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bllca-my.sharepoint.com/personal/jocelyn_santiago_mbll_ca/Documents/Desktop/Form/"/>
    </mc:Choice>
  </mc:AlternateContent>
  <xr:revisionPtr revIDLastSave="7" documentId="8_{7AD44BE8-83DC-45CD-B822-E3CC3557C25F}" xr6:coauthVersionLast="44" xr6:coauthVersionMax="44" xr10:uidLastSave="{2418DB3D-6A8A-49ED-9500-BD36A1B6E84D}"/>
  <workbookProtection workbookAlgorithmName="SHA-512" workbookHashValue="byo7rQiXIrTOv1BTr5uq2dDLxm+vrDW2coGPI9q4Yxu069jkGfdz1E9ld55u4m0p47O+KiIF7T7/fi1pmgiKiA==" workbookSaltValue="578jw6c/J5rmkxGwds0XXQ==" workbookSpinCount="100000" lockStructure="1"/>
  <bookViews>
    <workbookView xWindow="20370" yWindow="-120" windowWidth="20730" windowHeight="11160" tabRatio="728" xr2:uid="{00000000-000D-0000-FFFF-FFFF00000000}"/>
  </bookViews>
  <sheets>
    <sheet name="Price Calculator" sheetId="3" r:id="rId1"/>
    <sheet name="Beer Classifications" sheetId="17" state="hidden" r:id="rId2"/>
    <sheet name="Rates" sheetId="4" state="hidden" r:id="rId3"/>
  </sheets>
  <definedNames>
    <definedName name="_xlnm._FilterDatabase" localSheetId="0" hidden="1">'Price Calculator'!$B$5:$BA$25</definedName>
    <definedName name="Type">Rates!$N$2:$N$4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A2544" i="3" l="1"/>
  <c r="AZ2544" i="3"/>
  <c r="AY2544" i="3"/>
  <c r="AX2544" i="3"/>
  <c r="AW2544" i="3"/>
  <c r="AV2544" i="3"/>
  <c r="AU2544" i="3"/>
  <c r="AT2544" i="3"/>
  <c r="AS2544" i="3"/>
  <c r="AR2544" i="3"/>
  <c r="AQ2544" i="3"/>
  <c r="AP2544" i="3"/>
  <c r="AO2544" i="3"/>
  <c r="AN2544" i="3"/>
  <c r="AM2544" i="3"/>
  <c r="AL2544" i="3"/>
  <c r="AK2544" i="3"/>
  <c r="AE2544" i="3"/>
  <c r="AD2544" i="3"/>
  <c r="AC2544" i="3"/>
  <c r="AB2544" i="3"/>
  <c r="AA2544" i="3"/>
  <c r="Z2544" i="3"/>
  <c r="Y2544" i="3"/>
  <c r="X2544" i="3"/>
  <c r="W2544" i="3"/>
  <c r="V2544" i="3"/>
  <c r="U2544" i="3"/>
  <c r="T2544" i="3"/>
  <c r="S2544" i="3"/>
  <c r="R2544" i="3"/>
  <c r="Q2544" i="3"/>
  <c r="O2544" i="3"/>
  <c r="N2544" i="3"/>
  <c r="M2544" i="3"/>
  <c r="L2544" i="3"/>
  <c r="K2544" i="3"/>
  <c r="BA2543" i="3"/>
  <c r="AZ2543" i="3"/>
  <c r="AY2543" i="3"/>
  <c r="AX2543" i="3"/>
  <c r="AW2543" i="3"/>
  <c r="AV2543" i="3"/>
  <c r="AU2543" i="3"/>
  <c r="AT2543" i="3"/>
  <c r="AS2543" i="3"/>
  <c r="AR2543" i="3"/>
  <c r="AQ2543" i="3"/>
  <c r="AP2543" i="3"/>
  <c r="AO2543" i="3"/>
  <c r="AN2543" i="3"/>
  <c r="AM2543" i="3"/>
  <c r="AL2543" i="3"/>
  <c r="AE2543" i="3"/>
  <c r="AK2543" i="3" s="1"/>
  <c r="AD2543" i="3"/>
  <c r="AC2543" i="3"/>
  <c r="AB2543" i="3"/>
  <c r="AA2543" i="3"/>
  <c r="Z2543" i="3"/>
  <c r="Y2543" i="3"/>
  <c r="X2543" i="3"/>
  <c r="W2543" i="3"/>
  <c r="V2543" i="3"/>
  <c r="U2543" i="3"/>
  <c r="T2543" i="3"/>
  <c r="S2543" i="3"/>
  <c r="R2543" i="3"/>
  <c r="Q2543" i="3"/>
  <c r="O2543" i="3"/>
  <c r="N2543" i="3"/>
  <c r="M2543" i="3"/>
  <c r="L2543" i="3"/>
  <c r="K2543" i="3"/>
  <c r="BA2542" i="3"/>
  <c r="AZ2542" i="3"/>
  <c r="AY2542" i="3"/>
  <c r="AX2542" i="3"/>
  <c r="AW2542" i="3"/>
  <c r="AV2542" i="3"/>
  <c r="AU2542" i="3"/>
  <c r="AT2542" i="3"/>
  <c r="AS2542" i="3"/>
  <c r="AR2542" i="3"/>
  <c r="AQ2542" i="3"/>
  <c r="AP2542" i="3"/>
  <c r="AO2542" i="3"/>
  <c r="AN2542" i="3"/>
  <c r="AM2542" i="3"/>
  <c r="AL2542" i="3"/>
  <c r="AE2542" i="3"/>
  <c r="AD2542" i="3"/>
  <c r="AC2542" i="3"/>
  <c r="AB2542" i="3"/>
  <c r="AA2542" i="3"/>
  <c r="Z2542" i="3"/>
  <c r="Y2542" i="3"/>
  <c r="X2542" i="3"/>
  <c r="W2542" i="3"/>
  <c r="V2542" i="3"/>
  <c r="U2542" i="3"/>
  <c r="T2542" i="3"/>
  <c r="S2542" i="3"/>
  <c r="R2542" i="3"/>
  <c r="Q2542" i="3"/>
  <c r="O2542" i="3"/>
  <c r="N2542" i="3"/>
  <c r="M2542" i="3"/>
  <c r="L2542" i="3"/>
  <c r="K2542" i="3"/>
  <c r="BA2541" i="3"/>
  <c r="AZ2541" i="3"/>
  <c r="AY2541" i="3"/>
  <c r="AX2541" i="3"/>
  <c r="AW2541" i="3"/>
  <c r="AV2541" i="3"/>
  <c r="AU2541" i="3"/>
  <c r="AT2541" i="3"/>
  <c r="AS2541" i="3"/>
  <c r="AR2541" i="3"/>
  <c r="AQ2541" i="3"/>
  <c r="AP2541" i="3"/>
  <c r="AO2541" i="3"/>
  <c r="AN2541" i="3"/>
  <c r="AM2541" i="3"/>
  <c r="AL2541" i="3"/>
  <c r="AK2541" i="3"/>
  <c r="AE2541" i="3"/>
  <c r="AD2541" i="3"/>
  <c r="AC2541" i="3"/>
  <c r="AB2541" i="3"/>
  <c r="AA2541" i="3"/>
  <c r="Z2541" i="3"/>
  <c r="Y2541" i="3"/>
  <c r="X2541" i="3"/>
  <c r="W2541" i="3"/>
  <c r="V2541" i="3"/>
  <c r="U2541" i="3"/>
  <c r="T2541" i="3"/>
  <c r="S2541" i="3"/>
  <c r="R2541" i="3"/>
  <c r="Q2541" i="3"/>
  <c r="O2541" i="3"/>
  <c r="N2541" i="3"/>
  <c r="M2541" i="3"/>
  <c r="L2541" i="3"/>
  <c r="K2541" i="3"/>
  <c r="BA2540" i="3"/>
  <c r="AZ2540" i="3"/>
  <c r="AY2540" i="3"/>
  <c r="AX2540" i="3"/>
  <c r="AW2540" i="3"/>
  <c r="AV2540" i="3"/>
  <c r="AU2540" i="3"/>
  <c r="AT2540" i="3"/>
  <c r="AS2540" i="3"/>
  <c r="AR2540" i="3"/>
  <c r="AQ2540" i="3"/>
  <c r="AP2540" i="3"/>
  <c r="AO2540" i="3"/>
  <c r="AN2540" i="3"/>
  <c r="AM2540" i="3"/>
  <c r="AL2540" i="3"/>
  <c r="AK2540" i="3"/>
  <c r="AE2540" i="3"/>
  <c r="AD2540" i="3"/>
  <c r="AC2540" i="3"/>
  <c r="AB2540" i="3"/>
  <c r="AA2540" i="3"/>
  <c r="Z2540" i="3"/>
  <c r="Y2540" i="3"/>
  <c r="X2540" i="3"/>
  <c r="W2540" i="3"/>
  <c r="V2540" i="3"/>
  <c r="U2540" i="3"/>
  <c r="T2540" i="3"/>
  <c r="S2540" i="3"/>
  <c r="R2540" i="3"/>
  <c r="Q2540" i="3"/>
  <c r="O2540" i="3"/>
  <c r="N2540" i="3"/>
  <c r="M2540" i="3"/>
  <c r="L2540" i="3"/>
  <c r="K2540" i="3"/>
  <c r="BA2539" i="3"/>
  <c r="AZ2539" i="3"/>
  <c r="AY2539" i="3"/>
  <c r="AX2539" i="3"/>
  <c r="AW2539" i="3"/>
  <c r="AV2539" i="3"/>
  <c r="AU2539" i="3"/>
  <c r="AT2539" i="3"/>
  <c r="AS2539" i="3"/>
  <c r="AR2539" i="3"/>
  <c r="AQ2539" i="3"/>
  <c r="AP2539" i="3"/>
  <c r="AO2539" i="3"/>
  <c r="AN2539" i="3"/>
  <c r="AM2539" i="3"/>
  <c r="AL2539" i="3"/>
  <c r="AE2539" i="3"/>
  <c r="AD2539" i="3"/>
  <c r="AC2539" i="3"/>
  <c r="AB2539" i="3"/>
  <c r="AA2539" i="3"/>
  <c r="Z2539" i="3"/>
  <c r="Y2539" i="3"/>
  <c r="X2539" i="3"/>
  <c r="W2539" i="3"/>
  <c r="V2539" i="3"/>
  <c r="U2539" i="3"/>
  <c r="T2539" i="3"/>
  <c r="S2539" i="3"/>
  <c r="R2539" i="3"/>
  <c r="Q2539" i="3"/>
  <c r="O2539" i="3"/>
  <c r="N2539" i="3"/>
  <c r="M2539" i="3"/>
  <c r="L2539" i="3"/>
  <c r="K2539" i="3"/>
  <c r="BA2538" i="3"/>
  <c r="AZ2538" i="3"/>
  <c r="AY2538" i="3"/>
  <c r="AX2538" i="3"/>
  <c r="AW2538" i="3"/>
  <c r="AV2538" i="3"/>
  <c r="AU2538" i="3"/>
  <c r="AT2538" i="3"/>
  <c r="AS2538" i="3"/>
  <c r="AR2538" i="3"/>
  <c r="AQ2538" i="3"/>
  <c r="AP2538" i="3"/>
  <c r="AO2538" i="3"/>
  <c r="AN2538" i="3"/>
  <c r="AM2538" i="3"/>
  <c r="AL2538" i="3"/>
  <c r="AK2538" i="3"/>
  <c r="AE2538" i="3"/>
  <c r="AD2538" i="3"/>
  <c r="AC2538" i="3"/>
  <c r="AB2538" i="3"/>
  <c r="AA2538" i="3"/>
  <c r="Z2538" i="3"/>
  <c r="Y2538" i="3"/>
  <c r="X2538" i="3"/>
  <c r="W2538" i="3"/>
  <c r="V2538" i="3"/>
  <c r="U2538" i="3"/>
  <c r="T2538" i="3"/>
  <c r="S2538" i="3"/>
  <c r="R2538" i="3"/>
  <c r="Q2538" i="3"/>
  <c r="O2538" i="3"/>
  <c r="N2538" i="3"/>
  <c r="M2538" i="3"/>
  <c r="L2538" i="3"/>
  <c r="K2538" i="3"/>
  <c r="BA2537" i="3"/>
  <c r="AZ2537" i="3"/>
  <c r="AY2537" i="3"/>
  <c r="AX2537" i="3"/>
  <c r="AW2537" i="3"/>
  <c r="AV2537" i="3"/>
  <c r="AU2537" i="3"/>
  <c r="AT2537" i="3"/>
  <c r="AS2537" i="3"/>
  <c r="AR2537" i="3"/>
  <c r="AQ2537" i="3"/>
  <c r="AP2537" i="3"/>
  <c r="AO2537" i="3"/>
  <c r="AN2537" i="3"/>
  <c r="AM2537" i="3"/>
  <c r="AL2537" i="3"/>
  <c r="AE2537" i="3"/>
  <c r="AK2537" i="3" s="1"/>
  <c r="AD2537" i="3"/>
  <c r="AC2537" i="3"/>
  <c r="AB2537" i="3"/>
  <c r="AA2537" i="3"/>
  <c r="Z2537" i="3"/>
  <c r="Y2537" i="3"/>
  <c r="X2537" i="3"/>
  <c r="W2537" i="3"/>
  <c r="V2537" i="3"/>
  <c r="U2537" i="3"/>
  <c r="T2537" i="3"/>
  <c r="S2537" i="3"/>
  <c r="R2537" i="3"/>
  <c r="Q2537" i="3"/>
  <c r="O2537" i="3"/>
  <c r="N2537" i="3"/>
  <c r="M2537" i="3"/>
  <c r="L2537" i="3"/>
  <c r="K2537" i="3"/>
  <c r="BA2536" i="3"/>
  <c r="AZ2536" i="3"/>
  <c r="AY2536" i="3"/>
  <c r="AX2536" i="3"/>
  <c r="AW2536" i="3"/>
  <c r="AV2536" i="3"/>
  <c r="AU2536" i="3"/>
  <c r="AT2536" i="3"/>
  <c r="AS2536" i="3"/>
  <c r="AR2536" i="3"/>
  <c r="AQ2536" i="3"/>
  <c r="AP2536" i="3"/>
  <c r="AO2536" i="3"/>
  <c r="AN2536" i="3"/>
  <c r="AM2536" i="3"/>
  <c r="AL2536" i="3"/>
  <c r="AE2536" i="3"/>
  <c r="AD2536" i="3"/>
  <c r="AC2536" i="3"/>
  <c r="AB2536" i="3"/>
  <c r="AA2536" i="3"/>
  <c r="Z2536" i="3"/>
  <c r="Y2536" i="3"/>
  <c r="X2536" i="3"/>
  <c r="W2536" i="3"/>
  <c r="V2536" i="3"/>
  <c r="U2536" i="3"/>
  <c r="T2536" i="3"/>
  <c r="S2536" i="3"/>
  <c r="R2536" i="3"/>
  <c r="Q2536" i="3"/>
  <c r="O2536" i="3"/>
  <c r="N2536" i="3"/>
  <c r="M2536" i="3"/>
  <c r="L2536" i="3"/>
  <c r="K2536" i="3"/>
  <c r="BA2535" i="3"/>
  <c r="AZ2535" i="3"/>
  <c r="AY2535" i="3"/>
  <c r="AX2535" i="3"/>
  <c r="AW2535" i="3"/>
  <c r="AV2535" i="3"/>
  <c r="AU2535" i="3"/>
  <c r="AT2535" i="3"/>
  <c r="AS2535" i="3"/>
  <c r="AR2535" i="3"/>
  <c r="AQ2535" i="3"/>
  <c r="AP2535" i="3"/>
  <c r="AO2535" i="3"/>
  <c r="AN2535" i="3"/>
  <c r="AM2535" i="3"/>
  <c r="AL2535" i="3"/>
  <c r="AK2535" i="3"/>
  <c r="AE2535" i="3"/>
  <c r="AD2535" i="3"/>
  <c r="AC2535" i="3"/>
  <c r="AB2535" i="3"/>
  <c r="AA2535" i="3"/>
  <c r="Z2535" i="3"/>
  <c r="Y2535" i="3"/>
  <c r="X2535" i="3"/>
  <c r="W2535" i="3"/>
  <c r="V2535" i="3"/>
  <c r="U2535" i="3"/>
  <c r="T2535" i="3"/>
  <c r="S2535" i="3"/>
  <c r="R2535" i="3"/>
  <c r="Q2535" i="3"/>
  <c r="O2535" i="3"/>
  <c r="N2535" i="3"/>
  <c r="M2535" i="3"/>
  <c r="L2535" i="3"/>
  <c r="K2535" i="3"/>
  <c r="BA2534" i="3"/>
  <c r="AZ2534" i="3"/>
  <c r="AY2534" i="3"/>
  <c r="AX2534" i="3"/>
  <c r="AW2534" i="3"/>
  <c r="AV2534" i="3"/>
  <c r="AU2534" i="3"/>
  <c r="AT2534" i="3"/>
  <c r="AS2534" i="3"/>
  <c r="AR2534" i="3"/>
  <c r="AQ2534" i="3"/>
  <c r="AP2534" i="3"/>
  <c r="AO2534" i="3"/>
  <c r="AN2534" i="3"/>
  <c r="AM2534" i="3"/>
  <c r="AL2534" i="3"/>
  <c r="AK2534" i="3"/>
  <c r="AE2534" i="3"/>
  <c r="AD2534" i="3"/>
  <c r="AC2534" i="3"/>
  <c r="AB2534" i="3"/>
  <c r="AA2534" i="3"/>
  <c r="Z2534" i="3"/>
  <c r="Y2534" i="3"/>
  <c r="X2534" i="3"/>
  <c r="W2534" i="3"/>
  <c r="V2534" i="3"/>
  <c r="U2534" i="3"/>
  <c r="T2534" i="3"/>
  <c r="S2534" i="3"/>
  <c r="R2534" i="3"/>
  <c r="Q2534" i="3"/>
  <c r="O2534" i="3"/>
  <c r="N2534" i="3"/>
  <c r="M2534" i="3"/>
  <c r="L2534" i="3"/>
  <c r="K2534" i="3"/>
  <c r="BA2533" i="3"/>
  <c r="AZ2533" i="3"/>
  <c r="AY2533" i="3"/>
  <c r="AX2533" i="3"/>
  <c r="AW2533" i="3"/>
  <c r="AV2533" i="3"/>
  <c r="AU2533" i="3"/>
  <c r="AT2533" i="3"/>
  <c r="AS2533" i="3"/>
  <c r="AR2533" i="3"/>
  <c r="AQ2533" i="3"/>
  <c r="AP2533" i="3"/>
  <c r="AO2533" i="3"/>
  <c r="AN2533" i="3"/>
  <c r="AM2533" i="3"/>
  <c r="AL2533" i="3"/>
  <c r="AE2533" i="3"/>
  <c r="AD2533" i="3"/>
  <c r="AC2533" i="3"/>
  <c r="AB2533" i="3"/>
  <c r="AA2533" i="3"/>
  <c r="Z2533" i="3"/>
  <c r="Y2533" i="3"/>
  <c r="X2533" i="3"/>
  <c r="W2533" i="3"/>
  <c r="V2533" i="3"/>
  <c r="U2533" i="3"/>
  <c r="T2533" i="3"/>
  <c r="S2533" i="3"/>
  <c r="R2533" i="3"/>
  <c r="Q2533" i="3"/>
  <c r="O2533" i="3"/>
  <c r="N2533" i="3"/>
  <c r="M2533" i="3"/>
  <c r="L2533" i="3"/>
  <c r="K2533" i="3"/>
  <c r="BA2532" i="3"/>
  <c r="AZ2532" i="3"/>
  <c r="AY2532" i="3"/>
  <c r="AX2532" i="3"/>
  <c r="AW2532" i="3"/>
  <c r="AV2532" i="3"/>
  <c r="AU2532" i="3"/>
  <c r="AT2532" i="3"/>
  <c r="AS2532" i="3"/>
  <c r="AO2532" i="3" s="1"/>
  <c r="AQ2532" i="3"/>
  <c r="AN2532" i="3"/>
  <c r="AM2532" i="3"/>
  <c r="AE2532" i="3"/>
  <c r="AD2532" i="3"/>
  <c r="AC2532" i="3"/>
  <c r="AB2532" i="3"/>
  <c r="AA2532" i="3"/>
  <c r="Z2532" i="3"/>
  <c r="Y2532" i="3"/>
  <c r="X2532" i="3"/>
  <c r="W2532" i="3"/>
  <c r="V2532" i="3"/>
  <c r="U2532" i="3"/>
  <c r="T2532" i="3"/>
  <c r="S2532" i="3"/>
  <c r="R2532" i="3"/>
  <c r="Q2532" i="3"/>
  <c r="O2532" i="3"/>
  <c r="N2532" i="3"/>
  <c r="M2532" i="3"/>
  <c r="L2532" i="3"/>
  <c r="K2532" i="3"/>
  <c r="BA2531" i="3"/>
  <c r="AZ2531" i="3"/>
  <c r="AY2531" i="3"/>
  <c r="AX2531" i="3"/>
  <c r="AW2531" i="3"/>
  <c r="AV2531" i="3"/>
  <c r="AU2531" i="3"/>
  <c r="AT2531" i="3"/>
  <c r="AS2531" i="3"/>
  <c r="AO2531" i="3" s="1"/>
  <c r="AQ2531" i="3"/>
  <c r="AN2531" i="3"/>
  <c r="AM2531" i="3"/>
  <c r="AE2531" i="3"/>
  <c r="AD2531" i="3"/>
  <c r="AC2531" i="3"/>
  <c r="AB2531" i="3"/>
  <c r="AA2531" i="3"/>
  <c r="Z2531" i="3"/>
  <c r="Y2531" i="3"/>
  <c r="X2531" i="3"/>
  <c r="W2531" i="3"/>
  <c r="V2531" i="3"/>
  <c r="U2531" i="3"/>
  <c r="T2531" i="3"/>
  <c r="S2531" i="3"/>
  <c r="R2531" i="3"/>
  <c r="Q2531" i="3"/>
  <c r="O2531" i="3"/>
  <c r="N2531" i="3"/>
  <c r="M2531" i="3"/>
  <c r="L2531" i="3"/>
  <c r="K2531" i="3"/>
  <c r="BA2530" i="3"/>
  <c r="AZ2530" i="3"/>
  <c r="AY2530" i="3"/>
  <c r="AX2530" i="3"/>
  <c r="AV2530" i="3" s="1"/>
  <c r="AW2530" i="3"/>
  <c r="AU2530" i="3"/>
  <c r="AT2530" i="3"/>
  <c r="AS2530" i="3"/>
  <c r="AO2530" i="3" s="1"/>
  <c r="AQ2530" i="3"/>
  <c r="AN2530" i="3"/>
  <c r="AM2530" i="3"/>
  <c r="AE2530" i="3"/>
  <c r="AK2530" i="3" s="1"/>
  <c r="AD2530" i="3"/>
  <c r="AC2530" i="3"/>
  <c r="AB2530" i="3"/>
  <c r="AA2530" i="3"/>
  <c r="Z2530" i="3"/>
  <c r="Y2530" i="3"/>
  <c r="X2530" i="3"/>
  <c r="W2530" i="3"/>
  <c r="V2530" i="3"/>
  <c r="U2530" i="3"/>
  <c r="T2530" i="3"/>
  <c r="S2530" i="3"/>
  <c r="R2530" i="3"/>
  <c r="Q2530" i="3"/>
  <c r="O2530" i="3"/>
  <c r="N2530" i="3"/>
  <c r="M2530" i="3"/>
  <c r="L2530" i="3"/>
  <c r="K2530" i="3"/>
  <c r="BA2529" i="3"/>
  <c r="AZ2529" i="3"/>
  <c r="AY2529" i="3"/>
  <c r="AX2529" i="3"/>
  <c r="AV2529" i="3" s="1"/>
  <c r="AW2529" i="3"/>
  <c r="AU2529" i="3"/>
  <c r="AT2529" i="3"/>
  <c r="AS2529" i="3"/>
  <c r="AO2529" i="3" s="1"/>
  <c r="AQ2529" i="3"/>
  <c r="AN2529" i="3"/>
  <c r="AM2529" i="3"/>
  <c r="AK2529" i="3"/>
  <c r="AE2529" i="3"/>
  <c r="AD2529" i="3"/>
  <c r="AC2529" i="3"/>
  <c r="AB2529" i="3"/>
  <c r="AA2529" i="3"/>
  <c r="Z2529" i="3"/>
  <c r="Y2529" i="3"/>
  <c r="X2529" i="3"/>
  <c r="W2529" i="3"/>
  <c r="V2529" i="3"/>
  <c r="U2529" i="3"/>
  <c r="T2529" i="3"/>
  <c r="S2529" i="3"/>
  <c r="R2529" i="3"/>
  <c r="Q2529" i="3"/>
  <c r="O2529" i="3"/>
  <c r="N2529" i="3"/>
  <c r="M2529" i="3"/>
  <c r="L2529" i="3"/>
  <c r="K2529" i="3"/>
  <c r="AZ2528" i="3"/>
  <c r="AY2528" i="3"/>
  <c r="AX2528" i="3"/>
  <c r="BA2528" i="3" s="1"/>
  <c r="AW2528" i="3"/>
  <c r="AT2528" i="3"/>
  <c r="AS2528" i="3"/>
  <c r="AO2528" i="3" s="1"/>
  <c r="AQ2528" i="3"/>
  <c r="AN2528" i="3"/>
  <c r="AM2528" i="3"/>
  <c r="AK2528" i="3"/>
  <c r="AE2528" i="3"/>
  <c r="AD2528" i="3"/>
  <c r="AC2528" i="3"/>
  <c r="AB2528" i="3"/>
  <c r="AA2528" i="3"/>
  <c r="Z2528" i="3"/>
  <c r="Y2528" i="3"/>
  <c r="X2528" i="3"/>
  <c r="W2528" i="3"/>
  <c r="V2528" i="3"/>
  <c r="U2528" i="3"/>
  <c r="T2528" i="3"/>
  <c r="S2528" i="3"/>
  <c r="R2528" i="3"/>
  <c r="Q2528" i="3"/>
  <c r="O2528" i="3"/>
  <c r="N2528" i="3"/>
  <c r="M2528" i="3"/>
  <c r="L2528" i="3"/>
  <c r="K2528" i="3"/>
  <c r="AZ2527" i="3"/>
  <c r="AY2527" i="3"/>
  <c r="AX2527" i="3"/>
  <c r="BA2527" i="3" s="1"/>
  <c r="AW2527" i="3"/>
  <c r="AT2527" i="3"/>
  <c r="AS2527" i="3"/>
  <c r="AO2527" i="3" s="1"/>
  <c r="AQ2527" i="3"/>
  <c r="AN2527" i="3"/>
  <c r="AM2527" i="3"/>
  <c r="AK2527" i="3"/>
  <c r="AE2527" i="3"/>
  <c r="AD2527" i="3"/>
  <c r="AC2527" i="3"/>
  <c r="AB2527" i="3"/>
  <c r="AA2527" i="3"/>
  <c r="Z2527" i="3"/>
  <c r="Y2527" i="3"/>
  <c r="X2527" i="3"/>
  <c r="W2527" i="3"/>
  <c r="V2527" i="3"/>
  <c r="U2527" i="3"/>
  <c r="T2527" i="3"/>
  <c r="S2527" i="3"/>
  <c r="R2527" i="3"/>
  <c r="Q2527" i="3"/>
  <c r="O2527" i="3"/>
  <c r="N2527" i="3"/>
  <c r="M2527" i="3"/>
  <c r="L2527" i="3"/>
  <c r="K2527" i="3"/>
  <c r="AZ2526" i="3"/>
  <c r="AY2526" i="3"/>
  <c r="AX2526" i="3"/>
  <c r="BA2526" i="3" s="1"/>
  <c r="AW2526" i="3"/>
  <c r="AT2526" i="3"/>
  <c r="AS2526" i="3"/>
  <c r="AO2526" i="3" s="1"/>
  <c r="AQ2526" i="3"/>
  <c r="AN2526" i="3"/>
  <c r="AM2526" i="3"/>
  <c r="AK2526" i="3"/>
  <c r="AE2526" i="3"/>
  <c r="AD2526" i="3"/>
  <c r="AC2526" i="3"/>
  <c r="AB2526" i="3"/>
  <c r="AA2526" i="3"/>
  <c r="Z2526" i="3"/>
  <c r="Y2526" i="3"/>
  <c r="X2526" i="3"/>
  <c r="W2526" i="3"/>
  <c r="V2526" i="3"/>
  <c r="U2526" i="3"/>
  <c r="T2526" i="3"/>
  <c r="S2526" i="3"/>
  <c r="R2526" i="3"/>
  <c r="Q2526" i="3"/>
  <c r="O2526" i="3"/>
  <c r="N2526" i="3"/>
  <c r="M2526" i="3"/>
  <c r="L2526" i="3"/>
  <c r="K2526" i="3"/>
  <c r="AZ2525" i="3"/>
  <c r="AY2525" i="3"/>
  <c r="AX2525" i="3"/>
  <c r="BA2525" i="3" s="1"/>
  <c r="AW2525" i="3"/>
  <c r="AT2525" i="3"/>
  <c r="AS2525" i="3"/>
  <c r="AO2525" i="3" s="1"/>
  <c r="AQ2525" i="3"/>
  <c r="AN2525" i="3"/>
  <c r="AM2525" i="3"/>
  <c r="AK2525" i="3"/>
  <c r="AE2525" i="3"/>
  <c r="AD2525" i="3"/>
  <c r="AC2525" i="3"/>
  <c r="AB2525" i="3"/>
  <c r="AA2525" i="3"/>
  <c r="Z2525" i="3"/>
  <c r="Y2525" i="3"/>
  <c r="X2525" i="3"/>
  <c r="W2525" i="3"/>
  <c r="V2525" i="3"/>
  <c r="U2525" i="3"/>
  <c r="T2525" i="3"/>
  <c r="S2525" i="3"/>
  <c r="R2525" i="3"/>
  <c r="Q2525" i="3"/>
  <c r="O2525" i="3"/>
  <c r="N2525" i="3"/>
  <c r="M2525" i="3"/>
  <c r="L2525" i="3"/>
  <c r="K2525" i="3"/>
  <c r="AZ2524" i="3"/>
  <c r="AY2524" i="3"/>
  <c r="AX2524" i="3"/>
  <c r="BA2524" i="3" s="1"/>
  <c r="AW2524" i="3"/>
  <c r="AT2524" i="3"/>
  <c r="AS2524" i="3"/>
  <c r="AO2524" i="3" s="1"/>
  <c r="AQ2524" i="3"/>
  <c r="AN2524" i="3"/>
  <c r="AM2524" i="3"/>
  <c r="AK2524" i="3"/>
  <c r="AH2524" i="3"/>
  <c r="AE2524" i="3"/>
  <c r="AD2524" i="3"/>
  <c r="AC2524" i="3"/>
  <c r="AB2524" i="3"/>
  <c r="AA2524" i="3"/>
  <c r="Z2524" i="3"/>
  <c r="Y2524" i="3"/>
  <c r="X2524" i="3"/>
  <c r="W2524" i="3"/>
  <c r="V2524" i="3"/>
  <c r="U2524" i="3"/>
  <c r="T2524" i="3"/>
  <c r="S2524" i="3"/>
  <c r="R2524" i="3"/>
  <c r="Q2524" i="3"/>
  <c r="O2524" i="3"/>
  <c r="N2524" i="3"/>
  <c r="M2524" i="3"/>
  <c r="L2524" i="3"/>
  <c r="K2524" i="3"/>
  <c r="AZ2523" i="3"/>
  <c r="AY2523" i="3"/>
  <c r="AX2523" i="3"/>
  <c r="BA2523" i="3" s="1"/>
  <c r="AW2523" i="3"/>
  <c r="AT2523" i="3"/>
  <c r="AS2523" i="3"/>
  <c r="AO2523" i="3" s="1"/>
  <c r="AQ2523" i="3"/>
  <c r="AN2523" i="3"/>
  <c r="AM2523" i="3"/>
  <c r="AE2523" i="3"/>
  <c r="AD2523" i="3"/>
  <c r="AC2523" i="3"/>
  <c r="AB2523" i="3"/>
  <c r="AA2523" i="3"/>
  <c r="Z2523" i="3"/>
  <c r="Y2523" i="3"/>
  <c r="X2523" i="3"/>
  <c r="W2523" i="3"/>
  <c r="V2523" i="3"/>
  <c r="U2523" i="3"/>
  <c r="T2523" i="3"/>
  <c r="S2523" i="3"/>
  <c r="R2523" i="3"/>
  <c r="Q2523" i="3"/>
  <c r="O2523" i="3"/>
  <c r="N2523" i="3"/>
  <c r="M2523" i="3"/>
  <c r="L2523" i="3"/>
  <c r="K2523" i="3"/>
  <c r="AZ2522" i="3"/>
  <c r="AY2522" i="3"/>
  <c r="AX2522" i="3"/>
  <c r="BA2522" i="3" s="1"/>
  <c r="AW2522" i="3"/>
  <c r="AT2522" i="3"/>
  <c r="AS2522" i="3"/>
  <c r="AO2522" i="3" s="1"/>
  <c r="AQ2522" i="3"/>
  <c r="AN2522" i="3"/>
  <c r="AM2522" i="3"/>
  <c r="AK2522" i="3"/>
  <c r="AH2522" i="3"/>
  <c r="AE2522" i="3"/>
  <c r="AD2522" i="3"/>
  <c r="AC2522" i="3"/>
  <c r="AB2522" i="3"/>
  <c r="AA2522" i="3"/>
  <c r="Z2522" i="3"/>
  <c r="Y2522" i="3"/>
  <c r="X2522" i="3"/>
  <c r="W2522" i="3"/>
  <c r="V2522" i="3"/>
  <c r="U2522" i="3"/>
  <c r="T2522" i="3"/>
  <c r="S2522" i="3"/>
  <c r="R2522" i="3"/>
  <c r="Q2522" i="3"/>
  <c r="O2522" i="3"/>
  <c r="N2522" i="3"/>
  <c r="M2522" i="3"/>
  <c r="L2522" i="3"/>
  <c r="K2522" i="3"/>
  <c r="AZ2521" i="3"/>
  <c r="AY2521" i="3"/>
  <c r="AX2521" i="3"/>
  <c r="BA2521" i="3" s="1"/>
  <c r="AW2521" i="3"/>
  <c r="AT2521" i="3"/>
  <c r="AS2521" i="3"/>
  <c r="AO2521" i="3" s="1"/>
  <c r="AQ2521" i="3"/>
  <c r="AN2521" i="3"/>
  <c r="AM2521" i="3"/>
  <c r="AK2521" i="3"/>
  <c r="AE2521" i="3"/>
  <c r="AH2521" i="3" s="1"/>
  <c r="AD2521" i="3"/>
  <c r="AC2521" i="3"/>
  <c r="AB2521" i="3"/>
  <c r="AA2521" i="3"/>
  <c r="Z2521" i="3"/>
  <c r="Y2521" i="3"/>
  <c r="X2521" i="3"/>
  <c r="W2521" i="3"/>
  <c r="V2521" i="3"/>
  <c r="U2521" i="3"/>
  <c r="T2521" i="3"/>
  <c r="S2521" i="3"/>
  <c r="R2521" i="3"/>
  <c r="Q2521" i="3"/>
  <c r="O2521" i="3"/>
  <c r="N2521" i="3"/>
  <c r="M2521" i="3"/>
  <c r="L2521" i="3"/>
  <c r="K2521" i="3"/>
  <c r="AZ2520" i="3"/>
  <c r="AY2520" i="3"/>
  <c r="AX2520" i="3"/>
  <c r="BA2520" i="3" s="1"/>
  <c r="AW2520" i="3"/>
  <c r="AT2520" i="3"/>
  <c r="AS2520" i="3"/>
  <c r="AQ2520" i="3" s="1"/>
  <c r="AN2520" i="3"/>
  <c r="AH2520" i="3"/>
  <c r="AG2520" i="3"/>
  <c r="AE2520" i="3"/>
  <c r="AD2520" i="3"/>
  <c r="AC2520" i="3"/>
  <c r="AB2520" i="3"/>
  <c r="AA2520" i="3"/>
  <c r="Z2520" i="3"/>
  <c r="Y2520" i="3"/>
  <c r="X2520" i="3"/>
  <c r="W2520" i="3"/>
  <c r="V2520" i="3"/>
  <c r="U2520" i="3"/>
  <c r="T2520" i="3"/>
  <c r="S2520" i="3"/>
  <c r="R2520" i="3"/>
  <c r="Q2520" i="3"/>
  <c r="O2520" i="3"/>
  <c r="N2520" i="3"/>
  <c r="M2520" i="3"/>
  <c r="L2520" i="3"/>
  <c r="K2520" i="3"/>
  <c r="AZ2519" i="3"/>
  <c r="AY2519" i="3"/>
  <c r="AX2519" i="3"/>
  <c r="BA2519" i="3" s="1"/>
  <c r="AW2519" i="3"/>
  <c r="AT2519" i="3"/>
  <c r="AS2519" i="3"/>
  <c r="AK2519" i="3"/>
  <c r="AH2519" i="3"/>
  <c r="AG2519" i="3"/>
  <c r="AE2519" i="3"/>
  <c r="AD2519" i="3"/>
  <c r="AC2519" i="3"/>
  <c r="AB2519" i="3"/>
  <c r="AA2519" i="3"/>
  <c r="Z2519" i="3"/>
  <c r="Y2519" i="3"/>
  <c r="X2519" i="3"/>
  <c r="W2519" i="3"/>
  <c r="V2519" i="3"/>
  <c r="U2519" i="3"/>
  <c r="T2519" i="3"/>
  <c r="S2519" i="3"/>
  <c r="R2519" i="3"/>
  <c r="Q2519" i="3"/>
  <c r="O2519" i="3"/>
  <c r="N2519" i="3"/>
  <c r="M2519" i="3"/>
  <c r="L2519" i="3"/>
  <c r="K2519" i="3"/>
  <c r="AZ2518" i="3"/>
  <c r="AY2518" i="3"/>
  <c r="AX2518" i="3"/>
  <c r="BA2518" i="3" s="1"/>
  <c r="AW2518" i="3"/>
  <c r="AT2518" i="3"/>
  <c r="AS2518" i="3"/>
  <c r="AQ2518" i="3"/>
  <c r="AN2518" i="3"/>
  <c r="AM2518" i="3"/>
  <c r="AK2518" i="3"/>
  <c r="AE2518" i="3"/>
  <c r="AH2518" i="3" s="1"/>
  <c r="AD2518" i="3"/>
  <c r="AC2518" i="3"/>
  <c r="AB2518" i="3"/>
  <c r="AA2518" i="3"/>
  <c r="Z2518" i="3"/>
  <c r="Y2518" i="3"/>
  <c r="X2518" i="3"/>
  <c r="W2518" i="3"/>
  <c r="V2518" i="3"/>
  <c r="U2518" i="3"/>
  <c r="T2518" i="3"/>
  <c r="S2518" i="3"/>
  <c r="R2518" i="3"/>
  <c r="Q2518" i="3"/>
  <c r="O2518" i="3"/>
  <c r="N2518" i="3"/>
  <c r="M2518" i="3"/>
  <c r="L2518" i="3"/>
  <c r="K2518" i="3"/>
  <c r="AZ2517" i="3"/>
  <c r="AY2517" i="3"/>
  <c r="AX2517" i="3"/>
  <c r="BA2517" i="3" s="1"/>
  <c r="AW2517" i="3"/>
  <c r="AT2517" i="3"/>
  <c r="AS2517" i="3"/>
  <c r="AQ2517" i="3" s="1"/>
  <c r="AN2517" i="3"/>
  <c r="AH2517" i="3"/>
  <c r="AG2517" i="3"/>
  <c r="AE2517" i="3"/>
  <c r="AD2517" i="3"/>
  <c r="AC2517" i="3"/>
  <c r="AB2517" i="3"/>
  <c r="AA2517" i="3"/>
  <c r="Z2517" i="3"/>
  <c r="Y2517" i="3"/>
  <c r="X2517" i="3"/>
  <c r="W2517" i="3"/>
  <c r="V2517" i="3"/>
  <c r="U2517" i="3"/>
  <c r="T2517" i="3"/>
  <c r="S2517" i="3"/>
  <c r="R2517" i="3"/>
  <c r="Q2517" i="3"/>
  <c r="O2517" i="3"/>
  <c r="N2517" i="3"/>
  <c r="M2517" i="3"/>
  <c r="L2517" i="3"/>
  <c r="K2517" i="3"/>
  <c r="AZ2516" i="3"/>
  <c r="AY2516" i="3"/>
  <c r="AX2516" i="3"/>
  <c r="BA2516" i="3" s="1"/>
  <c r="AW2516" i="3"/>
  <c r="AT2516" i="3"/>
  <c r="AS2516" i="3"/>
  <c r="AK2516" i="3"/>
  <c r="AH2516" i="3"/>
  <c r="AG2516" i="3"/>
  <c r="AE2516" i="3"/>
  <c r="AD2516" i="3"/>
  <c r="AC2516" i="3"/>
  <c r="AB2516" i="3"/>
  <c r="AA2516" i="3"/>
  <c r="Z2516" i="3"/>
  <c r="Y2516" i="3"/>
  <c r="X2516" i="3"/>
  <c r="W2516" i="3"/>
  <c r="V2516" i="3"/>
  <c r="U2516" i="3"/>
  <c r="T2516" i="3"/>
  <c r="S2516" i="3"/>
  <c r="R2516" i="3"/>
  <c r="Q2516" i="3"/>
  <c r="O2516" i="3"/>
  <c r="N2516" i="3"/>
  <c r="M2516" i="3"/>
  <c r="L2516" i="3"/>
  <c r="K2516" i="3"/>
  <c r="AZ2515" i="3"/>
  <c r="AY2515" i="3"/>
  <c r="AX2515" i="3"/>
  <c r="BA2515" i="3" s="1"/>
  <c r="AW2515" i="3"/>
  <c r="AT2515" i="3"/>
  <c r="AS2515" i="3"/>
  <c r="AQ2515" i="3"/>
  <c r="AN2515" i="3"/>
  <c r="AM2515" i="3"/>
  <c r="AK2515" i="3"/>
  <c r="AE2515" i="3"/>
  <c r="AH2515" i="3" s="1"/>
  <c r="AD2515" i="3"/>
  <c r="AC2515" i="3"/>
  <c r="AB2515" i="3"/>
  <c r="AA2515" i="3"/>
  <c r="Z2515" i="3"/>
  <c r="Y2515" i="3"/>
  <c r="X2515" i="3"/>
  <c r="W2515" i="3"/>
  <c r="V2515" i="3"/>
  <c r="U2515" i="3"/>
  <c r="T2515" i="3"/>
  <c r="S2515" i="3"/>
  <c r="R2515" i="3"/>
  <c r="Q2515" i="3"/>
  <c r="O2515" i="3"/>
  <c r="N2515" i="3"/>
  <c r="M2515" i="3"/>
  <c r="L2515" i="3"/>
  <c r="K2515" i="3"/>
  <c r="AZ2514" i="3"/>
  <c r="AY2514" i="3"/>
  <c r="AX2514" i="3"/>
  <c r="AW2514" i="3"/>
  <c r="AT2514" i="3"/>
  <c r="AS2514" i="3"/>
  <c r="AR2514" i="3" s="1"/>
  <c r="AQ2514" i="3"/>
  <c r="AL2514" i="3"/>
  <c r="AK2514" i="3"/>
  <c r="AH2514" i="3"/>
  <c r="AG2514" i="3"/>
  <c r="AE2514" i="3"/>
  <c r="AF2514" i="3" s="1"/>
  <c r="AD2514" i="3"/>
  <c r="AC2514" i="3"/>
  <c r="AB2514" i="3"/>
  <c r="AA2514" i="3"/>
  <c r="Z2514" i="3"/>
  <c r="Y2514" i="3"/>
  <c r="X2514" i="3"/>
  <c r="W2514" i="3"/>
  <c r="V2514" i="3"/>
  <c r="U2514" i="3"/>
  <c r="T2514" i="3"/>
  <c r="S2514" i="3"/>
  <c r="R2514" i="3"/>
  <c r="Q2514" i="3"/>
  <c r="O2514" i="3"/>
  <c r="N2514" i="3"/>
  <c r="M2514" i="3"/>
  <c r="L2514" i="3"/>
  <c r="K2514" i="3"/>
  <c r="AX2513" i="3"/>
  <c r="AS2513" i="3"/>
  <c r="AR2513" i="3" s="1"/>
  <c r="AN2513" i="3"/>
  <c r="AK2513" i="3"/>
  <c r="AH2513" i="3"/>
  <c r="AG2513" i="3"/>
  <c r="AF2513" i="3"/>
  <c r="AE2513" i="3"/>
  <c r="AD2513" i="3"/>
  <c r="AC2513" i="3"/>
  <c r="AB2513" i="3"/>
  <c r="AA2513" i="3"/>
  <c r="Z2513" i="3"/>
  <c r="Y2513" i="3"/>
  <c r="X2513" i="3"/>
  <c r="W2513" i="3"/>
  <c r="V2513" i="3"/>
  <c r="U2513" i="3"/>
  <c r="T2513" i="3"/>
  <c r="S2513" i="3"/>
  <c r="R2513" i="3"/>
  <c r="Q2513" i="3"/>
  <c r="O2513" i="3"/>
  <c r="N2513" i="3"/>
  <c r="M2513" i="3"/>
  <c r="L2513" i="3"/>
  <c r="K2513" i="3"/>
  <c r="AZ2512" i="3"/>
  <c r="AY2512" i="3"/>
  <c r="AX2512" i="3"/>
  <c r="AU2512" i="3" s="1"/>
  <c r="AW2512" i="3"/>
  <c r="AS2512" i="3"/>
  <c r="AP2512" i="3" s="1"/>
  <c r="AO2512" i="3"/>
  <c r="AL2512" i="3"/>
  <c r="AH2512" i="3"/>
  <c r="AE2512" i="3"/>
  <c r="AJ2512" i="3" s="1"/>
  <c r="AD2512" i="3"/>
  <c r="AC2512" i="3"/>
  <c r="AB2512" i="3"/>
  <c r="AA2512" i="3"/>
  <c r="Z2512" i="3"/>
  <c r="Y2512" i="3"/>
  <c r="X2512" i="3"/>
  <c r="W2512" i="3"/>
  <c r="V2512" i="3"/>
  <c r="U2512" i="3"/>
  <c r="T2512" i="3"/>
  <c r="S2512" i="3"/>
  <c r="R2512" i="3"/>
  <c r="Q2512" i="3"/>
  <c r="O2512" i="3"/>
  <c r="N2512" i="3"/>
  <c r="M2512" i="3"/>
  <c r="L2512" i="3"/>
  <c r="K2512" i="3"/>
  <c r="BA2511" i="3"/>
  <c r="AZ2511" i="3"/>
  <c r="AX2511" i="3"/>
  <c r="AV2511" i="3" s="1"/>
  <c r="AW2511" i="3"/>
  <c r="AU2511" i="3"/>
  <c r="AT2511" i="3"/>
  <c r="AS2511" i="3"/>
  <c r="AL2511" i="3"/>
  <c r="AE2511" i="3"/>
  <c r="AD2511" i="3"/>
  <c r="AC2511" i="3"/>
  <c r="AB2511" i="3"/>
  <c r="AA2511" i="3"/>
  <c r="Z2511" i="3"/>
  <c r="Y2511" i="3"/>
  <c r="X2511" i="3"/>
  <c r="W2511" i="3"/>
  <c r="V2511" i="3"/>
  <c r="U2511" i="3"/>
  <c r="T2511" i="3"/>
  <c r="S2511" i="3"/>
  <c r="R2511" i="3"/>
  <c r="Q2511" i="3"/>
  <c r="O2511" i="3"/>
  <c r="N2511" i="3"/>
  <c r="M2511" i="3"/>
  <c r="L2511" i="3"/>
  <c r="K2511" i="3"/>
  <c r="AZ2510" i="3"/>
  <c r="AX2510" i="3"/>
  <c r="AV2510" i="3" s="1"/>
  <c r="AW2510" i="3"/>
  <c r="AS2510" i="3"/>
  <c r="AP2510" i="3" s="1"/>
  <c r="AO2510" i="3"/>
  <c r="AL2510" i="3"/>
  <c r="AH2510" i="3"/>
  <c r="AE2510" i="3"/>
  <c r="AJ2510" i="3" s="1"/>
  <c r="AD2510" i="3"/>
  <c r="AC2510" i="3"/>
  <c r="AB2510" i="3"/>
  <c r="AA2510" i="3"/>
  <c r="Z2510" i="3"/>
  <c r="Y2510" i="3"/>
  <c r="X2510" i="3"/>
  <c r="W2510" i="3"/>
  <c r="V2510" i="3"/>
  <c r="U2510" i="3"/>
  <c r="T2510" i="3"/>
  <c r="S2510" i="3"/>
  <c r="R2510" i="3"/>
  <c r="Q2510" i="3"/>
  <c r="O2510" i="3"/>
  <c r="N2510" i="3"/>
  <c r="M2510" i="3"/>
  <c r="L2510" i="3"/>
  <c r="K2510" i="3"/>
  <c r="BA2509" i="3"/>
  <c r="AZ2509" i="3"/>
  <c r="AX2509" i="3"/>
  <c r="AV2509" i="3" s="1"/>
  <c r="AW2509" i="3"/>
  <c r="AU2509" i="3"/>
  <c r="AT2509" i="3"/>
  <c r="AS2509" i="3"/>
  <c r="AL2509" i="3" s="1"/>
  <c r="AE2509" i="3"/>
  <c r="AD2509" i="3"/>
  <c r="AC2509" i="3"/>
  <c r="AB2509" i="3"/>
  <c r="AA2509" i="3"/>
  <c r="Z2509" i="3"/>
  <c r="Y2509" i="3"/>
  <c r="X2509" i="3"/>
  <c r="W2509" i="3"/>
  <c r="V2509" i="3"/>
  <c r="U2509" i="3"/>
  <c r="T2509" i="3"/>
  <c r="S2509" i="3"/>
  <c r="R2509" i="3"/>
  <c r="Q2509" i="3"/>
  <c r="O2509" i="3"/>
  <c r="N2509" i="3"/>
  <c r="M2509" i="3"/>
  <c r="L2509" i="3"/>
  <c r="K2509" i="3"/>
  <c r="AZ2508" i="3"/>
  <c r="AX2508" i="3"/>
  <c r="AV2508" i="3" s="1"/>
  <c r="AW2508" i="3"/>
  <c r="AS2508" i="3"/>
  <c r="AP2508" i="3" s="1"/>
  <c r="AO2508" i="3"/>
  <c r="AL2508" i="3"/>
  <c r="AH2508" i="3"/>
  <c r="AE2508" i="3"/>
  <c r="AJ2508" i="3" s="1"/>
  <c r="AD2508" i="3"/>
  <c r="AC2508" i="3"/>
  <c r="AB2508" i="3"/>
  <c r="AA2508" i="3"/>
  <c r="Z2508" i="3"/>
  <c r="Y2508" i="3"/>
  <c r="X2508" i="3"/>
  <c r="W2508" i="3"/>
  <c r="V2508" i="3"/>
  <c r="U2508" i="3"/>
  <c r="T2508" i="3"/>
  <c r="S2508" i="3"/>
  <c r="R2508" i="3"/>
  <c r="Q2508" i="3"/>
  <c r="O2508" i="3"/>
  <c r="N2508" i="3"/>
  <c r="M2508" i="3"/>
  <c r="L2508" i="3"/>
  <c r="K2508" i="3"/>
  <c r="BA2507" i="3"/>
  <c r="AZ2507" i="3"/>
  <c r="AX2507" i="3"/>
  <c r="AV2507" i="3" s="1"/>
  <c r="AW2507" i="3"/>
  <c r="AU2507" i="3"/>
  <c r="AT2507" i="3"/>
  <c r="AS2507" i="3"/>
  <c r="AL2507" i="3" s="1"/>
  <c r="AE2507" i="3"/>
  <c r="AD2507" i="3"/>
  <c r="AC2507" i="3"/>
  <c r="AB2507" i="3"/>
  <c r="AA2507" i="3"/>
  <c r="Z2507" i="3"/>
  <c r="Y2507" i="3"/>
  <c r="X2507" i="3"/>
  <c r="W2507" i="3"/>
  <c r="V2507" i="3"/>
  <c r="U2507" i="3"/>
  <c r="T2507" i="3"/>
  <c r="S2507" i="3"/>
  <c r="R2507" i="3"/>
  <c r="Q2507" i="3"/>
  <c r="O2507" i="3"/>
  <c r="N2507" i="3"/>
  <c r="M2507" i="3"/>
  <c r="L2507" i="3"/>
  <c r="K2507" i="3"/>
  <c r="AZ2506" i="3"/>
  <c r="AX2506" i="3"/>
  <c r="AV2506" i="3" s="1"/>
  <c r="AW2506" i="3"/>
  <c r="AS2506" i="3"/>
  <c r="AP2506" i="3" s="1"/>
  <c r="AO2506" i="3"/>
  <c r="AL2506" i="3"/>
  <c r="AH2506" i="3"/>
  <c r="AE2506" i="3"/>
  <c r="AJ2506" i="3" s="1"/>
  <c r="AD2506" i="3"/>
  <c r="AC2506" i="3"/>
  <c r="AB2506" i="3"/>
  <c r="AA2506" i="3"/>
  <c r="Z2506" i="3"/>
  <c r="Y2506" i="3"/>
  <c r="X2506" i="3"/>
  <c r="W2506" i="3"/>
  <c r="V2506" i="3"/>
  <c r="U2506" i="3"/>
  <c r="T2506" i="3"/>
  <c r="S2506" i="3"/>
  <c r="R2506" i="3"/>
  <c r="Q2506" i="3"/>
  <c r="O2506" i="3"/>
  <c r="N2506" i="3"/>
  <c r="M2506" i="3"/>
  <c r="L2506" i="3"/>
  <c r="K2506" i="3"/>
  <c r="BA2505" i="3"/>
  <c r="AZ2505" i="3"/>
  <c r="AX2505" i="3"/>
  <c r="AV2505" i="3" s="1"/>
  <c r="AW2505" i="3"/>
  <c r="AU2505" i="3"/>
  <c r="AT2505" i="3"/>
  <c r="AS2505" i="3"/>
  <c r="AL2505" i="3"/>
  <c r="AE2505" i="3"/>
  <c r="AD2505" i="3"/>
  <c r="AC2505" i="3"/>
  <c r="AB2505" i="3"/>
  <c r="AA2505" i="3"/>
  <c r="Z2505" i="3"/>
  <c r="Y2505" i="3"/>
  <c r="X2505" i="3"/>
  <c r="W2505" i="3"/>
  <c r="V2505" i="3"/>
  <c r="U2505" i="3"/>
  <c r="T2505" i="3"/>
  <c r="S2505" i="3"/>
  <c r="R2505" i="3"/>
  <c r="Q2505" i="3"/>
  <c r="O2505" i="3"/>
  <c r="N2505" i="3"/>
  <c r="M2505" i="3"/>
  <c r="L2505" i="3"/>
  <c r="K2505" i="3"/>
  <c r="AZ2504" i="3"/>
  <c r="AX2504" i="3"/>
  <c r="AV2504" i="3" s="1"/>
  <c r="AW2504" i="3"/>
  <c r="AS2504" i="3"/>
  <c r="AP2504" i="3" s="1"/>
  <c r="AO2504" i="3"/>
  <c r="AL2504" i="3"/>
  <c r="AH2504" i="3"/>
  <c r="AE2504" i="3"/>
  <c r="AJ2504" i="3" s="1"/>
  <c r="AD2504" i="3"/>
  <c r="AC2504" i="3"/>
  <c r="AB2504" i="3"/>
  <c r="AA2504" i="3"/>
  <c r="Z2504" i="3"/>
  <c r="Y2504" i="3"/>
  <c r="X2504" i="3"/>
  <c r="W2504" i="3"/>
  <c r="V2504" i="3"/>
  <c r="U2504" i="3"/>
  <c r="T2504" i="3"/>
  <c r="S2504" i="3"/>
  <c r="R2504" i="3"/>
  <c r="Q2504" i="3"/>
  <c r="O2504" i="3"/>
  <c r="N2504" i="3"/>
  <c r="M2504" i="3"/>
  <c r="L2504" i="3"/>
  <c r="K2504" i="3"/>
  <c r="BA2503" i="3"/>
  <c r="AZ2503" i="3"/>
  <c r="AX2503" i="3"/>
  <c r="AV2503" i="3" s="1"/>
  <c r="AW2503" i="3"/>
  <c r="AU2503" i="3"/>
  <c r="AT2503" i="3"/>
  <c r="AS2503" i="3"/>
  <c r="AE2503" i="3"/>
  <c r="AD2503" i="3"/>
  <c r="AC2503" i="3"/>
  <c r="AB2503" i="3"/>
  <c r="AA2503" i="3"/>
  <c r="Z2503" i="3"/>
  <c r="Y2503" i="3"/>
  <c r="X2503" i="3"/>
  <c r="W2503" i="3"/>
  <c r="V2503" i="3"/>
  <c r="U2503" i="3"/>
  <c r="T2503" i="3"/>
  <c r="S2503" i="3"/>
  <c r="R2503" i="3"/>
  <c r="Q2503" i="3"/>
  <c r="O2503" i="3"/>
  <c r="N2503" i="3"/>
  <c r="M2503" i="3"/>
  <c r="L2503" i="3"/>
  <c r="K2503" i="3"/>
  <c r="AZ2502" i="3"/>
  <c r="AX2502" i="3"/>
  <c r="AV2502" i="3" s="1"/>
  <c r="AW2502" i="3"/>
  <c r="AS2502" i="3"/>
  <c r="AP2502" i="3" s="1"/>
  <c r="AO2502" i="3"/>
  <c r="AL2502" i="3"/>
  <c r="AH2502" i="3"/>
  <c r="AE2502" i="3"/>
  <c r="AJ2502" i="3" s="1"/>
  <c r="AD2502" i="3"/>
  <c r="AC2502" i="3"/>
  <c r="AB2502" i="3"/>
  <c r="AA2502" i="3"/>
  <c r="Z2502" i="3"/>
  <c r="Y2502" i="3"/>
  <c r="X2502" i="3"/>
  <c r="W2502" i="3"/>
  <c r="V2502" i="3"/>
  <c r="U2502" i="3"/>
  <c r="T2502" i="3"/>
  <c r="S2502" i="3"/>
  <c r="R2502" i="3"/>
  <c r="Q2502" i="3"/>
  <c r="O2502" i="3"/>
  <c r="N2502" i="3"/>
  <c r="M2502" i="3"/>
  <c r="L2502" i="3"/>
  <c r="K2502" i="3"/>
  <c r="BA2501" i="3"/>
  <c r="AZ2501" i="3"/>
  <c r="AX2501" i="3"/>
  <c r="AV2501" i="3" s="1"/>
  <c r="AW2501" i="3"/>
  <c r="AU2501" i="3"/>
  <c r="AT2501" i="3"/>
  <c r="AS2501" i="3"/>
  <c r="AL2501" i="3"/>
  <c r="AE2501" i="3"/>
  <c r="AD2501" i="3"/>
  <c r="AC2501" i="3"/>
  <c r="AB2501" i="3"/>
  <c r="AA2501" i="3"/>
  <c r="Z2501" i="3"/>
  <c r="Y2501" i="3"/>
  <c r="X2501" i="3"/>
  <c r="W2501" i="3"/>
  <c r="V2501" i="3"/>
  <c r="U2501" i="3"/>
  <c r="T2501" i="3"/>
  <c r="S2501" i="3"/>
  <c r="R2501" i="3"/>
  <c r="Q2501" i="3"/>
  <c r="O2501" i="3"/>
  <c r="N2501" i="3"/>
  <c r="M2501" i="3"/>
  <c r="L2501" i="3"/>
  <c r="K2501" i="3"/>
  <c r="AZ2500" i="3"/>
  <c r="AX2500" i="3"/>
  <c r="AV2500" i="3" s="1"/>
  <c r="AW2500" i="3"/>
  <c r="AS2500" i="3"/>
  <c r="AP2500" i="3" s="1"/>
  <c r="AO2500" i="3"/>
  <c r="AL2500" i="3"/>
  <c r="AH2500" i="3"/>
  <c r="AE2500" i="3"/>
  <c r="AJ2500" i="3" s="1"/>
  <c r="AD2500" i="3"/>
  <c r="AC2500" i="3"/>
  <c r="AB2500" i="3"/>
  <c r="AA2500" i="3"/>
  <c r="Z2500" i="3"/>
  <c r="Y2500" i="3"/>
  <c r="X2500" i="3"/>
  <c r="W2500" i="3"/>
  <c r="V2500" i="3"/>
  <c r="U2500" i="3"/>
  <c r="T2500" i="3"/>
  <c r="S2500" i="3"/>
  <c r="R2500" i="3"/>
  <c r="Q2500" i="3"/>
  <c r="O2500" i="3"/>
  <c r="N2500" i="3"/>
  <c r="M2500" i="3"/>
  <c r="L2500" i="3"/>
  <c r="K2500" i="3"/>
  <c r="BA2499" i="3"/>
  <c r="AZ2499" i="3"/>
  <c r="AX2499" i="3"/>
  <c r="AV2499" i="3" s="1"/>
  <c r="AW2499" i="3"/>
  <c r="AU2499" i="3"/>
  <c r="AT2499" i="3"/>
  <c r="AS2499" i="3"/>
  <c r="AL2499" i="3"/>
  <c r="AE2499" i="3"/>
  <c r="AD2499" i="3"/>
  <c r="AC2499" i="3"/>
  <c r="AB2499" i="3"/>
  <c r="AA2499" i="3"/>
  <c r="Z2499" i="3"/>
  <c r="Y2499" i="3"/>
  <c r="X2499" i="3"/>
  <c r="W2499" i="3"/>
  <c r="V2499" i="3"/>
  <c r="U2499" i="3"/>
  <c r="T2499" i="3"/>
  <c r="S2499" i="3"/>
  <c r="R2499" i="3"/>
  <c r="Q2499" i="3"/>
  <c r="O2499" i="3"/>
  <c r="N2499" i="3"/>
  <c r="M2499" i="3"/>
  <c r="L2499" i="3"/>
  <c r="K2499" i="3"/>
  <c r="AZ2498" i="3"/>
  <c r="AX2498" i="3"/>
  <c r="AV2498" i="3" s="1"/>
  <c r="AW2498" i="3"/>
  <c r="AS2498" i="3"/>
  <c r="AP2498" i="3" s="1"/>
  <c r="AO2498" i="3"/>
  <c r="AL2498" i="3"/>
  <c r="AH2498" i="3"/>
  <c r="AE2498" i="3"/>
  <c r="AJ2498" i="3" s="1"/>
  <c r="AD2498" i="3"/>
  <c r="AC2498" i="3"/>
  <c r="AB2498" i="3"/>
  <c r="AA2498" i="3"/>
  <c r="Z2498" i="3"/>
  <c r="Y2498" i="3"/>
  <c r="X2498" i="3"/>
  <c r="W2498" i="3"/>
  <c r="V2498" i="3"/>
  <c r="U2498" i="3"/>
  <c r="T2498" i="3"/>
  <c r="S2498" i="3"/>
  <c r="R2498" i="3"/>
  <c r="Q2498" i="3"/>
  <c r="O2498" i="3"/>
  <c r="N2498" i="3"/>
  <c r="M2498" i="3"/>
  <c r="L2498" i="3"/>
  <c r="K2498" i="3"/>
  <c r="BA2497" i="3"/>
  <c r="AZ2497" i="3"/>
  <c r="AX2497" i="3"/>
  <c r="AV2497" i="3" s="1"/>
  <c r="AW2497" i="3"/>
  <c r="AU2497" i="3"/>
  <c r="AT2497" i="3"/>
  <c r="AS2497" i="3"/>
  <c r="AL2497" i="3" s="1"/>
  <c r="AE2497" i="3"/>
  <c r="AD2497" i="3"/>
  <c r="AC2497" i="3"/>
  <c r="AB2497" i="3"/>
  <c r="AA2497" i="3"/>
  <c r="Z2497" i="3"/>
  <c r="Y2497" i="3"/>
  <c r="X2497" i="3"/>
  <c r="W2497" i="3"/>
  <c r="V2497" i="3"/>
  <c r="U2497" i="3"/>
  <c r="T2497" i="3"/>
  <c r="S2497" i="3"/>
  <c r="R2497" i="3"/>
  <c r="Q2497" i="3"/>
  <c r="O2497" i="3"/>
  <c r="N2497" i="3"/>
  <c r="M2497" i="3"/>
  <c r="L2497" i="3"/>
  <c r="K2497" i="3"/>
  <c r="AZ2496" i="3"/>
  <c r="AX2496" i="3"/>
  <c r="AV2496" i="3" s="1"/>
  <c r="AW2496" i="3"/>
  <c r="AS2496" i="3"/>
  <c r="AP2496" i="3" s="1"/>
  <c r="AO2496" i="3"/>
  <c r="AL2496" i="3"/>
  <c r="AH2496" i="3"/>
  <c r="AE2496" i="3"/>
  <c r="AJ2496" i="3" s="1"/>
  <c r="AD2496" i="3"/>
  <c r="AC2496" i="3"/>
  <c r="AB2496" i="3"/>
  <c r="AA2496" i="3"/>
  <c r="Z2496" i="3"/>
  <c r="Y2496" i="3"/>
  <c r="X2496" i="3"/>
  <c r="W2496" i="3"/>
  <c r="V2496" i="3"/>
  <c r="U2496" i="3"/>
  <c r="T2496" i="3"/>
  <c r="S2496" i="3"/>
  <c r="R2496" i="3"/>
  <c r="Q2496" i="3"/>
  <c r="O2496" i="3"/>
  <c r="N2496" i="3"/>
  <c r="M2496" i="3"/>
  <c r="L2496" i="3"/>
  <c r="K2496" i="3"/>
  <c r="BA2495" i="3"/>
  <c r="AZ2495" i="3"/>
  <c r="AX2495" i="3"/>
  <c r="AY2495" i="3" s="1"/>
  <c r="AW2495" i="3"/>
  <c r="AV2495" i="3"/>
  <c r="AU2495" i="3"/>
  <c r="AT2495" i="3"/>
  <c r="AS2495" i="3"/>
  <c r="AR2495" i="3"/>
  <c r="AQ2495" i="3"/>
  <c r="AP2495" i="3"/>
  <c r="AO2495" i="3"/>
  <c r="AN2495" i="3"/>
  <c r="AM2495" i="3"/>
  <c r="AL2495" i="3"/>
  <c r="AH2495" i="3"/>
  <c r="AE2495" i="3"/>
  <c r="AF2495" i="3" s="1"/>
  <c r="AD2495" i="3"/>
  <c r="AC2495" i="3"/>
  <c r="AB2495" i="3"/>
  <c r="AA2495" i="3"/>
  <c r="Z2495" i="3"/>
  <c r="Y2495" i="3"/>
  <c r="X2495" i="3"/>
  <c r="W2495" i="3"/>
  <c r="V2495" i="3"/>
  <c r="U2495" i="3"/>
  <c r="T2495" i="3"/>
  <c r="S2495" i="3"/>
  <c r="R2495" i="3"/>
  <c r="Q2495" i="3"/>
  <c r="O2495" i="3"/>
  <c r="N2495" i="3"/>
  <c r="M2495" i="3"/>
  <c r="L2495" i="3"/>
  <c r="K2495" i="3"/>
  <c r="BA2494" i="3"/>
  <c r="AZ2494" i="3"/>
  <c r="AX2494" i="3"/>
  <c r="AY2494" i="3" s="1"/>
  <c r="AW2494" i="3"/>
  <c r="AV2494" i="3"/>
  <c r="AU2494" i="3"/>
  <c r="AT2494" i="3"/>
  <c r="AS2494" i="3"/>
  <c r="AR2494" i="3"/>
  <c r="AQ2494" i="3"/>
  <c r="AP2494" i="3"/>
  <c r="AO2494" i="3"/>
  <c r="AN2494" i="3"/>
  <c r="AM2494" i="3"/>
  <c r="AL2494" i="3"/>
  <c r="AH2494" i="3"/>
  <c r="AE2494" i="3"/>
  <c r="AF2494" i="3" s="1"/>
  <c r="AD2494" i="3"/>
  <c r="AC2494" i="3"/>
  <c r="AB2494" i="3"/>
  <c r="AA2494" i="3"/>
  <c r="Z2494" i="3"/>
  <c r="Y2494" i="3"/>
  <c r="X2494" i="3"/>
  <c r="W2494" i="3"/>
  <c r="V2494" i="3"/>
  <c r="U2494" i="3"/>
  <c r="T2494" i="3"/>
  <c r="S2494" i="3"/>
  <c r="R2494" i="3"/>
  <c r="Q2494" i="3"/>
  <c r="O2494" i="3"/>
  <c r="N2494" i="3"/>
  <c r="M2494" i="3"/>
  <c r="L2494" i="3"/>
  <c r="K2494" i="3"/>
  <c r="BA2493" i="3"/>
  <c r="AZ2493" i="3"/>
  <c r="AX2493" i="3"/>
  <c r="AY2493" i="3" s="1"/>
  <c r="AW2493" i="3"/>
  <c r="AV2493" i="3"/>
  <c r="AU2493" i="3"/>
  <c r="AT2493" i="3"/>
  <c r="AS2493" i="3"/>
  <c r="AR2493" i="3"/>
  <c r="AQ2493" i="3"/>
  <c r="AP2493" i="3"/>
  <c r="AO2493" i="3"/>
  <c r="AN2493" i="3"/>
  <c r="AM2493" i="3"/>
  <c r="AL2493" i="3"/>
  <c r="AH2493" i="3"/>
  <c r="AE2493" i="3"/>
  <c r="AF2493" i="3" s="1"/>
  <c r="AD2493" i="3"/>
  <c r="AC2493" i="3"/>
  <c r="AB2493" i="3"/>
  <c r="AA2493" i="3"/>
  <c r="Z2493" i="3"/>
  <c r="Y2493" i="3"/>
  <c r="X2493" i="3"/>
  <c r="W2493" i="3"/>
  <c r="V2493" i="3"/>
  <c r="U2493" i="3"/>
  <c r="T2493" i="3"/>
  <c r="S2493" i="3"/>
  <c r="R2493" i="3"/>
  <c r="Q2493" i="3"/>
  <c r="O2493" i="3"/>
  <c r="N2493" i="3"/>
  <c r="M2493" i="3"/>
  <c r="L2493" i="3"/>
  <c r="K2493" i="3"/>
  <c r="BA2492" i="3"/>
  <c r="AZ2492" i="3"/>
  <c r="AX2492" i="3"/>
  <c r="AY2492" i="3" s="1"/>
  <c r="AW2492" i="3"/>
  <c r="AV2492" i="3"/>
  <c r="AU2492" i="3"/>
  <c r="AT2492" i="3"/>
  <c r="AS2492" i="3"/>
  <c r="AR2492" i="3"/>
  <c r="AQ2492" i="3"/>
  <c r="AP2492" i="3"/>
  <c r="AO2492" i="3"/>
  <c r="AN2492" i="3"/>
  <c r="AM2492" i="3"/>
  <c r="AL2492" i="3"/>
  <c r="AH2492" i="3"/>
  <c r="AE2492" i="3"/>
  <c r="AF2492" i="3" s="1"/>
  <c r="AD2492" i="3"/>
  <c r="AC2492" i="3"/>
  <c r="AB2492" i="3"/>
  <c r="AA2492" i="3"/>
  <c r="Z2492" i="3"/>
  <c r="Y2492" i="3"/>
  <c r="X2492" i="3"/>
  <c r="W2492" i="3"/>
  <c r="V2492" i="3"/>
  <c r="U2492" i="3"/>
  <c r="T2492" i="3"/>
  <c r="S2492" i="3"/>
  <c r="R2492" i="3"/>
  <c r="Q2492" i="3"/>
  <c r="O2492" i="3"/>
  <c r="N2492" i="3"/>
  <c r="M2492" i="3"/>
  <c r="L2492" i="3"/>
  <c r="K2492" i="3"/>
  <c r="BA2491" i="3"/>
  <c r="AZ2491" i="3"/>
  <c r="AX2491" i="3"/>
  <c r="AY2491" i="3" s="1"/>
  <c r="AW2491" i="3"/>
  <c r="AV2491" i="3"/>
  <c r="AU2491" i="3"/>
  <c r="AT2491" i="3"/>
  <c r="AS2491" i="3"/>
  <c r="AR2491" i="3"/>
  <c r="AQ2491" i="3"/>
  <c r="AP2491" i="3"/>
  <c r="AO2491" i="3"/>
  <c r="AN2491" i="3"/>
  <c r="AM2491" i="3"/>
  <c r="AL2491" i="3"/>
  <c r="AH2491" i="3"/>
  <c r="AE2491" i="3"/>
  <c r="AF2491" i="3" s="1"/>
  <c r="AD2491" i="3"/>
  <c r="AC2491" i="3"/>
  <c r="AB2491" i="3"/>
  <c r="AA2491" i="3"/>
  <c r="Z2491" i="3"/>
  <c r="Y2491" i="3"/>
  <c r="X2491" i="3"/>
  <c r="W2491" i="3"/>
  <c r="V2491" i="3"/>
  <c r="U2491" i="3"/>
  <c r="T2491" i="3"/>
  <c r="S2491" i="3"/>
  <c r="R2491" i="3"/>
  <c r="Q2491" i="3"/>
  <c r="O2491" i="3"/>
  <c r="N2491" i="3"/>
  <c r="M2491" i="3"/>
  <c r="L2491" i="3"/>
  <c r="K2491" i="3"/>
  <c r="BA2490" i="3"/>
  <c r="AZ2490" i="3"/>
  <c r="AX2490" i="3"/>
  <c r="AY2490" i="3" s="1"/>
  <c r="AW2490" i="3"/>
  <c r="AV2490" i="3"/>
  <c r="AU2490" i="3"/>
  <c r="AT2490" i="3"/>
  <c r="AS2490" i="3"/>
  <c r="AR2490" i="3"/>
  <c r="AQ2490" i="3"/>
  <c r="AP2490" i="3"/>
  <c r="AO2490" i="3"/>
  <c r="AN2490" i="3"/>
  <c r="AM2490" i="3"/>
  <c r="AL2490" i="3"/>
  <c r="AH2490" i="3"/>
  <c r="AE2490" i="3"/>
  <c r="AF2490" i="3" s="1"/>
  <c r="AD2490" i="3"/>
  <c r="AC2490" i="3"/>
  <c r="AB2490" i="3"/>
  <c r="AA2490" i="3"/>
  <c r="Z2490" i="3"/>
  <c r="Y2490" i="3"/>
  <c r="X2490" i="3"/>
  <c r="W2490" i="3"/>
  <c r="V2490" i="3"/>
  <c r="U2490" i="3"/>
  <c r="T2490" i="3"/>
  <c r="S2490" i="3"/>
  <c r="R2490" i="3"/>
  <c r="Q2490" i="3"/>
  <c r="O2490" i="3"/>
  <c r="N2490" i="3"/>
  <c r="M2490" i="3"/>
  <c r="L2490" i="3"/>
  <c r="K2490" i="3"/>
  <c r="BA2489" i="3"/>
  <c r="AZ2489" i="3"/>
  <c r="AX2489" i="3"/>
  <c r="AY2489" i="3" s="1"/>
  <c r="AW2489" i="3"/>
  <c r="AV2489" i="3"/>
  <c r="AU2489" i="3"/>
  <c r="AT2489" i="3"/>
  <c r="AS2489" i="3"/>
  <c r="AR2489" i="3"/>
  <c r="AQ2489" i="3"/>
  <c r="AP2489" i="3"/>
  <c r="AO2489" i="3"/>
  <c r="AN2489" i="3"/>
  <c r="AM2489" i="3"/>
  <c r="AL2489" i="3"/>
  <c r="AH2489" i="3"/>
  <c r="AE2489" i="3"/>
  <c r="AF2489" i="3" s="1"/>
  <c r="AD2489" i="3"/>
  <c r="AC2489" i="3"/>
  <c r="AB2489" i="3"/>
  <c r="AA2489" i="3"/>
  <c r="Z2489" i="3"/>
  <c r="Y2489" i="3"/>
  <c r="X2489" i="3"/>
  <c r="W2489" i="3"/>
  <c r="V2489" i="3"/>
  <c r="U2489" i="3"/>
  <c r="T2489" i="3"/>
  <c r="S2489" i="3"/>
  <c r="R2489" i="3"/>
  <c r="Q2489" i="3"/>
  <c r="O2489" i="3"/>
  <c r="N2489" i="3"/>
  <c r="M2489" i="3"/>
  <c r="L2489" i="3"/>
  <c r="K2489" i="3"/>
  <c r="BA2488" i="3"/>
  <c r="AZ2488" i="3"/>
  <c r="AX2488" i="3"/>
  <c r="AY2488" i="3" s="1"/>
  <c r="AW2488" i="3"/>
  <c r="AV2488" i="3"/>
  <c r="AU2488" i="3"/>
  <c r="AT2488" i="3"/>
  <c r="AS2488" i="3"/>
  <c r="AR2488" i="3"/>
  <c r="AQ2488" i="3"/>
  <c r="AP2488" i="3"/>
  <c r="AO2488" i="3"/>
  <c r="AN2488" i="3"/>
  <c r="AM2488" i="3"/>
  <c r="AL2488" i="3"/>
  <c r="AH2488" i="3"/>
  <c r="AE2488" i="3"/>
  <c r="AF2488" i="3" s="1"/>
  <c r="AD2488" i="3"/>
  <c r="AC2488" i="3"/>
  <c r="AB2488" i="3"/>
  <c r="AA2488" i="3"/>
  <c r="Z2488" i="3"/>
  <c r="Y2488" i="3"/>
  <c r="X2488" i="3"/>
  <c r="W2488" i="3"/>
  <c r="V2488" i="3"/>
  <c r="U2488" i="3"/>
  <c r="T2488" i="3"/>
  <c r="S2488" i="3"/>
  <c r="R2488" i="3"/>
  <c r="Q2488" i="3"/>
  <c r="O2488" i="3"/>
  <c r="N2488" i="3"/>
  <c r="M2488" i="3"/>
  <c r="L2488" i="3"/>
  <c r="K2488" i="3"/>
  <c r="BA2487" i="3"/>
  <c r="AZ2487" i="3"/>
  <c r="AX2487" i="3"/>
  <c r="AY2487" i="3" s="1"/>
  <c r="AW2487" i="3"/>
  <c r="AV2487" i="3"/>
  <c r="AU2487" i="3"/>
  <c r="AT2487" i="3"/>
  <c r="AS2487" i="3"/>
  <c r="AR2487" i="3"/>
  <c r="AQ2487" i="3"/>
  <c r="AP2487" i="3"/>
  <c r="AO2487" i="3"/>
  <c r="AN2487" i="3"/>
  <c r="AM2487" i="3"/>
  <c r="AL2487" i="3"/>
  <c r="AH2487" i="3"/>
  <c r="AE2487" i="3"/>
  <c r="AF2487" i="3" s="1"/>
  <c r="AD2487" i="3"/>
  <c r="AC2487" i="3"/>
  <c r="AB2487" i="3"/>
  <c r="AA2487" i="3"/>
  <c r="Z2487" i="3"/>
  <c r="Y2487" i="3"/>
  <c r="X2487" i="3"/>
  <c r="W2487" i="3"/>
  <c r="V2487" i="3"/>
  <c r="U2487" i="3"/>
  <c r="T2487" i="3"/>
  <c r="S2487" i="3"/>
  <c r="R2487" i="3"/>
  <c r="Q2487" i="3"/>
  <c r="O2487" i="3"/>
  <c r="N2487" i="3"/>
  <c r="M2487" i="3"/>
  <c r="L2487" i="3"/>
  <c r="K2487" i="3"/>
  <c r="BA2486" i="3"/>
  <c r="AZ2486" i="3"/>
  <c r="AX2486" i="3"/>
  <c r="AY2486" i="3" s="1"/>
  <c r="AW2486" i="3"/>
  <c r="AV2486" i="3"/>
  <c r="AU2486" i="3"/>
  <c r="AT2486" i="3"/>
  <c r="AS2486" i="3"/>
  <c r="AR2486" i="3"/>
  <c r="AQ2486" i="3"/>
  <c r="AP2486" i="3"/>
  <c r="AO2486" i="3"/>
  <c r="AN2486" i="3"/>
  <c r="AM2486" i="3"/>
  <c r="AL2486" i="3"/>
  <c r="AH2486" i="3"/>
  <c r="AE2486" i="3"/>
  <c r="AF2486" i="3" s="1"/>
  <c r="AD2486" i="3"/>
  <c r="AC2486" i="3"/>
  <c r="AB2486" i="3"/>
  <c r="AA2486" i="3"/>
  <c r="Z2486" i="3"/>
  <c r="Y2486" i="3"/>
  <c r="X2486" i="3"/>
  <c r="W2486" i="3"/>
  <c r="V2486" i="3"/>
  <c r="U2486" i="3"/>
  <c r="T2486" i="3"/>
  <c r="S2486" i="3"/>
  <c r="R2486" i="3"/>
  <c r="Q2486" i="3"/>
  <c r="O2486" i="3"/>
  <c r="N2486" i="3"/>
  <c r="M2486" i="3"/>
  <c r="L2486" i="3"/>
  <c r="K2486" i="3"/>
  <c r="BA2485" i="3"/>
  <c r="AZ2485" i="3"/>
  <c r="AX2485" i="3"/>
  <c r="AY2485" i="3" s="1"/>
  <c r="AW2485" i="3"/>
  <c r="AV2485" i="3"/>
  <c r="AU2485" i="3"/>
  <c r="AT2485" i="3"/>
  <c r="AS2485" i="3"/>
  <c r="AR2485" i="3"/>
  <c r="AQ2485" i="3"/>
  <c r="AP2485" i="3"/>
  <c r="AO2485" i="3"/>
  <c r="AN2485" i="3"/>
  <c r="AM2485" i="3"/>
  <c r="AL2485" i="3"/>
  <c r="AH2485" i="3"/>
  <c r="AE2485" i="3"/>
  <c r="AF2485" i="3" s="1"/>
  <c r="AD2485" i="3"/>
  <c r="AC2485" i="3"/>
  <c r="AB2485" i="3"/>
  <c r="AA2485" i="3"/>
  <c r="Z2485" i="3"/>
  <c r="Y2485" i="3"/>
  <c r="X2485" i="3"/>
  <c r="W2485" i="3"/>
  <c r="V2485" i="3"/>
  <c r="U2485" i="3"/>
  <c r="T2485" i="3"/>
  <c r="S2485" i="3"/>
  <c r="R2485" i="3"/>
  <c r="Q2485" i="3"/>
  <c r="O2485" i="3"/>
  <c r="N2485" i="3"/>
  <c r="M2485" i="3"/>
  <c r="L2485" i="3"/>
  <c r="K2485" i="3"/>
  <c r="BA2484" i="3"/>
  <c r="AZ2484" i="3"/>
  <c r="AX2484" i="3"/>
  <c r="AY2484" i="3" s="1"/>
  <c r="AW2484" i="3"/>
  <c r="AV2484" i="3"/>
  <c r="AU2484" i="3"/>
  <c r="AT2484" i="3"/>
  <c r="AS2484" i="3"/>
  <c r="AR2484" i="3"/>
  <c r="AQ2484" i="3"/>
  <c r="AP2484" i="3"/>
  <c r="AO2484" i="3"/>
  <c r="AN2484" i="3"/>
  <c r="AM2484" i="3"/>
  <c r="AL2484" i="3"/>
  <c r="AH2484" i="3"/>
  <c r="AE2484" i="3"/>
  <c r="AF2484" i="3" s="1"/>
  <c r="AD2484" i="3"/>
  <c r="AC2484" i="3"/>
  <c r="AB2484" i="3"/>
  <c r="AA2484" i="3"/>
  <c r="Z2484" i="3"/>
  <c r="Y2484" i="3"/>
  <c r="X2484" i="3"/>
  <c r="W2484" i="3"/>
  <c r="V2484" i="3"/>
  <c r="U2484" i="3"/>
  <c r="T2484" i="3"/>
  <c r="S2484" i="3"/>
  <c r="R2484" i="3"/>
  <c r="Q2484" i="3"/>
  <c r="O2484" i="3"/>
  <c r="N2484" i="3"/>
  <c r="M2484" i="3"/>
  <c r="L2484" i="3"/>
  <c r="K2484" i="3"/>
  <c r="BA2483" i="3"/>
  <c r="AZ2483" i="3"/>
  <c r="AX2483" i="3"/>
  <c r="AY2483" i="3" s="1"/>
  <c r="AW2483" i="3"/>
  <c r="AV2483" i="3"/>
  <c r="AU2483" i="3"/>
  <c r="AT2483" i="3"/>
  <c r="AS2483" i="3"/>
  <c r="AR2483" i="3"/>
  <c r="AQ2483" i="3"/>
  <c r="AP2483" i="3"/>
  <c r="AO2483" i="3"/>
  <c r="AN2483" i="3"/>
  <c r="AM2483" i="3"/>
  <c r="AL2483" i="3"/>
  <c r="AH2483" i="3"/>
  <c r="AE2483" i="3"/>
  <c r="AF2483" i="3" s="1"/>
  <c r="AD2483" i="3"/>
  <c r="AC2483" i="3"/>
  <c r="AB2483" i="3"/>
  <c r="AA2483" i="3"/>
  <c r="Z2483" i="3"/>
  <c r="Y2483" i="3"/>
  <c r="X2483" i="3"/>
  <c r="W2483" i="3"/>
  <c r="V2483" i="3"/>
  <c r="U2483" i="3"/>
  <c r="T2483" i="3"/>
  <c r="S2483" i="3"/>
  <c r="R2483" i="3"/>
  <c r="Q2483" i="3"/>
  <c r="O2483" i="3"/>
  <c r="N2483" i="3"/>
  <c r="M2483" i="3"/>
  <c r="L2483" i="3"/>
  <c r="K2483" i="3"/>
  <c r="BA2482" i="3"/>
  <c r="AZ2482" i="3"/>
  <c r="AX2482" i="3"/>
  <c r="AY2482" i="3" s="1"/>
  <c r="AW2482" i="3"/>
  <c r="AV2482" i="3"/>
  <c r="AU2482" i="3"/>
  <c r="AT2482" i="3"/>
  <c r="AS2482" i="3"/>
  <c r="AR2482" i="3"/>
  <c r="AQ2482" i="3"/>
  <c r="AP2482" i="3"/>
  <c r="AO2482" i="3"/>
  <c r="AN2482" i="3"/>
  <c r="AM2482" i="3"/>
  <c r="AL2482" i="3"/>
  <c r="AH2482" i="3"/>
  <c r="AE2482" i="3"/>
  <c r="AF2482" i="3" s="1"/>
  <c r="AD2482" i="3"/>
  <c r="AC2482" i="3"/>
  <c r="AB2482" i="3"/>
  <c r="AA2482" i="3"/>
  <c r="Z2482" i="3"/>
  <c r="Y2482" i="3"/>
  <c r="X2482" i="3"/>
  <c r="W2482" i="3"/>
  <c r="V2482" i="3"/>
  <c r="U2482" i="3"/>
  <c r="T2482" i="3"/>
  <c r="S2482" i="3"/>
  <c r="R2482" i="3"/>
  <c r="Q2482" i="3"/>
  <c r="O2482" i="3"/>
  <c r="N2482" i="3"/>
  <c r="M2482" i="3"/>
  <c r="L2482" i="3"/>
  <c r="K2482" i="3"/>
  <c r="BA2481" i="3"/>
  <c r="AZ2481" i="3"/>
  <c r="AX2481" i="3"/>
  <c r="AY2481" i="3" s="1"/>
  <c r="AW2481" i="3"/>
  <c r="AV2481" i="3"/>
  <c r="AU2481" i="3"/>
  <c r="AT2481" i="3"/>
  <c r="AS2481" i="3"/>
  <c r="AR2481" i="3"/>
  <c r="AQ2481" i="3"/>
  <c r="AP2481" i="3"/>
  <c r="AO2481" i="3"/>
  <c r="AN2481" i="3"/>
  <c r="AM2481" i="3"/>
  <c r="AL2481" i="3"/>
  <c r="AE2481" i="3"/>
  <c r="AK2481" i="3" s="1"/>
  <c r="AD2481" i="3"/>
  <c r="AC2481" i="3"/>
  <c r="AB2481" i="3"/>
  <c r="AA2481" i="3"/>
  <c r="Z2481" i="3"/>
  <c r="Y2481" i="3"/>
  <c r="X2481" i="3"/>
  <c r="W2481" i="3"/>
  <c r="V2481" i="3"/>
  <c r="U2481" i="3"/>
  <c r="T2481" i="3"/>
  <c r="S2481" i="3"/>
  <c r="R2481" i="3"/>
  <c r="Q2481" i="3"/>
  <c r="O2481" i="3"/>
  <c r="N2481" i="3"/>
  <c r="M2481" i="3"/>
  <c r="L2481" i="3"/>
  <c r="K2481" i="3"/>
  <c r="BA2480" i="3"/>
  <c r="AZ2480" i="3"/>
  <c r="AX2480" i="3"/>
  <c r="AY2480" i="3" s="1"/>
  <c r="AW2480" i="3"/>
  <c r="AV2480" i="3"/>
  <c r="AU2480" i="3"/>
  <c r="AT2480" i="3"/>
  <c r="AS2480" i="3"/>
  <c r="AR2480" i="3"/>
  <c r="AQ2480" i="3"/>
  <c r="AP2480" i="3"/>
  <c r="AO2480" i="3"/>
  <c r="AN2480" i="3"/>
  <c r="AM2480" i="3"/>
  <c r="AL2480" i="3"/>
  <c r="AE2480" i="3"/>
  <c r="AD2480" i="3"/>
  <c r="AC2480" i="3"/>
  <c r="AB2480" i="3"/>
  <c r="AA2480" i="3"/>
  <c r="Z2480" i="3"/>
  <c r="Y2480" i="3"/>
  <c r="X2480" i="3"/>
  <c r="W2480" i="3"/>
  <c r="V2480" i="3"/>
  <c r="U2480" i="3"/>
  <c r="T2480" i="3"/>
  <c r="S2480" i="3"/>
  <c r="R2480" i="3"/>
  <c r="Q2480" i="3"/>
  <c r="O2480" i="3"/>
  <c r="N2480" i="3"/>
  <c r="M2480" i="3"/>
  <c r="L2480" i="3"/>
  <c r="K2480" i="3"/>
  <c r="BA2479" i="3"/>
  <c r="AZ2479" i="3"/>
  <c r="AX2479" i="3"/>
  <c r="AY2479" i="3" s="1"/>
  <c r="AW2479" i="3"/>
  <c r="AV2479" i="3"/>
  <c r="AU2479" i="3"/>
  <c r="AT2479" i="3"/>
  <c r="AS2479" i="3"/>
  <c r="AR2479" i="3"/>
  <c r="AQ2479" i="3"/>
  <c r="AP2479" i="3"/>
  <c r="AO2479" i="3"/>
  <c r="AN2479" i="3"/>
  <c r="AM2479" i="3"/>
  <c r="AL2479" i="3"/>
  <c r="AH2479" i="3"/>
  <c r="AE2479" i="3"/>
  <c r="AD2479" i="3"/>
  <c r="AC2479" i="3"/>
  <c r="AB2479" i="3"/>
  <c r="AA2479" i="3"/>
  <c r="Z2479" i="3"/>
  <c r="Y2479" i="3"/>
  <c r="X2479" i="3"/>
  <c r="W2479" i="3"/>
  <c r="V2479" i="3"/>
  <c r="U2479" i="3"/>
  <c r="T2479" i="3"/>
  <c r="S2479" i="3"/>
  <c r="R2479" i="3"/>
  <c r="Q2479" i="3"/>
  <c r="O2479" i="3"/>
  <c r="N2479" i="3"/>
  <c r="M2479" i="3"/>
  <c r="L2479" i="3"/>
  <c r="K2479" i="3"/>
  <c r="BA2478" i="3"/>
  <c r="AZ2478" i="3"/>
  <c r="AX2478" i="3"/>
  <c r="AY2478" i="3" s="1"/>
  <c r="AW2478" i="3"/>
  <c r="AV2478" i="3"/>
  <c r="AU2478" i="3"/>
  <c r="AT2478" i="3"/>
  <c r="AS2478" i="3"/>
  <c r="AR2478" i="3"/>
  <c r="AQ2478" i="3"/>
  <c r="AP2478" i="3"/>
  <c r="AO2478" i="3"/>
  <c r="AN2478" i="3"/>
  <c r="AM2478" i="3"/>
  <c r="AL2478" i="3"/>
  <c r="AE2478" i="3"/>
  <c r="AD2478" i="3"/>
  <c r="AC2478" i="3"/>
  <c r="AB2478" i="3"/>
  <c r="AA2478" i="3"/>
  <c r="Z2478" i="3"/>
  <c r="Y2478" i="3"/>
  <c r="X2478" i="3"/>
  <c r="W2478" i="3"/>
  <c r="V2478" i="3"/>
  <c r="U2478" i="3"/>
  <c r="T2478" i="3"/>
  <c r="S2478" i="3"/>
  <c r="R2478" i="3"/>
  <c r="Q2478" i="3"/>
  <c r="O2478" i="3"/>
  <c r="N2478" i="3"/>
  <c r="M2478" i="3"/>
  <c r="L2478" i="3"/>
  <c r="K2478" i="3"/>
  <c r="BA2477" i="3"/>
  <c r="AZ2477" i="3"/>
  <c r="AX2477" i="3"/>
  <c r="AY2477" i="3" s="1"/>
  <c r="AW2477" i="3"/>
  <c r="AV2477" i="3"/>
  <c r="AU2477" i="3"/>
  <c r="AT2477" i="3"/>
  <c r="AS2477" i="3"/>
  <c r="AR2477" i="3"/>
  <c r="AQ2477" i="3"/>
  <c r="AP2477" i="3"/>
  <c r="AO2477" i="3"/>
  <c r="AN2477" i="3"/>
  <c r="AM2477" i="3"/>
  <c r="AL2477" i="3"/>
  <c r="AK2477" i="3"/>
  <c r="AH2477" i="3"/>
  <c r="AE2477" i="3"/>
  <c r="AD2477" i="3"/>
  <c r="AC2477" i="3"/>
  <c r="AB2477" i="3"/>
  <c r="AA2477" i="3"/>
  <c r="Z2477" i="3"/>
  <c r="Y2477" i="3"/>
  <c r="X2477" i="3"/>
  <c r="W2477" i="3"/>
  <c r="V2477" i="3"/>
  <c r="U2477" i="3"/>
  <c r="T2477" i="3"/>
  <c r="S2477" i="3"/>
  <c r="R2477" i="3"/>
  <c r="Q2477" i="3"/>
  <c r="O2477" i="3"/>
  <c r="N2477" i="3"/>
  <c r="M2477" i="3"/>
  <c r="L2477" i="3"/>
  <c r="K2477" i="3"/>
  <c r="BA2476" i="3"/>
  <c r="AZ2476" i="3"/>
  <c r="AX2476" i="3"/>
  <c r="AY2476" i="3" s="1"/>
  <c r="AW2476" i="3"/>
  <c r="AV2476" i="3"/>
  <c r="AU2476" i="3"/>
  <c r="AT2476" i="3"/>
  <c r="AS2476" i="3"/>
  <c r="AR2476" i="3"/>
  <c r="AQ2476" i="3"/>
  <c r="AP2476" i="3"/>
  <c r="AO2476" i="3"/>
  <c r="AN2476" i="3"/>
  <c r="AM2476" i="3"/>
  <c r="AL2476" i="3"/>
  <c r="AK2476" i="3"/>
  <c r="AE2476" i="3"/>
  <c r="AH2476" i="3" s="1"/>
  <c r="AD2476" i="3"/>
  <c r="AC2476" i="3"/>
  <c r="AB2476" i="3"/>
  <c r="AA2476" i="3"/>
  <c r="Z2476" i="3"/>
  <c r="Y2476" i="3"/>
  <c r="X2476" i="3"/>
  <c r="W2476" i="3"/>
  <c r="V2476" i="3"/>
  <c r="U2476" i="3"/>
  <c r="T2476" i="3"/>
  <c r="S2476" i="3"/>
  <c r="R2476" i="3"/>
  <c r="Q2476" i="3"/>
  <c r="O2476" i="3"/>
  <c r="N2476" i="3"/>
  <c r="M2476" i="3"/>
  <c r="L2476" i="3"/>
  <c r="K2476" i="3"/>
  <c r="BA2475" i="3"/>
  <c r="AZ2475" i="3"/>
  <c r="AX2475" i="3"/>
  <c r="AY2475" i="3" s="1"/>
  <c r="AW2475" i="3"/>
  <c r="AV2475" i="3"/>
  <c r="AU2475" i="3"/>
  <c r="AT2475" i="3"/>
  <c r="AS2475" i="3"/>
  <c r="AR2475" i="3"/>
  <c r="AQ2475" i="3"/>
  <c r="AP2475" i="3"/>
  <c r="AO2475" i="3"/>
  <c r="AN2475" i="3"/>
  <c r="AM2475" i="3"/>
  <c r="AL2475" i="3"/>
  <c r="AE2475" i="3"/>
  <c r="AK2475" i="3" s="1"/>
  <c r="AD2475" i="3"/>
  <c r="AC2475" i="3"/>
  <c r="AB2475" i="3"/>
  <c r="AA2475" i="3"/>
  <c r="Z2475" i="3"/>
  <c r="Y2475" i="3"/>
  <c r="X2475" i="3"/>
  <c r="W2475" i="3"/>
  <c r="V2475" i="3"/>
  <c r="U2475" i="3"/>
  <c r="T2475" i="3"/>
  <c r="S2475" i="3"/>
  <c r="R2475" i="3"/>
  <c r="Q2475" i="3"/>
  <c r="O2475" i="3"/>
  <c r="N2475" i="3"/>
  <c r="M2475" i="3"/>
  <c r="L2475" i="3"/>
  <c r="K2475" i="3"/>
  <c r="BA2474" i="3"/>
  <c r="AZ2474" i="3"/>
  <c r="AX2474" i="3"/>
  <c r="AY2474" i="3" s="1"/>
  <c r="AW2474" i="3"/>
  <c r="AV2474" i="3"/>
  <c r="AU2474" i="3"/>
  <c r="AT2474" i="3"/>
  <c r="AS2474" i="3"/>
  <c r="AR2474" i="3"/>
  <c r="AQ2474" i="3"/>
  <c r="AP2474" i="3"/>
  <c r="AO2474" i="3"/>
  <c r="AN2474" i="3"/>
  <c r="AM2474" i="3"/>
  <c r="AL2474" i="3"/>
  <c r="AE2474" i="3"/>
  <c r="AD2474" i="3"/>
  <c r="AC2474" i="3"/>
  <c r="AB2474" i="3"/>
  <c r="AA2474" i="3"/>
  <c r="Z2474" i="3"/>
  <c r="Y2474" i="3"/>
  <c r="X2474" i="3"/>
  <c r="W2474" i="3"/>
  <c r="V2474" i="3"/>
  <c r="U2474" i="3"/>
  <c r="T2474" i="3"/>
  <c r="S2474" i="3"/>
  <c r="R2474" i="3"/>
  <c r="Q2474" i="3"/>
  <c r="O2474" i="3"/>
  <c r="N2474" i="3"/>
  <c r="M2474" i="3"/>
  <c r="L2474" i="3"/>
  <c r="K2474" i="3"/>
  <c r="BA2473" i="3"/>
  <c r="AZ2473" i="3"/>
  <c r="AX2473" i="3"/>
  <c r="AY2473" i="3" s="1"/>
  <c r="AW2473" i="3"/>
  <c r="AV2473" i="3"/>
  <c r="AU2473" i="3"/>
  <c r="AT2473" i="3"/>
  <c r="AS2473" i="3"/>
  <c r="AR2473" i="3"/>
  <c r="AQ2473" i="3"/>
  <c r="AP2473" i="3"/>
  <c r="AO2473" i="3"/>
  <c r="AN2473" i="3"/>
  <c r="AM2473" i="3"/>
  <c r="AL2473" i="3"/>
  <c r="AK2473" i="3"/>
  <c r="AI2473" i="3"/>
  <c r="AE2473" i="3"/>
  <c r="AH2473" i="3" s="1"/>
  <c r="AD2473" i="3"/>
  <c r="AC2473" i="3"/>
  <c r="AB2473" i="3"/>
  <c r="AA2473" i="3"/>
  <c r="Z2473" i="3"/>
  <c r="Y2473" i="3"/>
  <c r="X2473" i="3"/>
  <c r="W2473" i="3"/>
  <c r="V2473" i="3"/>
  <c r="U2473" i="3"/>
  <c r="T2473" i="3"/>
  <c r="S2473" i="3"/>
  <c r="R2473" i="3"/>
  <c r="Q2473" i="3"/>
  <c r="O2473" i="3"/>
  <c r="N2473" i="3"/>
  <c r="M2473" i="3"/>
  <c r="L2473" i="3"/>
  <c r="K2473" i="3"/>
  <c r="BA2472" i="3"/>
  <c r="AZ2472" i="3"/>
  <c r="AX2472" i="3"/>
  <c r="AY2472" i="3" s="1"/>
  <c r="AW2472" i="3"/>
  <c r="AV2472" i="3"/>
  <c r="AU2472" i="3"/>
  <c r="AT2472" i="3"/>
  <c r="AS2472" i="3"/>
  <c r="AR2472" i="3"/>
  <c r="AQ2472" i="3"/>
  <c r="AP2472" i="3"/>
  <c r="AO2472" i="3"/>
  <c r="AN2472" i="3"/>
  <c r="AM2472" i="3"/>
  <c r="AL2472" i="3"/>
  <c r="AE2472" i="3"/>
  <c r="AK2472" i="3" s="1"/>
  <c r="AD2472" i="3"/>
  <c r="AC2472" i="3"/>
  <c r="AB2472" i="3"/>
  <c r="AA2472" i="3"/>
  <c r="Z2472" i="3"/>
  <c r="Y2472" i="3"/>
  <c r="X2472" i="3"/>
  <c r="W2472" i="3"/>
  <c r="V2472" i="3"/>
  <c r="U2472" i="3"/>
  <c r="T2472" i="3"/>
  <c r="S2472" i="3"/>
  <c r="R2472" i="3"/>
  <c r="Q2472" i="3"/>
  <c r="O2472" i="3"/>
  <c r="N2472" i="3"/>
  <c r="M2472" i="3"/>
  <c r="L2472" i="3"/>
  <c r="K2472" i="3"/>
  <c r="BA2471" i="3"/>
  <c r="AZ2471" i="3"/>
  <c r="AX2471" i="3"/>
  <c r="AY2471" i="3" s="1"/>
  <c r="AW2471" i="3"/>
  <c r="AV2471" i="3"/>
  <c r="AU2471" i="3"/>
  <c r="AT2471" i="3"/>
  <c r="AS2471" i="3"/>
  <c r="AR2471" i="3"/>
  <c r="AQ2471" i="3"/>
  <c r="AP2471" i="3"/>
  <c r="AO2471" i="3"/>
  <c r="AN2471" i="3"/>
  <c r="AM2471" i="3"/>
  <c r="AL2471" i="3"/>
  <c r="AE2471" i="3"/>
  <c r="AD2471" i="3"/>
  <c r="AC2471" i="3"/>
  <c r="AB2471" i="3"/>
  <c r="AA2471" i="3"/>
  <c r="Z2471" i="3"/>
  <c r="Y2471" i="3"/>
  <c r="X2471" i="3"/>
  <c r="W2471" i="3"/>
  <c r="V2471" i="3"/>
  <c r="U2471" i="3"/>
  <c r="T2471" i="3"/>
  <c r="S2471" i="3"/>
  <c r="R2471" i="3"/>
  <c r="Q2471" i="3"/>
  <c r="O2471" i="3"/>
  <c r="N2471" i="3"/>
  <c r="M2471" i="3"/>
  <c r="L2471" i="3"/>
  <c r="K2471" i="3"/>
  <c r="BA2470" i="3"/>
  <c r="AZ2470" i="3"/>
  <c r="AX2470" i="3"/>
  <c r="AY2470" i="3" s="1"/>
  <c r="AW2470" i="3"/>
  <c r="AV2470" i="3"/>
  <c r="AU2470" i="3"/>
  <c r="AT2470" i="3"/>
  <c r="AS2470" i="3"/>
  <c r="AR2470" i="3"/>
  <c r="AQ2470" i="3"/>
  <c r="AP2470" i="3"/>
  <c r="AO2470" i="3"/>
  <c r="AN2470" i="3"/>
  <c r="AM2470" i="3"/>
  <c r="AL2470" i="3"/>
  <c r="AK2470" i="3"/>
  <c r="AI2470" i="3"/>
  <c r="AE2470" i="3"/>
  <c r="AH2470" i="3" s="1"/>
  <c r="AD2470" i="3"/>
  <c r="AC2470" i="3"/>
  <c r="AB2470" i="3"/>
  <c r="AA2470" i="3"/>
  <c r="Z2470" i="3"/>
  <c r="Y2470" i="3"/>
  <c r="X2470" i="3"/>
  <c r="W2470" i="3"/>
  <c r="V2470" i="3"/>
  <c r="U2470" i="3"/>
  <c r="T2470" i="3"/>
  <c r="S2470" i="3"/>
  <c r="R2470" i="3"/>
  <c r="Q2470" i="3"/>
  <c r="O2470" i="3"/>
  <c r="N2470" i="3"/>
  <c r="M2470" i="3"/>
  <c r="L2470" i="3"/>
  <c r="K2470" i="3"/>
  <c r="BA2469" i="3"/>
  <c r="AZ2469" i="3"/>
  <c r="AX2469" i="3"/>
  <c r="AY2469" i="3" s="1"/>
  <c r="AW2469" i="3"/>
  <c r="AV2469" i="3"/>
  <c r="AU2469" i="3"/>
  <c r="AT2469" i="3"/>
  <c r="AS2469" i="3"/>
  <c r="AR2469" i="3"/>
  <c r="AQ2469" i="3"/>
  <c r="AP2469" i="3"/>
  <c r="AO2469" i="3"/>
  <c r="AN2469" i="3"/>
  <c r="AM2469" i="3"/>
  <c r="AL2469" i="3"/>
  <c r="AH2469" i="3"/>
  <c r="AE2469" i="3"/>
  <c r="AK2469" i="3" s="1"/>
  <c r="AD2469" i="3"/>
  <c r="AC2469" i="3"/>
  <c r="AB2469" i="3"/>
  <c r="AA2469" i="3"/>
  <c r="Z2469" i="3"/>
  <c r="Y2469" i="3"/>
  <c r="X2469" i="3"/>
  <c r="W2469" i="3"/>
  <c r="V2469" i="3"/>
  <c r="U2469" i="3"/>
  <c r="T2469" i="3"/>
  <c r="S2469" i="3"/>
  <c r="R2469" i="3"/>
  <c r="Q2469" i="3"/>
  <c r="O2469" i="3"/>
  <c r="N2469" i="3"/>
  <c r="M2469" i="3"/>
  <c r="L2469" i="3"/>
  <c r="K2469" i="3"/>
  <c r="BA2468" i="3"/>
  <c r="AZ2468" i="3"/>
  <c r="AX2468" i="3"/>
  <c r="AY2468" i="3" s="1"/>
  <c r="AW2468" i="3"/>
  <c r="AV2468" i="3"/>
  <c r="AU2468" i="3"/>
  <c r="AT2468" i="3"/>
  <c r="AS2468" i="3"/>
  <c r="AR2468" i="3"/>
  <c r="AQ2468" i="3"/>
  <c r="AP2468" i="3"/>
  <c r="AO2468" i="3"/>
  <c r="AN2468" i="3"/>
  <c r="AM2468" i="3"/>
  <c r="AL2468" i="3"/>
  <c r="AK2468" i="3"/>
  <c r="AJ2468" i="3"/>
  <c r="AI2468" i="3"/>
  <c r="AE2468" i="3"/>
  <c r="AH2468" i="3" s="1"/>
  <c r="AD2468" i="3"/>
  <c r="AC2468" i="3"/>
  <c r="AB2468" i="3"/>
  <c r="AA2468" i="3"/>
  <c r="Z2468" i="3"/>
  <c r="Y2468" i="3"/>
  <c r="X2468" i="3"/>
  <c r="W2468" i="3"/>
  <c r="V2468" i="3"/>
  <c r="U2468" i="3"/>
  <c r="T2468" i="3"/>
  <c r="S2468" i="3"/>
  <c r="R2468" i="3"/>
  <c r="Q2468" i="3"/>
  <c r="O2468" i="3"/>
  <c r="N2468" i="3"/>
  <c r="M2468" i="3"/>
  <c r="L2468" i="3"/>
  <c r="K2468" i="3"/>
  <c r="BA2467" i="3"/>
  <c r="AZ2467" i="3"/>
  <c r="AX2467" i="3"/>
  <c r="AY2467" i="3" s="1"/>
  <c r="AW2467" i="3"/>
  <c r="AV2467" i="3"/>
  <c r="AU2467" i="3"/>
  <c r="AT2467" i="3"/>
  <c r="AS2467" i="3"/>
  <c r="AR2467" i="3"/>
  <c r="AQ2467" i="3"/>
  <c r="AP2467" i="3"/>
  <c r="AO2467" i="3"/>
  <c r="AN2467" i="3"/>
  <c r="AM2467" i="3"/>
  <c r="AL2467" i="3"/>
  <c r="AH2467" i="3"/>
  <c r="AE2467" i="3"/>
  <c r="AK2467" i="3" s="1"/>
  <c r="AD2467" i="3"/>
  <c r="AC2467" i="3"/>
  <c r="AB2467" i="3"/>
  <c r="AA2467" i="3"/>
  <c r="Z2467" i="3"/>
  <c r="Y2467" i="3"/>
  <c r="X2467" i="3"/>
  <c r="W2467" i="3"/>
  <c r="V2467" i="3"/>
  <c r="U2467" i="3"/>
  <c r="T2467" i="3"/>
  <c r="S2467" i="3"/>
  <c r="R2467" i="3"/>
  <c r="Q2467" i="3"/>
  <c r="O2467" i="3"/>
  <c r="N2467" i="3"/>
  <c r="M2467" i="3"/>
  <c r="L2467" i="3"/>
  <c r="K2467" i="3"/>
  <c r="BA2466" i="3"/>
  <c r="AZ2466" i="3"/>
  <c r="AX2466" i="3"/>
  <c r="AY2466" i="3" s="1"/>
  <c r="AW2466" i="3"/>
  <c r="AV2466" i="3"/>
  <c r="AU2466" i="3"/>
  <c r="AT2466" i="3"/>
  <c r="AS2466" i="3"/>
  <c r="AR2466" i="3"/>
  <c r="AQ2466" i="3"/>
  <c r="AP2466" i="3"/>
  <c r="AO2466" i="3"/>
  <c r="AN2466" i="3"/>
  <c r="AM2466" i="3"/>
  <c r="AL2466" i="3"/>
  <c r="AK2466" i="3"/>
  <c r="AJ2466" i="3"/>
  <c r="AI2466" i="3"/>
  <c r="AE2466" i="3"/>
  <c r="AH2466" i="3" s="1"/>
  <c r="AD2466" i="3"/>
  <c r="AC2466" i="3"/>
  <c r="AB2466" i="3"/>
  <c r="AA2466" i="3"/>
  <c r="Z2466" i="3"/>
  <c r="Y2466" i="3"/>
  <c r="X2466" i="3"/>
  <c r="W2466" i="3"/>
  <c r="V2466" i="3"/>
  <c r="U2466" i="3"/>
  <c r="T2466" i="3"/>
  <c r="S2466" i="3"/>
  <c r="R2466" i="3"/>
  <c r="Q2466" i="3"/>
  <c r="O2466" i="3"/>
  <c r="N2466" i="3"/>
  <c r="M2466" i="3"/>
  <c r="L2466" i="3"/>
  <c r="K2466" i="3"/>
  <c r="AX2465" i="3"/>
  <c r="AS2465" i="3"/>
  <c r="AR2465" i="3"/>
  <c r="AQ2465" i="3"/>
  <c r="AP2465" i="3"/>
  <c r="AO2465" i="3"/>
  <c r="AN2465" i="3"/>
  <c r="AM2465" i="3"/>
  <c r="AL2465" i="3"/>
  <c r="AE2465" i="3"/>
  <c r="AD2465" i="3"/>
  <c r="AC2465" i="3"/>
  <c r="AB2465" i="3"/>
  <c r="AA2465" i="3"/>
  <c r="Z2465" i="3"/>
  <c r="Y2465" i="3"/>
  <c r="X2465" i="3"/>
  <c r="W2465" i="3"/>
  <c r="V2465" i="3"/>
  <c r="U2465" i="3"/>
  <c r="T2465" i="3"/>
  <c r="S2465" i="3"/>
  <c r="R2465" i="3"/>
  <c r="Q2465" i="3"/>
  <c r="O2465" i="3"/>
  <c r="N2465" i="3"/>
  <c r="M2465" i="3"/>
  <c r="L2465" i="3"/>
  <c r="K2465" i="3"/>
  <c r="AX2464" i="3"/>
  <c r="AY2464" i="3" s="1"/>
  <c r="AV2464" i="3"/>
  <c r="AS2464" i="3"/>
  <c r="AR2464" i="3"/>
  <c r="AQ2464" i="3"/>
  <c r="AP2464" i="3"/>
  <c r="AO2464" i="3"/>
  <c r="AN2464" i="3"/>
  <c r="AM2464" i="3"/>
  <c r="AL2464" i="3"/>
  <c r="AJ2464" i="3"/>
  <c r="AE2464" i="3"/>
  <c r="AG2464" i="3" s="1"/>
  <c r="AD2464" i="3"/>
  <c r="AC2464" i="3"/>
  <c r="AB2464" i="3"/>
  <c r="AA2464" i="3"/>
  <c r="Z2464" i="3"/>
  <c r="Y2464" i="3"/>
  <c r="X2464" i="3"/>
  <c r="W2464" i="3"/>
  <c r="V2464" i="3"/>
  <c r="U2464" i="3"/>
  <c r="T2464" i="3"/>
  <c r="S2464" i="3"/>
  <c r="R2464" i="3"/>
  <c r="Q2464" i="3"/>
  <c r="O2464" i="3"/>
  <c r="N2464" i="3"/>
  <c r="M2464" i="3"/>
  <c r="L2464" i="3"/>
  <c r="K2464" i="3"/>
  <c r="BA2463" i="3"/>
  <c r="AX2463" i="3"/>
  <c r="AY2463" i="3" s="1"/>
  <c r="AW2463" i="3"/>
  <c r="AV2463" i="3"/>
  <c r="AU2463" i="3"/>
  <c r="AT2463" i="3"/>
  <c r="AS2463" i="3"/>
  <c r="AR2463" i="3"/>
  <c r="AQ2463" i="3"/>
  <c r="AP2463" i="3"/>
  <c r="AO2463" i="3"/>
  <c r="AN2463" i="3"/>
  <c r="AM2463" i="3"/>
  <c r="AL2463" i="3"/>
  <c r="AK2463" i="3"/>
  <c r="AJ2463" i="3"/>
  <c r="AI2463" i="3"/>
  <c r="AH2463" i="3"/>
  <c r="AE2463" i="3"/>
  <c r="AG2463" i="3" s="1"/>
  <c r="AD2463" i="3"/>
  <c r="AC2463" i="3"/>
  <c r="AB2463" i="3"/>
  <c r="AA2463" i="3"/>
  <c r="Z2463" i="3"/>
  <c r="Y2463" i="3"/>
  <c r="X2463" i="3"/>
  <c r="W2463" i="3"/>
  <c r="V2463" i="3"/>
  <c r="U2463" i="3"/>
  <c r="T2463" i="3"/>
  <c r="S2463" i="3"/>
  <c r="R2463" i="3"/>
  <c r="Q2463" i="3"/>
  <c r="O2463" i="3"/>
  <c r="N2463" i="3"/>
  <c r="M2463" i="3"/>
  <c r="L2463" i="3"/>
  <c r="K2463" i="3"/>
  <c r="AX2462" i="3"/>
  <c r="AS2462" i="3"/>
  <c r="AR2462" i="3"/>
  <c r="AQ2462" i="3"/>
  <c r="AP2462" i="3"/>
  <c r="AO2462" i="3"/>
  <c r="AN2462" i="3"/>
  <c r="AM2462" i="3"/>
  <c r="AL2462" i="3"/>
  <c r="AE2462" i="3"/>
  <c r="AD2462" i="3"/>
  <c r="AC2462" i="3"/>
  <c r="AB2462" i="3"/>
  <c r="AA2462" i="3"/>
  <c r="Z2462" i="3"/>
  <c r="Y2462" i="3"/>
  <c r="X2462" i="3"/>
  <c r="W2462" i="3"/>
  <c r="V2462" i="3"/>
  <c r="U2462" i="3"/>
  <c r="T2462" i="3"/>
  <c r="S2462" i="3"/>
  <c r="R2462" i="3"/>
  <c r="Q2462" i="3"/>
  <c r="O2462" i="3"/>
  <c r="N2462" i="3"/>
  <c r="M2462" i="3"/>
  <c r="L2462" i="3"/>
  <c r="K2462" i="3"/>
  <c r="AX2461" i="3"/>
  <c r="AY2461" i="3" s="1"/>
  <c r="AV2461" i="3"/>
  <c r="AS2461" i="3"/>
  <c r="AR2461" i="3"/>
  <c r="AQ2461" i="3"/>
  <c r="AP2461" i="3"/>
  <c r="AO2461" i="3"/>
  <c r="AN2461" i="3"/>
  <c r="AM2461" i="3"/>
  <c r="AL2461" i="3"/>
  <c r="AJ2461" i="3"/>
  <c r="AE2461" i="3"/>
  <c r="AG2461" i="3" s="1"/>
  <c r="AD2461" i="3"/>
  <c r="AC2461" i="3"/>
  <c r="AB2461" i="3"/>
  <c r="AA2461" i="3"/>
  <c r="Z2461" i="3"/>
  <c r="Y2461" i="3"/>
  <c r="X2461" i="3"/>
  <c r="W2461" i="3"/>
  <c r="V2461" i="3"/>
  <c r="U2461" i="3"/>
  <c r="T2461" i="3"/>
  <c r="S2461" i="3"/>
  <c r="R2461" i="3"/>
  <c r="Q2461" i="3"/>
  <c r="O2461" i="3"/>
  <c r="N2461" i="3"/>
  <c r="M2461" i="3"/>
  <c r="L2461" i="3"/>
  <c r="K2461" i="3"/>
  <c r="BA2460" i="3"/>
  <c r="AX2460" i="3"/>
  <c r="AY2460" i="3" s="1"/>
  <c r="AW2460" i="3"/>
  <c r="AV2460" i="3"/>
  <c r="AU2460" i="3"/>
  <c r="AT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E2460" i="3"/>
  <c r="AG2460" i="3" s="1"/>
  <c r="AD2460" i="3"/>
  <c r="AC2460" i="3"/>
  <c r="AB2460" i="3"/>
  <c r="AA2460" i="3"/>
  <c r="Z2460" i="3"/>
  <c r="Y2460" i="3"/>
  <c r="X2460" i="3"/>
  <c r="W2460" i="3"/>
  <c r="V2460" i="3"/>
  <c r="U2460" i="3"/>
  <c r="T2460" i="3"/>
  <c r="S2460" i="3"/>
  <c r="R2460" i="3"/>
  <c r="Q2460" i="3"/>
  <c r="O2460" i="3"/>
  <c r="N2460" i="3"/>
  <c r="M2460" i="3"/>
  <c r="L2460" i="3"/>
  <c r="K2460" i="3"/>
  <c r="AX2459" i="3"/>
  <c r="AS2459" i="3"/>
  <c r="AR2459" i="3"/>
  <c r="AQ2459" i="3"/>
  <c r="AP2459" i="3"/>
  <c r="AO2459" i="3"/>
  <c r="AN2459" i="3"/>
  <c r="AM2459" i="3"/>
  <c r="AL2459" i="3"/>
  <c r="AE2459" i="3"/>
  <c r="AD2459" i="3"/>
  <c r="AC2459" i="3"/>
  <c r="AB2459" i="3"/>
  <c r="AA2459" i="3"/>
  <c r="Z2459" i="3"/>
  <c r="Y2459" i="3"/>
  <c r="X2459" i="3"/>
  <c r="W2459" i="3"/>
  <c r="V2459" i="3"/>
  <c r="U2459" i="3"/>
  <c r="T2459" i="3"/>
  <c r="S2459" i="3"/>
  <c r="R2459" i="3"/>
  <c r="Q2459" i="3"/>
  <c r="O2459" i="3"/>
  <c r="N2459" i="3"/>
  <c r="M2459" i="3"/>
  <c r="L2459" i="3"/>
  <c r="K2459" i="3"/>
  <c r="AX2458" i="3"/>
  <c r="AY2458" i="3" s="1"/>
  <c r="AV2458" i="3"/>
  <c r="AS2458" i="3"/>
  <c r="AR2458" i="3"/>
  <c r="AQ2458" i="3"/>
  <c r="AP2458" i="3"/>
  <c r="AO2458" i="3"/>
  <c r="AN2458" i="3"/>
  <c r="AM2458" i="3"/>
  <c r="AL2458" i="3"/>
  <c r="AJ2458" i="3"/>
  <c r="AE2458" i="3"/>
  <c r="AG2458" i="3" s="1"/>
  <c r="AD2458" i="3"/>
  <c r="AC2458" i="3"/>
  <c r="AB2458" i="3"/>
  <c r="AA2458" i="3"/>
  <c r="Z2458" i="3"/>
  <c r="Y2458" i="3"/>
  <c r="X2458" i="3"/>
  <c r="W2458" i="3"/>
  <c r="V2458" i="3"/>
  <c r="U2458" i="3"/>
  <c r="T2458" i="3"/>
  <c r="S2458" i="3"/>
  <c r="R2458" i="3"/>
  <c r="Q2458" i="3"/>
  <c r="O2458" i="3"/>
  <c r="N2458" i="3"/>
  <c r="M2458" i="3"/>
  <c r="L2458" i="3"/>
  <c r="K2458" i="3"/>
  <c r="BA2457" i="3"/>
  <c r="AX2457" i="3"/>
  <c r="AY2457" i="3" s="1"/>
  <c r="AW2457" i="3"/>
  <c r="AV2457" i="3"/>
  <c r="AU2457" i="3"/>
  <c r="AT2457" i="3"/>
  <c r="AS2457" i="3"/>
  <c r="AR2457" i="3"/>
  <c r="AQ2457" i="3"/>
  <c r="AP2457" i="3"/>
  <c r="AO2457" i="3"/>
  <c r="AN2457" i="3"/>
  <c r="AM2457" i="3"/>
  <c r="AL2457" i="3"/>
  <c r="AK2457" i="3"/>
  <c r="AJ2457" i="3"/>
  <c r="AI2457" i="3"/>
  <c r="AH2457" i="3"/>
  <c r="AE2457" i="3"/>
  <c r="AG2457" i="3" s="1"/>
  <c r="AD2457" i="3"/>
  <c r="AC2457" i="3"/>
  <c r="AB2457" i="3"/>
  <c r="AA2457" i="3"/>
  <c r="Z2457" i="3"/>
  <c r="Y2457" i="3"/>
  <c r="X2457" i="3"/>
  <c r="W2457" i="3"/>
  <c r="V2457" i="3"/>
  <c r="U2457" i="3"/>
  <c r="T2457" i="3"/>
  <c r="S2457" i="3"/>
  <c r="R2457" i="3"/>
  <c r="Q2457" i="3"/>
  <c r="O2457" i="3"/>
  <c r="N2457" i="3"/>
  <c r="M2457" i="3"/>
  <c r="L2457" i="3"/>
  <c r="K2457" i="3"/>
  <c r="AX2456" i="3"/>
  <c r="AS2456" i="3"/>
  <c r="AR2456" i="3"/>
  <c r="AQ2456" i="3"/>
  <c r="AP2456" i="3"/>
  <c r="AO2456" i="3"/>
  <c r="AN2456" i="3"/>
  <c r="AM2456" i="3"/>
  <c r="AL2456" i="3"/>
  <c r="AE2456" i="3"/>
  <c r="AD2456" i="3"/>
  <c r="AC2456" i="3"/>
  <c r="AB2456" i="3"/>
  <c r="AA2456" i="3"/>
  <c r="Z2456" i="3"/>
  <c r="Y2456" i="3"/>
  <c r="X2456" i="3"/>
  <c r="W2456" i="3"/>
  <c r="V2456" i="3"/>
  <c r="U2456" i="3"/>
  <c r="T2456" i="3"/>
  <c r="S2456" i="3"/>
  <c r="R2456" i="3"/>
  <c r="Q2456" i="3"/>
  <c r="O2456" i="3"/>
  <c r="N2456" i="3"/>
  <c r="M2456" i="3"/>
  <c r="L2456" i="3"/>
  <c r="K2456" i="3"/>
  <c r="AX2455" i="3"/>
  <c r="AY2455" i="3" s="1"/>
  <c r="AV2455" i="3"/>
  <c r="AS2455" i="3"/>
  <c r="AR2455" i="3"/>
  <c r="AQ2455" i="3"/>
  <c r="AP2455" i="3"/>
  <c r="AO2455" i="3"/>
  <c r="AN2455" i="3"/>
  <c r="AM2455" i="3"/>
  <c r="AL2455" i="3"/>
  <c r="AJ2455" i="3"/>
  <c r="AE2455" i="3"/>
  <c r="AG2455" i="3" s="1"/>
  <c r="AD2455" i="3"/>
  <c r="AC2455" i="3"/>
  <c r="AB2455" i="3"/>
  <c r="AA2455" i="3"/>
  <c r="Z2455" i="3"/>
  <c r="Y2455" i="3"/>
  <c r="X2455" i="3"/>
  <c r="W2455" i="3"/>
  <c r="V2455" i="3"/>
  <c r="U2455" i="3"/>
  <c r="T2455" i="3"/>
  <c r="S2455" i="3"/>
  <c r="R2455" i="3"/>
  <c r="Q2455" i="3"/>
  <c r="O2455" i="3"/>
  <c r="N2455" i="3"/>
  <c r="M2455" i="3"/>
  <c r="L2455" i="3"/>
  <c r="K2455" i="3"/>
  <c r="BA2454" i="3"/>
  <c r="AX2454" i="3"/>
  <c r="AY2454" i="3" s="1"/>
  <c r="AW2454" i="3"/>
  <c r="AV2454" i="3"/>
  <c r="AU2454" i="3"/>
  <c r="AT2454" i="3"/>
  <c r="AS2454" i="3"/>
  <c r="AR2454" i="3"/>
  <c r="AQ2454" i="3"/>
  <c r="AP2454" i="3"/>
  <c r="AO2454" i="3"/>
  <c r="AN2454" i="3"/>
  <c r="AM2454" i="3"/>
  <c r="AL2454" i="3"/>
  <c r="AK2454" i="3"/>
  <c r="AJ2454" i="3"/>
  <c r="AI2454" i="3"/>
  <c r="AH2454" i="3"/>
  <c r="AE2454" i="3"/>
  <c r="AG2454" i="3" s="1"/>
  <c r="AD2454" i="3"/>
  <c r="AC2454" i="3"/>
  <c r="AB2454" i="3"/>
  <c r="AA2454" i="3"/>
  <c r="Z2454" i="3"/>
  <c r="Y2454" i="3"/>
  <c r="X2454" i="3"/>
  <c r="W2454" i="3"/>
  <c r="V2454" i="3"/>
  <c r="U2454" i="3"/>
  <c r="T2454" i="3"/>
  <c r="S2454" i="3"/>
  <c r="R2454" i="3"/>
  <c r="Q2454" i="3"/>
  <c r="O2454" i="3"/>
  <c r="N2454" i="3"/>
  <c r="M2454" i="3"/>
  <c r="L2454" i="3"/>
  <c r="K2454" i="3"/>
  <c r="AX2453" i="3"/>
  <c r="AS2453" i="3"/>
  <c r="AR2453" i="3"/>
  <c r="AQ2453" i="3"/>
  <c r="AP2453" i="3"/>
  <c r="AO2453" i="3"/>
  <c r="AN2453" i="3"/>
  <c r="AM2453" i="3"/>
  <c r="AL2453" i="3"/>
  <c r="AE2453" i="3"/>
  <c r="AD2453" i="3"/>
  <c r="AC2453" i="3"/>
  <c r="AB2453" i="3"/>
  <c r="AA2453" i="3"/>
  <c r="Z2453" i="3"/>
  <c r="Y2453" i="3"/>
  <c r="X2453" i="3"/>
  <c r="W2453" i="3"/>
  <c r="V2453" i="3"/>
  <c r="U2453" i="3"/>
  <c r="T2453" i="3"/>
  <c r="S2453" i="3"/>
  <c r="R2453" i="3"/>
  <c r="Q2453" i="3"/>
  <c r="O2453" i="3"/>
  <c r="N2453" i="3"/>
  <c r="M2453" i="3"/>
  <c r="L2453" i="3"/>
  <c r="K2453" i="3"/>
  <c r="AX2452" i="3"/>
  <c r="AY2452" i="3" s="1"/>
  <c r="AV2452" i="3"/>
  <c r="AS2452" i="3"/>
  <c r="AR2452" i="3"/>
  <c r="AQ2452" i="3"/>
  <c r="AP2452" i="3"/>
  <c r="AO2452" i="3"/>
  <c r="AN2452" i="3"/>
  <c r="AM2452" i="3"/>
  <c r="AL2452" i="3"/>
  <c r="AJ2452" i="3"/>
  <c r="AE2452" i="3"/>
  <c r="AG2452" i="3" s="1"/>
  <c r="AD2452" i="3"/>
  <c r="AC2452" i="3"/>
  <c r="AB2452" i="3"/>
  <c r="AA2452" i="3"/>
  <c r="Z2452" i="3"/>
  <c r="Y2452" i="3"/>
  <c r="X2452" i="3"/>
  <c r="W2452" i="3"/>
  <c r="V2452" i="3"/>
  <c r="U2452" i="3"/>
  <c r="T2452" i="3"/>
  <c r="S2452" i="3"/>
  <c r="R2452" i="3"/>
  <c r="Q2452" i="3"/>
  <c r="O2452" i="3"/>
  <c r="N2452" i="3"/>
  <c r="M2452" i="3"/>
  <c r="L2452" i="3"/>
  <c r="K2452" i="3"/>
  <c r="BA2451" i="3"/>
  <c r="AX2451" i="3"/>
  <c r="AY2451" i="3" s="1"/>
  <c r="AW2451" i="3"/>
  <c r="AV2451" i="3"/>
  <c r="AU2451" i="3"/>
  <c r="AT2451" i="3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E2451" i="3"/>
  <c r="AG2451" i="3" s="1"/>
  <c r="AD2451" i="3"/>
  <c r="AC2451" i="3"/>
  <c r="AB2451" i="3"/>
  <c r="AA2451" i="3"/>
  <c r="Z2451" i="3"/>
  <c r="Y2451" i="3"/>
  <c r="X2451" i="3"/>
  <c r="W2451" i="3"/>
  <c r="V2451" i="3"/>
  <c r="U2451" i="3"/>
  <c r="T2451" i="3"/>
  <c r="S2451" i="3"/>
  <c r="R2451" i="3"/>
  <c r="Q2451" i="3"/>
  <c r="O2451" i="3"/>
  <c r="N2451" i="3"/>
  <c r="M2451" i="3"/>
  <c r="L2451" i="3"/>
  <c r="K2451" i="3"/>
  <c r="AX2450" i="3"/>
  <c r="AS2450" i="3"/>
  <c r="AR2450" i="3"/>
  <c r="AQ2450" i="3"/>
  <c r="AP2450" i="3"/>
  <c r="AO2450" i="3"/>
  <c r="AN2450" i="3"/>
  <c r="AM2450" i="3"/>
  <c r="AL2450" i="3"/>
  <c r="AE2450" i="3"/>
  <c r="AD2450" i="3"/>
  <c r="AC2450" i="3"/>
  <c r="AB2450" i="3"/>
  <c r="AA2450" i="3"/>
  <c r="Z2450" i="3"/>
  <c r="Y2450" i="3"/>
  <c r="X2450" i="3"/>
  <c r="W2450" i="3"/>
  <c r="V2450" i="3"/>
  <c r="U2450" i="3"/>
  <c r="T2450" i="3"/>
  <c r="S2450" i="3"/>
  <c r="R2450" i="3"/>
  <c r="Q2450" i="3"/>
  <c r="O2450" i="3"/>
  <c r="N2450" i="3"/>
  <c r="M2450" i="3"/>
  <c r="L2450" i="3"/>
  <c r="K2450" i="3"/>
  <c r="AX2449" i="3"/>
  <c r="AY2449" i="3" s="1"/>
  <c r="AV2449" i="3"/>
  <c r="AS2449" i="3"/>
  <c r="AR2449" i="3"/>
  <c r="AQ2449" i="3"/>
  <c r="AP2449" i="3"/>
  <c r="AO2449" i="3"/>
  <c r="AN2449" i="3"/>
  <c r="AM2449" i="3"/>
  <c r="AL2449" i="3"/>
  <c r="AJ2449" i="3"/>
  <c r="AE2449" i="3"/>
  <c r="AG2449" i="3" s="1"/>
  <c r="AD2449" i="3"/>
  <c r="AC2449" i="3"/>
  <c r="AB2449" i="3"/>
  <c r="AA2449" i="3"/>
  <c r="Z2449" i="3"/>
  <c r="Y2449" i="3"/>
  <c r="X2449" i="3"/>
  <c r="W2449" i="3"/>
  <c r="V2449" i="3"/>
  <c r="U2449" i="3"/>
  <c r="T2449" i="3"/>
  <c r="S2449" i="3"/>
  <c r="R2449" i="3"/>
  <c r="Q2449" i="3"/>
  <c r="O2449" i="3"/>
  <c r="N2449" i="3"/>
  <c r="M2449" i="3"/>
  <c r="L2449" i="3"/>
  <c r="K2449" i="3"/>
  <c r="BA2448" i="3"/>
  <c r="AX2448" i="3"/>
  <c r="AY2448" i="3" s="1"/>
  <c r="AW2448" i="3"/>
  <c r="AV2448" i="3"/>
  <c r="AU2448" i="3"/>
  <c r="AT2448" i="3"/>
  <c r="AS2448" i="3"/>
  <c r="AR2448" i="3"/>
  <c r="AQ2448" i="3"/>
  <c r="AP2448" i="3"/>
  <c r="AO2448" i="3"/>
  <c r="AN2448" i="3"/>
  <c r="AM2448" i="3"/>
  <c r="AL2448" i="3"/>
  <c r="AK2448" i="3"/>
  <c r="AJ2448" i="3"/>
  <c r="AI2448" i="3"/>
  <c r="AH2448" i="3"/>
  <c r="AE2448" i="3"/>
  <c r="AG2448" i="3" s="1"/>
  <c r="AD2448" i="3"/>
  <c r="AC2448" i="3"/>
  <c r="AB2448" i="3"/>
  <c r="AA2448" i="3"/>
  <c r="Z2448" i="3"/>
  <c r="Y2448" i="3"/>
  <c r="X2448" i="3"/>
  <c r="W2448" i="3"/>
  <c r="V2448" i="3"/>
  <c r="U2448" i="3"/>
  <c r="T2448" i="3"/>
  <c r="S2448" i="3"/>
  <c r="R2448" i="3"/>
  <c r="Q2448" i="3"/>
  <c r="O2448" i="3"/>
  <c r="N2448" i="3"/>
  <c r="M2448" i="3"/>
  <c r="L2448" i="3"/>
  <c r="K2448" i="3"/>
  <c r="AX2447" i="3"/>
  <c r="AS2447" i="3"/>
  <c r="AR2447" i="3"/>
  <c r="AQ2447" i="3"/>
  <c r="AP2447" i="3"/>
  <c r="AO2447" i="3"/>
  <c r="AN2447" i="3"/>
  <c r="AM2447" i="3"/>
  <c r="AL2447" i="3"/>
  <c r="AE2447" i="3"/>
  <c r="AD2447" i="3"/>
  <c r="AC2447" i="3"/>
  <c r="AB2447" i="3"/>
  <c r="AA2447" i="3"/>
  <c r="Z2447" i="3"/>
  <c r="Y2447" i="3"/>
  <c r="X2447" i="3"/>
  <c r="W2447" i="3"/>
  <c r="V2447" i="3"/>
  <c r="U2447" i="3"/>
  <c r="T2447" i="3"/>
  <c r="S2447" i="3"/>
  <c r="R2447" i="3"/>
  <c r="Q2447" i="3"/>
  <c r="O2447" i="3"/>
  <c r="N2447" i="3"/>
  <c r="M2447" i="3"/>
  <c r="L2447" i="3"/>
  <c r="K2447" i="3"/>
  <c r="AX2446" i="3"/>
  <c r="AY2446" i="3" s="1"/>
  <c r="AV2446" i="3"/>
  <c r="AS2446" i="3"/>
  <c r="AR2446" i="3"/>
  <c r="AQ2446" i="3"/>
  <c r="AP2446" i="3"/>
  <c r="AO2446" i="3"/>
  <c r="AN2446" i="3"/>
  <c r="AM2446" i="3"/>
  <c r="AL2446" i="3"/>
  <c r="AJ2446" i="3"/>
  <c r="AE2446" i="3"/>
  <c r="AG2446" i="3" s="1"/>
  <c r="AD2446" i="3"/>
  <c r="AC2446" i="3"/>
  <c r="AB2446" i="3"/>
  <c r="AA2446" i="3"/>
  <c r="Z2446" i="3"/>
  <c r="Y2446" i="3"/>
  <c r="X2446" i="3"/>
  <c r="W2446" i="3"/>
  <c r="V2446" i="3"/>
  <c r="U2446" i="3"/>
  <c r="T2446" i="3"/>
  <c r="S2446" i="3"/>
  <c r="R2446" i="3"/>
  <c r="Q2446" i="3"/>
  <c r="O2446" i="3"/>
  <c r="N2446" i="3"/>
  <c r="M2446" i="3"/>
  <c r="L2446" i="3"/>
  <c r="K2446" i="3"/>
  <c r="BA2445" i="3"/>
  <c r="AX2445" i="3"/>
  <c r="AY2445" i="3" s="1"/>
  <c r="AW2445" i="3"/>
  <c r="AV2445" i="3"/>
  <c r="AU2445" i="3"/>
  <c r="AT2445" i="3"/>
  <c r="AS2445" i="3"/>
  <c r="AR2445" i="3"/>
  <c r="AQ2445" i="3"/>
  <c r="AP2445" i="3"/>
  <c r="AO2445" i="3"/>
  <c r="AN2445" i="3"/>
  <c r="AM2445" i="3"/>
  <c r="AL2445" i="3"/>
  <c r="AK2445" i="3"/>
  <c r="AJ2445" i="3"/>
  <c r="AI2445" i="3"/>
  <c r="AH2445" i="3"/>
  <c r="AE2445" i="3"/>
  <c r="AG2445" i="3" s="1"/>
  <c r="AD2445" i="3"/>
  <c r="AC2445" i="3"/>
  <c r="AB2445" i="3"/>
  <c r="AA2445" i="3"/>
  <c r="Z2445" i="3"/>
  <c r="Y2445" i="3"/>
  <c r="X2445" i="3"/>
  <c r="W2445" i="3"/>
  <c r="V2445" i="3"/>
  <c r="U2445" i="3"/>
  <c r="T2445" i="3"/>
  <c r="S2445" i="3"/>
  <c r="R2445" i="3"/>
  <c r="Q2445" i="3"/>
  <c r="O2445" i="3"/>
  <c r="N2445" i="3"/>
  <c r="M2445" i="3"/>
  <c r="L2445" i="3"/>
  <c r="K2445" i="3"/>
  <c r="AX2444" i="3"/>
  <c r="AS2444" i="3"/>
  <c r="AP2444" i="3" s="1"/>
  <c r="AR2444" i="3"/>
  <c r="AN2444" i="3"/>
  <c r="AM2444" i="3"/>
  <c r="AL2444" i="3"/>
  <c r="AJ2444" i="3"/>
  <c r="AI2444" i="3"/>
  <c r="AH2444" i="3"/>
  <c r="AG2444" i="3"/>
  <c r="AF2444" i="3"/>
  <c r="AE2444" i="3"/>
  <c r="AK2444" i="3" s="1"/>
  <c r="AD2444" i="3"/>
  <c r="AC2444" i="3"/>
  <c r="AB2444" i="3"/>
  <c r="AA2444" i="3"/>
  <c r="Z2444" i="3"/>
  <c r="Y2444" i="3"/>
  <c r="X2444" i="3"/>
  <c r="W2444" i="3"/>
  <c r="V2444" i="3"/>
  <c r="U2444" i="3"/>
  <c r="T2444" i="3"/>
  <c r="S2444" i="3"/>
  <c r="R2444" i="3"/>
  <c r="Q2444" i="3"/>
  <c r="O2444" i="3"/>
  <c r="N2444" i="3"/>
  <c r="M2444" i="3"/>
  <c r="L2444" i="3"/>
  <c r="K2444" i="3"/>
  <c r="AX2443" i="3"/>
  <c r="AS2443" i="3"/>
  <c r="AP2443" i="3" s="1"/>
  <c r="AR2443" i="3"/>
  <c r="AN2443" i="3"/>
  <c r="AM2443" i="3"/>
  <c r="AL2443" i="3"/>
  <c r="AJ2443" i="3"/>
  <c r="AI2443" i="3"/>
  <c r="AH2443" i="3"/>
  <c r="AG2443" i="3"/>
  <c r="AF2443" i="3"/>
  <c r="AE2443" i="3"/>
  <c r="AK2443" i="3" s="1"/>
  <c r="AD2443" i="3"/>
  <c r="AC2443" i="3"/>
  <c r="AB2443" i="3"/>
  <c r="AA2443" i="3"/>
  <c r="Z2443" i="3"/>
  <c r="Y2443" i="3"/>
  <c r="X2443" i="3"/>
  <c r="W2443" i="3"/>
  <c r="V2443" i="3"/>
  <c r="U2443" i="3"/>
  <c r="T2443" i="3"/>
  <c r="S2443" i="3"/>
  <c r="R2443" i="3"/>
  <c r="Q2443" i="3"/>
  <c r="O2443" i="3"/>
  <c r="N2443" i="3"/>
  <c r="M2443" i="3"/>
  <c r="L2443" i="3"/>
  <c r="K2443" i="3"/>
  <c r="AX2442" i="3"/>
  <c r="AS2442" i="3"/>
  <c r="AP2442" i="3" s="1"/>
  <c r="AR2442" i="3"/>
  <c r="AN2442" i="3"/>
  <c r="AM2442" i="3"/>
  <c r="AL2442" i="3"/>
  <c r="AJ2442" i="3"/>
  <c r="AI2442" i="3"/>
  <c r="AH2442" i="3"/>
  <c r="AG2442" i="3"/>
  <c r="AF2442" i="3"/>
  <c r="AE2442" i="3"/>
  <c r="AK2442" i="3" s="1"/>
  <c r="AD2442" i="3"/>
  <c r="AC2442" i="3"/>
  <c r="AB2442" i="3"/>
  <c r="AA2442" i="3"/>
  <c r="Z2442" i="3"/>
  <c r="Y2442" i="3"/>
  <c r="X2442" i="3"/>
  <c r="W2442" i="3"/>
  <c r="V2442" i="3"/>
  <c r="U2442" i="3"/>
  <c r="T2442" i="3"/>
  <c r="S2442" i="3"/>
  <c r="R2442" i="3"/>
  <c r="Q2442" i="3"/>
  <c r="O2442" i="3"/>
  <c r="N2442" i="3"/>
  <c r="M2442" i="3"/>
  <c r="L2442" i="3"/>
  <c r="K2442" i="3"/>
  <c r="AX2441" i="3"/>
  <c r="AS2441" i="3"/>
  <c r="AP2441" i="3" s="1"/>
  <c r="AR2441" i="3"/>
  <c r="AN2441" i="3"/>
  <c r="AM2441" i="3"/>
  <c r="AL2441" i="3"/>
  <c r="AJ2441" i="3"/>
  <c r="AI2441" i="3"/>
  <c r="AH2441" i="3"/>
  <c r="AG2441" i="3"/>
  <c r="AF2441" i="3"/>
  <c r="AE2441" i="3"/>
  <c r="AK2441" i="3" s="1"/>
  <c r="AD2441" i="3"/>
  <c r="AC2441" i="3"/>
  <c r="AB2441" i="3"/>
  <c r="AA2441" i="3"/>
  <c r="Z2441" i="3"/>
  <c r="Y2441" i="3"/>
  <c r="X2441" i="3"/>
  <c r="W2441" i="3"/>
  <c r="V2441" i="3"/>
  <c r="U2441" i="3"/>
  <c r="T2441" i="3"/>
  <c r="S2441" i="3"/>
  <c r="R2441" i="3"/>
  <c r="Q2441" i="3"/>
  <c r="O2441" i="3"/>
  <c r="N2441" i="3"/>
  <c r="M2441" i="3"/>
  <c r="L2441" i="3"/>
  <c r="K2441" i="3"/>
  <c r="AZ2440" i="3"/>
  <c r="AX2440" i="3"/>
  <c r="AT2440" i="3"/>
  <c r="AS2440" i="3"/>
  <c r="AP2440" i="3" s="1"/>
  <c r="AR2440" i="3"/>
  <c r="AN2440" i="3"/>
  <c r="AM2440" i="3"/>
  <c r="AL2440" i="3"/>
  <c r="AJ2440" i="3"/>
  <c r="AI2440" i="3"/>
  <c r="AH2440" i="3"/>
  <c r="AG2440" i="3"/>
  <c r="AF2440" i="3"/>
  <c r="AE2440" i="3"/>
  <c r="AK2440" i="3" s="1"/>
  <c r="AD2440" i="3"/>
  <c r="AC2440" i="3"/>
  <c r="AB2440" i="3"/>
  <c r="AA2440" i="3"/>
  <c r="Z2440" i="3"/>
  <c r="Y2440" i="3"/>
  <c r="X2440" i="3"/>
  <c r="W2440" i="3"/>
  <c r="V2440" i="3"/>
  <c r="U2440" i="3"/>
  <c r="T2440" i="3"/>
  <c r="S2440" i="3"/>
  <c r="R2440" i="3"/>
  <c r="Q2440" i="3"/>
  <c r="O2440" i="3"/>
  <c r="N2440" i="3"/>
  <c r="M2440" i="3"/>
  <c r="L2440" i="3"/>
  <c r="K2440" i="3"/>
  <c r="AZ2439" i="3"/>
  <c r="AX2439" i="3"/>
  <c r="AT2439" i="3" s="1"/>
  <c r="AS2439" i="3"/>
  <c r="AP2439" i="3" s="1"/>
  <c r="AR2439" i="3"/>
  <c r="AN2439" i="3"/>
  <c r="AM2439" i="3"/>
  <c r="AL2439" i="3"/>
  <c r="AJ2439" i="3"/>
  <c r="AI2439" i="3"/>
  <c r="AH2439" i="3"/>
  <c r="AG2439" i="3"/>
  <c r="AF2439" i="3"/>
  <c r="AE2439" i="3"/>
  <c r="AK2439" i="3" s="1"/>
  <c r="AD2439" i="3"/>
  <c r="AC2439" i="3"/>
  <c r="AB2439" i="3"/>
  <c r="AA2439" i="3"/>
  <c r="Z2439" i="3"/>
  <c r="Y2439" i="3"/>
  <c r="X2439" i="3"/>
  <c r="W2439" i="3"/>
  <c r="V2439" i="3"/>
  <c r="U2439" i="3"/>
  <c r="T2439" i="3"/>
  <c r="S2439" i="3"/>
  <c r="R2439" i="3"/>
  <c r="Q2439" i="3"/>
  <c r="O2439" i="3"/>
  <c r="N2439" i="3"/>
  <c r="M2439" i="3"/>
  <c r="L2439" i="3"/>
  <c r="K2439" i="3"/>
  <c r="AZ2438" i="3"/>
  <c r="AX2438" i="3"/>
  <c r="AT2438" i="3"/>
  <c r="AS2438" i="3"/>
  <c r="AP2438" i="3" s="1"/>
  <c r="AR2438" i="3"/>
  <c r="AN2438" i="3"/>
  <c r="AM2438" i="3"/>
  <c r="AL2438" i="3"/>
  <c r="AJ2438" i="3"/>
  <c r="AI2438" i="3"/>
  <c r="AH2438" i="3"/>
  <c r="AG2438" i="3"/>
  <c r="AF2438" i="3"/>
  <c r="AE2438" i="3"/>
  <c r="AK2438" i="3" s="1"/>
  <c r="AD2438" i="3"/>
  <c r="AC2438" i="3"/>
  <c r="AB2438" i="3"/>
  <c r="AA2438" i="3"/>
  <c r="Z2438" i="3"/>
  <c r="Y2438" i="3"/>
  <c r="X2438" i="3"/>
  <c r="W2438" i="3"/>
  <c r="V2438" i="3"/>
  <c r="U2438" i="3"/>
  <c r="T2438" i="3"/>
  <c r="S2438" i="3"/>
  <c r="R2438" i="3"/>
  <c r="Q2438" i="3"/>
  <c r="O2438" i="3"/>
  <c r="N2438" i="3"/>
  <c r="M2438" i="3"/>
  <c r="L2438" i="3"/>
  <c r="K2438" i="3"/>
  <c r="AZ2437" i="3"/>
  <c r="AY2437" i="3"/>
  <c r="AX2437" i="3"/>
  <c r="AT2437" i="3"/>
  <c r="AS2437" i="3"/>
  <c r="AR2437" i="3"/>
  <c r="AN2437" i="3"/>
  <c r="AM2437" i="3"/>
  <c r="AL2437" i="3"/>
  <c r="AJ2437" i="3"/>
  <c r="AI2437" i="3"/>
  <c r="AH2437" i="3"/>
  <c r="AG2437" i="3"/>
  <c r="AF2437" i="3"/>
  <c r="AE2437" i="3"/>
  <c r="AK2437" i="3" s="1"/>
  <c r="AD2437" i="3"/>
  <c r="AC2437" i="3"/>
  <c r="AB2437" i="3"/>
  <c r="AA2437" i="3"/>
  <c r="Z2437" i="3"/>
  <c r="Y2437" i="3"/>
  <c r="X2437" i="3"/>
  <c r="W2437" i="3"/>
  <c r="V2437" i="3"/>
  <c r="U2437" i="3"/>
  <c r="T2437" i="3"/>
  <c r="S2437" i="3"/>
  <c r="R2437" i="3"/>
  <c r="Q2437" i="3"/>
  <c r="O2437" i="3"/>
  <c r="N2437" i="3"/>
  <c r="M2437" i="3"/>
  <c r="L2437" i="3"/>
  <c r="K2437" i="3"/>
  <c r="AX2436" i="3"/>
  <c r="AT2436" i="3" s="1"/>
  <c r="AS2436" i="3"/>
  <c r="AN2436" i="3" s="1"/>
  <c r="AR2436" i="3"/>
  <c r="AM2436" i="3"/>
  <c r="AL2436" i="3"/>
  <c r="AJ2436" i="3"/>
  <c r="AI2436" i="3"/>
  <c r="AH2436" i="3"/>
  <c r="AG2436" i="3"/>
  <c r="AF2436" i="3"/>
  <c r="AE2436" i="3"/>
  <c r="AK2436" i="3" s="1"/>
  <c r="AD2436" i="3"/>
  <c r="AC2436" i="3"/>
  <c r="AB2436" i="3"/>
  <c r="AA2436" i="3"/>
  <c r="Z2436" i="3"/>
  <c r="Y2436" i="3"/>
  <c r="X2436" i="3"/>
  <c r="W2436" i="3"/>
  <c r="V2436" i="3"/>
  <c r="U2436" i="3"/>
  <c r="T2436" i="3"/>
  <c r="S2436" i="3"/>
  <c r="R2436" i="3"/>
  <c r="Q2436" i="3"/>
  <c r="O2436" i="3"/>
  <c r="N2436" i="3"/>
  <c r="M2436" i="3"/>
  <c r="L2436" i="3"/>
  <c r="K2436" i="3"/>
  <c r="AZ2435" i="3"/>
  <c r="AY2435" i="3"/>
  <c r="AX2435" i="3"/>
  <c r="AT2435" i="3"/>
  <c r="AS2435" i="3"/>
  <c r="AR2435" i="3" s="1"/>
  <c r="AM2435" i="3"/>
  <c r="AJ2435" i="3"/>
  <c r="AI2435" i="3"/>
  <c r="AH2435" i="3"/>
  <c r="AG2435" i="3"/>
  <c r="AF2435" i="3"/>
  <c r="AE2435" i="3"/>
  <c r="AK2435" i="3" s="1"/>
  <c r="AD2435" i="3"/>
  <c r="AC2435" i="3"/>
  <c r="AB2435" i="3"/>
  <c r="AA2435" i="3"/>
  <c r="Z2435" i="3"/>
  <c r="Y2435" i="3"/>
  <c r="X2435" i="3"/>
  <c r="W2435" i="3"/>
  <c r="V2435" i="3"/>
  <c r="U2435" i="3"/>
  <c r="T2435" i="3"/>
  <c r="S2435" i="3"/>
  <c r="R2435" i="3"/>
  <c r="Q2435" i="3"/>
  <c r="O2435" i="3"/>
  <c r="N2435" i="3"/>
  <c r="M2435" i="3"/>
  <c r="L2435" i="3"/>
  <c r="K2435" i="3"/>
  <c r="AZ2434" i="3"/>
  <c r="AY2434" i="3"/>
  <c r="AX2434" i="3"/>
  <c r="AT2434" i="3"/>
  <c r="AS2434" i="3"/>
  <c r="AR2434" i="3"/>
  <c r="AN2434" i="3"/>
  <c r="AM2434" i="3"/>
  <c r="AL2434" i="3"/>
  <c r="AJ2434" i="3"/>
  <c r="AI2434" i="3"/>
  <c r="AH2434" i="3"/>
  <c r="AG2434" i="3"/>
  <c r="AF2434" i="3"/>
  <c r="AE2434" i="3"/>
  <c r="AK2434" i="3" s="1"/>
  <c r="AD2434" i="3"/>
  <c r="AC2434" i="3"/>
  <c r="AB2434" i="3"/>
  <c r="AA2434" i="3"/>
  <c r="Z2434" i="3"/>
  <c r="Y2434" i="3"/>
  <c r="X2434" i="3"/>
  <c r="W2434" i="3"/>
  <c r="V2434" i="3"/>
  <c r="U2434" i="3"/>
  <c r="T2434" i="3"/>
  <c r="S2434" i="3"/>
  <c r="R2434" i="3"/>
  <c r="Q2434" i="3"/>
  <c r="O2434" i="3"/>
  <c r="N2434" i="3"/>
  <c r="M2434" i="3"/>
  <c r="L2434" i="3"/>
  <c r="K2434" i="3"/>
  <c r="AX2433" i="3"/>
  <c r="AT2433" i="3" s="1"/>
  <c r="AS2433" i="3"/>
  <c r="AN2433" i="3" s="1"/>
  <c r="AR2433" i="3"/>
  <c r="AM2433" i="3"/>
  <c r="AL2433" i="3"/>
  <c r="AJ2433" i="3"/>
  <c r="AI2433" i="3"/>
  <c r="AH2433" i="3"/>
  <c r="AG2433" i="3"/>
  <c r="AF2433" i="3"/>
  <c r="AE2433" i="3"/>
  <c r="AK2433" i="3" s="1"/>
  <c r="AD2433" i="3"/>
  <c r="AC2433" i="3"/>
  <c r="AB2433" i="3"/>
  <c r="AA2433" i="3"/>
  <c r="Z2433" i="3"/>
  <c r="Y2433" i="3"/>
  <c r="X2433" i="3"/>
  <c r="W2433" i="3"/>
  <c r="V2433" i="3"/>
  <c r="U2433" i="3"/>
  <c r="T2433" i="3"/>
  <c r="S2433" i="3"/>
  <c r="R2433" i="3"/>
  <c r="Q2433" i="3"/>
  <c r="O2433" i="3"/>
  <c r="N2433" i="3"/>
  <c r="M2433" i="3"/>
  <c r="L2433" i="3"/>
  <c r="K2433" i="3"/>
  <c r="AZ2432" i="3"/>
  <c r="AY2432" i="3"/>
  <c r="AX2432" i="3"/>
  <c r="AT2432" i="3"/>
  <c r="AS2432" i="3"/>
  <c r="AR2432" i="3" s="1"/>
  <c r="AM2432" i="3"/>
  <c r="AJ2432" i="3"/>
  <c r="AI2432" i="3"/>
  <c r="AH2432" i="3"/>
  <c r="AG2432" i="3"/>
  <c r="AF2432" i="3"/>
  <c r="AE2432" i="3"/>
  <c r="AK2432" i="3" s="1"/>
  <c r="AD2432" i="3"/>
  <c r="AC2432" i="3"/>
  <c r="AB2432" i="3"/>
  <c r="AA2432" i="3"/>
  <c r="Z2432" i="3"/>
  <c r="Y2432" i="3"/>
  <c r="X2432" i="3"/>
  <c r="W2432" i="3"/>
  <c r="V2432" i="3"/>
  <c r="U2432" i="3"/>
  <c r="T2432" i="3"/>
  <c r="S2432" i="3"/>
  <c r="R2432" i="3"/>
  <c r="Q2432" i="3"/>
  <c r="O2432" i="3"/>
  <c r="N2432" i="3"/>
  <c r="M2432" i="3"/>
  <c r="L2432" i="3"/>
  <c r="K2432" i="3"/>
  <c r="AZ2431" i="3"/>
  <c r="AY2431" i="3"/>
  <c r="AX2431" i="3"/>
  <c r="AT2431" i="3"/>
  <c r="AS2431" i="3"/>
  <c r="AR2431" i="3"/>
  <c r="AN2431" i="3"/>
  <c r="AM2431" i="3"/>
  <c r="AL2431" i="3"/>
  <c r="AJ2431" i="3"/>
  <c r="AI2431" i="3"/>
  <c r="AH2431" i="3"/>
  <c r="AG2431" i="3"/>
  <c r="AF2431" i="3"/>
  <c r="AE2431" i="3"/>
  <c r="AK2431" i="3" s="1"/>
  <c r="AD2431" i="3"/>
  <c r="AC2431" i="3"/>
  <c r="AB2431" i="3"/>
  <c r="AA2431" i="3"/>
  <c r="Z2431" i="3"/>
  <c r="Y2431" i="3"/>
  <c r="X2431" i="3"/>
  <c r="W2431" i="3"/>
  <c r="V2431" i="3"/>
  <c r="U2431" i="3"/>
  <c r="T2431" i="3"/>
  <c r="S2431" i="3"/>
  <c r="R2431" i="3"/>
  <c r="Q2431" i="3"/>
  <c r="O2431" i="3"/>
  <c r="N2431" i="3"/>
  <c r="M2431" i="3"/>
  <c r="L2431" i="3"/>
  <c r="K2431" i="3"/>
  <c r="AX2430" i="3"/>
  <c r="AT2430" i="3" s="1"/>
  <c r="AS2430" i="3"/>
  <c r="AN2430" i="3" s="1"/>
  <c r="AR2430" i="3"/>
  <c r="AM2430" i="3"/>
  <c r="AL2430" i="3"/>
  <c r="AJ2430" i="3"/>
  <c r="AI2430" i="3"/>
  <c r="AH2430" i="3"/>
  <c r="AG2430" i="3"/>
  <c r="AF2430" i="3"/>
  <c r="AE2430" i="3"/>
  <c r="AK2430" i="3" s="1"/>
  <c r="AD2430" i="3"/>
  <c r="AC2430" i="3"/>
  <c r="AB2430" i="3"/>
  <c r="AA2430" i="3"/>
  <c r="Z2430" i="3"/>
  <c r="Y2430" i="3"/>
  <c r="X2430" i="3"/>
  <c r="W2430" i="3"/>
  <c r="V2430" i="3"/>
  <c r="U2430" i="3"/>
  <c r="T2430" i="3"/>
  <c r="S2430" i="3"/>
  <c r="R2430" i="3"/>
  <c r="Q2430" i="3"/>
  <c r="O2430" i="3"/>
  <c r="N2430" i="3"/>
  <c r="M2430" i="3"/>
  <c r="L2430" i="3"/>
  <c r="K2430" i="3"/>
  <c r="AZ2429" i="3"/>
  <c r="AY2429" i="3"/>
  <c r="AX2429" i="3"/>
  <c r="AT2429" i="3"/>
  <c r="AS2429" i="3"/>
  <c r="AR2429" i="3" s="1"/>
  <c r="AM2429" i="3"/>
  <c r="AJ2429" i="3"/>
  <c r="AI2429" i="3"/>
  <c r="AH2429" i="3"/>
  <c r="AG2429" i="3"/>
  <c r="AF2429" i="3"/>
  <c r="AE2429" i="3"/>
  <c r="AK2429" i="3" s="1"/>
  <c r="AD2429" i="3"/>
  <c r="AC2429" i="3"/>
  <c r="AB2429" i="3"/>
  <c r="AA2429" i="3"/>
  <c r="Z2429" i="3"/>
  <c r="Y2429" i="3"/>
  <c r="X2429" i="3"/>
  <c r="W2429" i="3"/>
  <c r="V2429" i="3"/>
  <c r="U2429" i="3"/>
  <c r="T2429" i="3"/>
  <c r="S2429" i="3"/>
  <c r="R2429" i="3"/>
  <c r="Q2429" i="3"/>
  <c r="O2429" i="3"/>
  <c r="N2429" i="3"/>
  <c r="M2429" i="3"/>
  <c r="L2429" i="3"/>
  <c r="K2429" i="3"/>
  <c r="AX2428" i="3"/>
  <c r="AS2428" i="3"/>
  <c r="AR2428" i="3" s="1"/>
  <c r="AN2428" i="3"/>
  <c r="AJ2428" i="3"/>
  <c r="AI2428" i="3"/>
  <c r="AH2428" i="3"/>
  <c r="AG2428" i="3"/>
  <c r="AF2428" i="3"/>
  <c r="AE2428" i="3"/>
  <c r="AK2428" i="3" s="1"/>
  <c r="AD2428" i="3"/>
  <c r="AC2428" i="3"/>
  <c r="AB2428" i="3"/>
  <c r="AA2428" i="3"/>
  <c r="Z2428" i="3"/>
  <c r="Y2428" i="3"/>
  <c r="X2428" i="3"/>
  <c r="W2428" i="3"/>
  <c r="V2428" i="3"/>
  <c r="U2428" i="3"/>
  <c r="T2428" i="3"/>
  <c r="S2428" i="3"/>
  <c r="R2428" i="3"/>
  <c r="Q2428" i="3"/>
  <c r="O2428" i="3"/>
  <c r="N2428" i="3"/>
  <c r="M2428" i="3"/>
  <c r="L2428" i="3"/>
  <c r="K2428" i="3"/>
  <c r="BA2427" i="3"/>
  <c r="AZ2427" i="3"/>
  <c r="AY2427" i="3"/>
  <c r="AX2427" i="3"/>
  <c r="AU2427" i="3"/>
  <c r="AT2427" i="3"/>
  <c r="AS2427" i="3"/>
  <c r="AR2427" i="3" s="1"/>
  <c r="AO2427" i="3"/>
  <c r="AL2427" i="3"/>
  <c r="AJ2427" i="3"/>
  <c r="AI2427" i="3"/>
  <c r="AH2427" i="3"/>
  <c r="AG2427" i="3"/>
  <c r="AF2427" i="3"/>
  <c r="AE2427" i="3"/>
  <c r="AK2427" i="3" s="1"/>
  <c r="AD2427" i="3"/>
  <c r="AC2427" i="3"/>
  <c r="AB2427" i="3"/>
  <c r="AA2427" i="3"/>
  <c r="Z2427" i="3"/>
  <c r="Y2427" i="3"/>
  <c r="X2427" i="3"/>
  <c r="W2427" i="3"/>
  <c r="V2427" i="3"/>
  <c r="U2427" i="3"/>
  <c r="T2427" i="3"/>
  <c r="S2427" i="3"/>
  <c r="R2427" i="3"/>
  <c r="Q2427" i="3"/>
  <c r="O2427" i="3"/>
  <c r="N2427" i="3"/>
  <c r="M2427" i="3"/>
  <c r="L2427" i="3"/>
  <c r="K2427" i="3"/>
  <c r="AZ2426" i="3"/>
  <c r="AX2426" i="3"/>
  <c r="BA2426" i="3" s="1"/>
  <c r="AU2426" i="3"/>
  <c r="AT2426" i="3"/>
  <c r="AS2426" i="3"/>
  <c r="AO2426" i="3" s="1"/>
  <c r="AR2426" i="3"/>
  <c r="AN2426" i="3"/>
  <c r="AM2426" i="3"/>
  <c r="AL2426" i="3"/>
  <c r="AJ2426" i="3"/>
  <c r="AI2426" i="3"/>
  <c r="AH2426" i="3"/>
  <c r="AG2426" i="3"/>
  <c r="AF2426" i="3"/>
  <c r="AE2426" i="3"/>
  <c r="AK2426" i="3" s="1"/>
  <c r="AD2426" i="3"/>
  <c r="AC2426" i="3"/>
  <c r="AB2426" i="3"/>
  <c r="AA2426" i="3"/>
  <c r="Z2426" i="3"/>
  <c r="Y2426" i="3"/>
  <c r="X2426" i="3"/>
  <c r="W2426" i="3"/>
  <c r="V2426" i="3"/>
  <c r="U2426" i="3"/>
  <c r="T2426" i="3"/>
  <c r="S2426" i="3"/>
  <c r="R2426" i="3"/>
  <c r="Q2426" i="3"/>
  <c r="O2426" i="3"/>
  <c r="N2426" i="3"/>
  <c r="M2426" i="3"/>
  <c r="L2426" i="3"/>
  <c r="K2426" i="3"/>
  <c r="BA2425" i="3"/>
  <c r="AX2425" i="3"/>
  <c r="AU2425" i="3" s="1"/>
  <c r="AS2425" i="3"/>
  <c r="AJ2425" i="3"/>
  <c r="AI2425" i="3"/>
  <c r="AH2425" i="3"/>
  <c r="AG2425" i="3"/>
  <c r="AF2425" i="3"/>
  <c r="AE2425" i="3"/>
  <c r="AK2425" i="3" s="1"/>
  <c r="AD2425" i="3"/>
  <c r="AC2425" i="3"/>
  <c r="AB2425" i="3"/>
  <c r="AA2425" i="3"/>
  <c r="Z2425" i="3"/>
  <c r="Y2425" i="3"/>
  <c r="X2425" i="3"/>
  <c r="W2425" i="3"/>
  <c r="V2425" i="3"/>
  <c r="U2425" i="3"/>
  <c r="T2425" i="3"/>
  <c r="S2425" i="3"/>
  <c r="R2425" i="3"/>
  <c r="Q2425" i="3"/>
  <c r="O2425" i="3"/>
  <c r="N2425" i="3"/>
  <c r="M2425" i="3"/>
  <c r="L2425" i="3"/>
  <c r="K2425" i="3"/>
  <c r="AY2424" i="3"/>
  <c r="AX2424" i="3"/>
  <c r="AU2424" i="3" s="1"/>
  <c r="AT2424" i="3"/>
  <c r="AS2424" i="3"/>
  <c r="AR2424" i="3"/>
  <c r="AO2424" i="3"/>
  <c r="AN2424" i="3"/>
  <c r="AM2424" i="3"/>
  <c r="AL2424" i="3"/>
  <c r="AJ2424" i="3"/>
  <c r="AI2424" i="3"/>
  <c r="AH2424" i="3"/>
  <c r="AG2424" i="3"/>
  <c r="AF2424" i="3"/>
  <c r="AE2424" i="3"/>
  <c r="AK2424" i="3" s="1"/>
  <c r="AD2424" i="3"/>
  <c r="AC2424" i="3"/>
  <c r="AB2424" i="3"/>
  <c r="AA2424" i="3"/>
  <c r="Z2424" i="3"/>
  <c r="Y2424" i="3"/>
  <c r="X2424" i="3"/>
  <c r="W2424" i="3"/>
  <c r="V2424" i="3"/>
  <c r="U2424" i="3"/>
  <c r="T2424" i="3"/>
  <c r="S2424" i="3"/>
  <c r="R2424" i="3"/>
  <c r="Q2424" i="3"/>
  <c r="O2424" i="3"/>
  <c r="N2424" i="3"/>
  <c r="M2424" i="3"/>
  <c r="L2424" i="3"/>
  <c r="K2424" i="3"/>
  <c r="BA2423" i="3"/>
  <c r="AZ2423" i="3"/>
  <c r="AY2423" i="3"/>
  <c r="AX2423" i="3"/>
  <c r="AW2423" i="3" s="1"/>
  <c r="AV2423" i="3"/>
  <c r="AT2423" i="3"/>
  <c r="AS2423" i="3"/>
  <c r="AQ2423" i="3" s="1"/>
  <c r="AO2423" i="3"/>
  <c r="AL2423" i="3"/>
  <c r="AJ2423" i="3"/>
  <c r="AI2423" i="3"/>
  <c r="AH2423" i="3"/>
  <c r="AG2423" i="3"/>
  <c r="AF2423" i="3"/>
  <c r="AE2423" i="3"/>
  <c r="AK2423" i="3" s="1"/>
  <c r="AD2423" i="3"/>
  <c r="AC2423" i="3"/>
  <c r="AB2423" i="3"/>
  <c r="AA2423" i="3"/>
  <c r="Z2423" i="3"/>
  <c r="Y2423" i="3"/>
  <c r="X2423" i="3"/>
  <c r="W2423" i="3"/>
  <c r="V2423" i="3"/>
  <c r="U2423" i="3"/>
  <c r="T2423" i="3"/>
  <c r="S2423" i="3"/>
  <c r="R2423" i="3"/>
  <c r="Q2423" i="3"/>
  <c r="O2423" i="3"/>
  <c r="N2423" i="3"/>
  <c r="M2423" i="3"/>
  <c r="L2423" i="3"/>
  <c r="K2423" i="3"/>
  <c r="AZ2422" i="3"/>
  <c r="AX2422" i="3"/>
  <c r="AW2422" i="3" s="1"/>
  <c r="AV2422" i="3"/>
  <c r="AU2422" i="3"/>
  <c r="AS2422" i="3"/>
  <c r="AL2422" i="3"/>
  <c r="AJ2422" i="3"/>
  <c r="AI2422" i="3"/>
  <c r="AH2422" i="3"/>
  <c r="AG2422" i="3"/>
  <c r="AF2422" i="3"/>
  <c r="AE2422" i="3"/>
  <c r="AK2422" i="3" s="1"/>
  <c r="AD2422" i="3"/>
  <c r="AC2422" i="3"/>
  <c r="AB2422" i="3"/>
  <c r="AA2422" i="3"/>
  <c r="Z2422" i="3"/>
  <c r="Y2422" i="3"/>
  <c r="X2422" i="3"/>
  <c r="W2422" i="3"/>
  <c r="V2422" i="3"/>
  <c r="U2422" i="3"/>
  <c r="T2422" i="3"/>
  <c r="S2422" i="3"/>
  <c r="R2422" i="3"/>
  <c r="Q2422" i="3"/>
  <c r="O2422" i="3"/>
  <c r="N2422" i="3"/>
  <c r="M2422" i="3"/>
  <c r="L2422" i="3"/>
  <c r="K2422" i="3"/>
  <c r="BA2421" i="3"/>
  <c r="AZ2421" i="3"/>
  <c r="AY2421" i="3"/>
  <c r="AX2421" i="3"/>
  <c r="AW2421" i="3" s="1"/>
  <c r="AV2421" i="3"/>
  <c r="AT2421" i="3"/>
  <c r="AS2421" i="3"/>
  <c r="AQ2421" i="3" s="1"/>
  <c r="AO2421" i="3"/>
  <c r="AL2421" i="3"/>
  <c r="AJ2421" i="3"/>
  <c r="AI2421" i="3"/>
  <c r="AH2421" i="3"/>
  <c r="AG2421" i="3"/>
  <c r="AF2421" i="3"/>
  <c r="AE2421" i="3"/>
  <c r="AK2421" i="3" s="1"/>
  <c r="AD2421" i="3"/>
  <c r="AC2421" i="3"/>
  <c r="AB2421" i="3"/>
  <c r="AA2421" i="3"/>
  <c r="Z2421" i="3"/>
  <c r="Y2421" i="3"/>
  <c r="X2421" i="3"/>
  <c r="W2421" i="3"/>
  <c r="V2421" i="3"/>
  <c r="U2421" i="3"/>
  <c r="T2421" i="3"/>
  <c r="S2421" i="3"/>
  <c r="R2421" i="3"/>
  <c r="Q2421" i="3"/>
  <c r="O2421" i="3"/>
  <c r="N2421" i="3"/>
  <c r="M2421" i="3"/>
  <c r="L2421" i="3"/>
  <c r="K2421" i="3"/>
  <c r="AZ2420" i="3"/>
  <c r="AX2420" i="3"/>
  <c r="AW2420" i="3" s="1"/>
  <c r="AV2420" i="3"/>
  <c r="AU2420" i="3"/>
  <c r="AS2420" i="3"/>
  <c r="AL2420" i="3" s="1"/>
  <c r="AJ2420" i="3"/>
  <c r="AI2420" i="3"/>
  <c r="AH2420" i="3"/>
  <c r="AG2420" i="3"/>
  <c r="AF2420" i="3"/>
  <c r="AE2420" i="3"/>
  <c r="AK2420" i="3" s="1"/>
  <c r="AD2420" i="3"/>
  <c r="AC2420" i="3"/>
  <c r="AB2420" i="3"/>
  <c r="AA2420" i="3"/>
  <c r="Z2420" i="3"/>
  <c r="Y2420" i="3"/>
  <c r="X2420" i="3"/>
  <c r="W2420" i="3"/>
  <c r="V2420" i="3"/>
  <c r="U2420" i="3"/>
  <c r="T2420" i="3"/>
  <c r="S2420" i="3"/>
  <c r="R2420" i="3"/>
  <c r="Q2420" i="3"/>
  <c r="O2420" i="3"/>
  <c r="N2420" i="3"/>
  <c r="M2420" i="3"/>
  <c r="L2420" i="3"/>
  <c r="K2420" i="3"/>
  <c r="BA2419" i="3"/>
  <c r="AZ2419" i="3"/>
  <c r="AY2419" i="3"/>
  <c r="AX2419" i="3"/>
  <c r="AW2419" i="3" s="1"/>
  <c r="AV2419" i="3"/>
  <c r="AT2419" i="3"/>
  <c r="AS2419" i="3"/>
  <c r="AQ2419" i="3" s="1"/>
  <c r="AO2419" i="3"/>
  <c r="AL2419" i="3"/>
  <c r="AJ2419" i="3"/>
  <c r="AI2419" i="3"/>
  <c r="AH2419" i="3"/>
  <c r="AG2419" i="3"/>
  <c r="AF2419" i="3"/>
  <c r="AE2419" i="3"/>
  <c r="AK2419" i="3" s="1"/>
  <c r="AD2419" i="3"/>
  <c r="AC2419" i="3"/>
  <c r="AB2419" i="3"/>
  <c r="AA2419" i="3"/>
  <c r="Z2419" i="3"/>
  <c r="Y2419" i="3"/>
  <c r="X2419" i="3"/>
  <c r="W2419" i="3"/>
  <c r="V2419" i="3"/>
  <c r="U2419" i="3"/>
  <c r="T2419" i="3"/>
  <c r="S2419" i="3"/>
  <c r="R2419" i="3"/>
  <c r="Q2419" i="3"/>
  <c r="O2419" i="3"/>
  <c r="N2419" i="3"/>
  <c r="M2419" i="3"/>
  <c r="L2419" i="3"/>
  <c r="K2419" i="3"/>
  <c r="AZ2418" i="3"/>
  <c r="AX2418" i="3"/>
  <c r="AW2418" i="3" s="1"/>
  <c r="AV2418" i="3"/>
  <c r="AU2418" i="3"/>
  <c r="AS2418" i="3"/>
  <c r="AL2418" i="3"/>
  <c r="AJ2418" i="3"/>
  <c r="AI2418" i="3"/>
  <c r="AH2418" i="3"/>
  <c r="AG2418" i="3"/>
  <c r="AF2418" i="3"/>
  <c r="AE2418" i="3"/>
  <c r="AK2418" i="3" s="1"/>
  <c r="AD2418" i="3"/>
  <c r="AC2418" i="3"/>
  <c r="AB2418" i="3"/>
  <c r="AA2418" i="3"/>
  <c r="Z2418" i="3"/>
  <c r="Y2418" i="3"/>
  <c r="X2418" i="3"/>
  <c r="W2418" i="3"/>
  <c r="V2418" i="3"/>
  <c r="U2418" i="3"/>
  <c r="T2418" i="3"/>
  <c r="S2418" i="3"/>
  <c r="R2418" i="3"/>
  <c r="Q2418" i="3"/>
  <c r="O2418" i="3"/>
  <c r="N2418" i="3"/>
  <c r="M2418" i="3"/>
  <c r="L2418" i="3"/>
  <c r="K2418" i="3"/>
  <c r="BA2417" i="3"/>
  <c r="AZ2417" i="3"/>
  <c r="AY2417" i="3"/>
  <c r="AX2417" i="3"/>
  <c r="AW2417" i="3" s="1"/>
  <c r="AV2417" i="3"/>
  <c r="AT2417" i="3"/>
  <c r="AS2417" i="3"/>
  <c r="AQ2417" i="3" s="1"/>
  <c r="AO2417" i="3"/>
  <c r="AL2417" i="3"/>
  <c r="AJ2417" i="3"/>
  <c r="AI2417" i="3"/>
  <c r="AH2417" i="3"/>
  <c r="AG2417" i="3"/>
  <c r="AF2417" i="3"/>
  <c r="AE2417" i="3"/>
  <c r="AK2417" i="3" s="1"/>
  <c r="AD2417" i="3"/>
  <c r="AC2417" i="3"/>
  <c r="AB2417" i="3"/>
  <c r="AA2417" i="3"/>
  <c r="Z2417" i="3"/>
  <c r="Y2417" i="3"/>
  <c r="X2417" i="3"/>
  <c r="W2417" i="3"/>
  <c r="V2417" i="3"/>
  <c r="U2417" i="3"/>
  <c r="T2417" i="3"/>
  <c r="S2417" i="3"/>
  <c r="R2417" i="3"/>
  <c r="Q2417" i="3"/>
  <c r="O2417" i="3"/>
  <c r="N2417" i="3"/>
  <c r="M2417" i="3"/>
  <c r="L2417" i="3"/>
  <c r="K2417" i="3"/>
  <c r="AZ2416" i="3"/>
  <c r="AX2416" i="3"/>
  <c r="AW2416" i="3" s="1"/>
  <c r="AV2416" i="3"/>
  <c r="AU2416" i="3"/>
  <c r="AS2416" i="3"/>
  <c r="AJ2416" i="3"/>
  <c r="AI2416" i="3"/>
  <c r="AH2416" i="3"/>
  <c r="AG2416" i="3"/>
  <c r="AF2416" i="3"/>
  <c r="AE2416" i="3"/>
  <c r="AK2416" i="3" s="1"/>
  <c r="AD2416" i="3"/>
  <c r="AC2416" i="3"/>
  <c r="AB2416" i="3"/>
  <c r="AA2416" i="3"/>
  <c r="Z2416" i="3"/>
  <c r="Y2416" i="3"/>
  <c r="X2416" i="3"/>
  <c r="W2416" i="3"/>
  <c r="V2416" i="3"/>
  <c r="U2416" i="3"/>
  <c r="T2416" i="3"/>
  <c r="S2416" i="3"/>
  <c r="R2416" i="3"/>
  <c r="Q2416" i="3"/>
  <c r="O2416" i="3"/>
  <c r="N2416" i="3"/>
  <c r="M2416" i="3"/>
  <c r="L2416" i="3"/>
  <c r="K2416" i="3"/>
  <c r="BA2415" i="3"/>
  <c r="AZ2415" i="3"/>
  <c r="AY2415" i="3"/>
  <c r="AX2415" i="3"/>
  <c r="AW2415" i="3" s="1"/>
  <c r="AV2415" i="3"/>
  <c r="AT2415" i="3"/>
  <c r="AS2415" i="3"/>
  <c r="AQ2415" i="3" s="1"/>
  <c r="AO2415" i="3"/>
  <c r="AL2415" i="3"/>
  <c r="AJ2415" i="3"/>
  <c r="AI2415" i="3"/>
  <c r="AH2415" i="3"/>
  <c r="AG2415" i="3"/>
  <c r="AF2415" i="3"/>
  <c r="AE2415" i="3"/>
  <c r="AK2415" i="3" s="1"/>
  <c r="AD2415" i="3"/>
  <c r="AC2415" i="3"/>
  <c r="AB2415" i="3"/>
  <c r="AA2415" i="3"/>
  <c r="Z2415" i="3"/>
  <c r="Y2415" i="3"/>
  <c r="X2415" i="3"/>
  <c r="W2415" i="3"/>
  <c r="V2415" i="3"/>
  <c r="U2415" i="3"/>
  <c r="T2415" i="3"/>
  <c r="S2415" i="3"/>
  <c r="R2415" i="3"/>
  <c r="Q2415" i="3"/>
  <c r="O2415" i="3"/>
  <c r="N2415" i="3"/>
  <c r="M2415" i="3"/>
  <c r="L2415" i="3"/>
  <c r="K2415" i="3"/>
  <c r="AZ2414" i="3"/>
  <c r="AX2414" i="3"/>
  <c r="AW2414" i="3" s="1"/>
  <c r="AV2414" i="3"/>
  <c r="AU2414" i="3"/>
  <c r="AS2414" i="3"/>
  <c r="AL2414" i="3"/>
  <c r="AJ2414" i="3"/>
  <c r="AI2414" i="3"/>
  <c r="AH2414" i="3"/>
  <c r="AG2414" i="3"/>
  <c r="AF2414" i="3"/>
  <c r="AE2414" i="3"/>
  <c r="AK2414" i="3" s="1"/>
  <c r="AD2414" i="3"/>
  <c r="AC2414" i="3"/>
  <c r="AB2414" i="3"/>
  <c r="AA2414" i="3"/>
  <c r="Z2414" i="3"/>
  <c r="Y2414" i="3"/>
  <c r="X2414" i="3"/>
  <c r="W2414" i="3"/>
  <c r="V2414" i="3"/>
  <c r="U2414" i="3"/>
  <c r="T2414" i="3"/>
  <c r="S2414" i="3"/>
  <c r="R2414" i="3"/>
  <c r="Q2414" i="3"/>
  <c r="O2414" i="3"/>
  <c r="N2414" i="3"/>
  <c r="M2414" i="3"/>
  <c r="L2414" i="3"/>
  <c r="K2414" i="3"/>
  <c r="BA2413" i="3"/>
  <c r="AZ2413" i="3"/>
  <c r="AY2413" i="3"/>
  <c r="AX2413" i="3"/>
  <c r="AW2413" i="3" s="1"/>
  <c r="AV2413" i="3"/>
  <c r="AT2413" i="3"/>
  <c r="AS2413" i="3"/>
  <c r="AQ2413" i="3" s="1"/>
  <c r="AO2413" i="3"/>
  <c r="AL2413" i="3"/>
  <c r="AJ2413" i="3"/>
  <c r="AI2413" i="3"/>
  <c r="AH2413" i="3"/>
  <c r="AG2413" i="3"/>
  <c r="AF2413" i="3"/>
  <c r="AE2413" i="3"/>
  <c r="AK2413" i="3" s="1"/>
  <c r="AD2413" i="3"/>
  <c r="AC2413" i="3"/>
  <c r="AB2413" i="3"/>
  <c r="AA2413" i="3"/>
  <c r="Z2413" i="3"/>
  <c r="Y2413" i="3"/>
  <c r="X2413" i="3"/>
  <c r="W2413" i="3"/>
  <c r="V2413" i="3"/>
  <c r="U2413" i="3"/>
  <c r="T2413" i="3"/>
  <c r="S2413" i="3"/>
  <c r="R2413" i="3"/>
  <c r="Q2413" i="3"/>
  <c r="O2413" i="3"/>
  <c r="N2413" i="3"/>
  <c r="M2413" i="3"/>
  <c r="L2413" i="3"/>
  <c r="K2413" i="3"/>
  <c r="AZ2412" i="3"/>
  <c r="AX2412" i="3"/>
  <c r="AW2412" i="3" s="1"/>
  <c r="AV2412" i="3"/>
  <c r="AU2412" i="3"/>
  <c r="AS2412" i="3"/>
  <c r="AL2412" i="3"/>
  <c r="AJ2412" i="3"/>
  <c r="AI2412" i="3"/>
  <c r="AH2412" i="3"/>
  <c r="AG2412" i="3"/>
  <c r="AF2412" i="3"/>
  <c r="AE2412" i="3"/>
  <c r="AK2412" i="3" s="1"/>
  <c r="AD2412" i="3"/>
  <c r="AC2412" i="3"/>
  <c r="AB2412" i="3"/>
  <c r="AA2412" i="3"/>
  <c r="Z2412" i="3"/>
  <c r="Y2412" i="3"/>
  <c r="X2412" i="3"/>
  <c r="W2412" i="3"/>
  <c r="V2412" i="3"/>
  <c r="U2412" i="3"/>
  <c r="T2412" i="3"/>
  <c r="S2412" i="3"/>
  <c r="R2412" i="3"/>
  <c r="Q2412" i="3"/>
  <c r="O2412" i="3"/>
  <c r="N2412" i="3"/>
  <c r="M2412" i="3"/>
  <c r="L2412" i="3"/>
  <c r="K2412" i="3"/>
  <c r="BA2411" i="3"/>
  <c r="AZ2411" i="3"/>
  <c r="AY2411" i="3"/>
  <c r="AX2411" i="3"/>
  <c r="AW2411" i="3" s="1"/>
  <c r="AV2411" i="3"/>
  <c r="AT2411" i="3"/>
  <c r="AS2411" i="3"/>
  <c r="AQ2411" i="3" s="1"/>
  <c r="AO2411" i="3"/>
  <c r="AL2411" i="3"/>
  <c r="AJ2411" i="3"/>
  <c r="AI2411" i="3"/>
  <c r="AH2411" i="3"/>
  <c r="AG2411" i="3"/>
  <c r="AF2411" i="3"/>
  <c r="AE2411" i="3"/>
  <c r="AK2411" i="3" s="1"/>
  <c r="AD2411" i="3"/>
  <c r="AC2411" i="3"/>
  <c r="AB2411" i="3"/>
  <c r="AA2411" i="3"/>
  <c r="Z2411" i="3"/>
  <c r="Y2411" i="3"/>
  <c r="X2411" i="3"/>
  <c r="W2411" i="3"/>
  <c r="V2411" i="3"/>
  <c r="U2411" i="3"/>
  <c r="T2411" i="3"/>
  <c r="S2411" i="3"/>
  <c r="R2411" i="3"/>
  <c r="Q2411" i="3"/>
  <c r="O2411" i="3"/>
  <c r="N2411" i="3"/>
  <c r="M2411" i="3"/>
  <c r="L2411" i="3"/>
  <c r="K2411" i="3"/>
  <c r="AZ2410" i="3"/>
  <c r="AX2410" i="3"/>
  <c r="AW2410" i="3" s="1"/>
  <c r="AV2410" i="3"/>
  <c r="AU2410" i="3"/>
  <c r="AS2410" i="3"/>
  <c r="AL2410" i="3"/>
  <c r="AJ2410" i="3"/>
  <c r="AI2410" i="3"/>
  <c r="AH2410" i="3"/>
  <c r="AG2410" i="3"/>
  <c r="AF2410" i="3"/>
  <c r="AE2410" i="3"/>
  <c r="AK2410" i="3" s="1"/>
  <c r="AD2410" i="3"/>
  <c r="AC2410" i="3"/>
  <c r="AB2410" i="3"/>
  <c r="AA2410" i="3"/>
  <c r="Z2410" i="3"/>
  <c r="Y2410" i="3"/>
  <c r="X2410" i="3"/>
  <c r="W2410" i="3"/>
  <c r="V2410" i="3"/>
  <c r="U2410" i="3"/>
  <c r="T2410" i="3"/>
  <c r="S2410" i="3"/>
  <c r="R2410" i="3"/>
  <c r="Q2410" i="3"/>
  <c r="O2410" i="3"/>
  <c r="N2410" i="3"/>
  <c r="M2410" i="3"/>
  <c r="L2410" i="3"/>
  <c r="K2410" i="3"/>
  <c r="BA2409" i="3"/>
  <c r="AZ2409" i="3"/>
  <c r="AY2409" i="3"/>
  <c r="AX2409" i="3"/>
  <c r="AW2409" i="3" s="1"/>
  <c r="AV2409" i="3"/>
  <c r="AT2409" i="3"/>
  <c r="AS2409" i="3"/>
  <c r="AQ2409" i="3" s="1"/>
  <c r="AO2409" i="3"/>
  <c r="AL2409" i="3"/>
  <c r="AJ2409" i="3"/>
  <c r="AI2409" i="3"/>
  <c r="AH2409" i="3"/>
  <c r="AG2409" i="3"/>
  <c r="AF2409" i="3"/>
  <c r="AE2409" i="3"/>
  <c r="AK2409" i="3" s="1"/>
  <c r="AD2409" i="3"/>
  <c r="AC2409" i="3"/>
  <c r="AB2409" i="3"/>
  <c r="AA2409" i="3"/>
  <c r="Z2409" i="3"/>
  <c r="Y2409" i="3"/>
  <c r="X2409" i="3"/>
  <c r="W2409" i="3"/>
  <c r="V2409" i="3"/>
  <c r="U2409" i="3"/>
  <c r="T2409" i="3"/>
  <c r="S2409" i="3"/>
  <c r="R2409" i="3"/>
  <c r="Q2409" i="3"/>
  <c r="O2409" i="3"/>
  <c r="N2409" i="3"/>
  <c r="M2409" i="3"/>
  <c r="L2409" i="3"/>
  <c r="K2409" i="3"/>
  <c r="AZ2408" i="3"/>
  <c r="AX2408" i="3"/>
  <c r="AW2408" i="3" s="1"/>
  <c r="AV2408" i="3"/>
  <c r="AU2408" i="3"/>
  <c r="AS2408" i="3"/>
  <c r="AO2408" i="3" s="1"/>
  <c r="AL2408" i="3"/>
  <c r="AJ2408" i="3"/>
  <c r="AI2408" i="3"/>
  <c r="AH2408" i="3"/>
  <c r="AG2408" i="3"/>
  <c r="AF2408" i="3"/>
  <c r="AE2408" i="3"/>
  <c r="AK2408" i="3" s="1"/>
  <c r="AD2408" i="3"/>
  <c r="AC2408" i="3"/>
  <c r="AB2408" i="3"/>
  <c r="AA2408" i="3"/>
  <c r="Z2408" i="3"/>
  <c r="Y2408" i="3"/>
  <c r="X2408" i="3"/>
  <c r="W2408" i="3"/>
  <c r="V2408" i="3"/>
  <c r="U2408" i="3"/>
  <c r="T2408" i="3"/>
  <c r="S2408" i="3"/>
  <c r="R2408" i="3"/>
  <c r="Q2408" i="3"/>
  <c r="O2408" i="3"/>
  <c r="N2408" i="3"/>
  <c r="M2408" i="3"/>
  <c r="L2408" i="3"/>
  <c r="K2408" i="3"/>
  <c r="BA2407" i="3"/>
  <c r="AZ2407" i="3"/>
  <c r="AY2407" i="3"/>
  <c r="AX2407" i="3"/>
  <c r="AW2407" i="3" s="1"/>
  <c r="AV2407" i="3"/>
  <c r="AT2407" i="3"/>
  <c r="AS2407" i="3"/>
  <c r="AJ2407" i="3"/>
  <c r="AI2407" i="3"/>
  <c r="AH2407" i="3"/>
  <c r="AG2407" i="3"/>
  <c r="AF2407" i="3"/>
  <c r="AE2407" i="3"/>
  <c r="AK2407" i="3" s="1"/>
  <c r="AD2407" i="3"/>
  <c r="AC2407" i="3"/>
  <c r="AB2407" i="3"/>
  <c r="AA2407" i="3"/>
  <c r="Z2407" i="3"/>
  <c r="Y2407" i="3"/>
  <c r="X2407" i="3"/>
  <c r="W2407" i="3"/>
  <c r="V2407" i="3"/>
  <c r="U2407" i="3"/>
  <c r="T2407" i="3"/>
  <c r="S2407" i="3"/>
  <c r="R2407" i="3"/>
  <c r="Q2407" i="3"/>
  <c r="O2407" i="3"/>
  <c r="N2407" i="3"/>
  <c r="M2407" i="3"/>
  <c r="L2407" i="3"/>
  <c r="K2407" i="3"/>
  <c r="AZ2406" i="3"/>
  <c r="AX2406" i="3"/>
  <c r="AW2406" i="3" s="1"/>
  <c r="AV2406" i="3"/>
  <c r="AU2406" i="3"/>
  <c r="AS2406" i="3"/>
  <c r="AO2406" i="3" s="1"/>
  <c r="AL2406" i="3"/>
  <c r="AJ2406" i="3"/>
  <c r="AI2406" i="3"/>
  <c r="AH2406" i="3"/>
  <c r="AG2406" i="3"/>
  <c r="AF2406" i="3"/>
  <c r="AE2406" i="3"/>
  <c r="AK2406" i="3" s="1"/>
  <c r="AD2406" i="3"/>
  <c r="AC2406" i="3"/>
  <c r="AB2406" i="3"/>
  <c r="AA2406" i="3"/>
  <c r="Z2406" i="3"/>
  <c r="Y2406" i="3"/>
  <c r="X2406" i="3"/>
  <c r="W2406" i="3"/>
  <c r="V2406" i="3"/>
  <c r="U2406" i="3"/>
  <c r="T2406" i="3"/>
  <c r="S2406" i="3"/>
  <c r="R2406" i="3"/>
  <c r="Q2406" i="3"/>
  <c r="O2406" i="3"/>
  <c r="N2406" i="3"/>
  <c r="M2406" i="3"/>
  <c r="L2406" i="3"/>
  <c r="K2406" i="3"/>
  <c r="BA2405" i="3"/>
  <c r="AZ2405" i="3"/>
  <c r="AY2405" i="3"/>
  <c r="AX2405" i="3"/>
  <c r="AW2405" i="3" s="1"/>
  <c r="AV2405" i="3"/>
  <c r="AT2405" i="3"/>
  <c r="AS2405" i="3"/>
  <c r="AJ2405" i="3"/>
  <c r="AI2405" i="3"/>
  <c r="AH2405" i="3"/>
  <c r="AG2405" i="3"/>
  <c r="AF2405" i="3"/>
  <c r="AE2405" i="3"/>
  <c r="AK2405" i="3" s="1"/>
  <c r="AD2405" i="3"/>
  <c r="AC2405" i="3"/>
  <c r="AB2405" i="3"/>
  <c r="AA2405" i="3"/>
  <c r="Z2405" i="3"/>
  <c r="Y2405" i="3"/>
  <c r="X2405" i="3"/>
  <c r="W2405" i="3"/>
  <c r="V2405" i="3"/>
  <c r="U2405" i="3"/>
  <c r="T2405" i="3"/>
  <c r="S2405" i="3"/>
  <c r="R2405" i="3"/>
  <c r="Q2405" i="3"/>
  <c r="O2405" i="3"/>
  <c r="N2405" i="3"/>
  <c r="M2405" i="3"/>
  <c r="L2405" i="3"/>
  <c r="K2405" i="3"/>
  <c r="AZ2404" i="3"/>
  <c r="AX2404" i="3"/>
  <c r="AW2404" i="3" s="1"/>
  <c r="AV2404" i="3"/>
  <c r="AU2404" i="3"/>
  <c r="AS2404" i="3"/>
  <c r="AO2404" i="3" s="1"/>
  <c r="AL2404" i="3"/>
  <c r="AJ2404" i="3"/>
  <c r="AI2404" i="3"/>
  <c r="AH2404" i="3"/>
  <c r="AG2404" i="3"/>
  <c r="AF2404" i="3"/>
  <c r="AE2404" i="3"/>
  <c r="AK2404" i="3" s="1"/>
  <c r="AD2404" i="3"/>
  <c r="AC2404" i="3"/>
  <c r="AB2404" i="3"/>
  <c r="AA2404" i="3"/>
  <c r="Z2404" i="3"/>
  <c r="Y2404" i="3"/>
  <c r="X2404" i="3"/>
  <c r="W2404" i="3"/>
  <c r="V2404" i="3"/>
  <c r="U2404" i="3"/>
  <c r="T2404" i="3"/>
  <c r="S2404" i="3"/>
  <c r="R2404" i="3"/>
  <c r="Q2404" i="3"/>
  <c r="O2404" i="3"/>
  <c r="N2404" i="3"/>
  <c r="M2404" i="3"/>
  <c r="L2404" i="3"/>
  <c r="K2404" i="3"/>
  <c r="BA2403" i="3"/>
  <c r="AZ2403" i="3"/>
  <c r="AY2403" i="3"/>
  <c r="AX2403" i="3"/>
  <c r="AW2403" i="3" s="1"/>
  <c r="AV2403" i="3"/>
  <c r="AT2403" i="3"/>
  <c r="AS2403" i="3"/>
  <c r="AJ2403" i="3"/>
  <c r="AI2403" i="3"/>
  <c r="AH2403" i="3"/>
  <c r="AG2403" i="3"/>
  <c r="AF2403" i="3"/>
  <c r="AE2403" i="3"/>
  <c r="AK2403" i="3" s="1"/>
  <c r="AD2403" i="3"/>
  <c r="AC2403" i="3"/>
  <c r="AB2403" i="3"/>
  <c r="AA2403" i="3"/>
  <c r="Z2403" i="3"/>
  <c r="Y2403" i="3"/>
  <c r="X2403" i="3"/>
  <c r="W2403" i="3"/>
  <c r="V2403" i="3"/>
  <c r="U2403" i="3"/>
  <c r="T2403" i="3"/>
  <c r="S2403" i="3"/>
  <c r="R2403" i="3"/>
  <c r="Q2403" i="3"/>
  <c r="O2403" i="3"/>
  <c r="N2403" i="3"/>
  <c r="M2403" i="3"/>
  <c r="L2403" i="3"/>
  <c r="K2403" i="3"/>
  <c r="AZ2402" i="3"/>
  <c r="AX2402" i="3"/>
  <c r="AW2402" i="3" s="1"/>
  <c r="AV2402" i="3"/>
  <c r="AU2402" i="3"/>
  <c r="AS2402" i="3"/>
  <c r="AO2402" i="3" s="1"/>
  <c r="AL2402" i="3"/>
  <c r="AJ2402" i="3"/>
  <c r="AI2402" i="3"/>
  <c r="AH2402" i="3"/>
  <c r="AG2402" i="3"/>
  <c r="AF2402" i="3"/>
  <c r="AE2402" i="3"/>
  <c r="AK2402" i="3" s="1"/>
  <c r="AD2402" i="3"/>
  <c r="AC2402" i="3"/>
  <c r="AB2402" i="3"/>
  <c r="AA2402" i="3"/>
  <c r="Z2402" i="3"/>
  <c r="Y2402" i="3"/>
  <c r="X2402" i="3"/>
  <c r="W2402" i="3"/>
  <c r="V2402" i="3"/>
  <c r="U2402" i="3"/>
  <c r="T2402" i="3"/>
  <c r="S2402" i="3"/>
  <c r="R2402" i="3"/>
  <c r="Q2402" i="3"/>
  <c r="O2402" i="3"/>
  <c r="N2402" i="3"/>
  <c r="M2402" i="3"/>
  <c r="L2402" i="3"/>
  <c r="K2402" i="3"/>
  <c r="BA2401" i="3"/>
  <c r="AZ2401" i="3"/>
  <c r="AY2401" i="3"/>
  <c r="AX2401" i="3"/>
  <c r="AW2401" i="3" s="1"/>
  <c r="AV2401" i="3"/>
  <c r="AT2401" i="3"/>
  <c r="AS2401" i="3"/>
  <c r="AJ2401" i="3"/>
  <c r="AI2401" i="3"/>
  <c r="AH2401" i="3"/>
  <c r="AG2401" i="3"/>
  <c r="AF2401" i="3"/>
  <c r="AE2401" i="3"/>
  <c r="AK2401" i="3" s="1"/>
  <c r="AD2401" i="3"/>
  <c r="AC2401" i="3"/>
  <c r="AB2401" i="3"/>
  <c r="AA2401" i="3"/>
  <c r="Z2401" i="3"/>
  <c r="Y2401" i="3"/>
  <c r="X2401" i="3"/>
  <c r="W2401" i="3"/>
  <c r="V2401" i="3"/>
  <c r="U2401" i="3"/>
  <c r="T2401" i="3"/>
  <c r="S2401" i="3"/>
  <c r="R2401" i="3"/>
  <c r="Q2401" i="3"/>
  <c r="O2401" i="3"/>
  <c r="N2401" i="3"/>
  <c r="M2401" i="3"/>
  <c r="L2401" i="3"/>
  <c r="K2401" i="3"/>
  <c r="AZ2400" i="3"/>
  <c r="AX2400" i="3"/>
  <c r="AW2400" i="3" s="1"/>
  <c r="AV2400" i="3"/>
  <c r="AU2400" i="3"/>
  <c r="AS2400" i="3"/>
  <c r="AO2400" i="3" s="1"/>
  <c r="AN2400" i="3"/>
  <c r="AL2400" i="3"/>
  <c r="AJ2400" i="3"/>
  <c r="AI2400" i="3"/>
  <c r="AH2400" i="3"/>
  <c r="AG2400" i="3"/>
  <c r="AF2400" i="3"/>
  <c r="AE2400" i="3"/>
  <c r="AK2400" i="3" s="1"/>
  <c r="AD2400" i="3"/>
  <c r="AC2400" i="3"/>
  <c r="AB2400" i="3"/>
  <c r="AA2400" i="3"/>
  <c r="Z2400" i="3"/>
  <c r="Y2400" i="3"/>
  <c r="X2400" i="3"/>
  <c r="W2400" i="3"/>
  <c r="V2400" i="3"/>
  <c r="U2400" i="3"/>
  <c r="T2400" i="3"/>
  <c r="S2400" i="3"/>
  <c r="R2400" i="3"/>
  <c r="Q2400" i="3"/>
  <c r="O2400" i="3"/>
  <c r="N2400" i="3"/>
  <c r="M2400" i="3"/>
  <c r="L2400" i="3"/>
  <c r="K2400" i="3"/>
  <c r="BA2399" i="3"/>
  <c r="AZ2399" i="3"/>
  <c r="AY2399" i="3"/>
  <c r="AX2399" i="3"/>
  <c r="AW2399" i="3" s="1"/>
  <c r="AV2399" i="3"/>
  <c r="AT2399" i="3"/>
  <c r="AS2399" i="3"/>
  <c r="AR2399" i="3"/>
  <c r="AL2399" i="3"/>
  <c r="AJ2399" i="3"/>
  <c r="AI2399" i="3"/>
  <c r="AH2399" i="3"/>
  <c r="AG2399" i="3"/>
  <c r="AF2399" i="3"/>
  <c r="AE2399" i="3"/>
  <c r="AK2399" i="3" s="1"/>
  <c r="AD2399" i="3"/>
  <c r="AC2399" i="3"/>
  <c r="AB2399" i="3"/>
  <c r="AA2399" i="3"/>
  <c r="Z2399" i="3"/>
  <c r="Y2399" i="3"/>
  <c r="X2399" i="3"/>
  <c r="W2399" i="3"/>
  <c r="V2399" i="3"/>
  <c r="U2399" i="3"/>
  <c r="T2399" i="3"/>
  <c r="S2399" i="3"/>
  <c r="R2399" i="3"/>
  <c r="Q2399" i="3"/>
  <c r="O2399" i="3"/>
  <c r="N2399" i="3"/>
  <c r="M2399" i="3"/>
  <c r="L2399" i="3"/>
  <c r="K2399" i="3"/>
  <c r="AZ2398" i="3"/>
  <c r="AX2398" i="3"/>
  <c r="AW2398" i="3" s="1"/>
  <c r="AV2398" i="3"/>
  <c r="AU2398" i="3"/>
  <c r="AS2398" i="3"/>
  <c r="AL2398" i="3" s="1"/>
  <c r="AO2398" i="3"/>
  <c r="AN2398" i="3"/>
  <c r="AJ2398" i="3"/>
  <c r="AI2398" i="3"/>
  <c r="AH2398" i="3"/>
  <c r="AG2398" i="3"/>
  <c r="AF2398" i="3"/>
  <c r="AE2398" i="3"/>
  <c r="AK2398" i="3" s="1"/>
  <c r="AD2398" i="3"/>
  <c r="AC2398" i="3"/>
  <c r="AB2398" i="3"/>
  <c r="AA2398" i="3"/>
  <c r="Z2398" i="3"/>
  <c r="Y2398" i="3"/>
  <c r="X2398" i="3"/>
  <c r="W2398" i="3"/>
  <c r="V2398" i="3"/>
  <c r="U2398" i="3"/>
  <c r="T2398" i="3"/>
  <c r="S2398" i="3"/>
  <c r="R2398" i="3"/>
  <c r="Q2398" i="3"/>
  <c r="O2398" i="3"/>
  <c r="N2398" i="3"/>
  <c r="M2398" i="3"/>
  <c r="L2398" i="3"/>
  <c r="K2398" i="3"/>
  <c r="BA2397" i="3"/>
  <c r="AZ2397" i="3"/>
  <c r="AY2397" i="3"/>
  <c r="AX2397" i="3"/>
  <c r="AW2397" i="3" s="1"/>
  <c r="AV2397" i="3"/>
  <c r="AT2397" i="3"/>
  <c r="AS2397" i="3"/>
  <c r="AR2397" i="3"/>
  <c r="AO2397" i="3"/>
  <c r="AL2397" i="3"/>
  <c r="AJ2397" i="3"/>
  <c r="AI2397" i="3"/>
  <c r="AH2397" i="3"/>
  <c r="AG2397" i="3"/>
  <c r="AF2397" i="3"/>
  <c r="AE2397" i="3"/>
  <c r="AK2397" i="3" s="1"/>
  <c r="AD2397" i="3"/>
  <c r="AC2397" i="3"/>
  <c r="AB2397" i="3"/>
  <c r="AA2397" i="3"/>
  <c r="Z2397" i="3"/>
  <c r="Y2397" i="3"/>
  <c r="X2397" i="3"/>
  <c r="W2397" i="3"/>
  <c r="V2397" i="3"/>
  <c r="U2397" i="3"/>
  <c r="T2397" i="3"/>
  <c r="S2397" i="3"/>
  <c r="R2397" i="3"/>
  <c r="Q2397" i="3"/>
  <c r="O2397" i="3"/>
  <c r="N2397" i="3"/>
  <c r="M2397" i="3"/>
  <c r="L2397" i="3"/>
  <c r="K2397" i="3"/>
  <c r="AZ2396" i="3"/>
  <c r="AX2396" i="3"/>
  <c r="AW2396" i="3" s="1"/>
  <c r="AV2396" i="3"/>
  <c r="AU2396" i="3"/>
  <c r="AS2396" i="3"/>
  <c r="AJ2396" i="3"/>
  <c r="AI2396" i="3"/>
  <c r="AH2396" i="3"/>
  <c r="AG2396" i="3"/>
  <c r="AF2396" i="3"/>
  <c r="AE2396" i="3"/>
  <c r="AK2396" i="3" s="1"/>
  <c r="AD2396" i="3"/>
  <c r="AC2396" i="3"/>
  <c r="AB2396" i="3"/>
  <c r="AA2396" i="3"/>
  <c r="Z2396" i="3"/>
  <c r="Y2396" i="3"/>
  <c r="X2396" i="3"/>
  <c r="W2396" i="3"/>
  <c r="V2396" i="3"/>
  <c r="U2396" i="3"/>
  <c r="T2396" i="3"/>
  <c r="S2396" i="3"/>
  <c r="R2396" i="3"/>
  <c r="Q2396" i="3"/>
  <c r="O2396" i="3"/>
  <c r="N2396" i="3"/>
  <c r="M2396" i="3"/>
  <c r="L2396" i="3"/>
  <c r="K2396" i="3"/>
  <c r="BA2395" i="3"/>
  <c r="AZ2395" i="3"/>
  <c r="AY2395" i="3"/>
  <c r="AX2395" i="3"/>
  <c r="AW2395" i="3" s="1"/>
  <c r="AV2395" i="3"/>
  <c r="AT2395" i="3"/>
  <c r="AS2395" i="3"/>
  <c r="AO2395" i="3" s="1"/>
  <c r="AR2395" i="3"/>
  <c r="AH2395" i="3"/>
  <c r="AE2395" i="3"/>
  <c r="AD2395" i="3"/>
  <c r="AC2395" i="3"/>
  <c r="AB2395" i="3"/>
  <c r="AA2395" i="3"/>
  <c r="Z2395" i="3"/>
  <c r="Y2395" i="3"/>
  <c r="X2395" i="3"/>
  <c r="W2395" i="3"/>
  <c r="V2395" i="3"/>
  <c r="U2395" i="3"/>
  <c r="T2395" i="3"/>
  <c r="S2395" i="3"/>
  <c r="R2395" i="3"/>
  <c r="Q2395" i="3"/>
  <c r="O2395" i="3"/>
  <c r="N2395" i="3"/>
  <c r="M2395" i="3"/>
  <c r="L2395" i="3"/>
  <c r="K2395" i="3"/>
  <c r="AX2394" i="3"/>
  <c r="AW2394" i="3" s="1"/>
  <c r="AV2394" i="3"/>
  <c r="AS2394" i="3"/>
  <c r="AR2394" i="3"/>
  <c r="AQ2394" i="3"/>
  <c r="AP2394" i="3"/>
  <c r="AO2394" i="3"/>
  <c r="AN2394" i="3"/>
  <c r="AM2394" i="3"/>
  <c r="AL2394" i="3"/>
  <c r="AE2394" i="3"/>
  <c r="AD2394" i="3"/>
  <c r="AC2394" i="3"/>
  <c r="AB2394" i="3"/>
  <c r="AA2394" i="3"/>
  <c r="Z2394" i="3"/>
  <c r="Y2394" i="3"/>
  <c r="X2394" i="3"/>
  <c r="W2394" i="3"/>
  <c r="V2394" i="3"/>
  <c r="U2394" i="3"/>
  <c r="T2394" i="3"/>
  <c r="S2394" i="3"/>
  <c r="R2394" i="3"/>
  <c r="Q2394" i="3"/>
  <c r="O2394" i="3"/>
  <c r="N2394" i="3"/>
  <c r="M2394" i="3"/>
  <c r="L2394" i="3"/>
  <c r="K2394" i="3"/>
  <c r="AZ2393" i="3"/>
  <c r="AX2393" i="3"/>
  <c r="AW2393" i="3"/>
  <c r="AV2393" i="3"/>
  <c r="AT2393" i="3"/>
  <c r="AS2393" i="3"/>
  <c r="AR2393" i="3"/>
  <c r="AQ2393" i="3"/>
  <c r="AP2393" i="3"/>
  <c r="AO2393" i="3"/>
  <c r="AN2393" i="3"/>
  <c r="AM2393" i="3"/>
  <c r="AL2393" i="3"/>
  <c r="AJ2393" i="3"/>
  <c r="AH2393" i="3"/>
  <c r="AF2393" i="3"/>
  <c r="AE2393" i="3"/>
  <c r="AD2393" i="3"/>
  <c r="AC2393" i="3"/>
  <c r="AB2393" i="3"/>
  <c r="AA2393" i="3"/>
  <c r="Z2393" i="3"/>
  <c r="Y2393" i="3"/>
  <c r="X2393" i="3"/>
  <c r="W2393" i="3"/>
  <c r="V2393" i="3"/>
  <c r="U2393" i="3"/>
  <c r="T2393" i="3"/>
  <c r="S2393" i="3"/>
  <c r="R2393" i="3"/>
  <c r="Q2393" i="3"/>
  <c r="O2393" i="3"/>
  <c r="N2393" i="3"/>
  <c r="M2393" i="3"/>
  <c r="L2393" i="3"/>
  <c r="K2393" i="3"/>
  <c r="AX2392" i="3"/>
  <c r="AW2392" i="3" s="1"/>
  <c r="AV2392" i="3"/>
  <c r="AS2392" i="3"/>
  <c r="AR2392" i="3"/>
  <c r="AQ2392" i="3"/>
  <c r="AP2392" i="3"/>
  <c r="AO2392" i="3"/>
  <c r="AN2392" i="3"/>
  <c r="AM2392" i="3"/>
  <c r="AL2392" i="3"/>
  <c r="AK2392" i="3"/>
  <c r="AH2392" i="3"/>
  <c r="AE2392" i="3"/>
  <c r="AJ2392" i="3" s="1"/>
  <c r="AD2392" i="3"/>
  <c r="AC2392" i="3"/>
  <c r="AB2392" i="3"/>
  <c r="AA2392" i="3"/>
  <c r="Z2392" i="3"/>
  <c r="Y2392" i="3"/>
  <c r="X2392" i="3"/>
  <c r="W2392" i="3"/>
  <c r="V2392" i="3"/>
  <c r="U2392" i="3"/>
  <c r="T2392" i="3"/>
  <c r="S2392" i="3"/>
  <c r="R2392" i="3"/>
  <c r="Q2392" i="3"/>
  <c r="O2392" i="3"/>
  <c r="N2392" i="3"/>
  <c r="M2392" i="3"/>
  <c r="L2392" i="3"/>
  <c r="K2392" i="3"/>
  <c r="AZ2391" i="3"/>
  <c r="AX2391" i="3"/>
  <c r="AV2391" i="3" s="1"/>
  <c r="AW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H2391" i="3"/>
  <c r="AF2391" i="3"/>
  <c r="AE2391" i="3"/>
  <c r="AD2391" i="3"/>
  <c r="AC2391" i="3"/>
  <c r="AB2391" i="3"/>
  <c r="AA2391" i="3"/>
  <c r="Z2391" i="3"/>
  <c r="Y2391" i="3"/>
  <c r="X2391" i="3"/>
  <c r="W2391" i="3"/>
  <c r="V2391" i="3"/>
  <c r="U2391" i="3"/>
  <c r="T2391" i="3"/>
  <c r="S2391" i="3"/>
  <c r="R2391" i="3"/>
  <c r="Q2391" i="3"/>
  <c r="O2391" i="3"/>
  <c r="N2391" i="3"/>
  <c r="M2391" i="3"/>
  <c r="L2391" i="3"/>
  <c r="K2391" i="3"/>
  <c r="BA2390" i="3"/>
  <c r="AZ2390" i="3"/>
  <c r="AX2390" i="3"/>
  <c r="AY2390" i="3" s="1"/>
  <c r="AW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I2390" i="3"/>
  <c r="AH2390" i="3"/>
  <c r="AF2390" i="3"/>
  <c r="AE2390" i="3"/>
  <c r="AG2390" i="3" s="1"/>
  <c r="AD2390" i="3"/>
  <c r="AC2390" i="3"/>
  <c r="AB2390" i="3"/>
  <c r="AA2390" i="3"/>
  <c r="Z2390" i="3"/>
  <c r="Y2390" i="3"/>
  <c r="X2390" i="3"/>
  <c r="W2390" i="3"/>
  <c r="V2390" i="3"/>
  <c r="U2390" i="3"/>
  <c r="T2390" i="3"/>
  <c r="S2390" i="3"/>
  <c r="R2390" i="3"/>
  <c r="Q2390" i="3"/>
  <c r="O2390" i="3"/>
  <c r="N2390" i="3"/>
  <c r="M2390" i="3"/>
  <c r="L2390" i="3"/>
  <c r="K2390" i="3"/>
  <c r="AZ2389" i="3"/>
  <c r="AX2389" i="3"/>
  <c r="AY2389" i="3" s="1"/>
  <c r="AW2389" i="3"/>
  <c r="AU2389" i="3"/>
  <c r="AS2389" i="3"/>
  <c r="AR2389" i="3"/>
  <c r="AQ2389" i="3"/>
  <c r="AP2389" i="3"/>
  <c r="AO2389" i="3"/>
  <c r="AN2389" i="3"/>
  <c r="AM2389" i="3"/>
  <c r="AL2389" i="3"/>
  <c r="AK2389" i="3"/>
  <c r="AI2389" i="3"/>
  <c r="AF2389" i="3"/>
  <c r="AE2389" i="3"/>
  <c r="AG2389" i="3" s="1"/>
  <c r="AD2389" i="3"/>
  <c r="AC2389" i="3"/>
  <c r="AB2389" i="3"/>
  <c r="AA2389" i="3"/>
  <c r="Z2389" i="3"/>
  <c r="Y2389" i="3"/>
  <c r="X2389" i="3"/>
  <c r="W2389" i="3"/>
  <c r="V2389" i="3"/>
  <c r="U2389" i="3"/>
  <c r="T2389" i="3"/>
  <c r="S2389" i="3"/>
  <c r="R2389" i="3"/>
  <c r="Q2389" i="3"/>
  <c r="O2389" i="3"/>
  <c r="N2389" i="3"/>
  <c r="M2389" i="3"/>
  <c r="L2389" i="3"/>
  <c r="K2389" i="3"/>
  <c r="BA2388" i="3"/>
  <c r="AZ2388" i="3"/>
  <c r="AX2388" i="3"/>
  <c r="AY2388" i="3" s="1"/>
  <c r="AW2388" i="3"/>
  <c r="AV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F2388" i="3"/>
  <c r="AE2388" i="3"/>
  <c r="AG2388" i="3" s="1"/>
  <c r="AD2388" i="3"/>
  <c r="AC2388" i="3"/>
  <c r="AB2388" i="3"/>
  <c r="AA2388" i="3"/>
  <c r="Z2388" i="3"/>
  <c r="Y2388" i="3"/>
  <c r="X2388" i="3"/>
  <c r="W2388" i="3"/>
  <c r="V2388" i="3"/>
  <c r="U2388" i="3"/>
  <c r="T2388" i="3"/>
  <c r="S2388" i="3"/>
  <c r="R2388" i="3"/>
  <c r="Q2388" i="3"/>
  <c r="O2388" i="3"/>
  <c r="N2388" i="3"/>
  <c r="M2388" i="3"/>
  <c r="L2388" i="3"/>
  <c r="K2388" i="3"/>
  <c r="BA2387" i="3"/>
  <c r="AZ2387" i="3"/>
  <c r="AX2387" i="3"/>
  <c r="AY2387" i="3" s="1"/>
  <c r="AW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I2387" i="3"/>
  <c r="AH2387" i="3"/>
  <c r="AF2387" i="3"/>
  <c r="AE2387" i="3"/>
  <c r="AG2387" i="3" s="1"/>
  <c r="AD2387" i="3"/>
  <c r="AC2387" i="3"/>
  <c r="AB2387" i="3"/>
  <c r="AA2387" i="3"/>
  <c r="Z2387" i="3"/>
  <c r="Y2387" i="3"/>
  <c r="X2387" i="3"/>
  <c r="W2387" i="3"/>
  <c r="V2387" i="3"/>
  <c r="U2387" i="3"/>
  <c r="T2387" i="3"/>
  <c r="S2387" i="3"/>
  <c r="R2387" i="3"/>
  <c r="Q2387" i="3"/>
  <c r="O2387" i="3"/>
  <c r="N2387" i="3"/>
  <c r="M2387" i="3"/>
  <c r="L2387" i="3"/>
  <c r="K2387" i="3"/>
  <c r="AZ2386" i="3"/>
  <c r="AX2386" i="3"/>
  <c r="AY2386" i="3" s="1"/>
  <c r="AW2386" i="3"/>
  <c r="AU2386" i="3"/>
  <c r="AS2386" i="3"/>
  <c r="AR2386" i="3"/>
  <c r="AQ2386" i="3"/>
  <c r="AP2386" i="3"/>
  <c r="AO2386" i="3"/>
  <c r="AN2386" i="3"/>
  <c r="AM2386" i="3"/>
  <c r="AL2386" i="3"/>
  <c r="AK2386" i="3"/>
  <c r="AI2386" i="3"/>
  <c r="AF2386" i="3"/>
  <c r="AE2386" i="3"/>
  <c r="AG2386" i="3" s="1"/>
  <c r="AD2386" i="3"/>
  <c r="AC2386" i="3"/>
  <c r="AB2386" i="3"/>
  <c r="AA2386" i="3"/>
  <c r="Z2386" i="3"/>
  <c r="Y2386" i="3"/>
  <c r="X2386" i="3"/>
  <c r="W2386" i="3"/>
  <c r="V2386" i="3"/>
  <c r="U2386" i="3"/>
  <c r="T2386" i="3"/>
  <c r="S2386" i="3"/>
  <c r="R2386" i="3"/>
  <c r="Q2386" i="3"/>
  <c r="O2386" i="3"/>
  <c r="N2386" i="3"/>
  <c r="M2386" i="3"/>
  <c r="L2386" i="3"/>
  <c r="K2386" i="3"/>
  <c r="BA2385" i="3"/>
  <c r="AZ2385" i="3"/>
  <c r="AX2385" i="3"/>
  <c r="AY2385" i="3" s="1"/>
  <c r="AW2385" i="3"/>
  <c r="AV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F2385" i="3"/>
  <c r="AE2385" i="3"/>
  <c r="AG2385" i="3" s="1"/>
  <c r="AD2385" i="3"/>
  <c r="AC2385" i="3"/>
  <c r="AB2385" i="3"/>
  <c r="AA2385" i="3"/>
  <c r="Z2385" i="3"/>
  <c r="Y2385" i="3"/>
  <c r="X2385" i="3"/>
  <c r="W2385" i="3"/>
  <c r="V2385" i="3"/>
  <c r="U2385" i="3"/>
  <c r="T2385" i="3"/>
  <c r="S2385" i="3"/>
  <c r="R2385" i="3"/>
  <c r="Q2385" i="3"/>
  <c r="O2385" i="3"/>
  <c r="N2385" i="3"/>
  <c r="M2385" i="3"/>
  <c r="L2385" i="3"/>
  <c r="K2385" i="3"/>
  <c r="BA2384" i="3"/>
  <c r="AZ2384" i="3"/>
  <c r="AX2384" i="3"/>
  <c r="AY2384" i="3" s="1"/>
  <c r="AW2384" i="3"/>
  <c r="AU2384" i="3"/>
  <c r="AT2384" i="3"/>
  <c r="AS2384" i="3"/>
  <c r="AR2384" i="3"/>
  <c r="AQ2384" i="3"/>
  <c r="AP2384" i="3"/>
  <c r="AO2384" i="3"/>
  <c r="AN2384" i="3"/>
  <c r="AM2384" i="3"/>
  <c r="AL2384" i="3"/>
  <c r="AK2384" i="3"/>
  <c r="AI2384" i="3"/>
  <c r="AH2384" i="3"/>
  <c r="AF2384" i="3"/>
  <c r="AE2384" i="3"/>
  <c r="AG2384" i="3" s="1"/>
  <c r="AD2384" i="3"/>
  <c r="AC2384" i="3"/>
  <c r="AB2384" i="3"/>
  <c r="AA2384" i="3"/>
  <c r="Z2384" i="3"/>
  <c r="Y2384" i="3"/>
  <c r="X2384" i="3"/>
  <c r="W2384" i="3"/>
  <c r="V2384" i="3"/>
  <c r="U2384" i="3"/>
  <c r="T2384" i="3"/>
  <c r="S2384" i="3"/>
  <c r="R2384" i="3"/>
  <c r="Q2384" i="3"/>
  <c r="O2384" i="3"/>
  <c r="N2384" i="3"/>
  <c r="M2384" i="3"/>
  <c r="L2384" i="3"/>
  <c r="K2384" i="3"/>
  <c r="AZ2383" i="3"/>
  <c r="AX2383" i="3"/>
  <c r="AY2383" i="3" s="1"/>
  <c r="AW2383" i="3"/>
  <c r="AS2383" i="3"/>
  <c r="AR2383" i="3"/>
  <c r="AQ2383" i="3"/>
  <c r="AP2383" i="3"/>
  <c r="AO2383" i="3"/>
  <c r="AN2383" i="3"/>
  <c r="AM2383" i="3"/>
  <c r="AL2383" i="3"/>
  <c r="AK2383" i="3"/>
  <c r="AF2383" i="3"/>
  <c r="AE2383" i="3"/>
  <c r="AG2383" i="3" s="1"/>
  <c r="AD2383" i="3"/>
  <c r="AC2383" i="3"/>
  <c r="AB2383" i="3"/>
  <c r="AA2383" i="3"/>
  <c r="Z2383" i="3"/>
  <c r="Y2383" i="3"/>
  <c r="X2383" i="3"/>
  <c r="W2383" i="3"/>
  <c r="V2383" i="3"/>
  <c r="U2383" i="3"/>
  <c r="T2383" i="3"/>
  <c r="S2383" i="3"/>
  <c r="R2383" i="3"/>
  <c r="Q2383" i="3"/>
  <c r="O2383" i="3"/>
  <c r="N2383" i="3"/>
  <c r="M2383" i="3"/>
  <c r="L2383" i="3"/>
  <c r="K2383" i="3"/>
  <c r="BA2382" i="3"/>
  <c r="AZ2382" i="3"/>
  <c r="AX2382" i="3"/>
  <c r="AY2382" i="3" s="1"/>
  <c r="AW2382" i="3"/>
  <c r="AV2382" i="3"/>
  <c r="AU2382" i="3"/>
  <c r="AT2382" i="3"/>
  <c r="AS2382" i="3"/>
  <c r="AR2382" i="3"/>
  <c r="AQ2382" i="3"/>
  <c r="AP2382" i="3"/>
  <c r="AO2382" i="3"/>
  <c r="AN2382" i="3"/>
  <c r="AM2382" i="3"/>
  <c r="AL2382" i="3"/>
  <c r="AK2382" i="3"/>
  <c r="AJ2382" i="3"/>
  <c r="AI2382" i="3"/>
  <c r="AH2382" i="3"/>
  <c r="AF2382" i="3"/>
  <c r="AE2382" i="3"/>
  <c r="AG2382" i="3" s="1"/>
  <c r="AD2382" i="3"/>
  <c r="AC2382" i="3"/>
  <c r="AB2382" i="3"/>
  <c r="AA2382" i="3"/>
  <c r="Z2382" i="3"/>
  <c r="Y2382" i="3"/>
  <c r="X2382" i="3"/>
  <c r="W2382" i="3"/>
  <c r="V2382" i="3"/>
  <c r="U2382" i="3"/>
  <c r="T2382" i="3"/>
  <c r="S2382" i="3"/>
  <c r="R2382" i="3"/>
  <c r="Q2382" i="3"/>
  <c r="O2382" i="3"/>
  <c r="N2382" i="3"/>
  <c r="M2382" i="3"/>
  <c r="L2382" i="3"/>
  <c r="K2382" i="3"/>
  <c r="BA2381" i="3"/>
  <c r="AZ2381" i="3"/>
  <c r="AX2381" i="3"/>
  <c r="AY2381" i="3" s="1"/>
  <c r="AW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I2381" i="3"/>
  <c r="AH2381" i="3"/>
  <c r="AF2381" i="3"/>
  <c r="AE2381" i="3"/>
  <c r="AG2381" i="3" s="1"/>
  <c r="AD2381" i="3"/>
  <c r="AC2381" i="3"/>
  <c r="AB2381" i="3"/>
  <c r="AA2381" i="3"/>
  <c r="Z2381" i="3"/>
  <c r="Y2381" i="3"/>
  <c r="X2381" i="3"/>
  <c r="W2381" i="3"/>
  <c r="V2381" i="3"/>
  <c r="U2381" i="3"/>
  <c r="T2381" i="3"/>
  <c r="S2381" i="3"/>
  <c r="R2381" i="3"/>
  <c r="Q2381" i="3"/>
  <c r="O2381" i="3"/>
  <c r="N2381" i="3"/>
  <c r="M2381" i="3"/>
  <c r="L2381" i="3"/>
  <c r="K2381" i="3"/>
  <c r="AZ2380" i="3"/>
  <c r="AX2380" i="3"/>
  <c r="AY2380" i="3" s="1"/>
  <c r="AW2380" i="3"/>
  <c r="AS2380" i="3"/>
  <c r="AR2380" i="3"/>
  <c r="AQ2380" i="3"/>
  <c r="AP2380" i="3"/>
  <c r="AO2380" i="3"/>
  <c r="AN2380" i="3"/>
  <c r="AM2380" i="3"/>
  <c r="AL2380" i="3"/>
  <c r="AK2380" i="3"/>
  <c r="AF2380" i="3"/>
  <c r="AE2380" i="3"/>
  <c r="AG2380" i="3" s="1"/>
  <c r="AD2380" i="3"/>
  <c r="AC2380" i="3"/>
  <c r="AB2380" i="3"/>
  <c r="AA2380" i="3"/>
  <c r="Z2380" i="3"/>
  <c r="Y2380" i="3"/>
  <c r="X2380" i="3"/>
  <c r="W2380" i="3"/>
  <c r="V2380" i="3"/>
  <c r="U2380" i="3"/>
  <c r="T2380" i="3"/>
  <c r="S2380" i="3"/>
  <c r="R2380" i="3"/>
  <c r="Q2380" i="3"/>
  <c r="O2380" i="3"/>
  <c r="N2380" i="3"/>
  <c r="M2380" i="3"/>
  <c r="L2380" i="3"/>
  <c r="K2380" i="3"/>
  <c r="BA2379" i="3"/>
  <c r="AZ2379" i="3"/>
  <c r="AX2379" i="3"/>
  <c r="AY2379" i="3" s="1"/>
  <c r="AW2379" i="3"/>
  <c r="AV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F2379" i="3"/>
  <c r="AE2379" i="3"/>
  <c r="AG2379" i="3" s="1"/>
  <c r="AD2379" i="3"/>
  <c r="AC2379" i="3"/>
  <c r="AB2379" i="3"/>
  <c r="AA2379" i="3"/>
  <c r="Z2379" i="3"/>
  <c r="Y2379" i="3"/>
  <c r="X2379" i="3"/>
  <c r="W2379" i="3"/>
  <c r="V2379" i="3"/>
  <c r="U2379" i="3"/>
  <c r="T2379" i="3"/>
  <c r="S2379" i="3"/>
  <c r="R2379" i="3"/>
  <c r="Q2379" i="3"/>
  <c r="O2379" i="3"/>
  <c r="N2379" i="3"/>
  <c r="M2379" i="3"/>
  <c r="L2379" i="3"/>
  <c r="K2379" i="3"/>
  <c r="BA2378" i="3"/>
  <c r="AZ2378" i="3"/>
  <c r="AX2378" i="3"/>
  <c r="AY2378" i="3" s="1"/>
  <c r="AW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I2378" i="3"/>
  <c r="AH2378" i="3"/>
  <c r="AF2378" i="3"/>
  <c r="AE2378" i="3"/>
  <c r="AG2378" i="3" s="1"/>
  <c r="AD2378" i="3"/>
  <c r="AC2378" i="3"/>
  <c r="AB2378" i="3"/>
  <c r="AA2378" i="3"/>
  <c r="Z2378" i="3"/>
  <c r="Y2378" i="3"/>
  <c r="X2378" i="3"/>
  <c r="W2378" i="3"/>
  <c r="V2378" i="3"/>
  <c r="U2378" i="3"/>
  <c r="T2378" i="3"/>
  <c r="S2378" i="3"/>
  <c r="R2378" i="3"/>
  <c r="Q2378" i="3"/>
  <c r="O2378" i="3"/>
  <c r="N2378" i="3"/>
  <c r="M2378" i="3"/>
  <c r="L2378" i="3"/>
  <c r="K2378" i="3"/>
  <c r="AZ2377" i="3"/>
  <c r="AX2377" i="3"/>
  <c r="AY2377" i="3" s="1"/>
  <c r="AW2377" i="3"/>
  <c r="AS2377" i="3"/>
  <c r="AR2377" i="3"/>
  <c r="AQ2377" i="3"/>
  <c r="AP2377" i="3"/>
  <c r="AO2377" i="3"/>
  <c r="AN2377" i="3"/>
  <c r="AM2377" i="3"/>
  <c r="AL2377" i="3"/>
  <c r="AK2377" i="3"/>
  <c r="AF2377" i="3"/>
  <c r="AE2377" i="3"/>
  <c r="AG2377" i="3" s="1"/>
  <c r="AD2377" i="3"/>
  <c r="AC2377" i="3"/>
  <c r="AB2377" i="3"/>
  <c r="AA2377" i="3"/>
  <c r="Z2377" i="3"/>
  <c r="Y2377" i="3"/>
  <c r="X2377" i="3"/>
  <c r="W2377" i="3"/>
  <c r="V2377" i="3"/>
  <c r="U2377" i="3"/>
  <c r="T2377" i="3"/>
  <c r="S2377" i="3"/>
  <c r="R2377" i="3"/>
  <c r="Q2377" i="3"/>
  <c r="O2377" i="3"/>
  <c r="N2377" i="3"/>
  <c r="M2377" i="3"/>
  <c r="L2377" i="3"/>
  <c r="K2377" i="3"/>
  <c r="BA2376" i="3"/>
  <c r="AZ2376" i="3"/>
  <c r="AX2376" i="3"/>
  <c r="AY2376" i="3" s="1"/>
  <c r="AW2376" i="3"/>
  <c r="AV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F2376" i="3"/>
  <c r="AE2376" i="3"/>
  <c r="AG2376" i="3" s="1"/>
  <c r="AD2376" i="3"/>
  <c r="AC2376" i="3"/>
  <c r="AB2376" i="3"/>
  <c r="AA2376" i="3"/>
  <c r="Z2376" i="3"/>
  <c r="Y2376" i="3"/>
  <c r="X2376" i="3"/>
  <c r="W2376" i="3"/>
  <c r="V2376" i="3"/>
  <c r="U2376" i="3"/>
  <c r="T2376" i="3"/>
  <c r="S2376" i="3"/>
  <c r="R2376" i="3"/>
  <c r="Q2376" i="3"/>
  <c r="O2376" i="3"/>
  <c r="N2376" i="3"/>
  <c r="M2376" i="3"/>
  <c r="L2376" i="3"/>
  <c r="K2376" i="3"/>
  <c r="BA2375" i="3"/>
  <c r="AZ2375" i="3"/>
  <c r="AX2375" i="3"/>
  <c r="AY2375" i="3" s="1"/>
  <c r="AW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I2375" i="3"/>
  <c r="AH2375" i="3"/>
  <c r="AF2375" i="3"/>
  <c r="AE2375" i="3"/>
  <c r="AG2375" i="3" s="1"/>
  <c r="AD2375" i="3"/>
  <c r="AC2375" i="3"/>
  <c r="AB2375" i="3"/>
  <c r="AA2375" i="3"/>
  <c r="Z2375" i="3"/>
  <c r="Y2375" i="3"/>
  <c r="X2375" i="3"/>
  <c r="W2375" i="3"/>
  <c r="V2375" i="3"/>
  <c r="U2375" i="3"/>
  <c r="T2375" i="3"/>
  <c r="S2375" i="3"/>
  <c r="R2375" i="3"/>
  <c r="Q2375" i="3"/>
  <c r="O2375" i="3"/>
  <c r="N2375" i="3"/>
  <c r="M2375" i="3"/>
  <c r="L2375" i="3"/>
  <c r="K2375" i="3"/>
  <c r="AZ2374" i="3"/>
  <c r="AX2374" i="3"/>
  <c r="AY2374" i="3" s="1"/>
  <c r="AW2374" i="3"/>
  <c r="AS2374" i="3"/>
  <c r="AR2374" i="3"/>
  <c r="AQ2374" i="3"/>
  <c r="AP2374" i="3"/>
  <c r="AO2374" i="3"/>
  <c r="AN2374" i="3"/>
  <c r="AM2374" i="3"/>
  <c r="AL2374" i="3"/>
  <c r="AK2374" i="3"/>
  <c r="AF2374" i="3"/>
  <c r="AE2374" i="3"/>
  <c r="AG2374" i="3" s="1"/>
  <c r="AD2374" i="3"/>
  <c r="AC2374" i="3"/>
  <c r="AB2374" i="3"/>
  <c r="AA2374" i="3"/>
  <c r="Z2374" i="3"/>
  <c r="Y2374" i="3"/>
  <c r="X2374" i="3"/>
  <c r="W2374" i="3"/>
  <c r="V2374" i="3"/>
  <c r="U2374" i="3"/>
  <c r="T2374" i="3"/>
  <c r="S2374" i="3"/>
  <c r="R2374" i="3"/>
  <c r="Q2374" i="3"/>
  <c r="O2374" i="3"/>
  <c r="N2374" i="3"/>
  <c r="M2374" i="3"/>
  <c r="L2374" i="3"/>
  <c r="K2374" i="3"/>
  <c r="BA2373" i="3"/>
  <c r="AZ2373" i="3"/>
  <c r="AX2373" i="3"/>
  <c r="AY2373" i="3" s="1"/>
  <c r="AW2373" i="3"/>
  <c r="AV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F2373" i="3"/>
  <c r="AE2373" i="3"/>
  <c r="AG2373" i="3" s="1"/>
  <c r="AD2373" i="3"/>
  <c r="AC2373" i="3"/>
  <c r="AB2373" i="3"/>
  <c r="AA2373" i="3"/>
  <c r="Z2373" i="3"/>
  <c r="Y2373" i="3"/>
  <c r="X2373" i="3"/>
  <c r="W2373" i="3"/>
  <c r="V2373" i="3"/>
  <c r="U2373" i="3"/>
  <c r="T2373" i="3"/>
  <c r="S2373" i="3"/>
  <c r="R2373" i="3"/>
  <c r="Q2373" i="3"/>
  <c r="O2373" i="3"/>
  <c r="N2373" i="3"/>
  <c r="M2373" i="3"/>
  <c r="L2373" i="3"/>
  <c r="K2373" i="3"/>
  <c r="BA2372" i="3"/>
  <c r="AZ2372" i="3"/>
  <c r="AX2372" i="3"/>
  <c r="AY2372" i="3" s="1"/>
  <c r="AW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I2372" i="3"/>
  <c r="AH2372" i="3"/>
  <c r="AF2372" i="3"/>
  <c r="AE2372" i="3"/>
  <c r="AG2372" i="3" s="1"/>
  <c r="AD2372" i="3"/>
  <c r="AC2372" i="3"/>
  <c r="AB2372" i="3"/>
  <c r="AA2372" i="3"/>
  <c r="Z2372" i="3"/>
  <c r="Y2372" i="3"/>
  <c r="X2372" i="3"/>
  <c r="W2372" i="3"/>
  <c r="V2372" i="3"/>
  <c r="U2372" i="3"/>
  <c r="T2372" i="3"/>
  <c r="S2372" i="3"/>
  <c r="R2372" i="3"/>
  <c r="Q2372" i="3"/>
  <c r="O2372" i="3"/>
  <c r="N2372" i="3"/>
  <c r="M2372" i="3"/>
  <c r="L2372" i="3"/>
  <c r="K2372" i="3"/>
  <c r="AZ2371" i="3"/>
  <c r="AX2371" i="3"/>
  <c r="AY2371" i="3" s="1"/>
  <c r="AW2371" i="3"/>
  <c r="AS2371" i="3"/>
  <c r="AR2371" i="3"/>
  <c r="AQ2371" i="3"/>
  <c r="AP2371" i="3"/>
  <c r="AO2371" i="3"/>
  <c r="AN2371" i="3"/>
  <c r="AM2371" i="3"/>
  <c r="AL2371" i="3"/>
  <c r="AK2371" i="3"/>
  <c r="AF2371" i="3"/>
  <c r="AE2371" i="3"/>
  <c r="AG2371" i="3" s="1"/>
  <c r="AD2371" i="3"/>
  <c r="AC2371" i="3"/>
  <c r="AB2371" i="3"/>
  <c r="AA2371" i="3"/>
  <c r="Z2371" i="3"/>
  <c r="Y2371" i="3"/>
  <c r="X2371" i="3"/>
  <c r="W2371" i="3"/>
  <c r="V2371" i="3"/>
  <c r="U2371" i="3"/>
  <c r="T2371" i="3"/>
  <c r="S2371" i="3"/>
  <c r="R2371" i="3"/>
  <c r="Q2371" i="3"/>
  <c r="O2371" i="3"/>
  <c r="N2371" i="3"/>
  <c r="M2371" i="3"/>
  <c r="L2371" i="3"/>
  <c r="K2371" i="3"/>
  <c r="BA2370" i="3"/>
  <c r="AZ2370" i="3"/>
  <c r="AX2370" i="3"/>
  <c r="AY2370" i="3" s="1"/>
  <c r="AW2370" i="3"/>
  <c r="AV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F2370" i="3"/>
  <c r="AE2370" i="3"/>
  <c r="AG2370" i="3" s="1"/>
  <c r="AD2370" i="3"/>
  <c r="AC2370" i="3"/>
  <c r="AB2370" i="3"/>
  <c r="AA2370" i="3"/>
  <c r="Z2370" i="3"/>
  <c r="Y2370" i="3"/>
  <c r="X2370" i="3"/>
  <c r="W2370" i="3"/>
  <c r="V2370" i="3"/>
  <c r="U2370" i="3"/>
  <c r="T2370" i="3"/>
  <c r="S2370" i="3"/>
  <c r="R2370" i="3"/>
  <c r="Q2370" i="3"/>
  <c r="O2370" i="3"/>
  <c r="N2370" i="3"/>
  <c r="M2370" i="3"/>
  <c r="L2370" i="3"/>
  <c r="K2370" i="3"/>
  <c r="BA2369" i="3"/>
  <c r="AZ2369" i="3"/>
  <c r="AX2369" i="3"/>
  <c r="AY2369" i="3" s="1"/>
  <c r="AW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I2369" i="3"/>
  <c r="AH2369" i="3"/>
  <c r="AF2369" i="3"/>
  <c r="AE2369" i="3"/>
  <c r="AG2369" i="3" s="1"/>
  <c r="AD2369" i="3"/>
  <c r="AC2369" i="3"/>
  <c r="AB2369" i="3"/>
  <c r="AA2369" i="3"/>
  <c r="Z2369" i="3"/>
  <c r="Y2369" i="3"/>
  <c r="X2369" i="3"/>
  <c r="W2369" i="3"/>
  <c r="V2369" i="3"/>
  <c r="U2369" i="3"/>
  <c r="T2369" i="3"/>
  <c r="S2369" i="3"/>
  <c r="R2369" i="3"/>
  <c r="Q2369" i="3"/>
  <c r="O2369" i="3"/>
  <c r="N2369" i="3"/>
  <c r="M2369" i="3"/>
  <c r="L2369" i="3"/>
  <c r="K2369" i="3"/>
  <c r="AZ2368" i="3"/>
  <c r="AX2368" i="3"/>
  <c r="AY2368" i="3" s="1"/>
  <c r="AW2368" i="3"/>
  <c r="AS2368" i="3"/>
  <c r="AR2368" i="3"/>
  <c r="AQ2368" i="3"/>
  <c r="AP2368" i="3"/>
  <c r="AO2368" i="3"/>
  <c r="AN2368" i="3"/>
  <c r="AM2368" i="3"/>
  <c r="AL2368" i="3"/>
  <c r="AK2368" i="3"/>
  <c r="AF2368" i="3"/>
  <c r="AE2368" i="3"/>
  <c r="AG2368" i="3" s="1"/>
  <c r="AD2368" i="3"/>
  <c r="AC2368" i="3"/>
  <c r="AB2368" i="3"/>
  <c r="AA2368" i="3"/>
  <c r="Z2368" i="3"/>
  <c r="Y2368" i="3"/>
  <c r="X2368" i="3"/>
  <c r="W2368" i="3"/>
  <c r="V2368" i="3"/>
  <c r="U2368" i="3"/>
  <c r="T2368" i="3"/>
  <c r="S2368" i="3"/>
  <c r="R2368" i="3"/>
  <c r="Q2368" i="3"/>
  <c r="O2368" i="3"/>
  <c r="N2368" i="3"/>
  <c r="M2368" i="3"/>
  <c r="L2368" i="3"/>
  <c r="K2368" i="3"/>
  <c r="BA2367" i="3"/>
  <c r="AZ2367" i="3"/>
  <c r="AX2367" i="3"/>
  <c r="AY2367" i="3" s="1"/>
  <c r="AW2367" i="3"/>
  <c r="AV2367" i="3"/>
  <c r="AU2367" i="3"/>
  <c r="AT2367" i="3"/>
  <c r="AS2367" i="3"/>
  <c r="AR2367" i="3"/>
  <c r="AQ2367" i="3"/>
  <c r="AP2367" i="3"/>
  <c r="AO2367" i="3"/>
  <c r="AN2367" i="3"/>
  <c r="AM2367" i="3"/>
  <c r="AL2367" i="3"/>
  <c r="AK2367" i="3"/>
  <c r="AJ2367" i="3"/>
  <c r="AI2367" i="3"/>
  <c r="AH2367" i="3"/>
  <c r="AF2367" i="3"/>
  <c r="AE2367" i="3"/>
  <c r="AG2367" i="3" s="1"/>
  <c r="AD2367" i="3"/>
  <c r="AC2367" i="3"/>
  <c r="AB2367" i="3"/>
  <c r="AA2367" i="3"/>
  <c r="Z2367" i="3"/>
  <c r="Y2367" i="3"/>
  <c r="X2367" i="3"/>
  <c r="W2367" i="3"/>
  <c r="V2367" i="3"/>
  <c r="U2367" i="3"/>
  <c r="T2367" i="3"/>
  <c r="S2367" i="3"/>
  <c r="R2367" i="3"/>
  <c r="Q2367" i="3"/>
  <c r="O2367" i="3"/>
  <c r="N2367" i="3"/>
  <c r="M2367" i="3"/>
  <c r="L2367" i="3"/>
  <c r="K2367" i="3"/>
  <c r="BA2366" i="3"/>
  <c r="AZ2366" i="3"/>
  <c r="AX2366" i="3"/>
  <c r="AY2366" i="3" s="1"/>
  <c r="AW2366" i="3"/>
  <c r="AU2366" i="3"/>
  <c r="AT2366" i="3"/>
  <c r="AS2366" i="3"/>
  <c r="AR2366" i="3"/>
  <c r="AQ2366" i="3"/>
  <c r="AP2366" i="3"/>
  <c r="AO2366" i="3"/>
  <c r="AN2366" i="3"/>
  <c r="AM2366" i="3"/>
  <c r="AL2366" i="3"/>
  <c r="AE2366" i="3"/>
  <c r="AD2366" i="3"/>
  <c r="AC2366" i="3"/>
  <c r="AB2366" i="3"/>
  <c r="AA2366" i="3"/>
  <c r="Z2366" i="3"/>
  <c r="Y2366" i="3"/>
  <c r="X2366" i="3"/>
  <c r="W2366" i="3"/>
  <c r="V2366" i="3"/>
  <c r="U2366" i="3"/>
  <c r="T2366" i="3"/>
  <c r="S2366" i="3"/>
  <c r="R2366" i="3"/>
  <c r="Q2366" i="3"/>
  <c r="O2366" i="3"/>
  <c r="N2366" i="3"/>
  <c r="M2366" i="3"/>
  <c r="L2366" i="3"/>
  <c r="K2366" i="3"/>
  <c r="BA2365" i="3"/>
  <c r="AZ2365" i="3"/>
  <c r="AY2365" i="3"/>
  <c r="AX2365" i="3"/>
  <c r="AV2365" i="3" s="1"/>
  <c r="AW2365" i="3"/>
  <c r="AU2365" i="3"/>
  <c r="AT2365" i="3"/>
  <c r="AS2365" i="3"/>
  <c r="AQ2365" i="3" s="1"/>
  <c r="AO2365" i="3"/>
  <c r="AM2365" i="3"/>
  <c r="AK2365" i="3"/>
  <c r="AI2365" i="3"/>
  <c r="AG2365" i="3"/>
  <c r="AE2365" i="3"/>
  <c r="AD2365" i="3"/>
  <c r="AC2365" i="3"/>
  <c r="AB2365" i="3"/>
  <c r="AA2365" i="3"/>
  <c r="Z2365" i="3"/>
  <c r="Y2365" i="3"/>
  <c r="X2365" i="3"/>
  <c r="W2365" i="3"/>
  <c r="V2365" i="3"/>
  <c r="U2365" i="3"/>
  <c r="T2365" i="3"/>
  <c r="S2365" i="3"/>
  <c r="R2365" i="3"/>
  <c r="Q2365" i="3"/>
  <c r="O2365" i="3"/>
  <c r="N2365" i="3"/>
  <c r="M2365" i="3"/>
  <c r="L2365" i="3"/>
  <c r="K2365" i="3"/>
  <c r="BA2364" i="3"/>
  <c r="AZ2364" i="3"/>
  <c r="AY2364" i="3"/>
  <c r="AX2364" i="3"/>
  <c r="AV2364" i="3" s="1"/>
  <c r="AW2364" i="3"/>
  <c r="AU2364" i="3"/>
  <c r="AT2364" i="3"/>
  <c r="AS2364" i="3"/>
  <c r="AQ2364" i="3"/>
  <c r="AO2364" i="3"/>
  <c r="AM2364" i="3"/>
  <c r="AI2364" i="3"/>
  <c r="AE2364" i="3"/>
  <c r="AK2364" i="3" s="1"/>
  <c r="AD2364" i="3"/>
  <c r="AC2364" i="3"/>
  <c r="AB2364" i="3"/>
  <c r="AA2364" i="3"/>
  <c r="Z2364" i="3"/>
  <c r="Y2364" i="3"/>
  <c r="X2364" i="3"/>
  <c r="W2364" i="3"/>
  <c r="V2364" i="3"/>
  <c r="U2364" i="3"/>
  <c r="T2364" i="3"/>
  <c r="S2364" i="3"/>
  <c r="R2364" i="3"/>
  <c r="Q2364" i="3"/>
  <c r="O2364" i="3"/>
  <c r="N2364" i="3"/>
  <c r="M2364" i="3"/>
  <c r="L2364" i="3"/>
  <c r="K2364" i="3"/>
  <c r="BA2363" i="3"/>
  <c r="AZ2363" i="3"/>
  <c r="AY2363" i="3"/>
  <c r="AX2363" i="3"/>
  <c r="AV2363" i="3" s="1"/>
  <c r="AW2363" i="3"/>
  <c r="AU2363" i="3"/>
  <c r="AT2363" i="3"/>
  <c r="AS2363" i="3"/>
  <c r="AQ2363" i="3"/>
  <c r="AN2363" i="3"/>
  <c r="AH2363" i="3"/>
  <c r="AE2363" i="3"/>
  <c r="AK2363" i="3" s="1"/>
  <c r="AD2363" i="3"/>
  <c r="AC2363" i="3"/>
  <c r="AB2363" i="3"/>
  <c r="AA2363" i="3"/>
  <c r="Z2363" i="3"/>
  <c r="Y2363" i="3"/>
  <c r="X2363" i="3"/>
  <c r="W2363" i="3"/>
  <c r="V2363" i="3"/>
  <c r="U2363" i="3"/>
  <c r="T2363" i="3"/>
  <c r="S2363" i="3"/>
  <c r="R2363" i="3"/>
  <c r="Q2363" i="3"/>
  <c r="O2363" i="3"/>
  <c r="N2363" i="3"/>
  <c r="M2363" i="3"/>
  <c r="L2363" i="3"/>
  <c r="K2363" i="3"/>
  <c r="BA2362" i="3"/>
  <c r="AZ2362" i="3"/>
  <c r="AY2362" i="3"/>
  <c r="AX2362" i="3"/>
  <c r="AV2362" i="3" s="1"/>
  <c r="AW2362" i="3"/>
  <c r="AU2362" i="3"/>
  <c r="AT2362" i="3"/>
  <c r="AS2362" i="3"/>
  <c r="AQ2362" i="3"/>
  <c r="AN2362" i="3"/>
  <c r="AH2362" i="3"/>
  <c r="AE2362" i="3"/>
  <c r="AK2362" i="3" s="1"/>
  <c r="AD2362" i="3"/>
  <c r="AC2362" i="3"/>
  <c r="AB2362" i="3"/>
  <c r="AA2362" i="3"/>
  <c r="Z2362" i="3"/>
  <c r="Y2362" i="3"/>
  <c r="X2362" i="3"/>
  <c r="W2362" i="3"/>
  <c r="V2362" i="3"/>
  <c r="U2362" i="3"/>
  <c r="T2362" i="3"/>
  <c r="S2362" i="3"/>
  <c r="R2362" i="3"/>
  <c r="Q2362" i="3"/>
  <c r="O2362" i="3"/>
  <c r="N2362" i="3"/>
  <c r="M2362" i="3"/>
  <c r="L2362" i="3"/>
  <c r="K2362" i="3"/>
  <c r="BA2361" i="3"/>
  <c r="AZ2361" i="3"/>
  <c r="AY2361" i="3"/>
  <c r="AX2361" i="3"/>
  <c r="AV2361" i="3" s="1"/>
  <c r="AW2361" i="3"/>
  <c r="AU2361" i="3"/>
  <c r="AT2361" i="3"/>
  <c r="AS2361" i="3"/>
  <c r="AQ2361" i="3"/>
  <c r="AN2361" i="3"/>
  <c r="AH2361" i="3"/>
  <c r="AE2361" i="3"/>
  <c r="AK2361" i="3" s="1"/>
  <c r="AD2361" i="3"/>
  <c r="AC2361" i="3"/>
  <c r="AB2361" i="3"/>
  <c r="AA2361" i="3"/>
  <c r="Z2361" i="3"/>
  <c r="Y2361" i="3"/>
  <c r="X2361" i="3"/>
  <c r="W2361" i="3"/>
  <c r="V2361" i="3"/>
  <c r="U2361" i="3"/>
  <c r="T2361" i="3"/>
  <c r="S2361" i="3"/>
  <c r="R2361" i="3"/>
  <c r="Q2361" i="3"/>
  <c r="O2361" i="3"/>
  <c r="N2361" i="3"/>
  <c r="M2361" i="3"/>
  <c r="L2361" i="3"/>
  <c r="K2361" i="3"/>
  <c r="BA2360" i="3"/>
  <c r="AZ2360" i="3"/>
  <c r="AY2360" i="3"/>
  <c r="AX2360" i="3"/>
  <c r="AV2360" i="3" s="1"/>
  <c r="AW2360" i="3"/>
  <c r="AU2360" i="3"/>
  <c r="AT2360" i="3"/>
  <c r="AS2360" i="3"/>
  <c r="AQ2360" i="3"/>
  <c r="AN2360" i="3"/>
  <c r="AH2360" i="3"/>
  <c r="AE2360" i="3"/>
  <c r="AK2360" i="3" s="1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O2360" i="3"/>
  <c r="N2360" i="3"/>
  <c r="M2360" i="3"/>
  <c r="L2360" i="3"/>
  <c r="K2360" i="3"/>
  <c r="BA2359" i="3"/>
  <c r="AZ2359" i="3"/>
  <c r="AY2359" i="3"/>
  <c r="AX2359" i="3"/>
  <c r="AV2359" i="3" s="1"/>
  <c r="AW2359" i="3"/>
  <c r="AU2359" i="3"/>
  <c r="AT2359" i="3"/>
  <c r="AS2359" i="3"/>
  <c r="AQ2359" i="3"/>
  <c r="AN2359" i="3"/>
  <c r="AH2359" i="3"/>
  <c r="AE2359" i="3"/>
  <c r="AK2359" i="3" s="1"/>
  <c r="AD2359" i="3"/>
  <c r="AC2359" i="3"/>
  <c r="AB2359" i="3"/>
  <c r="AA2359" i="3"/>
  <c r="Z2359" i="3"/>
  <c r="Y2359" i="3"/>
  <c r="X2359" i="3"/>
  <c r="W2359" i="3"/>
  <c r="V2359" i="3"/>
  <c r="U2359" i="3"/>
  <c r="T2359" i="3"/>
  <c r="S2359" i="3"/>
  <c r="R2359" i="3"/>
  <c r="Q2359" i="3"/>
  <c r="O2359" i="3"/>
  <c r="N2359" i="3"/>
  <c r="M2359" i="3"/>
  <c r="L2359" i="3"/>
  <c r="K2359" i="3"/>
  <c r="BA2358" i="3"/>
  <c r="AZ2358" i="3"/>
  <c r="AY2358" i="3"/>
  <c r="AX2358" i="3"/>
  <c r="AV2358" i="3" s="1"/>
  <c r="AW2358" i="3"/>
  <c r="AU2358" i="3"/>
  <c r="AT2358" i="3"/>
  <c r="AS2358" i="3"/>
  <c r="AQ2358" i="3"/>
  <c r="AN2358" i="3"/>
  <c r="AH2358" i="3"/>
  <c r="AE2358" i="3"/>
  <c r="AK2358" i="3" s="1"/>
  <c r="AD2358" i="3"/>
  <c r="AC2358" i="3"/>
  <c r="AB2358" i="3"/>
  <c r="AA2358" i="3"/>
  <c r="Z2358" i="3"/>
  <c r="Y2358" i="3"/>
  <c r="X2358" i="3"/>
  <c r="W2358" i="3"/>
  <c r="V2358" i="3"/>
  <c r="U2358" i="3"/>
  <c r="T2358" i="3"/>
  <c r="S2358" i="3"/>
  <c r="R2358" i="3"/>
  <c r="Q2358" i="3"/>
  <c r="O2358" i="3"/>
  <c r="N2358" i="3"/>
  <c r="M2358" i="3"/>
  <c r="L2358" i="3"/>
  <c r="K2358" i="3"/>
  <c r="BA2357" i="3"/>
  <c r="AZ2357" i="3"/>
  <c r="AY2357" i="3"/>
  <c r="AX2357" i="3"/>
  <c r="AV2357" i="3" s="1"/>
  <c r="AW2357" i="3"/>
  <c r="AU2357" i="3"/>
  <c r="AT2357" i="3"/>
  <c r="AS2357" i="3"/>
  <c r="AQ2357" i="3"/>
  <c r="AN2357" i="3"/>
  <c r="AH2357" i="3"/>
  <c r="AE2357" i="3"/>
  <c r="AK2357" i="3" s="1"/>
  <c r="AD2357" i="3"/>
  <c r="AC2357" i="3"/>
  <c r="AB2357" i="3"/>
  <c r="AA2357" i="3"/>
  <c r="Z2357" i="3"/>
  <c r="Y2357" i="3"/>
  <c r="X2357" i="3"/>
  <c r="W2357" i="3"/>
  <c r="V2357" i="3"/>
  <c r="U2357" i="3"/>
  <c r="T2357" i="3"/>
  <c r="S2357" i="3"/>
  <c r="R2357" i="3"/>
  <c r="Q2357" i="3"/>
  <c r="O2357" i="3"/>
  <c r="N2357" i="3"/>
  <c r="M2357" i="3"/>
  <c r="L2357" i="3"/>
  <c r="K2357" i="3"/>
  <c r="BA2356" i="3"/>
  <c r="AZ2356" i="3"/>
  <c r="AY2356" i="3"/>
  <c r="AX2356" i="3"/>
  <c r="AV2356" i="3" s="1"/>
  <c r="AW2356" i="3"/>
  <c r="AU2356" i="3"/>
  <c r="AT2356" i="3"/>
  <c r="AS2356" i="3"/>
  <c r="AQ2356" i="3"/>
  <c r="AN2356" i="3"/>
  <c r="AH2356" i="3"/>
  <c r="AE2356" i="3"/>
  <c r="AK2356" i="3" s="1"/>
  <c r="AD2356" i="3"/>
  <c r="AC2356" i="3"/>
  <c r="AB2356" i="3"/>
  <c r="AA2356" i="3"/>
  <c r="Z2356" i="3"/>
  <c r="Y2356" i="3"/>
  <c r="X2356" i="3"/>
  <c r="W2356" i="3"/>
  <c r="V2356" i="3"/>
  <c r="U2356" i="3"/>
  <c r="T2356" i="3"/>
  <c r="S2356" i="3"/>
  <c r="R2356" i="3"/>
  <c r="Q2356" i="3"/>
  <c r="O2356" i="3"/>
  <c r="N2356" i="3"/>
  <c r="M2356" i="3"/>
  <c r="L2356" i="3"/>
  <c r="K2356" i="3"/>
  <c r="BA2355" i="3"/>
  <c r="AZ2355" i="3"/>
  <c r="AY2355" i="3"/>
  <c r="AX2355" i="3"/>
  <c r="AV2355" i="3" s="1"/>
  <c r="AW2355" i="3"/>
  <c r="AU2355" i="3"/>
  <c r="AT2355" i="3"/>
  <c r="AS2355" i="3"/>
  <c r="AQ2355" i="3"/>
  <c r="AN2355" i="3"/>
  <c r="AH2355" i="3"/>
  <c r="AE2355" i="3"/>
  <c r="AK2355" i="3" s="1"/>
  <c r="AD2355" i="3"/>
  <c r="AC2355" i="3"/>
  <c r="AB2355" i="3"/>
  <c r="AA2355" i="3"/>
  <c r="Z2355" i="3"/>
  <c r="Y2355" i="3"/>
  <c r="X2355" i="3"/>
  <c r="W2355" i="3"/>
  <c r="V2355" i="3"/>
  <c r="U2355" i="3"/>
  <c r="T2355" i="3"/>
  <c r="S2355" i="3"/>
  <c r="R2355" i="3"/>
  <c r="Q2355" i="3"/>
  <c r="O2355" i="3"/>
  <c r="N2355" i="3"/>
  <c r="M2355" i="3"/>
  <c r="L2355" i="3"/>
  <c r="K2355" i="3"/>
  <c r="BA2354" i="3"/>
  <c r="AZ2354" i="3"/>
  <c r="AY2354" i="3"/>
  <c r="AX2354" i="3"/>
  <c r="AV2354" i="3" s="1"/>
  <c r="AW2354" i="3"/>
  <c r="AU2354" i="3"/>
  <c r="AT2354" i="3"/>
  <c r="AS2354" i="3"/>
  <c r="AQ2354" i="3"/>
  <c r="AN2354" i="3"/>
  <c r="AH2354" i="3"/>
  <c r="AE2354" i="3"/>
  <c r="AK2354" i="3" s="1"/>
  <c r="AD2354" i="3"/>
  <c r="AC2354" i="3"/>
  <c r="AB2354" i="3"/>
  <c r="AA2354" i="3"/>
  <c r="Z2354" i="3"/>
  <c r="Y2354" i="3"/>
  <c r="X2354" i="3"/>
  <c r="W2354" i="3"/>
  <c r="V2354" i="3"/>
  <c r="U2354" i="3"/>
  <c r="T2354" i="3"/>
  <c r="S2354" i="3"/>
  <c r="R2354" i="3"/>
  <c r="Q2354" i="3"/>
  <c r="O2354" i="3"/>
  <c r="N2354" i="3"/>
  <c r="M2354" i="3"/>
  <c r="L2354" i="3"/>
  <c r="K2354" i="3"/>
  <c r="BA2353" i="3"/>
  <c r="AZ2353" i="3"/>
  <c r="AY2353" i="3"/>
  <c r="AX2353" i="3"/>
  <c r="AV2353" i="3" s="1"/>
  <c r="AW2353" i="3"/>
  <c r="AU2353" i="3"/>
  <c r="AT2353" i="3"/>
  <c r="AS2353" i="3"/>
  <c r="AQ2353" i="3"/>
  <c r="AN2353" i="3"/>
  <c r="AH2353" i="3"/>
  <c r="AE2353" i="3"/>
  <c r="AK2353" i="3" s="1"/>
  <c r="AD2353" i="3"/>
  <c r="AC2353" i="3"/>
  <c r="AB2353" i="3"/>
  <c r="AA2353" i="3"/>
  <c r="Z2353" i="3"/>
  <c r="Y2353" i="3"/>
  <c r="X2353" i="3"/>
  <c r="W2353" i="3"/>
  <c r="V2353" i="3"/>
  <c r="U2353" i="3"/>
  <c r="T2353" i="3"/>
  <c r="S2353" i="3"/>
  <c r="R2353" i="3"/>
  <c r="Q2353" i="3"/>
  <c r="O2353" i="3"/>
  <c r="N2353" i="3"/>
  <c r="M2353" i="3"/>
  <c r="L2353" i="3"/>
  <c r="K2353" i="3"/>
  <c r="BA2352" i="3"/>
  <c r="AZ2352" i="3"/>
  <c r="AY2352" i="3"/>
  <c r="AX2352" i="3"/>
  <c r="AV2352" i="3" s="1"/>
  <c r="AW2352" i="3"/>
  <c r="AU2352" i="3"/>
  <c r="AT2352" i="3"/>
  <c r="AS2352" i="3"/>
  <c r="AQ2352" i="3"/>
  <c r="AN2352" i="3"/>
  <c r="AH2352" i="3"/>
  <c r="AE2352" i="3"/>
  <c r="AK2352" i="3" s="1"/>
  <c r="AD2352" i="3"/>
  <c r="AC2352" i="3"/>
  <c r="AB2352" i="3"/>
  <c r="AA2352" i="3"/>
  <c r="Z2352" i="3"/>
  <c r="Y2352" i="3"/>
  <c r="X2352" i="3"/>
  <c r="W2352" i="3"/>
  <c r="V2352" i="3"/>
  <c r="U2352" i="3"/>
  <c r="T2352" i="3"/>
  <c r="S2352" i="3"/>
  <c r="R2352" i="3"/>
  <c r="Q2352" i="3"/>
  <c r="O2352" i="3"/>
  <c r="N2352" i="3"/>
  <c r="M2352" i="3"/>
  <c r="L2352" i="3"/>
  <c r="K2352" i="3"/>
  <c r="BA2351" i="3"/>
  <c r="AZ2351" i="3"/>
  <c r="AY2351" i="3"/>
  <c r="AX2351" i="3"/>
  <c r="AV2351" i="3" s="1"/>
  <c r="AW2351" i="3"/>
  <c r="AU2351" i="3"/>
  <c r="AT2351" i="3"/>
  <c r="AS2351" i="3"/>
  <c r="AQ2351" i="3"/>
  <c r="AN2351" i="3"/>
  <c r="AH2351" i="3"/>
  <c r="AE2351" i="3"/>
  <c r="AK2351" i="3" s="1"/>
  <c r="AD2351" i="3"/>
  <c r="AC2351" i="3"/>
  <c r="AB2351" i="3"/>
  <c r="AA2351" i="3"/>
  <c r="Z2351" i="3"/>
  <c r="Y2351" i="3"/>
  <c r="X2351" i="3"/>
  <c r="W2351" i="3"/>
  <c r="V2351" i="3"/>
  <c r="U2351" i="3"/>
  <c r="T2351" i="3"/>
  <c r="S2351" i="3"/>
  <c r="R2351" i="3"/>
  <c r="Q2351" i="3"/>
  <c r="O2351" i="3"/>
  <c r="N2351" i="3"/>
  <c r="M2351" i="3"/>
  <c r="L2351" i="3"/>
  <c r="K2351" i="3"/>
  <c r="BA2350" i="3"/>
  <c r="AZ2350" i="3"/>
  <c r="AY2350" i="3"/>
  <c r="AX2350" i="3"/>
  <c r="AV2350" i="3" s="1"/>
  <c r="AW2350" i="3"/>
  <c r="AU2350" i="3"/>
  <c r="AT2350" i="3"/>
  <c r="AS2350" i="3"/>
  <c r="AQ2350" i="3"/>
  <c r="AN2350" i="3"/>
  <c r="AH2350" i="3"/>
  <c r="AE2350" i="3"/>
  <c r="AK2350" i="3" s="1"/>
  <c r="AD2350" i="3"/>
  <c r="AC2350" i="3"/>
  <c r="AB2350" i="3"/>
  <c r="AA2350" i="3"/>
  <c r="Z2350" i="3"/>
  <c r="Y2350" i="3"/>
  <c r="X2350" i="3"/>
  <c r="W2350" i="3"/>
  <c r="V2350" i="3"/>
  <c r="U2350" i="3"/>
  <c r="T2350" i="3"/>
  <c r="S2350" i="3"/>
  <c r="R2350" i="3"/>
  <c r="Q2350" i="3"/>
  <c r="O2350" i="3"/>
  <c r="N2350" i="3"/>
  <c r="M2350" i="3"/>
  <c r="L2350" i="3"/>
  <c r="K2350" i="3"/>
  <c r="BA2349" i="3"/>
  <c r="AZ2349" i="3"/>
  <c r="AY2349" i="3"/>
  <c r="AX2349" i="3"/>
  <c r="AV2349" i="3" s="1"/>
  <c r="AW2349" i="3"/>
  <c r="AU2349" i="3"/>
  <c r="AT2349" i="3"/>
  <c r="AS2349" i="3"/>
  <c r="AQ2349" i="3"/>
  <c r="AN2349" i="3"/>
  <c r="AH2349" i="3"/>
  <c r="AE2349" i="3"/>
  <c r="AK2349" i="3" s="1"/>
  <c r="AD2349" i="3"/>
  <c r="AC2349" i="3"/>
  <c r="AB2349" i="3"/>
  <c r="AA2349" i="3"/>
  <c r="Z2349" i="3"/>
  <c r="Y2349" i="3"/>
  <c r="X2349" i="3"/>
  <c r="W2349" i="3"/>
  <c r="V2349" i="3"/>
  <c r="U2349" i="3"/>
  <c r="T2349" i="3"/>
  <c r="S2349" i="3"/>
  <c r="R2349" i="3"/>
  <c r="Q2349" i="3"/>
  <c r="O2349" i="3"/>
  <c r="N2349" i="3"/>
  <c r="M2349" i="3"/>
  <c r="L2349" i="3"/>
  <c r="K2349" i="3"/>
  <c r="BA2348" i="3"/>
  <c r="AZ2348" i="3"/>
  <c r="AY2348" i="3"/>
  <c r="AX2348" i="3"/>
  <c r="AV2348" i="3" s="1"/>
  <c r="AW2348" i="3"/>
  <c r="AU2348" i="3"/>
  <c r="AT2348" i="3"/>
  <c r="AS2348" i="3"/>
  <c r="AQ2348" i="3"/>
  <c r="AN2348" i="3"/>
  <c r="AH2348" i="3"/>
  <c r="AE2348" i="3"/>
  <c r="AK2348" i="3" s="1"/>
  <c r="AD2348" i="3"/>
  <c r="AC2348" i="3"/>
  <c r="AB2348" i="3"/>
  <c r="AA2348" i="3"/>
  <c r="Z2348" i="3"/>
  <c r="Y2348" i="3"/>
  <c r="X2348" i="3"/>
  <c r="W2348" i="3"/>
  <c r="V2348" i="3"/>
  <c r="U2348" i="3"/>
  <c r="T2348" i="3"/>
  <c r="S2348" i="3"/>
  <c r="R2348" i="3"/>
  <c r="Q2348" i="3"/>
  <c r="O2348" i="3"/>
  <c r="N2348" i="3"/>
  <c r="M2348" i="3"/>
  <c r="L2348" i="3"/>
  <c r="K2348" i="3"/>
  <c r="BA2347" i="3"/>
  <c r="AZ2347" i="3"/>
  <c r="AY2347" i="3"/>
  <c r="AX2347" i="3"/>
  <c r="AV2347" i="3" s="1"/>
  <c r="AW2347" i="3"/>
  <c r="AU2347" i="3"/>
  <c r="AT2347" i="3"/>
  <c r="AS2347" i="3"/>
  <c r="AQ2347" i="3"/>
  <c r="AN2347" i="3"/>
  <c r="AH2347" i="3"/>
  <c r="AE2347" i="3"/>
  <c r="AK2347" i="3" s="1"/>
  <c r="AD2347" i="3"/>
  <c r="AC2347" i="3"/>
  <c r="AB2347" i="3"/>
  <c r="AA2347" i="3"/>
  <c r="Z2347" i="3"/>
  <c r="Y2347" i="3"/>
  <c r="X2347" i="3"/>
  <c r="W2347" i="3"/>
  <c r="V2347" i="3"/>
  <c r="U2347" i="3"/>
  <c r="T2347" i="3"/>
  <c r="S2347" i="3"/>
  <c r="R2347" i="3"/>
  <c r="Q2347" i="3"/>
  <c r="O2347" i="3"/>
  <c r="N2347" i="3"/>
  <c r="M2347" i="3"/>
  <c r="L2347" i="3"/>
  <c r="K2347" i="3"/>
  <c r="BA2346" i="3"/>
  <c r="AZ2346" i="3"/>
  <c r="AY2346" i="3"/>
  <c r="AX2346" i="3"/>
  <c r="AV2346" i="3" s="1"/>
  <c r="AW2346" i="3"/>
  <c r="AU2346" i="3"/>
  <c r="AT2346" i="3"/>
  <c r="AS2346" i="3"/>
  <c r="AQ2346" i="3"/>
  <c r="AN2346" i="3"/>
  <c r="AH2346" i="3"/>
  <c r="AE2346" i="3"/>
  <c r="AK2346" i="3" s="1"/>
  <c r="AD2346" i="3"/>
  <c r="AC2346" i="3"/>
  <c r="AB2346" i="3"/>
  <c r="AA2346" i="3"/>
  <c r="Z2346" i="3"/>
  <c r="Y2346" i="3"/>
  <c r="X2346" i="3"/>
  <c r="W2346" i="3"/>
  <c r="V2346" i="3"/>
  <c r="U2346" i="3"/>
  <c r="T2346" i="3"/>
  <c r="S2346" i="3"/>
  <c r="R2346" i="3"/>
  <c r="Q2346" i="3"/>
  <c r="O2346" i="3"/>
  <c r="N2346" i="3"/>
  <c r="M2346" i="3"/>
  <c r="L2346" i="3"/>
  <c r="K2346" i="3"/>
  <c r="BA2345" i="3"/>
  <c r="AZ2345" i="3"/>
  <c r="AY2345" i="3"/>
  <c r="AX2345" i="3"/>
  <c r="AV2345" i="3" s="1"/>
  <c r="AW2345" i="3"/>
  <c r="AU2345" i="3"/>
  <c r="AT2345" i="3"/>
  <c r="AS2345" i="3"/>
  <c r="AP2345" i="3" s="1"/>
  <c r="AR2345" i="3"/>
  <c r="AO2345" i="3"/>
  <c r="AL2345" i="3"/>
  <c r="AK2345" i="3"/>
  <c r="AH2345" i="3"/>
  <c r="AE2345" i="3"/>
  <c r="AJ2345" i="3" s="1"/>
  <c r="AD2345" i="3"/>
  <c r="AC2345" i="3"/>
  <c r="AB2345" i="3"/>
  <c r="AA2345" i="3"/>
  <c r="Z2345" i="3"/>
  <c r="Y2345" i="3"/>
  <c r="X2345" i="3"/>
  <c r="W2345" i="3"/>
  <c r="V2345" i="3"/>
  <c r="U2345" i="3"/>
  <c r="T2345" i="3"/>
  <c r="S2345" i="3"/>
  <c r="R2345" i="3"/>
  <c r="Q2345" i="3"/>
  <c r="O2345" i="3"/>
  <c r="N2345" i="3"/>
  <c r="M2345" i="3"/>
  <c r="L2345" i="3"/>
  <c r="K2345" i="3"/>
  <c r="AZ2344" i="3"/>
  <c r="AX2344" i="3"/>
  <c r="AV2344" i="3" s="1"/>
  <c r="AW2344" i="3"/>
  <c r="AU2344" i="3"/>
  <c r="AS2344" i="3"/>
  <c r="AN2344" i="3" s="1"/>
  <c r="AG2344" i="3"/>
  <c r="AE2344" i="3"/>
  <c r="AD2344" i="3"/>
  <c r="AC2344" i="3"/>
  <c r="AB2344" i="3"/>
  <c r="AA2344" i="3"/>
  <c r="Z2344" i="3"/>
  <c r="Y2344" i="3"/>
  <c r="X2344" i="3"/>
  <c r="W2344" i="3"/>
  <c r="V2344" i="3"/>
  <c r="U2344" i="3"/>
  <c r="T2344" i="3"/>
  <c r="S2344" i="3"/>
  <c r="R2344" i="3"/>
  <c r="Q2344" i="3"/>
  <c r="O2344" i="3"/>
  <c r="N2344" i="3"/>
  <c r="M2344" i="3"/>
  <c r="L2344" i="3"/>
  <c r="K2344" i="3"/>
  <c r="BA2343" i="3"/>
  <c r="AZ2343" i="3"/>
  <c r="AY2343" i="3"/>
  <c r="AX2343" i="3"/>
  <c r="AV2343" i="3" s="1"/>
  <c r="AW2343" i="3"/>
  <c r="AU2343" i="3"/>
  <c r="AT2343" i="3"/>
  <c r="AS2343" i="3"/>
  <c r="AP2343" i="3" s="1"/>
  <c r="AR2343" i="3"/>
  <c r="AO2343" i="3"/>
  <c r="AL2343" i="3"/>
  <c r="AK2343" i="3"/>
  <c r="AH2343" i="3"/>
  <c r="AE2343" i="3"/>
  <c r="AJ2343" i="3" s="1"/>
  <c r="AD2343" i="3"/>
  <c r="AC2343" i="3"/>
  <c r="AB2343" i="3"/>
  <c r="AA2343" i="3"/>
  <c r="Z2343" i="3"/>
  <c r="Y2343" i="3"/>
  <c r="X2343" i="3"/>
  <c r="W2343" i="3"/>
  <c r="V2343" i="3"/>
  <c r="U2343" i="3"/>
  <c r="T2343" i="3"/>
  <c r="S2343" i="3"/>
  <c r="R2343" i="3"/>
  <c r="Q2343" i="3"/>
  <c r="O2343" i="3"/>
  <c r="N2343" i="3"/>
  <c r="M2343" i="3"/>
  <c r="L2343" i="3"/>
  <c r="K2343" i="3"/>
  <c r="AZ2342" i="3"/>
  <c r="AX2342" i="3"/>
  <c r="AV2342" i="3" s="1"/>
  <c r="AW2342" i="3"/>
  <c r="AU2342" i="3"/>
  <c r="AS2342" i="3"/>
  <c r="AE2342" i="3"/>
  <c r="AD2342" i="3"/>
  <c r="AC2342" i="3"/>
  <c r="AB2342" i="3"/>
  <c r="AA2342" i="3"/>
  <c r="Z2342" i="3"/>
  <c r="Y2342" i="3"/>
  <c r="X2342" i="3"/>
  <c r="W2342" i="3"/>
  <c r="V2342" i="3"/>
  <c r="U2342" i="3"/>
  <c r="T2342" i="3"/>
  <c r="S2342" i="3"/>
  <c r="R2342" i="3"/>
  <c r="Q2342" i="3"/>
  <c r="O2342" i="3"/>
  <c r="N2342" i="3"/>
  <c r="M2342" i="3"/>
  <c r="L2342" i="3"/>
  <c r="K2342" i="3"/>
  <c r="BA2341" i="3"/>
  <c r="AZ2341" i="3"/>
  <c r="AY2341" i="3"/>
  <c r="AX2341" i="3"/>
  <c r="AV2341" i="3" s="1"/>
  <c r="AW2341" i="3"/>
  <c r="AU2341" i="3"/>
  <c r="AT2341" i="3"/>
  <c r="AS2341" i="3"/>
  <c r="AP2341" i="3" s="1"/>
  <c r="AR2341" i="3"/>
  <c r="AO2341" i="3"/>
  <c r="AL2341" i="3"/>
  <c r="AK2341" i="3"/>
  <c r="AH2341" i="3"/>
  <c r="AE2341" i="3"/>
  <c r="AJ2341" i="3" s="1"/>
  <c r="AD2341" i="3"/>
  <c r="AC2341" i="3"/>
  <c r="AB2341" i="3"/>
  <c r="AA2341" i="3"/>
  <c r="Z2341" i="3"/>
  <c r="Y2341" i="3"/>
  <c r="X2341" i="3"/>
  <c r="W2341" i="3"/>
  <c r="V2341" i="3"/>
  <c r="U2341" i="3"/>
  <c r="T2341" i="3"/>
  <c r="S2341" i="3"/>
  <c r="R2341" i="3"/>
  <c r="Q2341" i="3"/>
  <c r="O2341" i="3"/>
  <c r="N2341" i="3"/>
  <c r="M2341" i="3"/>
  <c r="L2341" i="3"/>
  <c r="K2341" i="3"/>
  <c r="AZ2340" i="3"/>
  <c r="AX2340" i="3"/>
  <c r="AV2340" i="3" s="1"/>
  <c r="AW2340" i="3"/>
  <c r="AU2340" i="3"/>
  <c r="AS2340" i="3"/>
  <c r="AO2340" i="3"/>
  <c r="AN2340" i="3"/>
  <c r="AL2340" i="3"/>
  <c r="AH2340" i="3"/>
  <c r="AG2340" i="3"/>
  <c r="AE2340" i="3"/>
  <c r="AD2340" i="3"/>
  <c r="AC2340" i="3"/>
  <c r="AB2340" i="3"/>
  <c r="AA2340" i="3"/>
  <c r="Z2340" i="3"/>
  <c r="Y2340" i="3"/>
  <c r="X2340" i="3"/>
  <c r="W2340" i="3"/>
  <c r="V2340" i="3"/>
  <c r="U2340" i="3"/>
  <c r="T2340" i="3"/>
  <c r="S2340" i="3"/>
  <c r="R2340" i="3"/>
  <c r="Q2340" i="3"/>
  <c r="O2340" i="3"/>
  <c r="N2340" i="3"/>
  <c r="M2340" i="3"/>
  <c r="L2340" i="3"/>
  <c r="K2340" i="3"/>
  <c r="BA2339" i="3"/>
  <c r="AZ2339" i="3"/>
  <c r="AY2339" i="3"/>
  <c r="AX2339" i="3"/>
  <c r="AV2339" i="3" s="1"/>
  <c r="AW2339" i="3"/>
  <c r="AU2339" i="3"/>
  <c r="AT2339" i="3"/>
  <c r="AS2339" i="3"/>
  <c r="AR2339" i="3"/>
  <c r="AO2339" i="3"/>
  <c r="AK2339" i="3"/>
  <c r="AE2339" i="3"/>
  <c r="AD2339" i="3"/>
  <c r="AC2339" i="3"/>
  <c r="AB2339" i="3"/>
  <c r="AA2339" i="3"/>
  <c r="Z2339" i="3"/>
  <c r="Y2339" i="3"/>
  <c r="X2339" i="3"/>
  <c r="W2339" i="3"/>
  <c r="V2339" i="3"/>
  <c r="U2339" i="3"/>
  <c r="T2339" i="3"/>
  <c r="S2339" i="3"/>
  <c r="R2339" i="3"/>
  <c r="Q2339" i="3"/>
  <c r="O2339" i="3"/>
  <c r="N2339" i="3"/>
  <c r="M2339" i="3"/>
  <c r="L2339" i="3"/>
  <c r="K2339" i="3"/>
  <c r="AZ2338" i="3"/>
  <c r="AX2338" i="3"/>
  <c r="AV2338" i="3" s="1"/>
  <c r="AW2338" i="3"/>
  <c r="AU2338" i="3"/>
  <c r="AS2338" i="3"/>
  <c r="AO2338" i="3"/>
  <c r="AN2338" i="3"/>
  <c r="AH2338" i="3"/>
  <c r="AE2338" i="3"/>
  <c r="AD2338" i="3"/>
  <c r="AC2338" i="3"/>
  <c r="AB2338" i="3"/>
  <c r="AA2338" i="3"/>
  <c r="Z2338" i="3"/>
  <c r="Y2338" i="3"/>
  <c r="X2338" i="3"/>
  <c r="W2338" i="3"/>
  <c r="V2338" i="3"/>
  <c r="U2338" i="3"/>
  <c r="T2338" i="3"/>
  <c r="S2338" i="3"/>
  <c r="R2338" i="3"/>
  <c r="Q2338" i="3"/>
  <c r="O2338" i="3"/>
  <c r="N2338" i="3"/>
  <c r="M2338" i="3"/>
  <c r="L2338" i="3"/>
  <c r="K2338" i="3"/>
  <c r="BA2337" i="3"/>
  <c r="AZ2337" i="3"/>
  <c r="AY2337" i="3"/>
  <c r="AX2337" i="3"/>
  <c r="AV2337" i="3" s="1"/>
  <c r="AW2337" i="3"/>
  <c r="AU2337" i="3"/>
  <c r="AT2337" i="3"/>
  <c r="AS2337" i="3"/>
  <c r="AR2337" i="3"/>
  <c r="AO2337" i="3"/>
  <c r="AL2337" i="3"/>
  <c r="AK2337" i="3"/>
  <c r="AH2337" i="3"/>
  <c r="AE2337" i="3"/>
  <c r="AD2337" i="3"/>
  <c r="AC2337" i="3"/>
  <c r="AB2337" i="3"/>
  <c r="AA2337" i="3"/>
  <c r="Z2337" i="3"/>
  <c r="Y2337" i="3"/>
  <c r="X2337" i="3"/>
  <c r="W2337" i="3"/>
  <c r="V2337" i="3"/>
  <c r="U2337" i="3"/>
  <c r="T2337" i="3"/>
  <c r="S2337" i="3"/>
  <c r="R2337" i="3"/>
  <c r="Q2337" i="3"/>
  <c r="O2337" i="3"/>
  <c r="N2337" i="3"/>
  <c r="M2337" i="3"/>
  <c r="L2337" i="3"/>
  <c r="K2337" i="3"/>
  <c r="AZ2336" i="3"/>
  <c r="AX2336" i="3"/>
  <c r="AV2336" i="3" s="1"/>
  <c r="AW2336" i="3"/>
  <c r="AU2336" i="3"/>
  <c r="AS2336" i="3"/>
  <c r="AO2336" i="3"/>
  <c r="AN2336" i="3"/>
  <c r="AL2336" i="3"/>
  <c r="AH2336" i="3"/>
  <c r="AG2336" i="3"/>
  <c r="AE2336" i="3"/>
  <c r="AD2336" i="3"/>
  <c r="AC2336" i="3"/>
  <c r="AB2336" i="3"/>
  <c r="AA2336" i="3"/>
  <c r="Z2336" i="3"/>
  <c r="Y2336" i="3"/>
  <c r="X2336" i="3"/>
  <c r="W2336" i="3"/>
  <c r="V2336" i="3"/>
  <c r="U2336" i="3"/>
  <c r="T2336" i="3"/>
  <c r="S2336" i="3"/>
  <c r="R2336" i="3"/>
  <c r="Q2336" i="3"/>
  <c r="O2336" i="3"/>
  <c r="N2336" i="3"/>
  <c r="M2336" i="3"/>
  <c r="L2336" i="3"/>
  <c r="K2336" i="3"/>
  <c r="BA2335" i="3"/>
  <c r="AZ2335" i="3"/>
  <c r="AY2335" i="3"/>
  <c r="AX2335" i="3"/>
  <c r="AV2335" i="3" s="1"/>
  <c r="AW2335" i="3"/>
  <c r="AU2335" i="3"/>
  <c r="AT2335" i="3"/>
  <c r="AS2335" i="3"/>
  <c r="AR2335" i="3"/>
  <c r="AO2335" i="3"/>
  <c r="AK2335" i="3"/>
  <c r="AE2335" i="3"/>
  <c r="AD2335" i="3"/>
  <c r="AC2335" i="3"/>
  <c r="AB2335" i="3"/>
  <c r="AA2335" i="3"/>
  <c r="Z2335" i="3"/>
  <c r="Y2335" i="3"/>
  <c r="X2335" i="3"/>
  <c r="W2335" i="3"/>
  <c r="V2335" i="3"/>
  <c r="U2335" i="3"/>
  <c r="T2335" i="3"/>
  <c r="S2335" i="3"/>
  <c r="R2335" i="3"/>
  <c r="Q2335" i="3"/>
  <c r="O2335" i="3"/>
  <c r="N2335" i="3"/>
  <c r="M2335" i="3"/>
  <c r="L2335" i="3"/>
  <c r="K2335" i="3"/>
  <c r="AZ2334" i="3"/>
  <c r="AX2334" i="3"/>
  <c r="AV2334" i="3" s="1"/>
  <c r="AW2334" i="3"/>
  <c r="AU2334" i="3"/>
  <c r="AS2334" i="3"/>
  <c r="AO2334" i="3"/>
  <c r="AN2334" i="3"/>
  <c r="AH2334" i="3"/>
  <c r="AE2334" i="3"/>
  <c r="AD2334" i="3"/>
  <c r="AC2334" i="3"/>
  <c r="AB2334" i="3"/>
  <c r="AA2334" i="3"/>
  <c r="Z2334" i="3"/>
  <c r="Y2334" i="3"/>
  <c r="X2334" i="3"/>
  <c r="W2334" i="3"/>
  <c r="V2334" i="3"/>
  <c r="U2334" i="3"/>
  <c r="T2334" i="3"/>
  <c r="S2334" i="3"/>
  <c r="R2334" i="3"/>
  <c r="Q2334" i="3"/>
  <c r="O2334" i="3"/>
  <c r="N2334" i="3"/>
  <c r="M2334" i="3"/>
  <c r="L2334" i="3"/>
  <c r="K2334" i="3"/>
  <c r="BA2333" i="3"/>
  <c r="AZ2333" i="3"/>
  <c r="AY2333" i="3"/>
  <c r="AX2333" i="3"/>
  <c r="AV2333" i="3" s="1"/>
  <c r="AW2333" i="3"/>
  <c r="AU2333" i="3"/>
  <c r="AT2333" i="3"/>
  <c r="AS2333" i="3"/>
  <c r="AR2333" i="3"/>
  <c r="AO2333" i="3"/>
  <c r="AL2333" i="3"/>
  <c r="AK2333" i="3"/>
  <c r="AH2333" i="3"/>
  <c r="AE2333" i="3"/>
  <c r="AD2333" i="3"/>
  <c r="AC2333" i="3"/>
  <c r="AB2333" i="3"/>
  <c r="AA2333" i="3"/>
  <c r="Z2333" i="3"/>
  <c r="Y2333" i="3"/>
  <c r="X2333" i="3"/>
  <c r="W2333" i="3"/>
  <c r="V2333" i="3"/>
  <c r="U2333" i="3"/>
  <c r="T2333" i="3"/>
  <c r="S2333" i="3"/>
  <c r="R2333" i="3"/>
  <c r="Q2333" i="3"/>
  <c r="O2333" i="3"/>
  <c r="N2333" i="3"/>
  <c r="M2333" i="3"/>
  <c r="L2333" i="3"/>
  <c r="K2333" i="3"/>
  <c r="AZ2332" i="3"/>
  <c r="AX2332" i="3"/>
  <c r="AV2332" i="3" s="1"/>
  <c r="AW2332" i="3"/>
  <c r="AU2332" i="3"/>
  <c r="AS2332" i="3"/>
  <c r="AO2332" i="3"/>
  <c r="AN2332" i="3"/>
  <c r="AL2332" i="3"/>
  <c r="AH2332" i="3"/>
  <c r="AG2332" i="3"/>
  <c r="AE2332" i="3"/>
  <c r="AD2332" i="3"/>
  <c r="AC2332" i="3"/>
  <c r="AB2332" i="3"/>
  <c r="AA2332" i="3"/>
  <c r="Z2332" i="3"/>
  <c r="Y2332" i="3"/>
  <c r="X2332" i="3"/>
  <c r="W2332" i="3"/>
  <c r="V2332" i="3"/>
  <c r="U2332" i="3"/>
  <c r="T2332" i="3"/>
  <c r="S2332" i="3"/>
  <c r="R2332" i="3"/>
  <c r="Q2332" i="3"/>
  <c r="O2332" i="3"/>
  <c r="N2332" i="3"/>
  <c r="M2332" i="3"/>
  <c r="L2332" i="3"/>
  <c r="K2332" i="3"/>
  <c r="BA2331" i="3"/>
  <c r="AZ2331" i="3"/>
  <c r="AY2331" i="3"/>
  <c r="AX2331" i="3"/>
  <c r="AV2331" i="3" s="1"/>
  <c r="AW2331" i="3"/>
  <c r="AU2331" i="3"/>
  <c r="AT2331" i="3"/>
  <c r="AS2331" i="3"/>
  <c r="AR2331" i="3"/>
  <c r="AO2331" i="3"/>
  <c r="AK2331" i="3"/>
  <c r="AE2331" i="3"/>
  <c r="AD2331" i="3"/>
  <c r="AC2331" i="3"/>
  <c r="AB2331" i="3"/>
  <c r="AA2331" i="3"/>
  <c r="Z2331" i="3"/>
  <c r="Y2331" i="3"/>
  <c r="X2331" i="3"/>
  <c r="W2331" i="3"/>
  <c r="V2331" i="3"/>
  <c r="U2331" i="3"/>
  <c r="T2331" i="3"/>
  <c r="S2331" i="3"/>
  <c r="R2331" i="3"/>
  <c r="Q2331" i="3"/>
  <c r="O2331" i="3"/>
  <c r="N2331" i="3"/>
  <c r="M2331" i="3"/>
  <c r="L2331" i="3"/>
  <c r="K2331" i="3"/>
  <c r="AZ2330" i="3"/>
  <c r="AX2330" i="3"/>
  <c r="AV2330" i="3" s="1"/>
  <c r="AW2330" i="3"/>
  <c r="AU2330" i="3"/>
  <c r="AS2330" i="3"/>
  <c r="AO2330" i="3"/>
  <c r="AN2330" i="3"/>
  <c r="AH2330" i="3"/>
  <c r="AE2330" i="3"/>
  <c r="AD2330" i="3"/>
  <c r="AC2330" i="3"/>
  <c r="AB2330" i="3"/>
  <c r="AA2330" i="3"/>
  <c r="Z2330" i="3"/>
  <c r="Y2330" i="3"/>
  <c r="X2330" i="3"/>
  <c r="W2330" i="3"/>
  <c r="V2330" i="3"/>
  <c r="U2330" i="3"/>
  <c r="T2330" i="3"/>
  <c r="S2330" i="3"/>
  <c r="R2330" i="3"/>
  <c r="Q2330" i="3"/>
  <c r="O2330" i="3"/>
  <c r="N2330" i="3"/>
  <c r="M2330" i="3"/>
  <c r="L2330" i="3"/>
  <c r="K2330" i="3"/>
  <c r="BA2329" i="3"/>
  <c r="AZ2329" i="3"/>
  <c r="AY2329" i="3"/>
  <c r="AX2329" i="3"/>
  <c r="AV2329" i="3" s="1"/>
  <c r="AW2329" i="3"/>
  <c r="AU2329" i="3"/>
  <c r="AT2329" i="3"/>
  <c r="AS2329" i="3"/>
  <c r="AR2329" i="3"/>
  <c r="AO2329" i="3"/>
  <c r="AL2329" i="3"/>
  <c r="AK2329" i="3"/>
  <c r="AH2329" i="3"/>
  <c r="AE2329" i="3"/>
  <c r="AD2329" i="3"/>
  <c r="AC2329" i="3"/>
  <c r="AB2329" i="3"/>
  <c r="AA2329" i="3"/>
  <c r="Z2329" i="3"/>
  <c r="Y2329" i="3"/>
  <c r="X2329" i="3"/>
  <c r="W2329" i="3"/>
  <c r="V2329" i="3"/>
  <c r="U2329" i="3"/>
  <c r="T2329" i="3"/>
  <c r="S2329" i="3"/>
  <c r="R2329" i="3"/>
  <c r="Q2329" i="3"/>
  <c r="O2329" i="3"/>
  <c r="N2329" i="3"/>
  <c r="M2329" i="3"/>
  <c r="L2329" i="3"/>
  <c r="K2329" i="3"/>
  <c r="AZ2328" i="3"/>
  <c r="AX2328" i="3"/>
  <c r="AV2328" i="3" s="1"/>
  <c r="AW2328" i="3"/>
  <c r="AU2328" i="3"/>
  <c r="AS2328" i="3"/>
  <c r="AO2328" i="3"/>
  <c r="AN2328" i="3"/>
  <c r="AL2328" i="3"/>
  <c r="AH2328" i="3"/>
  <c r="AG2328" i="3"/>
  <c r="AE2328" i="3"/>
  <c r="AD2328" i="3"/>
  <c r="AC2328" i="3"/>
  <c r="AB2328" i="3"/>
  <c r="AA2328" i="3"/>
  <c r="Z2328" i="3"/>
  <c r="Y2328" i="3"/>
  <c r="X2328" i="3"/>
  <c r="W2328" i="3"/>
  <c r="V2328" i="3"/>
  <c r="U2328" i="3"/>
  <c r="T2328" i="3"/>
  <c r="S2328" i="3"/>
  <c r="R2328" i="3"/>
  <c r="Q2328" i="3"/>
  <c r="O2328" i="3"/>
  <c r="N2328" i="3"/>
  <c r="M2328" i="3"/>
  <c r="L2328" i="3"/>
  <c r="K2328" i="3"/>
  <c r="BA2327" i="3"/>
  <c r="AZ2327" i="3"/>
  <c r="AY2327" i="3"/>
  <c r="AX2327" i="3"/>
  <c r="AW2327" i="3"/>
  <c r="AV2327" i="3"/>
  <c r="AU2327" i="3"/>
  <c r="AT2327" i="3"/>
  <c r="AS2327" i="3"/>
  <c r="AG2327" i="3"/>
  <c r="AE2327" i="3"/>
  <c r="AD2327" i="3"/>
  <c r="AC2327" i="3"/>
  <c r="AB2327" i="3"/>
  <c r="AA2327" i="3"/>
  <c r="Z2327" i="3"/>
  <c r="Y2327" i="3"/>
  <c r="X2327" i="3"/>
  <c r="W2327" i="3"/>
  <c r="V2327" i="3"/>
  <c r="U2327" i="3"/>
  <c r="T2327" i="3"/>
  <c r="S2327" i="3"/>
  <c r="R2327" i="3"/>
  <c r="Q2327" i="3"/>
  <c r="O2327" i="3"/>
  <c r="N2327" i="3"/>
  <c r="M2327" i="3"/>
  <c r="L2327" i="3"/>
  <c r="K2327" i="3"/>
  <c r="BA2326" i="3"/>
  <c r="AZ2326" i="3"/>
  <c r="AY2326" i="3"/>
  <c r="AX2326" i="3"/>
  <c r="AW2326" i="3"/>
  <c r="AV2326" i="3"/>
  <c r="AU2326" i="3"/>
  <c r="AT2326" i="3"/>
  <c r="AS2326" i="3"/>
  <c r="AQ2326" i="3"/>
  <c r="AN2326" i="3"/>
  <c r="AE2326" i="3"/>
  <c r="AD2326" i="3"/>
  <c r="AC2326" i="3"/>
  <c r="AB2326" i="3"/>
  <c r="AA2326" i="3"/>
  <c r="Z2326" i="3"/>
  <c r="Y2326" i="3"/>
  <c r="X2326" i="3"/>
  <c r="W2326" i="3"/>
  <c r="V2326" i="3"/>
  <c r="U2326" i="3"/>
  <c r="T2326" i="3"/>
  <c r="S2326" i="3"/>
  <c r="R2326" i="3"/>
  <c r="Q2326" i="3"/>
  <c r="O2326" i="3"/>
  <c r="N2326" i="3"/>
  <c r="M2326" i="3"/>
  <c r="L2326" i="3"/>
  <c r="K2326" i="3"/>
  <c r="BA2325" i="3"/>
  <c r="AZ2325" i="3"/>
  <c r="AY2325" i="3"/>
  <c r="AX2325" i="3"/>
  <c r="AW2325" i="3"/>
  <c r="AV2325" i="3"/>
  <c r="AU2325" i="3"/>
  <c r="AT2325" i="3"/>
  <c r="AS2325" i="3"/>
  <c r="AQ2325" i="3"/>
  <c r="AN2325" i="3"/>
  <c r="AM2325" i="3"/>
  <c r="AH2325" i="3"/>
  <c r="AE2325" i="3"/>
  <c r="AD2325" i="3"/>
  <c r="AC2325" i="3"/>
  <c r="AB2325" i="3"/>
  <c r="AA2325" i="3"/>
  <c r="Z2325" i="3"/>
  <c r="Y2325" i="3"/>
  <c r="X2325" i="3"/>
  <c r="W2325" i="3"/>
  <c r="V2325" i="3"/>
  <c r="U2325" i="3"/>
  <c r="T2325" i="3"/>
  <c r="S2325" i="3"/>
  <c r="R2325" i="3"/>
  <c r="Q2325" i="3"/>
  <c r="O2325" i="3"/>
  <c r="N2325" i="3"/>
  <c r="M2325" i="3"/>
  <c r="L2325" i="3"/>
  <c r="K2325" i="3"/>
  <c r="BA2324" i="3"/>
  <c r="AZ2324" i="3"/>
  <c r="AY2324" i="3"/>
  <c r="AX2324" i="3"/>
  <c r="AW2324" i="3"/>
  <c r="AV2324" i="3"/>
  <c r="AU2324" i="3"/>
  <c r="AT2324" i="3"/>
  <c r="AS2324" i="3"/>
  <c r="AQ2324" i="3" s="1"/>
  <c r="AM2324" i="3"/>
  <c r="AK2324" i="3"/>
  <c r="AG2324" i="3"/>
  <c r="AE2324" i="3"/>
  <c r="AD2324" i="3"/>
  <c r="AC2324" i="3"/>
  <c r="AB2324" i="3"/>
  <c r="AA2324" i="3"/>
  <c r="Z2324" i="3"/>
  <c r="Y2324" i="3"/>
  <c r="X2324" i="3"/>
  <c r="W2324" i="3"/>
  <c r="V2324" i="3"/>
  <c r="U2324" i="3"/>
  <c r="T2324" i="3"/>
  <c r="S2324" i="3"/>
  <c r="R2324" i="3"/>
  <c r="Q2324" i="3"/>
  <c r="O2324" i="3"/>
  <c r="N2324" i="3"/>
  <c r="M2324" i="3"/>
  <c r="L2324" i="3"/>
  <c r="K2324" i="3"/>
  <c r="BA2323" i="3"/>
  <c r="AZ2323" i="3"/>
  <c r="AY2323" i="3"/>
  <c r="AX2323" i="3"/>
  <c r="AW2323" i="3"/>
  <c r="AV2323" i="3"/>
  <c r="AU2323" i="3"/>
  <c r="AT2323" i="3"/>
  <c r="AS2323" i="3"/>
  <c r="AQ2323" i="3"/>
  <c r="AN2323" i="3"/>
  <c r="AM2323" i="3"/>
  <c r="AK2323" i="3"/>
  <c r="AH2323" i="3"/>
  <c r="AE2323" i="3"/>
  <c r="AD2323" i="3"/>
  <c r="AC2323" i="3"/>
  <c r="AB2323" i="3"/>
  <c r="AA2323" i="3"/>
  <c r="Z2323" i="3"/>
  <c r="Y2323" i="3"/>
  <c r="X2323" i="3"/>
  <c r="W2323" i="3"/>
  <c r="V2323" i="3"/>
  <c r="U2323" i="3"/>
  <c r="T2323" i="3"/>
  <c r="S2323" i="3"/>
  <c r="R2323" i="3"/>
  <c r="Q2323" i="3"/>
  <c r="O2323" i="3"/>
  <c r="N2323" i="3"/>
  <c r="M2323" i="3"/>
  <c r="L2323" i="3"/>
  <c r="K2323" i="3"/>
  <c r="BA2322" i="3"/>
  <c r="AZ2322" i="3"/>
  <c r="AY2322" i="3"/>
  <c r="AX2322" i="3"/>
  <c r="AW2322" i="3"/>
  <c r="AV2322" i="3"/>
  <c r="AU2322" i="3"/>
  <c r="AT2322" i="3"/>
  <c r="AS2322" i="3"/>
  <c r="AK2322" i="3"/>
  <c r="AH2322" i="3"/>
  <c r="AG2322" i="3"/>
  <c r="AE2322" i="3"/>
  <c r="AD2322" i="3"/>
  <c r="AC2322" i="3"/>
  <c r="AB2322" i="3"/>
  <c r="AA2322" i="3"/>
  <c r="Z2322" i="3"/>
  <c r="Y2322" i="3"/>
  <c r="X2322" i="3"/>
  <c r="W2322" i="3"/>
  <c r="V2322" i="3"/>
  <c r="U2322" i="3"/>
  <c r="T2322" i="3"/>
  <c r="S2322" i="3"/>
  <c r="R2322" i="3"/>
  <c r="Q2322" i="3"/>
  <c r="O2322" i="3"/>
  <c r="N2322" i="3"/>
  <c r="M2322" i="3"/>
  <c r="L2322" i="3"/>
  <c r="K2322" i="3"/>
  <c r="BA2321" i="3"/>
  <c r="AZ2321" i="3"/>
  <c r="AY2321" i="3"/>
  <c r="AX2321" i="3"/>
  <c r="AW2321" i="3"/>
  <c r="AV2321" i="3"/>
  <c r="AU2321" i="3"/>
  <c r="AT2321" i="3"/>
  <c r="AS2321" i="3"/>
  <c r="AG2321" i="3"/>
  <c r="AE2321" i="3"/>
  <c r="AD2321" i="3"/>
  <c r="AC2321" i="3"/>
  <c r="AB2321" i="3"/>
  <c r="AA2321" i="3"/>
  <c r="Z2321" i="3"/>
  <c r="Y2321" i="3"/>
  <c r="X2321" i="3"/>
  <c r="W2321" i="3"/>
  <c r="V2321" i="3"/>
  <c r="U2321" i="3"/>
  <c r="T2321" i="3"/>
  <c r="S2321" i="3"/>
  <c r="R2321" i="3"/>
  <c r="Q2321" i="3"/>
  <c r="O2321" i="3"/>
  <c r="N2321" i="3"/>
  <c r="M2321" i="3"/>
  <c r="L2321" i="3"/>
  <c r="K2321" i="3"/>
  <c r="BA2320" i="3"/>
  <c r="AZ2320" i="3"/>
  <c r="AY2320" i="3"/>
  <c r="AX2320" i="3"/>
  <c r="AW2320" i="3"/>
  <c r="AV2320" i="3"/>
  <c r="AU2320" i="3"/>
  <c r="AT2320" i="3"/>
  <c r="AS2320" i="3"/>
  <c r="AQ2320" i="3"/>
  <c r="AO2320" i="3"/>
  <c r="AM2320" i="3"/>
  <c r="AK2320" i="3"/>
  <c r="AI2320" i="3"/>
  <c r="AH2320" i="3"/>
  <c r="AG2320" i="3"/>
  <c r="AE2320" i="3"/>
  <c r="AD2320" i="3"/>
  <c r="AC2320" i="3"/>
  <c r="AB2320" i="3"/>
  <c r="AA2320" i="3"/>
  <c r="Z2320" i="3"/>
  <c r="Y2320" i="3"/>
  <c r="X2320" i="3"/>
  <c r="W2320" i="3"/>
  <c r="V2320" i="3"/>
  <c r="U2320" i="3"/>
  <c r="T2320" i="3"/>
  <c r="S2320" i="3"/>
  <c r="R2320" i="3"/>
  <c r="Q2320" i="3"/>
  <c r="O2320" i="3"/>
  <c r="N2320" i="3"/>
  <c r="M2320" i="3"/>
  <c r="L2320" i="3"/>
  <c r="K2320" i="3"/>
  <c r="BA2319" i="3"/>
  <c r="AZ2319" i="3"/>
  <c r="AY2319" i="3"/>
  <c r="AX2319" i="3"/>
  <c r="AW2319" i="3"/>
  <c r="AV2319" i="3"/>
  <c r="AU2319" i="3"/>
  <c r="AT2319" i="3"/>
  <c r="AS2319" i="3"/>
  <c r="AQ2319" i="3"/>
  <c r="AI2319" i="3"/>
  <c r="AH2319" i="3"/>
  <c r="AE2319" i="3"/>
  <c r="AK2319" i="3" s="1"/>
  <c r="AD2319" i="3"/>
  <c r="AC2319" i="3"/>
  <c r="AB2319" i="3"/>
  <c r="AA2319" i="3"/>
  <c r="Z2319" i="3"/>
  <c r="Y2319" i="3"/>
  <c r="X2319" i="3"/>
  <c r="W2319" i="3"/>
  <c r="V2319" i="3"/>
  <c r="U2319" i="3"/>
  <c r="T2319" i="3"/>
  <c r="S2319" i="3"/>
  <c r="R2319" i="3"/>
  <c r="Q2319" i="3"/>
  <c r="O2319" i="3"/>
  <c r="N2319" i="3"/>
  <c r="M2319" i="3"/>
  <c r="L2319" i="3"/>
  <c r="K2319" i="3"/>
  <c r="BA2318" i="3"/>
  <c r="AZ2318" i="3"/>
  <c r="AY2318" i="3"/>
  <c r="AX2318" i="3"/>
  <c r="AW2318" i="3"/>
  <c r="AV2318" i="3"/>
  <c r="AU2318" i="3"/>
  <c r="AT2318" i="3"/>
  <c r="AS2318" i="3"/>
  <c r="AK2318" i="3"/>
  <c r="AI2318" i="3"/>
  <c r="AG2318" i="3"/>
  <c r="AE2318" i="3"/>
  <c r="AD2318" i="3"/>
  <c r="AC2318" i="3"/>
  <c r="AB2318" i="3"/>
  <c r="AA2318" i="3"/>
  <c r="Z2318" i="3"/>
  <c r="Y2318" i="3"/>
  <c r="X2318" i="3"/>
  <c r="W2318" i="3"/>
  <c r="V2318" i="3"/>
  <c r="U2318" i="3"/>
  <c r="T2318" i="3"/>
  <c r="S2318" i="3"/>
  <c r="R2318" i="3"/>
  <c r="Q2318" i="3"/>
  <c r="O2318" i="3"/>
  <c r="N2318" i="3"/>
  <c r="M2318" i="3"/>
  <c r="L2318" i="3"/>
  <c r="K2318" i="3"/>
  <c r="BA2317" i="3"/>
  <c r="AZ2317" i="3"/>
  <c r="AY2317" i="3"/>
  <c r="AX2317" i="3"/>
  <c r="AW2317" i="3"/>
  <c r="AV2317" i="3"/>
  <c r="AU2317" i="3"/>
  <c r="AT2317" i="3"/>
  <c r="AS2317" i="3"/>
  <c r="AQ2317" i="3"/>
  <c r="AO2317" i="3"/>
  <c r="AN2317" i="3"/>
  <c r="AM2317" i="3"/>
  <c r="AE2317" i="3"/>
  <c r="AD2317" i="3"/>
  <c r="AC2317" i="3"/>
  <c r="AB2317" i="3"/>
  <c r="AA2317" i="3"/>
  <c r="Z2317" i="3"/>
  <c r="Y2317" i="3"/>
  <c r="X2317" i="3"/>
  <c r="W2317" i="3"/>
  <c r="V2317" i="3"/>
  <c r="U2317" i="3"/>
  <c r="T2317" i="3"/>
  <c r="S2317" i="3"/>
  <c r="R2317" i="3"/>
  <c r="Q2317" i="3"/>
  <c r="O2317" i="3"/>
  <c r="N2317" i="3"/>
  <c r="M2317" i="3"/>
  <c r="L2317" i="3"/>
  <c r="K2317" i="3"/>
  <c r="BA2316" i="3"/>
  <c r="AZ2316" i="3"/>
  <c r="AY2316" i="3"/>
  <c r="AX2316" i="3"/>
  <c r="AW2316" i="3"/>
  <c r="AV2316" i="3"/>
  <c r="AU2316" i="3"/>
  <c r="AT2316" i="3"/>
  <c r="AS2316" i="3"/>
  <c r="AQ2316" i="3"/>
  <c r="AP2316" i="3"/>
  <c r="AO2316" i="3"/>
  <c r="AM2316" i="3"/>
  <c r="AI2316" i="3"/>
  <c r="AH2316" i="3"/>
  <c r="AE2316" i="3"/>
  <c r="AF2316" i="3" s="1"/>
  <c r="AD2316" i="3"/>
  <c r="AC2316" i="3"/>
  <c r="AB2316" i="3"/>
  <c r="AA2316" i="3"/>
  <c r="Z2316" i="3"/>
  <c r="Y2316" i="3"/>
  <c r="X2316" i="3"/>
  <c r="W2316" i="3"/>
  <c r="V2316" i="3"/>
  <c r="U2316" i="3"/>
  <c r="T2316" i="3"/>
  <c r="S2316" i="3"/>
  <c r="R2316" i="3"/>
  <c r="Q2316" i="3"/>
  <c r="O2316" i="3"/>
  <c r="N2316" i="3"/>
  <c r="M2316" i="3"/>
  <c r="L2316" i="3"/>
  <c r="K2316" i="3"/>
  <c r="BA2315" i="3"/>
  <c r="AZ2315" i="3"/>
  <c r="AY2315" i="3"/>
  <c r="AX2315" i="3"/>
  <c r="AW2315" i="3"/>
  <c r="AV2315" i="3"/>
  <c r="AU2315" i="3"/>
  <c r="AT2315" i="3"/>
  <c r="AS2315" i="3"/>
  <c r="AM2315" i="3"/>
  <c r="AE2315" i="3"/>
  <c r="AD2315" i="3"/>
  <c r="AC2315" i="3"/>
  <c r="AB2315" i="3"/>
  <c r="AA2315" i="3"/>
  <c r="Z2315" i="3"/>
  <c r="Y2315" i="3"/>
  <c r="X2315" i="3"/>
  <c r="W2315" i="3"/>
  <c r="V2315" i="3"/>
  <c r="U2315" i="3"/>
  <c r="T2315" i="3"/>
  <c r="S2315" i="3"/>
  <c r="R2315" i="3"/>
  <c r="Q2315" i="3"/>
  <c r="O2315" i="3"/>
  <c r="N2315" i="3"/>
  <c r="M2315" i="3"/>
  <c r="L2315" i="3"/>
  <c r="K2315" i="3"/>
  <c r="BA2314" i="3"/>
  <c r="AZ2314" i="3"/>
  <c r="AY2314" i="3"/>
  <c r="AX2314" i="3"/>
  <c r="AW2314" i="3"/>
  <c r="AV2314" i="3"/>
  <c r="AU2314" i="3"/>
  <c r="AT2314" i="3"/>
  <c r="AS2314" i="3"/>
  <c r="AQ2314" i="3"/>
  <c r="AP2314" i="3"/>
  <c r="AO2314" i="3"/>
  <c r="AM2314" i="3"/>
  <c r="AI2314" i="3"/>
  <c r="AH2314" i="3"/>
  <c r="AE2314" i="3"/>
  <c r="AF2314" i="3" s="1"/>
  <c r="AD2314" i="3"/>
  <c r="AC2314" i="3"/>
  <c r="AB2314" i="3"/>
  <c r="AA2314" i="3"/>
  <c r="Z2314" i="3"/>
  <c r="Y2314" i="3"/>
  <c r="X2314" i="3"/>
  <c r="W2314" i="3"/>
  <c r="V2314" i="3"/>
  <c r="U2314" i="3"/>
  <c r="T2314" i="3"/>
  <c r="S2314" i="3"/>
  <c r="R2314" i="3"/>
  <c r="Q2314" i="3"/>
  <c r="O2314" i="3"/>
  <c r="N2314" i="3"/>
  <c r="M2314" i="3"/>
  <c r="L2314" i="3"/>
  <c r="K2314" i="3"/>
  <c r="BA2313" i="3"/>
  <c r="AZ2313" i="3"/>
  <c r="AY2313" i="3"/>
  <c r="AX2313" i="3"/>
  <c r="AW2313" i="3"/>
  <c r="AV2313" i="3"/>
  <c r="AU2313" i="3"/>
  <c r="AT2313" i="3"/>
  <c r="AS2313" i="3"/>
  <c r="AM2313" i="3"/>
  <c r="AE2313" i="3"/>
  <c r="AD2313" i="3"/>
  <c r="AC2313" i="3"/>
  <c r="AB2313" i="3"/>
  <c r="AA2313" i="3"/>
  <c r="Z2313" i="3"/>
  <c r="Y2313" i="3"/>
  <c r="X2313" i="3"/>
  <c r="W2313" i="3"/>
  <c r="V2313" i="3"/>
  <c r="U2313" i="3"/>
  <c r="T2313" i="3"/>
  <c r="S2313" i="3"/>
  <c r="R2313" i="3"/>
  <c r="Q2313" i="3"/>
  <c r="O2313" i="3"/>
  <c r="N2313" i="3"/>
  <c r="M2313" i="3"/>
  <c r="L2313" i="3"/>
  <c r="K2313" i="3"/>
  <c r="BA2312" i="3"/>
  <c r="AZ2312" i="3"/>
  <c r="AY2312" i="3"/>
  <c r="AX2312" i="3"/>
  <c r="AW2312" i="3"/>
  <c r="AV2312" i="3"/>
  <c r="AU2312" i="3"/>
  <c r="AT2312" i="3"/>
  <c r="AS2312" i="3"/>
  <c r="AQ2312" i="3"/>
  <c r="AP2312" i="3"/>
  <c r="AO2312" i="3"/>
  <c r="AM2312" i="3"/>
  <c r="AI2312" i="3"/>
  <c r="AH2312" i="3"/>
  <c r="AE2312" i="3"/>
  <c r="AF2312" i="3" s="1"/>
  <c r="AD2312" i="3"/>
  <c r="AC2312" i="3"/>
  <c r="AB2312" i="3"/>
  <c r="AA2312" i="3"/>
  <c r="Z2312" i="3"/>
  <c r="Y2312" i="3"/>
  <c r="X2312" i="3"/>
  <c r="W2312" i="3"/>
  <c r="V2312" i="3"/>
  <c r="U2312" i="3"/>
  <c r="T2312" i="3"/>
  <c r="S2312" i="3"/>
  <c r="R2312" i="3"/>
  <c r="Q2312" i="3"/>
  <c r="O2312" i="3"/>
  <c r="N2312" i="3"/>
  <c r="M2312" i="3"/>
  <c r="L2312" i="3"/>
  <c r="K2312" i="3"/>
  <c r="BA2311" i="3"/>
  <c r="AZ2311" i="3"/>
  <c r="AY2311" i="3"/>
  <c r="AX2311" i="3"/>
  <c r="AW2311" i="3"/>
  <c r="AV2311" i="3"/>
  <c r="AU2311" i="3"/>
  <c r="AT2311" i="3"/>
  <c r="AS2311" i="3"/>
  <c r="AM2311" i="3"/>
  <c r="AE2311" i="3"/>
  <c r="AD2311" i="3"/>
  <c r="AC2311" i="3"/>
  <c r="AB2311" i="3"/>
  <c r="AA2311" i="3"/>
  <c r="Z2311" i="3"/>
  <c r="Y2311" i="3"/>
  <c r="X2311" i="3"/>
  <c r="W2311" i="3"/>
  <c r="V2311" i="3"/>
  <c r="U2311" i="3"/>
  <c r="T2311" i="3"/>
  <c r="S2311" i="3"/>
  <c r="R2311" i="3"/>
  <c r="Q2311" i="3"/>
  <c r="O2311" i="3"/>
  <c r="N2311" i="3"/>
  <c r="M2311" i="3"/>
  <c r="L2311" i="3"/>
  <c r="K2311" i="3"/>
  <c r="BA2310" i="3"/>
  <c r="AZ2310" i="3"/>
  <c r="AY2310" i="3"/>
  <c r="AX2310" i="3"/>
  <c r="AW2310" i="3"/>
  <c r="AV2310" i="3"/>
  <c r="AU2310" i="3"/>
  <c r="AT2310" i="3"/>
  <c r="AS2310" i="3"/>
  <c r="AQ2310" i="3"/>
  <c r="AP2310" i="3"/>
  <c r="AO2310" i="3"/>
  <c r="AM2310" i="3"/>
  <c r="AI2310" i="3"/>
  <c r="AH2310" i="3"/>
  <c r="AE2310" i="3"/>
  <c r="AF2310" i="3" s="1"/>
  <c r="AD2310" i="3"/>
  <c r="AC2310" i="3"/>
  <c r="AB2310" i="3"/>
  <c r="AA2310" i="3"/>
  <c r="Z2310" i="3"/>
  <c r="Y2310" i="3"/>
  <c r="X2310" i="3"/>
  <c r="W2310" i="3"/>
  <c r="V2310" i="3"/>
  <c r="U2310" i="3"/>
  <c r="T2310" i="3"/>
  <c r="S2310" i="3"/>
  <c r="R2310" i="3"/>
  <c r="Q2310" i="3"/>
  <c r="O2310" i="3"/>
  <c r="N2310" i="3"/>
  <c r="M2310" i="3"/>
  <c r="L2310" i="3"/>
  <c r="K2310" i="3"/>
  <c r="BA2309" i="3"/>
  <c r="AZ2309" i="3"/>
  <c r="AY2309" i="3"/>
  <c r="AX2309" i="3"/>
  <c r="AW2309" i="3"/>
  <c r="AV2309" i="3"/>
  <c r="AU2309" i="3"/>
  <c r="AT2309" i="3"/>
  <c r="AS2309" i="3"/>
  <c r="AM2309" i="3" s="1"/>
  <c r="AN2309" i="3"/>
  <c r="AH2309" i="3"/>
  <c r="AG2309" i="3"/>
  <c r="AE2309" i="3"/>
  <c r="AF2309" i="3" s="1"/>
  <c r="AD2309" i="3"/>
  <c r="AC2309" i="3"/>
  <c r="AB2309" i="3"/>
  <c r="AA2309" i="3"/>
  <c r="Z2309" i="3"/>
  <c r="Y2309" i="3"/>
  <c r="X2309" i="3"/>
  <c r="W2309" i="3"/>
  <c r="V2309" i="3"/>
  <c r="U2309" i="3"/>
  <c r="T2309" i="3"/>
  <c r="S2309" i="3"/>
  <c r="R2309" i="3"/>
  <c r="Q2309" i="3"/>
  <c r="O2309" i="3"/>
  <c r="N2309" i="3"/>
  <c r="M2309" i="3"/>
  <c r="L2309" i="3"/>
  <c r="K2309" i="3"/>
  <c r="BA2308" i="3"/>
  <c r="AZ2308" i="3"/>
  <c r="AY2308" i="3"/>
  <c r="AX2308" i="3"/>
  <c r="AW2308" i="3"/>
  <c r="AV2308" i="3"/>
  <c r="AU2308" i="3"/>
  <c r="AT2308" i="3"/>
  <c r="AS2308" i="3"/>
  <c r="AN2308" i="3" s="1"/>
  <c r="AH2308" i="3"/>
  <c r="AG2308" i="3"/>
  <c r="AE2308" i="3"/>
  <c r="AF2308" i="3" s="1"/>
  <c r="AD2308" i="3"/>
  <c r="AC2308" i="3"/>
  <c r="AB2308" i="3"/>
  <c r="AA2308" i="3"/>
  <c r="Z2308" i="3"/>
  <c r="Y2308" i="3"/>
  <c r="X2308" i="3"/>
  <c r="W2308" i="3"/>
  <c r="V2308" i="3"/>
  <c r="U2308" i="3"/>
  <c r="T2308" i="3"/>
  <c r="S2308" i="3"/>
  <c r="R2308" i="3"/>
  <c r="Q2308" i="3"/>
  <c r="O2308" i="3"/>
  <c r="N2308" i="3"/>
  <c r="M2308" i="3"/>
  <c r="L2308" i="3"/>
  <c r="K2308" i="3"/>
  <c r="BA2307" i="3"/>
  <c r="AZ2307" i="3"/>
  <c r="AY2307" i="3"/>
  <c r="AX2307" i="3"/>
  <c r="AW2307" i="3"/>
  <c r="AV2307" i="3"/>
  <c r="AU2307" i="3"/>
  <c r="AT2307" i="3"/>
  <c r="AS2307" i="3"/>
  <c r="AM2307" i="3" s="1"/>
  <c r="AN2307" i="3"/>
  <c r="AH2307" i="3"/>
  <c r="AG2307" i="3"/>
  <c r="AE2307" i="3"/>
  <c r="AF2307" i="3" s="1"/>
  <c r="AD2307" i="3"/>
  <c r="AC2307" i="3"/>
  <c r="AB2307" i="3"/>
  <c r="AA2307" i="3"/>
  <c r="Z2307" i="3"/>
  <c r="Y2307" i="3"/>
  <c r="X2307" i="3"/>
  <c r="W2307" i="3"/>
  <c r="V2307" i="3"/>
  <c r="U2307" i="3"/>
  <c r="T2307" i="3"/>
  <c r="S2307" i="3"/>
  <c r="R2307" i="3"/>
  <c r="Q2307" i="3"/>
  <c r="O2307" i="3"/>
  <c r="N2307" i="3"/>
  <c r="M2307" i="3"/>
  <c r="L2307" i="3"/>
  <c r="K2307" i="3"/>
  <c r="BA2306" i="3"/>
  <c r="AZ2306" i="3"/>
  <c r="AY2306" i="3"/>
  <c r="AX2306" i="3"/>
  <c r="AW2306" i="3"/>
  <c r="AV2306" i="3"/>
  <c r="AU2306" i="3"/>
  <c r="AT2306" i="3"/>
  <c r="AS2306" i="3"/>
  <c r="AN2306" i="3" s="1"/>
  <c r="AH2306" i="3"/>
  <c r="AG2306" i="3"/>
  <c r="AE2306" i="3"/>
  <c r="AF2306" i="3" s="1"/>
  <c r="AD2306" i="3"/>
  <c r="AC2306" i="3"/>
  <c r="AB2306" i="3"/>
  <c r="AA2306" i="3"/>
  <c r="Z2306" i="3"/>
  <c r="Y2306" i="3"/>
  <c r="X2306" i="3"/>
  <c r="W2306" i="3"/>
  <c r="V2306" i="3"/>
  <c r="U2306" i="3"/>
  <c r="T2306" i="3"/>
  <c r="S2306" i="3"/>
  <c r="R2306" i="3"/>
  <c r="Q2306" i="3"/>
  <c r="O2306" i="3"/>
  <c r="N2306" i="3"/>
  <c r="M2306" i="3"/>
  <c r="L2306" i="3"/>
  <c r="K2306" i="3"/>
  <c r="BA2305" i="3"/>
  <c r="AZ2305" i="3"/>
  <c r="AY2305" i="3"/>
  <c r="AX2305" i="3"/>
  <c r="AW2305" i="3"/>
  <c r="AV2305" i="3"/>
  <c r="AU2305" i="3"/>
  <c r="AT2305" i="3"/>
  <c r="AS2305" i="3"/>
  <c r="AM2305" i="3" s="1"/>
  <c r="AN2305" i="3"/>
  <c r="AH2305" i="3"/>
  <c r="AG2305" i="3"/>
  <c r="AE2305" i="3"/>
  <c r="AF2305" i="3" s="1"/>
  <c r="AD2305" i="3"/>
  <c r="AC2305" i="3"/>
  <c r="AB2305" i="3"/>
  <c r="AA2305" i="3"/>
  <c r="Z2305" i="3"/>
  <c r="Y2305" i="3"/>
  <c r="X2305" i="3"/>
  <c r="W2305" i="3"/>
  <c r="V2305" i="3"/>
  <c r="U2305" i="3"/>
  <c r="T2305" i="3"/>
  <c r="S2305" i="3"/>
  <c r="R2305" i="3"/>
  <c r="Q2305" i="3"/>
  <c r="O2305" i="3"/>
  <c r="N2305" i="3"/>
  <c r="M2305" i="3"/>
  <c r="L2305" i="3"/>
  <c r="K2305" i="3"/>
  <c r="BA2304" i="3"/>
  <c r="AZ2304" i="3"/>
  <c r="AY2304" i="3"/>
  <c r="AX2304" i="3"/>
  <c r="AW2304" i="3"/>
  <c r="AV2304" i="3"/>
  <c r="AU2304" i="3"/>
  <c r="AT2304" i="3"/>
  <c r="AS2304" i="3"/>
  <c r="AN2304" i="3" s="1"/>
  <c r="AH2304" i="3"/>
  <c r="AG2304" i="3"/>
  <c r="AE2304" i="3"/>
  <c r="AF2304" i="3" s="1"/>
  <c r="AD2304" i="3"/>
  <c r="AC2304" i="3"/>
  <c r="AB2304" i="3"/>
  <c r="AA2304" i="3"/>
  <c r="Z2304" i="3"/>
  <c r="Y2304" i="3"/>
  <c r="X2304" i="3"/>
  <c r="W2304" i="3"/>
  <c r="V2304" i="3"/>
  <c r="U2304" i="3"/>
  <c r="T2304" i="3"/>
  <c r="S2304" i="3"/>
  <c r="R2304" i="3"/>
  <c r="Q2304" i="3"/>
  <c r="O2304" i="3"/>
  <c r="N2304" i="3"/>
  <c r="M2304" i="3"/>
  <c r="L2304" i="3"/>
  <c r="K2304" i="3"/>
  <c r="BA2303" i="3"/>
  <c r="AZ2303" i="3"/>
  <c r="AY2303" i="3"/>
  <c r="AX2303" i="3"/>
  <c r="AW2303" i="3"/>
  <c r="AV2303" i="3"/>
  <c r="AU2303" i="3"/>
  <c r="AT2303" i="3"/>
  <c r="AS2303" i="3"/>
  <c r="AM2303" i="3" s="1"/>
  <c r="AN2303" i="3"/>
  <c r="AH2303" i="3"/>
  <c r="AG2303" i="3"/>
  <c r="AE2303" i="3"/>
  <c r="AF2303" i="3" s="1"/>
  <c r="AD2303" i="3"/>
  <c r="AC2303" i="3"/>
  <c r="AB2303" i="3"/>
  <c r="AA2303" i="3"/>
  <c r="Z2303" i="3"/>
  <c r="Y2303" i="3"/>
  <c r="X2303" i="3"/>
  <c r="W2303" i="3"/>
  <c r="V2303" i="3"/>
  <c r="U2303" i="3"/>
  <c r="T2303" i="3"/>
  <c r="S2303" i="3"/>
  <c r="R2303" i="3"/>
  <c r="Q2303" i="3"/>
  <c r="O2303" i="3"/>
  <c r="N2303" i="3"/>
  <c r="M2303" i="3"/>
  <c r="L2303" i="3"/>
  <c r="K2303" i="3"/>
  <c r="BA2302" i="3"/>
  <c r="AZ2302" i="3"/>
  <c r="AY2302" i="3"/>
  <c r="AX2302" i="3"/>
  <c r="AW2302" i="3"/>
  <c r="AV2302" i="3"/>
  <c r="AU2302" i="3"/>
  <c r="AT2302" i="3"/>
  <c r="AS2302" i="3"/>
  <c r="AN2302" i="3" s="1"/>
  <c r="AH2302" i="3"/>
  <c r="AG2302" i="3"/>
  <c r="AE2302" i="3"/>
  <c r="AF2302" i="3" s="1"/>
  <c r="AD2302" i="3"/>
  <c r="AC2302" i="3"/>
  <c r="AB2302" i="3"/>
  <c r="AA2302" i="3"/>
  <c r="Z2302" i="3"/>
  <c r="Y2302" i="3"/>
  <c r="X2302" i="3"/>
  <c r="W2302" i="3"/>
  <c r="V2302" i="3"/>
  <c r="U2302" i="3"/>
  <c r="T2302" i="3"/>
  <c r="S2302" i="3"/>
  <c r="R2302" i="3"/>
  <c r="Q2302" i="3"/>
  <c r="O2302" i="3"/>
  <c r="N2302" i="3"/>
  <c r="M2302" i="3"/>
  <c r="L2302" i="3"/>
  <c r="K2302" i="3"/>
  <c r="BA2301" i="3"/>
  <c r="AZ2301" i="3"/>
  <c r="AY2301" i="3"/>
  <c r="AX2301" i="3"/>
  <c r="AW2301" i="3"/>
  <c r="AV2301" i="3"/>
  <c r="AU2301" i="3"/>
  <c r="AT2301" i="3"/>
  <c r="AS2301" i="3"/>
  <c r="AM2301" i="3" s="1"/>
  <c r="AN2301" i="3"/>
  <c r="AH2301" i="3"/>
  <c r="AG2301" i="3"/>
  <c r="AE2301" i="3"/>
  <c r="AF2301" i="3" s="1"/>
  <c r="AD2301" i="3"/>
  <c r="AC2301" i="3"/>
  <c r="AB2301" i="3"/>
  <c r="AA2301" i="3"/>
  <c r="Z2301" i="3"/>
  <c r="Y2301" i="3"/>
  <c r="X2301" i="3"/>
  <c r="W2301" i="3"/>
  <c r="V2301" i="3"/>
  <c r="U2301" i="3"/>
  <c r="T2301" i="3"/>
  <c r="S2301" i="3"/>
  <c r="R2301" i="3"/>
  <c r="Q2301" i="3"/>
  <c r="O2301" i="3"/>
  <c r="N2301" i="3"/>
  <c r="M2301" i="3"/>
  <c r="L2301" i="3"/>
  <c r="K2301" i="3"/>
  <c r="BA2300" i="3"/>
  <c r="AZ2300" i="3"/>
  <c r="AY2300" i="3"/>
  <c r="AX2300" i="3"/>
  <c r="AW2300" i="3"/>
  <c r="AV2300" i="3"/>
  <c r="AU2300" i="3"/>
  <c r="AT2300" i="3"/>
  <c r="AS2300" i="3"/>
  <c r="AN2300" i="3" s="1"/>
  <c r="AH2300" i="3"/>
  <c r="AG2300" i="3"/>
  <c r="AE2300" i="3"/>
  <c r="AF2300" i="3" s="1"/>
  <c r="AD2300" i="3"/>
  <c r="AC2300" i="3"/>
  <c r="AB2300" i="3"/>
  <c r="AA2300" i="3"/>
  <c r="Z2300" i="3"/>
  <c r="Y2300" i="3"/>
  <c r="X2300" i="3"/>
  <c r="W2300" i="3"/>
  <c r="V2300" i="3"/>
  <c r="U2300" i="3"/>
  <c r="T2300" i="3"/>
  <c r="S2300" i="3"/>
  <c r="R2300" i="3"/>
  <c r="Q2300" i="3"/>
  <c r="O2300" i="3"/>
  <c r="N2300" i="3"/>
  <c r="M2300" i="3"/>
  <c r="L2300" i="3"/>
  <c r="K2300" i="3"/>
  <c r="BA2299" i="3"/>
  <c r="AZ2299" i="3"/>
  <c r="AY2299" i="3"/>
  <c r="AX2299" i="3"/>
  <c r="AW2299" i="3"/>
  <c r="AV2299" i="3"/>
  <c r="AU2299" i="3"/>
  <c r="AT2299" i="3"/>
  <c r="AS2299" i="3"/>
  <c r="AM2299" i="3" s="1"/>
  <c r="AN2299" i="3"/>
  <c r="AH2299" i="3"/>
  <c r="AG2299" i="3"/>
  <c r="AE2299" i="3"/>
  <c r="AF2299" i="3" s="1"/>
  <c r="AD2299" i="3"/>
  <c r="AC2299" i="3"/>
  <c r="AB2299" i="3"/>
  <c r="AA2299" i="3"/>
  <c r="Z2299" i="3"/>
  <c r="Y2299" i="3"/>
  <c r="X2299" i="3"/>
  <c r="W2299" i="3"/>
  <c r="V2299" i="3"/>
  <c r="U2299" i="3"/>
  <c r="T2299" i="3"/>
  <c r="S2299" i="3"/>
  <c r="R2299" i="3"/>
  <c r="Q2299" i="3"/>
  <c r="O2299" i="3"/>
  <c r="N2299" i="3"/>
  <c r="M2299" i="3"/>
  <c r="L2299" i="3"/>
  <c r="K2299" i="3"/>
  <c r="BA2298" i="3"/>
  <c r="AZ2298" i="3"/>
  <c r="AY2298" i="3"/>
  <c r="AX2298" i="3"/>
  <c r="AW2298" i="3"/>
  <c r="AV2298" i="3"/>
  <c r="AU2298" i="3"/>
  <c r="AT2298" i="3"/>
  <c r="AS2298" i="3"/>
  <c r="AN2298" i="3" s="1"/>
  <c r="AH2298" i="3"/>
  <c r="AG2298" i="3"/>
  <c r="AE2298" i="3"/>
  <c r="AF2298" i="3" s="1"/>
  <c r="AD2298" i="3"/>
  <c r="AC2298" i="3"/>
  <c r="AB2298" i="3"/>
  <c r="AA2298" i="3"/>
  <c r="Z2298" i="3"/>
  <c r="Y2298" i="3"/>
  <c r="X2298" i="3"/>
  <c r="W2298" i="3"/>
  <c r="V2298" i="3"/>
  <c r="U2298" i="3"/>
  <c r="T2298" i="3"/>
  <c r="S2298" i="3"/>
  <c r="R2298" i="3"/>
  <c r="Q2298" i="3"/>
  <c r="O2298" i="3"/>
  <c r="N2298" i="3"/>
  <c r="M2298" i="3"/>
  <c r="L2298" i="3"/>
  <c r="K2298" i="3"/>
  <c r="BA2297" i="3"/>
  <c r="AZ2297" i="3"/>
  <c r="AY2297" i="3"/>
  <c r="AX2297" i="3"/>
  <c r="AW2297" i="3"/>
  <c r="AV2297" i="3"/>
  <c r="AU2297" i="3"/>
  <c r="AT2297" i="3"/>
  <c r="AS2297" i="3"/>
  <c r="AM2297" i="3" s="1"/>
  <c r="AN2297" i="3"/>
  <c r="AH2297" i="3"/>
  <c r="AG2297" i="3"/>
  <c r="AE2297" i="3"/>
  <c r="AF2297" i="3" s="1"/>
  <c r="AD2297" i="3"/>
  <c r="AC2297" i="3"/>
  <c r="AB2297" i="3"/>
  <c r="AA2297" i="3"/>
  <c r="Z2297" i="3"/>
  <c r="Y2297" i="3"/>
  <c r="X2297" i="3"/>
  <c r="W2297" i="3"/>
  <c r="V2297" i="3"/>
  <c r="U2297" i="3"/>
  <c r="T2297" i="3"/>
  <c r="S2297" i="3"/>
  <c r="R2297" i="3"/>
  <c r="Q2297" i="3"/>
  <c r="O2297" i="3"/>
  <c r="N2297" i="3"/>
  <c r="M2297" i="3"/>
  <c r="L2297" i="3"/>
  <c r="K2297" i="3"/>
  <c r="BA2296" i="3"/>
  <c r="AZ2296" i="3"/>
  <c r="AY2296" i="3"/>
  <c r="AX2296" i="3"/>
  <c r="AW2296" i="3"/>
  <c r="AV2296" i="3"/>
  <c r="AU2296" i="3"/>
  <c r="AT2296" i="3"/>
  <c r="AS2296" i="3"/>
  <c r="AN2296" i="3" s="1"/>
  <c r="AH2296" i="3"/>
  <c r="AG2296" i="3"/>
  <c r="AE2296" i="3"/>
  <c r="AF2296" i="3" s="1"/>
  <c r="AD2296" i="3"/>
  <c r="AC2296" i="3"/>
  <c r="AB2296" i="3"/>
  <c r="AA2296" i="3"/>
  <c r="Z2296" i="3"/>
  <c r="Y2296" i="3"/>
  <c r="X2296" i="3"/>
  <c r="W2296" i="3"/>
  <c r="V2296" i="3"/>
  <c r="U2296" i="3"/>
  <c r="T2296" i="3"/>
  <c r="S2296" i="3"/>
  <c r="R2296" i="3"/>
  <c r="Q2296" i="3"/>
  <c r="O2296" i="3"/>
  <c r="N2296" i="3"/>
  <c r="M2296" i="3"/>
  <c r="L2296" i="3"/>
  <c r="K2296" i="3"/>
  <c r="BA2295" i="3"/>
  <c r="AZ2295" i="3"/>
  <c r="AY2295" i="3"/>
  <c r="AX2295" i="3"/>
  <c r="AW2295" i="3"/>
  <c r="AV2295" i="3"/>
  <c r="AU2295" i="3"/>
  <c r="AT2295" i="3"/>
  <c r="AS2295" i="3"/>
  <c r="AN2295" i="3" s="1"/>
  <c r="AQ2295" i="3"/>
  <c r="AE2295" i="3"/>
  <c r="AK2295" i="3" s="1"/>
  <c r="AD2295" i="3"/>
  <c r="AC2295" i="3"/>
  <c r="AB2295" i="3"/>
  <c r="AA2295" i="3"/>
  <c r="Z2295" i="3"/>
  <c r="Y2295" i="3"/>
  <c r="X2295" i="3"/>
  <c r="W2295" i="3"/>
  <c r="V2295" i="3"/>
  <c r="U2295" i="3"/>
  <c r="T2295" i="3"/>
  <c r="S2295" i="3"/>
  <c r="R2295" i="3"/>
  <c r="Q2295" i="3"/>
  <c r="O2295" i="3"/>
  <c r="N2295" i="3"/>
  <c r="M2295" i="3"/>
  <c r="L2295" i="3"/>
  <c r="K2295" i="3"/>
  <c r="BA2294" i="3"/>
  <c r="AZ2294" i="3"/>
  <c r="AY2294" i="3"/>
  <c r="AX2294" i="3"/>
  <c r="AW2294" i="3"/>
  <c r="AV2294" i="3"/>
  <c r="AU2294" i="3"/>
  <c r="AT2294" i="3"/>
  <c r="AS2294" i="3"/>
  <c r="AQ2294" i="3"/>
  <c r="AN2294" i="3"/>
  <c r="AE2294" i="3"/>
  <c r="AK2294" i="3" s="1"/>
  <c r="AD2294" i="3"/>
  <c r="AC2294" i="3"/>
  <c r="AB2294" i="3"/>
  <c r="AA2294" i="3"/>
  <c r="Z2294" i="3"/>
  <c r="Y2294" i="3"/>
  <c r="X2294" i="3"/>
  <c r="W2294" i="3"/>
  <c r="V2294" i="3"/>
  <c r="U2294" i="3"/>
  <c r="T2294" i="3"/>
  <c r="S2294" i="3"/>
  <c r="R2294" i="3"/>
  <c r="Q2294" i="3"/>
  <c r="O2294" i="3"/>
  <c r="N2294" i="3"/>
  <c r="M2294" i="3"/>
  <c r="L2294" i="3"/>
  <c r="K2294" i="3"/>
  <c r="BA2293" i="3"/>
  <c r="AZ2293" i="3"/>
  <c r="AY2293" i="3"/>
  <c r="AX2293" i="3"/>
  <c r="AW2293" i="3"/>
  <c r="AV2293" i="3"/>
  <c r="AU2293" i="3"/>
  <c r="AT2293" i="3"/>
  <c r="AS2293" i="3"/>
  <c r="AQ2293" i="3"/>
  <c r="AN2293" i="3"/>
  <c r="AM2293" i="3"/>
  <c r="AH2293" i="3"/>
  <c r="AE2293" i="3"/>
  <c r="AD2293" i="3"/>
  <c r="AC2293" i="3"/>
  <c r="AB2293" i="3"/>
  <c r="AA2293" i="3"/>
  <c r="Z2293" i="3"/>
  <c r="Y2293" i="3"/>
  <c r="X2293" i="3"/>
  <c r="W2293" i="3"/>
  <c r="V2293" i="3"/>
  <c r="U2293" i="3"/>
  <c r="T2293" i="3"/>
  <c r="S2293" i="3"/>
  <c r="R2293" i="3"/>
  <c r="Q2293" i="3"/>
  <c r="O2293" i="3"/>
  <c r="N2293" i="3"/>
  <c r="M2293" i="3"/>
  <c r="L2293" i="3"/>
  <c r="K2293" i="3"/>
  <c r="BA2292" i="3"/>
  <c r="AZ2292" i="3"/>
  <c r="AY2292" i="3"/>
  <c r="AX2292" i="3"/>
  <c r="AW2292" i="3"/>
  <c r="AV2292" i="3"/>
  <c r="AU2292" i="3"/>
  <c r="AT2292" i="3"/>
  <c r="AS2292" i="3"/>
  <c r="AQ2292" i="3" s="1"/>
  <c r="AN2292" i="3"/>
  <c r="AM2292" i="3"/>
  <c r="AE2292" i="3"/>
  <c r="AK2292" i="3" s="1"/>
  <c r="AD2292" i="3"/>
  <c r="AC2292" i="3"/>
  <c r="AB2292" i="3"/>
  <c r="AA2292" i="3"/>
  <c r="Z2292" i="3"/>
  <c r="Y2292" i="3"/>
  <c r="X2292" i="3"/>
  <c r="W2292" i="3"/>
  <c r="V2292" i="3"/>
  <c r="U2292" i="3"/>
  <c r="T2292" i="3"/>
  <c r="S2292" i="3"/>
  <c r="R2292" i="3"/>
  <c r="Q2292" i="3"/>
  <c r="O2292" i="3"/>
  <c r="N2292" i="3"/>
  <c r="M2292" i="3"/>
  <c r="L2292" i="3"/>
  <c r="K2292" i="3"/>
  <c r="BA2291" i="3"/>
  <c r="AZ2291" i="3"/>
  <c r="AY2291" i="3"/>
  <c r="AX2291" i="3"/>
  <c r="AW2291" i="3"/>
  <c r="AV2291" i="3"/>
  <c r="AU2291" i="3"/>
  <c r="AT2291" i="3"/>
  <c r="AS2291" i="3"/>
  <c r="AQ2291" i="3"/>
  <c r="AP2291" i="3"/>
  <c r="AN2291" i="3"/>
  <c r="AE2291" i="3"/>
  <c r="AK2291" i="3" s="1"/>
  <c r="AD2291" i="3"/>
  <c r="AC2291" i="3"/>
  <c r="AB2291" i="3"/>
  <c r="AA2291" i="3"/>
  <c r="Z2291" i="3"/>
  <c r="Y2291" i="3"/>
  <c r="X2291" i="3"/>
  <c r="W2291" i="3"/>
  <c r="V2291" i="3"/>
  <c r="U2291" i="3"/>
  <c r="T2291" i="3"/>
  <c r="S2291" i="3"/>
  <c r="R2291" i="3"/>
  <c r="Q2291" i="3"/>
  <c r="O2291" i="3"/>
  <c r="N2291" i="3"/>
  <c r="M2291" i="3"/>
  <c r="L2291" i="3"/>
  <c r="K2291" i="3"/>
  <c r="BA2290" i="3"/>
  <c r="AZ2290" i="3"/>
  <c r="AY2290" i="3"/>
  <c r="AX2290" i="3"/>
  <c r="AW2290" i="3"/>
  <c r="AV2290" i="3"/>
  <c r="AU2290" i="3"/>
  <c r="AT2290" i="3"/>
  <c r="AS2290" i="3"/>
  <c r="AQ2290" i="3"/>
  <c r="AP2290" i="3"/>
  <c r="AN2290" i="3"/>
  <c r="AK2290" i="3"/>
  <c r="AJ2290" i="3"/>
  <c r="AI2290" i="3"/>
  <c r="AG2290" i="3"/>
  <c r="AE2290" i="3"/>
  <c r="AF2290" i="3" s="1"/>
  <c r="AD2290" i="3"/>
  <c r="AC2290" i="3"/>
  <c r="AB2290" i="3"/>
  <c r="AA2290" i="3"/>
  <c r="Z2290" i="3"/>
  <c r="Y2290" i="3"/>
  <c r="X2290" i="3"/>
  <c r="W2290" i="3"/>
  <c r="V2290" i="3"/>
  <c r="U2290" i="3"/>
  <c r="T2290" i="3"/>
  <c r="S2290" i="3"/>
  <c r="R2290" i="3"/>
  <c r="Q2290" i="3"/>
  <c r="O2290" i="3"/>
  <c r="N2290" i="3"/>
  <c r="M2290" i="3"/>
  <c r="L2290" i="3"/>
  <c r="K2290" i="3"/>
  <c r="BA2289" i="3"/>
  <c r="AZ2289" i="3"/>
  <c r="AY2289" i="3"/>
  <c r="AX2289" i="3"/>
  <c r="AW2289" i="3"/>
  <c r="AV2289" i="3"/>
  <c r="AU2289" i="3"/>
  <c r="AT2289" i="3"/>
  <c r="AS2289" i="3"/>
  <c r="AQ2289" i="3"/>
  <c r="AP2289" i="3"/>
  <c r="AO2289" i="3"/>
  <c r="AN2289" i="3"/>
  <c r="AM2289" i="3"/>
  <c r="AE2289" i="3"/>
  <c r="AF2289" i="3" s="1"/>
  <c r="AD2289" i="3"/>
  <c r="AC2289" i="3"/>
  <c r="AB2289" i="3"/>
  <c r="AA2289" i="3"/>
  <c r="Z2289" i="3"/>
  <c r="Y2289" i="3"/>
  <c r="X2289" i="3"/>
  <c r="W2289" i="3"/>
  <c r="V2289" i="3"/>
  <c r="U2289" i="3"/>
  <c r="T2289" i="3"/>
  <c r="S2289" i="3"/>
  <c r="R2289" i="3"/>
  <c r="Q2289" i="3"/>
  <c r="O2289" i="3"/>
  <c r="N2289" i="3"/>
  <c r="M2289" i="3"/>
  <c r="L2289" i="3"/>
  <c r="K2289" i="3"/>
  <c r="BA2288" i="3"/>
  <c r="AZ2288" i="3"/>
  <c r="AY2288" i="3"/>
  <c r="AX2288" i="3"/>
  <c r="AW2288" i="3"/>
  <c r="AV2288" i="3"/>
  <c r="AU2288" i="3"/>
  <c r="AT2288" i="3"/>
  <c r="AS2288" i="3"/>
  <c r="AQ2288" i="3"/>
  <c r="AP2288" i="3"/>
  <c r="AN2288" i="3"/>
  <c r="AK2288" i="3"/>
  <c r="AJ2288" i="3"/>
  <c r="AI2288" i="3"/>
  <c r="AG2288" i="3"/>
  <c r="AE2288" i="3"/>
  <c r="AF2288" i="3" s="1"/>
  <c r="AD2288" i="3"/>
  <c r="AC2288" i="3"/>
  <c r="AB2288" i="3"/>
  <c r="AA2288" i="3"/>
  <c r="Z2288" i="3"/>
  <c r="Y2288" i="3"/>
  <c r="X2288" i="3"/>
  <c r="W2288" i="3"/>
  <c r="V2288" i="3"/>
  <c r="U2288" i="3"/>
  <c r="T2288" i="3"/>
  <c r="S2288" i="3"/>
  <c r="R2288" i="3"/>
  <c r="Q2288" i="3"/>
  <c r="O2288" i="3"/>
  <c r="N2288" i="3"/>
  <c r="M2288" i="3"/>
  <c r="L2288" i="3"/>
  <c r="K2288" i="3"/>
  <c r="BA2287" i="3"/>
  <c r="AZ2287" i="3"/>
  <c r="AY2287" i="3"/>
  <c r="AX2287" i="3"/>
  <c r="AW2287" i="3"/>
  <c r="AV2287" i="3"/>
  <c r="AU2287" i="3"/>
  <c r="AT2287" i="3"/>
  <c r="AS2287" i="3"/>
  <c r="AQ2287" i="3"/>
  <c r="AP2287" i="3"/>
  <c r="AO2287" i="3"/>
  <c r="AN2287" i="3"/>
  <c r="AM2287" i="3"/>
  <c r="AE2287" i="3"/>
  <c r="AF2287" i="3" s="1"/>
  <c r="AD2287" i="3"/>
  <c r="AC2287" i="3"/>
  <c r="AB2287" i="3"/>
  <c r="AA2287" i="3"/>
  <c r="Z2287" i="3"/>
  <c r="Y2287" i="3"/>
  <c r="X2287" i="3"/>
  <c r="W2287" i="3"/>
  <c r="V2287" i="3"/>
  <c r="U2287" i="3"/>
  <c r="T2287" i="3"/>
  <c r="S2287" i="3"/>
  <c r="R2287" i="3"/>
  <c r="Q2287" i="3"/>
  <c r="O2287" i="3"/>
  <c r="N2287" i="3"/>
  <c r="M2287" i="3"/>
  <c r="L2287" i="3"/>
  <c r="K2287" i="3"/>
  <c r="BA2286" i="3"/>
  <c r="AZ2286" i="3"/>
  <c r="AY2286" i="3"/>
  <c r="AX2286" i="3"/>
  <c r="AW2286" i="3"/>
  <c r="AV2286" i="3"/>
  <c r="AU2286" i="3"/>
  <c r="AT2286" i="3"/>
  <c r="AS2286" i="3"/>
  <c r="AQ2286" i="3"/>
  <c r="AP2286" i="3"/>
  <c r="AN2286" i="3"/>
  <c r="AK2286" i="3"/>
  <c r="AJ2286" i="3"/>
  <c r="AI2286" i="3"/>
  <c r="AG2286" i="3"/>
  <c r="AE2286" i="3"/>
  <c r="AF2286" i="3" s="1"/>
  <c r="AD2286" i="3"/>
  <c r="AC2286" i="3"/>
  <c r="AB2286" i="3"/>
  <c r="AA2286" i="3"/>
  <c r="Z2286" i="3"/>
  <c r="Y2286" i="3"/>
  <c r="X2286" i="3"/>
  <c r="W2286" i="3"/>
  <c r="V2286" i="3"/>
  <c r="U2286" i="3"/>
  <c r="T2286" i="3"/>
  <c r="S2286" i="3"/>
  <c r="R2286" i="3"/>
  <c r="Q2286" i="3"/>
  <c r="O2286" i="3"/>
  <c r="N2286" i="3"/>
  <c r="M2286" i="3"/>
  <c r="L2286" i="3"/>
  <c r="K2286" i="3"/>
  <c r="BA2285" i="3"/>
  <c r="AZ2285" i="3"/>
  <c r="AY2285" i="3"/>
  <c r="AX2285" i="3"/>
  <c r="AW2285" i="3"/>
  <c r="AV2285" i="3"/>
  <c r="AU2285" i="3"/>
  <c r="AT2285" i="3"/>
  <c r="AS2285" i="3"/>
  <c r="AQ2285" i="3"/>
  <c r="AP2285" i="3"/>
  <c r="AO2285" i="3"/>
  <c r="AN2285" i="3"/>
  <c r="AM2285" i="3"/>
  <c r="AE2285" i="3"/>
  <c r="AF2285" i="3" s="1"/>
  <c r="AD2285" i="3"/>
  <c r="AC2285" i="3"/>
  <c r="AB2285" i="3"/>
  <c r="AA2285" i="3"/>
  <c r="Z2285" i="3"/>
  <c r="Y2285" i="3"/>
  <c r="X2285" i="3"/>
  <c r="W2285" i="3"/>
  <c r="V2285" i="3"/>
  <c r="U2285" i="3"/>
  <c r="T2285" i="3"/>
  <c r="S2285" i="3"/>
  <c r="R2285" i="3"/>
  <c r="Q2285" i="3"/>
  <c r="O2285" i="3"/>
  <c r="N2285" i="3"/>
  <c r="M2285" i="3"/>
  <c r="L2285" i="3"/>
  <c r="K2285" i="3"/>
  <c r="BA2284" i="3"/>
  <c r="AZ2284" i="3"/>
  <c r="AY2284" i="3"/>
  <c r="AX2284" i="3"/>
  <c r="AW2284" i="3"/>
  <c r="AV2284" i="3"/>
  <c r="AU2284" i="3"/>
  <c r="AT2284" i="3"/>
  <c r="AS2284" i="3"/>
  <c r="AQ2284" i="3"/>
  <c r="AP2284" i="3"/>
  <c r="AK2284" i="3"/>
  <c r="AJ2284" i="3"/>
  <c r="AI2284" i="3"/>
  <c r="AG2284" i="3"/>
  <c r="AE2284" i="3"/>
  <c r="AF2284" i="3" s="1"/>
  <c r="AD2284" i="3"/>
  <c r="AC2284" i="3"/>
  <c r="AB2284" i="3"/>
  <c r="AA2284" i="3"/>
  <c r="Z2284" i="3"/>
  <c r="Y2284" i="3"/>
  <c r="X2284" i="3"/>
  <c r="W2284" i="3"/>
  <c r="V2284" i="3"/>
  <c r="U2284" i="3"/>
  <c r="T2284" i="3"/>
  <c r="S2284" i="3"/>
  <c r="R2284" i="3"/>
  <c r="Q2284" i="3"/>
  <c r="O2284" i="3"/>
  <c r="N2284" i="3"/>
  <c r="M2284" i="3"/>
  <c r="L2284" i="3"/>
  <c r="K2284" i="3"/>
  <c r="BA2283" i="3"/>
  <c r="AZ2283" i="3"/>
  <c r="AY2283" i="3"/>
  <c r="AX2283" i="3"/>
  <c r="AW2283" i="3"/>
  <c r="AV2283" i="3"/>
  <c r="AU2283" i="3"/>
  <c r="AT2283" i="3"/>
  <c r="AS2283" i="3"/>
  <c r="AQ2283" i="3"/>
  <c r="AP2283" i="3"/>
  <c r="AO2283" i="3"/>
  <c r="AN2283" i="3"/>
  <c r="AM2283" i="3"/>
  <c r="AE2283" i="3"/>
  <c r="AF2283" i="3" s="1"/>
  <c r="AD2283" i="3"/>
  <c r="AC2283" i="3"/>
  <c r="AB2283" i="3"/>
  <c r="AA2283" i="3"/>
  <c r="Z2283" i="3"/>
  <c r="Y2283" i="3"/>
  <c r="X2283" i="3"/>
  <c r="W2283" i="3"/>
  <c r="V2283" i="3"/>
  <c r="U2283" i="3"/>
  <c r="T2283" i="3"/>
  <c r="S2283" i="3"/>
  <c r="R2283" i="3"/>
  <c r="Q2283" i="3"/>
  <c r="O2283" i="3"/>
  <c r="N2283" i="3"/>
  <c r="M2283" i="3"/>
  <c r="L2283" i="3"/>
  <c r="K2283" i="3"/>
  <c r="BA2282" i="3"/>
  <c r="AZ2282" i="3"/>
  <c r="AY2282" i="3"/>
  <c r="AX2282" i="3"/>
  <c r="AW2282" i="3"/>
  <c r="AV2282" i="3"/>
  <c r="AU2282" i="3"/>
  <c r="AT2282" i="3"/>
  <c r="AS2282" i="3"/>
  <c r="AQ2282" i="3"/>
  <c r="AP2282" i="3"/>
  <c r="AK2282" i="3"/>
  <c r="AJ2282" i="3"/>
  <c r="AI2282" i="3"/>
  <c r="AG2282" i="3"/>
  <c r="AE2282" i="3"/>
  <c r="AF2282" i="3" s="1"/>
  <c r="AD2282" i="3"/>
  <c r="AC2282" i="3"/>
  <c r="AB2282" i="3"/>
  <c r="AA2282" i="3"/>
  <c r="Z2282" i="3"/>
  <c r="Y2282" i="3"/>
  <c r="X2282" i="3"/>
  <c r="W2282" i="3"/>
  <c r="V2282" i="3"/>
  <c r="U2282" i="3"/>
  <c r="T2282" i="3"/>
  <c r="S2282" i="3"/>
  <c r="R2282" i="3"/>
  <c r="Q2282" i="3"/>
  <c r="O2282" i="3"/>
  <c r="N2282" i="3"/>
  <c r="M2282" i="3"/>
  <c r="L2282" i="3"/>
  <c r="K2282" i="3"/>
  <c r="BA2281" i="3"/>
  <c r="AZ2281" i="3"/>
  <c r="AY2281" i="3"/>
  <c r="AX2281" i="3"/>
  <c r="AW2281" i="3"/>
  <c r="AV2281" i="3"/>
  <c r="AU2281" i="3"/>
  <c r="AT2281" i="3"/>
  <c r="AS2281" i="3"/>
  <c r="AQ2281" i="3"/>
  <c r="AP2281" i="3"/>
  <c r="AO2281" i="3"/>
  <c r="AN2281" i="3"/>
  <c r="AM2281" i="3"/>
  <c r="AE2281" i="3"/>
  <c r="AF2281" i="3" s="1"/>
  <c r="AD2281" i="3"/>
  <c r="AC2281" i="3"/>
  <c r="AB2281" i="3"/>
  <c r="AA2281" i="3"/>
  <c r="Z2281" i="3"/>
  <c r="Y2281" i="3"/>
  <c r="X2281" i="3"/>
  <c r="W2281" i="3"/>
  <c r="V2281" i="3"/>
  <c r="U2281" i="3"/>
  <c r="T2281" i="3"/>
  <c r="S2281" i="3"/>
  <c r="R2281" i="3"/>
  <c r="Q2281" i="3"/>
  <c r="O2281" i="3"/>
  <c r="N2281" i="3"/>
  <c r="M2281" i="3"/>
  <c r="L2281" i="3"/>
  <c r="K2281" i="3"/>
  <c r="BA2280" i="3"/>
  <c r="AZ2280" i="3"/>
  <c r="AY2280" i="3"/>
  <c r="AX2280" i="3"/>
  <c r="AW2280" i="3"/>
  <c r="AV2280" i="3"/>
  <c r="AU2280" i="3"/>
  <c r="AT2280" i="3"/>
  <c r="AS2280" i="3"/>
  <c r="AQ2280" i="3"/>
  <c r="AP2280" i="3"/>
  <c r="AK2280" i="3"/>
  <c r="AJ2280" i="3"/>
  <c r="AI2280" i="3"/>
  <c r="AG2280" i="3"/>
  <c r="AE2280" i="3"/>
  <c r="AF2280" i="3" s="1"/>
  <c r="AD2280" i="3"/>
  <c r="AC2280" i="3"/>
  <c r="AB2280" i="3"/>
  <c r="AA2280" i="3"/>
  <c r="Z2280" i="3"/>
  <c r="Y2280" i="3"/>
  <c r="X2280" i="3"/>
  <c r="W2280" i="3"/>
  <c r="V2280" i="3"/>
  <c r="U2280" i="3"/>
  <c r="T2280" i="3"/>
  <c r="S2280" i="3"/>
  <c r="R2280" i="3"/>
  <c r="Q2280" i="3"/>
  <c r="O2280" i="3"/>
  <c r="N2280" i="3"/>
  <c r="M2280" i="3"/>
  <c r="L2280" i="3"/>
  <c r="K2280" i="3"/>
  <c r="BA2279" i="3"/>
  <c r="AZ2279" i="3"/>
  <c r="AY2279" i="3"/>
  <c r="AX2279" i="3"/>
  <c r="AW2279" i="3"/>
  <c r="AV2279" i="3"/>
  <c r="AU2279" i="3"/>
  <c r="AT2279" i="3"/>
  <c r="AS2279" i="3"/>
  <c r="AQ2279" i="3"/>
  <c r="AP2279" i="3"/>
  <c r="AO2279" i="3"/>
  <c r="AN2279" i="3"/>
  <c r="AM2279" i="3"/>
  <c r="AE2279" i="3"/>
  <c r="AF2279" i="3" s="1"/>
  <c r="AD2279" i="3"/>
  <c r="AC2279" i="3"/>
  <c r="AB2279" i="3"/>
  <c r="AA2279" i="3"/>
  <c r="Z2279" i="3"/>
  <c r="Y2279" i="3"/>
  <c r="X2279" i="3"/>
  <c r="W2279" i="3"/>
  <c r="V2279" i="3"/>
  <c r="U2279" i="3"/>
  <c r="T2279" i="3"/>
  <c r="S2279" i="3"/>
  <c r="R2279" i="3"/>
  <c r="Q2279" i="3"/>
  <c r="O2279" i="3"/>
  <c r="N2279" i="3"/>
  <c r="M2279" i="3"/>
  <c r="L2279" i="3"/>
  <c r="K2279" i="3"/>
  <c r="BA2278" i="3"/>
  <c r="AZ2278" i="3"/>
  <c r="AY2278" i="3"/>
  <c r="AX2278" i="3"/>
  <c r="AW2278" i="3"/>
  <c r="AV2278" i="3"/>
  <c r="AU2278" i="3"/>
  <c r="AT2278" i="3"/>
  <c r="AS2278" i="3"/>
  <c r="AQ2278" i="3"/>
  <c r="AP2278" i="3"/>
  <c r="AK2278" i="3"/>
  <c r="AJ2278" i="3"/>
  <c r="AI2278" i="3"/>
  <c r="AG2278" i="3"/>
  <c r="AE2278" i="3"/>
  <c r="AF2278" i="3" s="1"/>
  <c r="AD2278" i="3"/>
  <c r="AC2278" i="3"/>
  <c r="AB2278" i="3"/>
  <c r="AA2278" i="3"/>
  <c r="Z2278" i="3"/>
  <c r="Y2278" i="3"/>
  <c r="X2278" i="3"/>
  <c r="W2278" i="3"/>
  <c r="V2278" i="3"/>
  <c r="U2278" i="3"/>
  <c r="T2278" i="3"/>
  <c r="S2278" i="3"/>
  <c r="R2278" i="3"/>
  <c r="Q2278" i="3"/>
  <c r="O2278" i="3"/>
  <c r="N2278" i="3"/>
  <c r="M2278" i="3"/>
  <c r="L2278" i="3"/>
  <c r="K2278" i="3"/>
  <c r="BA2277" i="3"/>
  <c r="AZ2277" i="3"/>
  <c r="AY2277" i="3"/>
  <c r="AX2277" i="3"/>
  <c r="AW2277" i="3"/>
  <c r="AV2277" i="3"/>
  <c r="AU2277" i="3"/>
  <c r="AT2277" i="3"/>
  <c r="AS2277" i="3"/>
  <c r="AQ2277" i="3"/>
  <c r="AP2277" i="3"/>
  <c r="AO2277" i="3"/>
  <c r="AN2277" i="3"/>
  <c r="AM2277" i="3"/>
  <c r="AE2277" i="3"/>
  <c r="AF2277" i="3" s="1"/>
  <c r="AD2277" i="3"/>
  <c r="AC2277" i="3"/>
  <c r="AB2277" i="3"/>
  <c r="AA2277" i="3"/>
  <c r="Z2277" i="3"/>
  <c r="Y2277" i="3"/>
  <c r="X2277" i="3"/>
  <c r="W2277" i="3"/>
  <c r="V2277" i="3"/>
  <c r="U2277" i="3"/>
  <c r="T2277" i="3"/>
  <c r="S2277" i="3"/>
  <c r="R2277" i="3"/>
  <c r="Q2277" i="3"/>
  <c r="O2277" i="3"/>
  <c r="N2277" i="3"/>
  <c r="M2277" i="3"/>
  <c r="L2277" i="3"/>
  <c r="K2277" i="3"/>
  <c r="BA2276" i="3"/>
  <c r="AZ2276" i="3"/>
  <c r="AY2276" i="3"/>
  <c r="AX2276" i="3"/>
  <c r="AW2276" i="3"/>
  <c r="AV2276" i="3"/>
  <c r="AU2276" i="3"/>
  <c r="AT2276" i="3"/>
  <c r="AS2276" i="3"/>
  <c r="AQ2276" i="3"/>
  <c r="AP2276" i="3"/>
  <c r="AK2276" i="3"/>
  <c r="AJ2276" i="3"/>
  <c r="AI2276" i="3"/>
  <c r="AG2276" i="3"/>
  <c r="AE2276" i="3"/>
  <c r="AF2276" i="3" s="1"/>
  <c r="AD2276" i="3"/>
  <c r="AC2276" i="3"/>
  <c r="AB2276" i="3"/>
  <c r="AA2276" i="3"/>
  <c r="Z2276" i="3"/>
  <c r="Y2276" i="3"/>
  <c r="X2276" i="3"/>
  <c r="W2276" i="3"/>
  <c r="V2276" i="3"/>
  <c r="U2276" i="3"/>
  <c r="T2276" i="3"/>
  <c r="S2276" i="3"/>
  <c r="R2276" i="3"/>
  <c r="Q2276" i="3"/>
  <c r="O2276" i="3"/>
  <c r="N2276" i="3"/>
  <c r="M2276" i="3"/>
  <c r="L2276" i="3"/>
  <c r="K2276" i="3"/>
  <c r="BA2275" i="3"/>
  <c r="AZ2275" i="3"/>
  <c r="AY2275" i="3"/>
  <c r="AX2275" i="3"/>
  <c r="AW2275" i="3"/>
  <c r="AV2275" i="3"/>
  <c r="AU2275" i="3"/>
  <c r="AT2275" i="3"/>
  <c r="AS2275" i="3"/>
  <c r="AQ2275" i="3"/>
  <c r="AP2275" i="3"/>
  <c r="AO2275" i="3"/>
  <c r="AN2275" i="3"/>
  <c r="AM2275" i="3"/>
  <c r="AE2275" i="3"/>
  <c r="AF2275" i="3" s="1"/>
  <c r="AD2275" i="3"/>
  <c r="AC2275" i="3"/>
  <c r="AB2275" i="3"/>
  <c r="AA2275" i="3"/>
  <c r="Z2275" i="3"/>
  <c r="Y2275" i="3"/>
  <c r="X2275" i="3"/>
  <c r="W2275" i="3"/>
  <c r="V2275" i="3"/>
  <c r="U2275" i="3"/>
  <c r="T2275" i="3"/>
  <c r="S2275" i="3"/>
  <c r="R2275" i="3"/>
  <c r="Q2275" i="3"/>
  <c r="O2275" i="3"/>
  <c r="N2275" i="3"/>
  <c r="M2275" i="3"/>
  <c r="L2275" i="3"/>
  <c r="K2275" i="3"/>
  <c r="BA2274" i="3"/>
  <c r="AZ2274" i="3"/>
  <c r="AY2274" i="3"/>
  <c r="AX2274" i="3"/>
  <c r="AW2274" i="3"/>
  <c r="AV2274" i="3"/>
  <c r="AU2274" i="3"/>
  <c r="AT2274" i="3"/>
  <c r="AS2274" i="3"/>
  <c r="AQ2274" i="3"/>
  <c r="AP2274" i="3"/>
  <c r="AK2274" i="3"/>
  <c r="AJ2274" i="3"/>
  <c r="AI2274" i="3"/>
  <c r="AG2274" i="3"/>
  <c r="AE2274" i="3"/>
  <c r="AF2274" i="3" s="1"/>
  <c r="AD2274" i="3"/>
  <c r="AC2274" i="3"/>
  <c r="AB2274" i="3"/>
  <c r="AA2274" i="3"/>
  <c r="Z2274" i="3"/>
  <c r="Y2274" i="3"/>
  <c r="X2274" i="3"/>
  <c r="W2274" i="3"/>
  <c r="V2274" i="3"/>
  <c r="U2274" i="3"/>
  <c r="T2274" i="3"/>
  <c r="S2274" i="3"/>
  <c r="R2274" i="3"/>
  <c r="Q2274" i="3"/>
  <c r="O2274" i="3"/>
  <c r="N2274" i="3"/>
  <c r="M2274" i="3"/>
  <c r="L2274" i="3"/>
  <c r="K2274" i="3"/>
  <c r="BA2273" i="3"/>
  <c r="AZ2273" i="3"/>
  <c r="AY2273" i="3"/>
  <c r="AX2273" i="3"/>
  <c r="AW2273" i="3"/>
  <c r="AV2273" i="3"/>
  <c r="AU2273" i="3"/>
  <c r="AT2273" i="3"/>
  <c r="AS2273" i="3"/>
  <c r="AQ2273" i="3"/>
  <c r="AP2273" i="3"/>
  <c r="AO2273" i="3"/>
  <c r="AN2273" i="3"/>
  <c r="AM2273" i="3"/>
  <c r="AE2273" i="3"/>
  <c r="AF2273" i="3" s="1"/>
  <c r="AD2273" i="3"/>
  <c r="AC2273" i="3"/>
  <c r="AB2273" i="3"/>
  <c r="AA2273" i="3"/>
  <c r="Z2273" i="3"/>
  <c r="Y2273" i="3"/>
  <c r="X2273" i="3"/>
  <c r="W2273" i="3"/>
  <c r="V2273" i="3"/>
  <c r="U2273" i="3"/>
  <c r="T2273" i="3"/>
  <c r="S2273" i="3"/>
  <c r="R2273" i="3"/>
  <c r="Q2273" i="3"/>
  <c r="O2273" i="3"/>
  <c r="N2273" i="3"/>
  <c r="M2273" i="3"/>
  <c r="L2273" i="3"/>
  <c r="K2273" i="3"/>
  <c r="BA2272" i="3"/>
  <c r="AZ2272" i="3"/>
  <c r="AY2272" i="3"/>
  <c r="AX2272" i="3"/>
  <c r="AW2272" i="3"/>
  <c r="AV2272" i="3"/>
  <c r="AU2272" i="3"/>
  <c r="AT2272" i="3"/>
  <c r="AS2272" i="3"/>
  <c r="AQ2272" i="3"/>
  <c r="AP2272" i="3"/>
  <c r="AK2272" i="3"/>
  <c r="AJ2272" i="3"/>
  <c r="AI2272" i="3"/>
  <c r="AE2272" i="3"/>
  <c r="AF2272" i="3" s="1"/>
  <c r="AD2272" i="3"/>
  <c r="AC2272" i="3"/>
  <c r="AB2272" i="3"/>
  <c r="AA2272" i="3"/>
  <c r="Z2272" i="3"/>
  <c r="Y2272" i="3"/>
  <c r="X2272" i="3"/>
  <c r="W2272" i="3"/>
  <c r="V2272" i="3"/>
  <c r="U2272" i="3"/>
  <c r="T2272" i="3"/>
  <c r="S2272" i="3"/>
  <c r="R2272" i="3"/>
  <c r="Q2272" i="3"/>
  <c r="O2272" i="3"/>
  <c r="N2272" i="3"/>
  <c r="M2272" i="3"/>
  <c r="L2272" i="3"/>
  <c r="K2272" i="3"/>
  <c r="BA2271" i="3"/>
  <c r="AZ2271" i="3"/>
  <c r="AY2271" i="3"/>
  <c r="AX2271" i="3"/>
  <c r="AW2271" i="3"/>
  <c r="AV2271" i="3"/>
  <c r="AU2271" i="3"/>
  <c r="AT2271" i="3"/>
  <c r="AS2271" i="3"/>
  <c r="AQ2271" i="3"/>
  <c r="AP2271" i="3"/>
  <c r="AO2271" i="3"/>
  <c r="AN2271" i="3"/>
  <c r="AM2271" i="3"/>
  <c r="AE2271" i="3"/>
  <c r="AD2271" i="3"/>
  <c r="AC2271" i="3"/>
  <c r="AB2271" i="3"/>
  <c r="AA2271" i="3"/>
  <c r="Z2271" i="3"/>
  <c r="Y2271" i="3"/>
  <c r="X2271" i="3"/>
  <c r="W2271" i="3"/>
  <c r="V2271" i="3"/>
  <c r="U2271" i="3"/>
  <c r="T2271" i="3"/>
  <c r="S2271" i="3"/>
  <c r="R2271" i="3"/>
  <c r="Q2271" i="3"/>
  <c r="O2271" i="3"/>
  <c r="N2271" i="3"/>
  <c r="M2271" i="3"/>
  <c r="L2271" i="3"/>
  <c r="K2271" i="3"/>
  <c r="BA2270" i="3"/>
  <c r="AZ2270" i="3"/>
  <c r="AY2270" i="3"/>
  <c r="AX2270" i="3"/>
  <c r="AW2270" i="3"/>
  <c r="AV2270" i="3"/>
  <c r="AU2270" i="3"/>
  <c r="AT2270" i="3"/>
  <c r="AS2270" i="3"/>
  <c r="AQ2270" i="3"/>
  <c r="AP2270" i="3"/>
  <c r="AK2270" i="3"/>
  <c r="AJ2270" i="3"/>
  <c r="AI2270" i="3"/>
  <c r="AE2270" i="3"/>
  <c r="AF2270" i="3" s="1"/>
  <c r="AD2270" i="3"/>
  <c r="AC2270" i="3"/>
  <c r="AB2270" i="3"/>
  <c r="AA2270" i="3"/>
  <c r="Z2270" i="3"/>
  <c r="Y2270" i="3"/>
  <c r="X2270" i="3"/>
  <c r="W2270" i="3"/>
  <c r="V2270" i="3"/>
  <c r="U2270" i="3"/>
  <c r="T2270" i="3"/>
  <c r="S2270" i="3"/>
  <c r="R2270" i="3"/>
  <c r="Q2270" i="3"/>
  <c r="O2270" i="3"/>
  <c r="N2270" i="3"/>
  <c r="M2270" i="3"/>
  <c r="L2270" i="3"/>
  <c r="K2270" i="3"/>
  <c r="BA2269" i="3"/>
  <c r="AZ2269" i="3"/>
  <c r="AY2269" i="3"/>
  <c r="AX2269" i="3"/>
  <c r="AW2269" i="3"/>
  <c r="AV2269" i="3"/>
  <c r="AU2269" i="3"/>
  <c r="AT2269" i="3"/>
  <c r="AS2269" i="3"/>
  <c r="AQ2269" i="3"/>
  <c r="AP2269" i="3"/>
  <c r="AO2269" i="3"/>
  <c r="AN2269" i="3"/>
  <c r="AM2269" i="3"/>
  <c r="AE2269" i="3"/>
  <c r="AD2269" i="3"/>
  <c r="AC2269" i="3"/>
  <c r="AB2269" i="3"/>
  <c r="AA2269" i="3"/>
  <c r="Z2269" i="3"/>
  <c r="Y2269" i="3"/>
  <c r="X2269" i="3"/>
  <c r="W2269" i="3"/>
  <c r="V2269" i="3"/>
  <c r="U2269" i="3"/>
  <c r="T2269" i="3"/>
  <c r="S2269" i="3"/>
  <c r="R2269" i="3"/>
  <c r="Q2269" i="3"/>
  <c r="O2269" i="3"/>
  <c r="N2269" i="3"/>
  <c r="M2269" i="3"/>
  <c r="L2269" i="3"/>
  <c r="K2269" i="3"/>
  <c r="BA2268" i="3"/>
  <c r="AZ2268" i="3"/>
  <c r="AY2268" i="3"/>
  <c r="AX2268" i="3"/>
  <c r="AW2268" i="3"/>
  <c r="AV2268" i="3"/>
  <c r="AU2268" i="3"/>
  <c r="AT2268" i="3"/>
  <c r="AS2268" i="3"/>
  <c r="AP2268" i="3"/>
  <c r="AK2268" i="3"/>
  <c r="AJ2268" i="3"/>
  <c r="AI2268" i="3"/>
  <c r="AE2268" i="3"/>
  <c r="AF2268" i="3" s="1"/>
  <c r="AD2268" i="3"/>
  <c r="AC2268" i="3"/>
  <c r="AB2268" i="3"/>
  <c r="AA2268" i="3"/>
  <c r="Z2268" i="3"/>
  <c r="Y2268" i="3"/>
  <c r="X2268" i="3"/>
  <c r="W2268" i="3"/>
  <c r="V2268" i="3"/>
  <c r="U2268" i="3"/>
  <c r="T2268" i="3"/>
  <c r="S2268" i="3"/>
  <c r="R2268" i="3"/>
  <c r="Q2268" i="3"/>
  <c r="O2268" i="3"/>
  <c r="N2268" i="3"/>
  <c r="M2268" i="3"/>
  <c r="L2268" i="3"/>
  <c r="K2268" i="3"/>
  <c r="BA2267" i="3"/>
  <c r="AZ2267" i="3"/>
  <c r="AY2267" i="3"/>
  <c r="AX2267" i="3"/>
  <c r="AW2267" i="3"/>
  <c r="AV2267" i="3"/>
  <c r="AU2267" i="3"/>
  <c r="AT2267" i="3"/>
  <c r="AS2267" i="3"/>
  <c r="AQ2267" i="3"/>
  <c r="AP2267" i="3"/>
  <c r="AO2267" i="3"/>
  <c r="AN2267" i="3"/>
  <c r="AM2267" i="3"/>
  <c r="AE2267" i="3"/>
  <c r="AD2267" i="3"/>
  <c r="AC2267" i="3"/>
  <c r="AB2267" i="3"/>
  <c r="AA2267" i="3"/>
  <c r="Z2267" i="3"/>
  <c r="Y2267" i="3"/>
  <c r="X2267" i="3"/>
  <c r="W2267" i="3"/>
  <c r="V2267" i="3"/>
  <c r="U2267" i="3"/>
  <c r="T2267" i="3"/>
  <c r="S2267" i="3"/>
  <c r="R2267" i="3"/>
  <c r="Q2267" i="3"/>
  <c r="O2267" i="3"/>
  <c r="N2267" i="3"/>
  <c r="M2267" i="3"/>
  <c r="L2267" i="3"/>
  <c r="K2267" i="3"/>
  <c r="AY2266" i="3"/>
  <c r="AX2266" i="3"/>
  <c r="AV2266" i="3" s="1"/>
  <c r="AW2266" i="3"/>
  <c r="AS2266" i="3"/>
  <c r="AR2266" i="3" s="1"/>
  <c r="AQ2266" i="3"/>
  <c r="AM2266" i="3"/>
  <c r="AE2266" i="3"/>
  <c r="AD2266" i="3"/>
  <c r="AC2266" i="3"/>
  <c r="AB2266" i="3"/>
  <c r="AA2266" i="3"/>
  <c r="Z2266" i="3"/>
  <c r="Y2266" i="3"/>
  <c r="X2266" i="3"/>
  <c r="W2266" i="3"/>
  <c r="V2266" i="3"/>
  <c r="U2266" i="3"/>
  <c r="T2266" i="3"/>
  <c r="S2266" i="3"/>
  <c r="R2266" i="3"/>
  <c r="Q2266" i="3"/>
  <c r="O2266" i="3"/>
  <c r="N2266" i="3"/>
  <c r="M2266" i="3"/>
  <c r="L2266" i="3"/>
  <c r="K2266" i="3"/>
  <c r="AY2265" i="3"/>
  <c r="AX2265" i="3"/>
  <c r="AV2265" i="3" s="1"/>
  <c r="AW2265" i="3"/>
  <c r="AS2265" i="3"/>
  <c r="AR2265" i="3" s="1"/>
  <c r="AQ2265" i="3"/>
  <c r="AM2265" i="3"/>
  <c r="AE2265" i="3"/>
  <c r="AD2265" i="3"/>
  <c r="AC2265" i="3"/>
  <c r="AB2265" i="3"/>
  <c r="AA2265" i="3"/>
  <c r="Z2265" i="3"/>
  <c r="Y2265" i="3"/>
  <c r="X2265" i="3"/>
  <c r="W2265" i="3"/>
  <c r="V2265" i="3"/>
  <c r="U2265" i="3"/>
  <c r="T2265" i="3"/>
  <c r="S2265" i="3"/>
  <c r="R2265" i="3"/>
  <c r="Q2265" i="3"/>
  <c r="O2265" i="3"/>
  <c r="N2265" i="3"/>
  <c r="M2265" i="3"/>
  <c r="L2265" i="3"/>
  <c r="K2265" i="3"/>
  <c r="AY2264" i="3"/>
  <c r="AX2264" i="3"/>
  <c r="AV2264" i="3" s="1"/>
  <c r="AW2264" i="3"/>
  <c r="AS2264" i="3"/>
  <c r="AQ2264" i="3"/>
  <c r="AM2264" i="3"/>
  <c r="AK2264" i="3"/>
  <c r="AG2264" i="3"/>
  <c r="AE2264" i="3"/>
  <c r="AD2264" i="3"/>
  <c r="AC2264" i="3"/>
  <c r="AB2264" i="3"/>
  <c r="AA2264" i="3"/>
  <c r="Z2264" i="3"/>
  <c r="Y2264" i="3"/>
  <c r="X2264" i="3"/>
  <c r="W2264" i="3"/>
  <c r="V2264" i="3"/>
  <c r="U2264" i="3"/>
  <c r="T2264" i="3"/>
  <c r="S2264" i="3"/>
  <c r="R2264" i="3"/>
  <c r="Q2264" i="3"/>
  <c r="O2264" i="3"/>
  <c r="N2264" i="3"/>
  <c r="M2264" i="3"/>
  <c r="L2264" i="3"/>
  <c r="K2264" i="3"/>
  <c r="AY2263" i="3"/>
  <c r="AX2263" i="3"/>
  <c r="AV2263" i="3" s="1"/>
  <c r="AW2263" i="3"/>
  <c r="AS2263" i="3"/>
  <c r="AQ2263" i="3" s="1"/>
  <c r="AE2263" i="3"/>
  <c r="AD2263" i="3"/>
  <c r="AC2263" i="3"/>
  <c r="AB2263" i="3"/>
  <c r="AA2263" i="3"/>
  <c r="Z2263" i="3"/>
  <c r="Y2263" i="3"/>
  <c r="X2263" i="3"/>
  <c r="W2263" i="3"/>
  <c r="V2263" i="3"/>
  <c r="U2263" i="3"/>
  <c r="T2263" i="3"/>
  <c r="S2263" i="3"/>
  <c r="R2263" i="3"/>
  <c r="Q2263" i="3"/>
  <c r="O2263" i="3"/>
  <c r="N2263" i="3"/>
  <c r="M2263" i="3"/>
  <c r="L2263" i="3"/>
  <c r="K2263" i="3"/>
  <c r="AX2262" i="3"/>
  <c r="AY2262" i="3" s="1"/>
  <c r="AW2262" i="3"/>
  <c r="AS2262" i="3"/>
  <c r="AR2262" i="3" s="1"/>
  <c r="AQ2262" i="3"/>
  <c r="AE2262" i="3"/>
  <c r="AD2262" i="3"/>
  <c r="AC2262" i="3"/>
  <c r="AB2262" i="3"/>
  <c r="AA2262" i="3"/>
  <c r="Z2262" i="3"/>
  <c r="Y2262" i="3"/>
  <c r="X2262" i="3"/>
  <c r="W2262" i="3"/>
  <c r="V2262" i="3"/>
  <c r="U2262" i="3"/>
  <c r="T2262" i="3"/>
  <c r="S2262" i="3"/>
  <c r="R2262" i="3"/>
  <c r="Q2262" i="3"/>
  <c r="O2262" i="3"/>
  <c r="N2262" i="3"/>
  <c r="M2262" i="3"/>
  <c r="L2262" i="3"/>
  <c r="K2262" i="3"/>
  <c r="AX2261" i="3"/>
  <c r="AW2261" i="3"/>
  <c r="AS2261" i="3"/>
  <c r="AQ2261" i="3" s="1"/>
  <c r="AR2261" i="3"/>
  <c r="AK2261" i="3"/>
  <c r="AG2261" i="3"/>
  <c r="AF2261" i="3"/>
  <c r="AE2261" i="3"/>
  <c r="AD2261" i="3"/>
  <c r="AC2261" i="3"/>
  <c r="AB2261" i="3"/>
  <c r="AA2261" i="3"/>
  <c r="Z2261" i="3"/>
  <c r="Y2261" i="3"/>
  <c r="X2261" i="3"/>
  <c r="W2261" i="3"/>
  <c r="V2261" i="3"/>
  <c r="U2261" i="3"/>
  <c r="T2261" i="3"/>
  <c r="S2261" i="3"/>
  <c r="R2261" i="3"/>
  <c r="Q2261" i="3"/>
  <c r="O2261" i="3"/>
  <c r="N2261" i="3"/>
  <c r="M2261" i="3"/>
  <c r="L2261" i="3"/>
  <c r="K2261" i="3"/>
  <c r="AX2260" i="3"/>
  <c r="AW2260" i="3" s="1"/>
  <c r="AS2260" i="3"/>
  <c r="AR2260" i="3" s="1"/>
  <c r="AK2260" i="3"/>
  <c r="AG2260" i="3"/>
  <c r="AE2260" i="3"/>
  <c r="AF2260" i="3" s="1"/>
  <c r="AD2260" i="3"/>
  <c r="AC2260" i="3"/>
  <c r="AB2260" i="3"/>
  <c r="AA2260" i="3"/>
  <c r="Z2260" i="3"/>
  <c r="Y2260" i="3"/>
  <c r="X2260" i="3"/>
  <c r="W2260" i="3"/>
  <c r="V2260" i="3"/>
  <c r="U2260" i="3"/>
  <c r="T2260" i="3"/>
  <c r="S2260" i="3"/>
  <c r="R2260" i="3"/>
  <c r="Q2260" i="3"/>
  <c r="O2260" i="3"/>
  <c r="N2260" i="3"/>
  <c r="M2260" i="3"/>
  <c r="L2260" i="3"/>
  <c r="K2260" i="3"/>
  <c r="AX2259" i="3"/>
  <c r="AW2259" i="3"/>
  <c r="AS2259" i="3"/>
  <c r="AR2259" i="3"/>
  <c r="AQ2259" i="3"/>
  <c r="AM2259" i="3"/>
  <c r="AL2259" i="3"/>
  <c r="AK2259" i="3"/>
  <c r="AE2259" i="3"/>
  <c r="AG2259" i="3" s="1"/>
  <c r="AD2259" i="3"/>
  <c r="AC2259" i="3"/>
  <c r="AB2259" i="3"/>
  <c r="AA2259" i="3"/>
  <c r="Z2259" i="3"/>
  <c r="Y2259" i="3"/>
  <c r="X2259" i="3"/>
  <c r="W2259" i="3"/>
  <c r="V2259" i="3"/>
  <c r="U2259" i="3"/>
  <c r="T2259" i="3"/>
  <c r="S2259" i="3"/>
  <c r="R2259" i="3"/>
  <c r="Q2259" i="3"/>
  <c r="O2259" i="3"/>
  <c r="N2259" i="3"/>
  <c r="M2259" i="3"/>
  <c r="L2259" i="3"/>
  <c r="K2259" i="3"/>
  <c r="AX2258" i="3"/>
  <c r="AW2258" i="3" s="1"/>
  <c r="AS2258" i="3"/>
  <c r="AR2258" i="3"/>
  <c r="AQ2258" i="3"/>
  <c r="AM2258" i="3"/>
  <c r="AL2258" i="3"/>
  <c r="AE2258" i="3"/>
  <c r="AK2258" i="3" s="1"/>
  <c r="AD2258" i="3"/>
  <c r="AC2258" i="3"/>
  <c r="AB2258" i="3"/>
  <c r="AA2258" i="3"/>
  <c r="Z2258" i="3"/>
  <c r="Y2258" i="3"/>
  <c r="X2258" i="3"/>
  <c r="W2258" i="3"/>
  <c r="V2258" i="3"/>
  <c r="U2258" i="3"/>
  <c r="T2258" i="3"/>
  <c r="S2258" i="3"/>
  <c r="R2258" i="3"/>
  <c r="Q2258" i="3"/>
  <c r="O2258" i="3"/>
  <c r="N2258" i="3"/>
  <c r="M2258" i="3"/>
  <c r="L2258" i="3"/>
  <c r="K2258" i="3"/>
  <c r="AY2257" i="3"/>
  <c r="AX2257" i="3"/>
  <c r="AW2257" i="3"/>
  <c r="AS2257" i="3"/>
  <c r="AQ2257" i="3" s="1"/>
  <c r="AR2257" i="3"/>
  <c r="AM2257" i="3"/>
  <c r="AF2257" i="3"/>
  <c r="AE2257" i="3"/>
  <c r="AD2257" i="3"/>
  <c r="AC2257" i="3"/>
  <c r="AB2257" i="3"/>
  <c r="AA2257" i="3"/>
  <c r="Z2257" i="3"/>
  <c r="Y2257" i="3"/>
  <c r="X2257" i="3"/>
  <c r="W2257" i="3"/>
  <c r="V2257" i="3"/>
  <c r="U2257" i="3"/>
  <c r="T2257" i="3"/>
  <c r="S2257" i="3"/>
  <c r="R2257" i="3"/>
  <c r="Q2257" i="3"/>
  <c r="O2257" i="3"/>
  <c r="N2257" i="3"/>
  <c r="M2257" i="3"/>
  <c r="L2257" i="3"/>
  <c r="K2257" i="3"/>
  <c r="AX2256" i="3"/>
  <c r="AY2256" i="3" s="1"/>
  <c r="AW2256" i="3"/>
  <c r="AS2256" i="3"/>
  <c r="AR2256" i="3" s="1"/>
  <c r="AQ2256" i="3"/>
  <c r="AE2256" i="3"/>
  <c r="AD2256" i="3"/>
  <c r="AC2256" i="3"/>
  <c r="AB2256" i="3"/>
  <c r="AA2256" i="3"/>
  <c r="Z2256" i="3"/>
  <c r="Y2256" i="3"/>
  <c r="X2256" i="3"/>
  <c r="W2256" i="3"/>
  <c r="V2256" i="3"/>
  <c r="U2256" i="3"/>
  <c r="T2256" i="3"/>
  <c r="S2256" i="3"/>
  <c r="R2256" i="3"/>
  <c r="Q2256" i="3"/>
  <c r="O2256" i="3"/>
  <c r="N2256" i="3"/>
  <c r="M2256" i="3"/>
  <c r="L2256" i="3"/>
  <c r="K2256" i="3"/>
  <c r="AX2255" i="3"/>
  <c r="AW2255" i="3"/>
  <c r="AS2255" i="3"/>
  <c r="AQ2255" i="3" s="1"/>
  <c r="AR2255" i="3"/>
  <c r="AK2255" i="3"/>
  <c r="AH2255" i="3"/>
  <c r="AG2255" i="3"/>
  <c r="AE2255" i="3"/>
  <c r="AF2255" i="3" s="1"/>
  <c r="AD2255" i="3"/>
  <c r="AC2255" i="3"/>
  <c r="AB2255" i="3"/>
  <c r="AA2255" i="3"/>
  <c r="Z2255" i="3"/>
  <c r="Y2255" i="3"/>
  <c r="X2255" i="3"/>
  <c r="W2255" i="3"/>
  <c r="V2255" i="3"/>
  <c r="U2255" i="3"/>
  <c r="T2255" i="3"/>
  <c r="S2255" i="3"/>
  <c r="R2255" i="3"/>
  <c r="Q2255" i="3"/>
  <c r="O2255" i="3"/>
  <c r="N2255" i="3"/>
  <c r="M2255" i="3"/>
  <c r="L2255" i="3"/>
  <c r="K2255" i="3"/>
  <c r="AX2254" i="3"/>
  <c r="AW2254" i="3" s="1"/>
  <c r="AS2254" i="3"/>
  <c r="AM2254" i="3" s="1"/>
  <c r="AR2254" i="3"/>
  <c r="AQ2254" i="3"/>
  <c r="AN2254" i="3"/>
  <c r="AK2254" i="3"/>
  <c r="AH2254" i="3"/>
  <c r="AG2254" i="3"/>
  <c r="AF2254" i="3"/>
  <c r="AE2254" i="3"/>
  <c r="AD2254" i="3"/>
  <c r="AC2254" i="3"/>
  <c r="AB2254" i="3"/>
  <c r="AA2254" i="3"/>
  <c r="Z2254" i="3"/>
  <c r="Y2254" i="3"/>
  <c r="X2254" i="3"/>
  <c r="W2254" i="3"/>
  <c r="V2254" i="3"/>
  <c r="U2254" i="3"/>
  <c r="T2254" i="3"/>
  <c r="S2254" i="3"/>
  <c r="R2254" i="3"/>
  <c r="Q2254" i="3"/>
  <c r="O2254" i="3"/>
  <c r="N2254" i="3"/>
  <c r="M2254" i="3"/>
  <c r="L2254" i="3"/>
  <c r="K2254" i="3"/>
  <c r="AY2253" i="3"/>
  <c r="AX2253" i="3"/>
  <c r="AT2253" i="3" s="1"/>
  <c r="AW2253" i="3"/>
  <c r="AS2253" i="3"/>
  <c r="AL2253" i="3" s="1"/>
  <c r="AR2253" i="3"/>
  <c r="AQ2253" i="3"/>
  <c r="AN2253" i="3"/>
  <c r="AM2253" i="3"/>
  <c r="AE2253" i="3"/>
  <c r="AD2253" i="3"/>
  <c r="AC2253" i="3"/>
  <c r="AB2253" i="3"/>
  <c r="AA2253" i="3"/>
  <c r="Z2253" i="3"/>
  <c r="Y2253" i="3"/>
  <c r="X2253" i="3"/>
  <c r="W2253" i="3"/>
  <c r="V2253" i="3"/>
  <c r="U2253" i="3"/>
  <c r="T2253" i="3"/>
  <c r="S2253" i="3"/>
  <c r="R2253" i="3"/>
  <c r="Q2253" i="3"/>
  <c r="O2253" i="3"/>
  <c r="N2253" i="3"/>
  <c r="M2253" i="3"/>
  <c r="L2253" i="3"/>
  <c r="K2253" i="3"/>
  <c r="AY2252" i="3"/>
  <c r="AX2252" i="3"/>
  <c r="AV2252" i="3" s="1"/>
  <c r="AW2252" i="3"/>
  <c r="AS2252" i="3"/>
  <c r="AP2252" i="3" s="1"/>
  <c r="AR2252" i="3"/>
  <c r="AQ2252" i="3"/>
  <c r="AO2252" i="3"/>
  <c r="AL2252" i="3"/>
  <c r="AK2252" i="3"/>
  <c r="AI2252" i="3"/>
  <c r="AH2252" i="3"/>
  <c r="AE2252" i="3"/>
  <c r="AJ2252" i="3" s="1"/>
  <c r="AD2252" i="3"/>
  <c r="AC2252" i="3"/>
  <c r="AB2252" i="3"/>
  <c r="AA2252" i="3"/>
  <c r="Z2252" i="3"/>
  <c r="Y2252" i="3"/>
  <c r="X2252" i="3"/>
  <c r="W2252" i="3"/>
  <c r="V2252" i="3"/>
  <c r="U2252" i="3"/>
  <c r="T2252" i="3"/>
  <c r="S2252" i="3"/>
  <c r="R2252" i="3"/>
  <c r="Q2252" i="3"/>
  <c r="O2252" i="3"/>
  <c r="N2252" i="3"/>
  <c r="M2252" i="3"/>
  <c r="L2252" i="3"/>
  <c r="K2252" i="3"/>
  <c r="BA2251" i="3"/>
  <c r="AZ2251" i="3"/>
  <c r="AX2251" i="3"/>
  <c r="AV2251" i="3" s="1"/>
  <c r="AW2251" i="3"/>
  <c r="AU2251" i="3"/>
  <c r="AT2251" i="3"/>
  <c r="AS2251" i="3"/>
  <c r="AP2251" i="3" s="1"/>
  <c r="AL2251" i="3"/>
  <c r="AE2251" i="3"/>
  <c r="AJ2251" i="3" s="1"/>
  <c r="AD2251" i="3"/>
  <c r="AC2251" i="3"/>
  <c r="AB2251" i="3"/>
  <c r="AA2251" i="3"/>
  <c r="Z2251" i="3"/>
  <c r="Y2251" i="3"/>
  <c r="X2251" i="3"/>
  <c r="W2251" i="3"/>
  <c r="V2251" i="3"/>
  <c r="U2251" i="3"/>
  <c r="T2251" i="3"/>
  <c r="S2251" i="3"/>
  <c r="R2251" i="3"/>
  <c r="Q2251" i="3"/>
  <c r="O2251" i="3"/>
  <c r="N2251" i="3"/>
  <c r="M2251" i="3"/>
  <c r="L2251" i="3"/>
  <c r="K2251" i="3"/>
  <c r="AX2250" i="3"/>
  <c r="AV2250" i="3" s="1"/>
  <c r="AW2250" i="3"/>
  <c r="AS2250" i="3"/>
  <c r="AP2250" i="3" s="1"/>
  <c r="AR2250" i="3"/>
  <c r="AQ2250" i="3"/>
  <c r="AO2250" i="3"/>
  <c r="AL2250" i="3"/>
  <c r="AK2250" i="3"/>
  <c r="AI2250" i="3"/>
  <c r="AH2250" i="3"/>
  <c r="AE2250" i="3"/>
  <c r="AJ2250" i="3" s="1"/>
  <c r="AD2250" i="3"/>
  <c r="AC2250" i="3"/>
  <c r="AB2250" i="3"/>
  <c r="AA2250" i="3"/>
  <c r="Z2250" i="3"/>
  <c r="Y2250" i="3"/>
  <c r="X2250" i="3"/>
  <c r="W2250" i="3"/>
  <c r="V2250" i="3"/>
  <c r="U2250" i="3"/>
  <c r="T2250" i="3"/>
  <c r="S2250" i="3"/>
  <c r="R2250" i="3"/>
  <c r="Q2250" i="3"/>
  <c r="O2250" i="3"/>
  <c r="N2250" i="3"/>
  <c r="M2250" i="3"/>
  <c r="L2250" i="3"/>
  <c r="K2250" i="3"/>
  <c r="BA2249" i="3"/>
  <c r="AZ2249" i="3"/>
  <c r="AX2249" i="3"/>
  <c r="AV2249" i="3" s="1"/>
  <c r="AW2249" i="3"/>
  <c r="AU2249" i="3"/>
  <c r="AT2249" i="3"/>
  <c r="AS2249" i="3"/>
  <c r="AP2249" i="3" s="1"/>
  <c r="AL2249" i="3"/>
  <c r="AE2249" i="3"/>
  <c r="AJ2249" i="3" s="1"/>
  <c r="AD2249" i="3"/>
  <c r="AC2249" i="3"/>
  <c r="AB2249" i="3"/>
  <c r="AA2249" i="3"/>
  <c r="Z2249" i="3"/>
  <c r="Y2249" i="3"/>
  <c r="X2249" i="3"/>
  <c r="W2249" i="3"/>
  <c r="V2249" i="3"/>
  <c r="U2249" i="3"/>
  <c r="T2249" i="3"/>
  <c r="S2249" i="3"/>
  <c r="R2249" i="3"/>
  <c r="Q2249" i="3"/>
  <c r="O2249" i="3"/>
  <c r="N2249" i="3"/>
  <c r="M2249" i="3"/>
  <c r="L2249" i="3"/>
  <c r="K2249" i="3"/>
  <c r="AX2248" i="3"/>
  <c r="AV2248" i="3" s="1"/>
  <c r="AW2248" i="3"/>
  <c r="AS2248" i="3"/>
  <c r="AP2248" i="3" s="1"/>
  <c r="AQ2248" i="3"/>
  <c r="AO2248" i="3"/>
  <c r="AL2248" i="3"/>
  <c r="AI2248" i="3"/>
  <c r="AH2248" i="3"/>
  <c r="AE2248" i="3"/>
  <c r="AJ2248" i="3" s="1"/>
  <c r="AD2248" i="3"/>
  <c r="AC2248" i="3"/>
  <c r="AB2248" i="3"/>
  <c r="AA2248" i="3"/>
  <c r="Z2248" i="3"/>
  <c r="Y2248" i="3"/>
  <c r="X2248" i="3"/>
  <c r="W2248" i="3"/>
  <c r="V2248" i="3"/>
  <c r="U2248" i="3"/>
  <c r="T2248" i="3"/>
  <c r="S2248" i="3"/>
  <c r="R2248" i="3"/>
  <c r="Q2248" i="3"/>
  <c r="O2248" i="3"/>
  <c r="N2248" i="3"/>
  <c r="M2248" i="3"/>
  <c r="L2248" i="3"/>
  <c r="K2248" i="3"/>
  <c r="BA2247" i="3"/>
  <c r="AZ2247" i="3"/>
  <c r="AX2247" i="3"/>
  <c r="AV2247" i="3" s="1"/>
  <c r="AW2247" i="3"/>
  <c r="AU2247" i="3"/>
  <c r="AT2247" i="3"/>
  <c r="AS2247" i="3"/>
  <c r="AP2247" i="3" s="1"/>
  <c r="AL2247" i="3"/>
  <c r="AE2247" i="3"/>
  <c r="AJ2247" i="3" s="1"/>
  <c r="AD2247" i="3"/>
  <c r="AC2247" i="3"/>
  <c r="AB2247" i="3"/>
  <c r="AA2247" i="3"/>
  <c r="Z2247" i="3"/>
  <c r="Y2247" i="3"/>
  <c r="X2247" i="3"/>
  <c r="W2247" i="3"/>
  <c r="V2247" i="3"/>
  <c r="U2247" i="3"/>
  <c r="T2247" i="3"/>
  <c r="S2247" i="3"/>
  <c r="R2247" i="3"/>
  <c r="Q2247" i="3"/>
  <c r="O2247" i="3"/>
  <c r="N2247" i="3"/>
  <c r="M2247" i="3"/>
  <c r="L2247" i="3"/>
  <c r="K2247" i="3"/>
  <c r="AX2246" i="3"/>
  <c r="AV2246" i="3" s="1"/>
  <c r="AW2246" i="3"/>
  <c r="AS2246" i="3"/>
  <c r="AP2246" i="3" s="1"/>
  <c r="AQ2246" i="3"/>
  <c r="AO2246" i="3"/>
  <c r="AL2246" i="3"/>
  <c r="AI2246" i="3"/>
  <c r="AH2246" i="3"/>
  <c r="AE2246" i="3"/>
  <c r="AJ2246" i="3" s="1"/>
  <c r="AD2246" i="3"/>
  <c r="AC2246" i="3"/>
  <c r="AB2246" i="3"/>
  <c r="AA2246" i="3"/>
  <c r="Z2246" i="3"/>
  <c r="Y2246" i="3"/>
  <c r="X2246" i="3"/>
  <c r="W2246" i="3"/>
  <c r="V2246" i="3"/>
  <c r="U2246" i="3"/>
  <c r="T2246" i="3"/>
  <c r="S2246" i="3"/>
  <c r="R2246" i="3"/>
  <c r="Q2246" i="3"/>
  <c r="O2246" i="3"/>
  <c r="N2246" i="3"/>
  <c r="M2246" i="3"/>
  <c r="L2246" i="3"/>
  <c r="K2246" i="3"/>
  <c r="BA2245" i="3"/>
  <c r="AZ2245" i="3"/>
  <c r="AX2245" i="3"/>
  <c r="AV2245" i="3" s="1"/>
  <c r="AW2245" i="3"/>
  <c r="AU2245" i="3"/>
  <c r="AT2245" i="3"/>
  <c r="AS2245" i="3"/>
  <c r="AP2245" i="3" s="1"/>
  <c r="AL2245" i="3"/>
  <c r="AE2245" i="3"/>
  <c r="AJ2245" i="3" s="1"/>
  <c r="AD2245" i="3"/>
  <c r="AC2245" i="3"/>
  <c r="AB2245" i="3"/>
  <c r="AA2245" i="3"/>
  <c r="Z2245" i="3"/>
  <c r="Y2245" i="3"/>
  <c r="X2245" i="3"/>
  <c r="W2245" i="3"/>
  <c r="V2245" i="3"/>
  <c r="U2245" i="3"/>
  <c r="T2245" i="3"/>
  <c r="S2245" i="3"/>
  <c r="R2245" i="3"/>
  <c r="Q2245" i="3"/>
  <c r="O2245" i="3"/>
  <c r="N2245" i="3"/>
  <c r="M2245" i="3"/>
  <c r="L2245" i="3"/>
  <c r="K2245" i="3"/>
  <c r="AX2244" i="3"/>
  <c r="BA2244" i="3" s="1"/>
  <c r="AW2244" i="3"/>
  <c r="AS2244" i="3"/>
  <c r="AO2244" i="3" s="1"/>
  <c r="AR2244" i="3"/>
  <c r="AQ2244" i="3"/>
  <c r="AN2244" i="3"/>
  <c r="AM2244" i="3"/>
  <c r="AL2244" i="3"/>
  <c r="AE2244" i="3"/>
  <c r="AI2244" i="3" s="1"/>
  <c r="AD2244" i="3"/>
  <c r="AC2244" i="3"/>
  <c r="AB2244" i="3"/>
  <c r="AA2244" i="3"/>
  <c r="Z2244" i="3"/>
  <c r="Y2244" i="3"/>
  <c r="X2244" i="3"/>
  <c r="W2244" i="3"/>
  <c r="V2244" i="3"/>
  <c r="U2244" i="3"/>
  <c r="T2244" i="3"/>
  <c r="S2244" i="3"/>
  <c r="R2244" i="3"/>
  <c r="Q2244" i="3"/>
  <c r="O2244" i="3"/>
  <c r="N2244" i="3"/>
  <c r="M2244" i="3"/>
  <c r="L2244" i="3"/>
  <c r="K2244" i="3"/>
  <c r="AX2243" i="3"/>
  <c r="BA2243" i="3" s="1"/>
  <c r="AW2243" i="3"/>
  <c r="AS2243" i="3"/>
  <c r="AO2243" i="3" s="1"/>
  <c r="AR2243" i="3"/>
  <c r="AQ2243" i="3"/>
  <c r="AN2243" i="3"/>
  <c r="AM2243" i="3"/>
  <c r="AL2243" i="3"/>
  <c r="AE2243" i="3"/>
  <c r="AI2243" i="3" s="1"/>
  <c r="AD2243" i="3"/>
  <c r="AC2243" i="3"/>
  <c r="AB2243" i="3"/>
  <c r="AA2243" i="3"/>
  <c r="Z2243" i="3"/>
  <c r="Y2243" i="3"/>
  <c r="X2243" i="3"/>
  <c r="W2243" i="3"/>
  <c r="V2243" i="3"/>
  <c r="U2243" i="3"/>
  <c r="T2243" i="3"/>
  <c r="S2243" i="3"/>
  <c r="R2243" i="3"/>
  <c r="Q2243" i="3"/>
  <c r="O2243" i="3"/>
  <c r="N2243" i="3"/>
  <c r="M2243" i="3"/>
  <c r="L2243" i="3"/>
  <c r="K2243" i="3"/>
  <c r="AX2242" i="3"/>
  <c r="BA2242" i="3" s="1"/>
  <c r="AW2242" i="3"/>
  <c r="AS2242" i="3"/>
  <c r="AO2242" i="3" s="1"/>
  <c r="AR2242" i="3"/>
  <c r="AQ2242" i="3"/>
  <c r="AN2242" i="3"/>
  <c r="AM2242" i="3"/>
  <c r="AL2242" i="3"/>
  <c r="AE2242" i="3"/>
  <c r="AI2242" i="3" s="1"/>
  <c r="AD2242" i="3"/>
  <c r="AC2242" i="3"/>
  <c r="AB2242" i="3"/>
  <c r="AA2242" i="3"/>
  <c r="Z2242" i="3"/>
  <c r="Y2242" i="3"/>
  <c r="X2242" i="3"/>
  <c r="W2242" i="3"/>
  <c r="V2242" i="3"/>
  <c r="U2242" i="3"/>
  <c r="T2242" i="3"/>
  <c r="S2242" i="3"/>
  <c r="R2242" i="3"/>
  <c r="Q2242" i="3"/>
  <c r="O2242" i="3"/>
  <c r="N2242" i="3"/>
  <c r="M2242" i="3"/>
  <c r="L2242" i="3"/>
  <c r="K2242" i="3"/>
  <c r="AX2241" i="3"/>
  <c r="BA2241" i="3" s="1"/>
  <c r="AW2241" i="3"/>
  <c r="AS2241" i="3"/>
  <c r="AO2241" i="3" s="1"/>
  <c r="AR2241" i="3"/>
  <c r="AQ2241" i="3"/>
  <c r="AN2241" i="3"/>
  <c r="AM2241" i="3"/>
  <c r="AL2241" i="3"/>
  <c r="AE2241" i="3"/>
  <c r="AI2241" i="3" s="1"/>
  <c r="AD2241" i="3"/>
  <c r="AC2241" i="3"/>
  <c r="AB2241" i="3"/>
  <c r="AA2241" i="3"/>
  <c r="Z2241" i="3"/>
  <c r="Y2241" i="3"/>
  <c r="X2241" i="3"/>
  <c r="W2241" i="3"/>
  <c r="V2241" i="3"/>
  <c r="U2241" i="3"/>
  <c r="T2241" i="3"/>
  <c r="S2241" i="3"/>
  <c r="R2241" i="3"/>
  <c r="Q2241" i="3"/>
  <c r="O2241" i="3"/>
  <c r="N2241" i="3"/>
  <c r="M2241" i="3"/>
  <c r="L2241" i="3"/>
  <c r="K2241" i="3"/>
  <c r="AX2240" i="3"/>
  <c r="BA2240" i="3" s="1"/>
  <c r="AW2240" i="3"/>
  <c r="AS2240" i="3"/>
  <c r="AO2240" i="3" s="1"/>
  <c r="AR2240" i="3"/>
  <c r="AQ2240" i="3"/>
  <c r="AN2240" i="3"/>
  <c r="AM2240" i="3"/>
  <c r="AL2240" i="3"/>
  <c r="AE2240" i="3"/>
  <c r="AI2240" i="3" s="1"/>
  <c r="AD2240" i="3"/>
  <c r="AC2240" i="3"/>
  <c r="AB2240" i="3"/>
  <c r="AA2240" i="3"/>
  <c r="Z2240" i="3"/>
  <c r="Y2240" i="3"/>
  <c r="X2240" i="3"/>
  <c r="W2240" i="3"/>
  <c r="V2240" i="3"/>
  <c r="U2240" i="3"/>
  <c r="T2240" i="3"/>
  <c r="S2240" i="3"/>
  <c r="R2240" i="3"/>
  <c r="Q2240" i="3"/>
  <c r="O2240" i="3"/>
  <c r="N2240" i="3"/>
  <c r="M2240" i="3"/>
  <c r="L2240" i="3"/>
  <c r="K2240" i="3"/>
  <c r="AX2239" i="3"/>
  <c r="BA2239" i="3" s="1"/>
  <c r="AW2239" i="3"/>
  <c r="AS2239" i="3"/>
  <c r="AO2239" i="3" s="1"/>
  <c r="AR2239" i="3"/>
  <c r="AQ2239" i="3"/>
  <c r="AN2239" i="3"/>
  <c r="AM2239" i="3"/>
  <c r="AL2239" i="3"/>
  <c r="AE2239" i="3"/>
  <c r="AI2239" i="3" s="1"/>
  <c r="AD2239" i="3"/>
  <c r="AC2239" i="3"/>
  <c r="AB2239" i="3"/>
  <c r="AA2239" i="3"/>
  <c r="Z2239" i="3"/>
  <c r="Y2239" i="3"/>
  <c r="X2239" i="3"/>
  <c r="W2239" i="3"/>
  <c r="V2239" i="3"/>
  <c r="U2239" i="3"/>
  <c r="T2239" i="3"/>
  <c r="S2239" i="3"/>
  <c r="R2239" i="3"/>
  <c r="Q2239" i="3"/>
  <c r="O2239" i="3"/>
  <c r="N2239" i="3"/>
  <c r="M2239" i="3"/>
  <c r="L2239" i="3"/>
  <c r="K2239" i="3"/>
  <c r="AX2238" i="3"/>
  <c r="BA2238" i="3" s="1"/>
  <c r="AW2238" i="3"/>
  <c r="AS2238" i="3"/>
  <c r="AO2238" i="3" s="1"/>
  <c r="AR2238" i="3"/>
  <c r="AQ2238" i="3"/>
  <c r="AN2238" i="3"/>
  <c r="AM2238" i="3"/>
  <c r="AL2238" i="3"/>
  <c r="AE2238" i="3"/>
  <c r="AI2238" i="3" s="1"/>
  <c r="AD2238" i="3"/>
  <c r="AC2238" i="3"/>
  <c r="AB2238" i="3"/>
  <c r="AA2238" i="3"/>
  <c r="Z2238" i="3"/>
  <c r="Y2238" i="3"/>
  <c r="X2238" i="3"/>
  <c r="W2238" i="3"/>
  <c r="V2238" i="3"/>
  <c r="U2238" i="3"/>
  <c r="T2238" i="3"/>
  <c r="S2238" i="3"/>
  <c r="R2238" i="3"/>
  <c r="Q2238" i="3"/>
  <c r="O2238" i="3"/>
  <c r="N2238" i="3"/>
  <c r="M2238" i="3"/>
  <c r="L2238" i="3"/>
  <c r="K2238" i="3"/>
  <c r="AX2237" i="3"/>
  <c r="BA2237" i="3" s="1"/>
  <c r="AW2237" i="3"/>
  <c r="AS2237" i="3"/>
  <c r="AO2237" i="3" s="1"/>
  <c r="AR2237" i="3"/>
  <c r="AQ2237" i="3"/>
  <c r="AN2237" i="3"/>
  <c r="AM2237" i="3"/>
  <c r="AL2237" i="3"/>
  <c r="AE2237" i="3"/>
  <c r="AI2237" i="3" s="1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O2237" i="3"/>
  <c r="N2237" i="3"/>
  <c r="M2237" i="3"/>
  <c r="L2237" i="3"/>
  <c r="K2237" i="3"/>
  <c r="AX2236" i="3"/>
  <c r="BA2236" i="3" s="1"/>
  <c r="AW2236" i="3"/>
  <c r="AS2236" i="3"/>
  <c r="AO2236" i="3" s="1"/>
  <c r="AR2236" i="3"/>
  <c r="AQ2236" i="3"/>
  <c r="AN2236" i="3"/>
  <c r="AM2236" i="3"/>
  <c r="AL2236" i="3"/>
  <c r="AE2236" i="3"/>
  <c r="AI2236" i="3" s="1"/>
  <c r="AD2236" i="3"/>
  <c r="AC2236" i="3"/>
  <c r="AB2236" i="3"/>
  <c r="AA2236" i="3"/>
  <c r="Z2236" i="3"/>
  <c r="Y2236" i="3"/>
  <c r="X2236" i="3"/>
  <c r="W2236" i="3"/>
  <c r="V2236" i="3"/>
  <c r="U2236" i="3"/>
  <c r="T2236" i="3"/>
  <c r="S2236" i="3"/>
  <c r="R2236" i="3"/>
  <c r="Q2236" i="3"/>
  <c r="O2236" i="3"/>
  <c r="N2236" i="3"/>
  <c r="M2236" i="3"/>
  <c r="L2236" i="3"/>
  <c r="K2236" i="3"/>
  <c r="AX2235" i="3"/>
  <c r="BA2235" i="3" s="1"/>
  <c r="AW2235" i="3"/>
  <c r="AS2235" i="3"/>
  <c r="AO2235" i="3" s="1"/>
  <c r="AR2235" i="3"/>
  <c r="AQ2235" i="3"/>
  <c r="AN2235" i="3"/>
  <c r="AM2235" i="3"/>
  <c r="AL2235" i="3"/>
  <c r="AE2235" i="3"/>
  <c r="AI2235" i="3" s="1"/>
  <c r="AD2235" i="3"/>
  <c r="AC2235" i="3"/>
  <c r="AB2235" i="3"/>
  <c r="AA2235" i="3"/>
  <c r="Z2235" i="3"/>
  <c r="Y2235" i="3"/>
  <c r="X2235" i="3"/>
  <c r="W2235" i="3"/>
  <c r="V2235" i="3"/>
  <c r="U2235" i="3"/>
  <c r="T2235" i="3"/>
  <c r="S2235" i="3"/>
  <c r="R2235" i="3"/>
  <c r="Q2235" i="3"/>
  <c r="O2235" i="3"/>
  <c r="N2235" i="3"/>
  <c r="M2235" i="3"/>
  <c r="L2235" i="3"/>
  <c r="K2235" i="3"/>
  <c r="AX2234" i="3"/>
  <c r="BA2234" i="3" s="1"/>
  <c r="AW2234" i="3"/>
  <c r="AS2234" i="3"/>
  <c r="AO2234" i="3" s="1"/>
  <c r="AR2234" i="3"/>
  <c r="AQ2234" i="3"/>
  <c r="AN2234" i="3"/>
  <c r="AM2234" i="3"/>
  <c r="AL2234" i="3"/>
  <c r="AE2234" i="3"/>
  <c r="AI2234" i="3" s="1"/>
  <c r="AD2234" i="3"/>
  <c r="AC2234" i="3"/>
  <c r="AB2234" i="3"/>
  <c r="AA2234" i="3"/>
  <c r="Z2234" i="3"/>
  <c r="Y2234" i="3"/>
  <c r="X2234" i="3"/>
  <c r="W2234" i="3"/>
  <c r="V2234" i="3"/>
  <c r="U2234" i="3"/>
  <c r="T2234" i="3"/>
  <c r="S2234" i="3"/>
  <c r="R2234" i="3"/>
  <c r="Q2234" i="3"/>
  <c r="O2234" i="3"/>
  <c r="N2234" i="3"/>
  <c r="M2234" i="3"/>
  <c r="L2234" i="3"/>
  <c r="K2234" i="3"/>
  <c r="AX2233" i="3"/>
  <c r="BA2233" i="3" s="1"/>
  <c r="AW2233" i="3"/>
  <c r="AS2233" i="3"/>
  <c r="AO2233" i="3" s="1"/>
  <c r="AR2233" i="3"/>
  <c r="AQ2233" i="3"/>
  <c r="AN2233" i="3"/>
  <c r="AM2233" i="3"/>
  <c r="AL2233" i="3"/>
  <c r="AE2233" i="3"/>
  <c r="AI2233" i="3" s="1"/>
  <c r="AD2233" i="3"/>
  <c r="AC2233" i="3"/>
  <c r="AB2233" i="3"/>
  <c r="AA2233" i="3"/>
  <c r="Z2233" i="3"/>
  <c r="Y2233" i="3"/>
  <c r="X2233" i="3"/>
  <c r="W2233" i="3"/>
  <c r="V2233" i="3"/>
  <c r="U2233" i="3"/>
  <c r="T2233" i="3"/>
  <c r="S2233" i="3"/>
  <c r="R2233" i="3"/>
  <c r="Q2233" i="3"/>
  <c r="O2233" i="3"/>
  <c r="N2233" i="3"/>
  <c r="M2233" i="3"/>
  <c r="L2233" i="3"/>
  <c r="K2233" i="3"/>
  <c r="AX2232" i="3"/>
  <c r="BA2232" i="3" s="1"/>
  <c r="AW2232" i="3"/>
  <c r="AS2232" i="3"/>
  <c r="AO2232" i="3" s="1"/>
  <c r="AR2232" i="3"/>
  <c r="AQ2232" i="3"/>
  <c r="AM2232" i="3"/>
  <c r="AL2232" i="3"/>
  <c r="AE2232" i="3"/>
  <c r="AI2232" i="3" s="1"/>
  <c r="AD2232" i="3"/>
  <c r="AC2232" i="3"/>
  <c r="AB2232" i="3"/>
  <c r="AA2232" i="3"/>
  <c r="Z2232" i="3"/>
  <c r="Y2232" i="3"/>
  <c r="X2232" i="3"/>
  <c r="W2232" i="3"/>
  <c r="V2232" i="3"/>
  <c r="U2232" i="3"/>
  <c r="T2232" i="3"/>
  <c r="S2232" i="3"/>
  <c r="R2232" i="3"/>
  <c r="Q2232" i="3"/>
  <c r="O2232" i="3"/>
  <c r="N2232" i="3"/>
  <c r="M2232" i="3"/>
  <c r="L2232" i="3"/>
  <c r="K2232" i="3"/>
  <c r="AX2231" i="3"/>
  <c r="BA2231" i="3" s="1"/>
  <c r="AW2231" i="3"/>
  <c r="AS2231" i="3"/>
  <c r="AO2231" i="3" s="1"/>
  <c r="AR2231" i="3"/>
  <c r="AQ2231" i="3"/>
  <c r="AM2231" i="3"/>
  <c r="AL2231" i="3"/>
  <c r="AE2231" i="3"/>
  <c r="AI2231" i="3" s="1"/>
  <c r="AD2231" i="3"/>
  <c r="AC2231" i="3"/>
  <c r="AB2231" i="3"/>
  <c r="AA2231" i="3"/>
  <c r="Z2231" i="3"/>
  <c r="Y2231" i="3"/>
  <c r="X2231" i="3"/>
  <c r="W2231" i="3"/>
  <c r="V2231" i="3"/>
  <c r="U2231" i="3"/>
  <c r="T2231" i="3"/>
  <c r="S2231" i="3"/>
  <c r="R2231" i="3"/>
  <c r="Q2231" i="3"/>
  <c r="O2231" i="3"/>
  <c r="N2231" i="3"/>
  <c r="M2231" i="3"/>
  <c r="L2231" i="3"/>
  <c r="K2231" i="3"/>
  <c r="AX2230" i="3"/>
  <c r="BA2230" i="3" s="1"/>
  <c r="AW2230" i="3"/>
  <c r="AS2230" i="3"/>
  <c r="AO2230" i="3" s="1"/>
  <c r="AR2230" i="3"/>
  <c r="AQ2230" i="3"/>
  <c r="AM2230" i="3"/>
  <c r="AL2230" i="3"/>
  <c r="AE2230" i="3"/>
  <c r="AI2230" i="3" s="1"/>
  <c r="AD2230" i="3"/>
  <c r="AC2230" i="3"/>
  <c r="AB2230" i="3"/>
  <c r="AA2230" i="3"/>
  <c r="Z2230" i="3"/>
  <c r="Y2230" i="3"/>
  <c r="X2230" i="3"/>
  <c r="W2230" i="3"/>
  <c r="V2230" i="3"/>
  <c r="U2230" i="3"/>
  <c r="T2230" i="3"/>
  <c r="S2230" i="3"/>
  <c r="R2230" i="3"/>
  <c r="Q2230" i="3"/>
  <c r="O2230" i="3"/>
  <c r="N2230" i="3"/>
  <c r="M2230" i="3"/>
  <c r="L2230" i="3"/>
  <c r="K2230" i="3"/>
  <c r="AX2229" i="3"/>
  <c r="BA2229" i="3" s="1"/>
  <c r="AW2229" i="3"/>
  <c r="AS2229" i="3"/>
  <c r="AO2229" i="3" s="1"/>
  <c r="AR2229" i="3"/>
  <c r="AQ2229" i="3"/>
  <c r="AM2229" i="3"/>
  <c r="AL2229" i="3"/>
  <c r="AE2229" i="3"/>
  <c r="AI2229" i="3" s="1"/>
  <c r="AD2229" i="3"/>
  <c r="AC2229" i="3"/>
  <c r="AB2229" i="3"/>
  <c r="AA2229" i="3"/>
  <c r="Z2229" i="3"/>
  <c r="Y2229" i="3"/>
  <c r="X2229" i="3"/>
  <c r="W2229" i="3"/>
  <c r="V2229" i="3"/>
  <c r="U2229" i="3"/>
  <c r="T2229" i="3"/>
  <c r="S2229" i="3"/>
  <c r="R2229" i="3"/>
  <c r="Q2229" i="3"/>
  <c r="O2229" i="3"/>
  <c r="N2229" i="3"/>
  <c r="M2229" i="3"/>
  <c r="L2229" i="3"/>
  <c r="K2229" i="3"/>
  <c r="AX2228" i="3"/>
  <c r="BA2228" i="3" s="1"/>
  <c r="AW2228" i="3"/>
  <c r="AS2228" i="3"/>
  <c r="AO2228" i="3" s="1"/>
  <c r="AR2228" i="3"/>
  <c r="AQ2228" i="3"/>
  <c r="AM2228" i="3"/>
  <c r="AL2228" i="3"/>
  <c r="AE2228" i="3"/>
  <c r="AI2228" i="3" s="1"/>
  <c r="AD2228" i="3"/>
  <c r="AC2228" i="3"/>
  <c r="AB2228" i="3"/>
  <c r="AA2228" i="3"/>
  <c r="Z2228" i="3"/>
  <c r="Y2228" i="3"/>
  <c r="X2228" i="3"/>
  <c r="W2228" i="3"/>
  <c r="V2228" i="3"/>
  <c r="U2228" i="3"/>
  <c r="T2228" i="3"/>
  <c r="S2228" i="3"/>
  <c r="R2228" i="3"/>
  <c r="Q2228" i="3"/>
  <c r="O2228" i="3"/>
  <c r="N2228" i="3"/>
  <c r="M2228" i="3"/>
  <c r="L2228" i="3"/>
  <c r="K2228" i="3"/>
  <c r="AX2227" i="3"/>
  <c r="BA2227" i="3" s="1"/>
  <c r="AW2227" i="3"/>
  <c r="AS2227" i="3"/>
  <c r="AO2227" i="3" s="1"/>
  <c r="AR2227" i="3"/>
  <c r="AQ2227" i="3"/>
  <c r="AM2227" i="3"/>
  <c r="AL2227" i="3"/>
  <c r="AE2227" i="3"/>
  <c r="AI2227" i="3" s="1"/>
  <c r="AD2227" i="3"/>
  <c r="AC2227" i="3"/>
  <c r="AB2227" i="3"/>
  <c r="AA2227" i="3"/>
  <c r="Z2227" i="3"/>
  <c r="Y2227" i="3"/>
  <c r="X2227" i="3"/>
  <c r="W2227" i="3"/>
  <c r="V2227" i="3"/>
  <c r="U2227" i="3"/>
  <c r="T2227" i="3"/>
  <c r="S2227" i="3"/>
  <c r="R2227" i="3"/>
  <c r="Q2227" i="3"/>
  <c r="O2227" i="3"/>
  <c r="N2227" i="3"/>
  <c r="M2227" i="3"/>
  <c r="L2227" i="3"/>
  <c r="K2227" i="3"/>
  <c r="AX2226" i="3"/>
  <c r="BA2226" i="3" s="1"/>
  <c r="AW2226" i="3"/>
  <c r="AS2226" i="3"/>
  <c r="AO2226" i="3" s="1"/>
  <c r="AR2226" i="3"/>
  <c r="AQ2226" i="3"/>
  <c r="AM2226" i="3"/>
  <c r="AL2226" i="3"/>
  <c r="AE2226" i="3"/>
  <c r="AI2226" i="3" s="1"/>
  <c r="AD2226" i="3"/>
  <c r="AC2226" i="3"/>
  <c r="AB2226" i="3"/>
  <c r="AA2226" i="3"/>
  <c r="Z2226" i="3"/>
  <c r="Y2226" i="3"/>
  <c r="X2226" i="3"/>
  <c r="W2226" i="3"/>
  <c r="V2226" i="3"/>
  <c r="U2226" i="3"/>
  <c r="T2226" i="3"/>
  <c r="S2226" i="3"/>
  <c r="R2226" i="3"/>
  <c r="Q2226" i="3"/>
  <c r="O2226" i="3"/>
  <c r="N2226" i="3"/>
  <c r="M2226" i="3"/>
  <c r="L2226" i="3"/>
  <c r="K2226" i="3"/>
  <c r="AX2225" i="3"/>
  <c r="BA2225" i="3" s="1"/>
  <c r="AW2225" i="3"/>
  <c r="AS2225" i="3"/>
  <c r="AO2225" i="3" s="1"/>
  <c r="AR2225" i="3"/>
  <c r="AQ2225" i="3"/>
  <c r="AM2225" i="3"/>
  <c r="AL2225" i="3"/>
  <c r="AE2225" i="3"/>
  <c r="AI2225" i="3" s="1"/>
  <c r="AD2225" i="3"/>
  <c r="AC2225" i="3"/>
  <c r="AB2225" i="3"/>
  <c r="AA2225" i="3"/>
  <c r="Z2225" i="3"/>
  <c r="Y2225" i="3"/>
  <c r="X2225" i="3"/>
  <c r="W2225" i="3"/>
  <c r="V2225" i="3"/>
  <c r="U2225" i="3"/>
  <c r="T2225" i="3"/>
  <c r="S2225" i="3"/>
  <c r="R2225" i="3"/>
  <c r="Q2225" i="3"/>
  <c r="O2225" i="3"/>
  <c r="N2225" i="3"/>
  <c r="M2225" i="3"/>
  <c r="L2225" i="3"/>
  <c r="K2225" i="3"/>
  <c r="AX2224" i="3"/>
  <c r="BA2224" i="3" s="1"/>
  <c r="AW2224" i="3"/>
  <c r="AS2224" i="3"/>
  <c r="AO2224" i="3" s="1"/>
  <c r="AR2224" i="3"/>
  <c r="AQ2224" i="3"/>
  <c r="AM2224" i="3"/>
  <c r="AL2224" i="3"/>
  <c r="AE2224" i="3"/>
  <c r="AI2224" i="3" s="1"/>
  <c r="AD2224" i="3"/>
  <c r="AC2224" i="3"/>
  <c r="AB2224" i="3"/>
  <c r="AA2224" i="3"/>
  <c r="Z2224" i="3"/>
  <c r="Y2224" i="3"/>
  <c r="X2224" i="3"/>
  <c r="W2224" i="3"/>
  <c r="V2224" i="3"/>
  <c r="U2224" i="3"/>
  <c r="T2224" i="3"/>
  <c r="S2224" i="3"/>
  <c r="R2224" i="3"/>
  <c r="Q2224" i="3"/>
  <c r="O2224" i="3"/>
  <c r="N2224" i="3"/>
  <c r="M2224" i="3"/>
  <c r="L2224" i="3"/>
  <c r="K2224" i="3"/>
  <c r="AX2223" i="3"/>
  <c r="BA2223" i="3" s="1"/>
  <c r="AW2223" i="3"/>
  <c r="AS2223" i="3"/>
  <c r="AO2223" i="3" s="1"/>
  <c r="AR2223" i="3"/>
  <c r="AQ2223" i="3"/>
  <c r="AM2223" i="3"/>
  <c r="AL2223" i="3"/>
  <c r="AE2223" i="3"/>
  <c r="AI2223" i="3" s="1"/>
  <c r="AD2223" i="3"/>
  <c r="AC2223" i="3"/>
  <c r="AB2223" i="3"/>
  <c r="AA2223" i="3"/>
  <c r="Z2223" i="3"/>
  <c r="Y2223" i="3"/>
  <c r="X2223" i="3"/>
  <c r="W2223" i="3"/>
  <c r="V2223" i="3"/>
  <c r="U2223" i="3"/>
  <c r="T2223" i="3"/>
  <c r="S2223" i="3"/>
  <c r="R2223" i="3"/>
  <c r="Q2223" i="3"/>
  <c r="O2223" i="3"/>
  <c r="N2223" i="3"/>
  <c r="M2223" i="3"/>
  <c r="L2223" i="3"/>
  <c r="K2223" i="3"/>
  <c r="AX2222" i="3"/>
  <c r="BA2222" i="3" s="1"/>
  <c r="AW2222" i="3"/>
  <c r="AS2222" i="3"/>
  <c r="AO2222" i="3" s="1"/>
  <c r="AR2222" i="3"/>
  <c r="AQ2222" i="3"/>
  <c r="AM2222" i="3"/>
  <c r="AL2222" i="3"/>
  <c r="AE2222" i="3"/>
  <c r="AI2222" i="3" s="1"/>
  <c r="AD2222" i="3"/>
  <c r="AC2222" i="3"/>
  <c r="AB2222" i="3"/>
  <c r="AA2222" i="3"/>
  <c r="Z2222" i="3"/>
  <c r="Y2222" i="3"/>
  <c r="X2222" i="3"/>
  <c r="W2222" i="3"/>
  <c r="V2222" i="3"/>
  <c r="U2222" i="3"/>
  <c r="T2222" i="3"/>
  <c r="S2222" i="3"/>
  <c r="R2222" i="3"/>
  <c r="Q2222" i="3"/>
  <c r="O2222" i="3"/>
  <c r="N2222" i="3"/>
  <c r="M2222" i="3"/>
  <c r="L2222" i="3"/>
  <c r="K2222" i="3"/>
  <c r="AX2221" i="3"/>
  <c r="BA2221" i="3" s="1"/>
  <c r="AW2221" i="3"/>
  <c r="AS2221" i="3"/>
  <c r="AO2221" i="3" s="1"/>
  <c r="AR2221" i="3"/>
  <c r="AQ2221" i="3"/>
  <c r="AM2221" i="3"/>
  <c r="AL2221" i="3"/>
  <c r="AE2221" i="3"/>
  <c r="AI2221" i="3" s="1"/>
  <c r="AD2221" i="3"/>
  <c r="AC2221" i="3"/>
  <c r="AB2221" i="3"/>
  <c r="AA2221" i="3"/>
  <c r="Z2221" i="3"/>
  <c r="Y2221" i="3"/>
  <c r="X2221" i="3"/>
  <c r="W2221" i="3"/>
  <c r="V2221" i="3"/>
  <c r="U2221" i="3"/>
  <c r="T2221" i="3"/>
  <c r="S2221" i="3"/>
  <c r="R2221" i="3"/>
  <c r="Q2221" i="3"/>
  <c r="O2221" i="3"/>
  <c r="N2221" i="3"/>
  <c r="M2221" i="3"/>
  <c r="L2221" i="3"/>
  <c r="K2221" i="3"/>
  <c r="AX2220" i="3"/>
  <c r="BA2220" i="3" s="1"/>
  <c r="AW2220" i="3"/>
  <c r="AS2220" i="3"/>
  <c r="AO2220" i="3" s="1"/>
  <c r="AR2220" i="3"/>
  <c r="AQ2220" i="3"/>
  <c r="AM2220" i="3"/>
  <c r="AL2220" i="3"/>
  <c r="AE2220" i="3"/>
  <c r="AI2220" i="3" s="1"/>
  <c r="AD2220" i="3"/>
  <c r="AC2220" i="3"/>
  <c r="AB2220" i="3"/>
  <c r="AA2220" i="3"/>
  <c r="Z2220" i="3"/>
  <c r="Y2220" i="3"/>
  <c r="X2220" i="3"/>
  <c r="W2220" i="3"/>
  <c r="V2220" i="3"/>
  <c r="U2220" i="3"/>
  <c r="T2220" i="3"/>
  <c r="S2220" i="3"/>
  <c r="R2220" i="3"/>
  <c r="Q2220" i="3"/>
  <c r="O2220" i="3"/>
  <c r="N2220" i="3"/>
  <c r="M2220" i="3"/>
  <c r="L2220" i="3"/>
  <c r="K2220" i="3"/>
  <c r="AX2219" i="3"/>
  <c r="BA2219" i="3" s="1"/>
  <c r="AW2219" i="3"/>
  <c r="AS2219" i="3"/>
  <c r="AO2219" i="3" s="1"/>
  <c r="AR2219" i="3"/>
  <c r="AQ2219" i="3"/>
  <c r="AM2219" i="3"/>
  <c r="AL2219" i="3"/>
  <c r="AE2219" i="3"/>
  <c r="AI2219" i="3" s="1"/>
  <c r="AD2219" i="3"/>
  <c r="AC2219" i="3"/>
  <c r="AB2219" i="3"/>
  <c r="AA2219" i="3"/>
  <c r="Z2219" i="3"/>
  <c r="Y2219" i="3"/>
  <c r="X2219" i="3"/>
  <c r="W2219" i="3"/>
  <c r="V2219" i="3"/>
  <c r="U2219" i="3"/>
  <c r="T2219" i="3"/>
  <c r="S2219" i="3"/>
  <c r="R2219" i="3"/>
  <c r="Q2219" i="3"/>
  <c r="O2219" i="3"/>
  <c r="N2219" i="3"/>
  <c r="M2219" i="3"/>
  <c r="L2219" i="3"/>
  <c r="K2219" i="3"/>
  <c r="AX2218" i="3"/>
  <c r="BA2218" i="3" s="1"/>
  <c r="AW2218" i="3"/>
  <c r="AS2218" i="3"/>
  <c r="AO2218" i="3" s="1"/>
  <c r="AR2218" i="3"/>
  <c r="AQ2218" i="3"/>
  <c r="AM2218" i="3"/>
  <c r="AL2218" i="3"/>
  <c r="AE2218" i="3"/>
  <c r="AI2218" i="3" s="1"/>
  <c r="AD2218" i="3"/>
  <c r="AC2218" i="3"/>
  <c r="AB2218" i="3"/>
  <c r="AA2218" i="3"/>
  <c r="Z2218" i="3"/>
  <c r="Y2218" i="3"/>
  <c r="X2218" i="3"/>
  <c r="W2218" i="3"/>
  <c r="V2218" i="3"/>
  <c r="U2218" i="3"/>
  <c r="T2218" i="3"/>
  <c r="S2218" i="3"/>
  <c r="R2218" i="3"/>
  <c r="Q2218" i="3"/>
  <c r="O2218" i="3"/>
  <c r="N2218" i="3"/>
  <c r="M2218" i="3"/>
  <c r="L2218" i="3"/>
  <c r="K2218" i="3"/>
  <c r="AX2217" i="3"/>
  <c r="BA2217" i="3" s="1"/>
  <c r="AW2217" i="3"/>
  <c r="AS2217" i="3"/>
  <c r="AO2217" i="3" s="1"/>
  <c r="AR2217" i="3"/>
  <c r="AQ2217" i="3"/>
  <c r="AM2217" i="3"/>
  <c r="AL2217" i="3"/>
  <c r="AE2217" i="3"/>
  <c r="AI2217" i="3" s="1"/>
  <c r="AD2217" i="3"/>
  <c r="AC2217" i="3"/>
  <c r="AB2217" i="3"/>
  <c r="AA2217" i="3"/>
  <c r="Z2217" i="3"/>
  <c r="Y2217" i="3"/>
  <c r="X2217" i="3"/>
  <c r="W2217" i="3"/>
  <c r="V2217" i="3"/>
  <c r="U2217" i="3"/>
  <c r="T2217" i="3"/>
  <c r="S2217" i="3"/>
  <c r="R2217" i="3"/>
  <c r="Q2217" i="3"/>
  <c r="O2217" i="3"/>
  <c r="N2217" i="3"/>
  <c r="M2217" i="3"/>
  <c r="L2217" i="3"/>
  <c r="K2217" i="3"/>
  <c r="AX2216" i="3"/>
  <c r="BA2216" i="3" s="1"/>
  <c r="AW2216" i="3"/>
  <c r="AS2216" i="3"/>
  <c r="AO2216" i="3" s="1"/>
  <c r="AR2216" i="3"/>
  <c r="AQ2216" i="3"/>
  <c r="AM2216" i="3"/>
  <c r="AL2216" i="3"/>
  <c r="AE2216" i="3"/>
  <c r="AI2216" i="3" s="1"/>
  <c r="AD2216" i="3"/>
  <c r="AC2216" i="3"/>
  <c r="AB2216" i="3"/>
  <c r="AA2216" i="3"/>
  <c r="Z2216" i="3"/>
  <c r="Y2216" i="3"/>
  <c r="X2216" i="3"/>
  <c r="W2216" i="3"/>
  <c r="V2216" i="3"/>
  <c r="U2216" i="3"/>
  <c r="T2216" i="3"/>
  <c r="S2216" i="3"/>
  <c r="R2216" i="3"/>
  <c r="Q2216" i="3"/>
  <c r="O2216" i="3"/>
  <c r="N2216" i="3"/>
  <c r="M2216" i="3"/>
  <c r="L2216" i="3"/>
  <c r="K2216" i="3"/>
  <c r="AX2215" i="3"/>
  <c r="BA2215" i="3" s="1"/>
  <c r="AW2215" i="3"/>
  <c r="AS2215" i="3"/>
  <c r="AO2215" i="3" s="1"/>
  <c r="AR2215" i="3"/>
  <c r="AQ2215" i="3"/>
  <c r="AM2215" i="3"/>
  <c r="AL2215" i="3"/>
  <c r="AK2215" i="3"/>
  <c r="AE2215" i="3"/>
  <c r="AD2215" i="3"/>
  <c r="AC2215" i="3"/>
  <c r="AB2215" i="3"/>
  <c r="AA2215" i="3"/>
  <c r="Z2215" i="3"/>
  <c r="Y2215" i="3"/>
  <c r="X2215" i="3"/>
  <c r="W2215" i="3"/>
  <c r="V2215" i="3"/>
  <c r="U2215" i="3"/>
  <c r="T2215" i="3"/>
  <c r="S2215" i="3"/>
  <c r="R2215" i="3"/>
  <c r="Q2215" i="3"/>
  <c r="O2215" i="3"/>
  <c r="N2215" i="3"/>
  <c r="M2215" i="3"/>
  <c r="L2215" i="3"/>
  <c r="K2215" i="3"/>
  <c r="AX2214" i="3"/>
  <c r="BA2214" i="3" s="1"/>
  <c r="AW2214" i="3"/>
  <c r="AS2214" i="3"/>
  <c r="AO2214" i="3" s="1"/>
  <c r="AR2214" i="3"/>
  <c r="AQ2214" i="3"/>
  <c r="AM2214" i="3"/>
  <c r="AL2214" i="3"/>
  <c r="AK2214" i="3"/>
  <c r="AE2214" i="3"/>
  <c r="AD2214" i="3"/>
  <c r="AC2214" i="3"/>
  <c r="AB2214" i="3"/>
  <c r="AA2214" i="3"/>
  <c r="Z2214" i="3"/>
  <c r="Y2214" i="3"/>
  <c r="X2214" i="3"/>
  <c r="W2214" i="3"/>
  <c r="V2214" i="3"/>
  <c r="U2214" i="3"/>
  <c r="T2214" i="3"/>
  <c r="S2214" i="3"/>
  <c r="R2214" i="3"/>
  <c r="Q2214" i="3"/>
  <c r="O2214" i="3"/>
  <c r="N2214" i="3"/>
  <c r="M2214" i="3"/>
  <c r="L2214" i="3"/>
  <c r="K2214" i="3"/>
  <c r="AX2213" i="3"/>
  <c r="BA2213" i="3" s="1"/>
  <c r="AW2213" i="3"/>
  <c r="AS2213" i="3"/>
  <c r="AO2213" i="3" s="1"/>
  <c r="AR2213" i="3"/>
  <c r="AQ2213" i="3"/>
  <c r="AM2213" i="3"/>
  <c r="AL2213" i="3"/>
  <c r="AE2213" i="3"/>
  <c r="AD2213" i="3"/>
  <c r="AC2213" i="3"/>
  <c r="AB2213" i="3"/>
  <c r="AA2213" i="3"/>
  <c r="Z2213" i="3"/>
  <c r="Y2213" i="3"/>
  <c r="X2213" i="3"/>
  <c r="W2213" i="3"/>
  <c r="V2213" i="3"/>
  <c r="U2213" i="3"/>
  <c r="T2213" i="3"/>
  <c r="S2213" i="3"/>
  <c r="R2213" i="3"/>
  <c r="Q2213" i="3"/>
  <c r="O2213" i="3"/>
  <c r="N2213" i="3"/>
  <c r="M2213" i="3"/>
  <c r="L2213" i="3"/>
  <c r="K2213" i="3"/>
  <c r="AX2212" i="3"/>
  <c r="BA2212" i="3" s="1"/>
  <c r="AW2212" i="3"/>
  <c r="AS2212" i="3"/>
  <c r="AO2212" i="3" s="1"/>
  <c r="AR2212" i="3"/>
  <c r="AQ2212" i="3"/>
  <c r="AM2212" i="3"/>
  <c r="AL2212" i="3"/>
  <c r="AK2212" i="3"/>
  <c r="AE2212" i="3"/>
  <c r="AF2212" i="3" s="1"/>
  <c r="AD2212" i="3"/>
  <c r="AC2212" i="3"/>
  <c r="AB2212" i="3"/>
  <c r="AA2212" i="3"/>
  <c r="Z2212" i="3"/>
  <c r="Y2212" i="3"/>
  <c r="X2212" i="3"/>
  <c r="W2212" i="3"/>
  <c r="V2212" i="3"/>
  <c r="U2212" i="3"/>
  <c r="T2212" i="3"/>
  <c r="S2212" i="3"/>
  <c r="R2212" i="3"/>
  <c r="Q2212" i="3"/>
  <c r="O2212" i="3"/>
  <c r="N2212" i="3"/>
  <c r="M2212" i="3"/>
  <c r="L2212" i="3"/>
  <c r="K2212" i="3"/>
  <c r="AX2211" i="3"/>
  <c r="AW2211" i="3" s="1"/>
  <c r="AS2211" i="3"/>
  <c r="AO2211" i="3" s="1"/>
  <c r="AR2211" i="3"/>
  <c r="AQ2211" i="3"/>
  <c r="AM2211" i="3"/>
  <c r="AL2211" i="3"/>
  <c r="AK2211" i="3"/>
  <c r="AF2211" i="3"/>
  <c r="AE2211" i="3"/>
  <c r="AD2211" i="3"/>
  <c r="AC2211" i="3"/>
  <c r="AB2211" i="3"/>
  <c r="AA2211" i="3"/>
  <c r="Z2211" i="3"/>
  <c r="Y2211" i="3"/>
  <c r="X2211" i="3"/>
  <c r="W2211" i="3"/>
  <c r="V2211" i="3"/>
  <c r="U2211" i="3"/>
  <c r="T2211" i="3"/>
  <c r="S2211" i="3"/>
  <c r="R2211" i="3"/>
  <c r="Q2211" i="3"/>
  <c r="O2211" i="3"/>
  <c r="N2211" i="3"/>
  <c r="M2211" i="3"/>
  <c r="L2211" i="3"/>
  <c r="K2211" i="3"/>
  <c r="AX2210" i="3"/>
  <c r="AW2210" i="3"/>
  <c r="AS2210" i="3"/>
  <c r="AO2210" i="3" s="1"/>
  <c r="AR2210" i="3"/>
  <c r="AQ2210" i="3"/>
  <c r="AM2210" i="3"/>
  <c r="AL2210" i="3"/>
  <c r="AE2210" i="3"/>
  <c r="AD2210" i="3"/>
  <c r="AC2210" i="3"/>
  <c r="AB2210" i="3"/>
  <c r="AA2210" i="3"/>
  <c r="Z2210" i="3"/>
  <c r="Y2210" i="3"/>
  <c r="X2210" i="3"/>
  <c r="W2210" i="3"/>
  <c r="V2210" i="3"/>
  <c r="U2210" i="3"/>
  <c r="T2210" i="3"/>
  <c r="S2210" i="3"/>
  <c r="R2210" i="3"/>
  <c r="Q2210" i="3"/>
  <c r="O2210" i="3"/>
  <c r="N2210" i="3"/>
  <c r="M2210" i="3"/>
  <c r="L2210" i="3"/>
  <c r="K2210" i="3"/>
  <c r="AX2209" i="3"/>
  <c r="AW2209" i="3"/>
  <c r="AS2209" i="3"/>
  <c r="AO2209" i="3" s="1"/>
  <c r="AR2209" i="3"/>
  <c r="AQ2209" i="3"/>
  <c r="AM2209" i="3"/>
  <c r="AL2209" i="3"/>
  <c r="AF2209" i="3"/>
  <c r="AE2209" i="3"/>
  <c r="AD2209" i="3"/>
  <c r="AC2209" i="3"/>
  <c r="AB2209" i="3"/>
  <c r="AA2209" i="3"/>
  <c r="Z2209" i="3"/>
  <c r="Y2209" i="3"/>
  <c r="X2209" i="3"/>
  <c r="W2209" i="3"/>
  <c r="V2209" i="3"/>
  <c r="U2209" i="3"/>
  <c r="T2209" i="3"/>
  <c r="S2209" i="3"/>
  <c r="R2209" i="3"/>
  <c r="Q2209" i="3"/>
  <c r="O2209" i="3"/>
  <c r="N2209" i="3"/>
  <c r="M2209" i="3"/>
  <c r="L2209" i="3"/>
  <c r="K2209" i="3"/>
  <c r="AX2208" i="3"/>
  <c r="AW2208" i="3"/>
  <c r="AS2208" i="3"/>
  <c r="AO2208" i="3" s="1"/>
  <c r="AR2208" i="3"/>
  <c r="AQ2208" i="3"/>
  <c r="AM2208" i="3"/>
  <c r="AL2208" i="3"/>
  <c r="AE2208" i="3"/>
  <c r="AD2208" i="3"/>
  <c r="AC2208" i="3"/>
  <c r="AB2208" i="3"/>
  <c r="AA2208" i="3"/>
  <c r="Z2208" i="3"/>
  <c r="Y2208" i="3"/>
  <c r="X2208" i="3"/>
  <c r="W2208" i="3"/>
  <c r="V2208" i="3"/>
  <c r="U2208" i="3"/>
  <c r="T2208" i="3"/>
  <c r="S2208" i="3"/>
  <c r="R2208" i="3"/>
  <c r="Q2208" i="3"/>
  <c r="O2208" i="3"/>
  <c r="N2208" i="3"/>
  <c r="M2208" i="3"/>
  <c r="L2208" i="3"/>
  <c r="K2208" i="3"/>
  <c r="AY2207" i="3"/>
  <c r="AX2207" i="3"/>
  <c r="AW2207" i="3"/>
  <c r="AS2207" i="3"/>
  <c r="AL2207" i="3" s="1"/>
  <c r="AR2207" i="3"/>
  <c r="AQ2207" i="3"/>
  <c r="AM2207" i="3"/>
  <c r="AF2207" i="3"/>
  <c r="AE2207" i="3"/>
  <c r="AD2207" i="3"/>
  <c r="AC2207" i="3"/>
  <c r="AB2207" i="3"/>
  <c r="AA2207" i="3"/>
  <c r="Z2207" i="3"/>
  <c r="Y2207" i="3"/>
  <c r="X2207" i="3"/>
  <c r="W2207" i="3"/>
  <c r="V2207" i="3"/>
  <c r="U2207" i="3"/>
  <c r="T2207" i="3"/>
  <c r="S2207" i="3"/>
  <c r="R2207" i="3"/>
  <c r="Q2207" i="3"/>
  <c r="O2207" i="3"/>
  <c r="N2207" i="3"/>
  <c r="M2207" i="3"/>
  <c r="L2207" i="3"/>
  <c r="K2207" i="3"/>
  <c r="AX2206" i="3"/>
  <c r="AY2206" i="3" s="1"/>
  <c r="AW2206" i="3"/>
  <c r="AS2206" i="3"/>
  <c r="AR2206" i="3" s="1"/>
  <c r="AG2206" i="3"/>
  <c r="AE2206" i="3"/>
  <c r="AD2206" i="3"/>
  <c r="AC2206" i="3"/>
  <c r="AB2206" i="3"/>
  <c r="AA2206" i="3"/>
  <c r="Z2206" i="3"/>
  <c r="Y2206" i="3"/>
  <c r="X2206" i="3"/>
  <c r="W2206" i="3"/>
  <c r="V2206" i="3"/>
  <c r="U2206" i="3"/>
  <c r="T2206" i="3"/>
  <c r="S2206" i="3"/>
  <c r="R2206" i="3"/>
  <c r="Q2206" i="3"/>
  <c r="O2206" i="3"/>
  <c r="N2206" i="3"/>
  <c r="M2206" i="3"/>
  <c r="L2206" i="3"/>
  <c r="K2206" i="3"/>
  <c r="AX2205" i="3"/>
  <c r="AW2205" i="3"/>
  <c r="AS2205" i="3"/>
  <c r="AQ2205" i="3" s="1"/>
  <c r="AR2205" i="3"/>
  <c r="AK2205" i="3"/>
  <c r="AG2205" i="3"/>
  <c r="AF2205" i="3"/>
  <c r="AE2205" i="3"/>
  <c r="AD2205" i="3"/>
  <c r="AC2205" i="3"/>
  <c r="AB2205" i="3"/>
  <c r="AA2205" i="3"/>
  <c r="Z2205" i="3"/>
  <c r="Y2205" i="3"/>
  <c r="X2205" i="3"/>
  <c r="W2205" i="3"/>
  <c r="V2205" i="3"/>
  <c r="U2205" i="3"/>
  <c r="T2205" i="3"/>
  <c r="S2205" i="3"/>
  <c r="R2205" i="3"/>
  <c r="Q2205" i="3"/>
  <c r="O2205" i="3"/>
  <c r="N2205" i="3"/>
  <c r="M2205" i="3"/>
  <c r="L2205" i="3"/>
  <c r="K2205" i="3"/>
  <c r="AX2204" i="3"/>
  <c r="AW2204" i="3" s="1"/>
  <c r="AS2204" i="3"/>
  <c r="AR2204" i="3" s="1"/>
  <c r="AL2204" i="3"/>
  <c r="AK2204" i="3"/>
  <c r="AG2204" i="3"/>
  <c r="AE2204" i="3"/>
  <c r="AF2204" i="3" s="1"/>
  <c r="AD2204" i="3"/>
  <c r="AC2204" i="3"/>
  <c r="AB2204" i="3"/>
  <c r="AA2204" i="3"/>
  <c r="Z2204" i="3"/>
  <c r="Y2204" i="3"/>
  <c r="X2204" i="3"/>
  <c r="W2204" i="3"/>
  <c r="V2204" i="3"/>
  <c r="U2204" i="3"/>
  <c r="T2204" i="3"/>
  <c r="S2204" i="3"/>
  <c r="R2204" i="3"/>
  <c r="Q2204" i="3"/>
  <c r="O2204" i="3"/>
  <c r="N2204" i="3"/>
  <c r="M2204" i="3"/>
  <c r="L2204" i="3"/>
  <c r="K2204" i="3"/>
  <c r="AY2203" i="3"/>
  <c r="AX2203" i="3"/>
  <c r="AW2203" i="3"/>
  <c r="AS2203" i="3"/>
  <c r="AR2203" i="3"/>
  <c r="AQ2203" i="3"/>
  <c r="AM2203" i="3"/>
  <c r="AL2203" i="3"/>
  <c r="AK2203" i="3"/>
  <c r="AE2203" i="3"/>
  <c r="AG2203" i="3" s="1"/>
  <c r="AD2203" i="3"/>
  <c r="AC2203" i="3"/>
  <c r="AB2203" i="3"/>
  <c r="AA2203" i="3"/>
  <c r="Z2203" i="3"/>
  <c r="Y2203" i="3"/>
  <c r="X2203" i="3"/>
  <c r="W2203" i="3"/>
  <c r="V2203" i="3"/>
  <c r="U2203" i="3"/>
  <c r="T2203" i="3"/>
  <c r="S2203" i="3"/>
  <c r="R2203" i="3"/>
  <c r="Q2203" i="3"/>
  <c r="O2203" i="3"/>
  <c r="N2203" i="3"/>
  <c r="M2203" i="3"/>
  <c r="L2203" i="3"/>
  <c r="K2203" i="3"/>
  <c r="AX2202" i="3"/>
  <c r="AW2202" i="3" s="1"/>
  <c r="AS2202" i="3"/>
  <c r="AR2202" i="3"/>
  <c r="AQ2202" i="3"/>
  <c r="AM2202" i="3"/>
  <c r="AL2202" i="3"/>
  <c r="AE2202" i="3"/>
  <c r="AK2202" i="3" s="1"/>
  <c r="AD2202" i="3"/>
  <c r="AC2202" i="3"/>
  <c r="AB2202" i="3"/>
  <c r="AA2202" i="3"/>
  <c r="Z2202" i="3"/>
  <c r="Y2202" i="3"/>
  <c r="X2202" i="3"/>
  <c r="W2202" i="3"/>
  <c r="V2202" i="3"/>
  <c r="U2202" i="3"/>
  <c r="T2202" i="3"/>
  <c r="S2202" i="3"/>
  <c r="R2202" i="3"/>
  <c r="Q2202" i="3"/>
  <c r="O2202" i="3"/>
  <c r="N2202" i="3"/>
  <c r="M2202" i="3"/>
  <c r="L2202" i="3"/>
  <c r="K2202" i="3"/>
  <c r="AY2201" i="3"/>
  <c r="AX2201" i="3"/>
  <c r="AW2201" i="3"/>
  <c r="AS2201" i="3"/>
  <c r="AL2201" i="3" s="1"/>
  <c r="AR2201" i="3"/>
  <c r="AQ2201" i="3"/>
  <c r="AM2201" i="3"/>
  <c r="AF2201" i="3"/>
  <c r="AE2201" i="3"/>
  <c r="AD2201" i="3"/>
  <c r="AC2201" i="3"/>
  <c r="AB2201" i="3"/>
  <c r="AA2201" i="3"/>
  <c r="Z2201" i="3"/>
  <c r="Y2201" i="3"/>
  <c r="X2201" i="3"/>
  <c r="W2201" i="3"/>
  <c r="V2201" i="3"/>
  <c r="U2201" i="3"/>
  <c r="T2201" i="3"/>
  <c r="S2201" i="3"/>
  <c r="R2201" i="3"/>
  <c r="Q2201" i="3"/>
  <c r="O2201" i="3"/>
  <c r="N2201" i="3"/>
  <c r="M2201" i="3"/>
  <c r="L2201" i="3"/>
  <c r="K2201" i="3"/>
  <c r="AX2200" i="3"/>
  <c r="AY2200" i="3" s="1"/>
  <c r="AW2200" i="3"/>
  <c r="AS2200" i="3"/>
  <c r="AR2200" i="3" s="1"/>
  <c r="AG2200" i="3"/>
  <c r="AE2200" i="3"/>
  <c r="AD2200" i="3"/>
  <c r="AC2200" i="3"/>
  <c r="AB2200" i="3"/>
  <c r="AA2200" i="3"/>
  <c r="Z2200" i="3"/>
  <c r="Y2200" i="3"/>
  <c r="X2200" i="3"/>
  <c r="W2200" i="3"/>
  <c r="V2200" i="3"/>
  <c r="U2200" i="3"/>
  <c r="T2200" i="3"/>
  <c r="S2200" i="3"/>
  <c r="R2200" i="3"/>
  <c r="Q2200" i="3"/>
  <c r="O2200" i="3"/>
  <c r="N2200" i="3"/>
  <c r="M2200" i="3"/>
  <c r="L2200" i="3"/>
  <c r="K2200" i="3"/>
  <c r="AX2199" i="3"/>
  <c r="AW2199" i="3"/>
  <c r="AS2199" i="3"/>
  <c r="AQ2199" i="3" s="1"/>
  <c r="AR2199" i="3"/>
  <c r="AK2199" i="3"/>
  <c r="AG2199" i="3"/>
  <c r="AF2199" i="3"/>
  <c r="AE2199" i="3"/>
  <c r="AD2199" i="3"/>
  <c r="AC2199" i="3"/>
  <c r="AB2199" i="3"/>
  <c r="AA2199" i="3"/>
  <c r="Z2199" i="3"/>
  <c r="Y2199" i="3"/>
  <c r="X2199" i="3"/>
  <c r="W2199" i="3"/>
  <c r="V2199" i="3"/>
  <c r="U2199" i="3"/>
  <c r="T2199" i="3"/>
  <c r="S2199" i="3"/>
  <c r="R2199" i="3"/>
  <c r="Q2199" i="3"/>
  <c r="O2199" i="3"/>
  <c r="N2199" i="3"/>
  <c r="M2199" i="3"/>
  <c r="L2199" i="3"/>
  <c r="K2199" i="3"/>
  <c r="AX2198" i="3"/>
  <c r="AW2198" i="3" s="1"/>
  <c r="AS2198" i="3"/>
  <c r="AR2198" i="3" s="1"/>
  <c r="AL2198" i="3"/>
  <c r="AK2198" i="3"/>
  <c r="AG2198" i="3"/>
  <c r="AE2198" i="3"/>
  <c r="AF2198" i="3" s="1"/>
  <c r="AD2198" i="3"/>
  <c r="AC2198" i="3"/>
  <c r="AB2198" i="3"/>
  <c r="AA2198" i="3"/>
  <c r="Z2198" i="3"/>
  <c r="Y2198" i="3"/>
  <c r="X2198" i="3"/>
  <c r="W2198" i="3"/>
  <c r="V2198" i="3"/>
  <c r="U2198" i="3"/>
  <c r="T2198" i="3"/>
  <c r="S2198" i="3"/>
  <c r="R2198" i="3"/>
  <c r="Q2198" i="3"/>
  <c r="O2198" i="3"/>
  <c r="N2198" i="3"/>
  <c r="M2198" i="3"/>
  <c r="L2198" i="3"/>
  <c r="K2198" i="3"/>
  <c r="AZ2197" i="3"/>
  <c r="AX2197" i="3"/>
  <c r="AW2197" i="3" s="1"/>
  <c r="AS2197" i="3"/>
  <c r="AM2197" i="3" s="1"/>
  <c r="AR2197" i="3"/>
  <c r="AQ2197" i="3"/>
  <c r="AN2197" i="3"/>
  <c r="AK2197" i="3"/>
  <c r="AH2197" i="3"/>
  <c r="AG2197" i="3"/>
  <c r="AF2197" i="3"/>
  <c r="AE2197" i="3"/>
  <c r="AD2197" i="3"/>
  <c r="AC2197" i="3"/>
  <c r="AB2197" i="3"/>
  <c r="AA2197" i="3"/>
  <c r="Z2197" i="3"/>
  <c r="Y2197" i="3"/>
  <c r="X2197" i="3"/>
  <c r="W2197" i="3"/>
  <c r="V2197" i="3"/>
  <c r="U2197" i="3"/>
  <c r="T2197" i="3"/>
  <c r="S2197" i="3"/>
  <c r="R2197" i="3"/>
  <c r="Q2197" i="3"/>
  <c r="O2197" i="3"/>
  <c r="N2197" i="3"/>
  <c r="M2197" i="3"/>
  <c r="L2197" i="3"/>
  <c r="K2197" i="3"/>
  <c r="AY2196" i="3"/>
  <c r="AX2196" i="3"/>
  <c r="AT2196" i="3" s="1"/>
  <c r="AW2196" i="3"/>
  <c r="AS2196" i="3"/>
  <c r="AL2196" i="3" s="1"/>
  <c r="AR2196" i="3"/>
  <c r="AQ2196" i="3"/>
  <c r="AN2196" i="3"/>
  <c r="AM2196" i="3"/>
  <c r="AG2196" i="3"/>
  <c r="AE2196" i="3"/>
  <c r="AD2196" i="3"/>
  <c r="AC2196" i="3"/>
  <c r="AB2196" i="3"/>
  <c r="AA2196" i="3"/>
  <c r="Z2196" i="3"/>
  <c r="Y2196" i="3"/>
  <c r="X2196" i="3"/>
  <c r="W2196" i="3"/>
  <c r="V2196" i="3"/>
  <c r="U2196" i="3"/>
  <c r="T2196" i="3"/>
  <c r="S2196" i="3"/>
  <c r="R2196" i="3"/>
  <c r="Q2196" i="3"/>
  <c r="O2196" i="3"/>
  <c r="N2196" i="3"/>
  <c r="M2196" i="3"/>
  <c r="L2196" i="3"/>
  <c r="K2196" i="3"/>
  <c r="AX2195" i="3"/>
  <c r="AW2195" i="3" s="1"/>
  <c r="AS2195" i="3"/>
  <c r="AR2195" i="3"/>
  <c r="AQ2195" i="3"/>
  <c r="AN2195" i="3"/>
  <c r="AM2195" i="3"/>
  <c r="AL2195" i="3"/>
  <c r="AF2195" i="3"/>
  <c r="AE2195" i="3"/>
  <c r="AK2195" i="3" s="1"/>
  <c r="AD2195" i="3"/>
  <c r="AC2195" i="3"/>
  <c r="AB2195" i="3"/>
  <c r="AA2195" i="3"/>
  <c r="Z2195" i="3"/>
  <c r="Y2195" i="3"/>
  <c r="X2195" i="3"/>
  <c r="W2195" i="3"/>
  <c r="V2195" i="3"/>
  <c r="U2195" i="3"/>
  <c r="T2195" i="3"/>
  <c r="S2195" i="3"/>
  <c r="R2195" i="3"/>
  <c r="Q2195" i="3"/>
  <c r="O2195" i="3"/>
  <c r="N2195" i="3"/>
  <c r="M2195" i="3"/>
  <c r="L2195" i="3"/>
  <c r="K2195" i="3"/>
  <c r="AX2194" i="3"/>
  <c r="AZ2194" i="3" s="1"/>
  <c r="AW2194" i="3"/>
  <c r="AT2194" i="3"/>
  <c r="AS2194" i="3"/>
  <c r="AR2194" i="3" s="1"/>
  <c r="AM2194" i="3"/>
  <c r="AE2194" i="3"/>
  <c r="AK2194" i="3" s="1"/>
  <c r="AD2194" i="3"/>
  <c r="AC2194" i="3"/>
  <c r="AB2194" i="3"/>
  <c r="AA2194" i="3"/>
  <c r="Z2194" i="3"/>
  <c r="Y2194" i="3"/>
  <c r="X2194" i="3"/>
  <c r="W2194" i="3"/>
  <c r="V2194" i="3"/>
  <c r="U2194" i="3"/>
  <c r="T2194" i="3"/>
  <c r="S2194" i="3"/>
  <c r="R2194" i="3"/>
  <c r="Q2194" i="3"/>
  <c r="O2194" i="3"/>
  <c r="N2194" i="3"/>
  <c r="M2194" i="3"/>
  <c r="L2194" i="3"/>
  <c r="K2194" i="3"/>
  <c r="AZ2193" i="3"/>
  <c r="AX2193" i="3"/>
  <c r="AY2193" i="3" s="1"/>
  <c r="AW2193" i="3"/>
  <c r="AT2193" i="3"/>
  <c r="AS2193" i="3"/>
  <c r="AQ2193" i="3" s="1"/>
  <c r="AR2193" i="3"/>
  <c r="AL2193" i="3"/>
  <c r="AK2193" i="3"/>
  <c r="AH2193" i="3"/>
  <c r="AE2193" i="3"/>
  <c r="AG2193" i="3" s="1"/>
  <c r="AD2193" i="3"/>
  <c r="AC2193" i="3"/>
  <c r="AB2193" i="3"/>
  <c r="AA2193" i="3"/>
  <c r="Z2193" i="3"/>
  <c r="Y2193" i="3"/>
  <c r="X2193" i="3"/>
  <c r="W2193" i="3"/>
  <c r="V2193" i="3"/>
  <c r="U2193" i="3"/>
  <c r="T2193" i="3"/>
  <c r="S2193" i="3"/>
  <c r="R2193" i="3"/>
  <c r="Q2193" i="3"/>
  <c r="O2193" i="3"/>
  <c r="N2193" i="3"/>
  <c r="M2193" i="3"/>
  <c r="L2193" i="3"/>
  <c r="K2193" i="3"/>
  <c r="AZ2192" i="3"/>
  <c r="AY2192" i="3"/>
  <c r="AX2192" i="3"/>
  <c r="AW2192" i="3"/>
  <c r="AT2192" i="3"/>
  <c r="AS2192" i="3"/>
  <c r="AR2192" i="3" s="1"/>
  <c r="AK2192" i="3"/>
  <c r="AH2192" i="3"/>
  <c r="AG2192" i="3"/>
  <c r="AE2192" i="3"/>
  <c r="AF2192" i="3" s="1"/>
  <c r="AD2192" i="3"/>
  <c r="AC2192" i="3"/>
  <c r="AB2192" i="3"/>
  <c r="AA2192" i="3"/>
  <c r="Z2192" i="3"/>
  <c r="Y2192" i="3"/>
  <c r="X2192" i="3"/>
  <c r="W2192" i="3"/>
  <c r="V2192" i="3"/>
  <c r="U2192" i="3"/>
  <c r="T2192" i="3"/>
  <c r="S2192" i="3"/>
  <c r="R2192" i="3"/>
  <c r="Q2192" i="3"/>
  <c r="O2192" i="3"/>
  <c r="N2192" i="3"/>
  <c r="M2192" i="3"/>
  <c r="L2192" i="3"/>
  <c r="K2192" i="3"/>
  <c r="AZ2191" i="3"/>
  <c r="AX2191" i="3"/>
  <c r="AW2191" i="3" s="1"/>
  <c r="AS2191" i="3"/>
  <c r="AM2191" i="3" s="1"/>
  <c r="AR2191" i="3"/>
  <c r="AQ2191" i="3"/>
  <c r="AN2191" i="3"/>
  <c r="AK2191" i="3"/>
  <c r="AH2191" i="3"/>
  <c r="AG2191" i="3"/>
  <c r="AF2191" i="3"/>
  <c r="AE2191" i="3"/>
  <c r="AD2191" i="3"/>
  <c r="AC2191" i="3"/>
  <c r="AB2191" i="3"/>
  <c r="AA2191" i="3"/>
  <c r="Z2191" i="3"/>
  <c r="Y2191" i="3"/>
  <c r="X2191" i="3"/>
  <c r="W2191" i="3"/>
  <c r="V2191" i="3"/>
  <c r="U2191" i="3"/>
  <c r="T2191" i="3"/>
  <c r="S2191" i="3"/>
  <c r="R2191" i="3"/>
  <c r="Q2191" i="3"/>
  <c r="O2191" i="3"/>
  <c r="N2191" i="3"/>
  <c r="M2191" i="3"/>
  <c r="L2191" i="3"/>
  <c r="K2191" i="3"/>
  <c r="AY2190" i="3"/>
  <c r="AX2190" i="3"/>
  <c r="AT2190" i="3" s="1"/>
  <c r="AW2190" i="3"/>
  <c r="AS2190" i="3"/>
  <c r="AL2190" i="3" s="1"/>
  <c r="AR2190" i="3"/>
  <c r="AQ2190" i="3"/>
  <c r="AN2190" i="3"/>
  <c r="AM2190" i="3"/>
  <c r="AG2190" i="3"/>
  <c r="AE2190" i="3"/>
  <c r="AD2190" i="3"/>
  <c r="AC2190" i="3"/>
  <c r="AB2190" i="3"/>
  <c r="AA2190" i="3"/>
  <c r="Z2190" i="3"/>
  <c r="Y2190" i="3"/>
  <c r="X2190" i="3"/>
  <c r="W2190" i="3"/>
  <c r="V2190" i="3"/>
  <c r="U2190" i="3"/>
  <c r="T2190" i="3"/>
  <c r="S2190" i="3"/>
  <c r="R2190" i="3"/>
  <c r="Q2190" i="3"/>
  <c r="O2190" i="3"/>
  <c r="N2190" i="3"/>
  <c r="M2190" i="3"/>
  <c r="L2190" i="3"/>
  <c r="K2190" i="3"/>
  <c r="AX2189" i="3"/>
  <c r="AW2189" i="3" s="1"/>
  <c r="AS2189" i="3"/>
  <c r="AR2189" i="3"/>
  <c r="AQ2189" i="3"/>
  <c r="AN2189" i="3"/>
  <c r="AM2189" i="3"/>
  <c r="AL2189" i="3"/>
  <c r="AF2189" i="3"/>
  <c r="AE2189" i="3"/>
  <c r="AK2189" i="3" s="1"/>
  <c r="AD2189" i="3"/>
  <c r="AC2189" i="3"/>
  <c r="AB2189" i="3"/>
  <c r="AA2189" i="3"/>
  <c r="Z2189" i="3"/>
  <c r="Y2189" i="3"/>
  <c r="X2189" i="3"/>
  <c r="W2189" i="3"/>
  <c r="V2189" i="3"/>
  <c r="U2189" i="3"/>
  <c r="T2189" i="3"/>
  <c r="S2189" i="3"/>
  <c r="R2189" i="3"/>
  <c r="Q2189" i="3"/>
  <c r="O2189" i="3"/>
  <c r="N2189" i="3"/>
  <c r="M2189" i="3"/>
  <c r="L2189" i="3"/>
  <c r="K2189" i="3"/>
  <c r="AX2188" i="3"/>
  <c r="AZ2188" i="3" s="1"/>
  <c r="AW2188" i="3"/>
  <c r="AT2188" i="3"/>
  <c r="AS2188" i="3"/>
  <c r="AR2188" i="3" s="1"/>
  <c r="AM2188" i="3"/>
  <c r="AE2188" i="3"/>
  <c r="AK2188" i="3" s="1"/>
  <c r="AD2188" i="3"/>
  <c r="AC2188" i="3"/>
  <c r="AB2188" i="3"/>
  <c r="AA2188" i="3"/>
  <c r="Z2188" i="3"/>
  <c r="Y2188" i="3"/>
  <c r="X2188" i="3"/>
  <c r="W2188" i="3"/>
  <c r="V2188" i="3"/>
  <c r="U2188" i="3"/>
  <c r="T2188" i="3"/>
  <c r="S2188" i="3"/>
  <c r="R2188" i="3"/>
  <c r="Q2188" i="3"/>
  <c r="O2188" i="3"/>
  <c r="N2188" i="3"/>
  <c r="M2188" i="3"/>
  <c r="L2188" i="3"/>
  <c r="K2188" i="3"/>
  <c r="AZ2187" i="3"/>
  <c r="AX2187" i="3"/>
  <c r="AY2187" i="3" s="1"/>
  <c r="AW2187" i="3"/>
  <c r="AT2187" i="3"/>
  <c r="AS2187" i="3"/>
  <c r="AQ2187" i="3" s="1"/>
  <c r="AR2187" i="3"/>
  <c r="AL2187" i="3"/>
  <c r="AK2187" i="3"/>
  <c r="AH2187" i="3"/>
  <c r="AE2187" i="3"/>
  <c r="AG2187" i="3" s="1"/>
  <c r="AD2187" i="3"/>
  <c r="AC2187" i="3"/>
  <c r="AB2187" i="3"/>
  <c r="AA2187" i="3"/>
  <c r="Z2187" i="3"/>
  <c r="Y2187" i="3"/>
  <c r="X2187" i="3"/>
  <c r="W2187" i="3"/>
  <c r="V2187" i="3"/>
  <c r="U2187" i="3"/>
  <c r="T2187" i="3"/>
  <c r="S2187" i="3"/>
  <c r="R2187" i="3"/>
  <c r="Q2187" i="3"/>
  <c r="O2187" i="3"/>
  <c r="N2187" i="3"/>
  <c r="M2187" i="3"/>
  <c r="L2187" i="3"/>
  <c r="K2187" i="3"/>
  <c r="AZ2186" i="3"/>
  <c r="AY2186" i="3"/>
  <c r="AX2186" i="3"/>
  <c r="AW2186" i="3"/>
  <c r="AT2186" i="3"/>
  <c r="AS2186" i="3"/>
  <c r="AR2186" i="3" s="1"/>
  <c r="AK2186" i="3"/>
  <c r="AH2186" i="3"/>
  <c r="AG2186" i="3"/>
  <c r="AE2186" i="3"/>
  <c r="AF2186" i="3" s="1"/>
  <c r="AD2186" i="3"/>
  <c r="AC2186" i="3"/>
  <c r="AB2186" i="3"/>
  <c r="AA2186" i="3"/>
  <c r="Z2186" i="3"/>
  <c r="Y2186" i="3"/>
  <c r="X2186" i="3"/>
  <c r="W2186" i="3"/>
  <c r="V2186" i="3"/>
  <c r="U2186" i="3"/>
  <c r="T2186" i="3"/>
  <c r="S2186" i="3"/>
  <c r="R2186" i="3"/>
  <c r="Q2186" i="3"/>
  <c r="O2186" i="3"/>
  <c r="N2186" i="3"/>
  <c r="M2186" i="3"/>
  <c r="L2186" i="3"/>
  <c r="K2186" i="3"/>
  <c r="AZ2185" i="3"/>
  <c r="AX2185" i="3"/>
  <c r="AW2185" i="3" s="1"/>
  <c r="AS2185" i="3"/>
  <c r="AM2185" i="3" s="1"/>
  <c r="AR2185" i="3"/>
  <c r="AQ2185" i="3"/>
  <c r="AN2185" i="3"/>
  <c r="AK2185" i="3"/>
  <c r="AH2185" i="3"/>
  <c r="AG2185" i="3"/>
  <c r="AF2185" i="3"/>
  <c r="AE2185" i="3"/>
  <c r="AD2185" i="3"/>
  <c r="AC2185" i="3"/>
  <c r="AB2185" i="3"/>
  <c r="AA2185" i="3"/>
  <c r="Z2185" i="3"/>
  <c r="Y2185" i="3"/>
  <c r="X2185" i="3"/>
  <c r="W2185" i="3"/>
  <c r="V2185" i="3"/>
  <c r="U2185" i="3"/>
  <c r="T2185" i="3"/>
  <c r="S2185" i="3"/>
  <c r="R2185" i="3"/>
  <c r="Q2185" i="3"/>
  <c r="O2185" i="3"/>
  <c r="N2185" i="3"/>
  <c r="M2185" i="3"/>
  <c r="L2185" i="3"/>
  <c r="K2185" i="3"/>
  <c r="AY2184" i="3"/>
  <c r="AX2184" i="3"/>
  <c r="AT2184" i="3" s="1"/>
  <c r="AW2184" i="3"/>
  <c r="AS2184" i="3"/>
  <c r="AL2184" i="3" s="1"/>
  <c r="AR2184" i="3"/>
  <c r="AQ2184" i="3"/>
  <c r="AN2184" i="3"/>
  <c r="AM2184" i="3"/>
  <c r="AG2184" i="3"/>
  <c r="AE2184" i="3"/>
  <c r="AD2184" i="3"/>
  <c r="AC2184" i="3"/>
  <c r="AB2184" i="3"/>
  <c r="AA2184" i="3"/>
  <c r="Z2184" i="3"/>
  <c r="Y2184" i="3"/>
  <c r="X2184" i="3"/>
  <c r="W2184" i="3"/>
  <c r="V2184" i="3"/>
  <c r="U2184" i="3"/>
  <c r="T2184" i="3"/>
  <c r="S2184" i="3"/>
  <c r="R2184" i="3"/>
  <c r="Q2184" i="3"/>
  <c r="O2184" i="3"/>
  <c r="N2184" i="3"/>
  <c r="M2184" i="3"/>
  <c r="L2184" i="3"/>
  <c r="K2184" i="3"/>
  <c r="AY2183" i="3"/>
  <c r="AX2183" i="3"/>
  <c r="AV2183" i="3" s="1"/>
  <c r="AW2183" i="3"/>
  <c r="AS2183" i="3"/>
  <c r="AP2183" i="3" s="1"/>
  <c r="AR2183" i="3"/>
  <c r="AQ2183" i="3"/>
  <c r="AO2183" i="3"/>
  <c r="AL2183" i="3"/>
  <c r="AK2183" i="3"/>
  <c r="AI2183" i="3"/>
  <c r="AH2183" i="3"/>
  <c r="AE2183" i="3"/>
  <c r="AJ2183" i="3" s="1"/>
  <c r="AD2183" i="3"/>
  <c r="AC2183" i="3"/>
  <c r="AB2183" i="3"/>
  <c r="AA2183" i="3"/>
  <c r="Z2183" i="3"/>
  <c r="Y2183" i="3"/>
  <c r="X2183" i="3"/>
  <c r="W2183" i="3"/>
  <c r="V2183" i="3"/>
  <c r="U2183" i="3"/>
  <c r="T2183" i="3"/>
  <c r="S2183" i="3"/>
  <c r="R2183" i="3"/>
  <c r="Q2183" i="3"/>
  <c r="O2183" i="3"/>
  <c r="N2183" i="3"/>
  <c r="M2183" i="3"/>
  <c r="L2183" i="3"/>
  <c r="K2183" i="3"/>
  <c r="BA2182" i="3"/>
  <c r="AZ2182" i="3"/>
  <c r="AX2182" i="3"/>
  <c r="AV2182" i="3" s="1"/>
  <c r="AW2182" i="3"/>
  <c r="AU2182" i="3"/>
  <c r="AT2182" i="3"/>
  <c r="AS2182" i="3"/>
  <c r="AP2182" i="3" s="1"/>
  <c r="AN2182" i="3"/>
  <c r="AL2182" i="3"/>
  <c r="AG2182" i="3"/>
  <c r="AE2182" i="3"/>
  <c r="AJ2182" i="3" s="1"/>
  <c r="AD2182" i="3"/>
  <c r="AC2182" i="3"/>
  <c r="AB2182" i="3"/>
  <c r="AA2182" i="3"/>
  <c r="Z2182" i="3"/>
  <c r="Y2182" i="3"/>
  <c r="X2182" i="3"/>
  <c r="W2182" i="3"/>
  <c r="V2182" i="3"/>
  <c r="U2182" i="3"/>
  <c r="T2182" i="3"/>
  <c r="S2182" i="3"/>
  <c r="R2182" i="3"/>
  <c r="Q2182" i="3"/>
  <c r="O2182" i="3"/>
  <c r="N2182" i="3"/>
  <c r="M2182" i="3"/>
  <c r="L2182" i="3"/>
  <c r="K2182" i="3"/>
  <c r="AY2181" i="3"/>
  <c r="AX2181" i="3"/>
  <c r="AV2181" i="3" s="1"/>
  <c r="AW2181" i="3"/>
  <c r="AS2181" i="3"/>
  <c r="AP2181" i="3" s="1"/>
  <c r="AR2181" i="3"/>
  <c r="AQ2181" i="3"/>
  <c r="AO2181" i="3"/>
  <c r="AL2181" i="3"/>
  <c r="AK2181" i="3"/>
  <c r="AI2181" i="3"/>
  <c r="AH2181" i="3"/>
  <c r="AE2181" i="3"/>
  <c r="AJ2181" i="3" s="1"/>
  <c r="AD2181" i="3"/>
  <c r="AC2181" i="3"/>
  <c r="AB2181" i="3"/>
  <c r="AA2181" i="3"/>
  <c r="Z2181" i="3"/>
  <c r="Y2181" i="3"/>
  <c r="X2181" i="3"/>
  <c r="W2181" i="3"/>
  <c r="V2181" i="3"/>
  <c r="U2181" i="3"/>
  <c r="T2181" i="3"/>
  <c r="S2181" i="3"/>
  <c r="R2181" i="3"/>
  <c r="Q2181" i="3"/>
  <c r="O2181" i="3"/>
  <c r="N2181" i="3"/>
  <c r="M2181" i="3"/>
  <c r="L2181" i="3"/>
  <c r="K2181" i="3"/>
  <c r="BA2180" i="3"/>
  <c r="AZ2180" i="3"/>
  <c r="AX2180" i="3"/>
  <c r="AV2180" i="3" s="1"/>
  <c r="AW2180" i="3"/>
  <c r="AU2180" i="3"/>
  <c r="AT2180" i="3"/>
  <c r="AS2180" i="3"/>
  <c r="AP2180" i="3" s="1"/>
  <c r="AL2180" i="3"/>
  <c r="AE2180" i="3"/>
  <c r="AJ2180" i="3" s="1"/>
  <c r="AD2180" i="3"/>
  <c r="AC2180" i="3"/>
  <c r="AB2180" i="3"/>
  <c r="AA2180" i="3"/>
  <c r="Z2180" i="3"/>
  <c r="Y2180" i="3"/>
  <c r="X2180" i="3"/>
  <c r="W2180" i="3"/>
  <c r="V2180" i="3"/>
  <c r="U2180" i="3"/>
  <c r="T2180" i="3"/>
  <c r="S2180" i="3"/>
  <c r="R2180" i="3"/>
  <c r="Q2180" i="3"/>
  <c r="O2180" i="3"/>
  <c r="N2180" i="3"/>
  <c r="M2180" i="3"/>
  <c r="L2180" i="3"/>
  <c r="K2180" i="3"/>
  <c r="AY2179" i="3"/>
  <c r="AX2179" i="3"/>
  <c r="AV2179" i="3" s="1"/>
  <c r="AW2179" i="3"/>
  <c r="AS2179" i="3"/>
  <c r="AP2179" i="3" s="1"/>
  <c r="AR2179" i="3"/>
  <c r="AQ2179" i="3"/>
  <c r="AO2179" i="3"/>
  <c r="AL2179" i="3"/>
  <c r="AK2179" i="3"/>
  <c r="AI2179" i="3"/>
  <c r="AH2179" i="3"/>
  <c r="AE2179" i="3"/>
  <c r="AJ2179" i="3" s="1"/>
  <c r="AD2179" i="3"/>
  <c r="AC2179" i="3"/>
  <c r="AB2179" i="3"/>
  <c r="AA2179" i="3"/>
  <c r="Z2179" i="3"/>
  <c r="Y2179" i="3"/>
  <c r="X2179" i="3"/>
  <c r="W2179" i="3"/>
  <c r="V2179" i="3"/>
  <c r="U2179" i="3"/>
  <c r="T2179" i="3"/>
  <c r="S2179" i="3"/>
  <c r="R2179" i="3"/>
  <c r="Q2179" i="3"/>
  <c r="O2179" i="3"/>
  <c r="N2179" i="3"/>
  <c r="M2179" i="3"/>
  <c r="L2179" i="3"/>
  <c r="K2179" i="3"/>
  <c r="BA2178" i="3"/>
  <c r="AZ2178" i="3"/>
  <c r="AX2178" i="3"/>
  <c r="AV2178" i="3" s="1"/>
  <c r="AW2178" i="3"/>
  <c r="AU2178" i="3"/>
  <c r="AT2178" i="3"/>
  <c r="AS2178" i="3"/>
  <c r="AP2178" i="3" s="1"/>
  <c r="AL2178" i="3"/>
  <c r="AE2178" i="3"/>
  <c r="AJ2178" i="3" s="1"/>
  <c r="AD2178" i="3"/>
  <c r="AC2178" i="3"/>
  <c r="AB2178" i="3"/>
  <c r="AA2178" i="3"/>
  <c r="Z2178" i="3"/>
  <c r="Y2178" i="3"/>
  <c r="X2178" i="3"/>
  <c r="W2178" i="3"/>
  <c r="V2178" i="3"/>
  <c r="U2178" i="3"/>
  <c r="T2178" i="3"/>
  <c r="S2178" i="3"/>
  <c r="R2178" i="3"/>
  <c r="Q2178" i="3"/>
  <c r="O2178" i="3"/>
  <c r="N2178" i="3"/>
  <c r="M2178" i="3"/>
  <c r="L2178" i="3"/>
  <c r="K2178" i="3"/>
  <c r="AY2177" i="3"/>
  <c r="AX2177" i="3"/>
  <c r="AV2177" i="3" s="1"/>
  <c r="AW2177" i="3"/>
  <c r="AS2177" i="3"/>
  <c r="AP2177" i="3" s="1"/>
  <c r="AR2177" i="3"/>
  <c r="AQ2177" i="3"/>
  <c r="AO2177" i="3"/>
  <c r="AL2177" i="3"/>
  <c r="AK2177" i="3"/>
  <c r="AI2177" i="3"/>
  <c r="AH2177" i="3"/>
  <c r="AE2177" i="3"/>
  <c r="AJ2177" i="3" s="1"/>
  <c r="AD2177" i="3"/>
  <c r="AC2177" i="3"/>
  <c r="AB2177" i="3"/>
  <c r="AA2177" i="3"/>
  <c r="Z2177" i="3"/>
  <c r="Y2177" i="3"/>
  <c r="X2177" i="3"/>
  <c r="W2177" i="3"/>
  <c r="V2177" i="3"/>
  <c r="U2177" i="3"/>
  <c r="T2177" i="3"/>
  <c r="S2177" i="3"/>
  <c r="R2177" i="3"/>
  <c r="Q2177" i="3"/>
  <c r="O2177" i="3"/>
  <c r="N2177" i="3"/>
  <c r="M2177" i="3"/>
  <c r="L2177" i="3"/>
  <c r="K2177" i="3"/>
  <c r="BA2176" i="3"/>
  <c r="AZ2176" i="3"/>
  <c r="AX2176" i="3"/>
  <c r="AV2176" i="3" s="1"/>
  <c r="AW2176" i="3"/>
  <c r="AU2176" i="3"/>
  <c r="AT2176" i="3"/>
  <c r="AS2176" i="3"/>
  <c r="AP2176" i="3" s="1"/>
  <c r="AL2176" i="3"/>
  <c r="AE2176" i="3"/>
  <c r="AJ2176" i="3" s="1"/>
  <c r="AD2176" i="3"/>
  <c r="AC2176" i="3"/>
  <c r="AB2176" i="3"/>
  <c r="AA2176" i="3"/>
  <c r="Z2176" i="3"/>
  <c r="Y2176" i="3"/>
  <c r="X2176" i="3"/>
  <c r="W2176" i="3"/>
  <c r="V2176" i="3"/>
  <c r="U2176" i="3"/>
  <c r="T2176" i="3"/>
  <c r="S2176" i="3"/>
  <c r="R2176" i="3"/>
  <c r="Q2176" i="3"/>
  <c r="O2176" i="3"/>
  <c r="N2176" i="3"/>
  <c r="M2176" i="3"/>
  <c r="L2176" i="3"/>
  <c r="K2176" i="3"/>
  <c r="AY2175" i="3"/>
  <c r="AX2175" i="3"/>
  <c r="AV2175" i="3" s="1"/>
  <c r="AW2175" i="3"/>
  <c r="AS2175" i="3"/>
  <c r="AP2175" i="3" s="1"/>
  <c r="AR2175" i="3"/>
  <c r="AQ2175" i="3"/>
  <c r="AO2175" i="3"/>
  <c r="AL2175" i="3"/>
  <c r="AK2175" i="3"/>
  <c r="AI2175" i="3"/>
  <c r="AH2175" i="3"/>
  <c r="AE2175" i="3"/>
  <c r="AJ2175" i="3" s="1"/>
  <c r="AD2175" i="3"/>
  <c r="AC2175" i="3"/>
  <c r="AB2175" i="3"/>
  <c r="AA2175" i="3"/>
  <c r="Z2175" i="3"/>
  <c r="Y2175" i="3"/>
  <c r="X2175" i="3"/>
  <c r="W2175" i="3"/>
  <c r="V2175" i="3"/>
  <c r="U2175" i="3"/>
  <c r="T2175" i="3"/>
  <c r="S2175" i="3"/>
  <c r="R2175" i="3"/>
  <c r="Q2175" i="3"/>
  <c r="O2175" i="3"/>
  <c r="N2175" i="3"/>
  <c r="M2175" i="3"/>
  <c r="L2175" i="3"/>
  <c r="K2175" i="3"/>
  <c r="BA2174" i="3"/>
  <c r="AZ2174" i="3"/>
  <c r="AX2174" i="3"/>
  <c r="AV2174" i="3" s="1"/>
  <c r="AW2174" i="3"/>
  <c r="AU2174" i="3"/>
  <c r="AT2174" i="3"/>
  <c r="AS2174" i="3"/>
  <c r="AP2174" i="3" s="1"/>
  <c r="AL2174" i="3"/>
  <c r="AE2174" i="3"/>
  <c r="AJ2174" i="3" s="1"/>
  <c r="AD2174" i="3"/>
  <c r="AC2174" i="3"/>
  <c r="AB2174" i="3"/>
  <c r="AA2174" i="3"/>
  <c r="Z2174" i="3"/>
  <c r="Y2174" i="3"/>
  <c r="X2174" i="3"/>
  <c r="W2174" i="3"/>
  <c r="V2174" i="3"/>
  <c r="U2174" i="3"/>
  <c r="T2174" i="3"/>
  <c r="S2174" i="3"/>
  <c r="R2174" i="3"/>
  <c r="Q2174" i="3"/>
  <c r="O2174" i="3"/>
  <c r="N2174" i="3"/>
  <c r="M2174" i="3"/>
  <c r="L2174" i="3"/>
  <c r="K2174" i="3"/>
  <c r="AX2173" i="3"/>
  <c r="AV2173" i="3" s="1"/>
  <c r="AW2173" i="3"/>
  <c r="AS2173" i="3"/>
  <c r="AP2173" i="3" s="1"/>
  <c r="AR2173" i="3"/>
  <c r="AQ2173" i="3"/>
  <c r="AO2173" i="3"/>
  <c r="AL2173" i="3"/>
  <c r="AK2173" i="3"/>
  <c r="AI2173" i="3"/>
  <c r="AH2173" i="3"/>
  <c r="AE2173" i="3"/>
  <c r="AJ2173" i="3" s="1"/>
  <c r="AD2173" i="3"/>
  <c r="AC2173" i="3"/>
  <c r="AB2173" i="3"/>
  <c r="AA2173" i="3"/>
  <c r="Z2173" i="3"/>
  <c r="Y2173" i="3"/>
  <c r="X2173" i="3"/>
  <c r="W2173" i="3"/>
  <c r="V2173" i="3"/>
  <c r="U2173" i="3"/>
  <c r="T2173" i="3"/>
  <c r="S2173" i="3"/>
  <c r="R2173" i="3"/>
  <c r="Q2173" i="3"/>
  <c r="O2173" i="3"/>
  <c r="N2173" i="3"/>
  <c r="M2173" i="3"/>
  <c r="L2173" i="3"/>
  <c r="K2173" i="3"/>
  <c r="BA2172" i="3"/>
  <c r="AZ2172" i="3"/>
  <c r="AX2172" i="3"/>
  <c r="AV2172" i="3" s="1"/>
  <c r="AW2172" i="3"/>
  <c r="AU2172" i="3"/>
  <c r="AT2172" i="3"/>
  <c r="AS2172" i="3"/>
  <c r="AP2172" i="3" s="1"/>
  <c r="AL2172" i="3"/>
  <c r="AE2172" i="3"/>
  <c r="AJ2172" i="3" s="1"/>
  <c r="AD2172" i="3"/>
  <c r="AC2172" i="3"/>
  <c r="AB2172" i="3"/>
  <c r="AA2172" i="3"/>
  <c r="Z2172" i="3"/>
  <c r="Y2172" i="3"/>
  <c r="X2172" i="3"/>
  <c r="W2172" i="3"/>
  <c r="V2172" i="3"/>
  <c r="U2172" i="3"/>
  <c r="T2172" i="3"/>
  <c r="S2172" i="3"/>
  <c r="R2172" i="3"/>
  <c r="Q2172" i="3"/>
  <c r="O2172" i="3"/>
  <c r="N2172" i="3"/>
  <c r="M2172" i="3"/>
  <c r="L2172" i="3"/>
  <c r="K2172" i="3"/>
  <c r="AX2171" i="3"/>
  <c r="AV2171" i="3" s="1"/>
  <c r="AW2171" i="3"/>
  <c r="AS2171" i="3"/>
  <c r="AP2171" i="3" s="1"/>
  <c r="AR2171" i="3"/>
  <c r="AQ2171" i="3"/>
  <c r="AO2171" i="3"/>
  <c r="AL2171" i="3"/>
  <c r="AK2171" i="3"/>
  <c r="AI2171" i="3"/>
  <c r="AH2171" i="3"/>
  <c r="AE2171" i="3"/>
  <c r="AJ2171" i="3" s="1"/>
  <c r="AD2171" i="3"/>
  <c r="AC2171" i="3"/>
  <c r="AB2171" i="3"/>
  <c r="AA2171" i="3"/>
  <c r="Z2171" i="3"/>
  <c r="Y2171" i="3"/>
  <c r="X2171" i="3"/>
  <c r="W2171" i="3"/>
  <c r="V2171" i="3"/>
  <c r="U2171" i="3"/>
  <c r="T2171" i="3"/>
  <c r="S2171" i="3"/>
  <c r="R2171" i="3"/>
  <c r="Q2171" i="3"/>
  <c r="O2171" i="3"/>
  <c r="N2171" i="3"/>
  <c r="M2171" i="3"/>
  <c r="L2171" i="3"/>
  <c r="K2171" i="3"/>
  <c r="BA2170" i="3"/>
  <c r="AZ2170" i="3"/>
  <c r="AX2170" i="3"/>
  <c r="AV2170" i="3" s="1"/>
  <c r="AW2170" i="3"/>
  <c r="AU2170" i="3"/>
  <c r="AT2170" i="3"/>
  <c r="AS2170" i="3"/>
  <c r="AP2170" i="3" s="1"/>
  <c r="AL2170" i="3"/>
  <c r="AE2170" i="3"/>
  <c r="AJ2170" i="3" s="1"/>
  <c r="AD2170" i="3"/>
  <c r="AC2170" i="3"/>
  <c r="AB2170" i="3"/>
  <c r="AA2170" i="3"/>
  <c r="Z2170" i="3"/>
  <c r="Y2170" i="3"/>
  <c r="X2170" i="3"/>
  <c r="W2170" i="3"/>
  <c r="V2170" i="3"/>
  <c r="U2170" i="3"/>
  <c r="T2170" i="3"/>
  <c r="S2170" i="3"/>
  <c r="R2170" i="3"/>
  <c r="Q2170" i="3"/>
  <c r="O2170" i="3"/>
  <c r="N2170" i="3"/>
  <c r="M2170" i="3"/>
  <c r="L2170" i="3"/>
  <c r="K2170" i="3"/>
  <c r="AX2169" i="3"/>
  <c r="AV2169" i="3" s="1"/>
  <c r="AW2169" i="3"/>
  <c r="AS2169" i="3"/>
  <c r="AP2169" i="3" s="1"/>
  <c r="AR2169" i="3"/>
  <c r="AQ2169" i="3"/>
  <c r="AO2169" i="3"/>
  <c r="AL2169" i="3"/>
  <c r="AK2169" i="3"/>
  <c r="AI2169" i="3"/>
  <c r="AH2169" i="3"/>
  <c r="AE2169" i="3"/>
  <c r="AJ2169" i="3" s="1"/>
  <c r="AD2169" i="3"/>
  <c r="AC2169" i="3"/>
  <c r="AB2169" i="3"/>
  <c r="AA2169" i="3"/>
  <c r="Z2169" i="3"/>
  <c r="Y2169" i="3"/>
  <c r="X2169" i="3"/>
  <c r="W2169" i="3"/>
  <c r="V2169" i="3"/>
  <c r="U2169" i="3"/>
  <c r="T2169" i="3"/>
  <c r="S2169" i="3"/>
  <c r="R2169" i="3"/>
  <c r="Q2169" i="3"/>
  <c r="O2169" i="3"/>
  <c r="N2169" i="3"/>
  <c r="M2169" i="3"/>
  <c r="L2169" i="3"/>
  <c r="K2169" i="3"/>
  <c r="BA2168" i="3"/>
  <c r="AZ2168" i="3"/>
  <c r="AX2168" i="3"/>
  <c r="AV2168" i="3" s="1"/>
  <c r="AW2168" i="3"/>
  <c r="AU2168" i="3"/>
  <c r="AT2168" i="3"/>
  <c r="AS2168" i="3"/>
  <c r="AP2168" i="3" s="1"/>
  <c r="AL2168" i="3"/>
  <c r="AE2168" i="3"/>
  <c r="AJ2168" i="3" s="1"/>
  <c r="AD2168" i="3"/>
  <c r="AC2168" i="3"/>
  <c r="AB2168" i="3"/>
  <c r="AA2168" i="3"/>
  <c r="Z2168" i="3"/>
  <c r="Y2168" i="3"/>
  <c r="X2168" i="3"/>
  <c r="W2168" i="3"/>
  <c r="V2168" i="3"/>
  <c r="U2168" i="3"/>
  <c r="T2168" i="3"/>
  <c r="S2168" i="3"/>
  <c r="R2168" i="3"/>
  <c r="Q2168" i="3"/>
  <c r="O2168" i="3"/>
  <c r="N2168" i="3"/>
  <c r="M2168" i="3"/>
  <c r="L2168" i="3"/>
  <c r="K2168" i="3"/>
  <c r="AX2167" i="3"/>
  <c r="AV2167" i="3" s="1"/>
  <c r="AW2167" i="3"/>
  <c r="AS2167" i="3"/>
  <c r="AP2167" i="3" s="1"/>
  <c r="AR2167" i="3"/>
  <c r="AQ2167" i="3"/>
  <c r="AO2167" i="3"/>
  <c r="AL2167" i="3"/>
  <c r="AK2167" i="3"/>
  <c r="AI2167" i="3"/>
  <c r="AH2167" i="3"/>
  <c r="AE2167" i="3"/>
  <c r="AJ2167" i="3" s="1"/>
  <c r="AD2167" i="3"/>
  <c r="AC2167" i="3"/>
  <c r="AB2167" i="3"/>
  <c r="AA2167" i="3"/>
  <c r="Z2167" i="3"/>
  <c r="Y2167" i="3"/>
  <c r="X2167" i="3"/>
  <c r="W2167" i="3"/>
  <c r="V2167" i="3"/>
  <c r="U2167" i="3"/>
  <c r="T2167" i="3"/>
  <c r="S2167" i="3"/>
  <c r="R2167" i="3"/>
  <c r="Q2167" i="3"/>
  <c r="O2167" i="3"/>
  <c r="N2167" i="3"/>
  <c r="M2167" i="3"/>
  <c r="L2167" i="3"/>
  <c r="K2167" i="3"/>
  <c r="BA2166" i="3"/>
  <c r="AZ2166" i="3"/>
  <c r="AX2166" i="3"/>
  <c r="AV2166" i="3" s="1"/>
  <c r="AW2166" i="3"/>
  <c r="AU2166" i="3"/>
  <c r="AT2166" i="3"/>
  <c r="AS2166" i="3"/>
  <c r="AP2166" i="3" s="1"/>
  <c r="AL2166" i="3"/>
  <c r="AE2166" i="3"/>
  <c r="AJ2166" i="3" s="1"/>
  <c r="AD2166" i="3"/>
  <c r="AC2166" i="3"/>
  <c r="AB2166" i="3"/>
  <c r="AA2166" i="3"/>
  <c r="Z2166" i="3"/>
  <c r="Y2166" i="3"/>
  <c r="X2166" i="3"/>
  <c r="W2166" i="3"/>
  <c r="V2166" i="3"/>
  <c r="U2166" i="3"/>
  <c r="T2166" i="3"/>
  <c r="S2166" i="3"/>
  <c r="R2166" i="3"/>
  <c r="Q2166" i="3"/>
  <c r="O2166" i="3"/>
  <c r="N2166" i="3"/>
  <c r="M2166" i="3"/>
  <c r="L2166" i="3"/>
  <c r="K2166" i="3"/>
  <c r="AX2165" i="3"/>
  <c r="AV2165" i="3" s="1"/>
  <c r="AW2165" i="3"/>
  <c r="AS2165" i="3"/>
  <c r="AP2165" i="3" s="1"/>
  <c r="AR2165" i="3"/>
  <c r="AQ2165" i="3"/>
  <c r="AO2165" i="3"/>
  <c r="AL2165" i="3"/>
  <c r="AK2165" i="3"/>
  <c r="AI2165" i="3"/>
  <c r="AH2165" i="3"/>
  <c r="AE2165" i="3"/>
  <c r="AJ2165" i="3" s="1"/>
  <c r="AD2165" i="3"/>
  <c r="AC2165" i="3"/>
  <c r="AB2165" i="3"/>
  <c r="AA2165" i="3"/>
  <c r="Z2165" i="3"/>
  <c r="Y2165" i="3"/>
  <c r="X2165" i="3"/>
  <c r="W2165" i="3"/>
  <c r="V2165" i="3"/>
  <c r="U2165" i="3"/>
  <c r="T2165" i="3"/>
  <c r="S2165" i="3"/>
  <c r="R2165" i="3"/>
  <c r="Q2165" i="3"/>
  <c r="O2165" i="3"/>
  <c r="N2165" i="3"/>
  <c r="M2165" i="3"/>
  <c r="L2165" i="3"/>
  <c r="K2165" i="3"/>
  <c r="BA2164" i="3"/>
  <c r="AZ2164" i="3"/>
  <c r="AX2164" i="3"/>
  <c r="AV2164" i="3" s="1"/>
  <c r="AW2164" i="3"/>
  <c r="AU2164" i="3"/>
  <c r="AT2164" i="3"/>
  <c r="AS2164" i="3"/>
  <c r="AP2164" i="3" s="1"/>
  <c r="AL2164" i="3"/>
  <c r="AE2164" i="3"/>
  <c r="AJ2164" i="3" s="1"/>
  <c r="AD2164" i="3"/>
  <c r="AC2164" i="3"/>
  <c r="AB2164" i="3"/>
  <c r="AA2164" i="3"/>
  <c r="Z2164" i="3"/>
  <c r="Y2164" i="3"/>
  <c r="X2164" i="3"/>
  <c r="W2164" i="3"/>
  <c r="V2164" i="3"/>
  <c r="U2164" i="3"/>
  <c r="T2164" i="3"/>
  <c r="S2164" i="3"/>
  <c r="R2164" i="3"/>
  <c r="Q2164" i="3"/>
  <c r="O2164" i="3"/>
  <c r="N2164" i="3"/>
  <c r="M2164" i="3"/>
  <c r="L2164" i="3"/>
  <c r="K2164" i="3"/>
  <c r="AX2163" i="3"/>
  <c r="AV2163" i="3" s="1"/>
  <c r="AW2163" i="3"/>
  <c r="AS2163" i="3"/>
  <c r="AP2163" i="3" s="1"/>
  <c r="AQ2163" i="3"/>
  <c r="AO2163" i="3"/>
  <c r="AL2163" i="3"/>
  <c r="AI2163" i="3"/>
  <c r="AH2163" i="3"/>
  <c r="AE2163" i="3"/>
  <c r="AJ2163" i="3" s="1"/>
  <c r="AD2163" i="3"/>
  <c r="AC2163" i="3"/>
  <c r="AB2163" i="3"/>
  <c r="AA2163" i="3"/>
  <c r="Z2163" i="3"/>
  <c r="Y2163" i="3"/>
  <c r="X2163" i="3"/>
  <c r="W2163" i="3"/>
  <c r="V2163" i="3"/>
  <c r="U2163" i="3"/>
  <c r="T2163" i="3"/>
  <c r="S2163" i="3"/>
  <c r="R2163" i="3"/>
  <c r="Q2163" i="3"/>
  <c r="O2163" i="3"/>
  <c r="N2163" i="3"/>
  <c r="M2163" i="3"/>
  <c r="L2163" i="3"/>
  <c r="K2163" i="3"/>
  <c r="BA2162" i="3"/>
  <c r="AZ2162" i="3"/>
  <c r="AX2162" i="3"/>
  <c r="AV2162" i="3" s="1"/>
  <c r="AW2162" i="3"/>
  <c r="AU2162" i="3"/>
  <c r="AT2162" i="3"/>
  <c r="AS2162" i="3"/>
  <c r="AP2162" i="3" s="1"/>
  <c r="AL2162" i="3"/>
  <c r="AE2162" i="3"/>
  <c r="AJ2162" i="3" s="1"/>
  <c r="AD2162" i="3"/>
  <c r="AC2162" i="3"/>
  <c r="AB2162" i="3"/>
  <c r="AA2162" i="3"/>
  <c r="Z2162" i="3"/>
  <c r="Y2162" i="3"/>
  <c r="X2162" i="3"/>
  <c r="W2162" i="3"/>
  <c r="V2162" i="3"/>
  <c r="U2162" i="3"/>
  <c r="T2162" i="3"/>
  <c r="S2162" i="3"/>
  <c r="R2162" i="3"/>
  <c r="Q2162" i="3"/>
  <c r="O2162" i="3"/>
  <c r="N2162" i="3"/>
  <c r="M2162" i="3"/>
  <c r="L2162" i="3"/>
  <c r="K2162" i="3"/>
  <c r="AX2161" i="3"/>
  <c r="AV2161" i="3" s="1"/>
  <c r="AW2161" i="3"/>
  <c r="AS2161" i="3"/>
  <c r="AP2161" i="3" s="1"/>
  <c r="AQ2161" i="3"/>
  <c r="AO2161" i="3"/>
  <c r="AL2161" i="3"/>
  <c r="AI2161" i="3"/>
  <c r="AH2161" i="3"/>
  <c r="AE2161" i="3"/>
  <c r="AJ2161" i="3" s="1"/>
  <c r="AD2161" i="3"/>
  <c r="AC2161" i="3"/>
  <c r="AB2161" i="3"/>
  <c r="AA2161" i="3"/>
  <c r="Z2161" i="3"/>
  <c r="Y2161" i="3"/>
  <c r="X2161" i="3"/>
  <c r="W2161" i="3"/>
  <c r="V2161" i="3"/>
  <c r="U2161" i="3"/>
  <c r="T2161" i="3"/>
  <c r="S2161" i="3"/>
  <c r="R2161" i="3"/>
  <c r="Q2161" i="3"/>
  <c r="O2161" i="3"/>
  <c r="N2161" i="3"/>
  <c r="M2161" i="3"/>
  <c r="L2161" i="3"/>
  <c r="K2161" i="3"/>
  <c r="BA2160" i="3"/>
  <c r="AZ2160" i="3"/>
  <c r="AX2160" i="3"/>
  <c r="AV2160" i="3" s="1"/>
  <c r="AW2160" i="3"/>
  <c r="AU2160" i="3"/>
  <c r="AT2160" i="3"/>
  <c r="AS2160" i="3"/>
  <c r="AP2160" i="3" s="1"/>
  <c r="AL2160" i="3"/>
  <c r="AE2160" i="3"/>
  <c r="AJ2160" i="3" s="1"/>
  <c r="AD2160" i="3"/>
  <c r="AC2160" i="3"/>
  <c r="AB2160" i="3"/>
  <c r="AA2160" i="3"/>
  <c r="Z2160" i="3"/>
  <c r="Y2160" i="3"/>
  <c r="X2160" i="3"/>
  <c r="W2160" i="3"/>
  <c r="V2160" i="3"/>
  <c r="U2160" i="3"/>
  <c r="T2160" i="3"/>
  <c r="S2160" i="3"/>
  <c r="R2160" i="3"/>
  <c r="Q2160" i="3"/>
  <c r="O2160" i="3"/>
  <c r="N2160" i="3"/>
  <c r="M2160" i="3"/>
  <c r="L2160" i="3"/>
  <c r="K2160" i="3"/>
  <c r="AX2159" i="3"/>
  <c r="AV2159" i="3" s="1"/>
  <c r="AW2159" i="3"/>
  <c r="AS2159" i="3"/>
  <c r="AP2159" i="3" s="1"/>
  <c r="AQ2159" i="3"/>
  <c r="AO2159" i="3"/>
  <c r="AL2159" i="3"/>
  <c r="AI2159" i="3"/>
  <c r="AH2159" i="3"/>
  <c r="AE2159" i="3"/>
  <c r="AJ2159" i="3" s="1"/>
  <c r="AD2159" i="3"/>
  <c r="AC2159" i="3"/>
  <c r="AB2159" i="3"/>
  <c r="AA2159" i="3"/>
  <c r="Z2159" i="3"/>
  <c r="Y2159" i="3"/>
  <c r="X2159" i="3"/>
  <c r="W2159" i="3"/>
  <c r="V2159" i="3"/>
  <c r="U2159" i="3"/>
  <c r="T2159" i="3"/>
  <c r="S2159" i="3"/>
  <c r="R2159" i="3"/>
  <c r="Q2159" i="3"/>
  <c r="O2159" i="3"/>
  <c r="N2159" i="3"/>
  <c r="M2159" i="3"/>
  <c r="L2159" i="3"/>
  <c r="K2159" i="3"/>
  <c r="BA2158" i="3"/>
  <c r="AZ2158" i="3"/>
  <c r="AX2158" i="3"/>
  <c r="AV2158" i="3" s="1"/>
  <c r="AW2158" i="3"/>
  <c r="AU2158" i="3"/>
  <c r="AT2158" i="3"/>
  <c r="AS2158" i="3"/>
  <c r="AP2158" i="3" s="1"/>
  <c r="AL2158" i="3"/>
  <c r="AE2158" i="3"/>
  <c r="AJ2158" i="3" s="1"/>
  <c r="AD2158" i="3"/>
  <c r="AC2158" i="3"/>
  <c r="AB2158" i="3"/>
  <c r="AA2158" i="3"/>
  <c r="Z2158" i="3"/>
  <c r="Y2158" i="3"/>
  <c r="X2158" i="3"/>
  <c r="W2158" i="3"/>
  <c r="V2158" i="3"/>
  <c r="U2158" i="3"/>
  <c r="T2158" i="3"/>
  <c r="S2158" i="3"/>
  <c r="R2158" i="3"/>
  <c r="Q2158" i="3"/>
  <c r="O2158" i="3"/>
  <c r="N2158" i="3"/>
  <c r="M2158" i="3"/>
  <c r="L2158" i="3"/>
  <c r="K2158" i="3"/>
  <c r="AX2157" i="3"/>
  <c r="AV2157" i="3" s="1"/>
  <c r="AW2157" i="3"/>
  <c r="AS2157" i="3"/>
  <c r="AP2157" i="3" s="1"/>
  <c r="AQ2157" i="3"/>
  <c r="AO2157" i="3"/>
  <c r="AL2157" i="3"/>
  <c r="AI2157" i="3"/>
  <c r="AH2157" i="3"/>
  <c r="AE2157" i="3"/>
  <c r="AJ2157" i="3" s="1"/>
  <c r="AD2157" i="3"/>
  <c r="AC2157" i="3"/>
  <c r="AB2157" i="3"/>
  <c r="AA2157" i="3"/>
  <c r="Z2157" i="3"/>
  <c r="Y2157" i="3"/>
  <c r="X2157" i="3"/>
  <c r="W2157" i="3"/>
  <c r="V2157" i="3"/>
  <c r="U2157" i="3"/>
  <c r="T2157" i="3"/>
  <c r="S2157" i="3"/>
  <c r="R2157" i="3"/>
  <c r="Q2157" i="3"/>
  <c r="O2157" i="3"/>
  <c r="N2157" i="3"/>
  <c r="M2157" i="3"/>
  <c r="L2157" i="3"/>
  <c r="K2157" i="3"/>
  <c r="BA2156" i="3"/>
  <c r="AZ2156" i="3"/>
  <c r="AX2156" i="3"/>
  <c r="AV2156" i="3" s="1"/>
  <c r="AW2156" i="3"/>
  <c r="AU2156" i="3"/>
  <c r="AT2156" i="3"/>
  <c r="AS2156" i="3"/>
  <c r="AP2156" i="3" s="1"/>
  <c r="AL2156" i="3"/>
  <c r="AE2156" i="3"/>
  <c r="AJ2156" i="3" s="1"/>
  <c r="AD2156" i="3"/>
  <c r="AC2156" i="3"/>
  <c r="AB2156" i="3"/>
  <c r="AA2156" i="3"/>
  <c r="Z2156" i="3"/>
  <c r="Y2156" i="3"/>
  <c r="X2156" i="3"/>
  <c r="W2156" i="3"/>
  <c r="V2156" i="3"/>
  <c r="U2156" i="3"/>
  <c r="T2156" i="3"/>
  <c r="S2156" i="3"/>
  <c r="R2156" i="3"/>
  <c r="Q2156" i="3"/>
  <c r="O2156" i="3"/>
  <c r="N2156" i="3"/>
  <c r="M2156" i="3"/>
  <c r="L2156" i="3"/>
  <c r="K2156" i="3"/>
  <c r="AX2155" i="3"/>
  <c r="AV2155" i="3" s="1"/>
  <c r="AW2155" i="3"/>
  <c r="AS2155" i="3"/>
  <c r="AP2155" i="3" s="1"/>
  <c r="AQ2155" i="3"/>
  <c r="AO2155" i="3"/>
  <c r="AL2155" i="3"/>
  <c r="AI2155" i="3"/>
  <c r="AH2155" i="3"/>
  <c r="AE2155" i="3"/>
  <c r="AJ2155" i="3" s="1"/>
  <c r="AD2155" i="3"/>
  <c r="AC2155" i="3"/>
  <c r="AB2155" i="3"/>
  <c r="AA2155" i="3"/>
  <c r="Z2155" i="3"/>
  <c r="Y2155" i="3"/>
  <c r="X2155" i="3"/>
  <c r="W2155" i="3"/>
  <c r="V2155" i="3"/>
  <c r="U2155" i="3"/>
  <c r="T2155" i="3"/>
  <c r="S2155" i="3"/>
  <c r="R2155" i="3"/>
  <c r="Q2155" i="3"/>
  <c r="O2155" i="3"/>
  <c r="N2155" i="3"/>
  <c r="M2155" i="3"/>
  <c r="L2155" i="3"/>
  <c r="K2155" i="3"/>
  <c r="BA2154" i="3"/>
  <c r="AZ2154" i="3"/>
  <c r="AX2154" i="3"/>
  <c r="AV2154" i="3" s="1"/>
  <c r="AW2154" i="3"/>
  <c r="AU2154" i="3"/>
  <c r="AT2154" i="3"/>
  <c r="AS2154" i="3"/>
  <c r="AP2154" i="3" s="1"/>
  <c r="AL2154" i="3"/>
  <c r="AE2154" i="3"/>
  <c r="AJ2154" i="3" s="1"/>
  <c r="AD2154" i="3"/>
  <c r="AC2154" i="3"/>
  <c r="AB2154" i="3"/>
  <c r="AA2154" i="3"/>
  <c r="Z2154" i="3"/>
  <c r="Y2154" i="3"/>
  <c r="X2154" i="3"/>
  <c r="W2154" i="3"/>
  <c r="V2154" i="3"/>
  <c r="U2154" i="3"/>
  <c r="T2154" i="3"/>
  <c r="S2154" i="3"/>
  <c r="R2154" i="3"/>
  <c r="Q2154" i="3"/>
  <c r="O2154" i="3"/>
  <c r="N2154" i="3"/>
  <c r="M2154" i="3"/>
  <c r="L2154" i="3"/>
  <c r="K2154" i="3"/>
  <c r="AX2153" i="3"/>
  <c r="AV2153" i="3" s="1"/>
  <c r="AW2153" i="3"/>
  <c r="AS2153" i="3"/>
  <c r="AP2153" i="3" s="1"/>
  <c r="AQ2153" i="3"/>
  <c r="AO2153" i="3"/>
  <c r="AL2153" i="3"/>
  <c r="AI2153" i="3"/>
  <c r="AH2153" i="3"/>
  <c r="AE2153" i="3"/>
  <c r="AJ2153" i="3" s="1"/>
  <c r="AD2153" i="3"/>
  <c r="AC2153" i="3"/>
  <c r="AB2153" i="3"/>
  <c r="AA2153" i="3"/>
  <c r="Z2153" i="3"/>
  <c r="Y2153" i="3"/>
  <c r="X2153" i="3"/>
  <c r="W2153" i="3"/>
  <c r="V2153" i="3"/>
  <c r="U2153" i="3"/>
  <c r="T2153" i="3"/>
  <c r="S2153" i="3"/>
  <c r="R2153" i="3"/>
  <c r="Q2153" i="3"/>
  <c r="O2153" i="3"/>
  <c r="N2153" i="3"/>
  <c r="M2153" i="3"/>
  <c r="L2153" i="3"/>
  <c r="K2153" i="3"/>
  <c r="BA2152" i="3"/>
  <c r="AZ2152" i="3"/>
  <c r="AX2152" i="3"/>
  <c r="AV2152" i="3" s="1"/>
  <c r="AW2152" i="3"/>
  <c r="AU2152" i="3"/>
  <c r="AT2152" i="3"/>
  <c r="AS2152" i="3"/>
  <c r="AP2152" i="3" s="1"/>
  <c r="AL2152" i="3"/>
  <c r="AE2152" i="3"/>
  <c r="AJ2152" i="3" s="1"/>
  <c r="AD2152" i="3"/>
  <c r="AC2152" i="3"/>
  <c r="AB2152" i="3"/>
  <c r="AA2152" i="3"/>
  <c r="Z2152" i="3"/>
  <c r="Y2152" i="3"/>
  <c r="X2152" i="3"/>
  <c r="W2152" i="3"/>
  <c r="V2152" i="3"/>
  <c r="U2152" i="3"/>
  <c r="T2152" i="3"/>
  <c r="S2152" i="3"/>
  <c r="R2152" i="3"/>
  <c r="Q2152" i="3"/>
  <c r="O2152" i="3"/>
  <c r="N2152" i="3"/>
  <c r="M2152" i="3"/>
  <c r="L2152" i="3"/>
  <c r="K2152" i="3"/>
  <c r="AX2151" i="3"/>
  <c r="AV2151" i="3" s="1"/>
  <c r="AW2151" i="3"/>
  <c r="AS2151" i="3"/>
  <c r="AP2151" i="3" s="1"/>
  <c r="AQ2151" i="3"/>
  <c r="AO2151" i="3"/>
  <c r="AL2151" i="3"/>
  <c r="AI2151" i="3"/>
  <c r="AH2151" i="3"/>
  <c r="AE2151" i="3"/>
  <c r="AJ2151" i="3" s="1"/>
  <c r="AD2151" i="3"/>
  <c r="AC2151" i="3"/>
  <c r="AB2151" i="3"/>
  <c r="AA2151" i="3"/>
  <c r="Z2151" i="3"/>
  <c r="Y2151" i="3"/>
  <c r="X2151" i="3"/>
  <c r="W2151" i="3"/>
  <c r="V2151" i="3"/>
  <c r="U2151" i="3"/>
  <c r="T2151" i="3"/>
  <c r="S2151" i="3"/>
  <c r="R2151" i="3"/>
  <c r="Q2151" i="3"/>
  <c r="O2151" i="3"/>
  <c r="N2151" i="3"/>
  <c r="M2151" i="3"/>
  <c r="L2151" i="3"/>
  <c r="K2151" i="3"/>
  <c r="BA2150" i="3"/>
  <c r="AZ2150" i="3"/>
  <c r="AX2150" i="3"/>
  <c r="AV2150" i="3" s="1"/>
  <c r="AW2150" i="3"/>
  <c r="AU2150" i="3"/>
  <c r="AT2150" i="3"/>
  <c r="AS2150" i="3"/>
  <c r="AP2150" i="3" s="1"/>
  <c r="AL2150" i="3"/>
  <c r="AE2150" i="3"/>
  <c r="AJ2150" i="3" s="1"/>
  <c r="AD2150" i="3"/>
  <c r="AC2150" i="3"/>
  <c r="AB2150" i="3"/>
  <c r="AA2150" i="3"/>
  <c r="Z2150" i="3"/>
  <c r="Y2150" i="3"/>
  <c r="X2150" i="3"/>
  <c r="W2150" i="3"/>
  <c r="V2150" i="3"/>
  <c r="U2150" i="3"/>
  <c r="T2150" i="3"/>
  <c r="S2150" i="3"/>
  <c r="R2150" i="3"/>
  <c r="Q2150" i="3"/>
  <c r="O2150" i="3"/>
  <c r="N2150" i="3"/>
  <c r="M2150" i="3"/>
  <c r="L2150" i="3"/>
  <c r="K2150" i="3"/>
  <c r="AX2149" i="3"/>
  <c r="AV2149" i="3" s="1"/>
  <c r="AW2149" i="3"/>
  <c r="AS2149" i="3"/>
  <c r="AP2149" i="3" s="1"/>
  <c r="AQ2149" i="3"/>
  <c r="AO2149" i="3"/>
  <c r="AL2149" i="3"/>
  <c r="AI2149" i="3"/>
  <c r="AH2149" i="3"/>
  <c r="AE2149" i="3"/>
  <c r="AJ2149" i="3" s="1"/>
  <c r="AD2149" i="3"/>
  <c r="AC2149" i="3"/>
  <c r="AB2149" i="3"/>
  <c r="AA2149" i="3"/>
  <c r="Z2149" i="3"/>
  <c r="Y2149" i="3"/>
  <c r="X2149" i="3"/>
  <c r="W2149" i="3"/>
  <c r="V2149" i="3"/>
  <c r="U2149" i="3"/>
  <c r="T2149" i="3"/>
  <c r="S2149" i="3"/>
  <c r="R2149" i="3"/>
  <c r="Q2149" i="3"/>
  <c r="O2149" i="3"/>
  <c r="N2149" i="3"/>
  <c r="M2149" i="3"/>
  <c r="L2149" i="3"/>
  <c r="K2149" i="3"/>
  <c r="BA2148" i="3"/>
  <c r="AZ2148" i="3"/>
  <c r="AX2148" i="3"/>
  <c r="AV2148" i="3" s="1"/>
  <c r="AW2148" i="3"/>
  <c r="AU2148" i="3"/>
  <c r="AT2148" i="3"/>
  <c r="AS2148" i="3"/>
  <c r="AP2148" i="3" s="1"/>
  <c r="AL2148" i="3"/>
  <c r="AE2148" i="3"/>
  <c r="AJ2148" i="3" s="1"/>
  <c r="AD2148" i="3"/>
  <c r="AC2148" i="3"/>
  <c r="AB2148" i="3"/>
  <c r="AA2148" i="3"/>
  <c r="Z2148" i="3"/>
  <c r="Y2148" i="3"/>
  <c r="X2148" i="3"/>
  <c r="W2148" i="3"/>
  <c r="V2148" i="3"/>
  <c r="U2148" i="3"/>
  <c r="T2148" i="3"/>
  <c r="S2148" i="3"/>
  <c r="R2148" i="3"/>
  <c r="Q2148" i="3"/>
  <c r="O2148" i="3"/>
  <c r="N2148" i="3"/>
  <c r="M2148" i="3"/>
  <c r="L2148" i="3"/>
  <c r="K2148" i="3"/>
  <c r="AX2147" i="3"/>
  <c r="AV2147" i="3" s="1"/>
  <c r="AW2147" i="3"/>
  <c r="AS2147" i="3"/>
  <c r="AP2147" i="3" s="1"/>
  <c r="AQ2147" i="3"/>
  <c r="AO2147" i="3"/>
  <c r="AL2147" i="3"/>
  <c r="AI2147" i="3"/>
  <c r="AH2147" i="3"/>
  <c r="AE2147" i="3"/>
  <c r="AJ2147" i="3" s="1"/>
  <c r="AD2147" i="3"/>
  <c r="AC2147" i="3"/>
  <c r="AB2147" i="3"/>
  <c r="AA2147" i="3"/>
  <c r="Z2147" i="3"/>
  <c r="Y2147" i="3"/>
  <c r="X2147" i="3"/>
  <c r="W2147" i="3"/>
  <c r="V2147" i="3"/>
  <c r="U2147" i="3"/>
  <c r="T2147" i="3"/>
  <c r="S2147" i="3"/>
  <c r="R2147" i="3"/>
  <c r="Q2147" i="3"/>
  <c r="O2147" i="3"/>
  <c r="N2147" i="3"/>
  <c r="M2147" i="3"/>
  <c r="L2147" i="3"/>
  <c r="K2147" i="3"/>
  <c r="BA2146" i="3"/>
  <c r="AZ2146" i="3"/>
  <c r="AX2146" i="3"/>
  <c r="AV2146" i="3" s="1"/>
  <c r="AW2146" i="3"/>
  <c r="AU2146" i="3"/>
  <c r="AT2146" i="3"/>
  <c r="AS2146" i="3"/>
  <c r="AP2146" i="3" s="1"/>
  <c r="AL2146" i="3"/>
  <c r="AE2146" i="3"/>
  <c r="AD2146" i="3"/>
  <c r="AC2146" i="3"/>
  <c r="AB2146" i="3"/>
  <c r="AA2146" i="3"/>
  <c r="Z2146" i="3"/>
  <c r="Y2146" i="3"/>
  <c r="X2146" i="3"/>
  <c r="W2146" i="3"/>
  <c r="V2146" i="3"/>
  <c r="U2146" i="3"/>
  <c r="T2146" i="3"/>
  <c r="S2146" i="3"/>
  <c r="R2146" i="3"/>
  <c r="Q2146" i="3"/>
  <c r="O2146" i="3"/>
  <c r="N2146" i="3"/>
  <c r="M2146" i="3"/>
  <c r="L2146" i="3"/>
  <c r="K2146" i="3"/>
  <c r="AX2145" i="3"/>
  <c r="BA2145" i="3" s="1"/>
  <c r="AW2145" i="3"/>
  <c r="AS2145" i="3"/>
  <c r="AO2145" i="3" s="1"/>
  <c r="AR2145" i="3"/>
  <c r="AQ2145" i="3"/>
  <c r="AN2145" i="3"/>
  <c r="AM2145" i="3"/>
  <c r="AL2145" i="3"/>
  <c r="AE2145" i="3"/>
  <c r="AK2145" i="3" s="1"/>
  <c r="AD2145" i="3"/>
  <c r="AC2145" i="3"/>
  <c r="AB2145" i="3"/>
  <c r="AA2145" i="3"/>
  <c r="Z2145" i="3"/>
  <c r="Y2145" i="3"/>
  <c r="X2145" i="3"/>
  <c r="W2145" i="3"/>
  <c r="V2145" i="3"/>
  <c r="U2145" i="3"/>
  <c r="T2145" i="3"/>
  <c r="S2145" i="3"/>
  <c r="R2145" i="3"/>
  <c r="Q2145" i="3"/>
  <c r="O2145" i="3"/>
  <c r="N2145" i="3"/>
  <c r="M2145" i="3"/>
  <c r="L2145" i="3"/>
  <c r="K2145" i="3"/>
  <c r="AX2144" i="3"/>
  <c r="BA2144" i="3" s="1"/>
  <c r="AW2144" i="3"/>
  <c r="AS2144" i="3"/>
  <c r="AO2144" i="3" s="1"/>
  <c r="AR2144" i="3"/>
  <c r="AQ2144" i="3"/>
  <c r="AN2144" i="3"/>
  <c r="AM2144" i="3"/>
  <c r="AL2144" i="3"/>
  <c r="AK2144" i="3"/>
  <c r="AE2144" i="3"/>
  <c r="AD2144" i="3"/>
  <c r="AC2144" i="3"/>
  <c r="AB2144" i="3"/>
  <c r="AA2144" i="3"/>
  <c r="Z2144" i="3"/>
  <c r="Y2144" i="3"/>
  <c r="X2144" i="3"/>
  <c r="W2144" i="3"/>
  <c r="V2144" i="3"/>
  <c r="U2144" i="3"/>
  <c r="T2144" i="3"/>
  <c r="S2144" i="3"/>
  <c r="R2144" i="3"/>
  <c r="Q2144" i="3"/>
  <c r="O2144" i="3"/>
  <c r="N2144" i="3"/>
  <c r="M2144" i="3"/>
  <c r="L2144" i="3"/>
  <c r="K2144" i="3"/>
  <c r="AX2143" i="3"/>
  <c r="BA2143" i="3" s="1"/>
  <c r="AW2143" i="3"/>
  <c r="AS2143" i="3"/>
  <c r="AO2143" i="3" s="1"/>
  <c r="AR2143" i="3"/>
  <c r="AQ2143" i="3"/>
  <c r="AN2143" i="3"/>
  <c r="AM2143" i="3"/>
  <c r="AL2143" i="3"/>
  <c r="AE2143" i="3"/>
  <c r="AD2143" i="3"/>
  <c r="AC2143" i="3"/>
  <c r="AB2143" i="3"/>
  <c r="AA2143" i="3"/>
  <c r="Z2143" i="3"/>
  <c r="Y2143" i="3"/>
  <c r="X2143" i="3"/>
  <c r="W2143" i="3"/>
  <c r="V2143" i="3"/>
  <c r="U2143" i="3"/>
  <c r="T2143" i="3"/>
  <c r="S2143" i="3"/>
  <c r="R2143" i="3"/>
  <c r="Q2143" i="3"/>
  <c r="O2143" i="3"/>
  <c r="N2143" i="3"/>
  <c r="M2143" i="3"/>
  <c r="L2143" i="3"/>
  <c r="K2143" i="3"/>
  <c r="AX2142" i="3"/>
  <c r="BA2142" i="3" s="1"/>
  <c r="AW2142" i="3"/>
  <c r="AS2142" i="3"/>
  <c r="AO2142" i="3" s="1"/>
  <c r="AR2142" i="3"/>
  <c r="AQ2142" i="3"/>
  <c r="AN2142" i="3"/>
  <c r="AM2142" i="3"/>
  <c r="AL2142" i="3"/>
  <c r="AE2142" i="3"/>
  <c r="AD2142" i="3"/>
  <c r="AC2142" i="3"/>
  <c r="AB2142" i="3"/>
  <c r="AA2142" i="3"/>
  <c r="Z2142" i="3"/>
  <c r="Y2142" i="3"/>
  <c r="X2142" i="3"/>
  <c r="W2142" i="3"/>
  <c r="V2142" i="3"/>
  <c r="U2142" i="3"/>
  <c r="T2142" i="3"/>
  <c r="S2142" i="3"/>
  <c r="R2142" i="3"/>
  <c r="Q2142" i="3"/>
  <c r="O2142" i="3"/>
  <c r="N2142" i="3"/>
  <c r="M2142" i="3"/>
  <c r="L2142" i="3"/>
  <c r="K2142" i="3"/>
  <c r="AX2141" i="3"/>
  <c r="BA2141" i="3" s="1"/>
  <c r="AW2141" i="3"/>
  <c r="AS2141" i="3"/>
  <c r="AO2141" i="3" s="1"/>
  <c r="AR2141" i="3"/>
  <c r="AQ2141" i="3"/>
  <c r="AN2141" i="3"/>
  <c r="AM2141" i="3"/>
  <c r="AL2141" i="3"/>
  <c r="AE2141" i="3"/>
  <c r="AD2141" i="3"/>
  <c r="AC2141" i="3"/>
  <c r="AB2141" i="3"/>
  <c r="AA2141" i="3"/>
  <c r="Z2141" i="3"/>
  <c r="Y2141" i="3"/>
  <c r="X2141" i="3"/>
  <c r="W2141" i="3"/>
  <c r="V2141" i="3"/>
  <c r="U2141" i="3"/>
  <c r="T2141" i="3"/>
  <c r="S2141" i="3"/>
  <c r="R2141" i="3"/>
  <c r="Q2141" i="3"/>
  <c r="O2141" i="3"/>
  <c r="N2141" i="3"/>
  <c r="M2141" i="3"/>
  <c r="L2141" i="3"/>
  <c r="K2141" i="3"/>
  <c r="AX2140" i="3"/>
  <c r="BA2140" i="3" s="1"/>
  <c r="AW2140" i="3"/>
  <c r="AS2140" i="3"/>
  <c r="AO2140" i="3" s="1"/>
  <c r="AR2140" i="3"/>
  <c r="AQ2140" i="3"/>
  <c r="AN2140" i="3"/>
  <c r="AM2140" i="3"/>
  <c r="AL2140" i="3"/>
  <c r="AK2140" i="3"/>
  <c r="AE2140" i="3"/>
  <c r="AD2140" i="3"/>
  <c r="AC2140" i="3"/>
  <c r="AB2140" i="3"/>
  <c r="AA2140" i="3"/>
  <c r="Z2140" i="3"/>
  <c r="Y2140" i="3"/>
  <c r="X2140" i="3"/>
  <c r="W2140" i="3"/>
  <c r="V2140" i="3"/>
  <c r="U2140" i="3"/>
  <c r="T2140" i="3"/>
  <c r="S2140" i="3"/>
  <c r="R2140" i="3"/>
  <c r="Q2140" i="3"/>
  <c r="O2140" i="3"/>
  <c r="N2140" i="3"/>
  <c r="M2140" i="3"/>
  <c r="L2140" i="3"/>
  <c r="K2140" i="3"/>
  <c r="AX2139" i="3"/>
  <c r="BA2139" i="3" s="1"/>
  <c r="AW2139" i="3"/>
  <c r="AS2139" i="3"/>
  <c r="AO2139" i="3" s="1"/>
  <c r="AR2139" i="3"/>
  <c r="AQ2139" i="3"/>
  <c r="AN2139" i="3"/>
  <c r="AM2139" i="3"/>
  <c r="AL2139" i="3"/>
  <c r="AE2139" i="3"/>
  <c r="AK2139" i="3" s="1"/>
  <c r="AD2139" i="3"/>
  <c r="AC2139" i="3"/>
  <c r="AB2139" i="3"/>
  <c r="AA2139" i="3"/>
  <c r="Z2139" i="3"/>
  <c r="Y2139" i="3"/>
  <c r="X2139" i="3"/>
  <c r="W2139" i="3"/>
  <c r="V2139" i="3"/>
  <c r="U2139" i="3"/>
  <c r="T2139" i="3"/>
  <c r="S2139" i="3"/>
  <c r="R2139" i="3"/>
  <c r="Q2139" i="3"/>
  <c r="O2139" i="3"/>
  <c r="N2139" i="3"/>
  <c r="M2139" i="3"/>
  <c r="L2139" i="3"/>
  <c r="K2139" i="3"/>
  <c r="AX2138" i="3"/>
  <c r="BA2138" i="3" s="1"/>
  <c r="AW2138" i="3"/>
  <c r="AS2138" i="3"/>
  <c r="AO2138" i="3" s="1"/>
  <c r="AR2138" i="3"/>
  <c r="AQ2138" i="3"/>
  <c r="AN2138" i="3"/>
  <c r="AM2138" i="3"/>
  <c r="AL2138" i="3"/>
  <c r="AK2138" i="3"/>
  <c r="AE2138" i="3"/>
  <c r="AD2138" i="3"/>
  <c r="AC2138" i="3"/>
  <c r="AB2138" i="3"/>
  <c r="AA2138" i="3"/>
  <c r="Z2138" i="3"/>
  <c r="Y2138" i="3"/>
  <c r="X2138" i="3"/>
  <c r="W2138" i="3"/>
  <c r="V2138" i="3"/>
  <c r="U2138" i="3"/>
  <c r="T2138" i="3"/>
  <c r="S2138" i="3"/>
  <c r="R2138" i="3"/>
  <c r="Q2138" i="3"/>
  <c r="O2138" i="3"/>
  <c r="N2138" i="3"/>
  <c r="M2138" i="3"/>
  <c r="L2138" i="3"/>
  <c r="K2138" i="3"/>
  <c r="AX2137" i="3"/>
  <c r="BA2137" i="3" s="1"/>
  <c r="AW2137" i="3"/>
  <c r="AS2137" i="3"/>
  <c r="AO2137" i="3" s="1"/>
  <c r="AR2137" i="3"/>
  <c r="AQ2137" i="3"/>
  <c r="AN2137" i="3"/>
  <c r="AM2137" i="3"/>
  <c r="AL2137" i="3"/>
  <c r="AK2137" i="3"/>
  <c r="AE2137" i="3"/>
  <c r="AD2137" i="3"/>
  <c r="AC2137" i="3"/>
  <c r="AB2137" i="3"/>
  <c r="AA2137" i="3"/>
  <c r="Z2137" i="3"/>
  <c r="Y2137" i="3"/>
  <c r="X2137" i="3"/>
  <c r="W2137" i="3"/>
  <c r="V2137" i="3"/>
  <c r="U2137" i="3"/>
  <c r="T2137" i="3"/>
  <c r="S2137" i="3"/>
  <c r="R2137" i="3"/>
  <c r="Q2137" i="3"/>
  <c r="O2137" i="3"/>
  <c r="N2137" i="3"/>
  <c r="M2137" i="3"/>
  <c r="L2137" i="3"/>
  <c r="K2137" i="3"/>
  <c r="AX2136" i="3"/>
  <c r="BA2136" i="3" s="1"/>
  <c r="AW2136" i="3"/>
  <c r="AS2136" i="3"/>
  <c r="AO2136" i="3" s="1"/>
  <c r="AR2136" i="3"/>
  <c r="AQ2136" i="3"/>
  <c r="AN2136" i="3"/>
  <c r="AM2136" i="3"/>
  <c r="AL2136" i="3"/>
  <c r="AE2136" i="3"/>
  <c r="AD2136" i="3"/>
  <c r="AC2136" i="3"/>
  <c r="AB2136" i="3"/>
  <c r="AA2136" i="3"/>
  <c r="Z2136" i="3"/>
  <c r="Y2136" i="3"/>
  <c r="X2136" i="3"/>
  <c r="W2136" i="3"/>
  <c r="V2136" i="3"/>
  <c r="U2136" i="3"/>
  <c r="T2136" i="3"/>
  <c r="S2136" i="3"/>
  <c r="R2136" i="3"/>
  <c r="Q2136" i="3"/>
  <c r="O2136" i="3"/>
  <c r="N2136" i="3"/>
  <c r="M2136" i="3"/>
  <c r="L2136" i="3"/>
  <c r="K2136" i="3"/>
  <c r="AX2135" i="3"/>
  <c r="BA2135" i="3" s="1"/>
  <c r="AW2135" i="3"/>
  <c r="AS2135" i="3"/>
  <c r="AO2135" i="3" s="1"/>
  <c r="AR2135" i="3"/>
  <c r="AQ2135" i="3"/>
  <c r="AN2135" i="3"/>
  <c r="AM2135" i="3"/>
  <c r="AL2135" i="3"/>
  <c r="AE2135" i="3"/>
  <c r="AD2135" i="3"/>
  <c r="AC2135" i="3"/>
  <c r="AB2135" i="3"/>
  <c r="AA2135" i="3"/>
  <c r="Z2135" i="3"/>
  <c r="Y2135" i="3"/>
  <c r="X2135" i="3"/>
  <c r="W2135" i="3"/>
  <c r="V2135" i="3"/>
  <c r="U2135" i="3"/>
  <c r="T2135" i="3"/>
  <c r="S2135" i="3"/>
  <c r="R2135" i="3"/>
  <c r="Q2135" i="3"/>
  <c r="O2135" i="3"/>
  <c r="N2135" i="3"/>
  <c r="M2135" i="3"/>
  <c r="L2135" i="3"/>
  <c r="K2135" i="3"/>
  <c r="AX2134" i="3"/>
  <c r="BA2134" i="3" s="1"/>
  <c r="AW2134" i="3"/>
  <c r="AS2134" i="3"/>
  <c r="AO2134" i="3" s="1"/>
  <c r="AR2134" i="3"/>
  <c r="AQ2134" i="3"/>
  <c r="AN2134" i="3"/>
  <c r="AM2134" i="3"/>
  <c r="AL2134" i="3"/>
  <c r="AK2134" i="3"/>
  <c r="AE2134" i="3"/>
  <c r="AD2134" i="3"/>
  <c r="AC2134" i="3"/>
  <c r="AB2134" i="3"/>
  <c r="AA2134" i="3"/>
  <c r="Z2134" i="3"/>
  <c r="Y2134" i="3"/>
  <c r="X2134" i="3"/>
  <c r="W2134" i="3"/>
  <c r="V2134" i="3"/>
  <c r="U2134" i="3"/>
  <c r="T2134" i="3"/>
  <c r="S2134" i="3"/>
  <c r="R2134" i="3"/>
  <c r="Q2134" i="3"/>
  <c r="O2134" i="3"/>
  <c r="N2134" i="3"/>
  <c r="M2134" i="3"/>
  <c r="L2134" i="3"/>
  <c r="K2134" i="3"/>
  <c r="AX2133" i="3"/>
  <c r="BA2133" i="3" s="1"/>
  <c r="AW2133" i="3"/>
  <c r="AS2133" i="3"/>
  <c r="AO2133" i="3" s="1"/>
  <c r="AR2133" i="3"/>
  <c r="AQ2133" i="3"/>
  <c r="AN2133" i="3"/>
  <c r="AM2133" i="3"/>
  <c r="AL2133" i="3"/>
  <c r="AE2133" i="3"/>
  <c r="AK2133" i="3" s="1"/>
  <c r="AD2133" i="3"/>
  <c r="AC2133" i="3"/>
  <c r="AB2133" i="3"/>
  <c r="AA2133" i="3"/>
  <c r="Z2133" i="3"/>
  <c r="Y2133" i="3"/>
  <c r="X2133" i="3"/>
  <c r="W2133" i="3"/>
  <c r="V2133" i="3"/>
  <c r="U2133" i="3"/>
  <c r="T2133" i="3"/>
  <c r="S2133" i="3"/>
  <c r="R2133" i="3"/>
  <c r="Q2133" i="3"/>
  <c r="O2133" i="3"/>
  <c r="N2133" i="3"/>
  <c r="M2133" i="3"/>
  <c r="L2133" i="3"/>
  <c r="K2133" i="3"/>
  <c r="AX2132" i="3"/>
  <c r="BA2132" i="3" s="1"/>
  <c r="AW2132" i="3"/>
  <c r="AS2132" i="3"/>
  <c r="AO2132" i="3" s="1"/>
  <c r="AR2132" i="3"/>
  <c r="AQ2132" i="3"/>
  <c r="AN2132" i="3"/>
  <c r="AM2132" i="3"/>
  <c r="AL2132" i="3"/>
  <c r="AK2132" i="3"/>
  <c r="AE2132" i="3"/>
  <c r="AD2132" i="3"/>
  <c r="AC2132" i="3"/>
  <c r="AB2132" i="3"/>
  <c r="AA2132" i="3"/>
  <c r="Z2132" i="3"/>
  <c r="Y2132" i="3"/>
  <c r="X2132" i="3"/>
  <c r="W2132" i="3"/>
  <c r="V2132" i="3"/>
  <c r="U2132" i="3"/>
  <c r="T2132" i="3"/>
  <c r="S2132" i="3"/>
  <c r="R2132" i="3"/>
  <c r="Q2132" i="3"/>
  <c r="O2132" i="3"/>
  <c r="N2132" i="3"/>
  <c r="M2132" i="3"/>
  <c r="L2132" i="3"/>
  <c r="K2132" i="3"/>
  <c r="AX2131" i="3"/>
  <c r="AW2131" i="3"/>
  <c r="AS2131" i="3"/>
  <c r="AO2131" i="3" s="1"/>
  <c r="AR2131" i="3"/>
  <c r="AQ2131" i="3"/>
  <c r="AN2131" i="3"/>
  <c r="AM2131" i="3"/>
  <c r="AL2131" i="3"/>
  <c r="AK2131" i="3"/>
  <c r="AF2131" i="3"/>
  <c r="AE2131" i="3"/>
  <c r="AD2131" i="3"/>
  <c r="AC2131" i="3"/>
  <c r="AB2131" i="3"/>
  <c r="AA2131" i="3"/>
  <c r="Z2131" i="3"/>
  <c r="Y2131" i="3"/>
  <c r="X2131" i="3"/>
  <c r="W2131" i="3"/>
  <c r="V2131" i="3"/>
  <c r="U2131" i="3"/>
  <c r="T2131" i="3"/>
  <c r="S2131" i="3"/>
  <c r="R2131" i="3"/>
  <c r="Q2131" i="3"/>
  <c r="O2131" i="3"/>
  <c r="N2131" i="3"/>
  <c r="M2131" i="3"/>
  <c r="L2131" i="3"/>
  <c r="K2131" i="3"/>
  <c r="AX2130" i="3"/>
  <c r="AW2130" i="3"/>
  <c r="AS2130" i="3"/>
  <c r="AO2130" i="3" s="1"/>
  <c r="AR2130" i="3"/>
  <c r="AQ2130" i="3"/>
  <c r="AN2130" i="3"/>
  <c r="AM2130" i="3"/>
  <c r="AL2130" i="3"/>
  <c r="AK2130" i="3"/>
  <c r="AF2130" i="3"/>
  <c r="AE2130" i="3"/>
  <c r="AD2130" i="3"/>
  <c r="AC2130" i="3"/>
  <c r="AB2130" i="3"/>
  <c r="AA2130" i="3"/>
  <c r="Z2130" i="3"/>
  <c r="Y2130" i="3"/>
  <c r="X2130" i="3"/>
  <c r="W2130" i="3"/>
  <c r="V2130" i="3"/>
  <c r="U2130" i="3"/>
  <c r="T2130" i="3"/>
  <c r="S2130" i="3"/>
  <c r="R2130" i="3"/>
  <c r="Q2130" i="3"/>
  <c r="O2130" i="3"/>
  <c r="N2130" i="3"/>
  <c r="M2130" i="3"/>
  <c r="L2130" i="3"/>
  <c r="K2130" i="3"/>
  <c r="AX2129" i="3"/>
  <c r="AW2129" i="3"/>
  <c r="AS2129" i="3"/>
  <c r="AO2129" i="3" s="1"/>
  <c r="AR2129" i="3"/>
  <c r="AQ2129" i="3"/>
  <c r="AN2129" i="3"/>
  <c r="AM2129" i="3"/>
  <c r="AL2129" i="3"/>
  <c r="AK2129" i="3"/>
  <c r="AF2129" i="3"/>
  <c r="AE2129" i="3"/>
  <c r="AD2129" i="3"/>
  <c r="AC2129" i="3"/>
  <c r="AB2129" i="3"/>
  <c r="AA2129" i="3"/>
  <c r="Z2129" i="3"/>
  <c r="Y2129" i="3"/>
  <c r="X2129" i="3"/>
  <c r="W2129" i="3"/>
  <c r="V2129" i="3"/>
  <c r="U2129" i="3"/>
  <c r="T2129" i="3"/>
  <c r="S2129" i="3"/>
  <c r="R2129" i="3"/>
  <c r="Q2129" i="3"/>
  <c r="O2129" i="3"/>
  <c r="N2129" i="3"/>
  <c r="M2129" i="3"/>
  <c r="L2129" i="3"/>
  <c r="K2129" i="3"/>
  <c r="AX2128" i="3"/>
  <c r="AW2128" i="3"/>
  <c r="AS2128" i="3"/>
  <c r="AO2128" i="3" s="1"/>
  <c r="AR2128" i="3"/>
  <c r="AQ2128" i="3"/>
  <c r="AN2128" i="3"/>
  <c r="AM2128" i="3"/>
  <c r="AL2128" i="3"/>
  <c r="AK2128" i="3"/>
  <c r="AF2128" i="3"/>
  <c r="AE2128" i="3"/>
  <c r="AD2128" i="3"/>
  <c r="AC2128" i="3"/>
  <c r="AB2128" i="3"/>
  <c r="AA2128" i="3"/>
  <c r="Z2128" i="3"/>
  <c r="Y2128" i="3"/>
  <c r="X2128" i="3"/>
  <c r="W2128" i="3"/>
  <c r="V2128" i="3"/>
  <c r="U2128" i="3"/>
  <c r="T2128" i="3"/>
  <c r="S2128" i="3"/>
  <c r="R2128" i="3"/>
  <c r="Q2128" i="3"/>
  <c r="O2128" i="3"/>
  <c r="N2128" i="3"/>
  <c r="M2128" i="3"/>
  <c r="L2128" i="3"/>
  <c r="K2128" i="3"/>
  <c r="AX2127" i="3"/>
  <c r="AW2127" i="3"/>
  <c r="AS2127" i="3"/>
  <c r="AO2127" i="3" s="1"/>
  <c r="AR2127" i="3"/>
  <c r="AQ2127" i="3"/>
  <c r="AN2127" i="3"/>
  <c r="AM2127" i="3"/>
  <c r="AL2127" i="3"/>
  <c r="AK2127" i="3"/>
  <c r="AF2127" i="3"/>
  <c r="AE2127" i="3"/>
  <c r="AD2127" i="3"/>
  <c r="AC2127" i="3"/>
  <c r="AB2127" i="3"/>
  <c r="AA2127" i="3"/>
  <c r="Z2127" i="3"/>
  <c r="Y2127" i="3"/>
  <c r="X2127" i="3"/>
  <c r="W2127" i="3"/>
  <c r="V2127" i="3"/>
  <c r="U2127" i="3"/>
  <c r="T2127" i="3"/>
  <c r="S2127" i="3"/>
  <c r="R2127" i="3"/>
  <c r="Q2127" i="3"/>
  <c r="O2127" i="3"/>
  <c r="N2127" i="3"/>
  <c r="M2127" i="3"/>
  <c r="L2127" i="3"/>
  <c r="K2127" i="3"/>
  <c r="AX2126" i="3"/>
  <c r="AW2126" i="3"/>
  <c r="AS2126" i="3"/>
  <c r="AO2126" i="3" s="1"/>
  <c r="AR2126" i="3"/>
  <c r="AQ2126" i="3"/>
  <c r="AN2126" i="3"/>
  <c r="AM2126" i="3"/>
  <c r="AL2126" i="3"/>
  <c r="AK2126" i="3"/>
  <c r="AF2126" i="3"/>
  <c r="AE2126" i="3"/>
  <c r="AD2126" i="3"/>
  <c r="AC2126" i="3"/>
  <c r="AB2126" i="3"/>
  <c r="AA2126" i="3"/>
  <c r="Z2126" i="3"/>
  <c r="Y2126" i="3"/>
  <c r="X2126" i="3"/>
  <c r="W2126" i="3"/>
  <c r="V2126" i="3"/>
  <c r="U2126" i="3"/>
  <c r="T2126" i="3"/>
  <c r="S2126" i="3"/>
  <c r="R2126" i="3"/>
  <c r="Q2126" i="3"/>
  <c r="O2126" i="3"/>
  <c r="N2126" i="3"/>
  <c r="M2126" i="3"/>
  <c r="L2126" i="3"/>
  <c r="K2126" i="3"/>
  <c r="AX2125" i="3"/>
  <c r="AW2125" i="3" s="1"/>
  <c r="AT2125" i="3"/>
  <c r="AS2125" i="3"/>
  <c r="AO2125" i="3" s="1"/>
  <c r="AR2125" i="3"/>
  <c r="AQ2125" i="3"/>
  <c r="AN2125" i="3"/>
  <c r="AM2125" i="3"/>
  <c r="AL2125" i="3"/>
  <c r="AE2125" i="3"/>
  <c r="AK2125" i="3" s="1"/>
  <c r="AD2125" i="3"/>
  <c r="AC2125" i="3"/>
  <c r="AB2125" i="3"/>
  <c r="AA2125" i="3"/>
  <c r="Z2125" i="3"/>
  <c r="Y2125" i="3"/>
  <c r="X2125" i="3"/>
  <c r="W2125" i="3"/>
  <c r="V2125" i="3"/>
  <c r="U2125" i="3"/>
  <c r="T2125" i="3"/>
  <c r="S2125" i="3"/>
  <c r="R2125" i="3"/>
  <c r="Q2125" i="3"/>
  <c r="O2125" i="3"/>
  <c r="N2125" i="3"/>
  <c r="M2125" i="3"/>
  <c r="L2125" i="3"/>
  <c r="K2125" i="3"/>
  <c r="AZ2124" i="3"/>
  <c r="AX2124" i="3"/>
  <c r="AW2124" i="3"/>
  <c r="AT2124" i="3"/>
  <c r="AS2124" i="3"/>
  <c r="AO2124" i="3" s="1"/>
  <c r="AR2124" i="3"/>
  <c r="AQ2124" i="3"/>
  <c r="AN2124" i="3"/>
  <c r="AM2124" i="3"/>
  <c r="AL2124" i="3"/>
  <c r="AK2124" i="3"/>
  <c r="AH2124" i="3"/>
  <c r="AF2124" i="3"/>
  <c r="AE2124" i="3"/>
  <c r="AD2124" i="3"/>
  <c r="AC2124" i="3"/>
  <c r="AB2124" i="3"/>
  <c r="AA2124" i="3"/>
  <c r="Z2124" i="3"/>
  <c r="Y2124" i="3"/>
  <c r="X2124" i="3"/>
  <c r="W2124" i="3"/>
  <c r="V2124" i="3"/>
  <c r="U2124" i="3"/>
  <c r="T2124" i="3"/>
  <c r="S2124" i="3"/>
  <c r="R2124" i="3"/>
  <c r="Q2124" i="3"/>
  <c r="O2124" i="3"/>
  <c r="N2124" i="3"/>
  <c r="M2124" i="3"/>
  <c r="L2124" i="3"/>
  <c r="K2124" i="3"/>
  <c r="AX2123" i="3"/>
  <c r="AW2123" i="3" s="1"/>
  <c r="AT2123" i="3"/>
  <c r="AS2123" i="3"/>
  <c r="AO2123" i="3" s="1"/>
  <c r="AR2123" i="3"/>
  <c r="AQ2123" i="3"/>
  <c r="AN2123" i="3"/>
  <c r="AM2123" i="3"/>
  <c r="AL2123" i="3"/>
  <c r="AE2123" i="3"/>
  <c r="AK2123" i="3" s="1"/>
  <c r="AD2123" i="3"/>
  <c r="AC2123" i="3"/>
  <c r="AB2123" i="3"/>
  <c r="AA2123" i="3"/>
  <c r="Z2123" i="3"/>
  <c r="Y2123" i="3"/>
  <c r="X2123" i="3"/>
  <c r="W2123" i="3"/>
  <c r="V2123" i="3"/>
  <c r="U2123" i="3"/>
  <c r="T2123" i="3"/>
  <c r="S2123" i="3"/>
  <c r="R2123" i="3"/>
  <c r="Q2123" i="3"/>
  <c r="O2123" i="3"/>
  <c r="N2123" i="3"/>
  <c r="M2123" i="3"/>
  <c r="L2123" i="3"/>
  <c r="K2123" i="3"/>
  <c r="AZ2122" i="3"/>
  <c r="AX2122" i="3"/>
  <c r="AW2122" i="3"/>
  <c r="AT2122" i="3"/>
  <c r="AS2122" i="3"/>
  <c r="AO2122" i="3" s="1"/>
  <c r="AR2122" i="3"/>
  <c r="AQ2122" i="3"/>
  <c r="AN2122" i="3"/>
  <c r="AM2122" i="3"/>
  <c r="AL2122" i="3"/>
  <c r="AK2122" i="3"/>
  <c r="AH2122" i="3"/>
  <c r="AF2122" i="3"/>
  <c r="AE2122" i="3"/>
  <c r="AD2122" i="3"/>
  <c r="AC2122" i="3"/>
  <c r="AB2122" i="3"/>
  <c r="AA2122" i="3"/>
  <c r="Z2122" i="3"/>
  <c r="Y2122" i="3"/>
  <c r="X2122" i="3"/>
  <c r="W2122" i="3"/>
  <c r="V2122" i="3"/>
  <c r="U2122" i="3"/>
  <c r="T2122" i="3"/>
  <c r="S2122" i="3"/>
  <c r="R2122" i="3"/>
  <c r="Q2122" i="3"/>
  <c r="O2122" i="3"/>
  <c r="N2122" i="3"/>
  <c r="M2122" i="3"/>
  <c r="L2122" i="3"/>
  <c r="K2122" i="3"/>
  <c r="AX2121" i="3"/>
  <c r="AW2121" i="3" s="1"/>
  <c r="AT2121" i="3"/>
  <c r="AS2121" i="3"/>
  <c r="AO2121" i="3" s="1"/>
  <c r="AR2121" i="3"/>
  <c r="AQ2121" i="3"/>
  <c r="AN2121" i="3"/>
  <c r="AM2121" i="3"/>
  <c r="AL2121" i="3"/>
  <c r="AE2121" i="3"/>
  <c r="AK2121" i="3" s="1"/>
  <c r="AD2121" i="3"/>
  <c r="AC2121" i="3"/>
  <c r="AB2121" i="3"/>
  <c r="AA2121" i="3"/>
  <c r="Z2121" i="3"/>
  <c r="Y2121" i="3"/>
  <c r="X2121" i="3"/>
  <c r="W2121" i="3"/>
  <c r="V2121" i="3"/>
  <c r="U2121" i="3"/>
  <c r="T2121" i="3"/>
  <c r="S2121" i="3"/>
  <c r="R2121" i="3"/>
  <c r="Q2121" i="3"/>
  <c r="O2121" i="3"/>
  <c r="N2121" i="3"/>
  <c r="M2121" i="3"/>
  <c r="L2121" i="3"/>
  <c r="K2121" i="3"/>
  <c r="AZ2120" i="3"/>
  <c r="AX2120" i="3"/>
  <c r="AW2120" i="3"/>
  <c r="AT2120" i="3"/>
  <c r="AS2120" i="3"/>
  <c r="AO2120" i="3" s="1"/>
  <c r="AR2120" i="3"/>
  <c r="AQ2120" i="3"/>
  <c r="AN2120" i="3"/>
  <c r="AM2120" i="3"/>
  <c r="AL2120" i="3"/>
  <c r="AK2120" i="3"/>
  <c r="AH2120" i="3"/>
  <c r="AF2120" i="3"/>
  <c r="AE2120" i="3"/>
  <c r="AD2120" i="3"/>
  <c r="AC2120" i="3"/>
  <c r="AB2120" i="3"/>
  <c r="AA2120" i="3"/>
  <c r="Z2120" i="3"/>
  <c r="Y2120" i="3"/>
  <c r="X2120" i="3"/>
  <c r="W2120" i="3"/>
  <c r="V2120" i="3"/>
  <c r="U2120" i="3"/>
  <c r="T2120" i="3"/>
  <c r="S2120" i="3"/>
  <c r="R2120" i="3"/>
  <c r="Q2120" i="3"/>
  <c r="O2120" i="3"/>
  <c r="N2120" i="3"/>
  <c r="M2120" i="3"/>
  <c r="L2120" i="3"/>
  <c r="K2120" i="3"/>
  <c r="AX2119" i="3"/>
  <c r="AW2119" i="3" s="1"/>
  <c r="AS2119" i="3"/>
  <c r="AO2119" i="3" s="1"/>
  <c r="AR2119" i="3"/>
  <c r="AQ2119" i="3"/>
  <c r="AN2119" i="3"/>
  <c r="AM2119" i="3"/>
  <c r="AL2119" i="3"/>
  <c r="AE2119" i="3"/>
  <c r="AK2119" i="3" s="1"/>
  <c r="AD2119" i="3"/>
  <c r="AC2119" i="3"/>
  <c r="AB2119" i="3"/>
  <c r="AA2119" i="3"/>
  <c r="Z2119" i="3"/>
  <c r="Y2119" i="3"/>
  <c r="X2119" i="3"/>
  <c r="W2119" i="3"/>
  <c r="V2119" i="3"/>
  <c r="U2119" i="3"/>
  <c r="T2119" i="3"/>
  <c r="S2119" i="3"/>
  <c r="R2119" i="3"/>
  <c r="Q2119" i="3"/>
  <c r="O2119" i="3"/>
  <c r="N2119" i="3"/>
  <c r="M2119" i="3"/>
  <c r="L2119" i="3"/>
  <c r="K2119" i="3"/>
  <c r="AZ2118" i="3"/>
  <c r="AX2118" i="3"/>
  <c r="AW2118" i="3"/>
  <c r="AT2118" i="3"/>
  <c r="AS2118" i="3"/>
  <c r="AO2118" i="3" s="1"/>
  <c r="AR2118" i="3"/>
  <c r="AQ2118" i="3"/>
  <c r="AN2118" i="3"/>
  <c r="AM2118" i="3"/>
  <c r="AL2118" i="3"/>
  <c r="AK2118" i="3"/>
  <c r="AH2118" i="3"/>
  <c r="AF2118" i="3"/>
  <c r="AE2118" i="3"/>
  <c r="AD2118" i="3"/>
  <c r="AC2118" i="3"/>
  <c r="AB2118" i="3"/>
  <c r="AA2118" i="3"/>
  <c r="Z2118" i="3"/>
  <c r="Y2118" i="3"/>
  <c r="X2118" i="3"/>
  <c r="W2118" i="3"/>
  <c r="V2118" i="3"/>
  <c r="U2118" i="3"/>
  <c r="T2118" i="3"/>
  <c r="S2118" i="3"/>
  <c r="R2118" i="3"/>
  <c r="Q2118" i="3"/>
  <c r="O2118" i="3"/>
  <c r="N2118" i="3"/>
  <c r="M2118" i="3"/>
  <c r="L2118" i="3"/>
  <c r="K2118" i="3"/>
  <c r="AX2117" i="3"/>
  <c r="AW2117" i="3" s="1"/>
  <c r="AS2117" i="3"/>
  <c r="AO2117" i="3" s="1"/>
  <c r="AR2117" i="3"/>
  <c r="AQ2117" i="3"/>
  <c r="AN2117" i="3"/>
  <c r="AM2117" i="3"/>
  <c r="AL2117" i="3"/>
  <c r="AG2117" i="3"/>
  <c r="AF2117" i="3"/>
  <c r="AE2117" i="3"/>
  <c r="AK2117" i="3" s="1"/>
  <c r="AD2117" i="3"/>
  <c r="AC2117" i="3"/>
  <c r="AB2117" i="3"/>
  <c r="AA2117" i="3"/>
  <c r="Z2117" i="3"/>
  <c r="Y2117" i="3"/>
  <c r="X2117" i="3"/>
  <c r="W2117" i="3"/>
  <c r="V2117" i="3"/>
  <c r="U2117" i="3"/>
  <c r="T2117" i="3"/>
  <c r="S2117" i="3"/>
  <c r="R2117" i="3"/>
  <c r="Q2117" i="3"/>
  <c r="O2117" i="3"/>
  <c r="N2117" i="3"/>
  <c r="M2117" i="3"/>
  <c r="L2117" i="3"/>
  <c r="K2117" i="3"/>
  <c r="AX2116" i="3"/>
  <c r="AT2116" i="3" s="1"/>
  <c r="AW2116" i="3"/>
  <c r="AS2116" i="3"/>
  <c r="AR2116" i="3" s="1"/>
  <c r="AM2116" i="3"/>
  <c r="AE2116" i="3"/>
  <c r="AK2116" i="3" s="1"/>
  <c r="AD2116" i="3"/>
  <c r="AC2116" i="3"/>
  <c r="AB2116" i="3"/>
  <c r="AA2116" i="3"/>
  <c r="Z2116" i="3"/>
  <c r="Y2116" i="3"/>
  <c r="X2116" i="3"/>
  <c r="W2116" i="3"/>
  <c r="V2116" i="3"/>
  <c r="U2116" i="3"/>
  <c r="T2116" i="3"/>
  <c r="S2116" i="3"/>
  <c r="R2116" i="3"/>
  <c r="Q2116" i="3"/>
  <c r="O2116" i="3"/>
  <c r="N2116" i="3"/>
  <c r="M2116" i="3"/>
  <c r="L2116" i="3"/>
  <c r="K2116" i="3"/>
  <c r="AZ2115" i="3"/>
  <c r="AX2115" i="3"/>
  <c r="AY2115" i="3" s="1"/>
  <c r="AW2115" i="3"/>
  <c r="AT2115" i="3"/>
  <c r="AS2115" i="3"/>
  <c r="AQ2115" i="3" s="1"/>
  <c r="AR2115" i="3"/>
  <c r="AM2115" i="3"/>
  <c r="AL2115" i="3"/>
  <c r="AH2115" i="3"/>
  <c r="AE2115" i="3"/>
  <c r="AK2115" i="3" s="1"/>
  <c r="AD2115" i="3"/>
  <c r="AC2115" i="3"/>
  <c r="AB2115" i="3"/>
  <c r="AA2115" i="3"/>
  <c r="Z2115" i="3"/>
  <c r="Y2115" i="3"/>
  <c r="X2115" i="3"/>
  <c r="W2115" i="3"/>
  <c r="V2115" i="3"/>
  <c r="U2115" i="3"/>
  <c r="T2115" i="3"/>
  <c r="S2115" i="3"/>
  <c r="R2115" i="3"/>
  <c r="Q2115" i="3"/>
  <c r="O2115" i="3"/>
  <c r="N2115" i="3"/>
  <c r="M2115" i="3"/>
  <c r="L2115" i="3"/>
  <c r="K2115" i="3"/>
  <c r="AZ2114" i="3"/>
  <c r="AY2114" i="3"/>
  <c r="AX2114" i="3"/>
  <c r="AW2114" i="3"/>
  <c r="AT2114" i="3"/>
  <c r="AS2114" i="3"/>
  <c r="AR2114" i="3" s="1"/>
  <c r="AK2114" i="3"/>
  <c r="AH2114" i="3"/>
  <c r="AG2114" i="3"/>
  <c r="AE2114" i="3"/>
  <c r="AF2114" i="3" s="1"/>
  <c r="AD2114" i="3"/>
  <c r="AC2114" i="3"/>
  <c r="AB2114" i="3"/>
  <c r="AA2114" i="3"/>
  <c r="Z2114" i="3"/>
  <c r="Y2114" i="3"/>
  <c r="X2114" i="3"/>
  <c r="W2114" i="3"/>
  <c r="V2114" i="3"/>
  <c r="U2114" i="3"/>
  <c r="T2114" i="3"/>
  <c r="S2114" i="3"/>
  <c r="R2114" i="3"/>
  <c r="Q2114" i="3"/>
  <c r="O2114" i="3"/>
  <c r="N2114" i="3"/>
  <c r="M2114" i="3"/>
  <c r="L2114" i="3"/>
  <c r="K2114" i="3"/>
  <c r="AZ2113" i="3"/>
  <c r="AX2113" i="3"/>
  <c r="AW2113" i="3" s="1"/>
  <c r="AS2113" i="3"/>
  <c r="AQ2113" i="3" s="1"/>
  <c r="AR2113" i="3"/>
  <c r="AN2113" i="3"/>
  <c r="AK2113" i="3"/>
  <c r="AH2113" i="3"/>
  <c r="AG2113" i="3"/>
  <c r="AF2113" i="3"/>
  <c r="AE2113" i="3"/>
  <c r="AD2113" i="3"/>
  <c r="AC2113" i="3"/>
  <c r="AB2113" i="3"/>
  <c r="AA2113" i="3"/>
  <c r="Z2113" i="3"/>
  <c r="Y2113" i="3"/>
  <c r="X2113" i="3"/>
  <c r="W2113" i="3"/>
  <c r="V2113" i="3"/>
  <c r="U2113" i="3"/>
  <c r="T2113" i="3"/>
  <c r="S2113" i="3"/>
  <c r="R2113" i="3"/>
  <c r="Q2113" i="3"/>
  <c r="O2113" i="3"/>
  <c r="N2113" i="3"/>
  <c r="M2113" i="3"/>
  <c r="L2113" i="3"/>
  <c r="K2113" i="3"/>
  <c r="AZ2112" i="3"/>
  <c r="AY2112" i="3"/>
  <c r="AX2112" i="3"/>
  <c r="AT2112" i="3" s="1"/>
  <c r="AW2112" i="3"/>
  <c r="AS2112" i="3"/>
  <c r="AL2112" i="3" s="1"/>
  <c r="AR2112" i="3"/>
  <c r="AQ2112" i="3"/>
  <c r="AN2112" i="3"/>
  <c r="AM2112" i="3"/>
  <c r="AG2112" i="3"/>
  <c r="AE2112" i="3"/>
  <c r="AD2112" i="3"/>
  <c r="AC2112" i="3"/>
  <c r="AB2112" i="3"/>
  <c r="AA2112" i="3"/>
  <c r="Z2112" i="3"/>
  <c r="Y2112" i="3"/>
  <c r="X2112" i="3"/>
  <c r="W2112" i="3"/>
  <c r="V2112" i="3"/>
  <c r="U2112" i="3"/>
  <c r="T2112" i="3"/>
  <c r="S2112" i="3"/>
  <c r="R2112" i="3"/>
  <c r="Q2112" i="3"/>
  <c r="O2112" i="3"/>
  <c r="N2112" i="3"/>
  <c r="M2112" i="3"/>
  <c r="L2112" i="3"/>
  <c r="K2112" i="3"/>
  <c r="AX2111" i="3"/>
  <c r="AW2111" i="3" s="1"/>
  <c r="AS2111" i="3"/>
  <c r="AR2111" i="3"/>
  <c r="AQ2111" i="3"/>
  <c r="AN2111" i="3"/>
  <c r="AM2111" i="3"/>
  <c r="AL2111" i="3"/>
  <c r="AG2111" i="3"/>
  <c r="AF2111" i="3"/>
  <c r="AE2111" i="3"/>
  <c r="AK2111" i="3" s="1"/>
  <c r="AD2111" i="3"/>
  <c r="AC2111" i="3"/>
  <c r="AB2111" i="3"/>
  <c r="AA2111" i="3"/>
  <c r="Z2111" i="3"/>
  <c r="Y2111" i="3"/>
  <c r="X2111" i="3"/>
  <c r="W2111" i="3"/>
  <c r="V2111" i="3"/>
  <c r="U2111" i="3"/>
  <c r="T2111" i="3"/>
  <c r="S2111" i="3"/>
  <c r="R2111" i="3"/>
  <c r="Q2111" i="3"/>
  <c r="O2111" i="3"/>
  <c r="N2111" i="3"/>
  <c r="M2111" i="3"/>
  <c r="L2111" i="3"/>
  <c r="K2111" i="3"/>
  <c r="AX2110" i="3"/>
  <c r="AT2110" i="3" s="1"/>
  <c r="AW2110" i="3"/>
  <c r="AS2110" i="3"/>
  <c r="AR2110" i="3" s="1"/>
  <c r="AM2110" i="3"/>
  <c r="AE2110" i="3"/>
  <c r="AK2110" i="3" s="1"/>
  <c r="AD2110" i="3"/>
  <c r="AC2110" i="3"/>
  <c r="AB2110" i="3"/>
  <c r="AA2110" i="3"/>
  <c r="Z2110" i="3"/>
  <c r="Y2110" i="3"/>
  <c r="X2110" i="3"/>
  <c r="W2110" i="3"/>
  <c r="V2110" i="3"/>
  <c r="U2110" i="3"/>
  <c r="T2110" i="3"/>
  <c r="S2110" i="3"/>
  <c r="R2110" i="3"/>
  <c r="Q2110" i="3"/>
  <c r="O2110" i="3"/>
  <c r="N2110" i="3"/>
  <c r="M2110" i="3"/>
  <c r="L2110" i="3"/>
  <c r="K2110" i="3"/>
  <c r="AZ2109" i="3"/>
  <c r="AX2109" i="3"/>
  <c r="AY2109" i="3" s="1"/>
  <c r="AW2109" i="3"/>
  <c r="AT2109" i="3"/>
  <c r="AS2109" i="3"/>
  <c r="AQ2109" i="3" s="1"/>
  <c r="AR2109" i="3"/>
  <c r="AM2109" i="3"/>
  <c r="AL2109" i="3"/>
  <c r="AH2109" i="3"/>
  <c r="AE2109" i="3"/>
  <c r="AK2109" i="3" s="1"/>
  <c r="AD2109" i="3"/>
  <c r="AC2109" i="3"/>
  <c r="AB2109" i="3"/>
  <c r="AA2109" i="3"/>
  <c r="Z2109" i="3"/>
  <c r="Y2109" i="3"/>
  <c r="X2109" i="3"/>
  <c r="W2109" i="3"/>
  <c r="V2109" i="3"/>
  <c r="U2109" i="3"/>
  <c r="T2109" i="3"/>
  <c r="S2109" i="3"/>
  <c r="R2109" i="3"/>
  <c r="Q2109" i="3"/>
  <c r="O2109" i="3"/>
  <c r="N2109" i="3"/>
  <c r="M2109" i="3"/>
  <c r="L2109" i="3"/>
  <c r="K2109" i="3"/>
  <c r="AZ2108" i="3"/>
  <c r="AY2108" i="3"/>
  <c r="AX2108" i="3"/>
  <c r="AW2108" i="3"/>
  <c r="AT2108" i="3"/>
  <c r="AS2108" i="3"/>
  <c r="AR2108" i="3" s="1"/>
  <c r="AK2108" i="3"/>
  <c r="AH2108" i="3"/>
  <c r="AG2108" i="3"/>
  <c r="AE2108" i="3"/>
  <c r="AF2108" i="3" s="1"/>
  <c r="AD2108" i="3"/>
  <c r="AC2108" i="3"/>
  <c r="AB2108" i="3"/>
  <c r="AA2108" i="3"/>
  <c r="Z2108" i="3"/>
  <c r="Y2108" i="3"/>
  <c r="X2108" i="3"/>
  <c r="W2108" i="3"/>
  <c r="V2108" i="3"/>
  <c r="U2108" i="3"/>
  <c r="T2108" i="3"/>
  <c r="S2108" i="3"/>
  <c r="R2108" i="3"/>
  <c r="Q2108" i="3"/>
  <c r="O2108" i="3"/>
  <c r="N2108" i="3"/>
  <c r="M2108" i="3"/>
  <c r="L2108" i="3"/>
  <c r="K2108" i="3"/>
  <c r="AZ2107" i="3"/>
  <c r="AX2107" i="3"/>
  <c r="AW2107" i="3" s="1"/>
  <c r="AS2107" i="3"/>
  <c r="AQ2107" i="3" s="1"/>
  <c r="AR2107" i="3"/>
  <c r="AN2107" i="3"/>
  <c r="AK2107" i="3"/>
  <c r="AH2107" i="3"/>
  <c r="AG2107" i="3"/>
  <c r="AF2107" i="3"/>
  <c r="AE2107" i="3"/>
  <c r="AD2107" i="3"/>
  <c r="AC2107" i="3"/>
  <c r="AB2107" i="3"/>
  <c r="AA2107" i="3"/>
  <c r="Z2107" i="3"/>
  <c r="Y2107" i="3"/>
  <c r="X2107" i="3"/>
  <c r="W2107" i="3"/>
  <c r="V2107" i="3"/>
  <c r="U2107" i="3"/>
  <c r="T2107" i="3"/>
  <c r="S2107" i="3"/>
  <c r="R2107" i="3"/>
  <c r="Q2107" i="3"/>
  <c r="O2107" i="3"/>
  <c r="N2107" i="3"/>
  <c r="M2107" i="3"/>
  <c r="L2107" i="3"/>
  <c r="K2107" i="3"/>
  <c r="AZ2106" i="3"/>
  <c r="AY2106" i="3"/>
  <c r="AX2106" i="3"/>
  <c r="AT2106" i="3" s="1"/>
  <c r="AW2106" i="3"/>
  <c r="AS2106" i="3"/>
  <c r="AL2106" i="3" s="1"/>
  <c r="AR2106" i="3"/>
  <c r="AQ2106" i="3"/>
  <c r="AN2106" i="3"/>
  <c r="AM2106" i="3"/>
  <c r="AG2106" i="3"/>
  <c r="AE2106" i="3"/>
  <c r="AD2106" i="3"/>
  <c r="AC2106" i="3"/>
  <c r="AB2106" i="3"/>
  <c r="AA2106" i="3"/>
  <c r="Z2106" i="3"/>
  <c r="Y2106" i="3"/>
  <c r="X2106" i="3"/>
  <c r="W2106" i="3"/>
  <c r="V2106" i="3"/>
  <c r="U2106" i="3"/>
  <c r="T2106" i="3"/>
  <c r="S2106" i="3"/>
  <c r="R2106" i="3"/>
  <c r="Q2106" i="3"/>
  <c r="O2106" i="3"/>
  <c r="N2106" i="3"/>
  <c r="M2106" i="3"/>
  <c r="L2106" i="3"/>
  <c r="K2106" i="3"/>
  <c r="AX2105" i="3"/>
  <c r="AW2105" i="3" s="1"/>
  <c r="AS2105" i="3"/>
  <c r="AR2105" i="3"/>
  <c r="AQ2105" i="3"/>
  <c r="AN2105" i="3"/>
  <c r="AM2105" i="3"/>
  <c r="AL2105" i="3"/>
  <c r="AG2105" i="3"/>
  <c r="AF2105" i="3"/>
  <c r="AE2105" i="3"/>
  <c r="AK2105" i="3" s="1"/>
  <c r="AD2105" i="3"/>
  <c r="AC2105" i="3"/>
  <c r="AB2105" i="3"/>
  <c r="AA2105" i="3"/>
  <c r="Z2105" i="3"/>
  <c r="Y2105" i="3"/>
  <c r="X2105" i="3"/>
  <c r="W2105" i="3"/>
  <c r="V2105" i="3"/>
  <c r="U2105" i="3"/>
  <c r="T2105" i="3"/>
  <c r="S2105" i="3"/>
  <c r="R2105" i="3"/>
  <c r="Q2105" i="3"/>
  <c r="O2105" i="3"/>
  <c r="N2105" i="3"/>
  <c r="M2105" i="3"/>
  <c r="L2105" i="3"/>
  <c r="K2105" i="3"/>
  <c r="AX2104" i="3"/>
  <c r="AT2104" i="3" s="1"/>
  <c r="AW2104" i="3"/>
  <c r="AS2104" i="3"/>
  <c r="AR2104" i="3" s="1"/>
  <c r="AM2104" i="3"/>
  <c r="AE2104" i="3"/>
  <c r="AK2104" i="3" s="1"/>
  <c r="AD2104" i="3"/>
  <c r="AC2104" i="3"/>
  <c r="AB2104" i="3"/>
  <c r="AA2104" i="3"/>
  <c r="Z2104" i="3"/>
  <c r="Y2104" i="3"/>
  <c r="X2104" i="3"/>
  <c r="W2104" i="3"/>
  <c r="V2104" i="3"/>
  <c r="U2104" i="3"/>
  <c r="T2104" i="3"/>
  <c r="S2104" i="3"/>
  <c r="R2104" i="3"/>
  <c r="Q2104" i="3"/>
  <c r="O2104" i="3"/>
  <c r="N2104" i="3"/>
  <c r="M2104" i="3"/>
  <c r="L2104" i="3"/>
  <c r="K2104" i="3"/>
  <c r="AZ2103" i="3"/>
  <c r="AX2103" i="3"/>
  <c r="AY2103" i="3" s="1"/>
  <c r="AW2103" i="3"/>
  <c r="AT2103" i="3"/>
  <c r="AS2103" i="3"/>
  <c r="AQ2103" i="3" s="1"/>
  <c r="AR2103" i="3"/>
  <c r="AM2103" i="3"/>
  <c r="AL2103" i="3"/>
  <c r="AH2103" i="3"/>
  <c r="AE2103" i="3"/>
  <c r="AK2103" i="3" s="1"/>
  <c r="AD2103" i="3"/>
  <c r="AC2103" i="3"/>
  <c r="AB2103" i="3"/>
  <c r="AA2103" i="3"/>
  <c r="Z2103" i="3"/>
  <c r="Y2103" i="3"/>
  <c r="X2103" i="3"/>
  <c r="W2103" i="3"/>
  <c r="V2103" i="3"/>
  <c r="U2103" i="3"/>
  <c r="T2103" i="3"/>
  <c r="S2103" i="3"/>
  <c r="R2103" i="3"/>
  <c r="Q2103" i="3"/>
  <c r="O2103" i="3"/>
  <c r="N2103" i="3"/>
  <c r="M2103" i="3"/>
  <c r="L2103" i="3"/>
  <c r="K2103" i="3"/>
  <c r="AZ2102" i="3"/>
  <c r="AY2102" i="3"/>
  <c r="AX2102" i="3"/>
  <c r="AW2102" i="3"/>
  <c r="AT2102" i="3"/>
  <c r="AS2102" i="3"/>
  <c r="AR2102" i="3" s="1"/>
  <c r="AK2102" i="3"/>
  <c r="AH2102" i="3"/>
  <c r="AG2102" i="3"/>
  <c r="AE2102" i="3"/>
  <c r="AF2102" i="3" s="1"/>
  <c r="AD2102" i="3"/>
  <c r="AC2102" i="3"/>
  <c r="AB2102" i="3"/>
  <c r="AA2102" i="3"/>
  <c r="Z2102" i="3"/>
  <c r="Y2102" i="3"/>
  <c r="X2102" i="3"/>
  <c r="W2102" i="3"/>
  <c r="V2102" i="3"/>
  <c r="U2102" i="3"/>
  <c r="T2102" i="3"/>
  <c r="S2102" i="3"/>
  <c r="R2102" i="3"/>
  <c r="Q2102" i="3"/>
  <c r="O2102" i="3"/>
  <c r="N2102" i="3"/>
  <c r="M2102" i="3"/>
  <c r="L2102" i="3"/>
  <c r="K2102" i="3"/>
  <c r="AZ2101" i="3"/>
  <c r="AX2101" i="3"/>
  <c r="AW2101" i="3" s="1"/>
  <c r="AS2101" i="3"/>
  <c r="AQ2101" i="3" s="1"/>
  <c r="AR2101" i="3"/>
  <c r="AN2101" i="3"/>
  <c r="AK2101" i="3"/>
  <c r="AH2101" i="3"/>
  <c r="AG2101" i="3"/>
  <c r="AF2101" i="3"/>
  <c r="AE2101" i="3"/>
  <c r="AD2101" i="3"/>
  <c r="AC2101" i="3"/>
  <c r="AB2101" i="3"/>
  <c r="AA2101" i="3"/>
  <c r="Z2101" i="3"/>
  <c r="Y2101" i="3"/>
  <c r="X2101" i="3"/>
  <c r="W2101" i="3"/>
  <c r="V2101" i="3"/>
  <c r="U2101" i="3"/>
  <c r="T2101" i="3"/>
  <c r="S2101" i="3"/>
  <c r="R2101" i="3"/>
  <c r="Q2101" i="3"/>
  <c r="O2101" i="3"/>
  <c r="N2101" i="3"/>
  <c r="M2101" i="3"/>
  <c r="L2101" i="3"/>
  <c r="K2101" i="3"/>
  <c r="AZ2100" i="3"/>
  <c r="AY2100" i="3"/>
  <c r="AX2100" i="3"/>
  <c r="AT2100" i="3" s="1"/>
  <c r="AW2100" i="3"/>
  <c r="AS2100" i="3"/>
  <c r="AL2100" i="3" s="1"/>
  <c r="AR2100" i="3"/>
  <c r="AQ2100" i="3"/>
  <c r="AN2100" i="3"/>
  <c r="AM2100" i="3"/>
  <c r="AK2100" i="3"/>
  <c r="AI2100" i="3"/>
  <c r="AH2100" i="3"/>
  <c r="AG2100" i="3"/>
  <c r="AF2100" i="3"/>
  <c r="AE2100" i="3"/>
  <c r="AJ2100" i="3" s="1"/>
  <c r="AD2100" i="3"/>
  <c r="AC2100" i="3"/>
  <c r="AB2100" i="3"/>
  <c r="AA2100" i="3"/>
  <c r="Z2100" i="3"/>
  <c r="Y2100" i="3"/>
  <c r="X2100" i="3"/>
  <c r="W2100" i="3"/>
  <c r="V2100" i="3"/>
  <c r="U2100" i="3"/>
  <c r="T2100" i="3"/>
  <c r="S2100" i="3"/>
  <c r="R2100" i="3"/>
  <c r="Q2100" i="3"/>
  <c r="O2100" i="3"/>
  <c r="N2100" i="3"/>
  <c r="M2100" i="3"/>
  <c r="L2100" i="3"/>
  <c r="K2100" i="3"/>
  <c r="AZ2099" i="3"/>
  <c r="AX2099" i="3"/>
  <c r="AV2099" i="3" s="1"/>
  <c r="AS2099" i="3"/>
  <c r="AP2099" i="3" s="1"/>
  <c r="AL2099" i="3"/>
  <c r="AE2099" i="3"/>
  <c r="AJ2099" i="3" s="1"/>
  <c r="AD2099" i="3"/>
  <c r="AC2099" i="3"/>
  <c r="AB2099" i="3"/>
  <c r="AA2099" i="3"/>
  <c r="Z2099" i="3"/>
  <c r="Y2099" i="3"/>
  <c r="X2099" i="3"/>
  <c r="W2099" i="3"/>
  <c r="V2099" i="3"/>
  <c r="U2099" i="3"/>
  <c r="T2099" i="3"/>
  <c r="S2099" i="3"/>
  <c r="R2099" i="3"/>
  <c r="Q2099" i="3"/>
  <c r="O2099" i="3"/>
  <c r="N2099" i="3"/>
  <c r="M2099" i="3"/>
  <c r="L2099" i="3"/>
  <c r="K2099" i="3"/>
  <c r="BA2098" i="3"/>
  <c r="AX2098" i="3"/>
  <c r="AV2098" i="3" s="1"/>
  <c r="AW2098" i="3"/>
  <c r="AT2098" i="3"/>
  <c r="AS2098" i="3"/>
  <c r="AP2098" i="3" s="1"/>
  <c r="AR2098" i="3"/>
  <c r="AQ2098" i="3"/>
  <c r="AO2098" i="3"/>
  <c r="AN2098" i="3"/>
  <c r="AM2098" i="3"/>
  <c r="AL2098" i="3"/>
  <c r="AK2098" i="3"/>
  <c r="AI2098" i="3"/>
  <c r="AH2098" i="3"/>
  <c r="AG2098" i="3"/>
  <c r="AF2098" i="3"/>
  <c r="AE2098" i="3"/>
  <c r="AJ2098" i="3" s="1"/>
  <c r="AD2098" i="3"/>
  <c r="AC2098" i="3"/>
  <c r="AB2098" i="3"/>
  <c r="AA2098" i="3"/>
  <c r="Z2098" i="3"/>
  <c r="Y2098" i="3"/>
  <c r="X2098" i="3"/>
  <c r="W2098" i="3"/>
  <c r="V2098" i="3"/>
  <c r="U2098" i="3"/>
  <c r="T2098" i="3"/>
  <c r="S2098" i="3"/>
  <c r="R2098" i="3"/>
  <c r="Q2098" i="3"/>
  <c r="O2098" i="3"/>
  <c r="N2098" i="3"/>
  <c r="M2098" i="3"/>
  <c r="L2098" i="3"/>
  <c r="K2098" i="3"/>
  <c r="AZ2097" i="3"/>
  <c r="AX2097" i="3"/>
  <c r="AV2097" i="3" s="1"/>
  <c r="AS2097" i="3"/>
  <c r="AP2097" i="3" s="1"/>
  <c r="AL2097" i="3"/>
  <c r="AE2097" i="3"/>
  <c r="AJ2097" i="3" s="1"/>
  <c r="AD2097" i="3"/>
  <c r="AC2097" i="3"/>
  <c r="AB2097" i="3"/>
  <c r="AA2097" i="3"/>
  <c r="Z2097" i="3"/>
  <c r="Y2097" i="3"/>
  <c r="X2097" i="3"/>
  <c r="W2097" i="3"/>
  <c r="V2097" i="3"/>
  <c r="U2097" i="3"/>
  <c r="T2097" i="3"/>
  <c r="S2097" i="3"/>
  <c r="R2097" i="3"/>
  <c r="Q2097" i="3"/>
  <c r="O2097" i="3"/>
  <c r="N2097" i="3"/>
  <c r="M2097" i="3"/>
  <c r="L2097" i="3"/>
  <c r="K2097" i="3"/>
  <c r="BA2096" i="3"/>
  <c r="AX2096" i="3"/>
  <c r="AV2096" i="3" s="1"/>
  <c r="AW2096" i="3"/>
  <c r="AT2096" i="3"/>
  <c r="AS2096" i="3"/>
  <c r="AP2096" i="3" s="1"/>
  <c r="AR2096" i="3"/>
  <c r="AQ2096" i="3"/>
  <c r="AO2096" i="3"/>
  <c r="AN2096" i="3"/>
  <c r="AM2096" i="3"/>
  <c r="AL2096" i="3"/>
  <c r="AK2096" i="3"/>
  <c r="AI2096" i="3"/>
  <c r="AH2096" i="3"/>
  <c r="AG2096" i="3"/>
  <c r="AF2096" i="3"/>
  <c r="AE2096" i="3"/>
  <c r="AJ2096" i="3" s="1"/>
  <c r="AD2096" i="3"/>
  <c r="AC2096" i="3"/>
  <c r="AB2096" i="3"/>
  <c r="AA2096" i="3"/>
  <c r="Z2096" i="3"/>
  <c r="Y2096" i="3"/>
  <c r="X2096" i="3"/>
  <c r="W2096" i="3"/>
  <c r="V2096" i="3"/>
  <c r="U2096" i="3"/>
  <c r="T2096" i="3"/>
  <c r="S2096" i="3"/>
  <c r="R2096" i="3"/>
  <c r="Q2096" i="3"/>
  <c r="O2096" i="3"/>
  <c r="N2096" i="3"/>
  <c r="M2096" i="3"/>
  <c r="L2096" i="3"/>
  <c r="K2096" i="3"/>
  <c r="AZ2095" i="3"/>
  <c r="AX2095" i="3"/>
  <c r="AV2095" i="3" s="1"/>
  <c r="AS2095" i="3"/>
  <c r="AP2095" i="3" s="1"/>
  <c r="AL2095" i="3"/>
  <c r="AE2095" i="3"/>
  <c r="AJ2095" i="3" s="1"/>
  <c r="AD2095" i="3"/>
  <c r="AC2095" i="3"/>
  <c r="AB2095" i="3"/>
  <c r="AA2095" i="3"/>
  <c r="Z2095" i="3"/>
  <c r="Y2095" i="3"/>
  <c r="X2095" i="3"/>
  <c r="W2095" i="3"/>
  <c r="V2095" i="3"/>
  <c r="U2095" i="3"/>
  <c r="T2095" i="3"/>
  <c r="S2095" i="3"/>
  <c r="R2095" i="3"/>
  <c r="Q2095" i="3"/>
  <c r="O2095" i="3"/>
  <c r="N2095" i="3"/>
  <c r="M2095" i="3"/>
  <c r="L2095" i="3"/>
  <c r="K2095" i="3"/>
  <c r="BA2094" i="3"/>
  <c r="AX2094" i="3"/>
  <c r="AV2094" i="3" s="1"/>
  <c r="AW2094" i="3"/>
  <c r="AT2094" i="3"/>
  <c r="AS2094" i="3"/>
  <c r="AP2094" i="3" s="1"/>
  <c r="AR2094" i="3"/>
  <c r="AQ2094" i="3"/>
  <c r="AO2094" i="3"/>
  <c r="AN2094" i="3"/>
  <c r="AM2094" i="3"/>
  <c r="AL2094" i="3"/>
  <c r="AK2094" i="3"/>
  <c r="AI2094" i="3"/>
  <c r="AH2094" i="3"/>
  <c r="AG2094" i="3"/>
  <c r="AF2094" i="3"/>
  <c r="AE2094" i="3"/>
  <c r="AJ2094" i="3" s="1"/>
  <c r="AD2094" i="3"/>
  <c r="AC2094" i="3"/>
  <c r="AB2094" i="3"/>
  <c r="AA2094" i="3"/>
  <c r="Z2094" i="3"/>
  <c r="Y2094" i="3"/>
  <c r="X2094" i="3"/>
  <c r="W2094" i="3"/>
  <c r="V2094" i="3"/>
  <c r="U2094" i="3"/>
  <c r="T2094" i="3"/>
  <c r="S2094" i="3"/>
  <c r="R2094" i="3"/>
  <c r="Q2094" i="3"/>
  <c r="O2094" i="3"/>
  <c r="N2094" i="3"/>
  <c r="M2094" i="3"/>
  <c r="L2094" i="3"/>
  <c r="K2094" i="3"/>
  <c r="AZ2093" i="3"/>
  <c r="AX2093" i="3"/>
  <c r="AV2093" i="3" s="1"/>
  <c r="AS2093" i="3"/>
  <c r="AP2093" i="3" s="1"/>
  <c r="AL2093" i="3"/>
  <c r="AE2093" i="3"/>
  <c r="AJ2093" i="3" s="1"/>
  <c r="AD2093" i="3"/>
  <c r="AC2093" i="3"/>
  <c r="AB2093" i="3"/>
  <c r="AA2093" i="3"/>
  <c r="Z2093" i="3"/>
  <c r="Y2093" i="3"/>
  <c r="X2093" i="3"/>
  <c r="W2093" i="3"/>
  <c r="V2093" i="3"/>
  <c r="U2093" i="3"/>
  <c r="T2093" i="3"/>
  <c r="S2093" i="3"/>
  <c r="R2093" i="3"/>
  <c r="Q2093" i="3"/>
  <c r="O2093" i="3"/>
  <c r="N2093" i="3"/>
  <c r="M2093" i="3"/>
  <c r="L2093" i="3"/>
  <c r="K2093" i="3"/>
  <c r="BA2092" i="3"/>
  <c r="AX2092" i="3"/>
  <c r="AV2092" i="3" s="1"/>
  <c r="AW2092" i="3"/>
  <c r="AT2092" i="3"/>
  <c r="AS2092" i="3"/>
  <c r="AP2092" i="3" s="1"/>
  <c r="AR2092" i="3"/>
  <c r="AQ2092" i="3"/>
  <c r="AO2092" i="3"/>
  <c r="AN2092" i="3"/>
  <c r="AM2092" i="3"/>
  <c r="AL2092" i="3"/>
  <c r="AK2092" i="3"/>
  <c r="AI2092" i="3"/>
  <c r="AH2092" i="3"/>
  <c r="AG2092" i="3"/>
  <c r="AF2092" i="3"/>
  <c r="AE2092" i="3"/>
  <c r="AJ2092" i="3" s="1"/>
  <c r="AD2092" i="3"/>
  <c r="AC2092" i="3"/>
  <c r="AB2092" i="3"/>
  <c r="AA2092" i="3"/>
  <c r="Z2092" i="3"/>
  <c r="Y2092" i="3"/>
  <c r="X2092" i="3"/>
  <c r="W2092" i="3"/>
  <c r="V2092" i="3"/>
  <c r="U2092" i="3"/>
  <c r="T2092" i="3"/>
  <c r="S2092" i="3"/>
  <c r="R2092" i="3"/>
  <c r="Q2092" i="3"/>
  <c r="O2092" i="3"/>
  <c r="N2092" i="3"/>
  <c r="M2092" i="3"/>
  <c r="L2092" i="3"/>
  <c r="K2092" i="3"/>
  <c r="AZ2091" i="3"/>
  <c r="AX2091" i="3"/>
  <c r="AV2091" i="3" s="1"/>
  <c r="AS2091" i="3"/>
  <c r="AP2091" i="3" s="1"/>
  <c r="AL2091" i="3"/>
  <c r="AE2091" i="3"/>
  <c r="AJ2091" i="3" s="1"/>
  <c r="AD2091" i="3"/>
  <c r="AC2091" i="3"/>
  <c r="AB2091" i="3"/>
  <c r="AA2091" i="3"/>
  <c r="Z2091" i="3"/>
  <c r="Y2091" i="3"/>
  <c r="X2091" i="3"/>
  <c r="W2091" i="3"/>
  <c r="V2091" i="3"/>
  <c r="U2091" i="3"/>
  <c r="T2091" i="3"/>
  <c r="S2091" i="3"/>
  <c r="R2091" i="3"/>
  <c r="Q2091" i="3"/>
  <c r="O2091" i="3"/>
  <c r="N2091" i="3"/>
  <c r="M2091" i="3"/>
  <c r="L2091" i="3"/>
  <c r="K2091" i="3"/>
  <c r="BA2090" i="3"/>
  <c r="AX2090" i="3"/>
  <c r="AV2090" i="3" s="1"/>
  <c r="AW2090" i="3"/>
  <c r="AT2090" i="3"/>
  <c r="AS2090" i="3"/>
  <c r="AP2090" i="3" s="1"/>
  <c r="AR2090" i="3"/>
  <c r="AQ2090" i="3"/>
  <c r="AO2090" i="3"/>
  <c r="AN2090" i="3"/>
  <c r="AM2090" i="3"/>
  <c r="AL2090" i="3"/>
  <c r="AK2090" i="3"/>
  <c r="AI2090" i="3"/>
  <c r="AH2090" i="3"/>
  <c r="AG2090" i="3"/>
  <c r="AF2090" i="3"/>
  <c r="AE2090" i="3"/>
  <c r="AJ2090" i="3" s="1"/>
  <c r="AD2090" i="3"/>
  <c r="AC2090" i="3"/>
  <c r="AB2090" i="3"/>
  <c r="AA2090" i="3"/>
  <c r="Z2090" i="3"/>
  <c r="Y2090" i="3"/>
  <c r="X2090" i="3"/>
  <c r="W2090" i="3"/>
  <c r="V2090" i="3"/>
  <c r="U2090" i="3"/>
  <c r="T2090" i="3"/>
  <c r="S2090" i="3"/>
  <c r="R2090" i="3"/>
  <c r="Q2090" i="3"/>
  <c r="O2090" i="3"/>
  <c r="N2090" i="3"/>
  <c r="M2090" i="3"/>
  <c r="L2090" i="3"/>
  <c r="K2090" i="3"/>
  <c r="AZ2089" i="3"/>
  <c r="AX2089" i="3"/>
  <c r="AV2089" i="3" s="1"/>
  <c r="AS2089" i="3"/>
  <c r="AP2089" i="3" s="1"/>
  <c r="AL2089" i="3"/>
  <c r="AE2089" i="3"/>
  <c r="AJ2089" i="3" s="1"/>
  <c r="AD2089" i="3"/>
  <c r="AC2089" i="3"/>
  <c r="AB2089" i="3"/>
  <c r="AA2089" i="3"/>
  <c r="Z2089" i="3"/>
  <c r="Y2089" i="3"/>
  <c r="X2089" i="3"/>
  <c r="W2089" i="3"/>
  <c r="V2089" i="3"/>
  <c r="U2089" i="3"/>
  <c r="T2089" i="3"/>
  <c r="S2089" i="3"/>
  <c r="R2089" i="3"/>
  <c r="Q2089" i="3"/>
  <c r="O2089" i="3"/>
  <c r="N2089" i="3"/>
  <c r="M2089" i="3"/>
  <c r="L2089" i="3"/>
  <c r="K2089" i="3"/>
  <c r="BA2088" i="3"/>
  <c r="AX2088" i="3"/>
  <c r="AV2088" i="3" s="1"/>
  <c r="AW2088" i="3"/>
  <c r="AT2088" i="3"/>
  <c r="AS2088" i="3"/>
  <c r="AP2088" i="3" s="1"/>
  <c r="AR2088" i="3"/>
  <c r="AQ2088" i="3"/>
  <c r="AO2088" i="3"/>
  <c r="AN2088" i="3"/>
  <c r="AM2088" i="3"/>
  <c r="AL2088" i="3"/>
  <c r="AK2088" i="3"/>
  <c r="AI2088" i="3"/>
  <c r="AH2088" i="3"/>
  <c r="AG2088" i="3"/>
  <c r="AF2088" i="3"/>
  <c r="AE2088" i="3"/>
  <c r="AJ2088" i="3" s="1"/>
  <c r="AD2088" i="3"/>
  <c r="AC2088" i="3"/>
  <c r="AB2088" i="3"/>
  <c r="AA2088" i="3"/>
  <c r="Z2088" i="3"/>
  <c r="Y2088" i="3"/>
  <c r="X2088" i="3"/>
  <c r="W2088" i="3"/>
  <c r="V2088" i="3"/>
  <c r="U2088" i="3"/>
  <c r="T2088" i="3"/>
  <c r="S2088" i="3"/>
  <c r="R2088" i="3"/>
  <c r="Q2088" i="3"/>
  <c r="O2088" i="3"/>
  <c r="N2088" i="3"/>
  <c r="M2088" i="3"/>
  <c r="L2088" i="3"/>
  <c r="K2088" i="3"/>
  <c r="AZ2087" i="3"/>
  <c r="AX2087" i="3"/>
  <c r="AV2087" i="3" s="1"/>
  <c r="AS2087" i="3"/>
  <c r="AP2087" i="3" s="1"/>
  <c r="AL2087" i="3"/>
  <c r="AE2087" i="3"/>
  <c r="AJ2087" i="3" s="1"/>
  <c r="AD2087" i="3"/>
  <c r="AC2087" i="3"/>
  <c r="AB2087" i="3"/>
  <c r="AA2087" i="3"/>
  <c r="Z2087" i="3"/>
  <c r="Y2087" i="3"/>
  <c r="X2087" i="3"/>
  <c r="W2087" i="3"/>
  <c r="V2087" i="3"/>
  <c r="U2087" i="3"/>
  <c r="T2087" i="3"/>
  <c r="S2087" i="3"/>
  <c r="R2087" i="3"/>
  <c r="Q2087" i="3"/>
  <c r="O2087" i="3"/>
  <c r="N2087" i="3"/>
  <c r="M2087" i="3"/>
  <c r="L2087" i="3"/>
  <c r="K2087" i="3"/>
  <c r="BA2086" i="3"/>
  <c r="AX2086" i="3"/>
  <c r="AV2086" i="3" s="1"/>
  <c r="AW2086" i="3"/>
  <c r="AT2086" i="3"/>
  <c r="AS2086" i="3"/>
  <c r="AP2086" i="3" s="1"/>
  <c r="AR2086" i="3"/>
  <c r="AQ2086" i="3"/>
  <c r="AO2086" i="3"/>
  <c r="AN2086" i="3"/>
  <c r="AM2086" i="3"/>
  <c r="AL2086" i="3"/>
  <c r="AK2086" i="3"/>
  <c r="AI2086" i="3"/>
  <c r="AH2086" i="3"/>
  <c r="AG2086" i="3"/>
  <c r="AF2086" i="3"/>
  <c r="AE2086" i="3"/>
  <c r="AJ2086" i="3" s="1"/>
  <c r="AD2086" i="3"/>
  <c r="AC2086" i="3"/>
  <c r="AB2086" i="3"/>
  <c r="AA2086" i="3"/>
  <c r="Z2086" i="3"/>
  <c r="Y2086" i="3"/>
  <c r="X2086" i="3"/>
  <c r="W2086" i="3"/>
  <c r="V2086" i="3"/>
  <c r="U2086" i="3"/>
  <c r="T2086" i="3"/>
  <c r="S2086" i="3"/>
  <c r="R2086" i="3"/>
  <c r="Q2086" i="3"/>
  <c r="O2086" i="3"/>
  <c r="N2086" i="3"/>
  <c r="M2086" i="3"/>
  <c r="L2086" i="3"/>
  <c r="K2086" i="3"/>
  <c r="AZ2085" i="3"/>
  <c r="AX2085" i="3"/>
  <c r="AV2085" i="3" s="1"/>
  <c r="AS2085" i="3"/>
  <c r="AP2085" i="3" s="1"/>
  <c r="AL2085" i="3"/>
  <c r="AE2085" i="3"/>
  <c r="AJ2085" i="3" s="1"/>
  <c r="AD2085" i="3"/>
  <c r="AC2085" i="3"/>
  <c r="AB2085" i="3"/>
  <c r="AA2085" i="3"/>
  <c r="Z2085" i="3"/>
  <c r="Y2085" i="3"/>
  <c r="X2085" i="3"/>
  <c r="W2085" i="3"/>
  <c r="V2085" i="3"/>
  <c r="U2085" i="3"/>
  <c r="T2085" i="3"/>
  <c r="S2085" i="3"/>
  <c r="R2085" i="3"/>
  <c r="Q2085" i="3"/>
  <c r="O2085" i="3"/>
  <c r="N2085" i="3"/>
  <c r="M2085" i="3"/>
  <c r="L2085" i="3"/>
  <c r="K2085" i="3"/>
  <c r="BA2084" i="3"/>
  <c r="AX2084" i="3"/>
  <c r="AV2084" i="3" s="1"/>
  <c r="AW2084" i="3"/>
  <c r="AT2084" i="3"/>
  <c r="AS2084" i="3"/>
  <c r="AP2084" i="3" s="1"/>
  <c r="AR2084" i="3"/>
  <c r="AQ2084" i="3"/>
  <c r="AO2084" i="3"/>
  <c r="AN2084" i="3"/>
  <c r="AM2084" i="3"/>
  <c r="AL2084" i="3"/>
  <c r="AK2084" i="3"/>
  <c r="AI2084" i="3"/>
  <c r="AH2084" i="3"/>
  <c r="AG2084" i="3"/>
  <c r="AF2084" i="3"/>
  <c r="AE2084" i="3"/>
  <c r="AJ2084" i="3" s="1"/>
  <c r="AD2084" i="3"/>
  <c r="AC2084" i="3"/>
  <c r="AB2084" i="3"/>
  <c r="AA2084" i="3"/>
  <c r="Z2084" i="3"/>
  <c r="Y2084" i="3"/>
  <c r="X2084" i="3"/>
  <c r="W2084" i="3"/>
  <c r="V2084" i="3"/>
  <c r="U2084" i="3"/>
  <c r="T2084" i="3"/>
  <c r="S2084" i="3"/>
  <c r="R2084" i="3"/>
  <c r="Q2084" i="3"/>
  <c r="O2084" i="3"/>
  <c r="N2084" i="3"/>
  <c r="M2084" i="3"/>
  <c r="L2084" i="3"/>
  <c r="K2084" i="3"/>
  <c r="AZ2083" i="3"/>
  <c r="AX2083" i="3"/>
  <c r="AV2083" i="3" s="1"/>
  <c r="AS2083" i="3"/>
  <c r="AP2083" i="3" s="1"/>
  <c r="AL2083" i="3"/>
  <c r="AE2083" i="3"/>
  <c r="AJ2083" i="3" s="1"/>
  <c r="AD2083" i="3"/>
  <c r="AC2083" i="3"/>
  <c r="AB2083" i="3"/>
  <c r="AA2083" i="3"/>
  <c r="Z2083" i="3"/>
  <c r="Y2083" i="3"/>
  <c r="X2083" i="3"/>
  <c r="W2083" i="3"/>
  <c r="V2083" i="3"/>
  <c r="U2083" i="3"/>
  <c r="T2083" i="3"/>
  <c r="S2083" i="3"/>
  <c r="R2083" i="3"/>
  <c r="Q2083" i="3"/>
  <c r="O2083" i="3"/>
  <c r="N2083" i="3"/>
  <c r="M2083" i="3"/>
  <c r="L2083" i="3"/>
  <c r="K2083" i="3"/>
  <c r="BA2082" i="3"/>
  <c r="AX2082" i="3"/>
  <c r="AV2082" i="3" s="1"/>
  <c r="AW2082" i="3"/>
  <c r="AT2082" i="3"/>
  <c r="AS2082" i="3"/>
  <c r="AP2082" i="3" s="1"/>
  <c r="AR2082" i="3"/>
  <c r="AQ2082" i="3"/>
  <c r="AO2082" i="3"/>
  <c r="AN2082" i="3"/>
  <c r="AM2082" i="3"/>
  <c r="AL2082" i="3"/>
  <c r="AK2082" i="3"/>
  <c r="AI2082" i="3"/>
  <c r="AH2082" i="3"/>
  <c r="AG2082" i="3"/>
  <c r="AF2082" i="3"/>
  <c r="AE2082" i="3"/>
  <c r="AJ2082" i="3" s="1"/>
  <c r="AD2082" i="3"/>
  <c r="AC2082" i="3"/>
  <c r="AB2082" i="3"/>
  <c r="AA2082" i="3"/>
  <c r="Z2082" i="3"/>
  <c r="Y2082" i="3"/>
  <c r="X2082" i="3"/>
  <c r="W2082" i="3"/>
  <c r="V2082" i="3"/>
  <c r="U2082" i="3"/>
  <c r="T2082" i="3"/>
  <c r="S2082" i="3"/>
  <c r="R2082" i="3"/>
  <c r="Q2082" i="3"/>
  <c r="O2082" i="3"/>
  <c r="N2082" i="3"/>
  <c r="M2082" i="3"/>
  <c r="L2082" i="3"/>
  <c r="K2082" i="3"/>
  <c r="AZ2081" i="3"/>
  <c r="AX2081" i="3"/>
  <c r="AV2081" i="3" s="1"/>
  <c r="AS2081" i="3"/>
  <c r="AP2081" i="3" s="1"/>
  <c r="AL2081" i="3"/>
  <c r="AE2081" i="3"/>
  <c r="AJ2081" i="3" s="1"/>
  <c r="AD2081" i="3"/>
  <c r="AC2081" i="3"/>
  <c r="AB2081" i="3"/>
  <c r="AA2081" i="3"/>
  <c r="Z2081" i="3"/>
  <c r="Y2081" i="3"/>
  <c r="X2081" i="3"/>
  <c r="W2081" i="3"/>
  <c r="V2081" i="3"/>
  <c r="U2081" i="3"/>
  <c r="T2081" i="3"/>
  <c r="S2081" i="3"/>
  <c r="R2081" i="3"/>
  <c r="Q2081" i="3"/>
  <c r="O2081" i="3"/>
  <c r="N2081" i="3"/>
  <c r="M2081" i="3"/>
  <c r="L2081" i="3"/>
  <c r="K2081" i="3"/>
  <c r="BA2080" i="3"/>
  <c r="AX2080" i="3"/>
  <c r="AV2080" i="3" s="1"/>
  <c r="AW2080" i="3"/>
  <c r="AT2080" i="3"/>
  <c r="AS2080" i="3"/>
  <c r="AP2080" i="3" s="1"/>
  <c r="AR2080" i="3"/>
  <c r="AQ2080" i="3"/>
  <c r="AO2080" i="3"/>
  <c r="AN2080" i="3"/>
  <c r="AM2080" i="3"/>
  <c r="AL2080" i="3"/>
  <c r="AK2080" i="3"/>
  <c r="AI2080" i="3"/>
  <c r="AH2080" i="3"/>
  <c r="AG2080" i="3"/>
  <c r="AF2080" i="3"/>
  <c r="AE2080" i="3"/>
  <c r="AJ2080" i="3" s="1"/>
  <c r="AD2080" i="3"/>
  <c r="AC2080" i="3"/>
  <c r="AB2080" i="3"/>
  <c r="AA2080" i="3"/>
  <c r="Z2080" i="3"/>
  <c r="Y2080" i="3"/>
  <c r="X2080" i="3"/>
  <c r="W2080" i="3"/>
  <c r="V2080" i="3"/>
  <c r="U2080" i="3"/>
  <c r="T2080" i="3"/>
  <c r="S2080" i="3"/>
  <c r="R2080" i="3"/>
  <c r="Q2080" i="3"/>
  <c r="O2080" i="3"/>
  <c r="N2080" i="3"/>
  <c r="M2080" i="3"/>
  <c r="L2080" i="3"/>
  <c r="K2080" i="3"/>
  <c r="AZ2079" i="3"/>
  <c r="AX2079" i="3"/>
  <c r="AV2079" i="3" s="1"/>
  <c r="AS2079" i="3"/>
  <c r="AL2079" i="3" s="1"/>
  <c r="AE2079" i="3"/>
  <c r="AD2079" i="3"/>
  <c r="AC2079" i="3"/>
  <c r="AB2079" i="3"/>
  <c r="AA2079" i="3"/>
  <c r="Z2079" i="3"/>
  <c r="Y2079" i="3"/>
  <c r="X2079" i="3"/>
  <c r="W2079" i="3"/>
  <c r="V2079" i="3"/>
  <c r="U2079" i="3"/>
  <c r="T2079" i="3"/>
  <c r="S2079" i="3"/>
  <c r="R2079" i="3"/>
  <c r="Q2079" i="3"/>
  <c r="O2079" i="3"/>
  <c r="N2079" i="3"/>
  <c r="M2079" i="3"/>
  <c r="L2079" i="3"/>
  <c r="K2079" i="3"/>
  <c r="BA2078" i="3"/>
  <c r="AX2078" i="3"/>
  <c r="AV2078" i="3" s="1"/>
  <c r="AW2078" i="3"/>
  <c r="AT2078" i="3"/>
  <c r="AS2078" i="3"/>
  <c r="AP2078" i="3" s="1"/>
  <c r="AR2078" i="3"/>
  <c r="AQ2078" i="3"/>
  <c r="AO2078" i="3"/>
  <c r="AN2078" i="3"/>
  <c r="AM2078" i="3"/>
  <c r="AL2078" i="3"/>
  <c r="AK2078" i="3"/>
  <c r="AI2078" i="3"/>
  <c r="AH2078" i="3"/>
  <c r="AG2078" i="3"/>
  <c r="AF2078" i="3"/>
  <c r="AE2078" i="3"/>
  <c r="AJ2078" i="3" s="1"/>
  <c r="AD2078" i="3"/>
  <c r="AC2078" i="3"/>
  <c r="AB2078" i="3"/>
  <c r="AA2078" i="3"/>
  <c r="Z2078" i="3"/>
  <c r="Y2078" i="3"/>
  <c r="X2078" i="3"/>
  <c r="W2078" i="3"/>
  <c r="V2078" i="3"/>
  <c r="U2078" i="3"/>
  <c r="T2078" i="3"/>
  <c r="S2078" i="3"/>
  <c r="R2078" i="3"/>
  <c r="Q2078" i="3"/>
  <c r="O2078" i="3"/>
  <c r="N2078" i="3"/>
  <c r="M2078" i="3"/>
  <c r="L2078" i="3"/>
  <c r="K2078" i="3"/>
  <c r="AZ2077" i="3"/>
  <c r="AX2077" i="3"/>
  <c r="AV2077" i="3" s="1"/>
  <c r="AS2077" i="3"/>
  <c r="AL2077" i="3" s="1"/>
  <c r="AE2077" i="3"/>
  <c r="AD2077" i="3"/>
  <c r="AC2077" i="3"/>
  <c r="AB2077" i="3"/>
  <c r="AA2077" i="3"/>
  <c r="Z2077" i="3"/>
  <c r="Y2077" i="3"/>
  <c r="X2077" i="3"/>
  <c r="W2077" i="3"/>
  <c r="V2077" i="3"/>
  <c r="U2077" i="3"/>
  <c r="T2077" i="3"/>
  <c r="S2077" i="3"/>
  <c r="R2077" i="3"/>
  <c r="Q2077" i="3"/>
  <c r="O2077" i="3"/>
  <c r="N2077" i="3"/>
  <c r="M2077" i="3"/>
  <c r="L2077" i="3"/>
  <c r="K2077" i="3"/>
  <c r="BA2076" i="3"/>
  <c r="AX2076" i="3"/>
  <c r="AV2076" i="3" s="1"/>
  <c r="AW2076" i="3"/>
  <c r="AT2076" i="3"/>
  <c r="AS2076" i="3"/>
  <c r="AP2076" i="3" s="1"/>
  <c r="AR2076" i="3"/>
  <c r="AQ2076" i="3"/>
  <c r="AO2076" i="3"/>
  <c r="AN2076" i="3"/>
  <c r="AM2076" i="3"/>
  <c r="AL2076" i="3"/>
  <c r="AK2076" i="3"/>
  <c r="AI2076" i="3"/>
  <c r="AH2076" i="3"/>
  <c r="AG2076" i="3"/>
  <c r="AF2076" i="3"/>
  <c r="AE2076" i="3"/>
  <c r="AJ2076" i="3" s="1"/>
  <c r="AD2076" i="3"/>
  <c r="AC2076" i="3"/>
  <c r="AB2076" i="3"/>
  <c r="AA2076" i="3"/>
  <c r="Z2076" i="3"/>
  <c r="Y2076" i="3"/>
  <c r="X2076" i="3"/>
  <c r="W2076" i="3"/>
  <c r="V2076" i="3"/>
  <c r="U2076" i="3"/>
  <c r="T2076" i="3"/>
  <c r="S2076" i="3"/>
  <c r="R2076" i="3"/>
  <c r="Q2076" i="3"/>
  <c r="O2076" i="3"/>
  <c r="N2076" i="3"/>
  <c r="M2076" i="3"/>
  <c r="L2076" i="3"/>
  <c r="K2076" i="3"/>
  <c r="AZ2075" i="3"/>
  <c r="AX2075" i="3"/>
  <c r="AV2075" i="3" s="1"/>
  <c r="AS2075" i="3"/>
  <c r="AL2075" i="3" s="1"/>
  <c r="AE2075" i="3"/>
  <c r="AD2075" i="3"/>
  <c r="AC2075" i="3"/>
  <c r="AB2075" i="3"/>
  <c r="AA2075" i="3"/>
  <c r="Z2075" i="3"/>
  <c r="Y2075" i="3"/>
  <c r="X2075" i="3"/>
  <c r="W2075" i="3"/>
  <c r="V2075" i="3"/>
  <c r="U2075" i="3"/>
  <c r="T2075" i="3"/>
  <c r="S2075" i="3"/>
  <c r="R2075" i="3"/>
  <c r="Q2075" i="3"/>
  <c r="O2075" i="3"/>
  <c r="N2075" i="3"/>
  <c r="M2075" i="3"/>
  <c r="L2075" i="3"/>
  <c r="K2075" i="3"/>
  <c r="BA2074" i="3"/>
  <c r="AX2074" i="3"/>
  <c r="AV2074" i="3" s="1"/>
  <c r="AW2074" i="3"/>
  <c r="AT2074" i="3"/>
  <c r="AS2074" i="3"/>
  <c r="AP2074" i="3" s="1"/>
  <c r="AR2074" i="3"/>
  <c r="AQ2074" i="3"/>
  <c r="AO2074" i="3"/>
  <c r="AN2074" i="3"/>
  <c r="AM2074" i="3"/>
  <c r="AL2074" i="3"/>
  <c r="AK2074" i="3"/>
  <c r="AI2074" i="3"/>
  <c r="AH2074" i="3"/>
  <c r="AG2074" i="3"/>
  <c r="AF2074" i="3"/>
  <c r="AE2074" i="3"/>
  <c r="AJ2074" i="3" s="1"/>
  <c r="AD2074" i="3"/>
  <c r="AC2074" i="3"/>
  <c r="AB2074" i="3"/>
  <c r="AA2074" i="3"/>
  <c r="Z2074" i="3"/>
  <c r="Y2074" i="3"/>
  <c r="X2074" i="3"/>
  <c r="W2074" i="3"/>
  <c r="V2074" i="3"/>
  <c r="U2074" i="3"/>
  <c r="T2074" i="3"/>
  <c r="S2074" i="3"/>
  <c r="R2074" i="3"/>
  <c r="Q2074" i="3"/>
  <c r="O2074" i="3"/>
  <c r="N2074" i="3"/>
  <c r="M2074" i="3"/>
  <c r="L2074" i="3"/>
  <c r="K2074" i="3"/>
  <c r="AX2073" i="3"/>
  <c r="AS2073" i="3"/>
  <c r="AQ2073" i="3" s="1"/>
  <c r="AE2073" i="3"/>
  <c r="AI2073" i="3" s="1"/>
  <c r="AD2073" i="3"/>
  <c r="AC2073" i="3"/>
  <c r="AB2073" i="3"/>
  <c r="AA2073" i="3"/>
  <c r="Z2073" i="3"/>
  <c r="Y2073" i="3"/>
  <c r="X2073" i="3"/>
  <c r="W2073" i="3"/>
  <c r="V2073" i="3"/>
  <c r="U2073" i="3"/>
  <c r="T2073" i="3"/>
  <c r="S2073" i="3"/>
  <c r="R2073" i="3"/>
  <c r="Q2073" i="3"/>
  <c r="O2073" i="3"/>
  <c r="N2073" i="3"/>
  <c r="M2073" i="3"/>
  <c r="L2073" i="3"/>
  <c r="K2073" i="3"/>
  <c r="BA2072" i="3"/>
  <c r="AX2072" i="3"/>
  <c r="AV2072" i="3" s="1"/>
  <c r="AW2072" i="3"/>
  <c r="AT2072" i="3"/>
  <c r="AS2072" i="3"/>
  <c r="AP2072" i="3" s="1"/>
  <c r="AR2072" i="3"/>
  <c r="AQ2072" i="3"/>
  <c r="AO2072" i="3"/>
  <c r="AN2072" i="3"/>
  <c r="AM2072" i="3"/>
  <c r="AL2072" i="3"/>
  <c r="AK2072" i="3"/>
  <c r="AI2072" i="3"/>
  <c r="AH2072" i="3"/>
  <c r="AG2072" i="3"/>
  <c r="AF2072" i="3"/>
  <c r="AE2072" i="3"/>
  <c r="AJ2072" i="3" s="1"/>
  <c r="AD2072" i="3"/>
  <c r="AC2072" i="3"/>
  <c r="AB2072" i="3"/>
  <c r="AA2072" i="3"/>
  <c r="Z2072" i="3"/>
  <c r="Y2072" i="3"/>
  <c r="X2072" i="3"/>
  <c r="W2072" i="3"/>
  <c r="V2072" i="3"/>
  <c r="U2072" i="3"/>
  <c r="T2072" i="3"/>
  <c r="S2072" i="3"/>
  <c r="R2072" i="3"/>
  <c r="Q2072" i="3"/>
  <c r="O2072" i="3"/>
  <c r="N2072" i="3"/>
  <c r="M2072" i="3"/>
  <c r="L2072" i="3"/>
  <c r="K2072" i="3"/>
  <c r="AZ2071" i="3"/>
  <c r="AX2071" i="3"/>
  <c r="AS2071" i="3"/>
  <c r="AQ2071" i="3" s="1"/>
  <c r="AE2071" i="3"/>
  <c r="AD2071" i="3"/>
  <c r="AC2071" i="3"/>
  <c r="AB2071" i="3"/>
  <c r="AA2071" i="3"/>
  <c r="Z2071" i="3"/>
  <c r="Y2071" i="3"/>
  <c r="X2071" i="3"/>
  <c r="W2071" i="3"/>
  <c r="V2071" i="3"/>
  <c r="U2071" i="3"/>
  <c r="T2071" i="3"/>
  <c r="S2071" i="3"/>
  <c r="R2071" i="3"/>
  <c r="Q2071" i="3"/>
  <c r="O2071" i="3"/>
  <c r="N2071" i="3"/>
  <c r="M2071" i="3"/>
  <c r="L2071" i="3"/>
  <c r="K2071" i="3"/>
  <c r="BA2070" i="3"/>
  <c r="AX2070" i="3"/>
  <c r="AV2070" i="3" s="1"/>
  <c r="AW2070" i="3"/>
  <c r="AT2070" i="3"/>
  <c r="AS2070" i="3"/>
  <c r="AP2070" i="3" s="1"/>
  <c r="AR2070" i="3"/>
  <c r="AQ2070" i="3"/>
  <c r="AO2070" i="3"/>
  <c r="AN2070" i="3"/>
  <c r="AM2070" i="3"/>
  <c r="AL2070" i="3"/>
  <c r="AK2070" i="3"/>
  <c r="AI2070" i="3"/>
  <c r="AH2070" i="3"/>
  <c r="AG2070" i="3"/>
  <c r="AF2070" i="3"/>
  <c r="AE2070" i="3"/>
  <c r="AJ2070" i="3" s="1"/>
  <c r="AD2070" i="3"/>
  <c r="AC2070" i="3"/>
  <c r="AB2070" i="3"/>
  <c r="AA2070" i="3"/>
  <c r="Z2070" i="3"/>
  <c r="Y2070" i="3"/>
  <c r="X2070" i="3"/>
  <c r="W2070" i="3"/>
  <c r="V2070" i="3"/>
  <c r="U2070" i="3"/>
  <c r="T2070" i="3"/>
  <c r="S2070" i="3"/>
  <c r="R2070" i="3"/>
  <c r="Q2070" i="3"/>
  <c r="O2070" i="3"/>
  <c r="N2070" i="3"/>
  <c r="M2070" i="3"/>
  <c r="L2070" i="3"/>
  <c r="K2070" i="3"/>
  <c r="AZ2069" i="3"/>
  <c r="AX2069" i="3"/>
  <c r="AS2069" i="3"/>
  <c r="AQ2069" i="3"/>
  <c r="AL2069" i="3"/>
  <c r="AE2069" i="3"/>
  <c r="AD2069" i="3"/>
  <c r="AC2069" i="3"/>
  <c r="AB2069" i="3"/>
  <c r="AA2069" i="3"/>
  <c r="Z2069" i="3"/>
  <c r="Y2069" i="3"/>
  <c r="X2069" i="3"/>
  <c r="W2069" i="3"/>
  <c r="V2069" i="3"/>
  <c r="U2069" i="3"/>
  <c r="T2069" i="3"/>
  <c r="S2069" i="3"/>
  <c r="R2069" i="3"/>
  <c r="Q2069" i="3"/>
  <c r="O2069" i="3"/>
  <c r="N2069" i="3"/>
  <c r="M2069" i="3"/>
  <c r="L2069" i="3"/>
  <c r="K2069" i="3"/>
  <c r="BA2068" i="3"/>
  <c r="AX2068" i="3"/>
  <c r="AV2068" i="3" s="1"/>
  <c r="AW2068" i="3"/>
  <c r="AT2068" i="3"/>
  <c r="AS2068" i="3"/>
  <c r="AP2068" i="3" s="1"/>
  <c r="AR2068" i="3"/>
  <c r="AQ2068" i="3"/>
  <c r="AO2068" i="3"/>
  <c r="AN2068" i="3"/>
  <c r="AM2068" i="3"/>
  <c r="AL2068" i="3"/>
  <c r="AK2068" i="3"/>
  <c r="AI2068" i="3"/>
  <c r="AH2068" i="3"/>
  <c r="AG2068" i="3"/>
  <c r="AF2068" i="3"/>
  <c r="AE2068" i="3"/>
  <c r="AJ2068" i="3" s="1"/>
  <c r="AD2068" i="3"/>
  <c r="AC2068" i="3"/>
  <c r="AB2068" i="3"/>
  <c r="AA2068" i="3"/>
  <c r="Z2068" i="3"/>
  <c r="Y2068" i="3"/>
  <c r="X2068" i="3"/>
  <c r="W2068" i="3"/>
  <c r="V2068" i="3"/>
  <c r="U2068" i="3"/>
  <c r="T2068" i="3"/>
  <c r="S2068" i="3"/>
  <c r="R2068" i="3"/>
  <c r="Q2068" i="3"/>
  <c r="O2068" i="3"/>
  <c r="N2068" i="3"/>
  <c r="M2068" i="3"/>
  <c r="L2068" i="3"/>
  <c r="K2068" i="3"/>
  <c r="AX2067" i="3"/>
  <c r="AS2067" i="3"/>
  <c r="AQ2067" i="3" s="1"/>
  <c r="AE2067" i="3"/>
  <c r="AI2067" i="3" s="1"/>
  <c r="AD2067" i="3"/>
  <c r="AC2067" i="3"/>
  <c r="AB2067" i="3"/>
  <c r="AA2067" i="3"/>
  <c r="Z2067" i="3"/>
  <c r="Y2067" i="3"/>
  <c r="X2067" i="3"/>
  <c r="W2067" i="3"/>
  <c r="V2067" i="3"/>
  <c r="U2067" i="3"/>
  <c r="T2067" i="3"/>
  <c r="S2067" i="3"/>
  <c r="R2067" i="3"/>
  <c r="Q2067" i="3"/>
  <c r="O2067" i="3"/>
  <c r="N2067" i="3"/>
  <c r="M2067" i="3"/>
  <c r="L2067" i="3"/>
  <c r="K2067" i="3"/>
  <c r="BA2066" i="3"/>
  <c r="AX2066" i="3"/>
  <c r="AV2066" i="3" s="1"/>
  <c r="AW2066" i="3"/>
  <c r="AT2066" i="3"/>
  <c r="AS2066" i="3"/>
  <c r="AP2066" i="3" s="1"/>
  <c r="AR2066" i="3"/>
  <c r="AQ2066" i="3"/>
  <c r="AO2066" i="3"/>
  <c r="AN2066" i="3"/>
  <c r="AM2066" i="3"/>
  <c r="AL2066" i="3"/>
  <c r="AK2066" i="3"/>
  <c r="AI2066" i="3"/>
  <c r="AH2066" i="3"/>
  <c r="AG2066" i="3"/>
  <c r="AF2066" i="3"/>
  <c r="AE2066" i="3"/>
  <c r="AJ2066" i="3" s="1"/>
  <c r="AD2066" i="3"/>
  <c r="AC2066" i="3"/>
  <c r="AB2066" i="3"/>
  <c r="AA2066" i="3"/>
  <c r="Z2066" i="3"/>
  <c r="Y2066" i="3"/>
  <c r="X2066" i="3"/>
  <c r="W2066" i="3"/>
  <c r="V2066" i="3"/>
  <c r="U2066" i="3"/>
  <c r="T2066" i="3"/>
  <c r="S2066" i="3"/>
  <c r="R2066" i="3"/>
  <c r="Q2066" i="3"/>
  <c r="O2066" i="3"/>
  <c r="N2066" i="3"/>
  <c r="M2066" i="3"/>
  <c r="L2066" i="3"/>
  <c r="K2066" i="3"/>
  <c r="BA2065" i="3"/>
  <c r="AX2065" i="3"/>
  <c r="AT2065" i="3" s="1"/>
  <c r="AS2065" i="3"/>
  <c r="AQ2065" i="3"/>
  <c r="AM2065" i="3"/>
  <c r="AL2065" i="3"/>
  <c r="AI2065" i="3"/>
  <c r="AE2065" i="3"/>
  <c r="AF2065" i="3" s="1"/>
  <c r="AD2065" i="3"/>
  <c r="AC2065" i="3"/>
  <c r="AB2065" i="3"/>
  <c r="AA2065" i="3"/>
  <c r="Z2065" i="3"/>
  <c r="Y2065" i="3"/>
  <c r="X2065" i="3"/>
  <c r="W2065" i="3"/>
  <c r="V2065" i="3"/>
  <c r="U2065" i="3"/>
  <c r="T2065" i="3"/>
  <c r="S2065" i="3"/>
  <c r="R2065" i="3"/>
  <c r="Q2065" i="3"/>
  <c r="O2065" i="3"/>
  <c r="N2065" i="3"/>
  <c r="M2065" i="3"/>
  <c r="L2065" i="3"/>
  <c r="K2065" i="3"/>
  <c r="BA2064" i="3"/>
  <c r="AX2064" i="3"/>
  <c r="AT2064" i="3" s="1"/>
  <c r="AW2064" i="3"/>
  <c r="AS2064" i="3"/>
  <c r="AP2064" i="3" s="1"/>
  <c r="AR2064" i="3"/>
  <c r="AQ2064" i="3"/>
  <c r="AO2064" i="3"/>
  <c r="AN2064" i="3"/>
  <c r="AM2064" i="3"/>
  <c r="AL2064" i="3"/>
  <c r="AK2064" i="3"/>
  <c r="AI2064" i="3"/>
  <c r="AH2064" i="3"/>
  <c r="AG2064" i="3"/>
  <c r="AF2064" i="3"/>
  <c r="AE2064" i="3"/>
  <c r="AJ2064" i="3" s="1"/>
  <c r="AD2064" i="3"/>
  <c r="AC2064" i="3"/>
  <c r="AB2064" i="3"/>
  <c r="AA2064" i="3"/>
  <c r="Z2064" i="3"/>
  <c r="Y2064" i="3"/>
  <c r="X2064" i="3"/>
  <c r="W2064" i="3"/>
  <c r="V2064" i="3"/>
  <c r="U2064" i="3"/>
  <c r="T2064" i="3"/>
  <c r="S2064" i="3"/>
  <c r="R2064" i="3"/>
  <c r="Q2064" i="3"/>
  <c r="O2064" i="3"/>
  <c r="N2064" i="3"/>
  <c r="M2064" i="3"/>
  <c r="L2064" i="3"/>
  <c r="K2064" i="3"/>
  <c r="BA2063" i="3"/>
  <c r="AZ2063" i="3"/>
  <c r="AX2063" i="3"/>
  <c r="AT2063" i="3" s="1"/>
  <c r="AS2063" i="3"/>
  <c r="AQ2063" i="3"/>
  <c r="AM2063" i="3"/>
  <c r="AL2063" i="3"/>
  <c r="AI2063" i="3"/>
  <c r="AE2063" i="3"/>
  <c r="AF2063" i="3" s="1"/>
  <c r="AD2063" i="3"/>
  <c r="AC2063" i="3"/>
  <c r="AB2063" i="3"/>
  <c r="AA2063" i="3"/>
  <c r="Z2063" i="3"/>
  <c r="Y2063" i="3"/>
  <c r="X2063" i="3"/>
  <c r="W2063" i="3"/>
  <c r="V2063" i="3"/>
  <c r="U2063" i="3"/>
  <c r="T2063" i="3"/>
  <c r="S2063" i="3"/>
  <c r="R2063" i="3"/>
  <c r="Q2063" i="3"/>
  <c r="O2063" i="3"/>
  <c r="N2063" i="3"/>
  <c r="M2063" i="3"/>
  <c r="L2063" i="3"/>
  <c r="K2063" i="3"/>
  <c r="BA2062" i="3"/>
  <c r="AX2062" i="3"/>
  <c r="AW2062" i="3" s="1"/>
  <c r="AS2062" i="3"/>
  <c r="AP2062" i="3" s="1"/>
  <c r="AR2062" i="3"/>
  <c r="AQ2062" i="3"/>
  <c r="AO2062" i="3"/>
  <c r="AN2062" i="3"/>
  <c r="AM2062" i="3"/>
  <c r="AL2062" i="3"/>
  <c r="AK2062" i="3"/>
  <c r="AI2062" i="3"/>
  <c r="AH2062" i="3"/>
  <c r="AG2062" i="3"/>
  <c r="AF2062" i="3"/>
  <c r="AE2062" i="3"/>
  <c r="AJ2062" i="3" s="1"/>
  <c r="AD2062" i="3"/>
  <c r="AC2062" i="3"/>
  <c r="AB2062" i="3"/>
  <c r="AA2062" i="3"/>
  <c r="Z2062" i="3"/>
  <c r="Y2062" i="3"/>
  <c r="X2062" i="3"/>
  <c r="W2062" i="3"/>
  <c r="V2062" i="3"/>
  <c r="U2062" i="3"/>
  <c r="T2062" i="3"/>
  <c r="S2062" i="3"/>
  <c r="R2062" i="3"/>
  <c r="Q2062" i="3"/>
  <c r="O2062" i="3"/>
  <c r="N2062" i="3"/>
  <c r="M2062" i="3"/>
  <c r="L2062" i="3"/>
  <c r="K2062" i="3"/>
  <c r="BA2061" i="3"/>
  <c r="AZ2061" i="3"/>
  <c r="AX2061" i="3"/>
  <c r="AT2061" i="3" s="1"/>
  <c r="AS2061" i="3"/>
  <c r="AQ2061" i="3"/>
  <c r="AM2061" i="3"/>
  <c r="AL2061" i="3"/>
  <c r="AI2061" i="3"/>
  <c r="AE2061" i="3"/>
  <c r="AF2061" i="3" s="1"/>
  <c r="AD2061" i="3"/>
  <c r="AC2061" i="3"/>
  <c r="AB2061" i="3"/>
  <c r="AA2061" i="3"/>
  <c r="Z2061" i="3"/>
  <c r="Y2061" i="3"/>
  <c r="X2061" i="3"/>
  <c r="W2061" i="3"/>
  <c r="V2061" i="3"/>
  <c r="U2061" i="3"/>
  <c r="T2061" i="3"/>
  <c r="S2061" i="3"/>
  <c r="R2061" i="3"/>
  <c r="Q2061" i="3"/>
  <c r="O2061" i="3"/>
  <c r="N2061" i="3"/>
  <c r="M2061" i="3"/>
  <c r="L2061" i="3"/>
  <c r="K2061" i="3"/>
  <c r="BA2060" i="3"/>
  <c r="AX2060" i="3"/>
  <c r="AW2060" i="3" s="1"/>
  <c r="AS2060" i="3"/>
  <c r="AP2060" i="3" s="1"/>
  <c r="AR2060" i="3"/>
  <c r="AQ2060" i="3"/>
  <c r="AO2060" i="3"/>
  <c r="AN2060" i="3"/>
  <c r="AM2060" i="3"/>
  <c r="AL2060" i="3"/>
  <c r="AK2060" i="3"/>
  <c r="AI2060" i="3"/>
  <c r="AH2060" i="3"/>
  <c r="AG2060" i="3"/>
  <c r="AF2060" i="3"/>
  <c r="AE2060" i="3"/>
  <c r="AJ2060" i="3" s="1"/>
  <c r="AD2060" i="3"/>
  <c r="AC2060" i="3"/>
  <c r="AB2060" i="3"/>
  <c r="AA2060" i="3"/>
  <c r="Z2060" i="3"/>
  <c r="Y2060" i="3"/>
  <c r="X2060" i="3"/>
  <c r="W2060" i="3"/>
  <c r="V2060" i="3"/>
  <c r="U2060" i="3"/>
  <c r="T2060" i="3"/>
  <c r="S2060" i="3"/>
  <c r="R2060" i="3"/>
  <c r="Q2060" i="3"/>
  <c r="O2060" i="3"/>
  <c r="N2060" i="3"/>
  <c r="M2060" i="3"/>
  <c r="L2060" i="3"/>
  <c r="K2060" i="3"/>
  <c r="BA2059" i="3"/>
  <c r="AZ2059" i="3"/>
  <c r="AX2059" i="3"/>
  <c r="AT2059" i="3" s="1"/>
  <c r="AS2059" i="3"/>
  <c r="AQ2059" i="3"/>
  <c r="AM2059" i="3"/>
  <c r="AL2059" i="3"/>
  <c r="AI2059" i="3"/>
  <c r="AE2059" i="3"/>
  <c r="AF2059" i="3" s="1"/>
  <c r="AD2059" i="3"/>
  <c r="AC2059" i="3"/>
  <c r="AB2059" i="3"/>
  <c r="AA2059" i="3"/>
  <c r="Z2059" i="3"/>
  <c r="Y2059" i="3"/>
  <c r="X2059" i="3"/>
  <c r="W2059" i="3"/>
  <c r="V2059" i="3"/>
  <c r="U2059" i="3"/>
  <c r="T2059" i="3"/>
  <c r="S2059" i="3"/>
  <c r="R2059" i="3"/>
  <c r="Q2059" i="3"/>
  <c r="O2059" i="3"/>
  <c r="N2059" i="3"/>
  <c r="M2059" i="3"/>
  <c r="L2059" i="3"/>
  <c r="K2059" i="3"/>
  <c r="BA2058" i="3"/>
  <c r="AX2058" i="3"/>
  <c r="AW2058" i="3" s="1"/>
  <c r="AS2058" i="3"/>
  <c r="AP2058" i="3" s="1"/>
  <c r="AR2058" i="3"/>
  <c r="AQ2058" i="3"/>
  <c r="AO2058" i="3"/>
  <c r="AN2058" i="3"/>
  <c r="AM2058" i="3"/>
  <c r="AL2058" i="3"/>
  <c r="AK2058" i="3"/>
  <c r="AI2058" i="3"/>
  <c r="AH2058" i="3"/>
  <c r="AG2058" i="3"/>
  <c r="AF2058" i="3"/>
  <c r="AE2058" i="3"/>
  <c r="AJ2058" i="3" s="1"/>
  <c r="AD2058" i="3"/>
  <c r="AC2058" i="3"/>
  <c r="AB2058" i="3"/>
  <c r="AA2058" i="3"/>
  <c r="Z2058" i="3"/>
  <c r="Y2058" i="3"/>
  <c r="X2058" i="3"/>
  <c r="W2058" i="3"/>
  <c r="V2058" i="3"/>
  <c r="U2058" i="3"/>
  <c r="T2058" i="3"/>
  <c r="S2058" i="3"/>
  <c r="R2058" i="3"/>
  <c r="Q2058" i="3"/>
  <c r="O2058" i="3"/>
  <c r="N2058" i="3"/>
  <c r="M2058" i="3"/>
  <c r="L2058" i="3"/>
  <c r="K2058" i="3"/>
  <c r="BA2057" i="3"/>
  <c r="AZ2057" i="3"/>
  <c r="AX2057" i="3"/>
  <c r="AT2057" i="3" s="1"/>
  <c r="AS2057" i="3"/>
  <c r="AQ2057" i="3"/>
  <c r="AM2057" i="3"/>
  <c r="AL2057" i="3"/>
  <c r="AI2057" i="3"/>
  <c r="AE2057" i="3"/>
  <c r="AF2057" i="3" s="1"/>
  <c r="AD2057" i="3"/>
  <c r="AC2057" i="3"/>
  <c r="AB2057" i="3"/>
  <c r="AA2057" i="3"/>
  <c r="Z2057" i="3"/>
  <c r="Y2057" i="3"/>
  <c r="X2057" i="3"/>
  <c r="W2057" i="3"/>
  <c r="V2057" i="3"/>
  <c r="U2057" i="3"/>
  <c r="T2057" i="3"/>
  <c r="S2057" i="3"/>
  <c r="R2057" i="3"/>
  <c r="Q2057" i="3"/>
  <c r="O2057" i="3"/>
  <c r="N2057" i="3"/>
  <c r="M2057" i="3"/>
  <c r="L2057" i="3"/>
  <c r="K2057" i="3"/>
  <c r="BA2056" i="3"/>
  <c r="AX2056" i="3"/>
  <c r="AW2056" i="3" s="1"/>
  <c r="AS2056" i="3"/>
  <c r="AP2056" i="3" s="1"/>
  <c r="AR2056" i="3"/>
  <c r="AQ2056" i="3"/>
  <c r="AO2056" i="3"/>
  <c r="AN2056" i="3"/>
  <c r="AM2056" i="3"/>
  <c r="AL2056" i="3"/>
  <c r="AK2056" i="3"/>
  <c r="AI2056" i="3"/>
  <c r="AH2056" i="3"/>
  <c r="AG2056" i="3"/>
  <c r="AF2056" i="3"/>
  <c r="AE2056" i="3"/>
  <c r="AJ2056" i="3" s="1"/>
  <c r="AD2056" i="3"/>
  <c r="AC2056" i="3"/>
  <c r="AB2056" i="3"/>
  <c r="AA2056" i="3"/>
  <c r="Z2056" i="3"/>
  <c r="Y2056" i="3"/>
  <c r="X2056" i="3"/>
  <c r="W2056" i="3"/>
  <c r="V2056" i="3"/>
  <c r="U2056" i="3"/>
  <c r="T2056" i="3"/>
  <c r="S2056" i="3"/>
  <c r="R2056" i="3"/>
  <c r="Q2056" i="3"/>
  <c r="O2056" i="3"/>
  <c r="N2056" i="3"/>
  <c r="M2056" i="3"/>
  <c r="L2056" i="3"/>
  <c r="K2056" i="3"/>
  <c r="BA2055" i="3"/>
  <c r="AZ2055" i="3"/>
  <c r="AX2055" i="3"/>
  <c r="AT2055" i="3" s="1"/>
  <c r="AS2055" i="3"/>
  <c r="AQ2055" i="3"/>
  <c r="AM2055" i="3"/>
  <c r="AL2055" i="3"/>
  <c r="AI2055" i="3"/>
  <c r="AE2055" i="3"/>
  <c r="AF2055" i="3" s="1"/>
  <c r="AD2055" i="3"/>
  <c r="AC2055" i="3"/>
  <c r="AB2055" i="3"/>
  <c r="AA2055" i="3"/>
  <c r="Z2055" i="3"/>
  <c r="Y2055" i="3"/>
  <c r="X2055" i="3"/>
  <c r="W2055" i="3"/>
  <c r="V2055" i="3"/>
  <c r="U2055" i="3"/>
  <c r="T2055" i="3"/>
  <c r="S2055" i="3"/>
  <c r="R2055" i="3"/>
  <c r="Q2055" i="3"/>
  <c r="O2055" i="3"/>
  <c r="N2055" i="3"/>
  <c r="M2055" i="3"/>
  <c r="L2055" i="3"/>
  <c r="K2055" i="3"/>
  <c r="BA2054" i="3"/>
  <c r="AX2054" i="3"/>
  <c r="AW2054" i="3" s="1"/>
  <c r="AS2054" i="3"/>
  <c r="AP2054" i="3" s="1"/>
  <c r="AR2054" i="3"/>
  <c r="AQ2054" i="3"/>
  <c r="AO2054" i="3"/>
  <c r="AN2054" i="3"/>
  <c r="AM2054" i="3"/>
  <c r="AL2054" i="3"/>
  <c r="AK2054" i="3"/>
  <c r="AI2054" i="3"/>
  <c r="AH2054" i="3"/>
  <c r="AG2054" i="3"/>
  <c r="AF2054" i="3"/>
  <c r="AE2054" i="3"/>
  <c r="AJ2054" i="3" s="1"/>
  <c r="AD2054" i="3"/>
  <c r="AC2054" i="3"/>
  <c r="AB2054" i="3"/>
  <c r="AA2054" i="3"/>
  <c r="Z2054" i="3"/>
  <c r="Y2054" i="3"/>
  <c r="X2054" i="3"/>
  <c r="W2054" i="3"/>
  <c r="V2054" i="3"/>
  <c r="U2054" i="3"/>
  <c r="T2054" i="3"/>
  <c r="S2054" i="3"/>
  <c r="R2054" i="3"/>
  <c r="Q2054" i="3"/>
  <c r="O2054" i="3"/>
  <c r="N2054" i="3"/>
  <c r="M2054" i="3"/>
  <c r="L2054" i="3"/>
  <c r="K2054" i="3"/>
  <c r="BA2053" i="3"/>
  <c r="AZ2053" i="3"/>
  <c r="AX2053" i="3"/>
  <c r="AT2053" i="3" s="1"/>
  <c r="AS2053" i="3"/>
  <c r="AQ2053" i="3" s="1"/>
  <c r="AM2053" i="3"/>
  <c r="AL2053" i="3"/>
  <c r="AI2053" i="3"/>
  <c r="AE2053" i="3"/>
  <c r="AF2053" i="3" s="1"/>
  <c r="AD2053" i="3"/>
  <c r="AC2053" i="3"/>
  <c r="AB2053" i="3"/>
  <c r="AA2053" i="3"/>
  <c r="Z2053" i="3"/>
  <c r="Y2053" i="3"/>
  <c r="X2053" i="3"/>
  <c r="W2053" i="3"/>
  <c r="V2053" i="3"/>
  <c r="U2053" i="3"/>
  <c r="T2053" i="3"/>
  <c r="S2053" i="3"/>
  <c r="R2053" i="3"/>
  <c r="Q2053" i="3"/>
  <c r="O2053" i="3"/>
  <c r="N2053" i="3"/>
  <c r="M2053" i="3"/>
  <c r="L2053" i="3"/>
  <c r="K2053" i="3"/>
  <c r="BA2052" i="3"/>
  <c r="AX2052" i="3"/>
  <c r="AW2052" i="3" s="1"/>
  <c r="AS2052" i="3"/>
  <c r="AP2052" i="3" s="1"/>
  <c r="AQ2052" i="3"/>
  <c r="AO2052" i="3"/>
  <c r="AN2052" i="3"/>
  <c r="AM2052" i="3"/>
  <c r="AL2052" i="3"/>
  <c r="AI2052" i="3"/>
  <c r="AH2052" i="3"/>
  <c r="AG2052" i="3"/>
  <c r="AF2052" i="3"/>
  <c r="AE2052" i="3"/>
  <c r="AJ2052" i="3" s="1"/>
  <c r="AD2052" i="3"/>
  <c r="AC2052" i="3"/>
  <c r="AB2052" i="3"/>
  <c r="AA2052" i="3"/>
  <c r="Z2052" i="3"/>
  <c r="Y2052" i="3"/>
  <c r="X2052" i="3"/>
  <c r="W2052" i="3"/>
  <c r="V2052" i="3"/>
  <c r="U2052" i="3"/>
  <c r="T2052" i="3"/>
  <c r="S2052" i="3"/>
  <c r="R2052" i="3"/>
  <c r="Q2052" i="3"/>
  <c r="O2052" i="3"/>
  <c r="N2052" i="3"/>
  <c r="M2052" i="3"/>
  <c r="L2052" i="3"/>
  <c r="K2052" i="3"/>
  <c r="AX2051" i="3"/>
  <c r="AT2051" i="3" s="1"/>
  <c r="AS2051" i="3"/>
  <c r="AQ2051" i="3" s="1"/>
  <c r="AM2051" i="3"/>
  <c r="AI2051" i="3"/>
  <c r="AF2051" i="3"/>
  <c r="AE2051" i="3"/>
  <c r="AD2051" i="3"/>
  <c r="AC2051" i="3"/>
  <c r="AB2051" i="3"/>
  <c r="AA2051" i="3"/>
  <c r="Z2051" i="3"/>
  <c r="Y2051" i="3"/>
  <c r="X2051" i="3"/>
  <c r="W2051" i="3"/>
  <c r="V2051" i="3"/>
  <c r="U2051" i="3"/>
  <c r="T2051" i="3"/>
  <c r="S2051" i="3"/>
  <c r="R2051" i="3"/>
  <c r="Q2051" i="3"/>
  <c r="O2051" i="3"/>
  <c r="N2051" i="3"/>
  <c r="M2051" i="3"/>
  <c r="L2051" i="3"/>
  <c r="K2051" i="3"/>
  <c r="BA2050" i="3"/>
  <c r="AX2050" i="3"/>
  <c r="AW2050" i="3"/>
  <c r="AT2050" i="3"/>
  <c r="AS2050" i="3"/>
  <c r="AP2050" i="3" s="1"/>
  <c r="AQ2050" i="3"/>
  <c r="AO2050" i="3"/>
  <c r="AN2050" i="3"/>
  <c r="AM2050" i="3"/>
  <c r="AL2050" i="3"/>
  <c r="AI2050" i="3"/>
  <c r="AH2050" i="3"/>
  <c r="AG2050" i="3"/>
  <c r="AF2050" i="3"/>
  <c r="AE2050" i="3"/>
  <c r="AJ2050" i="3" s="1"/>
  <c r="AD2050" i="3"/>
  <c r="AC2050" i="3"/>
  <c r="AB2050" i="3"/>
  <c r="AA2050" i="3"/>
  <c r="Z2050" i="3"/>
  <c r="Y2050" i="3"/>
  <c r="X2050" i="3"/>
  <c r="W2050" i="3"/>
  <c r="V2050" i="3"/>
  <c r="U2050" i="3"/>
  <c r="T2050" i="3"/>
  <c r="S2050" i="3"/>
  <c r="R2050" i="3"/>
  <c r="Q2050" i="3"/>
  <c r="O2050" i="3"/>
  <c r="N2050" i="3"/>
  <c r="M2050" i="3"/>
  <c r="L2050" i="3"/>
  <c r="K2050" i="3"/>
  <c r="AX2049" i="3"/>
  <c r="AT2049" i="3" s="1"/>
  <c r="AS2049" i="3"/>
  <c r="AQ2049" i="3" s="1"/>
  <c r="AE2049" i="3"/>
  <c r="AD2049" i="3"/>
  <c r="AC2049" i="3"/>
  <c r="AB2049" i="3"/>
  <c r="AA2049" i="3"/>
  <c r="Z2049" i="3"/>
  <c r="Y2049" i="3"/>
  <c r="X2049" i="3"/>
  <c r="W2049" i="3"/>
  <c r="V2049" i="3"/>
  <c r="U2049" i="3"/>
  <c r="T2049" i="3"/>
  <c r="S2049" i="3"/>
  <c r="R2049" i="3"/>
  <c r="Q2049" i="3"/>
  <c r="O2049" i="3"/>
  <c r="N2049" i="3"/>
  <c r="M2049" i="3"/>
  <c r="L2049" i="3"/>
  <c r="K2049" i="3"/>
  <c r="BA2048" i="3"/>
  <c r="AX2048" i="3"/>
  <c r="AW2048" i="3"/>
  <c r="AT2048" i="3"/>
  <c r="AS2048" i="3"/>
  <c r="AP2048" i="3" s="1"/>
  <c r="AQ2048" i="3"/>
  <c r="AO2048" i="3"/>
  <c r="AN2048" i="3"/>
  <c r="AM2048" i="3"/>
  <c r="AL2048" i="3"/>
  <c r="AI2048" i="3"/>
  <c r="AH2048" i="3"/>
  <c r="AF2048" i="3"/>
  <c r="AE2048" i="3"/>
  <c r="AJ2048" i="3" s="1"/>
  <c r="AD2048" i="3"/>
  <c r="AC2048" i="3"/>
  <c r="AB2048" i="3"/>
  <c r="AA2048" i="3"/>
  <c r="Z2048" i="3"/>
  <c r="Y2048" i="3"/>
  <c r="X2048" i="3"/>
  <c r="W2048" i="3"/>
  <c r="V2048" i="3"/>
  <c r="U2048" i="3"/>
  <c r="T2048" i="3"/>
  <c r="S2048" i="3"/>
  <c r="R2048" i="3"/>
  <c r="Q2048" i="3"/>
  <c r="O2048" i="3"/>
  <c r="N2048" i="3"/>
  <c r="M2048" i="3"/>
  <c r="L2048" i="3"/>
  <c r="K2048" i="3"/>
  <c r="AZ2047" i="3"/>
  <c r="AX2047" i="3"/>
  <c r="AT2047" i="3" s="1"/>
  <c r="AS2047" i="3"/>
  <c r="AQ2047" i="3"/>
  <c r="AM2047" i="3"/>
  <c r="AL2047" i="3"/>
  <c r="AI2047" i="3"/>
  <c r="AF2047" i="3"/>
  <c r="AE2047" i="3"/>
  <c r="AD2047" i="3"/>
  <c r="AC2047" i="3"/>
  <c r="AB2047" i="3"/>
  <c r="AA2047" i="3"/>
  <c r="Z2047" i="3"/>
  <c r="Y2047" i="3"/>
  <c r="X2047" i="3"/>
  <c r="W2047" i="3"/>
  <c r="V2047" i="3"/>
  <c r="U2047" i="3"/>
  <c r="T2047" i="3"/>
  <c r="S2047" i="3"/>
  <c r="R2047" i="3"/>
  <c r="Q2047" i="3"/>
  <c r="O2047" i="3"/>
  <c r="N2047" i="3"/>
  <c r="M2047" i="3"/>
  <c r="L2047" i="3"/>
  <c r="K2047" i="3"/>
  <c r="AX2046" i="3"/>
  <c r="AW2046" i="3" s="1"/>
  <c r="AS2046" i="3"/>
  <c r="AP2046" i="3" s="1"/>
  <c r="AQ2046" i="3"/>
  <c r="AO2046" i="3"/>
  <c r="AM2046" i="3"/>
  <c r="AL2046" i="3"/>
  <c r="AI2046" i="3"/>
  <c r="AH2046" i="3"/>
  <c r="AF2046" i="3"/>
  <c r="AE2046" i="3"/>
  <c r="AJ2046" i="3" s="1"/>
  <c r="AD2046" i="3"/>
  <c r="AC2046" i="3"/>
  <c r="AB2046" i="3"/>
  <c r="AA2046" i="3"/>
  <c r="Z2046" i="3"/>
  <c r="Y2046" i="3"/>
  <c r="X2046" i="3"/>
  <c r="W2046" i="3"/>
  <c r="V2046" i="3"/>
  <c r="U2046" i="3"/>
  <c r="T2046" i="3"/>
  <c r="S2046" i="3"/>
  <c r="R2046" i="3"/>
  <c r="Q2046" i="3"/>
  <c r="O2046" i="3"/>
  <c r="N2046" i="3"/>
  <c r="M2046" i="3"/>
  <c r="L2046" i="3"/>
  <c r="K2046" i="3"/>
  <c r="BA2045" i="3"/>
  <c r="AZ2045" i="3"/>
  <c r="AX2045" i="3"/>
  <c r="AT2045" i="3"/>
  <c r="AS2045" i="3"/>
  <c r="AQ2045" i="3"/>
  <c r="AM2045" i="3"/>
  <c r="AL2045" i="3"/>
  <c r="AF2045" i="3"/>
  <c r="AE2045" i="3"/>
  <c r="AI2045" i="3" s="1"/>
  <c r="AD2045" i="3"/>
  <c r="AC2045" i="3"/>
  <c r="AB2045" i="3"/>
  <c r="AA2045" i="3"/>
  <c r="Z2045" i="3"/>
  <c r="Y2045" i="3"/>
  <c r="X2045" i="3"/>
  <c r="W2045" i="3"/>
  <c r="V2045" i="3"/>
  <c r="U2045" i="3"/>
  <c r="T2045" i="3"/>
  <c r="S2045" i="3"/>
  <c r="R2045" i="3"/>
  <c r="Q2045" i="3"/>
  <c r="O2045" i="3"/>
  <c r="N2045" i="3"/>
  <c r="M2045" i="3"/>
  <c r="L2045" i="3"/>
  <c r="K2045" i="3"/>
  <c r="BA2044" i="3"/>
  <c r="AX2044" i="3"/>
  <c r="AW2044" i="3" s="1"/>
  <c r="AS2044" i="3"/>
  <c r="AP2044" i="3" s="1"/>
  <c r="AQ2044" i="3"/>
  <c r="AO2044" i="3"/>
  <c r="AM2044" i="3"/>
  <c r="AL2044" i="3"/>
  <c r="AI2044" i="3"/>
  <c r="AH2044" i="3"/>
  <c r="AF2044" i="3"/>
  <c r="AE2044" i="3"/>
  <c r="AJ2044" i="3" s="1"/>
  <c r="AD2044" i="3"/>
  <c r="AC2044" i="3"/>
  <c r="AB2044" i="3"/>
  <c r="AA2044" i="3"/>
  <c r="Z2044" i="3"/>
  <c r="Y2044" i="3"/>
  <c r="X2044" i="3"/>
  <c r="W2044" i="3"/>
  <c r="V2044" i="3"/>
  <c r="U2044" i="3"/>
  <c r="T2044" i="3"/>
  <c r="S2044" i="3"/>
  <c r="R2044" i="3"/>
  <c r="Q2044" i="3"/>
  <c r="O2044" i="3"/>
  <c r="N2044" i="3"/>
  <c r="M2044" i="3"/>
  <c r="L2044" i="3"/>
  <c r="K2044" i="3"/>
  <c r="AZ2043" i="3"/>
  <c r="AX2043" i="3"/>
  <c r="BA2043" i="3" s="1"/>
  <c r="AT2043" i="3"/>
  <c r="AS2043" i="3"/>
  <c r="AQ2043" i="3" s="1"/>
  <c r="AF2043" i="3"/>
  <c r="AE2043" i="3"/>
  <c r="AD2043" i="3"/>
  <c r="AC2043" i="3"/>
  <c r="AB2043" i="3"/>
  <c r="AA2043" i="3"/>
  <c r="Z2043" i="3"/>
  <c r="Y2043" i="3"/>
  <c r="X2043" i="3"/>
  <c r="W2043" i="3"/>
  <c r="V2043" i="3"/>
  <c r="U2043" i="3"/>
  <c r="T2043" i="3"/>
  <c r="S2043" i="3"/>
  <c r="R2043" i="3"/>
  <c r="Q2043" i="3"/>
  <c r="O2043" i="3"/>
  <c r="N2043" i="3"/>
  <c r="M2043" i="3"/>
  <c r="L2043" i="3"/>
  <c r="K2043" i="3"/>
  <c r="AX2042" i="3"/>
  <c r="AW2042" i="3" s="1"/>
  <c r="AT2042" i="3"/>
  <c r="AS2042" i="3"/>
  <c r="AP2042" i="3" s="1"/>
  <c r="AQ2042" i="3"/>
  <c r="AO2042" i="3"/>
  <c r="AM2042" i="3"/>
  <c r="AL2042" i="3"/>
  <c r="AI2042" i="3"/>
  <c r="AH2042" i="3"/>
  <c r="AF2042" i="3"/>
  <c r="AE2042" i="3"/>
  <c r="AD2042" i="3"/>
  <c r="AC2042" i="3"/>
  <c r="AB2042" i="3"/>
  <c r="AA2042" i="3"/>
  <c r="Z2042" i="3"/>
  <c r="Y2042" i="3"/>
  <c r="X2042" i="3"/>
  <c r="W2042" i="3"/>
  <c r="V2042" i="3"/>
  <c r="U2042" i="3"/>
  <c r="T2042" i="3"/>
  <c r="S2042" i="3"/>
  <c r="R2042" i="3"/>
  <c r="Q2042" i="3"/>
  <c r="O2042" i="3"/>
  <c r="N2042" i="3"/>
  <c r="M2042" i="3"/>
  <c r="L2042" i="3"/>
  <c r="K2042" i="3"/>
  <c r="AZ2041" i="3"/>
  <c r="AX2041" i="3"/>
  <c r="AW2041" i="3" s="1"/>
  <c r="AS2041" i="3"/>
  <c r="AQ2041" i="3" s="1"/>
  <c r="AO2041" i="3"/>
  <c r="AM2041" i="3"/>
  <c r="AL2041" i="3"/>
  <c r="AE2041" i="3"/>
  <c r="AI2041" i="3" s="1"/>
  <c r="AD2041" i="3"/>
  <c r="AC2041" i="3"/>
  <c r="AB2041" i="3"/>
  <c r="AA2041" i="3"/>
  <c r="Z2041" i="3"/>
  <c r="Y2041" i="3"/>
  <c r="X2041" i="3"/>
  <c r="W2041" i="3"/>
  <c r="V2041" i="3"/>
  <c r="U2041" i="3"/>
  <c r="T2041" i="3"/>
  <c r="S2041" i="3"/>
  <c r="R2041" i="3"/>
  <c r="Q2041" i="3"/>
  <c r="O2041" i="3"/>
  <c r="N2041" i="3"/>
  <c r="M2041" i="3"/>
  <c r="L2041" i="3"/>
  <c r="K2041" i="3"/>
  <c r="BA2040" i="3"/>
  <c r="AX2040" i="3"/>
  <c r="AW2040" i="3" s="1"/>
  <c r="AT2040" i="3"/>
  <c r="AS2040" i="3"/>
  <c r="AQ2040" i="3" s="1"/>
  <c r="AI2040" i="3"/>
  <c r="AH2040" i="3"/>
  <c r="AF2040" i="3"/>
  <c r="AE2040" i="3"/>
  <c r="AD2040" i="3"/>
  <c r="AC2040" i="3"/>
  <c r="AB2040" i="3"/>
  <c r="AA2040" i="3"/>
  <c r="Z2040" i="3"/>
  <c r="Y2040" i="3"/>
  <c r="X2040" i="3"/>
  <c r="W2040" i="3"/>
  <c r="V2040" i="3"/>
  <c r="U2040" i="3"/>
  <c r="T2040" i="3"/>
  <c r="S2040" i="3"/>
  <c r="R2040" i="3"/>
  <c r="Q2040" i="3"/>
  <c r="O2040" i="3"/>
  <c r="N2040" i="3"/>
  <c r="M2040" i="3"/>
  <c r="L2040" i="3"/>
  <c r="K2040" i="3"/>
  <c r="AZ2039" i="3"/>
  <c r="AX2039" i="3"/>
  <c r="AW2039" i="3" s="1"/>
  <c r="AS2039" i="3"/>
  <c r="AQ2039" i="3"/>
  <c r="AO2039" i="3"/>
  <c r="AM2039" i="3"/>
  <c r="AL2039" i="3"/>
  <c r="AE2039" i="3"/>
  <c r="AI2039" i="3" s="1"/>
  <c r="AD2039" i="3"/>
  <c r="AC2039" i="3"/>
  <c r="AB2039" i="3"/>
  <c r="AA2039" i="3"/>
  <c r="Z2039" i="3"/>
  <c r="Y2039" i="3"/>
  <c r="X2039" i="3"/>
  <c r="W2039" i="3"/>
  <c r="V2039" i="3"/>
  <c r="U2039" i="3"/>
  <c r="T2039" i="3"/>
  <c r="S2039" i="3"/>
  <c r="R2039" i="3"/>
  <c r="Q2039" i="3"/>
  <c r="O2039" i="3"/>
  <c r="N2039" i="3"/>
  <c r="M2039" i="3"/>
  <c r="L2039" i="3"/>
  <c r="K2039" i="3"/>
  <c r="BA2038" i="3"/>
  <c r="AX2038" i="3"/>
  <c r="AZ2038" i="3" s="1"/>
  <c r="AW2038" i="3"/>
  <c r="AT2038" i="3"/>
  <c r="AS2038" i="3"/>
  <c r="AO2038" i="3" s="1"/>
  <c r="AQ2038" i="3"/>
  <c r="AI2038" i="3"/>
  <c r="AH2038" i="3"/>
  <c r="AF2038" i="3"/>
  <c r="AE2038" i="3"/>
  <c r="AD2038" i="3"/>
  <c r="AC2038" i="3"/>
  <c r="AB2038" i="3"/>
  <c r="AA2038" i="3"/>
  <c r="Z2038" i="3"/>
  <c r="Y2038" i="3"/>
  <c r="X2038" i="3"/>
  <c r="W2038" i="3"/>
  <c r="V2038" i="3"/>
  <c r="U2038" i="3"/>
  <c r="T2038" i="3"/>
  <c r="S2038" i="3"/>
  <c r="R2038" i="3"/>
  <c r="Q2038" i="3"/>
  <c r="O2038" i="3"/>
  <c r="N2038" i="3"/>
  <c r="M2038" i="3"/>
  <c r="L2038" i="3"/>
  <c r="K2038" i="3"/>
  <c r="AZ2037" i="3"/>
  <c r="AX2037" i="3"/>
  <c r="AT2037" i="3" s="1"/>
  <c r="AW2037" i="3"/>
  <c r="AS2037" i="3"/>
  <c r="AQ2037" i="3"/>
  <c r="AO2037" i="3"/>
  <c r="AM2037" i="3"/>
  <c r="AL2037" i="3"/>
  <c r="AE2037" i="3"/>
  <c r="AI2037" i="3" s="1"/>
  <c r="AD2037" i="3"/>
  <c r="AC2037" i="3"/>
  <c r="AB2037" i="3"/>
  <c r="AA2037" i="3"/>
  <c r="Z2037" i="3"/>
  <c r="Y2037" i="3"/>
  <c r="X2037" i="3"/>
  <c r="W2037" i="3"/>
  <c r="V2037" i="3"/>
  <c r="U2037" i="3"/>
  <c r="T2037" i="3"/>
  <c r="S2037" i="3"/>
  <c r="R2037" i="3"/>
  <c r="Q2037" i="3"/>
  <c r="O2037" i="3"/>
  <c r="N2037" i="3"/>
  <c r="M2037" i="3"/>
  <c r="L2037" i="3"/>
  <c r="K2037" i="3"/>
  <c r="BA2036" i="3"/>
  <c r="AX2036" i="3"/>
  <c r="AZ2036" i="3" s="1"/>
  <c r="AW2036" i="3"/>
  <c r="AT2036" i="3"/>
  <c r="AS2036" i="3"/>
  <c r="AO2036" i="3" s="1"/>
  <c r="AQ2036" i="3"/>
  <c r="AL2036" i="3"/>
  <c r="AI2036" i="3"/>
  <c r="AH2036" i="3"/>
  <c r="AE2036" i="3"/>
  <c r="AG2036" i="3" s="1"/>
  <c r="AD2036" i="3"/>
  <c r="AC2036" i="3"/>
  <c r="AB2036" i="3"/>
  <c r="AA2036" i="3"/>
  <c r="Z2036" i="3"/>
  <c r="Y2036" i="3"/>
  <c r="X2036" i="3"/>
  <c r="W2036" i="3"/>
  <c r="V2036" i="3"/>
  <c r="U2036" i="3"/>
  <c r="T2036" i="3"/>
  <c r="S2036" i="3"/>
  <c r="R2036" i="3"/>
  <c r="Q2036" i="3"/>
  <c r="O2036" i="3"/>
  <c r="N2036" i="3"/>
  <c r="M2036" i="3"/>
  <c r="L2036" i="3"/>
  <c r="K2036" i="3"/>
  <c r="BA2035" i="3"/>
  <c r="AZ2035" i="3"/>
  <c r="AX2035" i="3"/>
  <c r="AY2035" i="3" s="1"/>
  <c r="AW2035" i="3"/>
  <c r="AT2035" i="3"/>
  <c r="AS2035" i="3"/>
  <c r="AQ2035" i="3" s="1"/>
  <c r="AR2035" i="3"/>
  <c r="AL2035" i="3"/>
  <c r="AK2035" i="3"/>
  <c r="AI2035" i="3"/>
  <c r="AE2035" i="3"/>
  <c r="AH2035" i="3" s="1"/>
  <c r="AD2035" i="3"/>
  <c r="AC2035" i="3"/>
  <c r="AB2035" i="3"/>
  <c r="AA2035" i="3"/>
  <c r="Z2035" i="3"/>
  <c r="Y2035" i="3"/>
  <c r="X2035" i="3"/>
  <c r="W2035" i="3"/>
  <c r="V2035" i="3"/>
  <c r="U2035" i="3"/>
  <c r="T2035" i="3"/>
  <c r="S2035" i="3"/>
  <c r="R2035" i="3"/>
  <c r="Q2035" i="3"/>
  <c r="O2035" i="3"/>
  <c r="N2035" i="3"/>
  <c r="M2035" i="3"/>
  <c r="L2035" i="3"/>
  <c r="K2035" i="3"/>
  <c r="BA2034" i="3"/>
  <c r="AZ2034" i="3"/>
  <c r="AX2034" i="3"/>
  <c r="AW2034" i="3"/>
  <c r="AU2034" i="3"/>
  <c r="AT2034" i="3"/>
  <c r="AS2034" i="3"/>
  <c r="AO2034" i="3" s="1"/>
  <c r="AQ2034" i="3"/>
  <c r="AL2034" i="3"/>
  <c r="AI2034" i="3"/>
  <c r="AH2034" i="3"/>
  <c r="AE2034" i="3"/>
  <c r="AG2034" i="3" s="1"/>
  <c r="AD2034" i="3"/>
  <c r="AC2034" i="3"/>
  <c r="AB2034" i="3"/>
  <c r="AA2034" i="3"/>
  <c r="Z2034" i="3"/>
  <c r="Y2034" i="3"/>
  <c r="X2034" i="3"/>
  <c r="W2034" i="3"/>
  <c r="V2034" i="3"/>
  <c r="U2034" i="3"/>
  <c r="T2034" i="3"/>
  <c r="S2034" i="3"/>
  <c r="R2034" i="3"/>
  <c r="Q2034" i="3"/>
  <c r="O2034" i="3"/>
  <c r="N2034" i="3"/>
  <c r="M2034" i="3"/>
  <c r="L2034" i="3"/>
  <c r="K2034" i="3"/>
  <c r="BA2033" i="3"/>
  <c r="AZ2033" i="3"/>
  <c r="AX2033" i="3"/>
  <c r="AY2033" i="3" s="1"/>
  <c r="AW2033" i="3"/>
  <c r="AT2033" i="3"/>
  <c r="AS2033" i="3"/>
  <c r="AQ2033" i="3" s="1"/>
  <c r="AR2033" i="3"/>
  <c r="AL2033" i="3"/>
  <c r="AK2033" i="3"/>
  <c r="AI2033" i="3"/>
  <c r="AE2033" i="3"/>
  <c r="AH2033" i="3" s="1"/>
  <c r="AD2033" i="3"/>
  <c r="AC2033" i="3"/>
  <c r="AB2033" i="3"/>
  <c r="AA2033" i="3"/>
  <c r="Z2033" i="3"/>
  <c r="Y2033" i="3"/>
  <c r="X2033" i="3"/>
  <c r="W2033" i="3"/>
  <c r="V2033" i="3"/>
  <c r="U2033" i="3"/>
  <c r="T2033" i="3"/>
  <c r="S2033" i="3"/>
  <c r="R2033" i="3"/>
  <c r="Q2033" i="3"/>
  <c r="O2033" i="3"/>
  <c r="N2033" i="3"/>
  <c r="M2033" i="3"/>
  <c r="L2033" i="3"/>
  <c r="K2033" i="3"/>
  <c r="BA2032" i="3"/>
  <c r="AZ2032" i="3"/>
  <c r="AX2032" i="3"/>
  <c r="AW2032" i="3"/>
  <c r="AU2032" i="3"/>
  <c r="AT2032" i="3"/>
  <c r="AS2032" i="3"/>
  <c r="AO2032" i="3" s="1"/>
  <c r="AQ2032" i="3"/>
  <c r="AL2032" i="3"/>
  <c r="AI2032" i="3"/>
  <c r="AH2032" i="3"/>
  <c r="AE2032" i="3"/>
  <c r="AG2032" i="3" s="1"/>
  <c r="AD2032" i="3"/>
  <c r="AC2032" i="3"/>
  <c r="AB2032" i="3"/>
  <c r="AA2032" i="3"/>
  <c r="Z2032" i="3"/>
  <c r="Y2032" i="3"/>
  <c r="X2032" i="3"/>
  <c r="W2032" i="3"/>
  <c r="V2032" i="3"/>
  <c r="U2032" i="3"/>
  <c r="T2032" i="3"/>
  <c r="S2032" i="3"/>
  <c r="R2032" i="3"/>
  <c r="Q2032" i="3"/>
  <c r="O2032" i="3"/>
  <c r="N2032" i="3"/>
  <c r="M2032" i="3"/>
  <c r="L2032" i="3"/>
  <c r="K2032" i="3"/>
  <c r="BA2031" i="3"/>
  <c r="AZ2031" i="3"/>
  <c r="AX2031" i="3"/>
  <c r="AY2031" i="3" s="1"/>
  <c r="AW2031" i="3"/>
  <c r="AT2031" i="3"/>
  <c r="AS2031" i="3"/>
  <c r="AQ2031" i="3" s="1"/>
  <c r="AR2031" i="3"/>
  <c r="AL2031" i="3"/>
  <c r="AK2031" i="3"/>
  <c r="AI2031" i="3"/>
  <c r="AE2031" i="3"/>
  <c r="AH2031" i="3" s="1"/>
  <c r="AD2031" i="3"/>
  <c r="AC2031" i="3"/>
  <c r="AB2031" i="3"/>
  <c r="AA2031" i="3"/>
  <c r="Z2031" i="3"/>
  <c r="Y2031" i="3"/>
  <c r="X2031" i="3"/>
  <c r="W2031" i="3"/>
  <c r="V2031" i="3"/>
  <c r="U2031" i="3"/>
  <c r="T2031" i="3"/>
  <c r="S2031" i="3"/>
  <c r="R2031" i="3"/>
  <c r="Q2031" i="3"/>
  <c r="O2031" i="3"/>
  <c r="N2031" i="3"/>
  <c r="M2031" i="3"/>
  <c r="L2031" i="3"/>
  <c r="K2031" i="3"/>
  <c r="BA2030" i="3"/>
  <c r="AZ2030" i="3"/>
  <c r="AX2030" i="3"/>
  <c r="AW2030" i="3"/>
  <c r="AU2030" i="3"/>
  <c r="AT2030" i="3"/>
  <c r="AS2030" i="3"/>
  <c r="AP2030" i="3" s="1"/>
  <c r="AR2030" i="3"/>
  <c r="AM2030" i="3"/>
  <c r="AL2030" i="3"/>
  <c r="AK2030" i="3"/>
  <c r="AF2030" i="3"/>
  <c r="AE2030" i="3"/>
  <c r="AJ2030" i="3" s="1"/>
  <c r="AD2030" i="3"/>
  <c r="AC2030" i="3"/>
  <c r="AB2030" i="3"/>
  <c r="AA2030" i="3"/>
  <c r="Z2030" i="3"/>
  <c r="Y2030" i="3"/>
  <c r="X2030" i="3"/>
  <c r="W2030" i="3"/>
  <c r="V2030" i="3"/>
  <c r="U2030" i="3"/>
  <c r="T2030" i="3"/>
  <c r="S2030" i="3"/>
  <c r="R2030" i="3"/>
  <c r="Q2030" i="3"/>
  <c r="O2030" i="3"/>
  <c r="N2030" i="3"/>
  <c r="M2030" i="3"/>
  <c r="L2030" i="3"/>
  <c r="K2030" i="3"/>
  <c r="AX2029" i="3"/>
  <c r="AV2029" i="3" s="1"/>
  <c r="AS2029" i="3"/>
  <c r="AP2029" i="3" s="1"/>
  <c r="AR2029" i="3"/>
  <c r="AQ2029" i="3"/>
  <c r="AO2029" i="3"/>
  <c r="AN2029" i="3"/>
  <c r="AL2029" i="3"/>
  <c r="AK2029" i="3"/>
  <c r="AI2029" i="3"/>
  <c r="AH2029" i="3"/>
  <c r="AG2029" i="3"/>
  <c r="AE2029" i="3"/>
  <c r="AJ2029" i="3" s="1"/>
  <c r="AD2029" i="3"/>
  <c r="AC2029" i="3"/>
  <c r="AB2029" i="3"/>
  <c r="AA2029" i="3"/>
  <c r="Z2029" i="3"/>
  <c r="Y2029" i="3"/>
  <c r="X2029" i="3"/>
  <c r="W2029" i="3"/>
  <c r="V2029" i="3"/>
  <c r="U2029" i="3"/>
  <c r="T2029" i="3"/>
  <c r="S2029" i="3"/>
  <c r="R2029" i="3"/>
  <c r="Q2029" i="3"/>
  <c r="O2029" i="3"/>
  <c r="N2029" i="3"/>
  <c r="M2029" i="3"/>
  <c r="L2029" i="3"/>
  <c r="K2029" i="3"/>
  <c r="BA2028" i="3"/>
  <c r="AZ2028" i="3"/>
  <c r="AY2028" i="3"/>
  <c r="AX2028" i="3"/>
  <c r="AV2028" i="3" s="1"/>
  <c r="AW2028" i="3"/>
  <c r="AU2028" i="3"/>
  <c r="AT2028" i="3"/>
  <c r="AS2028" i="3"/>
  <c r="AP2028" i="3" s="1"/>
  <c r="AR2028" i="3"/>
  <c r="AM2028" i="3"/>
  <c r="AL2028" i="3"/>
  <c r="AK2028" i="3"/>
  <c r="AF2028" i="3"/>
  <c r="AE2028" i="3"/>
  <c r="AJ2028" i="3" s="1"/>
  <c r="AD2028" i="3"/>
  <c r="AC2028" i="3"/>
  <c r="AB2028" i="3"/>
  <c r="AA2028" i="3"/>
  <c r="Z2028" i="3"/>
  <c r="Y2028" i="3"/>
  <c r="X2028" i="3"/>
  <c r="W2028" i="3"/>
  <c r="V2028" i="3"/>
  <c r="U2028" i="3"/>
  <c r="T2028" i="3"/>
  <c r="S2028" i="3"/>
  <c r="R2028" i="3"/>
  <c r="Q2028" i="3"/>
  <c r="O2028" i="3"/>
  <c r="N2028" i="3"/>
  <c r="M2028" i="3"/>
  <c r="L2028" i="3"/>
  <c r="K2028" i="3"/>
  <c r="AX2027" i="3"/>
  <c r="AV2027" i="3" s="1"/>
  <c r="AS2027" i="3"/>
  <c r="AP2027" i="3" s="1"/>
  <c r="AR2027" i="3"/>
  <c r="AQ2027" i="3"/>
  <c r="AO2027" i="3"/>
  <c r="AN2027" i="3"/>
  <c r="AL2027" i="3"/>
  <c r="AK2027" i="3"/>
  <c r="AI2027" i="3"/>
  <c r="AH2027" i="3"/>
  <c r="AG2027" i="3"/>
  <c r="AE2027" i="3"/>
  <c r="AJ2027" i="3" s="1"/>
  <c r="AD2027" i="3"/>
  <c r="AC2027" i="3"/>
  <c r="AB2027" i="3"/>
  <c r="AA2027" i="3"/>
  <c r="Z2027" i="3"/>
  <c r="Y2027" i="3"/>
  <c r="X2027" i="3"/>
  <c r="W2027" i="3"/>
  <c r="V2027" i="3"/>
  <c r="U2027" i="3"/>
  <c r="T2027" i="3"/>
  <c r="S2027" i="3"/>
  <c r="R2027" i="3"/>
  <c r="Q2027" i="3"/>
  <c r="O2027" i="3"/>
  <c r="N2027" i="3"/>
  <c r="M2027" i="3"/>
  <c r="L2027" i="3"/>
  <c r="K2027" i="3"/>
  <c r="BA2026" i="3"/>
  <c r="AZ2026" i="3"/>
  <c r="AY2026" i="3"/>
  <c r="AX2026" i="3"/>
  <c r="AW2026" i="3"/>
  <c r="AV2026" i="3"/>
  <c r="AU2026" i="3"/>
  <c r="AT2026" i="3"/>
  <c r="AS2026" i="3"/>
  <c r="AQ2026" i="3" s="1"/>
  <c r="AO2026" i="3"/>
  <c r="AM2026" i="3"/>
  <c r="AJ2026" i="3"/>
  <c r="AI2026" i="3"/>
  <c r="AH2026" i="3"/>
  <c r="AG2026" i="3"/>
  <c r="AE2026" i="3"/>
  <c r="AK2026" i="3" s="1"/>
  <c r="AD2026" i="3"/>
  <c r="AC2026" i="3"/>
  <c r="AB2026" i="3"/>
  <c r="AA2026" i="3"/>
  <c r="Z2026" i="3"/>
  <c r="Y2026" i="3"/>
  <c r="X2026" i="3"/>
  <c r="W2026" i="3"/>
  <c r="V2026" i="3"/>
  <c r="U2026" i="3"/>
  <c r="T2026" i="3"/>
  <c r="S2026" i="3"/>
  <c r="R2026" i="3"/>
  <c r="Q2026" i="3"/>
  <c r="O2026" i="3"/>
  <c r="N2026" i="3"/>
  <c r="M2026" i="3"/>
  <c r="L2026" i="3"/>
  <c r="K2026" i="3"/>
  <c r="BA2025" i="3"/>
  <c r="AZ2025" i="3"/>
  <c r="AY2025" i="3"/>
  <c r="AX2025" i="3"/>
  <c r="AW2025" i="3"/>
  <c r="AV2025" i="3"/>
  <c r="AU2025" i="3"/>
  <c r="AT2025" i="3"/>
  <c r="AS2025" i="3"/>
  <c r="AQ2025" i="3" s="1"/>
  <c r="AO2025" i="3"/>
  <c r="AM2025" i="3"/>
  <c r="AJ2025" i="3"/>
  <c r="AI2025" i="3"/>
  <c r="AH2025" i="3"/>
  <c r="AG2025" i="3"/>
  <c r="AE2025" i="3"/>
  <c r="AK2025" i="3" s="1"/>
  <c r="AD2025" i="3"/>
  <c r="AC2025" i="3"/>
  <c r="AB2025" i="3"/>
  <c r="AA2025" i="3"/>
  <c r="Z2025" i="3"/>
  <c r="Y2025" i="3"/>
  <c r="X2025" i="3"/>
  <c r="W2025" i="3"/>
  <c r="V2025" i="3"/>
  <c r="U2025" i="3"/>
  <c r="T2025" i="3"/>
  <c r="S2025" i="3"/>
  <c r="R2025" i="3"/>
  <c r="Q2025" i="3"/>
  <c r="O2025" i="3"/>
  <c r="N2025" i="3"/>
  <c r="M2025" i="3"/>
  <c r="L2025" i="3"/>
  <c r="K2025" i="3"/>
  <c r="BA2024" i="3"/>
  <c r="AZ2024" i="3"/>
  <c r="AY2024" i="3"/>
  <c r="AX2024" i="3"/>
  <c r="AW2024" i="3"/>
  <c r="AV2024" i="3"/>
  <c r="AU2024" i="3"/>
  <c r="AT2024" i="3"/>
  <c r="AS2024" i="3"/>
  <c r="AQ2024" i="3" s="1"/>
  <c r="AO2024" i="3"/>
  <c r="AM2024" i="3"/>
  <c r="AJ2024" i="3"/>
  <c r="AI2024" i="3"/>
  <c r="AH2024" i="3"/>
  <c r="AG2024" i="3"/>
  <c r="AE2024" i="3"/>
  <c r="AK2024" i="3" s="1"/>
  <c r="AD2024" i="3"/>
  <c r="AC2024" i="3"/>
  <c r="AB2024" i="3"/>
  <c r="AA2024" i="3"/>
  <c r="Z2024" i="3"/>
  <c r="Y2024" i="3"/>
  <c r="X2024" i="3"/>
  <c r="W2024" i="3"/>
  <c r="V2024" i="3"/>
  <c r="U2024" i="3"/>
  <c r="T2024" i="3"/>
  <c r="S2024" i="3"/>
  <c r="R2024" i="3"/>
  <c r="Q2024" i="3"/>
  <c r="O2024" i="3"/>
  <c r="N2024" i="3"/>
  <c r="M2024" i="3"/>
  <c r="L2024" i="3"/>
  <c r="K2024" i="3"/>
  <c r="BA2023" i="3"/>
  <c r="AZ2023" i="3"/>
  <c r="AY2023" i="3"/>
  <c r="AX2023" i="3"/>
  <c r="AW2023" i="3"/>
  <c r="AV2023" i="3"/>
  <c r="AU2023" i="3"/>
  <c r="AT2023" i="3"/>
  <c r="AS2023" i="3"/>
  <c r="AQ2023" i="3" s="1"/>
  <c r="AO2023" i="3"/>
  <c r="AM2023" i="3"/>
  <c r="AJ2023" i="3"/>
  <c r="AI2023" i="3"/>
  <c r="AH2023" i="3"/>
  <c r="AG2023" i="3"/>
  <c r="AE2023" i="3"/>
  <c r="AK2023" i="3" s="1"/>
  <c r="AD2023" i="3"/>
  <c r="AC2023" i="3"/>
  <c r="AB2023" i="3"/>
  <c r="AA2023" i="3"/>
  <c r="Z2023" i="3"/>
  <c r="Y2023" i="3"/>
  <c r="X2023" i="3"/>
  <c r="W2023" i="3"/>
  <c r="V2023" i="3"/>
  <c r="U2023" i="3"/>
  <c r="T2023" i="3"/>
  <c r="S2023" i="3"/>
  <c r="R2023" i="3"/>
  <c r="Q2023" i="3"/>
  <c r="O2023" i="3"/>
  <c r="N2023" i="3"/>
  <c r="M2023" i="3"/>
  <c r="L2023" i="3"/>
  <c r="K2023" i="3"/>
  <c r="BA2022" i="3"/>
  <c r="AZ2022" i="3"/>
  <c r="AY2022" i="3"/>
  <c r="AX2022" i="3"/>
  <c r="AW2022" i="3"/>
  <c r="AV2022" i="3"/>
  <c r="AU2022" i="3"/>
  <c r="AT2022" i="3"/>
  <c r="AS2022" i="3"/>
  <c r="AQ2022" i="3" s="1"/>
  <c r="AO2022" i="3"/>
  <c r="AM2022" i="3"/>
  <c r="AJ2022" i="3"/>
  <c r="AI2022" i="3"/>
  <c r="AH2022" i="3"/>
  <c r="AG2022" i="3"/>
  <c r="AE2022" i="3"/>
  <c r="AK2022" i="3" s="1"/>
  <c r="AD2022" i="3"/>
  <c r="AC2022" i="3"/>
  <c r="AB2022" i="3"/>
  <c r="AA2022" i="3"/>
  <c r="Z2022" i="3"/>
  <c r="Y2022" i="3"/>
  <c r="X2022" i="3"/>
  <c r="W2022" i="3"/>
  <c r="V2022" i="3"/>
  <c r="U2022" i="3"/>
  <c r="T2022" i="3"/>
  <c r="S2022" i="3"/>
  <c r="R2022" i="3"/>
  <c r="Q2022" i="3"/>
  <c r="O2022" i="3"/>
  <c r="N2022" i="3"/>
  <c r="M2022" i="3"/>
  <c r="L2022" i="3"/>
  <c r="K2022" i="3"/>
  <c r="BA2021" i="3"/>
  <c r="AZ2021" i="3"/>
  <c r="AY2021" i="3"/>
  <c r="AX2021" i="3"/>
  <c r="AW2021" i="3"/>
  <c r="AV2021" i="3"/>
  <c r="AU2021" i="3"/>
  <c r="AT2021" i="3"/>
  <c r="AS2021" i="3"/>
  <c r="AQ2021" i="3" s="1"/>
  <c r="AO2021" i="3"/>
  <c r="AM2021" i="3"/>
  <c r="AJ2021" i="3"/>
  <c r="AI2021" i="3"/>
  <c r="AH2021" i="3"/>
  <c r="AG2021" i="3"/>
  <c r="AE2021" i="3"/>
  <c r="AK2021" i="3" s="1"/>
  <c r="AD2021" i="3"/>
  <c r="AC2021" i="3"/>
  <c r="AB2021" i="3"/>
  <c r="AA2021" i="3"/>
  <c r="Z2021" i="3"/>
  <c r="Y2021" i="3"/>
  <c r="X2021" i="3"/>
  <c r="W2021" i="3"/>
  <c r="V2021" i="3"/>
  <c r="U2021" i="3"/>
  <c r="T2021" i="3"/>
  <c r="S2021" i="3"/>
  <c r="R2021" i="3"/>
  <c r="Q2021" i="3"/>
  <c r="O2021" i="3"/>
  <c r="N2021" i="3"/>
  <c r="M2021" i="3"/>
  <c r="L2021" i="3"/>
  <c r="K2021" i="3"/>
  <c r="BA2020" i="3"/>
  <c r="AZ2020" i="3"/>
  <c r="AY2020" i="3"/>
  <c r="AX2020" i="3"/>
  <c r="AW2020" i="3"/>
  <c r="AV2020" i="3"/>
  <c r="AU2020" i="3"/>
  <c r="AT2020" i="3"/>
  <c r="AS2020" i="3"/>
  <c r="AQ2020" i="3" s="1"/>
  <c r="AO2020" i="3"/>
  <c r="AM2020" i="3"/>
  <c r="AJ2020" i="3"/>
  <c r="AI2020" i="3"/>
  <c r="AH2020" i="3"/>
  <c r="AG2020" i="3"/>
  <c r="AE2020" i="3"/>
  <c r="AK2020" i="3" s="1"/>
  <c r="AD2020" i="3"/>
  <c r="AC2020" i="3"/>
  <c r="AB2020" i="3"/>
  <c r="AA2020" i="3"/>
  <c r="Z2020" i="3"/>
  <c r="Y2020" i="3"/>
  <c r="X2020" i="3"/>
  <c r="W2020" i="3"/>
  <c r="V2020" i="3"/>
  <c r="U2020" i="3"/>
  <c r="T2020" i="3"/>
  <c r="S2020" i="3"/>
  <c r="R2020" i="3"/>
  <c r="Q2020" i="3"/>
  <c r="O2020" i="3"/>
  <c r="N2020" i="3"/>
  <c r="M2020" i="3"/>
  <c r="L2020" i="3"/>
  <c r="K2020" i="3"/>
  <c r="BA2019" i="3"/>
  <c r="AZ2019" i="3"/>
  <c r="AY2019" i="3"/>
  <c r="AX2019" i="3"/>
  <c r="AW2019" i="3"/>
  <c r="AV2019" i="3"/>
  <c r="AU2019" i="3"/>
  <c r="AT2019" i="3"/>
  <c r="AS2019" i="3"/>
  <c r="AQ2019" i="3" s="1"/>
  <c r="AO2019" i="3"/>
  <c r="AM2019" i="3"/>
  <c r="AJ2019" i="3"/>
  <c r="AI2019" i="3"/>
  <c r="AH2019" i="3"/>
  <c r="AG2019" i="3"/>
  <c r="AE2019" i="3"/>
  <c r="AK2019" i="3" s="1"/>
  <c r="AD2019" i="3"/>
  <c r="AC2019" i="3"/>
  <c r="AB2019" i="3"/>
  <c r="AA2019" i="3"/>
  <c r="Z2019" i="3"/>
  <c r="Y2019" i="3"/>
  <c r="X2019" i="3"/>
  <c r="W2019" i="3"/>
  <c r="V2019" i="3"/>
  <c r="U2019" i="3"/>
  <c r="T2019" i="3"/>
  <c r="S2019" i="3"/>
  <c r="R2019" i="3"/>
  <c r="Q2019" i="3"/>
  <c r="O2019" i="3"/>
  <c r="N2019" i="3"/>
  <c r="M2019" i="3"/>
  <c r="L2019" i="3"/>
  <c r="K2019" i="3"/>
  <c r="BA2018" i="3"/>
  <c r="AZ2018" i="3"/>
  <c r="AY2018" i="3"/>
  <c r="AX2018" i="3"/>
  <c r="AW2018" i="3"/>
  <c r="AV2018" i="3"/>
  <c r="AU2018" i="3"/>
  <c r="AT2018" i="3"/>
  <c r="AS2018" i="3"/>
  <c r="AQ2018" i="3" s="1"/>
  <c r="AO2018" i="3"/>
  <c r="AM2018" i="3"/>
  <c r="AJ2018" i="3"/>
  <c r="AI2018" i="3"/>
  <c r="AH2018" i="3"/>
  <c r="AG2018" i="3"/>
  <c r="AE2018" i="3"/>
  <c r="AK2018" i="3" s="1"/>
  <c r="AD2018" i="3"/>
  <c r="AC2018" i="3"/>
  <c r="AB2018" i="3"/>
  <c r="AA2018" i="3"/>
  <c r="Z2018" i="3"/>
  <c r="Y2018" i="3"/>
  <c r="X2018" i="3"/>
  <c r="W2018" i="3"/>
  <c r="V2018" i="3"/>
  <c r="U2018" i="3"/>
  <c r="T2018" i="3"/>
  <c r="S2018" i="3"/>
  <c r="R2018" i="3"/>
  <c r="Q2018" i="3"/>
  <c r="O2018" i="3"/>
  <c r="N2018" i="3"/>
  <c r="M2018" i="3"/>
  <c r="L2018" i="3"/>
  <c r="K2018" i="3"/>
  <c r="BA2017" i="3"/>
  <c r="AZ2017" i="3"/>
  <c r="AY2017" i="3"/>
  <c r="AX2017" i="3"/>
  <c r="AW2017" i="3"/>
  <c r="AV2017" i="3"/>
  <c r="AU2017" i="3"/>
  <c r="AT2017" i="3"/>
  <c r="AS2017" i="3"/>
  <c r="AQ2017" i="3" s="1"/>
  <c r="AO2017" i="3"/>
  <c r="AM2017" i="3"/>
  <c r="AJ2017" i="3"/>
  <c r="AI2017" i="3"/>
  <c r="AH2017" i="3"/>
  <c r="AG2017" i="3"/>
  <c r="AE2017" i="3"/>
  <c r="AK2017" i="3" s="1"/>
  <c r="AD2017" i="3"/>
  <c r="AC2017" i="3"/>
  <c r="AB2017" i="3"/>
  <c r="AA2017" i="3"/>
  <c r="Z2017" i="3"/>
  <c r="Y2017" i="3"/>
  <c r="X2017" i="3"/>
  <c r="W2017" i="3"/>
  <c r="V2017" i="3"/>
  <c r="U2017" i="3"/>
  <c r="T2017" i="3"/>
  <c r="S2017" i="3"/>
  <c r="R2017" i="3"/>
  <c r="Q2017" i="3"/>
  <c r="O2017" i="3"/>
  <c r="N2017" i="3"/>
  <c r="M2017" i="3"/>
  <c r="L2017" i="3"/>
  <c r="K2017" i="3"/>
  <c r="BA2016" i="3"/>
  <c r="AZ2016" i="3"/>
  <c r="AY2016" i="3"/>
  <c r="AX2016" i="3"/>
  <c r="AW2016" i="3"/>
  <c r="AV2016" i="3"/>
  <c r="AU2016" i="3"/>
  <c r="AT2016" i="3"/>
  <c r="AS2016" i="3"/>
  <c r="AQ2016" i="3" s="1"/>
  <c r="AO2016" i="3"/>
  <c r="AM2016" i="3"/>
  <c r="AJ2016" i="3"/>
  <c r="AI2016" i="3"/>
  <c r="AH2016" i="3"/>
  <c r="AG2016" i="3"/>
  <c r="AE2016" i="3"/>
  <c r="AK2016" i="3" s="1"/>
  <c r="AD2016" i="3"/>
  <c r="AC2016" i="3"/>
  <c r="AB2016" i="3"/>
  <c r="AA2016" i="3"/>
  <c r="Z2016" i="3"/>
  <c r="Y2016" i="3"/>
  <c r="X2016" i="3"/>
  <c r="W2016" i="3"/>
  <c r="V2016" i="3"/>
  <c r="U2016" i="3"/>
  <c r="T2016" i="3"/>
  <c r="S2016" i="3"/>
  <c r="R2016" i="3"/>
  <c r="Q2016" i="3"/>
  <c r="O2016" i="3"/>
  <c r="N2016" i="3"/>
  <c r="M2016" i="3"/>
  <c r="L2016" i="3"/>
  <c r="K2016" i="3"/>
  <c r="BA2015" i="3"/>
  <c r="AZ2015" i="3"/>
  <c r="AY2015" i="3"/>
  <c r="AX2015" i="3"/>
  <c r="AW2015" i="3"/>
  <c r="AV2015" i="3"/>
  <c r="AU2015" i="3"/>
  <c r="AT2015" i="3"/>
  <c r="AS2015" i="3"/>
  <c r="AQ2015" i="3" s="1"/>
  <c r="AO2015" i="3"/>
  <c r="AM2015" i="3"/>
  <c r="AJ2015" i="3"/>
  <c r="AI2015" i="3"/>
  <c r="AH2015" i="3"/>
  <c r="AG2015" i="3"/>
  <c r="AE2015" i="3"/>
  <c r="AK2015" i="3" s="1"/>
  <c r="AD2015" i="3"/>
  <c r="AC2015" i="3"/>
  <c r="AB2015" i="3"/>
  <c r="AA2015" i="3"/>
  <c r="Z2015" i="3"/>
  <c r="Y2015" i="3"/>
  <c r="X2015" i="3"/>
  <c r="W2015" i="3"/>
  <c r="V2015" i="3"/>
  <c r="U2015" i="3"/>
  <c r="T2015" i="3"/>
  <c r="S2015" i="3"/>
  <c r="R2015" i="3"/>
  <c r="Q2015" i="3"/>
  <c r="O2015" i="3"/>
  <c r="N2015" i="3"/>
  <c r="M2015" i="3"/>
  <c r="L2015" i="3"/>
  <c r="K2015" i="3"/>
  <c r="BA2014" i="3"/>
  <c r="AZ2014" i="3"/>
  <c r="AY2014" i="3"/>
  <c r="AX2014" i="3"/>
  <c r="AW2014" i="3"/>
  <c r="AV2014" i="3"/>
  <c r="AU2014" i="3"/>
  <c r="AT2014" i="3"/>
  <c r="AS2014" i="3"/>
  <c r="AQ2014" i="3" s="1"/>
  <c r="AO2014" i="3"/>
  <c r="AM2014" i="3"/>
  <c r="AJ2014" i="3"/>
  <c r="AI2014" i="3"/>
  <c r="AH2014" i="3"/>
  <c r="AG2014" i="3"/>
  <c r="AE2014" i="3"/>
  <c r="AK2014" i="3" s="1"/>
  <c r="AD2014" i="3"/>
  <c r="AC2014" i="3"/>
  <c r="AB2014" i="3"/>
  <c r="AA2014" i="3"/>
  <c r="Z2014" i="3"/>
  <c r="Y2014" i="3"/>
  <c r="X2014" i="3"/>
  <c r="W2014" i="3"/>
  <c r="V2014" i="3"/>
  <c r="U2014" i="3"/>
  <c r="T2014" i="3"/>
  <c r="S2014" i="3"/>
  <c r="R2014" i="3"/>
  <c r="Q2014" i="3"/>
  <c r="O2014" i="3"/>
  <c r="N2014" i="3"/>
  <c r="M2014" i="3"/>
  <c r="L2014" i="3"/>
  <c r="K2014" i="3"/>
  <c r="BA2013" i="3"/>
  <c r="AZ2013" i="3"/>
  <c r="AY2013" i="3"/>
  <c r="AX2013" i="3"/>
  <c r="AW2013" i="3"/>
  <c r="AV2013" i="3"/>
  <c r="AU2013" i="3"/>
  <c r="AT2013" i="3"/>
  <c r="AS2013" i="3"/>
  <c r="AQ2013" i="3" s="1"/>
  <c r="AO2013" i="3"/>
  <c r="AM2013" i="3"/>
  <c r="AJ2013" i="3"/>
  <c r="AI2013" i="3"/>
  <c r="AH2013" i="3"/>
  <c r="AG2013" i="3"/>
  <c r="AE2013" i="3"/>
  <c r="AK2013" i="3" s="1"/>
  <c r="AD2013" i="3"/>
  <c r="AC2013" i="3"/>
  <c r="AB2013" i="3"/>
  <c r="AA2013" i="3"/>
  <c r="Z2013" i="3"/>
  <c r="Y2013" i="3"/>
  <c r="X2013" i="3"/>
  <c r="W2013" i="3"/>
  <c r="V2013" i="3"/>
  <c r="U2013" i="3"/>
  <c r="T2013" i="3"/>
  <c r="S2013" i="3"/>
  <c r="R2013" i="3"/>
  <c r="Q2013" i="3"/>
  <c r="O2013" i="3"/>
  <c r="N2013" i="3"/>
  <c r="M2013" i="3"/>
  <c r="L2013" i="3"/>
  <c r="K2013" i="3"/>
  <c r="BA2012" i="3"/>
  <c r="AZ2012" i="3"/>
  <c r="AY2012" i="3"/>
  <c r="AX2012" i="3"/>
  <c r="AW2012" i="3"/>
  <c r="AV2012" i="3"/>
  <c r="AU2012" i="3"/>
  <c r="AT2012" i="3"/>
  <c r="AS2012" i="3"/>
  <c r="AQ2012" i="3" s="1"/>
  <c r="AO2012" i="3"/>
  <c r="AM2012" i="3"/>
  <c r="AJ2012" i="3"/>
  <c r="AI2012" i="3"/>
  <c r="AH2012" i="3"/>
  <c r="AG2012" i="3"/>
  <c r="AE2012" i="3"/>
  <c r="AK2012" i="3" s="1"/>
  <c r="AD2012" i="3"/>
  <c r="AC2012" i="3"/>
  <c r="AB2012" i="3"/>
  <c r="AA2012" i="3"/>
  <c r="Z2012" i="3"/>
  <c r="Y2012" i="3"/>
  <c r="X2012" i="3"/>
  <c r="W2012" i="3"/>
  <c r="V2012" i="3"/>
  <c r="U2012" i="3"/>
  <c r="T2012" i="3"/>
  <c r="S2012" i="3"/>
  <c r="R2012" i="3"/>
  <c r="Q2012" i="3"/>
  <c r="O2012" i="3"/>
  <c r="N2012" i="3"/>
  <c r="M2012" i="3"/>
  <c r="L2012" i="3"/>
  <c r="K2012" i="3"/>
  <c r="BA2011" i="3"/>
  <c r="AZ2011" i="3"/>
  <c r="AY2011" i="3"/>
  <c r="AX2011" i="3"/>
  <c r="AW2011" i="3"/>
  <c r="AV2011" i="3"/>
  <c r="AU2011" i="3"/>
  <c r="AT2011" i="3"/>
  <c r="AS2011" i="3"/>
  <c r="AQ2011" i="3" s="1"/>
  <c r="AO2011" i="3"/>
  <c r="AM2011" i="3"/>
  <c r="AJ2011" i="3"/>
  <c r="AI2011" i="3"/>
  <c r="AH2011" i="3"/>
  <c r="AG2011" i="3"/>
  <c r="AE2011" i="3"/>
  <c r="AK2011" i="3" s="1"/>
  <c r="AD2011" i="3"/>
  <c r="AC2011" i="3"/>
  <c r="AB2011" i="3"/>
  <c r="AA2011" i="3"/>
  <c r="Z2011" i="3"/>
  <c r="Y2011" i="3"/>
  <c r="X2011" i="3"/>
  <c r="W2011" i="3"/>
  <c r="V2011" i="3"/>
  <c r="U2011" i="3"/>
  <c r="T2011" i="3"/>
  <c r="S2011" i="3"/>
  <c r="R2011" i="3"/>
  <c r="Q2011" i="3"/>
  <c r="O2011" i="3"/>
  <c r="N2011" i="3"/>
  <c r="M2011" i="3"/>
  <c r="L2011" i="3"/>
  <c r="K2011" i="3"/>
  <c r="BA2010" i="3"/>
  <c r="AZ2010" i="3"/>
  <c r="AY2010" i="3"/>
  <c r="AX2010" i="3"/>
  <c r="AW2010" i="3"/>
  <c r="AV2010" i="3"/>
  <c r="AU2010" i="3"/>
  <c r="AT2010" i="3"/>
  <c r="AS2010" i="3"/>
  <c r="AQ2010" i="3" s="1"/>
  <c r="AO2010" i="3"/>
  <c r="AM2010" i="3"/>
  <c r="AJ2010" i="3"/>
  <c r="AI2010" i="3"/>
  <c r="AH2010" i="3"/>
  <c r="AG2010" i="3"/>
  <c r="AE2010" i="3"/>
  <c r="AK2010" i="3" s="1"/>
  <c r="AD2010" i="3"/>
  <c r="AC2010" i="3"/>
  <c r="AB2010" i="3"/>
  <c r="AA2010" i="3"/>
  <c r="Z2010" i="3"/>
  <c r="Y2010" i="3"/>
  <c r="X2010" i="3"/>
  <c r="W2010" i="3"/>
  <c r="V2010" i="3"/>
  <c r="U2010" i="3"/>
  <c r="T2010" i="3"/>
  <c r="S2010" i="3"/>
  <c r="R2010" i="3"/>
  <c r="Q2010" i="3"/>
  <c r="O2010" i="3"/>
  <c r="N2010" i="3"/>
  <c r="M2010" i="3"/>
  <c r="L2010" i="3"/>
  <c r="K2010" i="3"/>
  <c r="BA2009" i="3"/>
  <c r="AZ2009" i="3"/>
  <c r="AY2009" i="3"/>
  <c r="AX2009" i="3"/>
  <c r="AW2009" i="3"/>
  <c r="AV2009" i="3"/>
  <c r="AU2009" i="3"/>
  <c r="AT2009" i="3"/>
  <c r="AS2009" i="3"/>
  <c r="AQ2009" i="3" s="1"/>
  <c r="AO2009" i="3"/>
  <c r="AM2009" i="3"/>
  <c r="AJ2009" i="3"/>
  <c r="AI2009" i="3"/>
  <c r="AH2009" i="3"/>
  <c r="AG2009" i="3"/>
  <c r="AE2009" i="3"/>
  <c r="AK2009" i="3" s="1"/>
  <c r="AD2009" i="3"/>
  <c r="AC2009" i="3"/>
  <c r="AB2009" i="3"/>
  <c r="AA2009" i="3"/>
  <c r="Z2009" i="3"/>
  <c r="Y2009" i="3"/>
  <c r="X2009" i="3"/>
  <c r="W2009" i="3"/>
  <c r="V2009" i="3"/>
  <c r="U2009" i="3"/>
  <c r="T2009" i="3"/>
  <c r="S2009" i="3"/>
  <c r="R2009" i="3"/>
  <c r="Q2009" i="3"/>
  <c r="O2009" i="3"/>
  <c r="N2009" i="3"/>
  <c r="M2009" i="3"/>
  <c r="L2009" i="3"/>
  <c r="K2009" i="3"/>
  <c r="BA2008" i="3"/>
  <c r="AZ2008" i="3"/>
  <c r="AY2008" i="3"/>
  <c r="AX2008" i="3"/>
  <c r="AW2008" i="3"/>
  <c r="AV2008" i="3"/>
  <c r="AU2008" i="3"/>
  <c r="AT2008" i="3"/>
  <c r="AS2008" i="3"/>
  <c r="AQ2008" i="3" s="1"/>
  <c r="AO2008" i="3"/>
  <c r="AM2008" i="3"/>
  <c r="AJ2008" i="3"/>
  <c r="AI2008" i="3"/>
  <c r="AH2008" i="3"/>
  <c r="AG2008" i="3"/>
  <c r="AE2008" i="3"/>
  <c r="AK2008" i="3" s="1"/>
  <c r="AD2008" i="3"/>
  <c r="AC2008" i="3"/>
  <c r="AB2008" i="3"/>
  <c r="AA2008" i="3"/>
  <c r="Z2008" i="3"/>
  <c r="Y2008" i="3"/>
  <c r="X2008" i="3"/>
  <c r="W2008" i="3"/>
  <c r="V2008" i="3"/>
  <c r="U2008" i="3"/>
  <c r="T2008" i="3"/>
  <c r="S2008" i="3"/>
  <c r="R2008" i="3"/>
  <c r="Q2008" i="3"/>
  <c r="O2008" i="3"/>
  <c r="N2008" i="3"/>
  <c r="M2008" i="3"/>
  <c r="L2008" i="3"/>
  <c r="K2008" i="3"/>
  <c r="BA2007" i="3"/>
  <c r="AZ2007" i="3"/>
  <c r="AY2007" i="3"/>
  <c r="AX2007" i="3"/>
  <c r="AW2007" i="3"/>
  <c r="AV2007" i="3"/>
  <c r="AU2007" i="3"/>
  <c r="AT2007" i="3"/>
  <c r="AS2007" i="3"/>
  <c r="AQ2007" i="3" s="1"/>
  <c r="AO2007" i="3"/>
  <c r="AM2007" i="3"/>
  <c r="AJ2007" i="3"/>
  <c r="AI2007" i="3"/>
  <c r="AH2007" i="3"/>
  <c r="AG2007" i="3"/>
  <c r="AE2007" i="3"/>
  <c r="AK2007" i="3" s="1"/>
  <c r="AD2007" i="3"/>
  <c r="AC2007" i="3"/>
  <c r="AB2007" i="3"/>
  <c r="AA2007" i="3"/>
  <c r="Z2007" i="3"/>
  <c r="Y2007" i="3"/>
  <c r="X2007" i="3"/>
  <c r="W2007" i="3"/>
  <c r="V2007" i="3"/>
  <c r="U2007" i="3"/>
  <c r="T2007" i="3"/>
  <c r="S2007" i="3"/>
  <c r="R2007" i="3"/>
  <c r="Q2007" i="3"/>
  <c r="O2007" i="3"/>
  <c r="N2007" i="3"/>
  <c r="M2007" i="3"/>
  <c r="L2007" i="3"/>
  <c r="K2007" i="3"/>
  <c r="BA2006" i="3"/>
  <c r="AZ2006" i="3"/>
  <c r="AY2006" i="3"/>
  <c r="AX2006" i="3"/>
  <c r="AW2006" i="3"/>
  <c r="AV2006" i="3"/>
  <c r="AU2006" i="3"/>
  <c r="AT2006" i="3"/>
  <c r="AS2006" i="3"/>
  <c r="AQ2006" i="3" s="1"/>
  <c r="AO2006" i="3"/>
  <c r="AM2006" i="3"/>
  <c r="AJ2006" i="3"/>
  <c r="AI2006" i="3"/>
  <c r="AH2006" i="3"/>
  <c r="AG2006" i="3"/>
  <c r="AE2006" i="3"/>
  <c r="AK2006" i="3" s="1"/>
  <c r="AD2006" i="3"/>
  <c r="AC2006" i="3"/>
  <c r="AB2006" i="3"/>
  <c r="AA2006" i="3"/>
  <c r="Z2006" i="3"/>
  <c r="Y2006" i="3"/>
  <c r="X2006" i="3"/>
  <c r="W2006" i="3"/>
  <c r="V2006" i="3"/>
  <c r="U2006" i="3"/>
  <c r="T2006" i="3"/>
  <c r="S2006" i="3"/>
  <c r="R2006" i="3"/>
  <c r="Q2006" i="3"/>
  <c r="O2006" i="3"/>
  <c r="N2006" i="3"/>
  <c r="M2006" i="3"/>
  <c r="L2006" i="3"/>
  <c r="K2006" i="3"/>
  <c r="BA2005" i="3"/>
  <c r="AZ2005" i="3"/>
  <c r="AY2005" i="3"/>
  <c r="AX2005" i="3"/>
  <c r="AW2005" i="3"/>
  <c r="AV2005" i="3"/>
  <c r="AU2005" i="3"/>
  <c r="AT2005" i="3"/>
  <c r="AS2005" i="3"/>
  <c r="AQ2005" i="3" s="1"/>
  <c r="AO2005" i="3"/>
  <c r="AM2005" i="3"/>
  <c r="AJ2005" i="3"/>
  <c r="AI2005" i="3"/>
  <c r="AH2005" i="3"/>
  <c r="AG2005" i="3"/>
  <c r="AE2005" i="3"/>
  <c r="AK2005" i="3" s="1"/>
  <c r="AD2005" i="3"/>
  <c r="AC2005" i="3"/>
  <c r="AB2005" i="3"/>
  <c r="AA2005" i="3"/>
  <c r="Z2005" i="3"/>
  <c r="Y2005" i="3"/>
  <c r="X2005" i="3"/>
  <c r="W2005" i="3"/>
  <c r="V2005" i="3"/>
  <c r="U2005" i="3"/>
  <c r="T2005" i="3"/>
  <c r="S2005" i="3"/>
  <c r="R2005" i="3"/>
  <c r="Q2005" i="3"/>
  <c r="O2005" i="3"/>
  <c r="N2005" i="3"/>
  <c r="M2005" i="3"/>
  <c r="L2005" i="3"/>
  <c r="K2005" i="3"/>
  <c r="BA2004" i="3"/>
  <c r="AZ2004" i="3"/>
  <c r="AY2004" i="3"/>
  <c r="AX2004" i="3"/>
  <c r="AW2004" i="3"/>
  <c r="AV2004" i="3"/>
  <c r="AU2004" i="3"/>
  <c r="AT2004" i="3"/>
  <c r="AS2004" i="3"/>
  <c r="AQ2004" i="3" s="1"/>
  <c r="AO2004" i="3"/>
  <c r="AM2004" i="3"/>
  <c r="AJ2004" i="3"/>
  <c r="AI2004" i="3"/>
  <c r="AH2004" i="3"/>
  <c r="AG2004" i="3"/>
  <c r="AE2004" i="3"/>
  <c r="AK2004" i="3" s="1"/>
  <c r="AD2004" i="3"/>
  <c r="AC2004" i="3"/>
  <c r="AB2004" i="3"/>
  <c r="AA2004" i="3"/>
  <c r="Z2004" i="3"/>
  <c r="Y2004" i="3"/>
  <c r="X2004" i="3"/>
  <c r="W2004" i="3"/>
  <c r="V2004" i="3"/>
  <c r="U2004" i="3"/>
  <c r="T2004" i="3"/>
  <c r="S2004" i="3"/>
  <c r="R2004" i="3"/>
  <c r="Q2004" i="3"/>
  <c r="O2004" i="3"/>
  <c r="N2004" i="3"/>
  <c r="M2004" i="3"/>
  <c r="L2004" i="3"/>
  <c r="K2004" i="3"/>
  <c r="BA2003" i="3"/>
  <c r="AZ2003" i="3"/>
  <c r="AY2003" i="3"/>
  <c r="AX2003" i="3"/>
  <c r="AW2003" i="3"/>
  <c r="AV2003" i="3"/>
  <c r="AU2003" i="3"/>
  <c r="AT2003" i="3"/>
  <c r="AS2003" i="3"/>
  <c r="AQ2003" i="3" s="1"/>
  <c r="AO2003" i="3"/>
  <c r="AM2003" i="3"/>
  <c r="AJ2003" i="3"/>
  <c r="AI2003" i="3"/>
  <c r="AH2003" i="3"/>
  <c r="AG2003" i="3"/>
  <c r="AE2003" i="3"/>
  <c r="AK2003" i="3" s="1"/>
  <c r="AD2003" i="3"/>
  <c r="AC2003" i="3"/>
  <c r="AB2003" i="3"/>
  <c r="AA2003" i="3"/>
  <c r="Z2003" i="3"/>
  <c r="Y2003" i="3"/>
  <c r="X2003" i="3"/>
  <c r="W2003" i="3"/>
  <c r="V2003" i="3"/>
  <c r="U2003" i="3"/>
  <c r="T2003" i="3"/>
  <c r="S2003" i="3"/>
  <c r="R2003" i="3"/>
  <c r="Q2003" i="3"/>
  <c r="O2003" i="3"/>
  <c r="N2003" i="3"/>
  <c r="M2003" i="3"/>
  <c r="L2003" i="3"/>
  <c r="K2003" i="3"/>
  <c r="BA2002" i="3"/>
  <c r="AZ2002" i="3"/>
  <c r="AY2002" i="3"/>
  <c r="AX2002" i="3"/>
  <c r="AW2002" i="3"/>
  <c r="AV2002" i="3"/>
  <c r="AU2002" i="3"/>
  <c r="AT2002" i="3"/>
  <c r="AS2002" i="3"/>
  <c r="AQ2002" i="3" s="1"/>
  <c r="AO2002" i="3"/>
  <c r="AM2002" i="3"/>
  <c r="AJ2002" i="3"/>
  <c r="AI2002" i="3"/>
  <c r="AH2002" i="3"/>
  <c r="AG2002" i="3"/>
  <c r="AE2002" i="3"/>
  <c r="AK2002" i="3" s="1"/>
  <c r="AD2002" i="3"/>
  <c r="AC2002" i="3"/>
  <c r="AB2002" i="3"/>
  <c r="AA2002" i="3"/>
  <c r="Z2002" i="3"/>
  <c r="Y2002" i="3"/>
  <c r="X2002" i="3"/>
  <c r="W2002" i="3"/>
  <c r="V2002" i="3"/>
  <c r="U2002" i="3"/>
  <c r="T2002" i="3"/>
  <c r="S2002" i="3"/>
  <c r="R2002" i="3"/>
  <c r="Q2002" i="3"/>
  <c r="O2002" i="3"/>
  <c r="N2002" i="3"/>
  <c r="M2002" i="3"/>
  <c r="L2002" i="3"/>
  <c r="K2002" i="3"/>
  <c r="BA2001" i="3"/>
  <c r="AZ2001" i="3"/>
  <c r="AY2001" i="3"/>
  <c r="AX2001" i="3"/>
  <c r="AW2001" i="3"/>
  <c r="AV2001" i="3"/>
  <c r="AU2001" i="3"/>
  <c r="AT2001" i="3"/>
  <c r="AS2001" i="3"/>
  <c r="AQ2001" i="3" s="1"/>
  <c r="AO2001" i="3"/>
  <c r="AM2001" i="3"/>
  <c r="AJ2001" i="3"/>
  <c r="AI2001" i="3"/>
  <c r="AH2001" i="3"/>
  <c r="AG2001" i="3"/>
  <c r="AE2001" i="3"/>
  <c r="AK2001" i="3" s="1"/>
  <c r="AD2001" i="3"/>
  <c r="AC2001" i="3"/>
  <c r="AB2001" i="3"/>
  <c r="AA2001" i="3"/>
  <c r="Z2001" i="3"/>
  <c r="Y2001" i="3"/>
  <c r="X2001" i="3"/>
  <c r="W2001" i="3"/>
  <c r="V2001" i="3"/>
  <c r="U2001" i="3"/>
  <c r="T2001" i="3"/>
  <c r="S2001" i="3"/>
  <c r="R2001" i="3"/>
  <c r="Q2001" i="3"/>
  <c r="O2001" i="3"/>
  <c r="N2001" i="3"/>
  <c r="M2001" i="3"/>
  <c r="L2001" i="3"/>
  <c r="K2001" i="3"/>
  <c r="BA2000" i="3"/>
  <c r="AZ2000" i="3"/>
  <c r="AY2000" i="3"/>
  <c r="AX2000" i="3"/>
  <c r="AW2000" i="3"/>
  <c r="AV2000" i="3"/>
  <c r="AU2000" i="3"/>
  <c r="AT2000" i="3"/>
  <c r="AS2000" i="3"/>
  <c r="AQ2000" i="3" s="1"/>
  <c r="AO2000" i="3"/>
  <c r="AM2000" i="3"/>
  <c r="AJ2000" i="3"/>
  <c r="AI2000" i="3"/>
  <c r="AH2000" i="3"/>
  <c r="AG2000" i="3"/>
  <c r="AE2000" i="3"/>
  <c r="AK2000" i="3" s="1"/>
  <c r="AD2000" i="3"/>
  <c r="AC2000" i="3"/>
  <c r="AB2000" i="3"/>
  <c r="AA2000" i="3"/>
  <c r="Z2000" i="3"/>
  <c r="Y2000" i="3"/>
  <c r="X2000" i="3"/>
  <c r="W2000" i="3"/>
  <c r="V2000" i="3"/>
  <c r="U2000" i="3"/>
  <c r="T2000" i="3"/>
  <c r="S2000" i="3"/>
  <c r="R2000" i="3"/>
  <c r="Q2000" i="3"/>
  <c r="O2000" i="3"/>
  <c r="N2000" i="3"/>
  <c r="M2000" i="3"/>
  <c r="L2000" i="3"/>
  <c r="K2000" i="3"/>
  <c r="BA1999" i="3"/>
  <c r="AZ1999" i="3"/>
  <c r="AY1999" i="3"/>
  <c r="AX1999" i="3"/>
  <c r="AW1999" i="3"/>
  <c r="AV1999" i="3"/>
  <c r="AU1999" i="3"/>
  <c r="AT1999" i="3"/>
  <c r="AS1999" i="3"/>
  <c r="AQ1999" i="3" s="1"/>
  <c r="AO1999" i="3"/>
  <c r="AM1999" i="3"/>
  <c r="AJ1999" i="3"/>
  <c r="AI1999" i="3"/>
  <c r="AH1999" i="3"/>
  <c r="AG1999" i="3"/>
  <c r="AE1999" i="3"/>
  <c r="AK1999" i="3" s="1"/>
  <c r="AD1999" i="3"/>
  <c r="AC1999" i="3"/>
  <c r="AB1999" i="3"/>
  <c r="AA1999" i="3"/>
  <c r="Z1999" i="3"/>
  <c r="Y1999" i="3"/>
  <c r="X1999" i="3"/>
  <c r="W1999" i="3"/>
  <c r="V1999" i="3"/>
  <c r="U1999" i="3"/>
  <c r="T1999" i="3"/>
  <c r="S1999" i="3"/>
  <c r="R1999" i="3"/>
  <c r="Q1999" i="3"/>
  <c r="O1999" i="3"/>
  <c r="N1999" i="3"/>
  <c r="M1999" i="3"/>
  <c r="L1999" i="3"/>
  <c r="K1999" i="3"/>
  <c r="BA1998" i="3"/>
  <c r="AZ1998" i="3"/>
  <c r="AY1998" i="3"/>
  <c r="AX1998" i="3"/>
  <c r="AW1998" i="3"/>
  <c r="AV1998" i="3"/>
  <c r="AU1998" i="3"/>
  <c r="AT1998" i="3"/>
  <c r="AS1998" i="3"/>
  <c r="AQ1998" i="3" s="1"/>
  <c r="AO1998" i="3"/>
  <c r="AM1998" i="3"/>
  <c r="AJ1998" i="3"/>
  <c r="AI1998" i="3"/>
  <c r="AH1998" i="3"/>
  <c r="AG1998" i="3"/>
  <c r="AE1998" i="3"/>
  <c r="AK1998" i="3" s="1"/>
  <c r="AD1998" i="3"/>
  <c r="AC1998" i="3"/>
  <c r="AB1998" i="3"/>
  <c r="AA1998" i="3"/>
  <c r="Z1998" i="3"/>
  <c r="Y1998" i="3"/>
  <c r="X1998" i="3"/>
  <c r="W1998" i="3"/>
  <c r="V1998" i="3"/>
  <c r="U1998" i="3"/>
  <c r="T1998" i="3"/>
  <c r="S1998" i="3"/>
  <c r="R1998" i="3"/>
  <c r="Q1998" i="3"/>
  <c r="O1998" i="3"/>
  <c r="N1998" i="3"/>
  <c r="M1998" i="3"/>
  <c r="L1998" i="3"/>
  <c r="K1998" i="3"/>
  <c r="BA1997" i="3"/>
  <c r="AZ1997" i="3"/>
  <c r="AY1997" i="3"/>
  <c r="AX1997" i="3"/>
  <c r="AW1997" i="3"/>
  <c r="AV1997" i="3"/>
  <c r="AU1997" i="3"/>
  <c r="AT1997" i="3"/>
  <c r="AS1997" i="3"/>
  <c r="AQ1997" i="3" s="1"/>
  <c r="AO1997" i="3"/>
  <c r="AM1997" i="3"/>
  <c r="AJ1997" i="3"/>
  <c r="AI1997" i="3"/>
  <c r="AH1997" i="3"/>
  <c r="AG1997" i="3"/>
  <c r="AE1997" i="3"/>
  <c r="AK1997" i="3" s="1"/>
  <c r="AD1997" i="3"/>
  <c r="AC1997" i="3"/>
  <c r="AB1997" i="3"/>
  <c r="AA1997" i="3"/>
  <c r="Z1997" i="3"/>
  <c r="Y1997" i="3"/>
  <c r="X1997" i="3"/>
  <c r="W1997" i="3"/>
  <c r="V1997" i="3"/>
  <c r="U1997" i="3"/>
  <c r="T1997" i="3"/>
  <c r="S1997" i="3"/>
  <c r="R1997" i="3"/>
  <c r="Q1997" i="3"/>
  <c r="O1997" i="3"/>
  <c r="N1997" i="3"/>
  <c r="M1997" i="3"/>
  <c r="L1997" i="3"/>
  <c r="K1997" i="3"/>
  <c r="BA1996" i="3"/>
  <c r="AZ1996" i="3"/>
  <c r="AY1996" i="3"/>
  <c r="AX1996" i="3"/>
  <c r="AW1996" i="3"/>
  <c r="AV1996" i="3"/>
  <c r="AU1996" i="3"/>
  <c r="AT1996" i="3"/>
  <c r="AS1996" i="3"/>
  <c r="AQ1996" i="3" s="1"/>
  <c r="AO1996" i="3"/>
  <c r="AM1996" i="3"/>
  <c r="AJ1996" i="3"/>
  <c r="AI1996" i="3"/>
  <c r="AH1996" i="3"/>
  <c r="AG1996" i="3"/>
  <c r="AE1996" i="3"/>
  <c r="AK1996" i="3" s="1"/>
  <c r="AD1996" i="3"/>
  <c r="AC1996" i="3"/>
  <c r="AB1996" i="3"/>
  <c r="AA1996" i="3"/>
  <c r="Z1996" i="3"/>
  <c r="Y1996" i="3"/>
  <c r="X1996" i="3"/>
  <c r="W1996" i="3"/>
  <c r="V1996" i="3"/>
  <c r="U1996" i="3"/>
  <c r="T1996" i="3"/>
  <c r="S1996" i="3"/>
  <c r="R1996" i="3"/>
  <c r="Q1996" i="3"/>
  <c r="O1996" i="3"/>
  <c r="N1996" i="3"/>
  <c r="M1996" i="3"/>
  <c r="L1996" i="3"/>
  <c r="K1996" i="3"/>
  <c r="BA1995" i="3"/>
  <c r="AZ1995" i="3"/>
  <c r="AY1995" i="3"/>
  <c r="AX1995" i="3"/>
  <c r="AW1995" i="3"/>
  <c r="AV1995" i="3"/>
  <c r="AU1995" i="3"/>
  <c r="AT1995" i="3"/>
  <c r="AS1995" i="3"/>
  <c r="AQ1995" i="3" s="1"/>
  <c r="AO1995" i="3"/>
  <c r="AM1995" i="3"/>
  <c r="AJ1995" i="3"/>
  <c r="AI1995" i="3"/>
  <c r="AH1995" i="3"/>
  <c r="AG1995" i="3"/>
  <c r="AE1995" i="3"/>
  <c r="AK1995" i="3" s="1"/>
  <c r="AD1995" i="3"/>
  <c r="AC1995" i="3"/>
  <c r="AB1995" i="3"/>
  <c r="AA1995" i="3"/>
  <c r="Z1995" i="3"/>
  <c r="Y1995" i="3"/>
  <c r="X1995" i="3"/>
  <c r="W1995" i="3"/>
  <c r="V1995" i="3"/>
  <c r="U1995" i="3"/>
  <c r="T1995" i="3"/>
  <c r="S1995" i="3"/>
  <c r="R1995" i="3"/>
  <c r="Q1995" i="3"/>
  <c r="O1995" i="3"/>
  <c r="N1995" i="3"/>
  <c r="M1995" i="3"/>
  <c r="L1995" i="3"/>
  <c r="K1995" i="3"/>
  <c r="BA1994" i="3"/>
  <c r="AZ1994" i="3"/>
  <c r="AY1994" i="3"/>
  <c r="AX1994" i="3"/>
  <c r="AW1994" i="3"/>
  <c r="AV1994" i="3"/>
  <c r="AU1994" i="3"/>
  <c r="AT1994" i="3"/>
  <c r="AS1994" i="3"/>
  <c r="AQ1994" i="3" s="1"/>
  <c r="AO1994" i="3"/>
  <c r="AM1994" i="3"/>
  <c r="AJ1994" i="3"/>
  <c r="AI1994" i="3"/>
  <c r="AH1994" i="3"/>
  <c r="AG1994" i="3"/>
  <c r="AE1994" i="3"/>
  <c r="AK1994" i="3" s="1"/>
  <c r="AD1994" i="3"/>
  <c r="AC1994" i="3"/>
  <c r="AB1994" i="3"/>
  <c r="AA1994" i="3"/>
  <c r="Z1994" i="3"/>
  <c r="Y1994" i="3"/>
  <c r="X1994" i="3"/>
  <c r="W1994" i="3"/>
  <c r="V1994" i="3"/>
  <c r="U1994" i="3"/>
  <c r="T1994" i="3"/>
  <c r="S1994" i="3"/>
  <c r="R1994" i="3"/>
  <c r="Q1994" i="3"/>
  <c r="O1994" i="3"/>
  <c r="N1994" i="3"/>
  <c r="M1994" i="3"/>
  <c r="L1994" i="3"/>
  <c r="K1994" i="3"/>
  <c r="BA1993" i="3"/>
  <c r="AZ1993" i="3"/>
  <c r="AY1993" i="3"/>
  <c r="AX1993" i="3"/>
  <c r="AW1993" i="3"/>
  <c r="AV1993" i="3"/>
  <c r="AU1993" i="3"/>
  <c r="AT1993" i="3"/>
  <c r="AS1993" i="3"/>
  <c r="AQ1993" i="3" s="1"/>
  <c r="AO1993" i="3"/>
  <c r="AM1993" i="3"/>
  <c r="AJ1993" i="3"/>
  <c r="AI1993" i="3"/>
  <c r="AH1993" i="3"/>
  <c r="AG1993" i="3"/>
  <c r="AE1993" i="3"/>
  <c r="AK1993" i="3" s="1"/>
  <c r="AD1993" i="3"/>
  <c r="AC1993" i="3"/>
  <c r="AB1993" i="3"/>
  <c r="AA1993" i="3"/>
  <c r="Z1993" i="3"/>
  <c r="Y1993" i="3"/>
  <c r="X1993" i="3"/>
  <c r="W1993" i="3"/>
  <c r="V1993" i="3"/>
  <c r="U1993" i="3"/>
  <c r="T1993" i="3"/>
  <c r="S1993" i="3"/>
  <c r="R1993" i="3"/>
  <c r="Q1993" i="3"/>
  <c r="O1993" i="3"/>
  <c r="N1993" i="3"/>
  <c r="M1993" i="3"/>
  <c r="L1993" i="3"/>
  <c r="K1993" i="3"/>
  <c r="BA1992" i="3"/>
  <c r="AZ1992" i="3"/>
  <c r="AY1992" i="3"/>
  <c r="AX1992" i="3"/>
  <c r="AW1992" i="3"/>
  <c r="AV1992" i="3"/>
  <c r="AU1992" i="3"/>
  <c r="AT1992" i="3"/>
  <c r="AS1992" i="3"/>
  <c r="AQ1992" i="3" s="1"/>
  <c r="AO1992" i="3"/>
  <c r="AM1992" i="3"/>
  <c r="AJ1992" i="3"/>
  <c r="AI1992" i="3"/>
  <c r="AH1992" i="3"/>
  <c r="AG1992" i="3"/>
  <c r="AE1992" i="3"/>
  <c r="AK1992" i="3" s="1"/>
  <c r="AD1992" i="3"/>
  <c r="AC1992" i="3"/>
  <c r="AB1992" i="3"/>
  <c r="AA1992" i="3"/>
  <c r="Z1992" i="3"/>
  <c r="Y1992" i="3"/>
  <c r="X1992" i="3"/>
  <c r="W1992" i="3"/>
  <c r="V1992" i="3"/>
  <c r="U1992" i="3"/>
  <c r="T1992" i="3"/>
  <c r="S1992" i="3"/>
  <c r="R1992" i="3"/>
  <c r="Q1992" i="3"/>
  <c r="O1992" i="3"/>
  <c r="N1992" i="3"/>
  <c r="M1992" i="3"/>
  <c r="L1992" i="3"/>
  <c r="K1992" i="3"/>
  <c r="BA1991" i="3"/>
  <c r="AZ1991" i="3"/>
  <c r="AY1991" i="3"/>
  <c r="AX1991" i="3"/>
  <c r="AW1991" i="3"/>
  <c r="AV1991" i="3"/>
  <c r="AU1991" i="3"/>
  <c r="AT1991" i="3"/>
  <c r="AS1991" i="3"/>
  <c r="AQ1991" i="3" s="1"/>
  <c r="AO1991" i="3"/>
  <c r="AM1991" i="3"/>
  <c r="AJ1991" i="3"/>
  <c r="AI1991" i="3"/>
  <c r="AH1991" i="3"/>
  <c r="AG1991" i="3"/>
  <c r="AE1991" i="3"/>
  <c r="AK1991" i="3" s="1"/>
  <c r="AD1991" i="3"/>
  <c r="AC1991" i="3"/>
  <c r="AB1991" i="3"/>
  <c r="AA1991" i="3"/>
  <c r="Z1991" i="3"/>
  <c r="Y1991" i="3"/>
  <c r="X1991" i="3"/>
  <c r="W1991" i="3"/>
  <c r="V1991" i="3"/>
  <c r="U1991" i="3"/>
  <c r="T1991" i="3"/>
  <c r="S1991" i="3"/>
  <c r="R1991" i="3"/>
  <c r="Q1991" i="3"/>
  <c r="O1991" i="3"/>
  <c r="N1991" i="3"/>
  <c r="M1991" i="3"/>
  <c r="L1991" i="3"/>
  <c r="K1991" i="3"/>
  <c r="BA1990" i="3"/>
  <c r="AZ1990" i="3"/>
  <c r="AY1990" i="3"/>
  <c r="AX1990" i="3"/>
  <c r="AW1990" i="3"/>
  <c r="AV1990" i="3"/>
  <c r="AU1990" i="3"/>
  <c r="AT1990" i="3"/>
  <c r="AS1990" i="3"/>
  <c r="AQ1990" i="3" s="1"/>
  <c r="AO1990" i="3"/>
  <c r="AM1990" i="3"/>
  <c r="AJ1990" i="3"/>
  <c r="AI1990" i="3"/>
  <c r="AH1990" i="3"/>
  <c r="AG1990" i="3"/>
  <c r="AE1990" i="3"/>
  <c r="AK1990" i="3" s="1"/>
  <c r="AD1990" i="3"/>
  <c r="AC1990" i="3"/>
  <c r="AB1990" i="3"/>
  <c r="AA1990" i="3"/>
  <c r="Z1990" i="3"/>
  <c r="Y1990" i="3"/>
  <c r="X1990" i="3"/>
  <c r="W1990" i="3"/>
  <c r="V1990" i="3"/>
  <c r="U1990" i="3"/>
  <c r="T1990" i="3"/>
  <c r="S1990" i="3"/>
  <c r="R1990" i="3"/>
  <c r="Q1990" i="3"/>
  <c r="O1990" i="3"/>
  <c r="N1990" i="3"/>
  <c r="M1990" i="3"/>
  <c r="L1990" i="3"/>
  <c r="K1990" i="3"/>
  <c r="BA1989" i="3"/>
  <c r="AZ1989" i="3"/>
  <c r="AY1989" i="3"/>
  <c r="AX1989" i="3"/>
  <c r="AW1989" i="3"/>
  <c r="AV1989" i="3"/>
  <c r="AU1989" i="3"/>
  <c r="AT1989" i="3"/>
  <c r="AS1989" i="3"/>
  <c r="AQ1989" i="3" s="1"/>
  <c r="AO1989" i="3"/>
  <c r="AM1989" i="3"/>
  <c r="AJ1989" i="3"/>
  <c r="AI1989" i="3"/>
  <c r="AH1989" i="3"/>
  <c r="AG1989" i="3"/>
  <c r="AE1989" i="3"/>
  <c r="AK1989" i="3" s="1"/>
  <c r="AD1989" i="3"/>
  <c r="AC1989" i="3"/>
  <c r="AB1989" i="3"/>
  <c r="AA1989" i="3"/>
  <c r="Z1989" i="3"/>
  <c r="Y1989" i="3"/>
  <c r="X1989" i="3"/>
  <c r="W1989" i="3"/>
  <c r="V1989" i="3"/>
  <c r="U1989" i="3"/>
  <c r="T1989" i="3"/>
  <c r="S1989" i="3"/>
  <c r="R1989" i="3"/>
  <c r="Q1989" i="3"/>
  <c r="O1989" i="3"/>
  <c r="N1989" i="3"/>
  <c r="M1989" i="3"/>
  <c r="L1989" i="3"/>
  <c r="K1989" i="3"/>
  <c r="BA1988" i="3"/>
  <c r="AZ1988" i="3"/>
  <c r="AY1988" i="3"/>
  <c r="AX1988" i="3"/>
  <c r="AW1988" i="3"/>
  <c r="AV1988" i="3"/>
  <c r="AU1988" i="3"/>
  <c r="AT1988" i="3"/>
  <c r="AS1988" i="3"/>
  <c r="AQ1988" i="3" s="1"/>
  <c r="AO1988" i="3"/>
  <c r="AM1988" i="3"/>
  <c r="AJ1988" i="3"/>
  <c r="AI1988" i="3"/>
  <c r="AH1988" i="3"/>
  <c r="AG1988" i="3"/>
  <c r="AE1988" i="3"/>
  <c r="AK1988" i="3" s="1"/>
  <c r="AD1988" i="3"/>
  <c r="AC1988" i="3"/>
  <c r="AB1988" i="3"/>
  <c r="AA1988" i="3"/>
  <c r="Z1988" i="3"/>
  <c r="Y1988" i="3"/>
  <c r="X1988" i="3"/>
  <c r="W1988" i="3"/>
  <c r="V1988" i="3"/>
  <c r="U1988" i="3"/>
  <c r="T1988" i="3"/>
  <c r="S1988" i="3"/>
  <c r="R1988" i="3"/>
  <c r="Q1988" i="3"/>
  <c r="O1988" i="3"/>
  <c r="N1988" i="3"/>
  <c r="M1988" i="3"/>
  <c r="L1988" i="3"/>
  <c r="K1988" i="3"/>
  <c r="BA1987" i="3"/>
  <c r="AZ1987" i="3"/>
  <c r="AY1987" i="3"/>
  <c r="AX1987" i="3"/>
  <c r="AW1987" i="3"/>
  <c r="AV1987" i="3"/>
  <c r="AU1987" i="3"/>
  <c r="AT1987" i="3"/>
  <c r="AS1987" i="3"/>
  <c r="AQ1987" i="3" s="1"/>
  <c r="AO1987" i="3"/>
  <c r="AM1987" i="3"/>
  <c r="AJ1987" i="3"/>
  <c r="AI1987" i="3"/>
  <c r="AH1987" i="3"/>
  <c r="AG1987" i="3"/>
  <c r="AE1987" i="3"/>
  <c r="AK1987" i="3" s="1"/>
  <c r="AD1987" i="3"/>
  <c r="AC1987" i="3"/>
  <c r="AB1987" i="3"/>
  <c r="AA1987" i="3"/>
  <c r="Z1987" i="3"/>
  <c r="Y1987" i="3"/>
  <c r="X1987" i="3"/>
  <c r="W1987" i="3"/>
  <c r="V1987" i="3"/>
  <c r="U1987" i="3"/>
  <c r="T1987" i="3"/>
  <c r="S1987" i="3"/>
  <c r="R1987" i="3"/>
  <c r="Q1987" i="3"/>
  <c r="O1987" i="3"/>
  <c r="N1987" i="3"/>
  <c r="M1987" i="3"/>
  <c r="L1987" i="3"/>
  <c r="K1987" i="3"/>
  <c r="BA1986" i="3"/>
  <c r="AZ1986" i="3"/>
  <c r="AY1986" i="3"/>
  <c r="AX1986" i="3"/>
  <c r="AW1986" i="3"/>
  <c r="AV1986" i="3"/>
  <c r="AU1986" i="3"/>
  <c r="AT1986" i="3"/>
  <c r="AS1986" i="3"/>
  <c r="AQ1986" i="3" s="1"/>
  <c r="AO1986" i="3"/>
  <c r="AM1986" i="3"/>
  <c r="AJ1986" i="3"/>
  <c r="AI1986" i="3"/>
  <c r="AH1986" i="3"/>
  <c r="AG1986" i="3"/>
  <c r="AE1986" i="3"/>
  <c r="AK1986" i="3" s="1"/>
  <c r="AD1986" i="3"/>
  <c r="AC1986" i="3"/>
  <c r="AB1986" i="3"/>
  <c r="AA1986" i="3"/>
  <c r="Z1986" i="3"/>
  <c r="Y1986" i="3"/>
  <c r="X1986" i="3"/>
  <c r="W1986" i="3"/>
  <c r="V1986" i="3"/>
  <c r="U1986" i="3"/>
  <c r="T1986" i="3"/>
  <c r="S1986" i="3"/>
  <c r="R1986" i="3"/>
  <c r="Q1986" i="3"/>
  <c r="O1986" i="3"/>
  <c r="N1986" i="3"/>
  <c r="M1986" i="3"/>
  <c r="L1986" i="3"/>
  <c r="K1986" i="3"/>
  <c r="BA1985" i="3"/>
  <c r="AZ1985" i="3"/>
  <c r="AY1985" i="3"/>
  <c r="AX1985" i="3"/>
  <c r="AW1985" i="3"/>
  <c r="AV1985" i="3"/>
  <c r="AU1985" i="3"/>
  <c r="AT1985" i="3"/>
  <c r="AS1985" i="3"/>
  <c r="AQ1985" i="3" s="1"/>
  <c r="AO1985" i="3"/>
  <c r="AM1985" i="3"/>
  <c r="AJ1985" i="3"/>
  <c r="AI1985" i="3"/>
  <c r="AH1985" i="3"/>
  <c r="AG1985" i="3"/>
  <c r="AE1985" i="3"/>
  <c r="AK1985" i="3" s="1"/>
  <c r="AD1985" i="3"/>
  <c r="AC1985" i="3"/>
  <c r="AB1985" i="3"/>
  <c r="AA1985" i="3"/>
  <c r="Z1985" i="3"/>
  <c r="Y1985" i="3"/>
  <c r="X1985" i="3"/>
  <c r="W1985" i="3"/>
  <c r="V1985" i="3"/>
  <c r="U1985" i="3"/>
  <c r="T1985" i="3"/>
  <c r="S1985" i="3"/>
  <c r="R1985" i="3"/>
  <c r="Q1985" i="3"/>
  <c r="O1985" i="3"/>
  <c r="N1985" i="3"/>
  <c r="M1985" i="3"/>
  <c r="L1985" i="3"/>
  <c r="K1985" i="3"/>
  <c r="BA1984" i="3"/>
  <c r="AZ1984" i="3"/>
  <c r="AY1984" i="3"/>
  <c r="AX1984" i="3"/>
  <c r="AW1984" i="3"/>
  <c r="AV1984" i="3"/>
  <c r="AU1984" i="3"/>
  <c r="AT1984" i="3"/>
  <c r="AS1984" i="3"/>
  <c r="AQ1984" i="3" s="1"/>
  <c r="AO1984" i="3"/>
  <c r="AM1984" i="3"/>
  <c r="AJ1984" i="3"/>
  <c r="AI1984" i="3"/>
  <c r="AH1984" i="3"/>
  <c r="AG1984" i="3"/>
  <c r="AE1984" i="3"/>
  <c r="AK1984" i="3" s="1"/>
  <c r="AD1984" i="3"/>
  <c r="AC1984" i="3"/>
  <c r="AB1984" i="3"/>
  <c r="AA1984" i="3"/>
  <c r="Z1984" i="3"/>
  <c r="Y1984" i="3"/>
  <c r="X1984" i="3"/>
  <c r="W1984" i="3"/>
  <c r="V1984" i="3"/>
  <c r="U1984" i="3"/>
  <c r="T1984" i="3"/>
  <c r="S1984" i="3"/>
  <c r="R1984" i="3"/>
  <c r="Q1984" i="3"/>
  <c r="O1984" i="3"/>
  <c r="N1984" i="3"/>
  <c r="M1984" i="3"/>
  <c r="L1984" i="3"/>
  <c r="K1984" i="3"/>
  <c r="BA1983" i="3"/>
  <c r="AZ1983" i="3"/>
  <c r="AY1983" i="3"/>
  <c r="AX1983" i="3"/>
  <c r="AW1983" i="3"/>
  <c r="AV1983" i="3"/>
  <c r="AU1983" i="3"/>
  <c r="AT1983" i="3"/>
  <c r="AS1983" i="3"/>
  <c r="AQ1983" i="3" s="1"/>
  <c r="AO1983" i="3"/>
  <c r="AM1983" i="3"/>
  <c r="AJ1983" i="3"/>
  <c r="AI1983" i="3"/>
  <c r="AH1983" i="3"/>
  <c r="AG1983" i="3"/>
  <c r="AE1983" i="3"/>
  <c r="AK1983" i="3" s="1"/>
  <c r="AD1983" i="3"/>
  <c r="AC1983" i="3"/>
  <c r="AB1983" i="3"/>
  <c r="AA1983" i="3"/>
  <c r="Z1983" i="3"/>
  <c r="Y1983" i="3"/>
  <c r="X1983" i="3"/>
  <c r="W1983" i="3"/>
  <c r="V1983" i="3"/>
  <c r="U1983" i="3"/>
  <c r="T1983" i="3"/>
  <c r="S1983" i="3"/>
  <c r="R1983" i="3"/>
  <c r="Q1983" i="3"/>
  <c r="O1983" i="3"/>
  <c r="N1983" i="3"/>
  <c r="M1983" i="3"/>
  <c r="L1983" i="3"/>
  <c r="K1983" i="3"/>
  <c r="BA1982" i="3"/>
  <c r="AZ1982" i="3"/>
  <c r="AY1982" i="3"/>
  <c r="AX1982" i="3"/>
  <c r="AW1982" i="3"/>
  <c r="AV1982" i="3"/>
  <c r="AU1982" i="3"/>
  <c r="AT1982" i="3"/>
  <c r="AS1982" i="3"/>
  <c r="AQ1982" i="3" s="1"/>
  <c r="AO1982" i="3"/>
  <c r="AM1982" i="3"/>
  <c r="AJ1982" i="3"/>
  <c r="AI1982" i="3"/>
  <c r="AH1982" i="3"/>
  <c r="AG1982" i="3"/>
  <c r="AE1982" i="3"/>
  <c r="AK1982" i="3" s="1"/>
  <c r="AD1982" i="3"/>
  <c r="AC1982" i="3"/>
  <c r="AB1982" i="3"/>
  <c r="AA1982" i="3"/>
  <c r="Z1982" i="3"/>
  <c r="Y1982" i="3"/>
  <c r="X1982" i="3"/>
  <c r="W1982" i="3"/>
  <c r="V1982" i="3"/>
  <c r="U1982" i="3"/>
  <c r="T1982" i="3"/>
  <c r="S1982" i="3"/>
  <c r="R1982" i="3"/>
  <c r="Q1982" i="3"/>
  <c r="O1982" i="3"/>
  <c r="N1982" i="3"/>
  <c r="M1982" i="3"/>
  <c r="L1982" i="3"/>
  <c r="K1982" i="3"/>
  <c r="BA1981" i="3"/>
  <c r="AZ1981" i="3"/>
  <c r="AY1981" i="3"/>
  <c r="AX1981" i="3"/>
  <c r="AW1981" i="3"/>
  <c r="AV1981" i="3"/>
  <c r="AU1981" i="3"/>
  <c r="AT1981" i="3"/>
  <c r="AS1981" i="3"/>
  <c r="AQ1981" i="3" s="1"/>
  <c r="AO1981" i="3"/>
  <c r="AM1981" i="3"/>
  <c r="AJ1981" i="3"/>
  <c r="AI1981" i="3"/>
  <c r="AH1981" i="3"/>
  <c r="AG1981" i="3"/>
  <c r="AE1981" i="3"/>
  <c r="AK1981" i="3" s="1"/>
  <c r="AD1981" i="3"/>
  <c r="AC1981" i="3"/>
  <c r="AB1981" i="3"/>
  <c r="AA1981" i="3"/>
  <c r="Z1981" i="3"/>
  <c r="Y1981" i="3"/>
  <c r="X1981" i="3"/>
  <c r="W1981" i="3"/>
  <c r="V1981" i="3"/>
  <c r="U1981" i="3"/>
  <c r="T1981" i="3"/>
  <c r="S1981" i="3"/>
  <c r="R1981" i="3"/>
  <c r="Q1981" i="3"/>
  <c r="O1981" i="3"/>
  <c r="N1981" i="3"/>
  <c r="M1981" i="3"/>
  <c r="L1981" i="3"/>
  <c r="K1981" i="3"/>
  <c r="BA1980" i="3"/>
  <c r="AZ1980" i="3"/>
  <c r="AY1980" i="3"/>
  <c r="AX1980" i="3"/>
  <c r="AW1980" i="3"/>
  <c r="AV1980" i="3"/>
  <c r="AU1980" i="3"/>
  <c r="AT1980" i="3"/>
  <c r="AS1980" i="3"/>
  <c r="AQ1980" i="3" s="1"/>
  <c r="AO1980" i="3"/>
  <c r="AM1980" i="3"/>
  <c r="AJ1980" i="3"/>
  <c r="AI1980" i="3"/>
  <c r="AH1980" i="3"/>
  <c r="AG1980" i="3"/>
  <c r="AE1980" i="3"/>
  <c r="AK1980" i="3" s="1"/>
  <c r="AD1980" i="3"/>
  <c r="AC1980" i="3"/>
  <c r="AB1980" i="3"/>
  <c r="AA1980" i="3"/>
  <c r="Z1980" i="3"/>
  <c r="Y1980" i="3"/>
  <c r="X1980" i="3"/>
  <c r="W1980" i="3"/>
  <c r="V1980" i="3"/>
  <c r="U1980" i="3"/>
  <c r="T1980" i="3"/>
  <c r="S1980" i="3"/>
  <c r="R1980" i="3"/>
  <c r="Q1980" i="3"/>
  <c r="O1980" i="3"/>
  <c r="N1980" i="3"/>
  <c r="M1980" i="3"/>
  <c r="L1980" i="3"/>
  <c r="K1980" i="3"/>
  <c r="BA1979" i="3"/>
  <c r="AZ1979" i="3"/>
  <c r="AY1979" i="3"/>
  <c r="AX1979" i="3"/>
  <c r="AW1979" i="3"/>
  <c r="AV1979" i="3"/>
  <c r="AU1979" i="3"/>
  <c r="AT1979" i="3"/>
  <c r="AS1979" i="3"/>
  <c r="AQ1979" i="3" s="1"/>
  <c r="AO1979" i="3"/>
  <c r="AM1979" i="3"/>
  <c r="AJ1979" i="3"/>
  <c r="AI1979" i="3"/>
  <c r="AH1979" i="3"/>
  <c r="AG1979" i="3"/>
  <c r="AE1979" i="3"/>
  <c r="AK1979" i="3" s="1"/>
  <c r="AD1979" i="3"/>
  <c r="AC1979" i="3"/>
  <c r="AB1979" i="3"/>
  <c r="AA1979" i="3"/>
  <c r="Z1979" i="3"/>
  <c r="Y1979" i="3"/>
  <c r="X1979" i="3"/>
  <c r="W1979" i="3"/>
  <c r="V1979" i="3"/>
  <c r="U1979" i="3"/>
  <c r="T1979" i="3"/>
  <c r="S1979" i="3"/>
  <c r="R1979" i="3"/>
  <c r="Q1979" i="3"/>
  <c r="O1979" i="3"/>
  <c r="N1979" i="3"/>
  <c r="M1979" i="3"/>
  <c r="L1979" i="3"/>
  <c r="K1979" i="3"/>
  <c r="BA1978" i="3"/>
  <c r="AZ1978" i="3"/>
  <c r="AY1978" i="3"/>
  <c r="AX1978" i="3"/>
  <c r="AW1978" i="3"/>
  <c r="AV1978" i="3"/>
  <c r="AU1978" i="3"/>
  <c r="AT1978" i="3"/>
  <c r="AS1978" i="3"/>
  <c r="AQ1978" i="3" s="1"/>
  <c r="AO1978" i="3"/>
  <c r="AM1978" i="3"/>
  <c r="AJ1978" i="3"/>
  <c r="AI1978" i="3"/>
  <c r="AH1978" i="3"/>
  <c r="AG1978" i="3"/>
  <c r="AE1978" i="3"/>
  <c r="AK1978" i="3" s="1"/>
  <c r="AD1978" i="3"/>
  <c r="AC1978" i="3"/>
  <c r="AB1978" i="3"/>
  <c r="AA1978" i="3"/>
  <c r="Z1978" i="3"/>
  <c r="Y1978" i="3"/>
  <c r="X1978" i="3"/>
  <c r="W1978" i="3"/>
  <c r="V1978" i="3"/>
  <c r="U1978" i="3"/>
  <c r="T1978" i="3"/>
  <c r="S1978" i="3"/>
  <c r="R1978" i="3"/>
  <c r="Q1978" i="3"/>
  <c r="O1978" i="3"/>
  <c r="N1978" i="3"/>
  <c r="M1978" i="3"/>
  <c r="L1978" i="3"/>
  <c r="K1978" i="3"/>
  <c r="BA1977" i="3"/>
  <c r="AZ1977" i="3"/>
  <c r="AY1977" i="3"/>
  <c r="AX1977" i="3"/>
  <c r="AW1977" i="3"/>
  <c r="AV1977" i="3"/>
  <c r="AU1977" i="3"/>
  <c r="AT1977" i="3"/>
  <c r="AS1977" i="3"/>
  <c r="AQ1977" i="3" s="1"/>
  <c r="AO1977" i="3"/>
  <c r="AM1977" i="3"/>
  <c r="AJ1977" i="3"/>
  <c r="AI1977" i="3"/>
  <c r="AH1977" i="3"/>
  <c r="AG1977" i="3"/>
  <c r="AE1977" i="3"/>
  <c r="AK1977" i="3" s="1"/>
  <c r="AD1977" i="3"/>
  <c r="AC1977" i="3"/>
  <c r="AB1977" i="3"/>
  <c r="AA1977" i="3"/>
  <c r="Z1977" i="3"/>
  <c r="Y1977" i="3"/>
  <c r="X1977" i="3"/>
  <c r="W1977" i="3"/>
  <c r="V1977" i="3"/>
  <c r="U1977" i="3"/>
  <c r="T1977" i="3"/>
  <c r="S1977" i="3"/>
  <c r="R1977" i="3"/>
  <c r="Q1977" i="3"/>
  <c r="O1977" i="3"/>
  <c r="N1977" i="3"/>
  <c r="M1977" i="3"/>
  <c r="L1977" i="3"/>
  <c r="K1977" i="3"/>
  <c r="BA1976" i="3"/>
  <c r="AZ1976" i="3"/>
  <c r="AY1976" i="3"/>
  <c r="AX1976" i="3"/>
  <c r="AW1976" i="3"/>
  <c r="AV1976" i="3"/>
  <c r="AU1976" i="3"/>
  <c r="AT1976" i="3"/>
  <c r="AS1976" i="3"/>
  <c r="AQ1976" i="3" s="1"/>
  <c r="AO1976" i="3"/>
  <c r="AM1976" i="3"/>
  <c r="AJ1976" i="3"/>
  <c r="AI1976" i="3"/>
  <c r="AH1976" i="3"/>
  <c r="AG1976" i="3"/>
  <c r="AE1976" i="3"/>
  <c r="AK1976" i="3" s="1"/>
  <c r="AD1976" i="3"/>
  <c r="AC1976" i="3"/>
  <c r="AB1976" i="3"/>
  <c r="AA1976" i="3"/>
  <c r="Z1976" i="3"/>
  <c r="Y1976" i="3"/>
  <c r="X1976" i="3"/>
  <c r="W1976" i="3"/>
  <c r="V1976" i="3"/>
  <c r="U1976" i="3"/>
  <c r="T1976" i="3"/>
  <c r="S1976" i="3"/>
  <c r="R1976" i="3"/>
  <c r="Q1976" i="3"/>
  <c r="O1976" i="3"/>
  <c r="N1976" i="3"/>
  <c r="M1976" i="3"/>
  <c r="L1976" i="3"/>
  <c r="K1976" i="3"/>
  <c r="BA1975" i="3"/>
  <c r="AZ1975" i="3"/>
  <c r="AY1975" i="3"/>
  <c r="AX1975" i="3"/>
  <c r="AW1975" i="3"/>
  <c r="AV1975" i="3"/>
  <c r="AU1975" i="3"/>
  <c r="AT1975" i="3"/>
  <c r="AS1975" i="3"/>
  <c r="AQ1975" i="3" s="1"/>
  <c r="AO1975" i="3"/>
  <c r="AM1975" i="3"/>
  <c r="AJ1975" i="3"/>
  <c r="AI1975" i="3"/>
  <c r="AH1975" i="3"/>
  <c r="AG1975" i="3"/>
  <c r="AE1975" i="3"/>
  <c r="AK1975" i="3" s="1"/>
  <c r="AD1975" i="3"/>
  <c r="AC1975" i="3"/>
  <c r="AB1975" i="3"/>
  <c r="AA1975" i="3"/>
  <c r="Z1975" i="3"/>
  <c r="Y1975" i="3"/>
  <c r="X1975" i="3"/>
  <c r="W1975" i="3"/>
  <c r="V1975" i="3"/>
  <c r="U1975" i="3"/>
  <c r="T1975" i="3"/>
  <c r="S1975" i="3"/>
  <c r="R1975" i="3"/>
  <c r="Q1975" i="3"/>
  <c r="O1975" i="3"/>
  <c r="N1975" i="3"/>
  <c r="M1975" i="3"/>
  <c r="L1975" i="3"/>
  <c r="K1975" i="3"/>
  <c r="BA1974" i="3"/>
  <c r="AZ1974" i="3"/>
  <c r="AY1974" i="3"/>
  <c r="AX1974" i="3"/>
  <c r="AW1974" i="3"/>
  <c r="AV1974" i="3"/>
  <c r="AU1974" i="3"/>
  <c r="AT1974" i="3"/>
  <c r="AS1974" i="3"/>
  <c r="AQ1974" i="3" s="1"/>
  <c r="AO1974" i="3"/>
  <c r="AM1974" i="3"/>
  <c r="AJ1974" i="3"/>
  <c r="AI1974" i="3"/>
  <c r="AH1974" i="3"/>
  <c r="AG1974" i="3"/>
  <c r="AE1974" i="3"/>
  <c r="AK1974" i="3" s="1"/>
  <c r="AD1974" i="3"/>
  <c r="AC1974" i="3"/>
  <c r="AB1974" i="3"/>
  <c r="AA1974" i="3"/>
  <c r="Z1974" i="3"/>
  <c r="Y1974" i="3"/>
  <c r="X1974" i="3"/>
  <c r="W1974" i="3"/>
  <c r="V1974" i="3"/>
  <c r="U1974" i="3"/>
  <c r="T1974" i="3"/>
  <c r="S1974" i="3"/>
  <c r="R1974" i="3"/>
  <c r="Q1974" i="3"/>
  <c r="O1974" i="3"/>
  <c r="N1974" i="3"/>
  <c r="M1974" i="3"/>
  <c r="L1974" i="3"/>
  <c r="K1974" i="3"/>
  <c r="BA1973" i="3"/>
  <c r="AZ1973" i="3"/>
  <c r="AY1973" i="3"/>
  <c r="AX1973" i="3"/>
  <c r="AW1973" i="3"/>
  <c r="AV1973" i="3"/>
  <c r="AU1973" i="3"/>
  <c r="AT1973" i="3"/>
  <c r="AS1973" i="3"/>
  <c r="AQ1973" i="3" s="1"/>
  <c r="AO1973" i="3"/>
  <c r="AM1973" i="3"/>
  <c r="AJ1973" i="3"/>
  <c r="AI1973" i="3"/>
  <c r="AH1973" i="3"/>
  <c r="AG1973" i="3"/>
  <c r="AE1973" i="3"/>
  <c r="AK1973" i="3" s="1"/>
  <c r="AD1973" i="3"/>
  <c r="AC1973" i="3"/>
  <c r="AB1973" i="3"/>
  <c r="AA1973" i="3"/>
  <c r="Z1973" i="3"/>
  <c r="Y1973" i="3"/>
  <c r="X1973" i="3"/>
  <c r="W1973" i="3"/>
  <c r="V1973" i="3"/>
  <c r="U1973" i="3"/>
  <c r="T1973" i="3"/>
  <c r="S1973" i="3"/>
  <c r="R1973" i="3"/>
  <c r="Q1973" i="3"/>
  <c r="O1973" i="3"/>
  <c r="N1973" i="3"/>
  <c r="M1973" i="3"/>
  <c r="L1973" i="3"/>
  <c r="K1973" i="3"/>
  <c r="BA1972" i="3"/>
  <c r="AZ1972" i="3"/>
  <c r="AY1972" i="3"/>
  <c r="AX1972" i="3"/>
  <c r="AW1972" i="3"/>
  <c r="AV1972" i="3"/>
  <c r="AU1972" i="3"/>
  <c r="AT1972" i="3"/>
  <c r="AS1972" i="3"/>
  <c r="AQ1972" i="3" s="1"/>
  <c r="AO1972" i="3"/>
  <c r="AM1972" i="3"/>
  <c r="AJ1972" i="3"/>
  <c r="AI1972" i="3"/>
  <c r="AH1972" i="3"/>
  <c r="AG1972" i="3"/>
  <c r="AE1972" i="3"/>
  <c r="AK1972" i="3" s="1"/>
  <c r="AD1972" i="3"/>
  <c r="AC1972" i="3"/>
  <c r="AB1972" i="3"/>
  <c r="AA1972" i="3"/>
  <c r="Z1972" i="3"/>
  <c r="Y1972" i="3"/>
  <c r="X1972" i="3"/>
  <c r="W1972" i="3"/>
  <c r="V1972" i="3"/>
  <c r="U1972" i="3"/>
  <c r="T1972" i="3"/>
  <c r="S1972" i="3"/>
  <c r="R1972" i="3"/>
  <c r="Q1972" i="3"/>
  <c r="O1972" i="3"/>
  <c r="N1972" i="3"/>
  <c r="M1972" i="3"/>
  <c r="L1972" i="3"/>
  <c r="K1972" i="3"/>
  <c r="BA1971" i="3"/>
  <c r="AZ1971" i="3"/>
  <c r="AY1971" i="3"/>
  <c r="AX1971" i="3"/>
  <c r="AW1971" i="3"/>
  <c r="AV1971" i="3"/>
  <c r="AU1971" i="3"/>
  <c r="AT1971" i="3"/>
  <c r="AS1971" i="3"/>
  <c r="AQ1971" i="3" s="1"/>
  <c r="AO1971" i="3"/>
  <c r="AM1971" i="3"/>
  <c r="AJ1971" i="3"/>
  <c r="AI1971" i="3"/>
  <c r="AH1971" i="3"/>
  <c r="AG1971" i="3"/>
  <c r="AE1971" i="3"/>
  <c r="AK1971" i="3" s="1"/>
  <c r="AD1971" i="3"/>
  <c r="AC1971" i="3"/>
  <c r="AB1971" i="3"/>
  <c r="AA1971" i="3"/>
  <c r="Z1971" i="3"/>
  <c r="Y1971" i="3"/>
  <c r="X1971" i="3"/>
  <c r="W1971" i="3"/>
  <c r="V1971" i="3"/>
  <c r="U1971" i="3"/>
  <c r="T1971" i="3"/>
  <c r="S1971" i="3"/>
  <c r="R1971" i="3"/>
  <c r="Q1971" i="3"/>
  <c r="O1971" i="3"/>
  <c r="N1971" i="3"/>
  <c r="M1971" i="3"/>
  <c r="L1971" i="3"/>
  <c r="K1971" i="3"/>
  <c r="BA1970" i="3"/>
  <c r="AZ1970" i="3"/>
  <c r="AY1970" i="3"/>
  <c r="AX1970" i="3"/>
  <c r="AW1970" i="3"/>
  <c r="AV1970" i="3"/>
  <c r="AU1970" i="3"/>
  <c r="AT1970" i="3"/>
  <c r="AS1970" i="3"/>
  <c r="AQ1970" i="3" s="1"/>
  <c r="AO1970" i="3"/>
  <c r="AM1970" i="3"/>
  <c r="AJ1970" i="3"/>
  <c r="AI1970" i="3"/>
  <c r="AH1970" i="3"/>
  <c r="AG1970" i="3"/>
  <c r="AE1970" i="3"/>
  <c r="AK1970" i="3" s="1"/>
  <c r="AD1970" i="3"/>
  <c r="AC1970" i="3"/>
  <c r="AB1970" i="3"/>
  <c r="AA1970" i="3"/>
  <c r="Z1970" i="3"/>
  <c r="Y1970" i="3"/>
  <c r="X1970" i="3"/>
  <c r="W1970" i="3"/>
  <c r="V1970" i="3"/>
  <c r="U1970" i="3"/>
  <c r="T1970" i="3"/>
  <c r="S1970" i="3"/>
  <c r="R1970" i="3"/>
  <c r="Q1970" i="3"/>
  <c r="O1970" i="3"/>
  <c r="N1970" i="3"/>
  <c r="M1970" i="3"/>
  <c r="L1970" i="3"/>
  <c r="K1970" i="3"/>
  <c r="BA1969" i="3"/>
  <c r="AZ1969" i="3"/>
  <c r="AY1969" i="3"/>
  <c r="AX1969" i="3"/>
  <c r="AW1969" i="3"/>
  <c r="AV1969" i="3"/>
  <c r="AU1969" i="3"/>
  <c r="AT1969" i="3"/>
  <c r="AS1969" i="3"/>
  <c r="AQ1969" i="3" s="1"/>
  <c r="AO1969" i="3"/>
  <c r="AM1969" i="3"/>
  <c r="AJ1969" i="3"/>
  <c r="AI1969" i="3"/>
  <c r="AH1969" i="3"/>
  <c r="AG1969" i="3"/>
  <c r="AE1969" i="3"/>
  <c r="AK1969" i="3" s="1"/>
  <c r="AD1969" i="3"/>
  <c r="AC1969" i="3"/>
  <c r="AB1969" i="3"/>
  <c r="AA1969" i="3"/>
  <c r="Z1969" i="3"/>
  <c r="Y1969" i="3"/>
  <c r="X1969" i="3"/>
  <c r="W1969" i="3"/>
  <c r="V1969" i="3"/>
  <c r="U1969" i="3"/>
  <c r="T1969" i="3"/>
  <c r="S1969" i="3"/>
  <c r="R1969" i="3"/>
  <c r="Q1969" i="3"/>
  <c r="O1969" i="3"/>
  <c r="N1969" i="3"/>
  <c r="M1969" i="3"/>
  <c r="L1969" i="3"/>
  <c r="K1969" i="3"/>
  <c r="BA1968" i="3"/>
  <c r="AZ1968" i="3"/>
  <c r="AY1968" i="3"/>
  <c r="AX1968" i="3"/>
  <c r="AW1968" i="3"/>
  <c r="AV1968" i="3"/>
  <c r="AU1968" i="3"/>
  <c r="AT1968" i="3"/>
  <c r="AS1968" i="3"/>
  <c r="AQ1968" i="3" s="1"/>
  <c r="AO1968" i="3"/>
  <c r="AM1968" i="3"/>
  <c r="AJ1968" i="3"/>
  <c r="AI1968" i="3"/>
  <c r="AH1968" i="3"/>
  <c r="AG1968" i="3"/>
  <c r="AE1968" i="3"/>
  <c r="AK1968" i="3" s="1"/>
  <c r="AD1968" i="3"/>
  <c r="AC1968" i="3"/>
  <c r="AB1968" i="3"/>
  <c r="AA1968" i="3"/>
  <c r="Z1968" i="3"/>
  <c r="Y1968" i="3"/>
  <c r="X1968" i="3"/>
  <c r="W1968" i="3"/>
  <c r="V1968" i="3"/>
  <c r="U1968" i="3"/>
  <c r="T1968" i="3"/>
  <c r="S1968" i="3"/>
  <c r="R1968" i="3"/>
  <c r="Q1968" i="3"/>
  <c r="O1968" i="3"/>
  <c r="N1968" i="3"/>
  <c r="M1968" i="3"/>
  <c r="L1968" i="3"/>
  <c r="K1968" i="3"/>
  <c r="BA1967" i="3"/>
  <c r="AZ1967" i="3"/>
  <c r="AY1967" i="3"/>
  <c r="AX1967" i="3"/>
  <c r="AW1967" i="3"/>
  <c r="AV1967" i="3"/>
  <c r="AU1967" i="3"/>
  <c r="AT1967" i="3"/>
  <c r="AS1967" i="3"/>
  <c r="AQ1967" i="3" s="1"/>
  <c r="AO1967" i="3"/>
  <c r="AM1967" i="3"/>
  <c r="AJ1967" i="3"/>
  <c r="AI1967" i="3"/>
  <c r="AH1967" i="3"/>
  <c r="AG1967" i="3"/>
  <c r="AE1967" i="3"/>
  <c r="AK1967" i="3" s="1"/>
  <c r="AD1967" i="3"/>
  <c r="AC1967" i="3"/>
  <c r="AB1967" i="3"/>
  <c r="AA1967" i="3"/>
  <c r="Z1967" i="3"/>
  <c r="Y1967" i="3"/>
  <c r="X1967" i="3"/>
  <c r="W1967" i="3"/>
  <c r="V1967" i="3"/>
  <c r="U1967" i="3"/>
  <c r="T1967" i="3"/>
  <c r="S1967" i="3"/>
  <c r="R1967" i="3"/>
  <c r="Q1967" i="3"/>
  <c r="O1967" i="3"/>
  <c r="N1967" i="3"/>
  <c r="M1967" i="3"/>
  <c r="L1967" i="3"/>
  <c r="K1967" i="3"/>
  <c r="BA1966" i="3"/>
  <c r="AZ1966" i="3"/>
  <c r="AY1966" i="3"/>
  <c r="AX1966" i="3"/>
  <c r="AW1966" i="3"/>
  <c r="AV1966" i="3"/>
  <c r="AU1966" i="3"/>
  <c r="AT1966" i="3"/>
  <c r="AS1966" i="3"/>
  <c r="AQ1966" i="3" s="1"/>
  <c r="AO1966" i="3"/>
  <c r="AM1966" i="3"/>
  <c r="AJ1966" i="3"/>
  <c r="AI1966" i="3"/>
  <c r="AH1966" i="3"/>
  <c r="AG1966" i="3"/>
  <c r="AE1966" i="3"/>
  <c r="AK1966" i="3" s="1"/>
  <c r="AD1966" i="3"/>
  <c r="AC1966" i="3"/>
  <c r="AB1966" i="3"/>
  <c r="AA1966" i="3"/>
  <c r="Z1966" i="3"/>
  <c r="Y1966" i="3"/>
  <c r="X1966" i="3"/>
  <c r="W1966" i="3"/>
  <c r="V1966" i="3"/>
  <c r="U1966" i="3"/>
  <c r="T1966" i="3"/>
  <c r="S1966" i="3"/>
  <c r="R1966" i="3"/>
  <c r="Q1966" i="3"/>
  <c r="O1966" i="3"/>
  <c r="N1966" i="3"/>
  <c r="M1966" i="3"/>
  <c r="L1966" i="3"/>
  <c r="K1966" i="3"/>
  <c r="BA1965" i="3"/>
  <c r="AZ1965" i="3"/>
  <c r="AY1965" i="3"/>
  <c r="AX1965" i="3"/>
  <c r="AW1965" i="3"/>
  <c r="AV1965" i="3"/>
  <c r="AU1965" i="3"/>
  <c r="AT1965" i="3"/>
  <c r="AS1965" i="3"/>
  <c r="AQ1965" i="3" s="1"/>
  <c r="AO1965" i="3"/>
  <c r="AM1965" i="3"/>
  <c r="AJ1965" i="3"/>
  <c r="AI1965" i="3"/>
  <c r="AH1965" i="3"/>
  <c r="AG1965" i="3"/>
  <c r="AE1965" i="3"/>
  <c r="AK1965" i="3" s="1"/>
  <c r="AD1965" i="3"/>
  <c r="AC1965" i="3"/>
  <c r="AB1965" i="3"/>
  <c r="AA1965" i="3"/>
  <c r="Z1965" i="3"/>
  <c r="Y1965" i="3"/>
  <c r="X1965" i="3"/>
  <c r="W1965" i="3"/>
  <c r="V1965" i="3"/>
  <c r="U1965" i="3"/>
  <c r="T1965" i="3"/>
  <c r="S1965" i="3"/>
  <c r="R1965" i="3"/>
  <c r="Q1965" i="3"/>
  <c r="O1965" i="3"/>
  <c r="N1965" i="3"/>
  <c r="M1965" i="3"/>
  <c r="L1965" i="3"/>
  <c r="K1965" i="3"/>
  <c r="BA1964" i="3"/>
  <c r="AZ1964" i="3"/>
  <c r="AY1964" i="3"/>
  <c r="AX1964" i="3"/>
  <c r="AW1964" i="3"/>
  <c r="AV1964" i="3"/>
  <c r="AU1964" i="3"/>
  <c r="AT1964" i="3"/>
  <c r="AS1964" i="3"/>
  <c r="AQ1964" i="3" s="1"/>
  <c r="AO1964" i="3"/>
  <c r="AM1964" i="3"/>
  <c r="AJ1964" i="3"/>
  <c r="AI1964" i="3"/>
  <c r="AH1964" i="3"/>
  <c r="AG1964" i="3"/>
  <c r="AE1964" i="3"/>
  <c r="AK1964" i="3" s="1"/>
  <c r="AD1964" i="3"/>
  <c r="AC1964" i="3"/>
  <c r="AB1964" i="3"/>
  <c r="AA1964" i="3"/>
  <c r="Z1964" i="3"/>
  <c r="Y1964" i="3"/>
  <c r="X1964" i="3"/>
  <c r="W1964" i="3"/>
  <c r="V1964" i="3"/>
  <c r="U1964" i="3"/>
  <c r="T1964" i="3"/>
  <c r="S1964" i="3"/>
  <c r="R1964" i="3"/>
  <c r="Q1964" i="3"/>
  <c r="O1964" i="3"/>
  <c r="N1964" i="3"/>
  <c r="M1964" i="3"/>
  <c r="L1964" i="3"/>
  <c r="K1964" i="3"/>
  <c r="BA1963" i="3"/>
  <c r="AZ1963" i="3"/>
  <c r="AY1963" i="3"/>
  <c r="AX1963" i="3"/>
  <c r="AW1963" i="3"/>
  <c r="AV1963" i="3"/>
  <c r="AU1963" i="3"/>
  <c r="AT1963" i="3"/>
  <c r="AS1963" i="3"/>
  <c r="AQ1963" i="3" s="1"/>
  <c r="AO1963" i="3"/>
  <c r="AM1963" i="3"/>
  <c r="AJ1963" i="3"/>
  <c r="AI1963" i="3"/>
  <c r="AH1963" i="3"/>
  <c r="AG1963" i="3"/>
  <c r="AE1963" i="3"/>
  <c r="AK1963" i="3" s="1"/>
  <c r="AD1963" i="3"/>
  <c r="AC1963" i="3"/>
  <c r="AB1963" i="3"/>
  <c r="AA1963" i="3"/>
  <c r="Z1963" i="3"/>
  <c r="Y1963" i="3"/>
  <c r="X1963" i="3"/>
  <c r="W1963" i="3"/>
  <c r="V1963" i="3"/>
  <c r="U1963" i="3"/>
  <c r="T1963" i="3"/>
  <c r="S1963" i="3"/>
  <c r="R1963" i="3"/>
  <c r="Q1963" i="3"/>
  <c r="O1963" i="3"/>
  <c r="N1963" i="3"/>
  <c r="M1963" i="3"/>
  <c r="L1963" i="3"/>
  <c r="K1963" i="3"/>
  <c r="BA1962" i="3"/>
  <c r="AZ1962" i="3"/>
  <c r="AY1962" i="3"/>
  <c r="AX1962" i="3"/>
  <c r="AW1962" i="3"/>
  <c r="AV1962" i="3"/>
  <c r="AU1962" i="3"/>
  <c r="AT1962" i="3"/>
  <c r="AS1962" i="3"/>
  <c r="AQ1962" i="3" s="1"/>
  <c r="AO1962" i="3"/>
  <c r="AM1962" i="3"/>
  <c r="AJ1962" i="3"/>
  <c r="AI1962" i="3"/>
  <c r="AH1962" i="3"/>
  <c r="AG1962" i="3"/>
  <c r="AE1962" i="3"/>
  <c r="AK1962" i="3" s="1"/>
  <c r="AD1962" i="3"/>
  <c r="AC1962" i="3"/>
  <c r="AB1962" i="3"/>
  <c r="AA1962" i="3"/>
  <c r="Z1962" i="3"/>
  <c r="Y1962" i="3"/>
  <c r="X1962" i="3"/>
  <c r="W1962" i="3"/>
  <c r="V1962" i="3"/>
  <c r="U1962" i="3"/>
  <c r="T1962" i="3"/>
  <c r="S1962" i="3"/>
  <c r="R1962" i="3"/>
  <c r="Q1962" i="3"/>
  <c r="O1962" i="3"/>
  <c r="N1962" i="3"/>
  <c r="M1962" i="3"/>
  <c r="L1962" i="3"/>
  <c r="K1962" i="3"/>
  <c r="BA1961" i="3"/>
  <c r="AZ1961" i="3"/>
  <c r="AY1961" i="3"/>
  <c r="AX1961" i="3"/>
  <c r="AW1961" i="3"/>
  <c r="AV1961" i="3"/>
  <c r="AU1961" i="3"/>
  <c r="AT1961" i="3"/>
  <c r="AS1961" i="3"/>
  <c r="AQ1961" i="3" s="1"/>
  <c r="AO1961" i="3"/>
  <c r="AM1961" i="3"/>
  <c r="AJ1961" i="3"/>
  <c r="AI1961" i="3"/>
  <c r="AH1961" i="3"/>
  <c r="AG1961" i="3"/>
  <c r="AE1961" i="3"/>
  <c r="AK1961" i="3" s="1"/>
  <c r="AD1961" i="3"/>
  <c r="AC1961" i="3"/>
  <c r="AB1961" i="3"/>
  <c r="AA1961" i="3"/>
  <c r="Z1961" i="3"/>
  <c r="Y1961" i="3"/>
  <c r="X1961" i="3"/>
  <c r="W1961" i="3"/>
  <c r="V1961" i="3"/>
  <c r="U1961" i="3"/>
  <c r="T1961" i="3"/>
  <c r="S1961" i="3"/>
  <c r="R1961" i="3"/>
  <c r="Q1961" i="3"/>
  <c r="O1961" i="3"/>
  <c r="N1961" i="3"/>
  <c r="M1961" i="3"/>
  <c r="L1961" i="3"/>
  <c r="K1961" i="3"/>
  <c r="BA1960" i="3"/>
  <c r="AZ1960" i="3"/>
  <c r="AY1960" i="3"/>
  <c r="AX1960" i="3"/>
  <c r="AW1960" i="3"/>
  <c r="AV1960" i="3"/>
  <c r="AU1960" i="3"/>
  <c r="AT1960" i="3"/>
  <c r="AS1960" i="3"/>
  <c r="AO1960" i="3" s="1"/>
  <c r="AJ1960" i="3"/>
  <c r="AI1960" i="3"/>
  <c r="AH1960" i="3"/>
  <c r="AG1960" i="3"/>
  <c r="AE1960" i="3"/>
  <c r="AK1960" i="3" s="1"/>
  <c r="AD1960" i="3"/>
  <c r="AC1960" i="3"/>
  <c r="AB1960" i="3"/>
  <c r="AA1960" i="3"/>
  <c r="Z1960" i="3"/>
  <c r="Y1960" i="3"/>
  <c r="X1960" i="3"/>
  <c r="W1960" i="3"/>
  <c r="V1960" i="3"/>
  <c r="U1960" i="3"/>
  <c r="T1960" i="3"/>
  <c r="S1960" i="3"/>
  <c r="R1960" i="3"/>
  <c r="Q1960" i="3"/>
  <c r="O1960" i="3"/>
  <c r="N1960" i="3"/>
  <c r="M1960" i="3"/>
  <c r="L1960" i="3"/>
  <c r="K1960" i="3"/>
  <c r="BA1959" i="3"/>
  <c r="AZ1959" i="3"/>
  <c r="AY1959" i="3"/>
  <c r="AX1959" i="3"/>
  <c r="AW1959" i="3"/>
  <c r="AV1959" i="3"/>
  <c r="AU1959" i="3"/>
  <c r="AT1959" i="3"/>
  <c r="AS1959" i="3"/>
  <c r="AM1959" i="3" s="1"/>
  <c r="AO1959" i="3"/>
  <c r="AJ1959" i="3"/>
  <c r="AI1959" i="3"/>
  <c r="AH1959" i="3"/>
  <c r="AG1959" i="3"/>
  <c r="AE1959" i="3"/>
  <c r="AK1959" i="3" s="1"/>
  <c r="AD1959" i="3"/>
  <c r="AC1959" i="3"/>
  <c r="AB1959" i="3"/>
  <c r="AA1959" i="3"/>
  <c r="Z1959" i="3"/>
  <c r="Y1959" i="3"/>
  <c r="X1959" i="3"/>
  <c r="W1959" i="3"/>
  <c r="V1959" i="3"/>
  <c r="U1959" i="3"/>
  <c r="T1959" i="3"/>
  <c r="S1959" i="3"/>
  <c r="R1959" i="3"/>
  <c r="Q1959" i="3"/>
  <c r="O1959" i="3"/>
  <c r="N1959" i="3"/>
  <c r="M1959" i="3"/>
  <c r="L1959" i="3"/>
  <c r="K1959" i="3"/>
  <c r="BA1958" i="3"/>
  <c r="AZ1958" i="3"/>
  <c r="AY1958" i="3"/>
  <c r="AX1958" i="3"/>
  <c r="AW1958" i="3"/>
  <c r="AV1958" i="3"/>
  <c r="AU1958" i="3"/>
  <c r="AT1958" i="3"/>
  <c r="AS1958" i="3"/>
  <c r="AO1958" i="3"/>
  <c r="AM1958" i="3"/>
  <c r="AJ1958" i="3"/>
  <c r="AI1958" i="3"/>
  <c r="AH1958" i="3"/>
  <c r="AG1958" i="3"/>
  <c r="AE1958" i="3"/>
  <c r="AK1958" i="3" s="1"/>
  <c r="AD1958" i="3"/>
  <c r="AC1958" i="3"/>
  <c r="AB1958" i="3"/>
  <c r="AA1958" i="3"/>
  <c r="Z1958" i="3"/>
  <c r="Y1958" i="3"/>
  <c r="X1958" i="3"/>
  <c r="W1958" i="3"/>
  <c r="V1958" i="3"/>
  <c r="U1958" i="3"/>
  <c r="T1958" i="3"/>
  <c r="S1958" i="3"/>
  <c r="R1958" i="3"/>
  <c r="Q1958" i="3"/>
  <c r="O1958" i="3"/>
  <c r="N1958" i="3"/>
  <c r="M1958" i="3"/>
  <c r="L1958" i="3"/>
  <c r="K1958" i="3"/>
  <c r="BA1957" i="3"/>
  <c r="AZ1957" i="3"/>
  <c r="AY1957" i="3"/>
  <c r="AX1957" i="3"/>
  <c r="AW1957" i="3"/>
  <c r="AV1957" i="3"/>
  <c r="AU1957" i="3"/>
  <c r="AT1957" i="3"/>
  <c r="AS1957" i="3"/>
  <c r="AO1957" i="3"/>
  <c r="AM1957" i="3"/>
  <c r="AJ1957" i="3"/>
  <c r="AI1957" i="3"/>
  <c r="AH1957" i="3"/>
  <c r="AG1957" i="3"/>
  <c r="AE1957" i="3"/>
  <c r="AK1957" i="3" s="1"/>
  <c r="AD1957" i="3"/>
  <c r="AC1957" i="3"/>
  <c r="AB1957" i="3"/>
  <c r="AA1957" i="3"/>
  <c r="Z1957" i="3"/>
  <c r="Y1957" i="3"/>
  <c r="X1957" i="3"/>
  <c r="W1957" i="3"/>
  <c r="V1957" i="3"/>
  <c r="U1957" i="3"/>
  <c r="T1957" i="3"/>
  <c r="S1957" i="3"/>
  <c r="R1957" i="3"/>
  <c r="Q1957" i="3"/>
  <c r="O1957" i="3"/>
  <c r="N1957" i="3"/>
  <c r="M1957" i="3"/>
  <c r="L1957" i="3"/>
  <c r="K1957" i="3"/>
  <c r="BA1956" i="3"/>
  <c r="AZ1956" i="3"/>
  <c r="AY1956" i="3"/>
  <c r="AX1956" i="3"/>
  <c r="AW1956" i="3"/>
  <c r="AV1956" i="3"/>
  <c r="AU1956" i="3"/>
  <c r="AT1956" i="3"/>
  <c r="AS1956" i="3"/>
  <c r="AO1956" i="3"/>
  <c r="AM1956" i="3"/>
  <c r="AJ1956" i="3"/>
  <c r="AI1956" i="3"/>
  <c r="AH1956" i="3"/>
  <c r="AG1956" i="3"/>
  <c r="AE1956" i="3"/>
  <c r="AK1956" i="3" s="1"/>
  <c r="AD1956" i="3"/>
  <c r="AC1956" i="3"/>
  <c r="AB1956" i="3"/>
  <c r="AA1956" i="3"/>
  <c r="Z1956" i="3"/>
  <c r="Y1956" i="3"/>
  <c r="X1956" i="3"/>
  <c r="W1956" i="3"/>
  <c r="V1956" i="3"/>
  <c r="U1956" i="3"/>
  <c r="T1956" i="3"/>
  <c r="S1956" i="3"/>
  <c r="R1956" i="3"/>
  <c r="Q1956" i="3"/>
  <c r="O1956" i="3"/>
  <c r="N1956" i="3"/>
  <c r="M1956" i="3"/>
  <c r="L1956" i="3"/>
  <c r="K1956" i="3"/>
  <c r="BA1955" i="3"/>
  <c r="AZ1955" i="3"/>
  <c r="AY1955" i="3"/>
  <c r="AX1955" i="3"/>
  <c r="AW1955" i="3"/>
  <c r="AV1955" i="3"/>
  <c r="AU1955" i="3"/>
  <c r="AT1955" i="3"/>
  <c r="AS1955" i="3"/>
  <c r="AO1955" i="3"/>
  <c r="AM1955" i="3"/>
  <c r="AJ1955" i="3"/>
  <c r="AI1955" i="3"/>
  <c r="AH1955" i="3"/>
  <c r="AG1955" i="3"/>
  <c r="AE1955" i="3"/>
  <c r="AK1955" i="3" s="1"/>
  <c r="AD1955" i="3"/>
  <c r="AC1955" i="3"/>
  <c r="AB1955" i="3"/>
  <c r="AA1955" i="3"/>
  <c r="Z1955" i="3"/>
  <c r="Y1955" i="3"/>
  <c r="X1955" i="3"/>
  <c r="W1955" i="3"/>
  <c r="V1955" i="3"/>
  <c r="U1955" i="3"/>
  <c r="T1955" i="3"/>
  <c r="S1955" i="3"/>
  <c r="R1955" i="3"/>
  <c r="Q1955" i="3"/>
  <c r="O1955" i="3"/>
  <c r="N1955" i="3"/>
  <c r="M1955" i="3"/>
  <c r="L1955" i="3"/>
  <c r="K1955" i="3"/>
  <c r="BA1954" i="3"/>
  <c r="AZ1954" i="3"/>
  <c r="AY1954" i="3"/>
  <c r="AX1954" i="3"/>
  <c r="AW1954" i="3"/>
  <c r="AV1954" i="3"/>
  <c r="AU1954" i="3"/>
  <c r="AT1954" i="3"/>
  <c r="AS1954" i="3"/>
  <c r="AO1954" i="3" s="1"/>
  <c r="AJ1954" i="3"/>
  <c r="AI1954" i="3"/>
  <c r="AH1954" i="3"/>
  <c r="AG1954" i="3"/>
  <c r="AE1954" i="3"/>
  <c r="AK1954" i="3" s="1"/>
  <c r="AD1954" i="3"/>
  <c r="AC1954" i="3"/>
  <c r="AB1954" i="3"/>
  <c r="AA1954" i="3"/>
  <c r="Z1954" i="3"/>
  <c r="Y1954" i="3"/>
  <c r="X1954" i="3"/>
  <c r="W1954" i="3"/>
  <c r="V1954" i="3"/>
  <c r="U1954" i="3"/>
  <c r="T1954" i="3"/>
  <c r="S1954" i="3"/>
  <c r="R1954" i="3"/>
  <c r="Q1954" i="3"/>
  <c r="O1954" i="3"/>
  <c r="N1954" i="3"/>
  <c r="M1954" i="3"/>
  <c r="L1954" i="3"/>
  <c r="K1954" i="3"/>
  <c r="BA1953" i="3"/>
  <c r="AZ1953" i="3"/>
  <c r="AY1953" i="3"/>
  <c r="AX1953" i="3"/>
  <c r="AW1953" i="3"/>
  <c r="AV1953" i="3"/>
  <c r="AU1953" i="3"/>
  <c r="AT1953" i="3"/>
  <c r="AS1953" i="3"/>
  <c r="AM1953" i="3" s="1"/>
  <c r="AO1953" i="3"/>
  <c r="AJ1953" i="3"/>
  <c r="AI1953" i="3"/>
  <c r="AH1953" i="3"/>
  <c r="AG1953" i="3"/>
  <c r="AE1953" i="3"/>
  <c r="AK1953" i="3" s="1"/>
  <c r="AD1953" i="3"/>
  <c r="AC1953" i="3"/>
  <c r="AB1953" i="3"/>
  <c r="AA1953" i="3"/>
  <c r="Z1953" i="3"/>
  <c r="Y1953" i="3"/>
  <c r="X1953" i="3"/>
  <c r="W1953" i="3"/>
  <c r="V1953" i="3"/>
  <c r="U1953" i="3"/>
  <c r="T1953" i="3"/>
  <c r="S1953" i="3"/>
  <c r="R1953" i="3"/>
  <c r="Q1953" i="3"/>
  <c r="O1953" i="3"/>
  <c r="N1953" i="3"/>
  <c r="M1953" i="3"/>
  <c r="L1953" i="3"/>
  <c r="K1953" i="3"/>
  <c r="BA1952" i="3"/>
  <c r="AZ1952" i="3"/>
  <c r="AY1952" i="3"/>
  <c r="AX1952" i="3"/>
  <c r="AW1952" i="3"/>
  <c r="AV1952" i="3"/>
  <c r="AU1952" i="3"/>
  <c r="AT1952" i="3"/>
  <c r="AS1952" i="3"/>
  <c r="AO1952" i="3" s="1"/>
  <c r="AM1952" i="3"/>
  <c r="AJ1952" i="3"/>
  <c r="AI1952" i="3"/>
  <c r="AH1952" i="3"/>
  <c r="AG1952" i="3"/>
  <c r="AE1952" i="3"/>
  <c r="AK1952" i="3" s="1"/>
  <c r="AD1952" i="3"/>
  <c r="AC1952" i="3"/>
  <c r="AB1952" i="3"/>
  <c r="AA1952" i="3"/>
  <c r="Z1952" i="3"/>
  <c r="Y1952" i="3"/>
  <c r="X1952" i="3"/>
  <c r="W1952" i="3"/>
  <c r="V1952" i="3"/>
  <c r="U1952" i="3"/>
  <c r="T1952" i="3"/>
  <c r="S1952" i="3"/>
  <c r="R1952" i="3"/>
  <c r="Q1952" i="3"/>
  <c r="O1952" i="3"/>
  <c r="N1952" i="3"/>
  <c r="M1952" i="3"/>
  <c r="L1952" i="3"/>
  <c r="K1952" i="3"/>
  <c r="BA1951" i="3"/>
  <c r="AZ1951" i="3"/>
  <c r="AY1951" i="3"/>
  <c r="AX1951" i="3"/>
  <c r="AW1951" i="3"/>
  <c r="AV1951" i="3"/>
  <c r="AU1951" i="3"/>
  <c r="AT1951" i="3"/>
  <c r="AS1951" i="3"/>
  <c r="AO1951" i="3"/>
  <c r="AM1951" i="3"/>
  <c r="AJ1951" i="3"/>
  <c r="AI1951" i="3"/>
  <c r="AH1951" i="3"/>
  <c r="AG1951" i="3"/>
  <c r="AE1951" i="3"/>
  <c r="AK1951" i="3" s="1"/>
  <c r="AD1951" i="3"/>
  <c r="AC1951" i="3"/>
  <c r="AB1951" i="3"/>
  <c r="AA1951" i="3"/>
  <c r="Z1951" i="3"/>
  <c r="Y1951" i="3"/>
  <c r="X1951" i="3"/>
  <c r="W1951" i="3"/>
  <c r="V1951" i="3"/>
  <c r="U1951" i="3"/>
  <c r="T1951" i="3"/>
  <c r="S1951" i="3"/>
  <c r="R1951" i="3"/>
  <c r="Q1951" i="3"/>
  <c r="O1951" i="3"/>
  <c r="N1951" i="3"/>
  <c r="M1951" i="3"/>
  <c r="L1951" i="3"/>
  <c r="K1951" i="3"/>
  <c r="BA1950" i="3"/>
  <c r="AZ1950" i="3"/>
  <c r="AY1950" i="3"/>
  <c r="AX1950" i="3"/>
  <c r="AW1950" i="3"/>
  <c r="AV1950" i="3"/>
  <c r="AU1950" i="3"/>
  <c r="AT1950" i="3"/>
  <c r="AS1950" i="3"/>
  <c r="AO1950" i="3"/>
  <c r="AM1950" i="3"/>
  <c r="AJ1950" i="3"/>
  <c r="AI1950" i="3"/>
  <c r="AH1950" i="3"/>
  <c r="AG1950" i="3"/>
  <c r="AE1950" i="3"/>
  <c r="AK1950" i="3" s="1"/>
  <c r="AD1950" i="3"/>
  <c r="AC1950" i="3"/>
  <c r="AB1950" i="3"/>
  <c r="AA1950" i="3"/>
  <c r="Z1950" i="3"/>
  <c r="Y1950" i="3"/>
  <c r="X1950" i="3"/>
  <c r="W1950" i="3"/>
  <c r="V1950" i="3"/>
  <c r="U1950" i="3"/>
  <c r="T1950" i="3"/>
  <c r="S1950" i="3"/>
  <c r="R1950" i="3"/>
  <c r="Q1950" i="3"/>
  <c r="O1950" i="3"/>
  <c r="N1950" i="3"/>
  <c r="M1950" i="3"/>
  <c r="L1950" i="3"/>
  <c r="K1950" i="3"/>
  <c r="BA1949" i="3"/>
  <c r="AZ1949" i="3"/>
  <c r="AY1949" i="3"/>
  <c r="AX1949" i="3"/>
  <c r="AW1949" i="3"/>
  <c r="AV1949" i="3"/>
  <c r="AU1949" i="3"/>
  <c r="AT1949" i="3"/>
  <c r="AS1949" i="3"/>
  <c r="AO1949" i="3"/>
  <c r="AN1949" i="3"/>
  <c r="AM1949" i="3"/>
  <c r="AJ1949" i="3"/>
  <c r="AI1949" i="3"/>
  <c r="AH1949" i="3"/>
  <c r="AG1949" i="3"/>
  <c r="AE1949" i="3"/>
  <c r="AK1949" i="3" s="1"/>
  <c r="AD1949" i="3"/>
  <c r="AC1949" i="3"/>
  <c r="AB1949" i="3"/>
  <c r="AA1949" i="3"/>
  <c r="Z1949" i="3"/>
  <c r="Y1949" i="3"/>
  <c r="X1949" i="3"/>
  <c r="W1949" i="3"/>
  <c r="V1949" i="3"/>
  <c r="U1949" i="3"/>
  <c r="T1949" i="3"/>
  <c r="S1949" i="3"/>
  <c r="R1949" i="3"/>
  <c r="Q1949" i="3"/>
  <c r="O1949" i="3"/>
  <c r="N1949" i="3"/>
  <c r="M1949" i="3"/>
  <c r="L1949" i="3"/>
  <c r="K1949" i="3"/>
  <c r="BA1948" i="3"/>
  <c r="AZ1948" i="3"/>
  <c r="AY1948" i="3"/>
  <c r="AX1948" i="3"/>
  <c r="AW1948" i="3"/>
  <c r="AV1948" i="3"/>
  <c r="AU1948" i="3"/>
  <c r="AT1948" i="3"/>
  <c r="AS1948" i="3"/>
  <c r="AP1948" i="3"/>
  <c r="AO1948" i="3"/>
  <c r="AN1948" i="3"/>
  <c r="AM1948" i="3"/>
  <c r="AJ1948" i="3"/>
  <c r="AI1948" i="3"/>
  <c r="AH1948" i="3"/>
  <c r="AG1948" i="3"/>
  <c r="AE1948" i="3"/>
  <c r="AK1948" i="3" s="1"/>
  <c r="AD1948" i="3"/>
  <c r="AC1948" i="3"/>
  <c r="AB1948" i="3"/>
  <c r="AA1948" i="3"/>
  <c r="Z1948" i="3"/>
  <c r="Y1948" i="3"/>
  <c r="X1948" i="3"/>
  <c r="W1948" i="3"/>
  <c r="V1948" i="3"/>
  <c r="U1948" i="3"/>
  <c r="T1948" i="3"/>
  <c r="S1948" i="3"/>
  <c r="R1948" i="3"/>
  <c r="Q1948" i="3"/>
  <c r="O1948" i="3"/>
  <c r="N1948" i="3"/>
  <c r="M1948" i="3"/>
  <c r="L1948" i="3"/>
  <c r="K1948" i="3"/>
  <c r="BA1947" i="3"/>
  <c r="AZ1947" i="3"/>
  <c r="AY1947" i="3"/>
  <c r="AX1947" i="3"/>
  <c r="AW1947" i="3"/>
  <c r="AV1947" i="3"/>
  <c r="AU1947" i="3"/>
  <c r="AT1947" i="3"/>
  <c r="AS1947" i="3"/>
  <c r="AP1947" i="3"/>
  <c r="AO1947" i="3"/>
  <c r="AN1947" i="3"/>
  <c r="AM1947" i="3"/>
  <c r="AJ1947" i="3"/>
  <c r="AI1947" i="3"/>
  <c r="AH1947" i="3"/>
  <c r="AG1947" i="3"/>
  <c r="AE1947" i="3"/>
  <c r="AK1947" i="3" s="1"/>
  <c r="AD1947" i="3"/>
  <c r="AC1947" i="3"/>
  <c r="AB1947" i="3"/>
  <c r="AA1947" i="3"/>
  <c r="Z1947" i="3"/>
  <c r="Y1947" i="3"/>
  <c r="X1947" i="3"/>
  <c r="W1947" i="3"/>
  <c r="V1947" i="3"/>
  <c r="U1947" i="3"/>
  <c r="T1947" i="3"/>
  <c r="S1947" i="3"/>
  <c r="R1947" i="3"/>
  <c r="Q1947" i="3"/>
  <c r="O1947" i="3"/>
  <c r="N1947" i="3"/>
  <c r="M1947" i="3"/>
  <c r="L1947" i="3"/>
  <c r="K1947" i="3"/>
  <c r="BA1946" i="3"/>
  <c r="AZ1946" i="3"/>
  <c r="AY1946" i="3"/>
  <c r="AX1946" i="3"/>
  <c r="AW1946" i="3"/>
  <c r="AV1946" i="3"/>
  <c r="AU1946" i="3"/>
  <c r="AT1946" i="3"/>
  <c r="AS1946" i="3"/>
  <c r="AM1946" i="3" s="1"/>
  <c r="AP1946" i="3"/>
  <c r="AO1946" i="3"/>
  <c r="AN1946" i="3"/>
  <c r="AJ1946" i="3"/>
  <c r="AI1946" i="3"/>
  <c r="AH1946" i="3"/>
  <c r="AG1946" i="3"/>
  <c r="AE1946" i="3"/>
  <c r="AK1946" i="3" s="1"/>
  <c r="AD1946" i="3"/>
  <c r="AC1946" i="3"/>
  <c r="AB1946" i="3"/>
  <c r="AA1946" i="3"/>
  <c r="Z1946" i="3"/>
  <c r="Y1946" i="3"/>
  <c r="X1946" i="3"/>
  <c r="W1946" i="3"/>
  <c r="V1946" i="3"/>
  <c r="U1946" i="3"/>
  <c r="T1946" i="3"/>
  <c r="S1946" i="3"/>
  <c r="R1946" i="3"/>
  <c r="Q1946" i="3"/>
  <c r="O1946" i="3"/>
  <c r="N1946" i="3"/>
  <c r="M1946" i="3"/>
  <c r="L1946" i="3"/>
  <c r="K1946" i="3"/>
  <c r="BA1945" i="3"/>
  <c r="AZ1945" i="3"/>
  <c r="AY1945" i="3"/>
  <c r="AX1945" i="3"/>
  <c r="AW1945" i="3"/>
  <c r="AV1945" i="3"/>
  <c r="AU1945" i="3"/>
  <c r="AT1945" i="3"/>
  <c r="AS1945" i="3"/>
  <c r="AN1945" i="3" s="1"/>
  <c r="AP1945" i="3"/>
  <c r="AO1945" i="3"/>
  <c r="AJ1945" i="3"/>
  <c r="AI1945" i="3"/>
  <c r="AH1945" i="3"/>
  <c r="AG1945" i="3"/>
  <c r="AE1945" i="3"/>
  <c r="AK1945" i="3" s="1"/>
  <c r="AD1945" i="3"/>
  <c r="AC1945" i="3"/>
  <c r="AB1945" i="3"/>
  <c r="AA1945" i="3"/>
  <c r="Z1945" i="3"/>
  <c r="Y1945" i="3"/>
  <c r="X1945" i="3"/>
  <c r="W1945" i="3"/>
  <c r="V1945" i="3"/>
  <c r="U1945" i="3"/>
  <c r="T1945" i="3"/>
  <c r="S1945" i="3"/>
  <c r="R1945" i="3"/>
  <c r="Q1945" i="3"/>
  <c r="O1945" i="3"/>
  <c r="N1945" i="3"/>
  <c r="M1945" i="3"/>
  <c r="L1945" i="3"/>
  <c r="K1945" i="3"/>
  <c r="BA1944" i="3"/>
  <c r="AZ1944" i="3"/>
  <c r="AY1944" i="3"/>
  <c r="AX1944" i="3"/>
  <c r="AW1944" i="3"/>
  <c r="AV1944" i="3"/>
  <c r="AU1944" i="3"/>
  <c r="AT1944" i="3"/>
  <c r="AS1944" i="3"/>
  <c r="AO1944" i="3" s="1"/>
  <c r="AP1944" i="3"/>
  <c r="AJ1944" i="3"/>
  <c r="AI1944" i="3"/>
  <c r="AH1944" i="3"/>
  <c r="AG1944" i="3"/>
  <c r="AE1944" i="3"/>
  <c r="AK1944" i="3" s="1"/>
  <c r="AD1944" i="3"/>
  <c r="AC1944" i="3"/>
  <c r="AB1944" i="3"/>
  <c r="AA1944" i="3"/>
  <c r="Z1944" i="3"/>
  <c r="Y1944" i="3"/>
  <c r="X1944" i="3"/>
  <c r="W1944" i="3"/>
  <c r="V1944" i="3"/>
  <c r="U1944" i="3"/>
  <c r="T1944" i="3"/>
  <c r="S1944" i="3"/>
  <c r="R1944" i="3"/>
  <c r="Q1944" i="3"/>
  <c r="O1944" i="3"/>
  <c r="N1944" i="3"/>
  <c r="M1944" i="3"/>
  <c r="L1944" i="3"/>
  <c r="K1944" i="3"/>
  <c r="BA1943" i="3"/>
  <c r="AZ1943" i="3"/>
  <c r="AY1943" i="3"/>
  <c r="AX1943" i="3"/>
  <c r="AW1943" i="3"/>
  <c r="AV1943" i="3"/>
  <c r="AU1943" i="3"/>
  <c r="AT1943" i="3"/>
  <c r="AS1943" i="3"/>
  <c r="AP1943" i="3" s="1"/>
  <c r="AJ1943" i="3"/>
  <c r="AI1943" i="3"/>
  <c r="AH1943" i="3"/>
  <c r="AG1943" i="3"/>
  <c r="AE1943" i="3"/>
  <c r="AK1943" i="3" s="1"/>
  <c r="AD1943" i="3"/>
  <c r="AC1943" i="3"/>
  <c r="AB1943" i="3"/>
  <c r="AA1943" i="3"/>
  <c r="Z1943" i="3"/>
  <c r="Y1943" i="3"/>
  <c r="X1943" i="3"/>
  <c r="W1943" i="3"/>
  <c r="V1943" i="3"/>
  <c r="U1943" i="3"/>
  <c r="T1943" i="3"/>
  <c r="S1943" i="3"/>
  <c r="R1943" i="3"/>
  <c r="Q1943" i="3"/>
  <c r="O1943" i="3"/>
  <c r="N1943" i="3"/>
  <c r="M1943" i="3"/>
  <c r="L1943" i="3"/>
  <c r="K1943" i="3"/>
  <c r="BA1942" i="3"/>
  <c r="AZ1942" i="3"/>
  <c r="AY1942" i="3"/>
  <c r="AX1942" i="3"/>
  <c r="AW1942" i="3"/>
  <c r="AV1942" i="3"/>
  <c r="AU1942" i="3"/>
  <c r="AT1942" i="3"/>
  <c r="AS1942" i="3"/>
  <c r="AP1942" i="3"/>
  <c r="AO1942" i="3"/>
  <c r="AN1942" i="3"/>
  <c r="AM1942" i="3"/>
  <c r="AJ1942" i="3"/>
  <c r="AI1942" i="3"/>
  <c r="AH1942" i="3"/>
  <c r="AG1942" i="3"/>
  <c r="AE1942" i="3"/>
  <c r="AK1942" i="3" s="1"/>
  <c r="AD1942" i="3"/>
  <c r="AC1942" i="3"/>
  <c r="AB1942" i="3"/>
  <c r="AA1942" i="3"/>
  <c r="Z1942" i="3"/>
  <c r="Y1942" i="3"/>
  <c r="X1942" i="3"/>
  <c r="W1942" i="3"/>
  <c r="V1942" i="3"/>
  <c r="U1942" i="3"/>
  <c r="T1942" i="3"/>
  <c r="S1942" i="3"/>
  <c r="R1942" i="3"/>
  <c r="Q1942" i="3"/>
  <c r="O1942" i="3"/>
  <c r="N1942" i="3"/>
  <c r="M1942" i="3"/>
  <c r="L1942" i="3"/>
  <c r="K1942" i="3"/>
  <c r="BA1941" i="3"/>
  <c r="AZ1941" i="3"/>
  <c r="AY1941" i="3"/>
  <c r="AX1941" i="3"/>
  <c r="AW1941" i="3"/>
  <c r="AV1941" i="3"/>
  <c r="AU1941" i="3"/>
  <c r="AT1941" i="3"/>
  <c r="AS1941" i="3"/>
  <c r="AP1941" i="3"/>
  <c r="AO1941" i="3"/>
  <c r="AN1941" i="3"/>
  <c r="AM1941" i="3"/>
  <c r="AJ1941" i="3"/>
  <c r="AI1941" i="3"/>
  <c r="AH1941" i="3"/>
  <c r="AG1941" i="3"/>
  <c r="AE1941" i="3"/>
  <c r="AK1941" i="3" s="1"/>
  <c r="AD1941" i="3"/>
  <c r="AC1941" i="3"/>
  <c r="AB1941" i="3"/>
  <c r="AA1941" i="3"/>
  <c r="Z1941" i="3"/>
  <c r="Y1941" i="3"/>
  <c r="X1941" i="3"/>
  <c r="W1941" i="3"/>
  <c r="V1941" i="3"/>
  <c r="U1941" i="3"/>
  <c r="T1941" i="3"/>
  <c r="S1941" i="3"/>
  <c r="R1941" i="3"/>
  <c r="Q1941" i="3"/>
  <c r="O1941" i="3"/>
  <c r="N1941" i="3"/>
  <c r="M1941" i="3"/>
  <c r="L1941" i="3"/>
  <c r="K1941" i="3"/>
  <c r="BA1940" i="3"/>
  <c r="AZ1940" i="3"/>
  <c r="AY1940" i="3"/>
  <c r="AX1940" i="3"/>
  <c r="AW1940" i="3"/>
  <c r="AV1940" i="3"/>
  <c r="AU1940" i="3"/>
  <c r="AT1940" i="3"/>
  <c r="AS1940" i="3"/>
  <c r="AM1940" i="3" s="1"/>
  <c r="AP1940" i="3"/>
  <c r="AO1940" i="3"/>
  <c r="AN1940" i="3"/>
  <c r="AJ1940" i="3"/>
  <c r="AI1940" i="3"/>
  <c r="AH1940" i="3"/>
  <c r="AG1940" i="3"/>
  <c r="AE1940" i="3"/>
  <c r="AK1940" i="3" s="1"/>
  <c r="AD1940" i="3"/>
  <c r="AC1940" i="3"/>
  <c r="AB1940" i="3"/>
  <c r="AA1940" i="3"/>
  <c r="Z1940" i="3"/>
  <c r="Y1940" i="3"/>
  <c r="X1940" i="3"/>
  <c r="W1940" i="3"/>
  <c r="V1940" i="3"/>
  <c r="U1940" i="3"/>
  <c r="T1940" i="3"/>
  <c r="S1940" i="3"/>
  <c r="R1940" i="3"/>
  <c r="Q1940" i="3"/>
  <c r="O1940" i="3"/>
  <c r="N1940" i="3"/>
  <c r="M1940" i="3"/>
  <c r="L1940" i="3"/>
  <c r="K1940" i="3"/>
  <c r="BA1939" i="3"/>
  <c r="AZ1939" i="3"/>
  <c r="AY1939" i="3"/>
  <c r="AX1939" i="3"/>
  <c r="AW1939" i="3"/>
  <c r="AV1939" i="3"/>
  <c r="AU1939" i="3"/>
  <c r="AT1939" i="3"/>
  <c r="AS1939" i="3"/>
  <c r="AN1939" i="3" s="1"/>
  <c r="AP1939" i="3"/>
  <c r="AO1939" i="3"/>
  <c r="AJ1939" i="3"/>
  <c r="AI1939" i="3"/>
  <c r="AH1939" i="3"/>
  <c r="AG1939" i="3"/>
  <c r="AE1939" i="3"/>
  <c r="AK1939" i="3" s="1"/>
  <c r="AD1939" i="3"/>
  <c r="AC1939" i="3"/>
  <c r="AB1939" i="3"/>
  <c r="AA1939" i="3"/>
  <c r="Z1939" i="3"/>
  <c r="Y1939" i="3"/>
  <c r="X1939" i="3"/>
  <c r="W1939" i="3"/>
  <c r="V1939" i="3"/>
  <c r="U1939" i="3"/>
  <c r="T1939" i="3"/>
  <c r="S1939" i="3"/>
  <c r="R1939" i="3"/>
  <c r="Q1939" i="3"/>
  <c r="O1939" i="3"/>
  <c r="N1939" i="3"/>
  <c r="M1939" i="3"/>
  <c r="L1939" i="3"/>
  <c r="K1939" i="3"/>
  <c r="BA1938" i="3"/>
  <c r="AZ1938" i="3"/>
  <c r="AY1938" i="3"/>
  <c r="AX1938" i="3"/>
  <c r="AW1938" i="3"/>
  <c r="AV1938" i="3"/>
  <c r="AU1938" i="3"/>
  <c r="AT1938" i="3"/>
  <c r="AS1938" i="3"/>
  <c r="AO1938" i="3" s="1"/>
  <c r="AP1938" i="3"/>
  <c r="AJ1938" i="3"/>
  <c r="AI1938" i="3"/>
  <c r="AH1938" i="3"/>
  <c r="AG1938" i="3"/>
  <c r="AE1938" i="3"/>
  <c r="AK1938" i="3" s="1"/>
  <c r="AD1938" i="3"/>
  <c r="AC1938" i="3"/>
  <c r="AB1938" i="3"/>
  <c r="AA1938" i="3"/>
  <c r="Z1938" i="3"/>
  <c r="Y1938" i="3"/>
  <c r="X1938" i="3"/>
  <c r="W1938" i="3"/>
  <c r="V1938" i="3"/>
  <c r="U1938" i="3"/>
  <c r="T1938" i="3"/>
  <c r="S1938" i="3"/>
  <c r="R1938" i="3"/>
  <c r="Q1938" i="3"/>
  <c r="O1938" i="3"/>
  <c r="N1938" i="3"/>
  <c r="M1938" i="3"/>
  <c r="L1938" i="3"/>
  <c r="K1938" i="3"/>
  <c r="BA1937" i="3"/>
  <c r="AZ1937" i="3"/>
  <c r="AY1937" i="3"/>
  <c r="AX1937" i="3"/>
  <c r="AW1937" i="3"/>
  <c r="AV1937" i="3"/>
  <c r="AU1937" i="3"/>
  <c r="AT1937" i="3"/>
  <c r="AS1937" i="3"/>
  <c r="AP1937" i="3" s="1"/>
  <c r="AJ1937" i="3"/>
  <c r="AI1937" i="3"/>
  <c r="AH1937" i="3"/>
  <c r="AG1937" i="3"/>
  <c r="AE1937" i="3"/>
  <c r="AK1937" i="3" s="1"/>
  <c r="AD1937" i="3"/>
  <c r="AC1937" i="3"/>
  <c r="AB1937" i="3"/>
  <c r="AA1937" i="3"/>
  <c r="Z1937" i="3"/>
  <c r="Y1937" i="3"/>
  <c r="X1937" i="3"/>
  <c r="W1937" i="3"/>
  <c r="V1937" i="3"/>
  <c r="U1937" i="3"/>
  <c r="T1937" i="3"/>
  <c r="S1937" i="3"/>
  <c r="R1937" i="3"/>
  <c r="Q1937" i="3"/>
  <c r="O1937" i="3"/>
  <c r="N1937" i="3"/>
  <c r="M1937" i="3"/>
  <c r="L1937" i="3"/>
  <c r="K1937" i="3"/>
  <c r="BA1936" i="3"/>
  <c r="AZ1936" i="3"/>
  <c r="AY1936" i="3"/>
  <c r="AX1936" i="3"/>
  <c r="AW1936" i="3"/>
  <c r="AV1936" i="3"/>
  <c r="AU1936" i="3"/>
  <c r="AT1936" i="3"/>
  <c r="AS1936" i="3"/>
  <c r="AP1936" i="3"/>
  <c r="AO1936" i="3"/>
  <c r="AN1936" i="3"/>
  <c r="AM1936" i="3"/>
  <c r="AJ1936" i="3"/>
  <c r="AI1936" i="3"/>
  <c r="AH1936" i="3"/>
  <c r="AG1936" i="3"/>
  <c r="AE1936" i="3"/>
  <c r="AK1936" i="3" s="1"/>
  <c r="AD1936" i="3"/>
  <c r="AC1936" i="3"/>
  <c r="AB1936" i="3"/>
  <c r="AA1936" i="3"/>
  <c r="Z1936" i="3"/>
  <c r="Y1936" i="3"/>
  <c r="X1936" i="3"/>
  <c r="W1936" i="3"/>
  <c r="V1936" i="3"/>
  <c r="U1936" i="3"/>
  <c r="T1936" i="3"/>
  <c r="S1936" i="3"/>
  <c r="R1936" i="3"/>
  <c r="Q1936" i="3"/>
  <c r="O1936" i="3"/>
  <c r="N1936" i="3"/>
  <c r="M1936" i="3"/>
  <c r="L1936" i="3"/>
  <c r="K1936" i="3"/>
  <c r="BA1935" i="3"/>
  <c r="AZ1935" i="3"/>
  <c r="AY1935" i="3"/>
  <c r="AX1935" i="3"/>
  <c r="AW1935" i="3"/>
  <c r="AV1935" i="3"/>
  <c r="AU1935" i="3"/>
  <c r="AT1935" i="3"/>
  <c r="AS1935" i="3"/>
  <c r="AM1935" i="3" s="1"/>
  <c r="AQ1935" i="3"/>
  <c r="AP1935" i="3"/>
  <c r="AO1935" i="3"/>
  <c r="AN1935" i="3"/>
  <c r="AK1935" i="3"/>
  <c r="AJ1935" i="3"/>
  <c r="AI1935" i="3"/>
  <c r="AH1935" i="3"/>
  <c r="AG1935" i="3"/>
  <c r="AE1935" i="3"/>
  <c r="AF1935" i="3" s="1"/>
  <c r="AD1935" i="3"/>
  <c r="AC1935" i="3"/>
  <c r="AB1935" i="3"/>
  <c r="AA1935" i="3"/>
  <c r="Z1935" i="3"/>
  <c r="Y1935" i="3"/>
  <c r="X1935" i="3"/>
  <c r="W1935" i="3"/>
  <c r="V1935" i="3"/>
  <c r="U1935" i="3"/>
  <c r="T1935" i="3"/>
  <c r="S1935" i="3"/>
  <c r="R1935" i="3"/>
  <c r="Q1935" i="3"/>
  <c r="O1935" i="3"/>
  <c r="N1935" i="3"/>
  <c r="M1935" i="3"/>
  <c r="L1935" i="3"/>
  <c r="K1935" i="3"/>
  <c r="BA1934" i="3"/>
  <c r="AZ1934" i="3"/>
  <c r="AY1934" i="3"/>
  <c r="AX1934" i="3"/>
  <c r="AW1934" i="3"/>
  <c r="AV1934" i="3"/>
  <c r="AU1934" i="3"/>
  <c r="AT1934" i="3"/>
  <c r="AS1934" i="3"/>
  <c r="AP1934" i="3" s="1"/>
  <c r="AQ1934" i="3"/>
  <c r="AK1934" i="3"/>
  <c r="AJ1934" i="3"/>
  <c r="AE1934" i="3"/>
  <c r="AF1934" i="3" s="1"/>
  <c r="AD1934" i="3"/>
  <c r="AC1934" i="3"/>
  <c r="AB1934" i="3"/>
  <c r="AA1934" i="3"/>
  <c r="Z1934" i="3"/>
  <c r="Y1934" i="3"/>
  <c r="X1934" i="3"/>
  <c r="W1934" i="3"/>
  <c r="V1934" i="3"/>
  <c r="U1934" i="3"/>
  <c r="T1934" i="3"/>
  <c r="S1934" i="3"/>
  <c r="R1934" i="3"/>
  <c r="Q1934" i="3"/>
  <c r="O1934" i="3"/>
  <c r="N1934" i="3"/>
  <c r="M1934" i="3"/>
  <c r="L1934" i="3"/>
  <c r="K1934" i="3"/>
  <c r="BA1933" i="3"/>
  <c r="AZ1933" i="3"/>
  <c r="AY1933" i="3"/>
  <c r="AX1933" i="3"/>
  <c r="AW1933" i="3"/>
  <c r="AV1933" i="3"/>
  <c r="AU1933" i="3"/>
  <c r="AT1933" i="3"/>
  <c r="AS1933" i="3"/>
  <c r="AM1933" i="3" s="1"/>
  <c r="AQ1933" i="3"/>
  <c r="AP1933" i="3"/>
  <c r="AO1933" i="3"/>
  <c r="AN1933" i="3"/>
  <c r="AK1933" i="3"/>
  <c r="AJ1933" i="3"/>
  <c r="AI1933" i="3"/>
  <c r="AH1933" i="3"/>
  <c r="AG1933" i="3"/>
  <c r="AE1933" i="3"/>
  <c r="AF1933" i="3" s="1"/>
  <c r="AD1933" i="3"/>
  <c r="AC1933" i="3"/>
  <c r="AB1933" i="3"/>
  <c r="AA1933" i="3"/>
  <c r="Z1933" i="3"/>
  <c r="Y1933" i="3"/>
  <c r="X1933" i="3"/>
  <c r="W1933" i="3"/>
  <c r="V1933" i="3"/>
  <c r="U1933" i="3"/>
  <c r="T1933" i="3"/>
  <c r="S1933" i="3"/>
  <c r="R1933" i="3"/>
  <c r="Q1933" i="3"/>
  <c r="O1933" i="3"/>
  <c r="N1933" i="3"/>
  <c r="M1933" i="3"/>
  <c r="L1933" i="3"/>
  <c r="K1933" i="3"/>
  <c r="BA1932" i="3"/>
  <c r="AZ1932" i="3"/>
  <c r="AY1932" i="3"/>
  <c r="AX1932" i="3"/>
  <c r="AW1932" i="3"/>
  <c r="AV1932" i="3"/>
  <c r="AU1932" i="3"/>
  <c r="AT1932" i="3"/>
  <c r="AS1932" i="3"/>
  <c r="AQ1932" i="3" s="1"/>
  <c r="AK1932" i="3"/>
  <c r="AJ1932" i="3"/>
  <c r="AE1932" i="3"/>
  <c r="AF1932" i="3" s="1"/>
  <c r="AD1932" i="3"/>
  <c r="AC1932" i="3"/>
  <c r="AB1932" i="3"/>
  <c r="AA1932" i="3"/>
  <c r="Z1932" i="3"/>
  <c r="Y1932" i="3"/>
  <c r="X1932" i="3"/>
  <c r="W1932" i="3"/>
  <c r="V1932" i="3"/>
  <c r="U1932" i="3"/>
  <c r="T1932" i="3"/>
  <c r="S1932" i="3"/>
  <c r="R1932" i="3"/>
  <c r="Q1932" i="3"/>
  <c r="O1932" i="3"/>
  <c r="N1932" i="3"/>
  <c r="M1932" i="3"/>
  <c r="L1932" i="3"/>
  <c r="K1932" i="3"/>
  <c r="BA1931" i="3"/>
  <c r="AZ1931" i="3"/>
  <c r="AY1931" i="3"/>
  <c r="AX1931" i="3"/>
  <c r="AW1931" i="3"/>
  <c r="AV1931" i="3"/>
  <c r="AU1931" i="3"/>
  <c r="AT1931" i="3"/>
  <c r="AS1931" i="3"/>
  <c r="AQ1931" i="3" s="1"/>
  <c r="AP1931" i="3"/>
  <c r="AO1931" i="3"/>
  <c r="AN1931" i="3"/>
  <c r="AK1931" i="3"/>
  <c r="AJ1931" i="3"/>
  <c r="AI1931" i="3"/>
  <c r="AH1931" i="3"/>
  <c r="AG1931" i="3"/>
  <c r="AE1931" i="3"/>
  <c r="AF1931" i="3" s="1"/>
  <c r="AD1931" i="3"/>
  <c r="AC1931" i="3"/>
  <c r="AB1931" i="3"/>
  <c r="AA1931" i="3"/>
  <c r="Z1931" i="3"/>
  <c r="Y1931" i="3"/>
  <c r="X1931" i="3"/>
  <c r="W1931" i="3"/>
  <c r="V1931" i="3"/>
  <c r="U1931" i="3"/>
  <c r="T1931" i="3"/>
  <c r="S1931" i="3"/>
  <c r="R1931" i="3"/>
  <c r="Q1931" i="3"/>
  <c r="O1931" i="3"/>
  <c r="N1931" i="3"/>
  <c r="M1931" i="3"/>
  <c r="L1931" i="3"/>
  <c r="K1931" i="3"/>
  <c r="BA1930" i="3"/>
  <c r="AZ1930" i="3"/>
  <c r="AY1930" i="3"/>
  <c r="AX1930" i="3"/>
  <c r="AW1930" i="3"/>
  <c r="AV1930" i="3"/>
  <c r="AU1930" i="3"/>
  <c r="AT1930" i="3"/>
  <c r="AS1930" i="3"/>
  <c r="AQ1930" i="3" s="1"/>
  <c r="AK1930" i="3"/>
  <c r="AE1930" i="3"/>
  <c r="AF1930" i="3" s="1"/>
  <c r="AD1930" i="3"/>
  <c r="AC1930" i="3"/>
  <c r="AB1930" i="3"/>
  <c r="AA1930" i="3"/>
  <c r="Z1930" i="3"/>
  <c r="Y1930" i="3"/>
  <c r="X1930" i="3"/>
  <c r="W1930" i="3"/>
  <c r="V1930" i="3"/>
  <c r="U1930" i="3"/>
  <c r="T1930" i="3"/>
  <c r="S1930" i="3"/>
  <c r="R1930" i="3"/>
  <c r="Q1930" i="3"/>
  <c r="O1930" i="3"/>
  <c r="N1930" i="3"/>
  <c r="M1930" i="3"/>
  <c r="L1930" i="3"/>
  <c r="K1930" i="3"/>
  <c r="BA1929" i="3"/>
  <c r="AZ1929" i="3"/>
  <c r="AY1929" i="3"/>
  <c r="AX1929" i="3"/>
  <c r="AW1929" i="3"/>
  <c r="AV1929" i="3"/>
  <c r="AU1929" i="3"/>
  <c r="AT1929" i="3"/>
  <c r="AS1929" i="3"/>
  <c r="AQ1929" i="3" s="1"/>
  <c r="AP1929" i="3"/>
  <c r="AO1929" i="3"/>
  <c r="AN1929" i="3"/>
  <c r="AK1929" i="3"/>
  <c r="AJ1929" i="3"/>
  <c r="AI1929" i="3"/>
  <c r="AH1929" i="3"/>
  <c r="AG1929" i="3"/>
  <c r="AE1929" i="3"/>
  <c r="AF1929" i="3" s="1"/>
  <c r="AD1929" i="3"/>
  <c r="AC1929" i="3"/>
  <c r="AB1929" i="3"/>
  <c r="AA1929" i="3"/>
  <c r="Z1929" i="3"/>
  <c r="Y1929" i="3"/>
  <c r="X1929" i="3"/>
  <c r="W1929" i="3"/>
  <c r="V1929" i="3"/>
  <c r="U1929" i="3"/>
  <c r="T1929" i="3"/>
  <c r="S1929" i="3"/>
  <c r="R1929" i="3"/>
  <c r="Q1929" i="3"/>
  <c r="O1929" i="3"/>
  <c r="N1929" i="3"/>
  <c r="M1929" i="3"/>
  <c r="L1929" i="3"/>
  <c r="K1929" i="3"/>
  <c r="BA1928" i="3"/>
  <c r="AZ1928" i="3"/>
  <c r="AY1928" i="3"/>
  <c r="AX1928" i="3"/>
  <c r="AW1928" i="3"/>
  <c r="AV1928" i="3"/>
  <c r="AU1928" i="3"/>
  <c r="AT1928" i="3"/>
  <c r="AS1928" i="3"/>
  <c r="AQ1928" i="3" s="1"/>
  <c r="AK1928" i="3"/>
  <c r="AE1928" i="3"/>
  <c r="AF1928" i="3" s="1"/>
  <c r="AD1928" i="3"/>
  <c r="AC1928" i="3"/>
  <c r="AB1928" i="3"/>
  <c r="AA1928" i="3"/>
  <c r="Z1928" i="3"/>
  <c r="Y1928" i="3"/>
  <c r="X1928" i="3"/>
  <c r="W1928" i="3"/>
  <c r="V1928" i="3"/>
  <c r="U1928" i="3"/>
  <c r="T1928" i="3"/>
  <c r="S1928" i="3"/>
  <c r="R1928" i="3"/>
  <c r="Q1928" i="3"/>
  <c r="O1928" i="3"/>
  <c r="N1928" i="3"/>
  <c r="M1928" i="3"/>
  <c r="L1928" i="3"/>
  <c r="K1928" i="3"/>
  <c r="BA1927" i="3"/>
  <c r="AZ1927" i="3"/>
  <c r="AY1927" i="3"/>
  <c r="AX1927" i="3"/>
  <c r="AW1927" i="3"/>
  <c r="AV1927" i="3"/>
  <c r="AU1927" i="3"/>
  <c r="AT1927" i="3"/>
  <c r="AS1927" i="3"/>
  <c r="AQ1927" i="3" s="1"/>
  <c r="AP1927" i="3"/>
  <c r="AO1927" i="3"/>
  <c r="AN1927" i="3"/>
  <c r="AK1927" i="3"/>
  <c r="AJ1927" i="3"/>
  <c r="AI1927" i="3"/>
  <c r="AH1927" i="3"/>
  <c r="AG1927" i="3"/>
  <c r="AE1927" i="3"/>
  <c r="AF1927" i="3" s="1"/>
  <c r="AD1927" i="3"/>
  <c r="AC1927" i="3"/>
  <c r="AB1927" i="3"/>
  <c r="AA1927" i="3"/>
  <c r="Z1927" i="3"/>
  <c r="Y1927" i="3"/>
  <c r="X1927" i="3"/>
  <c r="W1927" i="3"/>
  <c r="V1927" i="3"/>
  <c r="U1927" i="3"/>
  <c r="T1927" i="3"/>
  <c r="S1927" i="3"/>
  <c r="R1927" i="3"/>
  <c r="Q1927" i="3"/>
  <c r="O1927" i="3"/>
  <c r="N1927" i="3"/>
  <c r="M1927" i="3"/>
  <c r="L1927" i="3"/>
  <c r="K1927" i="3"/>
  <c r="BA1926" i="3"/>
  <c r="AZ1926" i="3"/>
  <c r="AY1926" i="3"/>
  <c r="AX1926" i="3"/>
  <c r="AW1926" i="3"/>
  <c r="AV1926" i="3"/>
  <c r="AU1926" i="3"/>
  <c r="AT1926" i="3"/>
  <c r="AS1926" i="3"/>
  <c r="AQ1926" i="3" s="1"/>
  <c r="AK1926" i="3"/>
  <c r="AE1926" i="3"/>
  <c r="AF1926" i="3" s="1"/>
  <c r="AD1926" i="3"/>
  <c r="AC1926" i="3"/>
  <c r="AB1926" i="3"/>
  <c r="AA1926" i="3"/>
  <c r="Z1926" i="3"/>
  <c r="Y1926" i="3"/>
  <c r="X1926" i="3"/>
  <c r="W1926" i="3"/>
  <c r="V1926" i="3"/>
  <c r="U1926" i="3"/>
  <c r="T1926" i="3"/>
  <c r="S1926" i="3"/>
  <c r="R1926" i="3"/>
  <c r="Q1926" i="3"/>
  <c r="O1926" i="3"/>
  <c r="N1926" i="3"/>
  <c r="M1926" i="3"/>
  <c r="L1926" i="3"/>
  <c r="K1926" i="3"/>
  <c r="BA1925" i="3"/>
  <c r="AZ1925" i="3"/>
  <c r="AY1925" i="3"/>
  <c r="AX1925" i="3"/>
  <c r="AW1925" i="3"/>
  <c r="AV1925" i="3"/>
  <c r="AU1925" i="3"/>
  <c r="AT1925" i="3"/>
  <c r="AS1925" i="3"/>
  <c r="AQ1925" i="3" s="1"/>
  <c r="AP1925" i="3"/>
  <c r="AO1925" i="3"/>
  <c r="AN1925" i="3"/>
  <c r="AK1925" i="3"/>
  <c r="AJ1925" i="3"/>
  <c r="AI1925" i="3"/>
  <c r="AH1925" i="3"/>
  <c r="AG1925" i="3"/>
  <c r="AE1925" i="3"/>
  <c r="AF1925" i="3" s="1"/>
  <c r="AD1925" i="3"/>
  <c r="AC1925" i="3"/>
  <c r="AB1925" i="3"/>
  <c r="AA1925" i="3"/>
  <c r="Z1925" i="3"/>
  <c r="Y1925" i="3"/>
  <c r="X1925" i="3"/>
  <c r="W1925" i="3"/>
  <c r="V1925" i="3"/>
  <c r="U1925" i="3"/>
  <c r="T1925" i="3"/>
  <c r="S1925" i="3"/>
  <c r="R1925" i="3"/>
  <c r="Q1925" i="3"/>
  <c r="O1925" i="3"/>
  <c r="N1925" i="3"/>
  <c r="M1925" i="3"/>
  <c r="L1925" i="3"/>
  <c r="K1925" i="3"/>
  <c r="BA1924" i="3"/>
  <c r="AZ1924" i="3"/>
  <c r="AY1924" i="3"/>
  <c r="AX1924" i="3"/>
  <c r="AW1924" i="3"/>
  <c r="AV1924" i="3"/>
  <c r="AU1924" i="3"/>
  <c r="AT1924" i="3"/>
  <c r="AS1924" i="3"/>
  <c r="AQ1924" i="3" s="1"/>
  <c r="AK1924" i="3"/>
  <c r="AE1924" i="3"/>
  <c r="AF1924" i="3" s="1"/>
  <c r="AD1924" i="3"/>
  <c r="AC1924" i="3"/>
  <c r="AB1924" i="3"/>
  <c r="AA1924" i="3"/>
  <c r="Z1924" i="3"/>
  <c r="Y1924" i="3"/>
  <c r="X1924" i="3"/>
  <c r="W1924" i="3"/>
  <c r="V1924" i="3"/>
  <c r="U1924" i="3"/>
  <c r="T1924" i="3"/>
  <c r="S1924" i="3"/>
  <c r="R1924" i="3"/>
  <c r="Q1924" i="3"/>
  <c r="O1924" i="3"/>
  <c r="N1924" i="3"/>
  <c r="M1924" i="3"/>
  <c r="L1924" i="3"/>
  <c r="K1924" i="3"/>
  <c r="BA1923" i="3"/>
  <c r="AZ1923" i="3"/>
  <c r="AY1923" i="3"/>
  <c r="AX1923" i="3"/>
  <c r="AW1923" i="3"/>
  <c r="AV1923" i="3"/>
  <c r="AU1923" i="3"/>
  <c r="AT1923" i="3"/>
  <c r="AS1923" i="3"/>
  <c r="AQ1923" i="3" s="1"/>
  <c r="AP1923" i="3"/>
  <c r="AO1923" i="3"/>
  <c r="AN1923" i="3"/>
  <c r="AK1923" i="3"/>
  <c r="AJ1923" i="3"/>
  <c r="AI1923" i="3"/>
  <c r="AH1923" i="3"/>
  <c r="AG1923" i="3"/>
  <c r="AE1923" i="3"/>
  <c r="AF1923" i="3" s="1"/>
  <c r="AD1923" i="3"/>
  <c r="AC1923" i="3"/>
  <c r="AB1923" i="3"/>
  <c r="AA1923" i="3"/>
  <c r="Z1923" i="3"/>
  <c r="Y1923" i="3"/>
  <c r="X1923" i="3"/>
  <c r="W1923" i="3"/>
  <c r="V1923" i="3"/>
  <c r="U1923" i="3"/>
  <c r="T1923" i="3"/>
  <c r="S1923" i="3"/>
  <c r="R1923" i="3"/>
  <c r="Q1923" i="3"/>
  <c r="O1923" i="3"/>
  <c r="N1923" i="3"/>
  <c r="M1923" i="3"/>
  <c r="L1923" i="3"/>
  <c r="K1923" i="3"/>
  <c r="BA1922" i="3"/>
  <c r="AZ1922" i="3"/>
  <c r="AY1922" i="3"/>
  <c r="AX1922" i="3"/>
  <c r="AW1922" i="3"/>
  <c r="AV1922" i="3"/>
  <c r="AU1922" i="3"/>
  <c r="AT1922" i="3"/>
  <c r="AS1922" i="3"/>
  <c r="AQ1922" i="3" s="1"/>
  <c r="AK1922" i="3"/>
  <c r="AE1922" i="3"/>
  <c r="AF1922" i="3" s="1"/>
  <c r="AD1922" i="3"/>
  <c r="AC1922" i="3"/>
  <c r="AB1922" i="3"/>
  <c r="AA1922" i="3"/>
  <c r="Z1922" i="3"/>
  <c r="Y1922" i="3"/>
  <c r="X1922" i="3"/>
  <c r="W1922" i="3"/>
  <c r="V1922" i="3"/>
  <c r="U1922" i="3"/>
  <c r="T1922" i="3"/>
  <c r="S1922" i="3"/>
  <c r="R1922" i="3"/>
  <c r="Q1922" i="3"/>
  <c r="O1922" i="3"/>
  <c r="N1922" i="3"/>
  <c r="M1922" i="3"/>
  <c r="L1922" i="3"/>
  <c r="K1922" i="3"/>
  <c r="BA1921" i="3"/>
  <c r="AZ1921" i="3"/>
  <c r="AY1921" i="3"/>
  <c r="AX1921" i="3"/>
  <c r="AW1921" i="3"/>
  <c r="AV1921" i="3"/>
  <c r="AU1921" i="3"/>
  <c r="AT1921" i="3"/>
  <c r="AS1921" i="3"/>
  <c r="AQ1921" i="3" s="1"/>
  <c r="AP1921" i="3"/>
  <c r="AO1921" i="3"/>
  <c r="AN1921" i="3"/>
  <c r="AK1921" i="3"/>
  <c r="AJ1921" i="3"/>
  <c r="AI1921" i="3"/>
  <c r="AH1921" i="3"/>
  <c r="AG1921" i="3"/>
  <c r="AE1921" i="3"/>
  <c r="AF1921" i="3" s="1"/>
  <c r="AD1921" i="3"/>
  <c r="AC1921" i="3"/>
  <c r="AB1921" i="3"/>
  <c r="AA1921" i="3"/>
  <c r="Z1921" i="3"/>
  <c r="Y1921" i="3"/>
  <c r="X1921" i="3"/>
  <c r="W1921" i="3"/>
  <c r="V1921" i="3"/>
  <c r="U1921" i="3"/>
  <c r="T1921" i="3"/>
  <c r="S1921" i="3"/>
  <c r="R1921" i="3"/>
  <c r="Q1921" i="3"/>
  <c r="O1921" i="3"/>
  <c r="N1921" i="3"/>
  <c r="M1921" i="3"/>
  <c r="L1921" i="3"/>
  <c r="K1921" i="3"/>
  <c r="BA1920" i="3"/>
  <c r="AZ1920" i="3"/>
  <c r="AY1920" i="3"/>
  <c r="AX1920" i="3"/>
  <c r="AW1920" i="3"/>
  <c r="AV1920" i="3"/>
  <c r="AU1920" i="3"/>
  <c r="AT1920" i="3"/>
  <c r="AS1920" i="3"/>
  <c r="AQ1920" i="3" s="1"/>
  <c r="AK1920" i="3"/>
  <c r="AE1920" i="3"/>
  <c r="AF1920" i="3" s="1"/>
  <c r="AD1920" i="3"/>
  <c r="AC1920" i="3"/>
  <c r="AB1920" i="3"/>
  <c r="AA1920" i="3"/>
  <c r="Z1920" i="3"/>
  <c r="Y1920" i="3"/>
  <c r="X1920" i="3"/>
  <c r="W1920" i="3"/>
  <c r="V1920" i="3"/>
  <c r="U1920" i="3"/>
  <c r="T1920" i="3"/>
  <c r="S1920" i="3"/>
  <c r="R1920" i="3"/>
  <c r="Q1920" i="3"/>
  <c r="O1920" i="3"/>
  <c r="N1920" i="3"/>
  <c r="M1920" i="3"/>
  <c r="L1920" i="3"/>
  <c r="K1920" i="3"/>
  <c r="BA1919" i="3"/>
  <c r="AZ1919" i="3"/>
  <c r="AY1919" i="3"/>
  <c r="AX1919" i="3"/>
  <c r="AW1919" i="3"/>
  <c r="AV1919" i="3"/>
  <c r="AU1919" i="3"/>
  <c r="AT1919" i="3"/>
  <c r="AS1919" i="3"/>
  <c r="AQ1919" i="3" s="1"/>
  <c r="AP1919" i="3"/>
  <c r="AO1919" i="3"/>
  <c r="AN1919" i="3"/>
  <c r="AK1919" i="3"/>
  <c r="AJ1919" i="3"/>
  <c r="AI1919" i="3"/>
  <c r="AH1919" i="3"/>
  <c r="AG1919" i="3"/>
  <c r="AE1919" i="3"/>
  <c r="AF1919" i="3" s="1"/>
  <c r="AD1919" i="3"/>
  <c r="AC1919" i="3"/>
  <c r="AB1919" i="3"/>
  <c r="AA1919" i="3"/>
  <c r="Z1919" i="3"/>
  <c r="Y1919" i="3"/>
  <c r="X1919" i="3"/>
  <c r="W1919" i="3"/>
  <c r="V1919" i="3"/>
  <c r="U1919" i="3"/>
  <c r="T1919" i="3"/>
  <c r="S1919" i="3"/>
  <c r="R1919" i="3"/>
  <c r="Q1919" i="3"/>
  <c r="O1919" i="3"/>
  <c r="N1919" i="3"/>
  <c r="M1919" i="3"/>
  <c r="L1919" i="3"/>
  <c r="K1919" i="3"/>
  <c r="BA1918" i="3"/>
  <c r="AZ1918" i="3"/>
  <c r="AY1918" i="3"/>
  <c r="AX1918" i="3"/>
  <c r="AW1918" i="3"/>
  <c r="AV1918" i="3"/>
  <c r="AU1918" i="3"/>
  <c r="AT1918" i="3"/>
  <c r="AS1918" i="3"/>
  <c r="AQ1918" i="3" s="1"/>
  <c r="AK1918" i="3"/>
  <c r="AE1918" i="3"/>
  <c r="AF1918" i="3" s="1"/>
  <c r="AD1918" i="3"/>
  <c r="AC1918" i="3"/>
  <c r="AB1918" i="3"/>
  <c r="AA1918" i="3"/>
  <c r="Z1918" i="3"/>
  <c r="Y1918" i="3"/>
  <c r="X1918" i="3"/>
  <c r="W1918" i="3"/>
  <c r="V1918" i="3"/>
  <c r="U1918" i="3"/>
  <c r="T1918" i="3"/>
  <c r="S1918" i="3"/>
  <c r="R1918" i="3"/>
  <c r="Q1918" i="3"/>
  <c r="O1918" i="3"/>
  <c r="N1918" i="3"/>
  <c r="M1918" i="3"/>
  <c r="L1918" i="3"/>
  <c r="K1918" i="3"/>
  <c r="BA1917" i="3"/>
  <c r="AZ1917" i="3"/>
  <c r="AY1917" i="3"/>
  <c r="AX1917" i="3"/>
  <c r="AW1917" i="3"/>
  <c r="AV1917" i="3"/>
  <c r="AU1917" i="3"/>
  <c r="AT1917" i="3"/>
  <c r="AS1917" i="3"/>
  <c r="AQ1917" i="3" s="1"/>
  <c r="AP1917" i="3"/>
  <c r="AO1917" i="3"/>
  <c r="AN1917" i="3"/>
  <c r="AK1917" i="3"/>
  <c r="AJ1917" i="3"/>
  <c r="AI1917" i="3"/>
  <c r="AH1917" i="3"/>
  <c r="AG1917" i="3"/>
  <c r="AE1917" i="3"/>
  <c r="AF1917" i="3" s="1"/>
  <c r="AD1917" i="3"/>
  <c r="AC1917" i="3"/>
  <c r="AB1917" i="3"/>
  <c r="AA1917" i="3"/>
  <c r="Z1917" i="3"/>
  <c r="Y1917" i="3"/>
  <c r="X1917" i="3"/>
  <c r="W1917" i="3"/>
  <c r="V1917" i="3"/>
  <c r="U1917" i="3"/>
  <c r="T1917" i="3"/>
  <c r="S1917" i="3"/>
  <c r="R1917" i="3"/>
  <c r="Q1917" i="3"/>
  <c r="O1917" i="3"/>
  <c r="N1917" i="3"/>
  <c r="M1917" i="3"/>
  <c r="L1917" i="3"/>
  <c r="K1917" i="3"/>
  <c r="BA1916" i="3"/>
  <c r="AZ1916" i="3"/>
  <c r="AY1916" i="3"/>
  <c r="AX1916" i="3"/>
  <c r="AW1916" i="3"/>
  <c r="AV1916" i="3"/>
  <c r="AU1916" i="3"/>
  <c r="AT1916" i="3"/>
  <c r="AS1916" i="3"/>
  <c r="AQ1916" i="3" s="1"/>
  <c r="AE1916" i="3"/>
  <c r="AF1916" i="3" s="1"/>
  <c r="AD1916" i="3"/>
  <c r="AC1916" i="3"/>
  <c r="AB1916" i="3"/>
  <c r="AA1916" i="3"/>
  <c r="Z1916" i="3"/>
  <c r="Y1916" i="3"/>
  <c r="X1916" i="3"/>
  <c r="W1916" i="3"/>
  <c r="V1916" i="3"/>
  <c r="U1916" i="3"/>
  <c r="T1916" i="3"/>
  <c r="S1916" i="3"/>
  <c r="R1916" i="3"/>
  <c r="Q1916" i="3"/>
  <c r="O1916" i="3"/>
  <c r="N1916" i="3"/>
  <c r="M1916" i="3"/>
  <c r="L1916" i="3"/>
  <c r="K1916" i="3"/>
  <c r="BA1915" i="3"/>
  <c r="AZ1915" i="3"/>
  <c r="AY1915" i="3"/>
  <c r="AX1915" i="3"/>
  <c r="AW1915" i="3"/>
  <c r="AV1915" i="3"/>
  <c r="AU1915" i="3"/>
  <c r="AT1915" i="3"/>
  <c r="AS1915" i="3"/>
  <c r="AQ1915" i="3" s="1"/>
  <c r="AP1915" i="3"/>
  <c r="AO1915" i="3"/>
  <c r="AN1915" i="3"/>
  <c r="AK1915" i="3"/>
  <c r="AJ1915" i="3"/>
  <c r="AI1915" i="3"/>
  <c r="AH1915" i="3"/>
  <c r="AG1915" i="3"/>
  <c r="AE1915" i="3"/>
  <c r="AF1915" i="3" s="1"/>
  <c r="AD1915" i="3"/>
  <c r="AC1915" i="3"/>
  <c r="AB1915" i="3"/>
  <c r="AA1915" i="3"/>
  <c r="Z1915" i="3"/>
  <c r="Y1915" i="3"/>
  <c r="X1915" i="3"/>
  <c r="W1915" i="3"/>
  <c r="V1915" i="3"/>
  <c r="U1915" i="3"/>
  <c r="T1915" i="3"/>
  <c r="S1915" i="3"/>
  <c r="R1915" i="3"/>
  <c r="Q1915" i="3"/>
  <c r="O1915" i="3"/>
  <c r="N1915" i="3"/>
  <c r="M1915" i="3"/>
  <c r="L1915" i="3"/>
  <c r="K1915" i="3"/>
  <c r="BA1914" i="3"/>
  <c r="AZ1914" i="3"/>
  <c r="AY1914" i="3"/>
  <c r="AX1914" i="3"/>
  <c r="AW1914" i="3"/>
  <c r="AV1914" i="3"/>
  <c r="AU1914" i="3"/>
  <c r="AT1914" i="3"/>
  <c r="AS1914" i="3"/>
  <c r="AQ1914" i="3" s="1"/>
  <c r="AK1914" i="3"/>
  <c r="AE1914" i="3"/>
  <c r="AF1914" i="3" s="1"/>
  <c r="AD1914" i="3"/>
  <c r="AC1914" i="3"/>
  <c r="AB1914" i="3"/>
  <c r="AA1914" i="3"/>
  <c r="Z1914" i="3"/>
  <c r="Y1914" i="3"/>
  <c r="X1914" i="3"/>
  <c r="W1914" i="3"/>
  <c r="V1914" i="3"/>
  <c r="U1914" i="3"/>
  <c r="T1914" i="3"/>
  <c r="S1914" i="3"/>
  <c r="R1914" i="3"/>
  <c r="Q1914" i="3"/>
  <c r="O1914" i="3"/>
  <c r="N1914" i="3"/>
  <c r="M1914" i="3"/>
  <c r="L1914" i="3"/>
  <c r="K1914" i="3"/>
  <c r="BA1913" i="3"/>
  <c r="AZ1913" i="3"/>
  <c r="AY1913" i="3"/>
  <c r="AX1913" i="3"/>
  <c r="AW1913" i="3"/>
  <c r="AV1913" i="3"/>
  <c r="AU1913" i="3"/>
  <c r="AT1913" i="3"/>
  <c r="AS1913" i="3"/>
  <c r="AQ1913" i="3" s="1"/>
  <c r="AP1913" i="3"/>
  <c r="AO1913" i="3"/>
  <c r="AN1913" i="3"/>
  <c r="AK1913" i="3"/>
  <c r="AJ1913" i="3"/>
  <c r="AI1913" i="3"/>
  <c r="AH1913" i="3"/>
  <c r="AG1913" i="3"/>
  <c r="AE1913" i="3"/>
  <c r="AF1913" i="3" s="1"/>
  <c r="AD1913" i="3"/>
  <c r="AC1913" i="3"/>
  <c r="AB1913" i="3"/>
  <c r="AA1913" i="3"/>
  <c r="Z1913" i="3"/>
  <c r="Y1913" i="3"/>
  <c r="X1913" i="3"/>
  <c r="W1913" i="3"/>
  <c r="V1913" i="3"/>
  <c r="U1913" i="3"/>
  <c r="T1913" i="3"/>
  <c r="S1913" i="3"/>
  <c r="R1913" i="3"/>
  <c r="Q1913" i="3"/>
  <c r="O1913" i="3"/>
  <c r="N1913" i="3"/>
  <c r="M1913" i="3"/>
  <c r="L1913" i="3"/>
  <c r="K1913" i="3"/>
  <c r="BA1912" i="3"/>
  <c r="AZ1912" i="3"/>
  <c r="AY1912" i="3"/>
  <c r="AX1912" i="3"/>
  <c r="AW1912" i="3"/>
  <c r="AV1912" i="3"/>
  <c r="AU1912" i="3"/>
  <c r="AT1912" i="3"/>
  <c r="AS1912" i="3"/>
  <c r="AQ1912" i="3" s="1"/>
  <c r="AK1912" i="3"/>
  <c r="AE1912" i="3"/>
  <c r="AF1912" i="3" s="1"/>
  <c r="AD1912" i="3"/>
  <c r="AC1912" i="3"/>
  <c r="AB1912" i="3"/>
  <c r="AA1912" i="3"/>
  <c r="Z1912" i="3"/>
  <c r="Y1912" i="3"/>
  <c r="X1912" i="3"/>
  <c r="W1912" i="3"/>
  <c r="V1912" i="3"/>
  <c r="U1912" i="3"/>
  <c r="T1912" i="3"/>
  <c r="S1912" i="3"/>
  <c r="R1912" i="3"/>
  <c r="Q1912" i="3"/>
  <c r="O1912" i="3"/>
  <c r="N1912" i="3"/>
  <c r="M1912" i="3"/>
  <c r="L1912" i="3"/>
  <c r="K1912" i="3"/>
  <c r="BA1911" i="3"/>
  <c r="AZ1911" i="3"/>
  <c r="AY1911" i="3"/>
  <c r="AX1911" i="3"/>
  <c r="AW1911" i="3"/>
  <c r="AV1911" i="3"/>
  <c r="AU1911" i="3"/>
  <c r="AT1911" i="3"/>
  <c r="AS1911" i="3"/>
  <c r="AQ1911" i="3" s="1"/>
  <c r="AP1911" i="3"/>
  <c r="AO1911" i="3"/>
  <c r="AN1911" i="3"/>
  <c r="AK1911" i="3"/>
  <c r="AJ1911" i="3"/>
  <c r="AI1911" i="3"/>
  <c r="AH1911" i="3"/>
  <c r="AG1911" i="3"/>
  <c r="AE1911" i="3"/>
  <c r="AF1911" i="3" s="1"/>
  <c r="AD1911" i="3"/>
  <c r="AC1911" i="3"/>
  <c r="AB1911" i="3"/>
  <c r="AA1911" i="3"/>
  <c r="Z1911" i="3"/>
  <c r="Y1911" i="3"/>
  <c r="X1911" i="3"/>
  <c r="W1911" i="3"/>
  <c r="V1911" i="3"/>
  <c r="U1911" i="3"/>
  <c r="T1911" i="3"/>
  <c r="S1911" i="3"/>
  <c r="R1911" i="3"/>
  <c r="Q1911" i="3"/>
  <c r="O1911" i="3"/>
  <c r="N1911" i="3"/>
  <c r="M1911" i="3"/>
  <c r="L1911" i="3"/>
  <c r="K1911" i="3"/>
  <c r="BA1910" i="3"/>
  <c r="AZ1910" i="3"/>
  <c r="AY1910" i="3"/>
  <c r="AX1910" i="3"/>
  <c r="AW1910" i="3"/>
  <c r="AV1910" i="3"/>
  <c r="AU1910" i="3"/>
  <c r="AT1910" i="3"/>
  <c r="AS1910" i="3"/>
  <c r="AQ1910" i="3" s="1"/>
  <c r="AE1910" i="3"/>
  <c r="AF1910" i="3" s="1"/>
  <c r="AD1910" i="3"/>
  <c r="AC1910" i="3"/>
  <c r="AB1910" i="3"/>
  <c r="AA1910" i="3"/>
  <c r="Z1910" i="3"/>
  <c r="Y1910" i="3"/>
  <c r="X1910" i="3"/>
  <c r="W1910" i="3"/>
  <c r="V1910" i="3"/>
  <c r="U1910" i="3"/>
  <c r="T1910" i="3"/>
  <c r="S1910" i="3"/>
  <c r="R1910" i="3"/>
  <c r="Q1910" i="3"/>
  <c r="O1910" i="3"/>
  <c r="N1910" i="3"/>
  <c r="M1910" i="3"/>
  <c r="L1910" i="3"/>
  <c r="K1910" i="3"/>
  <c r="BA1909" i="3"/>
  <c r="AZ1909" i="3"/>
  <c r="AY1909" i="3"/>
  <c r="AX1909" i="3"/>
  <c r="AW1909" i="3"/>
  <c r="AV1909" i="3"/>
  <c r="AU1909" i="3"/>
  <c r="AT1909" i="3"/>
  <c r="AS1909" i="3"/>
  <c r="AQ1909" i="3" s="1"/>
  <c r="AP1909" i="3"/>
  <c r="AO1909" i="3"/>
  <c r="AK1909" i="3"/>
  <c r="AJ1909" i="3"/>
  <c r="AI1909" i="3"/>
  <c r="AH1909" i="3"/>
  <c r="AG1909" i="3"/>
  <c r="AE1909" i="3"/>
  <c r="AF1909" i="3" s="1"/>
  <c r="AD1909" i="3"/>
  <c r="AC1909" i="3"/>
  <c r="AB1909" i="3"/>
  <c r="AA1909" i="3"/>
  <c r="Z1909" i="3"/>
  <c r="Y1909" i="3"/>
  <c r="X1909" i="3"/>
  <c r="W1909" i="3"/>
  <c r="V1909" i="3"/>
  <c r="U1909" i="3"/>
  <c r="T1909" i="3"/>
  <c r="S1909" i="3"/>
  <c r="R1909" i="3"/>
  <c r="Q1909" i="3"/>
  <c r="O1909" i="3"/>
  <c r="N1909" i="3"/>
  <c r="M1909" i="3"/>
  <c r="L1909" i="3"/>
  <c r="K1909" i="3"/>
  <c r="BA1908" i="3"/>
  <c r="AZ1908" i="3"/>
  <c r="AY1908" i="3"/>
  <c r="AX1908" i="3"/>
  <c r="AW1908" i="3"/>
  <c r="AV1908" i="3"/>
  <c r="AU1908" i="3"/>
  <c r="AT1908" i="3"/>
  <c r="AS1908" i="3"/>
  <c r="AQ1908" i="3" s="1"/>
  <c r="AK1908" i="3"/>
  <c r="AE1908" i="3"/>
  <c r="AF1908" i="3" s="1"/>
  <c r="AD1908" i="3"/>
  <c r="AC1908" i="3"/>
  <c r="AB1908" i="3"/>
  <c r="AA1908" i="3"/>
  <c r="Z1908" i="3"/>
  <c r="Y1908" i="3"/>
  <c r="X1908" i="3"/>
  <c r="W1908" i="3"/>
  <c r="V1908" i="3"/>
  <c r="U1908" i="3"/>
  <c r="T1908" i="3"/>
  <c r="S1908" i="3"/>
  <c r="R1908" i="3"/>
  <c r="Q1908" i="3"/>
  <c r="O1908" i="3"/>
  <c r="N1908" i="3"/>
  <c r="M1908" i="3"/>
  <c r="L1908" i="3"/>
  <c r="K1908" i="3"/>
  <c r="BA1907" i="3"/>
  <c r="AZ1907" i="3"/>
  <c r="AY1907" i="3"/>
  <c r="AX1907" i="3"/>
  <c r="AW1907" i="3"/>
  <c r="AV1907" i="3"/>
  <c r="AU1907" i="3"/>
  <c r="AT1907" i="3"/>
  <c r="AS1907" i="3"/>
  <c r="AQ1907" i="3" s="1"/>
  <c r="AP1907" i="3"/>
  <c r="AO1907" i="3"/>
  <c r="AK1907" i="3"/>
  <c r="AJ1907" i="3"/>
  <c r="AI1907" i="3"/>
  <c r="AH1907" i="3"/>
  <c r="AG1907" i="3"/>
  <c r="AE1907" i="3"/>
  <c r="AF1907" i="3" s="1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O1907" i="3"/>
  <c r="N1907" i="3"/>
  <c r="M1907" i="3"/>
  <c r="L1907" i="3"/>
  <c r="K1907" i="3"/>
  <c r="BA1906" i="3"/>
  <c r="AZ1906" i="3"/>
  <c r="AY1906" i="3"/>
  <c r="AX1906" i="3"/>
  <c r="AW1906" i="3"/>
  <c r="AV1906" i="3"/>
  <c r="AU1906" i="3"/>
  <c r="AT1906" i="3"/>
  <c r="AS1906" i="3"/>
  <c r="AQ1906" i="3" s="1"/>
  <c r="AE1906" i="3"/>
  <c r="AF1906" i="3" s="1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O1906" i="3"/>
  <c r="N1906" i="3"/>
  <c r="M1906" i="3"/>
  <c r="L1906" i="3"/>
  <c r="K1906" i="3"/>
  <c r="BA1905" i="3"/>
  <c r="AZ1905" i="3"/>
  <c r="AY1905" i="3"/>
  <c r="AX1905" i="3"/>
  <c r="AW1905" i="3"/>
  <c r="AV1905" i="3"/>
  <c r="AU1905" i="3"/>
  <c r="AT1905" i="3"/>
  <c r="AS1905" i="3"/>
  <c r="AQ1905" i="3" s="1"/>
  <c r="AP1905" i="3"/>
  <c r="AO1905" i="3"/>
  <c r="AK1905" i="3"/>
  <c r="AJ1905" i="3"/>
  <c r="AI1905" i="3"/>
  <c r="AH1905" i="3"/>
  <c r="AG1905" i="3"/>
  <c r="AE1905" i="3"/>
  <c r="AF1905" i="3" s="1"/>
  <c r="AD1905" i="3"/>
  <c r="AC1905" i="3"/>
  <c r="AB1905" i="3"/>
  <c r="AA1905" i="3"/>
  <c r="Z1905" i="3"/>
  <c r="Y1905" i="3"/>
  <c r="X1905" i="3"/>
  <c r="W1905" i="3"/>
  <c r="V1905" i="3"/>
  <c r="U1905" i="3"/>
  <c r="T1905" i="3"/>
  <c r="S1905" i="3"/>
  <c r="R1905" i="3"/>
  <c r="Q1905" i="3"/>
  <c r="O1905" i="3"/>
  <c r="N1905" i="3"/>
  <c r="M1905" i="3"/>
  <c r="L1905" i="3"/>
  <c r="K1905" i="3"/>
  <c r="BA1904" i="3"/>
  <c r="AZ1904" i="3"/>
  <c r="AY1904" i="3"/>
  <c r="AX1904" i="3"/>
  <c r="AW1904" i="3"/>
  <c r="AV1904" i="3"/>
  <c r="AU1904" i="3"/>
  <c r="AT1904" i="3"/>
  <c r="AS1904" i="3"/>
  <c r="AQ1904" i="3" s="1"/>
  <c r="AM1904" i="3"/>
  <c r="AE1904" i="3"/>
  <c r="AF1904" i="3" s="1"/>
  <c r="AD1904" i="3"/>
  <c r="AC1904" i="3"/>
  <c r="AB1904" i="3"/>
  <c r="AA1904" i="3"/>
  <c r="Z1904" i="3"/>
  <c r="Y1904" i="3"/>
  <c r="X1904" i="3"/>
  <c r="W1904" i="3"/>
  <c r="V1904" i="3"/>
  <c r="U1904" i="3"/>
  <c r="T1904" i="3"/>
  <c r="S1904" i="3"/>
  <c r="R1904" i="3"/>
  <c r="Q1904" i="3"/>
  <c r="O1904" i="3"/>
  <c r="N1904" i="3"/>
  <c r="M1904" i="3"/>
  <c r="L1904" i="3"/>
  <c r="K1904" i="3"/>
  <c r="BA1903" i="3"/>
  <c r="AZ1903" i="3"/>
  <c r="AY1903" i="3"/>
  <c r="AX1903" i="3"/>
  <c r="AW1903" i="3"/>
  <c r="AV1903" i="3"/>
  <c r="AU1903" i="3"/>
  <c r="AT1903" i="3"/>
  <c r="AS1903" i="3"/>
  <c r="AQ1903" i="3" s="1"/>
  <c r="AP1903" i="3"/>
  <c r="AO1903" i="3"/>
  <c r="AK1903" i="3"/>
  <c r="AJ1903" i="3"/>
  <c r="AI1903" i="3"/>
  <c r="AH1903" i="3"/>
  <c r="AG1903" i="3"/>
  <c r="AE1903" i="3"/>
  <c r="AF1903" i="3" s="1"/>
  <c r="AD1903" i="3"/>
  <c r="AC1903" i="3"/>
  <c r="AB1903" i="3"/>
  <c r="AA1903" i="3"/>
  <c r="Z1903" i="3"/>
  <c r="Y1903" i="3"/>
  <c r="X1903" i="3"/>
  <c r="W1903" i="3"/>
  <c r="V1903" i="3"/>
  <c r="U1903" i="3"/>
  <c r="T1903" i="3"/>
  <c r="S1903" i="3"/>
  <c r="R1903" i="3"/>
  <c r="Q1903" i="3"/>
  <c r="O1903" i="3"/>
  <c r="N1903" i="3"/>
  <c r="M1903" i="3"/>
  <c r="L1903" i="3"/>
  <c r="K1903" i="3"/>
  <c r="BA1902" i="3"/>
  <c r="AZ1902" i="3"/>
  <c r="AY1902" i="3"/>
  <c r="AX1902" i="3"/>
  <c r="AW1902" i="3"/>
  <c r="AV1902" i="3"/>
  <c r="AU1902" i="3"/>
  <c r="AT1902" i="3"/>
  <c r="AS1902" i="3"/>
  <c r="AQ1902" i="3" s="1"/>
  <c r="AM1902" i="3"/>
  <c r="AE1902" i="3"/>
  <c r="AF1902" i="3" s="1"/>
  <c r="AD1902" i="3"/>
  <c r="AC1902" i="3"/>
  <c r="AB1902" i="3"/>
  <c r="AA1902" i="3"/>
  <c r="Z1902" i="3"/>
  <c r="Y1902" i="3"/>
  <c r="X1902" i="3"/>
  <c r="W1902" i="3"/>
  <c r="V1902" i="3"/>
  <c r="U1902" i="3"/>
  <c r="T1902" i="3"/>
  <c r="S1902" i="3"/>
  <c r="R1902" i="3"/>
  <c r="Q1902" i="3"/>
  <c r="O1902" i="3"/>
  <c r="N1902" i="3"/>
  <c r="M1902" i="3"/>
  <c r="L1902" i="3"/>
  <c r="K1902" i="3"/>
  <c r="BA1901" i="3"/>
  <c r="AZ1901" i="3"/>
  <c r="AY1901" i="3"/>
  <c r="AX1901" i="3"/>
  <c r="AW1901" i="3"/>
  <c r="AV1901" i="3"/>
  <c r="AU1901" i="3"/>
  <c r="AT1901" i="3"/>
  <c r="AS1901" i="3"/>
  <c r="AQ1901" i="3" s="1"/>
  <c r="AP1901" i="3"/>
  <c r="AO1901" i="3"/>
  <c r="AK1901" i="3"/>
  <c r="AJ1901" i="3"/>
  <c r="AI1901" i="3"/>
  <c r="AH1901" i="3"/>
  <c r="AG1901" i="3"/>
  <c r="AE1901" i="3"/>
  <c r="AF1901" i="3" s="1"/>
  <c r="AD1901" i="3"/>
  <c r="AC1901" i="3"/>
  <c r="AB1901" i="3"/>
  <c r="AA1901" i="3"/>
  <c r="Z1901" i="3"/>
  <c r="Y1901" i="3"/>
  <c r="X1901" i="3"/>
  <c r="W1901" i="3"/>
  <c r="V1901" i="3"/>
  <c r="U1901" i="3"/>
  <c r="T1901" i="3"/>
  <c r="S1901" i="3"/>
  <c r="R1901" i="3"/>
  <c r="Q1901" i="3"/>
  <c r="O1901" i="3"/>
  <c r="N1901" i="3"/>
  <c r="M1901" i="3"/>
  <c r="L1901" i="3"/>
  <c r="K1901" i="3"/>
  <c r="BA1900" i="3"/>
  <c r="AZ1900" i="3"/>
  <c r="AY1900" i="3"/>
  <c r="AX1900" i="3"/>
  <c r="AW1900" i="3"/>
  <c r="AV1900" i="3"/>
  <c r="AU1900" i="3"/>
  <c r="AT1900" i="3"/>
  <c r="AS1900" i="3"/>
  <c r="AQ1900" i="3" s="1"/>
  <c r="AM1900" i="3"/>
  <c r="AE1900" i="3"/>
  <c r="AF1900" i="3" s="1"/>
  <c r="AD1900" i="3"/>
  <c r="AC1900" i="3"/>
  <c r="AB1900" i="3"/>
  <c r="AA1900" i="3"/>
  <c r="Z1900" i="3"/>
  <c r="Y1900" i="3"/>
  <c r="X1900" i="3"/>
  <c r="W1900" i="3"/>
  <c r="V1900" i="3"/>
  <c r="U1900" i="3"/>
  <c r="T1900" i="3"/>
  <c r="S1900" i="3"/>
  <c r="R1900" i="3"/>
  <c r="Q1900" i="3"/>
  <c r="O1900" i="3"/>
  <c r="N1900" i="3"/>
  <c r="M1900" i="3"/>
  <c r="L1900" i="3"/>
  <c r="K1900" i="3"/>
  <c r="BA1899" i="3"/>
  <c r="AZ1899" i="3"/>
  <c r="AY1899" i="3"/>
  <c r="AX1899" i="3"/>
  <c r="AW1899" i="3"/>
  <c r="AV1899" i="3"/>
  <c r="AU1899" i="3"/>
  <c r="AT1899" i="3"/>
  <c r="AS1899" i="3"/>
  <c r="AQ1899" i="3" s="1"/>
  <c r="AP1899" i="3"/>
  <c r="AO1899" i="3"/>
  <c r="AK1899" i="3"/>
  <c r="AJ1899" i="3"/>
  <c r="AI1899" i="3"/>
  <c r="AH1899" i="3"/>
  <c r="AG1899" i="3"/>
  <c r="AE1899" i="3"/>
  <c r="AF1899" i="3" s="1"/>
  <c r="AD1899" i="3"/>
  <c r="AC1899" i="3"/>
  <c r="AB1899" i="3"/>
  <c r="AA1899" i="3"/>
  <c r="Z1899" i="3"/>
  <c r="Y1899" i="3"/>
  <c r="X1899" i="3"/>
  <c r="W1899" i="3"/>
  <c r="V1899" i="3"/>
  <c r="U1899" i="3"/>
  <c r="T1899" i="3"/>
  <c r="S1899" i="3"/>
  <c r="R1899" i="3"/>
  <c r="Q1899" i="3"/>
  <c r="O1899" i="3"/>
  <c r="N1899" i="3"/>
  <c r="M1899" i="3"/>
  <c r="L1899" i="3"/>
  <c r="K1899" i="3"/>
  <c r="BA1898" i="3"/>
  <c r="AZ1898" i="3"/>
  <c r="AY1898" i="3"/>
  <c r="AX1898" i="3"/>
  <c r="AW1898" i="3"/>
  <c r="AV1898" i="3"/>
  <c r="AU1898" i="3"/>
  <c r="AT1898" i="3"/>
  <c r="AS1898" i="3"/>
  <c r="AQ1898" i="3" s="1"/>
  <c r="AM1898" i="3"/>
  <c r="AE1898" i="3"/>
  <c r="AF1898" i="3" s="1"/>
  <c r="AD1898" i="3"/>
  <c r="AC1898" i="3"/>
  <c r="AB1898" i="3"/>
  <c r="AA1898" i="3"/>
  <c r="Z1898" i="3"/>
  <c r="Y1898" i="3"/>
  <c r="X1898" i="3"/>
  <c r="W1898" i="3"/>
  <c r="V1898" i="3"/>
  <c r="U1898" i="3"/>
  <c r="T1898" i="3"/>
  <c r="S1898" i="3"/>
  <c r="R1898" i="3"/>
  <c r="Q1898" i="3"/>
  <c r="O1898" i="3"/>
  <c r="N1898" i="3"/>
  <c r="M1898" i="3"/>
  <c r="L1898" i="3"/>
  <c r="K1898" i="3"/>
  <c r="BA1897" i="3"/>
  <c r="AZ1897" i="3"/>
  <c r="AY1897" i="3"/>
  <c r="AX1897" i="3"/>
  <c r="AW1897" i="3"/>
  <c r="AV1897" i="3"/>
  <c r="AU1897" i="3"/>
  <c r="AT1897" i="3"/>
  <c r="AS1897" i="3"/>
  <c r="AQ1897" i="3" s="1"/>
  <c r="AP1897" i="3"/>
  <c r="AO1897" i="3"/>
  <c r="AK1897" i="3"/>
  <c r="AJ1897" i="3"/>
  <c r="AI1897" i="3"/>
  <c r="AH1897" i="3"/>
  <c r="AG1897" i="3"/>
  <c r="AE1897" i="3"/>
  <c r="AF1897" i="3" s="1"/>
  <c r="AD1897" i="3"/>
  <c r="AC1897" i="3"/>
  <c r="AB1897" i="3"/>
  <c r="AA1897" i="3"/>
  <c r="Z1897" i="3"/>
  <c r="Y1897" i="3"/>
  <c r="X1897" i="3"/>
  <c r="W1897" i="3"/>
  <c r="V1897" i="3"/>
  <c r="U1897" i="3"/>
  <c r="T1897" i="3"/>
  <c r="S1897" i="3"/>
  <c r="R1897" i="3"/>
  <c r="Q1897" i="3"/>
  <c r="O1897" i="3"/>
  <c r="N1897" i="3"/>
  <c r="M1897" i="3"/>
  <c r="L1897" i="3"/>
  <c r="K1897" i="3"/>
  <c r="BA1896" i="3"/>
  <c r="AZ1896" i="3"/>
  <c r="AY1896" i="3"/>
  <c r="AX1896" i="3"/>
  <c r="AW1896" i="3"/>
  <c r="AV1896" i="3"/>
  <c r="AU1896" i="3"/>
  <c r="AT1896" i="3"/>
  <c r="AS1896" i="3"/>
  <c r="AQ1896" i="3" s="1"/>
  <c r="AM1896" i="3"/>
  <c r="AE1896" i="3"/>
  <c r="AF1896" i="3" s="1"/>
  <c r="AD1896" i="3"/>
  <c r="AC1896" i="3"/>
  <c r="AB1896" i="3"/>
  <c r="AA1896" i="3"/>
  <c r="Z1896" i="3"/>
  <c r="Y1896" i="3"/>
  <c r="X1896" i="3"/>
  <c r="W1896" i="3"/>
  <c r="V1896" i="3"/>
  <c r="U1896" i="3"/>
  <c r="T1896" i="3"/>
  <c r="S1896" i="3"/>
  <c r="R1896" i="3"/>
  <c r="Q1896" i="3"/>
  <c r="O1896" i="3"/>
  <c r="N1896" i="3"/>
  <c r="M1896" i="3"/>
  <c r="L1896" i="3"/>
  <c r="K1896" i="3"/>
  <c r="BA1895" i="3"/>
  <c r="AZ1895" i="3"/>
  <c r="AY1895" i="3"/>
  <c r="AX1895" i="3"/>
  <c r="AW1895" i="3"/>
  <c r="AV1895" i="3"/>
  <c r="AU1895" i="3"/>
  <c r="AT1895" i="3"/>
  <c r="AS1895" i="3"/>
  <c r="AQ1895" i="3" s="1"/>
  <c r="AP1895" i="3"/>
  <c r="AO1895" i="3"/>
  <c r="AK1895" i="3"/>
  <c r="AJ1895" i="3"/>
  <c r="AI1895" i="3"/>
  <c r="AH1895" i="3"/>
  <c r="AG1895" i="3"/>
  <c r="AE1895" i="3"/>
  <c r="AF1895" i="3" s="1"/>
  <c r="AD1895" i="3"/>
  <c r="AC1895" i="3"/>
  <c r="AB1895" i="3"/>
  <c r="AA1895" i="3"/>
  <c r="Z1895" i="3"/>
  <c r="Y1895" i="3"/>
  <c r="X1895" i="3"/>
  <c r="W1895" i="3"/>
  <c r="V1895" i="3"/>
  <c r="U1895" i="3"/>
  <c r="T1895" i="3"/>
  <c r="S1895" i="3"/>
  <c r="R1895" i="3"/>
  <c r="Q1895" i="3"/>
  <c r="O1895" i="3"/>
  <c r="N1895" i="3"/>
  <c r="M1895" i="3"/>
  <c r="L1895" i="3"/>
  <c r="K1895" i="3"/>
  <c r="BA1894" i="3"/>
  <c r="AZ1894" i="3"/>
  <c r="AY1894" i="3"/>
  <c r="AX1894" i="3"/>
  <c r="AW1894" i="3"/>
  <c r="AV1894" i="3"/>
  <c r="AU1894" i="3"/>
  <c r="AT1894" i="3"/>
  <c r="AS1894" i="3"/>
  <c r="AQ1894" i="3" s="1"/>
  <c r="AM1894" i="3"/>
  <c r="AE1894" i="3"/>
  <c r="AF1894" i="3" s="1"/>
  <c r="AD1894" i="3"/>
  <c r="AC1894" i="3"/>
  <c r="AB1894" i="3"/>
  <c r="AA1894" i="3"/>
  <c r="Z1894" i="3"/>
  <c r="Y1894" i="3"/>
  <c r="X1894" i="3"/>
  <c r="W1894" i="3"/>
  <c r="V1894" i="3"/>
  <c r="U1894" i="3"/>
  <c r="T1894" i="3"/>
  <c r="S1894" i="3"/>
  <c r="R1894" i="3"/>
  <c r="Q1894" i="3"/>
  <c r="O1894" i="3"/>
  <c r="N1894" i="3"/>
  <c r="M1894" i="3"/>
  <c r="L1894" i="3"/>
  <c r="K1894" i="3"/>
  <c r="BA1893" i="3"/>
  <c r="AZ1893" i="3"/>
  <c r="AY1893" i="3"/>
  <c r="AX1893" i="3"/>
  <c r="AW1893" i="3"/>
  <c r="AV1893" i="3"/>
  <c r="AU1893" i="3"/>
  <c r="AT1893" i="3"/>
  <c r="AS1893" i="3"/>
  <c r="AQ1893" i="3" s="1"/>
  <c r="AP1893" i="3"/>
  <c r="AO1893" i="3"/>
  <c r="AK1893" i="3"/>
  <c r="AJ1893" i="3"/>
  <c r="AI1893" i="3"/>
  <c r="AH1893" i="3"/>
  <c r="AG1893" i="3"/>
  <c r="AE1893" i="3"/>
  <c r="AF1893" i="3" s="1"/>
  <c r="AD1893" i="3"/>
  <c r="AC1893" i="3"/>
  <c r="AB1893" i="3"/>
  <c r="AA1893" i="3"/>
  <c r="Z1893" i="3"/>
  <c r="Y1893" i="3"/>
  <c r="X1893" i="3"/>
  <c r="W1893" i="3"/>
  <c r="V1893" i="3"/>
  <c r="U1893" i="3"/>
  <c r="T1893" i="3"/>
  <c r="S1893" i="3"/>
  <c r="R1893" i="3"/>
  <c r="Q1893" i="3"/>
  <c r="O1893" i="3"/>
  <c r="N1893" i="3"/>
  <c r="M1893" i="3"/>
  <c r="L1893" i="3"/>
  <c r="K1893" i="3"/>
  <c r="BA1892" i="3"/>
  <c r="AZ1892" i="3"/>
  <c r="AY1892" i="3"/>
  <c r="AX1892" i="3"/>
  <c r="AW1892" i="3"/>
  <c r="AV1892" i="3"/>
  <c r="AU1892" i="3"/>
  <c r="AT1892" i="3"/>
  <c r="AS1892" i="3"/>
  <c r="AQ1892" i="3" s="1"/>
  <c r="AM1892" i="3"/>
  <c r="AE1892" i="3"/>
  <c r="AF1892" i="3" s="1"/>
  <c r="AD1892" i="3"/>
  <c r="AC1892" i="3"/>
  <c r="AB1892" i="3"/>
  <c r="AA1892" i="3"/>
  <c r="Z1892" i="3"/>
  <c r="Y1892" i="3"/>
  <c r="X1892" i="3"/>
  <c r="W1892" i="3"/>
  <c r="V1892" i="3"/>
  <c r="U1892" i="3"/>
  <c r="T1892" i="3"/>
  <c r="S1892" i="3"/>
  <c r="R1892" i="3"/>
  <c r="Q1892" i="3"/>
  <c r="O1892" i="3"/>
  <c r="N1892" i="3"/>
  <c r="M1892" i="3"/>
  <c r="L1892" i="3"/>
  <c r="K1892" i="3"/>
  <c r="BA1891" i="3"/>
  <c r="AZ1891" i="3"/>
  <c r="AY1891" i="3"/>
  <c r="AX1891" i="3"/>
  <c r="AW1891" i="3"/>
  <c r="AV1891" i="3"/>
  <c r="AU1891" i="3"/>
  <c r="AT1891" i="3"/>
  <c r="AS1891" i="3"/>
  <c r="AQ1891" i="3" s="1"/>
  <c r="AP1891" i="3"/>
  <c r="AO1891" i="3"/>
  <c r="AK1891" i="3"/>
  <c r="AJ1891" i="3"/>
  <c r="AI1891" i="3"/>
  <c r="AH1891" i="3"/>
  <c r="AG1891" i="3"/>
  <c r="AE1891" i="3"/>
  <c r="AF1891" i="3" s="1"/>
  <c r="AD1891" i="3"/>
  <c r="AC1891" i="3"/>
  <c r="AB1891" i="3"/>
  <c r="AA1891" i="3"/>
  <c r="Z1891" i="3"/>
  <c r="Y1891" i="3"/>
  <c r="X1891" i="3"/>
  <c r="W1891" i="3"/>
  <c r="V1891" i="3"/>
  <c r="U1891" i="3"/>
  <c r="T1891" i="3"/>
  <c r="S1891" i="3"/>
  <c r="R1891" i="3"/>
  <c r="Q1891" i="3"/>
  <c r="O1891" i="3"/>
  <c r="N1891" i="3"/>
  <c r="M1891" i="3"/>
  <c r="L1891" i="3"/>
  <c r="K1891" i="3"/>
  <c r="BA1890" i="3"/>
  <c r="AZ1890" i="3"/>
  <c r="AY1890" i="3"/>
  <c r="AX1890" i="3"/>
  <c r="AW1890" i="3"/>
  <c r="AV1890" i="3"/>
  <c r="AU1890" i="3"/>
  <c r="AT1890" i="3"/>
  <c r="AS1890" i="3"/>
  <c r="AQ1890" i="3" s="1"/>
  <c r="AM1890" i="3"/>
  <c r="AE1890" i="3"/>
  <c r="AF1890" i="3" s="1"/>
  <c r="AD1890" i="3"/>
  <c r="AC1890" i="3"/>
  <c r="AB1890" i="3"/>
  <c r="AA1890" i="3"/>
  <c r="Z1890" i="3"/>
  <c r="Y1890" i="3"/>
  <c r="X1890" i="3"/>
  <c r="W1890" i="3"/>
  <c r="V1890" i="3"/>
  <c r="U1890" i="3"/>
  <c r="T1890" i="3"/>
  <c r="S1890" i="3"/>
  <c r="R1890" i="3"/>
  <c r="Q1890" i="3"/>
  <c r="O1890" i="3"/>
  <c r="N1890" i="3"/>
  <c r="M1890" i="3"/>
  <c r="L1890" i="3"/>
  <c r="K1890" i="3"/>
  <c r="BA1889" i="3"/>
  <c r="AZ1889" i="3"/>
  <c r="AY1889" i="3"/>
  <c r="AX1889" i="3"/>
  <c r="AW1889" i="3"/>
  <c r="AV1889" i="3"/>
  <c r="AU1889" i="3"/>
  <c r="AT1889" i="3"/>
  <c r="AS1889" i="3"/>
  <c r="AQ1889" i="3" s="1"/>
  <c r="AP1889" i="3"/>
  <c r="AO1889" i="3"/>
  <c r="AK1889" i="3"/>
  <c r="AJ1889" i="3"/>
  <c r="AI1889" i="3"/>
  <c r="AH1889" i="3"/>
  <c r="AG1889" i="3"/>
  <c r="AE1889" i="3"/>
  <c r="AF1889" i="3" s="1"/>
  <c r="AD1889" i="3"/>
  <c r="AC1889" i="3"/>
  <c r="AB1889" i="3"/>
  <c r="AA1889" i="3"/>
  <c r="Z1889" i="3"/>
  <c r="Y1889" i="3"/>
  <c r="X1889" i="3"/>
  <c r="W1889" i="3"/>
  <c r="V1889" i="3"/>
  <c r="U1889" i="3"/>
  <c r="T1889" i="3"/>
  <c r="S1889" i="3"/>
  <c r="R1889" i="3"/>
  <c r="Q1889" i="3"/>
  <c r="O1889" i="3"/>
  <c r="N1889" i="3"/>
  <c r="M1889" i="3"/>
  <c r="L1889" i="3"/>
  <c r="K1889" i="3"/>
  <c r="BA1888" i="3"/>
  <c r="AZ1888" i="3"/>
  <c r="AY1888" i="3"/>
  <c r="AX1888" i="3"/>
  <c r="AW1888" i="3"/>
  <c r="AV1888" i="3"/>
  <c r="AU1888" i="3"/>
  <c r="AT1888" i="3"/>
  <c r="AS1888" i="3"/>
  <c r="AQ1888" i="3" s="1"/>
  <c r="AM1888" i="3"/>
  <c r="AE1888" i="3"/>
  <c r="AF1888" i="3" s="1"/>
  <c r="AD1888" i="3"/>
  <c r="AC1888" i="3"/>
  <c r="AB1888" i="3"/>
  <c r="AA1888" i="3"/>
  <c r="Z1888" i="3"/>
  <c r="Y1888" i="3"/>
  <c r="X1888" i="3"/>
  <c r="W1888" i="3"/>
  <c r="V1888" i="3"/>
  <c r="U1888" i="3"/>
  <c r="T1888" i="3"/>
  <c r="S1888" i="3"/>
  <c r="R1888" i="3"/>
  <c r="Q1888" i="3"/>
  <c r="O1888" i="3"/>
  <c r="N1888" i="3"/>
  <c r="M1888" i="3"/>
  <c r="L1888" i="3"/>
  <c r="K1888" i="3"/>
  <c r="BA1887" i="3"/>
  <c r="AZ1887" i="3"/>
  <c r="AY1887" i="3"/>
  <c r="AX1887" i="3"/>
  <c r="AW1887" i="3"/>
  <c r="AV1887" i="3"/>
  <c r="AU1887" i="3"/>
  <c r="AT1887" i="3"/>
  <c r="AS1887" i="3"/>
  <c r="AQ1887" i="3" s="1"/>
  <c r="AP1887" i="3"/>
  <c r="AO1887" i="3"/>
  <c r="AK1887" i="3"/>
  <c r="AJ1887" i="3"/>
  <c r="AI1887" i="3"/>
  <c r="AH1887" i="3"/>
  <c r="AG1887" i="3"/>
  <c r="AE1887" i="3"/>
  <c r="AF1887" i="3" s="1"/>
  <c r="AD1887" i="3"/>
  <c r="AC1887" i="3"/>
  <c r="AB1887" i="3"/>
  <c r="AA1887" i="3"/>
  <c r="Z1887" i="3"/>
  <c r="Y1887" i="3"/>
  <c r="X1887" i="3"/>
  <c r="W1887" i="3"/>
  <c r="V1887" i="3"/>
  <c r="U1887" i="3"/>
  <c r="T1887" i="3"/>
  <c r="S1887" i="3"/>
  <c r="R1887" i="3"/>
  <c r="Q1887" i="3"/>
  <c r="O1887" i="3"/>
  <c r="N1887" i="3"/>
  <c r="M1887" i="3"/>
  <c r="L1887" i="3"/>
  <c r="K1887" i="3"/>
  <c r="BA1886" i="3"/>
  <c r="AZ1886" i="3"/>
  <c r="AY1886" i="3"/>
  <c r="AX1886" i="3"/>
  <c r="AW1886" i="3"/>
  <c r="AV1886" i="3"/>
  <c r="AU1886" i="3"/>
  <c r="AT1886" i="3"/>
  <c r="AS1886" i="3"/>
  <c r="AQ1886" i="3" s="1"/>
  <c r="AM1886" i="3"/>
  <c r="AE1886" i="3"/>
  <c r="AF1886" i="3" s="1"/>
  <c r="AD1886" i="3"/>
  <c r="AC1886" i="3"/>
  <c r="AB1886" i="3"/>
  <c r="AA1886" i="3"/>
  <c r="Z1886" i="3"/>
  <c r="Y1886" i="3"/>
  <c r="X1886" i="3"/>
  <c r="W1886" i="3"/>
  <c r="V1886" i="3"/>
  <c r="U1886" i="3"/>
  <c r="T1886" i="3"/>
  <c r="S1886" i="3"/>
  <c r="R1886" i="3"/>
  <c r="Q1886" i="3"/>
  <c r="O1886" i="3"/>
  <c r="N1886" i="3"/>
  <c r="M1886" i="3"/>
  <c r="L1886" i="3"/>
  <c r="K1886" i="3"/>
  <c r="BA1885" i="3"/>
  <c r="AZ1885" i="3"/>
  <c r="AY1885" i="3"/>
  <c r="AX1885" i="3"/>
  <c r="AW1885" i="3"/>
  <c r="AV1885" i="3"/>
  <c r="AU1885" i="3"/>
  <c r="AT1885" i="3"/>
  <c r="AS1885" i="3"/>
  <c r="AQ1885" i="3" s="1"/>
  <c r="AP1885" i="3"/>
  <c r="AO1885" i="3"/>
  <c r="AK1885" i="3"/>
  <c r="AJ1885" i="3"/>
  <c r="AI1885" i="3"/>
  <c r="AH1885" i="3"/>
  <c r="AG1885" i="3"/>
  <c r="AE1885" i="3"/>
  <c r="AF1885" i="3" s="1"/>
  <c r="AD1885" i="3"/>
  <c r="AC1885" i="3"/>
  <c r="AB1885" i="3"/>
  <c r="AA1885" i="3"/>
  <c r="Z1885" i="3"/>
  <c r="Y1885" i="3"/>
  <c r="X1885" i="3"/>
  <c r="W1885" i="3"/>
  <c r="V1885" i="3"/>
  <c r="U1885" i="3"/>
  <c r="T1885" i="3"/>
  <c r="S1885" i="3"/>
  <c r="R1885" i="3"/>
  <c r="Q1885" i="3"/>
  <c r="O1885" i="3"/>
  <c r="N1885" i="3"/>
  <c r="M1885" i="3"/>
  <c r="L1885" i="3"/>
  <c r="K1885" i="3"/>
  <c r="BA1884" i="3"/>
  <c r="AZ1884" i="3"/>
  <c r="AY1884" i="3"/>
  <c r="AX1884" i="3"/>
  <c r="AW1884" i="3"/>
  <c r="AV1884" i="3"/>
  <c r="AU1884" i="3"/>
  <c r="AT1884" i="3"/>
  <c r="AS1884" i="3"/>
  <c r="AQ1884" i="3" s="1"/>
  <c r="AM1884" i="3"/>
  <c r="AE1884" i="3"/>
  <c r="AF1884" i="3" s="1"/>
  <c r="AD1884" i="3"/>
  <c r="AC1884" i="3"/>
  <c r="AB1884" i="3"/>
  <c r="AA1884" i="3"/>
  <c r="Z1884" i="3"/>
  <c r="Y1884" i="3"/>
  <c r="X1884" i="3"/>
  <c r="W1884" i="3"/>
  <c r="V1884" i="3"/>
  <c r="U1884" i="3"/>
  <c r="T1884" i="3"/>
  <c r="S1884" i="3"/>
  <c r="R1884" i="3"/>
  <c r="Q1884" i="3"/>
  <c r="O1884" i="3"/>
  <c r="N1884" i="3"/>
  <c r="M1884" i="3"/>
  <c r="L1884" i="3"/>
  <c r="K1884" i="3"/>
  <c r="BA1883" i="3"/>
  <c r="AZ1883" i="3"/>
  <c r="AY1883" i="3"/>
  <c r="AX1883" i="3"/>
  <c r="AW1883" i="3"/>
  <c r="AV1883" i="3"/>
  <c r="AU1883" i="3"/>
  <c r="AT1883" i="3"/>
  <c r="AS1883" i="3"/>
  <c r="AQ1883" i="3" s="1"/>
  <c r="AP1883" i="3"/>
  <c r="AO1883" i="3"/>
  <c r="AK1883" i="3"/>
  <c r="AJ1883" i="3"/>
  <c r="AI1883" i="3"/>
  <c r="AH1883" i="3"/>
  <c r="AG1883" i="3"/>
  <c r="AE1883" i="3"/>
  <c r="AF1883" i="3" s="1"/>
  <c r="AD1883" i="3"/>
  <c r="AC1883" i="3"/>
  <c r="AB1883" i="3"/>
  <c r="AA1883" i="3"/>
  <c r="Z1883" i="3"/>
  <c r="Y1883" i="3"/>
  <c r="X1883" i="3"/>
  <c r="W1883" i="3"/>
  <c r="V1883" i="3"/>
  <c r="U1883" i="3"/>
  <c r="T1883" i="3"/>
  <c r="S1883" i="3"/>
  <c r="R1883" i="3"/>
  <c r="Q1883" i="3"/>
  <c r="O1883" i="3"/>
  <c r="N1883" i="3"/>
  <c r="M1883" i="3"/>
  <c r="L1883" i="3"/>
  <c r="K1883" i="3"/>
  <c r="BA1882" i="3"/>
  <c r="AZ1882" i="3"/>
  <c r="AY1882" i="3"/>
  <c r="AX1882" i="3"/>
  <c r="AW1882" i="3"/>
  <c r="AV1882" i="3"/>
  <c r="AU1882" i="3"/>
  <c r="AT1882" i="3"/>
  <c r="AS1882" i="3"/>
  <c r="AQ1882" i="3" s="1"/>
  <c r="AM1882" i="3"/>
  <c r="AE1882" i="3"/>
  <c r="AF1882" i="3" s="1"/>
  <c r="AD1882" i="3"/>
  <c r="AC1882" i="3"/>
  <c r="AB1882" i="3"/>
  <c r="AA1882" i="3"/>
  <c r="Z1882" i="3"/>
  <c r="Y1882" i="3"/>
  <c r="X1882" i="3"/>
  <c r="W1882" i="3"/>
  <c r="V1882" i="3"/>
  <c r="U1882" i="3"/>
  <c r="T1882" i="3"/>
  <c r="S1882" i="3"/>
  <c r="R1882" i="3"/>
  <c r="Q1882" i="3"/>
  <c r="O1882" i="3"/>
  <c r="N1882" i="3"/>
  <c r="M1882" i="3"/>
  <c r="L1882" i="3"/>
  <c r="K1882" i="3"/>
  <c r="BA1881" i="3"/>
  <c r="AZ1881" i="3"/>
  <c r="AY1881" i="3"/>
  <c r="AX1881" i="3"/>
  <c r="AW1881" i="3"/>
  <c r="AV1881" i="3"/>
  <c r="AU1881" i="3"/>
  <c r="AT1881" i="3"/>
  <c r="AS1881" i="3"/>
  <c r="AQ1881" i="3" s="1"/>
  <c r="AP1881" i="3"/>
  <c r="AO1881" i="3"/>
  <c r="AK1881" i="3"/>
  <c r="AJ1881" i="3"/>
  <c r="AI1881" i="3"/>
  <c r="AH1881" i="3"/>
  <c r="AG1881" i="3"/>
  <c r="AE1881" i="3"/>
  <c r="AF1881" i="3" s="1"/>
  <c r="AD1881" i="3"/>
  <c r="AC1881" i="3"/>
  <c r="AB1881" i="3"/>
  <c r="AA1881" i="3"/>
  <c r="Z1881" i="3"/>
  <c r="Y1881" i="3"/>
  <c r="X1881" i="3"/>
  <c r="W1881" i="3"/>
  <c r="V1881" i="3"/>
  <c r="U1881" i="3"/>
  <c r="T1881" i="3"/>
  <c r="S1881" i="3"/>
  <c r="R1881" i="3"/>
  <c r="Q1881" i="3"/>
  <c r="O1881" i="3"/>
  <c r="N1881" i="3"/>
  <c r="M1881" i="3"/>
  <c r="L1881" i="3"/>
  <c r="K1881" i="3"/>
  <c r="BA1880" i="3"/>
  <c r="AZ1880" i="3"/>
  <c r="AY1880" i="3"/>
  <c r="AX1880" i="3"/>
  <c r="AW1880" i="3"/>
  <c r="AV1880" i="3"/>
  <c r="AU1880" i="3"/>
  <c r="AT1880" i="3"/>
  <c r="AS1880" i="3"/>
  <c r="AQ1880" i="3" s="1"/>
  <c r="AM1880" i="3"/>
  <c r="AE1880" i="3"/>
  <c r="AF1880" i="3" s="1"/>
  <c r="AD1880" i="3"/>
  <c r="AC1880" i="3"/>
  <c r="AB1880" i="3"/>
  <c r="AA1880" i="3"/>
  <c r="Z1880" i="3"/>
  <c r="Y1880" i="3"/>
  <c r="X1880" i="3"/>
  <c r="W1880" i="3"/>
  <c r="V1880" i="3"/>
  <c r="U1880" i="3"/>
  <c r="T1880" i="3"/>
  <c r="S1880" i="3"/>
  <c r="R1880" i="3"/>
  <c r="Q1880" i="3"/>
  <c r="O1880" i="3"/>
  <c r="N1880" i="3"/>
  <c r="M1880" i="3"/>
  <c r="L1880" i="3"/>
  <c r="K1880" i="3"/>
  <c r="BA1879" i="3"/>
  <c r="AZ1879" i="3"/>
  <c r="AY1879" i="3"/>
  <c r="AX1879" i="3"/>
  <c r="AW1879" i="3"/>
  <c r="AV1879" i="3"/>
  <c r="AU1879" i="3"/>
  <c r="AT1879" i="3"/>
  <c r="AS1879" i="3"/>
  <c r="AQ1879" i="3" s="1"/>
  <c r="AP1879" i="3"/>
  <c r="AO1879" i="3"/>
  <c r="AK1879" i="3"/>
  <c r="AJ1879" i="3"/>
  <c r="AI1879" i="3"/>
  <c r="AH1879" i="3"/>
  <c r="AG1879" i="3"/>
  <c r="AE1879" i="3"/>
  <c r="AF1879" i="3" s="1"/>
  <c r="AD1879" i="3"/>
  <c r="AC1879" i="3"/>
  <c r="AB1879" i="3"/>
  <c r="AA1879" i="3"/>
  <c r="Z1879" i="3"/>
  <c r="Y1879" i="3"/>
  <c r="X1879" i="3"/>
  <c r="W1879" i="3"/>
  <c r="V1879" i="3"/>
  <c r="U1879" i="3"/>
  <c r="T1879" i="3"/>
  <c r="S1879" i="3"/>
  <c r="R1879" i="3"/>
  <c r="Q1879" i="3"/>
  <c r="O1879" i="3"/>
  <c r="N1879" i="3"/>
  <c r="M1879" i="3"/>
  <c r="L1879" i="3"/>
  <c r="K1879" i="3"/>
  <c r="BA1878" i="3"/>
  <c r="AZ1878" i="3"/>
  <c r="AY1878" i="3"/>
  <c r="AX1878" i="3"/>
  <c r="AW1878" i="3"/>
  <c r="AV1878" i="3"/>
  <c r="AU1878" i="3"/>
  <c r="AT1878" i="3"/>
  <c r="AS1878" i="3"/>
  <c r="AQ1878" i="3" s="1"/>
  <c r="AM1878" i="3"/>
  <c r="AE1878" i="3"/>
  <c r="AF1878" i="3" s="1"/>
  <c r="AD1878" i="3"/>
  <c r="AC1878" i="3"/>
  <c r="AB1878" i="3"/>
  <c r="AA1878" i="3"/>
  <c r="Z1878" i="3"/>
  <c r="Y1878" i="3"/>
  <c r="X1878" i="3"/>
  <c r="W1878" i="3"/>
  <c r="V1878" i="3"/>
  <c r="U1878" i="3"/>
  <c r="T1878" i="3"/>
  <c r="S1878" i="3"/>
  <c r="R1878" i="3"/>
  <c r="Q1878" i="3"/>
  <c r="O1878" i="3"/>
  <c r="N1878" i="3"/>
  <c r="M1878" i="3"/>
  <c r="L1878" i="3"/>
  <c r="K1878" i="3"/>
  <c r="BA1877" i="3"/>
  <c r="AZ1877" i="3"/>
  <c r="AY1877" i="3"/>
  <c r="AX1877" i="3"/>
  <c r="AW1877" i="3"/>
  <c r="AV1877" i="3"/>
  <c r="AU1877" i="3"/>
  <c r="AT1877" i="3"/>
  <c r="AS1877" i="3"/>
  <c r="AQ1877" i="3" s="1"/>
  <c r="AP1877" i="3"/>
  <c r="AO1877" i="3"/>
  <c r="AK1877" i="3"/>
  <c r="AJ1877" i="3"/>
  <c r="AI1877" i="3"/>
  <c r="AH1877" i="3"/>
  <c r="AG1877" i="3"/>
  <c r="AE1877" i="3"/>
  <c r="AF1877" i="3" s="1"/>
  <c r="AD1877" i="3"/>
  <c r="AC1877" i="3"/>
  <c r="AB1877" i="3"/>
  <c r="AA1877" i="3"/>
  <c r="Z1877" i="3"/>
  <c r="Y1877" i="3"/>
  <c r="X1877" i="3"/>
  <c r="W1877" i="3"/>
  <c r="V1877" i="3"/>
  <c r="U1877" i="3"/>
  <c r="T1877" i="3"/>
  <c r="S1877" i="3"/>
  <c r="R1877" i="3"/>
  <c r="Q1877" i="3"/>
  <c r="O1877" i="3"/>
  <c r="N1877" i="3"/>
  <c r="M1877" i="3"/>
  <c r="L1877" i="3"/>
  <c r="K1877" i="3"/>
  <c r="BA1876" i="3"/>
  <c r="AZ1876" i="3"/>
  <c r="AY1876" i="3"/>
  <c r="AX1876" i="3"/>
  <c r="AW1876" i="3"/>
  <c r="AV1876" i="3"/>
  <c r="AU1876" i="3"/>
  <c r="AT1876" i="3"/>
  <c r="AS1876" i="3"/>
  <c r="AQ1876" i="3" s="1"/>
  <c r="AM1876" i="3"/>
  <c r="AE1876" i="3"/>
  <c r="AF1876" i="3" s="1"/>
  <c r="AD1876" i="3"/>
  <c r="AC1876" i="3"/>
  <c r="AB1876" i="3"/>
  <c r="AA1876" i="3"/>
  <c r="Z1876" i="3"/>
  <c r="Y1876" i="3"/>
  <c r="X1876" i="3"/>
  <c r="W1876" i="3"/>
  <c r="V1876" i="3"/>
  <c r="U1876" i="3"/>
  <c r="T1876" i="3"/>
  <c r="S1876" i="3"/>
  <c r="R1876" i="3"/>
  <c r="Q1876" i="3"/>
  <c r="O1876" i="3"/>
  <c r="N1876" i="3"/>
  <c r="M1876" i="3"/>
  <c r="L1876" i="3"/>
  <c r="K1876" i="3"/>
  <c r="BA1875" i="3"/>
  <c r="AZ1875" i="3"/>
  <c r="AY1875" i="3"/>
  <c r="AX1875" i="3"/>
  <c r="AW1875" i="3"/>
  <c r="AV1875" i="3"/>
  <c r="AU1875" i="3"/>
  <c r="AT1875" i="3"/>
  <c r="AS1875" i="3"/>
  <c r="AQ1875" i="3" s="1"/>
  <c r="AP1875" i="3"/>
  <c r="AO1875" i="3"/>
  <c r="AK1875" i="3"/>
  <c r="AJ1875" i="3"/>
  <c r="AI1875" i="3"/>
  <c r="AH1875" i="3"/>
  <c r="AG1875" i="3"/>
  <c r="AE1875" i="3"/>
  <c r="AF1875" i="3" s="1"/>
  <c r="AD1875" i="3"/>
  <c r="AC1875" i="3"/>
  <c r="AB1875" i="3"/>
  <c r="AA1875" i="3"/>
  <c r="Z1875" i="3"/>
  <c r="Y1875" i="3"/>
  <c r="X1875" i="3"/>
  <c r="W1875" i="3"/>
  <c r="V1875" i="3"/>
  <c r="U1875" i="3"/>
  <c r="T1875" i="3"/>
  <c r="S1875" i="3"/>
  <c r="R1875" i="3"/>
  <c r="Q1875" i="3"/>
  <c r="O1875" i="3"/>
  <c r="N1875" i="3"/>
  <c r="M1875" i="3"/>
  <c r="L1875" i="3"/>
  <c r="K1875" i="3"/>
  <c r="BA1874" i="3"/>
  <c r="AZ1874" i="3"/>
  <c r="AY1874" i="3"/>
  <c r="AX1874" i="3"/>
  <c r="AW1874" i="3"/>
  <c r="AV1874" i="3"/>
  <c r="AU1874" i="3"/>
  <c r="AT1874" i="3"/>
  <c r="AS1874" i="3"/>
  <c r="AQ1874" i="3" s="1"/>
  <c r="AM1874" i="3"/>
  <c r="AE1874" i="3"/>
  <c r="AF1874" i="3" s="1"/>
  <c r="AD1874" i="3"/>
  <c r="AC1874" i="3"/>
  <c r="AB1874" i="3"/>
  <c r="AA1874" i="3"/>
  <c r="Z1874" i="3"/>
  <c r="Y1874" i="3"/>
  <c r="X1874" i="3"/>
  <c r="W1874" i="3"/>
  <c r="V1874" i="3"/>
  <c r="U1874" i="3"/>
  <c r="T1874" i="3"/>
  <c r="S1874" i="3"/>
  <c r="R1874" i="3"/>
  <c r="Q1874" i="3"/>
  <c r="O1874" i="3"/>
  <c r="N1874" i="3"/>
  <c r="M1874" i="3"/>
  <c r="L1874" i="3"/>
  <c r="K1874" i="3"/>
  <c r="BA1873" i="3"/>
  <c r="AZ1873" i="3"/>
  <c r="AY1873" i="3"/>
  <c r="AX1873" i="3"/>
  <c r="AW1873" i="3"/>
  <c r="AV1873" i="3"/>
  <c r="AU1873" i="3"/>
  <c r="AT1873" i="3"/>
  <c r="AS1873" i="3"/>
  <c r="AQ1873" i="3" s="1"/>
  <c r="AP1873" i="3"/>
  <c r="AO1873" i="3"/>
  <c r="AK1873" i="3"/>
  <c r="AJ1873" i="3"/>
  <c r="AI1873" i="3"/>
  <c r="AH1873" i="3"/>
  <c r="AG1873" i="3"/>
  <c r="AE1873" i="3"/>
  <c r="AF1873" i="3" s="1"/>
  <c r="AD1873" i="3"/>
  <c r="AC1873" i="3"/>
  <c r="AB1873" i="3"/>
  <c r="AA1873" i="3"/>
  <c r="Z1873" i="3"/>
  <c r="Y1873" i="3"/>
  <c r="X1873" i="3"/>
  <c r="W1873" i="3"/>
  <c r="V1873" i="3"/>
  <c r="U1873" i="3"/>
  <c r="T1873" i="3"/>
  <c r="S1873" i="3"/>
  <c r="R1873" i="3"/>
  <c r="Q1873" i="3"/>
  <c r="O1873" i="3"/>
  <c r="N1873" i="3"/>
  <c r="M1873" i="3"/>
  <c r="L1873" i="3"/>
  <c r="K1873" i="3"/>
  <c r="BA1872" i="3"/>
  <c r="AZ1872" i="3"/>
  <c r="AY1872" i="3"/>
  <c r="AX1872" i="3"/>
  <c r="AW1872" i="3"/>
  <c r="AV1872" i="3"/>
  <c r="AU1872" i="3"/>
  <c r="AT1872" i="3"/>
  <c r="AS1872" i="3"/>
  <c r="AQ1872" i="3" s="1"/>
  <c r="AM1872" i="3"/>
  <c r="AE1872" i="3"/>
  <c r="AF1872" i="3" s="1"/>
  <c r="AD1872" i="3"/>
  <c r="AC1872" i="3"/>
  <c r="AB1872" i="3"/>
  <c r="AA1872" i="3"/>
  <c r="Z1872" i="3"/>
  <c r="Y1872" i="3"/>
  <c r="X1872" i="3"/>
  <c r="W1872" i="3"/>
  <c r="V1872" i="3"/>
  <c r="U1872" i="3"/>
  <c r="T1872" i="3"/>
  <c r="S1872" i="3"/>
  <c r="R1872" i="3"/>
  <c r="Q1872" i="3"/>
  <c r="O1872" i="3"/>
  <c r="N1872" i="3"/>
  <c r="M1872" i="3"/>
  <c r="L1872" i="3"/>
  <c r="K1872" i="3"/>
  <c r="BA1871" i="3"/>
  <c r="AZ1871" i="3"/>
  <c r="AY1871" i="3"/>
  <c r="AX1871" i="3"/>
  <c r="AW1871" i="3"/>
  <c r="AV1871" i="3"/>
  <c r="AU1871" i="3"/>
  <c r="AT1871" i="3"/>
  <c r="AS1871" i="3"/>
  <c r="AQ1871" i="3" s="1"/>
  <c r="AP1871" i="3"/>
  <c r="AO1871" i="3"/>
  <c r="AK1871" i="3"/>
  <c r="AJ1871" i="3"/>
  <c r="AI1871" i="3"/>
  <c r="AH1871" i="3"/>
  <c r="AG1871" i="3"/>
  <c r="AE1871" i="3"/>
  <c r="AF1871" i="3" s="1"/>
  <c r="AD1871" i="3"/>
  <c r="AC1871" i="3"/>
  <c r="AB1871" i="3"/>
  <c r="AA1871" i="3"/>
  <c r="Z1871" i="3"/>
  <c r="Y1871" i="3"/>
  <c r="X1871" i="3"/>
  <c r="W1871" i="3"/>
  <c r="V1871" i="3"/>
  <c r="U1871" i="3"/>
  <c r="T1871" i="3"/>
  <c r="S1871" i="3"/>
  <c r="R1871" i="3"/>
  <c r="Q1871" i="3"/>
  <c r="O1871" i="3"/>
  <c r="N1871" i="3"/>
  <c r="M1871" i="3"/>
  <c r="L1871" i="3"/>
  <c r="K1871" i="3"/>
  <c r="BA1870" i="3"/>
  <c r="AZ1870" i="3"/>
  <c r="AY1870" i="3"/>
  <c r="AX1870" i="3"/>
  <c r="AW1870" i="3"/>
  <c r="AV1870" i="3"/>
  <c r="AU1870" i="3"/>
  <c r="AT1870" i="3"/>
  <c r="AS1870" i="3"/>
  <c r="AQ1870" i="3" s="1"/>
  <c r="AM1870" i="3"/>
  <c r="AE1870" i="3"/>
  <c r="AF1870" i="3" s="1"/>
  <c r="AD1870" i="3"/>
  <c r="AC1870" i="3"/>
  <c r="AB1870" i="3"/>
  <c r="AA1870" i="3"/>
  <c r="Z1870" i="3"/>
  <c r="Y1870" i="3"/>
  <c r="X1870" i="3"/>
  <c r="W1870" i="3"/>
  <c r="V1870" i="3"/>
  <c r="U1870" i="3"/>
  <c r="T1870" i="3"/>
  <c r="S1870" i="3"/>
  <c r="R1870" i="3"/>
  <c r="Q1870" i="3"/>
  <c r="O1870" i="3"/>
  <c r="N1870" i="3"/>
  <c r="M1870" i="3"/>
  <c r="L1870" i="3"/>
  <c r="K1870" i="3"/>
  <c r="BA1869" i="3"/>
  <c r="AZ1869" i="3"/>
  <c r="AY1869" i="3"/>
  <c r="AX1869" i="3"/>
  <c r="AW1869" i="3"/>
  <c r="AV1869" i="3"/>
  <c r="AU1869" i="3"/>
  <c r="AT1869" i="3"/>
  <c r="AS1869" i="3"/>
  <c r="AQ1869" i="3" s="1"/>
  <c r="AP1869" i="3"/>
  <c r="AO1869" i="3"/>
  <c r="AK1869" i="3"/>
  <c r="AJ1869" i="3"/>
  <c r="AI1869" i="3"/>
  <c r="AH1869" i="3"/>
  <c r="AG1869" i="3"/>
  <c r="AE1869" i="3"/>
  <c r="AF1869" i="3" s="1"/>
  <c r="AD1869" i="3"/>
  <c r="AC1869" i="3"/>
  <c r="AB1869" i="3"/>
  <c r="AA1869" i="3"/>
  <c r="Z1869" i="3"/>
  <c r="Y1869" i="3"/>
  <c r="X1869" i="3"/>
  <c r="W1869" i="3"/>
  <c r="V1869" i="3"/>
  <c r="U1869" i="3"/>
  <c r="T1869" i="3"/>
  <c r="S1869" i="3"/>
  <c r="R1869" i="3"/>
  <c r="Q1869" i="3"/>
  <c r="O1869" i="3"/>
  <c r="N1869" i="3"/>
  <c r="M1869" i="3"/>
  <c r="L1869" i="3"/>
  <c r="K1869" i="3"/>
  <c r="BA1868" i="3"/>
  <c r="AZ1868" i="3"/>
  <c r="AY1868" i="3"/>
  <c r="AX1868" i="3"/>
  <c r="AW1868" i="3"/>
  <c r="AV1868" i="3"/>
  <c r="AU1868" i="3"/>
  <c r="AT1868" i="3"/>
  <c r="AS1868" i="3"/>
  <c r="AQ1868" i="3" s="1"/>
  <c r="AM1868" i="3"/>
  <c r="AE1868" i="3"/>
  <c r="AF1868" i="3" s="1"/>
  <c r="AD1868" i="3"/>
  <c r="AC1868" i="3"/>
  <c r="AB1868" i="3"/>
  <c r="AA1868" i="3"/>
  <c r="Z1868" i="3"/>
  <c r="Y1868" i="3"/>
  <c r="X1868" i="3"/>
  <c r="W1868" i="3"/>
  <c r="V1868" i="3"/>
  <c r="U1868" i="3"/>
  <c r="T1868" i="3"/>
  <c r="S1868" i="3"/>
  <c r="R1868" i="3"/>
  <c r="Q1868" i="3"/>
  <c r="O1868" i="3"/>
  <c r="N1868" i="3"/>
  <c r="M1868" i="3"/>
  <c r="L1868" i="3"/>
  <c r="K1868" i="3"/>
  <c r="BA1867" i="3"/>
  <c r="AZ1867" i="3"/>
  <c r="AY1867" i="3"/>
  <c r="AX1867" i="3"/>
  <c r="AW1867" i="3"/>
  <c r="AV1867" i="3"/>
  <c r="AU1867" i="3"/>
  <c r="AT1867" i="3"/>
  <c r="AS1867" i="3"/>
  <c r="AQ1867" i="3" s="1"/>
  <c r="AP1867" i="3"/>
  <c r="AO1867" i="3"/>
  <c r="AK1867" i="3"/>
  <c r="AJ1867" i="3"/>
  <c r="AI1867" i="3"/>
  <c r="AH1867" i="3"/>
  <c r="AG1867" i="3"/>
  <c r="AE1867" i="3"/>
  <c r="AF1867" i="3" s="1"/>
  <c r="AD1867" i="3"/>
  <c r="AC1867" i="3"/>
  <c r="AB1867" i="3"/>
  <c r="AA1867" i="3"/>
  <c r="Z1867" i="3"/>
  <c r="Y1867" i="3"/>
  <c r="X1867" i="3"/>
  <c r="W1867" i="3"/>
  <c r="V1867" i="3"/>
  <c r="U1867" i="3"/>
  <c r="T1867" i="3"/>
  <c r="S1867" i="3"/>
  <c r="R1867" i="3"/>
  <c r="Q1867" i="3"/>
  <c r="O1867" i="3"/>
  <c r="N1867" i="3"/>
  <c r="M1867" i="3"/>
  <c r="L1867" i="3"/>
  <c r="K1867" i="3"/>
  <c r="BA1866" i="3"/>
  <c r="AZ1866" i="3"/>
  <c r="AY1866" i="3"/>
  <c r="AX1866" i="3"/>
  <c r="AW1866" i="3"/>
  <c r="AV1866" i="3"/>
  <c r="AU1866" i="3"/>
  <c r="AT1866" i="3"/>
  <c r="AS1866" i="3"/>
  <c r="AQ1866" i="3" s="1"/>
  <c r="AM1866" i="3"/>
  <c r="AE1866" i="3"/>
  <c r="AD1866" i="3"/>
  <c r="AC1866" i="3"/>
  <c r="AB1866" i="3"/>
  <c r="AA1866" i="3"/>
  <c r="Z1866" i="3"/>
  <c r="Y1866" i="3"/>
  <c r="X1866" i="3"/>
  <c r="W1866" i="3"/>
  <c r="V1866" i="3"/>
  <c r="U1866" i="3"/>
  <c r="T1866" i="3"/>
  <c r="S1866" i="3"/>
  <c r="R1866" i="3"/>
  <c r="Q1866" i="3"/>
  <c r="O1866" i="3"/>
  <c r="N1866" i="3"/>
  <c r="M1866" i="3"/>
  <c r="L1866" i="3"/>
  <c r="K1866" i="3"/>
  <c r="BA1865" i="3"/>
  <c r="AZ1865" i="3"/>
  <c r="AY1865" i="3"/>
  <c r="AX1865" i="3"/>
  <c r="AW1865" i="3"/>
  <c r="AV1865" i="3"/>
  <c r="AU1865" i="3"/>
  <c r="AT1865" i="3"/>
  <c r="AS1865" i="3"/>
  <c r="AQ1865" i="3" s="1"/>
  <c r="AP1865" i="3"/>
  <c r="AO1865" i="3"/>
  <c r="AK1865" i="3"/>
  <c r="AJ1865" i="3"/>
  <c r="AI1865" i="3"/>
  <c r="AH1865" i="3"/>
  <c r="AG1865" i="3"/>
  <c r="AE1865" i="3"/>
  <c r="AF1865" i="3" s="1"/>
  <c r="AD1865" i="3"/>
  <c r="AC1865" i="3"/>
  <c r="AB1865" i="3"/>
  <c r="AA1865" i="3"/>
  <c r="Z1865" i="3"/>
  <c r="Y1865" i="3"/>
  <c r="X1865" i="3"/>
  <c r="W1865" i="3"/>
  <c r="V1865" i="3"/>
  <c r="U1865" i="3"/>
  <c r="T1865" i="3"/>
  <c r="S1865" i="3"/>
  <c r="R1865" i="3"/>
  <c r="Q1865" i="3"/>
  <c r="O1865" i="3"/>
  <c r="N1865" i="3"/>
  <c r="M1865" i="3"/>
  <c r="L1865" i="3"/>
  <c r="K1865" i="3"/>
  <c r="BA1864" i="3"/>
  <c r="AZ1864" i="3"/>
  <c r="AY1864" i="3"/>
  <c r="AX1864" i="3"/>
  <c r="AW1864" i="3"/>
  <c r="AV1864" i="3"/>
  <c r="AU1864" i="3"/>
  <c r="AT1864" i="3"/>
  <c r="AS1864" i="3"/>
  <c r="AQ1864" i="3" s="1"/>
  <c r="AM1864" i="3"/>
  <c r="AE1864" i="3"/>
  <c r="AD1864" i="3"/>
  <c r="AC1864" i="3"/>
  <c r="AB1864" i="3"/>
  <c r="AA1864" i="3"/>
  <c r="Z1864" i="3"/>
  <c r="Y1864" i="3"/>
  <c r="X1864" i="3"/>
  <c r="W1864" i="3"/>
  <c r="V1864" i="3"/>
  <c r="U1864" i="3"/>
  <c r="T1864" i="3"/>
  <c r="S1864" i="3"/>
  <c r="R1864" i="3"/>
  <c r="Q1864" i="3"/>
  <c r="O1864" i="3"/>
  <c r="N1864" i="3"/>
  <c r="M1864" i="3"/>
  <c r="L1864" i="3"/>
  <c r="K1864" i="3"/>
  <c r="BA1863" i="3"/>
  <c r="AZ1863" i="3"/>
  <c r="AY1863" i="3"/>
  <c r="AX1863" i="3"/>
  <c r="AW1863" i="3"/>
  <c r="AV1863" i="3"/>
  <c r="AU1863" i="3"/>
  <c r="AT1863" i="3"/>
  <c r="AS1863" i="3"/>
  <c r="AQ1863" i="3" s="1"/>
  <c r="AP1863" i="3"/>
  <c r="AO1863" i="3"/>
  <c r="AK1863" i="3"/>
  <c r="AI1863" i="3"/>
  <c r="AH1863" i="3"/>
  <c r="AG1863" i="3"/>
  <c r="AE1863" i="3"/>
  <c r="AF1863" i="3" s="1"/>
  <c r="AD1863" i="3"/>
  <c r="AC1863" i="3"/>
  <c r="AB1863" i="3"/>
  <c r="AA1863" i="3"/>
  <c r="Z1863" i="3"/>
  <c r="Y1863" i="3"/>
  <c r="X1863" i="3"/>
  <c r="W1863" i="3"/>
  <c r="V1863" i="3"/>
  <c r="U1863" i="3"/>
  <c r="T1863" i="3"/>
  <c r="S1863" i="3"/>
  <c r="R1863" i="3"/>
  <c r="Q1863" i="3"/>
  <c r="O1863" i="3"/>
  <c r="N1863" i="3"/>
  <c r="M1863" i="3"/>
  <c r="L1863" i="3"/>
  <c r="K1863" i="3"/>
  <c r="BA1862" i="3"/>
  <c r="AZ1862" i="3"/>
  <c r="AY1862" i="3"/>
  <c r="AX1862" i="3"/>
  <c r="AW1862" i="3"/>
  <c r="AV1862" i="3"/>
  <c r="AU1862" i="3"/>
  <c r="AT1862" i="3"/>
  <c r="AS1862" i="3"/>
  <c r="AQ1862" i="3" s="1"/>
  <c r="AM1862" i="3"/>
  <c r="AE1862" i="3"/>
  <c r="AD1862" i="3"/>
  <c r="AC1862" i="3"/>
  <c r="AB1862" i="3"/>
  <c r="AA1862" i="3"/>
  <c r="Z1862" i="3"/>
  <c r="Y1862" i="3"/>
  <c r="X1862" i="3"/>
  <c r="W1862" i="3"/>
  <c r="V1862" i="3"/>
  <c r="U1862" i="3"/>
  <c r="T1862" i="3"/>
  <c r="S1862" i="3"/>
  <c r="R1862" i="3"/>
  <c r="Q1862" i="3"/>
  <c r="O1862" i="3"/>
  <c r="N1862" i="3"/>
  <c r="M1862" i="3"/>
  <c r="L1862" i="3"/>
  <c r="K1862" i="3"/>
  <c r="BA1861" i="3"/>
  <c r="AZ1861" i="3"/>
  <c r="AY1861" i="3"/>
  <c r="AX1861" i="3"/>
  <c r="AW1861" i="3"/>
  <c r="AV1861" i="3"/>
  <c r="AU1861" i="3"/>
  <c r="AT1861" i="3"/>
  <c r="AS1861" i="3"/>
  <c r="AQ1861" i="3" s="1"/>
  <c r="AP1861" i="3"/>
  <c r="AO1861" i="3"/>
  <c r="AK1861" i="3"/>
  <c r="AI1861" i="3"/>
  <c r="AH1861" i="3"/>
  <c r="AG1861" i="3"/>
  <c r="AE1861" i="3"/>
  <c r="AF1861" i="3" s="1"/>
  <c r="AD1861" i="3"/>
  <c r="AC1861" i="3"/>
  <c r="AB1861" i="3"/>
  <c r="AA1861" i="3"/>
  <c r="Z1861" i="3"/>
  <c r="Y1861" i="3"/>
  <c r="X1861" i="3"/>
  <c r="W1861" i="3"/>
  <c r="V1861" i="3"/>
  <c r="U1861" i="3"/>
  <c r="T1861" i="3"/>
  <c r="S1861" i="3"/>
  <c r="R1861" i="3"/>
  <c r="Q1861" i="3"/>
  <c r="O1861" i="3"/>
  <c r="N1861" i="3"/>
  <c r="M1861" i="3"/>
  <c r="L1861" i="3"/>
  <c r="K1861" i="3"/>
  <c r="BA1860" i="3"/>
  <c r="AZ1860" i="3"/>
  <c r="AY1860" i="3"/>
  <c r="AX1860" i="3"/>
  <c r="AW1860" i="3"/>
  <c r="AV1860" i="3"/>
  <c r="AU1860" i="3"/>
  <c r="AT1860" i="3"/>
  <c r="AS1860" i="3"/>
  <c r="AQ1860" i="3" s="1"/>
  <c r="AM1860" i="3"/>
  <c r="AE1860" i="3"/>
  <c r="AD1860" i="3"/>
  <c r="AC1860" i="3"/>
  <c r="AB1860" i="3"/>
  <c r="AA1860" i="3"/>
  <c r="Z1860" i="3"/>
  <c r="Y1860" i="3"/>
  <c r="X1860" i="3"/>
  <c r="W1860" i="3"/>
  <c r="V1860" i="3"/>
  <c r="U1860" i="3"/>
  <c r="T1860" i="3"/>
  <c r="S1860" i="3"/>
  <c r="R1860" i="3"/>
  <c r="Q1860" i="3"/>
  <c r="O1860" i="3"/>
  <c r="N1860" i="3"/>
  <c r="M1860" i="3"/>
  <c r="L1860" i="3"/>
  <c r="K1860" i="3"/>
  <c r="BA1859" i="3"/>
  <c r="AZ1859" i="3"/>
  <c r="AY1859" i="3"/>
  <c r="AX1859" i="3"/>
  <c r="AW1859" i="3"/>
  <c r="AV1859" i="3"/>
  <c r="AU1859" i="3"/>
  <c r="AT1859" i="3"/>
  <c r="AS1859" i="3"/>
  <c r="AQ1859" i="3" s="1"/>
  <c r="AP1859" i="3"/>
  <c r="AO1859" i="3"/>
  <c r="AK1859" i="3"/>
  <c r="AI1859" i="3"/>
  <c r="AH1859" i="3"/>
  <c r="AG1859" i="3"/>
  <c r="AE1859" i="3"/>
  <c r="AF1859" i="3" s="1"/>
  <c r="AD1859" i="3"/>
  <c r="AC1859" i="3"/>
  <c r="AB1859" i="3"/>
  <c r="AA1859" i="3"/>
  <c r="Z1859" i="3"/>
  <c r="Y1859" i="3"/>
  <c r="X1859" i="3"/>
  <c r="W1859" i="3"/>
  <c r="V1859" i="3"/>
  <c r="U1859" i="3"/>
  <c r="T1859" i="3"/>
  <c r="S1859" i="3"/>
  <c r="R1859" i="3"/>
  <c r="Q1859" i="3"/>
  <c r="O1859" i="3"/>
  <c r="N1859" i="3"/>
  <c r="M1859" i="3"/>
  <c r="L1859" i="3"/>
  <c r="K1859" i="3"/>
  <c r="BA1858" i="3"/>
  <c r="AZ1858" i="3"/>
  <c r="AY1858" i="3"/>
  <c r="AX1858" i="3"/>
  <c r="AW1858" i="3"/>
  <c r="AV1858" i="3"/>
  <c r="AU1858" i="3"/>
  <c r="AT1858" i="3"/>
  <c r="AS1858" i="3"/>
  <c r="AM1858" i="3" s="1"/>
  <c r="AE1858" i="3"/>
  <c r="AK1858" i="3" s="1"/>
  <c r="AD1858" i="3"/>
  <c r="AC1858" i="3"/>
  <c r="AB1858" i="3"/>
  <c r="AA1858" i="3"/>
  <c r="Z1858" i="3"/>
  <c r="Y1858" i="3"/>
  <c r="X1858" i="3"/>
  <c r="W1858" i="3"/>
  <c r="V1858" i="3"/>
  <c r="U1858" i="3"/>
  <c r="T1858" i="3"/>
  <c r="S1858" i="3"/>
  <c r="R1858" i="3"/>
  <c r="Q1858" i="3"/>
  <c r="O1858" i="3"/>
  <c r="N1858" i="3"/>
  <c r="M1858" i="3"/>
  <c r="L1858" i="3"/>
  <c r="K1858" i="3"/>
  <c r="BA1857" i="3"/>
  <c r="AZ1857" i="3"/>
  <c r="AY1857" i="3"/>
  <c r="AX1857" i="3"/>
  <c r="AW1857" i="3"/>
  <c r="AV1857" i="3"/>
  <c r="AU1857" i="3"/>
  <c r="AT1857" i="3"/>
  <c r="AS1857" i="3"/>
  <c r="AQ1857" i="3" s="1"/>
  <c r="AP1857" i="3"/>
  <c r="AO1857" i="3"/>
  <c r="AK1857" i="3"/>
  <c r="AI1857" i="3"/>
  <c r="AH1857" i="3"/>
  <c r="AG1857" i="3"/>
  <c r="AE1857" i="3"/>
  <c r="AF1857" i="3" s="1"/>
  <c r="AD1857" i="3"/>
  <c r="AC1857" i="3"/>
  <c r="AB1857" i="3"/>
  <c r="AA1857" i="3"/>
  <c r="Z1857" i="3"/>
  <c r="Y1857" i="3"/>
  <c r="X1857" i="3"/>
  <c r="W1857" i="3"/>
  <c r="V1857" i="3"/>
  <c r="U1857" i="3"/>
  <c r="T1857" i="3"/>
  <c r="S1857" i="3"/>
  <c r="R1857" i="3"/>
  <c r="Q1857" i="3"/>
  <c r="O1857" i="3"/>
  <c r="N1857" i="3"/>
  <c r="M1857" i="3"/>
  <c r="L1857" i="3"/>
  <c r="K1857" i="3"/>
  <c r="BA1856" i="3"/>
  <c r="AZ1856" i="3"/>
  <c r="AY1856" i="3"/>
  <c r="AX1856" i="3"/>
  <c r="AW1856" i="3"/>
  <c r="AV1856" i="3"/>
  <c r="AU1856" i="3"/>
  <c r="AT1856" i="3"/>
  <c r="AS1856" i="3"/>
  <c r="AM1856" i="3" s="1"/>
  <c r="AE1856" i="3"/>
  <c r="AK1856" i="3" s="1"/>
  <c r="AD1856" i="3"/>
  <c r="AC1856" i="3"/>
  <c r="AB1856" i="3"/>
  <c r="AA1856" i="3"/>
  <c r="Z1856" i="3"/>
  <c r="Y1856" i="3"/>
  <c r="X1856" i="3"/>
  <c r="W1856" i="3"/>
  <c r="V1856" i="3"/>
  <c r="U1856" i="3"/>
  <c r="T1856" i="3"/>
  <c r="S1856" i="3"/>
  <c r="R1856" i="3"/>
  <c r="Q1856" i="3"/>
  <c r="O1856" i="3"/>
  <c r="N1856" i="3"/>
  <c r="M1856" i="3"/>
  <c r="L1856" i="3"/>
  <c r="K1856" i="3"/>
  <c r="BA1855" i="3"/>
  <c r="AZ1855" i="3"/>
  <c r="AY1855" i="3"/>
  <c r="AX1855" i="3"/>
  <c r="AW1855" i="3"/>
  <c r="AV1855" i="3"/>
  <c r="AU1855" i="3"/>
  <c r="AT1855" i="3"/>
  <c r="AS1855" i="3"/>
  <c r="AQ1855" i="3" s="1"/>
  <c r="AP1855" i="3"/>
  <c r="AO1855" i="3"/>
  <c r="AK1855" i="3"/>
  <c r="AI1855" i="3"/>
  <c r="AH1855" i="3"/>
  <c r="AG1855" i="3"/>
  <c r="AE1855" i="3"/>
  <c r="AF1855" i="3" s="1"/>
  <c r="AD1855" i="3"/>
  <c r="AC1855" i="3"/>
  <c r="AB1855" i="3"/>
  <c r="AA1855" i="3"/>
  <c r="Z1855" i="3"/>
  <c r="Y1855" i="3"/>
  <c r="X1855" i="3"/>
  <c r="W1855" i="3"/>
  <c r="V1855" i="3"/>
  <c r="U1855" i="3"/>
  <c r="T1855" i="3"/>
  <c r="S1855" i="3"/>
  <c r="R1855" i="3"/>
  <c r="Q1855" i="3"/>
  <c r="O1855" i="3"/>
  <c r="N1855" i="3"/>
  <c r="M1855" i="3"/>
  <c r="L1855" i="3"/>
  <c r="K1855" i="3"/>
  <c r="BA1854" i="3"/>
  <c r="AZ1854" i="3"/>
  <c r="AY1854" i="3"/>
  <c r="AX1854" i="3"/>
  <c r="AW1854" i="3"/>
  <c r="AV1854" i="3"/>
  <c r="AU1854" i="3"/>
  <c r="AT1854" i="3"/>
  <c r="AS1854" i="3"/>
  <c r="AM1854" i="3" s="1"/>
  <c r="AE1854" i="3"/>
  <c r="AK1854" i="3" s="1"/>
  <c r="AD1854" i="3"/>
  <c r="AC1854" i="3"/>
  <c r="AB1854" i="3"/>
  <c r="AA1854" i="3"/>
  <c r="Z1854" i="3"/>
  <c r="Y1854" i="3"/>
  <c r="X1854" i="3"/>
  <c r="W1854" i="3"/>
  <c r="V1854" i="3"/>
  <c r="U1854" i="3"/>
  <c r="T1854" i="3"/>
  <c r="S1854" i="3"/>
  <c r="R1854" i="3"/>
  <c r="Q1854" i="3"/>
  <c r="O1854" i="3"/>
  <c r="N1854" i="3"/>
  <c r="M1854" i="3"/>
  <c r="L1854" i="3"/>
  <c r="K1854" i="3"/>
  <c r="BA1853" i="3"/>
  <c r="AZ1853" i="3"/>
  <c r="AY1853" i="3"/>
  <c r="AX1853" i="3"/>
  <c r="AW1853" i="3"/>
  <c r="AV1853" i="3"/>
  <c r="AU1853" i="3"/>
  <c r="AT1853" i="3"/>
  <c r="AS1853" i="3"/>
  <c r="AQ1853" i="3" s="1"/>
  <c r="AP1853" i="3"/>
  <c r="AO1853" i="3"/>
  <c r="AK1853" i="3"/>
  <c r="AI1853" i="3"/>
  <c r="AH1853" i="3"/>
  <c r="AG1853" i="3"/>
  <c r="AE1853" i="3"/>
  <c r="AF1853" i="3" s="1"/>
  <c r="AD1853" i="3"/>
  <c r="AC1853" i="3"/>
  <c r="AB1853" i="3"/>
  <c r="AA1853" i="3"/>
  <c r="Z1853" i="3"/>
  <c r="Y1853" i="3"/>
  <c r="X1853" i="3"/>
  <c r="W1853" i="3"/>
  <c r="V1853" i="3"/>
  <c r="U1853" i="3"/>
  <c r="T1853" i="3"/>
  <c r="S1853" i="3"/>
  <c r="R1853" i="3"/>
  <c r="Q1853" i="3"/>
  <c r="O1853" i="3"/>
  <c r="N1853" i="3"/>
  <c r="M1853" i="3"/>
  <c r="L1853" i="3"/>
  <c r="K1853" i="3"/>
  <c r="BA1852" i="3"/>
  <c r="AZ1852" i="3"/>
  <c r="AY1852" i="3"/>
  <c r="AX1852" i="3"/>
  <c r="AW1852" i="3"/>
  <c r="AV1852" i="3"/>
  <c r="AU1852" i="3"/>
  <c r="AT1852" i="3"/>
  <c r="AS1852" i="3"/>
  <c r="AM1852" i="3" s="1"/>
  <c r="AE1852" i="3"/>
  <c r="AK1852" i="3" s="1"/>
  <c r="AD1852" i="3"/>
  <c r="AC1852" i="3"/>
  <c r="AB1852" i="3"/>
  <c r="AA1852" i="3"/>
  <c r="Z1852" i="3"/>
  <c r="Y1852" i="3"/>
  <c r="X1852" i="3"/>
  <c r="W1852" i="3"/>
  <c r="V1852" i="3"/>
  <c r="U1852" i="3"/>
  <c r="T1852" i="3"/>
  <c r="S1852" i="3"/>
  <c r="R1852" i="3"/>
  <c r="Q1852" i="3"/>
  <c r="O1852" i="3"/>
  <c r="N1852" i="3"/>
  <c r="M1852" i="3"/>
  <c r="L1852" i="3"/>
  <c r="K1852" i="3"/>
  <c r="BA1851" i="3"/>
  <c r="AZ1851" i="3"/>
  <c r="AY1851" i="3"/>
  <c r="AX1851" i="3"/>
  <c r="AW1851" i="3"/>
  <c r="AV1851" i="3"/>
  <c r="AU1851" i="3"/>
  <c r="AT1851" i="3"/>
  <c r="AS1851" i="3"/>
  <c r="AQ1851" i="3" s="1"/>
  <c r="AP1851" i="3"/>
  <c r="AO1851" i="3"/>
  <c r="AK1851" i="3"/>
  <c r="AI1851" i="3"/>
  <c r="AH1851" i="3"/>
  <c r="AG1851" i="3"/>
  <c r="AE1851" i="3"/>
  <c r="AF1851" i="3" s="1"/>
  <c r="AD1851" i="3"/>
  <c r="AC1851" i="3"/>
  <c r="AB1851" i="3"/>
  <c r="AA1851" i="3"/>
  <c r="Z1851" i="3"/>
  <c r="Y1851" i="3"/>
  <c r="X1851" i="3"/>
  <c r="W1851" i="3"/>
  <c r="V1851" i="3"/>
  <c r="U1851" i="3"/>
  <c r="T1851" i="3"/>
  <c r="S1851" i="3"/>
  <c r="R1851" i="3"/>
  <c r="Q1851" i="3"/>
  <c r="O1851" i="3"/>
  <c r="N1851" i="3"/>
  <c r="M1851" i="3"/>
  <c r="L1851" i="3"/>
  <c r="K1851" i="3"/>
  <c r="BA1850" i="3"/>
  <c r="AZ1850" i="3"/>
  <c r="AY1850" i="3"/>
  <c r="AX1850" i="3"/>
  <c r="AW1850" i="3"/>
  <c r="AV1850" i="3"/>
  <c r="AU1850" i="3"/>
  <c r="AT1850" i="3"/>
  <c r="AS1850" i="3"/>
  <c r="AO1850" i="3" s="1"/>
  <c r="AK1850" i="3"/>
  <c r="AE1850" i="3"/>
  <c r="AD1850" i="3"/>
  <c r="AC1850" i="3"/>
  <c r="AB1850" i="3"/>
  <c r="AA1850" i="3"/>
  <c r="Z1850" i="3"/>
  <c r="Y1850" i="3"/>
  <c r="X1850" i="3"/>
  <c r="W1850" i="3"/>
  <c r="V1850" i="3"/>
  <c r="U1850" i="3"/>
  <c r="T1850" i="3"/>
  <c r="S1850" i="3"/>
  <c r="R1850" i="3"/>
  <c r="Q1850" i="3"/>
  <c r="O1850" i="3"/>
  <c r="N1850" i="3"/>
  <c r="M1850" i="3"/>
  <c r="L1850" i="3"/>
  <c r="K1850" i="3"/>
  <c r="BA1849" i="3"/>
  <c r="AZ1849" i="3"/>
  <c r="AY1849" i="3"/>
  <c r="AX1849" i="3"/>
  <c r="AW1849" i="3"/>
  <c r="AV1849" i="3"/>
  <c r="AU1849" i="3"/>
  <c r="AT1849" i="3"/>
  <c r="AS1849" i="3"/>
  <c r="AP1849" i="3" s="1"/>
  <c r="AK1849" i="3"/>
  <c r="AI1849" i="3"/>
  <c r="AH1849" i="3"/>
  <c r="AG1849" i="3"/>
  <c r="AE1849" i="3"/>
  <c r="AF1849" i="3" s="1"/>
  <c r="AD1849" i="3"/>
  <c r="AC1849" i="3"/>
  <c r="AB1849" i="3"/>
  <c r="AA1849" i="3"/>
  <c r="Z1849" i="3"/>
  <c r="Y1849" i="3"/>
  <c r="X1849" i="3"/>
  <c r="W1849" i="3"/>
  <c r="V1849" i="3"/>
  <c r="U1849" i="3"/>
  <c r="T1849" i="3"/>
  <c r="S1849" i="3"/>
  <c r="R1849" i="3"/>
  <c r="Q1849" i="3"/>
  <c r="O1849" i="3"/>
  <c r="N1849" i="3"/>
  <c r="M1849" i="3"/>
  <c r="L1849" i="3"/>
  <c r="K1849" i="3"/>
  <c r="BA1848" i="3"/>
  <c r="AZ1848" i="3"/>
  <c r="AY1848" i="3"/>
  <c r="AX1848" i="3"/>
  <c r="AW1848" i="3"/>
  <c r="AV1848" i="3"/>
  <c r="AU1848" i="3"/>
  <c r="AT1848" i="3"/>
  <c r="AS1848" i="3"/>
  <c r="AO1848" i="3"/>
  <c r="AM1848" i="3"/>
  <c r="AK1848" i="3"/>
  <c r="AH1848" i="3"/>
  <c r="AE1848" i="3"/>
  <c r="AD1848" i="3"/>
  <c r="AC1848" i="3"/>
  <c r="AB1848" i="3"/>
  <c r="AA1848" i="3"/>
  <c r="Z1848" i="3"/>
  <c r="Y1848" i="3"/>
  <c r="X1848" i="3"/>
  <c r="W1848" i="3"/>
  <c r="V1848" i="3"/>
  <c r="U1848" i="3"/>
  <c r="T1848" i="3"/>
  <c r="S1848" i="3"/>
  <c r="R1848" i="3"/>
  <c r="Q1848" i="3"/>
  <c r="O1848" i="3"/>
  <c r="N1848" i="3"/>
  <c r="M1848" i="3"/>
  <c r="L1848" i="3"/>
  <c r="K1848" i="3"/>
  <c r="BA1847" i="3"/>
  <c r="AZ1847" i="3"/>
  <c r="AY1847" i="3"/>
  <c r="AX1847" i="3"/>
  <c r="AW1847" i="3"/>
  <c r="AV1847" i="3"/>
  <c r="AU1847" i="3"/>
  <c r="AT1847" i="3"/>
  <c r="AS1847" i="3"/>
  <c r="AP1847" i="3" s="1"/>
  <c r="AK1847" i="3"/>
  <c r="AI1847" i="3"/>
  <c r="AH1847" i="3"/>
  <c r="AG1847" i="3"/>
  <c r="AE1847" i="3"/>
  <c r="AF1847" i="3" s="1"/>
  <c r="AD1847" i="3"/>
  <c r="AC1847" i="3"/>
  <c r="AB1847" i="3"/>
  <c r="AA1847" i="3"/>
  <c r="Z1847" i="3"/>
  <c r="Y1847" i="3"/>
  <c r="X1847" i="3"/>
  <c r="W1847" i="3"/>
  <c r="V1847" i="3"/>
  <c r="U1847" i="3"/>
  <c r="T1847" i="3"/>
  <c r="S1847" i="3"/>
  <c r="R1847" i="3"/>
  <c r="Q1847" i="3"/>
  <c r="O1847" i="3"/>
  <c r="N1847" i="3"/>
  <c r="M1847" i="3"/>
  <c r="L1847" i="3"/>
  <c r="K1847" i="3"/>
  <c r="BA1846" i="3"/>
  <c r="AZ1846" i="3"/>
  <c r="AY1846" i="3"/>
  <c r="AX1846" i="3"/>
  <c r="AW1846" i="3"/>
  <c r="AV1846" i="3"/>
  <c r="AU1846" i="3"/>
  <c r="AT1846" i="3"/>
  <c r="AS1846" i="3"/>
  <c r="AM1846" i="3" s="1"/>
  <c r="AO1846" i="3"/>
  <c r="AE1846" i="3"/>
  <c r="AK1846" i="3" s="1"/>
  <c r="AD1846" i="3"/>
  <c r="AC1846" i="3"/>
  <c r="AB1846" i="3"/>
  <c r="AA1846" i="3"/>
  <c r="Z1846" i="3"/>
  <c r="Y1846" i="3"/>
  <c r="X1846" i="3"/>
  <c r="W1846" i="3"/>
  <c r="V1846" i="3"/>
  <c r="U1846" i="3"/>
  <c r="T1846" i="3"/>
  <c r="S1846" i="3"/>
  <c r="R1846" i="3"/>
  <c r="Q1846" i="3"/>
  <c r="O1846" i="3"/>
  <c r="N1846" i="3"/>
  <c r="M1846" i="3"/>
  <c r="L1846" i="3"/>
  <c r="K1846" i="3"/>
  <c r="BA1845" i="3"/>
  <c r="AZ1845" i="3"/>
  <c r="AY1845" i="3"/>
  <c r="AX1845" i="3"/>
  <c r="AW1845" i="3"/>
  <c r="AV1845" i="3"/>
  <c r="AU1845" i="3"/>
  <c r="AT1845" i="3"/>
  <c r="AS1845" i="3"/>
  <c r="AP1845" i="3" s="1"/>
  <c r="AO1845" i="3"/>
  <c r="AK1845" i="3"/>
  <c r="AI1845" i="3"/>
  <c r="AH1845" i="3"/>
  <c r="AG1845" i="3"/>
  <c r="AE1845" i="3"/>
  <c r="AF1845" i="3" s="1"/>
  <c r="AD1845" i="3"/>
  <c r="AC1845" i="3"/>
  <c r="AB1845" i="3"/>
  <c r="AA1845" i="3"/>
  <c r="Z1845" i="3"/>
  <c r="Y1845" i="3"/>
  <c r="X1845" i="3"/>
  <c r="W1845" i="3"/>
  <c r="V1845" i="3"/>
  <c r="U1845" i="3"/>
  <c r="T1845" i="3"/>
  <c r="S1845" i="3"/>
  <c r="R1845" i="3"/>
  <c r="Q1845" i="3"/>
  <c r="O1845" i="3"/>
  <c r="N1845" i="3"/>
  <c r="M1845" i="3"/>
  <c r="L1845" i="3"/>
  <c r="K1845" i="3"/>
  <c r="BA1844" i="3"/>
  <c r="AZ1844" i="3"/>
  <c r="AY1844" i="3"/>
  <c r="AX1844" i="3"/>
  <c r="AW1844" i="3"/>
  <c r="AV1844" i="3"/>
  <c r="AU1844" i="3"/>
  <c r="AT1844" i="3"/>
  <c r="AS1844" i="3"/>
  <c r="AO1844" i="3" s="1"/>
  <c r="AK1844" i="3"/>
  <c r="AE1844" i="3"/>
  <c r="AD1844" i="3"/>
  <c r="AC1844" i="3"/>
  <c r="AB1844" i="3"/>
  <c r="AA1844" i="3"/>
  <c r="Z1844" i="3"/>
  <c r="Y1844" i="3"/>
  <c r="X1844" i="3"/>
  <c r="W1844" i="3"/>
  <c r="V1844" i="3"/>
  <c r="U1844" i="3"/>
  <c r="T1844" i="3"/>
  <c r="S1844" i="3"/>
  <c r="R1844" i="3"/>
  <c r="Q1844" i="3"/>
  <c r="O1844" i="3"/>
  <c r="N1844" i="3"/>
  <c r="M1844" i="3"/>
  <c r="L1844" i="3"/>
  <c r="K1844" i="3"/>
  <c r="BA1843" i="3"/>
  <c r="AZ1843" i="3"/>
  <c r="AY1843" i="3"/>
  <c r="AX1843" i="3"/>
  <c r="AW1843" i="3"/>
  <c r="AV1843" i="3"/>
  <c r="AU1843" i="3"/>
  <c r="AT1843" i="3"/>
  <c r="AS1843" i="3"/>
  <c r="AP1843" i="3" s="1"/>
  <c r="AK1843" i="3"/>
  <c r="AI1843" i="3"/>
  <c r="AH1843" i="3"/>
  <c r="AG1843" i="3"/>
  <c r="AE1843" i="3"/>
  <c r="AF1843" i="3" s="1"/>
  <c r="AD1843" i="3"/>
  <c r="AC1843" i="3"/>
  <c r="AB1843" i="3"/>
  <c r="AA1843" i="3"/>
  <c r="Z1843" i="3"/>
  <c r="Y1843" i="3"/>
  <c r="X1843" i="3"/>
  <c r="W1843" i="3"/>
  <c r="V1843" i="3"/>
  <c r="U1843" i="3"/>
  <c r="T1843" i="3"/>
  <c r="S1843" i="3"/>
  <c r="R1843" i="3"/>
  <c r="Q1843" i="3"/>
  <c r="O1843" i="3"/>
  <c r="N1843" i="3"/>
  <c r="M1843" i="3"/>
  <c r="L1843" i="3"/>
  <c r="K1843" i="3"/>
  <c r="BA1842" i="3"/>
  <c r="AZ1842" i="3"/>
  <c r="AY1842" i="3"/>
  <c r="AX1842" i="3"/>
  <c r="AW1842" i="3"/>
  <c r="AV1842" i="3"/>
  <c r="AU1842" i="3"/>
  <c r="AT1842" i="3"/>
  <c r="AS1842" i="3"/>
  <c r="AO1842" i="3"/>
  <c r="AM1842" i="3"/>
  <c r="AK1842" i="3"/>
  <c r="AH1842" i="3"/>
  <c r="AE1842" i="3"/>
  <c r="AD1842" i="3"/>
  <c r="AC1842" i="3"/>
  <c r="AB1842" i="3"/>
  <c r="AA1842" i="3"/>
  <c r="Z1842" i="3"/>
  <c r="Y1842" i="3"/>
  <c r="X1842" i="3"/>
  <c r="W1842" i="3"/>
  <c r="V1842" i="3"/>
  <c r="U1842" i="3"/>
  <c r="T1842" i="3"/>
  <c r="S1842" i="3"/>
  <c r="R1842" i="3"/>
  <c r="Q1842" i="3"/>
  <c r="O1842" i="3"/>
  <c r="N1842" i="3"/>
  <c r="M1842" i="3"/>
  <c r="L1842" i="3"/>
  <c r="K1842" i="3"/>
  <c r="BA1841" i="3"/>
  <c r="AZ1841" i="3"/>
  <c r="AY1841" i="3"/>
  <c r="AX1841" i="3"/>
  <c r="AW1841" i="3"/>
  <c r="AV1841" i="3"/>
  <c r="AU1841" i="3"/>
  <c r="AT1841" i="3"/>
  <c r="AS1841" i="3"/>
  <c r="AP1841" i="3" s="1"/>
  <c r="AK1841" i="3"/>
  <c r="AI1841" i="3"/>
  <c r="AH1841" i="3"/>
  <c r="AG1841" i="3"/>
  <c r="AE1841" i="3"/>
  <c r="AF1841" i="3" s="1"/>
  <c r="AD1841" i="3"/>
  <c r="AC1841" i="3"/>
  <c r="AB1841" i="3"/>
  <c r="AA1841" i="3"/>
  <c r="Z1841" i="3"/>
  <c r="Y1841" i="3"/>
  <c r="X1841" i="3"/>
  <c r="W1841" i="3"/>
  <c r="V1841" i="3"/>
  <c r="U1841" i="3"/>
  <c r="T1841" i="3"/>
  <c r="S1841" i="3"/>
  <c r="R1841" i="3"/>
  <c r="Q1841" i="3"/>
  <c r="O1841" i="3"/>
  <c r="N1841" i="3"/>
  <c r="M1841" i="3"/>
  <c r="L1841" i="3"/>
  <c r="K1841" i="3"/>
  <c r="BA1840" i="3"/>
  <c r="AZ1840" i="3"/>
  <c r="AY1840" i="3"/>
  <c r="AX1840" i="3"/>
  <c r="AW1840" i="3"/>
  <c r="AV1840" i="3"/>
  <c r="AU1840" i="3"/>
  <c r="AT1840" i="3"/>
  <c r="AS1840" i="3"/>
  <c r="AM1840" i="3" s="1"/>
  <c r="AO1840" i="3"/>
  <c r="AE1840" i="3"/>
  <c r="AK1840" i="3" s="1"/>
  <c r="AD1840" i="3"/>
  <c r="AC1840" i="3"/>
  <c r="AB1840" i="3"/>
  <c r="AA1840" i="3"/>
  <c r="Z1840" i="3"/>
  <c r="Y1840" i="3"/>
  <c r="X1840" i="3"/>
  <c r="W1840" i="3"/>
  <c r="V1840" i="3"/>
  <c r="U1840" i="3"/>
  <c r="T1840" i="3"/>
  <c r="S1840" i="3"/>
  <c r="R1840" i="3"/>
  <c r="Q1840" i="3"/>
  <c r="O1840" i="3"/>
  <c r="N1840" i="3"/>
  <c r="M1840" i="3"/>
  <c r="L1840" i="3"/>
  <c r="K1840" i="3"/>
  <c r="BA1839" i="3"/>
  <c r="AZ1839" i="3"/>
  <c r="AY1839" i="3"/>
  <c r="AX1839" i="3"/>
  <c r="AW1839" i="3"/>
  <c r="AV1839" i="3"/>
  <c r="AU1839" i="3"/>
  <c r="AT1839" i="3"/>
  <c r="AS1839" i="3"/>
  <c r="AP1839" i="3" s="1"/>
  <c r="AO1839" i="3"/>
  <c r="AK1839" i="3"/>
  <c r="AI1839" i="3"/>
  <c r="AH1839" i="3"/>
  <c r="AG1839" i="3"/>
  <c r="AE1839" i="3"/>
  <c r="AF1839" i="3" s="1"/>
  <c r="AD1839" i="3"/>
  <c r="AC1839" i="3"/>
  <c r="AB1839" i="3"/>
  <c r="AA1839" i="3"/>
  <c r="Z1839" i="3"/>
  <c r="Y1839" i="3"/>
  <c r="X1839" i="3"/>
  <c r="W1839" i="3"/>
  <c r="V1839" i="3"/>
  <c r="U1839" i="3"/>
  <c r="T1839" i="3"/>
  <c r="S1839" i="3"/>
  <c r="R1839" i="3"/>
  <c r="Q1839" i="3"/>
  <c r="O1839" i="3"/>
  <c r="N1839" i="3"/>
  <c r="M1839" i="3"/>
  <c r="L1839" i="3"/>
  <c r="K1839" i="3"/>
  <c r="BA1838" i="3"/>
  <c r="AZ1838" i="3"/>
  <c r="AY1838" i="3"/>
  <c r="AX1838" i="3"/>
  <c r="AW1838" i="3"/>
  <c r="AV1838" i="3"/>
  <c r="AU1838" i="3"/>
  <c r="AT1838" i="3"/>
  <c r="AS1838" i="3"/>
  <c r="AM1838" i="3" s="1"/>
  <c r="AO1838" i="3"/>
  <c r="AK1838" i="3"/>
  <c r="AE1838" i="3"/>
  <c r="AD1838" i="3"/>
  <c r="AC1838" i="3"/>
  <c r="AB1838" i="3"/>
  <c r="AA1838" i="3"/>
  <c r="Z1838" i="3"/>
  <c r="Y1838" i="3"/>
  <c r="X1838" i="3"/>
  <c r="W1838" i="3"/>
  <c r="V1838" i="3"/>
  <c r="U1838" i="3"/>
  <c r="T1838" i="3"/>
  <c r="S1838" i="3"/>
  <c r="R1838" i="3"/>
  <c r="Q1838" i="3"/>
  <c r="O1838" i="3"/>
  <c r="N1838" i="3"/>
  <c r="M1838" i="3"/>
  <c r="L1838" i="3"/>
  <c r="K1838" i="3"/>
  <c r="BA1837" i="3"/>
  <c r="AZ1837" i="3"/>
  <c r="AY1837" i="3"/>
  <c r="AX1837" i="3"/>
  <c r="AW1837" i="3"/>
  <c r="AV1837" i="3"/>
  <c r="AU1837" i="3"/>
  <c r="AT1837" i="3"/>
  <c r="AS1837" i="3"/>
  <c r="AP1837" i="3" s="1"/>
  <c r="AK1837" i="3"/>
  <c r="AI1837" i="3"/>
  <c r="AH1837" i="3"/>
  <c r="AG1837" i="3"/>
  <c r="AE1837" i="3"/>
  <c r="AF1837" i="3" s="1"/>
  <c r="AD1837" i="3"/>
  <c r="AC1837" i="3"/>
  <c r="AB1837" i="3"/>
  <c r="AA1837" i="3"/>
  <c r="Z1837" i="3"/>
  <c r="Y1837" i="3"/>
  <c r="X1837" i="3"/>
  <c r="W1837" i="3"/>
  <c r="V1837" i="3"/>
  <c r="U1837" i="3"/>
  <c r="T1837" i="3"/>
  <c r="S1837" i="3"/>
  <c r="R1837" i="3"/>
  <c r="Q1837" i="3"/>
  <c r="O1837" i="3"/>
  <c r="N1837" i="3"/>
  <c r="M1837" i="3"/>
  <c r="L1837" i="3"/>
  <c r="K1837" i="3"/>
  <c r="BA1836" i="3"/>
  <c r="AZ1836" i="3"/>
  <c r="AY1836" i="3"/>
  <c r="AX1836" i="3"/>
  <c r="AW1836" i="3"/>
  <c r="AV1836" i="3"/>
  <c r="AU1836" i="3"/>
  <c r="AT1836" i="3"/>
  <c r="AS1836" i="3"/>
  <c r="AO1836" i="3"/>
  <c r="AM1836" i="3"/>
  <c r="AK1836" i="3"/>
  <c r="AE1836" i="3"/>
  <c r="AD1836" i="3"/>
  <c r="AC1836" i="3"/>
  <c r="AB1836" i="3"/>
  <c r="AA1836" i="3"/>
  <c r="Z1836" i="3"/>
  <c r="Y1836" i="3"/>
  <c r="X1836" i="3"/>
  <c r="W1836" i="3"/>
  <c r="V1836" i="3"/>
  <c r="U1836" i="3"/>
  <c r="T1836" i="3"/>
  <c r="S1836" i="3"/>
  <c r="R1836" i="3"/>
  <c r="Q1836" i="3"/>
  <c r="O1836" i="3"/>
  <c r="N1836" i="3"/>
  <c r="M1836" i="3"/>
  <c r="L1836" i="3"/>
  <c r="K1836" i="3"/>
  <c r="BA1835" i="3"/>
  <c r="AZ1835" i="3"/>
  <c r="AY1835" i="3"/>
  <c r="AX1835" i="3"/>
  <c r="AW1835" i="3"/>
  <c r="AV1835" i="3"/>
  <c r="AU1835" i="3"/>
  <c r="AT1835" i="3"/>
  <c r="AS1835" i="3"/>
  <c r="AP1835" i="3" s="1"/>
  <c r="AK1835" i="3"/>
  <c r="AI1835" i="3"/>
  <c r="AH1835" i="3"/>
  <c r="AG1835" i="3"/>
  <c r="AE1835" i="3"/>
  <c r="AF1835" i="3" s="1"/>
  <c r="AD1835" i="3"/>
  <c r="AC1835" i="3"/>
  <c r="AB1835" i="3"/>
  <c r="AA1835" i="3"/>
  <c r="Z1835" i="3"/>
  <c r="Y1835" i="3"/>
  <c r="X1835" i="3"/>
  <c r="W1835" i="3"/>
  <c r="V1835" i="3"/>
  <c r="U1835" i="3"/>
  <c r="T1835" i="3"/>
  <c r="S1835" i="3"/>
  <c r="R1835" i="3"/>
  <c r="Q1835" i="3"/>
  <c r="O1835" i="3"/>
  <c r="N1835" i="3"/>
  <c r="M1835" i="3"/>
  <c r="L1835" i="3"/>
  <c r="K1835" i="3"/>
  <c r="BA1834" i="3"/>
  <c r="AZ1834" i="3"/>
  <c r="AY1834" i="3"/>
  <c r="AX1834" i="3"/>
  <c r="AW1834" i="3"/>
  <c r="AV1834" i="3"/>
  <c r="AU1834" i="3"/>
  <c r="AT1834" i="3"/>
  <c r="AS1834" i="3"/>
  <c r="AM1834" i="3" s="1"/>
  <c r="AO1834" i="3"/>
  <c r="AE1834" i="3"/>
  <c r="AK1834" i="3" s="1"/>
  <c r="AD1834" i="3"/>
  <c r="AC1834" i="3"/>
  <c r="AB1834" i="3"/>
  <c r="AA1834" i="3"/>
  <c r="Z1834" i="3"/>
  <c r="Y1834" i="3"/>
  <c r="X1834" i="3"/>
  <c r="W1834" i="3"/>
  <c r="V1834" i="3"/>
  <c r="U1834" i="3"/>
  <c r="T1834" i="3"/>
  <c r="S1834" i="3"/>
  <c r="R1834" i="3"/>
  <c r="Q1834" i="3"/>
  <c r="O1834" i="3"/>
  <c r="N1834" i="3"/>
  <c r="M1834" i="3"/>
  <c r="L1834" i="3"/>
  <c r="K1834" i="3"/>
  <c r="BA1833" i="3"/>
  <c r="AZ1833" i="3"/>
  <c r="AY1833" i="3"/>
  <c r="AX1833" i="3"/>
  <c r="AW1833" i="3"/>
  <c r="AV1833" i="3"/>
  <c r="AU1833" i="3"/>
  <c r="AT1833" i="3"/>
  <c r="AS1833" i="3"/>
  <c r="AP1833" i="3" s="1"/>
  <c r="AO1833" i="3"/>
  <c r="AK1833" i="3"/>
  <c r="AI1833" i="3"/>
  <c r="AH1833" i="3"/>
  <c r="AG1833" i="3"/>
  <c r="AE1833" i="3"/>
  <c r="AF1833" i="3" s="1"/>
  <c r="AD1833" i="3"/>
  <c r="AC1833" i="3"/>
  <c r="AB1833" i="3"/>
  <c r="AA1833" i="3"/>
  <c r="Z1833" i="3"/>
  <c r="Y1833" i="3"/>
  <c r="X1833" i="3"/>
  <c r="W1833" i="3"/>
  <c r="V1833" i="3"/>
  <c r="U1833" i="3"/>
  <c r="T1833" i="3"/>
  <c r="S1833" i="3"/>
  <c r="R1833" i="3"/>
  <c r="Q1833" i="3"/>
  <c r="O1833" i="3"/>
  <c r="N1833" i="3"/>
  <c r="M1833" i="3"/>
  <c r="L1833" i="3"/>
  <c r="K1833" i="3"/>
  <c r="BA1832" i="3"/>
  <c r="AZ1832" i="3"/>
  <c r="AY1832" i="3"/>
  <c r="AX1832" i="3"/>
  <c r="AW1832" i="3"/>
  <c r="AV1832" i="3"/>
  <c r="AU1832" i="3"/>
  <c r="AT1832" i="3"/>
  <c r="AS1832" i="3"/>
  <c r="AM1832" i="3" s="1"/>
  <c r="AO1832" i="3"/>
  <c r="AK1832" i="3"/>
  <c r="AE1832" i="3"/>
  <c r="AD1832" i="3"/>
  <c r="AC1832" i="3"/>
  <c r="AB1832" i="3"/>
  <c r="AA1832" i="3"/>
  <c r="Z1832" i="3"/>
  <c r="Y1832" i="3"/>
  <c r="X1832" i="3"/>
  <c r="W1832" i="3"/>
  <c r="V1832" i="3"/>
  <c r="U1832" i="3"/>
  <c r="T1832" i="3"/>
  <c r="S1832" i="3"/>
  <c r="R1832" i="3"/>
  <c r="Q1832" i="3"/>
  <c r="O1832" i="3"/>
  <c r="N1832" i="3"/>
  <c r="M1832" i="3"/>
  <c r="L1832" i="3"/>
  <c r="K1832" i="3"/>
  <c r="BA1831" i="3"/>
  <c r="AZ1831" i="3"/>
  <c r="AY1831" i="3"/>
  <c r="AX1831" i="3"/>
  <c r="AW1831" i="3"/>
  <c r="AV1831" i="3"/>
  <c r="AU1831" i="3"/>
  <c r="AT1831" i="3"/>
  <c r="AS1831" i="3"/>
  <c r="AP1831" i="3" s="1"/>
  <c r="AK1831" i="3"/>
  <c r="AI1831" i="3"/>
  <c r="AH1831" i="3"/>
  <c r="AG1831" i="3"/>
  <c r="AE1831" i="3"/>
  <c r="AF1831" i="3" s="1"/>
  <c r="AD1831" i="3"/>
  <c r="AC1831" i="3"/>
  <c r="AB1831" i="3"/>
  <c r="AA1831" i="3"/>
  <c r="Z1831" i="3"/>
  <c r="Y1831" i="3"/>
  <c r="X1831" i="3"/>
  <c r="W1831" i="3"/>
  <c r="V1831" i="3"/>
  <c r="U1831" i="3"/>
  <c r="T1831" i="3"/>
  <c r="S1831" i="3"/>
  <c r="R1831" i="3"/>
  <c r="Q1831" i="3"/>
  <c r="O1831" i="3"/>
  <c r="N1831" i="3"/>
  <c r="M1831" i="3"/>
  <c r="L1831" i="3"/>
  <c r="K1831" i="3"/>
  <c r="BA1830" i="3"/>
  <c r="AZ1830" i="3"/>
  <c r="AY1830" i="3"/>
  <c r="AX1830" i="3"/>
  <c r="AW1830" i="3"/>
  <c r="AV1830" i="3"/>
  <c r="AU1830" i="3"/>
  <c r="AT1830" i="3"/>
  <c r="AS1830" i="3"/>
  <c r="AO1830" i="3"/>
  <c r="AM1830" i="3"/>
  <c r="AK1830" i="3"/>
  <c r="AE1830" i="3"/>
  <c r="AD1830" i="3"/>
  <c r="AC1830" i="3"/>
  <c r="AB1830" i="3"/>
  <c r="AA1830" i="3"/>
  <c r="Z1830" i="3"/>
  <c r="Y1830" i="3"/>
  <c r="X1830" i="3"/>
  <c r="W1830" i="3"/>
  <c r="V1830" i="3"/>
  <c r="U1830" i="3"/>
  <c r="T1830" i="3"/>
  <c r="S1830" i="3"/>
  <c r="R1830" i="3"/>
  <c r="Q1830" i="3"/>
  <c r="O1830" i="3"/>
  <c r="N1830" i="3"/>
  <c r="M1830" i="3"/>
  <c r="L1830" i="3"/>
  <c r="K1830" i="3"/>
  <c r="BA1829" i="3"/>
  <c r="AZ1829" i="3"/>
  <c r="AY1829" i="3"/>
  <c r="AX1829" i="3"/>
  <c r="AW1829" i="3"/>
  <c r="AV1829" i="3"/>
  <c r="AU1829" i="3"/>
  <c r="AT1829" i="3"/>
  <c r="AS1829" i="3"/>
  <c r="AP1829" i="3" s="1"/>
  <c r="AK1829" i="3"/>
  <c r="AI1829" i="3"/>
  <c r="AH1829" i="3"/>
  <c r="AG1829" i="3"/>
  <c r="AE1829" i="3"/>
  <c r="AF1829" i="3" s="1"/>
  <c r="AD1829" i="3"/>
  <c r="AC1829" i="3"/>
  <c r="AB1829" i="3"/>
  <c r="AA1829" i="3"/>
  <c r="Z1829" i="3"/>
  <c r="Y1829" i="3"/>
  <c r="X1829" i="3"/>
  <c r="W1829" i="3"/>
  <c r="V1829" i="3"/>
  <c r="U1829" i="3"/>
  <c r="T1829" i="3"/>
  <c r="S1829" i="3"/>
  <c r="R1829" i="3"/>
  <c r="Q1829" i="3"/>
  <c r="O1829" i="3"/>
  <c r="N1829" i="3"/>
  <c r="M1829" i="3"/>
  <c r="L1829" i="3"/>
  <c r="K1829" i="3"/>
  <c r="BA1828" i="3"/>
  <c r="AZ1828" i="3"/>
  <c r="AY1828" i="3"/>
  <c r="AX1828" i="3"/>
  <c r="AW1828" i="3"/>
  <c r="AV1828" i="3"/>
  <c r="AU1828" i="3"/>
  <c r="AT1828" i="3"/>
  <c r="AS1828" i="3"/>
  <c r="AM1828" i="3" s="1"/>
  <c r="AO1828" i="3"/>
  <c r="AE1828" i="3"/>
  <c r="AK1828" i="3" s="1"/>
  <c r="AD1828" i="3"/>
  <c r="AC1828" i="3"/>
  <c r="AB1828" i="3"/>
  <c r="AA1828" i="3"/>
  <c r="Z1828" i="3"/>
  <c r="Y1828" i="3"/>
  <c r="X1828" i="3"/>
  <c r="W1828" i="3"/>
  <c r="V1828" i="3"/>
  <c r="U1828" i="3"/>
  <c r="T1828" i="3"/>
  <c r="S1828" i="3"/>
  <c r="R1828" i="3"/>
  <c r="Q1828" i="3"/>
  <c r="O1828" i="3"/>
  <c r="N1828" i="3"/>
  <c r="M1828" i="3"/>
  <c r="L1828" i="3"/>
  <c r="K1828" i="3"/>
  <c r="BA1827" i="3"/>
  <c r="AZ1827" i="3"/>
  <c r="AY1827" i="3"/>
  <c r="AX1827" i="3"/>
  <c r="AW1827" i="3"/>
  <c r="AV1827" i="3"/>
  <c r="AU1827" i="3"/>
  <c r="AT1827" i="3"/>
  <c r="AS1827" i="3"/>
  <c r="AP1827" i="3" s="1"/>
  <c r="AO1827" i="3"/>
  <c r="AK1827" i="3"/>
  <c r="AI1827" i="3"/>
  <c r="AH1827" i="3"/>
  <c r="AG1827" i="3"/>
  <c r="AE1827" i="3"/>
  <c r="AF1827" i="3" s="1"/>
  <c r="AD1827" i="3"/>
  <c r="AC1827" i="3"/>
  <c r="AB1827" i="3"/>
  <c r="AA1827" i="3"/>
  <c r="Z1827" i="3"/>
  <c r="Y1827" i="3"/>
  <c r="X1827" i="3"/>
  <c r="W1827" i="3"/>
  <c r="V1827" i="3"/>
  <c r="U1827" i="3"/>
  <c r="T1827" i="3"/>
  <c r="S1827" i="3"/>
  <c r="R1827" i="3"/>
  <c r="Q1827" i="3"/>
  <c r="O1827" i="3"/>
  <c r="N1827" i="3"/>
  <c r="M1827" i="3"/>
  <c r="L1827" i="3"/>
  <c r="K1827" i="3"/>
  <c r="BA1826" i="3"/>
  <c r="AZ1826" i="3"/>
  <c r="AY1826" i="3"/>
  <c r="AX1826" i="3"/>
  <c r="AW1826" i="3"/>
  <c r="AV1826" i="3"/>
  <c r="AU1826" i="3"/>
  <c r="AT1826" i="3"/>
  <c r="AS1826" i="3"/>
  <c r="AM1826" i="3" s="1"/>
  <c r="AO1826" i="3"/>
  <c r="AK1826" i="3"/>
  <c r="AE1826" i="3"/>
  <c r="AD1826" i="3"/>
  <c r="AC1826" i="3"/>
  <c r="AB1826" i="3"/>
  <c r="AA1826" i="3"/>
  <c r="Z1826" i="3"/>
  <c r="Y1826" i="3"/>
  <c r="X1826" i="3"/>
  <c r="W1826" i="3"/>
  <c r="V1826" i="3"/>
  <c r="U1826" i="3"/>
  <c r="T1826" i="3"/>
  <c r="S1826" i="3"/>
  <c r="R1826" i="3"/>
  <c r="Q1826" i="3"/>
  <c r="O1826" i="3"/>
  <c r="N1826" i="3"/>
  <c r="M1826" i="3"/>
  <c r="L1826" i="3"/>
  <c r="K1826" i="3"/>
  <c r="BA1825" i="3"/>
  <c r="AZ1825" i="3"/>
  <c r="AY1825" i="3"/>
  <c r="AX1825" i="3"/>
  <c r="AW1825" i="3"/>
  <c r="AV1825" i="3"/>
  <c r="AU1825" i="3"/>
  <c r="AT1825" i="3"/>
  <c r="AS1825" i="3"/>
  <c r="AP1825" i="3" s="1"/>
  <c r="AK1825" i="3"/>
  <c r="AI1825" i="3"/>
  <c r="AH1825" i="3"/>
  <c r="AG1825" i="3"/>
  <c r="AE1825" i="3"/>
  <c r="AF1825" i="3" s="1"/>
  <c r="AD1825" i="3"/>
  <c r="AC1825" i="3"/>
  <c r="AB1825" i="3"/>
  <c r="AA1825" i="3"/>
  <c r="Z1825" i="3"/>
  <c r="Y1825" i="3"/>
  <c r="X1825" i="3"/>
  <c r="W1825" i="3"/>
  <c r="V1825" i="3"/>
  <c r="U1825" i="3"/>
  <c r="T1825" i="3"/>
  <c r="S1825" i="3"/>
  <c r="R1825" i="3"/>
  <c r="Q1825" i="3"/>
  <c r="O1825" i="3"/>
  <c r="N1825" i="3"/>
  <c r="M1825" i="3"/>
  <c r="L1825" i="3"/>
  <c r="K1825" i="3"/>
  <c r="BA1824" i="3"/>
  <c r="AZ1824" i="3"/>
  <c r="AY1824" i="3"/>
  <c r="AX1824" i="3"/>
  <c r="AW1824" i="3"/>
  <c r="AV1824" i="3"/>
  <c r="AU1824" i="3"/>
  <c r="AT1824" i="3"/>
  <c r="AS1824" i="3"/>
  <c r="AO1824" i="3"/>
  <c r="AM1824" i="3"/>
  <c r="AK1824" i="3"/>
  <c r="AE1824" i="3"/>
  <c r="AD1824" i="3"/>
  <c r="AC1824" i="3"/>
  <c r="AB1824" i="3"/>
  <c r="AA1824" i="3"/>
  <c r="Z1824" i="3"/>
  <c r="Y1824" i="3"/>
  <c r="X1824" i="3"/>
  <c r="W1824" i="3"/>
  <c r="V1824" i="3"/>
  <c r="U1824" i="3"/>
  <c r="T1824" i="3"/>
  <c r="S1824" i="3"/>
  <c r="R1824" i="3"/>
  <c r="Q1824" i="3"/>
  <c r="O1824" i="3"/>
  <c r="N1824" i="3"/>
  <c r="M1824" i="3"/>
  <c r="L1824" i="3"/>
  <c r="K1824" i="3"/>
  <c r="BA1823" i="3"/>
  <c r="AZ1823" i="3"/>
  <c r="AY1823" i="3"/>
  <c r="AX1823" i="3"/>
  <c r="AW1823" i="3"/>
  <c r="AV1823" i="3"/>
  <c r="AU1823" i="3"/>
  <c r="AT1823" i="3"/>
  <c r="AS1823" i="3"/>
  <c r="AQ1823" i="3" s="1"/>
  <c r="AK1823" i="3"/>
  <c r="AJ1823" i="3"/>
  <c r="AG1823" i="3"/>
  <c r="AE1823" i="3"/>
  <c r="AD1823" i="3"/>
  <c r="AC1823" i="3"/>
  <c r="AB1823" i="3"/>
  <c r="AA1823" i="3"/>
  <c r="Z1823" i="3"/>
  <c r="Y1823" i="3"/>
  <c r="X1823" i="3"/>
  <c r="W1823" i="3"/>
  <c r="V1823" i="3"/>
  <c r="U1823" i="3"/>
  <c r="T1823" i="3"/>
  <c r="S1823" i="3"/>
  <c r="R1823" i="3"/>
  <c r="Q1823" i="3"/>
  <c r="O1823" i="3"/>
  <c r="N1823" i="3"/>
  <c r="M1823" i="3"/>
  <c r="L1823" i="3"/>
  <c r="K1823" i="3"/>
  <c r="BA1822" i="3"/>
  <c r="AZ1822" i="3"/>
  <c r="AY1822" i="3"/>
  <c r="AX1822" i="3"/>
  <c r="AW1822" i="3"/>
  <c r="AV1822" i="3"/>
  <c r="AU1822" i="3"/>
  <c r="AT1822" i="3"/>
  <c r="AS1822" i="3"/>
  <c r="AP1822" i="3" s="1"/>
  <c r="AQ1822" i="3"/>
  <c r="AM1822" i="3"/>
  <c r="AJ1822" i="3"/>
  <c r="AE1822" i="3"/>
  <c r="AK1822" i="3" s="1"/>
  <c r="AD1822" i="3"/>
  <c r="AC1822" i="3"/>
  <c r="AB1822" i="3"/>
  <c r="AA1822" i="3"/>
  <c r="Z1822" i="3"/>
  <c r="Y1822" i="3"/>
  <c r="X1822" i="3"/>
  <c r="W1822" i="3"/>
  <c r="V1822" i="3"/>
  <c r="U1822" i="3"/>
  <c r="T1822" i="3"/>
  <c r="S1822" i="3"/>
  <c r="R1822" i="3"/>
  <c r="Q1822" i="3"/>
  <c r="O1822" i="3"/>
  <c r="N1822" i="3"/>
  <c r="M1822" i="3"/>
  <c r="L1822" i="3"/>
  <c r="K1822" i="3"/>
  <c r="BA1821" i="3"/>
  <c r="AZ1821" i="3"/>
  <c r="AY1821" i="3"/>
  <c r="AX1821" i="3"/>
  <c r="AW1821" i="3"/>
  <c r="AV1821" i="3"/>
  <c r="AU1821" i="3"/>
  <c r="AT1821" i="3"/>
  <c r="AS1821" i="3"/>
  <c r="AQ1821" i="3" s="1"/>
  <c r="AK1821" i="3"/>
  <c r="AG1821" i="3"/>
  <c r="AE1821" i="3"/>
  <c r="AJ1821" i="3" s="1"/>
  <c r="AD1821" i="3"/>
  <c r="AC1821" i="3"/>
  <c r="AB1821" i="3"/>
  <c r="AA1821" i="3"/>
  <c r="Z1821" i="3"/>
  <c r="Y1821" i="3"/>
  <c r="X1821" i="3"/>
  <c r="W1821" i="3"/>
  <c r="V1821" i="3"/>
  <c r="U1821" i="3"/>
  <c r="T1821" i="3"/>
  <c r="S1821" i="3"/>
  <c r="R1821" i="3"/>
  <c r="Q1821" i="3"/>
  <c r="O1821" i="3"/>
  <c r="N1821" i="3"/>
  <c r="M1821" i="3"/>
  <c r="L1821" i="3"/>
  <c r="K1821" i="3"/>
  <c r="BA1820" i="3"/>
  <c r="AZ1820" i="3"/>
  <c r="AY1820" i="3"/>
  <c r="AX1820" i="3"/>
  <c r="AW1820" i="3"/>
  <c r="AV1820" i="3"/>
  <c r="AU1820" i="3"/>
  <c r="AT1820" i="3"/>
  <c r="AS1820" i="3"/>
  <c r="AQ1820" i="3"/>
  <c r="AP1820" i="3"/>
  <c r="AM1820" i="3"/>
  <c r="AE1820" i="3"/>
  <c r="AK1820" i="3" s="1"/>
  <c r="AD1820" i="3"/>
  <c r="AC1820" i="3"/>
  <c r="AB1820" i="3"/>
  <c r="AA1820" i="3"/>
  <c r="Z1820" i="3"/>
  <c r="Y1820" i="3"/>
  <c r="X1820" i="3"/>
  <c r="W1820" i="3"/>
  <c r="V1820" i="3"/>
  <c r="U1820" i="3"/>
  <c r="T1820" i="3"/>
  <c r="S1820" i="3"/>
  <c r="R1820" i="3"/>
  <c r="Q1820" i="3"/>
  <c r="O1820" i="3"/>
  <c r="N1820" i="3"/>
  <c r="M1820" i="3"/>
  <c r="L1820" i="3"/>
  <c r="K1820" i="3"/>
  <c r="BA1819" i="3"/>
  <c r="AZ1819" i="3"/>
  <c r="AY1819" i="3"/>
  <c r="AX1819" i="3"/>
  <c r="AW1819" i="3"/>
  <c r="AV1819" i="3"/>
  <c r="AU1819" i="3"/>
  <c r="AT1819" i="3"/>
  <c r="AS1819" i="3"/>
  <c r="AQ1819" i="3" s="1"/>
  <c r="AP1819" i="3"/>
  <c r="AM1819" i="3"/>
  <c r="AK1819" i="3"/>
  <c r="AJ1819" i="3"/>
  <c r="AG1819" i="3"/>
  <c r="AE1819" i="3"/>
  <c r="AD1819" i="3"/>
  <c r="AC1819" i="3"/>
  <c r="AB1819" i="3"/>
  <c r="AA1819" i="3"/>
  <c r="Z1819" i="3"/>
  <c r="Y1819" i="3"/>
  <c r="X1819" i="3"/>
  <c r="W1819" i="3"/>
  <c r="V1819" i="3"/>
  <c r="U1819" i="3"/>
  <c r="T1819" i="3"/>
  <c r="S1819" i="3"/>
  <c r="R1819" i="3"/>
  <c r="Q1819" i="3"/>
  <c r="O1819" i="3"/>
  <c r="N1819" i="3"/>
  <c r="M1819" i="3"/>
  <c r="L1819" i="3"/>
  <c r="K1819" i="3"/>
  <c r="BA1818" i="3"/>
  <c r="AZ1818" i="3"/>
  <c r="AY1818" i="3"/>
  <c r="AX1818" i="3"/>
  <c r="AW1818" i="3"/>
  <c r="AV1818" i="3"/>
  <c r="AU1818" i="3"/>
  <c r="AT1818" i="3"/>
  <c r="AS1818" i="3"/>
  <c r="AP1818" i="3" s="1"/>
  <c r="AQ1818" i="3"/>
  <c r="AM1818" i="3"/>
  <c r="AK1818" i="3"/>
  <c r="AJ1818" i="3"/>
  <c r="AE1818" i="3"/>
  <c r="AD1818" i="3"/>
  <c r="AC1818" i="3"/>
  <c r="AB1818" i="3"/>
  <c r="AA1818" i="3"/>
  <c r="Z1818" i="3"/>
  <c r="Y1818" i="3"/>
  <c r="X1818" i="3"/>
  <c r="W1818" i="3"/>
  <c r="V1818" i="3"/>
  <c r="U1818" i="3"/>
  <c r="T1818" i="3"/>
  <c r="S1818" i="3"/>
  <c r="R1818" i="3"/>
  <c r="Q1818" i="3"/>
  <c r="O1818" i="3"/>
  <c r="N1818" i="3"/>
  <c r="M1818" i="3"/>
  <c r="L1818" i="3"/>
  <c r="K1818" i="3"/>
  <c r="BA1817" i="3"/>
  <c r="AZ1817" i="3"/>
  <c r="AY1817" i="3"/>
  <c r="AX1817" i="3"/>
  <c r="AW1817" i="3"/>
  <c r="AV1817" i="3"/>
  <c r="AU1817" i="3"/>
  <c r="AT1817" i="3"/>
  <c r="AS1817" i="3"/>
  <c r="AQ1817" i="3" s="1"/>
  <c r="AK1817" i="3"/>
  <c r="AJ1817" i="3"/>
  <c r="AG1817" i="3"/>
  <c r="AE1817" i="3"/>
  <c r="AD1817" i="3"/>
  <c r="AC1817" i="3"/>
  <c r="AB1817" i="3"/>
  <c r="AA1817" i="3"/>
  <c r="Z1817" i="3"/>
  <c r="Y1817" i="3"/>
  <c r="X1817" i="3"/>
  <c r="W1817" i="3"/>
  <c r="V1817" i="3"/>
  <c r="U1817" i="3"/>
  <c r="T1817" i="3"/>
  <c r="S1817" i="3"/>
  <c r="R1817" i="3"/>
  <c r="Q1817" i="3"/>
  <c r="O1817" i="3"/>
  <c r="N1817" i="3"/>
  <c r="M1817" i="3"/>
  <c r="L1817" i="3"/>
  <c r="K1817" i="3"/>
  <c r="BA1816" i="3"/>
  <c r="AZ1816" i="3"/>
  <c r="AY1816" i="3"/>
  <c r="AX1816" i="3"/>
  <c r="AW1816" i="3"/>
  <c r="AV1816" i="3"/>
  <c r="AU1816" i="3"/>
  <c r="AT1816" i="3"/>
  <c r="AS1816" i="3"/>
  <c r="AP1816" i="3" s="1"/>
  <c r="AQ1816" i="3"/>
  <c r="AM1816" i="3"/>
  <c r="AJ1816" i="3"/>
  <c r="AE1816" i="3"/>
  <c r="AK1816" i="3" s="1"/>
  <c r="AD1816" i="3"/>
  <c r="AC1816" i="3"/>
  <c r="AB1816" i="3"/>
  <c r="AA1816" i="3"/>
  <c r="Z1816" i="3"/>
  <c r="Y1816" i="3"/>
  <c r="X1816" i="3"/>
  <c r="W1816" i="3"/>
  <c r="V1816" i="3"/>
  <c r="U1816" i="3"/>
  <c r="T1816" i="3"/>
  <c r="S1816" i="3"/>
  <c r="R1816" i="3"/>
  <c r="Q1816" i="3"/>
  <c r="O1816" i="3"/>
  <c r="N1816" i="3"/>
  <c r="M1816" i="3"/>
  <c r="L1816" i="3"/>
  <c r="K1816" i="3"/>
  <c r="BA1815" i="3"/>
  <c r="AZ1815" i="3"/>
  <c r="AY1815" i="3"/>
  <c r="AX1815" i="3"/>
  <c r="AW1815" i="3"/>
  <c r="AV1815" i="3"/>
  <c r="AU1815" i="3"/>
  <c r="AT1815" i="3"/>
  <c r="AS1815" i="3"/>
  <c r="AQ1815" i="3" s="1"/>
  <c r="AI1815" i="3"/>
  <c r="AE1815" i="3"/>
  <c r="AK1815" i="3" s="1"/>
  <c r="AD1815" i="3"/>
  <c r="AC1815" i="3"/>
  <c r="AB1815" i="3"/>
  <c r="AA1815" i="3"/>
  <c r="Z1815" i="3"/>
  <c r="Y1815" i="3"/>
  <c r="X1815" i="3"/>
  <c r="W1815" i="3"/>
  <c r="V1815" i="3"/>
  <c r="U1815" i="3"/>
  <c r="T1815" i="3"/>
  <c r="S1815" i="3"/>
  <c r="R1815" i="3"/>
  <c r="Q1815" i="3"/>
  <c r="O1815" i="3"/>
  <c r="N1815" i="3"/>
  <c r="M1815" i="3"/>
  <c r="L1815" i="3"/>
  <c r="K1815" i="3"/>
  <c r="BA1814" i="3"/>
  <c r="AZ1814" i="3"/>
  <c r="AY1814" i="3"/>
  <c r="AX1814" i="3"/>
  <c r="AW1814" i="3"/>
  <c r="AV1814" i="3"/>
  <c r="AU1814" i="3"/>
  <c r="AT1814" i="3"/>
  <c r="AS1814" i="3"/>
  <c r="AQ1814" i="3" s="1"/>
  <c r="AK1814" i="3"/>
  <c r="AJ1814" i="3"/>
  <c r="AI1814" i="3"/>
  <c r="AH1814" i="3"/>
  <c r="AG1814" i="3"/>
  <c r="AE1814" i="3"/>
  <c r="AF1814" i="3" s="1"/>
  <c r="AD1814" i="3"/>
  <c r="AC1814" i="3"/>
  <c r="AB1814" i="3"/>
  <c r="AA1814" i="3"/>
  <c r="Z1814" i="3"/>
  <c r="Y1814" i="3"/>
  <c r="X1814" i="3"/>
  <c r="W1814" i="3"/>
  <c r="V1814" i="3"/>
  <c r="U1814" i="3"/>
  <c r="T1814" i="3"/>
  <c r="S1814" i="3"/>
  <c r="R1814" i="3"/>
  <c r="Q1814" i="3"/>
  <c r="O1814" i="3"/>
  <c r="N1814" i="3"/>
  <c r="M1814" i="3"/>
  <c r="L1814" i="3"/>
  <c r="K1814" i="3"/>
  <c r="BA1813" i="3"/>
  <c r="AZ1813" i="3"/>
  <c r="AY1813" i="3"/>
  <c r="AX1813" i="3"/>
  <c r="AW1813" i="3"/>
  <c r="AV1813" i="3"/>
  <c r="AU1813" i="3"/>
  <c r="AT1813" i="3"/>
  <c r="AS1813" i="3"/>
  <c r="AP1813" i="3" s="1"/>
  <c r="AQ1813" i="3"/>
  <c r="AO1813" i="3"/>
  <c r="AN1813" i="3"/>
  <c r="AM1813" i="3"/>
  <c r="AH1813" i="3"/>
  <c r="AE1813" i="3"/>
  <c r="AF1813" i="3" s="1"/>
  <c r="AD1813" i="3"/>
  <c r="AC1813" i="3"/>
  <c r="AB1813" i="3"/>
  <c r="AA1813" i="3"/>
  <c r="Z1813" i="3"/>
  <c r="Y1813" i="3"/>
  <c r="X1813" i="3"/>
  <c r="W1813" i="3"/>
  <c r="V1813" i="3"/>
  <c r="U1813" i="3"/>
  <c r="T1813" i="3"/>
  <c r="S1813" i="3"/>
  <c r="R1813" i="3"/>
  <c r="Q1813" i="3"/>
  <c r="O1813" i="3"/>
  <c r="N1813" i="3"/>
  <c r="M1813" i="3"/>
  <c r="L1813" i="3"/>
  <c r="K1813" i="3"/>
  <c r="BA1812" i="3"/>
  <c r="AZ1812" i="3"/>
  <c r="AY1812" i="3"/>
  <c r="AX1812" i="3"/>
  <c r="AW1812" i="3"/>
  <c r="AV1812" i="3"/>
  <c r="AU1812" i="3"/>
  <c r="AT1812" i="3"/>
  <c r="AS1812" i="3"/>
  <c r="AQ1812" i="3" s="1"/>
  <c r="AK1812" i="3"/>
  <c r="AJ1812" i="3"/>
  <c r="AI1812" i="3"/>
  <c r="AH1812" i="3"/>
  <c r="AG1812" i="3"/>
  <c r="AE1812" i="3"/>
  <c r="AF1812" i="3" s="1"/>
  <c r="AD1812" i="3"/>
  <c r="AC1812" i="3"/>
  <c r="AB1812" i="3"/>
  <c r="AA1812" i="3"/>
  <c r="Z1812" i="3"/>
  <c r="Y1812" i="3"/>
  <c r="X1812" i="3"/>
  <c r="W1812" i="3"/>
  <c r="V1812" i="3"/>
  <c r="U1812" i="3"/>
  <c r="T1812" i="3"/>
  <c r="S1812" i="3"/>
  <c r="R1812" i="3"/>
  <c r="Q1812" i="3"/>
  <c r="O1812" i="3"/>
  <c r="N1812" i="3"/>
  <c r="M1812" i="3"/>
  <c r="L1812" i="3"/>
  <c r="K1812" i="3"/>
  <c r="BA1811" i="3"/>
  <c r="AZ1811" i="3"/>
  <c r="AY1811" i="3"/>
  <c r="AX1811" i="3"/>
  <c r="AW1811" i="3"/>
  <c r="AV1811" i="3"/>
  <c r="AU1811" i="3"/>
  <c r="AT1811" i="3"/>
  <c r="AS1811" i="3"/>
  <c r="AP1811" i="3" s="1"/>
  <c r="AQ1811" i="3"/>
  <c r="AO1811" i="3"/>
  <c r="AN1811" i="3"/>
  <c r="AM1811" i="3"/>
  <c r="AH1811" i="3"/>
  <c r="AE1811" i="3"/>
  <c r="AF1811" i="3" s="1"/>
  <c r="AD1811" i="3"/>
  <c r="AC1811" i="3"/>
  <c r="AB1811" i="3"/>
  <c r="AA1811" i="3"/>
  <c r="Z1811" i="3"/>
  <c r="Y1811" i="3"/>
  <c r="X1811" i="3"/>
  <c r="W1811" i="3"/>
  <c r="V1811" i="3"/>
  <c r="U1811" i="3"/>
  <c r="T1811" i="3"/>
  <c r="S1811" i="3"/>
  <c r="R1811" i="3"/>
  <c r="Q1811" i="3"/>
  <c r="O1811" i="3"/>
  <c r="N1811" i="3"/>
  <c r="M1811" i="3"/>
  <c r="L1811" i="3"/>
  <c r="K1811" i="3"/>
  <c r="BA1810" i="3"/>
  <c r="AZ1810" i="3"/>
  <c r="AY1810" i="3"/>
  <c r="AX1810" i="3"/>
  <c r="AW1810" i="3"/>
  <c r="AV1810" i="3"/>
  <c r="AU1810" i="3"/>
  <c r="AT1810" i="3"/>
  <c r="AS1810" i="3"/>
  <c r="AQ1810" i="3" s="1"/>
  <c r="AK1810" i="3"/>
  <c r="AJ1810" i="3"/>
  <c r="AI1810" i="3"/>
  <c r="AH1810" i="3"/>
  <c r="AG1810" i="3"/>
  <c r="AE1810" i="3"/>
  <c r="AF1810" i="3" s="1"/>
  <c r="AD1810" i="3"/>
  <c r="AC1810" i="3"/>
  <c r="AB1810" i="3"/>
  <c r="AA1810" i="3"/>
  <c r="Z1810" i="3"/>
  <c r="Y1810" i="3"/>
  <c r="X1810" i="3"/>
  <c r="W1810" i="3"/>
  <c r="V1810" i="3"/>
  <c r="U1810" i="3"/>
  <c r="T1810" i="3"/>
  <c r="S1810" i="3"/>
  <c r="R1810" i="3"/>
  <c r="Q1810" i="3"/>
  <c r="O1810" i="3"/>
  <c r="N1810" i="3"/>
  <c r="M1810" i="3"/>
  <c r="L1810" i="3"/>
  <c r="K1810" i="3"/>
  <c r="BA1809" i="3"/>
  <c r="AZ1809" i="3"/>
  <c r="AY1809" i="3"/>
  <c r="AX1809" i="3"/>
  <c r="AW1809" i="3"/>
  <c r="AV1809" i="3"/>
  <c r="AU1809" i="3"/>
  <c r="AT1809" i="3"/>
  <c r="AS1809" i="3"/>
  <c r="AP1809" i="3" s="1"/>
  <c r="AQ1809" i="3"/>
  <c r="AO1809" i="3"/>
  <c r="AN1809" i="3"/>
  <c r="AM1809" i="3"/>
  <c r="AH1809" i="3"/>
  <c r="AE1809" i="3"/>
  <c r="AF1809" i="3" s="1"/>
  <c r="AD1809" i="3"/>
  <c r="AC1809" i="3"/>
  <c r="AB1809" i="3"/>
  <c r="AA1809" i="3"/>
  <c r="Z1809" i="3"/>
  <c r="Y1809" i="3"/>
  <c r="X1809" i="3"/>
  <c r="W1809" i="3"/>
  <c r="V1809" i="3"/>
  <c r="U1809" i="3"/>
  <c r="T1809" i="3"/>
  <c r="S1809" i="3"/>
  <c r="R1809" i="3"/>
  <c r="Q1809" i="3"/>
  <c r="O1809" i="3"/>
  <c r="N1809" i="3"/>
  <c r="M1809" i="3"/>
  <c r="L1809" i="3"/>
  <c r="K1809" i="3"/>
  <c r="BA1808" i="3"/>
  <c r="AZ1808" i="3"/>
  <c r="AY1808" i="3"/>
  <c r="AX1808" i="3"/>
  <c r="AW1808" i="3"/>
  <c r="AV1808" i="3"/>
  <c r="AU1808" i="3"/>
  <c r="AT1808" i="3"/>
  <c r="AS1808" i="3"/>
  <c r="AQ1808" i="3" s="1"/>
  <c r="AK1808" i="3"/>
  <c r="AJ1808" i="3"/>
  <c r="AI1808" i="3"/>
  <c r="AH1808" i="3"/>
  <c r="AG1808" i="3"/>
  <c r="AE1808" i="3"/>
  <c r="AF1808" i="3" s="1"/>
  <c r="AD1808" i="3"/>
  <c r="AC1808" i="3"/>
  <c r="AB1808" i="3"/>
  <c r="AA1808" i="3"/>
  <c r="Z1808" i="3"/>
  <c r="Y1808" i="3"/>
  <c r="X1808" i="3"/>
  <c r="W1808" i="3"/>
  <c r="V1808" i="3"/>
  <c r="U1808" i="3"/>
  <c r="T1808" i="3"/>
  <c r="S1808" i="3"/>
  <c r="R1808" i="3"/>
  <c r="Q1808" i="3"/>
  <c r="O1808" i="3"/>
  <c r="N1808" i="3"/>
  <c r="M1808" i="3"/>
  <c r="L1808" i="3"/>
  <c r="K1808" i="3"/>
  <c r="BA1807" i="3"/>
  <c r="AZ1807" i="3"/>
  <c r="AY1807" i="3"/>
  <c r="AX1807" i="3"/>
  <c r="AW1807" i="3"/>
  <c r="AV1807" i="3"/>
  <c r="AU1807" i="3"/>
  <c r="AT1807" i="3"/>
  <c r="AS1807" i="3"/>
  <c r="AP1807" i="3" s="1"/>
  <c r="AQ1807" i="3"/>
  <c r="AO1807" i="3"/>
  <c r="AN1807" i="3"/>
  <c r="AM1807" i="3"/>
  <c r="AH1807" i="3"/>
  <c r="AE1807" i="3"/>
  <c r="AF1807" i="3" s="1"/>
  <c r="AD1807" i="3"/>
  <c r="AC1807" i="3"/>
  <c r="AB1807" i="3"/>
  <c r="AA1807" i="3"/>
  <c r="Z1807" i="3"/>
  <c r="Y1807" i="3"/>
  <c r="X1807" i="3"/>
  <c r="W1807" i="3"/>
  <c r="V1807" i="3"/>
  <c r="U1807" i="3"/>
  <c r="T1807" i="3"/>
  <c r="S1807" i="3"/>
  <c r="R1807" i="3"/>
  <c r="Q1807" i="3"/>
  <c r="O1807" i="3"/>
  <c r="N1807" i="3"/>
  <c r="M1807" i="3"/>
  <c r="L1807" i="3"/>
  <c r="K1807" i="3"/>
  <c r="BA1806" i="3"/>
  <c r="AZ1806" i="3"/>
  <c r="AY1806" i="3"/>
  <c r="AX1806" i="3"/>
  <c r="AW1806" i="3"/>
  <c r="AV1806" i="3"/>
  <c r="AU1806" i="3"/>
  <c r="AT1806" i="3"/>
  <c r="AS1806" i="3"/>
  <c r="AQ1806" i="3" s="1"/>
  <c r="AK1806" i="3"/>
  <c r="AJ1806" i="3"/>
  <c r="AI1806" i="3"/>
  <c r="AH1806" i="3"/>
  <c r="AG1806" i="3"/>
  <c r="AE1806" i="3"/>
  <c r="AF1806" i="3" s="1"/>
  <c r="AD1806" i="3"/>
  <c r="AC1806" i="3"/>
  <c r="AB1806" i="3"/>
  <c r="AA1806" i="3"/>
  <c r="Z1806" i="3"/>
  <c r="Y1806" i="3"/>
  <c r="X1806" i="3"/>
  <c r="W1806" i="3"/>
  <c r="V1806" i="3"/>
  <c r="U1806" i="3"/>
  <c r="T1806" i="3"/>
  <c r="S1806" i="3"/>
  <c r="R1806" i="3"/>
  <c r="Q1806" i="3"/>
  <c r="O1806" i="3"/>
  <c r="N1806" i="3"/>
  <c r="M1806" i="3"/>
  <c r="L1806" i="3"/>
  <c r="K1806" i="3"/>
  <c r="BA1805" i="3"/>
  <c r="AZ1805" i="3"/>
  <c r="AY1805" i="3"/>
  <c r="AX1805" i="3"/>
  <c r="AW1805" i="3"/>
  <c r="AV1805" i="3"/>
  <c r="AU1805" i="3"/>
  <c r="AT1805" i="3"/>
  <c r="AS1805" i="3"/>
  <c r="AP1805" i="3" s="1"/>
  <c r="AQ1805" i="3"/>
  <c r="AO1805" i="3"/>
  <c r="AN1805" i="3"/>
  <c r="AM1805" i="3"/>
  <c r="AH1805" i="3"/>
  <c r="AE1805" i="3"/>
  <c r="AF1805" i="3" s="1"/>
  <c r="AD1805" i="3"/>
  <c r="AC1805" i="3"/>
  <c r="AB1805" i="3"/>
  <c r="AA1805" i="3"/>
  <c r="Z1805" i="3"/>
  <c r="Y1805" i="3"/>
  <c r="X1805" i="3"/>
  <c r="W1805" i="3"/>
  <c r="V1805" i="3"/>
  <c r="U1805" i="3"/>
  <c r="T1805" i="3"/>
  <c r="S1805" i="3"/>
  <c r="R1805" i="3"/>
  <c r="Q1805" i="3"/>
  <c r="O1805" i="3"/>
  <c r="N1805" i="3"/>
  <c r="M1805" i="3"/>
  <c r="L1805" i="3"/>
  <c r="K1805" i="3"/>
  <c r="BA1804" i="3"/>
  <c r="AZ1804" i="3"/>
  <c r="AY1804" i="3"/>
  <c r="AX1804" i="3"/>
  <c r="AW1804" i="3"/>
  <c r="AV1804" i="3"/>
  <c r="AU1804" i="3"/>
  <c r="AT1804" i="3"/>
  <c r="AS1804" i="3"/>
  <c r="AQ1804" i="3" s="1"/>
  <c r="AK1804" i="3"/>
  <c r="AJ1804" i="3"/>
  <c r="AI1804" i="3"/>
  <c r="AH1804" i="3"/>
  <c r="AG1804" i="3"/>
  <c r="AE1804" i="3"/>
  <c r="AF1804" i="3" s="1"/>
  <c r="AD1804" i="3"/>
  <c r="AC1804" i="3"/>
  <c r="AB1804" i="3"/>
  <c r="AA1804" i="3"/>
  <c r="Z1804" i="3"/>
  <c r="Y1804" i="3"/>
  <c r="X1804" i="3"/>
  <c r="W1804" i="3"/>
  <c r="V1804" i="3"/>
  <c r="U1804" i="3"/>
  <c r="T1804" i="3"/>
  <c r="S1804" i="3"/>
  <c r="R1804" i="3"/>
  <c r="Q1804" i="3"/>
  <c r="O1804" i="3"/>
  <c r="N1804" i="3"/>
  <c r="M1804" i="3"/>
  <c r="L1804" i="3"/>
  <c r="K1804" i="3"/>
  <c r="BA1803" i="3"/>
  <c r="AZ1803" i="3"/>
  <c r="AY1803" i="3"/>
  <c r="AX1803" i="3"/>
  <c r="AW1803" i="3"/>
  <c r="AV1803" i="3"/>
  <c r="AU1803" i="3"/>
  <c r="AT1803" i="3"/>
  <c r="AS1803" i="3"/>
  <c r="AP1803" i="3" s="1"/>
  <c r="AQ1803" i="3"/>
  <c r="AO1803" i="3"/>
  <c r="AN1803" i="3"/>
  <c r="AM1803" i="3"/>
  <c r="AH1803" i="3"/>
  <c r="AE1803" i="3"/>
  <c r="AF1803" i="3" s="1"/>
  <c r="AD1803" i="3"/>
  <c r="AC1803" i="3"/>
  <c r="AB1803" i="3"/>
  <c r="AA1803" i="3"/>
  <c r="Z1803" i="3"/>
  <c r="Y1803" i="3"/>
  <c r="X1803" i="3"/>
  <c r="W1803" i="3"/>
  <c r="V1803" i="3"/>
  <c r="U1803" i="3"/>
  <c r="T1803" i="3"/>
  <c r="S1803" i="3"/>
  <c r="R1803" i="3"/>
  <c r="Q1803" i="3"/>
  <c r="O1803" i="3"/>
  <c r="N1803" i="3"/>
  <c r="M1803" i="3"/>
  <c r="L1803" i="3"/>
  <c r="K1803" i="3"/>
  <c r="BA1802" i="3"/>
  <c r="AZ1802" i="3"/>
  <c r="AY1802" i="3"/>
  <c r="AX1802" i="3"/>
  <c r="AW1802" i="3"/>
  <c r="AV1802" i="3"/>
  <c r="AU1802" i="3"/>
  <c r="AT1802" i="3"/>
  <c r="AS1802" i="3"/>
  <c r="AQ1802" i="3" s="1"/>
  <c r="AK1802" i="3"/>
  <c r="AJ1802" i="3"/>
  <c r="AI1802" i="3"/>
  <c r="AH1802" i="3"/>
  <c r="AG1802" i="3"/>
  <c r="AE1802" i="3"/>
  <c r="AF1802" i="3" s="1"/>
  <c r="AD1802" i="3"/>
  <c r="AC1802" i="3"/>
  <c r="AB1802" i="3"/>
  <c r="AA1802" i="3"/>
  <c r="Z1802" i="3"/>
  <c r="Y1802" i="3"/>
  <c r="X1802" i="3"/>
  <c r="W1802" i="3"/>
  <c r="V1802" i="3"/>
  <c r="U1802" i="3"/>
  <c r="T1802" i="3"/>
  <c r="S1802" i="3"/>
  <c r="R1802" i="3"/>
  <c r="Q1802" i="3"/>
  <c r="O1802" i="3"/>
  <c r="N1802" i="3"/>
  <c r="M1802" i="3"/>
  <c r="L1802" i="3"/>
  <c r="K1802" i="3"/>
  <c r="BA1801" i="3"/>
  <c r="AZ1801" i="3"/>
  <c r="AY1801" i="3"/>
  <c r="AX1801" i="3"/>
  <c r="AW1801" i="3"/>
  <c r="AV1801" i="3"/>
  <c r="AU1801" i="3"/>
  <c r="AT1801" i="3"/>
  <c r="AS1801" i="3"/>
  <c r="AP1801" i="3" s="1"/>
  <c r="AQ1801" i="3"/>
  <c r="AO1801" i="3"/>
  <c r="AM1801" i="3"/>
  <c r="AH1801" i="3"/>
  <c r="AE1801" i="3"/>
  <c r="AF1801" i="3" s="1"/>
  <c r="AD1801" i="3"/>
  <c r="AC1801" i="3"/>
  <c r="AB1801" i="3"/>
  <c r="AA1801" i="3"/>
  <c r="Z1801" i="3"/>
  <c r="Y1801" i="3"/>
  <c r="X1801" i="3"/>
  <c r="W1801" i="3"/>
  <c r="V1801" i="3"/>
  <c r="U1801" i="3"/>
  <c r="T1801" i="3"/>
  <c r="S1801" i="3"/>
  <c r="R1801" i="3"/>
  <c r="Q1801" i="3"/>
  <c r="O1801" i="3"/>
  <c r="N1801" i="3"/>
  <c r="M1801" i="3"/>
  <c r="L1801" i="3"/>
  <c r="K1801" i="3"/>
  <c r="BA1800" i="3"/>
  <c r="AZ1800" i="3"/>
  <c r="AY1800" i="3"/>
  <c r="AX1800" i="3"/>
  <c r="AW1800" i="3"/>
  <c r="AV1800" i="3"/>
  <c r="AU1800" i="3"/>
  <c r="AT1800" i="3"/>
  <c r="AS1800" i="3"/>
  <c r="AQ1800" i="3" s="1"/>
  <c r="AK1800" i="3"/>
  <c r="AJ1800" i="3"/>
  <c r="AI1800" i="3"/>
  <c r="AH1800" i="3"/>
  <c r="AG1800" i="3"/>
  <c r="AE1800" i="3"/>
  <c r="AF1800" i="3" s="1"/>
  <c r="AD1800" i="3"/>
  <c r="AC1800" i="3"/>
  <c r="AB1800" i="3"/>
  <c r="AA1800" i="3"/>
  <c r="Z1800" i="3"/>
  <c r="Y1800" i="3"/>
  <c r="X1800" i="3"/>
  <c r="W1800" i="3"/>
  <c r="V1800" i="3"/>
  <c r="U1800" i="3"/>
  <c r="T1800" i="3"/>
  <c r="S1800" i="3"/>
  <c r="R1800" i="3"/>
  <c r="Q1800" i="3"/>
  <c r="O1800" i="3"/>
  <c r="N1800" i="3"/>
  <c r="M1800" i="3"/>
  <c r="L1800" i="3"/>
  <c r="K1800" i="3"/>
  <c r="BA1799" i="3"/>
  <c r="AZ1799" i="3"/>
  <c r="AY1799" i="3"/>
  <c r="AX1799" i="3"/>
  <c r="AW1799" i="3"/>
  <c r="AV1799" i="3"/>
  <c r="AU1799" i="3"/>
  <c r="AT1799" i="3"/>
  <c r="AS1799" i="3"/>
  <c r="AQ1799" i="3" s="1"/>
  <c r="AO1799" i="3"/>
  <c r="AM1799" i="3"/>
  <c r="AH1799" i="3"/>
  <c r="AE1799" i="3"/>
  <c r="AF1799" i="3" s="1"/>
  <c r="AD1799" i="3"/>
  <c r="AC1799" i="3"/>
  <c r="AB1799" i="3"/>
  <c r="AA1799" i="3"/>
  <c r="Z1799" i="3"/>
  <c r="Y1799" i="3"/>
  <c r="X1799" i="3"/>
  <c r="W1799" i="3"/>
  <c r="V1799" i="3"/>
  <c r="U1799" i="3"/>
  <c r="T1799" i="3"/>
  <c r="S1799" i="3"/>
  <c r="R1799" i="3"/>
  <c r="Q1799" i="3"/>
  <c r="O1799" i="3"/>
  <c r="N1799" i="3"/>
  <c r="M1799" i="3"/>
  <c r="L1799" i="3"/>
  <c r="K1799" i="3"/>
  <c r="BA1798" i="3"/>
  <c r="AZ1798" i="3"/>
  <c r="AY1798" i="3"/>
  <c r="AX1798" i="3"/>
  <c r="AW1798" i="3"/>
  <c r="AV1798" i="3"/>
  <c r="AU1798" i="3"/>
  <c r="AT1798" i="3"/>
  <c r="AS1798" i="3"/>
  <c r="AQ1798" i="3" s="1"/>
  <c r="AK1798" i="3"/>
  <c r="AJ1798" i="3"/>
  <c r="AI1798" i="3"/>
  <c r="AH1798" i="3"/>
  <c r="AG1798" i="3"/>
  <c r="AE1798" i="3"/>
  <c r="AF1798" i="3" s="1"/>
  <c r="AD1798" i="3"/>
  <c r="AC1798" i="3"/>
  <c r="AB1798" i="3"/>
  <c r="AA1798" i="3"/>
  <c r="Z1798" i="3"/>
  <c r="Y1798" i="3"/>
  <c r="X1798" i="3"/>
  <c r="W1798" i="3"/>
  <c r="V1798" i="3"/>
  <c r="U1798" i="3"/>
  <c r="T1798" i="3"/>
  <c r="S1798" i="3"/>
  <c r="R1798" i="3"/>
  <c r="Q1798" i="3"/>
  <c r="O1798" i="3"/>
  <c r="N1798" i="3"/>
  <c r="M1798" i="3"/>
  <c r="L1798" i="3"/>
  <c r="K1798" i="3"/>
  <c r="BA1797" i="3"/>
  <c r="AZ1797" i="3"/>
  <c r="AY1797" i="3"/>
  <c r="AX1797" i="3"/>
  <c r="AW1797" i="3"/>
  <c r="AV1797" i="3"/>
  <c r="AU1797" i="3"/>
  <c r="AT1797" i="3"/>
  <c r="AS1797" i="3"/>
  <c r="AQ1797" i="3" s="1"/>
  <c r="AO1797" i="3"/>
  <c r="AM1797" i="3"/>
  <c r="AH1797" i="3"/>
  <c r="AE1797" i="3"/>
  <c r="AF1797" i="3" s="1"/>
  <c r="AD1797" i="3"/>
  <c r="AC1797" i="3"/>
  <c r="AB1797" i="3"/>
  <c r="AA1797" i="3"/>
  <c r="Z1797" i="3"/>
  <c r="Y1797" i="3"/>
  <c r="X1797" i="3"/>
  <c r="W1797" i="3"/>
  <c r="V1797" i="3"/>
  <c r="U1797" i="3"/>
  <c r="T1797" i="3"/>
  <c r="S1797" i="3"/>
  <c r="R1797" i="3"/>
  <c r="Q1797" i="3"/>
  <c r="O1797" i="3"/>
  <c r="N1797" i="3"/>
  <c r="M1797" i="3"/>
  <c r="L1797" i="3"/>
  <c r="K1797" i="3"/>
  <c r="BA1796" i="3"/>
  <c r="AZ1796" i="3"/>
  <c r="AY1796" i="3"/>
  <c r="AX1796" i="3"/>
  <c r="AW1796" i="3"/>
  <c r="AV1796" i="3"/>
  <c r="AU1796" i="3"/>
  <c r="AT1796" i="3"/>
  <c r="AS1796" i="3"/>
  <c r="AQ1796" i="3" s="1"/>
  <c r="AK1796" i="3"/>
  <c r="AJ1796" i="3"/>
  <c r="AI1796" i="3"/>
  <c r="AH1796" i="3"/>
  <c r="AG1796" i="3"/>
  <c r="AE1796" i="3"/>
  <c r="AF1796" i="3" s="1"/>
  <c r="AD1796" i="3"/>
  <c r="AC1796" i="3"/>
  <c r="AB1796" i="3"/>
  <c r="AA1796" i="3"/>
  <c r="Z1796" i="3"/>
  <c r="Y1796" i="3"/>
  <c r="X1796" i="3"/>
  <c r="W1796" i="3"/>
  <c r="V1796" i="3"/>
  <c r="U1796" i="3"/>
  <c r="T1796" i="3"/>
  <c r="S1796" i="3"/>
  <c r="R1796" i="3"/>
  <c r="Q1796" i="3"/>
  <c r="O1796" i="3"/>
  <c r="N1796" i="3"/>
  <c r="M1796" i="3"/>
  <c r="L1796" i="3"/>
  <c r="K1796" i="3"/>
  <c r="BA1795" i="3"/>
  <c r="AZ1795" i="3"/>
  <c r="AY1795" i="3"/>
  <c r="AX1795" i="3"/>
  <c r="AW1795" i="3"/>
  <c r="AV1795" i="3"/>
  <c r="AU1795" i="3"/>
  <c r="AT1795" i="3"/>
  <c r="AS1795" i="3"/>
  <c r="AQ1795" i="3" s="1"/>
  <c r="AO1795" i="3"/>
  <c r="AM1795" i="3"/>
  <c r="AH1795" i="3"/>
  <c r="AE1795" i="3"/>
  <c r="AF1795" i="3" s="1"/>
  <c r="AD1795" i="3"/>
  <c r="AC1795" i="3"/>
  <c r="AB1795" i="3"/>
  <c r="AA1795" i="3"/>
  <c r="Z1795" i="3"/>
  <c r="Y1795" i="3"/>
  <c r="X1795" i="3"/>
  <c r="W1795" i="3"/>
  <c r="V1795" i="3"/>
  <c r="U1795" i="3"/>
  <c r="T1795" i="3"/>
  <c r="S1795" i="3"/>
  <c r="R1795" i="3"/>
  <c r="Q1795" i="3"/>
  <c r="O1795" i="3"/>
  <c r="N1795" i="3"/>
  <c r="M1795" i="3"/>
  <c r="L1795" i="3"/>
  <c r="K1795" i="3"/>
  <c r="BA1794" i="3"/>
  <c r="AZ1794" i="3"/>
  <c r="AY1794" i="3"/>
  <c r="AX1794" i="3"/>
  <c r="AW1794" i="3"/>
  <c r="AV1794" i="3"/>
  <c r="AU1794" i="3"/>
  <c r="AT1794" i="3"/>
  <c r="AS1794" i="3"/>
  <c r="AQ1794" i="3" s="1"/>
  <c r="AK1794" i="3"/>
  <c r="AJ1794" i="3"/>
  <c r="AI1794" i="3"/>
  <c r="AH1794" i="3"/>
  <c r="AG1794" i="3"/>
  <c r="AE1794" i="3"/>
  <c r="AF1794" i="3" s="1"/>
  <c r="AD1794" i="3"/>
  <c r="AC1794" i="3"/>
  <c r="AB1794" i="3"/>
  <c r="AA1794" i="3"/>
  <c r="Z1794" i="3"/>
  <c r="Y1794" i="3"/>
  <c r="X1794" i="3"/>
  <c r="W1794" i="3"/>
  <c r="V1794" i="3"/>
  <c r="U1794" i="3"/>
  <c r="T1794" i="3"/>
  <c r="S1794" i="3"/>
  <c r="R1794" i="3"/>
  <c r="Q1794" i="3"/>
  <c r="O1794" i="3"/>
  <c r="N1794" i="3"/>
  <c r="M1794" i="3"/>
  <c r="L1794" i="3"/>
  <c r="K1794" i="3"/>
  <c r="BA1793" i="3"/>
  <c r="AZ1793" i="3"/>
  <c r="AY1793" i="3"/>
  <c r="AX1793" i="3"/>
  <c r="AW1793" i="3"/>
  <c r="AV1793" i="3"/>
  <c r="AU1793" i="3"/>
  <c r="AT1793" i="3"/>
  <c r="AS1793" i="3"/>
  <c r="AQ1793" i="3" s="1"/>
  <c r="AO1793" i="3"/>
  <c r="AM1793" i="3"/>
  <c r="AH1793" i="3"/>
  <c r="AE1793" i="3"/>
  <c r="AF1793" i="3" s="1"/>
  <c r="AD1793" i="3"/>
  <c r="AC1793" i="3"/>
  <c r="AB1793" i="3"/>
  <c r="AA1793" i="3"/>
  <c r="Z1793" i="3"/>
  <c r="Y1793" i="3"/>
  <c r="X1793" i="3"/>
  <c r="W1793" i="3"/>
  <c r="V1793" i="3"/>
  <c r="U1793" i="3"/>
  <c r="T1793" i="3"/>
  <c r="S1793" i="3"/>
  <c r="R1793" i="3"/>
  <c r="Q1793" i="3"/>
  <c r="O1793" i="3"/>
  <c r="N1793" i="3"/>
  <c r="M1793" i="3"/>
  <c r="L1793" i="3"/>
  <c r="K1793" i="3"/>
  <c r="BA1792" i="3"/>
  <c r="AZ1792" i="3"/>
  <c r="AY1792" i="3"/>
  <c r="AX1792" i="3"/>
  <c r="AW1792" i="3"/>
  <c r="AV1792" i="3"/>
  <c r="AU1792" i="3"/>
  <c r="AT1792" i="3"/>
  <c r="AS1792" i="3"/>
  <c r="AQ1792" i="3" s="1"/>
  <c r="AK1792" i="3"/>
  <c r="AJ1792" i="3"/>
  <c r="AI1792" i="3"/>
  <c r="AH1792" i="3"/>
  <c r="AG1792" i="3"/>
  <c r="AE1792" i="3"/>
  <c r="AF1792" i="3" s="1"/>
  <c r="AD1792" i="3"/>
  <c r="AC1792" i="3"/>
  <c r="AB1792" i="3"/>
  <c r="AA1792" i="3"/>
  <c r="Z1792" i="3"/>
  <c r="Y1792" i="3"/>
  <c r="X1792" i="3"/>
  <c r="W1792" i="3"/>
  <c r="V1792" i="3"/>
  <c r="U1792" i="3"/>
  <c r="T1792" i="3"/>
  <c r="S1792" i="3"/>
  <c r="R1792" i="3"/>
  <c r="Q1792" i="3"/>
  <c r="O1792" i="3"/>
  <c r="N1792" i="3"/>
  <c r="M1792" i="3"/>
  <c r="L1792" i="3"/>
  <c r="K1792" i="3"/>
  <c r="BA1791" i="3"/>
  <c r="AZ1791" i="3"/>
  <c r="AY1791" i="3"/>
  <c r="AX1791" i="3"/>
  <c r="AW1791" i="3"/>
  <c r="AV1791" i="3"/>
  <c r="AU1791" i="3"/>
  <c r="AT1791" i="3"/>
  <c r="AS1791" i="3"/>
  <c r="AQ1791" i="3" s="1"/>
  <c r="AO1791" i="3"/>
  <c r="AM1791" i="3"/>
  <c r="AH1791" i="3"/>
  <c r="AE1791" i="3"/>
  <c r="AF1791" i="3" s="1"/>
  <c r="AD1791" i="3"/>
  <c r="AC1791" i="3"/>
  <c r="AB1791" i="3"/>
  <c r="AA1791" i="3"/>
  <c r="Z1791" i="3"/>
  <c r="Y1791" i="3"/>
  <c r="X1791" i="3"/>
  <c r="W1791" i="3"/>
  <c r="V1791" i="3"/>
  <c r="U1791" i="3"/>
  <c r="T1791" i="3"/>
  <c r="S1791" i="3"/>
  <c r="R1791" i="3"/>
  <c r="Q1791" i="3"/>
  <c r="O1791" i="3"/>
  <c r="N1791" i="3"/>
  <c r="M1791" i="3"/>
  <c r="L1791" i="3"/>
  <c r="K1791" i="3"/>
  <c r="BA1790" i="3"/>
  <c r="AZ1790" i="3"/>
  <c r="AY1790" i="3"/>
  <c r="AX1790" i="3"/>
  <c r="AW1790" i="3"/>
  <c r="AV1790" i="3"/>
  <c r="AU1790" i="3"/>
  <c r="AT1790" i="3"/>
  <c r="AS1790" i="3"/>
  <c r="AR1790" i="3" s="1"/>
  <c r="AM1790" i="3"/>
  <c r="AG1790" i="3"/>
  <c r="AE1790" i="3"/>
  <c r="AF1790" i="3" s="1"/>
  <c r="AD1790" i="3"/>
  <c r="AC1790" i="3"/>
  <c r="AB1790" i="3"/>
  <c r="AA1790" i="3"/>
  <c r="Z1790" i="3"/>
  <c r="Y1790" i="3"/>
  <c r="X1790" i="3"/>
  <c r="W1790" i="3"/>
  <c r="V1790" i="3"/>
  <c r="U1790" i="3"/>
  <c r="T1790" i="3"/>
  <c r="S1790" i="3"/>
  <c r="R1790" i="3"/>
  <c r="Q1790" i="3"/>
  <c r="O1790" i="3"/>
  <c r="N1790" i="3"/>
  <c r="M1790" i="3"/>
  <c r="L1790" i="3"/>
  <c r="K1790" i="3"/>
  <c r="BA1789" i="3"/>
  <c r="AY1789" i="3"/>
  <c r="AX1789" i="3"/>
  <c r="AZ1789" i="3" s="1"/>
  <c r="AW1789" i="3"/>
  <c r="AV1789" i="3"/>
  <c r="AU1789" i="3"/>
  <c r="AS1789" i="3"/>
  <c r="AR1789" i="3" s="1"/>
  <c r="AM1789" i="3"/>
  <c r="AG1789" i="3"/>
  <c r="AE1789" i="3"/>
  <c r="AF1789" i="3" s="1"/>
  <c r="AD1789" i="3"/>
  <c r="AC1789" i="3"/>
  <c r="AB1789" i="3"/>
  <c r="AA1789" i="3"/>
  <c r="Z1789" i="3"/>
  <c r="Y1789" i="3"/>
  <c r="X1789" i="3"/>
  <c r="W1789" i="3"/>
  <c r="V1789" i="3"/>
  <c r="U1789" i="3"/>
  <c r="T1789" i="3"/>
  <c r="S1789" i="3"/>
  <c r="R1789" i="3"/>
  <c r="Q1789" i="3"/>
  <c r="O1789" i="3"/>
  <c r="N1789" i="3"/>
  <c r="M1789" i="3"/>
  <c r="L1789" i="3"/>
  <c r="K1789" i="3"/>
  <c r="BA1788" i="3"/>
  <c r="AY1788" i="3"/>
  <c r="AX1788" i="3"/>
  <c r="AZ1788" i="3" s="1"/>
  <c r="AW1788" i="3"/>
  <c r="AV1788" i="3"/>
  <c r="AU1788" i="3"/>
  <c r="AS1788" i="3"/>
  <c r="AR1788" i="3" s="1"/>
  <c r="AM1788" i="3"/>
  <c r="AG1788" i="3"/>
  <c r="AE1788" i="3"/>
  <c r="AF1788" i="3" s="1"/>
  <c r="AD1788" i="3"/>
  <c r="AC1788" i="3"/>
  <c r="AB1788" i="3"/>
  <c r="AA1788" i="3"/>
  <c r="Z1788" i="3"/>
  <c r="Y1788" i="3"/>
  <c r="X1788" i="3"/>
  <c r="W1788" i="3"/>
  <c r="V1788" i="3"/>
  <c r="U1788" i="3"/>
  <c r="T1788" i="3"/>
  <c r="S1788" i="3"/>
  <c r="R1788" i="3"/>
  <c r="Q1788" i="3"/>
  <c r="O1788" i="3"/>
  <c r="N1788" i="3"/>
  <c r="M1788" i="3"/>
  <c r="L1788" i="3"/>
  <c r="K1788" i="3"/>
  <c r="BA1787" i="3"/>
  <c r="AY1787" i="3"/>
  <c r="AX1787" i="3"/>
  <c r="AZ1787" i="3" s="1"/>
  <c r="AW1787" i="3"/>
  <c r="AV1787" i="3"/>
  <c r="AU1787" i="3"/>
  <c r="AS1787" i="3"/>
  <c r="AR1787" i="3" s="1"/>
  <c r="AM1787" i="3"/>
  <c r="AG1787" i="3"/>
  <c r="AE1787" i="3"/>
  <c r="AF1787" i="3" s="1"/>
  <c r="AD1787" i="3"/>
  <c r="AC1787" i="3"/>
  <c r="AB1787" i="3"/>
  <c r="AA1787" i="3"/>
  <c r="Z1787" i="3"/>
  <c r="Y1787" i="3"/>
  <c r="X1787" i="3"/>
  <c r="W1787" i="3"/>
  <c r="V1787" i="3"/>
  <c r="U1787" i="3"/>
  <c r="T1787" i="3"/>
  <c r="S1787" i="3"/>
  <c r="R1787" i="3"/>
  <c r="Q1787" i="3"/>
  <c r="O1787" i="3"/>
  <c r="N1787" i="3"/>
  <c r="M1787" i="3"/>
  <c r="L1787" i="3"/>
  <c r="K1787" i="3"/>
  <c r="BA1786" i="3"/>
  <c r="AY1786" i="3"/>
  <c r="AX1786" i="3"/>
  <c r="AZ1786" i="3" s="1"/>
  <c r="AW1786" i="3"/>
  <c r="AV1786" i="3"/>
  <c r="AU1786" i="3"/>
  <c r="AS1786" i="3"/>
  <c r="AR1786" i="3" s="1"/>
  <c r="AM1786" i="3"/>
  <c r="AG1786" i="3"/>
  <c r="AE1786" i="3"/>
  <c r="AF1786" i="3" s="1"/>
  <c r="AD1786" i="3"/>
  <c r="AC1786" i="3"/>
  <c r="AB1786" i="3"/>
  <c r="AA1786" i="3"/>
  <c r="Z1786" i="3"/>
  <c r="Y1786" i="3"/>
  <c r="X1786" i="3"/>
  <c r="W1786" i="3"/>
  <c r="V1786" i="3"/>
  <c r="U1786" i="3"/>
  <c r="T1786" i="3"/>
  <c r="S1786" i="3"/>
  <c r="R1786" i="3"/>
  <c r="Q1786" i="3"/>
  <c r="O1786" i="3"/>
  <c r="N1786" i="3"/>
  <c r="M1786" i="3"/>
  <c r="L1786" i="3"/>
  <c r="K1786" i="3"/>
  <c r="BA1785" i="3"/>
  <c r="AY1785" i="3"/>
  <c r="AX1785" i="3"/>
  <c r="AZ1785" i="3" s="1"/>
  <c r="AW1785" i="3"/>
  <c r="AV1785" i="3"/>
  <c r="AU1785" i="3"/>
  <c r="AS1785" i="3"/>
  <c r="AR1785" i="3" s="1"/>
  <c r="AM1785" i="3"/>
  <c r="AG1785" i="3"/>
  <c r="AE1785" i="3"/>
  <c r="AF1785" i="3" s="1"/>
  <c r="AD1785" i="3"/>
  <c r="AC1785" i="3"/>
  <c r="AB1785" i="3"/>
  <c r="AA1785" i="3"/>
  <c r="Z1785" i="3"/>
  <c r="Y1785" i="3"/>
  <c r="X1785" i="3"/>
  <c r="W1785" i="3"/>
  <c r="V1785" i="3"/>
  <c r="U1785" i="3"/>
  <c r="T1785" i="3"/>
  <c r="S1785" i="3"/>
  <c r="R1785" i="3"/>
  <c r="Q1785" i="3"/>
  <c r="O1785" i="3"/>
  <c r="N1785" i="3"/>
  <c r="M1785" i="3"/>
  <c r="L1785" i="3"/>
  <c r="K1785" i="3"/>
  <c r="BA1784" i="3"/>
  <c r="AY1784" i="3"/>
  <c r="AX1784" i="3"/>
  <c r="AZ1784" i="3" s="1"/>
  <c r="AW1784" i="3"/>
  <c r="AV1784" i="3"/>
  <c r="AU1784" i="3"/>
  <c r="AS1784" i="3"/>
  <c r="AR1784" i="3" s="1"/>
  <c r="AM1784" i="3"/>
  <c r="AG1784" i="3"/>
  <c r="AE1784" i="3"/>
  <c r="AF1784" i="3" s="1"/>
  <c r="AD1784" i="3"/>
  <c r="AC1784" i="3"/>
  <c r="AB1784" i="3"/>
  <c r="AA1784" i="3"/>
  <c r="Z1784" i="3"/>
  <c r="Y1784" i="3"/>
  <c r="X1784" i="3"/>
  <c r="W1784" i="3"/>
  <c r="V1784" i="3"/>
  <c r="U1784" i="3"/>
  <c r="T1784" i="3"/>
  <c r="S1784" i="3"/>
  <c r="R1784" i="3"/>
  <c r="Q1784" i="3"/>
  <c r="O1784" i="3"/>
  <c r="N1784" i="3"/>
  <c r="M1784" i="3"/>
  <c r="L1784" i="3"/>
  <c r="K1784" i="3"/>
  <c r="BA1783" i="3"/>
  <c r="AY1783" i="3"/>
  <c r="AX1783" i="3"/>
  <c r="AZ1783" i="3" s="1"/>
  <c r="AW1783" i="3"/>
  <c r="AV1783" i="3"/>
  <c r="AU1783" i="3"/>
  <c r="AS1783" i="3"/>
  <c r="AR1783" i="3" s="1"/>
  <c r="AM1783" i="3"/>
  <c r="AG1783" i="3"/>
  <c r="AE1783" i="3"/>
  <c r="AF1783" i="3" s="1"/>
  <c r="AD1783" i="3"/>
  <c r="AC1783" i="3"/>
  <c r="AB1783" i="3"/>
  <c r="AA1783" i="3"/>
  <c r="Z1783" i="3"/>
  <c r="Y1783" i="3"/>
  <c r="X1783" i="3"/>
  <c r="W1783" i="3"/>
  <c r="V1783" i="3"/>
  <c r="U1783" i="3"/>
  <c r="T1783" i="3"/>
  <c r="S1783" i="3"/>
  <c r="R1783" i="3"/>
  <c r="Q1783" i="3"/>
  <c r="O1783" i="3"/>
  <c r="N1783" i="3"/>
  <c r="M1783" i="3"/>
  <c r="L1783" i="3"/>
  <c r="K1783" i="3"/>
  <c r="BA1782" i="3"/>
  <c r="AY1782" i="3"/>
  <c r="AX1782" i="3"/>
  <c r="AZ1782" i="3" s="1"/>
  <c r="AW1782" i="3"/>
  <c r="AV1782" i="3"/>
  <c r="AU1782" i="3"/>
  <c r="AS1782" i="3"/>
  <c r="AR1782" i="3" s="1"/>
  <c r="AM1782" i="3"/>
  <c r="AG1782" i="3"/>
  <c r="AE1782" i="3"/>
  <c r="AF1782" i="3" s="1"/>
  <c r="AD1782" i="3"/>
  <c r="AC1782" i="3"/>
  <c r="AB1782" i="3"/>
  <c r="AA1782" i="3"/>
  <c r="Z1782" i="3"/>
  <c r="Y1782" i="3"/>
  <c r="X1782" i="3"/>
  <c r="W1782" i="3"/>
  <c r="V1782" i="3"/>
  <c r="U1782" i="3"/>
  <c r="T1782" i="3"/>
  <c r="S1782" i="3"/>
  <c r="R1782" i="3"/>
  <c r="Q1782" i="3"/>
  <c r="O1782" i="3"/>
  <c r="N1782" i="3"/>
  <c r="M1782" i="3"/>
  <c r="L1782" i="3"/>
  <c r="K1782" i="3"/>
  <c r="BA1781" i="3"/>
  <c r="AY1781" i="3"/>
  <c r="AX1781" i="3"/>
  <c r="AZ1781" i="3" s="1"/>
  <c r="AW1781" i="3"/>
  <c r="AV1781" i="3"/>
  <c r="AU1781" i="3"/>
  <c r="AS1781" i="3"/>
  <c r="AR1781" i="3" s="1"/>
  <c r="AM1781" i="3"/>
  <c r="AG1781" i="3"/>
  <c r="AE1781" i="3"/>
  <c r="AF1781" i="3" s="1"/>
  <c r="AD1781" i="3"/>
  <c r="AC1781" i="3"/>
  <c r="AB1781" i="3"/>
  <c r="AA1781" i="3"/>
  <c r="Z1781" i="3"/>
  <c r="Y1781" i="3"/>
  <c r="X1781" i="3"/>
  <c r="W1781" i="3"/>
  <c r="V1781" i="3"/>
  <c r="U1781" i="3"/>
  <c r="T1781" i="3"/>
  <c r="S1781" i="3"/>
  <c r="R1781" i="3"/>
  <c r="Q1781" i="3"/>
  <c r="O1781" i="3"/>
  <c r="N1781" i="3"/>
  <c r="M1781" i="3"/>
  <c r="L1781" i="3"/>
  <c r="K1781" i="3"/>
  <c r="BA1780" i="3"/>
  <c r="AY1780" i="3"/>
  <c r="AX1780" i="3"/>
  <c r="AZ1780" i="3" s="1"/>
  <c r="AW1780" i="3"/>
  <c r="AV1780" i="3"/>
  <c r="AU1780" i="3"/>
  <c r="AS1780" i="3"/>
  <c r="AR1780" i="3" s="1"/>
  <c r="AM1780" i="3"/>
  <c r="AG1780" i="3"/>
  <c r="AE1780" i="3"/>
  <c r="AF1780" i="3" s="1"/>
  <c r="AD1780" i="3"/>
  <c r="AC1780" i="3"/>
  <c r="AB1780" i="3"/>
  <c r="AA1780" i="3"/>
  <c r="Z1780" i="3"/>
  <c r="Y1780" i="3"/>
  <c r="X1780" i="3"/>
  <c r="W1780" i="3"/>
  <c r="V1780" i="3"/>
  <c r="U1780" i="3"/>
  <c r="T1780" i="3"/>
  <c r="S1780" i="3"/>
  <c r="R1780" i="3"/>
  <c r="Q1780" i="3"/>
  <c r="O1780" i="3"/>
  <c r="N1780" i="3"/>
  <c r="M1780" i="3"/>
  <c r="L1780" i="3"/>
  <c r="K1780" i="3"/>
  <c r="BA1779" i="3"/>
  <c r="AY1779" i="3"/>
  <c r="AX1779" i="3"/>
  <c r="AZ1779" i="3" s="1"/>
  <c r="AW1779" i="3"/>
  <c r="AV1779" i="3"/>
  <c r="AU1779" i="3"/>
  <c r="AS1779" i="3"/>
  <c r="AR1779" i="3" s="1"/>
  <c r="AM1779" i="3"/>
  <c r="AG1779" i="3"/>
  <c r="AE1779" i="3"/>
  <c r="AF1779" i="3" s="1"/>
  <c r="AD1779" i="3"/>
  <c r="AC1779" i="3"/>
  <c r="AB1779" i="3"/>
  <c r="AA1779" i="3"/>
  <c r="Z1779" i="3"/>
  <c r="Y1779" i="3"/>
  <c r="X1779" i="3"/>
  <c r="W1779" i="3"/>
  <c r="V1779" i="3"/>
  <c r="U1779" i="3"/>
  <c r="T1779" i="3"/>
  <c r="S1779" i="3"/>
  <c r="R1779" i="3"/>
  <c r="Q1779" i="3"/>
  <c r="O1779" i="3"/>
  <c r="N1779" i="3"/>
  <c r="M1779" i="3"/>
  <c r="L1779" i="3"/>
  <c r="K1779" i="3"/>
  <c r="BA1778" i="3"/>
  <c r="AY1778" i="3"/>
  <c r="AX1778" i="3"/>
  <c r="AZ1778" i="3" s="1"/>
  <c r="AW1778" i="3"/>
  <c r="AV1778" i="3"/>
  <c r="AU1778" i="3"/>
  <c r="AS1778" i="3"/>
  <c r="AR1778" i="3" s="1"/>
  <c r="AM1778" i="3"/>
  <c r="AG1778" i="3"/>
  <c r="AE1778" i="3"/>
  <c r="AF1778" i="3" s="1"/>
  <c r="AD1778" i="3"/>
  <c r="AC1778" i="3"/>
  <c r="AB1778" i="3"/>
  <c r="AA1778" i="3"/>
  <c r="Z1778" i="3"/>
  <c r="Y1778" i="3"/>
  <c r="X1778" i="3"/>
  <c r="W1778" i="3"/>
  <c r="V1778" i="3"/>
  <c r="U1778" i="3"/>
  <c r="T1778" i="3"/>
  <c r="S1778" i="3"/>
  <c r="R1778" i="3"/>
  <c r="Q1778" i="3"/>
  <c r="O1778" i="3"/>
  <c r="N1778" i="3"/>
  <c r="M1778" i="3"/>
  <c r="L1778" i="3"/>
  <c r="K1778" i="3"/>
  <c r="BA1777" i="3"/>
  <c r="AY1777" i="3"/>
  <c r="AX1777" i="3"/>
  <c r="AZ1777" i="3" s="1"/>
  <c r="AW1777" i="3"/>
  <c r="AV1777" i="3"/>
  <c r="AU1777" i="3"/>
  <c r="AS1777" i="3"/>
  <c r="AR1777" i="3" s="1"/>
  <c r="AM1777" i="3"/>
  <c r="AG1777" i="3"/>
  <c r="AE1777" i="3"/>
  <c r="AF1777" i="3" s="1"/>
  <c r="AD1777" i="3"/>
  <c r="AC1777" i="3"/>
  <c r="AB1777" i="3"/>
  <c r="AA1777" i="3"/>
  <c r="Z1777" i="3"/>
  <c r="Y1777" i="3"/>
  <c r="X1777" i="3"/>
  <c r="W1777" i="3"/>
  <c r="V1777" i="3"/>
  <c r="U1777" i="3"/>
  <c r="T1777" i="3"/>
  <c r="S1777" i="3"/>
  <c r="R1777" i="3"/>
  <c r="Q1777" i="3"/>
  <c r="O1777" i="3"/>
  <c r="N1777" i="3"/>
  <c r="M1777" i="3"/>
  <c r="L1777" i="3"/>
  <c r="K1777" i="3"/>
  <c r="BA1776" i="3"/>
  <c r="AY1776" i="3"/>
  <c r="AX1776" i="3"/>
  <c r="AZ1776" i="3" s="1"/>
  <c r="AW1776" i="3"/>
  <c r="AV1776" i="3"/>
  <c r="AU1776" i="3"/>
  <c r="AS1776" i="3"/>
  <c r="AR1776" i="3" s="1"/>
  <c r="AM1776" i="3"/>
  <c r="AG1776" i="3"/>
  <c r="AE1776" i="3"/>
  <c r="AF1776" i="3" s="1"/>
  <c r="AD1776" i="3"/>
  <c r="AC1776" i="3"/>
  <c r="AB1776" i="3"/>
  <c r="AA1776" i="3"/>
  <c r="Z1776" i="3"/>
  <c r="Y1776" i="3"/>
  <c r="X1776" i="3"/>
  <c r="W1776" i="3"/>
  <c r="V1776" i="3"/>
  <c r="U1776" i="3"/>
  <c r="T1776" i="3"/>
  <c r="S1776" i="3"/>
  <c r="R1776" i="3"/>
  <c r="Q1776" i="3"/>
  <c r="O1776" i="3"/>
  <c r="N1776" i="3"/>
  <c r="M1776" i="3"/>
  <c r="L1776" i="3"/>
  <c r="K1776" i="3"/>
  <c r="BA1775" i="3"/>
  <c r="AY1775" i="3"/>
  <c r="AX1775" i="3"/>
  <c r="AZ1775" i="3" s="1"/>
  <c r="AW1775" i="3"/>
  <c r="AV1775" i="3"/>
  <c r="AU1775" i="3"/>
  <c r="AS1775" i="3"/>
  <c r="AR1775" i="3" s="1"/>
  <c r="AM1775" i="3"/>
  <c r="AG1775" i="3"/>
  <c r="AE1775" i="3"/>
  <c r="AF1775" i="3" s="1"/>
  <c r="AD1775" i="3"/>
  <c r="AC1775" i="3"/>
  <c r="AB1775" i="3"/>
  <c r="AA1775" i="3"/>
  <c r="Z1775" i="3"/>
  <c r="Y1775" i="3"/>
  <c r="X1775" i="3"/>
  <c r="W1775" i="3"/>
  <c r="V1775" i="3"/>
  <c r="U1775" i="3"/>
  <c r="T1775" i="3"/>
  <c r="S1775" i="3"/>
  <c r="R1775" i="3"/>
  <c r="Q1775" i="3"/>
  <c r="O1775" i="3"/>
  <c r="N1775" i="3"/>
  <c r="M1775" i="3"/>
  <c r="L1775" i="3"/>
  <c r="K1775" i="3"/>
  <c r="BA1774" i="3"/>
  <c r="AY1774" i="3"/>
  <c r="AX1774" i="3"/>
  <c r="AZ1774" i="3" s="1"/>
  <c r="AW1774" i="3"/>
  <c r="AV1774" i="3"/>
  <c r="AU1774" i="3"/>
  <c r="AS1774" i="3"/>
  <c r="AR1774" i="3" s="1"/>
  <c r="AM1774" i="3"/>
  <c r="AG1774" i="3"/>
  <c r="AE1774" i="3"/>
  <c r="AF1774" i="3" s="1"/>
  <c r="AD1774" i="3"/>
  <c r="AC1774" i="3"/>
  <c r="AB1774" i="3"/>
  <c r="AA1774" i="3"/>
  <c r="Z1774" i="3"/>
  <c r="Y1774" i="3"/>
  <c r="X1774" i="3"/>
  <c r="W1774" i="3"/>
  <c r="V1774" i="3"/>
  <c r="U1774" i="3"/>
  <c r="T1774" i="3"/>
  <c r="S1774" i="3"/>
  <c r="R1774" i="3"/>
  <c r="Q1774" i="3"/>
  <c r="O1774" i="3"/>
  <c r="N1774" i="3"/>
  <c r="M1774" i="3"/>
  <c r="L1774" i="3"/>
  <c r="K1774" i="3"/>
  <c r="BA1773" i="3"/>
  <c r="AY1773" i="3"/>
  <c r="AX1773" i="3"/>
  <c r="AZ1773" i="3" s="1"/>
  <c r="AW1773" i="3"/>
  <c r="AV1773" i="3"/>
  <c r="AU1773" i="3"/>
  <c r="AS1773" i="3"/>
  <c r="AR1773" i="3" s="1"/>
  <c r="AM1773" i="3"/>
  <c r="AG1773" i="3"/>
  <c r="AE1773" i="3"/>
  <c r="AF1773" i="3" s="1"/>
  <c r="AD1773" i="3"/>
  <c r="AC1773" i="3"/>
  <c r="AB1773" i="3"/>
  <c r="AA1773" i="3"/>
  <c r="Z1773" i="3"/>
  <c r="Y1773" i="3"/>
  <c r="X1773" i="3"/>
  <c r="W1773" i="3"/>
  <c r="V1773" i="3"/>
  <c r="U1773" i="3"/>
  <c r="T1773" i="3"/>
  <c r="S1773" i="3"/>
  <c r="R1773" i="3"/>
  <c r="Q1773" i="3"/>
  <c r="O1773" i="3"/>
  <c r="N1773" i="3"/>
  <c r="M1773" i="3"/>
  <c r="L1773" i="3"/>
  <c r="K1773" i="3"/>
  <c r="BA1772" i="3"/>
  <c r="AY1772" i="3"/>
  <c r="AX1772" i="3"/>
  <c r="AZ1772" i="3" s="1"/>
  <c r="AW1772" i="3"/>
  <c r="AV1772" i="3"/>
  <c r="AU1772" i="3"/>
  <c r="AS1772" i="3"/>
  <c r="AR1772" i="3" s="1"/>
  <c r="AM1772" i="3"/>
  <c r="AG1772" i="3"/>
  <c r="AE1772" i="3"/>
  <c r="AF1772" i="3" s="1"/>
  <c r="AD1772" i="3"/>
  <c r="AC1772" i="3"/>
  <c r="AB1772" i="3"/>
  <c r="AA1772" i="3"/>
  <c r="Z1772" i="3"/>
  <c r="Y1772" i="3"/>
  <c r="X1772" i="3"/>
  <c r="W1772" i="3"/>
  <c r="V1772" i="3"/>
  <c r="U1772" i="3"/>
  <c r="T1772" i="3"/>
  <c r="S1772" i="3"/>
  <c r="R1772" i="3"/>
  <c r="Q1772" i="3"/>
  <c r="O1772" i="3"/>
  <c r="N1772" i="3"/>
  <c r="M1772" i="3"/>
  <c r="L1772" i="3"/>
  <c r="K1772" i="3"/>
  <c r="BA1771" i="3"/>
  <c r="AY1771" i="3"/>
  <c r="AX1771" i="3"/>
  <c r="AZ1771" i="3" s="1"/>
  <c r="AW1771" i="3"/>
  <c r="AV1771" i="3"/>
  <c r="AU1771" i="3"/>
  <c r="AS1771" i="3"/>
  <c r="AR1771" i="3" s="1"/>
  <c r="AM1771" i="3"/>
  <c r="AG1771" i="3"/>
  <c r="AE1771" i="3"/>
  <c r="AF1771" i="3" s="1"/>
  <c r="AD1771" i="3"/>
  <c r="AC1771" i="3"/>
  <c r="AB1771" i="3"/>
  <c r="AA1771" i="3"/>
  <c r="Z1771" i="3"/>
  <c r="Y1771" i="3"/>
  <c r="X1771" i="3"/>
  <c r="W1771" i="3"/>
  <c r="V1771" i="3"/>
  <c r="U1771" i="3"/>
  <c r="T1771" i="3"/>
  <c r="S1771" i="3"/>
  <c r="R1771" i="3"/>
  <c r="Q1771" i="3"/>
  <c r="O1771" i="3"/>
  <c r="N1771" i="3"/>
  <c r="M1771" i="3"/>
  <c r="L1771" i="3"/>
  <c r="K1771" i="3"/>
  <c r="BA1770" i="3"/>
  <c r="AY1770" i="3"/>
  <c r="AX1770" i="3"/>
  <c r="AZ1770" i="3" s="1"/>
  <c r="AW1770" i="3"/>
  <c r="AV1770" i="3"/>
  <c r="AU1770" i="3"/>
  <c r="AS1770" i="3"/>
  <c r="AR1770" i="3" s="1"/>
  <c r="AM1770" i="3"/>
  <c r="AG1770" i="3"/>
  <c r="AE1770" i="3"/>
  <c r="AF1770" i="3" s="1"/>
  <c r="AD1770" i="3"/>
  <c r="AC1770" i="3"/>
  <c r="AB1770" i="3"/>
  <c r="AA1770" i="3"/>
  <c r="Z1770" i="3"/>
  <c r="Y1770" i="3"/>
  <c r="X1770" i="3"/>
  <c r="W1770" i="3"/>
  <c r="V1770" i="3"/>
  <c r="U1770" i="3"/>
  <c r="T1770" i="3"/>
  <c r="S1770" i="3"/>
  <c r="R1770" i="3"/>
  <c r="Q1770" i="3"/>
  <c r="O1770" i="3"/>
  <c r="N1770" i="3"/>
  <c r="M1770" i="3"/>
  <c r="L1770" i="3"/>
  <c r="K1770" i="3"/>
  <c r="BA1769" i="3"/>
  <c r="AY1769" i="3"/>
  <c r="AX1769" i="3"/>
  <c r="AZ1769" i="3" s="1"/>
  <c r="AW1769" i="3"/>
  <c r="AV1769" i="3"/>
  <c r="AU1769" i="3"/>
  <c r="AS1769" i="3"/>
  <c r="AR1769" i="3" s="1"/>
  <c r="AM1769" i="3"/>
  <c r="AG1769" i="3"/>
  <c r="AE1769" i="3"/>
  <c r="AF1769" i="3" s="1"/>
  <c r="AD1769" i="3"/>
  <c r="AC1769" i="3"/>
  <c r="AB1769" i="3"/>
  <c r="AA1769" i="3"/>
  <c r="Z1769" i="3"/>
  <c r="Y1769" i="3"/>
  <c r="X1769" i="3"/>
  <c r="W1769" i="3"/>
  <c r="V1769" i="3"/>
  <c r="U1769" i="3"/>
  <c r="T1769" i="3"/>
  <c r="S1769" i="3"/>
  <c r="R1769" i="3"/>
  <c r="Q1769" i="3"/>
  <c r="O1769" i="3"/>
  <c r="N1769" i="3"/>
  <c r="M1769" i="3"/>
  <c r="L1769" i="3"/>
  <c r="K1769" i="3"/>
  <c r="BA1768" i="3"/>
  <c r="AY1768" i="3"/>
  <c r="AX1768" i="3"/>
  <c r="AZ1768" i="3" s="1"/>
  <c r="AW1768" i="3"/>
  <c r="AV1768" i="3"/>
  <c r="AU1768" i="3"/>
  <c r="AS1768" i="3"/>
  <c r="AR1768" i="3" s="1"/>
  <c r="AM1768" i="3"/>
  <c r="AG1768" i="3"/>
  <c r="AE1768" i="3"/>
  <c r="AF1768" i="3" s="1"/>
  <c r="AD1768" i="3"/>
  <c r="AC1768" i="3"/>
  <c r="AB1768" i="3"/>
  <c r="AA1768" i="3"/>
  <c r="Z1768" i="3"/>
  <c r="Y1768" i="3"/>
  <c r="X1768" i="3"/>
  <c r="W1768" i="3"/>
  <c r="V1768" i="3"/>
  <c r="U1768" i="3"/>
  <c r="T1768" i="3"/>
  <c r="S1768" i="3"/>
  <c r="R1768" i="3"/>
  <c r="Q1768" i="3"/>
  <c r="O1768" i="3"/>
  <c r="N1768" i="3"/>
  <c r="M1768" i="3"/>
  <c r="L1768" i="3"/>
  <c r="K1768" i="3"/>
  <c r="BA1767" i="3"/>
  <c r="AY1767" i="3"/>
  <c r="AX1767" i="3"/>
  <c r="AZ1767" i="3" s="1"/>
  <c r="AW1767" i="3"/>
  <c r="AV1767" i="3"/>
  <c r="AU1767" i="3"/>
  <c r="AS1767" i="3"/>
  <c r="AR1767" i="3" s="1"/>
  <c r="AM1767" i="3"/>
  <c r="AG1767" i="3"/>
  <c r="AE1767" i="3"/>
  <c r="AF1767" i="3" s="1"/>
  <c r="AD1767" i="3"/>
  <c r="AC1767" i="3"/>
  <c r="AB1767" i="3"/>
  <c r="AA1767" i="3"/>
  <c r="Z1767" i="3"/>
  <c r="Y1767" i="3"/>
  <c r="X1767" i="3"/>
  <c r="W1767" i="3"/>
  <c r="V1767" i="3"/>
  <c r="U1767" i="3"/>
  <c r="T1767" i="3"/>
  <c r="S1767" i="3"/>
  <c r="R1767" i="3"/>
  <c r="Q1767" i="3"/>
  <c r="O1767" i="3"/>
  <c r="N1767" i="3"/>
  <c r="M1767" i="3"/>
  <c r="L1767" i="3"/>
  <c r="K1767" i="3"/>
  <c r="BA1766" i="3"/>
  <c r="AY1766" i="3"/>
  <c r="AX1766" i="3"/>
  <c r="AZ1766" i="3" s="1"/>
  <c r="AW1766" i="3"/>
  <c r="AV1766" i="3"/>
  <c r="AU1766" i="3"/>
  <c r="AS1766" i="3"/>
  <c r="AR1766" i="3" s="1"/>
  <c r="AM1766" i="3"/>
  <c r="AG1766" i="3"/>
  <c r="AE1766" i="3"/>
  <c r="AF1766" i="3" s="1"/>
  <c r="AD1766" i="3"/>
  <c r="AC1766" i="3"/>
  <c r="AB1766" i="3"/>
  <c r="AA1766" i="3"/>
  <c r="Z1766" i="3"/>
  <c r="Y1766" i="3"/>
  <c r="X1766" i="3"/>
  <c r="W1766" i="3"/>
  <c r="V1766" i="3"/>
  <c r="U1766" i="3"/>
  <c r="T1766" i="3"/>
  <c r="S1766" i="3"/>
  <c r="R1766" i="3"/>
  <c r="Q1766" i="3"/>
  <c r="O1766" i="3"/>
  <c r="N1766" i="3"/>
  <c r="M1766" i="3"/>
  <c r="L1766" i="3"/>
  <c r="K1766" i="3"/>
  <c r="BA1765" i="3"/>
  <c r="AY1765" i="3"/>
  <c r="AX1765" i="3"/>
  <c r="AZ1765" i="3" s="1"/>
  <c r="AW1765" i="3"/>
  <c r="AV1765" i="3"/>
  <c r="AU1765" i="3"/>
  <c r="AS1765" i="3"/>
  <c r="AR1765" i="3" s="1"/>
  <c r="AM1765" i="3"/>
  <c r="AG1765" i="3"/>
  <c r="AE1765" i="3"/>
  <c r="AF1765" i="3" s="1"/>
  <c r="AD1765" i="3"/>
  <c r="AC1765" i="3"/>
  <c r="AB1765" i="3"/>
  <c r="AA1765" i="3"/>
  <c r="Z1765" i="3"/>
  <c r="Y1765" i="3"/>
  <c r="X1765" i="3"/>
  <c r="W1765" i="3"/>
  <c r="V1765" i="3"/>
  <c r="U1765" i="3"/>
  <c r="T1765" i="3"/>
  <c r="S1765" i="3"/>
  <c r="R1765" i="3"/>
  <c r="Q1765" i="3"/>
  <c r="O1765" i="3"/>
  <c r="N1765" i="3"/>
  <c r="M1765" i="3"/>
  <c r="L1765" i="3"/>
  <c r="K1765" i="3"/>
  <c r="BA1764" i="3"/>
  <c r="AY1764" i="3"/>
  <c r="AX1764" i="3"/>
  <c r="AZ1764" i="3" s="1"/>
  <c r="AW1764" i="3"/>
  <c r="AV1764" i="3"/>
  <c r="AU1764" i="3"/>
  <c r="AS1764" i="3"/>
  <c r="AR1764" i="3" s="1"/>
  <c r="AM1764" i="3"/>
  <c r="AG1764" i="3"/>
  <c r="AE1764" i="3"/>
  <c r="AF1764" i="3" s="1"/>
  <c r="AD1764" i="3"/>
  <c r="AC1764" i="3"/>
  <c r="AB1764" i="3"/>
  <c r="AA1764" i="3"/>
  <c r="Z1764" i="3"/>
  <c r="Y1764" i="3"/>
  <c r="X1764" i="3"/>
  <c r="W1764" i="3"/>
  <c r="V1764" i="3"/>
  <c r="U1764" i="3"/>
  <c r="T1764" i="3"/>
  <c r="S1764" i="3"/>
  <c r="R1764" i="3"/>
  <c r="Q1764" i="3"/>
  <c r="O1764" i="3"/>
  <c r="N1764" i="3"/>
  <c r="M1764" i="3"/>
  <c r="L1764" i="3"/>
  <c r="K1764" i="3"/>
  <c r="BA1763" i="3"/>
  <c r="AY1763" i="3"/>
  <c r="AX1763" i="3"/>
  <c r="AZ1763" i="3" s="1"/>
  <c r="AW1763" i="3"/>
  <c r="AV1763" i="3"/>
  <c r="AU1763" i="3"/>
  <c r="AS1763" i="3"/>
  <c r="AR1763" i="3" s="1"/>
  <c r="AM1763" i="3"/>
  <c r="AG1763" i="3"/>
  <c r="AE1763" i="3"/>
  <c r="AF1763" i="3" s="1"/>
  <c r="AD1763" i="3"/>
  <c r="AC1763" i="3"/>
  <c r="AB1763" i="3"/>
  <c r="AA1763" i="3"/>
  <c r="Z1763" i="3"/>
  <c r="Y1763" i="3"/>
  <c r="X1763" i="3"/>
  <c r="W1763" i="3"/>
  <c r="V1763" i="3"/>
  <c r="U1763" i="3"/>
  <c r="T1763" i="3"/>
  <c r="S1763" i="3"/>
  <c r="R1763" i="3"/>
  <c r="Q1763" i="3"/>
  <c r="O1763" i="3"/>
  <c r="N1763" i="3"/>
  <c r="M1763" i="3"/>
  <c r="L1763" i="3"/>
  <c r="K1763" i="3"/>
  <c r="BA1762" i="3"/>
  <c r="AY1762" i="3"/>
  <c r="AX1762" i="3"/>
  <c r="AZ1762" i="3" s="1"/>
  <c r="AW1762" i="3"/>
  <c r="AV1762" i="3"/>
  <c r="AU1762" i="3"/>
  <c r="AS1762" i="3"/>
  <c r="AR1762" i="3" s="1"/>
  <c r="AM1762" i="3"/>
  <c r="AG1762" i="3"/>
  <c r="AE1762" i="3"/>
  <c r="AF1762" i="3" s="1"/>
  <c r="AD1762" i="3"/>
  <c r="AC1762" i="3"/>
  <c r="AB1762" i="3"/>
  <c r="AA1762" i="3"/>
  <c r="Z1762" i="3"/>
  <c r="Y1762" i="3"/>
  <c r="X1762" i="3"/>
  <c r="W1762" i="3"/>
  <c r="V1762" i="3"/>
  <c r="U1762" i="3"/>
  <c r="T1762" i="3"/>
  <c r="S1762" i="3"/>
  <c r="R1762" i="3"/>
  <c r="Q1762" i="3"/>
  <c r="O1762" i="3"/>
  <c r="N1762" i="3"/>
  <c r="M1762" i="3"/>
  <c r="L1762" i="3"/>
  <c r="K1762" i="3"/>
  <c r="BA1761" i="3"/>
  <c r="AY1761" i="3"/>
  <c r="AX1761" i="3"/>
  <c r="AZ1761" i="3" s="1"/>
  <c r="AW1761" i="3"/>
  <c r="AV1761" i="3"/>
  <c r="AU1761" i="3"/>
  <c r="AS1761" i="3"/>
  <c r="AR1761" i="3" s="1"/>
  <c r="AM1761" i="3"/>
  <c r="AG1761" i="3"/>
  <c r="AE1761" i="3"/>
  <c r="AF1761" i="3" s="1"/>
  <c r="AD1761" i="3"/>
  <c r="AC1761" i="3"/>
  <c r="AB1761" i="3"/>
  <c r="AA1761" i="3"/>
  <c r="Z1761" i="3"/>
  <c r="Y1761" i="3"/>
  <c r="X1761" i="3"/>
  <c r="W1761" i="3"/>
  <c r="V1761" i="3"/>
  <c r="U1761" i="3"/>
  <c r="T1761" i="3"/>
  <c r="S1761" i="3"/>
  <c r="R1761" i="3"/>
  <c r="Q1761" i="3"/>
  <c r="O1761" i="3"/>
  <c r="N1761" i="3"/>
  <c r="M1761" i="3"/>
  <c r="L1761" i="3"/>
  <c r="K1761" i="3"/>
  <c r="BA1760" i="3"/>
  <c r="AY1760" i="3"/>
  <c r="AX1760" i="3"/>
  <c r="AZ1760" i="3" s="1"/>
  <c r="AW1760" i="3"/>
  <c r="AV1760" i="3"/>
  <c r="AU1760" i="3"/>
  <c r="AS1760" i="3"/>
  <c r="AR1760" i="3" s="1"/>
  <c r="AM1760" i="3"/>
  <c r="AG1760" i="3"/>
  <c r="AE1760" i="3"/>
  <c r="AF1760" i="3" s="1"/>
  <c r="AD1760" i="3"/>
  <c r="AC1760" i="3"/>
  <c r="AB1760" i="3"/>
  <c r="AA1760" i="3"/>
  <c r="Z1760" i="3"/>
  <c r="Y1760" i="3"/>
  <c r="X1760" i="3"/>
  <c r="W1760" i="3"/>
  <c r="V1760" i="3"/>
  <c r="U1760" i="3"/>
  <c r="T1760" i="3"/>
  <c r="S1760" i="3"/>
  <c r="R1760" i="3"/>
  <c r="Q1760" i="3"/>
  <c r="O1760" i="3"/>
  <c r="N1760" i="3"/>
  <c r="M1760" i="3"/>
  <c r="L1760" i="3"/>
  <c r="K1760" i="3"/>
  <c r="BA1759" i="3"/>
  <c r="AY1759" i="3"/>
  <c r="AX1759" i="3"/>
  <c r="AZ1759" i="3" s="1"/>
  <c r="AW1759" i="3"/>
  <c r="AV1759" i="3"/>
  <c r="AU1759" i="3"/>
  <c r="AS1759" i="3"/>
  <c r="AR1759" i="3" s="1"/>
  <c r="AM1759" i="3"/>
  <c r="AG1759" i="3"/>
  <c r="AE1759" i="3"/>
  <c r="AF1759" i="3" s="1"/>
  <c r="AD1759" i="3"/>
  <c r="AC1759" i="3"/>
  <c r="AB1759" i="3"/>
  <c r="AA1759" i="3"/>
  <c r="Z1759" i="3"/>
  <c r="Y1759" i="3"/>
  <c r="X1759" i="3"/>
  <c r="W1759" i="3"/>
  <c r="V1759" i="3"/>
  <c r="U1759" i="3"/>
  <c r="T1759" i="3"/>
  <c r="S1759" i="3"/>
  <c r="R1759" i="3"/>
  <c r="Q1759" i="3"/>
  <c r="O1759" i="3"/>
  <c r="N1759" i="3"/>
  <c r="M1759" i="3"/>
  <c r="L1759" i="3"/>
  <c r="K1759" i="3"/>
  <c r="BA1758" i="3"/>
  <c r="AY1758" i="3"/>
  <c r="AX1758" i="3"/>
  <c r="AZ1758" i="3" s="1"/>
  <c r="AW1758" i="3"/>
  <c r="AV1758" i="3"/>
  <c r="AU1758" i="3"/>
  <c r="AS1758" i="3"/>
  <c r="AR1758" i="3" s="1"/>
  <c r="AM1758" i="3"/>
  <c r="AG1758" i="3"/>
  <c r="AE1758" i="3"/>
  <c r="AF1758" i="3" s="1"/>
  <c r="AD1758" i="3"/>
  <c r="AC1758" i="3"/>
  <c r="AB1758" i="3"/>
  <c r="AA1758" i="3"/>
  <c r="Z1758" i="3"/>
  <c r="Y1758" i="3"/>
  <c r="X1758" i="3"/>
  <c r="W1758" i="3"/>
  <c r="V1758" i="3"/>
  <c r="U1758" i="3"/>
  <c r="T1758" i="3"/>
  <c r="S1758" i="3"/>
  <c r="R1758" i="3"/>
  <c r="Q1758" i="3"/>
  <c r="O1758" i="3"/>
  <c r="N1758" i="3"/>
  <c r="M1758" i="3"/>
  <c r="L1758" i="3"/>
  <c r="K1758" i="3"/>
  <c r="BA1757" i="3"/>
  <c r="AY1757" i="3"/>
  <c r="AX1757" i="3"/>
  <c r="AZ1757" i="3" s="1"/>
  <c r="AW1757" i="3"/>
  <c r="AV1757" i="3"/>
  <c r="AU1757" i="3"/>
  <c r="AS1757" i="3"/>
  <c r="AR1757" i="3" s="1"/>
  <c r="AM1757" i="3"/>
  <c r="AG1757" i="3"/>
  <c r="AE1757" i="3"/>
  <c r="AF1757" i="3" s="1"/>
  <c r="AD1757" i="3"/>
  <c r="AC1757" i="3"/>
  <c r="AB1757" i="3"/>
  <c r="AA1757" i="3"/>
  <c r="Z1757" i="3"/>
  <c r="Y1757" i="3"/>
  <c r="X1757" i="3"/>
  <c r="W1757" i="3"/>
  <c r="V1757" i="3"/>
  <c r="U1757" i="3"/>
  <c r="T1757" i="3"/>
  <c r="S1757" i="3"/>
  <c r="R1757" i="3"/>
  <c r="Q1757" i="3"/>
  <c r="O1757" i="3"/>
  <c r="N1757" i="3"/>
  <c r="M1757" i="3"/>
  <c r="L1757" i="3"/>
  <c r="K1757" i="3"/>
  <c r="BA1756" i="3"/>
  <c r="AY1756" i="3"/>
  <c r="AX1756" i="3"/>
  <c r="AZ1756" i="3" s="1"/>
  <c r="AW1756" i="3"/>
  <c r="AV1756" i="3"/>
  <c r="AU1756" i="3"/>
  <c r="AS1756" i="3"/>
  <c r="AR1756" i="3" s="1"/>
  <c r="AM1756" i="3"/>
  <c r="AG1756" i="3"/>
  <c r="AE1756" i="3"/>
  <c r="AF1756" i="3" s="1"/>
  <c r="AD1756" i="3"/>
  <c r="AC1756" i="3"/>
  <c r="AB1756" i="3"/>
  <c r="AA1756" i="3"/>
  <c r="Z1756" i="3"/>
  <c r="Y1756" i="3"/>
  <c r="X1756" i="3"/>
  <c r="W1756" i="3"/>
  <c r="V1756" i="3"/>
  <c r="U1756" i="3"/>
  <c r="T1756" i="3"/>
  <c r="S1756" i="3"/>
  <c r="R1756" i="3"/>
  <c r="Q1756" i="3"/>
  <c r="O1756" i="3"/>
  <c r="N1756" i="3"/>
  <c r="M1756" i="3"/>
  <c r="L1756" i="3"/>
  <c r="K1756" i="3"/>
  <c r="BA1755" i="3"/>
  <c r="AY1755" i="3"/>
  <c r="AX1755" i="3"/>
  <c r="AZ1755" i="3" s="1"/>
  <c r="AW1755" i="3"/>
  <c r="AV1755" i="3"/>
  <c r="AU1755" i="3"/>
  <c r="AS1755" i="3"/>
  <c r="AR1755" i="3" s="1"/>
  <c r="AM1755" i="3"/>
  <c r="AG1755" i="3"/>
  <c r="AE1755" i="3"/>
  <c r="AF1755" i="3" s="1"/>
  <c r="AD1755" i="3"/>
  <c r="AC1755" i="3"/>
  <c r="AB1755" i="3"/>
  <c r="AA1755" i="3"/>
  <c r="Z1755" i="3"/>
  <c r="Y1755" i="3"/>
  <c r="X1755" i="3"/>
  <c r="W1755" i="3"/>
  <c r="V1755" i="3"/>
  <c r="U1755" i="3"/>
  <c r="T1755" i="3"/>
  <c r="S1755" i="3"/>
  <c r="R1755" i="3"/>
  <c r="Q1755" i="3"/>
  <c r="O1755" i="3"/>
  <c r="N1755" i="3"/>
  <c r="M1755" i="3"/>
  <c r="L1755" i="3"/>
  <c r="K1755" i="3"/>
  <c r="BA1754" i="3"/>
  <c r="AY1754" i="3"/>
  <c r="AX1754" i="3"/>
  <c r="AZ1754" i="3" s="1"/>
  <c r="AW1754" i="3"/>
  <c r="AV1754" i="3"/>
  <c r="AU1754" i="3"/>
  <c r="AS1754" i="3"/>
  <c r="AR1754" i="3" s="1"/>
  <c r="AM1754" i="3"/>
  <c r="AG1754" i="3"/>
  <c r="AE1754" i="3"/>
  <c r="AF1754" i="3" s="1"/>
  <c r="AD1754" i="3"/>
  <c r="AC1754" i="3"/>
  <c r="AB1754" i="3"/>
  <c r="AA1754" i="3"/>
  <c r="Z1754" i="3"/>
  <c r="Y1754" i="3"/>
  <c r="X1754" i="3"/>
  <c r="W1754" i="3"/>
  <c r="V1754" i="3"/>
  <c r="U1754" i="3"/>
  <c r="T1754" i="3"/>
  <c r="S1754" i="3"/>
  <c r="R1754" i="3"/>
  <c r="Q1754" i="3"/>
  <c r="O1754" i="3"/>
  <c r="N1754" i="3"/>
  <c r="M1754" i="3"/>
  <c r="L1754" i="3"/>
  <c r="K1754" i="3"/>
  <c r="BA1753" i="3"/>
  <c r="AY1753" i="3"/>
  <c r="AX1753" i="3"/>
  <c r="AZ1753" i="3" s="1"/>
  <c r="AW1753" i="3"/>
  <c r="AV1753" i="3"/>
  <c r="AU1753" i="3"/>
  <c r="AS1753" i="3"/>
  <c r="AR1753" i="3" s="1"/>
  <c r="AM1753" i="3"/>
  <c r="AG1753" i="3"/>
  <c r="AE1753" i="3"/>
  <c r="AF1753" i="3" s="1"/>
  <c r="AD1753" i="3"/>
  <c r="AC1753" i="3"/>
  <c r="AB1753" i="3"/>
  <c r="AA1753" i="3"/>
  <c r="Z1753" i="3"/>
  <c r="Y1753" i="3"/>
  <c r="X1753" i="3"/>
  <c r="W1753" i="3"/>
  <c r="V1753" i="3"/>
  <c r="U1753" i="3"/>
  <c r="T1753" i="3"/>
  <c r="S1753" i="3"/>
  <c r="R1753" i="3"/>
  <c r="Q1753" i="3"/>
  <c r="O1753" i="3"/>
  <c r="N1753" i="3"/>
  <c r="M1753" i="3"/>
  <c r="L1753" i="3"/>
  <c r="K1753" i="3"/>
  <c r="BA1752" i="3"/>
  <c r="AY1752" i="3"/>
  <c r="AX1752" i="3"/>
  <c r="AZ1752" i="3" s="1"/>
  <c r="AW1752" i="3"/>
  <c r="AV1752" i="3"/>
  <c r="AU1752" i="3"/>
  <c r="AS1752" i="3"/>
  <c r="AR1752" i="3" s="1"/>
  <c r="AM1752" i="3"/>
  <c r="AG1752" i="3"/>
  <c r="AE1752" i="3"/>
  <c r="AF1752" i="3" s="1"/>
  <c r="AD1752" i="3"/>
  <c r="AC1752" i="3"/>
  <c r="AB1752" i="3"/>
  <c r="AA1752" i="3"/>
  <c r="Z1752" i="3"/>
  <c r="Y1752" i="3"/>
  <c r="X1752" i="3"/>
  <c r="W1752" i="3"/>
  <c r="V1752" i="3"/>
  <c r="U1752" i="3"/>
  <c r="T1752" i="3"/>
  <c r="S1752" i="3"/>
  <c r="R1752" i="3"/>
  <c r="Q1752" i="3"/>
  <c r="O1752" i="3"/>
  <c r="N1752" i="3"/>
  <c r="M1752" i="3"/>
  <c r="L1752" i="3"/>
  <c r="K1752" i="3"/>
  <c r="BA1751" i="3"/>
  <c r="AY1751" i="3"/>
  <c r="AX1751" i="3"/>
  <c r="AZ1751" i="3" s="1"/>
  <c r="AW1751" i="3"/>
  <c r="AV1751" i="3"/>
  <c r="AU1751" i="3"/>
  <c r="AS1751" i="3"/>
  <c r="AR1751" i="3" s="1"/>
  <c r="AM1751" i="3"/>
  <c r="AG1751" i="3"/>
  <c r="AE1751" i="3"/>
  <c r="AF1751" i="3" s="1"/>
  <c r="AD1751" i="3"/>
  <c r="AC1751" i="3"/>
  <c r="AB1751" i="3"/>
  <c r="AA1751" i="3"/>
  <c r="Z1751" i="3"/>
  <c r="Y1751" i="3"/>
  <c r="X1751" i="3"/>
  <c r="W1751" i="3"/>
  <c r="V1751" i="3"/>
  <c r="U1751" i="3"/>
  <c r="T1751" i="3"/>
  <c r="S1751" i="3"/>
  <c r="R1751" i="3"/>
  <c r="Q1751" i="3"/>
  <c r="O1751" i="3"/>
  <c r="N1751" i="3"/>
  <c r="M1751" i="3"/>
  <c r="L1751" i="3"/>
  <c r="K1751" i="3"/>
  <c r="BA1750" i="3"/>
  <c r="AY1750" i="3"/>
  <c r="AX1750" i="3"/>
  <c r="AZ1750" i="3" s="1"/>
  <c r="AW1750" i="3"/>
  <c r="AV1750" i="3"/>
  <c r="AU1750" i="3"/>
  <c r="AS1750" i="3"/>
  <c r="AR1750" i="3" s="1"/>
  <c r="AM1750" i="3"/>
  <c r="AG1750" i="3"/>
  <c r="AE1750" i="3"/>
  <c r="AF1750" i="3" s="1"/>
  <c r="AD1750" i="3"/>
  <c r="AC1750" i="3"/>
  <c r="AB1750" i="3"/>
  <c r="AA1750" i="3"/>
  <c r="Z1750" i="3"/>
  <c r="Y1750" i="3"/>
  <c r="X1750" i="3"/>
  <c r="W1750" i="3"/>
  <c r="V1750" i="3"/>
  <c r="U1750" i="3"/>
  <c r="T1750" i="3"/>
  <c r="S1750" i="3"/>
  <c r="R1750" i="3"/>
  <c r="Q1750" i="3"/>
  <c r="O1750" i="3"/>
  <c r="N1750" i="3"/>
  <c r="M1750" i="3"/>
  <c r="L1750" i="3"/>
  <c r="K1750" i="3"/>
  <c r="BA1749" i="3"/>
  <c r="AY1749" i="3"/>
  <c r="AX1749" i="3"/>
  <c r="AZ1749" i="3" s="1"/>
  <c r="AW1749" i="3"/>
  <c r="AV1749" i="3"/>
  <c r="AU1749" i="3"/>
  <c r="AS1749" i="3"/>
  <c r="AR1749" i="3" s="1"/>
  <c r="AM1749" i="3"/>
  <c r="AG1749" i="3"/>
  <c r="AE1749" i="3"/>
  <c r="AF1749" i="3" s="1"/>
  <c r="AD1749" i="3"/>
  <c r="AC1749" i="3"/>
  <c r="AB1749" i="3"/>
  <c r="AA1749" i="3"/>
  <c r="Z1749" i="3"/>
  <c r="Y1749" i="3"/>
  <c r="X1749" i="3"/>
  <c r="W1749" i="3"/>
  <c r="V1749" i="3"/>
  <c r="U1749" i="3"/>
  <c r="T1749" i="3"/>
  <c r="S1749" i="3"/>
  <c r="R1749" i="3"/>
  <c r="Q1749" i="3"/>
  <c r="O1749" i="3"/>
  <c r="N1749" i="3"/>
  <c r="M1749" i="3"/>
  <c r="L1749" i="3"/>
  <c r="K1749" i="3"/>
  <c r="BA1748" i="3"/>
  <c r="AY1748" i="3"/>
  <c r="AX1748" i="3"/>
  <c r="AZ1748" i="3" s="1"/>
  <c r="AW1748" i="3"/>
  <c r="AV1748" i="3"/>
  <c r="AU1748" i="3"/>
  <c r="AS1748" i="3"/>
  <c r="AR1748" i="3" s="1"/>
  <c r="AM1748" i="3"/>
  <c r="AG1748" i="3"/>
  <c r="AE1748" i="3"/>
  <c r="AF1748" i="3" s="1"/>
  <c r="AD1748" i="3"/>
  <c r="AC1748" i="3"/>
  <c r="AB1748" i="3"/>
  <c r="AA1748" i="3"/>
  <c r="Z1748" i="3"/>
  <c r="Y1748" i="3"/>
  <c r="X1748" i="3"/>
  <c r="W1748" i="3"/>
  <c r="V1748" i="3"/>
  <c r="U1748" i="3"/>
  <c r="T1748" i="3"/>
  <c r="S1748" i="3"/>
  <c r="R1748" i="3"/>
  <c r="Q1748" i="3"/>
  <c r="O1748" i="3"/>
  <c r="N1748" i="3"/>
  <c r="M1748" i="3"/>
  <c r="L1748" i="3"/>
  <c r="K1748" i="3"/>
  <c r="BA1747" i="3"/>
  <c r="AY1747" i="3"/>
  <c r="AX1747" i="3"/>
  <c r="AZ1747" i="3" s="1"/>
  <c r="AW1747" i="3"/>
  <c r="AV1747" i="3"/>
  <c r="AU1747" i="3"/>
  <c r="AS1747" i="3"/>
  <c r="AR1747" i="3" s="1"/>
  <c r="AM1747" i="3"/>
  <c r="AG1747" i="3"/>
  <c r="AE1747" i="3"/>
  <c r="AF1747" i="3" s="1"/>
  <c r="AD1747" i="3"/>
  <c r="AC1747" i="3"/>
  <c r="AB1747" i="3"/>
  <c r="AA1747" i="3"/>
  <c r="Z1747" i="3"/>
  <c r="Y1747" i="3"/>
  <c r="X1747" i="3"/>
  <c r="W1747" i="3"/>
  <c r="V1747" i="3"/>
  <c r="U1747" i="3"/>
  <c r="T1747" i="3"/>
  <c r="S1747" i="3"/>
  <c r="R1747" i="3"/>
  <c r="Q1747" i="3"/>
  <c r="O1747" i="3"/>
  <c r="N1747" i="3"/>
  <c r="M1747" i="3"/>
  <c r="L1747" i="3"/>
  <c r="K1747" i="3"/>
  <c r="BA1746" i="3"/>
  <c r="AY1746" i="3"/>
  <c r="AX1746" i="3"/>
  <c r="AZ1746" i="3" s="1"/>
  <c r="AW1746" i="3"/>
  <c r="AV1746" i="3"/>
  <c r="AU1746" i="3"/>
  <c r="AS1746" i="3"/>
  <c r="AR1746" i="3" s="1"/>
  <c r="AM1746" i="3"/>
  <c r="AG1746" i="3"/>
  <c r="AE1746" i="3"/>
  <c r="AF1746" i="3" s="1"/>
  <c r="AD1746" i="3"/>
  <c r="AC1746" i="3"/>
  <c r="AB1746" i="3"/>
  <c r="AA1746" i="3"/>
  <c r="Z1746" i="3"/>
  <c r="Y1746" i="3"/>
  <c r="X1746" i="3"/>
  <c r="W1746" i="3"/>
  <c r="V1746" i="3"/>
  <c r="U1746" i="3"/>
  <c r="T1746" i="3"/>
  <c r="S1746" i="3"/>
  <c r="R1746" i="3"/>
  <c r="Q1746" i="3"/>
  <c r="O1746" i="3"/>
  <c r="N1746" i="3"/>
  <c r="M1746" i="3"/>
  <c r="L1746" i="3"/>
  <c r="K1746" i="3"/>
  <c r="BA1745" i="3"/>
  <c r="AY1745" i="3"/>
  <c r="AX1745" i="3"/>
  <c r="AZ1745" i="3" s="1"/>
  <c r="AW1745" i="3"/>
  <c r="AV1745" i="3"/>
  <c r="AU1745" i="3"/>
  <c r="AS1745" i="3"/>
  <c r="AR1745" i="3" s="1"/>
  <c r="AM1745" i="3"/>
  <c r="AG1745" i="3"/>
  <c r="AE1745" i="3"/>
  <c r="AF1745" i="3" s="1"/>
  <c r="AD1745" i="3"/>
  <c r="AC1745" i="3"/>
  <c r="AB1745" i="3"/>
  <c r="AA1745" i="3"/>
  <c r="Z1745" i="3"/>
  <c r="Y1745" i="3"/>
  <c r="X1745" i="3"/>
  <c r="W1745" i="3"/>
  <c r="V1745" i="3"/>
  <c r="U1745" i="3"/>
  <c r="T1745" i="3"/>
  <c r="S1745" i="3"/>
  <c r="R1745" i="3"/>
  <c r="Q1745" i="3"/>
  <c r="O1745" i="3"/>
  <c r="N1745" i="3"/>
  <c r="M1745" i="3"/>
  <c r="L1745" i="3"/>
  <c r="K1745" i="3"/>
  <c r="BA1744" i="3"/>
  <c r="AY1744" i="3"/>
  <c r="AX1744" i="3"/>
  <c r="AZ1744" i="3" s="1"/>
  <c r="AW1744" i="3"/>
  <c r="AV1744" i="3"/>
  <c r="AU1744" i="3"/>
  <c r="AS1744" i="3"/>
  <c r="AR1744" i="3" s="1"/>
  <c r="AM1744" i="3"/>
  <c r="AG1744" i="3"/>
  <c r="AE1744" i="3"/>
  <c r="AF1744" i="3" s="1"/>
  <c r="AD1744" i="3"/>
  <c r="AC1744" i="3"/>
  <c r="AB1744" i="3"/>
  <c r="AA1744" i="3"/>
  <c r="Z1744" i="3"/>
  <c r="Y1744" i="3"/>
  <c r="X1744" i="3"/>
  <c r="W1744" i="3"/>
  <c r="V1744" i="3"/>
  <c r="U1744" i="3"/>
  <c r="T1744" i="3"/>
  <c r="S1744" i="3"/>
  <c r="R1744" i="3"/>
  <c r="Q1744" i="3"/>
  <c r="O1744" i="3"/>
  <c r="N1744" i="3"/>
  <c r="M1744" i="3"/>
  <c r="L1744" i="3"/>
  <c r="K1744" i="3"/>
  <c r="BA1743" i="3"/>
  <c r="AY1743" i="3"/>
  <c r="AX1743" i="3"/>
  <c r="AZ1743" i="3" s="1"/>
  <c r="AW1743" i="3"/>
  <c r="AV1743" i="3"/>
  <c r="AU1743" i="3"/>
  <c r="AS1743" i="3"/>
  <c r="AR1743" i="3" s="1"/>
  <c r="AM1743" i="3"/>
  <c r="AG1743" i="3"/>
  <c r="AE1743" i="3"/>
  <c r="AF1743" i="3" s="1"/>
  <c r="AD1743" i="3"/>
  <c r="AC1743" i="3"/>
  <c r="AB1743" i="3"/>
  <c r="AA1743" i="3"/>
  <c r="Z1743" i="3"/>
  <c r="Y1743" i="3"/>
  <c r="X1743" i="3"/>
  <c r="W1743" i="3"/>
  <c r="V1743" i="3"/>
  <c r="U1743" i="3"/>
  <c r="T1743" i="3"/>
  <c r="S1743" i="3"/>
  <c r="R1743" i="3"/>
  <c r="Q1743" i="3"/>
  <c r="O1743" i="3"/>
  <c r="N1743" i="3"/>
  <c r="M1743" i="3"/>
  <c r="L1743" i="3"/>
  <c r="K1743" i="3"/>
  <c r="BA1742" i="3"/>
  <c r="AY1742" i="3"/>
  <c r="AX1742" i="3"/>
  <c r="AZ1742" i="3" s="1"/>
  <c r="AW1742" i="3"/>
  <c r="AV1742" i="3"/>
  <c r="AU1742" i="3"/>
  <c r="AS1742" i="3"/>
  <c r="AR1742" i="3" s="1"/>
  <c r="AM1742" i="3"/>
  <c r="AG1742" i="3"/>
  <c r="AE1742" i="3"/>
  <c r="AF1742" i="3" s="1"/>
  <c r="AD1742" i="3"/>
  <c r="AC1742" i="3"/>
  <c r="AB1742" i="3"/>
  <c r="AA1742" i="3"/>
  <c r="Z1742" i="3"/>
  <c r="Y1742" i="3"/>
  <c r="X1742" i="3"/>
  <c r="W1742" i="3"/>
  <c r="V1742" i="3"/>
  <c r="U1742" i="3"/>
  <c r="T1742" i="3"/>
  <c r="S1742" i="3"/>
  <c r="R1742" i="3"/>
  <c r="Q1742" i="3"/>
  <c r="O1742" i="3"/>
  <c r="N1742" i="3"/>
  <c r="M1742" i="3"/>
  <c r="L1742" i="3"/>
  <c r="K1742" i="3"/>
  <c r="BA1741" i="3"/>
  <c r="AY1741" i="3"/>
  <c r="AX1741" i="3"/>
  <c r="AZ1741" i="3" s="1"/>
  <c r="AW1741" i="3"/>
  <c r="AV1741" i="3"/>
  <c r="AU1741" i="3"/>
  <c r="AS1741" i="3"/>
  <c r="AM1741" i="3"/>
  <c r="AG1741" i="3"/>
  <c r="AE1741" i="3"/>
  <c r="AF1741" i="3" s="1"/>
  <c r="AD1741" i="3"/>
  <c r="AC1741" i="3"/>
  <c r="AB1741" i="3"/>
  <c r="AA1741" i="3"/>
  <c r="Z1741" i="3"/>
  <c r="Y1741" i="3"/>
  <c r="X1741" i="3"/>
  <c r="W1741" i="3"/>
  <c r="V1741" i="3"/>
  <c r="U1741" i="3"/>
  <c r="T1741" i="3"/>
  <c r="S1741" i="3"/>
  <c r="R1741" i="3"/>
  <c r="Q1741" i="3"/>
  <c r="O1741" i="3"/>
  <c r="N1741" i="3"/>
  <c r="M1741" i="3"/>
  <c r="L1741" i="3"/>
  <c r="K1741" i="3"/>
  <c r="BA1740" i="3"/>
  <c r="AY1740" i="3"/>
  <c r="AX1740" i="3"/>
  <c r="AZ1740" i="3" s="1"/>
  <c r="AW1740" i="3"/>
  <c r="AV1740" i="3"/>
  <c r="AU1740" i="3"/>
  <c r="AS1740" i="3"/>
  <c r="AM1740" i="3" s="1"/>
  <c r="AG1740" i="3"/>
  <c r="AE1740" i="3"/>
  <c r="AF1740" i="3" s="1"/>
  <c r="AD1740" i="3"/>
  <c r="AC1740" i="3"/>
  <c r="AB1740" i="3"/>
  <c r="AA1740" i="3"/>
  <c r="Z1740" i="3"/>
  <c r="Y1740" i="3"/>
  <c r="X1740" i="3"/>
  <c r="W1740" i="3"/>
  <c r="V1740" i="3"/>
  <c r="U1740" i="3"/>
  <c r="T1740" i="3"/>
  <c r="S1740" i="3"/>
  <c r="R1740" i="3"/>
  <c r="Q1740" i="3"/>
  <c r="O1740" i="3"/>
  <c r="N1740" i="3"/>
  <c r="M1740" i="3"/>
  <c r="L1740" i="3"/>
  <c r="K1740" i="3"/>
  <c r="BA1739" i="3"/>
  <c r="AY1739" i="3"/>
  <c r="AX1739" i="3"/>
  <c r="AZ1739" i="3" s="1"/>
  <c r="AW1739" i="3"/>
  <c r="AV1739" i="3"/>
  <c r="AU1739" i="3"/>
  <c r="AS1739" i="3"/>
  <c r="AM1739" i="3"/>
  <c r="AG1739" i="3"/>
  <c r="AE1739" i="3"/>
  <c r="AF1739" i="3" s="1"/>
  <c r="AD1739" i="3"/>
  <c r="AC1739" i="3"/>
  <c r="AB1739" i="3"/>
  <c r="AA1739" i="3"/>
  <c r="Z1739" i="3"/>
  <c r="Y1739" i="3"/>
  <c r="X1739" i="3"/>
  <c r="W1739" i="3"/>
  <c r="V1739" i="3"/>
  <c r="U1739" i="3"/>
  <c r="T1739" i="3"/>
  <c r="S1739" i="3"/>
  <c r="R1739" i="3"/>
  <c r="Q1739" i="3"/>
  <c r="O1739" i="3"/>
  <c r="N1739" i="3"/>
  <c r="M1739" i="3"/>
  <c r="L1739" i="3"/>
  <c r="K1739" i="3"/>
  <c r="BA1738" i="3"/>
  <c r="AY1738" i="3"/>
  <c r="AX1738" i="3"/>
  <c r="AZ1738" i="3" s="1"/>
  <c r="AW1738" i="3"/>
  <c r="AV1738" i="3"/>
  <c r="AU1738" i="3"/>
  <c r="AS1738" i="3"/>
  <c r="AM1738" i="3" s="1"/>
  <c r="AG1738" i="3"/>
  <c r="AE1738" i="3"/>
  <c r="AF1738" i="3" s="1"/>
  <c r="AD1738" i="3"/>
  <c r="AC1738" i="3"/>
  <c r="AB1738" i="3"/>
  <c r="AA1738" i="3"/>
  <c r="Z1738" i="3"/>
  <c r="Y1738" i="3"/>
  <c r="X1738" i="3"/>
  <c r="W1738" i="3"/>
  <c r="V1738" i="3"/>
  <c r="U1738" i="3"/>
  <c r="T1738" i="3"/>
  <c r="S1738" i="3"/>
  <c r="R1738" i="3"/>
  <c r="Q1738" i="3"/>
  <c r="O1738" i="3"/>
  <c r="N1738" i="3"/>
  <c r="M1738" i="3"/>
  <c r="L1738" i="3"/>
  <c r="K1738" i="3"/>
  <c r="BA1737" i="3"/>
  <c r="AY1737" i="3"/>
  <c r="AX1737" i="3"/>
  <c r="AZ1737" i="3" s="1"/>
  <c r="AW1737" i="3"/>
  <c r="AV1737" i="3"/>
  <c r="AU1737" i="3"/>
  <c r="AS1737" i="3"/>
  <c r="AM1737" i="3" s="1"/>
  <c r="AG1737" i="3"/>
  <c r="AE1737" i="3"/>
  <c r="AF1737" i="3" s="1"/>
  <c r="AD1737" i="3"/>
  <c r="AC1737" i="3"/>
  <c r="AB1737" i="3"/>
  <c r="AA1737" i="3"/>
  <c r="Z1737" i="3"/>
  <c r="Y1737" i="3"/>
  <c r="X1737" i="3"/>
  <c r="W1737" i="3"/>
  <c r="V1737" i="3"/>
  <c r="U1737" i="3"/>
  <c r="T1737" i="3"/>
  <c r="S1737" i="3"/>
  <c r="R1737" i="3"/>
  <c r="Q1737" i="3"/>
  <c r="O1737" i="3"/>
  <c r="N1737" i="3"/>
  <c r="M1737" i="3"/>
  <c r="L1737" i="3"/>
  <c r="K1737" i="3"/>
  <c r="BA1736" i="3"/>
  <c r="AY1736" i="3"/>
  <c r="AX1736" i="3"/>
  <c r="AZ1736" i="3" s="1"/>
  <c r="AW1736" i="3"/>
  <c r="AV1736" i="3"/>
  <c r="AU1736" i="3"/>
  <c r="AS1736" i="3"/>
  <c r="AM1736" i="3"/>
  <c r="AG1736" i="3"/>
  <c r="AE1736" i="3"/>
  <c r="AF1736" i="3" s="1"/>
  <c r="AD1736" i="3"/>
  <c r="AC1736" i="3"/>
  <c r="AB1736" i="3"/>
  <c r="AA1736" i="3"/>
  <c r="Z1736" i="3"/>
  <c r="Y1736" i="3"/>
  <c r="X1736" i="3"/>
  <c r="W1736" i="3"/>
  <c r="V1736" i="3"/>
  <c r="U1736" i="3"/>
  <c r="T1736" i="3"/>
  <c r="S1736" i="3"/>
  <c r="R1736" i="3"/>
  <c r="Q1736" i="3"/>
  <c r="O1736" i="3"/>
  <c r="N1736" i="3"/>
  <c r="M1736" i="3"/>
  <c r="L1736" i="3"/>
  <c r="K1736" i="3"/>
  <c r="BA1735" i="3"/>
  <c r="AY1735" i="3"/>
  <c r="AX1735" i="3"/>
  <c r="AZ1735" i="3" s="1"/>
  <c r="AW1735" i="3"/>
  <c r="AV1735" i="3"/>
  <c r="AU1735" i="3"/>
  <c r="AS1735" i="3"/>
  <c r="AM1735" i="3"/>
  <c r="AG1735" i="3"/>
  <c r="AE1735" i="3"/>
  <c r="AF1735" i="3" s="1"/>
  <c r="AD1735" i="3"/>
  <c r="AC1735" i="3"/>
  <c r="AB1735" i="3"/>
  <c r="AA1735" i="3"/>
  <c r="Z1735" i="3"/>
  <c r="Y1735" i="3"/>
  <c r="X1735" i="3"/>
  <c r="W1735" i="3"/>
  <c r="V1735" i="3"/>
  <c r="U1735" i="3"/>
  <c r="T1735" i="3"/>
  <c r="S1735" i="3"/>
  <c r="R1735" i="3"/>
  <c r="Q1735" i="3"/>
  <c r="O1735" i="3"/>
  <c r="N1735" i="3"/>
  <c r="M1735" i="3"/>
  <c r="L1735" i="3"/>
  <c r="K1735" i="3"/>
  <c r="BA1734" i="3"/>
  <c r="AY1734" i="3"/>
  <c r="AX1734" i="3"/>
  <c r="AZ1734" i="3" s="1"/>
  <c r="AW1734" i="3"/>
  <c r="AV1734" i="3"/>
  <c r="AU1734" i="3"/>
  <c r="AS1734" i="3"/>
  <c r="AM1734" i="3" s="1"/>
  <c r="AG1734" i="3"/>
  <c r="AE1734" i="3"/>
  <c r="AF1734" i="3" s="1"/>
  <c r="AD1734" i="3"/>
  <c r="AC1734" i="3"/>
  <c r="AB1734" i="3"/>
  <c r="AA1734" i="3"/>
  <c r="Z1734" i="3"/>
  <c r="Y1734" i="3"/>
  <c r="X1734" i="3"/>
  <c r="W1734" i="3"/>
  <c r="V1734" i="3"/>
  <c r="U1734" i="3"/>
  <c r="T1734" i="3"/>
  <c r="S1734" i="3"/>
  <c r="R1734" i="3"/>
  <c r="Q1734" i="3"/>
  <c r="O1734" i="3"/>
  <c r="N1734" i="3"/>
  <c r="M1734" i="3"/>
  <c r="L1734" i="3"/>
  <c r="K1734" i="3"/>
  <c r="BA1733" i="3"/>
  <c r="AY1733" i="3"/>
  <c r="AX1733" i="3"/>
  <c r="AZ1733" i="3" s="1"/>
  <c r="AW1733" i="3"/>
  <c r="AV1733" i="3"/>
  <c r="AU1733" i="3"/>
  <c r="AS1733" i="3"/>
  <c r="AM1733" i="3"/>
  <c r="AG1733" i="3"/>
  <c r="AE1733" i="3"/>
  <c r="AF1733" i="3" s="1"/>
  <c r="AD1733" i="3"/>
  <c r="AC1733" i="3"/>
  <c r="AB1733" i="3"/>
  <c r="AA1733" i="3"/>
  <c r="Z1733" i="3"/>
  <c r="Y1733" i="3"/>
  <c r="X1733" i="3"/>
  <c r="W1733" i="3"/>
  <c r="V1733" i="3"/>
  <c r="U1733" i="3"/>
  <c r="T1733" i="3"/>
  <c r="S1733" i="3"/>
  <c r="R1733" i="3"/>
  <c r="Q1733" i="3"/>
  <c r="O1733" i="3"/>
  <c r="N1733" i="3"/>
  <c r="M1733" i="3"/>
  <c r="L1733" i="3"/>
  <c r="K1733" i="3"/>
  <c r="BA1732" i="3"/>
  <c r="AY1732" i="3"/>
  <c r="AX1732" i="3"/>
  <c r="AZ1732" i="3" s="1"/>
  <c r="AW1732" i="3"/>
  <c r="AV1732" i="3"/>
  <c r="AU1732" i="3"/>
  <c r="AS1732" i="3"/>
  <c r="AM1732" i="3" s="1"/>
  <c r="AG1732" i="3"/>
  <c r="AE1732" i="3"/>
  <c r="AF1732" i="3" s="1"/>
  <c r="AD1732" i="3"/>
  <c r="AC1732" i="3"/>
  <c r="AB1732" i="3"/>
  <c r="AA1732" i="3"/>
  <c r="Z1732" i="3"/>
  <c r="Y1732" i="3"/>
  <c r="X1732" i="3"/>
  <c r="W1732" i="3"/>
  <c r="V1732" i="3"/>
  <c r="U1732" i="3"/>
  <c r="T1732" i="3"/>
  <c r="S1732" i="3"/>
  <c r="R1732" i="3"/>
  <c r="Q1732" i="3"/>
  <c r="O1732" i="3"/>
  <c r="N1732" i="3"/>
  <c r="M1732" i="3"/>
  <c r="L1732" i="3"/>
  <c r="K1732" i="3"/>
  <c r="BA1731" i="3"/>
  <c r="AY1731" i="3"/>
  <c r="AX1731" i="3"/>
  <c r="AZ1731" i="3" s="1"/>
  <c r="AW1731" i="3"/>
  <c r="AV1731" i="3"/>
  <c r="AU1731" i="3"/>
  <c r="AS1731" i="3"/>
  <c r="AM1731" i="3" s="1"/>
  <c r="AG1731" i="3"/>
  <c r="AE1731" i="3"/>
  <c r="AF1731" i="3" s="1"/>
  <c r="AD1731" i="3"/>
  <c r="AC1731" i="3"/>
  <c r="AB1731" i="3"/>
  <c r="AA1731" i="3"/>
  <c r="Z1731" i="3"/>
  <c r="Y1731" i="3"/>
  <c r="X1731" i="3"/>
  <c r="W1731" i="3"/>
  <c r="V1731" i="3"/>
  <c r="U1731" i="3"/>
  <c r="T1731" i="3"/>
  <c r="S1731" i="3"/>
  <c r="R1731" i="3"/>
  <c r="Q1731" i="3"/>
  <c r="O1731" i="3"/>
  <c r="N1731" i="3"/>
  <c r="M1731" i="3"/>
  <c r="L1731" i="3"/>
  <c r="K1731" i="3"/>
  <c r="BA1730" i="3"/>
  <c r="AY1730" i="3"/>
  <c r="AX1730" i="3"/>
  <c r="AZ1730" i="3" s="1"/>
  <c r="AW1730" i="3"/>
  <c r="AV1730" i="3"/>
  <c r="AU1730" i="3"/>
  <c r="AS1730" i="3"/>
  <c r="AM1730" i="3"/>
  <c r="AG1730" i="3"/>
  <c r="AE1730" i="3"/>
  <c r="AF1730" i="3" s="1"/>
  <c r="AD1730" i="3"/>
  <c r="AC1730" i="3"/>
  <c r="AB1730" i="3"/>
  <c r="AA1730" i="3"/>
  <c r="Z1730" i="3"/>
  <c r="Y1730" i="3"/>
  <c r="X1730" i="3"/>
  <c r="W1730" i="3"/>
  <c r="V1730" i="3"/>
  <c r="U1730" i="3"/>
  <c r="T1730" i="3"/>
  <c r="S1730" i="3"/>
  <c r="R1730" i="3"/>
  <c r="Q1730" i="3"/>
  <c r="O1730" i="3"/>
  <c r="N1730" i="3"/>
  <c r="M1730" i="3"/>
  <c r="L1730" i="3"/>
  <c r="K1730" i="3"/>
  <c r="BA1729" i="3"/>
  <c r="AY1729" i="3"/>
  <c r="AX1729" i="3"/>
  <c r="AZ1729" i="3" s="1"/>
  <c r="AW1729" i="3"/>
  <c r="AV1729" i="3"/>
  <c r="AU1729" i="3"/>
  <c r="AS1729" i="3"/>
  <c r="AQ1729" i="3"/>
  <c r="AM1729" i="3"/>
  <c r="AE1729" i="3"/>
  <c r="AD1729" i="3"/>
  <c r="AC1729" i="3"/>
  <c r="AB1729" i="3"/>
  <c r="AA1729" i="3"/>
  <c r="Z1729" i="3"/>
  <c r="Y1729" i="3"/>
  <c r="X1729" i="3"/>
  <c r="W1729" i="3"/>
  <c r="V1729" i="3"/>
  <c r="U1729" i="3"/>
  <c r="T1729" i="3"/>
  <c r="S1729" i="3"/>
  <c r="R1729" i="3"/>
  <c r="Q1729" i="3"/>
  <c r="O1729" i="3"/>
  <c r="N1729" i="3"/>
  <c r="M1729" i="3"/>
  <c r="L1729" i="3"/>
  <c r="K1729" i="3"/>
  <c r="BA1728" i="3"/>
  <c r="AY1728" i="3"/>
  <c r="AX1728" i="3"/>
  <c r="AZ1728" i="3" s="1"/>
  <c r="AW1728" i="3"/>
  <c r="AV1728" i="3"/>
  <c r="AU1728" i="3"/>
  <c r="AS1728" i="3"/>
  <c r="AQ1728" i="3"/>
  <c r="AM1728" i="3"/>
  <c r="AK1728" i="3"/>
  <c r="AG1728" i="3"/>
  <c r="AE1728" i="3"/>
  <c r="AD1728" i="3"/>
  <c r="AC1728" i="3"/>
  <c r="AB1728" i="3"/>
  <c r="AA1728" i="3"/>
  <c r="Z1728" i="3"/>
  <c r="Y1728" i="3"/>
  <c r="X1728" i="3"/>
  <c r="W1728" i="3"/>
  <c r="V1728" i="3"/>
  <c r="U1728" i="3"/>
  <c r="T1728" i="3"/>
  <c r="S1728" i="3"/>
  <c r="R1728" i="3"/>
  <c r="Q1728" i="3"/>
  <c r="O1728" i="3"/>
  <c r="N1728" i="3"/>
  <c r="M1728" i="3"/>
  <c r="L1728" i="3"/>
  <c r="K1728" i="3"/>
  <c r="BA1727" i="3"/>
  <c r="AY1727" i="3"/>
  <c r="AX1727" i="3"/>
  <c r="AZ1727" i="3" s="1"/>
  <c r="AW1727" i="3"/>
  <c r="AV1727" i="3"/>
  <c r="AU1727" i="3"/>
  <c r="AS1727" i="3"/>
  <c r="AQ1727" i="3" s="1"/>
  <c r="AK1727" i="3"/>
  <c r="AE1727" i="3"/>
  <c r="AG1727" i="3" s="1"/>
  <c r="AD1727" i="3"/>
  <c r="AC1727" i="3"/>
  <c r="AB1727" i="3"/>
  <c r="AA1727" i="3"/>
  <c r="Z1727" i="3"/>
  <c r="Y1727" i="3"/>
  <c r="X1727" i="3"/>
  <c r="W1727" i="3"/>
  <c r="V1727" i="3"/>
  <c r="U1727" i="3"/>
  <c r="T1727" i="3"/>
  <c r="S1727" i="3"/>
  <c r="R1727" i="3"/>
  <c r="Q1727" i="3"/>
  <c r="O1727" i="3"/>
  <c r="N1727" i="3"/>
  <c r="M1727" i="3"/>
  <c r="L1727" i="3"/>
  <c r="K1727" i="3"/>
  <c r="BA1726" i="3"/>
  <c r="AY1726" i="3"/>
  <c r="AX1726" i="3"/>
  <c r="AZ1726" i="3" s="1"/>
  <c r="AW1726" i="3"/>
  <c r="AV1726" i="3"/>
  <c r="AU1726" i="3"/>
  <c r="AS1726" i="3"/>
  <c r="AQ1726" i="3" s="1"/>
  <c r="AM1726" i="3"/>
  <c r="AE1726" i="3"/>
  <c r="AK1726" i="3" s="1"/>
  <c r="AD1726" i="3"/>
  <c r="AC1726" i="3"/>
  <c r="AB1726" i="3"/>
  <c r="AA1726" i="3"/>
  <c r="Z1726" i="3"/>
  <c r="Y1726" i="3"/>
  <c r="X1726" i="3"/>
  <c r="W1726" i="3"/>
  <c r="V1726" i="3"/>
  <c r="U1726" i="3"/>
  <c r="T1726" i="3"/>
  <c r="S1726" i="3"/>
  <c r="R1726" i="3"/>
  <c r="Q1726" i="3"/>
  <c r="O1726" i="3"/>
  <c r="N1726" i="3"/>
  <c r="M1726" i="3"/>
  <c r="L1726" i="3"/>
  <c r="K1726" i="3"/>
  <c r="BA1725" i="3"/>
  <c r="AY1725" i="3"/>
  <c r="AX1725" i="3"/>
  <c r="AZ1725" i="3" s="1"/>
  <c r="AW1725" i="3"/>
  <c r="AV1725" i="3"/>
  <c r="AU1725" i="3"/>
  <c r="AS1725" i="3"/>
  <c r="AM1725" i="3" s="1"/>
  <c r="AQ1725" i="3"/>
  <c r="AG1725" i="3"/>
  <c r="AE1725" i="3"/>
  <c r="AD1725" i="3"/>
  <c r="AC1725" i="3"/>
  <c r="AB1725" i="3"/>
  <c r="AA1725" i="3"/>
  <c r="Z1725" i="3"/>
  <c r="Y1725" i="3"/>
  <c r="X1725" i="3"/>
  <c r="W1725" i="3"/>
  <c r="V1725" i="3"/>
  <c r="U1725" i="3"/>
  <c r="T1725" i="3"/>
  <c r="S1725" i="3"/>
  <c r="R1725" i="3"/>
  <c r="Q1725" i="3"/>
  <c r="O1725" i="3"/>
  <c r="N1725" i="3"/>
  <c r="M1725" i="3"/>
  <c r="L1725" i="3"/>
  <c r="K1725" i="3"/>
  <c r="BA1724" i="3"/>
  <c r="AY1724" i="3"/>
  <c r="AX1724" i="3"/>
  <c r="AZ1724" i="3" s="1"/>
  <c r="AW1724" i="3"/>
  <c r="AV1724" i="3"/>
  <c r="AU1724" i="3"/>
  <c r="AS1724" i="3"/>
  <c r="AQ1724" i="3" s="1"/>
  <c r="AK1724" i="3"/>
  <c r="AG1724" i="3"/>
  <c r="AE1724" i="3"/>
  <c r="AD1724" i="3"/>
  <c r="AC1724" i="3"/>
  <c r="AB1724" i="3"/>
  <c r="AA1724" i="3"/>
  <c r="Z1724" i="3"/>
  <c r="Y1724" i="3"/>
  <c r="X1724" i="3"/>
  <c r="W1724" i="3"/>
  <c r="V1724" i="3"/>
  <c r="U1724" i="3"/>
  <c r="T1724" i="3"/>
  <c r="S1724" i="3"/>
  <c r="R1724" i="3"/>
  <c r="Q1724" i="3"/>
  <c r="O1724" i="3"/>
  <c r="N1724" i="3"/>
  <c r="M1724" i="3"/>
  <c r="L1724" i="3"/>
  <c r="K1724" i="3"/>
  <c r="BA1723" i="3"/>
  <c r="AY1723" i="3"/>
  <c r="AX1723" i="3"/>
  <c r="AZ1723" i="3" s="1"/>
  <c r="AW1723" i="3"/>
  <c r="AV1723" i="3"/>
  <c r="AU1723" i="3"/>
  <c r="AS1723" i="3"/>
  <c r="AQ1723" i="3"/>
  <c r="AM1723" i="3"/>
  <c r="AE1723" i="3"/>
  <c r="AD1723" i="3"/>
  <c r="AC1723" i="3"/>
  <c r="AB1723" i="3"/>
  <c r="AA1723" i="3"/>
  <c r="Z1723" i="3"/>
  <c r="Y1723" i="3"/>
  <c r="X1723" i="3"/>
  <c r="W1723" i="3"/>
  <c r="V1723" i="3"/>
  <c r="U1723" i="3"/>
  <c r="T1723" i="3"/>
  <c r="S1723" i="3"/>
  <c r="R1723" i="3"/>
  <c r="Q1723" i="3"/>
  <c r="O1723" i="3"/>
  <c r="N1723" i="3"/>
  <c r="M1723" i="3"/>
  <c r="L1723" i="3"/>
  <c r="K1723" i="3"/>
  <c r="BA1722" i="3"/>
  <c r="AY1722" i="3"/>
  <c r="AX1722" i="3"/>
  <c r="AZ1722" i="3" s="1"/>
  <c r="AW1722" i="3"/>
  <c r="AV1722" i="3"/>
  <c r="AU1722" i="3"/>
  <c r="AS1722" i="3"/>
  <c r="AQ1722" i="3"/>
  <c r="AM1722" i="3"/>
  <c r="AK1722" i="3"/>
  <c r="AG1722" i="3"/>
  <c r="AE1722" i="3"/>
  <c r="AD1722" i="3"/>
  <c r="AC1722" i="3"/>
  <c r="AB1722" i="3"/>
  <c r="AA1722" i="3"/>
  <c r="Z1722" i="3"/>
  <c r="Y1722" i="3"/>
  <c r="X1722" i="3"/>
  <c r="W1722" i="3"/>
  <c r="V1722" i="3"/>
  <c r="U1722" i="3"/>
  <c r="T1722" i="3"/>
  <c r="S1722" i="3"/>
  <c r="R1722" i="3"/>
  <c r="Q1722" i="3"/>
  <c r="O1722" i="3"/>
  <c r="N1722" i="3"/>
  <c r="M1722" i="3"/>
  <c r="L1722" i="3"/>
  <c r="K1722" i="3"/>
  <c r="BA1721" i="3"/>
  <c r="AY1721" i="3"/>
  <c r="AX1721" i="3"/>
  <c r="AZ1721" i="3" s="1"/>
  <c r="AW1721" i="3"/>
  <c r="AV1721" i="3"/>
  <c r="AU1721" i="3"/>
  <c r="AS1721" i="3"/>
  <c r="AQ1721" i="3" s="1"/>
  <c r="AK1721" i="3"/>
  <c r="AE1721" i="3"/>
  <c r="AG1721" i="3" s="1"/>
  <c r="AD1721" i="3"/>
  <c r="AC1721" i="3"/>
  <c r="AB1721" i="3"/>
  <c r="AA1721" i="3"/>
  <c r="Z1721" i="3"/>
  <c r="Y1721" i="3"/>
  <c r="X1721" i="3"/>
  <c r="W1721" i="3"/>
  <c r="V1721" i="3"/>
  <c r="U1721" i="3"/>
  <c r="T1721" i="3"/>
  <c r="S1721" i="3"/>
  <c r="R1721" i="3"/>
  <c r="Q1721" i="3"/>
  <c r="O1721" i="3"/>
  <c r="N1721" i="3"/>
  <c r="M1721" i="3"/>
  <c r="L1721" i="3"/>
  <c r="K1721" i="3"/>
  <c r="BA1720" i="3"/>
  <c r="AY1720" i="3"/>
  <c r="AX1720" i="3"/>
  <c r="AZ1720" i="3" s="1"/>
  <c r="AW1720" i="3"/>
  <c r="AV1720" i="3"/>
  <c r="AU1720" i="3"/>
  <c r="AS1720" i="3"/>
  <c r="AQ1720" i="3" s="1"/>
  <c r="AM1720" i="3"/>
  <c r="AE1720" i="3"/>
  <c r="AK1720" i="3" s="1"/>
  <c r="AD1720" i="3"/>
  <c r="AC1720" i="3"/>
  <c r="AB1720" i="3"/>
  <c r="AA1720" i="3"/>
  <c r="Z1720" i="3"/>
  <c r="Y1720" i="3"/>
  <c r="X1720" i="3"/>
  <c r="W1720" i="3"/>
  <c r="V1720" i="3"/>
  <c r="U1720" i="3"/>
  <c r="T1720" i="3"/>
  <c r="S1720" i="3"/>
  <c r="R1720" i="3"/>
  <c r="Q1720" i="3"/>
  <c r="O1720" i="3"/>
  <c r="N1720" i="3"/>
  <c r="M1720" i="3"/>
  <c r="L1720" i="3"/>
  <c r="K1720" i="3"/>
  <c r="BA1719" i="3"/>
  <c r="AY1719" i="3"/>
  <c r="AX1719" i="3"/>
  <c r="AZ1719" i="3" s="1"/>
  <c r="AW1719" i="3"/>
  <c r="AV1719" i="3"/>
  <c r="AU1719" i="3"/>
  <c r="AS1719" i="3"/>
  <c r="AO1719" i="3" s="1"/>
  <c r="AQ1719" i="3"/>
  <c r="AE1719" i="3"/>
  <c r="AD1719" i="3"/>
  <c r="AC1719" i="3"/>
  <c r="AB1719" i="3"/>
  <c r="AA1719" i="3"/>
  <c r="Z1719" i="3"/>
  <c r="Y1719" i="3"/>
  <c r="X1719" i="3"/>
  <c r="W1719" i="3"/>
  <c r="V1719" i="3"/>
  <c r="U1719" i="3"/>
  <c r="T1719" i="3"/>
  <c r="S1719" i="3"/>
  <c r="R1719" i="3"/>
  <c r="Q1719" i="3"/>
  <c r="O1719" i="3"/>
  <c r="N1719" i="3"/>
  <c r="M1719" i="3"/>
  <c r="L1719" i="3"/>
  <c r="K1719" i="3"/>
  <c r="BA1718" i="3"/>
  <c r="AY1718" i="3"/>
  <c r="AX1718" i="3"/>
  <c r="AZ1718" i="3" s="1"/>
  <c r="AW1718" i="3"/>
  <c r="AV1718" i="3"/>
  <c r="AU1718" i="3"/>
  <c r="AS1718" i="3"/>
  <c r="AQ1718" i="3"/>
  <c r="AO1718" i="3"/>
  <c r="AM1718" i="3"/>
  <c r="AK1718" i="3"/>
  <c r="AE1718" i="3"/>
  <c r="AI1718" i="3" s="1"/>
  <c r="AD1718" i="3"/>
  <c r="AC1718" i="3"/>
  <c r="AB1718" i="3"/>
  <c r="AA1718" i="3"/>
  <c r="Z1718" i="3"/>
  <c r="Y1718" i="3"/>
  <c r="X1718" i="3"/>
  <c r="W1718" i="3"/>
  <c r="V1718" i="3"/>
  <c r="U1718" i="3"/>
  <c r="T1718" i="3"/>
  <c r="S1718" i="3"/>
  <c r="R1718" i="3"/>
  <c r="Q1718" i="3"/>
  <c r="O1718" i="3"/>
  <c r="N1718" i="3"/>
  <c r="M1718" i="3"/>
  <c r="L1718" i="3"/>
  <c r="K1718" i="3"/>
  <c r="BA1717" i="3"/>
  <c r="AY1717" i="3"/>
  <c r="AX1717" i="3"/>
  <c r="AZ1717" i="3" s="1"/>
  <c r="AW1717" i="3"/>
  <c r="AV1717" i="3"/>
  <c r="AU1717" i="3"/>
  <c r="AS1717" i="3"/>
  <c r="AO1717" i="3" s="1"/>
  <c r="AQ1717" i="3"/>
  <c r="AE1717" i="3"/>
  <c r="AD1717" i="3"/>
  <c r="AC1717" i="3"/>
  <c r="AB1717" i="3"/>
  <c r="AA1717" i="3"/>
  <c r="Z1717" i="3"/>
  <c r="Y1717" i="3"/>
  <c r="X1717" i="3"/>
  <c r="W1717" i="3"/>
  <c r="V1717" i="3"/>
  <c r="U1717" i="3"/>
  <c r="T1717" i="3"/>
  <c r="S1717" i="3"/>
  <c r="R1717" i="3"/>
  <c r="Q1717" i="3"/>
  <c r="O1717" i="3"/>
  <c r="N1717" i="3"/>
  <c r="M1717" i="3"/>
  <c r="L1717" i="3"/>
  <c r="K1717" i="3"/>
  <c r="BA1716" i="3"/>
  <c r="AY1716" i="3"/>
  <c r="AX1716" i="3"/>
  <c r="AZ1716" i="3" s="1"/>
  <c r="AW1716" i="3"/>
  <c r="AV1716" i="3"/>
  <c r="AU1716" i="3"/>
  <c r="AS1716" i="3"/>
  <c r="AQ1716" i="3"/>
  <c r="AO1716" i="3"/>
  <c r="AM1716" i="3"/>
  <c r="AK1716" i="3"/>
  <c r="AE1716" i="3"/>
  <c r="AI1716" i="3" s="1"/>
  <c r="AD1716" i="3"/>
  <c r="AC1716" i="3"/>
  <c r="AB1716" i="3"/>
  <c r="AA1716" i="3"/>
  <c r="Z1716" i="3"/>
  <c r="Y1716" i="3"/>
  <c r="X1716" i="3"/>
  <c r="W1716" i="3"/>
  <c r="V1716" i="3"/>
  <c r="U1716" i="3"/>
  <c r="T1716" i="3"/>
  <c r="S1716" i="3"/>
  <c r="R1716" i="3"/>
  <c r="Q1716" i="3"/>
  <c r="O1716" i="3"/>
  <c r="N1716" i="3"/>
  <c r="M1716" i="3"/>
  <c r="L1716" i="3"/>
  <c r="K1716" i="3"/>
  <c r="BA1715" i="3"/>
  <c r="AY1715" i="3"/>
  <c r="AX1715" i="3"/>
  <c r="AZ1715" i="3" s="1"/>
  <c r="AW1715" i="3"/>
  <c r="AV1715" i="3"/>
  <c r="AU1715" i="3"/>
  <c r="AS1715" i="3"/>
  <c r="AO1715" i="3" s="1"/>
  <c r="AQ1715" i="3"/>
  <c r="AE1715" i="3"/>
  <c r="AD1715" i="3"/>
  <c r="AC1715" i="3"/>
  <c r="AB1715" i="3"/>
  <c r="AA1715" i="3"/>
  <c r="Z1715" i="3"/>
  <c r="Y1715" i="3"/>
  <c r="X1715" i="3"/>
  <c r="W1715" i="3"/>
  <c r="V1715" i="3"/>
  <c r="U1715" i="3"/>
  <c r="T1715" i="3"/>
  <c r="S1715" i="3"/>
  <c r="R1715" i="3"/>
  <c r="Q1715" i="3"/>
  <c r="O1715" i="3"/>
  <c r="N1715" i="3"/>
  <c r="M1715" i="3"/>
  <c r="L1715" i="3"/>
  <c r="K1715" i="3"/>
  <c r="BA1714" i="3"/>
  <c r="AY1714" i="3"/>
  <c r="AX1714" i="3"/>
  <c r="AZ1714" i="3" s="1"/>
  <c r="AW1714" i="3"/>
  <c r="AV1714" i="3"/>
  <c r="AU1714" i="3"/>
  <c r="AS1714" i="3"/>
  <c r="AQ1714" i="3"/>
  <c r="AO1714" i="3"/>
  <c r="AM1714" i="3"/>
  <c r="AK1714" i="3"/>
  <c r="AE1714" i="3"/>
  <c r="AI1714" i="3" s="1"/>
  <c r="AD1714" i="3"/>
  <c r="AC1714" i="3"/>
  <c r="AB1714" i="3"/>
  <c r="AA1714" i="3"/>
  <c r="Z1714" i="3"/>
  <c r="Y1714" i="3"/>
  <c r="X1714" i="3"/>
  <c r="W1714" i="3"/>
  <c r="V1714" i="3"/>
  <c r="U1714" i="3"/>
  <c r="T1714" i="3"/>
  <c r="S1714" i="3"/>
  <c r="R1714" i="3"/>
  <c r="Q1714" i="3"/>
  <c r="O1714" i="3"/>
  <c r="N1714" i="3"/>
  <c r="M1714" i="3"/>
  <c r="L1714" i="3"/>
  <c r="K1714" i="3"/>
  <c r="BA1713" i="3"/>
  <c r="AY1713" i="3"/>
  <c r="AX1713" i="3"/>
  <c r="AZ1713" i="3" s="1"/>
  <c r="AW1713" i="3"/>
  <c r="AV1713" i="3"/>
  <c r="AU1713" i="3"/>
  <c r="AS1713" i="3"/>
  <c r="AO1713" i="3" s="1"/>
  <c r="AQ1713" i="3"/>
  <c r="AE1713" i="3"/>
  <c r="AD1713" i="3"/>
  <c r="AC1713" i="3"/>
  <c r="AB1713" i="3"/>
  <c r="AA1713" i="3"/>
  <c r="Z1713" i="3"/>
  <c r="Y1713" i="3"/>
  <c r="X1713" i="3"/>
  <c r="W1713" i="3"/>
  <c r="V1713" i="3"/>
  <c r="U1713" i="3"/>
  <c r="T1713" i="3"/>
  <c r="S1713" i="3"/>
  <c r="R1713" i="3"/>
  <c r="Q1713" i="3"/>
  <c r="O1713" i="3"/>
  <c r="N1713" i="3"/>
  <c r="M1713" i="3"/>
  <c r="L1713" i="3"/>
  <c r="K1713" i="3"/>
  <c r="BA1712" i="3"/>
  <c r="AY1712" i="3"/>
  <c r="AX1712" i="3"/>
  <c r="AZ1712" i="3" s="1"/>
  <c r="AW1712" i="3"/>
  <c r="AV1712" i="3"/>
  <c r="AU1712" i="3"/>
  <c r="AS1712" i="3"/>
  <c r="AQ1712" i="3"/>
  <c r="AO1712" i="3"/>
  <c r="AM1712" i="3"/>
  <c r="AK1712" i="3"/>
  <c r="AE1712" i="3"/>
  <c r="AI1712" i="3" s="1"/>
  <c r="AD1712" i="3"/>
  <c r="AC1712" i="3"/>
  <c r="AB1712" i="3"/>
  <c r="AA1712" i="3"/>
  <c r="Z1712" i="3"/>
  <c r="Y1712" i="3"/>
  <c r="X1712" i="3"/>
  <c r="W1712" i="3"/>
  <c r="V1712" i="3"/>
  <c r="U1712" i="3"/>
  <c r="T1712" i="3"/>
  <c r="S1712" i="3"/>
  <c r="R1712" i="3"/>
  <c r="Q1712" i="3"/>
  <c r="O1712" i="3"/>
  <c r="N1712" i="3"/>
  <c r="M1712" i="3"/>
  <c r="L1712" i="3"/>
  <c r="K1712" i="3"/>
  <c r="BA1711" i="3"/>
  <c r="AY1711" i="3"/>
  <c r="AX1711" i="3"/>
  <c r="AZ1711" i="3" s="1"/>
  <c r="AW1711" i="3"/>
  <c r="AV1711" i="3"/>
  <c r="AU1711" i="3"/>
  <c r="AS1711" i="3"/>
  <c r="AO1711" i="3" s="1"/>
  <c r="AQ1711" i="3"/>
  <c r="AE1711" i="3"/>
  <c r="AD1711" i="3"/>
  <c r="AC1711" i="3"/>
  <c r="AB1711" i="3"/>
  <c r="AA1711" i="3"/>
  <c r="Z1711" i="3"/>
  <c r="Y1711" i="3"/>
  <c r="X1711" i="3"/>
  <c r="W1711" i="3"/>
  <c r="V1711" i="3"/>
  <c r="U1711" i="3"/>
  <c r="T1711" i="3"/>
  <c r="S1711" i="3"/>
  <c r="R1711" i="3"/>
  <c r="Q1711" i="3"/>
  <c r="O1711" i="3"/>
  <c r="N1711" i="3"/>
  <c r="M1711" i="3"/>
  <c r="L1711" i="3"/>
  <c r="K1711" i="3"/>
  <c r="BA1710" i="3"/>
  <c r="AY1710" i="3"/>
  <c r="AX1710" i="3"/>
  <c r="AZ1710" i="3" s="1"/>
  <c r="AW1710" i="3"/>
  <c r="AV1710" i="3"/>
  <c r="AU1710" i="3"/>
  <c r="AS1710" i="3"/>
  <c r="AQ1710" i="3"/>
  <c r="AO1710" i="3"/>
  <c r="AM1710" i="3"/>
  <c r="AK1710" i="3"/>
  <c r="AE1710" i="3"/>
  <c r="AI1710" i="3" s="1"/>
  <c r="AD1710" i="3"/>
  <c r="AC1710" i="3"/>
  <c r="AB1710" i="3"/>
  <c r="AA1710" i="3"/>
  <c r="Z1710" i="3"/>
  <c r="Y1710" i="3"/>
  <c r="X1710" i="3"/>
  <c r="W1710" i="3"/>
  <c r="V1710" i="3"/>
  <c r="U1710" i="3"/>
  <c r="T1710" i="3"/>
  <c r="S1710" i="3"/>
  <c r="R1710" i="3"/>
  <c r="Q1710" i="3"/>
  <c r="O1710" i="3"/>
  <c r="N1710" i="3"/>
  <c r="M1710" i="3"/>
  <c r="L1710" i="3"/>
  <c r="K1710" i="3"/>
  <c r="BA1709" i="3"/>
  <c r="AY1709" i="3"/>
  <c r="AX1709" i="3"/>
  <c r="AZ1709" i="3" s="1"/>
  <c r="AW1709" i="3"/>
  <c r="AV1709" i="3"/>
  <c r="AU1709" i="3"/>
  <c r="AS1709" i="3"/>
  <c r="AP1709" i="3" s="1"/>
  <c r="AQ1709" i="3"/>
  <c r="AM1709" i="3"/>
  <c r="AK1709" i="3"/>
  <c r="AJ1709" i="3"/>
  <c r="AI1709" i="3"/>
  <c r="AE1709" i="3"/>
  <c r="AG1709" i="3" s="1"/>
  <c r="AD1709" i="3"/>
  <c r="AC1709" i="3"/>
  <c r="AB1709" i="3"/>
  <c r="AA1709" i="3"/>
  <c r="Z1709" i="3"/>
  <c r="Y1709" i="3"/>
  <c r="X1709" i="3"/>
  <c r="W1709" i="3"/>
  <c r="V1709" i="3"/>
  <c r="U1709" i="3"/>
  <c r="T1709" i="3"/>
  <c r="S1709" i="3"/>
  <c r="R1709" i="3"/>
  <c r="Q1709" i="3"/>
  <c r="O1709" i="3"/>
  <c r="N1709" i="3"/>
  <c r="M1709" i="3"/>
  <c r="L1709" i="3"/>
  <c r="K1709" i="3"/>
  <c r="BA1708" i="3"/>
  <c r="AY1708" i="3"/>
  <c r="AX1708" i="3"/>
  <c r="AZ1708" i="3" s="1"/>
  <c r="AW1708" i="3"/>
  <c r="AV1708" i="3"/>
  <c r="AU1708" i="3"/>
  <c r="AS1708" i="3"/>
  <c r="AQ1708" i="3" s="1"/>
  <c r="AP1708" i="3"/>
  <c r="AK1708" i="3"/>
  <c r="AJ1708" i="3"/>
  <c r="AI1708" i="3"/>
  <c r="AG1708" i="3"/>
  <c r="AE1708" i="3"/>
  <c r="AD1708" i="3"/>
  <c r="AC1708" i="3"/>
  <c r="AB1708" i="3"/>
  <c r="AA1708" i="3"/>
  <c r="Z1708" i="3"/>
  <c r="Y1708" i="3"/>
  <c r="X1708" i="3"/>
  <c r="W1708" i="3"/>
  <c r="V1708" i="3"/>
  <c r="U1708" i="3"/>
  <c r="T1708" i="3"/>
  <c r="S1708" i="3"/>
  <c r="R1708" i="3"/>
  <c r="Q1708" i="3"/>
  <c r="O1708" i="3"/>
  <c r="N1708" i="3"/>
  <c r="M1708" i="3"/>
  <c r="L1708" i="3"/>
  <c r="K1708" i="3"/>
  <c r="BA1707" i="3"/>
  <c r="AY1707" i="3"/>
  <c r="AX1707" i="3"/>
  <c r="AZ1707" i="3" s="1"/>
  <c r="AW1707" i="3"/>
  <c r="AV1707" i="3"/>
  <c r="AU1707" i="3"/>
  <c r="AS1707" i="3"/>
  <c r="AQ1707" i="3" s="1"/>
  <c r="AO1707" i="3"/>
  <c r="AE1707" i="3"/>
  <c r="AD1707" i="3"/>
  <c r="AC1707" i="3"/>
  <c r="AB1707" i="3"/>
  <c r="AA1707" i="3"/>
  <c r="Z1707" i="3"/>
  <c r="Y1707" i="3"/>
  <c r="X1707" i="3"/>
  <c r="W1707" i="3"/>
  <c r="V1707" i="3"/>
  <c r="U1707" i="3"/>
  <c r="T1707" i="3"/>
  <c r="S1707" i="3"/>
  <c r="R1707" i="3"/>
  <c r="Q1707" i="3"/>
  <c r="O1707" i="3"/>
  <c r="N1707" i="3"/>
  <c r="M1707" i="3"/>
  <c r="L1707" i="3"/>
  <c r="K1707" i="3"/>
  <c r="BA1706" i="3"/>
  <c r="AY1706" i="3"/>
  <c r="AX1706" i="3"/>
  <c r="AZ1706" i="3" s="1"/>
  <c r="AW1706" i="3"/>
  <c r="AV1706" i="3"/>
  <c r="AU1706" i="3"/>
  <c r="AS1706" i="3"/>
  <c r="AQ1706" i="3"/>
  <c r="AP1706" i="3"/>
  <c r="AO1706" i="3"/>
  <c r="AM1706" i="3"/>
  <c r="AI1706" i="3"/>
  <c r="AE1706" i="3"/>
  <c r="AK1706" i="3" s="1"/>
  <c r="AD1706" i="3"/>
  <c r="AC1706" i="3"/>
  <c r="AB1706" i="3"/>
  <c r="AA1706" i="3"/>
  <c r="Z1706" i="3"/>
  <c r="Y1706" i="3"/>
  <c r="X1706" i="3"/>
  <c r="W1706" i="3"/>
  <c r="V1706" i="3"/>
  <c r="U1706" i="3"/>
  <c r="T1706" i="3"/>
  <c r="S1706" i="3"/>
  <c r="R1706" i="3"/>
  <c r="Q1706" i="3"/>
  <c r="O1706" i="3"/>
  <c r="N1706" i="3"/>
  <c r="M1706" i="3"/>
  <c r="L1706" i="3"/>
  <c r="K1706" i="3"/>
  <c r="BA1705" i="3"/>
  <c r="AY1705" i="3"/>
  <c r="AX1705" i="3"/>
  <c r="AZ1705" i="3" s="1"/>
  <c r="AW1705" i="3"/>
  <c r="AV1705" i="3"/>
  <c r="AU1705" i="3"/>
  <c r="AS1705" i="3"/>
  <c r="AQ1705" i="3"/>
  <c r="AP1705" i="3"/>
  <c r="AO1705" i="3"/>
  <c r="AM1705" i="3"/>
  <c r="AK1705" i="3"/>
  <c r="AG1705" i="3"/>
  <c r="AE1705" i="3"/>
  <c r="AJ1705" i="3" s="1"/>
  <c r="AD1705" i="3"/>
  <c r="AC1705" i="3"/>
  <c r="AB1705" i="3"/>
  <c r="AA1705" i="3"/>
  <c r="Z1705" i="3"/>
  <c r="Y1705" i="3"/>
  <c r="X1705" i="3"/>
  <c r="W1705" i="3"/>
  <c r="V1705" i="3"/>
  <c r="U1705" i="3"/>
  <c r="T1705" i="3"/>
  <c r="S1705" i="3"/>
  <c r="R1705" i="3"/>
  <c r="Q1705" i="3"/>
  <c r="O1705" i="3"/>
  <c r="N1705" i="3"/>
  <c r="M1705" i="3"/>
  <c r="L1705" i="3"/>
  <c r="K1705" i="3"/>
  <c r="BA1704" i="3"/>
  <c r="AY1704" i="3"/>
  <c r="AX1704" i="3"/>
  <c r="AZ1704" i="3" s="1"/>
  <c r="AW1704" i="3"/>
  <c r="AV1704" i="3"/>
  <c r="AU1704" i="3"/>
  <c r="AS1704" i="3"/>
  <c r="AQ1704" i="3" s="1"/>
  <c r="AJ1704" i="3"/>
  <c r="AE1704" i="3"/>
  <c r="AK1704" i="3" s="1"/>
  <c r="AD1704" i="3"/>
  <c r="AC1704" i="3"/>
  <c r="AB1704" i="3"/>
  <c r="AA1704" i="3"/>
  <c r="Z1704" i="3"/>
  <c r="Y1704" i="3"/>
  <c r="X1704" i="3"/>
  <c r="W1704" i="3"/>
  <c r="V1704" i="3"/>
  <c r="U1704" i="3"/>
  <c r="T1704" i="3"/>
  <c r="S1704" i="3"/>
  <c r="R1704" i="3"/>
  <c r="Q1704" i="3"/>
  <c r="O1704" i="3"/>
  <c r="N1704" i="3"/>
  <c r="M1704" i="3"/>
  <c r="L1704" i="3"/>
  <c r="K1704" i="3"/>
  <c r="BA1703" i="3"/>
  <c r="AY1703" i="3"/>
  <c r="AX1703" i="3"/>
  <c r="AZ1703" i="3" s="1"/>
  <c r="AW1703" i="3"/>
  <c r="AV1703" i="3"/>
  <c r="AU1703" i="3"/>
  <c r="AS1703" i="3"/>
  <c r="AP1703" i="3" s="1"/>
  <c r="AQ1703" i="3"/>
  <c r="AM1703" i="3"/>
  <c r="AK1703" i="3"/>
  <c r="AJ1703" i="3"/>
  <c r="AI1703" i="3"/>
  <c r="AE1703" i="3"/>
  <c r="AG1703" i="3" s="1"/>
  <c r="AD1703" i="3"/>
  <c r="AC1703" i="3"/>
  <c r="AB1703" i="3"/>
  <c r="AA1703" i="3"/>
  <c r="Z1703" i="3"/>
  <c r="Y1703" i="3"/>
  <c r="X1703" i="3"/>
  <c r="W1703" i="3"/>
  <c r="V1703" i="3"/>
  <c r="U1703" i="3"/>
  <c r="T1703" i="3"/>
  <c r="S1703" i="3"/>
  <c r="R1703" i="3"/>
  <c r="Q1703" i="3"/>
  <c r="O1703" i="3"/>
  <c r="N1703" i="3"/>
  <c r="M1703" i="3"/>
  <c r="L1703" i="3"/>
  <c r="K1703" i="3"/>
  <c r="BA1702" i="3"/>
  <c r="AY1702" i="3"/>
  <c r="AX1702" i="3"/>
  <c r="AZ1702" i="3" s="1"/>
  <c r="AW1702" i="3"/>
  <c r="AV1702" i="3"/>
  <c r="AU1702" i="3"/>
  <c r="AS1702" i="3"/>
  <c r="AO1702" i="3" s="1"/>
  <c r="AQ1702" i="3"/>
  <c r="AP1702" i="3"/>
  <c r="AK1702" i="3"/>
  <c r="AJ1702" i="3"/>
  <c r="AI1702" i="3"/>
  <c r="AG1702" i="3"/>
  <c r="AE1702" i="3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O1702" i="3"/>
  <c r="N1702" i="3"/>
  <c r="M1702" i="3"/>
  <c r="L1702" i="3"/>
  <c r="K1702" i="3"/>
  <c r="BA1701" i="3"/>
  <c r="AY1701" i="3"/>
  <c r="AX1701" i="3"/>
  <c r="AZ1701" i="3" s="1"/>
  <c r="AW1701" i="3"/>
  <c r="AV1701" i="3"/>
  <c r="AU1701" i="3"/>
  <c r="AS1701" i="3"/>
  <c r="AQ1701" i="3" s="1"/>
  <c r="AO1701" i="3"/>
  <c r="AE1701" i="3"/>
  <c r="AD1701" i="3"/>
  <c r="AC1701" i="3"/>
  <c r="AB1701" i="3"/>
  <c r="AA1701" i="3"/>
  <c r="Z1701" i="3"/>
  <c r="Y1701" i="3"/>
  <c r="X1701" i="3"/>
  <c r="W1701" i="3"/>
  <c r="V1701" i="3"/>
  <c r="U1701" i="3"/>
  <c r="T1701" i="3"/>
  <c r="S1701" i="3"/>
  <c r="R1701" i="3"/>
  <c r="Q1701" i="3"/>
  <c r="O1701" i="3"/>
  <c r="N1701" i="3"/>
  <c r="M1701" i="3"/>
  <c r="L1701" i="3"/>
  <c r="K1701" i="3"/>
  <c r="BA1700" i="3"/>
  <c r="AY1700" i="3"/>
  <c r="AX1700" i="3"/>
  <c r="AZ1700" i="3" s="1"/>
  <c r="AW1700" i="3"/>
  <c r="AV1700" i="3"/>
  <c r="AU1700" i="3"/>
  <c r="AS1700" i="3"/>
  <c r="AQ1700" i="3"/>
  <c r="AP1700" i="3"/>
  <c r="AO1700" i="3"/>
  <c r="AM1700" i="3"/>
  <c r="AI1700" i="3"/>
  <c r="AE1700" i="3"/>
  <c r="AK1700" i="3" s="1"/>
  <c r="AD1700" i="3"/>
  <c r="AC1700" i="3"/>
  <c r="AB1700" i="3"/>
  <c r="AA1700" i="3"/>
  <c r="Z1700" i="3"/>
  <c r="Y1700" i="3"/>
  <c r="X1700" i="3"/>
  <c r="W1700" i="3"/>
  <c r="V1700" i="3"/>
  <c r="U1700" i="3"/>
  <c r="T1700" i="3"/>
  <c r="S1700" i="3"/>
  <c r="R1700" i="3"/>
  <c r="Q1700" i="3"/>
  <c r="O1700" i="3"/>
  <c r="N1700" i="3"/>
  <c r="M1700" i="3"/>
  <c r="L1700" i="3"/>
  <c r="K1700" i="3"/>
  <c r="BA1699" i="3"/>
  <c r="AY1699" i="3"/>
  <c r="AX1699" i="3"/>
  <c r="AZ1699" i="3" s="1"/>
  <c r="AW1699" i="3"/>
  <c r="AV1699" i="3"/>
  <c r="AU1699" i="3"/>
  <c r="AS1699" i="3"/>
  <c r="AQ1699" i="3"/>
  <c r="AP1699" i="3"/>
  <c r="AO1699" i="3"/>
  <c r="AM1699" i="3"/>
  <c r="AK1699" i="3"/>
  <c r="AG1699" i="3"/>
  <c r="AE1699" i="3"/>
  <c r="AJ1699" i="3" s="1"/>
  <c r="AD1699" i="3"/>
  <c r="AC1699" i="3"/>
  <c r="AB1699" i="3"/>
  <c r="AA1699" i="3"/>
  <c r="Z1699" i="3"/>
  <c r="Y1699" i="3"/>
  <c r="X1699" i="3"/>
  <c r="W1699" i="3"/>
  <c r="V1699" i="3"/>
  <c r="U1699" i="3"/>
  <c r="T1699" i="3"/>
  <c r="S1699" i="3"/>
  <c r="R1699" i="3"/>
  <c r="Q1699" i="3"/>
  <c r="O1699" i="3"/>
  <c r="N1699" i="3"/>
  <c r="M1699" i="3"/>
  <c r="L1699" i="3"/>
  <c r="K1699" i="3"/>
  <c r="BA1698" i="3"/>
  <c r="AY1698" i="3"/>
  <c r="AX1698" i="3"/>
  <c r="AZ1698" i="3" s="1"/>
  <c r="AW1698" i="3"/>
  <c r="AV1698" i="3"/>
  <c r="AU1698" i="3"/>
  <c r="AS1698" i="3"/>
  <c r="AQ1698" i="3" s="1"/>
  <c r="AJ1698" i="3"/>
  <c r="AE1698" i="3"/>
  <c r="AK1698" i="3" s="1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O1698" i="3"/>
  <c r="N1698" i="3"/>
  <c r="M1698" i="3"/>
  <c r="L1698" i="3"/>
  <c r="K1698" i="3"/>
  <c r="BA1697" i="3"/>
  <c r="AY1697" i="3"/>
  <c r="AX1697" i="3"/>
  <c r="AZ1697" i="3" s="1"/>
  <c r="AW1697" i="3"/>
  <c r="AV1697" i="3"/>
  <c r="AU1697" i="3"/>
  <c r="AS1697" i="3"/>
  <c r="AP1697" i="3" s="1"/>
  <c r="AQ1697" i="3"/>
  <c r="AM1697" i="3"/>
  <c r="AK1697" i="3"/>
  <c r="AJ1697" i="3"/>
  <c r="AI1697" i="3"/>
  <c r="AE1697" i="3"/>
  <c r="AG1697" i="3" s="1"/>
  <c r="AD1697" i="3"/>
  <c r="AC1697" i="3"/>
  <c r="AB1697" i="3"/>
  <c r="AA1697" i="3"/>
  <c r="Z1697" i="3"/>
  <c r="Y1697" i="3"/>
  <c r="X1697" i="3"/>
  <c r="W1697" i="3"/>
  <c r="V1697" i="3"/>
  <c r="U1697" i="3"/>
  <c r="T1697" i="3"/>
  <c r="S1697" i="3"/>
  <c r="R1697" i="3"/>
  <c r="Q1697" i="3"/>
  <c r="O1697" i="3"/>
  <c r="N1697" i="3"/>
  <c r="M1697" i="3"/>
  <c r="L1697" i="3"/>
  <c r="K1697" i="3"/>
  <c r="BA1696" i="3"/>
  <c r="AY1696" i="3"/>
  <c r="AX1696" i="3"/>
  <c r="AZ1696" i="3" s="1"/>
  <c r="AW1696" i="3"/>
  <c r="AV1696" i="3"/>
  <c r="AU1696" i="3"/>
  <c r="AS1696" i="3"/>
  <c r="AO1696" i="3" s="1"/>
  <c r="AQ1696" i="3"/>
  <c r="AP1696" i="3"/>
  <c r="AK1696" i="3"/>
  <c r="AJ1696" i="3"/>
  <c r="AI1696" i="3"/>
  <c r="AG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O1696" i="3"/>
  <c r="N1696" i="3"/>
  <c r="M1696" i="3"/>
  <c r="L1696" i="3"/>
  <c r="K1696" i="3"/>
  <c r="BA1695" i="3"/>
  <c r="AY1695" i="3"/>
  <c r="AX1695" i="3"/>
  <c r="AZ1695" i="3" s="1"/>
  <c r="AW1695" i="3"/>
  <c r="AV1695" i="3"/>
  <c r="AU1695" i="3"/>
  <c r="AS1695" i="3"/>
  <c r="AQ1695" i="3" s="1"/>
  <c r="AO1695" i="3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O1695" i="3"/>
  <c r="N1695" i="3"/>
  <c r="M1695" i="3"/>
  <c r="L1695" i="3"/>
  <c r="K1695" i="3"/>
  <c r="BA1694" i="3"/>
  <c r="AY1694" i="3"/>
  <c r="AX1694" i="3"/>
  <c r="AZ1694" i="3" s="1"/>
  <c r="AW1694" i="3"/>
  <c r="AV1694" i="3"/>
  <c r="AU1694" i="3"/>
  <c r="AS1694" i="3"/>
  <c r="AQ1694" i="3"/>
  <c r="AP1694" i="3"/>
  <c r="AO1694" i="3"/>
  <c r="AM1694" i="3"/>
  <c r="AI1694" i="3"/>
  <c r="AE1694" i="3"/>
  <c r="AK1694" i="3" s="1"/>
  <c r="AD1694" i="3"/>
  <c r="AC1694" i="3"/>
  <c r="AB1694" i="3"/>
  <c r="AA1694" i="3"/>
  <c r="Z1694" i="3"/>
  <c r="Y1694" i="3"/>
  <c r="X1694" i="3"/>
  <c r="W1694" i="3"/>
  <c r="V1694" i="3"/>
  <c r="U1694" i="3"/>
  <c r="T1694" i="3"/>
  <c r="S1694" i="3"/>
  <c r="R1694" i="3"/>
  <c r="Q1694" i="3"/>
  <c r="O1694" i="3"/>
  <c r="N1694" i="3"/>
  <c r="M1694" i="3"/>
  <c r="L1694" i="3"/>
  <c r="K1694" i="3"/>
  <c r="BA1693" i="3"/>
  <c r="AY1693" i="3"/>
  <c r="AX1693" i="3"/>
  <c r="AZ1693" i="3" s="1"/>
  <c r="AW1693" i="3"/>
  <c r="AV1693" i="3"/>
  <c r="AU1693" i="3"/>
  <c r="AS1693" i="3"/>
  <c r="AQ1693" i="3"/>
  <c r="AP1693" i="3"/>
  <c r="AO1693" i="3"/>
  <c r="AM1693" i="3"/>
  <c r="AK1693" i="3"/>
  <c r="AG1693" i="3"/>
  <c r="AE1693" i="3"/>
  <c r="AH1693" i="3" s="1"/>
  <c r="AD1693" i="3"/>
  <c r="AC1693" i="3"/>
  <c r="AB1693" i="3"/>
  <c r="AA1693" i="3"/>
  <c r="Z1693" i="3"/>
  <c r="Y1693" i="3"/>
  <c r="X1693" i="3"/>
  <c r="W1693" i="3"/>
  <c r="V1693" i="3"/>
  <c r="U1693" i="3"/>
  <c r="T1693" i="3"/>
  <c r="S1693" i="3"/>
  <c r="R1693" i="3"/>
  <c r="Q1693" i="3"/>
  <c r="O1693" i="3"/>
  <c r="N1693" i="3"/>
  <c r="M1693" i="3"/>
  <c r="L1693" i="3"/>
  <c r="K1693" i="3"/>
  <c r="AX1692" i="3"/>
  <c r="AW1692" i="3" s="1"/>
  <c r="AU1692" i="3"/>
  <c r="AS1692" i="3"/>
  <c r="AN1692" i="3" s="1"/>
  <c r="AR1692" i="3"/>
  <c r="AQ1692" i="3"/>
  <c r="AP1692" i="3"/>
  <c r="AO1692" i="3"/>
  <c r="AM1692" i="3"/>
  <c r="AL1692" i="3"/>
  <c r="AK1692" i="3"/>
  <c r="AJ1692" i="3"/>
  <c r="AI1692" i="3"/>
  <c r="AG1692" i="3"/>
  <c r="AF1692" i="3"/>
  <c r="AE1692" i="3"/>
  <c r="AH1692" i="3" s="1"/>
  <c r="AD1692" i="3"/>
  <c r="AC1692" i="3"/>
  <c r="AB1692" i="3"/>
  <c r="AA1692" i="3"/>
  <c r="Z1692" i="3"/>
  <c r="Y1692" i="3"/>
  <c r="X1692" i="3"/>
  <c r="W1692" i="3"/>
  <c r="V1692" i="3"/>
  <c r="U1692" i="3"/>
  <c r="T1692" i="3"/>
  <c r="S1692" i="3"/>
  <c r="R1692" i="3"/>
  <c r="Q1692" i="3"/>
  <c r="O1692" i="3"/>
  <c r="N1692" i="3"/>
  <c r="M1692" i="3"/>
  <c r="L1692" i="3"/>
  <c r="K1692" i="3"/>
  <c r="BA1691" i="3"/>
  <c r="AX1691" i="3"/>
  <c r="AV1691" i="3" s="1"/>
  <c r="AW1691" i="3"/>
  <c r="AS1691" i="3"/>
  <c r="AN1691" i="3" s="1"/>
  <c r="AP1691" i="3"/>
  <c r="AL1691" i="3"/>
  <c r="AI1691" i="3"/>
  <c r="AE1691" i="3"/>
  <c r="AH1691" i="3" s="1"/>
  <c r="AD1691" i="3"/>
  <c r="AC1691" i="3"/>
  <c r="AB1691" i="3"/>
  <c r="AA1691" i="3"/>
  <c r="Z1691" i="3"/>
  <c r="Y1691" i="3"/>
  <c r="X1691" i="3"/>
  <c r="W1691" i="3"/>
  <c r="V1691" i="3"/>
  <c r="U1691" i="3"/>
  <c r="T1691" i="3"/>
  <c r="S1691" i="3"/>
  <c r="R1691" i="3"/>
  <c r="Q1691" i="3"/>
  <c r="O1691" i="3"/>
  <c r="N1691" i="3"/>
  <c r="M1691" i="3"/>
  <c r="L1691" i="3"/>
  <c r="K1691" i="3"/>
  <c r="BA1690" i="3"/>
  <c r="AY1690" i="3"/>
  <c r="AX1690" i="3"/>
  <c r="AW1690" i="3"/>
  <c r="AV1690" i="3"/>
  <c r="AU1690" i="3"/>
  <c r="AS1690" i="3"/>
  <c r="AN1690" i="3" s="1"/>
  <c r="AR1690" i="3"/>
  <c r="AO1690" i="3"/>
  <c r="AL1690" i="3"/>
  <c r="AK1690" i="3"/>
  <c r="AG1690" i="3"/>
  <c r="AE1690" i="3"/>
  <c r="AH1690" i="3" s="1"/>
  <c r="AD1690" i="3"/>
  <c r="AC1690" i="3"/>
  <c r="AB1690" i="3"/>
  <c r="AA1690" i="3"/>
  <c r="Z1690" i="3"/>
  <c r="Y1690" i="3"/>
  <c r="X1690" i="3"/>
  <c r="W1690" i="3"/>
  <c r="V1690" i="3"/>
  <c r="U1690" i="3"/>
  <c r="T1690" i="3"/>
  <c r="S1690" i="3"/>
  <c r="R1690" i="3"/>
  <c r="Q1690" i="3"/>
  <c r="O1690" i="3"/>
  <c r="N1690" i="3"/>
  <c r="M1690" i="3"/>
  <c r="L1690" i="3"/>
  <c r="K1690" i="3"/>
  <c r="AX1689" i="3"/>
  <c r="AW1689" i="3" s="1"/>
  <c r="AU1689" i="3"/>
  <c r="AS1689" i="3"/>
  <c r="AN1689" i="3" s="1"/>
  <c r="AR1689" i="3"/>
  <c r="AQ1689" i="3"/>
  <c r="AP1689" i="3"/>
  <c r="AO1689" i="3"/>
  <c r="AM1689" i="3"/>
  <c r="AL1689" i="3"/>
  <c r="AK1689" i="3"/>
  <c r="AJ1689" i="3"/>
  <c r="AI1689" i="3"/>
  <c r="AG1689" i="3"/>
  <c r="AF1689" i="3"/>
  <c r="AE1689" i="3"/>
  <c r="AH1689" i="3" s="1"/>
  <c r="AD1689" i="3"/>
  <c r="AC1689" i="3"/>
  <c r="AB1689" i="3"/>
  <c r="AA1689" i="3"/>
  <c r="Z1689" i="3"/>
  <c r="Y1689" i="3"/>
  <c r="X1689" i="3"/>
  <c r="W1689" i="3"/>
  <c r="V1689" i="3"/>
  <c r="U1689" i="3"/>
  <c r="T1689" i="3"/>
  <c r="S1689" i="3"/>
  <c r="R1689" i="3"/>
  <c r="Q1689" i="3"/>
  <c r="O1689" i="3"/>
  <c r="N1689" i="3"/>
  <c r="M1689" i="3"/>
  <c r="L1689" i="3"/>
  <c r="K1689" i="3"/>
  <c r="BA1688" i="3"/>
  <c r="AX1688" i="3"/>
  <c r="AV1688" i="3" s="1"/>
  <c r="AW1688" i="3"/>
  <c r="AS1688" i="3"/>
  <c r="AN1688" i="3" s="1"/>
  <c r="AP1688" i="3"/>
  <c r="AL1688" i="3"/>
  <c r="AI1688" i="3"/>
  <c r="AE1688" i="3"/>
  <c r="AH1688" i="3" s="1"/>
  <c r="AD1688" i="3"/>
  <c r="AC1688" i="3"/>
  <c r="AB1688" i="3"/>
  <c r="AA1688" i="3"/>
  <c r="Z1688" i="3"/>
  <c r="Y1688" i="3"/>
  <c r="X1688" i="3"/>
  <c r="W1688" i="3"/>
  <c r="V1688" i="3"/>
  <c r="U1688" i="3"/>
  <c r="T1688" i="3"/>
  <c r="S1688" i="3"/>
  <c r="R1688" i="3"/>
  <c r="Q1688" i="3"/>
  <c r="O1688" i="3"/>
  <c r="N1688" i="3"/>
  <c r="M1688" i="3"/>
  <c r="L1688" i="3"/>
  <c r="K1688" i="3"/>
  <c r="BA1687" i="3"/>
  <c r="AY1687" i="3"/>
  <c r="AX1687" i="3"/>
  <c r="AW1687" i="3"/>
  <c r="AV1687" i="3"/>
  <c r="AU1687" i="3"/>
  <c r="AS1687" i="3"/>
  <c r="AN1687" i="3" s="1"/>
  <c r="AR1687" i="3"/>
  <c r="AO1687" i="3"/>
  <c r="AL1687" i="3"/>
  <c r="AK1687" i="3"/>
  <c r="AG1687" i="3"/>
  <c r="AE1687" i="3"/>
  <c r="AH1687" i="3" s="1"/>
  <c r="AD1687" i="3"/>
  <c r="AC1687" i="3"/>
  <c r="AB1687" i="3"/>
  <c r="AA1687" i="3"/>
  <c r="Z1687" i="3"/>
  <c r="Y1687" i="3"/>
  <c r="X1687" i="3"/>
  <c r="W1687" i="3"/>
  <c r="V1687" i="3"/>
  <c r="U1687" i="3"/>
  <c r="T1687" i="3"/>
  <c r="S1687" i="3"/>
  <c r="R1687" i="3"/>
  <c r="Q1687" i="3"/>
  <c r="O1687" i="3"/>
  <c r="N1687" i="3"/>
  <c r="M1687" i="3"/>
  <c r="L1687" i="3"/>
  <c r="K1687" i="3"/>
  <c r="AX1686" i="3"/>
  <c r="AW1686" i="3" s="1"/>
  <c r="AU1686" i="3"/>
  <c r="AS1686" i="3"/>
  <c r="AN1686" i="3" s="1"/>
  <c r="AR1686" i="3"/>
  <c r="AQ1686" i="3"/>
  <c r="AP1686" i="3"/>
  <c r="AO1686" i="3"/>
  <c r="AM1686" i="3"/>
  <c r="AL1686" i="3"/>
  <c r="AK1686" i="3"/>
  <c r="AJ1686" i="3"/>
  <c r="AI1686" i="3"/>
  <c r="AG1686" i="3"/>
  <c r="AF1686" i="3"/>
  <c r="AE1686" i="3"/>
  <c r="AH1686" i="3" s="1"/>
  <c r="AD1686" i="3"/>
  <c r="AC1686" i="3"/>
  <c r="AB1686" i="3"/>
  <c r="AA1686" i="3"/>
  <c r="Z1686" i="3"/>
  <c r="Y1686" i="3"/>
  <c r="X1686" i="3"/>
  <c r="W1686" i="3"/>
  <c r="V1686" i="3"/>
  <c r="U1686" i="3"/>
  <c r="T1686" i="3"/>
  <c r="S1686" i="3"/>
  <c r="R1686" i="3"/>
  <c r="Q1686" i="3"/>
  <c r="O1686" i="3"/>
  <c r="N1686" i="3"/>
  <c r="M1686" i="3"/>
  <c r="L1686" i="3"/>
  <c r="K1686" i="3"/>
  <c r="BA1685" i="3"/>
  <c r="AX1685" i="3"/>
  <c r="AV1685" i="3" s="1"/>
  <c r="AW1685" i="3"/>
  <c r="AS1685" i="3"/>
  <c r="AN1685" i="3" s="1"/>
  <c r="AP1685" i="3"/>
  <c r="AL1685" i="3"/>
  <c r="AI1685" i="3"/>
  <c r="AE1685" i="3"/>
  <c r="AH1685" i="3" s="1"/>
  <c r="AD1685" i="3"/>
  <c r="AC1685" i="3"/>
  <c r="AB1685" i="3"/>
  <c r="AA1685" i="3"/>
  <c r="Z1685" i="3"/>
  <c r="Y1685" i="3"/>
  <c r="X1685" i="3"/>
  <c r="W1685" i="3"/>
  <c r="V1685" i="3"/>
  <c r="U1685" i="3"/>
  <c r="T1685" i="3"/>
  <c r="S1685" i="3"/>
  <c r="R1685" i="3"/>
  <c r="Q1685" i="3"/>
  <c r="O1685" i="3"/>
  <c r="N1685" i="3"/>
  <c r="M1685" i="3"/>
  <c r="L1685" i="3"/>
  <c r="K1685" i="3"/>
  <c r="BA1684" i="3"/>
  <c r="AY1684" i="3"/>
  <c r="AX1684" i="3"/>
  <c r="AW1684" i="3"/>
  <c r="AV1684" i="3"/>
  <c r="AU1684" i="3"/>
  <c r="AS1684" i="3"/>
  <c r="AN1684" i="3" s="1"/>
  <c r="AR1684" i="3"/>
  <c r="AO1684" i="3"/>
  <c r="AL1684" i="3"/>
  <c r="AK1684" i="3"/>
  <c r="AG1684" i="3"/>
  <c r="AE1684" i="3"/>
  <c r="AH1684" i="3" s="1"/>
  <c r="AD1684" i="3"/>
  <c r="AC1684" i="3"/>
  <c r="AB1684" i="3"/>
  <c r="AA1684" i="3"/>
  <c r="Z1684" i="3"/>
  <c r="Y1684" i="3"/>
  <c r="X1684" i="3"/>
  <c r="W1684" i="3"/>
  <c r="V1684" i="3"/>
  <c r="U1684" i="3"/>
  <c r="T1684" i="3"/>
  <c r="S1684" i="3"/>
  <c r="R1684" i="3"/>
  <c r="Q1684" i="3"/>
  <c r="O1684" i="3"/>
  <c r="N1684" i="3"/>
  <c r="M1684" i="3"/>
  <c r="L1684" i="3"/>
  <c r="K1684" i="3"/>
  <c r="AX1683" i="3"/>
  <c r="AW1683" i="3" s="1"/>
  <c r="AS1683" i="3"/>
  <c r="AN1683" i="3" s="1"/>
  <c r="AR1683" i="3"/>
  <c r="AQ1683" i="3"/>
  <c r="AP1683" i="3"/>
  <c r="AO1683" i="3"/>
  <c r="AM1683" i="3"/>
  <c r="AL1683" i="3"/>
  <c r="AK1683" i="3"/>
  <c r="AJ1683" i="3"/>
  <c r="AI1683" i="3"/>
  <c r="AG1683" i="3"/>
  <c r="AF1683" i="3"/>
  <c r="AE1683" i="3"/>
  <c r="AH1683" i="3" s="1"/>
  <c r="AD1683" i="3"/>
  <c r="AC1683" i="3"/>
  <c r="AB1683" i="3"/>
  <c r="AA1683" i="3"/>
  <c r="Z1683" i="3"/>
  <c r="Y1683" i="3"/>
  <c r="X1683" i="3"/>
  <c r="W1683" i="3"/>
  <c r="V1683" i="3"/>
  <c r="U1683" i="3"/>
  <c r="T1683" i="3"/>
  <c r="S1683" i="3"/>
  <c r="R1683" i="3"/>
  <c r="Q1683" i="3"/>
  <c r="O1683" i="3"/>
  <c r="N1683" i="3"/>
  <c r="M1683" i="3"/>
  <c r="L1683" i="3"/>
  <c r="K1683" i="3"/>
  <c r="BA1682" i="3"/>
  <c r="AX1682" i="3"/>
  <c r="AV1682" i="3" s="1"/>
  <c r="AW1682" i="3"/>
  <c r="AS1682" i="3"/>
  <c r="AN1682" i="3" s="1"/>
  <c r="AL1682" i="3"/>
  <c r="AE1682" i="3"/>
  <c r="AH1682" i="3" s="1"/>
  <c r="AD1682" i="3"/>
  <c r="AC1682" i="3"/>
  <c r="AB1682" i="3"/>
  <c r="AA1682" i="3"/>
  <c r="Z1682" i="3"/>
  <c r="Y1682" i="3"/>
  <c r="X1682" i="3"/>
  <c r="W1682" i="3"/>
  <c r="V1682" i="3"/>
  <c r="U1682" i="3"/>
  <c r="T1682" i="3"/>
  <c r="S1682" i="3"/>
  <c r="R1682" i="3"/>
  <c r="Q1682" i="3"/>
  <c r="O1682" i="3"/>
  <c r="N1682" i="3"/>
  <c r="M1682" i="3"/>
  <c r="L1682" i="3"/>
  <c r="K1682" i="3"/>
  <c r="BA1681" i="3"/>
  <c r="AY1681" i="3"/>
  <c r="AX1681" i="3"/>
  <c r="AW1681" i="3"/>
  <c r="AV1681" i="3"/>
  <c r="AU1681" i="3"/>
  <c r="AS1681" i="3"/>
  <c r="AN1681" i="3" s="1"/>
  <c r="AR1681" i="3"/>
  <c r="AO1681" i="3"/>
  <c r="AL1681" i="3"/>
  <c r="AK1681" i="3"/>
  <c r="AG1681" i="3"/>
  <c r="AE1681" i="3"/>
  <c r="AH1681" i="3" s="1"/>
  <c r="AD1681" i="3"/>
  <c r="AC1681" i="3"/>
  <c r="AB1681" i="3"/>
  <c r="AA1681" i="3"/>
  <c r="Z1681" i="3"/>
  <c r="Y1681" i="3"/>
  <c r="X1681" i="3"/>
  <c r="W1681" i="3"/>
  <c r="V1681" i="3"/>
  <c r="U1681" i="3"/>
  <c r="T1681" i="3"/>
  <c r="S1681" i="3"/>
  <c r="R1681" i="3"/>
  <c r="Q1681" i="3"/>
  <c r="O1681" i="3"/>
  <c r="N1681" i="3"/>
  <c r="M1681" i="3"/>
  <c r="L1681" i="3"/>
  <c r="K1681" i="3"/>
  <c r="AX1680" i="3"/>
  <c r="AW1680" i="3" s="1"/>
  <c r="AS1680" i="3"/>
  <c r="AN1680" i="3" s="1"/>
  <c r="AR1680" i="3"/>
  <c r="AQ1680" i="3"/>
  <c r="AP1680" i="3"/>
  <c r="AO1680" i="3"/>
  <c r="AM1680" i="3"/>
  <c r="AL1680" i="3"/>
  <c r="AK1680" i="3"/>
  <c r="AJ1680" i="3"/>
  <c r="AI1680" i="3"/>
  <c r="AG1680" i="3"/>
  <c r="AF1680" i="3"/>
  <c r="AE1680" i="3"/>
  <c r="AH1680" i="3" s="1"/>
  <c r="AD1680" i="3"/>
  <c r="AC1680" i="3"/>
  <c r="AB1680" i="3"/>
  <c r="AA1680" i="3"/>
  <c r="Z1680" i="3"/>
  <c r="Y1680" i="3"/>
  <c r="X1680" i="3"/>
  <c r="W1680" i="3"/>
  <c r="V1680" i="3"/>
  <c r="U1680" i="3"/>
  <c r="T1680" i="3"/>
  <c r="S1680" i="3"/>
  <c r="R1680" i="3"/>
  <c r="Q1680" i="3"/>
  <c r="O1680" i="3"/>
  <c r="N1680" i="3"/>
  <c r="M1680" i="3"/>
  <c r="L1680" i="3"/>
  <c r="K1680" i="3"/>
  <c r="BA1679" i="3"/>
  <c r="AX1679" i="3"/>
  <c r="AV1679" i="3" s="1"/>
  <c r="AW1679" i="3"/>
  <c r="AS1679" i="3"/>
  <c r="AN1679" i="3" s="1"/>
  <c r="AL1679" i="3"/>
  <c r="AE1679" i="3"/>
  <c r="AH1679" i="3" s="1"/>
  <c r="AD1679" i="3"/>
  <c r="AC1679" i="3"/>
  <c r="AB1679" i="3"/>
  <c r="AA1679" i="3"/>
  <c r="Z1679" i="3"/>
  <c r="Y1679" i="3"/>
  <c r="X1679" i="3"/>
  <c r="W1679" i="3"/>
  <c r="V1679" i="3"/>
  <c r="U1679" i="3"/>
  <c r="T1679" i="3"/>
  <c r="S1679" i="3"/>
  <c r="R1679" i="3"/>
  <c r="Q1679" i="3"/>
  <c r="O1679" i="3"/>
  <c r="N1679" i="3"/>
  <c r="M1679" i="3"/>
  <c r="L1679" i="3"/>
  <c r="K1679" i="3"/>
  <c r="BA1678" i="3"/>
  <c r="AY1678" i="3"/>
  <c r="AX1678" i="3"/>
  <c r="AW1678" i="3"/>
  <c r="AV1678" i="3"/>
  <c r="AU1678" i="3"/>
  <c r="AS1678" i="3"/>
  <c r="AN1678" i="3" s="1"/>
  <c r="AR1678" i="3"/>
  <c r="AO1678" i="3"/>
  <c r="AL1678" i="3"/>
  <c r="AG1678" i="3"/>
  <c r="AE1678" i="3"/>
  <c r="AH1678" i="3" s="1"/>
  <c r="AD1678" i="3"/>
  <c r="AC1678" i="3"/>
  <c r="AB1678" i="3"/>
  <c r="AA1678" i="3"/>
  <c r="Z1678" i="3"/>
  <c r="Y1678" i="3"/>
  <c r="X1678" i="3"/>
  <c r="W1678" i="3"/>
  <c r="V1678" i="3"/>
  <c r="U1678" i="3"/>
  <c r="T1678" i="3"/>
  <c r="S1678" i="3"/>
  <c r="R1678" i="3"/>
  <c r="Q1678" i="3"/>
  <c r="O1678" i="3"/>
  <c r="N1678" i="3"/>
  <c r="M1678" i="3"/>
  <c r="L1678" i="3"/>
  <c r="K1678" i="3"/>
  <c r="AX1677" i="3"/>
  <c r="AW1677" i="3" s="1"/>
  <c r="AS1677" i="3"/>
  <c r="AN1677" i="3" s="1"/>
  <c r="AR1677" i="3"/>
  <c r="AQ1677" i="3"/>
  <c r="AP1677" i="3"/>
  <c r="AO1677" i="3"/>
  <c r="AM1677" i="3"/>
  <c r="AL1677" i="3"/>
  <c r="AK1677" i="3"/>
  <c r="AJ1677" i="3"/>
  <c r="AI1677" i="3"/>
  <c r="AG1677" i="3"/>
  <c r="AF1677" i="3"/>
  <c r="AE1677" i="3"/>
  <c r="AH1677" i="3" s="1"/>
  <c r="AD1677" i="3"/>
  <c r="AC1677" i="3"/>
  <c r="AB1677" i="3"/>
  <c r="AA1677" i="3"/>
  <c r="Z1677" i="3"/>
  <c r="Y1677" i="3"/>
  <c r="X1677" i="3"/>
  <c r="W1677" i="3"/>
  <c r="V1677" i="3"/>
  <c r="U1677" i="3"/>
  <c r="T1677" i="3"/>
  <c r="S1677" i="3"/>
  <c r="R1677" i="3"/>
  <c r="Q1677" i="3"/>
  <c r="O1677" i="3"/>
  <c r="N1677" i="3"/>
  <c r="M1677" i="3"/>
  <c r="L1677" i="3"/>
  <c r="K1677" i="3"/>
  <c r="BA1676" i="3"/>
  <c r="AX1676" i="3"/>
  <c r="AW1676" i="3" s="1"/>
  <c r="AS1676" i="3"/>
  <c r="AN1676" i="3" s="1"/>
  <c r="AL1676" i="3"/>
  <c r="AE1676" i="3"/>
  <c r="AH1676" i="3" s="1"/>
  <c r="AD1676" i="3"/>
  <c r="AC1676" i="3"/>
  <c r="AB1676" i="3"/>
  <c r="AA1676" i="3"/>
  <c r="Z1676" i="3"/>
  <c r="Y1676" i="3"/>
  <c r="X1676" i="3"/>
  <c r="W1676" i="3"/>
  <c r="V1676" i="3"/>
  <c r="U1676" i="3"/>
  <c r="T1676" i="3"/>
  <c r="S1676" i="3"/>
  <c r="R1676" i="3"/>
  <c r="Q1676" i="3"/>
  <c r="O1676" i="3"/>
  <c r="N1676" i="3"/>
  <c r="M1676" i="3"/>
  <c r="L1676" i="3"/>
  <c r="K1676" i="3"/>
  <c r="BA1675" i="3"/>
  <c r="AY1675" i="3"/>
  <c r="AX1675" i="3"/>
  <c r="AW1675" i="3"/>
  <c r="AV1675" i="3"/>
  <c r="AU1675" i="3"/>
  <c r="AS1675" i="3"/>
  <c r="AN1675" i="3" s="1"/>
  <c r="AO1675" i="3"/>
  <c r="AL1675" i="3"/>
  <c r="AG1675" i="3"/>
  <c r="AE1675" i="3"/>
  <c r="AH1675" i="3" s="1"/>
  <c r="AD1675" i="3"/>
  <c r="AC1675" i="3"/>
  <c r="AB1675" i="3"/>
  <c r="AA1675" i="3"/>
  <c r="Z1675" i="3"/>
  <c r="Y1675" i="3"/>
  <c r="X1675" i="3"/>
  <c r="W1675" i="3"/>
  <c r="V1675" i="3"/>
  <c r="U1675" i="3"/>
  <c r="T1675" i="3"/>
  <c r="S1675" i="3"/>
  <c r="R1675" i="3"/>
  <c r="Q1675" i="3"/>
  <c r="O1675" i="3"/>
  <c r="N1675" i="3"/>
  <c r="M1675" i="3"/>
  <c r="L1675" i="3"/>
  <c r="K1675" i="3"/>
  <c r="AX1674" i="3"/>
  <c r="AW1674" i="3" s="1"/>
  <c r="AS1674" i="3"/>
  <c r="AN1674" i="3" s="1"/>
  <c r="AR1674" i="3"/>
  <c r="AQ1674" i="3"/>
  <c r="AP1674" i="3"/>
  <c r="AO1674" i="3"/>
  <c r="AM1674" i="3"/>
  <c r="AL1674" i="3"/>
  <c r="AK1674" i="3"/>
  <c r="AJ1674" i="3"/>
  <c r="AI1674" i="3"/>
  <c r="AG1674" i="3"/>
  <c r="AF1674" i="3"/>
  <c r="AE1674" i="3"/>
  <c r="AH1674" i="3" s="1"/>
  <c r="AD1674" i="3"/>
  <c r="AC1674" i="3"/>
  <c r="AB1674" i="3"/>
  <c r="AA1674" i="3"/>
  <c r="Z1674" i="3"/>
  <c r="Y1674" i="3"/>
  <c r="X1674" i="3"/>
  <c r="W1674" i="3"/>
  <c r="V1674" i="3"/>
  <c r="U1674" i="3"/>
  <c r="T1674" i="3"/>
  <c r="S1674" i="3"/>
  <c r="R1674" i="3"/>
  <c r="Q1674" i="3"/>
  <c r="O1674" i="3"/>
  <c r="N1674" i="3"/>
  <c r="M1674" i="3"/>
  <c r="L1674" i="3"/>
  <c r="K1674" i="3"/>
  <c r="BA1673" i="3"/>
  <c r="AX1673" i="3"/>
  <c r="AW1673" i="3" s="1"/>
  <c r="AS1673" i="3"/>
  <c r="AN1673" i="3" s="1"/>
  <c r="AL1673" i="3"/>
  <c r="AE1673" i="3"/>
  <c r="AH1673" i="3" s="1"/>
  <c r="AD1673" i="3"/>
  <c r="AC1673" i="3"/>
  <c r="AB1673" i="3"/>
  <c r="AA1673" i="3"/>
  <c r="Z1673" i="3"/>
  <c r="Y1673" i="3"/>
  <c r="X1673" i="3"/>
  <c r="W1673" i="3"/>
  <c r="V1673" i="3"/>
  <c r="U1673" i="3"/>
  <c r="T1673" i="3"/>
  <c r="S1673" i="3"/>
  <c r="R1673" i="3"/>
  <c r="Q1673" i="3"/>
  <c r="O1673" i="3"/>
  <c r="N1673" i="3"/>
  <c r="M1673" i="3"/>
  <c r="L1673" i="3"/>
  <c r="K1673" i="3"/>
  <c r="BA1672" i="3"/>
  <c r="AY1672" i="3"/>
  <c r="AX1672" i="3"/>
  <c r="AW1672" i="3"/>
  <c r="AV1672" i="3"/>
  <c r="AU1672" i="3"/>
  <c r="AS1672" i="3"/>
  <c r="AN1672" i="3" s="1"/>
  <c r="AO1672" i="3"/>
  <c r="AL1672" i="3"/>
  <c r="AG1672" i="3"/>
  <c r="AE1672" i="3"/>
  <c r="AH1672" i="3" s="1"/>
  <c r="AD1672" i="3"/>
  <c r="AC1672" i="3"/>
  <c r="AB1672" i="3"/>
  <c r="AA1672" i="3"/>
  <c r="Z1672" i="3"/>
  <c r="Y1672" i="3"/>
  <c r="X1672" i="3"/>
  <c r="W1672" i="3"/>
  <c r="V1672" i="3"/>
  <c r="U1672" i="3"/>
  <c r="T1672" i="3"/>
  <c r="S1672" i="3"/>
  <c r="R1672" i="3"/>
  <c r="Q1672" i="3"/>
  <c r="O1672" i="3"/>
  <c r="N1672" i="3"/>
  <c r="M1672" i="3"/>
  <c r="L1672" i="3"/>
  <c r="K1672" i="3"/>
  <c r="AX1671" i="3"/>
  <c r="AW1671" i="3" s="1"/>
  <c r="AS1671" i="3"/>
  <c r="AN1671" i="3" s="1"/>
  <c r="AR1671" i="3"/>
  <c r="AQ1671" i="3"/>
  <c r="AP1671" i="3"/>
  <c r="AO1671" i="3"/>
  <c r="AM1671" i="3"/>
  <c r="AL1671" i="3"/>
  <c r="AK1671" i="3"/>
  <c r="AJ1671" i="3"/>
  <c r="AI1671" i="3"/>
  <c r="AG1671" i="3"/>
  <c r="AF1671" i="3"/>
  <c r="AE1671" i="3"/>
  <c r="AH1671" i="3" s="1"/>
  <c r="AD1671" i="3"/>
  <c r="AC1671" i="3"/>
  <c r="AB1671" i="3"/>
  <c r="AA1671" i="3"/>
  <c r="Z1671" i="3"/>
  <c r="Y1671" i="3"/>
  <c r="X1671" i="3"/>
  <c r="W1671" i="3"/>
  <c r="V1671" i="3"/>
  <c r="U1671" i="3"/>
  <c r="T1671" i="3"/>
  <c r="S1671" i="3"/>
  <c r="R1671" i="3"/>
  <c r="Q1671" i="3"/>
  <c r="O1671" i="3"/>
  <c r="N1671" i="3"/>
  <c r="M1671" i="3"/>
  <c r="L1671" i="3"/>
  <c r="K1671" i="3"/>
  <c r="BA1670" i="3"/>
  <c r="AX1670" i="3"/>
  <c r="AW1670" i="3" s="1"/>
  <c r="AS1670" i="3"/>
  <c r="AN1670" i="3" s="1"/>
  <c r="AL1670" i="3"/>
  <c r="AE1670" i="3"/>
  <c r="AH1670" i="3" s="1"/>
  <c r="AD1670" i="3"/>
  <c r="AC1670" i="3"/>
  <c r="AB1670" i="3"/>
  <c r="AA1670" i="3"/>
  <c r="Z1670" i="3"/>
  <c r="Y1670" i="3"/>
  <c r="X1670" i="3"/>
  <c r="W1670" i="3"/>
  <c r="V1670" i="3"/>
  <c r="U1670" i="3"/>
  <c r="T1670" i="3"/>
  <c r="S1670" i="3"/>
  <c r="R1670" i="3"/>
  <c r="Q1670" i="3"/>
  <c r="O1670" i="3"/>
  <c r="N1670" i="3"/>
  <c r="M1670" i="3"/>
  <c r="L1670" i="3"/>
  <c r="K1670" i="3"/>
  <c r="BA1669" i="3"/>
  <c r="AY1669" i="3"/>
  <c r="AX1669" i="3"/>
  <c r="AW1669" i="3"/>
  <c r="AV1669" i="3"/>
  <c r="AU1669" i="3"/>
  <c r="AS1669" i="3"/>
  <c r="AN1669" i="3" s="1"/>
  <c r="AO1669" i="3"/>
  <c r="AL1669" i="3"/>
  <c r="AG1669" i="3"/>
  <c r="AE1669" i="3"/>
  <c r="AH1669" i="3" s="1"/>
  <c r="AD1669" i="3"/>
  <c r="AC1669" i="3"/>
  <c r="AB1669" i="3"/>
  <c r="AA1669" i="3"/>
  <c r="Z1669" i="3"/>
  <c r="Y1669" i="3"/>
  <c r="X1669" i="3"/>
  <c r="W1669" i="3"/>
  <c r="V1669" i="3"/>
  <c r="U1669" i="3"/>
  <c r="T1669" i="3"/>
  <c r="S1669" i="3"/>
  <c r="R1669" i="3"/>
  <c r="Q1669" i="3"/>
  <c r="O1669" i="3"/>
  <c r="N1669" i="3"/>
  <c r="M1669" i="3"/>
  <c r="L1669" i="3"/>
  <c r="K1669" i="3"/>
  <c r="AX1668" i="3"/>
  <c r="AW1668" i="3" s="1"/>
  <c r="AS1668" i="3"/>
  <c r="AN1668" i="3" s="1"/>
  <c r="AR1668" i="3"/>
  <c r="AQ1668" i="3"/>
  <c r="AP1668" i="3"/>
  <c r="AO1668" i="3"/>
  <c r="AM1668" i="3"/>
  <c r="AL1668" i="3"/>
  <c r="AK1668" i="3"/>
  <c r="AJ1668" i="3"/>
  <c r="AI1668" i="3"/>
  <c r="AG1668" i="3"/>
  <c r="AF1668" i="3"/>
  <c r="AE1668" i="3"/>
  <c r="AH1668" i="3" s="1"/>
  <c r="AD1668" i="3"/>
  <c r="AC1668" i="3"/>
  <c r="AB1668" i="3"/>
  <c r="AA1668" i="3"/>
  <c r="Z1668" i="3"/>
  <c r="Y1668" i="3"/>
  <c r="X1668" i="3"/>
  <c r="W1668" i="3"/>
  <c r="V1668" i="3"/>
  <c r="U1668" i="3"/>
  <c r="T1668" i="3"/>
  <c r="S1668" i="3"/>
  <c r="R1668" i="3"/>
  <c r="Q1668" i="3"/>
  <c r="O1668" i="3"/>
  <c r="N1668" i="3"/>
  <c r="M1668" i="3"/>
  <c r="L1668" i="3"/>
  <c r="K1668" i="3"/>
  <c r="BA1667" i="3"/>
  <c r="AX1667" i="3"/>
  <c r="AW1667" i="3" s="1"/>
  <c r="AS1667" i="3"/>
  <c r="AN1667" i="3" s="1"/>
  <c r="AL1667" i="3"/>
  <c r="AE1667" i="3"/>
  <c r="AH1667" i="3" s="1"/>
  <c r="AD1667" i="3"/>
  <c r="AC1667" i="3"/>
  <c r="AB1667" i="3"/>
  <c r="AA1667" i="3"/>
  <c r="Z1667" i="3"/>
  <c r="Y1667" i="3"/>
  <c r="X1667" i="3"/>
  <c r="W1667" i="3"/>
  <c r="V1667" i="3"/>
  <c r="U1667" i="3"/>
  <c r="T1667" i="3"/>
  <c r="S1667" i="3"/>
  <c r="R1667" i="3"/>
  <c r="Q1667" i="3"/>
  <c r="O1667" i="3"/>
  <c r="N1667" i="3"/>
  <c r="M1667" i="3"/>
  <c r="L1667" i="3"/>
  <c r="K1667" i="3"/>
  <c r="BA1666" i="3"/>
  <c r="AY1666" i="3"/>
  <c r="AX1666" i="3"/>
  <c r="AW1666" i="3"/>
  <c r="AV1666" i="3"/>
  <c r="AU1666" i="3"/>
  <c r="AS1666" i="3"/>
  <c r="AN1666" i="3" s="1"/>
  <c r="AO1666" i="3"/>
  <c r="AL1666" i="3"/>
  <c r="AG1666" i="3"/>
  <c r="AE1666" i="3"/>
  <c r="AH1666" i="3" s="1"/>
  <c r="AD1666" i="3"/>
  <c r="AC1666" i="3"/>
  <c r="AB1666" i="3"/>
  <c r="AA1666" i="3"/>
  <c r="Z1666" i="3"/>
  <c r="Y1666" i="3"/>
  <c r="X1666" i="3"/>
  <c r="W1666" i="3"/>
  <c r="V1666" i="3"/>
  <c r="U1666" i="3"/>
  <c r="T1666" i="3"/>
  <c r="S1666" i="3"/>
  <c r="R1666" i="3"/>
  <c r="Q1666" i="3"/>
  <c r="O1666" i="3"/>
  <c r="N1666" i="3"/>
  <c r="M1666" i="3"/>
  <c r="L1666" i="3"/>
  <c r="K1666" i="3"/>
  <c r="AX1665" i="3"/>
  <c r="AW1665" i="3" s="1"/>
  <c r="AS1665" i="3"/>
  <c r="AN1665" i="3" s="1"/>
  <c r="AR1665" i="3"/>
  <c r="AQ1665" i="3"/>
  <c r="AP1665" i="3"/>
  <c r="AO1665" i="3"/>
  <c r="AM1665" i="3"/>
  <c r="AL1665" i="3"/>
  <c r="AK1665" i="3"/>
  <c r="AJ1665" i="3"/>
  <c r="AI1665" i="3"/>
  <c r="AG1665" i="3"/>
  <c r="AF1665" i="3"/>
  <c r="AE1665" i="3"/>
  <c r="AH1665" i="3" s="1"/>
  <c r="AD1665" i="3"/>
  <c r="AC1665" i="3"/>
  <c r="AB1665" i="3"/>
  <c r="AA1665" i="3"/>
  <c r="Z1665" i="3"/>
  <c r="Y1665" i="3"/>
  <c r="X1665" i="3"/>
  <c r="W1665" i="3"/>
  <c r="V1665" i="3"/>
  <c r="U1665" i="3"/>
  <c r="T1665" i="3"/>
  <c r="S1665" i="3"/>
  <c r="R1665" i="3"/>
  <c r="Q1665" i="3"/>
  <c r="O1665" i="3"/>
  <c r="N1665" i="3"/>
  <c r="M1665" i="3"/>
  <c r="L1665" i="3"/>
  <c r="K1665" i="3"/>
  <c r="BA1664" i="3"/>
  <c r="AX1664" i="3"/>
  <c r="AW1664" i="3" s="1"/>
  <c r="AS1664" i="3"/>
  <c r="AN1664" i="3" s="1"/>
  <c r="AL1664" i="3"/>
  <c r="AE1664" i="3"/>
  <c r="AH1664" i="3" s="1"/>
  <c r="AD1664" i="3"/>
  <c r="AC1664" i="3"/>
  <c r="AB1664" i="3"/>
  <c r="AA1664" i="3"/>
  <c r="Z1664" i="3"/>
  <c r="Y1664" i="3"/>
  <c r="X1664" i="3"/>
  <c r="W1664" i="3"/>
  <c r="V1664" i="3"/>
  <c r="U1664" i="3"/>
  <c r="T1664" i="3"/>
  <c r="S1664" i="3"/>
  <c r="R1664" i="3"/>
  <c r="Q1664" i="3"/>
  <c r="O1664" i="3"/>
  <c r="N1664" i="3"/>
  <c r="M1664" i="3"/>
  <c r="L1664" i="3"/>
  <c r="K1664" i="3"/>
  <c r="BA1663" i="3"/>
  <c r="AY1663" i="3"/>
  <c r="AX1663" i="3"/>
  <c r="AW1663" i="3"/>
  <c r="AV1663" i="3"/>
  <c r="AU1663" i="3"/>
  <c r="AS1663" i="3"/>
  <c r="AN1663" i="3" s="1"/>
  <c r="AO1663" i="3"/>
  <c r="AL1663" i="3"/>
  <c r="AG1663" i="3"/>
  <c r="AE1663" i="3"/>
  <c r="AH1663" i="3" s="1"/>
  <c r="AD1663" i="3"/>
  <c r="AC1663" i="3"/>
  <c r="AB1663" i="3"/>
  <c r="AA1663" i="3"/>
  <c r="Z1663" i="3"/>
  <c r="Y1663" i="3"/>
  <c r="X1663" i="3"/>
  <c r="W1663" i="3"/>
  <c r="V1663" i="3"/>
  <c r="U1663" i="3"/>
  <c r="T1663" i="3"/>
  <c r="S1663" i="3"/>
  <c r="R1663" i="3"/>
  <c r="Q1663" i="3"/>
  <c r="O1663" i="3"/>
  <c r="N1663" i="3"/>
  <c r="M1663" i="3"/>
  <c r="L1663" i="3"/>
  <c r="K1663" i="3"/>
  <c r="AX1662" i="3"/>
  <c r="AW1662" i="3" s="1"/>
  <c r="AS1662" i="3"/>
  <c r="AN1662" i="3" s="1"/>
  <c r="AR1662" i="3"/>
  <c r="AQ1662" i="3"/>
  <c r="AP1662" i="3"/>
  <c r="AO1662" i="3"/>
  <c r="AM1662" i="3"/>
  <c r="AL1662" i="3"/>
  <c r="AK1662" i="3"/>
  <c r="AJ1662" i="3"/>
  <c r="AI1662" i="3"/>
  <c r="AG1662" i="3"/>
  <c r="AF1662" i="3"/>
  <c r="AE1662" i="3"/>
  <c r="AH1662" i="3" s="1"/>
  <c r="AD1662" i="3"/>
  <c r="AC1662" i="3"/>
  <c r="AB1662" i="3"/>
  <c r="AA1662" i="3"/>
  <c r="Z1662" i="3"/>
  <c r="Y1662" i="3"/>
  <c r="X1662" i="3"/>
  <c r="W1662" i="3"/>
  <c r="V1662" i="3"/>
  <c r="U1662" i="3"/>
  <c r="T1662" i="3"/>
  <c r="S1662" i="3"/>
  <c r="R1662" i="3"/>
  <c r="Q1662" i="3"/>
  <c r="O1662" i="3"/>
  <c r="N1662" i="3"/>
  <c r="M1662" i="3"/>
  <c r="L1662" i="3"/>
  <c r="K1662" i="3"/>
  <c r="BA1661" i="3"/>
  <c r="AX1661" i="3"/>
  <c r="AW1661" i="3" s="1"/>
  <c r="AS1661" i="3"/>
  <c r="AN1661" i="3" s="1"/>
  <c r="AL1661" i="3"/>
  <c r="AE1661" i="3"/>
  <c r="AH1661" i="3" s="1"/>
  <c r="AD1661" i="3"/>
  <c r="AC1661" i="3"/>
  <c r="AB1661" i="3"/>
  <c r="AA1661" i="3"/>
  <c r="Z1661" i="3"/>
  <c r="Y1661" i="3"/>
  <c r="X1661" i="3"/>
  <c r="W1661" i="3"/>
  <c r="V1661" i="3"/>
  <c r="U1661" i="3"/>
  <c r="T1661" i="3"/>
  <c r="S1661" i="3"/>
  <c r="R1661" i="3"/>
  <c r="Q1661" i="3"/>
  <c r="O1661" i="3"/>
  <c r="N1661" i="3"/>
  <c r="M1661" i="3"/>
  <c r="L1661" i="3"/>
  <c r="K1661" i="3"/>
  <c r="BA1660" i="3"/>
  <c r="AY1660" i="3"/>
  <c r="AX1660" i="3"/>
  <c r="AW1660" i="3"/>
  <c r="AV1660" i="3"/>
  <c r="AU1660" i="3"/>
  <c r="AS1660" i="3"/>
  <c r="AN1660" i="3" s="1"/>
  <c r="AO1660" i="3"/>
  <c r="AL1660" i="3"/>
  <c r="AG1660" i="3"/>
  <c r="AE1660" i="3"/>
  <c r="AH1660" i="3" s="1"/>
  <c r="AD1660" i="3"/>
  <c r="AC1660" i="3"/>
  <c r="AB1660" i="3"/>
  <c r="AA1660" i="3"/>
  <c r="Z1660" i="3"/>
  <c r="Y1660" i="3"/>
  <c r="X1660" i="3"/>
  <c r="W1660" i="3"/>
  <c r="V1660" i="3"/>
  <c r="U1660" i="3"/>
  <c r="T1660" i="3"/>
  <c r="S1660" i="3"/>
  <c r="R1660" i="3"/>
  <c r="Q1660" i="3"/>
  <c r="O1660" i="3"/>
  <c r="N1660" i="3"/>
  <c r="M1660" i="3"/>
  <c r="L1660" i="3"/>
  <c r="K1660" i="3"/>
  <c r="AX1659" i="3"/>
  <c r="AW1659" i="3" s="1"/>
  <c r="AS1659" i="3"/>
  <c r="AN1659" i="3" s="1"/>
  <c r="AR1659" i="3"/>
  <c r="AQ1659" i="3"/>
  <c r="AP1659" i="3"/>
  <c r="AO1659" i="3"/>
  <c r="AM1659" i="3"/>
  <c r="AL1659" i="3"/>
  <c r="AK1659" i="3"/>
  <c r="AJ1659" i="3"/>
  <c r="AI1659" i="3"/>
  <c r="AG1659" i="3"/>
  <c r="AF1659" i="3"/>
  <c r="AE1659" i="3"/>
  <c r="AH1659" i="3" s="1"/>
  <c r="AD1659" i="3"/>
  <c r="AC1659" i="3"/>
  <c r="AB1659" i="3"/>
  <c r="AA1659" i="3"/>
  <c r="Z1659" i="3"/>
  <c r="Y1659" i="3"/>
  <c r="X1659" i="3"/>
  <c r="W1659" i="3"/>
  <c r="V1659" i="3"/>
  <c r="U1659" i="3"/>
  <c r="T1659" i="3"/>
  <c r="S1659" i="3"/>
  <c r="R1659" i="3"/>
  <c r="Q1659" i="3"/>
  <c r="O1659" i="3"/>
  <c r="N1659" i="3"/>
  <c r="M1659" i="3"/>
  <c r="L1659" i="3"/>
  <c r="K1659" i="3"/>
  <c r="BA1658" i="3"/>
  <c r="AX1658" i="3"/>
  <c r="AW1658" i="3" s="1"/>
  <c r="AS1658" i="3"/>
  <c r="AN1658" i="3" s="1"/>
  <c r="AL1658" i="3"/>
  <c r="AE1658" i="3"/>
  <c r="AH1658" i="3" s="1"/>
  <c r="AD1658" i="3"/>
  <c r="AC1658" i="3"/>
  <c r="AB1658" i="3"/>
  <c r="AA1658" i="3"/>
  <c r="Z1658" i="3"/>
  <c r="Y1658" i="3"/>
  <c r="X1658" i="3"/>
  <c r="W1658" i="3"/>
  <c r="V1658" i="3"/>
  <c r="U1658" i="3"/>
  <c r="T1658" i="3"/>
  <c r="S1658" i="3"/>
  <c r="R1658" i="3"/>
  <c r="Q1658" i="3"/>
  <c r="O1658" i="3"/>
  <c r="N1658" i="3"/>
  <c r="M1658" i="3"/>
  <c r="L1658" i="3"/>
  <c r="K1658" i="3"/>
  <c r="BA1657" i="3"/>
  <c r="AY1657" i="3"/>
  <c r="AX1657" i="3"/>
  <c r="AW1657" i="3"/>
  <c r="AV1657" i="3"/>
  <c r="AU1657" i="3"/>
  <c r="AS1657" i="3"/>
  <c r="AN1657" i="3" s="1"/>
  <c r="AO1657" i="3"/>
  <c r="AL1657" i="3"/>
  <c r="AG1657" i="3"/>
  <c r="AE1657" i="3"/>
  <c r="AH1657" i="3" s="1"/>
  <c r="AD1657" i="3"/>
  <c r="AC1657" i="3"/>
  <c r="AB1657" i="3"/>
  <c r="AA1657" i="3"/>
  <c r="Z1657" i="3"/>
  <c r="Y1657" i="3"/>
  <c r="X1657" i="3"/>
  <c r="W1657" i="3"/>
  <c r="V1657" i="3"/>
  <c r="U1657" i="3"/>
  <c r="T1657" i="3"/>
  <c r="S1657" i="3"/>
  <c r="R1657" i="3"/>
  <c r="Q1657" i="3"/>
  <c r="O1657" i="3"/>
  <c r="N1657" i="3"/>
  <c r="M1657" i="3"/>
  <c r="L1657" i="3"/>
  <c r="K1657" i="3"/>
  <c r="AX1656" i="3"/>
  <c r="AW1656" i="3" s="1"/>
  <c r="AS1656" i="3"/>
  <c r="AN1656" i="3" s="1"/>
  <c r="AR1656" i="3"/>
  <c r="AQ1656" i="3"/>
  <c r="AP1656" i="3"/>
  <c r="AO1656" i="3"/>
  <c r="AM1656" i="3"/>
  <c r="AL1656" i="3"/>
  <c r="AK1656" i="3"/>
  <c r="AJ1656" i="3"/>
  <c r="AI1656" i="3"/>
  <c r="AG1656" i="3"/>
  <c r="AF1656" i="3"/>
  <c r="AE1656" i="3"/>
  <c r="AH1656" i="3" s="1"/>
  <c r="AD1656" i="3"/>
  <c r="AC1656" i="3"/>
  <c r="AB1656" i="3"/>
  <c r="AA1656" i="3"/>
  <c r="Z1656" i="3"/>
  <c r="Y1656" i="3"/>
  <c r="X1656" i="3"/>
  <c r="W1656" i="3"/>
  <c r="V1656" i="3"/>
  <c r="U1656" i="3"/>
  <c r="T1656" i="3"/>
  <c r="S1656" i="3"/>
  <c r="R1656" i="3"/>
  <c r="Q1656" i="3"/>
  <c r="O1656" i="3"/>
  <c r="N1656" i="3"/>
  <c r="M1656" i="3"/>
  <c r="L1656" i="3"/>
  <c r="K1656" i="3"/>
  <c r="BA1655" i="3"/>
  <c r="AX1655" i="3"/>
  <c r="AW1655" i="3" s="1"/>
  <c r="AS1655" i="3"/>
  <c r="AN1655" i="3" s="1"/>
  <c r="AL1655" i="3"/>
  <c r="AE1655" i="3"/>
  <c r="AH1655" i="3" s="1"/>
  <c r="AD1655" i="3"/>
  <c r="AC1655" i="3"/>
  <c r="AB1655" i="3"/>
  <c r="AA1655" i="3"/>
  <c r="Z1655" i="3"/>
  <c r="Y1655" i="3"/>
  <c r="X1655" i="3"/>
  <c r="W1655" i="3"/>
  <c r="V1655" i="3"/>
  <c r="U1655" i="3"/>
  <c r="T1655" i="3"/>
  <c r="S1655" i="3"/>
  <c r="R1655" i="3"/>
  <c r="Q1655" i="3"/>
  <c r="O1655" i="3"/>
  <c r="N1655" i="3"/>
  <c r="M1655" i="3"/>
  <c r="L1655" i="3"/>
  <c r="K1655" i="3"/>
  <c r="BA1654" i="3"/>
  <c r="AY1654" i="3"/>
  <c r="AX1654" i="3"/>
  <c r="AW1654" i="3"/>
  <c r="AV1654" i="3"/>
  <c r="AU1654" i="3"/>
  <c r="AS1654" i="3"/>
  <c r="AN1654" i="3" s="1"/>
  <c r="AO1654" i="3"/>
  <c r="AL1654" i="3"/>
  <c r="AG1654" i="3"/>
  <c r="AE1654" i="3"/>
  <c r="AH1654" i="3" s="1"/>
  <c r="AD1654" i="3"/>
  <c r="AC1654" i="3"/>
  <c r="AB1654" i="3"/>
  <c r="AA1654" i="3"/>
  <c r="Z1654" i="3"/>
  <c r="Y1654" i="3"/>
  <c r="X1654" i="3"/>
  <c r="W1654" i="3"/>
  <c r="V1654" i="3"/>
  <c r="U1654" i="3"/>
  <c r="T1654" i="3"/>
  <c r="S1654" i="3"/>
  <c r="R1654" i="3"/>
  <c r="Q1654" i="3"/>
  <c r="O1654" i="3"/>
  <c r="N1654" i="3"/>
  <c r="M1654" i="3"/>
  <c r="L1654" i="3"/>
  <c r="K1654" i="3"/>
  <c r="AX1653" i="3"/>
  <c r="AW1653" i="3" s="1"/>
  <c r="AS1653" i="3"/>
  <c r="AN1653" i="3" s="1"/>
  <c r="AR1653" i="3"/>
  <c r="AQ1653" i="3"/>
  <c r="AP1653" i="3"/>
  <c r="AO1653" i="3"/>
  <c r="AM1653" i="3"/>
  <c r="AL1653" i="3"/>
  <c r="AK1653" i="3"/>
  <c r="AJ1653" i="3"/>
  <c r="AI1653" i="3"/>
  <c r="AG1653" i="3"/>
  <c r="AF1653" i="3"/>
  <c r="AE1653" i="3"/>
  <c r="AH1653" i="3" s="1"/>
  <c r="AD1653" i="3"/>
  <c r="AC1653" i="3"/>
  <c r="AB1653" i="3"/>
  <c r="AA1653" i="3"/>
  <c r="Z1653" i="3"/>
  <c r="Y1653" i="3"/>
  <c r="X1653" i="3"/>
  <c r="W1653" i="3"/>
  <c r="V1653" i="3"/>
  <c r="U1653" i="3"/>
  <c r="T1653" i="3"/>
  <c r="S1653" i="3"/>
  <c r="R1653" i="3"/>
  <c r="Q1653" i="3"/>
  <c r="O1653" i="3"/>
  <c r="N1653" i="3"/>
  <c r="M1653" i="3"/>
  <c r="L1653" i="3"/>
  <c r="K1653" i="3"/>
  <c r="BA1652" i="3"/>
  <c r="AX1652" i="3"/>
  <c r="AW1652" i="3" s="1"/>
  <c r="AS1652" i="3"/>
  <c r="AL1652" i="3" s="1"/>
  <c r="AE1652" i="3"/>
  <c r="AD1652" i="3"/>
  <c r="AC1652" i="3"/>
  <c r="AB1652" i="3"/>
  <c r="AA1652" i="3"/>
  <c r="Z1652" i="3"/>
  <c r="Y1652" i="3"/>
  <c r="X1652" i="3"/>
  <c r="W1652" i="3"/>
  <c r="V1652" i="3"/>
  <c r="U1652" i="3"/>
  <c r="T1652" i="3"/>
  <c r="S1652" i="3"/>
  <c r="R1652" i="3"/>
  <c r="Q1652" i="3"/>
  <c r="O1652" i="3"/>
  <c r="N1652" i="3"/>
  <c r="M1652" i="3"/>
  <c r="L1652" i="3"/>
  <c r="K1652" i="3"/>
  <c r="BA1651" i="3"/>
  <c r="AY1651" i="3"/>
  <c r="AX1651" i="3"/>
  <c r="AW1651" i="3"/>
  <c r="AV1651" i="3"/>
  <c r="AU1651" i="3"/>
  <c r="AS1651" i="3"/>
  <c r="AN1651" i="3" s="1"/>
  <c r="AO1651" i="3"/>
  <c r="AL1651" i="3"/>
  <c r="AG1651" i="3"/>
  <c r="AE1651" i="3"/>
  <c r="AH1651" i="3" s="1"/>
  <c r="AD1651" i="3"/>
  <c r="AC1651" i="3"/>
  <c r="AB1651" i="3"/>
  <c r="AA1651" i="3"/>
  <c r="Z1651" i="3"/>
  <c r="Y1651" i="3"/>
  <c r="X1651" i="3"/>
  <c r="W1651" i="3"/>
  <c r="V1651" i="3"/>
  <c r="U1651" i="3"/>
  <c r="T1651" i="3"/>
  <c r="S1651" i="3"/>
  <c r="R1651" i="3"/>
  <c r="Q1651" i="3"/>
  <c r="O1651" i="3"/>
  <c r="N1651" i="3"/>
  <c r="M1651" i="3"/>
  <c r="L1651" i="3"/>
  <c r="K1651" i="3"/>
  <c r="AX1650" i="3"/>
  <c r="AS1650" i="3"/>
  <c r="AN1650" i="3" s="1"/>
  <c r="AR1650" i="3"/>
  <c r="AQ1650" i="3"/>
  <c r="AP1650" i="3"/>
  <c r="AO1650" i="3"/>
  <c r="AM1650" i="3"/>
  <c r="AL1650" i="3"/>
  <c r="AK1650" i="3"/>
  <c r="AJ1650" i="3"/>
  <c r="AI1650" i="3"/>
  <c r="AG1650" i="3"/>
  <c r="AF1650" i="3"/>
  <c r="AE1650" i="3"/>
  <c r="AH1650" i="3" s="1"/>
  <c r="AD1650" i="3"/>
  <c r="AC1650" i="3"/>
  <c r="AB1650" i="3"/>
  <c r="AA1650" i="3"/>
  <c r="Z1650" i="3"/>
  <c r="Y1650" i="3"/>
  <c r="X1650" i="3"/>
  <c r="W1650" i="3"/>
  <c r="V1650" i="3"/>
  <c r="U1650" i="3"/>
  <c r="T1650" i="3"/>
  <c r="S1650" i="3"/>
  <c r="R1650" i="3"/>
  <c r="Q1650" i="3"/>
  <c r="O1650" i="3"/>
  <c r="N1650" i="3"/>
  <c r="M1650" i="3"/>
  <c r="L1650" i="3"/>
  <c r="K1650" i="3"/>
  <c r="BA1649" i="3"/>
  <c r="AX1649" i="3"/>
  <c r="AW1649" i="3" s="1"/>
  <c r="AS1649" i="3"/>
  <c r="AL1649" i="3"/>
  <c r="AE1649" i="3"/>
  <c r="AD1649" i="3"/>
  <c r="AC1649" i="3"/>
  <c r="AB1649" i="3"/>
  <c r="AA1649" i="3"/>
  <c r="Z1649" i="3"/>
  <c r="Y1649" i="3"/>
  <c r="X1649" i="3"/>
  <c r="W1649" i="3"/>
  <c r="V1649" i="3"/>
  <c r="U1649" i="3"/>
  <c r="T1649" i="3"/>
  <c r="S1649" i="3"/>
  <c r="R1649" i="3"/>
  <c r="Q1649" i="3"/>
  <c r="O1649" i="3"/>
  <c r="N1649" i="3"/>
  <c r="M1649" i="3"/>
  <c r="L1649" i="3"/>
  <c r="K1649" i="3"/>
  <c r="BA1648" i="3"/>
  <c r="AY1648" i="3"/>
  <c r="AX1648" i="3"/>
  <c r="AW1648" i="3"/>
  <c r="AV1648" i="3"/>
  <c r="AU1648" i="3"/>
  <c r="AS1648" i="3"/>
  <c r="AN1648" i="3" s="1"/>
  <c r="AO1648" i="3"/>
  <c r="AL1648" i="3"/>
  <c r="AG1648" i="3"/>
  <c r="AE1648" i="3"/>
  <c r="AH1648" i="3" s="1"/>
  <c r="AD1648" i="3"/>
  <c r="AC1648" i="3"/>
  <c r="AB1648" i="3"/>
  <c r="AA1648" i="3"/>
  <c r="Z1648" i="3"/>
  <c r="Y1648" i="3"/>
  <c r="X1648" i="3"/>
  <c r="W1648" i="3"/>
  <c r="V1648" i="3"/>
  <c r="U1648" i="3"/>
  <c r="T1648" i="3"/>
  <c r="S1648" i="3"/>
  <c r="R1648" i="3"/>
  <c r="Q1648" i="3"/>
  <c r="O1648" i="3"/>
  <c r="N1648" i="3"/>
  <c r="M1648" i="3"/>
  <c r="L1648" i="3"/>
  <c r="K1648" i="3"/>
  <c r="AX1647" i="3"/>
  <c r="AS1647" i="3"/>
  <c r="AN1647" i="3" s="1"/>
  <c r="AR1647" i="3"/>
  <c r="AQ1647" i="3"/>
  <c r="AP1647" i="3"/>
  <c r="AO1647" i="3"/>
  <c r="AM1647" i="3"/>
  <c r="AL1647" i="3"/>
  <c r="AK1647" i="3"/>
  <c r="AJ1647" i="3"/>
  <c r="AI1647" i="3"/>
  <c r="AG1647" i="3"/>
  <c r="AF1647" i="3"/>
  <c r="AE1647" i="3"/>
  <c r="AH1647" i="3" s="1"/>
  <c r="AD1647" i="3"/>
  <c r="AC1647" i="3"/>
  <c r="AB1647" i="3"/>
  <c r="AA1647" i="3"/>
  <c r="Z1647" i="3"/>
  <c r="Y1647" i="3"/>
  <c r="X1647" i="3"/>
  <c r="W1647" i="3"/>
  <c r="V1647" i="3"/>
  <c r="U1647" i="3"/>
  <c r="T1647" i="3"/>
  <c r="S1647" i="3"/>
  <c r="R1647" i="3"/>
  <c r="Q1647" i="3"/>
  <c r="O1647" i="3"/>
  <c r="N1647" i="3"/>
  <c r="M1647" i="3"/>
  <c r="L1647" i="3"/>
  <c r="K1647" i="3"/>
  <c r="BA1646" i="3"/>
  <c r="AX1646" i="3"/>
  <c r="AW1646" i="3" s="1"/>
  <c r="AS1646" i="3"/>
  <c r="AL1646" i="3" s="1"/>
  <c r="AE1646" i="3"/>
  <c r="AD1646" i="3"/>
  <c r="AC1646" i="3"/>
  <c r="AB1646" i="3"/>
  <c r="AA1646" i="3"/>
  <c r="Z1646" i="3"/>
  <c r="Y1646" i="3"/>
  <c r="X1646" i="3"/>
  <c r="W1646" i="3"/>
  <c r="V1646" i="3"/>
  <c r="U1646" i="3"/>
  <c r="T1646" i="3"/>
  <c r="S1646" i="3"/>
  <c r="R1646" i="3"/>
  <c r="Q1646" i="3"/>
  <c r="O1646" i="3"/>
  <c r="N1646" i="3"/>
  <c r="M1646" i="3"/>
  <c r="L1646" i="3"/>
  <c r="K1646" i="3"/>
  <c r="BA1645" i="3"/>
  <c r="AY1645" i="3"/>
  <c r="AX1645" i="3"/>
  <c r="AW1645" i="3"/>
  <c r="AV1645" i="3"/>
  <c r="AU1645" i="3"/>
  <c r="AS1645" i="3"/>
  <c r="AN1645" i="3" s="1"/>
  <c r="AO1645" i="3"/>
  <c r="AL1645" i="3"/>
  <c r="AE1645" i="3"/>
  <c r="AG1645" i="3" s="1"/>
  <c r="AD1645" i="3"/>
  <c r="AC1645" i="3"/>
  <c r="AB1645" i="3"/>
  <c r="AA1645" i="3"/>
  <c r="Z1645" i="3"/>
  <c r="Y1645" i="3"/>
  <c r="X1645" i="3"/>
  <c r="W1645" i="3"/>
  <c r="V1645" i="3"/>
  <c r="U1645" i="3"/>
  <c r="T1645" i="3"/>
  <c r="S1645" i="3"/>
  <c r="R1645" i="3"/>
  <c r="Q1645" i="3"/>
  <c r="O1645" i="3"/>
  <c r="N1645" i="3"/>
  <c r="M1645" i="3"/>
  <c r="L1645" i="3"/>
  <c r="K1645" i="3"/>
  <c r="AX1644" i="3"/>
  <c r="AV1644" i="3" s="1"/>
  <c r="AS1644" i="3"/>
  <c r="AN1644" i="3" s="1"/>
  <c r="AR1644" i="3"/>
  <c r="AQ1644" i="3"/>
  <c r="AP1644" i="3"/>
  <c r="AO1644" i="3"/>
  <c r="AM1644" i="3"/>
  <c r="AL1644" i="3"/>
  <c r="AK1644" i="3"/>
  <c r="AJ1644" i="3"/>
  <c r="AI1644" i="3"/>
  <c r="AG1644" i="3"/>
  <c r="AF1644" i="3"/>
  <c r="AE1644" i="3"/>
  <c r="AH1644" i="3" s="1"/>
  <c r="AD1644" i="3"/>
  <c r="AC1644" i="3"/>
  <c r="AB1644" i="3"/>
  <c r="AA1644" i="3"/>
  <c r="Z1644" i="3"/>
  <c r="Y1644" i="3"/>
  <c r="X1644" i="3"/>
  <c r="W1644" i="3"/>
  <c r="V1644" i="3"/>
  <c r="U1644" i="3"/>
  <c r="T1644" i="3"/>
  <c r="S1644" i="3"/>
  <c r="R1644" i="3"/>
  <c r="Q1644" i="3"/>
  <c r="O1644" i="3"/>
  <c r="N1644" i="3"/>
  <c r="M1644" i="3"/>
  <c r="L1644" i="3"/>
  <c r="K1644" i="3"/>
  <c r="AX1643" i="3"/>
  <c r="AS1643" i="3"/>
  <c r="AQ1643" i="3" s="1"/>
  <c r="AE1643" i="3"/>
  <c r="AJ1643" i="3" s="1"/>
  <c r="AD1643" i="3"/>
  <c r="AC1643" i="3"/>
  <c r="AB1643" i="3"/>
  <c r="AA1643" i="3"/>
  <c r="Z1643" i="3"/>
  <c r="Y1643" i="3"/>
  <c r="X1643" i="3"/>
  <c r="W1643" i="3"/>
  <c r="V1643" i="3"/>
  <c r="U1643" i="3"/>
  <c r="T1643" i="3"/>
  <c r="S1643" i="3"/>
  <c r="R1643" i="3"/>
  <c r="Q1643" i="3"/>
  <c r="O1643" i="3"/>
  <c r="N1643" i="3"/>
  <c r="M1643" i="3"/>
  <c r="L1643" i="3"/>
  <c r="K1643" i="3"/>
  <c r="BA1642" i="3"/>
  <c r="AY1642" i="3"/>
  <c r="AX1642" i="3"/>
  <c r="AW1642" i="3"/>
  <c r="AV1642" i="3"/>
  <c r="AU1642" i="3"/>
  <c r="AS1642" i="3"/>
  <c r="AO1642" i="3" s="1"/>
  <c r="AE1642" i="3"/>
  <c r="AG1642" i="3" s="1"/>
  <c r="AD1642" i="3"/>
  <c r="AC1642" i="3"/>
  <c r="AB1642" i="3"/>
  <c r="AA1642" i="3"/>
  <c r="Z1642" i="3"/>
  <c r="Y1642" i="3"/>
  <c r="X1642" i="3"/>
  <c r="W1642" i="3"/>
  <c r="V1642" i="3"/>
  <c r="U1642" i="3"/>
  <c r="T1642" i="3"/>
  <c r="S1642" i="3"/>
  <c r="R1642" i="3"/>
  <c r="Q1642" i="3"/>
  <c r="O1642" i="3"/>
  <c r="N1642" i="3"/>
  <c r="M1642" i="3"/>
  <c r="L1642" i="3"/>
  <c r="K1642" i="3"/>
  <c r="AX1641" i="3"/>
  <c r="AV1641" i="3" s="1"/>
  <c r="AS1641" i="3"/>
  <c r="AN1641" i="3" s="1"/>
  <c r="AR1641" i="3"/>
  <c r="AQ1641" i="3"/>
  <c r="AP1641" i="3"/>
  <c r="AO1641" i="3"/>
  <c r="AM1641" i="3"/>
  <c r="AL1641" i="3"/>
  <c r="AK1641" i="3"/>
  <c r="AJ1641" i="3"/>
  <c r="AI1641" i="3"/>
  <c r="AG1641" i="3"/>
  <c r="AF1641" i="3"/>
  <c r="AE1641" i="3"/>
  <c r="AH1641" i="3" s="1"/>
  <c r="AD1641" i="3"/>
  <c r="AC1641" i="3"/>
  <c r="AB1641" i="3"/>
  <c r="AA1641" i="3"/>
  <c r="Z1641" i="3"/>
  <c r="Y1641" i="3"/>
  <c r="X1641" i="3"/>
  <c r="W1641" i="3"/>
  <c r="V1641" i="3"/>
  <c r="U1641" i="3"/>
  <c r="T1641" i="3"/>
  <c r="S1641" i="3"/>
  <c r="R1641" i="3"/>
  <c r="Q1641" i="3"/>
  <c r="O1641" i="3"/>
  <c r="N1641" i="3"/>
  <c r="M1641" i="3"/>
  <c r="L1641" i="3"/>
  <c r="K1641" i="3"/>
  <c r="BA1640" i="3"/>
  <c r="AX1640" i="3"/>
  <c r="AS1640" i="3"/>
  <c r="AQ1640" i="3" s="1"/>
  <c r="AE1640" i="3"/>
  <c r="AJ1640" i="3" s="1"/>
  <c r="AD1640" i="3"/>
  <c r="AC1640" i="3"/>
  <c r="AB1640" i="3"/>
  <c r="AA1640" i="3"/>
  <c r="Z1640" i="3"/>
  <c r="Y1640" i="3"/>
  <c r="X1640" i="3"/>
  <c r="W1640" i="3"/>
  <c r="V1640" i="3"/>
  <c r="U1640" i="3"/>
  <c r="T1640" i="3"/>
  <c r="S1640" i="3"/>
  <c r="R1640" i="3"/>
  <c r="Q1640" i="3"/>
  <c r="O1640" i="3"/>
  <c r="N1640" i="3"/>
  <c r="M1640" i="3"/>
  <c r="L1640" i="3"/>
  <c r="K1640" i="3"/>
  <c r="BA1639" i="3"/>
  <c r="AY1639" i="3"/>
  <c r="AX1639" i="3"/>
  <c r="AW1639" i="3"/>
  <c r="AV1639" i="3"/>
  <c r="AU1639" i="3"/>
  <c r="AS1639" i="3"/>
  <c r="AO1639" i="3" s="1"/>
  <c r="AE1639" i="3"/>
  <c r="AG1639" i="3" s="1"/>
  <c r="AD1639" i="3"/>
  <c r="AC1639" i="3"/>
  <c r="AB1639" i="3"/>
  <c r="AA1639" i="3"/>
  <c r="Z1639" i="3"/>
  <c r="Y1639" i="3"/>
  <c r="X1639" i="3"/>
  <c r="W1639" i="3"/>
  <c r="V1639" i="3"/>
  <c r="U1639" i="3"/>
  <c r="T1639" i="3"/>
  <c r="S1639" i="3"/>
  <c r="R1639" i="3"/>
  <c r="Q1639" i="3"/>
  <c r="O1639" i="3"/>
  <c r="N1639" i="3"/>
  <c r="M1639" i="3"/>
  <c r="L1639" i="3"/>
  <c r="K1639" i="3"/>
  <c r="AX1638" i="3"/>
  <c r="AV1638" i="3" s="1"/>
  <c r="AS1638" i="3"/>
  <c r="AN1638" i="3" s="1"/>
  <c r="AR1638" i="3"/>
  <c r="AQ1638" i="3"/>
  <c r="AP1638" i="3"/>
  <c r="AO1638" i="3"/>
  <c r="AM1638" i="3"/>
  <c r="AL1638" i="3"/>
  <c r="AK1638" i="3"/>
  <c r="AJ1638" i="3"/>
  <c r="AI1638" i="3"/>
  <c r="AG1638" i="3"/>
  <c r="AF1638" i="3"/>
  <c r="AE1638" i="3"/>
  <c r="AH1638" i="3" s="1"/>
  <c r="AD1638" i="3"/>
  <c r="AC1638" i="3"/>
  <c r="AB1638" i="3"/>
  <c r="AA1638" i="3"/>
  <c r="Z1638" i="3"/>
  <c r="Y1638" i="3"/>
  <c r="X1638" i="3"/>
  <c r="W1638" i="3"/>
  <c r="V1638" i="3"/>
  <c r="U1638" i="3"/>
  <c r="T1638" i="3"/>
  <c r="S1638" i="3"/>
  <c r="R1638" i="3"/>
  <c r="Q1638" i="3"/>
  <c r="O1638" i="3"/>
  <c r="N1638" i="3"/>
  <c r="M1638" i="3"/>
  <c r="L1638" i="3"/>
  <c r="K1638" i="3"/>
  <c r="BA1637" i="3"/>
  <c r="AX1637" i="3"/>
  <c r="AS1637" i="3"/>
  <c r="AQ1637" i="3" s="1"/>
  <c r="AE1637" i="3"/>
  <c r="AJ1637" i="3" s="1"/>
  <c r="AD1637" i="3"/>
  <c r="AC1637" i="3"/>
  <c r="AB1637" i="3"/>
  <c r="AA1637" i="3"/>
  <c r="Z1637" i="3"/>
  <c r="Y1637" i="3"/>
  <c r="X1637" i="3"/>
  <c r="W1637" i="3"/>
  <c r="V1637" i="3"/>
  <c r="U1637" i="3"/>
  <c r="T1637" i="3"/>
  <c r="S1637" i="3"/>
  <c r="R1637" i="3"/>
  <c r="Q1637" i="3"/>
  <c r="O1637" i="3"/>
  <c r="N1637" i="3"/>
  <c r="M1637" i="3"/>
  <c r="L1637" i="3"/>
  <c r="K1637" i="3"/>
  <c r="BA1636" i="3"/>
  <c r="AY1636" i="3"/>
  <c r="AX1636" i="3"/>
  <c r="AW1636" i="3"/>
  <c r="AV1636" i="3"/>
  <c r="AU1636" i="3"/>
  <c r="AS1636" i="3"/>
  <c r="AO1636" i="3" s="1"/>
  <c r="AE1636" i="3"/>
  <c r="AG1636" i="3" s="1"/>
  <c r="AD1636" i="3"/>
  <c r="AC1636" i="3"/>
  <c r="AB1636" i="3"/>
  <c r="AA1636" i="3"/>
  <c r="Z1636" i="3"/>
  <c r="Y1636" i="3"/>
  <c r="X1636" i="3"/>
  <c r="W1636" i="3"/>
  <c r="V1636" i="3"/>
  <c r="U1636" i="3"/>
  <c r="T1636" i="3"/>
  <c r="S1636" i="3"/>
  <c r="R1636" i="3"/>
  <c r="Q1636" i="3"/>
  <c r="O1636" i="3"/>
  <c r="N1636" i="3"/>
  <c r="M1636" i="3"/>
  <c r="L1636" i="3"/>
  <c r="K1636" i="3"/>
  <c r="AX1635" i="3"/>
  <c r="AV1635" i="3" s="1"/>
  <c r="AS1635" i="3"/>
  <c r="AN1635" i="3" s="1"/>
  <c r="AR1635" i="3"/>
  <c r="AQ1635" i="3"/>
  <c r="AP1635" i="3"/>
  <c r="AO1635" i="3"/>
  <c r="AM1635" i="3"/>
  <c r="AL1635" i="3"/>
  <c r="AK1635" i="3"/>
  <c r="AJ1635" i="3"/>
  <c r="AI1635" i="3"/>
  <c r="AG1635" i="3"/>
  <c r="AF1635" i="3"/>
  <c r="AE1635" i="3"/>
  <c r="AH1635" i="3" s="1"/>
  <c r="AD1635" i="3"/>
  <c r="AC1635" i="3"/>
  <c r="AB1635" i="3"/>
  <c r="AA1635" i="3"/>
  <c r="Z1635" i="3"/>
  <c r="Y1635" i="3"/>
  <c r="X1635" i="3"/>
  <c r="W1635" i="3"/>
  <c r="V1635" i="3"/>
  <c r="U1635" i="3"/>
  <c r="T1635" i="3"/>
  <c r="S1635" i="3"/>
  <c r="R1635" i="3"/>
  <c r="Q1635" i="3"/>
  <c r="O1635" i="3"/>
  <c r="N1635" i="3"/>
  <c r="M1635" i="3"/>
  <c r="L1635" i="3"/>
  <c r="K1635" i="3"/>
  <c r="BA1634" i="3"/>
  <c r="AX1634" i="3"/>
  <c r="AS1634" i="3"/>
  <c r="AQ1634" i="3" s="1"/>
  <c r="AE1634" i="3"/>
  <c r="AJ1634" i="3" s="1"/>
  <c r="AD1634" i="3"/>
  <c r="AC1634" i="3"/>
  <c r="AB1634" i="3"/>
  <c r="AA1634" i="3"/>
  <c r="Z1634" i="3"/>
  <c r="Y1634" i="3"/>
  <c r="X1634" i="3"/>
  <c r="W1634" i="3"/>
  <c r="V1634" i="3"/>
  <c r="U1634" i="3"/>
  <c r="T1634" i="3"/>
  <c r="S1634" i="3"/>
  <c r="R1634" i="3"/>
  <c r="Q1634" i="3"/>
  <c r="O1634" i="3"/>
  <c r="N1634" i="3"/>
  <c r="M1634" i="3"/>
  <c r="L1634" i="3"/>
  <c r="K1634" i="3"/>
  <c r="BA1633" i="3"/>
  <c r="AY1633" i="3"/>
  <c r="AX1633" i="3"/>
  <c r="AW1633" i="3"/>
  <c r="AV1633" i="3"/>
  <c r="AU1633" i="3"/>
  <c r="AS1633" i="3"/>
  <c r="AO1633" i="3" s="1"/>
  <c r="AE1633" i="3"/>
  <c r="AG1633" i="3" s="1"/>
  <c r="AD1633" i="3"/>
  <c r="AC1633" i="3"/>
  <c r="AB1633" i="3"/>
  <c r="AA1633" i="3"/>
  <c r="Z1633" i="3"/>
  <c r="Y1633" i="3"/>
  <c r="X1633" i="3"/>
  <c r="W1633" i="3"/>
  <c r="V1633" i="3"/>
  <c r="U1633" i="3"/>
  <c r="T1633" i="3"/>
  <c r="S1633" i="3"/>
  <c r="R1633" i="3"/>
  <c r="Q1633" i="3"/>
  <c r="O1633" i="3"/>
  <c r="N1633" i="3"/>
  <c r="M1633" i="3"/>
  <c r="L1633" i="3"/>
  <c r="K1633" i="3"/>
  <c r="AX1632" i="3"/>
  <c r="AV1632" i="3" s="1"/>
  <c r="AS1632" i="3"/>
  <c r="AN1632" i="3" s="1"/>
  <c r="AR1632" i="3"/>
  <c r="AQ1632" i="3"/>
  <c r="AP1632" i="3"/>
  <c r="AO1632" i="3"/>
  <c r="AM1632" i="3"/>
  <c r="AL1632" i="3"/>
  <c r="AK1632" i="3"/>
  <c r="AJ1632" i="3"/>
  <c r="AI1632" i="3"/>
  <c r="AG1632" i="3"/>
  <c r="AF1632" i="3"/>
  <c r="AE1632" i="3"/>
  <c r="AH1632" i="3" s="1"/>
  <c r="AD1632" i="3"/>
  <c r="AC1632" i="3"/>
  <c r="AB1632" i="3"/>
  <c r="AA1632" i="3"/>
  <c r="Z1632" i="3"/>
  <c r="Y1632" i="3"/>
  <c r="X1632" i="3"/>
  <c r="W1632" i="3"/>
  <c r="V1632" i="3"/>
  <c r="U1632" i="3"/>
  <c r="T1632" i="3"/>
  <c r="S1632" i="3"/>
  <c r="R1632" i="3"/>
  <c r="Q1632" i="3"/>
  <c r="O1632" i="3"/>
  <c r="N1632" i="3"/>
  <c r="M1632" i="3"/>
  <c r="L1632" i="3"/>
  <c r="K1632" i="3"/>
  <c r="BA1631" i="3"/>
  <c r="AX1631" i="3"/>
  <c r="AW1631" i="3"/>
  <c r="AS1631" i="3"/>
  <c r="AP1631" i="3" s="1"/>
  <c r="AQ1631" i="3"/>
  <c r="AL1631" i="3"/>
  <c r="AI1631" i="3"/>
  <c r="AE1631" i="3"/>
  <c r="AD1631" i="3"/>
  <c r="AC1631" i="3"/>
  <c r="AB1631" i="3"/>
  <c r="AA1631" i="3"/>
  <c r="Z1631" i="3"/>
  <c r="Y1631" i="3"/>
  <c r="X1631" i="3"/>
  <c r="W1631" i="3"/>
  <c r="V1631" i="3"/>
  <c r="U1631" i="3"/>
  <c r="T1631" i="3"/>
  <c r="S1631" i="3"/>
  <c r="R1631" i="3"/>
  <c r="Q1631" i="3"/>
  <c r="O1631" i="3"/>
  <c r="N1631" i="3"/>
  <c r="M1631" i="3"/>
  <c r="L1631" i="3"/>
  <c r="K1631" i="3"/>
  <c r="BA1630" i="3"/>
  <c r="AY1630" i="3"/>
  <c r="AX1630" i="3"/>
  <c r="AW1630" i="3"/>
  <c r="AV1630" i="3"/>
  <c r="AU1630" i="3"/>
  <c r="AS1630" i="3"/>
  <c r="AR1630" i="3"/>
  <c r="AO1630" i="3"/>
  <c r="AL1630" i="3"/>
  <c r="AK1630" i="3"/>
  <c r="AG1630" i="3"/>
  <c r="AE1630" i="3"/>
  <c r="AD1630" i="3"/>
  <c r="AC1630" i="3"/>
  <c r="AB1630" i="3"/>
  <c r="AA1630" i="3"/>
  <c r="Z1630" i="3"/>
  <c r="Y1630" i="3"/>
  <c r="X1630" i="3"/>
  <c r="W1630" i="3"/>
  <c r="V1630" i="3"/>
  <c r="U1630" i="3"/>
  <c r="T1630" i="3"/>
  <c r="S1630" i="3"/>
  <c r="R1630" i="3"/>
  <c r="Q1630" i="3"/>
  <c r="O1630" i="3"/>
  <c r="N1630" i="3"/>
  <c r="M1630" i="3"/>
  <c r="L1630" i="3"/>
  <c r="K1630" i="3"/>
  <c r="AX1629" i="3"/>
  <c r="AV1629" i="3"/>
  <c r="AU1629" i="3"/>
  <c r="AS1629" i="3"/>
  <c r="AN1629" i="3" s="1"/>
  <c r="AR1629" i="3"/>
  <c r="AQ1629" i="3"/>
  <c r="AP1629" i="3"/>
  <c r="AO1629" i="3"/>
  <c r="AM1629" i="3"/>
  <c r="AL1629" i="3"/>
  <c r="AK1629" i="3"/>
  <c r="AJ1629" i="3"/>
  <c r="AI1629" i="3"/>
  <c r="AG1629" i="3"/>
  <c r="AF1629" i="3"/>
  <c r="AE1629" i="3"/>
  <c r="AH1629" i="3" s="1"/>
  <c r="AD1629" i="3"/>
  <c r="AC1629" i="3"/>
  <c r="AB1629" i="3"/>
  <c r="AA1629" i="3"/>
  <c r="Z1629" i="3"/>
  <c r="Y1629" i="3"/>
  <c r="X1629" i="3"/>
  <c r="W1629" i="3"/>
  <c r="V1629" i="3"/>
  <c r="U1629" i="3"/>
  <c r="T1629" i="3"/>
  <c r="S1629" i="3"/>
  <c r="R1629" i="3"/>
  <c r="Q1629" i="3"/>
  <c r="O1629" i="3"/>
  <c r="N1629" i="3"/>
  <c r="M1629" i="3"/>
  <c r="L1629" i="3"/>
  <c r="K1629" i="3"/>
  <c r="BA1628" i="3"/>
  <c r="AX1628" i="3"/>
  <c r="AW1628" i="3"/>
  <c r="AS1628" i="3"/>
  <c r="AQ1628" i="3" s="1"/>
  <c r="AL1628" i="3"/>
  <c r="AI1628" i="3"/>
  <c r="AE1628" i="3"/>
  <c r="AD1628" i="3"/>
  <c r="AC1628" i="3"/>
  <c r="AB1628" i="3"/>
  <c r="AA1628" i="3"/>
  <c r="Z1628" i="3"/>
  <c r="Y1628" i="3"/>
  <c r="X1628" i="3"/>
  <c r="W1628" i="3"/>
  <c r="V1628" i="3"/>
  <c r="U1628" i="3"/>
  <c r="T1628" i="3"/>
  <c r="S1628" i="3"/>
  <c r="R1628" i="3"/>
  <c r="Q1628" i="3"/>
  <c r="O1628" i="3"/>
  <c r="N1628" i="3"/>
  <c r="M1628" i="3"/>
  <c r="L1628" i="3"/>
  <c r="K1628" i="3"/>
  <c r="BA1627" i="3"/>
  <c r="AY1627" i="3"/>
  <c r="AX1627" i="3"/>
  <c r="AW1627" i="3"/>
  <c r="AV1627" i="3"/>
  <c r="AU1627" i="3"/>
  <c r="AS1627" i="3"/>
  <c r="AR1627" i="3"/>
  <c r="AO1627" i="3"/>
  <c r="AL1627" i="3"/>
  <c r="AK1627" i="3"/>
  <c r="AG1627" i="3"/>
  <c r="AE1627" i="3"/>
  <c r="AD1627" i="3"/>
  <c r="AC1627" i="3"/>
  <c r="AB1627" i="3"/>
  <c r="AA1627" i="3"/>
  <c r="Z1627" i="3"/>
  <c r="Y1627" i="3"/>
  <c r="X1627" i="3"/>
  <c r="W1627" i="3"/>
  <c r="V1627" i="3"/>
  <c r="U1627" i="3"/>
  <c r="T1627" i="3"/>
  <c r="S1627" i="3"/>
  <c r="R1627" i="3"/>
  <c r="Q1627" i="3"/>
  <c r="O1627" i="3"/>
  <c r="N1627" i="3"/>
  <c r="M1627" i="3"/>
  <c r="L1627" i="3"/>
  <c r="K1627" i="3"/>
  <c r="AX1626" i="3"/>
  <c r="AV1626" i="3"/>
  <c r="AU1626" i="3"/>
  <c r="AS1626" i="3"/>
  <c r="AN1626" i="3" s="1"/>
  <c r="AR1626" i="3"/>
  <c r="AQ1626" i="3"/>
  <c r="AP1626" i="3"/>
  <c r="AO1626" i="3"/>
  <c r="AM1626" i="3"/>
  <c r="AL1626" i="3"/>
  <c r="AK1626" i="3"/>
  <c r="AJ1626" i="3"/>
  <c r="AI1626" i="3"/>
  <c r="AG1626" i="3"/>
  <c r="AF1626" i="3"/>
  <c r="AE1626" i="3"/>
  <c r="AH1626" i="3" s="1"/>
  <c r="AD1626" i="3"/>
  <c r="AC1626" i="3"/>
  <c r="AB1626" i="3"/>
  <c r="AA1626" i="3"/>
  <c r="Z1626" i="3"/>
  <c r="Y1626" i="3"/>
  <c r="X1626" i="3"/>
  <c r="W1626" i="3"/>
  <c r="V1626" i="3"/>
  <c r="U1626" i="3"/>
  <c r="T1626" i="3"/>
  <c r="S1626" i="3"/>
  <c r="R1626" i="3"/>
  <c r="Q1626" i="3"/>
  <c r="O1626" i="3"/>
  <c r="N1626" i="3"/>
  <c r="M1626" i="3"/>
  <c r="L1626" i="3"/>
  <c r="K1626" i="3"/>
  <c r="BA1625" i="3"/>
  <c r="AX1625" i="3"/>
  <c r="AW1625" i="3"/>
  <c r="AS1625" i="3"/>
  <c r="AQ1625" i="3" s="1"/>
  <c r="AL1625" i="3"/>
  <c r="AI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O1625" i="3"/>
  <c r="N1625" i="3"/>
  <c r="M1625" i="3"/>
  <c r="L1625" i="3"/>
  <c r="K1625" i="3"/>
  <c r="BA1624" i="3"/>
  <c r="AY1624" i="3"/>
  <c r="AX1624" i="3"/>
  <c r="AW1624" i="3"/>
  <c r="AV1624" i="3"/>
  <c r="AU1624" i="3"/>
  <c r="AS1624" i="3"/>
  <c r="AR1624" i="3"/>
  <c r="AO1624" i="3"/>
  <c r="AL1624" i="3"/>
  <c r="AK1624" i="3"/>
  <c r="AG1624" i="3"/>
  <c r="AE1624" i="3"/>
  <c r="AD1624" i="3"/>
  <c r="AC1624" i="3"/>
  <c r="AB1624" i="3"/>
  <c r="AA1624" i="3"/>
  <c r="Z1624" i="3"/>
  <c r="Y1624" i="3"/>
  <c r="X1624" i="3"/>
  <c r="W1624" i="3"/>
  <c r="V1624" i="3"/>
  <c r="U1624" i="3"/>
  <c r="T1624" i="3"/>
  <c r="S1624" i="3"/>
  <c r="R1624" i="3"/>
  <c r="Q1624" i="3"/>
  <c r="O1624" i="3"/>
  <c r="N1624" i="3"/>
  <c r="M1624" i="3"/>
  <c r="L1624" i="3"/>
  <c r="K1624" i="3"/>
  <c r="AX1623" i="3"/>
  <c r="AV1623" i="3"/>
  <c r="AU1623" i="3"/>
  <c r="AS1623" i="3"/>
  <c r="AN1623" i="3" s="1"/>
  <c r="AR1623" i="3"/>
  <c r="AQ1623" i="3"/>
  <c r="AP1623" i="3"/>
  <c r="AO1623" i="3"/>
  <c r="AM1623" i="3"/>
  <c r="AL1623" i="3"/>
  <c r="AK1623" i="3"/>
  <c r="AJ1623" i="3"/>
  <c r="AI1623" i="3"/>
  <c r="AG1623" i="3"/>
  <c r="AF1623" i="3"/>
  <c r="AE1623" i="3"/>
  <c r="AH1623" i="3" s="1"/>
  <c r="AD1623" i="3"/>
  <c r="AC1623" i="3"/>
  <c r="AB1623" i="3"/>
  <c r="AA1623" i="3"/>
  <c r="Z1623" i="3"/>
  <c r="Y1623" i="3"/>
  <c r="X1623" i="3"/>
  <c r="W1623" i="3"/>
  <c r="V1623" i="3"/>
  <c r="U1623" i="3"/>
  <c r="T1623" i="3"/>
  <c r="S1623" i="3"/>
  <c r="R1623" i="3"/>
  <c r="Q1623" i="3"/>
  <c r="O1623" i="3"/>
  <c r="N1623" i="3"/>
  <c r="M1623" i="3"/>
  <c r="L1623" i="3"/>
  <c r="K1623" i="3"/>
  <c r="BA1622" i="3"/>
  <c r="AX1622" i="3"/>
  <c r="AW1622" i="3"/>
  <c r="AS1622" i="3"/>
  <c r="AQ1622" i="3" s="1"/>
  <c r="AL1622" i="3"/>
  <c r="AI1622" i="3"/>
  <c r="AE1622" i="3"/>
  <c r="AD1622" i="3"/>
  <c r="AC1622" i="3"/>
  <c r="AB1622" i="3"/>
  <c r="AA1622" i="3"/>
  <c r="Z1622" i="3"/>
  <c r="Y1622" i="3"/>
  <c r="X1622" i="3"/>
  <c r="W1622" i="3"/>
  <c r="V1622" i="3"/>
  <c r="U1622" i="3"/>
  <c r="T1622" i="3"/>
  <c r="S1622" i="3"/>
  <c r="R1622" i="3"/>
  <c r="Q1622" i="3"/>
  <c r="O1622" i="3"/>
  <c r="N1622" i="3"/>
  <c r="M1622" i="3"/>
  <c r="L1622" i="3"/>
  <c r="K1622" i="3"/>
  <c r="BA1621" i="3"/>
  <c r="AY1621" i="3"/>
  <c r="AX1621" i="3"/>
  <c r="AW1621" i="3"/>
  <c r="AV1621" i="3"/>
  <c r="AU1621" i="3"/>
  <c r="AS1621" i="3"/>
  <c r="AR1621" i="3"/>
  <c r="AO1621" i="3"/>
  <c r="AL1621" i="3"/>
  <c r="AK1621" i="3"/>
  <c r="AG1621" i="3"/>
  <c r="AE1621" i="3"/>
  <c r="AD1621" i="3"/>
  <c r="AC1621" i="3"/>
  <c r="AB1621" i="3"/>
  <c r="AA1621" i="3"/>
  <c r="Z1621" i="3"/>
  <c r="Y1621" i="3"/>
  <c r="X1621" i="3"/>
  <c r="W1621" i="3"/>
  <c r="V1621" i="3"/>
  <c r="U1621" i="3"/>
  <c r="T1621" i="3"/>
  <c r="S1621" i="3"/>
  <c r="R1621" i="3"/>
  <c r="Q1621" i="3"/>
  <c r="O1621" i="3"/>
  <c r="N1621" i="3"/>
  <c r="M1621" i="3"/>
  <c r="L1621" i="3"/>
  <c r="K1621" i="3"/>
  <c r="AX1620" i="3"/>
  <c r="AW1620" i="3"/>
  <c r="AV1620" i="3"/>
  <c r="AU1620" i="3"/>
  <c r="AS1620" i="3"/>
  <c r="AN1620" i="3" s="1"/>
  <c r="AR1620" i="3"/>
  <c r="AQ1620" i="3"/>
  <c r="AP1620" i="3"/>
  <c r="AO1620" i="3"/>
  <c r="AM1620" i="3"/>
  <c r="AL1620" i="3"/>
  <c r="AK1620" i="3"/>
  <c r="AJ1620" i="3"/>
  <c r="AI1620" i="3"/>
  <c r="AG1620" i="3"/>
  <c r="AF1620" i="3"/>
  <c r="AE1620" i="3"/>
  <c r="AH1620" i="3" s="1"/>
  <c r="AD1620" i="3"/>
  <c r="AC1620" i="3"/>
  <c r="AB1620" i="3"/>
  <c r="AA1620" i="3"/>
  <c r="Z1620" i="3"/>
  <c r="Y1620" i="3"/>
  <c r="X1620" i="3"/>
  <c r="W1620" i="3"/>
  <c r="V1620" i="3"/>
  <c r="U1620" i="3"/>
  <c r="T1620" i="3"/>
  <c r="S1620" i="3"/>
  <c r="R1620" i="3"/>
  <c r="Q1620" i="3"/>
  <c r="O1620" i="3"/>
  <c r="N1620" i="3"/>
  <c r="M1620" i="3"/>
  <c r="L1620" i="3"/>
  <c r="K1620" i="3"/>
  <c r="AY1619" i="3"/>
  <c r="AX1619" i="3"/>
  <c r="AW1619" i="3" s="1"/>
  <c r="AS1619" i="3"/>
  <c r="AR1619" i="3"/>
  <c r="AQ1619" i="3"/>
  <c r="AP1619" i="3"/>
  <c r="AL1619" i="3"/>
  <c r="AK1619" i="3"/>
  <c r="AI1619" i="3"/>
  <c r="AE1619" i="3"/>
  <c r="AJ1619" i="3" s="1"/>
  <c r="AD1619" i="3"/>
  <c r="AC1619" i="3"/>
  <c r="AB1619" i="3"/>
  <c r="AA1619" i="3"/>
  <c r="Z1619" i="3"/>
  <c r="Y1619" i="3"/>
  <c r="X1619" i="3"/>
  <c r="W1619" i="3"/>
  <c r="V1619" i="3"/>
  <c r="U1619" i="3"/>
  <c r="T1619" i="3"/>
  <c r="S1619" i="3"/>
  <c r="R1619" i="3"/>
  <c r="Q1619" i="3"/>
  <c r="O1619" i="3"/>
  <c r="N1619" i="3"/>
  <c r="M1619" i="3"/>
  <c r="L1619" i="3"/>
  <c r="K1619" i="3"/>
  <c r="BA1618" i="3"/>
  <c r="AY1618" i="3"/>
  <c r="AX1618" i="3"/>
  <c r="AW1618" i="3"/>
  <c r="AV1618" i="3"/>
  <c r="AU1618" i="3"/>
  <c r="AS1618" i="3"/>
  <c r="AR1618" i="3" s="1"/>
  <c r="AM1618" i="3"/>
  <c r="AE1618" i="3"/>
  <c r="AK1618" i="3" s="1"/>
  <c r="AD1618" i="3"/>
  <c r="AC1618" i="3"/>
  <c r="AB1618" i="3"/>
  <c r="AA1618" i="3"/>
  <c r="Z1618" i="3"/>
  <c r="Y1618" i="3"/>
  <c r="X1618" i="3"/>
  <c r="W1618" i="3"/>
  <c r="V1618" i="3"/>
  <c r="U1618" i="3"/>
  <c r="T1618" i="3"/>
  <c r="S1618" i="3"/>
  <c r="R1618" i="3"/>
  <c r="Q1618" i="3"/>
  <c r="O1618" i="3"/>
  <c r="N1618" i="3"/>
  <c r="M1618" i="3"/>
  <c r="L1618" i="3"/>
  <c r="K1618" i="3"/>
  <c r="AY1617" i="3"/>
  <c r="AX1617" i="3"/>
  <c r="AW1617" i="3" s="1"/>
  <c r="AU1617" i="3"/>
  <c r="AS1617" i="3"/>
  <c r="AN1617" i="3" s="1"/>
  <c r="AR1617" i="3"/>
  <c r="AQ1617" i="3"/>
  <c r="AP1617" i="3"/>
  <c r="AO1617" i="3"/>
  <c r="AM1617" i="3"/>
  <c r="AL1617" i="3"/>
  <c r="AK1617" i="3"/>
  <c r="AJ1617" i="3"/>
  <c r="AI1617" i="3"/>
  <c r="AG1617" i="3"/>
  <c r="AF1617" i="3"/>
  <c r="AE1617" i="3"/>
  <c r="AH1617" i="3" s="1"/>
  <c r="AD1617" i="3"/>
  <c r="AC1617" i="3"/>
  <c r="AB1617" i="3"/>
  <c r="AA1617" i="3"/>
  <c r="Z1617" i="3"/>
  <c r="Y1617" i="3"/>
  <c r="X1617" i="3"/>
  <c r="W1617" i="3"/>
  <c r="V1617" i="3"/>
  <c r="U1617" i="3"/>
  <c r="T1617" i="3"/>
  <c r="S1617" i="3"/>
  <c r="R1617" i="3"/>
  <c r="Q1617" i="3"/>
  <c r="O1617" i="3"/>
  <c r="N1617" i="3"/>
  <c r="M1617" i="3"/>
  <c r="L1617" i="3"/>
  <c r="K1617" i="3"/>
  <c r="BA1616" i="3"/>
  <c r="AY1616" i="3"/>
  <c r="AX1616" i="3"/>
  <c r="AW1616" i="3"/>
  <c r="AU1616" i="3"/>
  <c r="AS1616" i="3"/>
  <c r="AR1616" i="3" s="1"/>
  <c r="AM1616" i="3"/>
  <c r="AE1616" i="3"/>
  <c r="AK1616" i="3" s="1"/>
  <c r="AD1616" i="3"/>
  <c r="AC1616" i="3"/>
  <c r="AB1616" i="3"/>
  <c r="AA1616" i="3"/>
  <c r="Z1616" i="3"/>
  <c r="Y1616" i="3"/>
  <c r="X1616" i="3"/>
  <c r="W1616" i="3"/>
  <c r="V1616" i="3"/>
  <c r="U1616" i="3"/>
  <c r="T1616" i="3"/>
  <c r="S1616" i="3"/>
  <c r="R1616" i="3"/>
  <c r="Q1616" i="3"/>
  <c r="O1616" i="3"/>
  <c r="N1616" i="3"/>
  <c r="M1616" i="3"/>
  <c r="L1616" i="3"/>
  <c r="K1616" i="3"/>
  <c r="BA1615" i="3"/>
  <c r="AY1615" i="3"/>
  <c r="AX1615" i="3"/>
  <c r="AW1615" i="3"/>
  <c r="AV1615" i="3"/>
  <c r="AU1615" i="3"/>
  <c r="AS1615" i="3"/>
  <c r="AR1615" i="3" s="1"/>
  <c r="AM1615" i="3"/>
  <c r="AE1615" i="3"/>
  <c r="AK1615" i="3" s="1"/>
  <c r="AD1615" i="3"/>
  <c r="AC1615" i="3"/>
  <c r="AB1615" i="3"/>
  <c r="AA1615" i="3"/>
  <c r="Z1615" i="3"/>
  <c r="Y1615" i="3"/>
  <c r="X1615" i="3"/>
  <c r="W1615" i="3"/>
  <c r="V1615" i="3"/>
  <c r="U1615" i="3"/>
  <c r="T1615" i="3"/>
  <c r="S1615" i="3"/>
  <c r="R1615" i="3"/>
  <c r="Q1615" i="3"/>
  <c r="O1615" i="3"/>
  <c r="N1615" i="3"/>
  <c r="M1615" i="3"/>
  <c r="L1615" i="3"/>
  <c r="K1615" i="3"/>
  <c r="AY1614" i="3"/>
  <c r="AX1614" i="3"/>
  <c r="AW1614" i="3" s="1"/>
  <c r="AU1614" i="3"/>
  <c r="AS1614" i="3"/>
  <c r="AN1614" i="3" s="1"/>
  <c r="AR1614" i="3"/>
  <c r="AQ1614" i="3"/>
  <c r="AP1614" i="3"/>
  <c r="AO1614" i="3"/>
  <c r="AM1614" i="3"/>
  <c r="AL1614" i="3"/>
  <c r="AK1614" i="3"/>
  <c r="AJ1614" i="3"/>
  <c r="AI1614" i="3"/>
  <c r="AG1614" i="3"/>
  <c r="AF1614" i="3"/>
  <c r="AE1614" i="3"/>
  <c r="AH1614" i="3" s="1"/>
  <c r="AD1614" i="3"/>
  <c r="AC1614" i="3"/>
  <c r="AB1614" i="3"/>
  <c r="AA1614" i="3"/>
  <c r="Z1614" i="3"/>
  <c r="Y1614" i="3"/>
  <c r="X1614" i="3"/>
  <c r="W1614" i="3"/>
  <c r="V1614" i="3"/>
  <c r="U1614" i="3"/>
  <c r="T1614" i="3"/>
  <c r="S1614" i="3"/>
  <c r="R1614" i="3"/>
  <c r="Q1614" i="3"/>
  <c r="O1614" i="3"/>
  <c r="N1614" i="3"/>
  <c r="M1614" i="3"/>
  <c r="L1614" i="3"/>
  <c r="K1614" i="3"/>
  <c r="BA1613" i="3"/>
  <c r="AY1613" i="3"/>
  <c r="AX1613" i="3"/>
  <c r="AW1613" i="3"/>
  <c r="AU1613" i="3"/>
  <c r="AS1613" i="3"/>
  <c r="AR1613" i="3" s="1"/>
  <c r="AM1613" i="3"/>
  <c r="AE1613" i="3"/>
  <c r="AK1613" i="3" s="1"/>
  <c r="AD1613" i="3"/>
  <c r="AC1613" i="3"/>
  <c r="AB1613" i="3"/>
  <c r="AA1613" i="3"/>
  <c r="Z1613" i="3"/>
  <c r="Y1613" i="3"/>
  <c r="X1613" i="3"/>
  <c r="W1613" i="3"/>
  <c r="V1613" i="3"/>
  <c r="U1613" i="3"/>
  <c r="T1613" i="3"/>
  <c r="S1613" i="3"/>
  <c r="R1613" i="3"/>
  <c r="Q1613" i="3"/>
  <c r="O1613" i="3"/>
  <c r="N1613" i="3"/>
  <c r="M1613" i="3"/>
  <c r="L1613" i="3"/>
  <c r="K1613" i="3"/>
  <c r="BA1612" i="3"/>
  <c r="AY1612" i="3"/>
  <c r="AX1612" i="3"/>
  <c r="AW1612" i="3"/>
  <c r="AV1612" i="3"/>
  <c r="AU1612" i="3"/>
  <c r="AS1612" i="3"/>
  <c r="AR1612" i="3" s="1"/>
  <c r="AM1612" i="3"/>
  <c r="AE1612" i="3"/>
  <c r="AK1612" i="3" s="1"/>
  <c r="AD1612" i="3"/>
  <c r="AC1612" i="3"/>
  <c r="AB1612" i="3"/>
  <c r="AA1612" i="3"/>
  <c r="Z1612" i="3"/>
  <c r="Y1612" i="3"/>
  <c r="X1612" i="3"/>
  <c r="W1612" i="3"/>
  <c r="V1612" i="3"/>
  <c r="U1612" i="3"/>
  <c r="T1612" i="3"/>
  <c r="S1612" i="3"/>
  <c r="R1612" i="3"/>
  <c r="Q1612" i="3"/>
  <c r="O1612" i="3"/>
  <c r="N1612" i="3"/>
  <c r="M1612" i="3"/>
  <c r="L1612" i="3"/>
  <c r="K1612" i="3"/>
  <c r="AY1611" i="3"/>
  <c r="AX1611" i="3"/>
  <c r="AW1611" i="3" s="1"/>
  <c r="AU1611" i="3"/>
  <c r="AS1611" i="3"/>
  <c r="AN1611" i="3" s="1"/>
  <c r="AR1611" i="3"/>
  <c r="AQ1611" i="3"/>
  <c r="AP1611" i="3"/>
  <c r="AO1611" i="3"/>
  <c r="AM1611" i="3"/>
  <c r="AL1611" i="3"/>
  <c r="AK1611" i="3"/>
  <c r="AJ1611" i="3"/>
  <c r="AI1611" i="3"/>
  <c r="AG1611" i="3"/>
  <c r="AF1611" i="3"/>
  <c r="AE1611" i="3"/>
  <c r="AH1611" i="3" s="1"/>
  <c r="AD1611" i="3"/>
  <c r="AC1611" i="3"/>
  <c r="AB1611" i="3"/>
  <c r="AA1611" i="3"/>
  <c r="Z1611" i="3"/>
  <c r="Y1611" i="3"/>
  <c r="X1611" i="3"/>
  <c r="W1611" i="3"/>
  <c r="V1611" i="3"/>
  <c r="U1611" i="3"/>
  <c r="T1611" i="3"/>
  <c r="S1611" i="3"/>
  <c r="R1611" i="3"/>
  <c r="Q1611" i="3"/>
  <c r="O1611" i="3"/>
  <c r="N1611" i="3"/>
  <c r="M1611" i="3"/>
  <c r="L1611" i="3"/>
  <c r="K1611" i="3"/>
  <c r="BA1610" i="3"/>
  <c r="AY1610" i="3"/>
  <c r="AX1610" i="3"/>
  <c r="AW1610" i="3"/>
  <c r="AU1610" i="3"/>
  <c r="AS1610" i="3"/>
  <c r="AR1610" i="3" s="1"/>
  <c r="AM1610" i="3"/>
  <c r="AE1610" i="3"/>
  <c r="AK1610" i="3" s="1"/>
  <c r="AD1610" i="3"/>
  <c r="AC1610" i="3"/>
  <c r="AB1610" i="3"/>
  <c r="AA1610" i="3"/>
  <c r="Z1610" i="3"/>
  <c r="Y1610" i="3"/>
  <c r="X1610" i="3"/>
  <c r="W1610" i="3"/>
  <c r="V1610" i="3"/>
  <c r="U1610" i="3"/>
  <c r="T1610" i="3"/>
  <c r="S1610" i="3"/>
  <c r="R1610" i="3"/>
  <c r="Q1610" i="3"/>
  <c r="O1610" i="3"/>
  <c r="N1610" i="3"/>
  <c r="M1610" i="3"/>
  <c r="L1610" i="3"/>
  <c r="K1610" i="3"/>
  <c r="BA1609" i="3"/>
  <c r="AY1609" i="3"/>
  <c r="AX1609" i="3"/>
  <c r="AW1609" i="3"/>
  <c r="AV1609" i="3"/>
  <c r="AU1609" i="3"/>
  <c r="AS1609" i="3"/>
  <c r="AR1609" i="3" s="1"/>
  <c r="AM1609" i="3"/>
  <c r="AE1609" i="3"/>
  <c r="AK1609" i="3" s="1"/>
  <c r="AD1609" i="3"/>
  <c r="AC1609" i="3"/>
  <c r="AB1609" i="3"/>
  <c r="AA1609" i="3"/>
  <c r="Z1609" i="3"/>
  <c r="Y1609" i="3"/>
  <c r="X1609" i="3"/>
  <c r="W1609" i="3"/>
  <c r="V1609" i="3"/>
  <c r="U1609" i="3"/>
  <c r="T1609" i="3"/>
  <c r="S1609" i="3"/>
  <c r="R1609" i="3"/>
  <c r="Q1609" i="3"/>
  <c r="O1609" i="3"/>
  <c r="N1609" i="3"/>
  <c r="M1609" i="3"/>
  <c r="L1609" i="3"/>
  <c r="K1609" i="3"/>
  <c r="AY1608" i="3"/>
  <c r="AX1608" i="3"/>
  <c r="AW1608" i="3" s="1"/>
  <c r="AU1608" i="3"/>
  <c r="AS1608" i="3"/>
  <c r="AN1608" i="3" s="1"/>
  <c r="AR1608" i="3"/>
  <c r="AQ1608" i="3"/>
  <c r="AP1608" i="3"/>
  <c r="AO1608" i="3"/>
  <c r="AM1608" i="3"/>
  <c r="AL1608" i="3"/>
  <c r="AK1608" i="3"/>
  <c r="AJ1608" i="3"/>
  <c r="AI1608" i="3"/>
  <c r="AG1608" i="3"/>
  <c r="AF1608" i="3"/>
  <c r="AE1608" i="3"/>
  <c r="AH1608" i="3" s="1"/>
  <c r="AD1608" i="3"/>
  <c r="AC1608" i="3"/>
  <c r="AB1608" i="3"/>
  <c r="AA1608" i="3"/>
  <c r="Z1608" i="3"/>
  <c r="Y1608" i="3"/>
  <c r="X1608" i="3"/>
  <c r="W1608" i="3"/>
  <c r="V1608" i="3"/>
  <c r="U1608" i="3"/>
  <c r="T1608" i="3"/>
  <c r="S1608" i="3"/>
  <c r="R1608" i="3"/>
  <c r="Q1608" i="3"/>
  <c r="O1608" i="3"/>
  <c r="N1608" i="3"/>
  <c r="M1608" i="3"/>
  <c r="L1608" i="3"/>
  <c r="K1608" i="3"/>
  <c r="BA1607" i="3"/>
  <c r="AY1607" i="3"/>
  <c r="AX1607" i="3"/>
  <c r="AW1607" i="3"/>
  <c r="AU1607" i="3"/>
  <c r="AS1607" i="3"/>
  <c r="AR1607" i="3" s="1"/>
  <c r="AM1607" i="3"/>
  <c r="AE1607" i="3"/>
  <c r="AK1607" i="3" s="1"/>
  <c r="AD1607" i="3"/>
  <c r="AC1607" i="3"/>
  <c r="AB1607" i="3"/>
  <c r="AA1607" i="3"/>
  <c r="Z1607" i="3"/>
  <c r="Y1607" i="3"/>
  <c r="X1607" i="3"/>
  <c r="W1607" i="3"/>
  <c r="V1607" i="3"/>
  <c r="U1607" i="3"/>
  <c r="T1607" i="3"/>
  <c r="S1607" i="3"/>
  <c r="R1607" i="3"/>
  <c r="Q1607" i="3"/>
  <c r="O1607" i="3"/>
  <c r="N1607" i="3"/>
  <c r="M1607" i="3"/>
  <c r="L1607" i="3"/>
  <c r="K1607" i="3"/>
  <c r="BA1606" i="3"/>
  <c r="AY1606" i="3"/>
  <c r="AX1606" i="3"/>
  <c r="AW1606" i="3"/>
  <c r="AV1606" i="3"/>
  <c r="AU1606" i="3"/>
  <c r="AS1606" i="3"/>
  <c r="AR1606" i="3" s="1"/>
  <c r="AM1606" i="3"/>
  <c r="AE1606" i="3"/>
  <c r="AK1606" i="3" s="1"/>
  <c r="AD1606" i="3"/>
  <c r="AC1606" i="3"/>
  <c r="AB1606" i="3"/>
  <c r="AA1606" i="3"/>
  <c r="Z1606" i="3"/>
  <c r="Y1606" i="3"/>
  <c r="X1606" i="3"/>
  <c r="W1606" i="3"/>
  <c r="V1606" i="3"/>
  <c r="U1606" i="3"/>
  <c r="T1606" i="3"/>
  <c r="S1606" i="3"/>
  <c r="R1606" i="3"/>
  <c r="Q1606" i="3"/>
  <c r="O1606" i="3"/>
  <c r="N1606" i="3"/>
  <c r="M1606" i="3"/>
  <c r="L1606" i="3"/>
  <c r="K1606" i="3"/>
  <c r="AY1605" i="3"/>
  <c r="AX1605" i="3"/>
  <c r="AW1605" i="3" s="1"/>
  <c r="AU1605" i="3"/>
  <c r="AS1605" i="3"/>
  <c r="AN1605" i="3" s="1"/>
  <c r="AR1605" i="3"/>
  <c r="AQ1605" i="3"/>
  <c r="AP1605" i="3"/>
  <c r="AO1605" i="3"/>
  <c r="AM1605" i="3"/>
  <c r="AL1605" i="3"/>
  <c r="AK1605" i="3"/>
  <c r="AJ1605" i="3"/>
  <c r="AI1605" i="3"/>
  <c r="AG1605" i="3"/>
  <c r="AF1605" i="3"/>
  <c r="AE1605" i="3"/>
  <c r="AH1605" i="3" s="1"/>
  <c r="AD1605" i="3"/>
  <c r="AC1605" i="3"/>
  <c r="AB1605" i="3"/>
  <c r="AA1605" i="3"/>
  <c r="Z1605" i="3"/>
  <c r="Y1605" i="3"/>
  <c r="X1605" i="3"/>
  <c r="W1605" i="3"/>
  <c r="V1605" i="3"/>
  <c r="U1605" i="3"/>
  <c r="T1605" i="3"/>
  <c r="S1605" i="3"/>
  <c r="R1605" i="3"/>
  <c r="Q1605" i="3"/>
  <c r="O1605" i="3"/>
  <c r="N1605" i="3"/>
  <c r="M1605" i="3"/>
  <c r="L1605" i="3"/>
  <c r="K1605" i="3"/>
  <c r="BA1604" i="3"/>
  <c r="AY1604" i="3"/>
  <c r="AX1604" i="3"/>
  <c r="AW1604" i="3"/>
  <c r="AU1604" i="3"/>
  <c r="AS1604" i="3"/>
  <c r="AR1604" i="3" s="1"/>
  <c r="AM1604" i="3"/>
  <c r="AE1604" i="3"/>
  <c r="AK1604" i="3" s="1"/>
  <c r="AD1604" i="3"/>
  <c r="AC1604" i="3"/>
  <c r="AB1604" i="3"/>
  <c r="AA1604" i="3"/>
  <c r="Z1604" i="3"/>
  <c r="Y1604" i="3"/>
  <c r="X1604" i="3"/>
  <c r="W1604" i="3"/>
  <c r="V1604" i="3"/>
  <c r="U1604" i="3"/>
  <c r="T1604" i="3"/>
  <c r="S1604" i="3"/>
  <c r="R1604" i="3"/>
  <c r="Q1604" i="3"/>
  <c r="O1604" i="3"/>
  <c r="N1604" i="3"/>
  <c r="M1604" i="3"/>
  <c r="L1604" i="3"/>
  <c r="K1604" i="3"/>
  <c r="BA1603" i="3"/>
  <c r="AY1603" i="3"/>
  <c r="AX1603" i="3"/>
  <c r="AW1603" i="3"/>
  <c r="AV1603" i="3"/>
  <c r="AU1603" i="3"/>
  <c r="AS1603" i="3"/>
  <c r="AR1603" i="3" s="1"/>
  <c r="AM1603" i="3"/>
  <c r="AE1603" i="3"/>
  <c r="AK1603" i="3" s="1"/>
  <c r="AD1603" i="3"/>
  <c r="AC1603" i="3"/>
  <c r="AB1603" i="3"/>
  <c r="AA1603" i="3"/>
  <c r="Z1603" i="3"/>
  <c r="Y1603" i="3"/>
  <c r="X1603" i="3"/>
  <c r="W1603" i="3"/>
  <c r="V1603" i="3"/>
  <c r="U1603" i="3"/>
  <c r="T1603" i="3"/>
  <c r="S1603" i="3"/>
  <c r="R1603" i="3"/>
  <c r="Q1603" i="3"/>
  <c r="O1603" i="3"/>
  <c r="N1603" i="3"/>
  <c r="M1603" i="3"/>
  <c r="L1603" i="3"/>
  <c r="K1603" i="3"/>
  <c r="AY1602" i="3"/>
  <c r="AX1602" i="3"/>
  <c r="AW1602" i="3" s="1"/>
  <c r="AU1602" i="3"/>
  <c r="AS1602" i="3"/>
  <c r="AN1602" i="3" s="1"/>
  <c r="AR1602" i="3"/>
  <c r="AQ1602" i="3"/>
  <c r="AP1602" i="3"/>
  <c r="AO1602" i="3"/>
  <c r="AM1602" i="3"/>
  <c r="AL1602" i="3"/>
  <c r="AK1602" i="3"/>
  <c r="AJ1602" i="3"/>
  <c r="AI1602" i="3"/>
  <c r="AG1602" i="3"/>
  <c r="AF1602" i="3"/>
  <c r="AE1602" i="3"/>
  <c r="AH1602" i="3" s="1"/>
  <c r="AD1602" i="3"/>
  <c r="AC1602" i="3"/>
  <c r="AB1602" i="3"/>
  <c r="AA1602" i="3"/>
  <c r="Z1602" i="3"/>
  <c r="Y1602" i="3"/>
  <c r="X1602" i="3"/>
  <c r="W1602" i="3"/>
  <c r="V1602" i="3"/>
  <c r="U1602" i="3"/>
  <c r="T1602" i="3"/>
  <c r="S1602" i="3"/>
  <c r="R1602" i="3"/>
  <c r="Q1602" i="3"/>
  <c r="O1602" i="3"/>
  <c r="N1602" i="3"/>
  <c r="M1602" i="3"/>
  <c r="L1602" i="3"/>
  <c r="K1602" i="3"/>
  <c r="BA1601" i="3"/>
  <c r="AY1601" i="3"/>
  <c r="AX1601" i="3"/>
  <c r="AW1601" i="3"/>
  <c r="AU1601" i="3"/>
  <c r="AS1601" i="3"/>
  <c r="AR1601" i="3" s="1"/>
  <c r="AM1601" i="3"/>
  <c r="AE1601" i="3"/>
  <c r="AK1601" i="3" s="1"/>
  <c r="AD1601" i="3"/>
  <c r="AC1601" i="3"/>
  <c r="AB1601" i="3"/>
  <c r="AA1601" i="3"/>
  <c r="Z1601" i="3"/>
  <c r="Y1601" i="3"/>
  <c r="X1601" i="3"/>
  <c r="W1601" i="3"/>
  <c r="V1601" i="3"/>
  <c r="U1601" i="3"/>
  <c r="T1601" i="3"/>
  <c r="S1601" i="3"/>
  <c r="R1601" i="3"/>
  <c r="Q1601" i="3"/>
  <c r="O1601" i="3"/>
  <c r="N1601" i="3"/>
  <c r="M1601" i="3"/>
  <c r="L1601" i="3"/>
  <c r="K1601" i="3"/>
  <c r="BA1600" i="3"/>
  <c r="AY1600" i="3"/>
  <c r="AX1600" i="3"/>
  <c r="AW1600" i="3"/>
  <c r="AV1600" i="3"/>
  <c r="AU1600" i="3"/>
  <c r="AS1600" i="3"/>
  <c r="AR1600" i="3" s="1"/>
  <c r="AM1600" i="3"/>
  <c r="AE1600" i="3"/>
  <c r="AK1600" i="3" s="1"/>
  <c r="AD1600" i="3"/>
  <c r="AC1600" i="3"/>
  <c r="AB1600" i="3"/>
  <c r="AA1600" i="3"/>
  <c r="Z1600" i="3"/>
  <c r="Y1600" i="3"/>
  <c r="X1600" i="3"/>
  <c r="W1600" i="3"/>
  <c r="V1600" i="3"/>
  <c r="U1600" i="3"/>
  <c r="T1600" i="3"/>
  <c r="S1600" i="3"/>
  <c r="R1600" i="3"/>
  <c r="Q1600" i="3"/>
  <c r="O1600" i="3"/>
  <c r="N1600" i="3"/>
  <c r="M1600" i="3"/>
  <c r="L1600" i="3"/>
  <c r="K1600" i="3"/>
  <c r="AY1599" i="3"/>
  <c r="AX1599" i="3"/>
  <c r="AW1599" i="3" s="1"/>
  <c r="AU1599" i="3"/>
  <c r="AS1599" i="3"/>
  <c r="AN1599" i="3" s="1"/>
  <c r="AR1599" i="3"/>
  <c r="AQ1599" i="3"/>
  <c r="AP1599" i="3"/>
  <c r="AO1599" i="3"/>
  <c r="AM1599" i="3"/>
  <c r="AL1599" i="3"/>
  <c r="AK1599" i="3"/>
  <c r="AJ1599" i="3"/>
  <c r="AI1599" i="3"/>
  <c r="AG1599" i="3"/>
  <c r="AF1599" i="3"/>
  <c r="AE1599" i="3"/>
  <c r="AH1599" i="3" s="1"/>
  <c r="AD1599" i="3"/>
  <c r="AC1599" i="3"/>
  <c r="AB1599" i="3"/>
  <c r="AA1599" i="3"/>
  <c r="Z1599" i="3"/>
  <c r="Y1599" i="3"/>
  <c r="X1599" i="3"/>
  <c r="W1599" i="3"/>
  <c r="V1599" i="3"/>
  <c r="U1599" i="3"/>
  <c r="T1599" i="3"/>
  <c r="S1599" i="3"/>
  <c r="R1599" i="3"/>
  <c r="Q1599" i="3"/>
  <c r="O1599" i="3"/>
  <c r="N1599" i="3"/>
  <c r="M1599" i="3"/>
  <c r="L1599" i="3"/>
  <c r="K1599" i="3"/>
  <c r="BA1598" i="3"/>
  <c r="AY1598" i="3"/>
  <c r="AX1598" i="3"/>
  <c r="AW1598" i="3"/>
  <c r="AU1598" i="3"/>
  <c r="AS1598" i="3"/>
  <c r="AR1598" i="3" s="1"/>
  <c r="AM1598" i="3"/>
  <c r="AE1598" i="3"/>
  <c r="AK1598" i="3" s="1"/>
  <c r="AD1598" i="3"/>
  <c r="AC1598" i="3"/>
  <c r="AB1598" i="3"/>
  <c r="AA1598" i="3"/>
  <c r="Z1598" i="3"/>
  <c r="Y1598" i="3"/>
  <c r="X1598" i="3"/>
  <c r="W1598" i="3"/>
  <c r="V1598" i="3"/>
  <c r="U1598" i="3"/>
  <c r="T1598" i="3"/>
  <c r="S1598" i="3"/>
  <c r="R1598" i="3"/>
  <c r="Q1598" i="3"/>
  <c r="O1598" i="3"/>
  <c r="N1598" i="3"/>
  <c r="M1598" i="3"/>
  <c r="L1598" i="3"/>
  <c r="K1598" i="3"/>
  <c r="BA1597" i="3"/>
  <c r="AY1597" i="3"/>
  <c r="AX1597" i="3"/>
  <c r="AW1597" i="3"/>
  <c r="AV1597" i="3"/>
  <c r="AU1597" i="3"/>
  <c r="AS1597" i="3"/>
  <c r="AR1597" i="3" s="1"/>
  <c r="AM1597" i="3"/>
  <c r="AE1597" i="3"/>
  <c r="AK1597" i="3" s="1"/>
  <c r="AD1597" i="3"/>
  <c r="AC1597" i="3"/>
  <c r="AB1597" i="3"/>
  <c r="AA1597" i="3"/>
  <c r="Z1597" i="3"/>
  <c r="Y1597" i="3"/>
  <c r="X1597" i="3"/>
  <c r="W1597" i="3"/>
  <c r="V1597" i="3"/>
  <c r="U1597" i="3"/>
  <c r="T1597" i="3"/>
  <c r="S1597" i="3"/>
  <c r="R1597" i="3"/>
  <c r="Q1597" i="3"/>
  <c r="O1597" i="3"/>
  <c r="N1597" i="3"/>
  <c r="M1597" i="3"/>
  <c r="L1597" i="3"/>
  <c r="K1597" i="3"/>
  <c r="AZ1596" i="3"/>
  <c r="AY1596" i="3"/>
  <c r="AX1596" i="3"/>
  <c r="AW1596" i="3" s="1"/>
  <c r="AV1596" i="3"/>
  <c r="AT1596" i="3"/>
  <c r="AS1596" i="3"/>
  <c r="AO1596" i="3" s="1"/>
  <c r="AN1596" i="3"/>
  <c r="AL1596" i="3"/>
  <c r="AG1596" i="3"/>
  <c r="AE1596" i="3"/>
  <c r="AI1596" i="3" s="1"/>
  <c r="AD1596" i="3"/>
  <c r="AC1596" i="3"/>
  <c r="AB1596" i="3"/>
  <c r="AA1596" i="3"/>
  <c r="Z1596" i="3"/>
  <c r="Y1596" i="3"/>
  <c r="X1596" i="3"/>
  <c r="W1596" i="3"/>
  <c r="V1596" i="3"/>
  <c r="U1596" i="3"/>
  <c r="T1596" i="3"/>
  <c r="S1596" i="3"/>
  <c r="R1596" i="3"/>
  <c r="Q1596" i="3"/>
  <c r="O1596" i="3"/>
  <c r="N1596" i="3"/>
  <c r="M1596" i="3"/>
  <c r="L1596" i="3"/>
  <c r="K1596" i="3"/>
  <c r="AX1595" i="3"/>
  <c r="AW1595" i="3" s="1"/>
  <c r="AS1595" i="3"/>
  <c r="AO1595" i="3" s="1"/>
  <c r="AQ1595" i="3"/>
  <c r="AP1595" i="3"/>
  <c r="AN1595" i="3"/>
  <c r="AM1595" i="3"/>
  <c r="AL1595" i="3"/>
  <c r="AJ1595" i="3"/>
  <c r="AH1595" i="3"/>
  <c r="AG1595" i="3"/>
  <c r="AF1595" i="3"/>
  <c r="AE1595" i="3"/>
  <c r="AI1595" i="3" s="1"/>
  <c r="AD1595" i="3"/>
  <c r="AC1595" i="3"/>
  <c r="AB1595" i="3"/>
  <c r="AA1595" i="3"/>
  <c r="Z1595" i="3"/>
  <c r="Y1595" i="3"/>
  <c r="X1595" i="3"/>
  <c r="W1595" i="3"/>
  <c r="V1595" i="3"/>
  <c r="U1595" i="3"/>
  <c r="T1595" i="3"/>
  <c r="S1595" i="3"/>
  <c r="R1595" i="3"/>
  <c r="Q1595" i="3"/>
  <c r="O1595" i="3"/>
  <c r="N1595" i="3"/>
  <c r="M1595" i="3"/>
  <c r="L1595" i="3"/>
  <c r="K1595" i="3"/>
  <c r="AZ1594" i="3"/>
  <c r="AX1594" i="3"/>
  <c r="AW1594" i="3" s="1"/>
  <c r="AS1594" i="3"/>
  <c r="AO1594" i="3" s="1"/>
  <c r="AL1594" i="3"/>
  <c r="AE1594" i="3"/>
  <c r="AI1594" i="3" s="1"/>
  <c r="AD1594" i="3"/>
  <c r="AC1594" i="3"/>
  <c r="AB1594" i="3"/>
  <c r="AA1594" i="3"/>
  <c r="Z1594" i="3"/>
  <c r="Y1594" i="3"/>
  <c r="X1594" i="3"/>
  <c r="W1594" i="3"/>
  <c r="V1594" i="3"/>
  <c r="U1594" i="3"/>
  <c r="T1594" i="3"/>
  <c r="S1594" i="3"/>
  <c r="R1594" i="3"/>
  <c r="Q1594" i="3"/>
  <c r="O1594" i="3"/>
  <c r="N1594" i="3"/>
  <c r="M1594" i="3"/>
  <c r="L1594" i="3"/>
  <c r="K1594" i="3"/>
  <c r="AZ1593" i="3"/>
  <c r="AY1593" i="3"/>
  <c r="AX1593" i="3"/>
  <c r="AW1593" i="3" s="1"/>
  <c r="AV1593" i="3"/>
  <c r="AT1593" i="3"/>
  <c r="AS1593" i="3"/>
  <c r="AO1593" i="3" s="1"/>
  <c r="AN1593" i="3"/>
  <c r="AL1593" i="3"/>
  <c r="AG1593" i="3"/>
  <c r="AE1593" i="3"/>
  <c r="AI1593" i="3" s="1"/>
  <c r="AD1593" i="3"/>
  <c r="AC1593" i="3"/>
  <c r="AB1593" i="3"/>
  <c r="AA1593" i="3"/>
  <c r="Z1593" i="3"/>
  <c r="Y1593" i="3"/>
  <c r="X1593" i="3"/>
  <c r="W1593" i="3"/>
  <c r="V1593" i="3"/>
  <c r="U1593" i="3"/>
  <c r="T1593" i="3"/>
  <c r="S1593" i="3"/>
  <c r="R1593" i="3"/>
  <c r="Q1593" i="3"/>
  <c r="O1593" i="3"/>
  <c r="N1593" i="3"/>
  <c r="M1593" i="3"/>
  <c r="L1593" i="3"/>
  <c r="K1593" i="3"/>
  <c r="AX1592" i="3"/>
  <c r="AW1592" i="3" s="1"/>
  <c r="AS1592" i="3"/>
  <c r="AO1592" i="3" s="1"/>
  <c r="AQ1592" i="3"/>
  <c r="AP1592" i="3"/>
  <c r="AN1592" i="3"/>
  <c r="AM1592" i="3"/>
  <c r="AL1592" i="3"/>
  <c r="AJ1592" i="3"/>
  <c r="AH1592" i="3"/>
  <c r="AG1592" i="3"/>
  <c r="AF1592" i="3"/>
  <c r="AE1592" i="3"/>
  <c r="AI1592" i="3" s="1"/>
  <c r="AD1592" i="3"/>
  <c r="AC1592" i="3"/>
  <c r="AB1592" i="3"/>
  <c r="AA1592" i="3"/>
  <c r="Z1592" i="3"/>
  <c r="Y1592" i="3"/>
  <c r="X1592" i="3"/>
  <c r="W1592" i="3"/>
  <c r="V1592" i="3"/>
  <c r="U1592" i="3"/>
  <c r="T1592" i="3"/>
  <c r="S1592" i="3"/>
  <c r="R1592" i="3"/>
  <c r="Q1592" i="3"/>
  <c r="O1592" i="3"/>
  <c r="N1592" i="3"/>
  <c r="M1592" i="3"/>
  <c r="L1592" i="3"/>
  <c r="K1592" i="3"/>
  <c r="AZ1591" i="3"/>
  <c r="AX1591" i="3"/>
  <c r="AW1591" i="3" s="1"/>
  <c r="AS1591" i="3"/>
  <c r="AO1591" i="3" s="1"/>
  <c r="AL1591" i="3"/>
  <c r="AE1591" i="3"/>
  <c r="AI1591" i="3" s="1"/>
  <c r="AD1591" i="3"/>
  <c r="AC1591" i="3"/>
  <c r="AB1591" i="3"/>
  <c r="AA1591" i="3"/>
  <c r="Z1591" i="3"/>
  <c r="Y1591" i="3"/>
  <c r="X1591" i="3"/>
  <c r="W1591" i="3"/>
  <c r="V1591" i="3"/>
  <c r="U1591" i="3"/>
  <c r="T1591" i="3"/>
  <c r="S1591" i="3"/>
  <c r="R1591" i="3"/>
  <c r="Q1591" i="3"/>
  <c r="O1591" i="3"/>
  <c r="N1591" i="3"/>
  <c r="M1591" i="3"/>
  <c r="L1591" i="3"/>
  <c r="K1591" i="3"/>
  <c r="AZ1590" i="3"/>
  <c r="AY1590" i="3"/>
  <c r="AX1590" i="3"/>
  <c r="AW1590" i="3" s="1"/>
  <c r="AV1590" i="3"/>
  <c r="AT1590" i="3"/>
  <c r="AS1590" i="3"/>
  <c r="AO1590" i="3" s="1"/>
  <c r="AN1590" i="3"/>
  <c r="AL1590" i="3"/>
  <c r="AG1590" i="3"/>
  <c r="AE1590" i="3"/>
  <c r="AI1590" i="3" s="1"/>
  <c r="AD1590" i="3"/>
  <c r="AC1590" i="3"/>
  <c r="AB1590" i="3"/>
  <c r="AA1590" i="3"/>
  <c r="Z1590" i="3"/>
  <c r="Y1590" i="3"/>
  <c r="X1590" i="3"/>
  <c r="W1590" i="3"/>
  <c r="V1590" i="3"/>
  <c r="U1590" i="3"/>
  <c r="T1590" i="3"/>
  <c r="S1590" i="3"/>
  <c r="R1590" i="3"/>
  <c r="Q1590" i="3"/>
  <c r="O1590" i="3"/>
  <c r="N1590" i="3"/>
  <c r="M1590" i="3"/>
  <c r="L1590" i="3"/>
  <c r="K1590" i="3"/>
  <c r="AX1589" i="3"/>
  <c r="AW1589" i="3" s="1"/>
  <c r="AS1589" i="3"/>
  <c r="AO1589" i="3" s="1"/>
  <c r="AQ1589" i="3"/>
  <c r="AP1589" i="3"/>
  <c r="AN1589" i="3"/>
  <c r="AM1589" i="3"/>
  <c r="AL1589" i="3"/>
  <c r="AJ1589" i="3"/>
  <c r="AH1589" i="3"/>
  <c r="AG1589" i="3"/>
  <c r="AF1589" i="3"/>
  <c r="AE1589" i="3"/>
  <c r="AI1589" i="3" s="1"/>
  <c r="AD1589" i="3"/>
  <c r="AC1589" i="3"/>
  <c r="AB1589" i="3"/>
  <c r="AA1589" i="3"/>
  <c r="Z1589" i="3"/>
  <c r="Y1589" i="3"/>
  <c r="X1589" i="3"/>
  <c r="W1589" i="3"/>
  <c r="V1589" i="3"/>
  <c r="U1589" i="3"/>
  <c r="T1589" i="3"/>
  <c r="S1589" i="3"/>
  <c r="R1589" i="3"/>
  <c r="Q1589" i="3"/>
  <c r="O1589" i="3"/>
  <c r="N1589" i="3"/>
  <c r="M1589" i="3"/>
  <c r="L1589" i="3"/>
  <c r="K1589" i="3"/>
  <c r="AZ1588" i="3"/>
  <c r="AX1588" i="3"/>
  <c r="AW1588" i="3" s="1"/>
  <c r="AS1588" i="3"/>
  <c r="AO1588" i="3" s="1"/>
  <c r="AL1588" i="3"/>
  <c r="AE1588" i="3"/>
  <c r="AI1588" i="3" s="1"/>
  <c r="AD1588" i="3"/>
  <c r="AC1588" i="3"/>
  <c r="AB1588" i="3"/>
  <c r="AA1588" i="3"/>
  <c r="Z1588" i="3"/>
  <c r="Y1588" i="3"/>
  <c r="X1588" i="3"/>
  <c r="W1588" i="3"/>
  <c r="V1588" i="3"/>
  <c r="U1588" i="3"/>
  <c r="T1588" i="3"/>
  <c r="S1588" i="3"/>
  <c r="R1588" i="3"/>
  <c r="Q1588" i="3"/>
  <c r="O1588" i="3"/>
  <c r="N1588" i="3"/>
  <c r="M1588" i="3"/>
  <c r="L1588" i="3"/>
  <c r="K1588" i="3"/>
  <c r="AZ1587" i="3"/>
  <c r="AY1587" i="3"/>
  <c r="AX1587" i="3"/>
  <c r="AW1587" i="3" s="1"/>
  <c r="AV1587" i="3"/>
  <c r="AT1587" i="3"/>
  <c r="AS1587" i="3"/>
  <c r="AO1587" i="3" s="1"/>
  <c r="AN1587" i="3"/>
  <c r="AL1587" i="3"/>
  <c r="AG1587" i="3"/>
  <c r="AE1587" i="3"/>
  <c r="AI1587" i="3" s="1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O1587" i="3"/>
  <c r="N1587" i="3"/>
  <c r="M1587" i="3"/>
  <c r="L1587" i="3"/>
  <c r="K1587" i="3"/>
  <c r="AY1586" i="3"/>
  <c r="AX1586" i="3"/>
  <c r="BA1586" i="3" s="1"/>
  <c r="AW1586" i="3"/>
  <c r="AV1586" i="3"/>
  <c r="AS1586" i="3"/>
  <c r="AR1586" i="3" s="1"/>
  <c r="AM1586" i="3"/>
  <c r="AG1586" i="3"/>
  <c r="AE1586" i="3"/>
  <c r="AF1586" i="3" s="1"/>
  <c r="AD1586" i="3"/>
  <c r="AC1586" i="3"/>
  <c r="AB1586" i="3"/>
  <c r="AA1586" i="3"/>
  <c r="Z1586" i="3"/>
  <c r="Y1586" i="3"/>
  <c r="X1586" i="3"/>
  <c r="W1586" i="3"/>
  <c r="V1586" i="3"/>
  <c r="U1586" i="3"/>
  <c r="T1586" i="3"/>
  <c r="S1586" i="3"/>
  <c r="R1586" i="3"/>
  <c r="Q1586" i="3"/>
  <c r="O1586" i="3"/>
  <c r="N1586" i="3"/>
  <c r="M1586" i="3"/>
  <c r="L1586" i="3"/>
  <c r="K1586" i="3"/>
  <c r="AY1585" i="3"/>
  <c r="AX1585" i="3"/>
  <c r="BA1585" i="3" s="1"/>
  <c r="AW1585" i="3"/>
  <c r="AV1585" i="3"/>
  <c r="AS1585" i="3"/>
  <c r="AR1585" i="3" s="1"/>
  <c r="AM1585" i="3"/>
  <c r="AG1585" i="3"/>
  <c r="AE1585" i="3"/>
  <c r="AF1585" i="3" s="1"/>
  <c r="AD1585" i="3"/>
  <c r="AC1585" i="3"/>
  <c r="AB1585" i="3"/>
  <c r="AA1585" i="3"/>
  <c r="Z1585" i="3"/>
  <c r="Y1585" i="3"/>
  <c r="X1585" i="3"/>
  <c r="W1585" i="3"/>
  <c r="V1585" i="3"/>
  <c r="U1585" i="3"/>
  <c r="T1585" i="3"/>
  <c r="S1585" i="3"/>
  <c r="R1585" i="3"/>
  <c r="Q1585" i="3"/>
  <c r="O1585" i="3"/>
  <c r="N1585" i="3"/>
  <c r="M1585" i="3"/>
  <c r="L1585" i="3"/>
  <c r="K1585" i="3"/>
  <c r="AY1584" i="3"/>
  <c r="AX1584" i="3"/>
  <c r="BA1584" i="3" s="1"/>
  <c r="AW1584" i="3"/>
  <c r="AV1584" i="3"/>
  <c r="AS1584" i="3"/>
  <c r="AR1584" i="3" s="1"/>
  <c r="AM1584" i="3"/>
  <c r="AG1584" i="3"/>
  <c r="AE1584" i="3"/>
  <c r="AF1584" i="3" s="1"/>
  <c r="AD1584" i="3"/>
  <c r="AC1584" i="3"/>
  <c r="AB1584" i="3"/>
  <c r="AA1584" i="3"/>
  <c r="Z1584" i="3"/>
  <c r="Y1584" i="3"/>
  <c r="X1584" i="3"/>
  <c r="W1584" i="3"/>
  <c r="V1584" i="3"/>
  <c r="U1584" i="3"/>
  <c r="T1584" i="3"/>
  <c r="S1584" i="3"/>
  <c r="R1584" i="3"/>
  <c r="Q1584" i="3"/>
  <c r="O1584" i="3"/>
  <c r="N1584" i="3"/>
  <c r="M1584" i="3"/>
  <c r="L1584" i="3"/>
  <c r="K1584" i="3"/>
  <c r="AY1583" i="3"/>
  <c r="AX1583" i="3"/>
  <c r="BA1583" i="3" s="1"/>
  <c r="AW1583" i="3"/>
  <c r="AV1583" i="3"/>
  <c r="AS1583" i="3"/>
  <c r="AR1583" i="3" s="1"/>
  <c r="AM1583" i="3"/>
  <c r="AG1583" i="3"/>
  <c r="AE1583" i="3"/>
  <c r="AF1583" i="3" s="1"/>
  <c r="AD1583" i="3"/>
  <c r="AC1583" i="3"/>
  <c r="AB1583" i="3"/>
  <c r="AA1583" i="3"/>
  <c r="Z1583" i="3"/>
  <c r="Y1583" i="3"/>
  <c r="X1583" i="3"/>
  <c r="W1583" i="3"/>
  <c r="V1583" i="3"/>
  <c r="U1583" i="3"/>
  <c r="T1583" i="3"/>
  <c r="S1583" i="3"/>
  <c r="R1583" i="3"/>
  <c r="Q1583" i="3"/>
  <c r="O1583" i="3"/>
  <c r="N1583" i="3"/>
  <c r="M1583" i="3"/>
  <c r="L1583" i="3"/>
  <c r="K1583" i="3"/>
  <c r="AY1582" i="3"/>
  <c r="AX1582" i="3"/>
  <c r="BA1582" i="3" s="1"/>
  <c r="AW1582" i="3"/>
  <c r="AV1582" i="3"/>
  <c r="AS1582" i="3"/>
  <c r="AR1582" i="3" s="1"/>
  <c r="AM1582" i="3"/>
  <c r="AG1582" i="3"/>
  <c r="AE1582" i="3"/>
  <c r="AF1582" i="3" s="1"/>
  <c r="AD1582" i="3"/>
  <c r="AC1582" i="3"/>
  <c r="AB1582" i="3"/>
  <c r="AA1582" i="3"/>
  <c r="Z1582" i="3"/>
  <c r="Y1582" i="3"/>
  <c r="X1582" i="3"/>
  <c r="W1582" i="3"/>
  <c r="V1582" i="3"/>
  <c r="U1582" i="3"/>
  <c r="T1582" i="3"/>
  <c r="S1582" i="3"/>
  <c r="R1582" i="3"/>
  <c r="Q1582" i="3"/>
  <c r="O1582" i="3"/>
  <c r="N1582" i="3"/>
  <c r="M1582" i="3"/>
  <c r="L1582" i="3"/>
  <c r="K1582" i="3"/>
  <c r="AY1581" i="3"/>
  <c r="AX1581" i="3"/>
  <c r="BA1581" i="3" s="1"/>
  <c r="AW1581" i="3"/>
  <c r="AV1581" i="3"/>
  <c r="AS1581" i="3"/>
  <c r="AR1581" i="3" s="1"/>
  <c r="AM1581" i="3"/>
  <c r="AG1581" i="3"/>
  <c r="AE1581" i="3"/>
  <c r="AF1581" i="3" s="1"/>
  <c r="AD1581" i="3"/>
  <c r="AC1581" i="3"/>
  <c r="AB1581" i="3"/>
  <c r="AA1581" i="3"/>
  <c r="Z1581" i="3"/>
  <c r="Y1581" i="3"/>
  <c r="X1581" i="3"/>
  <c r="W1581" i="3"/>
  <c r="V1581" i="3"/>
  <c r="U1581" i="3"/>
  <c r="T1581" i="3"/>
  <c r="S1581" i="3"/>
  <c r="R1581" i="3"/>
  <c r="Q1581" i="3"/>
  <c r="O1581" i="3"/>
  <c r="N1581" i="3"/>
  <c r="M1581" i="3"/>
  <c r="L1581" i="3"/>
  <c r="K1581" i="3"/>
  <c r="AY1580" i="3"/>
  <c r="AX1580" i="3"/>
  <c r="BA1580" i="3" s="1"/>
  <c r="AW1580" i="3"/>
  <c r="AV1580" i="3"/>
  <c r="AS1580" i="3"/>
  <c r="AR1580" i="3" s="1"/>
  <c r="AM1580" i="3"/>
  <c r="AG1580" i="3"/>
  <c r="AE1580" i="3"/>
  <c r="AF1580" i="3" s="1"/>
  <c r="AD1580" i="3"/>
  <c r="AC1580" i="3"/>
  <c r="AB1580" i="3"/>
  <c r="AA1580" i="3"/>
  <c r="Z1580" i="3"/>
  <c r="Y1580" i="3"/>
  <c r="X1580" i="3"/>
  <c r="W1580" i="3"/>
  <c r="V1580" i="3"/>
  <c r="U1580" i="3"/>
  <c r="T1580" i="3"/>
  <c r="S1580" i="3"/>
  <c r="R1580" i="3"/>
  <c r="Q1580" i="3"/>
  <c r="O1580" i="3"/>
  <c r="N1580" i="3"/>
  <c r="M1580" i="3"/>
  <c r="L1580" i="3"/>
  <c r="K1580" i="3"/>
  <c r="AY1579" i="3"/>
  <c r="AX1579" i="3"/>
  <c r="BA1579" i="3" s="1"/>
  <c r="AW1579" i="3"/>
  <c r="AV1579" i="3"/>
  <c r="AS1579" i="3"/>
  <c r="AR1579" i="3" s="1"/>
  <c r="AM1579" i="3"/>
  <c r="AG1579" i="3"/>
  <c r="AE1579" i="3"/>
  <c r="AF1579" i="3" s="1"/>
  <c r="AD1579" i="3"/>
  <c r="AC1579" i="3"/>
  <c r="AB1579" i="3"/>
  <c r="AA1579" i="3"/>
  <c r="Z1579" i="3"/>
  <c r="Y1579" i="3"/>
  <c r="X1579" i="3"/>
  <c r="W1579" i="3"/>
  <c r="V1579" i="3"/>
  <c r="U1579" i="3"/>
  <c r="T1579" i="3"/>
  <c r="S1579" i="3"/>
  <c r="R1579" i="3"/>
  <c r="Q1579" i="3"/>
  <c r="O1579" i="3"/>
  <c r="N1579" i="3"/>
  <c r="M1579" i="3"/>
  <c r="L1579" i="3"/>
  <c r="K1579" i="3"/>
  <c r="AY1578" i="3"/>
  <c r="AX1578" i="3"/>
  <c r="BA1578" i="3" s="1"/>
  <c r="AW1578" i="3"/>
  <c r="AV1578" i="3"/>
  <c r="AS1578" i="3"/>
  <c r="AR1578" i="3" s="1"/>
  <c r="AM1578" i="3"/>
  <c r="AG1578" i="3"/>
  <c r="AE1578" i="3"/>
  <c r="AF1578" i="3" s="1"/>
  <c r="AD1578" i="3"/>
  <c r="AC1578" i="3"/>
  <c r="AB1578" i="3"/>
  <c r="AA1578" i="3"/>
  <c r="Z1578" i="3"/>
  <c r="Y1578" i="3"/>
  <c r="X1578" i="3"/>
  <c r="W1578" i="3"/>
  <c r="V1578" i="3"/>
  <c r="U1578" i="3"/>
  <c r="T1578" i="3"/>
  <c r="S1578" i="3"/>
  <c r="R1578" i="3"/>
  <c r="Q1578" i="3"/>
  <c r="O1578" i="3"/>
  <c r="N1578" i="3"/>
  <c r="M1578" i="3"/>
  <c r="L1578" i="3"/>
  <c r="K1578" i="3"/>
  <c r="AY1577" i="3"/>
  <c r="AX1577" i="3"/>
  <c r="BA1577" i="3" s="1"/>
  <c r="AW1577" i="3"/>
  <c r="AV1577" i="3"/>
  <c r="AS1577" i="3"/>
  <c r="AR1577" i="3" s="1"/>
  <c r="AM1577" i="3"/>
  <c r="AG1577" i="3"/>
  <c r="AE1577" i="3"/>
  <c r="AF1577" i="3" s="1"/>
  <c r="AD1577" i="3"/>
  <c r="AC1577" i="3"/>
  <c r="AB1577" i="3"/>
  <c r="AA1577" i="3"/>
  <c r="Z1577" i="3"/>
  <c r="Y1577" i="3"/>
  <c r="X1577" i="3"/>
  <c r="W1577" i="3"/>
  <c r="V1577" i="3"/>
  <c r="U1577" i="3"/>
  <c r="T1577" i="3"/>
  <c r="S1577" i="3"/>
  <c r="R1577" i="3"/>
  <c r="Q1577" i="3"/>
  <c r="O1577" i="3"/>
  <c r="N1577" i="3"/>
  <c r="M1577" i="3"/>
  <c r="L1577" i="3"/>
  <c r="K1577" i="3"/>
  <c r="AY1576" i="3"/>
  <c r="AX1576" i="3"/>
  <c r="BA1576" i="3" s="1"/>
  <c r="AW1576" i="3"/>
  <c r="AV1576" i="3"/>
  <c r="AS1576" i="3"/>
  <c r="AR1576" i="3" s="1"/>
  <c r="AM1576" i="3"/>
  <c r="AG1576" i="3"/>
  <c r="AE1576" i="3"/>
  <c r="AF1576" i="3" s="1"/>
  <c r="AD1576" i="3"/>
  <c r="AC1576" i="3"/>
  <c r="AB1576" i="3"/>
  <c r="AA1576" i="3"/>
  <c r="Z1576" i="3"/>
  <c r="Y1576" i="3"/>
  <c r="X1576" i="3"/>
  <c r="W1576" i="3"/>
  <c r="V1576" i="3"/>
  <c r="U1576" i="3"/>
  <c r="T1576" i="3"/>
  <c r="S1576" i="3"/>
  <c r="R1576" i="3"/>
  <c r="Q1576" i="3"/>
  <c r="O1576" i="3"/>
  <c r="N1576" i="3"/>
  <c r="M1576" i="3"/>
  <c r="L1576" i="3"/>
  <c r="K1576" i="3"/>
  <c r="AY1575" i="3"/>
  <c r="AX1575" i="3"/>
  <c r="BA1575" i="3" s="1"/>
  <c r="AW1575" i="3"/>
  <c r="AV1575" i="3"/>
  <c r="AS1575" i="3"/>
  <c r="AR1575" i="3" s="1"/>
  <c r="AM1575" i="3"/>
  <c r="AG1575" i="3"/>
  <c r="AE1575" i="3"/>
  <c r="AF1575" i="3" s="1"/>
  <c r="AD1575" i="3"/>
  <c r="AC1575" i="3"/>
  <c r="AB1575" i="3"/>
  <c r="AA1575" i="3"/>
  <c r="Z1575" i="3"/>
  <c r="Y1575" i="3"/>
  <c r="X1575" i="3"/>
  <c r="W1575" i="3"/>
  <c r="V1575" i="3"/>
  <c r="U1575" i="3"/>
  <c r="T1575" i="3"/>
  <c r="S1575" i="3"/>
  <c r="R1575" i="3"/>
  <c r="Q1575" i="3"/>
  <c r="O1575" i="3"/>
  <c r="N1575" i="3"/>
  <c r="M1575" i="3"/>
  <c r="L1575" i="3"/>
  <c r="K1575" i="3"/>
  <c r="AY1574" i="3"/>
  <c r="AX1574" i="3"/>
  <c r="BA1574" i="3" s="1"/>
  <c r="AW1574" i="3"/>
  <c r="AV1574" i="3"/>
  <c r="AS1574" i="3"/>
  <c r="AR1574" i="3" s="1"/>
  <c r="AM1574" i="3"/>
  <c r="AG1574" i="3"/>
  <c r="AE1574" i="3"/>
  <c r="AF1574" i="3" s="1"/>
  <c r="AD1574" i="3"/>
  <c r="AC1574" i="3"/>
  <c r="AB1574" i="3"/>
  <c r="AA1574" i="3"/>
  <c r="Z1574" i="3"/>
  <c r="Y1574" i="3"/>
  <c r="X1574" i="3"/>
  <c r="W1574" i="3"/>
  <c r="V1574" i="3"/>
  <c r="U1574" i="3"/>
  <c r="T1574" i="3"/>
  <c r="S1574" i="3"/>
  <c r="R1574" i="3"/>
  <c r="Q1574" i="3"/>
  <c r="O1574" i="3"/>
  <c r="N1574" i="3"/>
  <c r="M1574" i="3"/>
  <c r="L1574" i="3"/>
  <c r="K1574" i="3"/>
  <c r="AY1573" i="3"/>
  <c r="AX1573" i="3"/>
  <c r="BA1573" i="3" s="1"/>
  <c r="AW1573" i="3"/>
  <c r="AV1573" i="3"/>
  <c r="AS1573" i="3"/>
  <c r="AR1573" i="3" s="1"/>
  <c r="AM1573" i="3"/>
  <c r="AG1573" i="3"/>
  <c r="AE1573" i="3"/>
  <c r="AF1573" i="3" s="1"/>
  <c r="AD1573" i="3"/>
  <c r="AC1573" i="3"/>
  <c r="AB1573" i="3"/>
  <c r="AA1573" i="3"/>
  <c r="Z1573" i="3"/>
  <c r="Y1573" i="3"/>
  <c r="X1573" i="3"/>
  <c r="W1573" i="3"/>
  <c r="V1573" i="3"/>
  <c r="U1573" i="3"/>
  <c r="T1573" i="3"/>
  <c r="S1573" i="3"/>
  <c r="R1573" i="3"/>
  <c r="Q1573" i="3"/>
  <c r="O1573" i="3"/>
  <c r="N1573" i="3"/>
  <c r="M1573" i="3"/>
  <c r="L1573" i="3"/>
  <c r="K1573" i="3"/>
  <c r="AY1572" i="3"/>
  <c r="AX1572" i="3"/>
  <c r="BA1572" i="3" s="1"/>
  <c r="AW1572" i="3"/>
  <c r="AV1572" i="3"/>
  <c r="AS1572" i="3"/>
  <c r="AR1572" i="3" s="1"/>
  <c r="AM1572" i="3"/>
  <c r="AG1572" i="3"/>
  <c r="AE1572" i="3"/>
  <c r="AF1572" i="3" s="1"/>
  <c r="AD1572" i="3"/>
  <c r="AC1572" i="3"/>
  <c r="AB1572" i="3"/>
  <c r="AA1572" i="3"/>
  <c r="Z1572" i="3"/>
  <c r="Y1572" i="3"/>
  <c r="X1572" i="3"/>
  <c r="W1572" i="3"/>
  <c r="V1572" i="3"/>
  <c r="U1572" i="3"/>
  <c r="T1572" i="3"/>
  <c r="S1572" i="3"/>
  <c r="R1572" i="3"/>
  <c r="Q1572" i="3"/>
  <c r="O1572" i="3"/>
  <c r="N1572" i="3"/>
  <c r="M1572" i="3"/>
  <c r="L1572" i="3"/>
  <c r="K1572" i="3"/>
  <c r="AY1571" i="3"/>
  <c r="AX1571" i="3"/>
  <c r="BA1571" i="3" s="1"/>
  <c r="AW1571" i="3"/>
  <c r="AV1571" i="3"/>
  <c r="AS1571" i="3"/>
  <c r="AR1571" i="3" s="1"/>
  <c r="AM1571" i="3"/>
  <c r="AG1571" i="3"/>
  <c r="AE1571" i="3"/>
  <c r="AF1571" i="3" s="1"/>
  <c r="AD1571" i="3"/>
  <c r="AC1571" i="3"/>
  <c r="AB1571" i="3"/>
  <c r="AA1571" i="3"/>
  <c r="Z1571" i="3"/>
  <c r="Y1571" i="3"/>
  <c r="X1571" i="3"/>
  <c r="W1571" i="3"/>
  <c r="V1571" i="3"/>
  <c r="U1571" i="3"/>
  <c r="T1571" i="3"/>
  <c r="S1571" i="3"/>
  <c r="R1571" i="3"/>
  <c r="Q1571" i="3"/>
  <c r="O1571" i="3"/>
  <c r="N1571" i="3"/>
  <c r="M1571" i="3"/>
  <c r="L1571" i="3"/>
  <c r="K1571" i="3"/>
  <c r="AY1570" i="3"/>
  <c r="AX1570" i="3"/>
  <c r="BA1570" i="3" s="1"/>
  <c r="AW1570" i="3"/>
  <c r="AV1570" i="3"/>
  <c r="AS1570" i="3"/>
  <c r="AR1570" i="3" s="1"/>
  <c r="AM1570" i="3"/>
  <c r="AG1570" i="3"/>
  <c r="AE1570" i="3"/>
  <c r="AF1570" i="3" s="1"/>
  <c r="AD1570" i="3"/>
  <c r="AC1570" i="3"/>
  <c r="AB1570" i="3"/>
  <c r="AA1570" i="3"/>
  <c r="Z1570" i="3"/>
  <c r="Y1570" i="3"/>
  <c r="X1570" i="3"/>
  <c r="W1570" i="3"/>
  <c r="V1570" i="3"/>
  <c r="U1570" i="3"/>
  <c r="T1570" i="3"/>
  <c r="S1570" i="3"/>
  <c r="R1570" i="3"/>
  <c r="Q1570" i="3"/>
  <c r="O1570" i="3"/>
  <c r="N1570" i="3"/>
  <c r="M1570" i="3"/>
  <c r="L1570" i="3"/>
  <c r="K1570" i="3"/>
  <c r="AY1569" i="3"/>
  <c r="AX1569" i="3"/>
  <c r="BA1569" i="3" s="1"/>
  <c r="AW1569" i="3"/>
  <c r="AV1569" i="3"/>
  <c r="AS1569" i="3"/>
  <c r="AM1569" i="3" s="1"/>
  <c r="AG1569" i="3"/>
  <c r="AE1569" i="3"/>
  <c r="AF1569" i="3" s="1"/>
  <c r="AD1569" i="3"/>
  <c r="AC1569" i="3"/>
  <c r="AB1569" i="3"/>
  <c r="AA1569" i="3"/>
  <c r="Z1569" i="3"/>
  <c r="Y1569" i="3"/>
  <c r="X1569" i="3"/>
  <c r="W1569" i="3"/>
  <c r="V1569" i="3"/>
  <c r="U1569" i="3"/>
  <c r="T1569" i="3"/>
  <c r="S1569" i="3"/>
  <c r="R1569" i="3"/>
  <c r="Q1569" i="3"/>
  <c r="O1569" i="3"/>
  <c r="N1569" i="3"/>
  <c r="M1569" i="3"/>
  <c r="L1569" i="3"/>
  <c r="K1569" i="3"/>
  <c r="AY1568" i="3"/>
  <c r="AX1568" i="3"/>
  <c r="BA1568" i="3" s="1"/>
  <c r="AW1568" i="3"/>
  <c r="AV1568" i="3"/>
  <c r="AS1568" i="3"/>
  <c r="AM1568" i="3"/>
  <c r="AG1568" i="3"/>
  <c r="AE1568" i="3"/>
  <c r="AF1568" i="3" s="1"/>
  <c r="AD1568" i="3"/>
  <c r="AC1568" i="3"/>
  <c r="AB1568" i="3"/>
  <c r="AA1568" i="3"/>
  <c r="Z1568" i="3"/>
  <c r="Y1568" i="3"/>
  <c r="X1568" i="3"/>
  <c r="W1568" i="3"/>
  <c r="V1568" i="3"/>
  <c r="U1568" i="3"/>
  <c r="T1568" i="3"/>
  <c r="S1568" i="3"/>
  <c r="R1568" i="3"/>
  <c r="Q1568" i="3"/>
  <c r="O1568" i="3"/>
  <c r="N1568" i="3"/>
  <c r="M1568" i="3"/>
  <c r="L1568" i="3"/>
  <c r="K1568" i="3"/>
  <c r="AY1567" i="3"/>
  <c r="AX1567" i="3"/>
  <c r="BA1567" i="3" s="1"/>
  <c r="AW1567" i="3"/>
  <c r="AV1567" i="3"/>
  <c r="AS1567" i="3"/>
  <c r="AM1567" i="3" s="1"/>
  <c r="AG1567" i="3"/>
  <c r="AE1567" i="3"/>
  <c r="AF1567" i="3" s="1"/>
  <c r="AD1567" i="3"/>
  <c r="AC1567" i="3"/>
  <c r="AB1567" i="3"/>
  <c r="AA1567" i="3"/>
  <c r="Z1567" i="3"/>
  <c r="Y1567" i="3"/>
  <c r="X1567" i="3"/>
  <c r="W1567" i="3"/>
  <c r="V1567" i="3"/>
  <c r="U1567" i="3"/>
  <c r="T1567" i="3"/>
  <c r="S1567" i="3"/>
  <c r="R1567" i="3"/>
  <c r="Q1567" i="3"/>
  <c r="O1567" i="3"/>
  <c r="N1567" i="3"/>
  <c r="M1567" i="3"/>
  <c r="L1567" i="3"/>
  <c r="K1567" i="3"/>
  <c r="AY1566" i="3"/>
  <c r="AX1566" i="3"/>
  <c r="BA1566" i="3" s="1"/>
  <c r="AW1566" i="3"/>
  <c r="AV1566" i="3"/>
  <c r="AS1566" i="3"/>
  <c r="AM1566" i="3"/>
  <c r="AG1566" i="3"/>
  <c r="AE1566" i="3"/>
  <c r="AF1566" i="3" s="1"/>
  <c r="AD1566" i="3"/>
  <c r="AC1566" i="3"/>
  <c r="AB1566" i="3"/>
  <c r="AA1566" i="3"/>
  <c r="Z1566" i="3"/>
  <c r="Y1566" i="3"/>
  <c r="X1566" i="3"/>
  <c r="W1566" i="3"/>
  <c r="V1566" i="3"/>
  <c r="U1566" i="3"/>
  <c r="T1566" i="3"/>
  <c r="S1566" i="3"/>
  <c r="R1566" i="3"/>
  <c r="Q1566" i="3"/>
  <c r="O1566" i="3"/>
  <c r="N1566" i="3"/>
  <c r="M1566" i="3"/>
  <c r="L1566" i="3"/>
  <c r="K1566" i="3"/>
  <c r="AY1565" i="3"/>
  <c r="AX1565" i="3"/>
  <c r="BA1565" i="3" s="1"/>
  <c r="AW1565" i="3"/>
  <c r="AV1565" i="3"/>
  <c r="AS1565" i="3"/>
  <c r="AM1565" i="3" s="1"/>
  <c r="AG1565" i="3"/>
  <c r="AE1565" i="3"/>
  <c r="AF1565" i="3" s="1"/>
  <c r="AD1565" i="3"/>
  <c r="AC1565" i="3"/>
  <c r="AB1565" i="3"/>
  <c r="AA1565" i="3"/>
  <c r="Z1565" i="3"/>
  <c r="Y1565" i="3"/>
  <c r="X1565" i="3"/>
  <c r="W1565" i="3"/>
  <c r="V1565" i="3"/>
  <c r="U1565" i="3"/>
  <c r="T1565" i="3"/>
  <c r="S1565" i="3"/>
  <c r="R1565" i="3"/>
  <c r="Q1565" i="3"/>
  <c r="O1565" i="3"/>
  <c r="N1565" i="3"/>
  <c r="M1565" i="3"/>
  <c r="L1565" i="3"/>
  <c r="K1565" i="3"/>
  <c r="AY1564" i="3"/>
  <c r="AX1564" i="3"/>
  <c r="BA1564" i="3" s="1"/>
  <c r="AW1564" i="3"/>
  <c r="AV1564" i="3"/>
  <c r="AS1564" i="3"/>
  <c r="AM1564" i="3"/>
  <c r="AG1564" i="3"/>
  <c r="AE1564" i="3"/>
  <c r="AF1564" i="3" s="1"/>
  <c r="AD1564" i="3"/>
  <c r="AC1564" i="3"/>
  <c r="AB1564" i="3"/>
  <c r="AA1564" i="3"/>
  <c r="Z1564" i="3"/>
  <c r="Y1564" i="3"/>
  <c r="X1564" i="3"/>
  <c r="W1564" i="3"/>
  <c r="V1564" i="3"/>
  <c r="U1564" i="3"/>
  <c r="T1564" i="3"/>
  <c r="S1564" i="3"/>
  <c r="R1564" i="3"/>
  <c r="Q1564" i="3"/>
  <c r="O1564" i="3"/>
  <c r="N1564" i="3"/>
  <c r="M1564" i="3"/>
  <c r="L1564" i="3"/>
  <c r="K1564" i="3"/>
  <c r="AY1563" i="3"/>
  <c r="AX1563" i="3"/>
  <c r="BA1563" i="3" s="1"/>
  <c r="AW1563" i="3"/>
  <c r="AV1563" i="3"/>
  <c r="AS1563" i="3"/>
  <c r="AM1563" i="3" s="1"/>
  <c r="AG1563" i="3"/>
  <c r="AE1563" i="3"/>
  <c r="AF1563" i="3" s="1"/>
  <c r="AD1563" i="3"/>
  <c r="AC1563" i="3"/>
  <c r="AB1563" i="3"/>
  <c r="AA1563" i="3"/>
  <c r="Z1563" i="3"/>
  <c r="Y1563" i="3"/>
  <c r="X1563" i="3"/>
  <c r="W1563" i="3"/>
  <c r="V1563" i="3"/>
  <c r="U1563" i="3"/>
  <c r="T1563" i="3"/>
  <c r="S1563" i="3"/>
  <c r="R1563" i="3"/>
  <c r="Q1563" i="3"/>
  <c r="O1563" i="3"/>
  <c r="N1563" i="3"/>
  <c r="M1563" i="3"/>
  <c r="L1563" i="3"/>
  <c r="K1563" i="3"/>
  <c r="AY1562" i="3"/>
  <c r="AX1562" i="3"/>
  <c r="BA1562" i="3" s="1"/>
  <c r="AW1562" i="3"/>
  <c r="AV1562" i="3"/>
  <c r="AS1562" i="3"/>
  <c r="AM1562" i="3"/>
  <c r="AG1562" i="3"/>
  <c r="AE1562" i="3"/>
  <c r="AF1562" i="3" s="1"/>
  <c r="AD1562" i="3"/>
  <c r="AC1562" i="3"/>
  <c r="AB1562" i="3"/>
  <c r="AA1562" i="3"/>
  <c r="Z1562" i="3"/>
  <c r="Y1562" i="3"/>
  <c r="X1562" i="3"/>
  <c r="W1562" i="3"/>
  <c r="V1562" i="3"/>
  <c r="U1562" i="3"/>
  <c r="T1562" i="3"/>
  <c r="S1562" i="3"/>
  <c r="R1562" i="3"/>
  <c r="Q1562" i="3"/>
  <c r="O1562" i="3"/>
  <c r="N1562" i="3"/>
  <c r="M1562" i="3"/>
  <c r="L1562" i="3"/>
  <c r="K1562" i="3"/>
  <c r="AY1561" i="3"/>
  <c r="AX1561" i="3"/>
  <c r="BA1561" i="3" s="1"/>
  <c r="AW1561" i="3"/>
  <c r="AV1561" i="3"/>
  <c r="AS1561" i="3"/>
  <c r="AM1561" i="3" s="1"/>
  <c r="AG1561" i="3"/>
  <c r="AE1561" i="3"/>
  <c r="AF1561" i="3" s="1"/>
  <c r="AD1561" i="3"/>
  <c r="AC1561" i="3"/>
  <c r="AB1561" i="3"/>
  <c r="AA1561" i="3"/>
  <c r="Z1561" i="3"/>
  <c r="Y1561" i="3"/>
  <c r="X1561" i="3"/>
  <c r="W1561" i="3"/>
  <c r="V1561" i="3"/>
  <c r="U1561" i="3"/>
  <c r="T1561" i="3"/>
  <c r="S1561" i="3"/>
  <c r="R1561" i="3"/>
  <c r="Q1561" i="3"/>
  <c r="O1561" i="3"/>
  <c r="N1561" i="3"/>
  <c r="M1561" i="3"/>
  <c r="L1561" i="3"/>
  <c r="K1561" i="3"/>
  <c r="AY1560" i="3"/>
  <c r="AX1560" i="3"/>
  <c r="BA1560" i="3" s="1"/>
  <c r="AW1560" i="3"/>
  <c r="AV1560" i="3"/>
  <c r="AS1560" i="3"/>
  <c r="AM1560" i="3"/>
  <c r="AG1560" i="3"/>
  <c r="AE1560" i="3"/>
  <c r="AF1560" i="3" s="1"/>
  <c r="AD1560" i="3"/>
  <c r="AC1560" i="3"/>
  <c r="AB1560" i="3"/>
  <c r="AA1560" i="3"/>
  <c r="Z1560" i="3"/>
  <c r="Y1560" i="3"/>
  <c r="X1560" i="3"/>
  <c r="W1560" i="3"/>
  <c r="V1560" i="3"/>
  <c r="U1560" i="3"/>
  <c r="T1560" i="3"/>
  <c r="S1560" i="3"/>
  <c r="R1560" i="3"/>
  <c r="Q1560" i="3"/>
  <c r="O1560" i="3"/>
  <c r="N1560" i="3"/>
  <c r="M1560" i="3"/>
  <c r="L1560" i="3"/>
  <c r="K1560" i="3"/>
  <c r="AY1559" i="3"/>
  <c r="AX1559" i="3"/>
  <c r="BA1559" i="3" s="1"/>
  <c r="AW1559" i="3"/>
  <c r="AV1559" i="3"/>
  <c r="AS1559" i="3"/>
  <c r="AM1559" i="3" s="1"/>
  <c r="AG1559" i="3"/>
  <c r="AE1559" i="3"/>
  <c r="AF1559" i="3" s="1"/>
  <c r="AD1559" i="3"/>
  <c r="AC1559" i="3"/>
  <c r="AB1559" i="3"/>
  <c r="AA1559" i="3"/>
  <c r="Z1559" i="3"/>
  <c r="Y1559" i="3"/>
  <c r="X1559" i="3"/>
  <c r="W1559" i="3"/>
  <c r="V1559" i="3"/>
  <c r="U1559" i="3"/>
  <c r="T1559" i="3"/>
  <c r="S1559" i="3"/>
  <c r="R1559" i="3"/>
  <c r="Q1559" i="3"/>
  <c r="O1559" i="3"/>
  <c r="N1559" i="3"/>
  <c r="M1559" i="3"/>
  <c r="L1559" i="3"/>
  <c r="K1559" i="3"/>
  <c r="AY1558" i="3"/>
  <c r="AX1558" i="3"/>
  <c r="BA1558" i="3" s="1"/>
  <c r="AW1558" i="3"/>
  <c r="AV1558" i="3"/>
  <c r="AS1558" i="3"/>
  <c r="AQ1558" i="3"/>
  <c r="AM1558" i="3"/>
  <c r="AK1558" i="3"/>
  <c r="AG1558" i="3"/>
  <c r="AE1558" i="3"/>
  <c r="AD1558" i="3"/>
  <c r="AC1558" i="3"/>
  <c r="AB1558" i="3"/>
  <c r="AA1558" i="3"/>
  <c r="Z1558" i="3"/>
  <c r="Y1558" i="3"/>
  <c r="X1558" i="3"/>
  <c r="W1558" i="3"/>
  <c r="V1558" i="3"/>
  <c r="U1558" i="3"/>
  <c r="T1558" i="3"/>
  <c r="S1558" i="3"/>
  <c r="R1558" i="3"/>
  <c r="Q1558" i="3"/>
  <c r="O1558" i="3"/>
  <c r="N1558" i="3"/>
  <c r="M1558" i="3"/>
  <c r="L1558" i="3"/>
  <c r="K1558" i="3"/>
  <c r="AY1557" i="3"/>
  <c r="AX1557" i="3"/>
  <c r="BA1557" i="3" s="1"/>
  <c r="AW1557" i="3"/>
  <c r="AV1557" i="3"/>
  <c r="AS1557" i="3"/>
  <c r="AQ1557" i="3" s="1"/>
  <c r="AM1557" i="3"/>
  <c r="AG1557" i="3"/>
  <c r="AE1557" i="3"/>
  <c r="AD1557" i="3"/>
  <c r="AC1557" i="3"/>
  <c r="AB1557" i="3"/>
  <c r="AA1557" i="3"/>
  <c r="Z1557" i="3"/>
  <c r="Y1557" i="3"/>
  <c r="X1557" i="3"/>
  <c r="W1557" i="3"/>
  <c r="V1557" i="3"/>
  <c r="U1557" i="3"/>
  <c r="T1557" i="3"/>
  <c r="S1557" i="3"/>
  <c r="R1557" i="3"/>
  <c r="Q1557" i="3"/>
  <c r="O1557" i="3"/>
  <c r="N1557" i="3"/>
  <c r="M1557" i="3"/>
  <c r="L1557" i="3"/>
  <c r="K1557" i="3"/>
  <c r="AY1556" i="3"/>
  <c r="AX1556" i="3"/>
  <c r="BA1556" i="3" s="1"/>
  <c r="AW1556" i="3"/>
  <c r="AV1556" i="3"/>
  <c r="AS1556" i="3"/>
  <c r="AQ1556" i="3" s="1"/>
  <c r="AE1556" i="3"/>
  <c r="AD1556" i="3"/>
  <c r="AC1556" i="3"/>
  <c r="AB1556" i="3"/>
  <c r="AA1556" i="3"/>
  <c r="Z1556" i="3"/>
  <c r="Y1556" i="3"/>
  <c r="X1556" i="3"/>
  <c r="W1556" i="3"/>
  <c r="V1556" i="3"/>
  <c r="U1556" i="3"/>
  <c r="T1556" i="3"/>
  <c r="S1556" i="3"/>
  <c r="R1556" i="3"/>
  <c r="Q1556" i="3"/>
  <c r="O1556" i="3"/>
  <c r="N1556" i="3"/>
  <c r="M1556" i="3"/>
  <c r="L1556" i="3"/>
  <c r="K1556" i="3"/>
  <c r="AY1555" i="3"/>
  <c r="AX1555" i="3"/>
  <c r="BA1555" i="3" s="1"/>
  <c r="AW1555" i="3"/>
  <c r="AV1555" i="3"/>
  <c r="AS1555" i="3"/>
  <c r="AQ1555" i="3" s="1"/>
  <c r="AG1555" i="3"/>
  <c r="AE1555" i="3"/>
  <c r="AK1555" i="3" s="1"/>
  <c r="AD1555" i="3"/>
  <c r="AC1555" i="3"/>
  <c r="AB1555" i="3"/>
  <c r="AA1555" i="3"/>
  <c r="Z1555" i="3"/>
  <c r="Y1555" i="3"/>
  <c r="X1555" i="3"/>
  <c r="W1555" i="3"/>
  <c r="V1555" i="3"/>
  <c r="U1555" i="3"/>
  <c r="T1555" i="3"/>
  <c r="S1555" i="3"/>
  <c r="R1555" i="3"/>
  <c r="Q1555" i="3"/>
  <c r="O1555" i="3"/>
  <c r="N1555" i="3"/>
  <c r="M1555" i="3"/>
  <c r="L1555" i="3"/>
  <c r="K1555" i="3"/>
  <c r="AY1554" i="3"/>
  <c r="AX1554" i="3"/>
  <c r="BA1554" i="3" s="1"/>
  <c r="AW1554" i="3"/>
  <c r="AV1554" i="3"/>
  <c r="AS1554" i="3"/>
  <c r="AQ1554" i="3"/>
  <c r="AM1554" i="3"/>
  <c r="AE1554" i="3"/>
  <c r="AK1554" i="3" s="1"/>
  <c r="AD1554" i="3"/>
  <c r="AC1554" i="3"/>
  <c r="AB1554" i="3"/>
  <c r="AA1554" i="3"/>
  <c r="Z1554" i="3"/>
  <c r="Y1554" i="3"/>
  <c r="X1554" i="3"/>
  <c r="W1554" i="3"/>
  <c r="V1554" i="3"/>
  <c r="U1554" i="3"/>
  <c r="T1554" i="3"/>
  <c r="S1554" i="3"/>
  <c r="R1554" i="3"/>
  <c r="Q1554" i="3"/>
  <c r="O1554" i="3"/>
  <c r="N1554" i="3"/>
  <c r="M1554" i="3"/>
  <c r="L1554" i="3"/>
  <c r="K1554" i="3"/>
  <c r="AY1553" i="3"/>
  <c r="AX1553" i="3"/>
  <c r="BA1553" i="3" s="1"/>
  <c r="AW1553" i="3"/>
  <c r="AV1553" i="3"/>
  <c r="AS1553" i="3"/>
  <c r="AQ1553" i="3" s="1"/>
  <c r="AM1553" i="3"/>
  <c r="AK1553" i="3"/>
  <c r="AG1553" i="3"/>
  <c r="AE1553" i="3"/>
  <c r="AD1553" i="3"/>
  <c r="AC1553" i="3"/>
  <c r="AB1553" i="3"/>
  <c r="AA1553" i="3"/>
  <c r="Z1553" i="3"/>
  <c r="Y1553" i="3"/>
  <c r="X1553" i="3"/>
  <c r="W1553" i="3"/>
  <c r="V1553" i="3"/>
  <c r="U1553" i="3"/>
  <c r="T1553" i="3"/>
  <c r="S1553" i="3"/>
  <c r="R1553" i="3"/>
  <c r="Q1553" i="3"/>
  <c r="O1553" i="3"/>
  <c r="N1553" i="3"/>
  <c r="M1553" i="3"/>
  <c r="L1553" i="3"/>
  <c r="K1553" i="3"/>
  <c r="AY1552" i="3"/>
  <c r="AX1552" i="3"/>
  <c r="BA1552" i="3" s="1"/>
  <c r="AW1552" i="3"/>
  <c r="AV1552" i="3"/>
  <c r="AS1552" i="3"/>
  <c r="AQ1552" i="3"/>
  <c r="AM1552" i="3"/>
  <c r="AK1552" i="3"/>
  <c r="AG1552" i="3"/>
  <c r="AE1552" i="3"/>
  <c r="AD1552" i="3"/>
  <c r="AC1552" i="3"/>
  <c r="AB1552" i="3"/>
  <c r="AA1552" i="3"/>
  <c r="Z1552" i="3"/>
  <c r="Y1552" i="3"/>
  <c r="X1552" i="3"/>
  <c r="W1552" i="3"/>
  <c r="V1552" i="3"/>
  <c r="U1552" i="3"/>
  <c r="T1552" i="3"/>
  <c r="S1552" i="3"/>
  <c r="R1552" i="3"/>
  <c r="Q1552" i="3"/>
  <c r="O1552" i="3"/>
  <c r="N1552" i="3"/>
  <c r="M1552" i="3"/>
  <c r="L1552" i="3"/>
  <c r="K1552" i="3"/>
  <c r="AY1551" i="3"/>
  <c r="AX1551" i="3"/>
  <c r="BA1551" i="3" s="1"/>
  <c r="AW1551" i="3"/>
  <c r="AV1551" i="3"/>
  <c r="AS1551" i="3"/>
  <c r="AQ1551" i="3" s="1"/>
  <c r="AM1551" i="3"/>
  <c r="AG1551" i="3"/>
  <c r="AE1551" i="3"/>
  <c r="AD1551" i="3"/>
  <c r="AC1551" i="3"/>
  <c r="AB1551" i="3"/>
  <c r="AA1551" i="3"/>
  <c r="Z1551" i="3"/>
  <c r="Y1551" i="3"/>
  <c r="X1551" i="3"/>
  <c r="W1551" i="3"/>
  <c r="V1551" i="3"/>
  <c r="U1551" i="3"/>
  <c r="T1551" i="3"/>
  <c r="S1551" i="3"/>
  <c r="R1551" i="3"/>
  <c r="Q1551" i="3"/>
  <c r="O1551" i="3"/>
  <c r="N1551" i="3"/>
  <c r="M1551" i="3"/>
  <c r="L1551" i="3"/>
  <c r="K1551" i="3"/>
  <c r="AY1550" i="3"/>
  <c r="AX1550" i="3"/>
  <c r="BA1550" i="3" s="1"/>
  <c r="AW1550" i="3"/>
  <c r="AV1550" i="3"/>
  <c r="AS1550" i="3"/>
  <c r="AQ1550" i="3" s="1"/>
  <c r="AE1550" i="3"/>
  <c r="AD1550" i="3"/>
  <c r="AC1550" i="3"/>
  <c r="AB1550" i="3"/>
  <c r="AA1550" i="3"/>
  <c r="Z1550" i="3"/>
  <c r="Y1550" i="3"/>
  <c r="X1550" i="3"/>
  <c r="W1550" i="3"/>
  <c r="V1550" i="3"/>
  <c r="U1550" i="3"/>
  <c r="T1550" i="3"/>
  <c r="S1550" i="3"/>
  <c r="R1550" i="3"/>
  <c r="Q1550" i="3"/>
  <c r="O1550" i="3"/>
  <c r="N1550" i="3"/>
  <c r="M1550" i="3"/>
  <c r="L1550" i="3"/>
  <c r="K1550" i="3"/>
  <c r="AY1549" i="3"/>
  <c r="AX1549" i="3"/>
  <c r="BA1549" i="3" s="1"/>
  <c r="AW1549" i="3"/>
  <c r="AV1549" i="3"/>
  <c r="AS1549" i="3"/>
  <c r="AQ1549" i="3" s="1"/>
  <c r="AG1549" i="3"/>
  <c r="AE1549" i="3"/>
  <c r="AK1549" i="3" s="1"/>
  <c r="AD1549" i="3"/>
  <c r="AC1549" i="3"/>
  <c r="AB1549" i="3"/>
  <c r="AA1549" i="3"/>
  <c r="Z1549" i="3"/>
  <c r="Y1549" i="3"/>
  <c r="X1549" i="3"/>
  <c r="W1549" i="3"/>
  <c r="V1549" i="3"/>
  <c r="U1549" i="3"/>
  <c r="T1549" i="3"/>
  <c r="S1549" i="3"/>
  <c r="R1549" i="3"/>
  <c r="Q1549" i="3"/>
  <c r="O1549" i="3"/>
  <c r="N1549" i="3"/>
  <c r="M1549" i="3"/>
  <c r="L1549" i="3"/>
  <c r="K1549" i="3"/>
  <c r="AY1548" i="3"/>
  <c r="AX1548" i="3"/>
  <c r="BA1548" i="3" s="1"/>
  <c r="AW1548" i="3"/>
  <c r="AV1548" i="3"/>
  <c r="AS1548" i="3"/>
  <c r="AQ1548" i="3"/>
  <c r="AP1548" i="3"/>
  <c r="AM1548" i="3"/>
  <c r="AE1548" i="3"/>
  <c r="AK1548" i="3" s="1"/>
  <c r="AD1548" i="3"/>
  <c r="AC1548" i="3"/>
  <c r="AB1548" i="3"/>
  <c r="AA1548" i="3"/>
  <c r="Z1548" i="3"/>
  <c r="Y1548" i="3"/>
  <c r="X1548" i="3"/>
  <c r="W1548" i="3"/>
  <c r="V1548" i="3"/>
  <c r="U1548" i="3"/>
  <c r="T1548" i="3"/>
  <c r="S1548" i="3"/>
  <c r="R1548" i="3"/>
  <c r="Q1548" i="3"/>
  <c r="O1548" i="3"/>
  <c r="N1548" i="3"/>
  <c r="M1548" i="3"/>
  <c r="L1548" i="3"/>
  <c r="K1548" i="3"/>
  <c r="AY1547" i="3"/>
  <c r="AX1547" i="3"/>
  <c r="BA1547" i="3" s="1"/>
  <c r="AW1547" i="3"/>
  <c r="AV1547" i="3"/>
  <c r="AS1547" i="3"/>
  <c r="AQ1547" i="3" s="1"/>
  <c r="AK1547" i="3"/>
  <c r="AG1547" i="3"/>
  <c r="AE1547" i="3"/>
  <c r="AD1547" i="3"/>
  <c r="AC1547" i="3"/>
  <c r="AB1547" i="3"/>
  <c r="AA1547" i="3"/>
  <c r="Z1547" i="3"/>
  <c r="Y1547" i="3"/>
  <c r="X1547" i="3"/>
  <c r="W1547" i="3"/>
  <c r="V1547" i="3"/>
  <c r="U1547" i="3"/>
  <c r="T1547" i="3"/>
  <c r="S1547" i="3"/>
  <c r="R1547" i="3"/>
  <c r="Q1547" i="3"/>
  <c r="O1547" i="3"/>
  <c r="N1547" i="3"/>
  <c r="M1547" i="3"/>
  <c r="L1547" i="3"/>
  <c r="K1547" i="3"/>
  <c r="AY1546" i="3"/>
  <c r="AX1546" i="3"/>
  <c r="BA1546" i="3" s="1"/>
  <c r="AW1546" i="3"/>
  <c r="AV1546" i="3"/>
  <c r="AS1546" i="3"/>
  <c r="AQ1546" i="3" s="1"/>
  <c r="AM1546" i="3"/>
  <c r="AJ1546" i="3"/>
  <c r="AG1546" i="3"/>
  <c r="AE1546" i="3"/>
  <c r="AD1546" i="3"/>
  <c r="AC1546" i="3"/>
  <c r="AB1546" i="3"/>
  <c r="AA1546" i="3"/>
  <c r="Z1546" i="3"/>
  <c r="Y1546" i="3"/>
  <c r="X1546" i="3"/>
  <c r="W1546" i="3"/>
  <c r="V1546" i="3"/>
  <c r="U1546" i="3"/>
  <c r="T1546" i="3"/>
  <c r="S1546" i="3"/>
  <c r="R1546" i="3"/>
  <c r="Q1546" i="3"/>
  <c r="O1546" i="3"/>
  <c r="N1546" i="3"/>
  <c r="M1546" i="3"/>
  <c r="L1546" i="3"/>
  <c r="K1546" i="3"/>
  <c r="AY1545" i="3"/>
  <c r="AX1545" i="3"/>
  <c r="BA1545" i="3" s="1"/>
  <c r="AW1545" i="3"/>
  <c r="AV1545" i="3"/>
  <c r="AS1545" i="3"/>
  <c r="AQ1545" i="3" s="1"/>
  <c r="AP1545" i="3"/>
  <c r="AK1545" i="3"/>
  <c r="AJ1545" i="3"/>
  <c r="AG1545" i="3"/>
  <c r="AE1545" i="3"/>
  <c r="AD1545" i="3"/>
  <c r="AC1545" i="3"/>
  <c r="AB1545" i="3"/>
  <c r="AA1545" i="3"/>
  <c r="Z1545" i="3"/>
  <c r="Y1545" i="3"/>
  <c r="X1545" i="3"/>
  <c r="W1545" i="3"/>
  <c r="V1545" i="3"/>
  <c r="U1545" i="3"/>
  <c r="T1545" i="3"/>
  <c r="S1545" i="3"/>
  <c r="R1545" i="3"/>
  <c r="Q1545" i="3"/>
  <c r="O1545" i="3"/>
  <c r="N1545" i="3"/>
  <c r="M1545" i="3"/>
  <c r="L1545" i="3"/>
  <c r="K1545" i="3"/>
  <c r="AY1544" i="3"/>
  <c r="AX1544" i="3"/>
  <c r="BA1544" i="3" s="1"/>
  <c r="AW1544" i="3"/>
  <c r="AV1544" i="3"/>
  <c r="AS1544" i="3"/>
  <c r="AQ1544" i="3"/>
  <c r="AP1544" i="3"/>
  <c r="AM1544" i="3"/>
  <c r="AE1544" i="3"/>
  <c r="AK1544" i="3" s="1"/>
  <c r="AD1544" i="3"/>
  <c r="AC1544" i="3"/>
  <c r="AB1544" i="3"/>
  <c r="AA1544" i="3"/>
  <c r="Z1544" i="3"/>
  <c r="Y1544" i="3"/>
  <c r="X1544" i="3"/>
  <c r="W1544" i="3"/>
  <c r="V1544" i="3"/>
  <c r="U1544" i="3"/>
  <c r="T1544" i="3"/>
  <c r="S1544" i="3"/>
  <c r="R1544" i="3"/>
  <c r="Q1544" i="3"/>
  <c r="O1544" i="3"/>
  <c r="N1544" i="3"/>
  <c r="M1544" i="3"/>
  <c r="L1544" i="3"/>
  <c r="K1544" i="3"/>
  <c r="AY1543" i="3"/>
  <c r="AX1543" i="3"/>
  <c r="BA1543" i="3" s="1"/>
  <c r="AW1543" i="3"/>
  <c r="AV1543" i="3"/>
  <c r="AS1543" i="3"/>
  <c r="AQ1543" i="3" s="1"/>
  <c r="AP1543" i="3"/>
  <c r="AK1543" i="3"/>
  <c r="AG1543" i="3"/>
  <c r="AE1543" i="3"/>
  <c r="AJ1543" i="3" s="1"/>
  <c r="AD1543" i="3"/>
  <c r="AC1543" i="3"/>
  <c r="AB1543" i="3"/>
  <c r="AA1543" i="3"/>
  <c r="Z1543" i="3"/>
  <c r="Y1543" i="3"/>
  <c r="X1543" i="3"/>
  <c r="W1543" i="3"/>
  <c r="V1543" i="3"/>
  <c r="U1543" i="3"/>
  <c r="T1543" i="3"/>
  <c r="S1543" i="3"/>
  <c r="R1543" i="3"/>
  <c r="Q1543" i="3"/>
  <c r="O1543" i="3"/>
  <c r="N1543" i="3"/>
  <c r="M1543" i="3"/>
  <c r="L1543" i="3"/>
  <c r="K1543" i="3"/>
  <c r="AY1542" i="3"/>
  <c r="AX1542" i="3"/>
  <c r="BA1542" i="3" s="1"/>
  <c r="AW1542" i="3"/>
  <c r="AV1542" i="3"/>
  <c r="AS1542" i="3"/>
  <c r="AQ1542" i="3"/>
  <c r="AP1542" i="3"/>
  <c r="AM1542" i="3"/>
  <c r="AE1542" i="3"/>
  <c r="AK1542" i="3" s="1"/>
  <c r="AD1542" i="3"/>
  <c r="AC1542" i="3"/>
  <c r="AB1542" i="3"/>
  <c r="AA1542" i="3"/>
  <c r="Z1542" i="3"/>
  <c r="Y1542" i="3"/>
  <c r="X1542" i="3"/>
  <c r="W1542" i="3"/>
  <c r="V1542" i="3"/>
  <c r="U1542" i="3"/>
  <c r="T1542" i="3"/>
  <c r="S1542" i="3"/>
  <c r="R1542" i="3"/>
  <c r="Q1542" i="3"/>
  <c r="O1542" i="3"/>
  <c r="N1542" i="3"/>
  <c r="M1542" i="3"/>
  <c r="L1542" i="3"/>
  <c r="K1542" i="3"/>
  <c r="AY1541" i="3"/>
  <c r="AX1541" i="3"/>
  <c r="BA1541" i="3" s="1"/>
  <c r="AW1541" i="3"/>
  <c r="AV1541" i="3"/>
  <c r="AS1541" i="3"/>
  <c r="AQ1541" i="3" s="1"/>
  <c r="AK1541" i="3"/>
  <c r="AG1541" i="3"/>
  <c r="AE1541" i="3"/>
  <c r="AD1541" i="3"/>
  <c r="AC1541" i="3"/>
  <c r="AB1541" i="3"/>
  <c r="AA1541" i="3"/>
  <c r="Z1541" i="3"/>
  <c r="Y1541" i="3"/>
  <c r="X1541" i="3"/>
  <c r="W1541" i="3"/>
  <c r="V1541" i="3"/>
  <c r="U1541" i="3"/>
  <c r="T1541" i="3"/>
  <c r="S1541" i="3"/>
  <c r="R1541" i="3"/>
  <c r="Q1541" i="3"/>
  <c r="O1541" i="3"/>
  <c r="N1541" i="3"/>
  <c r="M1541" i="3"/>
  <c r="L1541" i="3"/>
  <c r="K1541" i="3"/>
  <c r="AY1540" i="3"/>
  <c r="AX1540" i="3"/>
  <c r="BA1540" i="3" s="1"/>
  <c r="AW1540" i="3"/>
  <c r="AV1540" i="3"/>
  <c r="AS1540" i="3"/>
  <c r="AQ1540" i="3" s="1"/>
  <c r="AJ1540" i="3"/>
  <c r="AG1540" i="3"/>
  <c r="AE1540" i="3"/>
  <c r="AD1540" i="3"/>
  <c r="AC1540" i="3"/>
  <c r="AB1540" i="3"/>
  <c r="AA1540" i="3"/>
  <c r="Z1540" i="3"/>
  <c r="Y1540" i="3"/>
  <c r="X1540" i="3"/>
  <c r="W1540" i="3"/>
  <c r="V1540" i="3"/>
  <c r="U1540" i="3"/>
  <c r="T1540" i="3"/>
  <c r="S1540" i="3"/>
  <c r="R1540" i="3"/>
  <c r="Q1540" i="3"/>
  <c r="O1540" i="3"/>
  <c r="N1540" i="3"/>
  <c r="M1540" i="3"/>
  <c r="L1540" i="3"/>
  <c r="K1540" i="3"/>
  <c r="AY1539" i="3"/>
  <c r="AX1539" i="3"/>
  <c r="BA1539" i="3" s="1"/>
  <c r="AW1539" i="3"/>
  <c r="AV1539" i="3"/>
  <c r="AS1539" i="3"/>
  <c r="AQ1539" i="3" s="1"/>
  <c r="AP1539" i="3"/>
  <c r="AK1539" i="3"/>
  <c r="AJ1539" i="3"/>
  <c r="AG1539" i="3"/>
  <c r="AE1539" i="3"/>
  <c r="AD1539" i="3"/>
  <c r="AC1539" i="3"/>
  <c r="AB1539" i="3"/>
  <c r="AA1539" i="3"/>
  <c r="Z1539" i="3"/>
  <c r="Y1539" i="3"/>
  <c r="X1539" i="3"/>
  <c r="W1539" i="3"/>
  <c r="V1539" i="3"/>
  <c r="U1539" i="3"/>
  <c r="T1539" i="3"/>
  <c r="S1539" i="3"/>
  <c r="R1539" i="3"/>
  <c r="Q1539" i="3"/>
  <c r="O1539" i="3"/>
  <c r="N1539" i="3"/>
  <c r="M1539" i="3"/>
  <c r="L1539" i="3"/>
  <c r="K1539" i="3"/>
  <c r="AY1538" i="3"/>
  <c r="AX1538" i="3"/>
  <c r="BA1538" i="3" s="1"/>
  <c r="AW1538" i="3"/>
  <c r="AV1538" i="3"/>
  <c r="AS1538" i="3"/>
  <c r="AQ1538" i="3"/>
  <c r="AP1538" i="3"/>
  <c r="AM1538" i="3"/>
  <c r="AE1538" i="3"/>
  <c r="AK1538" i="3" s="1"/>
  <c r="AD1538" i="3"/>
  <c r="AC1538" i="3"/>
  <c r="AB1538" i="3"/>
  <c r="AA1538" i="3"/>
  <c r="Z1538" i="3"/>
  <c r="Y1538" i="3"/>
  <c r="X1538" i="3"/>
  <c r="W1538" i="3"/>
  <c r="V1538" i="3"/>
  <c r="U1538" i="3"/>
  <c r="T1538" i="3"/>
  <c r="S1538" i="3"/>
  <c r="R1538" i="3"/>
  <c r="Q1538" i="3"/>
  <c r="O1538" i="3"/>
  <c r="N1538" i="3"/>
  <c r="M1538" i="3"/>
  <c r="L1538" i="3"/>
  <c r="K1538" i="3"/>
  <c r="AY1537" i="3"/>
  <c r="AX1537" i="3"/>
  <c r="BA1537" i="3" s="1"/>
  <c r="AW1537" i="3"/>
  <c r="AV1537" i="3"/>
  <c r="AS1537" i="3"/>
  <c r="AQ1537" i="3" s="1"/>
  <c r="AP1537" i="3"/>
  <c r="AK1537" i="3"/>
  <c r="AG1537" i="3"/>
  <c r="AE1537" i="3"/>
  <c r="AJ1537" i="3" s="1"/>
  <c r="AD1537" i="3"/>
  <c r="AC1537" i="3"/>
  <c r="AB1537" i="3"/>
  <c r="AA1537" i="3"/>
  <c r="Z1537" i="3"/>
  <c r="Y1537" i="3"/>
  <c r="X1537" i="3"/>
  <c r="W1537" i="3"/>
  <c r="V1537" i="3"/>
  <c r="U1537" i="3"/>
  <c r="T1537" i="3"/>
  <c r="S1537" i="3"/>
  <c r="R1537" i="3"/>
  <c r="Q1537" i="3"/>
  <c r="O1537" i="3"/>
  <c r="N1537" i="3"/>
  <c r="M1537" i="3"/>
  <c r="L1537" i="3"/>
  <c r="K1537" i="3"/>
  <c r="AY1536" i="3"/>
  <c r="AX1536" i="3"/>
  <c r="BA1536" i="3" s="1"/>
  <c r="AW1536" i="3"/>
  <c r="AV1536" i="3"/>
  <c r="AS1536" i="3"/>
  <c r="AQ1536" i="3"/>
  <c r="AP1536" i="3"/>
  <c r="AM1536" i="3"/>
  <c r="AE1536" i="3"/>
  <c r="AK1536" i="3" s="1"/>
  <c r="AD1536" i="3"/>
  <c r="AC1536" i="3"/>
  <c r="AB1536" i="3"/>
  <c r="AA1536" i="3"/>
  <c r="Z1536" i="3"/>
  <c r="Y1536" i="3"/>
  <c r="X1536" i="3"/>
  <c r="W1536" i="3"/>
  <c r="V1536" i="3"/>
  <c r="U1536" i="3"/>
  <c r="T1536" i="3"/>
  <c r="S1536" i="3"/>
  <c r="R1536" i="3"/>
  <c r="Q1536" i="3"/>
  <c r="O1536" i="3"/>
  <c r="N1536" i="3"/>
  <c r="M1536" i="3"/>
  <c r="L1536" i="3"/>
  <c r="K1536" i="3"/>
  <c r="AY1535" i="3"/>
  <c r="AX1535" i="3"/>
  <c r="BA1535" i="3" s="1"/>
  <c r="AW1535" i="3"/>
  <c r="AV1535" i="3"/>
  <c r="AS1535" i="3"/>
  <c r="AQ1535" i="3" s="1"/>
  <c r="AK1535" i="3"/>
  <c r="AG1535" i="3"/>
  <c r="AE1535" i="3"/>
  <c r="AD1535" i="3"/>
  <c r="AC1535" i="3"/>
  <c r="AB1535" i="3"/>
  <c r="AA1535" i="3"/>
  <c r="Z1535" i="3"/>
  <c r="Y1535" i="3"/>
  <c r="X1535" i="3"/>
  <c r="W1535" i="3"/>
  <c r="V1535" i="3"/>
  <c r="U1535" i="3"/>
  <c r="T1535" i="3"/>
  <c r="S1535" i="3"/>
  <c r="R1535" i="3"/>
  <c r="Q1535" i="3"/>
  <c r="O1535" i="3"/>
  <c r="N1535" i="3"/>
  <c r="M1535" i="3"/>
  <c r="L1535" i="3"/>
  <c r="K1535" i="3"/>
  <c r="AY1534" i="3"/>
  <c r="AX1534" i="3"/>
  <c r="BA1534" i="3" s="1"/>
  <c r="AW1534" i="3"/>
  <c r="AV1534" i="3"/>
  <c r="AS1534" i="3"/>
  <c r="AQ1534" i="3" s="1"/>
  <c r="AM1534" i="3"/>
  <c r="AJ1534" i="3"/>
  <c r="AG1534" i="3"/>
  <c r="AE1534" i="3"/>
  <c r="AD1534" i="3"/>
  <c r="AC1534" i="3"/>
  <c r="AB1534" i="3"/>
  <c r="AA1534" i="3"/>
  <c r="Z1534" i="3"/>
  <c r="Y1534" i="3"/>
  <c r="X1534" i="3"/>
  <c r="W1534" i="3"/>
  <c r="V1534" i="3"/>
  <c r="U1534" i="3"/>
  <c r="T1534" i="3"/>
  <c r="S1534" i="3"/>
  <c r="R1534" i="3"/>
  <c r="Q1534" i="3"/>
  <c r="O1534" i="3"/>
  <c r="N1534" i="3"/>
  <c r="M1534" i="3"/>
  <c r="L1534" i="3"/>
  <c r="K1534" i="3"/>
  <c r="AY1533" i="3"/>
  <c r="AX1533" i="3"/>
  <c r="BA1533" i="3" s="1"/>
  <c r="AW1533" i="3"/>
  <c r="AV1533" i="3"/>
  <c r="AS1533" i="3"/>
  <c r="AQ1533" i="3" s="1"/>
  <c r="AP1533" i="3"/>
  <c r="AK1533" i="3"/>
  <c r="AJ1533" i="3"/>
  <c r="AG1533" i="3"/>
  <c r="AE1533" i="3"/>
  <c r="AD1533" i="3"/>
  <c r="AC1533" i="3"/>
  <c r="AB1533" i="3"/>
  <c r="AA1533" i="3"/>
  <c r="Z1533" i="3"/>
  <c r="Y1533" i="3"/>
  <c r="X1533" i="3"/>
  <c r="W1533" i="3"/>
  <c r="V1533" i="3"/>
  <c r="U1533" i="3"/>
  <c r="T1533" i="3"/>
  <c r="S1533" i="3"/>
  <c r="R1533" i="3"/>
  <c r="Q1533" i="3"/>
  <c r="O1533" i="3"/>
  <c r="N1533" i="3"/>
  <c r="M1533" i="3"/>
  <c r="L1533" i="3"/>
  <c r="K1533" i="3"/>
  <c r="AY1532" i="3"/>
  <c r="AX1532" i="3"/>
  <c r="BA1532" i="3" s="1"/>
  <c r="AW1532" i="3"/>
  <c r="AV1532" i="3"/>
  <c r="AS1532" i="3"/>
  <c r="AQ1532" i="3"/>
  <c r="AP1532" i="3"/>
  <c r="AM1532" i="3"/>
  <c r="AE1532" i="3"/>
  <c r="AK1532" i="3" s="1"/>
  <c r="AD1532" i="3"/>
  <c r="AC1532" i="3"/>
  <c r="AB1532" i="3"/>
  <c r="AA1532" i="3"/>
  <c r="Z1532" i="3"/>
  <c r="Y1532" i="3"/>
  <c r="X1532" i="3"/>
  <c r="W1532" i="3"/>
  <c r="V1532" i="3"/>
  <c r="U1532" i="3"/>
  <c r="T1532" i="3"/>
  <c r="S1532" i="3"/>
  <c r="R1532" i="3"/>
  <c r="Q1532" i="3"/>
  <c r="O1532" i="3"/>
  <c r="N1532" i="3"/>
  <c r="M1532" i="3"/>
  <c r="L1532" i="3"/>
  <c r="K1532" i="3"/>
  <c r="AY1531" i="3"/>
  <c r="AX1531" i="3"/>
  <c r="AW1531" i="3" s="1"/>
  <c r="AS1531" i="3"/>
  <c r="AR1531" i="3" s="1"/>
  <c r="AQ1531" i="3"/>
  <c r="AK1531" i="3"/>
  <c r="AG1531" i="3"/>
  <c r="AF1531" i="3"/>
  <c r="AE1531" i="3"/>
  <c r="AD1531" i="3"/>
  <c r="AC1531" i="3"/>
  <c r="AB1531" i="3"/>
  <c r="AA1531" i="3"/>
  <c r="Z1531" i="3"/>
  <c r="Y1531" i="3"/>
  <c r="X1531" i="3"/>
  <c r="W1531" i="3"/>
  <c r="V1531" i="3"/>
  <c r="U1531" i="3"/>
  <c r="T1531" i="3"/>
  <c r="S1531" i="3"/>
  <c r="R1531" i="3"/>
  <c r="Q1531" i="3"/>
  <c r="O1531" i="3"/>
  <c r="N1531" i="3"/>
  <c r="M1531" i="3"/>
  <c r="L1531" i="3"/>
  <c r="K1531" i="3"/>
  <c r="AY1530" i="3"/>
  <c r="AX1530" i="3"/>
  <c r="AW1530" i="3"/>
  <c r="AV1530" i="3"/>
  <c r="AS1530" i="3"/>
  <c r="AR1530" i="3" s="1"/>
  <c r="AQ1530" i="3"/>
  <c r="AM1530" i="3"/>
  <c r="AL1530" i="3"/>
  <c r="AE1530" i="3"/>
  <c r="AK1530" i="3" s="1"/>
  <c r="AD1530" i="3"/>
  <c r="AC1530" i="3"/>
  <c r="AB1530" i="3"/>
  <c r="AA1530" i="3"/>
  <c r="Z1530" i="3"/>
  <c r="Y1530" i="3"/>
  <c r="X1530" i="3"/>
  <c r="W1530" i="3"/>
  <c r="V1530" i="3"/>
  <c r="U1530" i="3"/>
  <c r="T1530" i="3"/>
  <c r="S1530" i="3"/>
  <c r="R1530" i="3"/>
  <c r="Q1530" i="3"/>
  <c r="O1530" i="3"/>
  <c r="N1530" i="3"/>
  <c r="M1530" i="3"/>
  <c r="L1530" i="3"/>
  <c r="K1530" i="3"/>
  <c r="AY1529" i="3"/>
  <c r="AX1529" i="3"/>
  <c r="AW1529" i="3"/>
  <c r="AV1529" i="3"/>
  <c r="AS1529" i="3"/>
  <c r="AR1529" i="3" s="1"/>
  <c r="AK1529" i="3"/>
  <c r="AE1529" i="3"/>
  <c r="AJ1529" i="3" s="1"/>
  <c r="AD1529" i="3"/>
  <c r="AC1529" i="3"/>
  <c r="AB1529" i="3"/>
  <c r="AA1529" i="3"/>
  <c r="Z1529" i="3"/>
  <c r="Y1529" i="3"/>
  <c r="X1529" i="3"/>
  <c r="W1529" i="3"/>
  <c r="V1529" i="3"/>
  <c r="U1529" i="3"/>
  <c r="T1529" i="3"/>
  <c r="S1529" i="3"/>
  <c r="R1529" i="3"/>
  <c r="Q1529" i="3"/>
  <c r="O1529" i="3"/>
  <c r="N1529" i="3"/>
  <c r="M1529" i="3"/>
  <c r="L1529" i="3"/>
  <c r="K1529" i="3"/>
  <c r="AY1528" i="3"/>
  <c r="AX1528" i="3"/>
  <c r="AW1528" i="3" s="1"/>
  <c r="AS1528" i="3"/>
  <c r="AR1528" i="3" s="1"/>
  <c r="AQ1528" i="3"/>
  <c r="AK1528" i="3"/>
  <c r="AG1528" i="3"/>
  <c r="AF1528" i="3"/>
  <c r="AE1528" i="3"/>
  <c r="AD1528" i="3"/>
  <c r="AC1528" i="3"/>
  <c r="AB1528" i="3"/>
  <c r="AA1528" i="3"/>
  <c r="Z1528" i="3"/>
  <c r="Y1528" i="3"/>
  <c r="X1528" i="3"/>
  <c r="W1528" i="3"/>
  <c r="V1528" i="3"/>
  <c r="U1528" i="3"/>
  <c r="T1528" i="3"/>
  <c r="S1528" i="3"/>
  <c r="R1528" i="3"/>
  <c r="Q1528" i="3"/>
  <c r="O1528" i="3"/>
  <c r="N1528" i="3"/>
  <c r="M1528" i="3"/>
  <c r="L1528" i="3"/>
  <c r="K1528" i="3"/>
  <c r="AY1527" i="3"/>
  <c r="AX1527" i="3"/>
  <c r="AW1527" i="3"/>
  <c r="AV1527" i="3"/>
  <c r="AS1527" i="3"/>
  <c r="AR1527" i="3" s="1"/>
  <c r="AQ1527" i="3"/>
  <c r="AM1527" i="3"/>
  <c r="AL1527" i="3"/>
  <c r="AE1527" i="3"/>
  <c r="AK1527" i="3" s="1"/>
  <c r="AD1527" i="3"/>
  <c r="AC1527" i="3"/>
  <c r="AB1527" i="3"/>
  <c r="AA1527" i="3"/>
  <c r="Z1527" i="3"/>
  <c r="Y1527" i="3"/>
  <c r="X1527" i="3"/>
  <c r="W1527" i="3"/>
  <c r="V1527" i="3"/>
  <c r="U1527" i="3"/>
  <c r="T1527" i="3"/>
  <c r="S1527" i="3"/>
  <c r="R1527" i="3"/>
  <c r="Q1527" i="3"/>
  <c r="O1527" i="3"/>
  <c r="N1527" i="3"/>
  <c r="M1527" i="3"/>
  <c r="L1527" i="3"/>
  <c r="K1527" i="3"/>
  <c r="AY1526" i="3"/>
  <c r="AX1526" i="3"/>
  <c r="AW1526" i="3"/>
  <c r="AV1526" i="3"/>
  <c r="AS1526" i="3"/>
  <c r="AR1526" i="3" s="1"/>
  <c r="AK1526" i="3"/>
  <c r="AE1526" i="3"/>
  <c r="AJ1526" i="3" s="1"/>
  <c r="AD1526" i="3"/>
  <c r="AC1526" i="3"/>
  <c r="AB1526" i="3"/>
  <c r="AA1526" i="3"/>
  <c r="Z1526" i="3"/>
  <c r="Y1526" i="3"/>
  <c r="X1526" i="3"/>
  <c r="W1526" i="3"/>
  <c r="V1526" i="3"/>
  <c r="U1526" i="3"/>
  <c r="T1526" i="3"/>
  <c r="S1526" i="3"/>
  <c r="R1526" i="3"/>
  <c r="Q1526" i="3"/>
  <c r="O1526" i="3"/>
  <c r="N1526" i="3"/>
  <c r="M1526" i="3"/>
  <c r="L1526" i="3"/>
  <c r="K1526" i="3"/>
  <c r="AY1525" i="3"/>
  <c r="AX1525" i="3"/>
  <c r="AW1525" i="3" s="1"/>
  <c r="AS1525" i="3"/>
  <c r="AR1525" i="3" s="1"/>
  <c r="AQ1525" i="3"/>
  <c r="AK1525" i="3"/>
  <c r="AG1525" i="3"/>
  <c r="AF1525" i="3"/>
  <c r="AE1525" i="3"/>
  <c r="AD1525" i="3"/>
  <c r="AC1525" i="3"/>
  <c r="AB1525" i="3"/>
  <c r="AA1525" i="3"/>
  <c r="Z1525" i="3"/>
  <c r="Y1525" i="3"/>
  <c r="X1525" i="3"/>
  <c r="W1525" i="3"/>
  <c r="V1525" i="3"/>
  <c r="U1525" i="3"/>
  <c r="T1525" i="3"/>
  <c r="S1525" i="3"/>
  <c r="R1525" i="3"/>
  <c r="Q1525" i="3"/>
  <c r="O1525" i="3"/>
  <c r="N1525" i="3"/>
  <c r="M1525" i="3"/>
  <c r="L1525" i="3"/>
  <c r="K1525" i="3"/>
  <c r="AY1524" i="3"/>
  <c r="AX1524" i="3"/>
  <c r="AW1524" i="3"/>
  <c r="AV1524" i="3"/>
  <c r="AS1524" i="3"/>
  <c r="AR1524" i="3" s="1"/>
  <c r="AQ1524" i="3"/>
  <c r="AM1524" i="3"/>
  <c r="AL1524" i="3"/>
  <c r="AE1524" i="3"/>
  <c r="AK1524" i="3" s="1"/>
  <c r="AD1524" i="3"/>
  <c r="AC1524" i="3"/>
  <c r="AB1524" i="3"/>
  <c r="AA1524" i="3"/>
  <c r="Z1524" i="3"/>
  <c r="Y1524" i="3"/>
  <c r="X1524" i="3"/>
  <c r="W1524" i="3"/>
  <c r="V1524" i="3"/>
  <c r="U1524" i="3"/>
  <c r="T1524" i="3"/>
  <c r="S1524" i="3"/>
  <c r="R1524" i="3"/>
  <c r="Q1524" i="3"/>
  <c r="O1524" i="3"/>
  <c r="N1524" i="3"/>
  <c r="M1524" i="3"/>
  <c r="L1524" i="3"/>
  <c r="K1524" i="3"/>
  <c r="AY1523" i="3"/>
  <c r="AX1523" i="3"/>
  <c r="AW1523" i="3"/>
  <c r="AV1523" i="3"/>
  <c r="AS1523" i="3"/>
  <c r="AR1523" i="3" s="1"/>
  <c r="AK1523" i="3"/>
  <c r="AE1523" i="3"/>
  <c r="AJ1523" i="3" s="1"/>
  <c r="AD1523" i="3"/>
  <c r="AC1523" i="3"/>
  <c r="AB1523" i="3"/>
  <c r="AA1523" i="3"/>
  <c r="Z1523" i="3"/>
  <c r="Y1523" i="3"/>
  <c r="X1523" i="3"/>
  <c r="W1523" i="3"/>
  <c r="V1523" i="3"/>
  <c r="U1523" i="3"/>
  <c r="T1523" i="3"/>
  <c r="S1523" i="3"/>
  <c r="R1523" i="3"/>
  <c r="Q1523" i="3"/>
  <c r="O1523" i="3"/>
  <c r="N1523" i="3"/>
  <c r="M1523" i="3"/>
  <c r="L1523" i="3"/>
  <c r="K1523" i="3"/>
  <c r="AY1522" i="3"/>
  <c r="AX1522" i="3"/>
  <c r="AW1522" i="3" s="1"/>
  <c r="AS1522" i="3"/>
  <c r="AR1522" i="3" s="1"/>
  <c r="AQ1522" i="3"/>
  <c r="AK1522" i="3"/>
  <c r="AG1522" i="3"/>
  <c r="AF1522" i="3"/>
  <c r="AE1522" i="3"/>
  <c r="AD1522" i="3"/>
  <c r="AC1522" i="3"/>
  <c r="AB1522" i="3"/>
  <c r="AA1522" i="3"/>
  <c r="Z1522" i="3"/>
  <c r="Y1522" i="3"/>
  <c r="X1522" i="3"/>
  <c r="W1522" i="3"/>
  <c r="V1522" i="3"/>
  <c r="U1522" i="3"/>
  <c r="T1522" i="3"/>
  <c r="S1522" i="3"/>
  <c r="R1522" i="3"/>
  <c r="Q1522" i="3"/>
  <c r="O1522" i="3"/>
  <c r="N1522" i="3"/>
  <c r="M1522" i="3"/>
  <c r="L1522" i="3"/>
  <c r="K1522" i="3"/>
  <c r="AY1521" i="3"/>
  <c r="AX1521" i="3"/>
  <c r="AW1521" i="3"/>
  <c r="AV1521" i="3"/>
  <c r="AS1521" i="3"/>
  <c r="AR1521" i="3" s="1"/>
  <c r="AQ1521" i="3"/>
  <c r="AM1521" i="3"/>
  <c r="AL1521" i="3"/>
  <c r="AE1521" i="3"/>
  <c r="AK1521" i="3" s="1"/>
  <c r="AD1521" i="3"/>
  <c r="AC1521" i="3"/>
  <c r="AB1521" i="3"/>
  <c r="AA1521" i="3"/>
  <c r="Z1521" i="3"/>
  <c r="Y1521" i="3"/>
  <c r="X1521" i="3"/>
  <c r="W1521" i="3"/>
  <c r="V1521" i="3"/>
  <c r="U1521" i="3"/>
  <c r="T1521" i="3"/>
  <c r="S1521" i="3"/>
  <c r="R1521" i="3"/>
  <c r="Q1521" i="3"/>
  <c r="O1521" i="3"/>
  <c r="N1521" i="3"/>
  <c r="M1521" i="3"/>
  <c r="L1521" i="3"/>
  <c r="K1521" i="3"/>
  <c r="AY1520" i="3"/>
  <c r="AX1520" i="3"/>
  <c r="AW1520" i="3"/>
  <c r="AV1520" i="3"/>
  <c r="AS1520" i="3"/>
  <c r="AR1520" i="3" s="1"/>
  <c r="AK1520" i="3"/>
  <c r="AE1520" i="3"/>
  <c r="AJ1520" i="3" s="1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Q1520" i="3"/>
  <c r="O1520" i="3"/>
  <c r="N1520" i="3"/>
  <c r="M1520" i="3"/>
  <c r="L1520" i="3"/>
  <c r="K1520" i="3"/>
  <c r="AY1519" i="3"/>
  <c r="AX1519" i="3"/>
  <c r="AW1519" i="3" s="1"/>
  <c r="AS1519" i="3"/>
  <c r="AN1519" i="3" s="1"/>
  <c r="AQ1519" i="3"/>
  <c r="AL1519" i="3"/>
  <c r="AJ1519" i="3"/>
  <c r="AE1519" i="3"/>
  <c r="AH1519" i="3" s="1"/>
  <c r="AD1519" i="3"/>
  <c r="AC1519" i="3"/>
  <c r="AB1519" i="3"/>
  <c r="AA1519" i="3"/>
  <c r="Z1519" i="3"/>
  <c r="Y1519" i="3"/>
  <c r="X1519" i="3"/>
  <c r="W1519" i="3"/>
  <c r="V1519" i="3"/>
  <c r="U1519" i="3"/>
  <c r="T1519" i="3"/>
  <c r="S1519" i="3"/>
  <c r="R1519" i="3"/>
  <c r="Q1519" i="3"/>
  <c r="O1519" i="3"/>
  <c r="N1519" i="3"/>
  <c r="M1519" i="3"/>
  <c r="L1519" i="3"/>
  <c r="K1519" i="3"/>
  <c r="BA1518" i="3"/>
  <c r="AY1518" i="3"/>
  <c r="AX1518" i="3"/>
  <c r="AW1518" i="3" s="1"/>
  <c r="AV1518" i="3"/>
  <c r="AS1518" i="3"/>
  <c r="AN1518" i="3" s="1"/>
  <c r="AL1518" i="3"/>
  <c r="AE1518" i="3"/>
  <c r="AH1518" i="3" s="1"/>
  <c r="AD1518" i="3"/>
  <c r="AC1518" i="3"/>
  <c r="AB1518" i="3"/>
  <c r="AA1518" i="3"/>
  <c r="Z1518" i="3"/>
  <c r="Y1518" i="3"/>
  <c r="X1518" i="3"/>
  <c r="W1518" i="3"/>
  <c r="V1518" i="3"/>
  <c r="U1518" i="3"/>
  <c r="T1518" i="3"/>
  <c r="S1518" i="3"/>
  <c r="R1518" i="3"/>
  <c r="Q1518" i="3"/>
  <c r="O1518" i="3"/>
  <c r="N1518" i="3"/>
  <c r="M1518" i="3"/>
  <c r="L1518" i="3"/>
  <c r="K1518" i="3"/>
  <c r="AX1517" i="3"/>
  <c r="AW1517" i="3" s="1"/>
  <c r="AV1517" i="3"/>
  <c r="AS1517" i="3"/>
  <c r="AN1517" i="3" s="1"/>
  <c r="AQ1517" i="3"/>
  <c r="AO1517" i="3"/>
  <c r="AM1517" i="3"/>
  <c r="AL1517" i="3"/>
  <c r="AJ1517" i="3"/>
  <c r="AG1517" i="3"/>
  <c r="AF1517" i="3"/>
  <c r="AE1517" i="3"/>
  <c r="AH1517" i="3" s="1"/>
  <c r="AD1517" i="3"/>
  <c r="AC1517" i="3"/>
  <c r="AB1517" i="3"/>
  <c r="AA1517" i="3"/>
  <c r="Z1517" i="3"/>
  <c r="Y1517" i="3"/>
  <c r="X1517" i="3"/>
  <c r="W1517" i="3"/>
  <c r="V1517" i="3"/>
  <c r="U1517" i="3"/>
  <c r="T1517" i="3"/>
  <c r="S1517" i="3"/>
  <c r="R1517" i="3"/>
  <c r="Q1517" i="3"/>
  <c r="O1517" i="3"/>
  <c r="N1517" i="3"/>
  <c r="M1517" i="3"/>
  <c r="L1517" i="3"/>
  <c r="K1517" i="3"/>
  <c r="AX1516" i="3"/>
  <c r="AW1516" i="3" s="1"/>
  <c r="AS1516" i="3"/>
  <c r="AN1516" i="3" s="1"/>
  <c r="AQ1516" i="3"/>
  <c r="AL1516" i="3"/>
  <c r="AJ1516" i="3"/>
  <c r="AE1516" i="3"/>
  <c r="AH1516" i="3" s="1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Q1516" i="3"/>
  <c r="O1516" i="3"/>
  <c r="N1516" i="3"/>
  <c r="M1516" i="3"/>
  <c r="L1516" i="3"/>
  <c r="K1516" i="3"/>
  <c r="BA1515" i="3"/>
  <c r="AY1515" i="3"/>
  <c r="AX1515" i="3"/>
  <c r="AW1515" i="3" s="1"/>
  <c r="AV1515" i="3"/>
  <c r="AS1515" i="3"/>
  <c r="AN1515" i="3" s="1"/>
  <c r="AL1515" i="3"/>
  <c r="AE1515" i="3"/>
  <c r="AH1515" i="3" s="1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Q1515" i="3"/>
  <c r="O1515" i="3"/>
  <c r="N1515" i="3"/>
  <c r="M1515" i="3"/>
  <c r="L1515" i="3"/>
  <c r="K1515" i="3"/>
  <c r="AX1514" i="3"/>
  <c r="AW1514" i="3" s="1"/>
  <c r="AV1514" i="3"/>
  <c r="AS1514" i="3"/>
  <c r="AN1514" i="3" s="1"/>
  <c r="AQ1514" i="3"/>
  <c r="AO1514" i="3"/>
  <c r="AM1514" i="3"/>
  <c r="AL1514" i="3"/>
  <c r="AJ1514" i="3"/>
  <c r="AG1514" i="3"/>
  <c r="AF1514" i="3"/>
  <c r="AE1514" i="3"/>
  <c r="AH1514" i="3" s="1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Q1514" i="3"/>
  <c r="O1514" i="3"/>
  <c r="N1514" i="3"/>
  <c r="M1514" i="3"/>
  <c r="L1514" i="3"/>
  <c r="K1514" i="3"/>
  <c r="AX1513" i="3"/>
  <c r="AW1513" i="3" s="1"/>
  <c r="AS1513" i="3"/>
  <c r="AN1513" i="3" s="1"/>
  <c r="AQ1513" i="3"/>
  <c r="AL1513" i="3"/>
  <c r="AJ1513" i="3"/>
  <c r="AE1513" i="3"/>
  <c r="AH1513" i="3" s="1"/>
  <c r="AD1513" i="3"/>
  <c r="AC1513" i="3"/>
  <c r="AB1513" i="3"/>
  <c r="AA1513" i="3"/>
  <c r="Z1513" i="3"/>
  <c r="Y1513" i="3"/>
  <c r="X1513" i="3"/>
  <c r="W1513" i="3"/>
  <c r="V1513" i="3"/>
  <c r="U1513" i="3"/>
  <c r="T1513" i="3"/>
  <c r="S1513" i="3"/>
  <c r="R1513" i="3"/>
  <c r="Q1513" i="3"/>
  <c r="O1513" i="3"/>
  <c r="N1513" i="3"/>
  <c r="M1513" i="3"/>
  <c r="L1513" i="3"/>
  <c r="K1513" i="3"/>
  <c r="BA1512" i="3"/>
  <c r="AY1512" i="3"/>
  <c r="AX1512" i="3"/>
  <c r="AW1512" i="3" s="1"/>
  <c r="AV1512" i="3"/>
  <c r="AS1512" i="3"/>
  <c r="AN1512" i="3" s="1"/>
  <c r="AL1512" i="3"/>
  <c r="AE1512" i="3"/>
  <c r="AH1512" i="3" s="1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Q1512" i="3"/>
  <c r="O1512" i="3"/>
  <c r="N1512" i="3"/>
  <c r="M1512" i="3"/>
  <c r="L1512" i="3"/>
  <c r="K1512" i="3"/>
  <c r="AX1511" i="3"/>
  <c r="AW1511" i="3" s="1"/>
  <c r="AV1511" i="3"/>
  <c r="AS1511" i="3"/>
  <c r="AN1511" i="3" s="1"/>
  <c r="AQ1511" i="3"/>
  <c r="AO1511" i="3"/>
  <c r="AM1511" i="3"/>
  <c r="AL1511" i="3"/>
  <c r="AJ1511" i="3"/>
  <c r="AG1511" i="3"/>
  <c r="AF1511" i="3"/>
  <c r="AE1511" i="3"/>
  <c r="AH1511" i="3" s="1"/>
  <c r="AD1511" i="3"/>
  <c r="AC1511" i="3"/>
  <c r="AB1511" i="3"/>
  <c r="AA1511" i="3"/>
  <c r="Z1511" i="3"/>
  <c r="Y1511" i="3"/>
  <c r="X1511" i="3"/>
  <c r="W1511" i="3"/>
  <c r="V1511" i="3"/>
  <c r="U1511" i="3"/>
  <c r="T1511" i="3"/>
  <c r="S1511" i="3"/>
  <c r="R1511" i="3"/>
  <c r="Q1511" i="3"/>
  <c r="O1511" i="3"/>
  <c r="N1511" i="3"/>
  <c r="M1511" i="3"/>
  <c r="L1511" i="3"/>
  <c r="K1511" i="3"/>
  <c r="AX1510" i="3"/>
  <c r="AW1510" i="3" s="1"/>
  <c r="AS1510" i="3"/>
  <c r="AN1510" i="3" s="1"/>
  <c r="AQ1510" i="3"/>
  <c r="AL1510" i="3"/>
  <c r="AJ1510" i="3"/>
  <c r="AE1510" i="3"/>
  <c r="AH1510" i="3" s="1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Q1510" i="3"/>
  <c r="O1510" i="3"/>
  <c r="N1510" i="3"/>
  <c r="M1510" i="3"/>
  <c r="L1510" i="3"/>
  <c r="K1510" i="3"/>
  <c r="BA1509" i="3"/>
  <c r="AX1509" i="3"/>
  <c r="AW1509" i="3" s="1"/>
  <c r="AV1509" i="3"/>
  <c r="AS1509" i="3"/>
  <c r="AN1509" i="3" s="1"/>
  <c r="AL1509" i="3"/>
  <c r="AE1509" i="3"/>
  <c r="AH1509" i="3" s="1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Q1509" i="3"/>
  <c r="O1509" i="3"/>
  <c r="N1509" i="3"/>
  <c r="M1509" i="3"/>
  <c r="L1509" i="3"/>
  <c r="K1509" i="3"/>
  <c r="AX1508" i="3"/>
  <c r="AW1508" i="3" s="1"/>
  <c r="AV1508" i="3"/>
  <c r="AS1508" i="3"/>
  <c r="AN1508" i="3" s="1"/>
  <c r="AQ1508" i="3"/>
  <c r="AO1508" i="3"/>
  <c r="AL1508" i="3"/>
  <c r="AJ1508" i="3"/>
  <c r="AG1508" i="3"/>
  <c r="AE1508" i="3"/>
  <c r="AH1508" i="3" s="1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Q1508" i="3"/>
  <c r="O1508" i="3"/>
  <c r="N1508" i="3"/>
  <c r="M1508" i="3"/>
  <c r="L1508" i="3"/>
  <c r="K1508" i="3"/>
  <c r="AX1507" i="3"/>
  <c r="AW1507" i="3" s="1"/>
  <c r="AS1507" i="3"/>
  <c r="AN1507" i="3" s="1"/>
  <c r="AQ1507" i="3"/>
  <c r="AL1507" i="3"/>
  <c r="AJ1507" i="3"/>
  <c r="AE1507" i="3"/>
  <c r="AH1507" i="3" s="1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Q1507" i="3"/>
  <c r="O1507" i="3"/>
  <c r="N1507" i="3"/>
  <c r="M1507" i="3"/>
  <c r="L1507" i="3"/>
  <c r="K1507" i="3"/>
  <c r="BA1506" i="3"/>
  <c r="AX1506" i="3"/>
  <c r="AW1506" i="3" s="1"/>
  <c r="AV1506" i="3"/>
  <c r="AS1506" i="3"/>
  <c r="AN1506" i="3" s="1"/>
  <c r="AL1506" i="3"/>
  <c r="AE1506" i="3"/>
  <c r="AH1506" i="3" s="1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Q1506" i="3"/>
  <c r="O1506" i="3"/>
  <c r="N1506" i="3"/>
  <c r="M1506" i="3"/>
  <c r="L1506" i="3"/>
  <c r="K1506" i="3"/>
  <c r="AX1505" i="3"/>
  <c r="AW1505" i="3" s="1"/>
  <c r="AV1505" i="3"/>
  <c r="AS1505" i="3"/>
  <c r="AN1505" i="3" s="1"/>
  <c r="AQ1505" i="3"/>
  <c r="AO1505" i="3"/>
  <c r="AL1505" i="3"/>
  <c r="AJ1505" i="3"/>
  <c r="AG1505" i="3"/>
  <c r="AE1505" i="3"/>
  <c r="AH1505" i="3" s="1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Q1505" i="3"/>
  <c r="O1505" i="3"/>
  <c r="N1505" i="3"/>
  <c r="M1505" i="3"/>
  <c r="L1505" i="3"/>
  <c r="K1505" i="3"/>
  <c r="AX1504" i="3"/>
  <c r="AW1504" i="3" s="1"/>
  <c r="AS1504" i="3"/>
  <c r="AN1504" i="3" s="1"/>
  <c r="AQ1504" i="3"/>
  <c r="AL1504" i="3"/>
  <c r="AJ1504" i="3"/>
  <c r="AE1504" i="3"/>
  <c r="AH1504" i="3" s="1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Q1504" i="3"/>
  <c r="O1504" i="3"/>
  <c r="N1504" i="3"/>
  <c r="M1504" i="3"/>
  <c r="L1504" i="3"/>
  <c r="K1504" i="3"/>
  <c r="BA1503" i="3"/>
  <c r="AX1503" i="3"/>
  <c r="AW1503" i="3" s="1"/>
  <c r="AV1503" i="3"/>
  <c r="AS1503" i="3"/>
  <c r="AN1503" i="3" s="1"/>
  <c r="AL1503" i="3"/>
  <c r="AE1503" i="3"/>
  <c r="AH1503" i="3" s="1"/>
  <c r="AD1503" i="3"/>
  <c r="AC1503" i="3"/>
  <c r="AB1503" i="3"/>
  <c r="AA1503" i="3"/>
  <c r="Z1503" i="3"/>
  <c r="Y1503" i="3"/>
  <c r="X1503" i="3"/>
  <c r="W1503" i="3"/>
  <c r="V1503" i="3"/>
  <c r="U1503" i="3"/>
  <c r="T1503" i="3"/>
  <c r="S1503" i="3"/>
  <c r="R1503" i="3"/>
  <c r="Q1503" i="3"/>
  <c r="O1503" i="3"/>
  <c r="N1503" i="3"/>
  <c r="M1503" i="3"/>
  <c r="L1503" i="3"/>
  <c r="K1503" i="3"/>
  <c r="AX1502" i="3"/>
  <c r="AW1502" i="3" s="1"/>
  <c r="AV1502" i="3"/>
  <c r="AS1502" i="3"/>
  <c r="AN1502" i="3" s="1"/>
  <c r="AQ1502" i="3"/>
  <c r="AO1502" i="3"/>
  <c r="AL1502" i="3"/>
  <c r="AJ1502" i="3"/>
  <c r="AG1502" i="3"/>
  <c r="AE1502" i="3"/>
  <c r="AH1502" i="3" s="1"/>
  <c r="AD1502" i="3"/>
  <c r="AC1502" i="3"/>
  <c r="AB1502" i="3"/>
  <c r="AA1502" i="3"/>
  <c r="Z1502" i="3"/>
  <c r="Y1502" i="3"/>
  <c r="X1502" i="3"/>
  <c r="W1502" i="3"/>
  <c r="V1502" i="3"/>
  <c r="U1502" i="3"/>
  <c r="T1502" i="3"/>
  <c r="S1502" i="3"/>
  <c r="R1502" i="3"/>
  <c r="Q1502" i="3"/>
  <c r="O1502" i="3"/>
  <c r="N1502" i="3"/>
  <c r="M1502" i="3"/>
  <c r="L1502" i="3"/>
  <c r="K1502" i="3"/>
  <c r="AX1501" i="3"/>
  <c r="AW1501" i="3" s="1"/>
  <c r="AS1501" i="3"/>
  <c r="AN1501" i="3" s="1"/>
  <c r="AQ1501" i="3"/>
  <c r="AL1501" i="3"/>
  <c r="AJ1501" i="3"/>
  <c r="AE1501" i="3"/>
  <c r="AH1501" i="3" s="1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O1501" i="3"/>
  <c r="N1501" i="3"/>
  <c r="M1501" i="3"/>
  <c r="L1501" i="3"/>
  <c r="K1501" i="3"/>
  <c r="BA1500" i="3"/>
  <c r="AX1500" i="3"/>
  <c r="AW1500" i="3" s="1"/>
  <c r="AV1500" i="3"/>
  <c r="AS1500" i="3"/>
  <c r="AN1500" i="3" s="1"/>
  <c r="AL1500" i="3"/>
  <c r="AE1500" i="3"/>
  <c r="AH1500" i="3" s="1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O1500" i="3"/>
  <c r="N1500" i="3"/>
  <c r="M1500" i="3"/>
  <c r="L1500" i="3"/>
  <c r="K1500" i="3"/>
  <c r="AX1499" i="3"/>
  <c r="AW1499" i="3" s="1"/>
  <c r="AV1499" i="3"/>
  <c r="AS1499" i="3"/>
  <c r="AN1499" i="3" s="1"/>
  <c r="AQ1499" i="3"/>
  <c r="AO1499" i="3"/>
  <c r="AL1499" i="3"/>
  <c r="AJ1499" i="3"/>
  <c r="AG1499" i="3"/>
  <c r="AE1499" i="3"/>
  <c r="AH1499" i="3" s="1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Q1499" i="3"/>
  <c r="O1499" i="3"/>
  <c r="N1499" i="3"/>
  <c r="M1499" i="3"/>
  <c r="L1499" i="3"/>
  <c r="K1499" i="3"/>
  <c r="AX1498" i="3"/>
  <c r="AW1498" i="3" s="1"/>
  <c r="AS1498" i="3"/>
  <c r="AN1498" i="3" s="1"/>
  <c r="AQ1498" i="3"/>
  <c r="AL1498" i="3"/>
  <c r="AJ1498" i="3"/>
  <c r="AE1498" i="3"/>
  <c r="AH1498" i="3" s="1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O1498" i="3"/>
  <c r="N1498" i="3"/>
  <c r="M1498" i="3"/>
  <c r="L1498" i="3"/>
  <c r="K1498" i="3"/>
  <c r="BA1497" i="3"/>
  <c r="AX1497" i="3"/>
  <c r="AW1497" i="3" s="1"/>
  <c r="AV1497" i="3"/>
  <c r="AS1497" i="3"/>
  <c r="AN1497" i="3" s="1"/>
  <c r="AL1497" i="3"/>
  <c r="AE1497" i="3"/>
  <c r="AH1497" i="3" s="1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Q1497" i="3"/>
  <c r="O1497" i="3"/>
  <c r="N1497" i="3"/>
  <c r="M1497" i="3"/>
  <c r="L1497" i="3"/>
  <c r="K1497" i="3"/>
  <c r="AX1496" i="3"/>
  <c r="AW1496" i="3" s="1"/>
  <c r="AV1496" i="3"/>
  <c r="AS1496" i="3"/>
  <c r="AN1496" i="3" s="1"/>
  <c r="AQ1496" i="3"/>
  <c r="AO1496" i="3"/>
  <c r="AL1496" i="3"/>
  <c r="AJ1496" i="3"/>
  <c r="AG1496" i="3"/>
  <c r="AE1496" i="3"/>
  <c r="AH1496" i="3" s="1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Q1496" i="3"/>
  <c r="O1496" i="3"/>
  <c r="N1496" i="3"/>
  <c r="M1496" i="3"/>
  <c r="L1496" i="3"/>
  <c r="K1496" i="3"/>
  <c r="AX1495" i="3"/>
  <c r="AW1495" i="3" s="1"/>
  <c r="AS1495" i="3"/>
  <c r="AN1495" i="3" s="1"/>
  <c r="AQ1495" i="3"/>
  <c r="AL1495" i="3"/>
  <c r="AJ1495" i="3"/>
  <c r="AE1495" i="3"/>
  <c r="AH1495" i="3" s="1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O1495" i="3"/>
  <c r="N1495" i="3"/>
  <c r="M1495" i="3"/>
  <c r="L1495" i="3"/>
  <c r="K1495" i="3"/>
  <c r="BA1494" i="3"/>
  <c r="AX1494" i="3"/>
  <c r="AW1494" i="3" s="1"/>
  <c r="AV1494" i="3"/>
  <c r="AS1494" i="3"/>
  <c r="AN1494" i="3" s="1"/>
  <c r="AL1494" i="3"/>
  <c r="AE1494" i="3"/>
  <c r="AH1494" i="3" s="1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O1494" i="3"/>
  <c r="N1494" i="3"/>
  <c r="M1494" i="3"/>
  <c r="L1494" i="3"/>
  <c r="K1494" i="3"/>
  <c r="AX1493" i="3"/>
  <c r="AW1493" i="3" s="1"/>
  <c r="AV1493" i="3"/>
  <c r="AS1493" i="3"/>
  <c r="AN1493" i="3" s="1"/>
  <c r="AQ1493" i="3"/>
  <c r="AO1493" i="3"/>
  <c r="AL1493" i="3"/>
  <c r="AJ1493" i="3"/>
  <c r="AG1493" i="3"/>
  <c r="AE1493" i="3"/>
  <c r="AH1493" i="3" s="1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O1493" i="3"/>
  <c r="N1493" i="3"/>
  <c r="M1493" i="3"/>
  <c r="L1493" i="3"/>
  <c r="K1493" i="3"/>
  <c r="AX1492" i="3"/>
  <c r="AW1492" i="3" s="1"/>
  <c r="AS1492" i="3"/>
  <c r="AN1492" i="3" s="1"/>
  <c r="AQ1492" i="3"/>
  <c r="AL1492" i="3"/>
  <c r="AJ1492" i="3"/>
  <c r="AE1492" i="3"/>
  <c r="AH1492" i="3" s="1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O1492" i="3"/>
  <c r="N1492" i="3"/>
  <c r="M1492" i="3"/>
  <c r="L1492" i="3"/>
  <c r="K1492" i="3"/>
  <c r="BA1491" i="3"/>
  <c r="AX1491" i="3"/>
  <c r="AW1491" i="3" s="1"/>
  <c r="AV1491" i="3"/>
  <c r="AS1491" i="3"/>
  <c r="AN1491" i="3" s="1"/>
  <c r="AL1491" i="3"/>
  <c r="AE1491" i="3"/>
  <c r="AH1491" i="3" s="1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O1491" i="3"/>
  <c r="N1491" i="3"/>
  <c r="M1491" i="3"/>
  <c r="L1491" i="3"/>
  <c r="K1491" i="3"/>
  <c r="AX1490" i="3"/>
  <c r="AW1490" i="3" s="1"/>
  <c r="AV1490" i="3"/>
  <c r="AS1490" i="3"/>
  <c r="AN1490" i="3" s="1"/>
  <c r="AQ1490" i="3"/>
  <c r="AO1490" i="3"/>
  <c r="AL1490" i="3"/>
  <c r="AJ1490" i="3"/>
  <c r="AG1490" i="3"/>
  <c r="AE1490" i="3"/>
  <c r="AH1490" i="3" s="1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O1490" i="3"/>
  <c r="N1490" i="3"/>
  <c r="M1490" i="3"/>
  <c r="L1490" i="3"/>
  <c r="K1490" i="3"/>
  <c r="AX1489" i="3"/>
  <c r="AW1489" i="3" s="1"/>
  <c r="AS1489" i="3"/>
  <c r="AN1489" i="3" s="1"/>
  <c r="AQ1489" i="3"/>
  <c r="AL1489" i="3"/>
  <c r="AJ1489" i="3"/>
  <c r="AE1489" i="3"/>
  <c r="AH1489" i="3" s="1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O1489" i="3"/>
  <c r="N1489" i="3"/>
  <c r="M1489" i="3"/>
  <c r="L1489" i="3"/>
  <c r="K1489" i="3"/>
  <c r="BA1488" i="3"/>
  <c r="AX1488" i="3"/>
  <c r="AW1488" i="3" s="1"/>
  <c r="AV1488" i="3"/>
  <c r="AS1488" i="3"/>
  <c r="AN1488" i="3" s="1"/>
  <c r="AL1488" i="3"/>
  <c r="AE1488" i="3"/>
  <c r="AH1488" i="3" s="1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O1488" i="3"/>
  <c r="N1488" i="3"/>
  <c r="M1488" i="3"/>
  <c r="L1488" i="3"/>
  <c r="K1488" i="3"/>
  <c r="AX1487" i="3"/>
  <c r="AW1487" i="3" s="1"/>
  <c r="AV1487" i="3"/>
  <c r="AS1487" i="3"/>
  <c r="AN1487" i="3" s="1"/>
  <c r="AQ1487" i="3"/>
  <c r="AO1487" i="3"/>
  <c r="AL1487" i="3"/>
  <c r="AJ1487" i="3"/>
  <c r="AG1487" i="3"/>
  <c r="AE1487" i="3"/>
  <c r="AH1487" i="3" s="1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O1487" i="3"/>
  <c r="N1487" i="3"/>
  <c r="M1487" i="3"/>
  <c r="L1487" i="3"/>
  <c r="K1487" i="3"/>
  <c r="AX1486" i="3"/>
  <c r="AW1486" i="3" s="1"/>
  <c r="AS1486" i="3"/>
  <c r="AN1486" i="3" s="1"/>
  <c r="AQ1486" i="3"/>
  <c r="AL1486" i="3"/>
  <c r="AJ1486" i="3"/>
  <c r="AE1486" i="3"/>
  <c r="AH1486" i="3" s="1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Q1486" i="3"/>
  <c r="O1486" i="3"/>
  <c r="N1486" i="3"/>
  <c r="M1486" i="3"/>
  <c r="L1486" i="3"/>
  <c r="K1486" i="3"/>
  <c r="BA1485" i="3"/>
  <c r="AX1485" i="3"/>
  <c r="AW1485" i="3" s="1"/>
  <c r="AV1485" i="3"/>
  <c r="AS1485" i="3"/>
  <c r="AN1485" i="3" s="1"/>
  <c r="AL1485" i="3"/>
  <c r="AE1485" i="3"/>
  <c r="AH1485" i="3" s="1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O1485" i="3"/>
  <c r="N1485" i="3"/>
  <c r="M1485" i="3"/>
  <c r="L1485" i="3"/>
  <c r="K1485" i="3"/>
  <c r="AX1484" i="3"/>
  <c r="AW1484" i="3" s="1"/>
  <c r="AV1484" i="3"/>
  <c r="AS1484" i="3"/>
  <c r="AN1484" i="3" s="1"/>
  <c r="AQ1484" i="3"/>
  <c r="AO1484" i="3"/>
  <c r="AL1484" i="3"/>
  <c r="AJ1484" i="3"/>
  <c r="AG1484" i="3"/>
  <c r="AE1484" i="3"/>
  <c r="AH1484" i="3" s="1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Q1484" i="3"/>
  <c r="O1484" i="3"/>
  <c r="N1484" i="3"/>
  <c r="M1484" i="3"/>
  <c r="L1484" i="3"/>
  <c r="K1484" i="3"/>
  <c r="AX1483" i="3"/>
  <c r="AW1483" i="3" s="1"/>
  <c r="AS1483" i="3"/>
  <c r="AN1483" i="3" s="1"/>
  <c r="AQ1483" i="3"/>
  <c r="AL1483" i="3"/>
  <c r="AJ1483" i="3"/>
  <c r="AE1483" i="3"/>
  <c r="AH1483" i="3" s="1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Q1483" i="3"/>
  <c r="O1483" i="3"/>
  <c r="N1483" i="3"/>
  <c r="M1483" i="3"/>
  <c r="L1483" i="3"/>
  <c r="K1483" i="3"/>
  <c r="BA1482" i="3"/>
  <c r="AX1482" i="3"/>
  <c r="AW1482" i="3" s="1"/>
  <c r="AV1482" i="3"/>
  <c r="AS1482" i="3"/>
  <c r="AN1482" i="3" s="1"/>
  <c r="AL1482" i="3"/>
  <c r="AE1482" i="3"/>
  <c r="AH1482" i="3" s="1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Q1482" i="3"/>
  <c r="O1482" i="3"/>
  <c r="N1482" i="3"/>
  <c r="M1482" i="3"/>
  <c r="L1482" i="3"/>
  <c r="K1482" i="3"/>
  <c r="AX1481" i="3"/>
  <c r="AW1481" i="3" s="1"/>
  <c r="AV1481" i="3"/>
  <c r="AS1481" i="3"/>
  <c r="AN1481" i="3" s="1"/>
  <c r="AQ1481" i="3"/>
  <c r="AO1481" i="3"/>
  <c r="AL1481" i="3"/>
  <c r="AJ1481" i="3"/>
  <c r="AG1481" i="3"/>
  <c r="AE1481" i="3"/>
  <c r="AH1481" i="3" s="1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Q1481" i="3"/>
  <c r="O1481" i="3"/>
  <c r="N1481" i="3"/>
  <c r="M1481" i="3"/>
  <c r="L1481" i="3"/>
  <c r="K1481" i="3"/>
  <c r="AX1480" i="3"/>
  <c r="AW1480" i="3" s="1"/>
  <c r="AS1480" i="3"/>
  <c r="AN1480" i="3" s="1"/>
  <c r="AQ1480" i="3"/>
  <c r="AL1480" i="3"/>
  <c r="AJ1480" i="3"/>
  <c r="AE1480" i="3"/>
  <c r="AH1480" i="3" s="1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Q1480" i="3"/>
  <c r="O1480" i="3"/>
  <c r="N1480" i="3"/>
  <c r="M1480" i="3"/>
  <c r="L1480" i="3"/>
  <c r="K1480" i="3"/>
  <c r="BA1479" i="3"/>
  <c r="AX1479" i="3"/>
  <c r="AW1479" i="3" s="1"/>
  <c r="AV1479" i="3"/>
  <c r="AS1479" i="3"/>
  <c r="AN1479" i="3" s="1"/>
  <c r="AL1479" i="3"/>
  <c r="AE1479" i="3"/>
  <c r="AH1479" i="3" s="1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Q1479" i="3"/>
  <c r="O1479" i="3"/>
  <c r="N1479" i="3"/>
  <c r="M1479" i="3"/>
  <c r="L1479" i="3"/>
  <c r="K1479" i="3"/>
  <c r="AX1478" i="3"/>
  <c r="AW1478" i="3" s="1"/>
  <c r="AV1478" i="3"/>
  <c r="AS1478" i="3"/>
  <c r="AN1478" i="3" s="1"/>
  <c r="AQ1478" i="3"/>
  <c r="AO1478" i="3"/>
  <c r="AL1478" i="3"/>
  <c r="AJ1478" i="3"/>
  <c r="AG1478" i="3"/>
  <c r="AE1478" i="3"/>
  <c r="AH1478" i="3" s="1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Q1478" i="3"/>
  <c r="O1478" i="3"/>
  <c r="N1478" i="3"/>
  <c r="M1478" i="3"/>
  <c r="L1478" i="3"/>
  <c r="K1478" i="3"/>
  <c r="AX1477" i="3"/>
  <c r="AW1477" i="3" s="1"/>
  <c r="AS1477" i="3"/>
  <c r="AN1477" i="3" s="1"/>
  <c r="AQ1477" i="3"/>
  <c r="AL1477" i="3"/>
  <c r="AJ1477" i="3"/>
  <c r="AE1477" i="3"/>
  <c r="AH1477" i="3" s="1"/>
  <c r="AD1477" i="3"/>
  <c r="AC1477" i="3"/>
  <c r="AB1477" i="3"/>
  <c r="AA1477" i="3"/>
  <c r="Z1477" i="3"/>
  <c r="Y1477" i="3"/>
  <c r="X1477" i="3"/>
  <c r="W1477" i="3"/>
  <c r="V1477" i="3"/>
  <c r="U1477" i="3"/>
  <c r="T1477" i="3"/>
  <c r="S1477" i="3"/>
  <c r="R1477" i="3"/>
  <c r="Q1477" i="3"/>
  <c r="O1477" i="3"/>
  <c r="N1477" i="3"/>
  <c r="M1477" i="3"/>
  <c r="L1477" i="3"/>
  <c r="K1477" i="3"/>
  <c r="BA1476" i="3"/>
  <c r="AX1476" i="3"/>
  <c r="AW1476" i="3" s="1"/>
  <c r="AV1476" i="3"/>
  <c r="AS1476" i="3"/>
  <c r="AN1476" i="3" s="1"/>
  <c r="AL1476" i="3"/>
  <c r="AE1476" i="3"/>
  <c r="AH1476" i="3" s="1"/>
  <c r="AD1476" i="3"/>
  <c r="AC1476" i="3"/>
  <c r="AB1476" i="3"/>
  <c r="AA1476" i="3"/>
  <c r="Z1476" i="3"/>
  <c r="Y1476" i="3"/>
  <c r="X1476" i="3"/>
  <c r="W1476" i="3"/>
  <c r="V1476" i="3"/>
  <c r="U1476" i="3"/>
  <c r="T1476" i="3"/>
  <c r="S1476" i="3"/>
  <c r="R1476" i="3"/>
  <c r="Q1476" i="3"/>
  <c r="O1476" i="3"/>
  <c r="N1476" i="3"/>
  <c r="M1476" i="3"/>
  <c r="L1476" i="3"/>
  <c r="K1476" i="3"/>
  <c r="AX1475" i="3"/>
  <c r="AW1475" i="3" s="1"/>
  <c r="AV1475" i="3"/>
  <c r="AS1475" i="3"/>
  <c r="AN1475" i="3" s="1"/>
  <c r="AQ1475" i="3"/>
  <c r="AO1475" i="3"/>
  <c r="AL1475" i="3"/>
  <c r="AJ1475" i="3"/>
  <c r="AG1475" i="3"/>
  <c r="AE1475" i="3"/>
  <c r="AH1475" i="3" s="1"/>
  <c r="AD1475" i="3"/>
  <c r="AC1475" i="3"/>
  <c r="AB1475" i="3"/>
  <c r="AA1475" i="3"/>
  <c r="Z1475" i="3"/>
  <c r="Y1475" i="3"/>
  <c r="X1475" i="3"/>
  <c r="W1475" i="3"/>
  <c r="V1475" i="3"/>
  <c r="U1475" i="3"/>
  <c r="T1475" i="3"/>
  <c r="S1475" i="3"/>
  <c r="R1475" i="3"/>
  <c r="Q1475" i="3"/>
  <c r="O1475" i="3"/>
  <c r="N1475" i="3"/>
  <c r="M1475" i="3"/>
  <c r="L1475" i="3"/>
  <c r="K1475" i="3"/>
  <c r="AX1474" i="3"/>
  <c r="AW1474" i="3" s="1"/>
  <c r="AS1474" i="3"/>
  <c r="AN1474" i="3" s="1"/>
  <c r="AQ1474" i="3"/>
  <c r="AL1474" i="3"/>
  <c r="AJ1474" i="3"/>
  <c r="AE1474" i="3"/>
  <c r="AH1474" i="3" s="1"/>
  <c r="AD1474" i="3"/>
  <c r="AC1474" i="3"/>
  <c r="AB1474" i="3"/>
  <c r="AA1474" i="3"/>
  <c r="Z1474" i="3"/>
  <c r="Y1474" i="3"/>
  <c r="X1474" i="3"/>
  <c r="W1474" i="3"/>
  <c r="V1474" i="3"/>
  <c r="U1474" i="3"/>
  <c r="T1474" i="3"/>
  <c r="S1474" i="3"/>
  <c r="R1474" i="3"/>
  <c r="Q1474" i="3"/>
  <c r="O1474" i="3"/>
  <c r="N1474" i="3"/>
  <c r="M1474" i="3"/>
  <c r="L1474" i="3"/>
  <c r="K1474" i="3"/>
  <c r="BA1473" i="3"/>
  <c r="AX1473" i="3"/>
  <c r="AW1473" i="3" s="1"/>
  <c r="AV1473" i="3"/>
  <c r="AS1473" i="3"/>
  <c r="AN1473" i="3" s="1"/>
  <c r="AL1473" i="3"/>
  <c r="AE1473" i="3"/>
  <c r="AH1473" i="3" s="1"/>
  <c r="AD1473" i="3"/>
  <c r="AC1473" i="3"/>
  <c r="AB1473" i="3"/>
  <c r="AA1473" i="3"/>
  <c r="Z1473" i="3"/>
  <c r="Y1473" i="3"/>
  <c r="X1473" i="3"/>
  <c r="W1473" i="3"/>
  <c r="V1473" i="3"/>
  <c r="U1473" i="3"/>
  <c r="T1473" i="3"/>
  <c r="S1473" i="3"/>
  <c r="R1473" i="3"/>
  <c r="Q1473" i="3"/>
  <c r="O1473" i="3"/>
  <c r="N1473" i="3"/>
  <c r="M1473" i="3"/>
  <c r="L1473" i="3"/>
  <c r="K1473" i="3"/>
  <c r="AX1472" i="3"/>
  <c r="AW1472" i="3" s="1"/>
  <c r="AV1472" i="3"/>
  <c r="AS1472" i="3"/>
  <c r="AN1472" i="3" s="1"/>
  <c r="AQ1472" i="3"/>
  <c r="AO1472" i="3"/>
  <c r="AL1472" i="3"/>
  <c r="AJ1472" i="3"/>
  <c r="AG1472" i="3"/>
  <c r="AE1472" i="3"/>
  <c r="AH1472" i="3" s="1"/>
  <c r="AD1472" i="3"/>
  <c r="AC1472" i="3"/>
  <c r="AB1472" i="3"/>
  <c r="AA1472" i="3"/>
  <c r="Z1472" i="3"/>
  <c r="Y1472" i="3"/>
  <c r="X1472" i="3"/>
  <c r="W1472" i="3"/>
  <c r="V1472" i="3"/>
  <c r="U1472" i="3"/>
  <c r="T1472" i="3"/>
  <c r="S1472" i="3"/>
  <c r="R1472" i="3"/>
  <c r="Q1472" i="3"/>
  <c r="O1472" i="3"/>
  <c r="N1472" i="3"/>
  <c r="M1472" i="3"/>
  <c r="L1472" i="3"/>
  <c r="K1472" i="3"/>
  <c r="AX1471" i="3"/>
  <c r="AW1471" i="3" s="1"/>
  <c r="AS1471" i="3"/>
  <c r="AN1471" i="3" s="1"/>
  <c r="AQ1471" i="3"/>
  <c r="AL1471" i="3"/>
  <c r="AJ1471" i="3"/>
  <c r="AE1471" i="3"/>
  <c r="AH1471" i="3" s="1"/>
  <c r="AD1471" i="3"/>
  <c r="AC1471" i="3"/>
  <c r="AB1471" i="3"/>
  <c r="AA1471" i="3"/>
  <c r="Z1471" i="3"/>
  <c r="Y1471" i="3"/>
  <c r="X1471" i="3"/>
  <c r="W1471" i="3"/>
  <c r="V1471" i="3"/>
  <c r="U1471" i="3"/>
  <c r="T1471" i="3"/>
  <c r="S1471" i="3"/>
  <c r="R1471" i="3"/>
  <c r="Q1471" i="3"/>
  <c r="O1471" i="3"/>
  <c r="N1471" i="3"/>
  <c r="M1471" i="3"/>
  <c r="L1471" i="3"/>
  <c r="K1471" i="3"/>
  <c r="BA1470" i="3"/>
  <c r="AX1470" i="3"/>
  <c r="AW1470" i="3" s="1"/>
  <c r="AV1470" i="3"/>
  <c r="AS1470" i="3"/>
  <c r="AN1470" i="3" s="1"/>
  <c r="AL1470" i="3"/>
  <c r="AE1470" i="3"/>
  <c r="AH1470" i="3" s="1"/>
  <c r="AD1470" i="3"/>
  <c r="AC1470" i="3"/>
  <c r="AB1470" i="3"/>
  <c r="AA1470" i="3"/>
  <c r="Z1470" i="3"/>
  <c r="Y1470" i="3"/>
  <c r="X1470" i="3"/>
  <c r="W1470" i="3"/>
  <c r="V1470" i="3"/>
  <c r="U1470" i="3"/>
  <c r="T1470" i="3"/>
  <c r="S1470" i="3"/>
  <c r="R1470" i="3"/>
  <c r="Q1470" i="3"/>
  <c r="O1470" i="3"/>
  <c r="N1470" i="3"/>
  <c r="M1470" i="3"/>
  <c r="L1470" i="3"/>
  <c r="K1470" i="3"/>
  <c r="AX1469" i="3"/>
  <c r="AW1469" i="3" s="1"/>
  <c r="AV1469" i="3"/>
  <c r="AS1469" i="3"/>
  <c r="AN1469" i="3" s="1"/>
  <c r="AQ1469" i="3"/>
  <c r="AO1469" i="3"/>
  <c r="AL1469" i="3"/>
  <c r="AJ1469" i="3"/>
  <c r="AG1469" i="3"/>
  <c r="AE1469" i="3"/>
  <c r="AH1469" i="3" s="1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Q1469" i="3"/>
  <c r="O1469" i="3"/>
  <c r="N1469" i="3"/>
  <c r="M1469" i="3"/>
  <c r="L1469" i="3"/>
  <c r="K1469" i="3"/>
  <c r="AX1468" i="3"/>
  <c r="AW1468" i="3" s="1"/>
  <c r="AS1468" i="3"/>
  <c r="AN1468" i="3" s="1"/>
  <c r="AQ1468" i="3"/>
  <c r="AL1468" i="3"/>
  <c r="AJ1468" i="3"/>
  <c r="AE1468" i="3"/>
  <c r="AH1468" i="3" s="1"/>
  <c r="AD1468" i="3"/>
  <c r="AC1468" i="3"/>
  <c r="AB1468" i="3"/>
  <c r="AA1468" i="3"/>
  <c r="Z1468" i="3"/>
  <c r="Y1468" i="3"/>
  <c r="X1468" i="3"/>
  <c r="W1468" i="3"/>
  <c r="V1468" i="3"/>
  <c r="U1468" i="3"/>
  <c r="T1468" i="3"/>
  <c r="S1468" i="3"/>
  <c r="R1468" i="3"/>
  <c r="Q1468" i="3"/>
  <c r="O1468" i="3"/>
  <c r="N1468" i="3"/>
  <c r="M1468" i="3"/>
  <c r="L1468" i="3"/>
  <c r="K1468" i="3"/>
  <c r="BA1467" i="3"/>
  <c r="AZ1467" i="3"/>
  <c r="AY1467" i="3"/>
  <c r="AX1467" i="3"/>
  <c r="AW1467" i="3"/>
  <c r="AV1467" i="3"/>
  <c r="AU1467" i="3"/>
  <c r="AT1467" i="3"/>
  <c r="AS1467" i="3"/>
  <c r="AP1467" i="3" s="1"/>
  <c r="AQ1467" i="3"/>
  <c r="AO1467" i="3"/>
  <c r="AM1467" i="3"/>
  <c r="AI1467" i="3"/>
  <c r="AE1467" i="3"/>
  <c r="AK1467" i="3" s="1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Q1467" i="3"/>
  <c r="O1467" i="3"/>
  <c r="N1467" i="3"/>
  <c r="M1467" i="3"/>
  <c r="L1467" i="3"/>
  <c r="K1467" i="3"/>
  <c r="BA1466" i="3"/>
  <c r="AZ1466" i="3"/>
  <c r="AY1466" i="3"/>
  <c r="AX1466" i="3"/>
  <c r="AW1466" i="3"/>
  <c r="AV1466" i="3"/>
  <c r="AU1466" i="3"/>
  <c r="AT1466" i="3"/>
  <c r="AS1466" i="3"/>
  <c r="AP1466" i="3" s="1"/>
  <c r="AQ1466" i="3"/>
  <c r="AO1466" i="3"/>
  <c r="AM1466" i="3"/>
  <c r="AI1466" i="3"/>
  <c r="AE1466" i="3"/>
  <c r="AK1466" i="3" s="1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Q1466" i="3"/>
  <c r="O1466" i="3"/>
  <c r="N1466" i="3"/>
  <c r="M1466" i="3"/>
  <c r="L1466" i="3"/>
  <c r="K1466" i="3"/>
  <c r="BA1465" i="3"/>
  <c r="AZ1465" i="3"/>
  <c r="AY1465" i="3"/>
  <c r="AX1465" i="3"/>
  <c r="AW1465" i="3"/>
  <c r="AV1465" i="3"/>
  <c r="AU1465" i="3"/>
  <c r="AT1465" i="3"/>
  <c r="AS1465" i="3"/>
  <c r="AP1465" i="3" s="1"/>
  <c r="AQ1465" i="3"/>
  <c r="AO1465" i="3"/>
  <c r="AM1465" i="3"/>
  <c r="AI1465" i="3"/>
  <c r="AE1465" i="3"/>
  <c r="AK1465" i="3" s="1"/>
  <c r="AD1465" i="3"/>
  <c r="AC1465" i="3"/>
  <c r="AB1465" i="3"/>
  <c r="AA1465" i="3"/>
  <c r="Z1465" i="3"/>
  <c r="Y1465" i="3"/>
  <c r="X1465" i="3"/>
  <c r="W1465" i="3"/>
  <c r="V1465" i="3"/>
  <c r="U1465" i="3"/>
  <c r="T1465" i="3"/>
  <c r="S1465" i="3"/>
  <c r="R1465" i="3"/>
  <c r="Q1465" i="3"/>
  <c r="O1465" i="3"/>
  <c r="N1465" i="3"/>
  <c r="M1465" i="3"/>
  <c r="L1465" i="3"/>
  <c r="K1465" i="3"/>
  <c r="BA1464" i="3"/>
  <c r="AZ1464" i="3"/>
  <c r="AY1464" i="3"/>
  <c r="AX1464" i="3"/>
  <c r="AW1464" i="3"/>
  <c r="AV1464" i="3"/>
  <c r="AU1464" i="3"/>
  <c r="AT1464" i="3"/>
  <c r="AS1464" i="3"/>
  <c r="AP1464" i="3" s="1"/>
  <c r="AQ1464" i="3"/>
  <c r="AO1464" i="3"/>
  <c r="AM1464" i="3"/>
  <c r="AI1464" i="3"/>
  <c r="AE1464" i="3"/>
  <c r="AK1464" i="3" s="1"/>
  <c r="AD1464" i="3"/>
  <c r="AC1464" i="3"/>
  <c r="AB1464" i="3"/>
  <c r="AA1464" i="3"/>
  <c r="Z1464" i="3"/>
  <c r="Y1464" i="3"/>
  <c r="X1464" i="3"/>
  <c r="W1464" i="3"/>
  <c r="V1464" i="3"/>
  <c r="U1464" i="3"/>
  <c r="T1464" i="3"/>
  <c r="S1464" i="3"/>
  <c r="R1464" i="3"/>
  <c r="Q1464" i="3"/>
  <c r="O1464" i="3"/>
  <c r="N1464" i="3"/>
  <c r="M1464" i="3"/>
  <c r="L1464" i="3"/>
  <c r="K1464" i="3"/>
  <c r="BA1463" i="3"/>
  <c r="AZ1463" i="3"/>
  <c r="AY1463" i="3"/>
  <c r="AX1463" i="3"/>
  <c r="AW1463" i="3"/>
  <c r="AV1463" i="3"/>
  <c r="AU1463" i="3"/>
  <c r="AT1463" i="3"/>
  <c r="AS1463" i="3"/>
  <c r="AP1463" i="3" s="1"/>
  <c r="AQ1463" i="3"/>
  <c r="AO1463" i="3"/>
  <c r="AM1463" i="3"/>
  <c r="AI1463" i="3"/>
  <c r="AE1463" i="3"/>
  <c r="AK1463" i="3" s="1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Q1463" i="3"/>
  <c r="O1463" i="3"/>
  <c r="N1463" i="3"/>
  <c r="M1463" i="3"/>
  <c r="L1463" i="3"/>
  <c r="K1463" i="3"/>
  <c r="BA1462" i="3"/>
  <c r="AZ1462" i="3"/>
  <c r="AY1462" i="3"/>
  <c r="AX1462" i="3"/>
  <c r="AW1462" i="3"/>
  <c r="AV1462" i="3"/>
  <c r="AU1462" i="3"/>
  <c r="AT1462" i="3"/>
  <c r="AS1462" i="3"/>
  <c r="AP1462" i="3" s="1"/>
  <c r="AQ1462" i="3"/>
  <c r="AO1462" i="3"/>
  <c r="AM1462" i="3"/>
  <c r="AI1462" i="3"/>
  <c r="AE1462" i="3"/>
  <c r="AK1462" i="3" s="1"/>
  <c r="AD1462" i="3"/>
  <c r="AC1462" i="3"/>
  <c r="AB1462" i="3"/>
  <c r="AA1462" i="3"/>
  <c r="Z1462" i="3"/>
  <c r="Y1462" i="3"/>
  <c r="X1462" i="3"/>
  <c r="W1462" i="3"/>
  <c r="V1462" i="3"/>
  <c r="U1462" i="3"/>
  <c r="T1462" i="3"/>
  <c r="S1462" i="3"/>
  <c r="R1462" i="3"/>
  <c r="Q1462" i="3"/>
  <c r="O1462" i="3"/>
  <c r="N1462" i="3"/>
  <c r="M1462" i="3"/>
  <c r="L1462" i="3"/>
  <c r="K1462" i="3"/>
  <c r="BA1461" i="3"/>
  <c r="AZ1461" i="3"/>
  <c r="AY1461" i="3"/>
  <c r="AX1461" i="3"/>
  <c r="AW1461" i="3"/>
  <c r="AV1461" i="3"/>
  <c r="AU1461" i="3"/>
  <c r="AT1461" i="3"/>
  <c r="AS1461" i="3"/>
  <c r="AP1461" i="3" s="1"/>
  <c r="AQ1461" i="3"/>
  <c r="AO1461" i="3"/>
  <c r="AM1461" i="3"/>
  <c r="AI1461" i="3"/>
  <c r="AE1461" i="3"/>
  <c r="AK1461" i="3" s="1"/>
  <c r="AD1461" i="3"/>
  <c r="AC1461" i="3"/>
  <c r="AB1461" i="3"/>
  <c r="AA1461" i="3"/>
  <c r="Z1461" i="3"/>
  <c r="Y1461" i="3"/>
  <c r="X1461" i="3"/>
  <c r="W1461" i="3"/>
  <c r="V1461" i="3"/>
  <c r="U1461" i="3"/>
  <c r="T1461" i="3"/>
  <c r="S1461" i="3"/>
  <c r="R1461" i="3"/>
  <c r="Q1461" i="3"/>
  <c r="O1461" i="3"/>
  <c r="N1461" i="3"/>
  <c r="M1461" i="3"/>
  <c r="L1461" i="3"/>
  <c r="K1461" i="3"/>
  <c r="BA1460" i="3"/>
  <c r="AZ1460" i="3"/>
  <c r="AY1460" i="3"/>
  <c r="AX1460" i="3"/>
  <c r="AW1460" i="3"/>
  <c r="AV1460" i="3"/>
  <c r="AU1460" i="3"/>
  <c r="AT1460" i="3"/>
  <c r="AS1460" i="3"/>
  <c r="AP1460" i="3" s="1"/>
  <c r="AQ1460" i="3"/>
  <c r="AO1460" i="3"/>
  <c r="AM1460" i="3"/>
  <c r="AI1460" i="3"/>
  <c r="AE1460" i="3"/>
  <c r="AK1460" i="3" s="1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Q1460" i="3"/>
  <c r="O1460" i="3"/>
  <c r="N1460" i="3"/>
  <c r="M1460" i="3"/>
  <c r="L1460" i="3"/>
  <c r="K1460" i="3"/>
  <c r="BA1459" i="3"/>
  <c r="AZ1459" i="3"/>
  <c r="AY1459" i="3"/>
  <c r="AX1459" i="3"/>
  <c r="AW1459" i="3"/>
  <c r="AV1459" i="3"/>
  <c r="AU1459" i="3"/>
  <c r="AT1459" i="3"/>
  <c r="AS1459" i="3"/>
  <c r="AP1459" i="3" s="1"/>
  <c r="AQ1459" i="3"/>
  <c r="AO1459" i="3"/>
  <c r="AM1459" i="3"/>
  <c r="AI1459" i="3"/>
  <c r="AE1459" i="3"/>
  <c r="AK1459" i="3" s="1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Q1459" i="3"/>
  <c r="O1459" i="3"/>
  <c r="N1459" i="3"/>
  <c r="M1459" i="3"/>
  <c r="L1459" i="3"/>
  <c r="K1459" i="3"/>
  <c r="BA1458" i="3"/>
  <c r="AZ1458" i="3"/>
  <c r="AY1458" i="3"/>
  <c r="AX1458" i="3"/>
  <c r="AW1458" i="3"/>
  <c r="AV1458" i="3"/>
  <c r="AU1458" i="3"/>
  <c r="AT1458" i="3"/>
  <c r="AS1458" i="3"/>
  <c r="AP1458" i="3" s="1"/>
  <c r="AQ1458" i="3"/>
  <c r="AO1458" i="3"/>
  <c r="AM1458" i="3"/>
  <c r="AI1458" i="3"/>
  <c r="AE1458" i="3"/>
  <c r="AK1458" i="3" s="1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O1458" i="3"/>
  <c r="N1458" i="3"/>
  <c r="M1458" i="3"/>
  <c r="L1458" i="3"/>
  <c r="K1458" i="3"/>
  <c r="BA1457" i="3"/>
  <c r="AZ1457" i="3"/>
  <c r="AY1457" i="3"/>
  <c r="AX1457" i="3"/>
  <c r="AW1457" i="3"/>
  <c r="AV1457" i="3"/>
  <c r="AU1457" i="3"/>
  <c r="AT1457" i="3"/>
  <c r="AS1457" i="3"/>
  <c r="AP1457" i="3" s="1"/>
  <c r="AQ1457" i="3"/>
  <c r="AO1457" i="3"/>
  <c r="AM1457" i="3"/>
  <c r="AI1457" i="3"/>
  <c r="AE1457" i="3"/>
  <c r="AK1457" i="3" s="1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Q1457" i="3"/>
  <c r="O1457" i="3"/>
  <c r="N1457" i="3"/>
  <c r="M1457" i="3"/>
  <c r="L1457" i="3"/>
  <c r="K1457" i="3"/>
  <c r="BA1456" i="3"/>
  <c r="AZ1456" i="3"/>
  <c r="AY1456" i="3"/>
  <c r="AX1456" i="3"/>
  <c r="AW1456" i="3"/>
  <c r="AV1456" i="3"/>
  <c r="AU1456" i="3"/>
  <c r="AT1456" i="3"/>
  <c r="AS1456" i="3"/>
  <c r="AP1456" i="3" s="1"/>
  <c r="AQ1456" i="3"/>
  <c r="AO1456" i="3"/>
  <c r="AM1456" i="3"/>
  <c r="AI1456" i="3"/>
  <c r="AE1456" i="3"/>
  <c r="AK1456" i="3" s="1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Q1456" i="3"/>
  <c r="O1456" i="3"/>
  <c r="N1456" i="3"/>
  <c r="M1456" i="3"/>
  <c r="L1456" i="3"/>
  <c r="K1456" i="3"/>
  <c r="BA1455" i="3"/>
  <c r="AZ1455" i="3"/>
  <c r="AY1455" i="3"/>
  <c r="AX1455" i="3"/>
  <c r="AW1455" i="3"/>
  <c r="AV1455" i="3"/>
  <c r="AU1455" i="3"/>
  <c r="AT1455" i="3"/>
  <c r="AS1455" i="3"/>
  <c r="AP1455" i="3" s="1"/>
  <c r="AQ1455" i="3"/>
  <c r="AO1455" i="3"/>
  <c r="AM1455" i="3"/>
  <c r="AI1455" i="3"/>
  <c r="AE1455" i="3"/>
  <c r="AK1455" i="3" s="1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Q1455" i="3"/>
  <c r="O1455" i="3"/>
  <c r="N1455" i="3"/>
  <c r="M1455" i="3"/>
  <c r="L1455" i="3"/>
  <c r="K1455" i="3"/>
  <c r="BA1454" i="3"/>
  <c r="AZ1454" i="3"/>
  <c r="AY1454" i="3"/>
  <c r="AX1454" i="3"/>
  <c r="AW1454" i="3"/>
  <c r="AV1454" i="3"/>
  <c r="AU1454" i="3"/>
  <c r="AT1454" i="3"/>
  <c r="AS1454" i="3"/>
  <c r="AP1454" i="3" s="1"/>
  <c r="AQ1454" i="3"/>
  <c r="AO1454" i="3"/>
  <c r="AM1454" i="3"/>
  <c r="AI1454" i="3"/>
  <c r="AE1454" i="3"/>
  <c r="AK1454" i="3" s="1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Q1454" i="3"/>
  <c r="O1454" i="3"/>
  <c r="N1454" i="3"/>
  <c r="M1454" i="3"/>
  <c r="L1454" i="3"/>
  <c r="K1454" i="3"/>
  <c r="BA1453" i="3"/>
  <c r="AZ1453" i="3"/>
  <c r="AY1453" i="3"/>
  <c r="AX1453" i="3"/>
  <c r="AW1453" i="3"/>
  <c r="AV1453" i="3"/>
  <c r="AU1453" i="3"/>
  <c r="AT1453" i="3"/>
  <c r="AS1453" i="3"/>
  <c r="AP1453" i="3" s="1"/>
  <c r="AQ1453" i="3"/>
  <c r="AO1453" i="3"/>
  <c r="AM1453" i="3"/>
  <c r="AI1453" i="3"/>
  <c r="AE1453" i="3"/>
  <c r="AK1453" i="3" s="1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O1453" i="3"/>
  <c r="N1453" i="3"/>
  <c r="M1453" i="3"/>
  <c r="L1453" i="3"/>
  <c r="K1453" i="3"/>
  <c r="BA1452" i="3"/>
  <c r="AZ1452" i="3"/>
  <c r="AY1452" i="3"/>
  <c r="AX1452" i="3"/>
  <c r="AW1452" i="3"/>
  <c r="AV1452" i="3"/>
  <c r="AU1452" i="3"/>
  <c r="AT1452" i="3"/>
  <c r="AS1452" i="3"/>
  <c r="AP1452" i="3" s="1"/>
  <c r="AQ1452" i="3"/>
  <c r="AO1452" i="3"/>
  <c r="AM1452" i="3"/>
  <c r="AI1452" i="3"/>
  <c r="AE1452" i="3"/>
  <c r="AK1452" i="3" s="1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O1452" i="3"/>
  <c r="N1452" i="3"/>
  <c r="M1452" i="3"/>
  <c r="L1452" i="3"/>
  <c r="K1452" i="3"/>
  <c r="BA1451" i="3"/>
  <c r="AZ1451" i="3"/>
  <c r="AY1451" i="3"/>
  <c r="AX1451" i="3"/>
  <c r="AW1451" i="3"/>
  <c r="AV1451" i="3"/>
  <c r="AU1451" i="3"/>
  <c r="AT1451" i="3"/>
  <c r="AS1451" i="3"/>
  <c r="AP1451" i="3" s="1"/>
  <c r="AQ1451" i="3"/>
  <c r="AO1451" i="3"/>
  <c r="AM1451" i="3"/>
  <c r="AI1451" i="3"/>
  <c r="AE1451" i="3"/>
  <c r="AK1451" i="3" s="1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Q1451" i="3"/>
  <c r="O1451" i="3"/>
  <c r="N1451" i="3"/>
  <c r="M1451" i="3"/>
  <c r="L1451" i="3"/>
  <c r="K1451" i="3"/>
  <c r="BA1450" i="3"/>
  <c r="AZ1450" i="3"/>
  <c r="AY1450" i="3"/>
  <c r="AX1450" i="3"/>
  <c r="AW1450" i="3"/>
  <c r="AV1450" i="3"/>
  <c r="AU1450" i="3"/>
  <c r="AT1450" i="3"/>
  <c r="AS1450" i="3"/>
  <c r="AP1450" i="3" s="1"/>
  <c r="AQ1450" i="3"/>
  <c r="AO1450" i="3"/>
  <c r="AM1450" i="3"/>
  <c r="AI1450" i="3"/>
  <c r="AE1450" i="3"/>
  <c r="AK1450" i="3" s="1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Q1450" i="3"/>
  <c r="O1450" i="3"/>
  <c r="N1450" i="3"/>
  <c r="M1450" i="3"/>
  <c r="L1450" i="3"/>
  <c r="K1450" i="3"/>
  <c r="BA1449" i="3"/>
  <c r="AZ1449" i="3"/>
  <c r="AY1449" i="3"/>
  <c r="AX1449" i="3"/>
  <c r="AW1449" i="3"/>
  <c r="AV1449" i="3"/>
  <c r="AU1449" i="3"/>
  <c r="AT1449" i="3"/>
  <c r="AS1449" i="3"/>
  <c r="AP1449" i="3" s="1"/>
  <c r="AQ1449" i="3"/>
  <c r="AO1449" i="3"/>
  <c r="AM1449" i="3"/>
  <c r="AI1449" i="3"/>
  <c r="AE1449" i="3"/>
  <c r="AK1449" i="3" s="1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O1449" i="3"/>
  <c r="N1449" i="3"/>
  <c r="M1449" i="3"/>
  <c r="L1449" i="3"/>
  <c r="K1449" i="3"/>
  <c r="BA1448" i="3"/>
  <c r="AZ1448" i="3"/>
  <c r="AY1448" i="3"/>
  <c r="AX1448" i="3"/>
  <c r="AW1448" i="3"/>
  <c r="AV1448" i="3"/>
  <c r="AU1448" i="3"/>
  <c r="AT1448" i="3"/>
  <c r="AS1448" i="3"/>
  <c r="AP1448" i="3" s="1"/>
  <c r="AQ1448" i="3"/>
  <c r="AO1448" i="3"/>
  <c r="AM1448" i="3"/>
  <c r="AI1448" i="3"/>
  <c r="AE1448" i="3"/>
  <c r="AK1448" i="3" s="1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O1448" i="3"/>
  <c r="N1448" i="3"/>
  <c r="M1448" i="3"/>
  <c r="L1448" i="3"/>
  <c r="K1448" i="3"/>
  <c r="BA1447" i="3"/>
  <c r="AZ1447" i="3"/>
  <c r="AY1447" i="3"/>
  <c r="AX1447" i="3"/>
  <c r="AW1447" i="3"/>
  <c r="AV1447" i="3"/>
  <c r="AU1447" i="3"/>
  <c r="AT1447" i="3"/>
  <c r="AS1447" i="3"/>
  <c r="AP1447" i="3" s="1"/>
  <c r="AQ1447" i="3"/>
  <c r="AO1447" i="3"/>
  <c r="AM1447" i="3"/>
  <c r="AI1447" i="3"/>
  <c r="AE1447" i="3"/>
  <c r="AK1447" i="3" s="1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O1447" i="3"/>
  <c r="N1447" i="3"/>
  <c r="M1447" i="3"/>
  <c r="L1447" i="3"/>
  <c r="K1447" i="3"/>
  <c r="BA1446" i="3"/>
  <c r="AZ1446" i="3"/>
  <c r="AY1446" i="3"/>
  <c r="AX1446" i="3"/>
  <c r="AW1446" i="3"/>
  <c r="AV1446" i="3"/>
  <c r="AU1446" i="3"/>
  <c r="AT1446" i="3"/>
  <c r="AS1446" i="3"/>
  <c r="AP1446" i="3" s="1"/>
  <c r="AQ1446" i="3"/>
  <c r="AO1446" i="3"/>
  <c r="AM1446" i="3"/>
  <c r="AI1446" i="3"/>
  <c r="AE1446" i="3"/>
  <c r="AK1446" i="3" s="1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O1446" i="3"/>
  <c r="N1446" i="3"/>
  <c r="M1446" i="3"/>
  <c r="L1446" i="3"/>
  <c r="K1446" i="3"/>
  <c r="BA1445" i="3"/>
  <c r="AZ1445" i="3"/>
  <c r="AY1445" i="3"/>
  <c r="AX1445" i="3"/>
  <c r="AW1445" i="3"/>
  <c r="AV1445" i="3"/>
  <c r="AU1445" i="3"/>
  <c r="AT1445" i="3"/>
  <c r="AS1445" i="3"/>
  <c r="AP1445" i="3" s="1"/>
  <c r="AQ1445" i="3"/>
  <c r="AO1445" i="3"/>
  <c r="AM1445" i="3"/>
  <c r="AI1445" i="3"/>
  <c r="AE1445" i="3"/>
  <c r="AK1445" i="3" s="1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Q1445" i="3"/>
  <c r="O1445" i="3"/>
  <c r="N1445" i="3"/>
  <c r="M1445" i="3"/>
  <c r="L1445" i="3"/>
  <c r="K1445" i="3"/>
  <c r="BA1444" i="3"/>
  <c r="AZ1444" i="3"/>
  <c r="AY1444" i="3"/>
  <c r="AX1444" i="3"/>
  <c r="AW1444" i="3"/>
  <c r="AV1444" i="3"/>
  <c r="AU1444" i="3"/>
  <c r="AT1444" i="3"/>
  <c r="AS1444" i="3"/>
  <c r="AP1444" i="3" s="1"/>
  <c r="AQ1444" i="3"/>
  <c r="AO1444" i="3"/>
  <c r="AM1444" i="3"/>
  <c r="AI1444" i="3"/>
  <c r="AE1444" i="3"/>
  <c r="AK1444" i="3" s="1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Q1444" i="3"/>
  <c r="O1444" i="3"/>
  <c r="N1444" i="3"/>
  <c r="M1444" i="3"/>
  <c r="L1444" i="3"/>
  <c r="K1444" i="3"/>
  <c r="BA1443" i="3"/>
  <c r="AZ1443" i="3"/>
  <c r="AY1443" i="3"/>
  <c r="AX1443" i="3"/>
  <c r="AW1443" i="3"/>
  <c r="AV1443" i="3"/>
  <c r="AU1443" i="3"/>
  <c r="AT1443" i="3"/>
  <c r="AS1443" i="3"/>
  <c r="AP1443" i="3" s="1"/>
  <c r="AQ1443" i="3"/>
  <c r="AO1443" i="3"/>
  <c r="AM1443" i="3"/>
  <c r="AI1443" i="3"/>
  <c r="AE1443" i="3"/>
  <c r="AK1443" i="3" s="1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O1443" i="3"/>
  <c r="N1443" i="3"/>
  <c r="M1443" i="3"/>
  <c r="L1443" i="3"/>
  <c r="K1443" i="3"/>
  <c r="BA1442" i="3"/>
  <c r="AZ1442" i="3"/>
  <c r="AY1442" i="3"/>
  <c r="AX1442" i="3"/>
  <c r="AW1442" i="3"/>
  <c r="AV1442" i="3"/>
  <c r="AU1442" i="3"/>
  <c r="AT1442" i="3"/>
  <c r="AS1442" i="3"/>
  <c r="AP1442" i="3" s="1"/>
  <c r="AQ1442" i="3"/>
  <c r="AO1442" i="3"/>
  <c r="AM1442" i="3"/>
  <c r="AI1442" i="3"/>
  <c r="AE1442" i="3"/>
  <c r="AK1442" i="3" s="1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O1442" i="3"/>
  <c r="N1442" i="3"/>
  <c r="M1442" i="3"/>
  <c r="L1442" i="3"/>
  <c r="K1442" i="3"/>
  <c r="BA1441" i="3"/>
  <c r="AZ1441" i="3"/>
  <c r="AY1441" i="3"/>
  <c r="AX1441" i="3"/>
  <c r="AW1441" i="3"/>
  <c r="AV1441" i="3"/>
  <c r="AU1441" i="3"/>
  <c r="AT1441" i="3"/>
  <c r="AS1441" i="3"/>
  <c r="AP1441" i="3" s="1"/>
  <c r="AQ1441" i="3"/>
  <c r="AO1441" i="3"/>
  <c r="AM1441" i="3"/>
  <c r="AI1441" i="3"/>
  <c r="AE1441" i="3"/>
  <c r="AK1441" i="3" s="1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O1441" i="3"/>
  <c r="N1441" i="3"/>
  <c r="M1441" i="3"/>
  <c r="L1441" i="3"/>
  <c r="K1441" i="3"/>
  <c r="BA1440" i="3"/>
  <c r="AZ1440" i="3"/>
  <c r="AY1440" i="3"/>
  <c r="AX1440" i="3"/>
  <c r="AW1440" i="3"/>
  <c r="AV1440" i="3"/>
  <c r="AU1440" i="3"/>
  <c r="AT1440" i="3"/>
  <c r="AS1440" i="3"/>
  <c r="AP1440" i="3" s="1"/>
  <c r="AQ1440" i="3"/>
  <c r="AO1440" i="3"/>
  <c r="AM1440" i="3"/>
  <c r="AI1440" i="3"/>
  <c r="AE1440" i="3"/>
  <c r="AK1440" i="3" s="1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O1440" i="3"/>
  <c r="N1440" i="3"/>
  <c r="M1440" i="3"/>
  <c r="L1440" i="3"/>
  <c r="K1440" i="3"/>
  <c r="BA1439" i="3"/>
  <c r="AZ1439" i="3"/>
  <c r="AY1439" i="3"/>
  <c r="AX1439" i="3"/>
  <c r="AW1439" i="3"/>
  <c r="AV1439" i="3"/>
  <c r="AU1439" i="3"/>
  <c r="AT1439" i="3"/>
  <c r="AS1439" i="3"/>
  <c r="AP1439" i="3" s="1"/>
  <c r="AQ1439" i="3"/>
  <c r="AO1439" i="3"/>
  <c r="AM1439" i="3"/>
  <c r="AI1439" i="3"/>
  <c r="AE1439" i="3"/>
  <c r="AK1439" i="3" s="1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O1439" i="3"/>
  <c r="N1439" i="3"/>
  <c r="M1439" i="3"/>
  <c r="L1439" i="3"/>
  <c r="K1439" i="3"/>
  <c r="BA1438" i="3"/>
  <c r="AZ1438" i="3"/>
  <c r="AY1438" i="3"/>
  <c r="AX1438" i="3"/>
  <c r="AW1438" i="3"/>
  <c r="AV1438" i="3"/>
  <c r="AU1438" i="3"/>
  <c r="AT1438" i="3"/>
  <c r="AS1438" i="3"/>
  <c r="AP1438" i="3" s="1"/>
  <c r="AQ1438" i="3"/>
  <c r="AO1438" i="3"/>
  <c r="AM1438" i="3"/>
  <c r="AI1438" i="3"/>
  <c r="AE1438" i="3"/>
  <c r="AK1438" i="3" s="1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O1438" i="3"/>
  <c r="N1438" i="3"/>
  <c r="M1438" i="3"/>
  <c r="L1438" i="3"/>
  <c r="K1438" i="3"/>
  <c r="BA1437" i="3"/>
  <c r="AZ1437" i="3"/>
  <c r="AY1437" i="3"/>
  <c r="AX1437" i="3"/>
  <c r="AW1437" i="3"/>
  <c r="AV1437" i="3"/>
  <c r="AU1437" i="3"/>
  <c r="AT1437" i="3"/>
  <c r="AS1437" i="3"/>
  <c r="AP1437" i="3" s="1"/>
  <c r="AQ1437" i="3"/>
  <c r="AO1437" i="3"/>
  <c r="AM1437" i="3"/>
  <c r="AI1437" i="3"/>
  <c r="AE1437" i="3"/>
  <c r="AK1437" i="3" s="1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O1437" i="3"/>
  <c r="N1437" i="3"/>
  <c r="M1437" i="3"/>
  <c r="L1437" i="3"/>
  <c r="K1437" i="3"/>
  <c r="BA1436" i="3"/>
  <c r="AZ1436" i="3"/>
  <c r="AY1436" i="3"/>
  <c r="AX1436" i="3"/>
  <c r="AW1436" i="3"/>
  <c r="AV1436" i="3"/>
  <c r="AU1436" i="3"/>
  <c r="AT1436" i="3"/>
  <c r="AS1436" i="3"/>
  <c r="AP1436" i="3" s="1"/>
  <c r="AQ1436" i="3"/>
  <c r="AO1436" i="3"/>
  <c r="AM1436" i="3"/>
  <c r="AI1436" i="3"/>
  <c r="AE1436" i="3"/>
  <c r="AK1436" i="3" s="1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Q1436" i="3"/>
  <c r="O1436" i="3"/>
  <c r="N1436" i="3"/>
  <c r="M1436" i="3"/>
  <c r="L1436" i="3"/>
  <c r="K1436" i="3"/>
  <c r="BA1435" i="3"/>
  <c r="AZ1435" i="3"/>
  <c r="AY1435" i="3"/>
  <c r="AX1435" i="3"/>
  <c r="AW1435" i="3"/>
  <c r="AV1435" i="3"/>
  <c r="AU1435" i="3"/>
  <c r="AT1435" i="3"/>
  <c r="AS1435" i="3"/>
  <c r="AP1435" i="3" s="1"/>
  <c r="AQ1435" i="3"/>
  <c r="AO1435" i="3"/>
  <c r="AM1435" i="3"/>
  <c r="AI1435" i="3"/>
  <c r="AE1435" i="3"/>
  <c r="AK1435" i="3" s="1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Q1435" i="3"/>
  <c r="O1435" i="3"/>
  <c r="N1435" i="3"/>
  <c r="M1435" i="3"/>
  <c r="L1435" i="3"/>
  <c r="K1435" i="3"/>
  <c r="BA1434" i="3"/>
  <c r="AZ1434" i="3"/>
  <c r="AY1434" i="3"/>
  <c r="AX1434" i="3"/>
  <c r="AW1434" i="3"/>
  <c r="AV1434" i="3"/>
  <c r="AU1434" i="3"/>
  <c r="AT1434" i="3"/>
  <c r="AS1434" i="3"/>
  <c r="AP1434" i="3" s="1"/>
  <c r="AQ1434" i="3"/>
  <c r="AO1434" i="3"/>
  <c r="AM1434" i="3"/>
  <c r="AI1434" i="3"/>
  <c r="AE1434" i="3"/>
  <c r="AK1434" i="3" s="1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O1434" i="3"/>
  <c r="N1434" i="3"/>
  <c r="M1434" i="3"/>
  <c r="L1434" i="3"/>
  <c r="K1434" i="3"/>
  <c r="BA1433" i="3"/>
  <c r="AZ1433" i="3"/>
  <c r="AY1433" i="3"/>
  <c r="AX1433" i="3"/>
  <c r="AW1433" i="3"/>
  <c r="AV1433" i="3"/>
  <c r="AU1433" i="3"/>
  <c r="AT1433" i="3"/>
  <c r="AS1433" i="3"/>
  <c r="AP1433" i="3" s="1"/>
  <c r="AQ1433" i="3"/>
  <c r="AO1433" i="3"/>
  <c r="AM1433" i="3"/>
  <c r="AI1433" i="3"/>
  <c r="AE1433" i="3"/>
  <c r="AK1433" i="3" s="1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O1433" i="3"/>
  <c r="N1433" i="3"/>
  <c r="M1433" i="3"/>
  <c r="L1433" i="3"/>
  <c r="K1433" i="3"/>
  <c r="BA1432" i="3"/>
  <c r="AZ1432" i="3"/>
  <c r="AY1432" i="3"/>
  <c r="AX1432" i="3"/>
  <c r="AW1432" i="3"/>
  <c r="AV1432" i="3"/>
  <c r="AU1432" i="3"/>
  <c r="AT1432" i="3"/>
  <c r="AS1432" i="3"/>
  <c r="AP1432" i="3" s="1"/>
  <c r="AQ1432" i="3"/>
  <c r="AO1432" i="3"/>
  <c r="AM1432" i="3"/>
  <c r="AI1432" i="3"/>
  <c r="AE1432" i="3"/>
  <c r="AK1432" i="3" s="1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O1432" i="3"/>
  <c r="N1432" i="3"/>
  <c r="M1432" i="3"/>
  <c r="L1432" i="3"/>
  <c r="K1432" i="3"/>
  <c r="BA1431" i="3"/>
  <c r="AZ1431" i="3"/>
  <c r="AY1431" i="3"/>
  <c r="AX1431" i="3"/>
  <c r="AW1431" i="3"/>
  <c r="AV1431" i="3"/>
  <c r="AU1431" i="3"/>
  <c r="AT1431" i="3"/>
  <c r="AS1431" i="3"/>
  <c r="AP1431" i="3" s="1"/>
  <c r="AQ1431" i="3"/>
  <c r="AO1431" i="3"/>
  <c r="AM1431" i="3"/>
  <c r="AI1431" i="3"/>
  <c r="AE1431" i="3"/>
  <c r="AK1431" i="3" s="1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O1431" i="3"/>
  <c r="N1431" i="3"/>
  <c r="M1431" i="3"/>
  <c r="L1431" i="3"/>
  <c r="K1431" i="3"/>
  <c r="BA1430" i="3"/>
  <c r="AZ1430" i="3"/>
  <c r="AY1430" i="3"/>
  <c r="AX1430" i="3"/>
  <c r="AW1430" i="3"/>
  <c r="AV1430" i="3"/>
  <c r="AU1430" i="3"/>
  <c r="AT1430" i="3"/>
  <c r="AS1430" i="3"/>
  <c r="AP1430" i="3" s="1"/>
  <c r="AQ1430" i="3"/>
  <c r="AO1430" i="3"/>
  <c r="AM1430" i="3"/>
  <c r="AI1430" i="3"/>
  <c r="AE1430" i="3"/>
  <c r="AK1430" i="3" s="1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Q1430" i="3"/>
  <c r="O1430" i="3"/>
  <c r="N1430" i="3"/>
  <c r="M1430" i="3"/>
  <c r="L1430" i="3"/>
  <c r="K1430" i="3"/>
  <c r="BA1429" i="3"/>
  <c r="AZ1429" i="3"/>
  <c r="AY1429" i="3"/>
  <c r="AX1429" i="3"/>
  <c r="AW1429" i="3"/>
  <c r="AV1429" i="3"/>
  <c r="AU1429" i="3"/>
  <c r="AT1429" i="3"/>
  <c r="AS1429" i="3"/>
  <c r="AP1429" i="3" s="1"/>
  <c r="AQ1429" i="3"/>
  <c r="AO1429" i="3"/>
  <c r="AM1429" i="3"/>
  <c r="AI1429" i="3"/>
  <c r="AE1429" i="3"/>
  <c r="AK1429" i="3" s="1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Q1429" i="3"/>
  <c r="O1429" i="3"/>
  <c r="N1429" i="3"/>
  <c r="M1429" i="3"/>
  <c r="L1429" i="3"/>
  <c r="K1429" i="3"/>
  <c r="BA1428" i="3"/>
  <c r="AZ1428" i="3"/>
  <c r="AY1428" i="3"/>
  <c r="AX1428" i="3"/>
  <c r="AW1428" i="3"/>
  <c r="AV1428" i="3"/>
  <c r="AU1428" i="3"/>
  <c r="AT1428" i="3"/>
  <c r="AS1428" i="3"/>
  <c r="AP1428" i="3" s="1"/>
  <c r="AQ1428" i="3"/>
  <c r="AO1428" i="3"/>
  <c r="AM1428" i="3"/>
  <c r="AI1428" i="3"/>
  <c r="AE1428" i="3"/>
  <c r="AK1428" i="3" s="1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O1428" i="3"/>
  <c r="N1428" i="3"/>
  <c r="M1428" i="3"/>
  <c r="L1428" i="3"/>
  <c r="K1428" i="3"/>
  <c r="BA1427" i="3"/>
  <c r="AZ1427" i="3"/>
  <c r="AY1427" i="3"/>
  <c r="AX1427" i="3"/>
  <c r="AW1427" i="3"/>
  <c r="AV1427" i="3"/>
  <c r="AU1427" i="3"/>
  <c r="AT1427" i="3"/>
  <c r="AS1427" i="3"/>
  <c r="AP1427" i="3" s="1"/>
  <c r="AQ1427" i="3"/>
  <c r="AO1427" i="3"/>
  <c r="AM1427" i="3"/>
  <c r="AI1427" i="3"/>
  <c r="AE1427" i="3"/>
  <c r="AK1427" i="3" s="1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O1427" i="3"/>
  <c r="N1427" i="3"/>
  <c r="M1427" i="3"/>
  <c r="L1427" i="3"/>
  <c r="K1427" i="3"/>
  <c r="BA1426" i="3"/>
  <c r="AZ1426" i="3"/>
  <c r="AY1426" i="3"/>
  <c r="AX1426" i="3"/>
  <c r="AW1426" i="3"/>
  <c r="AV1426" i="3"/>
  <c r="AU1426" i="3"/>
  <c r="AT1426" i="3"/>
  <c r="AS1426" i="3"/>
  <c r="AP1426" i="3" s="1"/>
  <c r="AQ1426" i="3"/>
  <c r="AO1426" i="3"/>
  <c r="AM1426" i="3"/>
  <c r="AI1426" i="3"/>
  <c r="AE1426" i="3"/>
  <c r="AK1426" i="3" s="1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O1426" i="3"/>
  <c r="N1426" i="3"/>
  <c r="M1426" i="3"/>
  <c r="L1426" i="3"/>
  <c r="K1426" i="3"/>
  <c r="BA1425" i="3"/>
  <c r="AZ1425" i="3"/>
  <c r="AY1425" i="3"/>
  <c r="AX1425" i="3"/>
  <c r="AW1425" i="3"/>
  <c r="AV1425" i="3"/>
  <c r="AU1425" i="3"/>
  <c r="AT1425" i="3"/>
  <c r="AS1425" i="3"/>
  <c r="AP1425" i="3" s="1"/>
  <c r="AQ1425" i="3"/>
  <c r="AO1425" i="3"/>
  <c r="AM1425" i="3"/>
  <c r="AI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O1425" i="3"/>
  <c r="N1425" i="3"/>
  <c r="M1425" i="3"/>
  <c r="L1425" i="3"/>
  <c r="K1425" i="3"/>
  <c r="BA1424" i="3"/>
  <c r="AZ1424" i="3"/>
  <c r="AY1424" i="3"/>
  <c r="AX1424" i="3"/>
  <c r="AW1424" i="3"/>
  <c r="AV1424" i="3"/>
  <c r="AU1424" i="3"/>
  <c r="AT1424" i="3"/>
  <c r="AS1424" i="3"/>
  <c r="AP1424" i="3" s="1"/>
  <c r="AQ1424" i="3"/>
  <c r="AO1424" i="3"/>
  <c r="AM1424" i="3"/>
  <c r="AK1424" i="3"/>
  <c r="AI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O1424" i="3"/>
  <c r="N1424" i="3"/>
  <c r="M1424" i="3"/>
  <c r="L1424" i="3"/>
  <c r="K1424" i="3"/>
  <c r="BA1423" i="3"/>
  <c r="AZ1423" i="3"/>
  <c r="AY1423" i="3"/>
  <c r="AX1423" i="3"/>
  <c r="AW1423" i="3"/>
  <c r="AV1423" i="3"/>
  <c r="AU1423" i="3"/>
  <c r="AT1423" i="3"/>
  <c r="AS1423" i="3"/>
  <c r="AP1423" i="3" s="1"/>
  <c r="AQ1423" i="3"/>
  <c r="AO1423" i="3"/>
  <c r="AM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O1423" i="3"/>
  <c r="N1423" i="3"/>
  <c r="M1423" i="3"/>
  <c r="L1423" i="3"/>
  <c r="K1423" i="3"/>
  <c r="BA1422" i="3"/>
  <c r="AZ1422" i="3"/>
  <c r="AY1422" i="3"/>
  <c r="AX1422" i="3"/>
  <c r="AW1422" i="3"/>
  <c r="AV1422" i="3"/>
  <c r="AU1422" i="3"/>
  <c r="AT1422" i="3"/>
  <c r="AS1422" i="3"/>
  <c r="AP1422" i="3" s="1"/>
  <c r="AQ1422" i="3"/>
  <c r="AO1422" i="3"/>
  <c r="AM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O1422" i="3"/>
  <c r="N1422" i="3"/>
  <c r="M1422" i="3"/>
  <c r="L1422" i="3"/>
  <c r="K1422" i="3"/>
  <c r="BA1421" i="3"/>
  <c r="AZ1421" i="3"/>
  <c r="AY1421" i="3"/>
  <c r="AX1421" i="3"/>
  <c r="AW1421" i="3"/>
  <c r="AV1421" i="3"/>
  <c r="AU1421" i="3"/>
  <c r="AT1421" i="3"/>
  <c r="AS1421" i="3"/>
  <c r="AP1421" i="3" s="1"/>
  <c r="AQ1421" i="3"/>
  <c r="AO1421" i="3"/>
  <c r="AM1421" i="3"/>
  <c r="AK1421" i="3"/>
  <c r="AE1421" i="3"/>
  <c r="AI1421" i="3" s="1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O1421" i="3"/>
  <c r="N1421" i="3"/>
  <c r="M1421" i="3"/>
  <c r="L1421" i="3"/>
  <c r="K1421" i="3"/>
  <c r="BA1420" i="3"/>
  <c r="AZ1420" i="3"/>
  <c r="AY1420" i="3"/>
  <c r="AX1420" i="3"/>
  <c r="AW1420" i="3"/>
  <c r="AV1420" i="3"/>
  <c r="AU1420" i="3"/>
  <c r="AT1420" i="3"/>
  <c r="AS1420" i="3"/>
  <c r="AP1420" i="3" s="1"/>
  <c r="AQ1420" i="3"/>
  <c r="AO1420" i="3"/>
  <c r="AM1420" i="3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O1420" i="3"/>
  <c r="N1420" i="3"/>
  <c r="M1420" i="3"/>
  <c r="L1420" i="3"/>
  <c r="K1420" i="3"/>
  <c r="BA1419" i="3"/>
  <c r="AZ1419" i="3"/>
  <c r="AY1419" i="3"/>
  <c r="AX1419" i="3"/>
  <c r="AW1419" i="3"/>
  <c r="AV1419" i="3"/>
  <c r="AU1419" i="3"/>
  <c r="AT1419" i="3"/>
  <c r="AS1419" i="3"/>
  <c r="AP1419" i="3" s="1"/>
  <c r="AQ1419" i="3"/>
  <c r="AO1419" i="3"/>
  <c r="AM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Q1419" i="3"/>
  <c r="O1419" i="3"/>
  <c r="N1419" i="3"/>
  <c r="M1419" i="3"/>
  <c r="L1419" i="3"/>
  <c r="K1419" i="3"/>
  <c r="BA1418" i="3"/>
  <c r="AZ1418" i="3"/>
  <c r="AY1418" i="3"/>
  <c r="AX1418" i="3"/>
  <c r="AW1418" i="3"/>
  <c r="AV1418" i="3"/>
  <c r="AU1418" i="3"/>
  <c r="AT1418" i="3"/>
  <c r="AS1418" i="3"/>
  <c r="AP1418" i="3" s="1"/>
  <c r="AQ1418" i="3"/>
  <c r="AO1418" i="3"/>
  <c r="AM1418" i="3"/>
  <c r="AK1418" i="3"/>
  <c r="AE1418" i="3"/>
  <c r="AI1418" i="3" s="1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O1418" i="3"/>
  <c r="N1418" i="3"/>
  <c r="M1418" i="3"/>
  <c r="L1418" i="3"/>
  <c r="K1418" i="3"/>
  <c r="BA1417" i="3"/>
  <c r="AZ1417" i="3"/>
  <c r="AY1417" i="3"/>
  <c r="AX1417" i="3"/>
  <c r="AW1417" i="3"/>
  <c r="AV1417" i="3"/>
  <c r="AU1417" i="3"/>
  <c r="AT1417" i="3"/>
  <c r="AS1417" i="3"/>
  <c r="AP1417" i="3" s="1"/>
  <c r="AQ1417" i="3"/>
  <c r="AO1417" i="3"/>
  <c r="AM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Q1417" i="3"/>
  <c r="O1417" i="3"/>
  <c r="N1417" i="3"/>
  <c r="M1417" i="3"/>
  <c r="L1417" i="3"/>
  <c r="K1417" i="3"/>
  <c r="BA1416" i="3"/>
  <c r="AZ1416" i="3"/>
  <c r="AY1416" i="3"/>
  <c r="AX1416" i="3"/>
  <c r="AW1416" i="3"/>
  <c r="AV1416" i="3"/>
  <c r="AU1416" i="3"/>
  <c r="AT1416" i="3"/>
  <c r="AS1416" i="3"/>
  <c r="AP1416" i="3" s="1"/>
  <c r="AQ1416" i="3"/>
  <c r="AO1416" i="3"/>
  <c r="AM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Q1416" i="3"/>
  <c r="O1416" i="3"/>
  <c r="N1416" i="3"/>
  <c r="M1416" i="3"/>
  <c r="L1416" i="3"/>
  <c r="K1416" i="3"/>
  <c r="BA1415" i="3"/>
  <c r="AZ1415" i="3"/>
  <c r="AY1415" i="3"/>
  <c r="AX1415" i="3"/>
  <c r="AW1415" i="3"/>
  <c r="AV1415" i="3"/>
  <c r="AU1415" i="3"/>
  <c r="AT1415" i="3"/>
  <c r="AS1415" i="3"/>
  <c r="AP1415" i="3" s="1"/>
  <c r="AQ1415" i="3"/>
  <c r="AO1415" i="3"/>
  <c r="AM1415" i="3"/>
  <c r="AK1415" i="3"/>
  <c r="AE1415" i="3"/>
  <c r="AI1415" i="3" s="1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Q1415" i="3"/>
  <c r="O1415" i="3"/>
  <c r="N1415" i="3"/>
  <c r="M1415" i="3"/>
  <c r="L1415" i="3"/>
  <c r="K1415" i="3"/>
  <c r="BA1414" i="3"/>
  <c r="AZ1414" i="3"/>
  <c r="AY1414" i="3"/>
  <c r="AX1414" i="3"/>
  <c r="AW1414" i="3"/>
  <c r="AV1414" i="3"/>
  <c r="AU1414" i="3"/>
  <c r="AT1414" i="3"/>
  <c r="AS1414" i="3"/>
  <c r="AP1414" i="3" s="1"/>
  <c r="AQ1414" i="3"/>
  <c r="AO1414" i="3"/>
  <c r="AM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Q1414" i="3"/>
  <c r="O1414" i="3"/>
  <c r="N1414" i="3"/>
  <c r="M1414" i="3"/>
  <c r="L1414" i="3"/>
  <c r="K1414" i="3"/>
  <c r="BA1413" i="3"/>
  <c r="AZ1413" i="3"/>
  <c r="AY1413" i="3"/>
  <c r="AX1413" i="3"/>
  <c r="AW1413" i="3"/>
  <c r="AV1413" i="3"/>
  <c r="AU1413" i="3"/>
  <c r="AT1413" i="3"/>
  <c r="AS1413" i="3"/>
  <c r="AQ1413" i="3" s="1"/>
  <c r="AO1413" i="3"/>
  <c r="AK1413" i="3"/>
  <c r="AI1413" i="3"/>
  <c r="AG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Q1413" i="3"/>
  <c r="O1413" i="3"/>
  <c r="N1413" i="3"/>
  <c r="M1413" i="3"/>
  <c r="L1413" i="3"/>
  <c r="K1413" i="3"/>
  <c r="BA1412" i="3"/>
  <c r="AZ1412" i="3"/>
  <c r="AY1412" i="3"/>
  <c r="AX1412" i="3"/>
  <c r="AW1412" i="3"/>
  <c r="AV1412" i="3"/>
  <c r="AU1412" i="3"/>
  <c r="AT1412" i="3"/>
  <c r="AS1412" i="3"/>
  <c r="AO1412" i="3" s="1"/>
  <c r="AQ1412" i="3"/>
  <c r="AM1412" i="3"/>
  <c r="AE1412" i="3"/>
  <c r="AK1412" i="3" s="1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Q1412" i="3"/>
  <c r="O1412" i="3"/>
  <c r="N1412" i="3"/>
  <c r="M1412" i="3"/>
  <c r="L1412" i="3"/>
  <c r="K1412" i="3"/>
  <c r="BA1411" i="3"/>
  <c r="AZ1411" i="3"/>
  <c r="AY1411" i="3"/>
  <c r="AX1411" i="3"/>
  <c r="AW1411" i="3"/>
  <c r="AV1411" i="3"/>
  <c r="AU1411" i="3"/>
  <c r="AT1411" i="3"/>
  <c r="AS1411" i="3"/>
  <c r="AQ1411" i="3" s="1"/>
  <c r="AO1411" i="3"/>
  <c r="AK1411" i="3"/>
  <c r="AG1411" i="3"/>
  <c r="AE1411" i="3"/>
  <c r="AI1411" i="3" s="1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Q1411" i="3"/>
  <c r="O1411" i="3"/>
  <c r="N1411" i="3"/>
  <c r="M1411" i="3"/>
  <c r="L1411" i="3"/>
  <c r="K1411" i="3"/>
  <c r="BA1410" i="3"/>
  <c r="AZ1410" i="3"/>
  <c r="AY1410" i="3"/>
  <c r="AX1410" i="3"/>
  <c r="AW1410" i="3"/>
  <c r="AV1410" i="3"/>
  <c r="AU1410" i="3"/>
  <c r="AT1410" i="3"/>
  <c r="AS1410" i="3"/>
  <c r="AQ1410" i="3"/>
  <c r="AO1410" i="3"/>
  <c r="AM1410" i="3"/>
  <c r="AI1410" i="3"/>
  <c r="AE1410" i="3"/>
  <c r="AK1410" i="3" s="1"/>
  <c r="AD1410" i="3"/>
  <c r="AC1410" i="3"/>
  <c r="AB1410" i="3"/>
  <c r="AA1410" i="3"/>
  <c r="Z1410" i="3"/>
  <c r="Y1410" i="3"/>
  <c r="X1410" i="3"/>
  <c r="W1410" i="3"/>
  <c r="V1410" i="3"/>
  <c r="U1410" i="3"/>
  <c r="T1410" i="3"/>
  <c r="S1410" i="3"/>
  <c r="R1410" i="3"/>
  <c r="Q1410" i="3"/>
  <c r="O1410" i="3"/>
  <c r="N1410" i="3"/>
  <c r="M1410" i="3"/>
  <c r="L1410" i="3"/>
  <c r="K1410" i="3"/>
  <c r="BA1409" i="3"/>
  <c r="AZ1409" i="3"/>
  <c r="AY1409" i="3"/>
  <c r="AX1409" i="3"/>
  <c r="AW1409" i="3"/>
  <c r="AV1409" i="3"/>
  <c r="AU1409" i="3"/>
  <c r="AT1409" i="3"/>
  <c r="AS1409" i="3"/>
  <c r="AK1409" i="3"/>
  <c r="AG1409" i="3"/>
  <c r="AE1409" i="3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Q1409" i="3"/>
  <c r="O1409" i="3"/>
  <c r="N1409" i="3"/>
  <c r="M1409" i="3"/>
  <c r="L1409" i="3"/>
  <c r="K1409" i="3"/>
  <c r="BA1408" i="3"/>
  <c r="AZ1408" i="3"/>
  <c r="AY1408" i="3"/>
  <c r="AX1408" i="3"/>
  <c r="AW1408" i="3"/>
  <c r="AV1408" i="3"/>
  <c r="AU1408" i="3"/>
  <c r="AT1408" i="3"/>
  <c r="AS1408" i="3"/>
  <c r="AQ1408" i="3"/>
  <c r="AO1408" i="3"/>
  <c r="AM1408" i="3"/>
  <c r="AE1408" i="3"/>
  <c r="AD1408" i="3"/>
  <c r="AC1408" i="3"/>
  <c r="AB1408" i="3"/>
  <c r="AA1408" i="3"/>
  <c r="Z1408" i="3"/>
  <c r="Y1408" i="3"/>
  <c r="X1408" i="3"/>
  <c r="W1408" i="3"/>
  <c r="V1408" i="3"/>
  <c r="U1408" i="3"/>
  <c r="T1408" i="3"/>
  <c r="S1408" i="3"/>
  <c r="R1408" i="3"/>
  <c r="Q1408" i="3"/>
  <c r="O1408" i="3"/>
  <c r="N1408" i="3"/>
  <c r="M1408" i="3"/>
  <c r="L1408" i="3"/>
  <c r="K1408" i="3"/>
  <c r="BA1407" i="3"/>
  <c r="AZ1407" i="3"/>
  <c r="AY1407" i="3"/>
  <c r="AX1407" i="3"/>
  <c r="AW1407" i="3"/>
  <c r="AV1407" i="3"/>
  <c r="AU1407" i="3"/>
  <c r="AT1407" i="3"/>
  <c r="AS1407" i="3"/>
  <c r="AQ1407" i="3" s="1"/>
  <c r="AO1407" i="3"/>
  <c r="AK1407" i="3"/>
  <c r="AI1407" i="3"/>
  <c r="AG1407" i="3"/>
  <c r="AE1407" i="3"/>
  <c r="AD1407" i="3"/>
  <c r="AC1407" i="3"/>
  <c r="AB1407" i="3"/>
  <c r="AA1407" i="3"/>
  <c r="Z1407" i="3"/>
  <c r="Y1407" i="3"/>
  <c r="X1407" i="3"/>
  <c r="W1407" i="3"/>
  <c r="V1407" i="3"/>
  <c r="U1407" i="3"/>
  <c r="T1407" i="3"/>
  <c r="S1407" i="3"/>
  <c r="R1407" i="3"/>
  <c r="Q1407" i="3"/>
  <c r="O1407" i="3"/>
  <c r="N1407" i="3"/>
  <c r="M1407" i="3"/>
  <c r="L1407" i="3"/>
  <c r="K1407" i="3"/>
  <c r="BA1406" i="3"/>
  <c r="AZ1406" i="3"/>
  <c r="AY1406" i="3"/>
  <c r="AX1406" i="3"/>
  <c r="AW1406" i="3"/>
  <c r="AV1406" i="3"/>
  <c r="AU1406" i="3"/>
  <c r="AT1406" i="3"/>
  <c r="AS1406" i="3"/>
  <c r="AO1406" i="3" s="1"/>
  <c r="AQ1406" i="3"/>
  <c r="AM1406" i="3"/>
  <c r="AE1406" i="3"/>
  <c r="AK1406" i="3" s="1"/>
  <c r="AD1406" i="3"/>
  <c r="AC1406" i="3"/>
  <c r="AB1406" i="3"/>
  <c r="AA1406" i="3"/>
  <c r="Z1406" i="3"/>
  <c r="Y1406" i="3"/>
  <c r="X1406" i="3"/>
  <c r="W1406" i="3"/>
  <c r="V1406" i="3"/>
  <c r="U1406" i="3"/>
  <c r="T1406" i="3"/>
  <c r="S1406" i="3"/>
  <c r="R1406" i="3"/>
  <c r="Q1406" i="3"/>
  <c r="O1406" i="3"/>
  <c r="N1406" i="3"/>
  <c r="M1406" i="3"/>
  <c r="L1406" i="3"/>
  <c r="K1406" i="3"/>
  <c r="BA1405" i="3"/>
  <c r="AZ1405" i="3"/>
  <c r="AY1405" i="3"/>
  <c r="AX1405" i="3"/>
  <c r="AW1405" i="3"/>
  <c r="AV1405" i="3"/>
  <c r="AU1405" i="3"/>
  <c r="AT1405" i="3"/>
  <c r="AS1405" i="3"/>
  <c r="AQ1405" i="3" s="1"/>
  <c r="AO1405" i="3"/>
  <c r="AK1405" i="3"/>
  <c r="AE1405" i="3"/>
  <c r="AI1405" i="3" s="1"/>
  <c r="AD1405" i="3"/>
  <c r="AC1405" i="3"/>
  <c r="AB1405" i="3"/>
  <c r="AA1405" i="3"/>
  <c r="Z1405" i="3"/>
  <c r="Y1405" i="3"/>
  <c r="X1405" i="3"/>
  <c r="W1405" i="3"/>
  <c r="V1405" i="3"/>
  <c r="U1405" i="3"/>
  <c r="T1405" i="3"/>
  <c r="S1405" i="3"/>
  <c r="R1405" i="3"/>
  <c r="Q1405" i="3"/>
  <c r="O1405" i="3"/>
  <c r="N1405" i="3"/>
  <c r="M1405" i="3"/>
  <c r="L1405" i="3"/>
  <c r="K1405" i="3"/>
  <c r="BA1404" i="3"/>
  <c r="AZ1404" i="3"/>
  <c r="AY1404" i="3"/>
  <c r="AX1404" i="3"/>
  <c r="AW1404" i="3"/>
  <c r="AV1404" i="3"/>
  <c r="AU1404" i="3"/>
  <c r="AT1404" i="3"/>
  <c r="AS1404" i="3"/>
  <c r="AQ1404" i="3"/>
  <c r="AO1404" i="3"/>
  <c r="AM1404" i="3"/>
  <c r="AI1404" i="3"/>
  <c r="AE1404" i="3"/>
  <c r="AK1404" i="3" s="1"/>
  <c r="AD1404" i="3"/>
  <c r="AC1404" i="3"/>
  <c r="AB1404" i="3"/>
  <c r="AA1404" i="3"/>
  <c r="Z1404" i="3"/>
  <c r="Y1404" i="3"/>
  <c r="X1404" i="3"/>
  <c r="W1404" i="3"/>
  <c r="V1404" i="3"/>
  <c r="U1404" i="3"/>
  <c r="T1404" i="3"/>
  <c r="S1404" i="3"/>
  <c r="R1404" i="3"/>
  <c r="Q1404" i="3"/>
  <c r="O1404" i="3"/>
  <c r="N1404" i="3"/>
  <c r="M1404" i="3"/>
  <c r="L1404" i="3"/>
  <c r="K1404" i="3"/>
  <c r="BA1403" i="3"/>
  <c r="AZ1403" i="3"/>
  <c r="AY1403" i="3"/>
  <c r="AX1403" i="3"/>
  <c r="AW1403" i="3"/>
  <c r="AV1403" i="3"/>
  <c r="AU1403" i="3"/>
  <c r="AT1403" i="3"/>
  <c r="AS1403" i="3"/>
  <c r="AK1403" i="3"/>
  <c r="AG1403" i="3"/>
  <c r="AE1403" i="3"/>
  <c r="AD1403" i="3"/>
  <c r="AC1403" i="3"/>
  <c r="AB1403" i="3"/>
  <c r="AA1403" i="3"/>
  <c r="Z1403" i="3"/>
  <c r="Y1403" i="3"/>
  <c r="X1403" i="3"/>
  <c r="W1403" i="3"/>
  <c r="V1403" i="3"/>
  <c r="U1403" i="3"/>
  <c r="T1403" i="3"/>
  <c r="S1403" i="3"/>
  <c r="R1403" i="3"/>
  <c r="Q1403" i="3"/>
  <c r="O1403" i="3"/>
  <c r="N1403" i="3"/>
  <c r="M1403" i="3"/>
  <c r="L1403" i="3"/>
  <c r="K1403" i="3"/>
  <c r="BA1402" i="3"/>
  <c r="AZ1402" i="3"/>
  <c r="AY1402" i="3"/>
  <c r="AX1402" i="3"/>
  <c r="AW1402" i="3"/>
  <c r="AV1402" i="3"/>
  <c r="AU1402" i="3"/>
  <c r="AT1402" i="3"/>
  <c r="AS1402" i="3"/>
  <c r="AQ1402" i="3"/>
  <c r="AO1402" i="3"/>
  <c r="AM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Q1402" i="3"/>
  <c r="O1402" i="3"/>
  <c r="N1402" i="3"/>
  <c r="M1402" i="3"/>
  <c r="L1402" i="3"/>
  <c r="K1402" i="3"/>
  <c r="BA1401" i="3"/>
  <c r="AZ1401" i="3"/>
  <c r="AY1401" i="3"/>
  <c r="AX1401" i="3"/>
  <c r="AW1401" i="3"/>
  <c r="AV1401" i="3"/>
  <c r="AU1401" i="3"/>
  <c r="AT1401" i="3"/>
  <c r="AS1401" i="3"/>
  <c r="AQ1401" i="3" s="1"/>
  <c r="AO1401" i="3"/>
  <c r="AK1401" i="3"/>
  <c r="AI1401" i="3"/>
  <c r="AG1401" i="3"/>
  <c r="AE1401" i="3"/>
  <c r="AD1401" i="3"/>
  <c r="AC1401" i="3"/>
  <c r="AB1401" i="3"/>
  <c r="AA1401" i="3"/>
  <c r="Z1401" i="3"/>
  <c r="Y1401" i="3"/>
  <c r="X1401" i="3"/>
  <c r="W1401" i="3"/>
  <c r="V1401" i="3"/>
  <c r="U1401" i="3"/>
  <c r="T1401" i="3"/>
  <c r="S1401" i="3"/>
  <c r="R1401" i="3"/>
  <c r="Q1401" i="3"/>
  <c r="O1401" i="3"/>
  <c r="N1401" i="3"/>
  <c r="M1401" i="3"/>
  <c r="L1401" i="3"/>
  <c r="K1401" i="3"/>
  <c r="BA1400" i="3"/>
  <c r="AZ1400" i="3"/>
  <c r="AY1400" i="3"/>
  <c r="AX1400" i="3"/>
  <c r="AW1400" i="3"/>
  <c r="AV1400" i="3"/>
  <c r="AU1400" i="3"/>
  <c r="AT1400" i="3"/>
  <c r="AS1400" i="3"/>
  <c r="AO1400" i="3" s="1"/>
  <c r="AQ1400" i="3"/>
  <c r="AM1400" i="3"/>
  <c r="AE1400" i="3"/>
  <c r="AK1400" i="3" s="1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Q1400" i="3"/>
  <c r="O1400" i="3"/>
  <c r="N1400" i="3"/>
  <c r="M1400" i="3"/>
  <c r="L1400" i="3"/>
  <c r="K1400" i="3"/>
  <c r="BA1399" i="3"/>
  <c r="AZ1399" i="3"/>
  <c r="AY1399" i="3"/>
  <c r="AX1399" i="3"/>
  <c r="AW1399" i="3"/>
  <c r="AV1399" i="3"/>
  <c r="AU1399" i="3"/>
  <c r="AT1399" i="3"/>
  <c r="AS1399" i="3"/>
  <c r="AM1399" i="3" s="1"/>
  <c r="AQ1399" i="3"/>
  <c r="AO1399" i="3"/>
  <c r="AK1399" i="3"/>
  <c r="AE1399" i="3"/>
  <c r="AI1399" i="3" s="1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Q1399" i="3"/>
  <c r="O1399" i="3"/>
  <c r="N1399" i="3"/>
  <c r="M1399" i="3"/>
  <c r="L1399" i="3"/>
  <c r="K1399" i="3"/>
  <c r="BA1398" i="3"/>
  <c r="AZ1398" i="3"/>
  <c r="AY1398" i="3"/>
  <c r="AX1398" i="3"/>
  <c r="AW1398" i="3"/>
  <c r="AV1398" i="3"/>
  <c r="AU1398" i="3"/>
  <c r="AT1398" i="3"/>
  <c r="AS1398" i="3"/>
  <c r="AQ1398" i="3"/>
  <c r="AO1398" i="3"/>
  <c r="AM1398" i="3"/>
  <c r="AI1398" i="3"/>
  <c r="AE1398" i="3"/>
  <c r="AK1398" i="3" s="1"/>
  <c r="AD1398" i="3"/>
  <c r="AC1398" i="3"/>
  <c r="AB1398" i="3"/>
  <c r="AA1398" i="3"/>
  <c r="Z1398" i="3"/>
  <c r="Y1398" i="3"/>
  <c r="X1398" i="3"/>
  <c r="W1398" i="3"/>
  <c r="V1398" i="3"/>
  <c r="U1398" i="3"/>
  <c r="T1398" i="3"/>
  <c r="S1398" i="3"/>
  <c r="R1398" i="3"/>
  <c r="Q1398" i="3"/>
  <c r="O1398" i="3"/>
  <c r="N1398" i="3"/>
  <c r="M1398" i="3"/>
  <c r="L1398" i="3"/>
  <c r="K1398" i="3"/>
  <c r="BA1397" i="3"/>
  <c r="AZ1397" i="3"/>
  <c r="AY1397" i="3"/>
  <c r="AX1397" i="3"/>
  <c r="AW1397" i="3"/>
  <c r="AV1397" i="3"/>
  <c r="AU1397" i="3"/>
  <c r="AT1397" i="3"/>
  <c r="AS1397" i="3"/>
  <c r="AK1397" i="3"/>
  <c r="AG1397" i="3"/>
  <c r="AE1397" i="3"/>
  <c r="AD1397" i="3"/>
  <c r="AC1397" i="3"/>
  <c r="AB1397" i="3"/>
  <c r="AA1397" i="3"/>
  <c r="Z1397" i="3"/>
  <c r="Y1397" i="3"/>
  <c r="X1397" i="3"/>
  <c r="W1397" i="3"/>
  <c r="V1397" i="3"/>
  <c r="U1397" i="3"/>
  <c r="T1397" i="3"/>
  <c r="S1397" i="3"/>
  <c r="R1397" i="3"/>
  <c r="Q1397" i="3"/>
  <c r="O1397" i="3"/>
  <c r="N1397" i="3"/>
  <c r="M1397" i="3"/>
  <c r="L1397" i="3"/>
  <c r="K1397" i="3"/>
  <c r="BA1396" i="3"/>
  <c r="AZ1396" i="3"/>
  <c r="AY1396" i="3"/>
  <c r="AX1396" i="3"/>
  <c r="AW1396" i="3"/>
  <c r="AV1396" i="3"/>
  <c r="AU1396" i="3"/>
  <c r="AT1396" i="3"/>
  <c r="AS1396" i="3"/>
  <c r="AQ1396" i="3"/>
  <c r="AO1396" i="3"/>
  <c r="AM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Q1396" i="3"/>
  <c r="O1396" i="3"/>
  <c r="N1396" i="3"/>
  <c r="M1396" i="3"/>
  <c r="L1396" i="3"/>
  <c r="K1396" i="3"/>
  <c r="BA1395" i="3"/>
  <c r="AZ1395" i="3"/>
  <c r="AY1395" i="3"/>
  <c r="AX1395" i="3"/>
  <c r="AW1395" i="3"/>
  <c r="AV1395" i="3"/>
  <c r="AU1395" i="3"/>
  <c r="AT1395" i="3"/>
  <c r="AS1395" i="3"/>
  <c r="AQ1395" i="3" s="1"/>
  <c r="AO1395" i="3"/>
  <c r="AK1395" i="3"/>
  <c r="AI1395" i="3"/>
  <c r="AG1395" i="3"/>
  <c r="AE1395" i="3"/>
  <c r="AD1395" i="3"/>
  <c r="AC1395" i="3"/>
  <c r="AB1395" i="3"/>
  <c r="AA1395" i="3"/>
  <c r="Z1395" i="3"/>
  <c r="Y1395" i="3"/>
  <c r="X1395" i="3"/>
  <c r="W1395" i="3"/>
  <c r="V1395" i="3"/>
  <c r="U1395" i="3"/>
  <c r="T1395" i="3"/>
  <c r="S1395" i="3"/>
  <c r="R1395" i="3"/>
  <c r="Q1395" i="3"/>
  <c r="O1395" i="3"/>
  <c r="N1395" i="3"/>
  <c r="M1395" i="3"/>
  <c r="L1395" i="3"/>
  <c r="K1395" i="3"/>
  <c r="BA1394" i="3"/>
  <c r="AZ1394" i="3"/>
  <c r="AY1394" i="3"/>
  <c r="AX1394" i="3"/>
  <c r="AW1394" i="3"/>
  <c r="AV1394" i="3"/>
  <c r="AU1394" i="3"/>
  <c r="AT1394" i="3"/>
  <c r="AS1394" i="3"/>
  <c r="AO1394" i="3" s="1"/>
  <c r="AQ1394" i="3"/>
  <c r="AM1394" i="3"/>
  <c r="AE1394" i="3"/>
  <c r="AK1394" i="3" s="1"/>
  <c r="AD1394" i="3"/>
  <c r="AC1394" i="3"/>
  <c r="AB1394" i="3"/>
  <c r="AA1394" i="3"/>
  <c r="Z1394" i="3"/>
  <c r="Y1394" i="3"/>
  <c r="X1394" i="3"/>
  <c r="W1394" i="3"/>
  <c r="V1394" i="3"/>
  <c r="U1394" i="3"/>
  <c r="T1394" i="3"/>
  <c r="S1394" i="3"/>
  <c r="R1394" i="3"/>
  <c r="Q1394" i="3"/>
  <c r="O1394" i="3"/>
  <c r="N1394" i="3"/>
  <c r="M1394" i="3"/>
  <c r="L1394" i="3"/>
  <c r="K1394" i="3"/>
  <c r="BA1393" i="3"/>
  <c r="AZ1393" i="3"/>
  <c r="AY1393" i="3"/>
  <c r="AX1393" i="3"/>
  <c r="AW1393" i="3"/>
  <c r="AV1393" i="3"/>
  <c r="AU1393" i="3"/>
  <c r="AT1393" i="3"/>
  <c r="AS1393" i="3"/>
  <c r="AM1393" i="3" s="1"/>
  <c r="AQ1393" i="3"/>
  <c r="AO1393" i="3"/>
  <c r="AK1393" i="3"/>
  <c r="AE1393" i="3"/>
  <c r="AI1393" i="3" s="1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Q1393" i="3"/>
  <c r="O1393" i="3"/>
  <c r="N1393" i="3"/>
  <c r="M1393" i="3"/>
  <c r="L1393" i="3"/>
  <c r="K1393" i="3"/>
  <c r="BA1392" i="3"/>
  <c r="AZ1392" i="3"/>
  <c r="AY1392" i="3"/>
  <c r="AX1392" i="3"/>
  <c r="AW1392" i="3"/>
  <c r="AV1392" i="3"/>
  <c r="AU1392" i="3"/>
  <c r="AT1392" i="3"/>
  <c r="AS1392" i="3"/>
  <c r="AQ1392" i="3"/>
  <c r="AO1392" i="3"/>
  <c r="AM1392" i="3"/>
  <c r="AI1392" i="3"/>
  <c r="AE1392" i="3"/>
  <c r="AK1392" i="3" s="1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Q1392" i="3"/>
  <c r="O1392" i="3"/>
  <c r="N1392" i="3"/>
  <c r="M1392" i="3"/>
  <c r="L1392" i="3"/>
  <c r="K1392" i="3"/>
  <c r="BA1391" i="3"/>
  <c r="AZ1391" i="3"/>
  <c r="AY1391" i="3"/>
  <c r="AX1391" i="3"/>
  <c r="AW1391" i="3"/>
  <c r="AV1391" i="3"/>
  <c r="AU1391" i="3"/>
  <c r="AT1391" i="3"/>
  <c r="AS1391" i="3"/>
  <c r="AK1391" i="3"/>
  <c r="AG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O1391" i="3"/>
  <c r="N1391" i="3"/>
  <c r="M1391" i="3"/>
  <c r="L1391" i="3"/>
  <c r="K1391" i="3"/>
  <c r="BA1390" i="3"/>
  <c r="AZ1390" i="3"/>
  <c r="AY1390" i="3"/>
  <c r="AX1390" i="3"/>
  <c r="AW1390" i="3"/>
  <c r="AV1390" i="3"/>
  <c r="AU1390" i="3"/>
  <c r="AT1390" i="3"/>
  <c r="AS1390" i="3"/>
  <c r="AQ1390" i="3"/>
  <c r="AO1390" i="3"/>
  <c r="AM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Q1390" i="3"/>
  <c r="O1390" i="3"/>
  <c r="N1390" i="3"/>
  <c r="M1390" i="3"/>
  <c r="L1390" i="3"/>
  <c r="K1390" i="3"/>
  <c r="BA1389" i="3"/>
  <c r="AZ1389" i="3"/>
  <c r="AY1389" i="3"/>
  <c r="AX1389" i="3"/>
  <c r="AW1389" i="3"/>
  <c r="AV1389" i="3"/>
  <c r="AU1389" i="3"/>
  <c r="AT1389" i="3"/>
  <c r="AS1389" i="3"/>
  <c r="AQ1389" i="3" s="1"/>
  <c r="AO1389" i="3"/>
  <c r="AK1389" i="3"/>
  <c r="AI1389" i="3"/>
  <c r="AG1389" i="3"/>
  <c r="AE1389" i="3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Q1389" i="3"/>
  <c r="O1389" i="3"/>
  <c r="N1389" i="3"/>
  <c r="M1389" i="3"/>
  <c r="L1389" i="3"/>
  <c r="K1389" i="3"/>
  <c r="BA1388" i="3"/>
  <c r="AZ1388" i="3"/>
  <c r="AY1388" i="3"/>
  <c r="AX1388" i="3"/>
  <c r="AW1388" i="3"/>
  <c r="AV1388" i="3"/>
  <c r="AU1388" i="3"/>
  <c r="AT1388" i="3"/>
  <c r="AS1388" i="3"/>
  <c r="AO1388" i="3" s="1"/>
  <c r="AQ1388" i="3"/>
  <c r="AM1388" i="3"/>
  <c r="AE1388" i="3"/>
  <c r="AK1388" i="3" s="1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Q1388" i="3"/>
  <c r="O1388" i="3"/>
  <c r="N1388" i="3"/>
  <c r="M1388" i="3"/>
  <c r="L1388" i="3"/>
  <c r="K1388" i="3"/>
  <c r="BA1387" i="3"/>
  <c r="AZ1387" i="3"/>
  <c r="AY1387" i="3"/>
  <c r="AX1387" i="3"/>
  <c r="AW1387" i="3"/>
  <c r="AV1387" i="3"/>
  <c r="AU1387" i="3"/>
  <c r="AT1387" i="3"/>
  <c r="AS1387" i="3"/>
  <c r="AQ1387" i="3" s="1"/>
  <c r="AO1387" i="3"/>
  <c r="AK1387" i="3"/>
  <c r="AG1387" i="3"/>
  <c r="AE1387" i="3"/>
  <c r="AI1387" i="3" s="1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Q1387" i="3"/>
  <c r="O1387" i="3"/>
  <c r="N1387" i="3"/>
  <c r="M1387" i="3"/>
  <c r="L1387" i="3"/>
  <c r="K1387" i="3"/>
  <c r="BA1386" i="3"/>
  <c r="AZ1386" i="3"/>
  <c r="AY1386" i="3"/>
  <c r="AX1386" i="3"/>
  <c r="AW1386" i="3"/>
  <c r="AV1386" i="3"/>
  <c r="AU1386" i="3"/>
  <c r="AT1386" i="3"/>
  <c r="AS1386" i="3"/>
  <c r="AQ1386" i="3"/>
  <c r="AO1386" i="3"/>
  <c r="AN1386" i="3"/>
  <c r="AK1386" i="3"/>
  <c r="AE1386" i="3"/>
  <c r="AI1386" i="3" s="1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O1386" i="3"/>
  <c r="N1386" i="3"/>
  <c r="M1386" i="3"/>
  <c r="L1386" i="3"/>
  <c r="K1386" i="3"/>
  <c r="BA1385" i="3"/>
  <c r="AZ1385" i="3"/>
  <c r="AY1385" i="3"/>
  <c r="AX1385" i="3"/>
  <c r="AW1385" i="3"/>
  <c r="AV1385" i="3"/>
  <c r="AU1385" i="3"/>
  <c r="AT1385" i="3"/>
  <c r="AS1385" i="3"/>
  <c r="AQ1385" i="3" s="1"/>
  <c r="AO1385" i="3"/>
  <c r="AM1385" i="3"/>
  <c r="AK1385" i="3"/>
  <c r="AI1385" i="3"/>
  <c r="AH1385" i="3"/>
  <c r="AG1385" i="3"/>
  <c r="AE1385" i="3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Q1385" i="3"/>
  <c r="O1385" i="3"/>
  <c r="N1385" i="3"/>
  <c r="M1385" i="3"/>
  <c r="L1385" i="3"/>
  <c r="K1385" i="3"/>
  <c r="BA1384" i="3"/>
  <c r="AZ1384" i="3"/>
  <c r="AY1384" i="3"/>
  <c r="AX1384" i="3"/>
  <c r="AW1384" i="3"/>
  <c r="AV1384" i="3"/>
  <c r="AU1384" i="3"/>
  <c r="AT1384" i="3"/>
  <c r="AS1384" i="3"/>
  <c r="AO1384" i="3" s="1"/>
  <c r="AQ1384" i="3"/>
  <c r="AN1384" i="3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Q1384" i="3"/>
  <c r="O1384" i="3"/>
  <c r="N1384" i="3"/>
  <c r="M1384" i="3"/>
  <c r="L1384" i="3"/>
  <c r="K1384" i="3"/>
  <c r="BA1383" i="3"/>
  <c r="AZ1383" i="3"/>
  <c r="AY1383" i="3"/>
  <c r="AX1383" i="3"/>
  <c r="AW1383" i="3"/>
  <c r="AV1383" i="3"/>
  <c r="AU1383" i="3"/>
  <c r="AT1383" i="3"/>
  <c r="AS1383" i="3"/>
  <c r="AQ1383" i="3" s="1"/>
  <c r="AO1383" i="3"/>
  <c r="AK1383" i="3"/>
  <c r="AI1383" i="3"/>
  <c r="AG1383" i="3"/>
  <c r="AE1383" i="3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Q1383" i="3"/>
  <c r="O1383" i="3"/>
  <c r="N1383" i="3"/>
  <c r="M1383" i="3"/>
  <c r="L1383" i="3"/>
  <c r="K1383" i="3"/>
  <c r="BA1382" i="3"/>
  <c r="AZ1382" i="3"/>
  <c r="AY1382" i="3"/>
  <c r="AX1382" i="3"/>
  <c r="AW1382" i="3"/>
  <c r="AV1382" i="3"/>
  <c r="AU1382" i="3"/>
  <c r="AT1382" i="3"/>
  <c r="AS1382" i="3"/>
  <c r="AQ1382" i="3"/>
  <c r="AO1382" i="3"/>
  <c r="AN1382" i="3"/>
  <c r="AM1382" i="3"/>
  <c r="AK1382" i="3"/>
  <c r="AH1382" i="3"/>
  <c r="AE1382" i="3"/>
  <c r="AI1382" i="3" s="1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O1382" i="3"/>
  <c r="N1382" i="3"/>
  <c r="M1382" i="3"/>
  <c r="L1382" i="3"/>
  <c r="K1382" i="3"/>
  <c r="BA1381" i="3"/>
  <c r="AZ1381" i="3"/>
  <c r="AY1381" i="3"/>
  <c r="AX1381" i="3"/>
  <c r="AW1381" i="3"/>
  <c r="AV1381" i="3"/>
  <c r="AU1381" i="3"/>
  <c r="AT1381" i="3"/>
  <c r="AS1381" i="3"/>
  <c r="AI1381" i="3"/>
  <c r="AG1381" i="3"/>
  <c r="AE1381" i="3"/>
  <c r="AK1381" i="3" s="1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O1381" i="3"/>
  <c r="N1381" i="3"/>
  <c r="M1381" i="3"/>
  <c r="L1381" i="3"/>
  <c r="K1381" i="3"/>
  <c r="BA1380" i="3"/>
  <c r="AZ1380" i="3"/>
  <c r="AY1380" i="3"/>
  <c r="AX1380" i="3"/>
  <c r="AW1380" i="3"/>
  <c r="AV1380" i="3"/>
  <c r="AU1380" i="3"/>
  <c r="AT1380" i="3"/>
  <c r="AS1380" i="3"/>
  <c r="AQ1380" i="3"/>
  <c r="AO1380" i="3"/>
  <c r="AN1380" i="3"/>
  <c r="AK1380" i="3"/>
  <c r="AE1380" i="3"/>
  <c r="AI1380" i="3" s="1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O1380" i="3"/>
  <c r="N1380" i="3"/>
  <c r="M1380" i="3"/>
  <c r="L1380" i="3"/>
  <c r="K1380" i="3"/>
  <c r="BA1379" i="3"/>
  <c r="AZ1379" i="3"/>
  <c r="AY1379" i="3"/>
  <c r="AX1379" i="3"/>
  <c r="AW1379" i="3"/>
  <c r="AV1379" i="3"/>
  <c r="AU1379" i="3"/>
  <c r="AT1379" i="3"/>
  <c r="AS1379" i="3"/>
  <c r="AQ1379" i="3" s="1"/>
  <c r="AO1379" i="3"/>
  <c r="AM1379" i="3"/>
  <c r="AK1379" i="3"/>
  <c r="AI1379" i="3"/>
  <c r="AH1379" i="3"/>
  <c r="AG1379" i="3"/>
  <c r="AE1379" i="3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O1379" i="3"/>
  <c r="N1379" i="3"/>
  <c r="M1379" i="3"/>
  <c r="L1379" i="3"/>
  <c r="K1379" i="3"/>
  <c r="BA1378" i="3"/>
  <c r="AZ1378" i="3"/>
  <c r="AY1378" i="3"/>
  <c r="AX1378" i="3"/>
  <c r="AW1378" i="3"/>
  <c r="AV1378" i="3"/>
  <c r="AU1378" i="3"/>
  <c r="AT1378" i="3"/>
  <c r="AS1378" i="3"/>
  <c r="AO1378" i="3" s="1"/>
  <c r="AQ1378" i="3"/>
  <c r="AN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Q1378" i="3"/>
  <c r="O1378" i="3"/>
  <c r="N1378" i="3"/>
  <c r="M1378" i="3"/>
  <c r="L1378" i="3"/>
  <c r="K1378" i="3"/>
  <c r="BA1377" i="3"/>
  <c r="AZ1377" i="3"/>
  <c r="AY1377" i="3"/>
  <c r="AX1377" i="3"/>
  <c r="AW1377" i="3"/>
  <c r="AV1377" i="3"/>
  <c r="AU1377" i="3"/>
  <c r="AT1377" i="3"/>
  <c r="AS1377" i="3"/>
  <c r="AQ1377" i="3" s="1"/>
  <c r="AO1377" i="3"/>
  <c r="AK1377" i="3"/>
  <c r="AI1377" i="3"/>
  <c r="AG1377" i="3"/>
  <c r="AE1377" i="3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Q1377" i="3"/>
  <c r="O1377" i="3"/>
  <c r="N1377" i="3"/>
  <c r="M1377" i="3"/>
  <c r="L1377" i="3"/>
  <c r="K1377" i="3"/>
  <c r="BA1376" i="3"/>
  <c r="AZ1376" i="3"/>
  <c r="AY1376" i="3"/>
  <c r="AX1376" i="3"/>
  <c r="AW1376" i="3"/>
  <c r="AV1376" i="3"/>
  <c r="AU1376" i="3"/>
  <c r="AT1376" i="3"/>
  <c r="AS1376" i="3"/>
  <c r="AQ1376" i="3"/>
  <c r="AO1376" i="3"/>
  <c r="AN1376" i="3"/>
  <c r="AM1376" i="3"/>
  <c r="AK1376" i="3"/>
  <c r="AH1376" i="3"/>
  <c r="AE1376" i="3"/>
  <c r="AI1376" i="3" s="1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O1376" i="3"/>
  <c r="N1376" i="3"/>
  <c r="M1376" i="3"/>
  <c r="L1376" i="3"/>
  <c r="K1376" i="3"/>
  <c r="BA1375" i="3"/>
  <c r="AZ1375" i="3"/>
  <c r="AY1375" i="3"/>
  <c r="AX1375" i="3"/>
  <c r="AW1375" i="3"/>
  <c r="AV1375" i="3"/>
  <c r="AU1375" i="3"/>
  <c r="AT1375" i="3"/>
  <c r="AS1375" i="3"/>
  <c r="AK1375" i="3"/>
  <c r="AJ1375" i="3"/>
  <c r="AI1375" i="3"/>
  <c r="AH1375" i="3"/>
  <c r="AG1375" i="3"/>
  <c r="AE1375" i="3"/>
  <c r="AF1375" i="3" s="1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O1375" i="3"/>
  <c r="N1375" i="3"/>
  <c r="M1375" i="3"/>
  <c r="L1375" i="3"/>
  <c r="K1375" i="3"/>
  <c r="BA1374" i="3"/>
  <c r="AZ1374" i="3"/>
  <c r="AY1374" i="3"/>
  <c r="AX1374" i="3"/>
  <c r="AW1374" i="3"/>
  <c r="AV1374" i="3"/>
  <c r="AU1374" i="3"/>
  <c r="AT1374" i="3"/>
  <c r="AS1374" i="3"/>
  <c r="AP1374" i="3" s="1"/>
  <c r="AQ1374" i="3"/>
  <c r="AO1374" i="3"/>
  <c r="AM1374" i="3"/>
  <c r="AJ1374" i="3"/>
  <c r="AH1374" i="3"/>
  <c r="AE1374" i="3"/>
  <c r="AF1374" i="3" s="1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O1374" i="3"/>
  <c r="N1374" i="3"/>
  <c r="M1374" i="3"/>
  <c r="L1374" i="3"/>
  <c r="K1374" i="3"/>
  <c r="BA1373" i="3"/>
  <c r="AZ1373" i="3"/>
  <c r="AY1373" i="3"/>
  <c r="AX1373" i="3"/>
  <c r="AW1373" i="3"/>
  <c r="AV1373" i="3"/>
  <c r="AU1373" i="3"/>
  <c r="AT1373" i="3"/>
  <c r="AS1373" i="3"/>
  <c r="AK1373" i="3"/>
  <c r="AJ1373" i="3"/>
  <c r="AI1373" i="3"/>
  <c r="AH1373" i="3"/>
  <c r="AG1373" i="3"/>
  <c r="AE1373" i="3"/>
  <c r="AF1373" i="3" s="1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O1373" i="3"/>
  <c r="N1373" i="3"/>
  <c r="M1373" i="3"/>
  <c r="L1373" i="3"/>
  <c r="K1373" i="3"/>
  <c r="BA1372" i="3"/>
  <c r="AZ1372" i="3"/>
  <c r="AY1372" i="3"/>
  <c r="AX1372" i="3"/>
  <c r="AW1372" i="3"/>
  <c r="AV1372" i="3"/>
  <c r="AU1372" i="3"/>
  <c r="AT1372" i="3"/>
  <c r="AS1372" i="3"/>
  <c r="AP1372" i="3" s="1"/>
  <c r="AQ1372" i="3"/>
  <c r="AO1372" i="3"/>
  <c r="AM1372" i="3"/>
  <c r="AJ1372" i="3"/>
  <c r="AH1372" i="3"/>
  <c r="AE1372" i="3"/>
  <c r="AF1372" i="3" s="1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O1372" i="3"/>
  <c r="N1372" i="3"/>
  <c r="M1372" i="3"/>
  <c r="L1372" i="3"/>
  <c r="K1372" i="3"/>
  <c r="BA1371" i="3"/>
  <c r="AZ1371" i="3"/>
  <c r="AY1371" i="3"/>
  <c r="AX1371" i="3"/>
  <c r="AW1371" i="3"/>
  <c r="AV1371" i="3"/>
  <c r="AU1371" i="3"/>
  <c r="AT1371" i="3"/>
  <c r="AS1371" i="3"/>
  <c r="AK1371" i="3"/>
  <c r="AJ1371" i="3"/>
  <c r="AI1371" i="3"/>
  <c r="AH1371" i="3"/>
  <c r="AG1371" i="3"/>
  <c r="AE1371" i="3"/>
  <c r="AF1371" i="3" s="1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O1371" i="3"/>
  <c r="N1371" i="3"/>
  <c r="M1371" i="3"/>
  <c r="L1371" i="3"/>
  <c r="K1371" i="3"/>
  <c r="BA1370" i="3"/>
  <c r="AZ1370" i="3"/>
  <c r="AY1370" i="3"/>
  <c r="AX1370" i="3"/>
  <c r="AW1370" i="3"/>
  <c r="AV1370" i="3"/>
  <c r="AU1370" i="3"/>
  <c r="AT1370" i="3"/>
  <c r="AS1370" i="3"/>
  <c r="AP1370" i="3" s="1"/>
  <c r="AQ1370" i="3"/>
  <c r="AO1370" i="3"/>
  <c r="AM1370" i="3"/>
  <c r="AJ1370" i="3"/>
  <c r="AH1370" i="3"/>
  <c r="AE1370" i="3"/>
  <c r="AF1370" i="3" s="1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O1370" i="3"/>
  <c r="N1370" i="3"/>
  <c r="M1370" i="3"/>
  <c r="L1370" i="3"/>
  <c r="K1370" i="3"/>
  <c r="BA1369" i="3"/>
  <c r="AZ1369" i="3"/>
  <c r="AY1369" i="3"/>
  <c r="AX1369" i="3"/>
  <c r="AW1369" i="3"/>
  <c r="AV1369" i="3"/>
  <c r="AU1369" i="3"/>
  <c r="AT1369" i="3"/>
  <c r="AS1369" i="3"/>
  <c r="AK1369" i="3"/>
  <c r="AJ1369" i="3"/>
  <c r="AI1369" i="3"/>
  <c r="AH1369" i="3"/>
  <c r="AG1369" i="3"/>
  <c r="AE1369" i="3"/>
  <c r="AF1369" i="3" s="1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Q1369" i="3"/>
  <c r="O1369" i="3"/>
  <c r="N1369" i="3"/>
  <c r="M1369" i="3"/>
  <c r="L1369" i="3"/>
  <c r="K1369" i="3"/>
  <c r="BA1368" i="3"/>
  <c r="AZ1368" i="3"/>
  <c r="AY1368" i="3"/>
  <c r="AX1368" i="3"/>
  <c r="AW1368" i="3"/>
  <c r="AV1368" i="3"/>
  <c r="AU1368" i="3"/>
  <c r="AT1368" i="3"/>
  <c r="AS1368" i="3"/>
  <c r="AP1368" i="3" s="1"/>
  <c r="AQ1368" i="3"/>
  <c r="AO1368" i="3"/>
  <c r="AM1368" i="3"/>
  <c r="AJ1368" i="3"/>
  <c r="AH1368" i="3"/>
  <c r="AE1368" i="3"/>
  <c r="AF1368" i="3" s="1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Q1368" i="3"/>
  <c r="O1368" i="3"/>
  <c r="N1368" i="3"/>
  <c r="M1368" i="3"/>
  <c r="L1368" i="3"/>
  <c r="K1368" i="3"/>
  <c r="BA1367" i="3"/>
  <c r="AZ1367" i="3"/>
  <c r="AY1367" i="3"/>
  <c r="AX1367" i="3"/>
  <c r="AW1367" i="3"/>
  <c r="AV1367" i="3"/>
  <c r="AU1367" i="3"/>
  <c r="AT1367" i="3"/>
  <c r="AS1367" i="3"/>
  <c r="AK1367" i="3"/>
  <c r="AJ1367" i="3"/>
  <c r="AI1367" i="3"/>
  <c r="AH1367" i="3"/>
  <c r="AG1367" i="3"/>
  <c r="AE1367" i="3"/>
  <c r="AF1367" i="3" s="1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O1367" i="3"/>
  <c r="N1367" i="3"/>
  <c r="M1367" i="3"/>
  <c r="L1367" i="3"/>
  <c r="K1367" i="3"/>
  <c r="BA1366" i="3"/>
  <c r="AZ1366" i="3"/>
  <c r="AY1366" i="3"/>
  <c r="AX1366" i="3"/>
  <c r="AW1366" i="3"/>
  <c r="AV1366" i="3"/>
  <c r="AU1366" i="3"/>
  <c r="AT1366" i="3"/>
  <c r="AS1366" i="3"/>
  <c r="AP1366" i="3" s="1"/>
  <c r="AQ1366" i="3"/>
  <c r="AO1366" i="3"/>
  <c r="AM1366" i="3"/>
  <c r="AJ1366" i="3"/>
  <c r="AH1366" i="3"/>
  <c r="AE1366" i="3"/>
  <c r="AF1366" i="3" s="1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O1366" i="3"/>
  <c r="N1366" i="3"/>
  <c r="M1366" i="3"/>
  <c r="L1366" i="3"/>
  <c r="K1366" i="3"/>
  <c r="BA1365" i="3"/>
  <c r="AZ1365" i="3"/>
  <c r="AY1365" i="3"/>
  <c r="AX1365" i="3"/>
  <c r="AW1365" i="3"/>
  <c r="AV1365" i="3"/>
  <c r="AU1365" i="3"/>
  <c r="AT1365" i="3"/>
  <c r="AS1365" i="3"/>
  <c r="AK1365" i="3"/>
  <c r="AJ1365" i="3"/>
  <c r="AI1365" i="3"/>
  <c r="AH1365" i="3"/>
  <c r="AG1365" i="3"/>
  <c r="AE1365" i="3"/>
  <c r="AF1365" i="3" s="1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O1365" i="3"/>
  <c r="N1365" i="3"/>
  <c r="M1365" i="3"/>
  <c r="L1365" i="3"/>
  <c r="K1365" i="3"/>
  <c r="BA1364" i="3"/>
  <c r="AZ1364" i="3"/>
  <c r="AY1364" i="3"/>
  <c r="AX1364" i="3"/>
  <c r="AW1364" i="3"/>
  <c r="AV1364" i="3"/>
  <c r="AU1364" i="3"/>
  <c r="AT1364" i="3"/>
  <c r="AS1364" i="3"/>
  <c r="AP1364" i="3" s="1"/>
  <c r="AQ1364" i="3"/>
  <c r="AO1364" i="3"/>
  <c r="AM1364" i="3"/>
  <c r="AJ1364" i="3"/>
  <c r="AH1364" i="3"/>
  <c r="AE1364" i="3"/>
  <c r="AF1364" i="3" s="1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O1364" i="3"/>
  <c r="N1364" i="3"/>
  <c r="M1364" i="3"/>
  <c r="L1364" i="3"/>
  <c r="K1364" i="3"/>
  <c r="BA1363" i="3"/>
  <c r="AZ1363" i="3"/>
  <c r="AY1363" i="3"/>
  <c r="AX1363" i="3"/>
  <c r="AW1363" i="3"/>
  <c r="AV1363" i="3"/>
  <c r="AU1363" i="3"/>
  <c r="AT1363" i="3"/>
  <c r="AS1363" i="3"/>
  <c r="AK1363" i="3"/>
  <c r="AJ1363" i="3"/>
  <c r="AI1363" i="3"/>
  <c r="AH1363" i="3"/>
  <c r="AG1363" i="3"/>
  <c r="AE1363" i="3"/>
  <c r="AF1363" i="3" s="1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Q1363" i="3"/>
  <c r="O1363" i="3"/>
  <c r="N1363" i="3"/>
  <c r="M1363" i="3"/>
  <c r="L1363" i="3"/>
  <c r="K1363" i="3"/>
  <c r="BA1362" i="3"/>
  <c r="AZ1362" i="3"/>
  <c r="AY1362" i="3"/>
  <c r="AX1362" i="3"/>
  <c r="AW1362" i="3"/>
  <c r="AV1362" i="3"/>
  <c r="AU1362" i="3"/>
  <c r="AT1362" i="3"/>
  <c r="AS1362" i="3"/>
  <c r="AP1362" i="3" s="1"/>
  <c r="AQ1362" i="3"/>
  <c r="AO1362" i="3"/>
  <c r="AM1362" i="3"/>
  <c r="AJ1362" i="3"/>
  <c r="AH1362" i="3"/>
  <c r="AE1362" i="3"/>
  <c r="AF1362" i="3" s="1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Q1362" i="3"/>
  <c r="O1362" i="3"/>
  <c r="N1362" i="3"/>
  <c r="M1362" i="3"/>
  <c r="L1362" i="3"/>
  <c r="K1362" i="3"/>
  <c r="BA1361" i="3"/>
  <c r="AZ1361" i="3"/>
  <c r="AY1361" i="3"/>
  <c r="AX1361" i="3"/>
  <c r="AW1361" i="3"/>
  <c r="AV1361" i="3"/>
  <c r="AU1361" i="3"/>
  <c r="AT1361" i="3"/>
  <c r="AS1361" i="3"/>
  <c r="AK1361" i="3"/>
  <c r="AJ1361" i="3"/>
  <c r="AI1361" i="3"/>
  <c r="AH1361" i="3"/>
  <c r="AG1361" i="3"/>
  <c r="AE1361" i="3"/>
  <c r="AF1361" i="3" s="1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O1361" i="3"/>
  <c r="N1361" i="3"/>
  <c r="M1361" i="3"/>
  <c r="L1361" i="3"/>
  <c r="K1361" i="3"/>
  <c r="BA1360" i="3"/>
  <c r="AZ1360" i="3"/>
  <c r="AY1360" i="3"/>
  <c r="AX1360" i="3"/>
  <c r="AW1360" i="3"/>
  <c r="AV1360" i="3"/>
  <c r="AU1360" i="3"/>
  <c r="AT1360" i="3"/>
  <c r="AS1360" i="3"/>
  <c r="AP1360" i="3" s="1"/>
  <c r="AQ1360" i="3"/>
  <c r="AO1360" i="3"/>
  <c r="AM1360" i="3"/>
  <c r="AJ1360" i="3"/>
  <c r="AH1360" i="3"/>
  <c r="AE1360" i="3"/>
  <c r="AF1360" i="3" s="1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O1360" i="3"/>
  <c r="N1360" i="3"/>
  <c r="M1360" i="3"/>
  <c r="L1360" i="3"/>
  <c r="K1360" i="3"/>
  <c r="BA1359" i="3"/>
  <c r="AZ1359" i="3"/>
  <c r="AY1359" i="3"/>
  <c r="AX1359" i="3"/>
  <c r="AW1359" i="3"/>
  <c r="AV1359" i="3"/>
  <c r="AU1359" i="3"/>
  <c r="AT1359" i="3"/>
  <c r="AS1359" i="3"/>
  <c r="AK1359" i="3"/>
  <c r="AI1359" i="3"/>
  <c r="AH1359" i="3"/>
  <c r="AG1359" i="3"/>
  <c r="AE1359" i="3"/>
  <c r="AF1359" i="3" s="1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O1359" i="3"/>
  <c r="N1359" i="3"/>
  <c r="M1359" i="3"/>
  <c r="L1359" i="3"/>
  <c r="K1359" i="3"/>
  <c r="BA1358" i="3"/>
  <c r="AZ1358" i="3"/>
  <c r="AY1358" i="3"/>
  <c r="AX1358" i="3"/>
  <c r="AW1358" i="3"/>
  <c r="AV1358" i="3"/>
  <c r="AU1358" i="3"/>
  <c r="AT1358" i="3"/>
  <c r="AS1358" i="3"/>
  <c r="AP1358" i="3" s="1"/>
  <c r="AQ1358" i="3"/>
  <c r="AO1358" i="3"/>
  <c r="AM1358" i="3"/>
  <c r="AJ1358" i="3"/>
  <c r="AH1358" i="3"/>
  <c r="AE1358" i="3"/>
  <c r="AF1358" i="3" s="1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O1358" i="3"/>
  <c r="N1358" i="3"/>
  <c r="M1358" i="3"/>
  <c r="L1358" i="3"/>
  <c r="K1358" i="3"/>
  <c r="BA1357" i="3"/>
  <c r="AZ1357" i="3"/>
  <c r="AY1357" i="3"/>
  <c r="AX1357" i="3"/>
  <c r="AW1357" i="3"/>
  <c r="AV1357" i="3"/>
  <c r="AU1357" i="3"/>
  <c r="AT1357" i="3"/>
  <c r="AS1357" i="3"/>
  <c r="AK1357" i="3"/>
  <c r="AI1357" i="3"/>
  <c r="AH1357" i="3"/>
  <c r="AG1357" i="3"/>
  <c r="AE1357" i="3"/>
  <c r="AF1357" i="3" s="1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O1357" i="3"/>
  <c r="N1357" i="3"/>
  <c r="M1357" i="3"/>
  <c r="L1357" i="3"/>
  <c r="K1357" i="3"/>
  <c r="BA1356" i="3"/>
  <c r="AZ1356" i="3"/>
  <c r="AY1356" i="3"/>
  <c r="AX1356" i="3"/>
  <c r="AW1356" i="3"/>
  <c r="AV1356" i="3"/>
  <c r="AU1356" i="3"/>
  <c r="AT1356" i="3"/>
  <c r="AS1356" i="3"/>
  <c r="AP1356" i="3" s="1"/>
  <c r="AQ1356" i="3"/>
  <c r="AO1356" i="3"/>
  <c r="AM1356" i="3"/>
  <c r="AJ1356" i="3"/>
  <c r="AH1356" i="3"/>
  <c r="AE1356" i="3"/>
  <c r="AF1356" i="3" s="1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O1356" i="3"/>
  <c r="N1356" i="3"/>
  <c r="M1356" i="3"/>
  <c r="L1356" i="3"/>
  <c r="K1356" i="3"/>
  <c r="BA1355" i="3"/>
  <c r="AZ1355" i="3"/>
  <c r="AY1355" i="3"/>
  <c r="AX1355" i="3"/>
  <c r="AW1355" i="3"/>
  <c r="AV1355" i="3"/>
  <c r="AU1355" i="3"/>
  <c r="AT1355" i="3"/>
  <c r="AS1355" i="3"/>
  <c r="AK1355" i="3"/>
  <c r="AI1355" i="3"/>
  <c r="AH1355" i="3"/>
  <c r="AG1355" i="3"/>
  <c r="AE1355" i="3"/>
  <c r="AF1355" i="3" s="1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O1355" i="3"/>
  <c r="N1355" i="3"/>
  <c r="M1355" i="3"/>
  <c r="L1355" i="3"/>
  <c r="K1355" i="3"/>
  <c r="BA1354" i="3"/>
  <c r="AZ1354" i="3"/>
  <c r="AY1354" i="3"/>
  <c r="AX1354" i="3"/>
  <c r="AW1354" i="3"/>
  <c r="AV1354" i="3"/>
  <c r="AU1354" i="3"/>
  <c r="AT1354" i="3"/>
  <c r="AS1354" i="3"/>
  <c r="AP1354" i="3" s="1"/>
  <c r="AQ1354" i="3"/>
  <c r="AO1354" i="3"/>
  <c r="AM1354" i="3"/>
  <c r="AJ1354" i="3"/>
  <c r="AH1354" i="3"/>
  <c r="AE1354" i="3"/>
  <c r="AF1354" i="3" s="1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O1354" i="3"/>
  <c r="N1354" i="3"/>
  <c r="M1354" i="3"/>
  <c r="L1354" i="3"/>
  <c r="K1354" i="3"/>
  <c r="BA1353" i="3"/>
  <c r="AZ1353" i="3"/>
  <c r="AY1353" i="3"/>
  <c r="AX1353" i="3"/>
  <c r="AW1353" i="3"/>
  <c r="AV1353" i="3"/>
  <c r="AU1353" i="3"/>
  <c r="AT1353" i="3"/>
  <c r="AS1353" i="3"/>
  <c r="AK1353" i="3"/>
  <c r="AI1353" i="3"/>
  <c r="AH1353" i="3"/>
  <c r="AG1353" i="3"/>
  <c r="AE1353" i="3"/>
  <c r="AF1353" i="3" s="1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O1353" i="3"/>
  <c r="N1353" i="3"/>
  <c r="M1353" i="3"/>
  <c r="L1353" i="3"/>
  <c r="K1353" i="3"/>
  <c r="BA1352" i="3"/>
  <c r="AZ1352" i="3"/>
  <c r="AY1352" i="3"/>
  <c r="AX1352" i="3"/>
  <c r="AW1352" i="3"/>
  <c r="AV1352" i="3"/>
  <c r="AU1352" i="3"/>
  <c r="AT1352" i="3"/>
  <c r="AS1352" i="3"/>
  <c r="AP1352" i="3" s="1"/>
  <c r="AQ1352" i="3"/>
  <c r="AO1352" i="3"/>
  <c r="AM1352" i="3"/>
  <c r="AH1352" i="3"/>
  <c r="AE1352" i="3"/>
  <c r="AF1352" i="3" s="1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O1352" i="3"/>
  <c r="N1352" i="3"/>
  <c r="M1352" i="3"/>
  <c r="L1352" i="3"/>
  <c r="K1352" i="3"/>
  <c r="BA1351" i="3"/>
  <c r="AZ1351" i="3"/>
  <c r="AY1351" i="3"/>
  <c r="AX1351" i="3"/>
  <c r="AW1351" i="3"/>
  <c r="AV1351" i="3"/>
  <c r="AU1351" i="3"/>
  <c r="AT1351" i="3"/>
  <c r="AS1351" i="3"/>
  <c r="AK1351" i="3"/>
  <c r="AI1351" i="3"/>
  <c r="AH1351" i="3"/>
  <c r="AG1351" i="3"/>
  <c r="AE1351" i="3"/>
  <c r="AF1351" i="3" s="1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O1351" i="3"/>
  <c r="N1351" i="3"/>
  <c r="M1351" i="3"/>
  <c r="L1351" i="3"/>
  <c r="K1351" i="3"/>
  <c r="BA1350" i="3"/>
  <c r="AZ1350" i="3"/>
  <c r="AY1350" i="3"/>
  <c r="AX1350" i="3"/>
  <c r="AW1350" i="3"/>
  <c r="AV1350" i="3"/>
  <c r="AU1350" i="3"/>
  <c r="AT1350" i="3"/>
  <c r="AS1350" i="3"/>
  <c r="AP1350" i="3" s="1"/>
  <c r="AQ1350" i="3"/>
  <c r="AO1350" i="3"/>
  <c r="AM1350" i="3"/>
  <c r="AH1350" i="3"/>
  <c r="AE1350" i="3"/>
  <c r="AF1350" i="3" s="1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Q1350" i="3"/>
  <c r="O1350" i="3"/>
  <c r="N1350" i="3"/>
  <c r="M1350" i="3"/>
  <c r="L1350" i="3"/>
  <c r="K1350" i="3"/>
  <c r="BA1349" i="3"/>
  <c r="AZ1349" i="3"/>
  <c r="AY1349" i="3"/>
  <c r="AX1349" i="3"/>
  <c r="AW1349" i="3"/>
  <c r="AV1349" i="3"/>
  <c r="AU1349" i="3"/>
  <c r="AT1349" i="3"/>
  <c r="AS1349" i="3"/>
  <c r="AK1349" i="3"/>
  <c r="AI1349" i="3"/>
  <c r="AH1349" i="3"/>
  <c r="AG1349" i="3"/>
  <c r="AE1349" i="3"/>
  <c r="AF1349" i="3" s="1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Q1349" i="3"/>
  <c r="O1349" i="3"/>
  <c r="N1349" i="3"/>
  <c r="M1349" i="3"/>
  <c r="L1349" i="3"/>
  <c r="K1349" i="3"/>
  <c r="BA1348" i="3"/>
  <c r="AZ1348" i="3"/>
  <c r="AY1348" i="3"/>
  <c r="AX1348" i="3"/>
  <c r="AW1348" i="3"/>
  <c r="AV1348" i="3"/>
  <c r="AU1348" i="3"/>
  <c r="AT1348" i="3"/>
  <c r="AS1348" i="3"/>
  <c r="AP1348" i="3" s="1"/>
  <c r="AQ1348" i="3"/>
  <c r="AO1348" i="3"/>
  <c r="AM1348" i="3"/>
  <c r="AH1348" i="3"/>
  <c r="AE1348" i="3"/>
  <c r="AF1348" i="3" s="1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Q1348" i="3"/>
  <c r="O1348" i="3"/>
  <c r="N1348" i="3"/>
  <c r="M1348" i="3"/>
  <c r="L1348" i="3"/>
  <c r="K1348" i="3"/>
  <c r="BA1347" i="3"/>
  <c r="AZ1347" i="3"/>
  <c r="AY1347" i="3"/>
  <c r="AX1347" i="3"/>
  <c r="AW1347" i="3"/>
  <c r="AV1347" i="3"/>
  <c r="AU1347" i="3"/>
  <c r="AT1347" i="3"/>
  <c r="AS1347" i="3"/>
  <c r="AK1347" i="3"/>
  <c r="AI1347" i="3"/>
  <c r="AH1347" i="3"/>
  <c r="AG1347" i="3"/>
  <c r="AE1347" i="3"/>
  <c r="AF1347" i="3" s="1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Q1347" i="3"/>
  <c r="O1347" i="3"/>
  <c r="N1347" i="3"/>
  <c r="M1347" i="3"/>
  <c r="L1347" i="3"/>
  <c r="K1347" i="3"/>
  <c r="BA1346" i="3"/>
  <c r="AZ1346" i="3"/>
  <c r="AY1346" i="3"/>
  <c r="AX1346" i="3"/>
  <c r="AW1346" i="3"/>
  <c r="AV1346" i="3"/>
  <c r="AU1346" i="3"/>
  <c r="AT1346" i="3"/>
  <c r="AS1346" i="3"/>
  <c r="AP1346" i="3" s="1"/>
  <c r="AQ1346" i="3"/>
  <c r="AO1346" i="3"/>
  <c r="AM1346" i="3"/>
  <c r="AH1346" i="3"/>
  <c r="AE1346" i="3"/>
  <c r="AF1346" i="3" s="1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Q1346" i="3"/>
  <c r="O1346" i="3"/>
  <c r="N1346" i="3"/>
  <c r="M1346" i="3"/>
  <c r="L1346" i="3"/>
  <c r="K1346" i="3"/>
  <c r="BA1345" i="3"/>
  <c r="AZ1345" i="3"/>
  <c r="AY1345" i="3"/>
  <c r="AX1345" i="3"/>
  <c r="AW1345" i="3"/>
  <c r="AV1345" i="3"/>
  <c r="AU1345" i="3"/>
  <c r="AT1345" i="3"/>
  <c r="AS1345" i="3"/>
  <c r="AK1345" i="3"/>
  <c r="AI1345" i="3"/>
  <c r="AH1345" i="3"/>
  <c r="AG1345" i="3"/>
  <c r="AE1345" i="3"/>
  <c r="AF1345" i="3" s="1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Q1345" i="3"/>
  <c r="O1345" i="3"/>
  <c r="N1345" i="3"/>
  <c r="M1345" i="3"/>
  <c r="L1345" i="3"/>
  <c r="K1345" i="3"/>
  <c r="BA1344" i="3"/>
  <c r="AZ1344" i="3"/>
  <c r="AY1344" i="3"/>
  <c r="AX1344" i="3"/>
  <c r="AW1344" i="3"/>
  <c r="AV1344" i="3"/>
  <c r="AU1344" i="3"/>
  <c r="AT1344" i="3"/>
  <c r="AS1344" i="3"/>
  <c r="AP1344" i="3" s="1"/>
  <c r="AQ1344" i="3"/>
  <c r="AO1344" i="3"/>
  <c r="AM1344" i="3"/>
  <c r="AH1344" i="3"/>
  <c r="AE1344" i="3"/>
  <c r="AF1344" i="3" s="1"/>
  <c r="AD1344" i="3"/>
  <c r="AC1344" i="3"/>
  <c r="AB1344" i="3"/>
  <c r="AA1344" i="3"/>
  <c r="Z1344" i="3"/>
  <c r="Y1344" i="3"/>
  <c r="X1344" i="3"/>
  <c r="W1344" i="3"/>
  <c r="V1344" i="3"/>
  <c r="U1344" i="3"/>
  <c r="T1344" i="3"/>
  <c r="S1344" i="3"/>
  <c r="R1344" i="3"/>
  <c r="Q1344" i="3"/>
  <c r="O1344" i="3"/>
  <c r="N1344" i="3"/>
  <c r="M1344" i="3"/>
  <c r="L1344" i="3"/>
  <c r="K1344" i="3"/>
  <c r="BA1343" i="3"/>
  <c r="AZ1343" i="3"/>
  <c r="AY1343" i="3"/>
  <c r="AX1343" i="3"/>
  <c r="AW1343" i="3"/>
  <c r="AV1343" i="3"/>
  <c r="AU1343" i="3"/>
  <c r="AT1343" i="3"/>
  <c r="AS1343" i="3"/>
  <c r="AK1343" i="3"/>
  <c r="AI1343" i="3"/>
  <c r="AH1343" i="3"/>
  <c r="AG1343" i="3"/>
  <c r="AE1343" i="3"/>
  <c r="AF1343" i="3" s="1"/>
  <c r="AD1343" i="3"/>
  <c r="AC1343" i="3"/>
  <c r="AB1343" i="3"/>
  <c r="AA1343" i="3"/>
  <c r="Z1343" i="3"/>
  <c r="Y1343" i="3"/>
  <c r="X1343" i="3"/>
  <c r="W1343" i="3"/>
  <c r="V1343" i="3"/>
  <c r="U1343" i="3"/>
  <c r="T1343" i="3"/>
  <c r="S1343" i="3"/>
  <c r="R1343" i="3"/>
  <c r="Q1343" i="3"/>
  <c r="O1343" i="3"/>
  <c r="N1343" i="3"/>
  <c r="M1343" i="3"/>
  <c r="L1343" i="3"/>
  <c r="K1343" i="3"/>
  <c r="BA1342" i="3"/>
  <c r="AZ1342" i="3"/>
  <c r="AY1342" i="3"/>
  <c r="AX1342" i="3"/>
  <c r="AW1342" i="3"/>
  <c r="AV1342" i="3"/>
  <c r="AU1342" i="3"/>
  <c r="AT1342" i="3"/>
  <c r="AS1342" i="3"/>
  <c r="AP1342" i="3" s="1"/>
  <c r="AQ1342" i="3"/>
  <c r="AO1342" i="3"/>
  <c r="AM1342" i="3"/>
  <c r="AH1342" i="3"/>
  <c r="AE1342" i="3"/>
  <c r="AF1342" i="3" s="1"/>
  <c r="AD1342" i="3"/>
  <c r="AC1342" i="3"/>
  <c r="AB1342" i="3"/>
  <c r="AA1342" i="3"/>
  <c r="Z1342" i="3"/>
  <c r="Y1342" i="3"/>
  <c r="X1342" i="3"/>
  <c r="W1342" i="3"/>
  <c r="V1342" i="3"/>
  <c r="U1342" i="3"/>
  <c r="T1342" i="3"/>
  <c r="S1342" i="3"/>
  <c r="R1342" i="3"/>
  <c r="Q1342" i="3"/>
  <c r="O1342" i="3"/>
  <c r="N1342" i="3"/>
  <c r="M1342" i="3"/>
  <c r="L1342" i="3"/>
  <c r="K1342" i="3"/>
  <c r="BA1341" i="3"/>
  <c r="AZ1341" i="3"/>
  <c r="AY1341" i="3"/>
  <c r="AX1341" i="3"/>
  <c r="AW1341" i="3"/>
  <c r="AV1341" i="3"/>
  <c r="AU1341" i="3"/>
  <c r="AT1341" i="3"/>
  <c r="AS1341" i="3"/>
  <c r="AK1341" i="3"/>
  <c r="AI1341" i="3"/>
  <c r="AH1341" i="3"/>
  <c r="AG1341" i="3"/>
  <c r="AE1341" i="3"/>
  <c r="AF1341" i="3" s="1"/>
  <c r="AD1341" i="3"/>
  <c r="AC1341" i="3"/>
  <c r="AB1341" i="3"/>
  <c r="AA1341" i="3"/>
  <c r="Z1341" i="3"/>
  <c r="Y1341" i="3"/>
  <c r="X1341" i="3"/>
  <c r="W1341" i="3"/>
  <c r="V1341" i="3"/>
  <c r="U1341" i="3"/>
  <c r="T1341" i="3"/>
  <c r="S1341" i="3"/>
  <c r="R1341" i="3"/>
  <c r="Q1341" i="3"/>
  <c r="O1341" i="3"/>
  <c r="N1341" i="3"/>
  <c r="M1341" i="3"/>
  <c r="L1341" i="3"/>
  <c r="K1341" i="3"/>
  <c r="BA1340" i="3"/>
  <c r="AZ1340" i="3"/>
  <c r="AY1340" i="3"/>
  <c r="AX1340" i="3"/>
  <c r="AW1340" i="3"/>
  <c r="AV1340" i="3"/>
  <c r="AU1340" i="3"/>
  <c r="AT1340" i="3"/>
  <c r="AS1340" i="3"/>
  <c r="AQ1340" i="3" s="1"/>
  <c r="AO1340" i="3"/>
  <c r="AM1340" i="3"/>
  <c r="AH1340" i="3"/>
  <c r="AE1340" i="3"/>
  <c r="AF1340" i="3" s="1"/>
  <c r="AD1340" i="3"/>
  <c r="AC1340" i="3"/>
  <c r="AB1340" i="3"/>
  <c r="AA1340" i="3"/>
  <c r="Z1340" i="3"/>
  <c r="Y1340" i="3"/>
  <c r="X1340" i="3"/>
  <c r="W1340" i="3"/>
  <c r="V1340" i="3"/>
  <c r="U1340" i="3"/>
  <c r="T1340" i="3"/>
  <c r="S1340" i="3"/>
  <c r="R1340" i="3"/>
  <c r="Q1340" i="3"/>
  <c r="O1340" i="3"/>
  <c r="N1340" i="3"/>
  <c r="M1340" i="3"/>
  <c r="L1340" i="3"/>
  <c r="K1340" i="3"/>
  <c r="BA1339" i="3"/>
  <c r="AZ1339" i="3"/>
  <c r="AY1339" i="3"/>
  <c r="AX1339" i="3"/>
  <c r="AW1339" i="3"/>
  <c r="AV1339" i="3"/>
  <c r="AU1339" i="3"/>
  <c r="AT1339" i="3"/>
  <c r="AS1339" i="3"/>
  <c r="AK1339" i="3"/>
  <c r="AI1339" i="3"/>
  <c r="AH1339" i="3"/>
  <c r="AG1339" i="3"/>
  <c r="AE1339" i="3"/>
  <c r="AF1339" i="3" s="1"/>
  <c r="AD1339" i="3"/>
  <c r="AC1339" i="3"/>
  <c r="AB1339" i="3"/>
  <c r="AA1339" i="3"/>
  <c r="Z1339" i="3"/>
  <c r="Y1339" i="3"/>
  <c r="X1339" i="3"/>
  <c r="W1339" i="3"/>
  <c r="V1339" i="3"/>
  <c r="U1339" i="3"/>
  <c r="T1339" i="3"/>
  <c r="S1339" i="3"/>
  <c r="R1339" i="3"/>
  <c r="Q1339" i="3"/>
  <c r="O1339" i="3"/>
  <c r="N1339" i="3"/>
  <c r="M1339" i="3"/>
  <c r="L1339" i="3"/>
  <c r="K1339" i="3"/>
  <c r="BA1338" i="3"/>
  <c r="AZ1338" i="3"/>
  <c r="AY1338" i="3"/>
  <c r="AX1338" i="3"/>
  <c r="AW1338" i="3"/>
  <c r="AV1338" i="3"/>
  <c r="AU1338" i="3"/>
  <c r="AT1338" i="3"/>
  <c r="AS1338" i="3"/>
  <c r="AQ1338" i="3" s="1"/>
  <c r="AO1338" i="3"/>
  <c r="AM1338" i="3"/>
  <c r="AH1338" i="3"/>
  <c r="AE1338" i="3"/>
  <c r="AF1338" i="3" s="1"/>
  <c r="AD1338" i="3"/>
  <c r="AC1338" i="3"/>
  <c r="AB1338" i="3"/>
  <c r="AA1338" i="3"/>
  <c r="Z1338" i="3"/>
  <c r="Y1338" i="3"/>
  <c r="X1338" i="3"/>
  <c r="W1338" i="3"/>
  <c r="V1338" i="3"/>
  <c r="U1338" i="3"/>
  <c r="T1338" i="3"/>
  <c r="S1338" i="3"/>
  <c r="R1338" i="3"/>
  <c r="Q1338" i="3"/>
  <c r="O1338" i="3"/>
  <c r="N1338" i="3"/>
  <c r="M1338" i="3"/>
  <c r="L1338" i="3"/>
  <c r="K1338" i="3"/>
  <c r="BA1337" i="3"/>
  <c r="AZ1337" i="3"/>
  <c r="AY1337" i="3"/>
  <c r="AX1337" i="3"/>
  <c r="AW1337" i="3"/>
  <c r="AV1337" i="3"/>
  <c r="AU1337" i="3"/>
  <c r="AT1337" i="3"/>
  <c r="AS1337" i="3"/>
  <c r="AK1337" i="3"/>
  <c r="AI1337" i="3"/>
  <c r="AH1337" i="3"/>
  <c r="AG1337" i="3"/>
  <c r="AE1337" i="3"/>
  <c r="AF1337" i="3" s="1"/>
  <c r="AD1337" i="3"/>
  <c r="AC1337" i="3"/>
  <c r="AB1337" i="3"/>
  <c r="AA1337" i="3"/>
  <c r="Z1337" i="3"/>
  <c r="Y1337" i="3"/>
  <c r="X1337" i="3"/>
  <c r="W1337" i="3"/>
  <c r="V1337" i="3"/>
  <c r="U1337" i="3"/>
  <c r="T1337" i="3"/>
  <c r="S1337" i="3"/>
  <c r="R1337" i="3"/>
  <c r="Q1337" i="3"/>
  <c r="O1337" i="3"/>
  <c r="N1337" i="3"/>
  <c r="M1337" i="3"/>
  <c r="L1337" i="3"/>
  <c r="K1337" i="3"/>
  <c r="BA1336" i="3"/>
  <c r="AZ1336" i="3"/>
  <c r="AY1336" i="3"/>
  <c r="AX1336" i="3"/>
  <c r="AW1336" i="3"/>
  <c r="AV1336" i="3"/>
  <c r="AU1336" i="3"/>
  <c r="AT1336" i="3"/>
  <c r="AS1336" i="3"/>
  <c r="AQ1336" i="3" s="1"/>
  <c r="AO1336" i="3"/>
  <c r="AM1336" i="3"/>
  <c r="AH1336" i="3"/>
  <c r="AE1336" i="3"/>
  <c r="AF1336" i="3" s="1"/>
  <c r="AD1336" i="3"/>
  <c r="AC1336" i="3"/>
  <c r="AB1336" i="3"/>
  <c r="AA1336" i="3"/>
  <c r="Z1336" i="3"/>
  <c r="Y1336" i="3"/>
  <c r="X1336" i="3"/>
  <c r="W1336" i="3"/>
  <c r="V1336" i="3"/>
  <c r="U1336" i="3"/>
  <c r="T1336" i="3"/>
  <c r="S1336" i="3"/>
  <c r="R1336" i="3"/>
  <c r="Q1336" i="3"/>
  <c r="O1336" i="3"/>
  <c r="N1336" i="3"/>
  <c r="M1336" i="3"/>
  <c r="L1336" i="3"/>
  <c r="K1336" i="3"/>
  <c r="BA1335" i="3"/>
  <c r="AZ1335" i="3"/>
  <c r="AY1335" i="3"/>
  <c r="AX1335" i="3"/>
  <c r="AW1335" i="3"/>
  <c r="AV1335" i="3"/>
  <c r="AU1335" i="3"/>
  <c r="AT1335" i="3"/>
  <c r="AS1335" i="3"/>
  <c r="AK1335" i="3"/>
  <c r="AI1335" i="3"/>
  <c r="AH1335" i="3"/>
  <c r="AG1335" i="3"/>
  <c r="AE1335" i="3"/>
  <c r="AF1335" i="3" s="1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Q1335" i="3"/>
  <c r="O1335" i="3"/>
  <c r="N1335" i="3"/>
  <c r="M1335" i="3"/>
  <c r="L1335" i="3"/>
  <c r="K1335" i="3"/>
  <c r="BA1334" i="3"/>
  <c r="AZ1334" i="3"/>
  <c r="AY1334" i="3"/>
  <c r="AX1334" i="3"/>
  <c r="AW1334" i="3"/>
  <c r="AV1334" i="3"/>
  <c r="AU1334" i="3"/>
  <c r="AT1334" i="3"/>
  <c r="AS1334" i="3"/>
  <c r="AQ1334" i="3" s="1"/>
  <c r="AO1334" i="3"/>
  <c r="AM1334" i="3"/>
  <c r="AH1334" i="3"/>
  <c r="AE1334" i="3"/>
  <c r="AF1334" i="3" s="1"/>
  <c r="AD1334" i="3"/>
  <c r="AC1334" i="3"/>
  <c r="AB1334" i="3"/>
  <c r="AA1334" i="3"/>
  <c r="Z1334" i="3"/>
  <c r="Y1334" i="3"/>
  <c r="X1334" i="3"/>
  <c r="W1334" i="3"/>
  <c r="V1334" i="3"/>
  <c r="U1334" i="3"/>
  <c r="T1334" i="3"/>
  <c r="S1334" i="3"/>
  <c r="R1334" i="3"/>
  <c r="Q1334" i="3"/>
  <c r="O1334" i="3"/>
  <c r="N1334" i="3"/>
  <c r="M1334" i="3"/>
  <c r="L1334" i="3"/>
  <c r="K1334" i="3"/>
  <c r="BA1333" i="3"/>
  <c r="AZ1333" i="3"/>
  <c r="AY1333" i="3"/>
  <c r="AX1333" i="3"/>
  <c r="AW1333" i="3"/>
  <c r="AV1333" i="3"/>
  <c r="AU1333" i="3"/>
  <c r="AT1333" i="3"/>
  <c r="AS1333" i="3"/>
  <c r="AK1333" i="3"/>
  <c r="AI1333" i="3"/>
  <c r="AH1333" i="3"/>
  <c r="AG1333" i="3"/>
  <c r="AE1333" i="3"/>
  <c r="AF1333" i="3" s="1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Q1333" i="3"/>
  <c r="O1333" i="3"/>
  <c r="N1333" i="3"/>
  <c r="M1333" i="3"/>
  <c r="L1333" i="3"/>
  <c r="K1333" i="3"/>
  <c r="BA1332" i="3"/>
  <c r="AZ1332" i="3"/>
  <c r="AY1332" i="3"/>
  <c r="AX1332" i="3"/>
  <c r="AW1332" i="3"/>
  <c r="AV1332" i="3"/>
  <c r="AU1332" i="3"/>
  <c r="AT1332" i="3"/>
  <c r="AS1332" i="3"/>
  <c r="AQ1332" i="3" s="1"/>
  <c r="AO1332" i="3"/>
  <c r="AM1332" i="3"/>
  <c r="AH1332" i="3"/>
  <c r="AE1332" i="3"/>
  <c r="AF1332" i="3" s="1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Q1332" i="3"/>
  <c r="O1332" i="3"/>
  <c r="N1332" i="3"/>
  <c r="M1332" i="3"/>
  <c r="L1332" i="3"/>
  <c r="K1332" i="3"/>
  <c r="BA1331" i="3"/>
  <c r="AZ1331" i="3"/>
  <c r="AY1331" i="3"/>
  <c r="AX1331" i="3"/>
  <c r="AW1331" i="3"/>
  <c r="AV1331" i="3"/>
  <c r="AU1331" i="3"/>
  <c r="AT1331" i="3"/>
  <c r="AS1331" i="3"/>
  <c r="AK1331" i="3"/>
  <c r="AI1331" i="3"/>
  <c r="AH1331" i="3"/>
  <c r="AG1331" i="3"/>
  <c r="AE1331" i="3"/>
  <c r="AF1331" i="3" s="1"/>
  <c r="AD1331" i="3"/>
  <c r="AC1331" i="3"/>
  <c r="AB1331" i="3"/>
  <c r="AA1331" i="3"/>
  <c r="Z1331" i="3"/>
  <c r="Y1331" i="3"/>
  <c r="X1331" i="3"/>
  <c r="W1331" i="3"/>
  <c r="V1331" i="3"/>
  <c r="U1331" i="3"/>
  <c r="T1331" i="3"/>
  <c r="S1331" i="3"/>
  <c r="R1331" i="3"/>
  <c r="Q1331" i="3"/>
  <c r="O1331" i="3"/>
  <c r="N1331" i="3"/>
  <c r="M1331" i="3"/>
  <c r="L1331" i="3"/>
  <c r="K1331" i="3"/>
  <c r="BA1330" i="3"/>
  <c r="AZ1330" i="3"/>
  <c r="AY1330" i="3"/>
  <c r="AX1330" i="3"/>
  <c r="AW1330" i="3"/>
  <c r="AV1330" i="3"/>
  <c r="AU1330" i="3"/>
  <c r="AT1330" i="3"/>
  <c r="AS1330" i="3"/>
  <c r="AQ1330" i="3" s="1"/>
  <c r="AO1330" i="3"/>
  <c r="AM1330" i="3"/>
  <c r="AH1330" i="3"/>
  <c r="AE1330" i="3"/>
  <c r="AF1330" i="3" s="1"/>
  <c r="AD1330" i="3"/>
  <c r="AC1330" i="3"/>
  <c r="AB1330" i="3"/>
  <c r="AA1330" i="3"/>
  <c r="Z1330" i="3"/>
  <c r="Y1330" i="3"/>
  <c r="X1330" i="3"/>
  <c r="W1330" i="3"/>
  <c r="V1330" i="3"/>
  <c r="U1330" i="3"/>
  <c r="T1330" i="3"/>
  <c r="S1330" i="3"/>
  <c r="R1330" i="3"/>
  <c r="Q1330" i="3"/>
  <c r="O1330" i="3"/>
  <c r="N1330" i="3"/>
  <c r="M1330" i="3"/>
  <c r="L1330" i="3"/>
  <c r="K1330" i="3"/>
  <c r="BA1329" i="3"/>
  <c r="AZ1329" i="3"/>
  <c r="AY1329" i="3"/>
  <c r="AX1329" i="3"/>
  <c r="AW1329" i="3"/>
  <c r="AV1329" i="3"/>
  <c r="AU1329" i="3"/>
  <c r="AT1329" i="3"/>
  <c r="AS1329" i="3"/>
  <c r="AK1329" i="3"/>
  <c r="AI1329" i="3"/>
  <c r="AH1329" i="3"/>
  <c r="AG1329" i="3"/>
  <c r="AE1329" i="3"/>
  <c r="AF1329" i="3" s="1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Q1329" i="3"/>
  <c r="O1329" i="3"/>
  <c r="N1329" i="3"/>
  <c r="M1329" i="3"/>
  <c r="L1329" i="3"/>
  <c r="K1329" i="3"/>
  <c r="BA1328" i="3"/>
  <c r="AZ1328" i="3"/>
  <c r="AY1328" i="3"/>
  <c r="AX1328" i="3"/>
  <c r="AW1328" i="3"/>
  <c r="AV1328" i="3"/>
  <c r="AU1328" i="3"/>
  <c r="AT1328" i="3"/>
  <c r="AS1328" i="3"/>
  <c r="AQ1328" i="3" s="1"/>
  <c r="AO1328" i="3"/>
  <c r="AM1328" i="3"/>
  <c r="AH1328" i="3"/>
  <c r="AE1328" i="3"/>
  <c r="AF1328" i="3" s="1"/>
  <c r="AD1328" i="3"/>
  <c r="AC1328" i="3"/>
  <c r="AB1328" i="3"/>
  <c r="AA1328" i="3"/>
  <c r="Z1328" i="3"/>
  <c r="Y1328" i="3"/>
  <c r="X1328" i="3"/>
  <c r="W1328" i="3"/>
  <c r="V1328" i="3"/>
  <c r="U1328" i="3"/>
  <c r="T1328" i="3"/>
  <c r="S1328" i="3"/>
  <c r="R1328" i="3"/>
  <c r="Q1328" i="3"/>
  <c r="O1328" i="3"/>
  <c r="N1328" i="3"/>
  <c r="M1328" i="3"/>
  <c r="L1328" i="3"/>
  <c r="K1328" i="3"/>
  <c r="BA1327" i="3"/>
  <c r="AZ1327" i="3"/>
  <c r="AY1327" i="3"/>
  <c r="AX1327" i="3"/>
  <c r="AW1327" i="3"/>
  <c r="AV1327" i="3"/>
  <c r="AU1327" i="3"/>
  <c r="AT1327" i="3"/>
  <c r="AS1327" i="3"/>
  <c r="AK1327" i="3"/>
  <c r="AI1327" i="3"/>
  <c r="AH1327" i="3"/>
  <c r="AG1327" i="3"/>
  <c r="AE1327" i="3"/>
  <c r="AF1327" i="3" s="1"/>
  <c r="AD1327" i="3"/>
  <c r="AC1327" i="3"/>
  <c r="AB1327" i="3"/>
  <c r="AA1327" i="3"/>
  <c r="Z1327" i="3"/>
  <c r="Y1327" i="3"/>
  <c r="X1327" i="3"/>
  <c r="W1327" i="3"/>
  <c r="V1327" i="3"/>
  <c r="U1327" i="3"/>
  <c r="T1327" i="3"/>
  <c r="S1327" i="3"/>
  <c r="R1327" i="3"/>
  <c r="Q1327" i="3"/>
  <c r="O1327" i="3"/>
  <c r="N1327" i="3"/>
  <c r="M1327" i="3"/>
  <c r="L1327" i="3"/>
  <c r="K1327" i="3"/>
  <c r="BA1326" i="3"/>
  <c r="AZ1326" i="3"/>
  <c r="AY1326" i="3"/>
  <c r="AX1326" i="3"/>
  <c r="AW1326" i="3"/>
  <c r="AV1326" i="3"/>
  <c r="AU1326" i="3"/>
  <c r="AT1326" i="3"/>
  <c r="AS1326" i="3"/>
  <c r="AQ1326" i="3" s="1"/>
  <c r="AO1326" i="3"/>
  <c r="AM1326" i="3"/>
  <c r="AH1326" i="3"/>
  <c r="AE1326" i="3"/>
  <c r="AF1326" i="3" s="1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Q1326" i="3"/>
  <c r="O1326" i="3"/>
  <c r="N1326" i="3"/>
  <c r="M1326" i="3"/>
  <c r="L1326" i="3"/>
  <c r="K1326" i="3"/>
  <c r="BA1325" i="3"/>
  <c r="AZ1325" i="3"/>
  <c r="AY1325" i="3"/>
  <c r="AX1325" i="3"/>
  <c r="AW1325" i="3"/>
  <c r="AV1325" i="3"/>
  <c r="AU1325" i="3"/>
  <c r="AT1325" i="3"/>
  <c r="AS1325" i="3"/>
  <c r="AK1325" i="3"/>
  <c r="AI1325" i="3"/>
  <c r="AH1325" i="3"/>
  <c r="AG1325" i="3"/>
  <c r="AE1325" i="3"/>
  <c r="AF1325" i="3" s="1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Q1325" i="3"/>
  <c r="O1325" i="3"/>
  <c r="N1325" i="3"/>
  <c r="M1325" i="3"/>
  <c r="L1325" i="3"/>
  <c r="K1325" i="3"/>
  <c r="BA1324" i="3"/>
  <c r="AZ1324" i="3"/>
  <c r="AY1324" i="3"/>
  <c r="AX1324" i="3"/>
  <c r="AW1324" i="3"/>
  <c r="AV1324" i="3"/>
  <c r="AU1324" i="3"/>
  <c r="AT1324" i="3"/>
  <c r="AS1324" i="3"/>
  <c r="AQ1324" i="3" s="1"/>
  <c r="AO1324" i="3"/>
  <c r="AM1324" i="3"/>
  <c r="AH1324" i="3"/>
  <c r="AE1324" i="3"/>
  <c r="AF1324" i="3" s="1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O1324" i="3"/>
  <c r="N1324" i="3"/>
  <c r="M1324" i="3"/>
  <c r="L1324" i="3"/>
  <c r="K1324" i="3"/>
  <c r="BA1323" i="3"/>
  <c r="AZ1323" i="3"/>
  <c r="AY1323" i="3"/>
  <c r="AX1323" i="3"/>
  <c r="AW1323" i="3"/>
  <c r="AV1323" i="3"/>
  <c r="AU1323" i="3"/>
  <c r="AT1323" i="3"/>
  <c r="AS1323" i="3"/>
  <c r="AK1323" i="3"/>
  <c r="AI1323" i="3"/>
  <c r="AH1323" i="3"/>
  <c r="AG1323" i="3"/>
  <c r="AE1323" i="3"/>
  <c r="AF1323" i="3" s="1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Q1323" i="3"/>
  <c r="O1323" i="3"/>
  <c r="N1323" i="3"/>
  <c r="M1323" i="3"/>
  <c r="L1323" i="3"/>
  <c r="K1323" i="3"/>
  <c r="BA1322" i="3"/>
  <c r="AZ1322" i="3"/>
  <c r="AY1322" i="3"/>
  <c r="AX1322" i="3"/>
  <c r="AW1322" i="3"/>
  <c r="AV1322" i="3"/>
  <c r="AU1322" i="3"/>
  <c r="AT1322" i="3"/>
  <c r="AS1322" i="3"/>
  <c r="AQ1322" i="3" s="1"/>
  <c r="AO1322" i="3"/>
  <c r="AM1322" i="3"/>
  <c r="AH1322" i="3"/>
  <c r="AE1322" i="3"/>
  <c r="AF1322" i="3" s="1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Q1322" i="3"/>
  <c r="O1322" i="3"/>
  <c r="N1322" i="3"/>
  <c r="M1322" i="3"/>
  <c r="L1322" i="3"/>
  <c r="K1322" i="3"/>
  <c r="BA1321" i="3"/>
  <c r="AZ1321" i="3"/>
  <c r="AY1321" i="3"/>
  <c r="AX1321" i="3"/>
  <c r="AW1321" i="3"/>
  <c r="AV1321" i="3"/>
  <c r="AU1321" i="3"/>
  <c r="AT1321" i="3"/>
  <c r="AS1321" i="3"/>
  <c r="AK1321" i="3"/>
  <c r="AI1321" i="3"/>
  <c r="AH1321" i="3"/>
  <c r="AG1321" i="3"/>
  <c r="AE1321" i="3"/>
  <c r="AF1321" i="3" s="1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Q1321" i="3"/>
  <c r="O1321" i="3"/>
  <c r="N1321" i="3"/>
  <c r="M1321" i="3"/>
  <c r="L1321" i="3"/>
  <c r="K1321" i="3"/>
  <c r="BA1320" i="3"/>
  <c r="AZ1320" i="3"/>
  <c r="AY1320" i="3"/>
  <c r="AX1320" i="3"/>
  <c r="AW1320" i="3"/>
  <c r="AV1320" i="3"/>
  <c r="AU1320" i="3"/>
  <c r="AT1320" i="3"/>
  <c r="AS1320" i="3"/>
  <c r="AQ1320" i="3" s="1"/>
  <c r="AO1320" i="3"/>
  <c r="AM1320" i="3"/>
  <c r="AH1320" i="3"/>
  <c r="AE1320" i="3"/>
  <c r="AF1320" i="3" s="1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Q1320" i="3"/>
  <c r="O1320" i="3"/>
  <c r="N1320" i="3"/>
  <c r="M1320" i="3"/>
  <c r="L1320" i="3"/>
  <c r="K1320" i="3"/>
  <c r="BA1319" i="3"/>
  <c r="AZ1319" i="3"/>
  <c r="AY1319" i="3"/>
  <c r="AX1319" i="3"/>
  <c r="AW1319" i="3"/>
  <c r="AV1319" i="3"/>
  <c r="AU1319" i="3"/>
  <c r="AT1319" i="3"/>
  <c r="AS1319" i="3"/>
  <c r="AK1319" i="3"/>
  <c r="AI1319" i="3"/>
  <c r="AH1319" i="3"/>
  <c r="AE1319" i="3"/>
  <c r="AF1319" i="3" s="1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O1319" i="3"/>
  <c r="N1319" i="3"/>
  <c r="M1319" i="3"/>
  <c r="L1319" i="3"/>
  <c r="K1319" i="3"/>
  <c r="BA1318" i="3"/>
  <c r="AZ1318" i="3"/>
  <c r="AY1318" i="3"/>
  <c r="AX1318" i="3"/>
  <c r="AW1318" i="3"/>
  <c r="AV1318" i="3"/>
  <c r="AU1318" i="3"/>
  <c r="AT1318" i="3"/>
  <c r="AS1318" i="3"/>
  <c r="AQ1318" i="3" s="1"/>
  <c r="AO1318" i="3"/>
  <c r="AM1318" i="3"/>
  <c r="AH1318" i="3"/>
  <c r="AE1318" i="3"/>
  <c r="AF1318" i="3" s="1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Q1318" i="3"/>
  <c r="O1318" i="3"/>
  <c r="N1318" i="3"/>
  <c r="M1318" i="3"/>
  <c r="L1318" i="3"/>
  <c r="K1318" i="3"/>
  <c r="BA1317" i="3"/>
  <c r="AZ1317" i="3"/>
  <c r="AY1317" i="3"/>
  <c r="AX1317" i="3"/>
  <c r="AW1317" i="3"/>
  <c r="AV1317" i="3"/>
  <c r="AU1317" i="3"/>
  <c r="AT1317" i="3"/>
  <c r="AS1317" i="3"/>
  <c r="AK1317" i="3"/>
  <c r="AI1317" i="3"/>
  <c r="AH1317" i="3"/>
  <c r="AE1317" i="3"/>
  <c r="AF1317" i="3" s="1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Q1317" i="3"/>
  <c r="O1317" i="3"/>
  <c r="N1317" i="3"/>
  <c r="M1317" i="3"/>
  <c r="L1317" i="3"/>
  <c r="K1317" i="3"/>
  <c r="BA1316" i="3"/>
  <c r="AZ1316" i="3"/>
  <c r="AY1316" i="3"/>
  <c r="AX1316" i="3"/>
  <c r="AW1316" i="3"/>
  <c r="AV1316" i="3"/>
  <c r="AU1316" i="3"/>
  <c r="AT1316" i="3"/>
  <c r="AS1316" i="3"/>
  <c r="AQ1316" i="3" s="1"/>
  <c r="AO1316" i="3"/>
  <c r="AM1316" i="3"/>
  <c r="AH1316" i="3"/>
  <c r="AE1316" i="3"/>
  <c r="AF1316" i="3" s="1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Q1316" i="3"/>
  <c r="O1316" i="3"/>
  <c r="N1316" i="3"/>
  <c r="M1316" i="3"/>
  <c r="L1316" i="3"/>
  <c r="K1316" i="3"/>
  <c r="BA1315" i="3"/>
  <c r="AZ1315" i="3"/>
  <c r="AY1315" i="3"/>
  <c r="AX1315" i="3"/>
  <c r="AW1315" i="3"/>
  <c r="AV1315" i="3"/>
  <c r="AU1315" i="3"/>
  <c r="AT1315" i="3"/>
  <c r="AS1315" i="3"/>
  <c r="AK1315" i="3"/>
  <c r="AI1315" i="3"/>
  <c r="AH1315" i="3"/>
  <c r="AE1315" i="3"/>
  <c r="AF1315" i="3" s="1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O1315" i="3"/>
  <c r="N1315" i="3"/>
  <c r="M1315" i="3"/>
  <c r="L1315" i="3"/>
  <c r="K1315" i="3"/>
  <c r="BA1314" i="3"/>
  <c r="AZ1314" i="3"/>
  <c r="AY1314" i="3"/>
  <c r="AX1314" i="3"/>
  <c r="AW1314" i="3"/>
  <c r="AV1314" i="3"/>
  <c r="AU1314" i="3"/>
  <c r="AT1314" i="3"/>
  <c r="AS1314" i="3"/>
  <c r="AQ1314" i="3" s="1"/>
  <c r="AO1314" i="3"/>
  <c r="AM1314" i="3"/>
  <c r="AH1314" i="3"/>
  <c r="AE1314" i="3"/>
  <c r="AF1314" i="3" s="1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O1314" i="3"/>
  <c r="N1314" i="3"/>
  <c r="M1314" i="3"/>
  <c r="L1314" i="3"/>
  <c r="K1314" i="3"/>
  <c r="BA1313" i="3"/>
  <c r="AZ1313" i="3"/>
  <c r="AY1313" i="3"/>
  <c r="AX1313" i="3"/>
  <c r="AW1313" i="3"/>
  <c r="AV1313" i="3"/>
  <c r="AU1313" i="3"/>
  <c r="AT1313" i="3"/>
  <c r="AS1313" i="3"/>
  <c r="AK1313" i="3"/>
  <c r="AI1313" i="3"/>
  <c r="AH1313" i="3"/>
  <c r="AE1313" i="3"/>
  <c r="AF1313" i="3" s="1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O1313" i="3"/>
  <c r="N1313" i="3"/>
  <c r="M1313" i="3"/>
  <c r="L1313" i="3"/>
  <c r="K1313" i="3"/>
  <c r="BA1312" i="3"/>
  <c r="AZ1312" i="3"/>
  <c r="AY1312" i="3"/>
  <c r="AX1312" i="3"/>
  <c r="AW1312" i="3"/>
  <c r="AV1312" i="3"/>
  <c r="AU1312" i="3"/>
  <c r="AT1312" i="3"/>
  <c r="AS1312" i="3"/>
  <c r="AQ1312" i="3" s="1"/>
  <c r="AO1312" i="3"/>
  <c r="AM1312" i="3"/>
  <c r="AH1312" i="3"/>
  <c r="AE1312" i="3"/>
  <c r="AF1312" i="3" s="1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O1312" i="3"/>
  <c r="N1312" i="3"/>
  <c r="M1312" i="3"/>
  <c r="L1312" i="3"/>
  <c r="K1312" i="3"/>
  <c r="BA1311" i="3"/>
  <c r="AZ1311" i="3"/>
  <c r="AY1311" i="3"/>
  <c r="AX1311" i="3"/>
  <c r="AW1311" i="3"/>
  <c r="AV1311" i="3"/>
  <c r="AU1311" i="3"/>
  <c r="AT1311" i="3"/>
  <c r="AS1311" i="3"/>
  <c r="AK1311" i="3"/>
  <c r="AI1311" i="3"/>
  <c r="AH1311" i="3"/>
  <c r="AE1311" i="3"/>
  <c r="AF1311" i="3" s="1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Q1311" i="3"/>
  <c r="O1311" i="3"/>
  <c r="N1311" i="3"/>
  <c r="M1311" i="3"/>
  <c r="L1311" i="3"/>
  <c r="K1311" i="3"/>
  <c r="BA1310" i="3"/>
  <c r="AZ1310" i="3"/>
  <c r="AY1310" i="3"/>
  <c r="AX1310" i="3"/>
  <c r="AW1310" i="3"/>
  <c r="AV1310" i="3"/>
  <c r="AU1310" i="3"/>
  <c r="AT1310" i="3"/>
  <c r="AS1310" i="3"/>
  <c r="AQ1310" i="3" s="1"/>
  <c r="AO1310" i="3"/>
  <c r="AM1310" i="3"/>
  <c r="AH1310" i="3"/>
  <c r="AE1310" i="3"/>
  <c r="AF1310" i="3" s="1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Q1310" i="3"/>
  <c r="O1310" i="3"/>
  <c r="N1310" i="3"/>
  <c r="M1310" i="3"/>
  <c r="L1310" i="3"/>
  <c r="K1310" i="3"/>
  <c r="BA1309" i="3"/>
  <c r="AZ1309" i="3"/>
  <c r="AY1309" i="3"/>
  <c r="AX1309" i="3"/>
  <c r="AW1309" i="3"/>
  <c r="AV1309" i="3"/>
  <c r="AU1309" i="3"/>
  <c r="AT1309" i="3"/>
  <c r="AS1309" i="3"/>
  <c r="AK1309" i="3"/>
  <c r="AI1309" i="3"/>
  <c r="AH1309" i="3"/>
  <c r="AE1309" i="3"/>
  <c r="AF1309" i="3" s="1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O1309" i="3"/>
  <c r="N1309" i="3"/>
  <c r="M1309" i="3"/>
  <c r="L1309" i="3"/>
  <c r="K1309" i="3"/>
  <c r="BA1308" i="3"/>
  <c r="AZ1308" i="3"/>
  <c r="AY1308" i="3"/>
  <c r="AX1308" i="3"/>
  <c r="AW1308" i="3"/>
  <c r="AV1308" i="3"/>
  <c r="AU1308" i="3"/>
  <c r="AT1308" i="3"/>
  <c r="AS1308" i="3"/>
  <c r="AQ1308" i="3" s="1"/>
  <c r="AO1308" i="3"/>
  <c r="AM1308" i="3"/>
  <c r="AH1308" i="3"/>
  <c r="AE1308" i="3"/>
  <c r="AF1308" i="3" s="1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O1308" i="3"/>
  <c r="N1308" i="3"/>
  <c r="M1308" i="3"/>
  <c r="L1308" i="3"/>
  <c r="K1308" i="3"/>
  <c r="BA1307" i="3"/>
  <c r="AZ1307" i="3"/>
  <c r="AY1307" i="3"/>
  <c r="AX1307" i="3"/>
  <c r="AW1307" i="3"/>
  <c r="AV1307" i="3"/>
  <c r="AU1307" i="3"/>
  <c r="AT1307" i="3"/>
  <c r="AS1307" i="3"/>
  <c r="AK1307" i="3"/>
  <c r="AI1307" i="3"/>
  <c r="AH1307" i="3"/>
  <c r="AE1307" i="3"/>
  <c r="AF1307" i="3" s="1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O1307" i="3"/>
  <c r="N1307" i="3"/>
  <c r="M1307" i="3"/>
  <c r="L1307" i="3"/>
  <c r="K1307" i="3"/>
  <c r="BA1306" i="3"/>
  <c r="AZ1306" i="3"/>
  <c r="AY1306" i="3"/>
  <c r="AX1306" i="3"/>
  <c r="AW1306" i="3"/>
  <c r="AV1306" i="3"/>
  <c r="AU1306" i="3"/>
  <c r="AT1306" i="3"/>
  <c r="AS1306" i="3"/>
  <c r="AQ1306" i="3" s="1"/>
  <c r="AO1306" i="3"/>
  <c r="AM1306" i="3"/>
  <c r="AH1306" i="3"/>
  <c r="AE1306" i="3"/>
  <c r="AF1306" i="3" s="1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O1306" i="3"/>
  <c r="N1306" i="3"/>
  <c r="M1306" i="3"/>
  <c r="L1306" i="3"/>
  <c r="K1306" i="3"/>
  <c r="BA1305" i="3"/>
  <c r="AZ1305" i="3"/>
  <c r="AY1305" i="3"/>
  <c r="AX1305" i="3"/>
  <c r="AW1305" i="3"/>
  <c r="AV1305" i="3"/>
  <c r="AU1305" i="3"/>
  <c r="AT1305" i="3"/>
  <c r="AS1305" i="3"/>
  <c r="AK1305" i="3"/>
  <c r="AI1305" i="3"/>
  <c r="AH1305" i="3"/>
  <c r="AE1305" i="3"/>
  <c r="AF1305" i="3" s="1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O1305" i="3"/>
  <c r="N1305" i="3"/>
  <c r="M1305" i="3"/>
  <c r="L1305" i="3"/>
  <c r="K1305" i="3"/>
  <c r="BA1304" i="3"/>
  <c r="AZ1304" i="3"/>
  <c r="AY1304" i="3"/>
  <c r="AX1304" i="3"/>
  <c r="AW1304" i="3"/>
  <c r="AV1304" i="3"/>
  <c r="AU1304" i="3"/>
  <c r="AT1304" i="3"/>
  <c r="AS1304" i="3"/>
  <c r="AQ1304" i="3" s="1"/>
  <c r="AO1304" i="3"/>
  <c r="AM1304" i="3"/>
  <c r="AH1304" i="3"/>
  <c r="AE1304" i="3"/>
  <c r="AF1304" i="3" s="1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O1304" i="3"/>
  <c r="N1304" i="3"/>
  <c r="M1304" i="3"/>
  <c r="L1304" i="3"/>
  <c r="K1304" i="3"/>
  <c r="BA1303" i="3"/>
  <c r="AZ1303" i="3"/>
  <c r="AY1303" i="3"/>
  <c r="AX1303" i="3"/>
  <c r="AW1303" i="3"/>
  <c r="AV1303" i="3"/>
  <c r="AU1303" i="3"/>
  <c r="AT1303" i="3"/>
  <c r="AS1303" i="3"/>
  <c r="AK1303" i="3"/>
  <c r="AI1303" i="3"/>
  <c r="AH1303" i="3"/>
  <c r="AE1303" i="3"/>
  <c r="AF1303" i="3" s="1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O1303" i="3"/>
  <c r="N1303" i="3"/>
  <c r="M1303" i="3"/>
  <c r="L1303" i="3"/>
  <c r="K1303" i="3"/>
  <c r="BA1302" i="3"/>
  <c r="AZ1302" i="3"/>
  <c r="AY1302" i="3"/>
  <c r="AX1302" i="3"/>
  <c r="AW1302" i="3"/>
  <c r="AV1302" i="3"/>
  <c r="AU1302" i="3"/>
  <c r="AT1302" i="3"/>
  <c r="AS1302" i="3"/>
  <c r="AQ1302" i="3" s="1"/>
  <c r="AO1302" i="3"/>
  <c r="AM1302" i="3"/>
  <c r="AH1302" i="3"/>
  <c r="AE1302" i="3"/>
  <c r="AF1302" i="3" s="1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Q1302" i="3"/>
  <c r="O1302" i="3"/>
  <c r="N1302" i="3"/>
  <c r="M1302" i="3"/>
  <c r="L1302" i="3"/>
  <c r="K1302" i="3"/>
  <c r="BA1301" i="3"/>
  <c r="AZ1301" i="3"/>
  <c r="AY1301" i="3"/>
  <c r="AX1301" i="3"/>
  <c r="AW1301" i="3"/>
  <c r="AV1301" i="3"/>
  <c r="AU1301" i="3"/>
  <c r="AT1301" i="3"/>
  <c r="AS1301" i="3"/>
  <c r="AK1301" i="3"/>
  <c r="AI1301" i="3"/>
  <c r="AH1301" i="3"/>
  <c r="AE1301" i="3"/>
  <c r="AF1301" i="3" s="1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O1301" i="3"/>
  <c r="N1301" i="3"/>
  <c r="M1301" i="3"/>
  <c r="L1301" i="3"/>
  <c r="K1301" i="3"/>
  <c r="BA1300" i="3"/>
  <c r="AZ1300" i="3"/>
  <c r="AY1300" i="3"/>
  <c r="AX1300" i="3"/>
  <c r="AW1300" i="3"/>
  <c r="AV1300" i="3"/>
  <c r="AU1300" i="3"/>
  <c r="AT1300" i="3"/>
  <c r="AS1300" i="3"/>
  <c r="AQ1300" i="3" s="1"/>
  <c r="AO1300" i="3"/>
  <c r="AM1300" i="3"/>
  <c r="AH1300" i="3"/>
  <c r="AE1300" i="3"/>
  <c r="AF1300" i="3" s="1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O1300" i="3"/>
  <c r="N1300" i="3"/>
  <c r="M1300" i="3"/>
  <c r="L1300" i="3"/>
  <c r="K1300" i="3"/>
  <c r="BA1299" i="3"/>
  <c r="AZ1299" i="3"/>
  <c r="AY1299" i="3"/>
  <c r="AX1299" i="3"/>
  <c r="AW1299" i="3"/>
  <c r="AV1299" i="3"/>
  <c r="AU1299" i="3"/>
  <c r="AT1299" i="3"/>
  <c r="AS1299" i="3"/>
  <c r="AK1299" i="3"/>
  <c r="AI1299" i="3"/>
  <c r="AH1299" i="3"/>
  <c r="AE1299" i="3"/>
  <c r="AF1299" i="3" s="1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O1299" i="3"/>
  <c r="N1299" i="3"/>
  <c r="M1299" i="3"/>
  <c r="L1299" i="3"/>
  <c r="K1299" i="3"/>
  <c r="BA1298" i="3"/>
  <c r="AZ1298" i="3"/>
  <c r="AY1298" i="3"/>
  <c r="AX1298" i="3"/>
  <c r="AW1298" i="3"/>
  <c r="AV1298" i="3"/>
  <c r="AU1298" i="3"/>
  <c r="AT1298" i="3"/>
  <c r="AS1298" i="3"/>
  <c r="AQ1298" i="3" s="1"/>
  <c r="AO1298" i="3"/>
  <c r="AM1298" i="3"/>
  <c r="AH1298" i="3"/>
  <c r="AE1298" i="3"/>
  <c r="AF1298" i="3" s="1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O1298" i="3"/>
  <c r="N1298" i="3"/>
  <c r="M1298" i="3"/>
  <c r="L1298" i="3"/>
  <c r="K1298" i="3"/>
  <c r="BA1297" i="3"/>
  <c r="AZ1297" i="3"/>
  <c r="AY1297" i="3"/>
  <c r="AX1297" i="3"/>
  <c r="AW1297" i="3"/>
  <c r="AV1297" i="3"/>
  <c r="AU1297" i="3"/>
  <c r="AT1297" i="3"/>
  <c r="AS1297" i="3"/>
  <c r="AE1297" i="3"/>
  <c r="AK1297" i="3" s="1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O1297" i="3"/>
  <c r="N1297" i="3"/>
  <c r="M1297" i="3"/>
  <c r="L1297" i="3"/>
  <c r="K1297" i="3"/>
  <c r="BA1296" i="3"/>
  <c r="AZ1296" i="3"/>
  <c r="AX1296" i="3"/>
  <c r="AY1296" i="3" s="1"/>
  <c r="AW1296" i="3"/>
  <c r="AU1296" i="3"/>
  <c r="AT1296" i="3"/>
  <c r="AS1296" i="3"/>
  <c r="AP1296" i="3" s="1"/>
  <c r="AR1296" i="3"/>
  <c r="AQ1296" i="3"/>
  <c r="AO1296" i="3"/>
  <c r="AN1296" i="3"/>
  <c r="AM1296" i="3"/>
  <c r="AL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O1296" i="3"/>
  <c r="N1296" i="3"/>
  <c r="M1296" i="3"/>
  <c r="L1296" i="3"/>
  <c r="K1296" i="3"/>
  <c r="BA1295" i="3"/>
  <c r="AZ1295" i="3"/>
  <c r="AX1295" i="3"/>
  <c r="AY1295" i="3" s="1"/>
  <c r="AW1295" i="3"/>
  <c r="AU1295" i="3"/>
  <c r="AT1295" i="3"/>
  <c r="AS1295" i="3"/>
  <c r="AP1295" i="3" s="1"/>
  <c r="AR1295" i="3"/>
  <c r="AQ1295" i="3"/>
  <c r="AO1295" i="3"/>
  <c r="AN1295" i="3"/>
  <c r="AM1295" i="3"/>
  <c r="AL1295" i="3"/>
  <c r="AK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Q1295" i="3"/>
  <c r="O1295" i="3"/>
  <c r="N1295" i="3"/>
  <c r="M1295" i="3"/>
  <c r="L1295" i="3"/>
  <c r="K1295" i="3"/>
  <c r="BA1294" i="3"/>
  <c r="AZ1294" i="3"/>
  <c r="AX1294" i="3"/>
  <c r="AY1294" i="3" s="1"/>
  <c r="AW1294" i="3"/>
  <c r="AU1294" i="3"/>
  <c r="AT1294" i="3"/>
  <c r="AS1294" i="3"/>
  <c r="AP1294" i="3" s="1"/>
  <c r="AR1294" i="3"/>
  <c r="AQ1294" i="3"/>
  <c r="AO1294" i="3"/>
  <c r="AN1294" i="3"/>
  <c r="AM1294" i="3"/>
  <c r="AL1294" i="3"/>
  <c r="AE1294" i="3"/>
  <c r="AK1294" i="3" s="1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O1294" i="3"/>
  <c r="N1294" i="3"/>
  <c r="M1294" i="3"/>
  <c r="L1294" i="3"/>
  <c r="K1294" i="3"/>
  <c r="BA1293" i="3"/>
  <c r="AZ1293" i="3"/>
  <c r="AX1293" i="3"/>
  <c r="AY1293" i="3" s="1"/>
  <c r="AW1293" i="3"/>
  <c r="AU1293" i="3"/>
  <c r="AT1293" i="3"/>
  <c r="AS1293" i="3"/>
  <c r="AP1293" i="3" s="1"/>
  <c r="AR1293" i="3"/>
  <c r="AQ1293" i="3"/>
  <c r="AO1293" i="3"/>
  <c r="AN1293" i="3"/>
  <c r="AM1293" i="3"/>
  <c r="AL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O1293" i="3"/>
  <c r="N1293" i="3"/>
  <c r="M1293" i="3"/>
  <c r="L1293" i="3"/>
  <c r="K1293" i="3"/>
  <c r="BA1292" i="3"/>
  <c r="AZ1292" i="3"/>
  <c r="AX1292" i="3"/>
  <c r="AY1292" i="3" s="1"/>
  <c r="AW1292" i="3"/>
  <c r="AU1292" i="3"/>
  <c r="AT1292" i="3"/>
  <c r="AS1292" i="3"/>
  <c r="AP1292" i="3" s="1"/>
  <c r="AR1292" i="3"/>
  <c r="AQ1292" i="3"/>
  <c r="AO1292" i="3"/>
  <c r="AN1292" i="3"/>
  <c r="AM1292" i="3"/>
  <c r="AL1292" i="3"/>
  <c r="AK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O1292" i="3"/>
  <c r="N1292" i="3"/>
  <c r="M1292" i="3"/>
  <c r="L1292" i="3"/>
  <c r="K1292" i="3"/>
  <c r="BA1291" i="3"/>
  <c r="AZ1291" i="3"/>
  <c r="AX1291" i="3"/>
  <c r="AY1291" i="3" s="1"/>
  <c r="AW1291" i="3"/>
  <c r="AU1291" i="3"/>
  <c r="AT1291" i="3"/>
  <c r="AS1291" i="3"/>
  <c r="AP1291" i="3" s="1"/>
  <c r="AR1291" i="3"/>
  <c r="AQ1291" i="3"/>
  <c r="AO1291" i="3"/>
  <c r="AN1291" i="3"/>
  <c r="AM1291" i="3"/>
  <c r="AL1291" i="3"/>
  <c r="AE1291" i="3"/>
  <c r="AK1291" i="3" s="1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O1291" i="3"/>
  <c r="N1291" i="3"/>
  <c r="M1291" i="3"/>
  <c r="L1291" i="3"/>
  <c r="K1291" i="3"/>
  <c r="BA1290" i="3"/>
  <c r="AZ1290" i="3"/>
  <c r="AX1290" i="3"/>
  <c r="AY1290" i="3" s="1"/>
  <c r="AW1290" i="3"/>
  <c r="AU1290" i="3"/>
  <c r="AT1290" i="3"/>
  <c r="AS1290" i="3"/>
  <c r="AP1290" i="3" s="1"/>
  <c r="AR1290" i="3"/>
  <c r="AQ1290" i="3"/>
  <c r="AO1290" i="3"/>
  <c r="AN1290" i="3"/>
  <c r="AM1290" i="3"/>
  <c r="AL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O1290" i="3"/>
  <c r="N1290" i="3"/>
  <c r="M1290" i="3"/>
  <c r="L1290" i="3"/>
  <c r="K1290" i="3"/>
  <c r="BA1289" i="3"/>
  <c r="AZ1289" i="3"/>
  <c r="AX1289" i="3"/>
  <c r="AY1289" i="3" s="1"/>
  <c r="AW1289" i="3"/>
  <c r="AU1289" i="3"/>
  <c r="AT1289" i="3"/>
  <c r="AS1289" i="3"/>
  <c r="AP1289" i="3" s="1"/>
  <c r="AR1289" i="3"/>
  <c r="AQ1289" i="3"/>
  <c r="AO1289" i="3"/>
  <c r="AN1289" i="3"/>
  <c r="AM1289" i="3"/>
  <c r="AL1289" i="3"/>
  <c r="AK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Q1289" i="3"/>
  <c r="O1289" i="3"/>
  <c r="N1289" i="3"/>
  <c r="M1289" i="3"/>
  <c r="L1289" i="3"/>
  <c r="K1289" i="3"/>
  <c r="BA1288" i="3"/>
  <c r="AZ1288" i="3"/>
  <c r="AX1288" i="3"/>
  <c r="AY1288" i="3" s="1"/>
  <c r="AW1288" i="3"/>
  <c r="AU1288" i="3"/>
  <c r="AT1288" i="3"/>
  <c r="AS1288" i="3"/>
  <c r="AP1288" i="3" s="1"/>
  <c r="AR1288" i="3"/>
  <c r="AQ1288" i="3"/>
  <c r="AO1288" i="3"/>
  <c r="AN1288" i="3"/>
  <c r="AM1288" i="3"/>
  <c r="AL1288" i="3"/>
  <c r="AE1288" i="3"/>
  <c r="AK1288" i="3" s="1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O1288" i="3"/>
  <c r="N1288" i="3"/>
  <c r="M1288" i="3"/>
  <c r="L1288" i="3"/>
  <c r="K1288" i="3"/>
  <c r="BA1287" i="3"/>
  <c r="AZ1287" i="3"/>
  <c r="AX1287" i="3"/>
  <c r="AY1287" i="3" s="1"/>
  <c r="AW1287" i="3"/>
  <c r="AU1287" i="3"/>
  <c r="AT1287" i="3"/>
  <c r="AS1287" i="3"/>
  <c r="AP1287" i="3" s="1"/>
  <c r="AR1287" i="3"/>
  <c r="AQ1287" i="3"/>
  <c r="AO1287" i="3"/>
  <c r="AN1287" i="3"/>
  <c r="AM1287" i="3"/>
  <c r="AL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O1287" i="3"/>
  <c r="N1287" i="3"/>
  <c r="M1287" i="3"/>
  <c r="L1287" i="3"/>
  <c r="K1287" i="3"/>
  <c r="BA1286" i="3"/>
  <c r="AZ1286" i="3"/>
  <c r="AX1286" i="3"/>
  <c r="AY1286" i="3" s="1"/>
  <c r="AW1286" i="3"/>
  <c r="AU1286" i="3"/>
  <c r="AT1286" i="3"/>
  <c r="AS1286" i="3"/>
  <c r="AP1286" i="3" s="1"/>
  <c r="AR1286" i="3"/>
  <c r="AQ1286" i="3"/>
  <c r="AO1286" i="3"/>
  <c r="AN1286" i="3"/>
  <c r="AM1286" i="3"/>
  <c r="AL1286" i="3"/>
  <c r="AK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O1286" i="3"/>
  <c r="N1286" i="3"/>
  <c r="M1286" i="3"/>
  <c r="L1286" i="3"/>
  <c r="K1286" i="3"/>
  <c r="BA1285" i="3"/>
  <c r="AZ1285" i="3"/>
  <c r="AX1285" i="3"/>
  <c r="AY1285" i="3" s="1"/>
  <c r="AW1285" i="3"/>
  <c r="AU1285" i="3"/>
  <c r="AT1285" i="3"/>
  <c r="AS1285" i="3"/>
  <c r="AP1285" i="3" s="1"/>
  <c r="AR1285" i="3"/>
  <c r="AQ1285" i="3"/>
  <c r="AO1285" i="3"/>
  <c r="AN1285" i="3"/>
  <c r="AM1285" i="3"/>
  <c r="AL1285" i="3"/>
  <c r="AE1285" i="3"/>
  <c r="AK1285" i="3" s="1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O1285" i="3"/>
  <c r="N1285" i="3"/>
  <c r="M1285" i="3"/>
  <c r="L1285" i="3"/>
  <c r="K1285" i="3"/>
  <c r="BA1284" i="3"/>
  <c r="AZ1284" i="3"/>
  <c r="AX1284" i="3"/>
  <c r="AY1284" i="3" s="1"/>
  <c r="AW1284" i="3"/>
  <c r="AU1284" i="3"/>
  <c r="AT1284" i="3"/>
  <c r="AS1284" i="3"/>
  <c r="AP1284" i="3" s="1"/>
  <c r="AR1284" i="3"/>
  <c r="AQ1284" i="3"/>
  <c r="AO1284" i="3"/>
  <c r="AN1284" i="3"/>
  <c r="AM1284" i="3"/>
  <c r="AL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O1284" i="3"/>
  <c r="N1284" i="3"/>
  <c r="M1284" i="3"/>
  <c r="L1284" i="3"/>
  <c r="K1284" i="3"/>
  <c r="BA1283" i="3"/>
  <c r="AZ1283" i="3"/>
  <c r="AX1283" i="3"/>
  <c r="AY1283" i="3" s="1"/>
  <c r="AW1283" i="3"/>
  <c r="AU1283" i="3"/>
  <c r="AT1283" i="3"/>
  <c r="AS1283" i="3"/>
  <c r="AP1283" i="3" s="1"/>
  <c r="AR1283" i="3"/>
  <c r="AQ1283" i="3"/>
  <c r="AO1283" i="3"/>
  <c r="AN1283" i="3"/>
  <c r="AM1283" i="3"/>
  <c r="AL1283" i="3"/>
  <c r="AK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Q1283" i="3"/>
  <c r="O1283" i="3"/>
  <c r="N1283" i="3"/>
  <c r="M1283" i="3"/>
  <c r="L1283" i="3"/>
  <c r="K1283" i="3"/>
  <c r="BA1282" i="3"/>
  <c r="AZ1282" i="3"/>
  <c r="AX1282" i="3"/>
  <c r="AY1282" i="3" s="1"/>
  <c r="AW1282" i="3"/>
  <c r="AU1282" i="3"/>
  <c r="AT1282" i="3"/>
  <c r="AS1282" i="3"/>
  <c r="AP1282" i="3" s="1"/>
  <c r="AR1282" i="3"/>
  <c r="AQ1282" i="3"/>
  <c r="AO1282" i="3"/>
  <c r="AN1282" i="3"/>
  <c r="AM1282" i="3"/>
  <c r="AL1282" i="3"/>
  <c r="AE1282" i="3"/>
  <c r="AK1282" i="3" s="1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Q1282" i="3"/>
  <c r="O1282" i="3"/>
  <c r="N1282" i="3"/>
  <c r="M1282" i="3"/>
  <c r="L1282" i="3"/>
  <c r="K1282" i="3"/>
  <c r="BA1281" i="3"/>
  <c r="AZ1281" i="3"/>
  <c r="AX1281" i="3"/>
  <c r="AY1281" i="3" s="1"/>
  <c r="AW1281" i="3"/>
  <c r="AU1281" i="3"/>
  <c r="AT1281" i="3"/>
  <c r="AS1281" i="3"/>
  <c r="AP1281" i="3" s="1"/>
  <c r="AR1281" i="3"/>
  <c r="AQ1281" i="3"/>
  <c r="AO1281" i="3"/>
  <c r="AN1281" i="3"/>
  <c r="AM1281" i="3"/>
  <c r="AL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Q1281" i="3"/>
  <c r="O1281" i="3"/>
  <c r="N1281" i="3"/>
  <c r="M1281" i="3"/>
  <c r="L1281" i="3"/>
  <c r="K1281" i="3"/>
  <c r="BA1280" i="3"/>
  <c r="AZ1280" i="3"/>
  <c r="AX1280" i="3"/>
  <c r="AY1280" i="3" s="1"/>
  <c r="AW1280" i="3"/>
  <c r="AU1280" i="3"/>
  <c r="AT1280" i="3"/>
  <c r="AS1280" i="3"/>
  <c r="AP1280" i="3" s="1"/>
  <c r="AR1280" i="3"/>
  <c r="AQ1280" i="3"/>
  <c r="AO1280" i="3"/>
  <c r="AN1280" i="3"/>
  <c r="AM1280" i="3"/>
  <c r="AL1280" i="3"/>
  <c r="AK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Q1280" i="3"/>
  <c r="O1280" i="3"/>
  <c r="N1280" i="3"/>
  <c r="M1280" i="3"/>
  <c r="L1280" i="3"/>
  <c r="K1280" i="3"/>
  <c r="BA1279" i="3"/>
  <c r="AZ1279" i="3"/>
  <c r="AX1279" i="3"/>
  <c r="AY1279" i="3" s="1"/>
  <c r="AW1279" i="3"/>
  <c r="AU1279" i="3"/>
  <c r="AT1279" i="3"/>
  <c r="AS1279" i="3"/>
  <c r="AP1279" i="3" s="1"/>
  <c r="AR1279" i="3"/>
  <c r="AQ1279" i="3"/>
  <c r="AO1279" i="3"/>
  <c r="AN1279" i="3"/>
  <c r="AM1279" i="3"/>
  <c r="AL1279" i="3"/>
  <c r="AE1279" i="3"/>
  <c r="AK1279" i="3" s="1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Q1279" i="3"/>
  <c r="O1279" i="3"/>
  <c r="N1279" i="3"/>
  <c r="M1279" i="3"/>
  <c r="L1279" i="3"/>
  <c r="K1279" i="3"/>
  <c r="BA1278" i="3"/>
  <c r="AZ1278" i="3"/>
  <c r="AX1278" i="3"/>
  <c r="AY1278" i="3" s="1"/>
  <c r="AW1278" i="3"/>
  <c r="AU1278" i="3"/>
  <c r="AT1278" i="3"/>
  <c r="AS1278" i="3"/>
  <c r="AP1278" i="3" s="1"/>
  <c r="AR1278" i="3"/>
  <c r="AQ1278" i="3"/>
  <c r="AO1278" i="3"/>
  <c r="AN1278" i="3"/>
  <c r="AM1278" i="3"/>
  <c r="AL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Q1278" i="3"/>
  <c r="O1278" i="3"/>
  <c r="N1278" i="3"/>
  <c r="M1278" i="3"/>
  <c r="L1278" i="3"/>
  <c r="K1278" i="3"/>
  <c r="BA1277" i="3"/>
  <c r="AZ1277" i="3"/>
  <c r="AX1277" i="3"/>
  <c r="AY1277" i="3" s="1"/>
  <c r="AW1277" i="3"/>
  <c r="AU1277" i="3"/>
  <c r="AT1277" i="3"/>
  <c r="AS1277" i="3"/>
  <c r="AP1277" i="3" s="1"/>
  <c r="AR1277" i="3"/>
  <c r="AQ1277" i="3"/>
  <c r="AO1277" i="3"/>
  <c r="AN1277" i="3"/>
  <c r="AM1277" i="3"/>
  <c r="AL1277" i="3"/>
  <c r="AK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Q1277" i="3"/>
  <c r="O1277" i="3"/>
  <c r="N1277" i="3"/>
  <c r="M1277" i="3"/>
  <c r="L1277" i="3"/>
  <c r="K1277" i="3"/>
  <c r="BA1276" i="3"/>
  <c r="AZ1276" i="3"/>
  <c r="AX1276" i="3"/>
  <c r="AY1276" i="3" s="1"/>
  <c r="AW1276" i="3"/>
  <c r="AU1276" i="3"/>
  <c r="AT1276" i="3"/>
  <c r="AS1276" i="3"/>
  <c r="AP1276" i="3" s="1"/>
  <c r="AR1276" i="3"/>
  <c r="AQ1276" i="3"/>
  <c r="AO1276" i="3"/>
  <c r="AN1276" i="3"/>
  <c r="AM1276" i="3"/>
  <c r="AL1276" i="3"/>
  <c r="AE1276" i="3"/>
  <c r="AK1276" i="3" s="1"/>
  <c r="AD1276" i="3"/>
  <c r="AC1276" i="3"/>
  <c r="AB1276" i="3"/>
  <c r="AA1276" i="3"/>
  <c r="Z1276" i="3"/>
  <c r="Y1276" i="3"/>
  <c r="X1276" i="3"/>
  <c r="W1276" i="3"/>
  <c r="V1276" i="3"/>
  <c r="U1276" i="3"/>
  <c r="T1276" i="3"/>
  <c r="S1276" i="3"/>
  <c r="R1276" i="3"/>
  <c r="Q1276" i="3"/>
  <c r="O1276" i="3"/>
  <c r="N1276" i="3"/>
  <c r="M1276" i="3"/>
  <c r="L1276" i="3"/>
  <c r="K1276" i="3"/>
  <c r="BA1275" i="3"/>
  <c r="AZ1275" i="3"/>
  <c r="AX1275" i="3"/>
  <c r="AY1275" i="3" s="1"/>
  <c r="AW1275" i="3"/>
  <c r="AU1275" i="3"/>
  <c r="AT1275" i="3"/>
  <c r="AS1275" i="3"/>
  <c r="AP1275" i="3" s="1"/>
  <c r="AR1275" i="3"/>
  <c r="AQ1275" i="3"/>
  <c r="AO1275" i="3"/>
  <c r="AN1275" i="3"/>
  <c r="AM1275" i="3"/>
  <c r="AL1275" i="3"/>
  <c r="AE1275" i="3"/>
  <c r="AD1275" i="3"/>
  <c r="AC1275" i="3"/>
  <c r="AB1275" i="3"/>
  <c r="AA1275" i="3"/>
  <c r="Z1275" i="3"/>
  <c r="Y1275" i="3"/>
  <c r="X1275" i="3"/>
  <c r="W1275" i="3"/>
  <c r="V1275" i="3"/>
  <c r="U1275" i="3"/>
  <c r="T1275" i="3"/>
  <c r="S1275" i="3"/>
  <c r="R1275" i="3"/>
  <c r="Q1275" i="3"/>
  <c r="O1275" i="3"/>
  <c r="N1275" i="3"/>
  <c r="M1275" i="3"/>
  <c r="L1275" i="3"/>
  <c r="K1275" i="3"/>
  <c r="BA1274" i="3"/>
  <c r="AZ1274" i="3"/>
  <c r="AX1274" i="3"/>
  <c r="AY1274" i="3" s="1"/>
  <c r="AW1274" i="3"/>
  <c r="AU1274" i="3"/>
  <c r="AT1274" i="3"/>
  <c r="AS1274" i="3"/>
  <c r="AP1274" i="3" s="1"/>
  <c r="AR1274" i="3"/>
  <c r="AQ1274" i="3"/>
  <c r="AO1274" i="3"/>
  <c r="AN1274" i="3"/>
  <c r="AM1274" i="3"/>
  <c r="AL1274" i="3"/>
  <c r="AK1274" i="3"/>
  <c r="AE1274" i="3"/>
  <c r="AD1274" i="3"/>
  <c r="AC1274" i="3"/>
  <c r="AB1274" i="3"/>
  <c r="AA1274" i="3"/>
  <c r="Z1274" i="3"/>
  <c r="Y1274" i="3"/>
  <c r="X1274" i="3"/>
  <c r="W1274" i="3"/>
  <c r="V1274" i="3"/>
  <c r="U1274" i="3"/>
  <c r="T1274" i="3"/>
  <c r="S1274" i="3"/>
  <c r="R1274" i="3"/>
  <c r="Q1274" i="3"/>
  <c r="O1274" i="3"/>
  <c r="N1274" i="3"/>
  <c r="M1274" i="3"/>
  <c r="L1274" i="3"/>
  <c r="K1274" i="3"/>
  <c r="BA1273" i="3"/>
  <c r="AZ1273" i="3"/>
  <c r="AX1273" i="3"/>
  <c r="AY1273" i="3" s="1"/>
  <c r="AW1273" i="3"/>
  <c r="AU1273" i="3"/>
  <c r="AT1273" i="3"/>
  <c r="AS1273" i="3"/>
  <c r="AP1273" i="3" s="1"/>
  <c r="AR1273" i="3"/>
  <c r="AQ1273" i="3"/>
  <c r="AO1273" i="3"/>
  <c r="AN1273" i="3"/>
  <c r="AM1273" i="3"/>
  <c r="AL1273" i="3"/>
  <c r="AE1273" i="3"/>
  <c r="AK1273" i="3" s="1"/>
  <c r="AD1273" i="3"/>
  <c r="AC1273" i="3"/>
  <c r="AB1273" i="3"/>
  <c r="AA1273" i="3"/>
  <c r="Z1273" i="3"/>
  <c r="Y1273" i="3"/>
  <c r="X1273" i="3"/>
  <c r="W1273" i="3"/>
  <c r="V1273" i="3"/>
  <c r="U1273" i="3"/>
  <c r="T1273" i="3"/>
  <c r="S1273" i="3"/>
  <c r="R1273" i="3"/>
  <c r="Q1273" i="3"/>
  <c r="O1273" i="3"/>
  <c r="N1273" i="3"/>
  <c r="M1273" i="3"/>
  <c r="L1273" i="3"/>
  <c r="K1273" i="3"/>
  <c r="BA1272" i="3"/>
  <c r="AZ1272" i="3"/>
  <c r="AX1272" i="3"/>
  <c r="AY1272" i="3" s="1"/>
  <c r="AW1272" i="3"/>
  <c r="AU1272" i="3"/>
  <c r="AT1272" i="3"/>
  <c r="AS1272" i="3"/>
  <c r="AP1272" i="3" s="1"/>
  <c r="AR1272" i="3"/>
  <c r="AQ1272" i="3"/>
  <c r="AO1272" i="3"/>
  <c r="AN1272" i="3"/>
  <c r="AM1272" i="3"/>
  <c r="AL1272" i="3"/>
  <c r="AE1272" i="3"/>
  <c r="AD1272" i="3"/>
  <c r="AC1272" i="3"/>
  <c r="AB1272" i="3"/>
  <c r="AA1272" i="3"/>
  <c r="Z1272" i="3"/>
  <c r="Y1272" i="3"/>
  <c r="X1272" i="3"/>
  <c r="W1272" i="3"/>
  <c r="V1272" i="3"/>
  <c r="U1272" i="3"/>
  <c r="T1272" i="3"/>
  <c r="S1272" i="3"/>
  <c r="R1272" i="3"/>
  <c r="Q1272" i="3"/>
  <c r="O1272" i="3"/>
  <c r="N1272" i="3"/>
  <c r="M1272" i="3"/>
  <c r="L1272" i="3"/>
  <c r="K1272" i="3"/>
  <c r="BA1271" i="3"/>
  <c r="AZ1271" i="3"/>
  <c r="AX1271" i="3"/>
  <c r="AY1271" i="3" s="1"/>
  <c r="AW1271" i="3"/>
  <c r="AU1271" i="3"/>
  <c r="AT1271" i="3"/>
  <c r="AS1271" i="3"/>
  <c r="AP1271" i="3" s="1"/>
  <c r="AR1271" i="3"/>
  <c r="AQ1271" i="3"/>
  <c r="AO1271" i="3"/>
  <c r="AN1271" i="3"/>
  <c r="AM1271" i="3"/>
  <c r="AL1271" i="3"/>
  <c r="AK1271" i="3"/>
  <c r="AE1271" i="3"/>
  <c r="AD1271" i="3"/>
  <c r="AC1271" i="3"/>
  <c r="AB1271" i="3"/>
  <c r="AA1271" i="3"/>
  <c r="Z1271" i="3"/>
  <c r="Y1271" i="3"/>
  <c r="X1271" i="3"/>
  <c r="W1271" i="3"/>
  <c r="V1271" i="3"/>
  <c r="U1271" i="3"/>
  <c r="T1271" i="3"/>
  <c r="S1271" i="3"/>
  <c r="R1271" i="3"/>
  <c r="Q1271" i="3"/>
  <c r="O1271" i="3"/>
  <c r="N1271" i="3"/>
  <c r="M1271" i="3"/>
  <c r="L1271" i="3"/>
  <c r="K1271" i="3"/>
  <c r="BA1270" i="3"/>
  <c r="AZ1270" i="3"/>
  <c r="AX1270" i="3"/>
  <c r="AY1270" i="3" s="1"/>
  <c r="AW1270" i="3"/>
  <c r="AU1270" i="3"/>
  <c r="AT1270" i="3"/>
  <c r="AS1270" i="3"/>
  <c r="AP1270" i="3" s="1"/>
  <c r="AR1270" i="3"/>
  <c r="AQ1270" i="3"/>
  <c r="AO1270" i="3"/>
  <c r="AN1270" i="3"/>
  <c r="AM1270" i="3"/>
  <c r="AL1270" i="3"/>
  <c r="AE1270" i="3"/>
  <c r="AK1270" i="3" s="1"/>
  <c r="AD1270" i="3"/>
  <c r="AC1270" i="3"/>
  <c r="AB1270" i="3"/>
  <c r="AA1270" i="3"/>
  <c r="Z1270" i="3"/>
  <c r="Y1270" i="3"/>
  <c r="X1270" i="3"/>
  <c r="W1270" i="3"/>
  <c r="V1270" i="3"/>
  <c r="U1270" i="3"/>
  <c r="T1270" i="3"/>
  <c r="S1270" i="3"/>
  <c r="R1270" i="3"/>
  <c r="Q1270" i="3"/>
  <c r="O1270" i="3"/>
  <c r="N1270" i="3"/>
  <c r="M1270" i="3"/>
  <c r="L1270" i="3"/>
  <c r="K1270" i="3"/>
  <c r="BA1269" i="3"/>
  <c r="AZ1269" i="3"/>
  <c r="AX1269" i="3"/>
  <c r="AY1269" i="3" s="1"/>
  <c r="AW1269" i="3"/>
  <c r="AU1269" i="3"/>
  <c r="AT1269" i="3"/>
  <c r="AS1269" i="3"/>
  <c r="AP1269" i="3" s="1"/>
  <c r="AR1269" i="3"/>
  <c r="AQ1269" i="3"/>
  <c r="AO1269" i="3"/>
  <c r="AN1269" i="3"/>
  <c r="AM1269" i="3"/>
  <c r="AL1269" i="3"/>
  <c r="AE1269" i="3"/>
  <c r="AD1269" i="3"/>
  <c r="AC1269" i="3"/>
  <c r="AB1269" i="3"/>
  <c r="AA1269" i="3"/>
  <c r="Z1269" i="3"/>
  <c r="Y1269" i="3"/>
  <c r="X1269" i="3"/>
  <c r="W1269" i="3"/>
  <c r="V1269" i="3"/>
  <c r="U1269" i="3"/>
  <c r="T1269" i="3"/>
  <c r="S1269" i="3"/>
  <c r="R1269" i="3"/>
  <c r="Q1269" i="3"/>
  <c r="O1269" i="3"/>
  <c r="N1269" i="3"/>
  <c r="M1269" i="3"/>
  <c r="L1269" i="3"/>
  <c r="K1269" i="3"/>
  <c r="BA1268" i="3"/>
  <c r="AZ1268" i="3"/>
  <c r="AX1268" i="3"/>
  <c r="AY1268" i="3" s="1"/>
  <c r="AW1268" i="3"/>
  <c r="AU1268" i="3"/>
  <c r="AT1268" i="3"/>
  <c r="AS1268" i="3"/>
  <c r="AP1268" i="3" s="1"/>
  <c r="AR1268" i="3"/>
  <c r="AQ1268" i="3"/>
  <c r="AO1268" i="3"/>
  <c r="AN1268" i="3"/>
  <c r="AM1268" i="3"/>
  <c r="AL1268" i="3"/>
  <c r="AK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Q1268" i="3"/>
  <c r="O1268" i="3"/>
  <c r="N1268" i="3"/>
  <c r="M1268" i="3"/>
  <c r="L1268" i="3"/>
  <c r="K1268" i="3"/>
  <c r="BA1267" i="3"/>
  <c r="AZ1267" i="3"/>
  <c r="AX1267" i="3"/>
  <c r="AY1267" i="3" s="1"/>
  <c r="AW1267" i="3"/>
  <c r="AU1267" i="3"/>
  <c r="AT1267" i="3"/>
  <c r="AS1267" i="3"/>
  <c r="AP1267" i="3" s="1"/>
  <c r="AR1267" i="3"/>
  <c r="AQ1267" i="3"/>
  <c r="AO1267" i="3"/>
  <c r="AN1267" i="3"/>
  <c r="AM1267" i="3"/>
  <c r="AL1267" i="3"/>
  <c r="AE1267" i="3"/>
  <c r="AK1267" i="3" s="1"/>
  <c r="AD1267" i="3"/>
  <c r="AC1267" i="3"/>
  <c r="AB1267" i="3"/>
  <c r="AA1267" i="3"/>
  <c r="Z1267" i="3"/>
  <c r="Y1267" i="3"/>
  <c r="X1267" i="3"/>
  <c r="W1267" i="3"/>
  <c r="V1267" i="3"/>
  <c r="U1267" i="3"/>
  <c r="T1267" i="3"/>
  <c r="S1267" i="3"/>
  <c r="R1267" i="3"/>
  <c r="Q1267" i="3"/>
  <c r="O1267" i="3"/>
  <c r="N1267" i="3"/>
  <c r="M1267" i="3"/>
  <c r="L1267" i="3"/>
  <c r="K1267" i="3"/>
  <c r="BA1266" i="3"/>
  <c r="AZ1266" i="3"/>
  <c r="AX1266" i="3"/>
  <c r="AY1266" i="3" s="1"/>
  <c r="AW1266" i="3"/>
  <c r="AU1266" i="3"/>
  <c r="AT1266" i="3"/>
  <c r="AS1266" i="3"/>
  <c r="AP1266" i="3" s="1"/>
  <c r="AR1266" i="3"/>
  <c r="AQ1266" i="3"/>
  <c r="AO1266" i="3"/>
  <c r="AN1266" i="3"/>
  <c r="AM1266" i="3"/>
  <c r="AL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Q1266" i="3"/>
  <c r="O1266" i="3"/>
  <c r="N1266" i="3"/>
  <c r="M1266" i="3"/>
  <c r="L1266" i="3"/>
  <c r="K1266" i="3"/>
  <c r="BA1265" i="3"/>
  <c r="AZ1265" i="3"/>
  <c r="AX1265" i="3"/>
  <c r="AY1265" i="3" s="1"/>
  <c r="AW1265" i="3"/>
  <c r="AU1265" i="3"/>
  <c r="AT1265" i="3"/>
  <c r="AS1265" i="3"/>
  <c r="AP1265" i="3" s="1"/>
  <c r="AR1265" i="3"/>
  <c r="AQ1265" i="3"/>
  <c r="AO1265" i="3"/>
  <c r="AN1265" i="3"/>
  <c r="AM1265" i="3"/>
  <c r="AL1265" i="3"/>
  <c r="AK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Q1265" i="3"/>
  <c r="O1265" i="3"/>
  <c r="N1265" i="3"/>
  <c r="M1265" i="3"/>
  <c r="L1265" i="3"/>
  <c r="K1265" i="3"/>
  <c r="BA1264" i="3"/>
  <c r="AZ1264" i="3"/>
  <c r="AX1264" i="3"/>
  <c r="AY1264" i="3" s="1"/>
  <c r="AW1264" i="3"/>
  <c r="AU1264" i="3"/>
  <c r="AT1264" i="3"/>
  <c r="AS1264" i="3"/>
  <c r="AP1264" i="3" s="1"/>
  <c r="AR1264" i="3"/>
  <c r="AQ1264" i="3"/>
  <c r="AO1264" i="3"/>
  <c r="AN1264" i="3"/>
  <c r="AM1264" i="3"/>
  <c r="AL1264" i="3"/>
  <c r="AE1264" i="3"/>
  <c r="AK1264" i="3" s="1"/>
  <c r="AD1264" i="3"/>
  <c r="AC1264" i="3"/>
  <c r="AB1264" i="3"/>
  <c r="AA1264" i="3"/>
  <c r="Z1264" i="3"/>
  <c r="Y1264" i="3"/>
  <c r="X1264" i="3"/>
  <c r="W1264" i="3"/>
  <c r="V1264" i="3"/>
  <c r="U1264" i="3"/>
  <c r="T1264" i="3"/>
  <c r="S1264" i="3"/>
  <c r="R1264" i="3"/>
  <c r="Q1264" i="3"/>
  <c r="O1264" i="3"/>
  <c r="N1264" i="3"/>
  <c r="M1264" i="3"/>
  <c r="L1264" i="3"/>
  <c r="K1264" i="3"/>
  <c r="BA1263" i="3"/>
  <c r="AZ1263" i="3"/>
  <c r="AX1263" i="3"/>
  <c r="AY1263" i="3" s="1"/>
  <c r="AW1263" i="3"/>
  <c r="AU1263" i="3"/>
  <c r="AT1263" i="3"/>
  <c r="AS1263" i="3"/>
  <c r="AP1263" i="3" s="1"/>
  <c r="AR1263" i="3"/>
  <c r="AQ1263" i="3"/>
  <c r="AO1263" i="3"/>
  <c r="AN1263" i="3"/>
  <c r="AM1263" i="3"/>
  <c r="AL1263" i="3"/>
  <c r="AE1263" i="3"/>
  <c r="AD1263" i="3"/>
  <c r="AC1263" i="3"/>
  <c r="AB1263" i="3"/>
  <c r="AA1263" i="3"/>
  <c r="Z1263" i="3"/>
  <c r="Y1263" i="3"/>
  <c r="X1263" i="3"/>
  <c r="W1263" i="3"/>
  <c r="V1263" i="3"/>
  <c r="U1263" i="3"/>
  <c r="T1263" i="3"/>
  <c r="S1263" i="3"/>
  <c r="R1263" i="3"/>
  <c r="Q1263" i="3"/>
  <c r="O1263" i="3"/>
  <c r="N1263" i="3"/>
  <c r="M1263" i="3"/>
  <c r="L1263" i="3"/>
  <c r="K1263" i="3"/>
  <c r="BA1262" i="3"/>
  <c r="AZ1262" i="3"/>
  <c r="AX1262" i="3"/>
  <c r="AY1262" i="3" s="1"/>
  <c r="AW1262" i="3"/>
  <c r="AU1262" i="3"/>
  <c r="AT1262" i="3"/>
  <c r="AS1262" i="3"/>
  <c r="AP1262" i="3" s="1"/>
  <c r="AR1262" i="3"/>
  <c r="AQ1262" i="3"/>
  <c r="AO1262" i="3"/>
  <c r="AN1262" i="3"/>
  <c r="AM1262" i="3"/>
  <c r="AL1262" i="3"/>
  <c r="AK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Q1262" i="3"/>
  <c r="O1262" i="3"/>
  <c r="N1262" i="3"/>
  <c r="M1262" i="3"/>
  <c r="L1262" i="3"/>
  <c r="K1262" i="3"/>
  <c r="BA1261" i="3"/>
  <c r="AZ1261" i="3"/>
  <c r="AX1261" i="3"/>
  <c r="AY1261" i="3" s="1"/>
  <c r="AW1261" i="3"/>
  <c r="AU1261" i="3"/>
  <c r="AT1261" i="3"/>
  <c r="AS1261" i="3"/>
  <c r="AP1261" i="3" s="1"/>
  <c r="AR1261" i="3"/>
  <c r="AQ1261" i="3"/>
  <c r="AO1261" i="3"/>
  <c r="AN1261" i="3"/>
  <c r="AM1261" i="3"/>
  <c r="AL1261" i="3"/>
  <c r="AE1261" i="3"/>
  <c r="AK1261" i="3" s="1"/>
  <c r="AD1261" i="3"/>
  <c r="AC1261" i="3"/>
  <c r="AB1261" i="3"/>
  <c r="AA1261" i="3"/>
  <c r="Z1261" i="3"/>
  <c r="Y1261" i="3"/>
  <c r="X1261" i="3"/>
  <c r="W1261" i="3"/>
  <c r="V1261" i="3"/>
  <c r="U1261" i="3"/>
  <c r="T1261" i="3"/>
  <c r="S1261" i="3"/>
  <c r="R1261" i="3"/>
  <c r="Q1261" i="3"/>
  <c r="O1261" i="3"/>
  <c r="N1261" i="3"/>
  <c r="M1261" i="3"/>
  <c r="L1261" i="3"/>
  <c r="K1261" i="3"/>
  <c r="BA1260" i="3"/>
  <c r="AZ1260" i="3"/>
  <c r="AX1260" i="3"/>
  <c r="AY1260" i="3" s="1"/>
  <c r="AW1260" i="3"/>
  <c r="AU1260" i="3"/>
  <c r="AT1260" i="3"/>
  <c r="AS1260" i="3"/>
  <c r="AP1260" i="3" s="1"/>
  <c r="AR1260" i="3"/>
  <c r="AQ1260" i="3"/>
  <c r="AO1260" i="3"/>
  <c r="AN1260" i="3"/>
  <c r="AM1260" i="3"/>
  <c r="AL1260" i="3"/>
  <c r="AE1260" i="3"/>
  <c r="AD1260" i="3"/>
  <c r="AC1260" i="3"/>
  <c r="AB1260" i="3"/>
  <c r="AA1260" i="3"/>
  <c r="Z1260" i="3"/>
  <c r="Y1260" i="3"/>
  <c r="X1260" i="3"/>
  <c r="W1260" i="3"/>
  <c r="V1260" i="3"/>
  <c r="U1260" i="3"/>
  <c r="T1260" i="3"/>
  <c r="S1260" i="3"/>
  <c r="R1260" i="3"/>
  <c r="Q1260" i="3"/>
  <c r="O1260" i="3"/>
  <c r="N1260" i="3"/>
  <c r="M1260" i="3"/>
  <c r="L1260" i="3"/>
  <c r="K1260" i="3"/>
  <c r="BA1259" i="3"/>
  <c r="AZ1259" i="3"/>
  <c r="AX1259" i="3"/>
  <c r="AY1259" i="3" s="1"/>
  <c r="AW1259" i="3"/>
  <c r="AU1259" i="3"/>
  <c r="AT1259" i="3"/>
  <c r="AS1259" i="3"/>
  <c r="AP1259" i="3" s="1"/>
  <c r="AR1259" i="3"/>
  <c r="AQ1259" i="3"/>
  <c r="AO1259" i="3"/>
  <c r="AN1259" i="3"/>
  <c r="AM1259" i="3"/>
  <c r="AL1259" i="3"/>
  <c r="AK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Q1259" i="3"/>
  <c r="O1259" i="3"/>
  <c r="N1259" i="3"/>
  <c r="M1259" i="3"/>
  <c r="L1259" i="3"/>
  <c r="K1259" i="3"/>
  <c r="BA1258" i="3"/>
  <c r="AZ1258" i="3"/>
  <c r="AX1258" i="3"/>
  <c r="AY1258" i="3" s="1"/>
  <c r="AW1258" i="3"/>
  <c r="AU1258" i="3"/>
  <c r="AT1258" i="3"/>
  <c r="AS1258" i="3"/>
  <c r="AP1258" i="3" s="1"/>
  <c r="AR1258" i="3"/>
  <c r="AQ1258" i="3"/>
  <c r="AO1258" i="3"/>
  <c r="AN1258" i="3"/>
  <c r="AM1258" i="3"/>
  <c r="AL1258" i="3"/>
  <c r="AE1258" i="3"/>
  <c r="AK1258" i="3" s="1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Q1258" i="3"/>
  <c r="O1258" i="3"/>
  <c r="N1258" i="3"/>
  <c r="M1258" i="3"/>
  <c r="L1258" i="3"/>
  <c r="K1258" i="3"/>
  <c r="BA1257" i="3"/>
  <c r="AZ1257" i="3"/>
  <c r="AX1257" i="3"/>
  <c r="AY1257" i="3" s="1"/>
  <c r="AW1257" i="3"/>
  <c r="AU1257" i="3"/>
  <c r="AT1257" i="3"/>
  <c r="AS1257" i="3"/>
  <c r="AP1257" i="3" s="1"/>
  <c r="AR1257" i="3"/>
  <c r="AQ1257" i="3"/>
  <c r="AO1257" i="3"/>
  <c r="AN1257" i="3"/>
  <c r="AM1257" i="3"/>
  <c r="AL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O1257" i="3"/>
  <c r="N1257" i="3"/>
  <c r="M1257" i="3"/>
  <c r="L1257" i="3"/>
  <c r="K1257" i="3"/>
  <c r="BA1256" i="3"/>
  <c r="AZ1256" i="3"/>
  <c r="AX1256" i="3"/>
  <c r="AY1256" i="3" s="1"/>
  <c r="AW1256" i="3"/>
  <c r="AU1256" i="3"/>
  <c r="AT1256" i="3"/>
  <c r="AS1256" i="3"/>
  <c r="AP1256" i="3" s="1"/>
  <c r="AR1256" i="3"/>
  <c r="AQ1256" i="3"/>
  <c r="AO1256" i="3"/>
  <c r="AN1256" i="3"/>
  <c r="AM1256" i="3"/>
  <c r="AL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Q1256" i="3"/>
  <c r="O1256" i="3"/>
  <c r="N1256" i="3"/>
  <c r="M1256" i="3"/>
  <c r="L1256" i="3"/>
  <c r="K1256" i="3"/>
  <c r="BA1255" i="3"/>
  <c r="AZ1255" i="3"/>
  <c r="AX1255" i="3"/>
  <c r="AY1255" i="3" s="1"/>
  <c r="AW1255" i="3"/>
  <c r="AU1255" i="3"/>
  <c r="AT1255" i="3"/>
  <c r="AS1255" i="3"/>
  <c r="AP1255" i="3" s="1"/>
  <c r="AR1255" i="3"/>
  <c r="AQ1255" i="3"/>
  <c r="AO1255" i="3"/>
  <c r="AN1255" i="3"/>
  <c r="AM1255" i="3"/>
  <c r="AL1255" i="3"/>
  <c r="AE1255" i="3"/>
  <c r="AK1255" i="3" s="1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Q1255" i="3"/>
  <c r="O1255" i="3"/>
  <c r="N1255" i="3"/>
  <c r="M1255" i="3"/>
  <c r="L1255" i="3"/>
  <c r="K1255" i="3"/>
  <c r="BA1254" i="3"/>
  <c r="AZ1254" i="3"/>
  <c r="AX1254" i="3"/>
  <c r="AY1254" i="3" s="1"/>
  <c r="AW1254" i="3"/>
  <c r="AU1254" i="3"/>
  <c r="AT1254" i="3"/>
  <c r="AS1254" i="3"/>
  <c r="AP1254" i="3" s="1"/>
  <c r="AR1254" i="3"/>
  <c r="AQ1254" i="3"/>
  <c r="AO1254" i="3"/>
  <c r="AN1254" i="3"/>
  <c r="AM1254" i="3"/>
  <c r="AL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Q1254" i="3"/>
  <c r="O1254" i="3"/>
  <c r="N1254" i="3"/>
  <c r="M1254" i="3"/>
  <c r="L1254" i="3"/>
  <c r="K1254" i="3"/>
  <c r="BA1253" i="3"/>
  <c r="AZ1253" i="3"/>
  <c r="AX1253" i="3"/>
  <c r="AY1253" i="3" s="1"/>
  <c r="AW1253" i="3"/>
  <c r="AU1253" i="3"/>
  <c r="AT1253" i="3"/>
  <c r="AS1253" i="3"/>
  <c r="AP1253" i="3" s="1"/>
  <c r="AR1253" i="3"/>
  <c r="AQ1253" i="3"/>
  <c r="AO1253" i="3"/>
  <c r="AN1253" i="3"/>
  <c r="AM1253" i="3"/>
  <c r="AL1253" i="3"/>
  <c r="AE1253" i="3"/>
  <c r="AD1253" i="3"/>
  <c r="AC1253" i="3"/>
  <c r="AB1253" i="3"/>
  <c r="AA1253" i="3"/>
  <c r="Z1253" i="3"/>
  <c r="Y1253" i="3"/>
  <c r="X1253" i="3"/>
  <c r="W1253" i="3"/>
  <c r="V1253" i="3"/>
  <c r="U1253" i="3"/>
  <c r="T1253" i="3"/>
  <c r="S1253" i="3"/>
  <c r="R1253" i="3"/>
  <c r="Q1253" i="3"/>
  <c r="O1253" i="3"/>
  <c r="N1253" i="3"/>
  <c r="M1253" i="3"/>
  <c r="L1253" i="3"/>
  <c r="K1253" i="3"/>
  <c r="BA1252" i="3"/>
  <c r="AZ1252" i="3"/>
  <c r="AX1252" i="3"/>
  <c r="AY1252" i="3" s="1"/>
  <c r="AW1252" i="3"/>
  <c r="AU1252" i="3"/>
  <c r="AT1252" i="3"/>
  <c r="AS1252" i="3"/>
  <c r="AP1252" i="3" s="1"/>
  <c r="AR1252" i="3"/>
  <c r="AQ1252" i="3"/>
  <c r="AO1252" i="3"/>
  <c r="AN1252" i="3"/>
  <c r="AM1252" i="3"/>
  <c r="AL1252" i="3"/>
  <c r="AE1252" i="3"/>
  <c r="AK1252" i="3" s="1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O1252" i="3"/>
  <c r="N1252" i="3"/>
  <c r="M1252" i="3"/>
  <c r="L1252" i="3"/>
  <c r="K1252" i="3"/>
  <c r="BA1251" i="3"/>
  <c r="AZ1251" i="3"/>
  <c r="AX1251" i="3"/>
  <c r="AY1251" i="3" s="1"/>
  <c r="AW1251" i="3"/>
  <c r="AU1251" i="3"/>
  <c r="AT1251" i="3"/>
  <c r="AS1251" i="3"/>
  <c r="AP1251" i="3" s="1"/>
  <c r="AR1251" i="3"/>
  <c r="AQ1251" i="3"/>
  <c r="AO1251" i="3"/>
  <c r="AN1251" i="3"/>
  <c r="AM1251" i="3"/>
  <c r="AL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Q1251" i="3"/>
  <c r="O1251" i="3"/>
  <c r="N1251" i="3"/>
  <c r="M1251" i="3"/>
  <c r="L1251" i="3"/>
  <c r="K1251" i="3"/>
  <c r="BA1250" i="3"/>
  <c r="AZ1250" i="3"/>
  <c r="AX1250" i="3"/>
  <c r="AY1250" i="3" s="1"/>
  <c r="AW1250" i="3"/>
  <c r="AU1250" i="3"/>
  <c r="AT1250" i="3"/>
  <c r="AS1250" i="3"/>
  <c r="AP1250" i="3" s="1"/>
  <c r="AR1250" i="3"/>
  <c r="AQ1250" i="3"/>
  <c r="AO1250" i="3"/>
  <c r="AN1250" i="3"/>
  <c r="AM1250" i="3"/>
  <c r="AL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Q1250" i="3"/>
  <c r="O1250" i="3"/>
  <c r="N1250" i="3"/>
  <c r="M1250" i="3"/>
  <c r="L1250" i="3"/>
  <c r="K1250" i="3"/>
  <c r="BA1249" i="3"/>
  <c r="AZ1249" i="3"/>
  <c r="AX1249" i="3"/>
  <c r="AY1249" i="3" s="1"/>
  <c r="AW1249" i="3"/>
  <c r="AU1249" i="3"/>
  <c r="AT1249" i="3"/>
  <c r="AS1249" i="3"/>
  <c r="AP1249" i="3" s="1"/>
  <c r="AR1249" i="3"/>
  <c r="AQ1249" i="3"/>
  <c r="AO1249" i="3"/>
  <c r="AN1249" i="3"/>
  <c r="AM1249" i="3"/>
  <c r="AL1249" i="3"/>
  <c r="AE1249" i="3"/>
  <c r="AK1249" i="3" s="1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Q1249" i="3"/>
  <c r="O1249" i="3"/>
  <c r="N1249" i="3"/>
  <c r="M1249" i="3"/>
  <c r="L1249" i="3"/>
  <c r="K1249" i="3"/>
  <c r="BA1248" i="3"/>
  <c r="AZ1248" i="3"/>
  <c r="AX1248" i="3"/>
  <c r="AY1248" i="3" s="1"/>
  <c r="AW1248" i="3"/>
  <c r="AU1248" i="3"/>
  <c r="AT1248" i="3"/>
  <c r="AS1248" i="3"/>
  <c r="AP1248" i="3" s="1"/>
  <c r="AR1248" i="3"/>
  <c r="AQ1248" i="3"/>
  <c r="AO1248" i="3"/>
  <c r="AN1248" i="3"/>
  <c r="AM1248" i="3"/>
  <c r="AL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O1248" i="3"/>
  <c r="N1248" i="3"/>
  <c r="M1248" i="3"/>
  <c r="L1248" i="3"/>
  <c r="K1248" i="3"/>
  <c r="BA1247" i="3"/>
  <c r="AZ1247" i="3"/>
  <c r="AX1247" i="3"/>
  <c r="AY1247" i="3" s="1"/>
  <c r="AW1247" i="3"/>
  <c r="AU1247" i="3"/>
  <c r="AT1247" i="3"/>
  <c r="AS1247" i="3"/>
  <c r="AP1247" i="3" s="1"/>
  <c r="AR1247" i="3"/>
  <c r="AQ1247" i="3"/>
  <c r="AO1247" i="3"/>
  <c r="AN1247" i="3"/>
  <c r="AM1247" i="3"/>
  <c r="AL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O1247" i="3"/>
  <c r="N1247" i="3"/>
  <c r="M1247" i="3"/>
  <c r="L1247" i="3"/>
  <c r="K1247" i="3"/>
  <c r="BA1246" i="3"/>
  <c r="AZ1246" i="3"/>
  <c r="AX1246" i="3"/>
  <c r="AY1246" i="3" s="1"/>
  <c r="AW1246" i="3"/>
  <c r="AU1246" i="3"/>
  <c r="AT1246" i="3"/>
  <c r="AS1246" i="3"/>
  <c r="AP1246" i="3" s="1"/>
  <c r="AR1246" i="3"/>
  <c r="AQ1246" i="3"/>
  <c r="AO1246" i="3"/>
  <c r="AN1246" i="3"/>
  <c r="AM1246" i="3"/>
  <c r="AL1246" i="3"/>
  <c r="AE1246" i="3"/>
  <c r="AK1246" i="3" s="1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O1246" i="3"/>
  <c r="N1246" i="3"/>
  <c r="M1246" i="3"/>
  <c r="L1246" i="3"/>
  <c r="K1246" i="3"/>
  <c r="BA1245" i="3"/>
  <c r="AZ1245" i="3"/>
  <c r="AX1245" i="3"/>
  <c r="AY1245" i="3" s="1"/>
  <c r="AW1245" i="3"/>
  <c r="AU1245" i="3"/>
  <c r="AT1245" i="3"/>
  <c r="AS1245" i="3"/>
  <c r="AP1245" i="3" s="1"/>
  <c r="AR1245" i="3"/>
  <c r="AQ1245" i="3"/>
  <c r="AO1245" i="3"/>
  <c r="AN1245" i="3"/>
  <c r="AM1245" i="3"/>
  <c r="AL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O1245" i="3"/>
  <c r="N1245" i="3"/>
  <c r="M1245" i="3"/>
  <c r="L1245" i="3"/>
  <c r="K1245" i="3"/>
  <c r="BA1244" i="3"/>
  <c r="AZ1244" i="3"/>
  <c r="AX1244" i="3"/>
  <c r="AY1244" i="3" s="1"/>
  <c r="AW1244" i="3"/>
  <c r="AU1244" i="3"/>
  <c r="AT1244" i="3"/>
  <c r="AS1244" i="3"/>
  <c r="AP1244" i="3" s="1"/>
  <c r="AR1244" i="3"/>
  <c r="AQ1244" i="3"/>
  <c r="AO1244" i="3"/>
  <c r="AN1244" i="3"/>
  <c r="AM1244" i="3"/>
  <c r="AL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Q1244" i="3"/>
  <c r="O1244" i="3"/>
  <c r="N1244" i="3"/>
  <c r="M1244" i="3"/>
  <c r="L1244" i="3"/>
  <c r="K1244" i="3"/>
  <c r="BA1243" i="3"/>
  <c r="AZ1243" i="3"/>
  <c r="AX1243" i="3"/>
  <c r="AY1243" i="3" s="1"/>
  <c r="AW1243" i="3"/>
  <c r="AU1243" i="3"/>
  <c r="AT1243" i="3"/>
  <c r="AS1243" i="3"/>
  <c r="AP1243" i="3" s="1"/>
  <c r="AR1243" i="3"/>
  <c r="AQ1243" i="3"/>
  <c r="AO1243" i="3"/>
  <c r="AN1243" i="3"/>
  <c r="AM1243" i="3"/>
  <c r="AL1243" i="3"/>
  <c r="AE1243" i="3"/>
  <c r="AK1243" i="3" s="1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Q1243" i="3"/>
  <c r="O1243" i="3"/>
  <c r="N1243" i="3"/>
  <c r="M1243" i="3"/>
  <c r="L1243" i="3"/>
  <c r="K1243" i="3"/>
  <c r="BA1242" i="3"/>
  <c r="AZ1242" i="3"/>
  <c r="AX1242" i="3"/>
  <c r="AY1242" i="3" s="1"/>
  <c r="AW1242" i="3"/>
  <c r="AU1242" i="3"/>
  <c r="AT1242" i="3"/>
  <c r="AS1242" i="3"/>
  <c r="AP1242" i="3" s="1"/>
  <c r="AR1242" i="3"/>
  <c r="AQ1242" i="3"/>
  <c r="AO1242" i="3"/>
  <c r="AN1242" i="3"/>
  <c r="AM1242" i="3"/>
  <c r="AL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O1242" i="3"/>
  <c r="N1242" i="3"/>
  <c r="M1242" i="3"/>
  <c r="L1242" i="3"/>
  <c r="K1242" i="3"/>
  <c r="BA1241" i="3"/>
  <c r="AZ1241" i="3"/>
  <c r="AX1241" i="3"/>
  <c r="AY1241" i="3" s="1"/>
  <c r="AW1241" i="3"/>
  <c r="AU1241" i="3"/>
  <c r="AT1241" i="3"/>
  <c r="AS1241" i="3"/>
  <c r="AP1241" i="3" s="1"/>
  <c r="AR1241" i="3"/>
  <c r="AQ1241" i="3"/>
  <c r="AO1241" i="3"/>
  <c r="AN1241" i="3"/>
  <c r="AM1241" i="3"/>
  <c r="AL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O1241" i="3"/>
  <c r="N1241" i="3"/>
  <c r="M1241" i="3"/>
  <c r="L1241" i="3"/>
  <c r="K1241" i="3"/>
  <c r="BA1240" i="3"/>
  <c r="AZ1240" i="3"/>
  <c r="AX1240" i="3"/>
  <c r="AY1240" i="3" s="1"/>
  <c r="AW1240" i="3"/>
  <c r="AU1240" i="3"/>
  <c r="AT1240" i="3"/>
  <c r="AS1240" i="3"/>
  <c r="AP1240" i="3" s="1"/>
  <c r="AR1240" i="3"/>
  <c r="AQ1240" i="3"/>
  <c r="AO1240" i="3"/>
  <c r="AN1240" i="3"/>
  <c r="AM1240" i="3"/>
  <c r="AL1240" i="3"/>
  <c r="AE1240" i="3"/>
  <c r="AK1240" i="3" s="1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O1240" i="3"/>
  <c r="N1240" i="3"/>
  <c r="M1240" i="3"/>
  <c r="L1240" i="3"/>
  <c r="K1240" i="3"/>
  <c r="BA1239" i="3"/>
  <c r="AZ1239" i="3"/>
  <c r="AX1239" i="3"/>
  <c r="AY1239" i="3" s="1"/>
  <c r="AW1239" i="3"/>
  <c r="AU1239" i="3"/>
  <c r="AT1239" i="3"/>
  <c r="AS1239" i="3"/>
  <c r="AP1239" i="3" s="1"/>
  <c r="AR1239" i="3"/>
  <c r="AQ1239" i="3"/>
  <c r="AO1239" i="3"/>
  <c r="AN1239" i="3"/>
  <c r="AM1239" i="3"/>
  <c r="AL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Q1239" i="3"/>
  <c r="O1239" i="3"/>
  <c r="N1239" i="3"/>
  <c r="M1239" i="3"/>
  <c r="L1239" i="3"/>
  <c r="K1239" i="3"/>
  <c r="BA1238" i="3"/>
  <c r="AZ1238" i="3"/>
  <c r="AX1238" i="3"/>
  <c r="AY1238" i="3" s="1"/>
  <c r="AW1238" i="3"/>
  <c r="AU1238" i="3"/>
  <c r="AT1238" i="3"/>
  <c r="AS1238" i="3"/>
  <c r="AP1238" i="3" s="1"/>
  <c r="AR1238" i="3"/>
  <c r="AQ1238" i="3"/>
  <c r="AO1238" i="3"/>
  <c r="AN1238" i="3"/>
  <c r="AM1238" i="3"/>
  <c r="AL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O1238" i="3"/>
  <c r="N1238" i="3"/>
  <c r="M1238" i="3"/>
  <c r="L1238" i="3"/>
  <c r="K1238" i="3"/>
  <c r="BA1237" i="3"/>
  <c r="AZ1237" i="3"/>
  <c r="AX1237" i="3"/>
  <c r="AY1237" i="3" s="1"/>
  <c r="AW1237" i="3"/>
  <c r="AU1237" i="3"/>
  <c r="AT1237" i="3"/>
  <c r="AS1237" i="3"/>
  <c r="AP1237" i="3" s="1"/>
  <c r="AR1237" i="3"/>
  <c r="AQ1237" i="3"/>
  <c r="AO1237" i="3"/>
  <c r="AN1237" i="3"/>
  <c r="AM1237" i="3"/>
  <c r="AL1237" i="3"/>
  <c r="AE1237" i="3"/>
  <c r="AK1237" i="3" s="1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O1237" i="3"/>
  <c r="N1237" i="3"/>
  <c r="M1237" i="3"/>
  <c r="L1237" i="3"/>
  <c r="K1237" i="3"/>
  <c r="BA1236" i="3"/>
  <c r="AZ1236" i="3"/>
  <c r="AX1236" i="3"/>
  <c r="AY1236" i="3" s="1"/>
  <c r="AW1236" i="3"/>
  <c r="AU1236" i="3"/>
  <c r="AT1236" i="3"/>
  <c r="AS1236" i="3"/>
  <c r="AP1236" i="3" s="1"/>
  <c r="AR1236" i="3"/>
  <c r="AQ1236" i="3"/>
  <c r="AO1236" i="3"/>
  <c r="AN1236" i="3"/>
  <c r="AM1236" i="3"/>
  <c r="AL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O1236" i="3"/>
  <c r="N1236" i="3"/>
  <c r="M1236" i="3"/>
  <c r="L1236" i="3"/>
  <c r="K1236" i="3"/>
  <c r="BA1235" i="3"/>
  <c r="AZ1235" i="3"/>
  <c r="AX1235" i="3"/>
  <c r="AY1235" i="3" s="1"/>
  <c r="AW1235" i="3"/>
  <c r="AU1235" i="3"/>
  <c r="AT1235" i="3"/>
  <c r="AS1235" i="3"/>
  <c r="AP1235" i="3" s="1"/>
  <c r="AR1235" i="3"/>
  <c r="AQ1235" i="3"/>
  <c r="AO1235" i="3"/>
  <c r="AN1235" i="3"/>
  <c r="AM1235" i="3"/>
  <c r="AL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Q1235" i="3"/>
  <c r="O1235" i="3"/>
  <c r="N1235" i="3"/>
  <c r="M1235" i="3"/>
  <c r="L1235" i="3"/>
  <c r="K1235" i="3"/>
  <c r="BA1234" i="3"/>
  <c r="AZ1234" i="3"/>
  <c r="AX1234" i="3"/>
  <c r="AY1234" i="3" s="1"/>
  <c r="AW1234" i="3"/>
  <c r="AU1234" i="3"/>
  <c r="AT1234" i="3"/>
  <c r="AS1234" i="3"/>
  <c r="AP1234" i="3" s="1"/>
  <c r="AR1234" i="3"/>
  <c r="AQ1234" i="3"/>
  <c r="AO1234" i="3"/>
  <c r="AN1234" i="3"/>
  <c r="AM1234" i="3"/>
  <c r="AL1234" i="3"/>
  <c r="AE1234" i="3"/>
  <c r="AK1234" i="3" s="1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Q1234" i="3"/>
  <c r="O1234" i="3"/>
  <c r="N1234" i="3"/>
  <c r="M1234" i="3"/>
  <c r="L1234" i="3"/>
  <c r="K1234" i="3"/>
  <c r="BA1233" i="3"/>
  <c r="AZ1233" i="3"/>
  <c r="AX1233" i="3"/>
  <c r="AY1233" i="3" s="1"/>
  <c r="AW1233" i="3"/>
  <c r="AU1233" i="3"/>
  <c r="AT1233" i="3"/>
  <c r="AS1233" i="3"/>
  <c r="AP1233" i="3" s="1"/>
  <c r="AR1233" i="3"/>
  <c r="AQ1233" i="3"/>
  <c r="AO1233" i="3"/>
  <c r="AN1233" i="3"/>
  <c r="AM1233" i="3"/>
  <c r="AL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O1233" i="3"/>
  <c r="N1233" i="3"/>
  <c r="M1233" i="3"/>
  <c r="L1233" i="3"/>
  <c r="K1233" i="3"/>
  <c r="BA1232" i="3"/>
  <c r="AZ1232" i="3"/>
  <c r="AX1232" i="3"/>
  <c r="AY1232" i="3" s="1"/>
  <c r="AW1232" i="3"/>
  <c r="AU1232" i="3"/>
  <c r="AT1232" i="3"/>
  <c r="AS1232" i="3"/>
  <c r="AP1232" i="3" s="1"/>
  <c r="AR1232" i="3"/>
  <c r="AQ1232" i="3"/>
  <c r="AO1232" i="3"/>
  <c r="AN1232" i="3"/>
  <c r="AM1232" i="3"/>
  <c r="AL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O1232" i="3"/>
  <c r="N1232" i="3"/>
  <c r="M1232" i="3"/>
  <c r="L1232" i="3"/>
  <c r="K1232" i="3"/>
  <c r="BA1231" i="3"/>
  <c r="AZ1231" i="3"/>
  <c r="AX1231" i="3"/>
  <c r="AY1231" i="3" s="1"/>
  <c r="AW1231" i="3"/>
  <c r="AU1231" i="3"/>
  <c r="AT1231" i="3"/>
  <c r="AS1231" i="3"/>
  <c r="AP1231" i="3" s="1"/>
  <c r="AR1231" i="3"/>
  <c r="AQ1231" i="3"/>
  <c r="AO1231" i="3"/>
  <c r="AN1231" i="3"/>
  <c r="AM1231" i="3"/>
  <c r="AL1231" i="3"/>
  <c r="AE1231" i="3"/>
  <c r="AK1231" i="3" s="1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O1231" i="3"/>
  <c r="N1231" i="3"/>
  <c r="M1231" i="3"/>
  <c r="L1231" i="3"/>
  <c r="K1231" i="3"/>
  <c r="BA1230" i="3"/>
  <c r="AZ1230" i="3"/>
  <c r="AX1230" i="3"/>
  <c r="AY1230" i="3" s="1"/>
  <c r="AW1230" i="3"/>
  <c r="AU1230" i="3"/>
  <c r="AT1230" i="3"/>
  <c r="AS1230" i="3"/>
  <c r="AP1230" i="3" s="1"/>
  <c r="AR1230" i="3"/>
  <c r="AQ1230" i="3"/>
  <c r="AO1230" i="3"/>
  <c r="AN1230" i="3"/>
  <c r="AM1230" i="3"/>
  <c r="AL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O1230" i="3"/>
  <c r="N1230" i="3"/>
  <c r="M1230" i="3"/>
  <c r="L1230" i="3"/>
  <c r="K1230" i="3"/>
  <c r="BA1229" i="3"/>
  <c r="AZ1229" i="3"/>
  <c r="AX1229" i="3"/>
  <c r="AY1229" i="3" s="1"/>
  <c r="AW1229" i="3"/>
  <c r="AU1229" i="3"/>
  <c r="AT1229" i="3"/>
  <c r="AS1229" i="3"/>
  <c r="AP1229" i="3" s="1"/>
  <c r="AR1229" i="3"/>
  <c r="AQ1229" i="3"/>
  <c r="AO1229" i="3"/>
  <c r="AN1229" i="3"/>
  <c r="AM1229" i="3"/>
  <c r="AL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Q1229" i="3"/>
  <c r="O1229" i="3"/>
  <c r="N1229" i="3"/>
  <c r="M1229" i="3"/>
  <c r="L1229" i="3"/>
  <c r="K1229" i="3"/>
  <c r="BA1228" i="3"/>
  <c r="AZ1228" i="3"/>
  <c r="AX1228" i="3"/>
  <c r="AY1228" i="3" s="1"/>
  <c r="AW1228" i="3"/>
  <c r="AU1228" i="3"/>
  <c r="AT1228" i="3"/>
  <c r="AS1228" i="3"/>
  <c r="AP1228" i="3" s="1"/>
  <c r="AR1228" i="3"/>
  <c r="AQ1228" i="3"/>
  <c r="AO1228" i="3"/>
  <c r="AN1228" i="3"/>
  <c r="AM1228" i="3"/>
  <c r="AL1228" i="3"/>
  <c r="AE1228" i="3"/>
  <c r="AK1228" i="3" s="1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Q1228" i="3"/>
  <c r="O1228" i="3"/>
  <c r="N1228" i="3"/>
  <c r="M1228" i="3"/>
  <c r="L1228" i="3"/>
  <c r="K1228" i="3"/>
  <c r="BA1227" i="3"/>
  <c r="AZ1227" i="3"/>
  <c r="AX1227" i="3"/>
  <c r="AY1227" i="3" s="1"/>
  <c r="AW1227" i="3"/>
  <c r="AU1227" i="3"/>
  <c r="AT1227" i="3"/>
  <c r="AS1227" i="3"/>
  <c r="AP1227" i="3" s="1"/>
  <c r="AR1227" i="3"/>
  <c r="AQ1227" i="3"/>
  <c r="AO1227" i="3"/>
  <c r="AN1227" i="3"/>
  <c r="AM1227" i="3"/>
  <c r="AL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O1227" i="3"/>
  <c r="N1227" i="3"/>
  <c r="M1227" i="3"/>
  <c r="L1227" i="3"/>
  <c r="K1227" i="3"/>
  <c r="BA1226" i="3"/>
  <c r="AZ1226" i="3"/>
  <c r="AX1226" i="3"/>
  <c r="AY1226" i="3" s="1"/>
  <c r="AW1226" i="3"/>
  <c r="AU1226" i="3"/>
  <c r="AT1226" i="3"/>
  <c r="AS1226" i="3"/>
  <c r="AP1226" i="3" s="1"/>
  <c r="AR1226" i="3"/>
  <c r="AQ1226" i="3"/>
  <c r="AO1226" i="3"/>
  <c r="AN1226" i="3"/>
  <c r="AM1226" i="3"/>
  <c r="AL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O1226" i="3"/>
  <c r="N1226" i="3"/>
  <c r="M1226" i="3"/>
  <c r="L1226" i="3"/>
  <c r="K1226" i="3"/>
  <c r="BA1225" i="3"/>
  <c r="AZ1225" i="3"/>
  <c r="AX1225" i="3"/>
  <c r="AY1225" i="3" s="1"/>
  <c r="AW1225" i="3"/>
  <c r="AU1225" i="3"/>
  <c r="AT1225" i="3"/>
  <c r="AS1225" i="3"/>
  <c r="AP1225" i="3" s="1"/>
  <c r="AR1225" i="3"/>
  <c r="AQ1225" i="3"/>
  <c r="AO1225" i="3"/>
  <c r="AN1225" i="3"/>
  <c r="AM1225" i="3"/>
  <c r="AL1225" i="3"/>
  <c r="AE1225" i="3"/>
  <c r="AK1225" i="3" s="1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O1225" i="3"/>
  <c r="N1225" i="3"/>
  <c r="M1225" i="3"/>
  <c r="L1225" i="3"/>
  <c r="K1225" i="3"/>
  <c r="BA1224" i="3"/>
  <c r="AZ1224" i="3"/>
  <c r="AX1224" i="3"/>
  <c r="AY1224" i="3" s="1"/>
  <c r="AW1224" i="3"/>
  <c r="AU1224" i="3"/>
  <c r="AT1224" i="3"/>
  <c r="AS1224" i="3"/>
  <c r="AP1224" i="3" s="1"/>
  <c r="AR1224" i="3"/>
  <c r="AQ1224" i="3"/>
  <c r="AO1224" i="3"/>
  <c r="AN1224" i="3"/>
  <c r="AM1224" i="3"/>
  <c r="AL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O1224" i="3"/>
  <c r="N1224" i="3"/>
  <c r="M1224" i="3"/>
  <c r="L1224" i="3"/>
  <c r="K1224" i="3"/>
  <c r="BA1223" i="3"/>
  <c r="AZ1223" i="3"/>
  <c r="AX1223" i="3"/>
  <c r="AY1223" i="3" s="1"/>
  <c r="AW1223" i="3"/>
  <c r="AU1223" i="3"/>
  <c r="AT1223" i="3"/>
  <c r="AS1223" i="3"/>
  <c r="AP1223" i="3" s="1"/>
  <c r="AR1223" i="3"/>
  <c r="AQ1223" i="3"/>
  <c r="AO1223" i="3"/>
  <c r="AN1223" i="3"/>
  <c r="AM1223" i="3"/>
  <c r="AL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O1223" i="3"/>
  <c r="N1223" i="3"/>
  <c r="M1223" i="3"/>
  <c r="L1223" i="3"/>
  <c r="K1223" i="3"/>
  <c r="BA1222" i="3"/>
  <c r="AZ1222" i="3"/>
  <c r="AX1222" i="3"/>
  <c r="AY1222" i="3" s="1"/>
  <c r="AW1222" i="3"/>
  <c r="AU1222" i="3"/>
  <c r="AT1222" i="3"/>
  <c r="AS1222" i="3"/>
  <c r="AP1222" i="3" s="1"/>
  <c r="AR1222" i="3"/>
  <c r="AQ1222" i="3"/>
  <c r="AO1222" i="3"/>
  <c r="AN1222" i="3"/>
  <c r="AM1222" i="3"/>
  <c r="AL1222" i="3"/>
  <c r="AE1222" i="3"/>
  <c r="AK1222" i="3" s="1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O1222" i="3"/>
  <c r="N1222" i="3"/>
  <c r="M1222" i="3"/>
  <c r="L1222" i="3"/>
  <c r="K1222" i="3"/>
  <c r="BA1221" i="3"/>
  <c r="AZ1221" i="3"/>
  <c r="AX1221" i="3"/>
  <c r="AY1221" i="3" s="1"/>
  <c r="AW1221" i="3"/>
  <c r="AU1221" i="3"/>
  <c r="AT1221" i="3"/>
  <c r="AS1221" i="3"/>
  <c r="AP1221" i="3" s="1"/>
  <c r="AR1221" i="3"/>
  <c r="AQ1221" i="3"/>
  <c r="AO1221" i="3"/>
  <c r="AN1221" i="3"/>
  <c r="AM1221" i="3"/>
  <c r="AL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O1221" i="3"/>
  <c r="N1221" i="3"/>
  <c r="M1221" i="3"/>
  <c r="L1221" i="3"/>
  <c r="K1221" i="3"/>
  <c r="BA1220" i="3"/>
  <c r="AZ1220" i="3"/>
  <c r="AX1220" i="3"/>
  <c r="AY1220" i="3" s="1"/>
  <c r="AW1220" i="3"/>
  <c r="AU1220" i="3"/>
  <c r="AT1220" i="3"/>
  <c r="AS1220" i="3"/>
  <c r="AP1220" i="3" s="1"/>
  <c r="AR1220" i="3"/>
  <c r="AQ1220" i="3"/>
  <c r="AO1220" i="3"/>
  <c r="AN1220" i="3"/>
  <c r="AM1220" i="3"/>
  <c r="AL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O1220" i="3"/>
  <c r="N1220" i="3"/>
  <c r="M1220" i="3"/>
  <c r="L1220" i="3"/>
  <c r="K1220" i="3"/>
  <c r="BA1219" i="3"/>
  <c r="AZ1219" i="3"/>
  <c r="AX1219" i="3"/>
  <c r="AY1219" i="3" s="1"/>
  <c r="AW1219" i="3"/>
  <c r="AU1219" i="3"/>
  <c r="AT1219" i="3"/>
  <c r="AS1219" i="3"/>
  <c r="AP1219" i="3" s="1"/>
  <c r="AR1219" i="3"/>
  <c r="AQ1219" i="3"/>
  <c r="AO1219" i="3"/>
  <c r="AN1219" i="3"/>
  <c r="AM1219" i="3"/>
  <c r="AL1219" i="3"/>
  <c r="AE1219" i="3"/>
  <c r="AK1219" i="3" s="1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O1219" i="3"/>
  <c r="N1219" i="3"/>
  <c r="M1219" i="3"/>
  <c r="L1219" i="3"/>
  <c r="K1219" i="3"/>
  <c r="BA1218" i="3"/>
  <c r="AZ1218" i="3"/>
  <c r="AX1218" i="3"/>
  <c r="AY1218" i="3" s="1"/>
  <c r="AW1218" i="3"/>
  <c r="AU1218" i="3"/>
  <c r="AT1218" i="3"/>
  <c r="AS1218" i="3"/>
  <c r="AP1218" i="3" s="1"/>
  <c r="AR1218" i="3"/>
  <c r="AQ1218" i="3"/>
  <c r="AO1218" i="3"/>
  <c r="AN1218" i="3"/>
  <c r="AM1218" i="3"/>
  <c r="AL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O1218" i="3"/>
  <c r="N1218" i="3"/>
  <c r="M1218" i="3"/>
  <c r="L1218" i="3"/>
  <c r="K1218" i="3"/>
  <c r="BA1217" i="3"/>
  <c r="AZ1217" i="3"/>
  <c r="AX1217" i="3"/>
  <c r="AY1217" i="3" s="1"/>
  <c r="AW1217" i="3"/>
  <c r="AU1217" i="3"/>
  <c r="AT1217" i="3"/>
  <c r="AS1217" i="3"/>
  <c r="AP1217" i="3" s="1"/>
  <c r="AR1217" i="3"/>
  <c r="AQ1217" i="3"/>
  <c r="AO1217" i="3"/>
  <c r="AN1217" i="3"/>
  <c r="AM1217" i="3"/>
  <c r="AL1217" i="3"/>
  <c r="AK1217" i="3"/>
  <c r="AH1217" i="3"/>
  <c r="AE1217" i="3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O1217" i="3"/>
  <c r="N1217" i="3"/>
  <c r="M1217" i="3"/>
  <c r="L1217" i="3"/>
  <c r="K1217" i="3"/>
  <c r="BA1216" i="3"/>
  <c r="AZ1216" i="3"/>
  <c r="AX1216" i="3"/>
  <c r="AY1216" i="3" s="1"/>
  <c r="AW1216" i="3"/>
  <c r="AU1216" i="3"/>
  <c r="AT1216" i="3"/>
  <c r="AS1216" i="3"/>
  <c r="AP1216" i="3" s="1"/>
  <c r="AR1216" i="3"/>
  <c r="AQ1216" i="3"/>
  <c r="AO1216" i="3"/>
  <c r="AN1216" i="3"/>
  <c r="AM1216" i="3"/>
  <c r="AL1216" i="3"/>
  <c r="AK1216" i="3"/>
  <c r="AI1216" i="3"/>
  <c r="AH1216" i="3"/>
  <c r="AE1216" i="3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Q1216" i="3"/>
  <c r="O1216" i="3"/>
  <c r="N1216" i="3"/>
  <c r="M1216" i="3"/>
  <c r="L1216" i="3"/>
  <c r="K1216" i="3"/>
  <c r="BA1215" i="3"/>
  <c r="AZ1215" i="3"/>
  <c r="AX1215" i="3"/>
  <c r="AY1215" i="3" s="1"/>
  <c r="AW1215" i="3"/>
  <c r="AU1215" i="3"/>
  <c r="AT1215" i="3"/>
  <c r="AS1215" i="3"/>
  <c r="AP1215" i="3" s="1"/>
  <c r="AR1215" i="3"/>
  <c r="AQ1215" i="3"/>
  <c r="AO1215" i="3"/>
  <c r="AN1215" i="3"/>
  <c r="AM1215" i="3"/>
  <c r="AL1215" i="3"/>
  <c r="AK1215" i="3"/>
  <c r="AI1215" i="3"/>
  <c r="AH1215" i="3"/>
  <c r="AE1215" i="3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Q1215" i="3"/>
  <c r="O1215" i="3"/>
  <c r="N1215" i="3"/>
  <c r="M1215" i="3"/>
  <c r="L1215" i="3"/>
  <c r="K1215" i="3"/>
  <c r="BA1214" i="3"/>
  <c r="AZ1214" i="3"/>
  <c r="AX1214" i="3"/>
  <c r="AY1214" i="3" s="1"/>
  <c r="AW1214" i="3"/>
  <c r="AU1214" i="3"/>
  <c r="AT1214" i="3"/>
  <c r="AS1214" i="3"/>
  <c r="AP1214" i="3" s="1"/>
  <c r="AR1214" i="3"/>
  <c r="AQ1214" i="3"/>
  <c r="AO1214" i="3"/>
  <c r="AN1214" i="3"/>
  <c r="AM1214" i="3"/>
  <c r="AL1214" i="3"/>
  <c r="AK1214" i="3"/>
  <c r="AI1214" i="3"/>
  <c r="AH1214" i="3"/>
  <c r="AE1214" i="3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Q1214" i="3"/>
  <c r="O1214" i="3"/>
  <c r="N1214" i="3"/>
  <c r="M1214" i="3"/>
  <c r="L1214" i="3"/>
  <c r="K1214" i="3"/>
  <c r="BA1213" i="3"/>
  <c r="AZ1213" i="3"/>
  <c r="AX1213" i="3"/>
  <c r="AY1213" i="3" s="1"/>
  <c r="AW1213" i="3"/>
  <c r="AU1213" i="3"/>
  <c r="AT1213" i="3"/>
  <c r="AS1213" i="3"/>
  <c r="AP1213" i="3" s="1"/>
  <c r="AR1213" i="3"/>
  <c r="AQ1213" i="3"/>
  <c r="AO1213" i="3"/>
  <c r="AN1213" i="3"/>
  <c r="AM1213" i="3"/>
  <c r="AL1213" i="3"/>
  <c r="AK1213" i="3"/>
  <c r="AI1213" i="3"/>
  <c r="AH1213" i="3"/>
  <c r="AE1213" i="3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Q1213" i="3"/>
  <c r="O1213" i="3"/>
  <c r="N1213" i="3"/>
  <c r="M1213" i="3"/>
  <c r="L1213" i="3"/>
  <c r="K1213" i="3"/>
  <c r="BA1212" i="3"/>
  <c r="AZ1212" i="3"/>
  <c r="AX1212" i="3"/>
  <c r="AY1212" i="3" s="1"/>
  <c r="AW1212" i="3"/>
  <c r="AU1212" i="3"/>
  <c r="AT1212" i="3"/>
  <c r="AS1212" i="3"/>
  <c r="AP1212" i="3" s="1"/>
  <c r="AR1212" i="3"/>
  <c r="AQ1212" i="3"/>
  <c r="AO1212" i="3"/>
  <c r="AN1212" i="3"/>
  <c r="AM1212" i="3"/>
  <c r="AL1212" i="3"/>
  <c r="AK1212" i="3"/>
  <c r="AI1212" i="3"/>
  <c r="AH1212" i="3"/>
  <c r="AE1212" i="3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Q1212" i="3"/>
  <c r="O1212" i="3"/>
  <c r="N1212" i="3"/>
  <c r="M1212" i="3"/>
  <c r="L1212" i="3"/>
  <c r="K1212" i="3"/>
  <c r="BA1211" i="3"/>
  <c r="AZ1211" i="3"/>
  <c r="AX1211" i="3"/>
  <c r="AY1211" i="3" s="1"/>
  <c r="AW1211" i="3"/>
  <c r="AU1211" i="3"/>
  <c r="AT1211" i="3"/>
  <c r="AS1211" i="3"/>
  <c r="AP1211" i="3" s="1"/>
  <c r="AR1211" i="3"/>
  <c r="AQ1211" i="3"/>
  <c r="AO1211" i="3"/>
  <c r="AN1211" i="3"/>
  <c r="AM1211" i="3"/>
  <c r="AL1211" i="3"/>
  <c r="AK1211" i="3"/>
  <c r="AI1211" i="3"/>
  <c r="AH1211" i="3"/>
  <c r="AE1211" i="3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Q1211" i="3"/>
  <c r="O1211" i="3"/>
  <c r="N1211" i="3"/>
  <c r="M1211" i="3"/>
  <c r="L1211" i="3"/>
  <c r="K1211" i="3"/>
  <c r="BA1210" i="3"/>
  <c r="AZ1210" i="3"/>
  <c r="AX1210" i="3"/>
  <c r="AY1210" i="3" s="1"/>
  <c r="AW1210" i="3"/>
  <c r="AU1210" i="3"/>
  <c r="AT1210" i="3"/>
  <c r="AS1210" i="3"/>
  <c r="AP1210" i="3" s="1"/>
  <c r="AR1210" i="3"/>
  <c r="AQ1210" i="3"/>
  <c r="AO1210" i="3"/>
  <c r="AN1210" i="3"/>
  <c r="AM1210" i="3"/>
  <c r="AL1210" i="3"/>
  <c r="AK1210" i="3"/>
  <c r="AI1210" i="3"/>
  <c r="AH1210" i="3"/>
  <c r="AE1210" i="3"/>
  <c r="AD1210" i="3"/>
  <c r="AC1210" i="3"/>
  <c r="AB1210" i="3"/>
  <c r="AA1210" i="3"/>
  <c r="Z1210" i="3"/>
  <c r="Y1210" i="3"/>
  <c r="X1210" i="3"/>
  <c r="W1210" i="3"/>
  <c r="V1210" i="3"/>
  <c r="U1210" i="3"/>
  <c r="T1210" i="3"/>
  <c r="S1210" i="3"/>
  <c r="R1210" i="3"/>
  <c r="Q1210" i="3"/>
  <c r="O1210" i="3"/>
  <c r="N1210" i="3"/>
  <c r="M1210" i="3"/>
  <c r="L1210" i="3"/>
  <c r="K1210" i="3"/>
  <c r="BA1209" i="3"/>
  <c r="AZ1209" i="3"/>
  <c r="AX1209" i="3"/>
  <c r="AY1209" i="3" s="1"/>
  <c r="AW1209" i="3"/>
  <c r="AU1209" i="3"/>
  <c r="AT1209" i="3"/>
  <c r="AS1209" i="3"/>
  <c r="AP1209" i="3" s="1"/>
  <c r="AR1209" i="3"/>
  <c r="AQ1209" i="3"/>
  <c r="AO1209" i="3"/>
  <c r="AN1209" i="3"/>
  <c r="AM1209" i="3"/>
  <c r="AL1209" i="3"/>
  <c r="AK1209" i="3"/>
  <c r="AI1209" i="3"/>
  <c r="AH1209" i="3"/>
  <c r="AE1209" i="3"/>
  <c r="AD1209" i="3"/>
  <c r="AC1209" i="3"/>
  <c r="AB1209" i="3"/>
  <c r="AA1209" i="3"/>
  <c r="Z1209" i="3"/>
  <c r="Y1209" i="3"/>
  <c r="X1209" i="3"/>
  <c r="W1209" i="3"/>
  <c r="V1209" i="3"/>
  <c r="U1209" i="3"/>
  <c r="T1209" i="3"/>
  <c r="S1209" i="3"/>
  <c r="R1209" i="3"/>
  <c r="Q1209" i="3"/>
  <c r="O1209" i="3"/>
  <c r="N1209" i="3"/>
  <c r="M1209" i="3"/>
  <c r="L1209" i="3"/>
  <c r="K1209" i="3"/>
  <c r="BA1208" i="3"/>
  <c r="AZ1208" i="3"/>
  <c r="AX1208" i="3"/>
  <c r="AY1208" i="3" s="1"/>
  <c r="AW1208" i="3"/>
  <c r="AU1208" i="3"/>
  <c r="AT1208" i="3"/>
  <c r="AS1208" i="3"/>
  <c r="AP1208" i="3" s="1"/>
  <c r="AR1208" i="3"/>
  <c r="AQ1208" i="3"/>
  <c r="AO1208" i="3"/>
  <c r="AN1208" i="3"/>
  <c r="AM1208" i="3"/>
  <c r="AL1208" i="3"/>
  <c r="AK1208" i="3"/>
  <c r="AI1208" i="3"/>
  <c r="AH1208" i="3"/>
  <c r="AE1208" i="3"/>
  <c r="AD1208" i="3"/>
  <c r="AC1208" i="3"/>
  <c r="AB1208" i="3"/>
  <c r="AA1208" i="3"/>
  <c r="Z1208" i="3"/>
  <c r="Y1208" i="3"/>
  <c r="X1208" i="3"/>
  <c r="W1208" i="3"/>
  <c r="V1208" i="3"/>
  <c r="U1208" i="3"/>
  <c r="T1208" i="3"/>
  <c r="S1208" i="3"/>
  <c r="R1208" i="3"/>
  <c r="Q1208" i="3"/>
  <c r="O1208" i="3"/>
  <c r="N1208" i="3"/>
  <c r="M1208" i="3"/>
  <c r="L1208" i="3"/>
  <c r="K1208" i="3"/>
  <c r="BA1207" i="3"/>
  <c r="AZ1207" i="3"/>
  <c r="AX1207" i="3"/>
  <c r="AY1207" i="3" s="1"/>
  <c r="AW1207" i="3"/>
  <c r="AU1207" i="3"/>
  <c r="AT1207" i="3"/>
  <c r="AS1207" i="3"/>
  <c r="AP1207" i="3" s="1"/>
  <c r="AR1207" i="3"/>
  <c r="AQ1207" i="3"/>
  <c r="AO1207" i="3"/>
  <c r="AN1207" i="3"/>
  <c r="AM1207" i="3"/>
  <c r="AL1207" i="3"/>
  <c r="AK1207" i="3"/>
  <c r="AI1207" i="3"/>
  <c r="AH1207" i="3"/>
  <c r="AE1207" i="3"/>
  <c r="AD1207" i="3"/>
  <c r="AC1207" i="3"/>
  <c r="AB1207" i="3"/>
  <c r="AA1207" i="3"/>
  <c r="Z1207" i="3"/>
  <c r="Y1207" i="3"/>
  <c r="X1207" i="3"/>
  <c r="W1207" i="3"/>
  <c r="V1207" i="3"/>
  <c r="U1207" i="3"/>
  <c r="T1207" i="3"/>
  <c r="S1207" i="3"/>
  <c r="R1207" i="3"/>
  <c r="Q1207" i="3"/>
  <c r="O1207" i="3"/>
  <c r="N1207" i="3"/>
  <c r="M1207" i="3"/>
  <c r="L1207" i="3"/>
  <c r="K1207" i="3"/>
  <c r="BA1206" i="3"/>
  <c r="AZ1206" i="3"/>
  <c r="AX1206" i="3"/>
  <c r="AY1206" i="3" s="1"/>
  <c r="AW1206" i="3"/>
  <c r="AU1206" i="3"/>
  <c r="AT1206" i="3"/>
  <c r="AS1206" i="3"/>
  <c r="AP1206" i="3" s="1"/>
  <c r="AR1206" i="3"/>
  <c r="AQ1206" i="3"/>
  <c r="AO1206" i="3"/>
  <c r="AN1206" i="3"/>
  <c r="AM1206" i="3"/>
  <c r="AL1206" i="3"/>
  <c r="AK1206" i="3"/>
  <c r="AI1206" i="3"/>
  <c r="AH1206" i="3"/>
  <c r="AE1206" i="3"/>
  <c r="AD1206" i="3"/>
  <c r="AC1206" i="3"/>
  <c r="AB1206" i="3"/>
  <c r="AA1206" i="3"/>
  <c r="Z1206" i="3"/>
  <c r="Y1206" i="3"/>
  <c r="X1206" i="3"/>
  <c r="W1206" i="3"/>
  <c r="V1206" i="3"/>
  <c r="U1206" i="3"/>
  <c r="T1206" i="3"/>
  <c r="S1206" i="3"/>
  <c r="R1206" i="3"/>
  <c r="Q1206" i="3"/>
  <c r="O1206" i="3"/>
  <c r="N1206" i="3"/>
  <c r="M1206" i="3"/>
  <c r="L1206" i="3"/>
  <c r="K1206" i="3"/>
  <c r="AZ1205" i="3"/>
  <c r="AX1205" i="3"/>
  <c r="AU1205" i="3" s="1"/>
  <c r="AW1205" i="3"/>
  <c r="AT1205" i="3"/>
  <c r="AS1205" i="3"/>
  <c r="AP1205" i="3" s="1"/>
  <c r="AR1205" i="3"/>
  <c r="AQ1205" i="3"/>
  <c r="AO1205" i="3"/>
  <c r="AN1205" i="3"/>
  <c r="AM1205" i="3"/>
  <c r="AL1205" i="3"/>
  <c r="AK1205" i="3"/>
  <c r="AE1205" i="3"/>
  <c r="AD1205" i="3"/>
  <c r="AC1205" i="3"/>
  <c r="AB1205" i="3"/>
  <c r="AA1205" i="3"/>
  <c r="Z1205" i="3"/>
  <c r="Y1205" i="3"/>
  <c r="X1205" i="3"/>
  <c r="W1205" i="3"/>
  <c r="V1205" i="3"/>
  <c r="U1205" i="3"/>
  <c r="T1205" i="3"/>
  <c r="S1205" i="3"/>
  <c r="R1205" i="3"/>
  <c r="Q1205" i="3"/>
  <c r="O1205" i="3"/>
  <c r="N1205" i="3"/>
  <c r="M1205" i="3"/>
  <c r="L1205" i="3"/>
  <c r="K1205" i="3"/>
  <c r="BA1204" i="3"/>
  <c r="AX1204" i="3"/>
  <c r="AW1204" i="3" s="1"/>
  <c r="AU1204" i="3"/>
  <c r="AS1204" i="3"/>
  <c r="AP1204" i="3" s="1"/>
  <c r="AR1204" i="3"/>
  <c r="AQ1204" i="3"/>
  <c r="AO1204" i="3"/>
  <c r="AN1204" i="3"/>
  <c r="AM1204" i="3"/>
  <c r="AL1204" i="3"/>
  <c r="AK1204" i="3"/>
  <c r="AI1204" i="3"/>
  <c r="AH1204" i="3"/>
  <c r="AF1204" i="3"/>
  <c r="AE1204" i="3"/>
  <c r="AD1204" i="3"/>
  <c r="AC1204" i="3"/>
  <c r="AB1204" i="3"/>
  <c r="AA1204" i="3"/>
  <c r="Z1204" i="3"/>
  <c r="Y1204" i="3"/>
  <c r="X1204" i="3"/>
  <c r="W1204" i="3"/>
  <c r="V1204" i="3"/>
  <c r="U1204" i="3"/>
  <c r="T1204" i="3"/>
  <c r="S1204" i="3"/>
  <c r="R1204" i="3"/>
  <c r="Q1204" i="3"/>
  <c r="O1204" i="3"/>
  <c r="N1204" i="3"/>
  <c r="M1204" i="3"/>
  <c r="L1204" i="3"/>
  <c r="K1204" i="3"/>
  <c r="BA1203" i="3"/>
  <c r="AZ1203" i="3"/>
  <c r="AX1203" i="3"/>
  <c r="AU1203" i="3" s="1"/>
  <c r="AW1203" i="3"/>
  <c r="AT1203" i="3"/>
  <c r="AS1203" i="3"/>
  <c r="AP1203" i="3" s="1"/>
  <c r="AR1203" i="3"/>
  <c r="AQ1203" i="3"/>
  <c r="AO1203" i="3"/>
  <c r="AN1203" i="3"/>
  <c r="AM1203" i="3"/>
  <c r="AL1203" i="3"/>
  <c r="AE1203" i="3"/>
  <c r="AK1203" i="3" s="1"/>
  <c r="AD1203" i="3"/>
  <c r="AC1203" i="3"/>
  <c r="AB1203" i="3"/>
  <c r="AA1203" i="3"/>
  <c r="Z1203" i="3"/>
  <c r="Y1203" i="3"/>
  <c r="X1203" i="3"/>
  <c r="W1203" i="3"/>
  <c r="V1203" i="3"/>
  <c r="U1203" i="3"/>
  <c r="T1203" i="3"/>
  <c r="S1203" i="3"/>
  <c r="R1203" i="3"/>
  <c r="Q1203" i="3"/>
  <c r="O1203" i="3"/>
  <c r="N1203" i="3"/>
  <c r="M1203" i="3"/>
  <c r="L1203" i="3"/>
  <c r="K1203" i="3"/>
  <c r="AX1202" i="3"/>
  <c r="AW1202" i="3" s="1"/>
  <c r="AU1202" i="3"/>
  <c r="AS1202" i="3"/>
  <c r="AP1202" i="3" s="1"/>
  <c r="AR1202" i="3"/>
  <c r="AQ1202" i="3"/>
  <c r="AO1202" i="3"/>
  <c r="AN1202" i="3"/>
  <c r="AM1202" i="3"/>
  <c r="AL1202" i="3"/>
  <c r="AI1202" i="3"/>
  <c r="AF1202" i="3"/>
  <c r="AE1202" i="3"/>
  <c r="AK1202" i="3" s="1"/>
  <c r="AD1202" i="3"/>
  <c r="AC1202" i="3"/>
  <c r="AB1202" i="3"/>
  <c r="AA1202" i="3"/>
  <c r="Z1202" i="3"/>
  <c r="Y1202" i="3"/>
  <c r="X1202" i="3"/>
  <c r="W1202" i="3"/>
  <c r="V1202" i="3"/>
  <c r="U1202" i="3"/>
  <c r="T1202" i="3"/>
  <c r="S1202" i="3"/>
  <c r="R1202" i="3"/>
  <c r="Q1202" i="3"/>
  <c r="O1202" i="3"/>
  <c r="N1202" i="3"/>
  <c r="M1202" i="3"/>
  <c r="L1202" i="3"/>
  <c r="K1202" i="3"/>
  <c r="BA1201" i="3"/>
  <c r="AZ1201" i="3"/>
  <c r="AX1201" i="3"/>
  <c r="AW1201" i="3"/>
  <c r="AU1201" i="3"/>
  <c r="AT1201" i="3"/>
  <c r="AS1201" i="3"/>
  <c r="AP1201" i="3" s="1"/>
  <c r="AR1201" i="3"/>
  <c r="AQ1201" i="3"/>
  <c r="AO1201" i="3"/>
  <c r="AN1201" i="3"/>
  <c r="AM1201" i="3"/>
  <c r="AL1201" i="3"/>
  <c r="AK1201" i="3"/>
  <c r="AH1201" i="3"/>
  <c r="AE1201" i="3"/>
  <c r="AI1201" i="3" s="1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Q1201" i="3"/>
  <c r="O1201" i="3"/>
  <c r="N1201" i="3"/>
  <c r="M1201" i="3"/>
  <c r="L1201" i="3"/>
  <c r="K1201" i="3"/>
  <c r="AX1200" i="3"/>
  <c r="AW1200" i="3" s="1"/>
  <c r="AS1200" i="3"/>
  <c r="AP1200" i="3" s="1"/>
  <c r="AR1200" i="3"/>
  <c r="AQ1200" i="3"/>
  <c r="AO1200" i="3"/>
  <c r="AN1200" i="3"/>
  <c r="AM1200" i="3"/>
  <c r="AL1200" i="3"/>
  <c r="AI1200" i="3"/>
  <c r="AH1200" i="3"/>
  <c r="AF1200" i="3"/>
  <c r="AE1200" i="3"/>
  <c r="AK1200" i="3" s="1"/>
  <c r="AD1200" i="3"/>
  <c r="AC1200" i="3"/>
  <c r="AB1200" i="3"/>
  <c r="AA1200" i="3"/>
  <c r="Z1200" i="3"/>
  <c r="Y1200" i="3"/>
  <c r="X1200" i="3"/>
  <c r="W1200" i="3"/>
  <c r="V1200" i="3"/>
  <c r="U1200" i="3"/>
  <c r="T1200" i="3"/>
  <c r="S1200" i="3"/>
  <c r="R1200" i="3"/>
  <c r="Q1200" i="3"/>
  <c r="O1200" i="3"/>
  <c r="N1200" i="3"/>
  <c r="M1200" i="3"/>
  <c r="L1200" i="3"/>
  <c r="K1200" i="3"/>
  <c r="AZ1199" i="3"/>
  <c r="AX1199" i="3"/>
  <c r="AU1199" i="3" s="1"/>
  <c r="AW1199" i="3"/>
  <c r="AT1199" i="3"/>
  <c r="AS1199" i="3"/>
  <c r="AP1199" i="3" s="1"/>
  <c r="AR1199" i="3"/>
  <c r="AQ1199" i="3"/>
  <c r="AO1199" i="3"/>
  <c r="AN1199" i="3"/>
  <c r="AM1199" i="3"/>
  <c r="AL1199" i="3"/>
  <c r="AK1199" i="3"/>
  <c r="AE1199" i="3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Q1199" i="3"/>
  <c r="O1199" i="3"/>
  <c r="N1199" i="3"/>
  <c r="M1199" i="3"/>
  <c r="L1199" i="3"/>
  <c r="K1199" i="3"/>
  <c r="BA1198" i="3"/>
  <c r="AX1198" i="3"/>
  <c r="AW1198" i="3" s="1"/>
  <c r="AU1198" i="3"/>
  <c r="AS1198" i="3"/>
  <c r="AP1198" i="3" s="1"/>
  <c r="AR1198" i="3"/>
  <c r="AQ1198" i="3"/>
  <c r="AO1198" i="3"/>
  <c r="AN1198" i="3"/>
  <c r="AM1198" i="3"/>
  <c r="AL1198" i="3"/>
  <c r="AK1198" i="3"/>
  <c r="AI1198" i="3"/>
  <c r="AH1198" i="3"/>
  <c r="AF1198" i="3"/>
  <c r="AE1198" i="3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Q1198" i="3"/>
  <c r="O1198" i="3"/>
  <c r="N1198" i="3"/>
  <c r="M1198" i="3"/>
  <c r="L1198" i="3"/>
  <c r="K1198" i="3"/>
  <c r="BA1197" i="3"/>
  <c r="AZ1197" i="3"/>
  <c r="AX1197" i="3"/>
  <c r="AU1197" i="3" s="1"/>
  <c r="AW1197" i="3"/>
  <c r="AT1197" i="3"/>
  <c r="AS1197" i="3"/>
  <c r="AP1197" i="3" s="1"/>
  <c r="AR1197" i="3"/>
  <c r="AQ1197" i="3"/>
  <c r="AO1197" i="3"/>
  <c r="AN1197" i="3"/>
  <c r="AM1197" i="3"/>
  <c r="AL1197" i="3"/>
  <c r="AE1197" i="3"/>
  <c r="AK1197" i="3" s="1"/>
  <c r="AD1197" i="3"/>
  <c r="AC1197" i="3"/>
  <c r="AB1197" i="3"/>
  <c r="AA1197" i="3"/>
  <c r="Z1197" i="3"/>
  <c r="Y1197" i="3"/>
  <c r="X1197" i="3"/>
  <c r="W1197" i="3"/>
  <c r="V1197" i="3"/>
  <c r="U1197" i="3"/>
  <c r="T1197" i="3"/>
  <c r="S1197" i="3"/>
  <c r="R1197" i="3"/>
  <c r="Q1197" i="3"/>
  <c r="O1197" i="3"/>
  <c r="N1197" i="3"/>
  <c r="M1197" i="3"/>
  <c r="L1197" i="3"/>
  <c r="K1197" i="3"/>
  <c r="AX1196" i="3"/>
  <c r="AW1196" i="3" s="1"/>
  <c r="AU1196" i="3"/>
  <c r="AS1196" i="3"/>
  <c r="AP1196" i="3" s="1"/>
  <c r="AR1196" i="3"/>
  <c r="AQ1196" i="3"/>
  <c r="AO1196" i="3"/>
  <c r="AN1196" i="3"/>
  <c r="AM1196" i="3"/>
  <c r="AL1196" i="3"/>
  <c r="AI1196" i="3"/>
  <c r="AF1196" i="3"/>
  <c r="AE1196" i="3"/>
  <c r="AK1196" i="3" s="1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R1196" i="3"/>
  <c r="Q1196" i="3"/>
  <c r="O1196" i="3"/>
  <c r="N1196" i="3"/>
  <c r="M1196" i="3"/>
  <c r="L1196" i="3"/>
  <c r="K1196" i="3"/>
  <c r="BA1195" i="3"/>
  <c r="AZ1195" i="3"/>
  <c r="AX1195" i="3"/>
  <c r="AW1195" i="3"/>
  <c r="AU1195" i="3"/>
  <c r="AT1195" i="3"/>
  <c r="AS1195" i="3"/>
  <c r="AP1195" i="3" s="1"/>
  <c r="AR1195" i="3"/>
  <c r="AQ1195" i="3"/>
  <c r="AO1195" i="3"/>
  <c r="AN1195" i="3"/>
  <c r="AM1195" i="3"/>
  <c r="AL1195" i="3"/>
  <c r="AK1195" i="3"/>
  <c r="AH1195" i="3"/>
  <c r="AE1195" i="3"/>
  <c r="AI1195" i="3" s="1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Q1195" i="3"/>
  <c r="O1195" i="3"/>
  <c r="N1195" i="3"/>
  <c r="M1195" i="3"/>
  <c r="L1195" i="3"/>
  <c r="K1195" i="3"/>
  <c r="AX1194" i="3"/>
  <c r="AW1194" i="3" s="1"/>
  <c r="AS1194" i="3"/>
  <c r="AP1194" i="3" s="1"/>
  <c r="AR1194" i="3"/>
  <c r="AQ1194" i="3"/>
  <c r="AO1194" i="3"/>
  <c r="AN1194" i="3"/>
  <c r="AM1194" i="3"/>
  <c r="AL1194" i="3"/>
  <c r="AI1194" i="3"/>
  <c r="AH1194" i="3"/>
  <c r="AF1194" i="3"/>
  <c r="AE1194" i="3"/>
  <c r="AK1194" i="3" s="1"/>
  <c r="AD1194" i="3"/>
  <c r="AC1194" i="3"/>
  <c r="AB1194" i="3"/>
  <c r="AA1194" i="3"/>
  <c r="Z1194" i="3"/>
  <c r="Y1194" i="3"/>
  <c r="X1194" i="3"/>
  <c r="W1194" i="3"/>
  <c r="V1194" i="3"/>
  <c r="U1194" i="3"/>
  <c r="T1194" i="3"/>
  <c r="S1194" i="3"/>
  <c r="R1194" i="3"/>
  <c r="Q1194" i="3"/>
  <c r="O1194" i="3"/>
  <c r="N1194" i="3"/>
  <c r="M1194" i="3"/>
  <c r="L1194" i="3"/>
  <c r="K1194" i="3"/>
  <c r="AZ1193" i="3"/>
  <c r="AX1193" i="3"/>
  <c r="AU1193" i="3" s="1"/>
  <c r="AW1193" i="3"/>
  <c r="AT1193" i="3"/>
  <c r="AS1193" i="3"/>
  <c r="AP1193" i="3" s="1"/>
  <c r="AR1193" i="3"/>
  <c r="AQ1193" i="3"/>
  <c r="AO1193" i="3"/>
  <c r="AN1193" i="3"/>
  <c r="AM1193" i="3"/>
  <c r="AL1193" i="3"/>
  <c r="AK1193" i="3"/>
  <c r="AE1193" i="3"/>
  <c r="AD1193" i="3"/>
  <c r="AC1193" i="3"/>
  <c r="AB1193" i="3"/>
  <c r="AA1193" i="3"/>
  <c r="Z1193" i="3"/>
  <c r="Y1193" i="3"/>
  <c r="X1193" i="3"/>
  <c r="W1193" i="3"/>
  <c r="V1193" i="3"/>
  <c r="U1193" i="3"/>
  <c r="T1193" i="3"/>
  <c r="S1193" i="3"/>
  <c r="R1193" i="3"/>
  <c r="Q1193" i="3"/>
  <c r="O1193" i="3"/>
  <c r="N1193" i="3"/>
  <c r="M1193" i="3"/>
  <c r="L1193" i="3"/>
  <c r="K1193" i="3"/>
  <c r="BA1192" i="3"/>
  <c r="AX1192" i="3"/>
  <c r="AW1192" i="3" s="1"/>
  <c r="AU1192" i="3"/>
  <c r="AS1192" i="3"/>
  <c r="AP1192" i="3" s="1"/>
  <c r="AR1192" i="3"/>
  <c r="AQ1192" i="3"/>
  <c r="AO1192" i="3"/>
  <c r="AN1192" i="3"/>
  <c r="AM1192" i="3"/>
  <c r="AL1192" i="3"/>
  <c r="AK1192" i="3"/>
  <c r="AI1192" i="3"/>
  <c r="AH1192" i="3"/>
  <c r="AF1192" i="3"/>
  <c r="AE1192" i="3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Q1192" i="3"/>
  <c r="O1192" i="3"/>
  <c r="N1192" i="3"/>
  <c r="M1192" i="3"/>
  <c r="L1192" i="3"/>
  <c r="K1192" i="3"/>
  <c r="BA1191" i="3"/>
  <c r="AZ1191" i="3"/>
  <c r="AX1191" i="3"/>
  <c r="AU1191" i="3" s="1"/>
  <c r="AW1191" i="3"/>
  <c r="AT1191" i="3"/>
  <c r="AS1191" i="3"/>
  <c r="AP1191" i="3" s="1"/>
  <c r="AR1191" i="3"/>
  <c r="AQ1191" i="3"/>
  <c r="AO1191" i="3"/>
  <c r="AN1191" i="3"/>
  <c r="AM1191" i="3"/>
  <c r="AL1191" i="3"/>
  <c r="AE1191" i="3"/>
  <c r="AK1191" i="3" s="1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Q1191" i="3"/>
  <c r="O1191" i="3"/>
  <c r="N1191" i="3"/>
  <c r="M1191" i="3"/>
  <c r="L1191" i="3"/>
  <c r="K1191" i="3"/>
  <c r="AX1190" i="3"/>
  <c r="AW1190" i="3" s="1"/>
  <c r="AU1190" i="3"/>
  <c r="AS1190" i="3"/>
  <c r="AP1190" i="3" s="1"/>
  <c r="AR1190" i="3"/>
  <c r="AQ1190" i="3"/>
  <c r="AO1190" i="3"/>
  <c r="AN1190" i="3"/>
  <c r="AM1190" i="3"/>
  <c r="AL1190" i="3"/>
  <c r="AI1190" i="3"/>
  <c r="AF1190" i="3"/>
  <c r="AE1190" i="3"/>
  <c r="AK1190" i="3" s="1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O1190" i="3"/>
  <c r="N1190" i="3"/>
  <c r="M1190" i="3"/>
  <c r="L1190" i="3"/>
  <c r="K1190" i="3"/>
  <c r="BA1189" i="3"/>
  <c r="AZ1189" i="3"/>
  <c r="AX1189" i="3"/>
  <c r="AW1189" i="3"/>
  <c r="AU1189" i="3"/>
  <c r="AT1189" i="3"/>
  <c r="AS1189" i="3"/>
  <c r="AP1189" i="3" s="1"/>
  <c r="AR1189" i="3"/>
  <c r="AQ1189" i="3"/>
  <c r="AO1189" i="3"/>
  <c r="AN1189" i="3"/>
  <c r="AM1189" i="3"/>
  <c r="AL1189" i="3"/>
  <c r="AK1189" i="3"/>
  <c r="AH1189" i="3"/>
  <c r="AE1189" i="3"/>
  <c r="AI1189" i="3" s="1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Q1189" i="3"/>
  <c r="O1189" i="3"/>
  <c r="N1189" i="3"/>
  <c r="M1189" i="3"/>
  <c r="L1189" i="3"/>
  <c r="K1189" i="3"/>
  <c r="AX1188" i="3"/>
  <c r="AW1188" i="3" s="1"/>
  <c r="AS1188" i="3"/>
  <c r="AP1188" i="3" s="1"/>
  <c r="AR1188" i="3"/>
  <c r="AQ1188" i="3"/>
  <c r="AO1188" i="3"/>
  <c r="AN1188" i="3"/>
  <c r="AM1188" i="3"/>
  <c r="AL1188" i="3"/>
  <c r="AI1188" i="3"/>
  <c r="AH1188" i="3"/>
  <c r="AF1188" i="3"/>
  <c r="AE1188" i="3"/>
  <c r="AK1188" i="3" s="1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Q1188" i="3"/>
  <c r="O1188" i="3"/>
  <c r="N1188" i="3"/>
  <c r="M1188" i="3"/>
  <c r="L1188" i="3"/>
  <c r="K1188" i="3"/>
  <c r="AZ1187" i="3"/>
  <c r="AX1187" i="3"/>
  <c r="AU1187" i="3" s="1"/>
  <c r="AW1187" i="3"/>
  <c r="AT1187" i="3"/>
  <c r="AS1187" i="3"/>
  <c r="AP1187" i="3" s="1"/>
  <c r="AR1187" i="3"/>
  <c r="AQ1187" i="3"/>
  <c r="AO1187" i="3"/>
  <c r="AN1187" i="3"/>
  <c r="AM1187" i="3"/>
  <c r="AL1187" i="3"/>
  <c r="AK1187" i="3"/>
  <c r="AE1187" i="3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Q1187" i="3"/>
  <c r="O1187" i="3"/>
  <c r="N1187" i="3"/>
  <c r="M1187" i="3"/>
  <c r="L1187" i="3"/>
  <c r="K1187" i="3"/>
  <c r="BA1186" i="3"/>
  <c r="AX1186" i="3"/>
  <c r="AW1186" i="3" s="1"/>
  <c r="AU1186" i="3"/>
  <c r="AS1186" i="3"/>
  <c r="AP1186" i="3" s="1"/>
  <c r="AR1186" i="3"/>
  <c r="AQ1186" i="3"/>
  <c r="AO1186" i="3"/>
  <c r="AN1186" i="3"/>
  <c r="AM1186" i="3"/>
  <c r="AL1186" i="3"/>
  <c r="AK1186" i="3"/>
  <c r="AI1186" i="3"/>
  <c r="AH1186" i="3"/>
  <c r="AF1186" i="3"/>
  <c r="AE1186" i="3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Q1186" i="3"/>
  <c r="O1186" i="3"/>
  <c r="N1186" i="3"/>
  <c r="M1186" i="3"/>
  <c r="L1186" i="3"/>
  <c r="K1186" i="3"/>
  <c r="AX1185" i="3"/>
  <c r="AV1185" i="3" s="1"/>
  <c r="AU1185" i="3"/>
  <c r="AS1185" i="3"/>
  <c r="AP1185" i="3" s="1"/>
  <c r="AQ1185" i="3"/>
  <c r="AN1185" i="3"/>
  <c r="AL1185" i="3"/>
  <c r="AI1185" i="3"/>
  <c r="AG1185" i="3"/>
  <c r="AE1185" i="3"/>
  <c r="AJ1185" i="3" s="1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O1185" i="3"/>
  <c r="N1185" i="3"/>
  <c r="M1185" i="3"/>
  <c r="L1185" i="3"/>
  <c r="K1185" i="3"/>
  <c r="BA1184" i="3"/>
  <c r="AY1184" i="3"/>
  <c r="AX1184" i="3"/>
  <c r="AV1184" i="3" s="1"/>
  <c r="AW1184" i="3"/>
  <c r="AT1184" i="3"/>
  <c r="AS1184" i="3"/>
  <c r="AP1184" i="3" s="1"/>
  <c r="AR1184" i="3"/>
  <c r="AQ1184" i="3"/>
  <c r="AO1184" i="3"/>
  <c r="AN1184" i="3"/>
  <c r="AM1184" i="3"/>
  <c r="AL1184" i="3"/>
  <c r="AK1184" i="3"/>
  <c r="AI1184" i="3"/>
  <c r="AH1184" i="3"/>
  <c r="AG1184" i="3"/>
  <c r="AF1184" i="3"/>
  <c r="AE1184" i="3"/>
  <c r="AJ1184" i="3" s="1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Q1184" i="3"/>
  <c r="O1184" i="3"/>
  <c r="N1184" i="3"/>
  <c r="M1184" i="3"/>
  <c r="L1184" i="3"/>
  <c r="K1184" i="3"/>
  <c r="AX1183" i="3"/>
  <c r="AV1183" i="3" s="1"/>
  <c r="AU1183" i="3"/>
  <c r="AS1183" i="3"/>
  <c r="AP1183" i="3" s="1"/>
  <c r="AQ1183" i="3"/>
  <c r="AN1183" i="3"/>
  <c r="AL1183" i="3"/>
  <c r="AI1183" i="3"/>
  <c r="AG1183" i="3"/>
  <c r="AE1183" i="3"/>
  <c r="AJ1183" i="3" s="1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Q1183" i="3"/>
  <c r="O1183" i="3"/>
  <c r="N1183" i="3"/>
  <c r="M1183" i="3"/>
  <c r="L1183" i="3"/>
  <c r="K1183" i="3"/>
  <c r="BA1182" i="3"/>
  <c r="AY1182" i="3"/>
  <c r="AX1182" i="3"/>
  <c r="AV1182" i="3" s="1"/>
  <c r="AW1182" i="3"/>
  <c r="AT1182" i="3"/>
  <c r="AS1182" i="3"/>
  <c r="AP1182" i="3" s="1"/>
  <c r="AR1182" i="3"/>
  <c r="AQ1182" i="3"/>
  <c r="AO1182" i="3"/>
  <c r="AN1182" i="3"/>
  <c r="AM1182" i="3"/>
  <c r="AL1182" i="3"/>
  <c r="AK1182" i="3"/>
  <c r="AI1182" i="3"/>
  <c r="AH1182" i="3"/>
  <c r="AG1182" i="3"/>
  <c r="AF1182" i="3"/>
  <c r="AE1182" i="3"/>
  <c r="AJ1182" i="3" s="1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Q1182" i="3"/>
  <c r="O1182" i="3"/>
  <c r="N1182" i="3"/>
  <c r="M1182" i="3"/>
  <c r="L1182" i="3"/>
  <c r="K1182" i="3"/>
  <c r="AX1181" i="3"/>
  <c r="AV1181" i="3" s="1"/>
  <c r="AU1181" i="3"/>
  <c r="AS1181" i="3"/>
  <c r="AP1181" i="3" s="1"/>
  <c r="AQ1181" i="3"/>
  <c r="AN1181" i="3"/>
  <c r="AL1181" i="3"/>
  <c r="AI1181" i="3"/>
  <c r="AG1181" i="3"/>
  <c r="AE1181" i="3"/>
  <c r="AJ1181" i="3" s="1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O1181" i="3"/>
  <c r="N1181" i="3"/>
  <c r="M1181" i="3"/>
  <c r="L1181" i="3"/>
  <c r="K1181" i="3"/>
  <c r="BA1180" i="3"/>
  <c r="AY1180" i="3"/>
  <c r="AX1180" i="3"/>
  <c r="AV1180" i="3" s="1"/>
  <c r="AW1180" i="3"/>
  <c r="AT1180" i="3"/>
  <c r="AS1180" i="3"/>
  <c r="AP1180" i="3" s="1"/>
  <c r="AR1180" i="3"/>
  <c r="AQ1180" i="3"/>
  <c r="AO1180" i="3"/>
  <c r="AN1180" i="3"/>
  <c r="AM1180" i="3"/>
  <c r="AL1180" i="3"/>
  <c r="AK1180" i="3"/>
  <c r="AI1180" i="3"/>
  <c r="AH1180" i="3"/>
  <c r="AG1180" i="3"/>
  <c r="AF1180" i="3"/>
  <c r="AE1180" i="3"/>
  <c r="AJ1180" i="3" s="1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O1180" i="3"/>
  <c r="N1180" i="3"/>
  <c r="M1180" i="3"/>
  <c r="L1180" i="3"/>
  <c r="K1180" i="3"/>
  <c r="AX1179" i="3"/>
  <c r="AV1179" i="3" s="1"/>
  <c r="AU1179" i="3"/>
  <c r="AS1179" i="3"/>
  <c r="AP1179" i="3" s="1"/>
  <c r="AQ1179" i="3"/>
  <c r="AN1179" i="3"/>
  <c r="AL1179" i="3"/>
  <c r="AI1179" i="3"/>
  <c r="AG1179" i="3"/>
  <c r="AE1179" i="3"/>
  <c r="AJ1179" i="3" s="1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O1179" i="3"/>
  <c r="N1179" i="3"/>
  <c r="M1179" i="3"/>
  <c r="L1179" i="3"/>
  <c r="K1179" i="3"/>
  <c r="BA1178" i="3"/>
  <c r="AY1178" i="3"/>
  <c r="AX1178" i="3"/>
  <c r="AV1178" i="3" s="1"/>
  <c r="AW1178" i="3"/>
  <c r="AT1178" i="3"/>
  <c r="AS1178" i="3"/>
  <c r="AP1178" i="3" s="1"/>
  <c r="AR1178" i="3"/>
  <c r="AQ1178" i="3"/>
  <c r="AO1178" i="3"/>
  <c r="AN1178" i="3"/>
  <c r="AM1178" i="3"/>
  <c r="AL1178" i="3"/>
  <c r="AK1178" i="3"/>
  <c r="AI1178" i="3"/>
  <c r="AH1178" i="3"/>
  <c r="AG1178" i="3"/>
  <c r="AF1178" i="3"/>
  <c r="AE1178" i="3"/>
  <c r="AJ1178" i="3" s="1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O1178" i="3"/>
  <c r="N1178" i="3"/>
  <c r="M1178" i="3"/>
  <c r="L1178" i="3"/>
  <c r="K1178" i="3"/>
  <c r="AX1177" i="3"/>
  <c r="AV1177" i="3" s="1"/>
  <c r="AU1177" i="3"/>
  <c r="AS1177" i="3"/>
  <c r="AP1177" i="3" s="1"/>
  <c r="AQ1177" i="3"/>
  <c r="AN1177" i="3"/>
  <c r="AL1177" i="3"/>
  <c r="AI1177" i="3"/>
  <c r="AG1177" i="3"/>
  <c r="AE1177" i="3"/>
  <c r="AJ1177" i="3" s="1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O1177" i="3"/>
  <c r="N1177" i="3"/>
  <c r="M1177" i="3"/>
  <c r="L1177" i="3"/>
  <c r="K1177" i="3"/>
  <c r="BA1176" i="3"/>
  <c r="AY1176" i="3"/>
  <c r="AX1176" i="3"/>
  <c r="AV1176" i="3" s="1"/>
  <c r="AW1176" i="3"/>
  <c r="AT1176" i="3"/>
  <c r="AS1176" i="3"/>
  <c r="AP1176" i="3" s="1"/>
  <c r="AR1176" i="3"/>
  <c r="AQ1176" i="3"/>
  <c r="AO1176" i="3"/>
  <c r="AN1176" i="3"/>
  <c r="AM1176" i="3"/>
  <c r="AL1176" i="3"/>
  <c r="AK1176" i="3"/>
  <c r="AI1176" i="3"/>
  <c r="AH1176" i="3"/>
  <c r="AG1176" i="3"/>
  <c r="AF1176" i="3"/>
  <c r="AE1176" i="3"/>
  <c r="AJ1176" i="3" s="1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O1176" i="3"/>
  <c r="N1176" i="3"/>
  <c r="M1176" i="3"/>
  <c r="L1176" i="3"/>
  <c r="K1176" i="3"/>
  <c r="AX1175" i="3"/>
  <c r="AV1175" i="3" s="1"/>
  <c r="AU1175" i="3"/>
  <c r="AS1175" i="3"/>
  <c r="AP1175" i="3" s="1"/>
  <c r="AQ1175" i="3"/>
  <c r="AN1175" i="3"/>
  <c r="AL1175" i="3"/>
  <c r="AI1175" i="3"/>
  <c r="AG1175" i="3"/>
  <c r="AE1175" i="3"/>
  <c r="AJ1175" i="3" s="1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O1175" i="3"/>
  <c r="N1175" i="3"/>
  <c r="M1175" i="3"/>
  <c r="L1175" i="3"/>
  <c r="K1175" i="3"/>
  <c r="BA1174" i="3"/>
  <c r="AY1174" i="3"/>
  <c r="AX1174" i="3"/>
  <c r="AV1174" i="3" s="1"/>
  <c r="AW1174" i="3"/>
  <c r="AT1174" i="3"/>
  <c r="AS1174" i="3"/>
  <c r="AP1174" i="3" s="1"/>
  <c r="AR1174" i="3"/>
  <c r="AQ1174" i="3"/>
  <c r="AO1174" i="3"/>
  <c r="AN1174" i="3"/>
  <c r="AM1174" i="3"/>
  <c r="AL1174" i="3"/>
  <c r="AK1174" i="3"/>
  <c r="AI1174" i="3"/>
  <c r="AH1174" i="3"/>
  <c r="AG1174" i="3"/>
  <c r="AF1174" i="3"/>
  <c r="AE1174" i="3"/>
  <c r="AJ1174" i="3" s="1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O1174" i="3"/>
  <c r="N1174" i="3"/>
  <c r="M1174" i="3"/>
  <c r="L1174" i="3"/>
  <c r="K1174" i="3"/>
  <c r="AX1173" i="3"/>
  <c r="AV1173" i="3" s="1"/>
  <c r="AS1173" i="3"/>
  <c r="AP1173" i="3" s="1"/>
  <c r="AQ1173" i="3"/>
  <c r="AN1173" i="3"/>
  <c r="AL1173" i="3"/>
  <c r="AI1173" i="3"/>
  <c r="AG1173" i="3"/>
  <c r="AE1173" i="3"/>
  <c r="AJ1173" i="3" s="1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O1173" i="3"/>
  <c r="N1173" i="3"/>
  <c r="M1173" i="3"/>
  <c r="L1173" i="3"/>
  <c r="K1173" i="3"/>
  <c r="BA1172" i="3"/>
  <c r="AY1172" i="3"/>
  <c r="AX1172" i="3"/>
  <c r="AV1172" i="3" s="1"/>
  <c r="AW1172" i="3"/>
  <c r="AT1172" i="3"/>
  <c r="AS1172" i="3"/>
  <c r="AP1172" i="3" s="1"/>
  <c r="AR1172" i="3"/>
  <c r="AQ1172" i="3"/>
  <c r="AO1172" i="3"/>
  <c r="AN1172" i="3"/>
  <c r="AM1172" i="3"/>
  <c r="AL1172" i="3"/>
  <c r="AK1172" i="3"/>
  <c r="AI1172" i="3"/>
  <c r="AH1172" i="3"/>
  <c r="AG1172" i="3"/>
  <c r="AF1172" i="3"/>
  <c r="AE1172" i="3"/>
  <c r="AJ1172" i="3" s="1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O1172" i="3"/>
  <c r="N1172" i="3"/>
  <c r="M1172" i="3"/>
  <c r="L1172" i="3"/>
  <c r="K1172" i="3"/>
  <c r="AX1171" i="3"/>
  <c r="AV1171" i="3" s="1"/>
  <c r="AS1171" i="3"/>
  <c r="AP1171" i="3" s="1"/>
  <c r="AQ1171" i="3"/>
  <c r="AN1171" i="3"/>
  <c r="AL1171" i="3"/>
  <c r="AI1171" i="3"/>
  <c r="AG1171" i="3"/>
  <c r="AE1171" i="3"/>
  <c r="AJ1171" i="3" s="1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O1171" i="3"/>
  <c r="N1171" i="3"/>
  <c r="M1171" i="3"/>
  <c r="L1171" i="3"/>
  <c r="K1171" i="3"/>
  <c r="BA1170" i="3"/>
  <c r="AY1170" i="3"/>
  <c r="AX1170" i="3"/>
  <c r="AV1170" i="3" s="1"/>
  <c r="AW1170" i="3"/>
  <c r="AT1170" i="3"/>
  <c r="AS1170" i="3"/>
  <c r="AP1170" i="3" s="1"/>
  <c r="AR1170" i="3"/>
  <c r="AQ1170" i="3"/>
  <c r="AO1170" i="3"/>
  <c r="AN1170" i="3"/>
  <c r="AM1170" i="3"/>
  <c r="AL1170" i="3"/>
  <c r="AK1170" i="3"/>
  <c r="AI1170" i="3"/>
  <c r="AH1170" i="3"/>
  <c r="AG1170" i="3"/>
  <c r="AF1170" i="3"/>
  <c r="AE1170" i="3"/>
  <c r="AJ1170" i="3" s="1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O1170" i="3"/>
  <c r="N1170" i="3"/>
  <c r="M1170" i="3"/>
  <c r="L1170" i="3"/>
  <c r="K1170" i="3"/>
  <c r="AX1169" i="3"/>
  <c r="AV1169" i="3" s="1"/>
  <c r="AS1169" i="3"/>
  <c r="AP1169" i="3" s="1"/>
  <c r="AQ1169" i="3"/>
  <c r="AN1169" i="3"/>
  <c r="AL1169" i="3"/>
  <c r="AI1169" i="3"/>
  <c r="AG1169" i="3"/>
  <c r="AE1169" i="3"/>
  <c r="AJ1169" i="3" s="1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O1169" i="3"/>
  <c r="N1169" i="3"/>
  <c r="M1169" i="3"/>
  <c r="L1169" i="3"/>
  <c r="K1169" i="3"/>
  <c r="BA1168" i="3"/>
  <c r="AY1168" i="3"/>
  <c r="AX1168" i="3"/>
  <c r="AV1168" i="3" s="1"/>
  <c r="AW1168" i="3"/>
  <c r="AT1168" i="3"/>
  <c r="AS1168" i="3"/>
  <c r="AP1168" i="3" s="1"/>
  <c r="AR1168" i="3"/>
  <c r="AQ1168" i="3"/>
  <c r="AO1168" i="3"/>
  <c r="AN1168" i="3"/>
  <c r="AM1168" i="3"/>
  <c r="AL1168" i="3"/>
  <c r="AK1168" i="3"/>
  <c r="AI1168" i="3"/>
  <c r="AH1168" i="3"/>
  <c r="AG1168" i="3"/>
  <c r="AF1168" i="3"/>
  <c r="AE1168" i="3"/>
  <c r="AJ1168" i="3" s="1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O1168" i="3"/>
  <c r="N1168" i="3"/>
  <c r="M1168" i="3"/>
  <c r="L1168" i="3"/>
  <c r="K1168" i="3"/>
  <c r="AX1167" i="3"/>
  <c r="AV1167" i="3" s="1"/>
  <c r="AS1167" i="3"/>
  <c r="AP1167" i="3" s="1"/>
  <c r="AQ1167" i="3"/>
  <c r="AN1167" i="3"/>
  <c r="AL1167" i="3"/>
  <c r="AI1167" i="3"/>
  <c r="AG1167" i="3"/>
  <c r="AE1167" i="3"/>
  <c r="AJ1167" i="3" s="1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O1167" i="3"/>
  <c r="N1167" i="3"/>
  <c r="M1167" i="3"/>
  <c r="L1167" i="3"/>
  <c r="K1167" i="3"/>
  <c r="BA1166" i="3"/>
  <c r="AY1166" i="3"/>
  <c r="AX1166" i="3"/>
  <c r="AV1166" i="3" s="1"/>
  <c r="AW1166" i="3"/>
  <c r="AT1166" i="3"/>
  <c r="AS1166" i="3"/>
  <c r="AP1166" i="3" s="1"/>
  <c r="AR1166" i="3"/>
  <c r="AQ1166" i="3"/>
  <c r="AO1166" i="3"/>
  <c r="AN1166" i="3"/>
  <c r="AM1166" i="3"/>
  <c r="AL1166" i="3"/>
  <c r="AK1166" i="3"/>
  <c r="AI1166" i="3"/>
  <c r="AH1166" i="3"/>
  <c r="AG1166" i="3"/>
  <c r="AF1166" i="3"/>
  <c r="AE1166" i="3"/>
  <c r="AJ1166" i="3" s="1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O1166" i="3"/>
  <c r="N1166" i="3"/>
  <c r="M1166" i="3"/>
  <c r="L1166" i="3"/>
  <c r="K1166" i="3"/>
  <c r="AX1165" i="3"/>
  <c r="AV1165" i="3" s="1"/>
  <c r="AS1165" i="3"/>
  <c r="AP1165" i="3" s="1"/>
  <c r="AQ1165" i="3"/>
  <c r="AN1165" i="3"/>
  <c r="AL1165" i="3"/>
  <c r="AI1165" i="3"/>
  <c r="AG1165" i="3"/>
  <c r="AE1165" i="3"/>
  <c r="AJ1165" i="3" s="1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O1165" i="3"/>
  <c r="N1165" i="3"/>
  <c r="M1165" i="3"/>
  <c r="L1165" i="3"/>
  <c r="K1165" i="3"/>
  <c r="BA1164" i="3"/>
  <c r="AY1164" i="3"/>
  <c r="AX1164" i="3"/>
  <c r="AV1164" i="3" s="1"/>
  <c r="AW1164" i="3"/>
  <c r="AT1164" i="3"/>
  <c r="AS1164" i="3"/>
  <c r="AP1164" i="3" s="1"/>
  <c r="AR1164" i="3"/>
  <c r="AQ1164" i="3"/>
  <c r="AO1164" i="3"/>
  <c r="AN1164" i="3"/>
  <c r="AM1164" i="3"/>
  <c r="AL1164" i="3"/>
  <c r="AK1164" i="3"/>
  <c r="AI1164" i="3"/>
  <c r="AH1164" i="3"/>
  <c r="AG1164" i="3"/>
  <c r="AF1164" i="3"/>
  <c r="AE1164" i="3"/>
  <c r="AJ1164" i="3" s="1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O1164" i="3"/>
  <c r="N1164" i="3"/>
  <c r="M1164" i="3"/>
  <c r="L1164" i="3"/>
  <c r="K1164" i="3"/>
  <c r="AX1163" i="3"/>
  <c r="AV1163" i="3" s="1"/>
  <c r="AS1163" i="3"/>
  <c r="AP1163" i="3" s="1"/>
  <c r="AQ1163" i="3"/>
  <c r="AN1163" i="3"/>
  <c r="AL1163" i="3"/>
  <c r="AI1163" i="3"/>
  <c r="AG1163" i="3"/>
  <c r="AE1163" i="3"/>
  <c r="AJ1163" i="3" s="1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O1163" i="3"/>
  <c r="N1163" i="3"/>
  <c r="M1163" i="3"/>
  <c r="L1163" i="3"/>
  <c r="K1163" i="3"/>
  <c r="BA1162" i="3"/>
  <c r="AY1162" i="3"/>
  <c r="AX1162" i="3"/>
  <c r="AV1162" i="3" s="1"/>
  <c r="AW1162" i="3"/>
  <c r="AT1162" i="3"/>
  <c r="AS1162" i="3"/>
  <c r="AP1162" i="3" s="1"/>
  <c r="AR1162" i="3"/>
  <c r="AQ1162" i="3"/>
  <c r="AO1162" i="3"/>
  <c r="AN1162" i="3"/>
  <c r="AM1162" i="3"/>
  <c r="AL1162" i="3"/>
  <c r="AK1162" i="3"/>
  <c r="AI1162" i="3"/>
  <c r="AH1162" i="3"/>
  <c r="AG1162" i="3"/>
  <c r="AF1162" i="3"/>
  <c r="AE1162" i="3"/>
  <c r="AJ1162" i="3" s="1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O1162" i="3"/>
  <c r="N1162" i="3"/>
  <c r="M1162" i="3"/>
  <c r="L1162" i="3"/>
  <c r="K1162" i="3"/>
  <c r="AX1161" i="3"/>
  <c r="AV1161" i="3" s="1"/>
  <c r="AS1161" i="3"/>
  <c r="AP1161" i="3" s="1"/>
  <c r="AQ1161" i="3"/>
  <c r="AN1161" i="3"/>
  <c r="AL1161" i="3"/>
  <c r="AI1161" i="3"/>
  <c r="AG1161" i="3"/>
  <c r="AE1161" i="3"/>
  <c r="AJ1161" i="3" s="1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O1161" i="3"/>
  <c r="N1161" i="3"/>
  <c r="M1161" i="3"/>
  <c r="L1161" i="3"/>
  <c r="K1161" i="3"/>
  <c r="BA1160" i="3"/>
  <c r="AY1160" i="3"/>
  <c r="AX1160" i="3"/>
  <c r="AV1160" i="3" s="1"/>
  <c r="AW1160" i="3"/>
  <c r="AT1160" i="3"/>
  <c r="AS1160" i="3"/>
  <c r="AP1160" i="3" s="1"/>
  <c r="AR1160" i="3"/>
  <c r="AQ1160" i="3"/>
  <c r="AO1160" i="3"/>
  <c r="AN1160" i="3"/>
  <c r="AM1160" i="3"/>
  <c r="AL1160" i="3"/>
  <c r="AK1160" i="3"/>
  <c r="AI1160" i="3"/>
  <c r="AH1160" i="3"/>
  <c r="AG1160" i="3"/>
  <c r="AF1160" i="3"/>
  <c r="AE1160" i="3"/>
  <c r="AJ1160" i="3" s="1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O1160" i="3"/>
  <c r="N1160" i="3"/>
  <c r="M1160" i="3"/>
  <c r="L1160" i="3"/>
  <c r="K1160" i="3"/>
  <c r="AX1159" i="3"/>
  <c r="AV1159" i="3" s="1"/>
  <c r="AS1159" i="3"/>
  <c r="AP1159" i="3" s="1"/>
  <c r="AQ1159" i="3"/>
  <c r="AN1159" i="3"/>
  <c r="AL1159" i="3"/>
  <c r="AI1159" i="3"/>
  <c r="AG1159" i="3"/>
  <c r="AE1159" i="3"/>
  <c r="AJ1159" i="3" s="1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O1159" i="3"/>
  <c r="N1159" i="3"/>
  <c r="M1159" i="3"/>
  <c r="L1159" i="3"/>
  <c r="K1159" i="3"/>
  <c r="BA1158" i="3"/>
  <c r="AY1158" i="3"/>
  <c r="AX1158" i="3"/>
  <c r="AV1158" i="3" s="1"/>
  <c r="AW1158" i="3"/>
  <c r="AT1158" i="3"/>
  <c r="AS1158" i="3"/>
  <c r="AP1158" i="3" s="1"/>
  <c r="AR1158" i="3"/>
  <c r="AQ1158" i="3"/>
  <c r="AO1158" i="3"/>
  <c r="AN1158" i="3"/>
  <c r="AM1158" i="3"/>
  <c r="AL1158" i="3"/>
  <c r="AK1158" i="3"/>
  <c r="AI1158" i="3"/>
  <c r="AH1158" i="3"/>
  <c r="AG1158" i="3"/>
  <c r="AF1158" i="3"/>
  <c r="AE1158" i="3"/>
  <c r="AJ1158" i="3" s="1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O1158" i="3"/>
  <c r="N1158" i="3"/>
  <c r="M1158" i="3"/>
  <c r="L1158" i="3"/>
  <c r="K1158" i="3"/>
  <c r="AX1157" i="3"/>
  <c r="AV1157" i="3" s="1"/>
  <c r="AS1157" i="3"/>
  <c r="AP1157" i="3" s="1"/>
  <c r="AQ1157" i="3"/>
  <c r="AN1157" i="3"/>
  <c r="AL1157" i="3"/>
  <c r="AI1157" i="3"/>
  <c r="AG1157" i="3"/>
  <c r="AE1157" i="3"/>
  <c r="AJ1157" i="3" s="1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O1157" i="3"/>
  <c r="N1157" i="3"/>
  <c r="M1157" i="3"/>
  <c r="L1157" i="3"/>
  <c r="K1157" i="3"/>
  <c r="BA1156" i="3"/>
  <c r="AY1156" i="3"/>
  <c r="AX1156" i="3"/>
  <c r="AV1156" i="3" s="1"/>
  <c r="AW1156" i="3"/>
  <c r="AT1156" i="3"/>
  <c r="AS1156" i="3"/>
  <c r="AP1156" i="3" s="1"/>
  <c r="AR1156" i="3"/>
  <c r="AQ1156" i="3"/>
  <c r="AO1156" i="3"/>
  <c r="AN1156" i="3"/>
  <c r="AM1156" i="3"/>
  <c r="AL1156" i="3"/>
  <c r="AK1156" i="3"/>
  <c r="AI1156" i="3"/>
  <c r="AH1156" i="3"/>
  <c r="AG1156" i="3"/>
  <c r="AF1156" i="3"/>
  <c r="AE1156" i="3"/>
  <c r="AJ1156" i="3" s="1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O1156" i="3"/>
  <c r="N1156" i="3"/>
  <c r="M1156" i="3"/>
  <c r="L1156" i="3"/>
  <c r="K1156" i="3"/>
  <c r="AX1155" i="3"/>
  <c r="AV1155" i="3" s="1"/>
  <c r="AS1155" i="3"/>
  <c r="AP1155" i="3" s="1"/>
  <c r="AQ1155" i="3"/>
  <c r="AL1155" i="3"/>
  <c r="AI1155" i="3"/>
  <c r="AE1155" i="3"/>
  <c r="AJ1155" i="3" s="1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O1155" i="3"/>
  <c r="N1155" i="3"/>
  <c r="M1155" i="3"/>
  <c r="L1155" i="3"/>
  <c r="K1155" i="3"/>
  <c r="BA1154" i="3"/>
  <c r="AY1154" i="3"/>
  <c r="AX1154" i="3"/>
  <c r="AV1154" i="3" s="1"/>
  <c r="AW1154" i="3"/>
  <c r="AT1154" i="3"/>
  <c r="AS1154" i="3"/>
  <c r="AP1154" i="3" s="1"/>
  <c r="AR1154" i="3"/>
  <c r="AQ1154" i="3"/>
  <c r="AO1154" i="3"/>
  <c r="AN1154" i="3"/>
  <c r="AM1154" i="3"/>
  <c r="AL1154" i="3"/>
  <c r="AK1154" i="3"/>
  <c r="AI1154" i="3"/>
  <c r="AH1154" i="3"/>
  <c r="AG1154" i="3"/>
  <c r="AF1154" i="3"/>
  <c r="AE1154" i="3"/>
  <c r="AJ1154" i="3" s="1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O1154" i="3"/>
  <c r="N1154" i="3"/>
  <c r="M1154" i="3"/>
  <c r="L1154" i="3"/>
  <c r="K1154" i="3"/>
  <c r="AX1153" i="3"/>
  <c r="AV1153" i="3" s="1"/>
  <c r="AS1153" i="3"/>
  <c r="AP1153" i="3" s="1"/>
  <c r="AQ1153" i="3"/>
  <c r="AL1153" i="3"/>
  <c r="AI1153" i="3"/>
  <c r="AE1153" i="3"/>
  <c r="AJ1153" i="3" s="1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O1153" i="3"/>
  <c r="N1153" i="3"/>
  <c r="M1153" i="3"/>
  <c r="L1153" i="3"/>
  <c r="K1153" i="3"/>
  <c r="BA1152" i="3"/>
  <c r="AY1152" i="3"/>
  <c r="AX1152" i="3"/>
  <c r="AV1152" i="3" s="1"/>
  <c r="AW1152" i="3"/>
  <c r="AT1152" i="3"/>
  <c r="AS1152" i="3"/>
  <c r="AP1152" i="3" s="1"/>
  <c r="AR1152" i="3"/>
  <c r="AQ1152" i="3"/>
  <c r="AO1152" i="3"/>
  <c r="AN1152" i="3"/>
  <c r="AM1152" i="3"/>
  <c r="AL1152" i="3"/>
  <c r="AK1152" i="3"/>
  <c r="AI1152" i="3"/>
  <c r="AH1152" i="3"/>
  <c r="AG1152" i="3"/>
  <c r="AF1152" i="3"/>
  <c r="AE1152" i="3"/>
  <c r="AJ1152" i="3" s="1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O1152" i="3"/>
  <c r="N1152" i="3"/>
  <c r="M1152" i="3"/>
  <c r="L1152" i="3"/>
  <c r="K1152" i="3"/>
  <c r="AX1151" i="3"/>
  <c r="AV1151" i="3" s="1"/>
  <c r="AS1151" i="3"/>
  <c r="AP1151" i="3" s="1"/>
  <c r="AQ1151" i="3"/>
  <c r="AL1151" i="3"/>
  <c r="AI1151" i="3"/>
  <c r="AE1151" i="3"/>
  <c r="AJ1151" i="3" s="1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O1151" i="3"/>
  <c r="N1151" i="3"/>
  <c r="M1151" i="3"/>
  <c r="L1151" i="3"/>
  <c r="K1151" i="3"/>
  <c r="BA1150" i="3"/>
  <c r="AY1150" i="3"/>
  <c r="AX1150" i="3"/>
  <c r="AV1150" i="3" s="1"/>
  <c r="AW1150" i="3"/>
  <c r="AT1150" i="3"/>
  <c r="AS1150" i="3"/>
  <c r="AP1150" i="3" s="1"/>
  <c r="AR1150" i="3"/>
  <c r="AQ1150" i="3"/>
  <c r="AO1150" i="3"/>
  <c r="AN1150" i="3"/>
  <c r="AM1150" i="3"/>
  <c r="AL1150" i="3"/>
  <c r="AK1150" i="3"/>
  <c r="AI1150" i="3"/>
  <c r="AH1150" i="3"/>
  <c r="AG1150" i="3"/>
  <c r="AF1150" i="3"/>
  <c r="AE1150" i="3"/>
  <c r="AJ1150" i="3" s="1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O1150" i="3"/>
  <c r="N1150" i="3"/>
  <c r="M1150" i="3"/>
  <c r="L1150" i="3"/>
  <c r="K1150" i="3"/>
  <c r="AX1149" i="3"/>
  <c r="AV1149" i="3" s="1"/>
  <c r="AS1149" i="3"/>
  <c r="AP1149" i="3" s="1"/>
  <c r="AQ1149" i="3"/>
  <c r="AL1149" i="3"/>
  <c r="AI1149" i="3"/>
  <c r="AE1149" i="3"/>
  <c r="AJ1149" i="3" s="1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O1149" i="3"/>
  <c r="N1149" i="3"/>
  <c r="M1149" i="3"/>
  <c r="L1149" i="3"/>
  <c r="K1149" i="3"/>
  <c r="BA1148" i="3"/>
  <c r="AY1148" i="3"/>
  <c r="AX1148" i="3"/>
  <c r="AV1148" i="3" s="1"/>
  <c r="AW1148" i="3"/>
  <c r="AT1148" i="3"/>
  <c r="AS1148" i="3"/>
  <c r="AP1148" i="3" s="1"/>
  <c r="AR1148" i="3"/>
  <c r="AQ1148" i="3"/>
  <c r="AO1148" i="3"/>
  <c r="AN1148" i="3"/>
  <c r="AM1148" i="3"/>
  <c r="AL1148" i="3"/>
  <c r="AK1148" i="3"/>
  <c r="AI1148" i="3"/>
  <c r="AH1148" i="3"/>
  <c r="AG1148" i="3"/>
  <c r="AF1148" i="3"/>
  <c r="AE1148" i="3"/>
  <c r="AJ1148" i="3" s="1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O1148" i="3"/>
  <c r="N1148" i="3"/>
  <c r="M1148" i="3"/>
  <c r="L1148" i="3"/>
  <c r="K1148" i="3"/>
  <c r="AX1147" i="3"/>
  <c r="AV1147" i="3" s="1"/>
  <c r="AS1147" i="3"/>
  <c r="AP1147" i="3" s="1"/>
  <c r="AQ1147" i="3"/>
  <c r="AL1147" i="3"/>
  <c r="AI1147" i="3"/>
  <c r="AE1147" i="3"/>
  <c r="AJ1147" i="3" s="1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O1147" i="3"/>
  <c r="N1147" i="3"/>
  <c r="M1147" i="3"/>
  <c r="L1147" i="3"/>
  <c r="K1147" i="3"/>
  <c r="BA1146" i="3"/>
  <c r="AY1146" i="3"/>
  <c r="AX1146" i="3"/>
  <c r="AV1146" i="3" s="1"/>
  <c r="AW1146" i="3"/>
  <c r="AT1146" i="3"/>
  <c r="AS1146" i="3"/>
  <c r="AP1146" i="3" s="1"/>
  <c r="AR1146" i="3"/>
  <c r="AQ1146" i="3"/>
  <c r="AO1146" i="3"/>
  <c r="AN1146" i="3"/>
  <c r="AM1146" i="3"/>
  <c r="AL1146" i="3"/>
  <c r="AK1146" i="3"/>
  <c r="AI1146" i="3"/>
  <c r="AH1146" i="3"/>
  <c r="AG1146" i="3"/>
  <c r="AF1146" i="3"/>
  <c r="AE1146" i="3"/>
  <c r="AJ1146" i="3" s="1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O1146" i="3"/>
  <c r="N1146" i="3"/>
  <c r="M1146" i="3"/>
  <c r="L1146" i="3"/>
  <c r="K1146" i="3"/>
  <c r="AX1145" i="3"/>
  <c r="AV1145" i="3" s="1"/>
  <c r="AS1145" i="3"/>
  <c r="AP1145" i="3" s="1"/>
  <c r="AQ1145" i="3"/>
  <c r="AL1145" i="3"/>
  <c r="AI1145" i="3"/>
  <c r="AE1145" i="3"/>
  <c r="AJ1145" i="3" s="1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O1145" i="3"/>
  <c r="N1145" i="3"/>
  <c r="M1145" i="3"/>
  <c r="L1145" i="3"/>
  <c r="K1145" i="3"/>
  <c r="BA1144" i="3"/>
  <c r="AY1144" i="3"/>
  <c r="AX1144" i="3"/>
  <c r="AV1144" i="3" s="1"/>
  <c r="AW1144" i="3"/>
  <c r="AT1144" i="3"/>
  <c r="AS1144" i="3"/>
  <c r="AP1144" i="3" s="1"/>
  <c r="AR1144" i="3"/>
  <c r="AQ1144" i="3"/>
  <c r="AO1144" i="3"/>
  <c r="AN1144" i="3"/>
  <c r="AM1144" i="3"/>
  <c r="AL1144" i="3"/>
  <c r="AK1144" i="3"/>
  <c r="AI1144" i="3"/>
  <c r="AH1144" i="3"/>
  <c r="AG1144" i="3"/>
  <c r="AF1144" i="3"/>
  <c r="AE1144" i="3"/>
  <c r="AJ1144" i="3" s="1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O1144" i="3"/>
  <c r="N1144" i="3"/>
  <c r="M1144" i="3"/>
  <c r="L1144" i="3"/>
  <c r="K1144" i="3"/>
  <c r="AX1143" i="3"/>
  <c r="AV1143" i="3" s="1"/>
  <c r="AS1143" i="3"/>
  <c r="AP1143" i="3" s="1"/>
  <c r="AQ1143" i="3"/>
  <c r="AL1143" i="3"/>
  <c r="AI1143" i="3"/>
  <c r="AE1143" i="3"/>
  <c r="AJ1143" i="3" s="1"/>
  <c r="AD1143" i="3"/>
  <c r="AC1143" i="3"/>
  <c r="AB1143" i="3"/>
  <c r="AA1143" i="3"/>
  <c r="Z1143" i="3"/>
  <c r="Y1143" i="3"/>
  <c r="X1143" i="3"/>
  <c r="W1143" i="3"/>
  <c r="V1143" i="3"/>
  <c r="U1143" i="3"/>
  <c r="T1143" i="3"/>
  <c r="S1143" i="3"/>
  <c r="R1143" i="3"/>
  <c r="Q1143" i="3"/>
  <c r="O1143" i="3"/>
  <c r="N1143" i="3"/>
  <c r="M1143" i="3"/>
  <c r="L1143" i="3"/>
  <c r="K1143" i="3"/>
  <c r="BA1142" i="3"/>
  <c r="AY1142" i="3"/>
  <c r="AX1142" i="3"/>
  <c r="AV1142" i="3" s="1"/>
  <c r="AW1142" i="3"/>
  <c r="AT1142" i="3"/>
  <c r="AS1142" i="3"/>
  <c r="AP1142" i="3" s="1"/>
  <c r="AR1142" i="3"/>
  <c r="AQ1142" i="3"/>
  <c r="AO1142" i="3"/>
  <c r="AM1142" i="3"/>
  <c r="AL1142" i="3"/>
  <c r="AK1142" i="3"/>
  <c r="AI1142" i="3"/>
  <c r="AH1142" i="3"/>
  <c r="AF1142" i="3"/>
  <c r="AE1142" i="3"/>
  <c r="AJ1142" i="3" s="1"/>
  <c r="AD1142" i="3"/>
  <c r="AC1142" i="3"/>
  <c r="AB1142" i="3"/>
  <c r="AA1142" i="3"/>
  <c r="Z1142" i="3"/>
  <c r="Y1142" i="3"/>
  <c r="X1142" i="3"/>
  <c r="W1142" i="3"/>
  <c r="V1142" i="3"/>
  <c r="U1142" i="3"/>
  <c r="T1142" i="3"/>
  <c r="S1142" i="3"/>
  <c r="R1142" i="3"/>
  <c r="Q1142" i="3"/>
  <c r="O1142" i="3"/>
  <c r="N1142" i="3"/>
  <c r="M1142" i="3"/>
  <c r="L1142" i="3"/>
  <c r="K1142" i="3"/>
  <c r="AX1141" i="3"/>
  <c r="AV1141" i="3" s="1"/>
  <c r="AS1141" i="3"/>
  <c r="AP1141" i="3" s="1"/>
  <c r="AQ1141" i="3"/>
  <c r="AL1141" i="3"/>
  <c r="AI1141" i="3"/>
  <c r="AE1141" i="3"/>
  <c r="AJ1141" i="3" s="1"/>
  <c r="AD1141" i="3"/>
  <c r="AC1141" i="3"/>
  <c r="AB1141" i="3"/>
  <c r="AA1141" i="3"/>
  <c r="Z1141" i="3"/>
  <c r="Y1141" i="3"/>
  <c r="X1141" i="3"/>
  <c r="W1141" i="3"/>
  <c r="V1141" i="3"/>
  <c r="U1141" i="3"/>
  <c r="T1141" i="3"/>
  <c r="S1141" i="3"/>
  <c r="R1141" i="3"/>
  <c r="Q1141" i="3"/>
  <c r="O1141" i="3"/>
  <c r="N1141" i="3"/>
  <c r="M1141" i="3"/>
  <c r="L1141" i="3"/>
  <c r="K1141" i="3"/>
  <c r="BA1140" i="3"/>
  <c r="AY1140" i="3"/>
  <c r="AX1140" i="3"/>
  <c r="AV1140" i="3" s="1"/>
  <c r="AW1140" i="3"/>
  <c r="AT1140" i="3"/>
  <c r="AS1140" i="3"/>
  <c r="AP1140" i="3" s="1"/>
  <c r="AR1140" i="3"/>
  <c r="AQ1140" i="3"/>
  <c r="AO1140" i="3"/>
  <c r="AM1140" i="3"/>
  <c r="AL1140" i="3"/>
  <c r="AK1140" i="3"/>
  <c r="AI1140" i="3"/>
  <c r="AH1140" i="3"/>
  <c r="AF1140" i="3"/>
  <c r="AE1140" i="3"/>
  <c r="AJ1140" i="3" s="1"/>
  <c r="AD1140" i="3"/>
  <c r="AC1140" i="3"/>
  <c r="AB1140" i="3"/>
  <c r="AA1140" i="3"/>
  <c r="Z1140" i="3"/>
  <c r="Y1140" i="3"/>
  <c r="X1140" i="3"/>
  <c r="W1140" i="3"/>
  <c r="V1140" i="3"/>
  <c r="U1140" i="3"/>
  <c r="T1140" i="3"/>
  <c r="S1140" i="3"/>
  <c r="R1140" i="3"/>
  <c r="Q1140" i="3"/>
  <c r="O1140" i="3"/>
  <c r="N1140" i="3"/>
  <c r="M1140" i="3"/>
  <c r="L1140" i="3"/>
  <c r="K1140" i="3"/>
  <c r="AX1139" i="3"/>
  <c r="AV1139" i="3" s="1"/>
  <c r="AS1139" i="3"/>
  <c r="AP1139" i="3" s="1"/>
  <c r="AQ1139" i="3"/>
  <c r="AL1139" i="3"/>
  <c r="AI1139" i="3"/>
  <c r="AE1139" i="3"/>
  <c r="AJ1139" i="3" s="1"/>
  <c r="AD1139" i="3"/>
  <c r="AC1139" i="3"/>
  <c r="AB1139" i="3"/>
  <c r="AA1139" i="3"/>
  <c r="Z1139" i="3"/>
  <c r="Y1139" i="3"/>
  <c r="X1139" i="3"/>
  <c r="W1139" i="3"/>
  <c r="V1139" i="3"/>
  <c r="U1139" i="3"/>
  <c r="T1139" i="3"/>
  <c r="S1139" i="3"/>
  <c r="R1139" i="3"/>
  <c r="Q1139" i="3"/>
  <c r="O1139" i="3"/>
  <c r="N1139" i="3"/>
  <c r="M1139" i="3"/>
  <c r="L1139" i="3"/>
  <c r="K1139" i="3"/>
  <c r="BA1138" i="3"/>
  <c r="AY1138" i="3"/>
  <c r="AX1138" i="3"/>
  <c r="AV1138" i="3" s="1"/>
  <c r="AW1138" i="3"/>
  <c r="AT1138" i="3"/>
  <c r="AS1138" i="3"/>
  <c r="AP1138" i="3" s="1"/>
  <c r="AR1138" i="3"/>
  <c r="AQ1138" i="3"/>
  <c r="AO1138" i="3"/>
  <c r="AM1138" i="3"/>
  <c r="AL1138" i="3"/>
  <c r="AK1138" i="3"/>
  <c r="AI1138" i="3"/>
  <c r="AH1138" i="3"/>
  <c r="AF1138" i="3"/>
  <c r="AE1138" i="3"/>
  <c r="AJ1138" i="3" s="1"/>
  <c r="AD1138" i="3"/>
  <c r="AC1138" i="3"/>
  <c r="AB1138" i="3"/>
  <c r="AA1138" i="3"/>
  <c r="Z1138" i="3"/>
  <c r="Y1138" i="3"/>
  <c r="X1138" i="3"/>
  <c r="W1138" i="3"/>
  <c r="V1138" i="3"/>
  <c r="U1138" i="3"/>
  <c r="T1138" i="3"/>
  <c r="S1138" i="3"/>
  <c r="R1138" i="3"/>
  <c r="Q1138" i="3"/>
  <c r="O1138" i="3"/>
  <c r="N1138" i="3"/>
  <c r="M1138" i="3"/>
  <c r="L1138" i="3"/>
  <c r="K1138" i="3"/>
  <c r="AX1137" i="3"/>
  <c r="AV1137" i="3" s="1"/>
  <c r="AS1137" i="3"/>
  <c r="AP1137" i="3" s="1"/>
  <c r="AQ1137" i="3"/>
  <c r="AL1137" i="3"/>
  <c r="AI1137" i="3"/>
  <c r="AE1137" i="3"/>
  <c r="AJ1137" i="3" s="1"/>
  <c r="AD1137" i="3"/>
  <c r="AC1137" i="3"/>
  <c r="AB1137" i="3"/>
  <c r="AA1137" i="3"/>
  <c r="Z1137" i="3"/>
  <c r="Y1137" i="3"/>
  <c r="X1137" i="3"/>
  <c r="W1137" i="3"/>
  <c r="V1137" i="3"/>
  <c r="U1137" i="3"/>
  <c r="T1137" i="3"/>
  <c r="S1137" i="3"/>
  <c r="R1137" i="3"/>
  <c r="Q1137" i="3"/>
  <c r="O1137" i="3"/>
  <c r="N1137" i="3"/>
  <c r="M1137" i="3"/>
  <c r="L1137" i="3"/>
  <c r="K1137" i="3"/>
  <c r="BA1136" i="3"/>
  <c r="AY1136" i="3"/>
  <c r="AX1136" i="3"/>
  <c r="AV1136" i="3" s="1"/>
  <c r="AW1136" i="3"/>
  <c r="AT1136" i="3"/>
  <c r="AS1136" i="3"/>
  <c r="AP1136" i="3" s="1"/>
  <c r="AR1136" i="3"/>
  <c r="AQ1136" i="3"/>
  <c r="AO1136" i="3"/>
  <c r="AM1136" i="3"/>
  <c r="AL1136" i="3"/>
  <c r="AK1136" i="3"/>
  <c r="AI1136" i="3"/>
  <c r="AH1136" i="3"/>
  <c r="AF1136" i="3"/>
  <c r="AE1136" i="3"/>
  <c r="AJ1136" i="3" s="1"/>
  <c r="AD1136" i="3"/>
  <c r="AC1136" i="3"/>
  <c r="AB1136" i="3"/>
  <c r="AA1136" i="3"/>
  <c r="Z1136" i="3"/>
  <c r="Y1136" i="3"/>
  <c r="X1136" i="3"/>
  <c r="W1136" i="3"/>
  <c r="V1136" i="3"/>
  <c r="U1136" i="3"/>
  <c r="T1136" i="3"/>
  <c r="S1136" i="3"/>
  <c r="R1136" i="3"/>
  <c r="Q1136" i="3"/>
  <c r="O1136" i="3"/>
  <c r="N1136" i="3"/>
  <c r="M1136" i="3"/>
  <c r="L1136" i="3"/>
  <c r="K1136" i="3"/>
  <c r="AX1135" i="3"/>
  <c r="AV1135" i="3" s="1"/>
  <c r="AS1135" i="3"/>
  <c r="AP1135" i="3" s="1"/>
  <c r="AQ1135" i="3"/>
  <c r="AL1135" i="3"/>
  <c r="AI1135" i="3"/>
  <c r="AE1135" i="3"/>
  <c r="AJ1135" i="3" s="1"/>
  <c r="AD1135" i="3"/>
  <c r="AC1135" i="3"/>
  <c r="AB1135" i="3"/>
  <c r="AA1135" i="3"/>
  <c r="Z1135" i="3"/>
  <c r="Y1135" i="3"/>
  <c r="X1135" i="3"/>
  <c r="W1135" i="3"/>
  <c r="V1135" i="3"/>
  <c r="U1135" i="3"/>
  <c r="T1135" i="3"/>
  <c r="S1135" i="3"/>
  <c r="R1135" i="3"/>
  <c r="Q1135" i="3"/>
  <c r="O1135" i="3"/>
  <c r="N1135" i="3"/>
  <c r="M1135" i="3"/>
  <c r="L1135" i="3"/>
  <c r="K1135" i="3"/>
  <c r="BA1134" i="3"/>
  <c r="AY1134" i="3"/>
  <c r="AX1134" i="3"/>
  <c r="AV1134" i="3" s="1"/>
  <c r="AW1134" i="3"/>
  <c r="AT1134" i="3"/>
  <c r="AS1134" i="3"/>
  <c r="AP1134" i="3" s="1"/>
  <c r="AR1134" i="3"/>
  <c r="AQ1134" i="3"/>
  <c r="AO1134" i="3"/>
  <c r="AM1134" i="3"/>
  <c r="AL1134" i="3"/>
  <c r="AK1134" i="3"/>
  <c r="AI1134" i="3"/>
  <c r="AH1134" i="3"/>
  <c r="AF1134" i="3"/>
  <c r="AE1134" i="3"/>
  <c r="AJ1134" i="3" s="1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O1134" i="3"/>
  <c r="N1134" i="3"/>
  <c r="M1134" i="3"/>
  <c r="L1134" i="3"/>
  <c r="K1134" i="3"/>
  <c r="AX1133" i="3"/>
  <c r="AV1133" i="3" s="1"/>
  <c r="AS1133" i="3"/>
  <c r="AP1133" i="3" s="1"/>
  <c r="AQ1133" i="3"/>
  <c r="AL1133" i="3"/>
  <c r="AI1133" i="3"/>
  <c r="AE1133" i="3"/>
  <c r="AJ1133" i="3" s="1"/>
  <c r="AD1133" i="3"/>
  <c r="AC1133" i="3"/>
  <c r="AB1133" i="3"/>
  <c r="AA1133" i="3"/>
  <c r="Z1133" i="3"/>
  <c r="Y1133" i="3"/>
  <c r="X1133" i="3"/>
  <c r="W1133" i="3"/>
  <c r="V1133" i="3"/>
  <c r="U1133" i="3"/>
  <c r="T1133" i="3"/>
  <c r="S1133" i="3"/>
  <c r="R1133" i="3"/>
  <c r="Q1133" i="3"/>
  <c r="O1133" i="3"/>
  <c r="N1133" i="3"/>
  <c r="M1133" i="3"/>
  <c r="L1133" i="3"/>
  <c r="K1133" i="3"/>
  <c r="BA1132" i="3"/>
  <c r="AY1132" i="3"/>
  <c r="AX1132" i="3"/>
  <c r="AV1132" i="3" s="1"/>
  <c r="AW1132" i="3"/>
  <c r="AU1132" i="3"/>
  <c r="AS1132" i="3"/>
  <c r="AR1132" i="3" s="1"/>
  <c r="AQ1132" i="3"/>
  <c r="AO1132" i="3"/>
  <c r="AM1132" i="3"/>
  <c r="AI1132" i="3"/>
  <c r="AE1132" i="3"/>
  <c r="AG1132" i="3" s="1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O1132" i="3"/>
  <c r="N1132" i="3"/>
  <c r="M1132" i="3"/>
  <c r="L1132" i="3"/>
  <c r="K1132" i="3"/>
  <c r="BA1131" i="3"/>
  <c r="AY1131" i="3"/>
  <c r="AX1131" i="3"/>
  <c r="AV1131" i="3" s="1"/>
  <c r="AW1131" i="3"/>
  <c r="AU1131" i="3"/>
  <c r="AS1131" i="3"/>
  <c r="AR1131" i="3" s="1"/>
  <c r="AQ1131" i="3"/>
  <c r="AO1131" i="3"/>
  <c r="AM1131" i="3"/>
  <c r="AI1131" i="3"/>
  <c r="AE1131" i="3"/>
  <c r="AG1131" i="3" s="1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O1131" i="3"/>
  <c r="N1131" i="3"/>
  <c r="M1131" i="3"/>
  <c r="L1131" i="3"/>
  <c r="K1131" i="3"/>
  <c r="BA1130" i="3"/>
  <c r="AY1130" i="3"/>
  <c r="AX1130" i="3"/>
  <c r="AV1130" i="3" s="1"/>
  <c r="AW1130" i="3"/>
  <c r="AU1130" i="3"/>
  <c r="AS1130" i="3"/>
  <c r="AR1130" i="3" s="1"/>
  <c r="AQ1130" i="3"/>
  <c r="AO1130" i="3"/>
  <c r="AM1130" i="3"/>
  <c r="AI1130" i="3"/>
  <c r="AE1130" i="3"/>
  <c r="AG1130" i="3" s="1"/>
  <c r="AD1130" i="3"/>
  <c r="AC1130" i="3"/>
  <c r="AB1130" i="3"/>
  <c r="AA1130" i="3"/>
  <c r="Z1130" i="3"/>
  <c r="Y1130" i="3"/>
  <c r="X1130" i="3"/>
  <c r="W1130" i="3"/>
  <c r="V1130" i="3"/>
  <c r="U1130" i="3"/>
  <c r="T1130" i="3"/>
  <c r="S1130" i="3"/>
  <c r="R1130" i="3"/>
  <c r="Q1130" i="3"/>
  <c r="O1130" i="3"/>
  <c r="N1130" i="3"/>
  <c r="M1130" i="3"/>
  <c r="L1130" i="3"/>
  <c r="K1130" i="3"/>
  <c r="BA1129" i="3"/>
  <c r="AY1129" i="3"/>
  <c r="AX1129" i="3"/>
  <c r="AV1129" i="3" s="1"/>
  <c r="AW1129" i="3"/>
  <c r="AU1129" i="3"/>
  <c r="AS1129" i="3"/>
  <c r="AR1129" i="3" s="1"/>
  <c r="AQ1129" i="3"/>
  <c r="AO1129" i="3"/>
  <c r="AM1129" i="3"/>
  <c r="AI1129" i="3"/>
  <c r="AE1129" i="3"/>
  <c r="AG1129" i="3" s="1"/>
  <c r="AD1129" i="3"/>
  <c r="AC1129" i="3"/>
  <c r="AB1129" i="3"/>
  <c r="AA1129" i="3"/>
  <c r="Z1129" i="3"/>
  <c r="Y1129" i="3"/>
  <c r="X1129" i="3"/>
  <c r="W1129" i="3"/>
  <c r="V1129" i="3"/>
  <c r="U1129" i="3"/>
  <c r="T1129" i="3"/>
  <c r="S1129" i="3"/>
  <c r="R1129" i="3"/>
  <c r="Q1129" i="3"/>
  <c r="O1129" i="3"/>
  <c r="N1129" i="3"/>
  <c r="M1129" i="3"/>
  <c r="L1129" i="3"/>
  <c r="K1129" i="3"/>
  <c r="BA1128" i="3"/>
  <c r="AY1128" i="3"/>
  <c r="AX1128" i="3"/>
  <c r="AV1128" i="3" s="1"/>
  <c r="AW1128" i="3"/>
  <c r="AU1128" i="3"/>
  <c r="AS1128" i="3"/>
  <c r="AR1128" i="3" s="1"/>
  <c r="AQ1128" i="3"/>
  <c r="AO1128" i="3"/>
  <c r="AM1128" i="3"/>
  <c r="AI1128" i="3"/>
  <c r="AE1128" i="3"/>
  <c r="AG1128" i="3" s="1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O1128" i="3"/>
  <c r="N1128" i="3"/>
  <c r="M1128" i="3"/>
  <c r="L1128" i="3"/>
  <c r="K1128" i="3"/>
  <c r="BA1127" i="3"/>
  <c r="AY1127" i="3"/>
  <c r="AX1127" i="3"/>
  <c r="AV1127" i="3" s="1"/>
  <c r="AW1127" i="3"/>
  <c r="AU1127" i="3"/>
  <c r="AS1127" i="3"/>
  <c r="AR1127" i="3" s="1"/>
  <c r="AQ1127" i="3"/>
  <c r="AO1127" i="3"/>
  <c r="AM1127" i="3"/>
  <c r="AI1127" i="3"/>
  <c r="AE1127" i="3"/>
  <c r="AG1127" i="3" s="1"/>
  <c r="AD1127" i="3"/>
  <c r="AC1127" i="3"/>
  <c r="AB1127" i="3"/>
  <c r="AA1127" i="3"/>
  <c r="Z1127" i="3"/>
  <c r="Y1127" i="3"/>
  <c r="X1127" i="3"/>
  <c r="W1127" i="3"/>
  <c r="V1127" i="3"/>
  <c r="U1127" i="3"/>
  <c r="T1127" i="3"/>
  <c r="S1127" i="3"/>
  <c r="R1127" i="3"/>
  <c r="Q1127" i="3"/>
  <c r="O1127" i="3"/>
  <c r="N1127" i="3"/>
  <c r="M1127" i="3"/>
  <c r="L1127" i="3"/>
  <c r="K1127" i="3"/>
  <c r="BA1126" i="3"/>
  <c r="AY1126" i="3"/>
  <c r="AX1126" i="3"/>
  <c r="AV1126" i="3" s="1"/>
  <c r="AW1126" i="3"/>
  <c r="AU1126" i="3"/>
  <c r="AS1126" i="3"/>
  <c r="AR1126" i="3" s="1"/>
  <c r="AQ1126" i="3"/>
  <c r="AO1126" i="3"/>
  <c r="AM1126" i="3"/>
  <c r="AI1126" i="3"/>
  <c r="AE1126" i="3"/>
  <c r="AG1126" i="3" s="1"/>
  <c r="AD1126" i="3"/>
  <c r="AC1126" i="3"/>
  <c r="AB1126" i="3"/>
  <c r="AA1126" i="3"/>
  <c r="Z1126" i="3"/>
  <c r="Y1126" i="3"/>
  <c r="X1126" i="3"/>
  <c r="W1126" i="3"/>
  <c r="V1126" i="3"/>
  <c r="U1126" i="3"/>
  <c r="T1126" i="3"/>
  <c r="S1126" i="3"/>
  <c r="R1126" i="3"/>
  <c r="Q1126" i="3"/>
  <c r="O1126" i="3"/>
  <c r="N1126" i="3"/>
  <c r="M1126" i="3"/>
  <c r="L1126" i="3"/>
  <c r="K1126" i="3"/>
  <c r="BA1125" i="3"/>
  <c r="AY1125" i="3"/>
  <c r="AX1125" i="3"/>
  <c r="AV1125" i="3" s="1"/>
  <c r="AW1125" i="3"/>
  <c r="AU1125" i="3"/>
  <c r="AS1125" i="3"/>
  <c r="AR1125" i="3" s="1"/>
  <c r="AQ1125" i="3"/>
  <c r="AO1125" i="3"/>
  <c r="AM1125" i="3"/>
  <c r="AI1125" i="3"/>
  <c r="AE1125" i="3"/>
  <c r="AG1125" i="3" s="1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O1125" i="3"/>
  <c r="N1125" i="3"/>
  <c r="M1125" i="3"/>
  <c r="L1125" i="3"/>
  <c r="K1125" i="3"/>
  <c r="BA1124" i="3"/>
  <c r="AY1124" i="3"/>
  <c r="AX1124" i="3"/>
  <c r="AV1124" i="3" s="1"/>
  <c r="AW1124" i="3"/>
  <c r="AU1124" i="3"/>
  <c r="AS1124" i="3"/>
  <c r="AR1124" i="3" s="1"/>
  <c r="AQ1124" i="3"/>
  <c r="AO1124" i="3"/>
  <c r="AM1124" i="3"/>
  <c r="AI1124" i="3"/>
  <c r="AE1124" i="3"/>
  <c r="AG1124" i="3" s="1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O1124" i="3"/>
  <c r="N1124" i="3"/>
  <c r="M1124" i="3"/>
  <c r="L1124" i="3"/>
  <c r="K1124" i="3"/>
  <c r="BA1123" i="3"/>
  <c r="AY1123" i="3"/>
  <c r="AX1123" i="3"/>
  <c r="AV1123" i="3" s="1"/>
  <c r="AW1123" i="3"/>
  <c r="AU1123" i="3"/>
  <c r="AS1123" i="3"/>
  <c r="AR1123" i="3" s="1"/>
  <c r="AQ1123" i="3"/>
  <c r="AO1123" i="3"/>
  <c r="AM1123" i="3"/>
  <c r="AI1123" i="3"/>
  <c r="AE1123" i="3"/>
  <c r="AG1123" i="3" s="1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O1123" i="3"/>
  <c r="N1123" i="3"/>
  <c r="M1123" i="3"/>
  <c r="L1123" i="3"/>
  <c r="K1123" i="3"/>
  <c r="BA1122" i="3"/>
  <c r="AY1122" i="3"/>
  <c r="AX1122" i="3"/>
  <c r="AV1122" i="3" s="1"/>
  <c r="AW1122" i="3"/>
  <c r="AU1122" i="3"/>
  <c r="AS1122" i="3"/>
  <c r="AR1122" i="3" s="1"/>
  <c r="AQ1122" i="3"/>
  <c r="AO1122" i="3"/>
  <c r="AM1122" i="3"/>
  <c r="AI1122" i="3"/>
  <c r="AE1122" i="3"/>
  <c r="AG1122" i="3" s="1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O1122" i="3"/>
  <c r="N1122" i="3"/>
  <c r="M1122" i="3"/>
  <c r="L1122" i="3"/>
  <c r="K1122" i="3"/>
  <c r="BA1121" i="3"/>
  <c r="AY1121" i="3"/>
  <c r="AX1121" i="3"/>
  <c r="AV1121" i="3" s="1"/>
  <c r="AW1121" i="3"/>
  <c r="AU1121" i="3"/>
  <c r="AS1121" i="3"/>
  <c r="AR1121" i="3" s="1"/>
  <c r="AQ1121" i="3"/>
  <c r="AO1121" i="3"/>
  <c r="AM1121" i="3"/>
  <c r="AI1121" i="3"/>
  <c r="AE1121" i="3"/>
  <c r="AG1121" i="3" s="1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O1121" i="3"/>
  <c r="N1121" i="3"/>
  <c r="M1121" i="3"/>
  <c r="L1121" i="3"/>
  <c r="K1121" i="3"/>
  <c r="BA1120" i="3"/>
  <c r="AY1120" i="3"/>
  <c r="AX1120" i="3"/>
  <c r="AV1120" i="3" s="1"/>
  <c r="AW1120" i="3"/>
  <c r="AU1120" i="3"/>
  <c r="AS1120" i="3"/>
  <c r="AR1120" i="3" s="1"/>
  <c r="AQ1120" i="3"/>
  <c r="AO1120" i="3"/>
  <c r="AM1120" i="3"/>
  <c r="AI1120" i="3"/>
  <c r="AE1120" i="3"/>
  <c r="AG1120" i="3" s="1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O1120" i="3"/>
  <c r="N1120" i="3"/>
  <c r="M1120" i="3"/>
  <c r="L1120" i="3"/>
  <c r="K1120" i="3"/>
  <c r="BA1119" i="3"/>
  <c r="AY1119" i="3"/>
  <c r="AX1119" i="3"/>
  <c r="AV1119" i="3" s="1"/>
  <c r="AW1119" i="3"/>
  <c r="AU1119" i="3"/>
  <c r="AS1119" i="3"/>
  <c r="AR1119" i="3" s="1"/>
  <c r="AQ1119" i="3"/>
  <c r="AO1119" i="3"/>
  <c r="AM1119" i="3"/>
  <c r="AI1119" i="3"/>
  <c r="AE1119" i="3"/>
  <c r="AG1119" i="3" s="1"/>
  <c r="AD1119" i="3"/>
  <c r="AC1119" i="3"/>
  <c r="AB1119" i="3"/>
  <c r="AA1119" i="3"/>
  <c r="Z1119" i="3"/>
  <c r="Y1119" i="3"/>
  <c r="X1119" i="3"/>
  <c r="W1119" i="3"/>
  <c r="V1119" i="3"/>
  <c r="U1119" i="3"/>
  <c r="T1119" i="3"/>
  <c r="S1119" i="3"/>
  <c r="R1119" i="3"/>
  <c r="Q1119" i="3"/>
  <c r="O1119" i="3"/>
  <c r="N1119" i="3"/>
  <c r="M1119" i="3"/>
  <c r="L1119" i="3"/>
  <c r="K1119" i="3"/>
  <c r="BA1118" i="3"/>
  <c r="AY1118" i="3"/>
  <c r="AX1118" i="3"/>
  <c r="AV1118" i="3" s="1"/>
  <c r="AW1118" i="3"/>
  <c r="AU1118" i="3"/>
  <c r="AS1118" i="3"/>
  <c r="AR1118" i="3" s="1"/>
  <c r="AQ1118" i="3"/>
  <c r="AO1118" i="3"/>
  <c r="AM1118" i="3"/>
  <c r="AI1118" i="3"/>
  <c r="AE1118" i="3"/>
  <c r="AG1118" i="3" s="1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O1118" i="3"/>
  <c r="N1118" i="3"/>
  <c r="M1118" i="3"/>
  <c r="L1118" i="3"/>
  <c r="K1118" i="3"/>
  <c r="BA1117" i="3"/>
  <c r="AY1117" i="3"/>
  <c r="AX1117" i="3"/>
  <c r="AV1117" i="3" s="1"/>
  <c r="AW1117" i="3"/>
  <c r="AU1117" i="3"/>
  <c r="AS1117" i="3"/>
  <c r="AR1117" i="3" s="1"/>
  <c r="AQ1117" i="3"/>
  <c r="AO1117" i="3"/>
  <c r="AM1117" i="3"/>
  <c r="AI1117" i="3"/>
  <c r="AE1117" i="3"/>
  <c r="AG1117" i="3" s="1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O1117" i="3"/>
  <c r="N1117" i="3"/>
  <c r="M1117" i="3"/>
  <c r="L1117" i="3"/>
  <c r="K1117" i="3"/>
  <c r="BA1116" i="3"/>
  <c r="AY1116" i="3"/>
  <c r="AX1116" i="3"/>
  <c r="AV1116" i="3" s="1"/>
  <c r="AW1116" i="3"/>
  <c r="AU1116" i="3"/>
  <c r="AS1116" i="3"/>
  <c r="AR1116" i="3" s="1"/>
  <c r="AQ1116" i="3"/>
  <c r="AO1116" i="3"/>
  <c r="AM1116" i="3"/>
  <c r="AI1116" i="3"/>
  <c r="AE1116" i="3"/>
  <c r="AG1116" i="3" s="1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O1116" i="3"/>
  <c r="N1116" i="3"/>
  <c r="M1116" i="3"/>
  <c r="L1116" i="3"/>
  <c r="K1116" i="3"/>
  <c r="BA1115" i="3"/>
  <c r="AY1115" i="3"/>
  <c r="AX1115" i="3"/>
  <c r="AV1115" i="3" s="1"/>
  <c r="AW1115" i="3"/>
  <c r="AU1115" i="3"/>
  <c r="AS1115" i="3"/>
  <c r="AR1115" i="3" s="1"/>
  <c r="AQ1115" i="3"/>
  <c r="AO1115" i="3"/>
  <c r="AM1115" i="3"/>
  <c r="AI1115" i="3"/>
  <c r="AE1115" i="3"/>
  <c r="AG1115" i="3" s="1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O1115" i="3"/>
  <c r="N1115" i="3"/>
  <c r="M1115" i="3"/>
  <c r="L1115" i="3"/>
  <c r="K1115" i="3"/>
  <c r="BA1114" i="3"/>
  <c r="AY1114" i="3"/>
  <c r="AX1114" i="3"/>
  <c r="AV1114" i="3" s="1"/>
  <c r="AW1114" i="3"/>
  <c r="AU1114" i="3"/>
  <c r="AS1114" i="3"/>
  <c r="AR1114" i="3" s="1"/>
  <c r="AQ1114" i="3"/>
  <c r="AO1114" i="3"/>
  <c r="AM1114" i="3"/>
  <c r="AI1114" i="3"/>
  <c r="AE1114" i="3"/>
  <c r="AG1114" i="3" s="1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O1114" i="3"/>
  <c r="N1114" i="3"/>
  <c r="M1114" i="3"/>
  <c r="L1114" i="3"/>
  <c r="K1114" i="3"/>
  <c r="BA1113" i="3"/>
  <c r="AY1113" i="3"/>
  <c r="AX1113" i="3"/>
  <c r="AV1113" i="3" s="1"/>
  <c r="AW1113" i="3"/>
  <c r="AU1113" i="3"/>
  <c r="AS1113" i="3"/>
  <c r="AR1113" i="3" s="1"/>
  <c r="AQ1113" i="3"/>
  <c r="AO1113" i="3"/>
  <c r="AM1113" i="3"/>
  <c r="AI1113" i="3"/>
  <c r="AE1113" i="3"/>
  <c r="AG1113" i="3" s="1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O1113" i="3"/>
  <c r="N1113" i="3"/>
  <c r="M1113" i="3"/>
  <c r="L1113" i="3"/>
  <c r="K1113" i="3"/>
  <c r="BA1112" i="3"/>
  <c r="AY1112" i="3"/>
  <c r="AX1112" i="3"/>
  <c r="AV1112" i="3" s="1"/>
  <c r="AW1112" i="3"/>
  <c r="AU1112" i="3"/>
  <c r="AS1112" i="3"/>
  <c r="AR1112" i="3" s="1"/>
  <c r="AQ1112" i="3"/>
  <c r="AO1112" i="3"/>
  <c r="AM1112" i="3"/>
  <c r="AI1112" i="3"/>
  <c r="AE1112" i="3"/>
  <c r="AG1112" i="3" s="1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O1112" i="3"/>
  <c r="N1112" i="3"/>
  <c r="M1112" i="3"/>
  <c r="L1112" i="3"/>
  <c r="K1112" i="3"/>
  <c r="BA1111" i="3"/>
  <c r="AY1111" i="3"/>
  <c r="AX1111" i="3"/>
  <c r="AV1111" i="3" s="1"/>
  <c r="AW1111" i="3"/>
  <c r="AU1111" i="3"/>
  <c r="AS1111" i="3"/>
  <c r="AR1111" i="3" s="1"/>
  <c r="AQ1111" i="3"/>
  <c r="AO1111" i="3"/>
  <c r="AM1111" i="3"/>
  <c r="AI1111" i="3"/>
  <c r="AE1111" i="3"/>
  <c r="AG1111" i="3" s="1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O1111" i="3"/>
  <c r="N1111" i="3"/>
  <c r="M1111" i="3"/>
  <c r="L1111" i="3"/>
  <c r="K1111" i="3"/>
  <c r="BA1110" i="3"/>
  <c r="AY1110" i="3"/>
  <c r="AX1110" i="3"/>
  <c r="AV1110" i="3" s="1"/>
  <c r="AW1110" i="3"/>
  <c r="AU1110" i="3"/>
  <c r="AS1110" i="3"/>
  <c r="AR1110" i="3" s="1"/>
  <c r="AQ1110" i="3"/>
  <c r="AO1110" i="3"/>
  <c r="AM1110" i="3"/>
  <c r="AI1110" i="3"/>
  <c r="AE1110" i="3"/>
  <c r="AG1110" i="3" s="1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O1110" i="3"/>
  <c r="N1110" i="3"/>
  <c r="M1110" i="3"/>
  <c r="L1110" i="3"/>
  <c r="K1110" i="3"/>
  <c r="BA1109" i="3"/>
  <c r="AY1109" i="3"/>
  <c r="AX1109" i="3"/>
  <c r="AV1109" i="3" s="1"/>
  <c r="AW1109" i="3"/>
  <c r="AU1109" i="3"/>
  <c r="AS1109" i="3"/>
  <c r="AR1109" i="3" s="1"/>
  <c r="AQ1109" i="3"/>
  <c r="AO1109" i="3"/>
  <c r="AM1109" i="3"/>
  <c r="AI1109" i="3"/>
  <c r="AE1109" i="3"/>
  <c r="AG1109" i="3" s="1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O1109" i="3"/>
  <c r="N1109" i="3"/>
  <c r="M1109" i="3"/>
  <c r="L1109" i="3"/>
  <c r="K1109" i="3"/>
  <c r="BA1108" i="3"/>
  <c r="AY1108" i="3"/>
  <c r="AX1108" i="3"/>
  <c r="AV1108" i="3" s="1"/>
  <c r="AW1108" i="3"/>
  <c r="AU1108" i="3"/>
  <c r="AS1108" i="3"/>
  <c r="AR1108" i="3" s="1"/>
  <c r="AQ1108" i="3"/>
  <c r="AO1108" i="3"/>
  <c r="AM1108" i="3"/>
  <c r="AI1108" i="3"/>
  <c r="AE1108" i="3"/>
  <c r="AG1108" i="3" s="1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O1108" i="3"/>
  <c r="N1108" i="3"/>
  <c r="M1108" i="3"/>
  <c r="L1108" i="3"/>
  <c r="K1108" i="3"/>
  <c r="BA1107" i="3"/>
  <c r="AY1107" i="3"/>
  <c r="AX1107" i="3"/>
  <c r="AV1107" i="3" s="1"/>
  <c r="AW1107" i="3"/>
  <c r="AU1107" i="3"/>
  <c r="AS1107" i="3"/>
  <c r="AR1107" i="3" s="1"/>
  <c r="AQ1107" i="3"/>
  <c r="AO1107" i="3"/>
  <c r="AM1107" i="3"/>
  <c r="AI1107" i="3"/>
  <c r="AE1107" i="3"/>
  <c r="AG1107" i="3" s="1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O1107" i="3"/>
  <c r="N1107" i="3"/>
  <c r="M1107" i="3"/>
  <c r="L1107" i="3"/>
  <c r="K1107" i="3"/>
  <c r="BA1106" i="3"/>
  <c r="AY1106" i="3"/>
  <c r="AX1106" i="3"/>
  <c r="AV1106" i="3" s="1"/>
  <c r="AW1106" i="3"/>
  <c r="AU1106" i="3"/>
  <c r="AS1106" i="3"/>
  <c r="AR1106" i="3" s="1"/>
  <c r="AQ1106" i="3"/>
  <c r="AO1106" i="3"/>
  <c r="AM1106" i="3"/>
  <c r="AI1106" i="3"/>
  <c r="AE1106" i="3"/>
  <c r="AG1106" i="3" s="1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O1106" i="3"/>
  <c r="N1106" i="3"/>
  <c r="M1106" i="3"/>
  <c r="L1106" i="3"/>
  <c r="K1106" i="3"/>
  <c r="BA1105" i="3"/>
  <c r="AY1105" i="3"/>
  <c r="AX1105" i="3"/>
  <c r="AV1105" i="3" s="1"/>
  <c r="AW1105" i="3"/>
  <c r="AU1105" i="3"/>
  <c r="AS1105" i="3"/>
  <c r="AR1105" i="3" s="1"/>
  <c r="AQ1105" i="3"/>
  <c r="AO1105" i="3"/>
  <c r="AM1105" i="3"/>
  <c r="AI1105" i="3"/>
  <c r="AE1105" i="3"/>
  <c r="AG1105" i="3" s="1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O1105" i="3"/>
  <c r="N1105" i="3"/>
  <c r="M1105" i="3"/>
  <c r="L1105" i="3"/>
  <c r="K1105" i="3"/>
  <c r="BA1104" i="3"/>
  <c r="AY1104" i="3"/>
  <c r="AX1104" i="3"/>
  <c r="AV1104" i="3" s="1"/>
  <c r="AW1104" i="3"/>
  <c r="AU1104" i="3"/>
  <c r="AS1104" i="3"/>
  <c r="AR1104" i="3" s="1"/>
  <c r="AQ1104" i="3"/>
  <c r="AO1104" i="3"/>
  <c r="AM1104" i="3"/>
  <c r="AI1104" i="3"/>
  <c r="AE1104" i="3"/>
  <c r="AG1104" i="3" s="1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O1104" i="3"/>
  <c r="N1104" i="3"/>
  <c r="M1104" i="3"/>
  <c r="L1104" i="3"/>
  <c r="K1104" i="3"/>
  <c r="BA1103" i="3"/>
  <c r="AY1103" i="3"/>
  <c r="AX1103" i="3"/>
  <c r="AV1103" i="3" s="1"/>
  <c r="AW1103" i="3"/>
  <c r="AU1103" i="3"/>
  <c r="AS1103" i="3"/>
  <c r="AR1103" i="3" s="1"/>
  <c r="AQ1103" i="3"/>
  <c r="AO1103" i="3"/>
  <c r="AM1103" i="3"/>
  <c r="AI1103" i="3"/>
  <c r="AE1103" i="3"/>
  <c r="AG1103" i="3" s="1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O1103" i="3"/>
  <c r="N1103" i="3"/>
  <c r="M1103" i="3"/>
  <c r="L1103" i="3"/>
  <c r="K1103" i="3"/>
  <c r="BA1102" i="3"/>
  <c r="AY1102" i="3"/>
  <c r="AX1102" i="3"/>
  <c r="AV1102" i="3" s="1"/>
  <c r="AW1102" i="3"/>
  <c r="AU1102" i="3"/>
  <c r="AS1102" i="3"/>
  <c r="AR1102" i="3" s="1"/>
  <c r="AQ1102" i="3"/>
  <c r="AO1102" i="3"/>
  <c r="AM1102" i="3"/>
  <c r="AI1102" i="3"/>
  <c r="AE1102" i="3"/>
  <c r="AG1102" i="3" s="1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O1102" i="3"/>
  <c r="N1102" i="3"/>
  <c r="M1102" i="3"/>
  <c r="L1102" i="3"/>
  <c r="K1102" i="3"/>
  <c r="BA1101" i="3"/>
  <c r="AY1101" i="3"/>
  <c r="AX1101" i="3"/>
  <c r="AV1101" i="3" s="1"/>
  <c r="AW1101" i="3"/>
  <c r="AU1101" i="3"/>
  <c r="AS1101" i="3"/>
  <c r="AR1101" i="3" s="1"/>
  <c r="AQ1101" i="3"/>
  <c r="AO1101" i="3"/>
  <c r="AM1101" i="3"/>
  <c r="AI1101" i="3"/>
  <c r="AE1101" i="3"/>
  <c r="AG1101" i="3" s="1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O1101" i="3"/>
  <c r="N1101" i="3"/>
  <c r="M1101" i="3"/>
  <c r="L1101" i="3"/>
  <c r="K1101" i="3"/>
  <c r="BA1100" i="3"/>
  <c r="AY1100" i="3"/>
  <c r="AX1100" i="3"/>
  <c r="AV1100" i="3" s="1"/>
  <c r="AW1100" i="3"/>
  <c r="AU1100" i="3"/>
  <c r="AS1100" i="3"/>
  <c r="AR1100" i="3" s="1"/>
  <c r="AQ1100" i="3"/>
  <c r="AO1100" i="3"/>
  <c r="AM1100" i="3"/>
  <c r="AI1100" i="3"/>
  <c r="AE1100" i="3"/>
  <c r="AG1100" i="3" s="1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O1100" i="3"/>
  <c r="N1100" i="3"/>
  <c r="M1100" i="3"/>
  <c r="L1100" i="3"/>
  <c r="K1100" i="3"/>
  <c r="BA1099" i="3"/>
  <c r="AY1099" i="3"/>
  <c r="AX1099" i="3"/>
  <c r="AV1099" i="3" s="1"/>
  <c r="AW1099" i="3"/>
  <c r="AU1099" i="3"/>
  <c r="AS1099" i="3"/>
  <c r="AR1099" i="3" s="1"/>
  <c r="AQ1099" i="3"/>
  <c r="AO1099" i="3"/>
  <c r="AM1099" i="3"/>
  <c r="AI1099" i="3"/>
  <c r="AE1099" i="3"/>
  <c r="AG1099" i="3" s="1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O1099" i="3"/>
  <c r="N1099" i="3"/>
  <c r="M1099" i="3"/>
  <c r="L1099" i="3"/>
  <c r="K1099" i="3"/>
  <c r="BA1098" i="3"/>
  <c r="AY1098" i="3"/>
  <c r="AX1098" i="3"/>
  <c r="AV1098" i="3" s="1"/>
  <c r="AW1098" i="3"/>
  <c r="AU1098" i="3"/>
  <c r="AS1098" i="3"/>
  <c r="AR1098" i="3" s="1"/>
  <c r="AQ1098" i="3"/>
  <c r="AO1098" i="3"/>
  <c r="AM1098" i="3"/>
  <c r="AI1098" i="3"/>
  <c r="AE1098" i="3"/>
  <c r="AG1098" i="3" s="1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O1098" i="3"/>
  <c r="N1098" i="3"/>
  <c r="M1098" i="3"/>
  <c r="L1098" i="3"/>
  <c r="K1098" i="3"/>
  <c r="BA1097" i="3"/>
  <c r="AY1097" i="3"/>
  <c r="AX1097" i="3"/>
  <c r="AV1097" i="3" s="1"/>
  <c r="AW1097" i="3"/>
  <c r="AU1097" i="3"/>
  <c r="AS1097" i="3"/>
  <c r="AR1097" i="3" s="1"/>
  <c r="AQ1097" i="3"/>
  <c r="AO1097" i="3"/>
  <c r="AM1097" i="3"/>
  <c r="AI1097" i="3"/>
  <c r="AE1097" i="3"/>
  <c r="AG1097" i="3" s="1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O1097" i="3"/>
  <c r="N1097" i="3"/>
  <c r="M1097" i="3"/>
  <c r="L1097" i="3"/>
  <c r="K1097" i="3"/>
  <c r="BA1096" i="3"/>
  <c r="AY1096" i="3"/>
  <c r="AX1096" i="3"/>
  <c r="AV1096" i="3" s="1"/>
  <c r="AW1096" i="3"/>
  <c r="AU1096" i="3"/>
  <c r="AS1096" i="3"/>
  <c r="AR1096" i="3" s="1"/>
  <c r="AQ1096" i="3"/>
  <c r="AO1096" i="3"/>
  <c r="AM1096" i="3"/>
  <c r="AI1096" i="3"/>
  <c r="AE1096" i="3"/>
  <c r="AG1096" i="3" s="1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O1096" i="3"/>
  <c r="N1096" i="3"/>
  <c r="M1096" i="3"/>
  <c r="L1096" i="3"/>
  <c r="K1096" i="3"/>
  <c r="BA1095" i="3"/>
  <c r="AY1095" i="3"/>
  <c r="AX1095" i="3"/>
  <c r="AV1095" i="3" s="1"/>
  <c r="AW1095" i="3"/>
  <c r="AU1095" i="3"/>
  <c r="AS1095" i="3"/>
  <c r="AR1095" i="3" s="1"/>
  <c r="AQ1095" i="3"/>
  <c r="AO1095" i="3"/>
  <c r="AM1095" i="3"/>
  <c r="AI1095" i="3"/>
  <c r="AE1095" i="3"/>
  <c r="AG1095" i="3" s="1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O1095" i="3"/>
  <c r="N1095" i="3"/>
  <c r="M1095" i="3"/>
  <c r="L1095" i="3"/>
  <c r="K1095" i="3"/>
  <c r="BA1094" i="3"/>
  <c r="AY1094" i="3"/>
  <c r="AX1094" i="3"/>
  <c r="AV1094" i="3" s="1"/>
  <c r="AW1094" i="3"/>
  <c r="AU1094" i="3"/>
  <c r="AS1094" i="3"/>
  <c r="AR1094" i="3" s="1"/>
  <c r="AQ1094" i="3"/>
  <c r="AO1094" i="3"/>
  <c r="AM1094" i="3"/>
  <c r="AI1094" i="3"/>
  <c r="AE1094" i="3"/>
  <c r="AG1094" i="3" s="1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O1094" i="3"/>
  <c r="N1094" i="3"/>
  <c r="M1094" i="3"/>
  <c r="L1094" i="3"/>
  <c r="K1094" i="3"/>
  <c r="BA1093" i="3"/>
  <c r="AY1093" i="3"/>
  <c r="AX1093" i="3"/>
  <c r="AV1093" i="3" s="1"/>
  <c r="AW1093" i="3"/>
  <c r="AU1093" i="3"/>
  <c r="AS1093" i="3"/>
  <c r="AR1093" i="3" s="1"/>
  <c r="AQ1093" i="3"/>
  <c r="AO1093" i="3"/>
  <c r="AM1093" i="3"/>
  <c r="AI1093" i="3"/>
  <c r="AE1093" i="3"/>
  <c r="AG1093" i="3" s="1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O1093" i="3"/>
  <c r="N1093" i="3"/>
  <c r="M1093" i="3"/>
  <c r="L1093" i="3"/>
  <c r="K1093" i="3"/>
  <c r="BA1092" i="3"/>
  <c r="AY1092" i="3"/>
  <c r="AX1092" i="3"/>
  <c r="AV1092" i="3" s="1"/>
  <c r="AW1092" i="3"/>
  <c r="AU1092" i="3"/>
  <c r="AS1092" i="3"/>
  <c r="AR1092" i="3" s="1"/>
  <c r="AQ1092" i="3"/>
  <c r="AO1092" i="3"/>
  <c r="AM1092" i="3"/>
  <c r="AI1092" i="3"/>
  <c r="AE1092" i="3"/>
  <c r="AG1092" i="3" s="1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O1092" i="3"/>
  <c r="N1092" i="3"/>
  <c r="M1092" i="3"/>
  <c r="L1092" i="3"/>
  <c r="K1092" i="3"/>
  <c r="BA1091" i="3"/>
  <c r="AY1091" i="3"/>
  <c r="AX1091" i="3"/>
  <c r="AV1091" i="3" s="1"/>
  <c r="AW1091" i="3"/>
  <c r="AU1091" i="3"/>
  <c r="AS1091" i="3"/>
  <c r="AR1091" i="3" s="1"/>
  <c r="AQ1091" i="3"/>
  <c r="AO1091" i="3"/>
  <c r="AM1091" i="3"/>
  <c r="AI1091" i="3"/>
  <c r="AE1091" i="3"/>
  <c r="AG1091" i="3" s="1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O1091" i="3"/>
  <c r="N1091" i="3"/>
  <c r="M1091" i="3"/>
  <c r="L1091" i="3"/>
  <c r="K1091" i="3"/>
  <c r="BA1090" i="3"/>
  <c r="AY1090" i="3"/>
  <c r="AX1090" i="3"/>
  <c r="AV1090" i="3" s="1"/>
  <c r="AW1090" i="3"/>
  <c r="AU1090" i="3"/>
  <c r="AS1090" i="3"/>
  <c r="AR1090" i="3" s="1"/>
  <c r="AQ1090" i="3"/>
  <c r="AO1090" i="3"/>
  <c r="AM1090" i="3"/>
  <c r="AI1090" i="3"/>
  <c r="AE1090" i="3"/>
  <c r="AG1090" i="3" s="1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O1090" i="3"/>
  <c r="N1090" i="3"/>
  <c r="M1090" i="3"/>
  <c r="L1090" i="3"/>
  <c r="K1090" i="3"/>
  <c r="BA1089" i="3"/>
  <c r="AY1089" i="3"/>
  <c r="AX1089" i="3"/>
  <c r="AV1089" i="3" s="1"/>
  <c r="AW1089" i="3"/>
  <c r="AU1089" i="3"/>
  <c r="AS1089" i="3"/>
  <c r="AR1089" i="3" s="1"/>
  <c r="AQ1089" i="3"/>
  <c r="AO1089" i="3"/>
  <c r="AM1089" i="3"/>
  <c r="AI1089" i="3"/>
  <c r="AE1089" i="3"/>
  <c r="AG1089" i="3" s="1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O1089" i="3"/>
  <c r="N1089" i="3"/>
  <c r="M1089" i="3"/>
  <c r="L1089" i="3"/>
  <c r="K1089" i="3"/>
  <c r="BA1088" i="3"/>
  <c r="AY1088" i="3"/>
  <c r="AX1088" i="3"/>
  <c r="AV1088" i="3" s="1"/>
  <c r="AW1088" i="3"/>
  <c r="AU1088" i="3"/>
  <c r="AS1088" i="3"/>
  <c r="AR1088" i="3" s="1"/>
  <c r="AQ1088" i="3"/>
  <c r="AO1088" i="3"/>
  <c r="AM1088" i="3"/>
  <c r="AI1088" i="3"/>
  <c r="AE1088" i="3"/>
  <c r="AG1088" i="3" s="1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O1088" i="3"/>
  <c r="N1088" i="3"/>
  <c r="M1088" i="3"/>
  <c r="L1088" i="3"/>
  <c r="K1088" i="3"/>
  <c r="BA1087" i="3"/>
  <c r="AY1087" i="3"/>
  <c r="AX1087" i="3"/>
  <c r="AV1087" i="3" s="1"/>
  <c r="AW1087" i="3"/>
  <c r="AU1087" i="3"/>
  <c r="AS1087" i="3"/>
  <c r="AR1087" i="3" s="1"/>
  <c r="AQ1087" i="3"/>
  <c r="AO1087" i="3"/>
  <c r="AM1087" i="3"/>
  <c r="AI1087" i="3"/>
  <c r="AE1087" i="3"/>
  <c r="AG1087" i="3" s="1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O1087" i="3"/>
  <c r="N1087" i="3"/>
  <c r="M1087" i="3"/>
  <c r="L1087" i="3"/>
  <c r="K1087" i="3"/>
  <c r="BA1086" i="3"/>
  <c r="AY1086" i="3"/>
  <c r="AX1086" i="3"/>
  <c r="AV1086" i="3" s="1"/>
  <c r="AW1086" i="3"/>
  <c r="AU1086" i="3"/>
  <c r="AS1086" i="3"/>
  <c r="AR1086" i="3" s="1"/>
  <c r="AQ1086" i="3"/>
  <c r="AO1086" i="3"/>
  <c r="AM1086" i="3"/>
  <c r="AI1086" i="3"/>
  <c r="AE1086" i="3"/>
  <c r="AG1086" i="3" s="1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O1086" i="3"/>
  <c r="N1086" i="3"/>
  <c r="M1086" i="3"/>
  <c r="L1086" i="3"/>
  <c r="K1086" i="3"/>
  <c r="BA1085" i="3"/>
  <c r="AY1085" i="3"/>
  <c r="AX1085" i="3"/>
  <c r="AV1085" i="3" s="1"/>
  <c r="AW1085" i="3"/>
  <c r="AU1085" i="3"/>
  <c r="AS1085" i="3"/>
  <c r="AR1085" i="3" s="1"/>
  <c r="AQ1085" i="3"/>
  <c r="AO1085" i="3"/>
  <c r="AM1085" i="3"/>
  <c r="AI1085" i="3"/>
  <c r="AE1085" i="3"/>
  <c r="AG1085" i="3" s="1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O1085" i="3"/>
  <c r="N1085" i="3"/>
  <c r="M1085" i="3"/>
  <c r="L1085" i="3"/>
  <c r="K1085" i="3"/>
  <c r="BA1084" i="3"/>
  <c r="AY1084" i="3"/>
  <c r="AX1084" i="3"/>
  <c r="AV1084" i="3" s="1"/>
  <c r="AW1084" i="3"/>
  <c r="AU1084" i="3"/>
  <c r="AS1084" i="3"/>
  <c r="AR1084" i="3" s="1"/>
  <c r="AQ1084" i="3"/>
  <c r="AO1084" i="3"/>
  <c r="AM1084" i="3"/>
  <c r="AI1084" i="3"/>
  <c r="AE1084" i="3"/>
  <c r="AG1084" i="3" s="1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O1084" i="3"/>
  <c r="N1084" i="3"/>
  <c r="M1084" i="3"/>
  <c r="L1084" i="3"/>
  <c r="K1084" i="3"/>
  <c r="BA1083" i="3"/>
  <c r="AY1083" i="3"/>
  <c r="AX1083" i="3"/>
  <c r="AV1083" i="3" s="1"/>
  <c r="AW1083" i="3"/>
  <c r="AU1083" i="3"/>
  <c r="AS1083" i="3"/>
  <c r="AR1083" i="3" s="1"/>
  <c r="AQ1083" i="3"/>
  <c r="AO1083" i="3"/>
  <c r="AM1083" i="3"/>
  <c r="AI1083" i="3"/>
  <c r="AE1083" i="3"/>
  <c r="AG1083" i="3" s="1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O1083" i="3"/>
  <c r="N1083" i="3"/>
  <c r="M1083" i="3"/>
  <c r="L1083" i="3"/>
  <c r="K1083" i="3"/>
  <c r="BA1082" i="3"/>
  <c r="AY1082" i="3"/>
  <c r="AX1082" i="3"/>
  <c r="AV1082" i="3" s="1"/>
  <c r="AW1082" i="3"/>
  <c r="AU1082" i="3"/>
  <c r="AS1082" i="3"/>
  <c r="AR1082" i="3" s="1"/>
  <c r="AQ1082" i="3"/>
  <c r="AO1082" i="3"/>
  <c r="AM1082" i="3"/>
  <c r="AI1082" i="3"/>
  <c r="AE1082" i="3"/>
  <c r="AG1082" i="3" s="1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O1082" i="3"/>
  <c r="N1082" i="3"/>
  <c r="M1082" i="3"/>
  <c r="L1082" i="3"/>
  <c r="K1082" i="3"/>
  <c r="BA1081" i="3"/>
  <c r="AY1081" i="3"/>
  <c r="AX1081" i="3"/>
  <c r="AV1081" i="3" s="1"/>
  <c r="AW1081" i="3"/>
  <c r="AU1081" i="3"/>
  <c r="AS1081" i="3"/>
  <c r="AR1081" i="3" s="1"/>
  <c r="AQ1081" i="3"/>
  <c r="AO1081" i="3"/>
  <c r="AM1081" i="3"/>
  <c r="AI1081" i="3"/>
  <c r="AE1081" i="3"/>
  <c r="AG1081" i="3" s="1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O1081" i="3"/>
  <c r="N1081" i="3"/>
  <c r="M1081" i="3"/>
  <c r="L1081" i="3"/>
  <c r="K1081" i="3"/>
  <c r="BA1080" i="3"/>
  <c r="AY1080" i="3"/>
  <c r="AX1080" i="3"/>
  <c r="AV1080" i="3" s="1"/>
  <c r="AW1080" i="3"/>
  <c r="AU1080" i="3"/>
  <c r="AS1080" i="3"/>
  <c r="AR1080" i="3" s="1"/>
  <c r="AQ1080" i="3"/>
  <c r="AO1080" i="3"/>
  <c r="AM1080" i="3"/>
  <c r="AI1080" i="3"/>
  <c r="AE1080" i="3"/>
  <c r="AG1080" i="3" s="1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O1080" i="3"/>
  <c r="N1080" i="3"/>
  <c r="M1080" i="3"/>
  <c r="L1080" i="3"/>
  <c r="K1080" i="3"/>
  <c r="BA1079" i="3"/>
  <c r="AY1079" i="3"/>
  <c r="AX1079" i="3"/>
  <c r="AV1079" i="3" s="1"/>
  <c r="AW1079" i="3"/>
  <c r="AU1079" i="3"/>
  <c r="AS1079" i="3"/>
  <c r="AR1079" i="3" s="1"/>
  <c r="AQ1079" i="3"/>
  <c r="AO1079" i="3"/>
  <c r="AM1079" i="3"/>
  <c r="AI1079" i="3"/>
  <c r="AE1079" i="3"/>
  <c r="AG1079" i="3" s="1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O1079" i="3"/>
  <c r="N1079" i="3"/>
  <c r="M1079" i="3"/>
  <c r="L1079" i="3"/>
  <c r="K1079" i="3"/>
  <c r="BA1078" i="3"/>
  <c r="AY1078" i="3"/>
  <c r="AX1078" i="3"/>
  <c r="AV1078" i="3" s="1"/>
  <c r="AW1078" i="3"/>
  <c r="AU1078" i="3"/>
  <c r="AS1078" i="3"/>
  <c r="AR1078" i="3" s="1"/>
  <c r="AQ1078" i="3"/>
  <c r="AO1078" i="3"/>
  <c r="AM1078" i="3"/>
  <c r="AI1078" i="3"/>
  <c r="AE1078" i="3"/>
  <c r="AG1078" i="3" s="1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O1078" i="3"/>
  <c r="N1078" i="3"/>
  <c r="M1078" i="3"/>
  <c r="L1078" i="3"/>
  <c r="K1078" i="3"/>
  <c r="BA1077" i="3"/>
  <c r="AY1077" i="3"/>
  <c r="AX1077" i="3"/>
  <c r="AV1077" i="3" s="1"/>
  <c r="AW1077" i="3"/>
  <c r="AU1077" i="3"/>
  <c r="AS1077" i="3"/>
  <c r="AR1077" i="3" s="1"/>
  <c r="AQ1077" i="3"/>
  <c r="AO1077" i="3"/>
  <c r="AM1077" i="3"/>
  <c r="AI1077" i="3"/>
  <c r="AE1077" i="3"/>
  <c r="AG1077" i="3" s="1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O1077" i="3"/>
  <c r="N1077" i="3"/>
  <c r="M1077" i="3"/>
  <c r="L1077" i="3"/>
  <c r="K1077" i="3"/>
  <c r="BA1076" i="3"/>
  <c r="AY1076" i="3"/>
  <c r="AX1076" i="3"/>
  <c r="AV1076" i="3" s="1"/>
  <c r="AW1076" i="3"/>
  <c r="AU1076" i="3"/>
  <c r="AS1076" i="3"/>
  <c r="AR1076" i="3" s="1"/>
  <c r="AQ1076" i="3"/>
  <c r="AO1076" i="3"/>
  <c r="AM1076" i="3"/>
  <c r="AI1076" i="3"/>
  <c r="AE1076" i="3"/>
  <c r="AG1076" i="3" s="1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O1076" i="3"/>
  <c r="N1076" i="3"/>
  <c r="M1076" i="3"/>
  <c r="L1076" i="3"/>
  <c r="K1076" i="3"/>
  <c r="BA1075" i="3"/>
  <c r="AY1075" i="3"/>
  <c r="AX1075" i="3"/>
  <c r="AV1075" i="3" s="1"/>
  <c r="AW1075" i="3"/>
  <c r="AU1075" i="3"/>
  <c r="AS1075" i="3"/>
  <c r="AR1075" i="3" s="1"/>
  <c r="AQ1075" i="3"/>
  <c r="AO1075" i="3"/>
  <c r="AM1075" i="3"/>
  <c r="AI1075" i="3"/>
  <c r="AE1075" i="3"/>
  <c r="AG1075" i="3" s="1"/>
  <c r="AD1075" i="3"/>
  <c r="AC1075" i="3"/>
  <c r="AB1075" i="3"/>
  <c r="AA1075" i="3"/>
  <c r="Z1075" i="3"/>
  <c r="Y1075" i="3"/>
  <c r="X1075" i="3"/>
  <c r="W1075" i="3"/>
  <c r="V1075" i="3"/>
  <c r="U1075" i="3"/>
  <c r="T1075" i="3"/>
  <c r="S1075" i="3"/>
  <c r="R1075" i="3"/>
  <c r="Q1075" i="3"/>
  <c r="O1075" i="3"/>
  <c r="N1075" i="3"/>
  <c r="M1075" i="3"/>
  <c r="L1075" i="3"/>
  <c r="K1075" i="3"/>
  <c r="BA1074" i="3"/>
  <c r="AY1074" i="3"/>
  <c r="AX1074" i="3"/>
  <c r="AV1074" i="3" s="1"/>
  <c r="AW1074" i="3"/>
  <c r="AU1074" i="3"/>
  <c r="AS1074" i="3"/>
  <c r="AR1074" i="3" s="1"/>
  <c r="AQ1074" i="3"/>
  <c r="AO1074" i="3"/>
  <c r="AM1074" i="3"/>
  <c r="AI1074" i="3"/>
  <c r="AE1074" i="3"/>
  <c r="AG1074" i="3" s="1"/>
  <c r="AD1074" i="3"/>
  <c r="AC1074" i="3"/>
  <c r="AB1074" i="3"/>
  <c r="AA1074" i="3"/>
  <c r="Z1074" i="3"/>
  <c r="Y1074" i="3"/>
  <c r="X1074" i="3"/>
  <c r="W1074" i="3"/>
  <c r="V1074" i="3"/>
  <c r="U1074" i="3"/>
  <c r="T1074" i="3"/>
  <c r="S1074" i="3"/>
  <c r="R1074" i="3"/>
  <c r="Q1074" i="3"/>
  <c r="O1074" i="3"/>
  <c r="N1074" i="3"/>
  <c r="M1074" i="3"/>
  <c r="L1074" i="3"/>
  <c r="K1074" i="3"/>
  <c r="BA1073" i="3"/>
  <c r="AY1073" i="3"/>
  <c r="AX1073" i="3"/>
  <c r="AV1073" i="3" s="1"/>
  <c r="AW1073" i="3"/>
  <c r="AU1073" i="3"/>
  <c r="AS1073" i="3"/>
  <c r="AR1073" i="3" s="1"/>
  <c r="AQ1073" i="3"/>
  <c r="AO1073" i="3"/>
  <c r="AM1073" i="3"/>
  <c r="AI1073" i="3"/>
  <c r="AE1073" i="3"/>
  <c r="AG1073" i="3" s="1"/>
  <c r="AD1073" i="3"/>
  <c r="AC1073" i="3"/>
  <c r="AB1073" i="3"/>
  <c r="AA1073" i="3"/>
  <c r="Z1073" i="3"/>
  <c r="Y1073" i="3"/>
  <c r="X1073" i="3"/>
  <c r="W1073" i="3"/>
  <c r="V1073" i="3"/>
  <c r="U1073" i="3"/>
  <c r="T1073" i="3"/>
  <c r="S1073" i="3"/>
  <c r="R1073" i="3"/>
  <c r="Q1073" i="3"/>
  <c r="O1073" i="3"/>
  <c r="N1073" i="3"/>
  <c r="M1073" i="3"/>
  <c r="L1073" i="3"/>
  <c r="K1073" i="3"/>
  <c r="BA1072" i="3"/>
  <c r="AY1072" i="3"/>
  <c r="AX1072" i="3"/>
  <c r="AV1072" i="3" s="1"/>
  <c r="AW1072" i="3"/>
  <c r="AU1072" i="3"/>
  <c r="AS1072" i="3"/>
  <c r="AR1072" i="3" s="1"/>
  <c r="AQ1072" i="3"/>
  <c r="AO1072" i="3"/>
  <c r="AM1072" i="3"/>
  <c r="AI1072" i="3"/>
  <c r="AE1072" i="3"/>
  <c r="AG1072" i="3" s="1"/>
  <c r="AD1072" i="3"/>
  <c r="AC1072" i="3"/>
  <c r="AB1072" i="3"/>
  <c r="AA1072" i="3"/>
  <c r="Z1072" i="3"/>
  <c r="Y1072" i="3"/>
  <c r="X1072" i="3"/>
  <c r="W1072" i="3"/>
  <c r="V1072" i="3"/>
  <c r="U1072" i="3"/>
  <c r="T1072" i="3"/>
  <c r="S1072" i="3"/>
  <c r="R1072" i="3"/>
  <c r="Q1072" i="3"/>
  <c r="O1072" i="3"/>
  <c r="N1072" i="3"/>
  <c r="M1072" i="3"/>
  <c r="L1072" i="3"/>
  <c r="K1072" i="3"/>
  <c r="BA1071" i="3"/>
  <c r="AY1071" i="3"/>
  <c r="AX1071" i="3"/>
  <c r="AV1071" i="3" s="1"/>
  <c r="AW1071" i="3"/>
  <c r="AU1071" i="3"/>
  <c r="AS1071" i="3"/>
  <c r="AR1071" i="3" s="1"/>
  <c r="AQ1071" i="3"/>
  <c r="AO1071" i="3"/>
  <c r="AM1071" i="3"/>
  <c r="AI1071" i="3"/>
  <c r="AE1071" i="3"/>
  <c r="AG1071" i="3" s="1"/>
  <c r="AD1071" i="3"/>
  <c r="AC1071" i="3"/>
  <c r="AB1071" i="3"/>
  <c r="AA1071" i="3"/>
  <c r="Z1071" i="3"/>
  <c r="Y1071" i="3"/>
  <c r="X1071" i="3"/>
  <c r="W1071" i="3"/>
  <c r="V1071" i="3"/>
  <c r="U1071" i="3"/>
  <c r="T1071" i="3"/>
  <c r="S1071" i="3"/>
  <c r="R1071" i="3"/>
  <c r="Q1071" i="3"/>
  <c r="O1071" i="3"/>
  <c r="N1071" i="3"/>
  <c r="M1071" i="3"/>
  <c r="L1071" i="3"/>
  <c r="K1071" i="3"/>
  <c r="BA1070" i="3"/>
  <c r="AY1070" i="3"/>
  <c r="AX1070" i="3"/>
  <c r="AV1070" i="3" s="1"/>
  <c r="AW1070" i="3"/>
  <c r="AU1070" i="3"/>
  <c r="AS1070" i="3"/>
  <c r="AR1070" i="3" s="1"/>
  <c r="AQ1070" i="3"/>
  <c r="AO1070" i="3"/>
  <c r="AM1070" i="3"/>
  <c r="AI1070" i="3"/>
  <c r="AE1070" i="3"/>
  <c r="AG1070" i="3" s="1"/>
  <c r="AD1070" i="3"/>
  <c r="AC1070" i="3"/>
  <c r="AB1070" i="3"/>
  <c r="AA1070" i="3"/>
  <c r="Z1070" i="3"/>
  <c r="Y1070" i="3"/>
  <c r="X1070" i="3"/>
  <c r="W1070" i="3"/>
  <c r="V1070" i="3"/>
  <c r="U1070" i="3"/>
  <c r="T1070" i="3"/>
  <c r="S1070" i="3"/>
  <c r="R1070" i="3"/>
  <c r="Q1070" i="3"/>
  <c r="O1070" i="3"/>
  <c r="N1070" i="3"/>
  <c r="M1070" i="3"/>
  <c r="L1070" i="3"/>
  <c r="K1070" i="3"/>
  <c r="BA1069" i="3"/>
  <c r="AY1069" i="3"/>
  <c r="AX1069" i="3"/>
  <c r="AV1069" i="3" s="1"/>
  <c r="AW1069" i="3"/>
  <c r="AU1069" i="3"/>
  <c r="AS1069" i="3"/>
  <c r="AR1069" i="3" s="1"/>
  <c r="AQ1069" i="3"/>
  <c r="AO1069" i="3"/>
  <c r="AM1069" i="3"/>
  <c r="AI1069" i="3"/>
  <c r="AE1069" i="3"/>
  <c r="AG1069" i="3" s="1"/>
  <c r="AD1069" i="3"/>
  <c r="AC1069" i="3"/>
  <c r="AB1069" i="3"/>
  <c r="AA1069" i="3"/>
  <c r="Z1069" i="3"/>
  <c r="Y1069" i="3"/>
  <c r="X1069" i="3"/>
  <c r="W1069" i="3"/>
  <c r="V1069" i="3"/>
  <c r="U1069" i="3"/>
  <c r="T1069" i="3"/>
  <c r="S1069" i="3"/>
  <c r="R1069" i="3"/>
  <c r="Q1069" i="3"/>
  <c r="O1069" i="3"/>
  <c r="N1069" i="3"/>
  <c r="M1069" i="3"/>
  <c r="L1069" i="3"/>
  <c r="K1069" i="3"/>
  <c r="BA1068" i="3"/>
  <c r="AY1068" i="3"/>
  <c r="AX1068" i="3"/>
  <c r="AV1068" i="3" s="1"/>
  <c r="AW1068" i="3"/>
  <c r="AU1068" i="3"/>
  <c r="AS1068" i="3"/>
  <c r="AR1068" i="3" s="1"/>
  <c r="AQ1068" i="3"/>
  <c r="AO1068" i="3"/>
  <c r="AM1068" i="3"/>
  <c r="AI1068" i="3"/>
  <c r="AE1068" i="3"/>
  <c r="AG1068" i="3" s="1"/>
  <c r="AD1068" i="3"/>
  <c r="AC1068" i="3"/>
  <c r="AB1068" i="3"/>
  <c r="AA1068" i="3"/>
  <c r="Z1068" i="3"/>
  <c r="Y1068" i="3"/>
  <c r="X1068" i="3"/>
  <c r="W1068" i="3"/>
  <c r="V1068" i="3"/>
  <c r="U1068" i="3"/>
  <c r="T1068" i="3"/>
  <c r="S1068" i="3"/>
  <c r="R1068" i="3"/>
  <c r="Q1068" i="3"/>
  <c r="O1068" i="3"/>
  <c r="N1068" i="3"/>
  <c r="M1068" i="3"/>
  <c r="L1068" i="3"/>
  <c r="K1068" i="3"/>
  <c r="BA1067" i="3"/>
  <c r="AY1067" i="3"/>
  <c r="AX1067" i="3"/>
  <c r="AV1067" i="3" s="1"/>
  <c r="AW1067" i="3"/>
  <c r="AU1067" i="3"/>
  <c r="AS1067" i="3"/>
  <c r="AR1067" i="3" s="1"/>
  <c r="AQ1067" i="3"/>
  <c r="AO1067" i="3"/>
  <c r="AM1067" i="3"/>
  <c r="AI1067" i="3"/>
  <c r="AE1067" i="3"/>
  <c r="AG1067" i="3" s="1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O1067" i="3"/>
  <c r="N1067" i="3"/>
  <c r="M1067" i="3"/>
  <c r="L1067" i="3"/>
  <c r="K1067" i="3"/>
  <c r="BA1066" i="3"/>
  <c r="AY1066" i="3"/>
  <c r="AX1066" i="3"/>
  <c r="AV1066" i="3" s="1"/>
  <c r="AW1066" i="3"/>
  <c r="AU1066" i="3"/>
  <c r="AS1066" i="3"/>
  <c r="AR1066" i="3" s="1"/>
  <c r="AQ1066" i="3"/>
  <c r="AO1066" i="3"/>
  <c r="AM1066" i="3"/>
  <c r="AI1066" i="3"/>
  <c r="AE1066" i="3"/>
  <c r="AK1066" i="3" s="1"/>
  <c r="AD1066" i="3"/>
  <c r="AC1066" i="3"/>
  <c r="AB1066" i="3"/>
  <c r="AA1066" i="3"/>
  <c r="Z1066" i="3"/>
  <c r="Y1066" i="3"/>
  <c r="X1066" i="3"/>
  <c r="W1066" i="3"/>
  <c r="V1066" i="3"/>
  <c r="U1066" i="3"/>
  <c r="T1066" i="3"/>
  <c r="S1066" i="3"/>
  <c r="R1066" i="3"/>
  <c r="Q1066" i="3"/>
  <c r="O1066" i="3"/>
  <c r="N1066" i="3"/>
  <c r="M1066" i="3"/>
  <c r="L1066" i="3"/>
  <c r="K1066" i="3"/>
  <c r="BA1065" i="3"/>
  <c r="AY1065" i="3"/>
  <c r="AX1065" i="3"/>
  <c r="AV1065" i="3" s="1"/>
  <c r="AW1065" i="3"/>
  <c r="AU1065" i="3"/>
  <c r="AS1065" i="3"/>
  <c r="AR1065" i="3" s="1"/>
  <c r="AQ1065" i="3"/>
  <c r="AO1065" i="3"/>
  <c r="AM1065" i="3"/>
  <c r="AK1065" i="3"/>
  <c r="AI1065" i="3"/>
  <c r="AE1065" i="3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O1065" i="3"/>
  <c r="N1065" i="3"/>
  <c r="M1065" i="3"/>
  <c r="L1065" i="3"/>
  <c r="K1065" i="3"/>
  <c r="BA1064" i="3"/>
  <c r="AY1064" i="3"/>
  <c r="AX1064" i="3"/>
  <c r="AV1064" i="3" s="1"/>
  <c r="AW1064" i="3"/>
  <c r="AU1064" i="3"/>
  <c r="AS1064" i="3"/>
  <c r="AR1064" i="3" s="1"/>
  <c r="AQ1064" i="3"/>
  <c r="AO1064" i="3"/>
  <c r="AM1064" i="3"/>
  <c r="AK1064" i="3"/>
  <c r="AI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O1064" i="3"/>
  <c r="N1064" i="3"/>
  <c r="M1064" i="3"/>
  <c r="L1064" i="3"/>
  <c r="K1064" i="3"/>
  <c r="BA1063" i="3"/>
  <c r="AY1063" i="3"/>
  <c r="AX1063" i="3"/>
  <c r="AV1063" i="3" s="1"/>
  <c r="AW1063" i="3"/>
  <c r="AU1063" i="3"/>
  <c r="AS1063" i="3"/>
  <c r="AR1063" i="3" s="1"/>
  <c r="AQ1063" i="3"/>
  <c r="AO1063" i="3"/>
  <c r="AM1063" i="3"/>
  <c r="AE1063" i="3"/>
  <c r="AD1063" i="3"/>
  <c r="AC1063" i="3"/>
  <c r="AB1063" i="3"/>
  <c r="AA1063" i="3"/>
  <c r="Z1063" i="3"/>
  <c r="Y1063" i="3"/>
  <c r="X1063" i="3"/>
  <c r="W1063" i="3"/>
  <c r="V1063" i="3"/>
  <c r="U1063" i="3"/>
  <c r="T1063" i="3"/>
  <c r="S1063" i="3"/>
  <c r="R1063" i="3"/>
  <c r="Q1063" i="3"/>
  <c r="O1063" i="3"/>
  <c r="N1063" i="3"/>
  <c r="M1063" i="3"/>
  <c r="L1063" i="3"/>
  <c r="K1063" i="3"/>
  <c r="BA1062" i="3"/>
  <c r="AY1062" i="3"/>
  <c r="AX1062" i="3"/>
  <c r="AV1062" i="3" s="1"/>
  <c r="AW1062" i="3"/>
  <c r="AU1062" i="3"/>
  <c r="AS1062" i="3"/>
  <c r="AR1062" i="3" s="1"/>
  <c r="AQ1062" i="3"/>
  <c r="AO1062" i="3"/>
  <c r="AM1062" i="3"/>
  <c r="AK1062" i="3"/>
  <c r="AI1062" i="3"/>
  <c r="AE1062" i="3"/>
  <c r="AD1062" i="3"/>
  <c r="AC1062" i="3"/>
  <c r="AB1062" i="3"/>
  <c r="AA1062" i="3"/>
  <c r="Z1062" i="3"/>
  <c r="Y1062" i="3"/>
  <c r="X1062" i="3"/>
  <c r="W1062" i="3"/>
  <c r="V1062" i="3"/>
  <c r="U1062" i="3"/>
  <c r="T1062" i="3"/>
  <c r="S1062" i="3"/>
  <c r="R1062" i="3"/>
  <c r="Q1062" i="3"/>
  <c r="O1062" i="3"/>
  <c r="N1062" i="3"/>
  <c r="M1062" i="3"/>
  <c r="L1062" i="3"/>
  <c r="K1062" i="3"/>
  <c r="BA1061" i="3"/>
  <c r="AY1061" i="3"/>
  <c r="AX1061" i="3"/>
  <c r="AV1061" i="3" s="1"/>
  <c r="AW1061" i="3"/>
  <c r="AU1061" i="3"/>
  <c r="AS1061" i="3"/>
  <c r="AR1061" i="3" s="1"/>
  <c r="AQ1061" i="3"/>
  <c r="AO1061" i="3"/>
  <c r="AM1061" i="3"/>
  <c r="AE1061" i="3"/>
  <c r="AK1061" i="3" s="1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O1061" i="3"/>
  <c r="N1061" i="3"/>
  <c r="M1061" i="3"/>
  <c r="L1061" i="3"/>
  <c r="K1061" i="3"/>
  <c r="BA1060" i="3"/>
  <c r="AY1060" i="3"/>
  <c r="AX1060" i="3"/>
  <c r="AV1060" i="3" s="1"/>
  <c r="AW1060" i="3"/>
  <c r="AU1060" i="3"/>
  <c r="AS1060" i="3"/>
  <c r="AR1060" i="3" s="1"/>
  <c r="AQ1060" i="3"/>
  <c r="AO1060" i="3"/>
  <c r="AM1060" i="3"/>
  <c r="AI1060" i="3"/>
  <c r="AE1060" i="3"/>
  <c r="AK1060" i="3" s="1"/>
  <c r="AD1060" i="3"/>
  <c r="AC1060" i="3"/>
  <c r="AB1060" i="3"/>
  <c r="AA1060" i="3"/>
  <c r="Z1060" i="3"/>
  <c r="Y1060" i="3"/>
  <c r="X1060" i="3"/>
  <c r="W1060" i="3"/>
  <c r="V1060" i="3"/>
  <c r="U1060" i="3"/>
  <c r="T1060" i="3"/>
  <c r="S1060" i="3"/>
  <c r="R1060" i="3"/>
  <c r="Q1060" i="3"/>
  <c r="O1060" i="3"/>
  <c r="N1060" i="3"/>
  <c r="M1060" i="3"/>
  <c r="L1060" i="3"/>
  <c r="K1060" i="3"/>
  <c r="BA1059" i="3"/>
  <c r="AY1059" i="3"/>
  <c r="AX1059" i="3"/>
  <c r="AV1059" i="3" s="1"/>
  <c r="AW1059" i="3"/>
  <c r="AU1059" i="3"/>
  <c r="AS1059" i="3"/>
  <c r="AR1059" i="3" s="1"/>
  <c r="AQ1059" i="3"/>
  <c r="AO1059" i="3"/>
  <c r="AM1059" i="3"/>
  <c r="AK1059" i="3"/>
  <c r="AI1059" i="3"/>
  <c r="AE1059" i="3"/>
  <c r="AD1059" i="3"/>
  <c r="AC1059" i="3"/>
  <c r="AB1059" i="3"/>
  <c r="AA1059" i="3"/>
  <c r="Z1059" i="3"/>
  <c r="Y1059" i="3"/>
  <c r="X1059" i="3"/>
  <c r="W1059" i="3"/>
  <c r="V1059" i="3"/>
  <c r="U1059" i="3"/>
  <c r="T1059" i="3"/>
  <c r="S1059" i="3"/>
  <c r="R1059" i="3"/>
  <c r="Q1059" i="3"/>
  <c r="O1059" i="3"/>
  <c r="N1059" i="3"/>
  <c r="M1059" i="3"/>
  <c r="L1059" i="3"/>
  <c r="K1059" i="3"/>
  <c r="BA1058" i="3"/>
  <c r="AY1058" i="3"/>
  <c r="AX1058" i="3"/>
  <c r="AV1058" i="3" s="1"/>
  <c r="AW1058" i="3"/>
  <c r="AU1058" i="3"/>
  <c r="AS1058" i="3"/>
  <c r="AR1058" i="3" s="1"/>
  <c r="AQ1058" i="3"/>
  <c r="AO1058" i="3"/>
  <c r="AM1058" i="3"/>
  <c r="AK1058" i="3"/>
  <c r="AI1058" i="3"/>
  <c r="AE1058" i="3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O1058" i="3"/>
  <c r="N1058" i="3"/>
  <c r="M1058" i="3"/>
  <c r="L1058" i="3"/>
  <c r="K1058" i="3"/>
  <c r="BA1057" i="3"/>
  <c r="AY1057" i="3"/>
  <c r="AX1057" i="3"/>
  <c r="AV1057" i="3" s="1"/>
  <c r="AW1057" i="3"/>
  <c r="AU1057" i="3"/>
  <c r="AS1057" i="3"/>
  <c r="AR1057" i="3" s="1"/>
  <c r="AQ1057" i="3"/>
  <c r="AO1057" i="3"/>
  <c r="AM1057" i="3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O1057" i="3"/>
  <c r="N1057" i="3"/>
  <c r="M1057" i="3"/>
  <c r="L1057" i="3"/>
  <c r="K1057" i="3"/>
  <c r="BA1056" i="3"/>
  <c r="AY1056" i="3"/>
  <c r="AX1056" i="3"/>
  <c r="AV1056" i="3" s="1"/>
  <c r="AW1056" i="3"/>
  <c r="AU1056" i="3"/>
  <c r="AS1056" i="3"/>
  <c r="AR1056" i="3" s="1"/>
  <c r="AQ1056" i="3"/>
  <c r="AO1056" i="3"/>
  <c r="AM1056" i="3"/>
  <c r="AK1056" i="3"/>
  <c r="AI1056" i="3"/>
  <c r="AE1056" i="3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O1056" i="3"/>
  <c r="N1056" i="3"/>
  <c r="M1056" i="3"/>
  <c r="L1056" i="3"/>
  <c r="K1056" i="3"/>
  <c r="BA1055" i="3"/>
  <c r="AY1055" i="3"/>
  <c r="AX1055" i="3"/>
  <c r="AV1055" i="3" s="1"/>
  <c r="AW1055" i="3"/>
  <c r="AU1055" i="3"/>
  <c r="AS1055" i="3"/>
  <c r="AR1055" i="3" s="1"/>
  <c r="AQ1055" i="3"/>
  <c r="AO1055" i="3"/>
  <c r="AM1055" i="3"/>
  <c r="AE1055" i="3"/>
  <c r="AK1055" i="3" s="1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O1055" i="3"/>
  <c r="N1055" i="3"/>
  <c r="M1055" i="3"/>
  <c r="L1055" i="3"/>
  <c r="K1055" i="3"/>
  <c r="BA1054" i="3"/>
  <c r="AY1054" i="3"/>
  <c r="AX1054" i="3"/>
  <c r="AV1054" i="3" s="1"/>
  <c r="AW1054" i="3"/>
  <c r="AU1054" i="3"/>
  <c r="AS1054" i="3"/>
  <c r="AR1054" i="3" s="1"/>
  <c r="AQ1054" i="3"/>
  <c r="AO1054" i="3"/>
  <c r="AM1054" i="3"/>
  <c r="AI1054" i="3"/>
  <c r="AE1054" i="3"/>
  <c r="AK1054" i="3" s="1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O1054" i="3"/>
  <c r="N1054" i="3"/>
  <c r="M1054" i="3"/>
  <c r="L1054" i="3"/>
  <c r="K1054" i="3"/>
  <c r="BA1053" i="3"/>
  <c r="AY1053" i="3"/>
  <c r="AX1053" i="3"/>
  <c r="AV1053" i="3" s="1"/>
  <c r="AW1053" i="3"/>
  <c r="AU1053" i="3"/>
  <c r="AS1053" i="3"/>
  <c r="AR1053" i="3" s="1"/>
  <c r="AQ1053" i="3"/>
  <c r="AO1053" i="3"/>
  <c r="AM1053" i="3"/>
  <c r="AK1053" i="3"/>
  <c r="AI1053" i="3"/>
  <c r="AE1053" i="3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O1053" i="3"/>
  <c r="N1053" i="3"/>
  <c r="M1053" i="3"/>
  <c r="L1053" i="3"/>
  <c r="K1053" i="3"/>
  <c r="BA1052" i="3"/>
  <c r="AY1052" i="3"/>
  <c r="AX1052" i="3"/>
  <c r="AV1052" i="3" s="1"/>
  <c r="AW1052" i="3"/>
  <c r="AU1052" i="3"/>
  <c r="AS1052" i="3"/>
  <c r="AR1052" i="3" s="1"/>
  <c r="AQ1052" i="3"/>
  <c r="AO1052" i="3"/>
  <c r="AM1052" i="3"/>
  <c r="AK1052" i="3"/>
  <c r="AI1052" i="3"/>
  <c r="AE1052" i="3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O1052" i="3"/>
  <c r="N1052" i="3"/>
  <c r="M1052" i="3"/>
  <c r="L1052" i="3"/>
  <c r="K1052" i="3"/>
  <c r="BA1051" i="3"/>
  <c r="AY1051" i="3"/>
  <c r="AX1051" i="3"/>
  <c r="AV1051" i="3" s="1"/>
  <c r="AW1051" i="3"/>
  <c r="AU1051" i="3"/>
  <c r="AS1051" i="3"/>
  <c r="AR1051" i="3" s="1"/>
  <c r="AQ1051" i="3"/>
  <c r="AO1051" i="3"/>
  <c r="AM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O1051" i="3"/>
  <c r="N1051" i="3"/>
  <c r="M1051" i="3"/>
  <c r="L1051" i="3"/>
  <c r="K1051" i="3"/>
  <c r="BA1050" i="3"/>
  <c r="AY1050" i="3"/>
  <c r="AX1050" i="3"/>
  <c r="AV1050" i="3" s="1"/>
  <c r="AW1050" i="3"/>
  <c r="AU1050" i="3"/>
  <c r="AS1050" i="3"/>
  <c r="AQ1050" i="3"/>
  <c r="AO1050" i="3"/>
  <c r="AM1050" i="3"/>
  <c r="AE1050" i="3"/>
  <c r="AK1050" i="3" s="1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O1050" i="3"/>
  <c r="N1050" i="3"/>
  <c r="M1050" i="3"/>
  <c r="L1050" i="3"/>
  <c r="K1050" i="3"/>
  <c r="BA1049" i="3"/>
  <c r="AY1049" i="3"/>
  <c r="AX1049" i="3"/>
  <c r="AV1049" i="3" s="1"/>
  <c r="AW1049" i="3"/>
  <c r="AU1049" i="3"/>
  <c r="AS1049" i="3"/>
  <c r="AQ1049" i="3" s="1"/>
  <c r="AM1049" i="3"/>
  <c r="AI1049" i="3"/>
  <c r="AG1049" i="3"/>
  <c r="AE1049" i="3"/>
  <c r="AK1049" i="3" s="1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O1049" i="3"/>
  <c r="N1049" i="3"/>
  <c r="M1049" i="3"/>
  <c r="L1049" i="3"/>
  <c r="K1049" i="3"/>
  <c r="BA1048" i="3"/>
  <c r="AY1048" i="3"/>
  <c r="AX1048" i="3"/>
  <c r="AV1048" i="3" s="1"/>
  <c r="AW1048" i="3"/>
  <c r="AU1048" i="3"/>
  <c r="AS1048" i="3"/>
  <c r="AO1048" i="3" s="1"/>
  <c r="AQ1048" i="3"/>
  <c r="AM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O1048" i="3"/>
  <c r="N1048" i="3"/>
  <c r="M1048" i="3"/>
  <c r="L1048" i="3"/>
  <c r="K1048" i="3"/>
  <c r="BA1047" i="3"/>
  <c r="AY1047" i="3"/>
  <c r="AX1047" i="3"/>
  <c r="AV1047" i="3" s="1"/>
  <c r="AW1047" i="3"/>
  <c r="AU1047" i="3"/>
  <c r="AS1047" i="3"/>
  <c r="AQ1047" i="3"/>
  <c r="AO1047" i="3"/>
  <c r="AM1047" i="3"/>
  <c r="AE1047" i="3"/>
  <c r="AK1047" i="3" s="1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O1047" i="3"/>
  <c r="N1047" i="3"/>
  <c r="M1047" i="3"/>
  <c r="L1047" i="3"/>
  <c r="K1047" i="3"/>
  <c r="BA1046" i="3"/>
  <c r="AY1046" i="3"/>
  <c r="AX1046" i="3"/>
  <c r="AV1046" i="3" s="1"/>
  <c r="AW1046" i="3"/>
  <c r="AU1046" i="3"/>
  <c r="AS1046" i="3"/>
  <c r="AO1046" i="3" s="1"/>
  <c r="AQ1046" i="3"/>
  <c r="AM1046" i="3"/>
  <c r="AI1046" i="3"/>
  <c r="AE1046" i="3"/>
  <c r="AK1046" i="3" s="1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O1046" i="3"/>
  <c r="N1046" i="3"/>
  <c r="M1046" i="3"/>
  <c r="L1046" i="3"/>
  <c r="K1046" i="3"/>
  <c r="BA1045" i="3"/>
  <c r="AY1045" i="3"/>
  <c r="AX1045" i="3"/>
  <c r="AV1045" i="3" s="1"/>
  <c r="AW1045" i="3"/>
  <c r="AU1045" i="3"/>
  <c r="AS1045" i="3"/>
  <c r="AO1045" i="3" s="1"/>
  <c r="AQ1045" i="3"/>
  <c r="AM1045" i="3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O1045" i="3"/>
  <c r="N1045" i="3"/>
  <c r="M1045" i="3"/>
  <c r="L1045" i="3"/>
  <c r="K1045" i="3"/>
  <c r="BA1044" i="3"/>
  <c r="AY1044" i="3"/>
  <c r="AX1044" i="3"/>
  <c r="AV1044" i="3" s="1"/>
  <c r="AW1044" i="3"/>
  <c r="AU1044" i="3"/>
  <c r="AS1044" i="3"/>
  <c r="AQ1044" i="3"/>
  <c r="AO1044" i="3"/>
  <c r="AM1044" i="3"/>
  <c r="AE1044" i="3"/>
  <c r="AK1044" i="3" s="1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O1044" i="3"/>
  <c r="N1044" i="3"/>
  <c r="M1044" i="3"/>
  <c r="L1044" i="3"/>
  <c r="K1044" i="3"/>
  <c r="BA1043" i="3"/>
  <c r="AY1043" i="3"/>
  <c r="AX1043" i="3"/>
  <c r="AV1043" i="3" s="1"/>
  <c r="AW1043" i="3"/>
  <c r="AU1043" i="3"/>
  <c r="AS1043" i="3"/>
  <c r="AO1043" i="3" s="1"/>
  <c r="AQ1043" i="3"/>
  <c r="AM1043" i="3"/>
  <c r="AI1043" i="3"/>
  <c r="AE1043" i="3"/>
  <c r="AK1043" i="3" s="1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O1043" i="3"/>
  <c r="N1043" i="3"/>
  <c r="M1043" i="3"/>
  <c r="L1043" i="3"/>
  <c r="K1043" i="3"/>
  <c r="BA1042" i="3"/>
  <c r="AY1042" i="3"/>
  <c r="AX1042" i="3"/>
  <c r="AV1042" i="3" s="1"/>
  <c r="AW1042" i="3"/>
  <c r="AU1042" i="3"/>
  <c r="AS1042" i="3"/>
  <c r="AO1042" i="3" s="1"/>
  <c r="AQ1042" i="3"/>
  <c r="AM1042" i="3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O1042" i="3"/>
  <c r="N1042" i="3"/>
  <c r="M1042" i="3"/>
  <c r="L1042" i="3"/>
  <c r="K1042" i="3"/>
  <c r="BA1041" i="3"/>
  <c r="AY1041" i="3"/>
  <c r="AX1041" i="3"/>
  <c r="AV1041" i="3" s="1"/>
  <c r="AW1041" i="3"/>
  <c r="AU1041" i="3"/>
  <c r="AS1041" i="3"/>
  <c r="AQ1041" i="3"/>
  <c r="AO1041" i="3"/>
  <c r="AM1041" i="3"/>
  <c r="AE1041" i="3"/>
  <c r="AK1041" i="3" s="1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O1041" i="3"/>
  <c r="N1041" i="3"/>
  <c r="M1041" i="3"/>
  <c r="L1041" i="3"/>
  <c r="K1041" i="3"/>
  <c r="BA1040" i="3"/>
  <c r="AY1040" i="3"/>
  <c r="AX1040" i="3"/>
  <c r="AV1040" i="3" s="1"/>
  <c r="AW1040" i="3"/>
  <c r="AU1040" i="3"/>
  <c r="AS1040" i="3"/>
  <c r="AO1040" i="3" s="1"/>
  <c r="AQ1040" i="3"/>
  <c r="AM1040" i="3"/>
  <c r="AI1040" i="3"/>
  <c r="AE1040" i="3"/>
  <c r="AK1040" i="3" s="1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O1040" i="3"/>
  <c r="N1040" i="3"/>
  <c r="M1040" i="3"/>
  <c r="L1040" i="3"/>
  <c r="K1040" i="3"/>
  <c r="BA1039" i="3"/>
  <c r="AY1039" i="3"/>
  <c r="AX1039" i="3"/>
  <c r="AV1039" i="3" s="1"/>
  <c r="AW1039" i="3"/>
  <c r="AU1039" i="3"/>
  <c r="AS1039" i="3"/>
  <c r="AO1039" i="3" s="1"/>
  <c r="AQ1039" i="3"/>
  <c r="AM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O1039" i="3"/>
  <c r="N1039" i="3"/>
  <c r="M1039" i="3"/>
  <c r="L1039" i="3"/>
  <c r="K1039" i="3"/>
  <c r="BA1038" i="3"/>
  <c r="AY1038" i="3"/>
  <c r="AX1038" i="3"/>
  <c r="AV1038" i="3" s="1"/>
  <c r="AW1038" i="3"/>
  <c r="AU1038" i="3"/>
  <c r="AS1038" i="3"/>
  <c r="AQ1038" i="3"/>
  <c r="AO1038" i="3"/>
  <c r="AM1038" i="3"/>
  <c r="AE1038" i="3"/>
  <c r="AK1038" i="3" s="1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O1038" i="3"/>
  <c r="N1038" i="3"/>
  <c r="M1038" i="3"/>
  <c r="L1038" i="3"/>
  <c r="K1038" i="3"/>
  <c r="BA1037" i="3"/>
  <c r="AY1037" i="3"/>
  <c r="AX1037" i="3"/>
  <c r="AV1037" i="3" s="1"/>
  <c r="AW1037" i="3"/>
  <c r="AU1037" i="3"/>
  <c r="AS1037" i="3"/>
  <c r="AO1037" i="3" s="1"/>
  <c r="AQ1037" i="3"/>
  <c r="AM1037" i="3"/>
  <c r="AI1037" i="3"/>
  <c r="AE1037" i="3"/>
  <c r="AK1037" i="3" s="1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O1037" i="3"/>
  <c r="N1037" i="3"/>
  <c r="M1037" i="3"/>
  <c r="L1037" i="3"/>
  <c r="K1037" i="3"/>
  <c r="BA1036" i="3"/>
  <c r="AY1036" i="3"/>
  <c r="AX1036" i="3"/>
  <c r="AV1036" i="3" s="1"/>
  <c r="AW1036" i="3"/>
  <c r="AU1036" i="3"/>
  <c r="AS1036" i="3"/>
  <c r="AO1036" i="3" s="1"/>
  <c r="AQ1036" i="3"/>
  <c r="AM1036" i="3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O1036" i="3"/>
  <c r="N1036" i="3"/>
  <c r="M1036" i="3"/>
  <c r="L1036" i="3"/>
  <c r="K1036" i="3"/>
  <c r="BA1035" i="3"/>
  <c r="AY1035" i="3"/>
  <c r="AX1035" i="3"/>
  <c r="AV1035" i="3" s="1"/>
  <c r="AW1035" i="3"/>
  <c r="AU1035" i="3"/>
  <c r="AS1035" i="3"/>
  <c r="AQ1035" i="3"/>
  <c r="AO1035" i="3"/>
  <c r="AM1035" i="3"/>
  <c r="AE1035" i="3"/>
  <c r="AK1035" i="3" s="1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O1035" i="3"/>
  <c r="N1035" i="3"/>
  <c r="M1035" i="3"/>
  <c r="L1035" i="3"/>
  <c r="K1035" i="3"/>
  <c r="BA1034" i="3"/>
  <c r="AY1034" i="3"/>
  <c r="AX1034" i="3"/>
  <c r="AV1034" i="3" s="1"/>
  <c r="AW1034" i="3"/>
  <c r="AU1034" i="3"/>
  <c r="AS1034" i="3"/>
  <c r="AO1034" i="3" s="1"/>
  <c r="AQ1034" i="3"/>
  <c r="AM1034" i="3"/>
  <c r="AI1034" i="3"/>
  <c r="AE1034" i="3"/>
  <c r="AK1034" i="3" s="1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O1034" i="3"/>
  <c r="N1034" i="3"/>
  <c r="M1034" i="3"/>
  <c r="L1034" i="3"/>
  <c r="K1034" i="3"/>
  <c r="BA1033" i="3"/>
  <c r="AY1033" i="3"/>
  <c r="AX1033" i="3"/>
  <c r="AV1033" i="3" s="1"/>
  <c r="AW1033" i="3"/>
  <c r="AU1033" i="3"/>
  <c r="AS1033" i="3"/>
  <c r="AO1033" i="3" s="1"/>
  <c r="AQ1033" i="3"/>
  <c r="AM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O1033" i="3"/>
  <c r="N1033" i="3"/>
  <c r="M1033" i="3"/>
  <c r="L1033" i="3"/>
  <c r="K1033" i="3"/>
  <c r="BA1032" i="3"/>
  <c r="AY1032" i="3"/>
  <c r="AX1032" i="3"/>
  <c r="AV1032" i="3" s="1"/>
  <c r="AW1032" i="3"/>
  <c r="AU1032" i="3"/>
  <c r="AS1032" i="3"/>
  <c r="AQ1032" i="3"/>
  <c r="AO1032" i="3"/>
  <c r="AM1032" i="3"/>
  <c r="AE1032" i="3"/>
  <c r="AK1032" i="3" s="1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O1032" i="3"/>
  <c r="N1032" i="3"/>
  <c r="M1032" i="3"/>
  <c r="L1032" i="3"/>
  <c r="K1032" i="3"/>
  <c r="BA1031" i="3"/>
  <c r="AY1031" i="3"/>
  <c r="AX1031" i="3"/>
  <c r="AV1031" i="3" s="1"/>
  <c r="AW1031" i="3"/>
  <c r="AU1031" i="3"/>
  <c r="AS1031" i="3"/>
  <c r="AO1031" i="3" s="1"/>
  <c r="AQ1031" i="3"/>
  <c r="AM1031" i="3"/>
  <c r="AI1031" i="3"/>
  <c r="AE1031" i="3"/>
  <c r="AK1031" i="3" s="1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O1031" i="3"/>
  <c r="N1031" i="3"/>
  <c r="M1031" i="3"/>
  <c r="L1031" i="3"/>
  <c r="K1031" i="3"/>
  <c r="BA1030" i="3"/>
  <c r="AY1030" i="3"/>
  <c r="AX1030" i="3"/>
  <c r="AV1030" i="3" s="1"/>
  <c r="AW1030" i="3"/>
  <c r="AU1030" i="3"/>
  <c r="AS1030" i="3"/>
  <c r="AO1030" i="3" s="1"/>
  <c r="AQ1030" i="3"/>
  <c r="AM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O1030" i="3"/>
  <c r="N1030" i="3"/>
  <c r="M1030" i="3"/>
  <c r="L1030" i="3"/>
  <c r="K1030" i="3"/>
  <c r="BA1029" i="3"/>
  <c r="AY1029" i="3"/>
  <c r="AX1029" i="3"/>
  <c r="AV1029" i="3" s="1"/>
  <c r="AW1029" i="3"/>
  <c r="AU1029" i="3"/>
  <c r="AS1029" i="3"/>
  <c r="AQ1029" i="3"/>
  <c r="AO1029" i="3"/>
  <c r="AM1029" i="3"/>
  <c r="AE1029" i="3"/>
  <c r="AK1029" i="3" s="1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O1029" i="3"/>
  <c r="N1029" i="3"/>
  <c r="M1029" i="3"/>
  <c r="L1029" i="3"/>
  <c r="K1029" i="3"/>
  <c r="BA1028" i="3"/>
  <c r="AY1028" i="3"/>
  <c r="AX1028" i="3"/>
  <c r="AV1028" i="3" s="1"/>
  <c r="AW1028" i="3"/>
  <c r="AU1028" i="3"/>
  <c r="AS1028" i="3"/>
  <c r="AO1028" i="3" s="1"/>
  <c r="AQ1028" i="3"/>
  <c r="AM1028" i="3"/>
  <c r="AI1028" i="3"/>
  <c r="AE1028" i="3"/>
  <c r="AK1028" i="3" s="1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O1028" i="3"/>
  <c r="N1028" i="3"/>
  <c r="M1028" i="3"/>
  <c r="L1028" i="3"/>
  <c r="K1028" i="3"/>
  <c r="BA1027" i="3"/>
  <c r="AY1027" i="3"/>
  <c r="AX1027" i="3"/>
  <c r="AV1027" i="3" s="1"/>
  <c r="AW1027" i="3"/>
  <c r="AU1027" i="3"/>
  <c r="AS1027" i="3"/>
  <c r="AO1027" i="3" s="1"/>
  <c r="AQ1027" i="3"/>
  <c r="AM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O1027" i="3"/>
  <c r="N1027" i="3"/>
  <c r="M1027" i="3"/>
  <c r="L1027" i="3"/>
  <c r="K1027" i="3"/>
  <c r="BA1026" i="3"/>
  <c r="AY1026" i="3"/>
  <c r="AX1026" i="3"/>
  <c r="AV1026" i="3" s="1"/>
  <c r="AW1026" i="3"/>
  <c r="AU1026" i="3"/>
  <c r="AS1026" i="3"/>
  <c r="AQ1026" i="3"/>
  <c r="AO1026" i="3"/>
  <c r="AM1026" i="3"/>
  <c r="AE1026" i="3"/>
  <c r="AK1026" i="3" s="1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O1026" i="3"/>
  <c r="N1026" i="3"/>
  <c r="M1026" i="3"/>
  <c r="L1026" i="3"/>
  <c r="K1026" i="3"/>
  <c r="BA1025" i="3"/>
  <c r="AY1025" i="3"/>
  <c r="AX1025" i="3"/>
  <c r="AV1025" i="3" s="1"/>
  <c r="AW1025" i="3"/>
  <c r="AU1025" i="3"/>
  <c r="AS1025" i="3"/>
  <c r="AO1025" i="3" s="1"/>
  <c r="AQ1025" i="3"/>
  <c r="AM1025" i="3"/>
  <c r="AI1025" i="3"/>
  <c r="AE1025" i="3"/>
  <c r="AK1025" i="3" s="1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O1025" i="3"/>
  <c r="N1025" i="3"/>
  <c r="M1025" i="3"/>
  <c r="L1025" i="3"/>
  <c r="K1025" i="3"/>
  <c r="BA1024" i="3"/>
  <c r="AY1024" i="3"/>
  <c r="AX1024" i="3"/>
  <c r="AV1024" i="3" s="1"/>
  <c r="AW1024" i="3"/>
  <c r="AU1024" i="3"/>
  <c r="AS1024" i="3"/>
  <c r="AO1024" i="3" s="1"/>
  <c r="AQ1024" i="3"/>
  <c r="AM1024" i="3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O1024" i="3"/>
  <c r="N1024" i="3"/>
  <c r="M1024" i="3"/>
  <c r="L1024" i="3"/>
  <c r="K1024" i="3"/>
  <c r="BA1023" i="3"/>
  <c r="AY1023" i="3"/>
  <c r="AX1023" i="3"/>
  <c r="AV1023" i="3" s="1"/>
  <c r="AW1023" i="3"/>
  <c r="AU1023" i="3"/>
  <c r="AS1023" i="3"/>
  <c r="AQ1023" i="3"/>
  <c r="AO1023" i="3"/>
  <c r="AM1023" i="3"/>
  <c r="AE1023" i="3"/>
  <c r="AK1023" i="3" s="1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O1023" i="3"/>
  <c r="N1023" i="3"/>
  <c r="M1023" i="3"/>
  <c r="L1023" i="3"/>
  <c r="K1023" i="3"/>
  <c r="BA1022" i="3"/>
  <c r="AY1022" i="3"/>
  <c r="AX1022" i="3"/>
  <c r="AV1022" i="3" s="1"/>
  <c r="AW1022" i="3"/>
  <c r="AU1022" i="3"/>
  <c r="AS1022" i="3"/>
  <c r="AO1022" i="3" s="1"/>
  <c r="AQ1022" i="3"/>
  <c r="AM1022" i="3"/>
  <c r="AI1022" i="3"/>
  <c r="AE1022" i="3"/>
  <c r="AK1022" i="3" s="1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O1022" i="3"/>
  <c r="N1022" i="3"/>
  <c r="M1022" i="3"/>
  <c r="L1022" i="3"/>
  <c r="K1022" i="3"/>
  <c r="BA1021" i="3"/>
  <c r="AY1021" i="3"/>
  <c r="AX1021" i="3"/>
  <c r="AV1021" i="3" s="1"/>
  <c r="AW1021" i="3"/>
  <c r="AU1021" i="3"/>
  <c r="AS1021" i="3"/>
  <c r="AO1021" i="3" s="1"/>
  <c r="AQ1021" i="3"/>
  <c r="AM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O1021" i="3"/>
  <c r="N1021" i="3"/>
  <c r="M1021" i="3"/>
  <c r="L1021" i="3"/>
  <c r="K1021" i="3"/>
  <c r="BA1020" i="3"/>
  <c r="AY1020" i="3"/>
  <c r="AX1020" i="3"/>
  <c r="AV1020" i="3" s="1"/>
  <c r="AW1020" i="3"/>
  <c r="AU1020" i="3"/>
  <c r="AS1020" i="3"/>
  <c r="AQ1020" i="3"/>
  <c r="AO1020" i="3"/>
  <c r="AM1020" i="3"/>
  <c r="AE1020" i="3"/>
  <c r="AK1020" i="3" s="1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O1020" i="3"/>
  <c r="N1020" i="3"/>
  <c r="M1020" i="3"/>
  <c r="L1020" i="3"/>
  <c r="K1020" i="3"/>
  <c r="BA1019" i="3"/>
  <c r="AY1019" i="3"/>
  <c r="AX1019" i="3"/>
  <c r="AV1019" i="3" s="1"/>
  <c r="AW1019" i="3"/>
  <c r="AU1019" i="3"/>
  <c r="AS1019" i="3"/>
  <c r="AO1019" i="3" s="1"/>
  <c r="AQ1019" i="3"/>
  <c r="AM1019" i="3"/>
  <c r="AI1019" i="3"/>
  <c r="AE1019" i="3"/>
  <c r="AK1019" i="3" s="1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O1019" i="3"/>
  <c r="N1019" i="3"/>
  <c r="M1019" i="3"/>
  <c r="L1019" i="3"/>
  <c r="K1019" i="3"/>
  <c r="BA1018" i="3"/>
  <c r="AY1018" i="3"/>
  <c r="AX1018" i="3"/>
  <c r="AV1018" i="3" s="1"/>
  <c r="AW1018" i="3"/>
  <c r="AU1018" i="3"/>
  <c r="AS1018" i="3"/>
  <c r="AO1018" i="3" s="1"/>
  <c r="AQ1018" i="3"/>
  <c r="AM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O1018" i="3"/>
  <c r="N1018" i="3"/>
  <c r="M1018" i="3"/>
  <c r="L1018" i="3"/>
  <c r="K1018" i="3"/>
  <c r="BA1017" i="3"/>
  <c r="AY1017" i="3"/>
  <c r="AX1017" i="3"/>
  <c r="AV1017" i="3" s="1"/>
  <c r="AW1017" i="3"/>
  <c r="AU1017" i="3"/>
  <c r="AS1017" i="3"/>
  <c r="AQ1017" i="3"/>
  <c r="AO1017" i="3"/>
  <c r="AM1017" i="3"/>
  <c r="AE1017" i="3"/>
  <c r="AK1017" i="3" s="1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O1017" i="3"/>
  <c r="N1017" i="3"/>
  <c r="M1017" i="3"/>
  <c r="L1017" i="3"/>
  <c r="K1017" i="3"/>
  <c r="BA1016" i="3"/>
  <c r="AY1016" i="3"/>
  <c r="AX1016" i="3"/>
  <c r="AV1016" i="3" s="1"/>
  <c r="AW1016" i="3"/>
  <c r="AU1016" i="3"/>
  <c r="AS1016" i="3"/>
  <c r="AO1016" i="3" s="1"/>
  <c r="AQ1016" i="3"/>
  <c r="AM1016" i="3"/>
  <c r="AI1016" i="3"/>
  <c r="AE1016" i="3"/>
  <c r="AK1016" i="3" s="1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O1016" i="3"/>
  <c r="N1016" i="3"/>
  <c r="M1016" i="3"/>
  <c r="L1016" i="3"/>
  <c r="K1016" i="3"/>
  <c r="BA1015" i="3"/>
  <c r="AY1015" i="3"/>
  <c r="AX1015" i="3"/>
  <c r="AV1015" i="3" s="1"/>
  <c r="AW1015" i="3"/>
  <c r="AU1015" i="3"/>
  <c r="AS1015" i="3"/>
  <c r="AO1015" i="3" s="1"/>
  <c r="AQ1015" i="3"/>
  <c r="AM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O1015" i="3"/>
  <c r="N1015" i="3"/>
  <c r="M1015" i="3"/>
  <c r="L1015" i="3"/>
  <c r="K1015" i="3"/>
  <c r="BA1014" i="3"/>
  <c r="AY1014" i="3"/>
  <c r="AX1014" i="3"/>
  <c r="AV1014" i="3" s="1"/>
  <c r="AW1014" i="3"/>
  <c r="AU1014" i="3"/>
  <c r="AS1014" i="3"/>
  <c r="AQ1014" i="3"/>
  <c r="AO1014" i="3"/>
  <c r="AM1014" i="3"/>
  <c r="AE1014" i="3"/>
  <c r="AK1014" i="3" s="1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O1014" i="3"/>
  <c r="N1014" i="3"/>
  <c r="M1014" i="3"/>
  <c r="L1014" i="3"/>
  <c r="K1014" i="3"/>
  <c r="BA1013" i="3"/>
  <c r="AY1013" i="3"/>
  <c r="AX1013" i="3"/>
  <c r="AV1013" i="3" s="1"/>
  <c r="AW1013" i="3"/>
  <c r="AU1013" i="3"/>
  <c r="AS1013" i="3"/>
  <c r="AO1013" i="3" s="1"/>
  <c r="AQ1013" i="3"/>
  <c r="AM1013" i="3"/>
  <c r="AI1013" i="3"/>
  <c r="AE1013" i="3"/>
  <c r="AK1013" i="3" s="1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O1013" i="3"/>
  <c r="N1013" i="3"/>
  <c r="M1013" i="3"/>
  <c r="L1013" i="3"/>
  <c r="K1013" i="3"/>
  <c r="BA1012" i="3"/>
  <c r="AY1012" i="3"/>
  <c r="AX1012" i="3"/>
  <c r="AV1012" i="3" s="1"/>
  <c r="AW1012" i="3"/>
  <c r="AU1012" i="3"/>
  <c r="AS1012" i="3"/>
  <c r="AO1012" i="3" s="1"/>
  <c r="AQ1012" i="3"/>
  <c r="AM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O1012" i="3"/>
  <c r="N1012" i="3"/>
  <c r="M1012" i="3"/>
  <c r="L1012" i="3"/>
  <c r="K1012" i="3"/>
  <c r="BA1011" i="3"/>
  <c r="AY1011" i="3"/>
  <c r="AX1011" i="3"/>
  <c r="AV1011" i="3" s="1"/>
  <c r="AW1011" i="3"/>
  <c r="AU1011" i="3"/>
  <c r="AS1011" i="3"/>
  <c r="AQ1011" i="3"/>
  <c r="AO1011" i="3"/>
  <c r="AM1011" i="3"/>
  <c r="AE1011" i="3"/>
  <c r="AK1011" i="3" s="1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O1011" i="3"/>
  <c r="N1011" i="3"/>
  <c r="M1011" i="3"/>
  <c r="L1011" i="3"/>
  <c r="K1011" i="3"/>
  <c r="BA1010" i="3"/>
  <c r="AY1010" i="3"/>
  <c r="AX1010" i="3"/>
  <c r="AV1010" i="3" s="1"/>
  <c r="AW1010" i="3"/>
  <c r="AU1010" i="3"/>
  <c r="AS1010" i="3"/>
  <c r="AO1010" i="3" s="1"/>
  <c r="AQ1010" i="3"/>
  <c r="AM1010" i="3"/>
  <c r="AI1010" i="3"/>
  <c r="AE1010" i="3"/>
  <c r="AK1010" i="3" s="1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O1010" i="3"/>
  <c r="N1010" i="3"/>
  <c r="M1010" i="3"/>
  <c r="L1010" i="3"/>
  <c r="K1010" i="3"/>
  <c r="BA1009" i="3"/>
  <c r="AY1009" i="3"/>
  <c r="AX1009" i="3"/>
  <c r="AV1009" i="3" s="1"/>
  <c r="AW1009" i="3"/>
  <c r="AU1009" i="3"/>
  <c r="AS1009" i="3"/>
  <c r="AO1009" i="3" s="1"/>
  <c r="AQ1009" i="3"/>
  <c r="AM1009" i="3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O1009" i="3"/>
  <c r="N1009" i="3"/>
  <c r="M1009" i="3"/>
  <c r="L1009" i="3"/>
  <c r="K1009" i="3"/>
  <c r="BA1008" i="3"/>
  <c r="AY1008" i="3"/>
  <c r="AX1008" i="3"/>
  <c r="AV1008" i="3" s="1"/>
  <c r="AW1008" i="3"/>
  <c r="AU1008" i="3"/>
  <c r="AS1008" i="3"/>
  <c r="AQ1008" i="3"/>
  <c r="AO1008" i="3"/>
  <c r="AM1008" i="3"/>
  <c r="AE1008" i="3"/>
  <c r="AK1008" i="3" s="1"/>
  <c r="AD1008" i="3"/>
  <c r="AC1008" i="3"/>
  <c r="AB1008" i="3"/>
  <c r="AA1008" i="3"/>
  <c r="Z1008" i="3"/>
  <c r="Y1008" i="3"/>
  <c r="X1008" i="3"/>
  <c r="W1008" i="3"/>
  <c r="V1008" i="3"/>
  <c r="U1008" i="3"/>
  <c r="T1008" i="3"/>
  <c r="S1008" i="3"/>
  <c r="R1008" i="3"/>
  <c r="Q1008" i="3"/>
  <c r="O1008" i="3"/>
  <c r="N1008" i="3"/>
  <c r="M1008" i="3"/>
  <c r="L1008" i="3"/>
  <c r="K1008" i="3"/>
  <c r="BA1007" i="3"/>
  <c r="AY1007" i="3"/>
  <c r="AX1007" i="3"/>
  <c r="AV1007" i="3" s="1"/>
  <c r="AW1007" i="3"/>
  <c r="AU1007" i="3"/>
  <c r="AS1007" i="3"/>
  <c r="AO1007" i="3" s="1"/>
  <c r="AQ1007" i="3"/>
  <c r="AM1007" i="3"/>
  <c r="AI1007" i="3"/>
  <c r="AE1007" i="3"/>
  <c r="AK1007" i="3" s="1"/>
  <c r="AD1007" i="3"/>
  <c r="AC1007" i="3"/>
  <c r="AB1007" i="3"/>
  <c r="AA1007" i="3"/>
  <c r="Z1007" i="3"/>
  <c r="Y1007" i="3"/>
  <c r="X1007" i="3"/>
  <c r="W1007" i="3"/>
  <c r="V1007" i="3"/>
  <c r="U1007" i="3"/>
  <c r="T1007" i="3"/>
  <c r="S1007" i="3"/>
  <c r="R1007" i="3"/>
  <c r="Q1007" i="3"/>
  <c r="O1007" i="3"/>
  <c r="N1007" i="3"/>
  <c r="M1007" i="3"/>
  <c r="L1007" i="3"/>
  <c r="K1007" i="3"/>
  <c r="BA1006" i="3"/>
  <c r="AY1006" i="3"/>
  <c r="AX1006" i="3"/>
  <c r="AV1006" i="3" s="1"/>
  <c r="AW1006" i="3"/>
  <c r="AU1006" i="3"/>
  <c r="AS1006" i="3"/>
  <c r="AO1006" i="3" s="1"/>
  <c r="AQ1006" i="3"/>
  <c r="AM1006" i="3"/>
  <c r="AE1006" i="3"/>
  <c r="AD1006" i="3"/>
  <c r="AC1006" i="3"/>
  <c r="AB1006" i="3"/>
  <c r="AA1006" i="3"/>
  <c r="Z1006" i="3"/>
  <c r="Y1006" i="3"/>
  <c r="X1006" i="3"/>
  <c r="W1006" i="3"/>
  <c r="V1006" i="3"/>
  <c r="U1006" i="3"/>
  <c r="T1006" i="3"/>
  <c r="S1006" i="3"/>
  <c r="R1006" i="3"/>
  <c r="Q1006" i="3"/>
  <c r="O1006" i="3"/>
  <c r="N1006" i="3"/>
  <c r="M1006" i="3"/>
  <c r="L1006" i="3"/>
  <c r="K1006" i="3"/>
  <c r="BA1005" i="3"/>
  <c r="AY1005" i="3"/>
  <c r="AX1005" i="3"/>
  <c r="AV1005" i="3" s="1"/>
  <c r="AW1005" i="3"/>
  <c r="AU1005" i="3"/>
  <c r="AS1005" i="3"/>
  <c r="AQ1005" i="3"/>
  <c r="AO1005" i="3"/>
  <c r="AM1005" i="3"/>
  <c r="AE1005" i="3"/>
  <c r="AK1005" i="3" s="1"/>
  <c r="AD1005" i="3"/>
  <c r="AC1005" i="3"/>
  <c r="AB1005" i="3"/>
  <c r="AA1005" i="3"/>
  <c r="Z1005" i="3"/>
  <c r="Y1005" i="3"/>
  <c r="X1005" i="3"/>
  <c r="W1005" i="3"/>
  <c r="V1005" i="3"/>
  <c r="U1005" i="3"/>
  <c r="T1005" i="3"/>
  <c r="S1005" i="3"/>
  <c r="R1005" i="3"/>
  <c r="Q1005" i="3"/>
  <c r="O1005" i="3"/>
  <c r="N1005" i="3"/>
  <c r="M1005" i="3"/>
  <c r="L1005" i="3"/>
  <c r="K1005" i="3"/>
  <c r="BA1004" i="3"/>
  <c r="AY1004" i="3"/>
  <c r="AX1004" i="3"/>
  <c r="AV1004" i="3" s="1"/>
  <c r="AW1004" i="3"/>
  <c r="AU1004" i="3"/>
  <c r="AS1004" i="3"/>
  <c r="AO1004" i="3" s="1"/>
  <c r="AQ1004" i="3"/>
  <c r="AM1004" i="3"/>
  <c r="AI1004" i="3"/>
  <c r="AE1004" i="3"/>
  <c r="AK1004" i="3" s="1"/>
  <c r="AD1004" i="3"/>
  <c r="AC1004" i="3"/>
  <c r="AB1004" i="3"/>
  <c r="AA1004" i="3"/>
  <c r="Z1004" i="3"/>
  <c r="Y1004" i="3"/>
  <c r="X1004" i="3"/>
  <c r="W1004" i="3"/>
  <c r="V1004" i="3"/>
  <c r="U1004" i="3"/>
  <c r="T1004" i="3"/>
  <c r="S1004" i="3"/>
  <c r="R1004" i="3"/>
  <c r="Q1004" i="3"/>
  <c r="O1004" i="3"/>
  <c r="N1004" i="3"/>
  <c r="M1004" i="3"/>
  <c r="L1004" i="3"/>
  <c r="K1004" i="3"/>
  <c r="BA1003" i="3"/>
  <c r="AY1003" i="3"/>
  <c r="AX1003" i="3"/>
  <c r="AV1003" i="3" s="1"/>
  <c r="AW1003" i="3"/>
  <c r="AU1003" i="3"/>
  <c r="AS1003" i="3"/>
  <c r="AO1003" i="3" s="1"/>
  <c r="AQ1003" i="3"/>
  <c r="AM1003" i="3"/>
  <c r="AE1003" i="3"/>
  <c r="AD1003" i="3"/>
  <c r="AC1003" i="3"/>
  <c r="AB1003" i="3"/>
  <c r="AA1003" i="3"/>
  <c r="Z1003" i="3"/>
  <c r="Y1003" i="3"/>
  <c r="X1003" i="3"/>
  <c r="W1003" i="3"/>
  <c r="V1003" i="3"/>
  <c r="U1003" i="3"/>
  <c r="T1003" i="3"/>
  <c r="S1003" i="3"/>
  <c r="R1003" i="3"/>
  <c r="Q1003" i="3"/>
  <c r="O1003" i="3"/>
  <c r="N1003" i="3"/>
  <c r="M1003" i="3"/>
  <c r="L1003" i="3"/>
  <c r="K1003" i="3"/>
  <c r="BA1002" i="3"/>
  <c r="AY1002" i="3"/>
  <c r="AX1002" i="3"/>
  <c r="AV1002" i="3" s="1"/>
  <c r="AW1002" i="3"/>
  <c r="AU1002" i="3"/>
  <c r="AS1002" i="3"/>
  <c r="AQ1002" i="3"/>
  <c r="AO1002" i="3"/>
  <c r="AM1002" i="3"/>
  <c r="AE1002" i="3"/>
  <c r="AK1002" i="3" s="1"/>
  <c r="AD1002" i="3"/>
  <c r="AC1002" i="3"/>
  <c r="AB1002" i="3"/>
  <c r="AA1002" i="3"/>
  <c r="Z1002" i="3"/>
  <c r="Y1002" i="3"/>
  <c r="X1002" i="3"/>
  <c r="W1002" i="3"/>
  <c r="V1002" i="3"/>
  <c r="U1002" i="3"/>
  <c r="T1002" i="3"/>
  <c r="S1002" i="3"/>
  <c r="R1002" i="3"/>
  <c r="Q1002" i="3"/>
  <c r="O1002" i="3"/>
  <c r="N1002" i="3"/>
  <c r="M1002" i="3"/>
  <c r="L1002" i="3"/>
  <c r="K1002" i="3"/>
  <c r="BA1001" i="3"/>
  <c r="AY1001" i="3"/>
  <c r="AX1001" i="3"/>
  <c r="AV1001" i="3" s="1"/>
  <c r="AW1001" i="3"/>
  <c r="AU1001" i="3"/>
  <c r="AS1001" i="3"/>
  <c r="AO1001" i="3" s="1"/>
  <c r="AQ1001" i="3"/>
  <c r="AM1001" i="3"/>
  <c r="AI1001" i="3"/>
  <c r="AE1001" i="3"/>
  <c r="AK1001" i="3" s="1"/>
  <c r="AD1001" i="3"/>
  <c r="AC1001" i="3"/>
  <c r="AB1001" i="3"/>
  <c r="AA1001" i="3"/>
  <c r="Z1001" i="3"/>
  <c r="Y1001" i="3"/>
  <c r="X1001" i="3"/>
  <c r="W1001" i="3"/>
  <c r="V1001" i="3"/>
  <c r="U1001" i="3"/>
  <c r="T1001" i="3"/>
  <c r="S1001" i="3"/>
  <c r="R1001" i="3"/>
  <c r="Q1001" i="3"/>
  <c r="O1001" i="3"/>
  <c r="N1001" i="3"/>
  <c r="M1001" i="3"/>
  <c r="L1001" i="3"/>
  <c r="K1001" i="3"/>
  <c r="BA1000" i="3"/>
  <c r="AY1000" i="3"/>
  <c r="AX1000" i="3"/>
  <c r="AV1000" i="3" s="1"/>
  <c r="AW1000" i="3"/>
  <c r="AU1000" i="3"/>
  <c r="AS1000" i="3"/>
  <c r="AQ1000" i="3" s="1"/>
  <c r="AR1000" i="3"/>
  <c r="AO1000" i="3"/>
  <c r="AM1000" i="3"/>
  <c r="AL1000" i="3"/>
  <c r="AI1000" i="3"/>
  <c r="AF1000" i="3"/>
  <c r="AE1000" i="3"/>
  <c r="AK1000" i="3" s="1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O1000" i="3"/>
  <c r="N1000" i="3"/>
  <c r="M1000" i="3"/>
  <c r="L1000" i="3"/>
  <c r="K1000" i="3"/>
  <c r="BA999" i="3"/>
  <c r="AY999" i="3"/>
  <c r="AX999" i="3"/>
  <c r="AW999" i="3"/>
  <c r="AU999" i="3"/>
  <c r="AS999" i="3"/>
  <c r="AR999" i="3" s="1"/>
  <c r="AQ999" i="3"/>
  <c r="AM999" i="3"/>
  <c r="AE999" i="3"/>
  <c r="AK999" i="3" s="1"/>
  <c r="AD999" i="3"/>
  <c r="AC999" i="3"/>
  <c r="AB999" i="3"/>
  <c r="AA999" i="3"/>
  <c r="Z999" i="3"/>
  <c r="Y999" i="3"/>
  <c r="X999" i="3"/>
  <c r="W999" i="3"/>
  <c r="V999" i="3"/>
  <c r="U999" i="3"/>
  <c r="T999" i="3"/>
  <c r="S999" i="3"/>
  <c r="R999" i="3"/>
  <c r="Q999" i="3"/>
  <c r="O999" i="3"/>
  <c r="N999" i="3"/>
  <c r="M999" i="3"/>
  <c r="L999" i="3"/>
  <c r="K999" i="3"/>
  <c r="AX998" i="3"/>
  <c r="AW998" i="3" s="1"/>
  <c r="AU998" i="3"/>
  <c r="AS998" i="3"/>
  <c r="AQ998" i="3" s="1"/>
  <c r="AR998" i="3"/>
  <c r="AO998" i="3"/>
  <c r="AL998" i="3"/>
  <c r="AK998" i="3"/>
  <c r="AI998" i="3"/>
  <c r="AG998" i="3"/>
  <c r="AF998" i="3"/>
  <c r="AE998" i="3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O998" i="3"/>
  <c r="N998" i="3"/>
  <c r="M998" i="3"/>
  <c r="L998" i="3"/>
  <c r="K998" i="3"/>
  <c r="BA997" i="3"/>
  <c r="AY997" i="3"/>
  <c r="AX997" i="3"/>
  <c r="AU997" i="3" s="1"/>
  <c r="AW997" i="3"/>
  <c r="AS997" i="3"/>
  <c r="AR997" i="3" s="1"/>
  <c r="AK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O997" i="3"/>
  <c r="N997" i="3"/>
  <c r="M997" i="3"/>
  <c r="L997" i="3"/>
  <c r="K997" i="3"/>
  <c r="BA996" i="3"/>
  <c r="AX996" i="3"/>
  <c r="AW996" i="3" s="1"/>
  <c r="AU996" i="3"/>
  <c r="AS996" i="3"/>
  <c r="AR996" i="3"/>
  <c r="AQ996" i="3"/>
  <c r="AO996" i="3"/>
  <c r="AM996" i="3"/>
  <c r="AL996" i="3"/>
  <c r="AI996" i="3"/>
  <c r="AG996" i="3"/>
  <c r="AF996" i="3"/>
  <c r="AE996" i="3"/>
  <c r="AK996" i="3" s="1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O996" i="3"/>
  <c r="N996" i="3"/>
  <c r="M996" i="3"/>
  <c r="L996" i="3"/>
  <c r="K996" i="3"/>
  <c r="AY995" i="3"/>
  <c r="AX995" i="3"/>
  <c r="AU995" i="3" s="1"/>
  <c r="AW995" i="3"/>
  <c r="AS995" i="3"/>
  <c r="AR995" i="3" s="1"/>
  <c r="AQ995" i="3"/>
  <c r="AK995" i="3"/>
  <c r="AG995" i="3"/>
  <c r="AE995" i="3"/>
  <c r="AI995" i="3" s="1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O995" i="3"/>
  <c r="N995" i="3"/>
  <c r="M995" i="3"/>
  <c r="L995" i="3"/>
  <c r="K995" i="3"/>
  <c r="AX994" i="3"/>
  <c r="AW994" i="3" s="1"/>
  <c r="AS994" i="3"/>
  <c r="AQ994" i="3" s="1"/>
  <c r="AR994" i="3"/>
  <c r="AO994" i="3"/>
  <c r="AM994" i="3"/>
  <c r="AL994" i="3"/>
  <c r="AI994" i="3"/>
  <c r="AF994" i="3"/>
  <c r="AE994" i="3"/>
  <c r="AK994" i="3" s="1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O994" i="3"/>
  <c r="N994" i="3"/>
  <c r="M994" i="3"/>
  <c r="L994" i="3"/>
  <c r="K994" i="3"/>
  <c r="BA993" i="3"/>
  <c r="AY993" i="3"/>
  <c r="AX993" i="3"/>
  <c r="AW993" i="3"/>
  <c r="AU993" i="3"/>
  <c r="AS993" i="3"/>
  <c r="AR993" i="3" s="1"/>
  <c r="AQ993" i="3"/>
  <c r="AM993" i="3"/>
  <c r="AE993" i="3"/>
  <c r="AK993" i="3" s="1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O993" i="3"/>
  <c r="N993" i="3"/>
  <c r="M993" i="3"/>
  <c r="L993" i="3"/>
  <c r="K993" i="3"/>
  <c r="AX992" i="3"/>
  <c r="AW992" i="3" s="1"/>
  <c r="AU992" i="3"/>
  <c r="AS992" i="3"/>
  <c r="AQ992" i="3" s="1"/>
  <c r="AR992" i="3"/>
  <c r="AO992" i="3"/>
  <c r="AL992" i="3"/>
  <c r="AK992" i="3"/>
  <c r="AI992" i="3"/>
  <c r="AG992" i="3"/>
  <c r="AF992" i="3"/>
  <c r="AE992" i="3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O992" i="3"/>
  <c r="N992" i="3"/>
  <c r="M992" i="3"/>
  <c r="L992" i="3"/>
  <c r="K992" i="3"/>
  <c r="BA991" i="3"/>
  <c r="AY991" i="3"/>
  <c r="AX991" i="3"/>
  <c r="AU991" i="3" s="1"/>
  <c r="AW991" i="3"/>
  <c r="AS991" i="3"/>
  <c r="AR991" i="3" s="1"/>
  <c r="AK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O991" i="3"/>
  <c r="N991" i="3"/>
  <c r="M991" i="3"/>
  <c r="L991" i="3"/>
  <c r="K991" i="3"/>
  <c r="BA990" i="3"/>
  <c r="AX990" i="3"/>
  <c r="AW990" i="3" s="1"/>
  <c r="AU990" i="3"/>
  <c r="AS990" i="3"/>
  <c r="AR990" i="3"/>
  <c r="AQ990" i="3"/>
  <c r="AO990" i="3"/>
  <c r="AM990" i="3"/>
  <c r="AL990" i="3"/>
  <c r="AI990" i="3"/>
  <c r="AG990" i="3"/>
  <c r="AF990" i="3"/>
  <c r="AE990" i="3"/>
  <c r="AK990" i="3" s="1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O990" i="3"/>
  <c r="N990" i="3"/>
  <c r="M990" i="3"/>
  <c r="L990" i="3"/>
  <c r="K990" i="3"/>
  <c r="AY989" i="3"/>
  <c r="AX989" i="3"/>
  <c r="AU989" i="3" s="1"/>
  <c r="AW989" i="3"/>
  <c r="AS989" i="3"/>
  <c r="AR989" i="3" s="1"/>
  <c r="AQ989" i="3"/>
  <c r="AK989" i="3"/>
  <c r="AG989" i="3"/>
  <c r="AE989" i="3"/>
  <c r="AI989" i="3" s="1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O989" i="3"/>
  <c r="N989" i="3"/>
  <c r="M989" i="3"/>
  <c r="L989" i="3"/>
  <c r="K989" i="3"/>
  <c r="AX988" i="3"/>
  <c r="AW988" i="3" s="1"/>
  <c r="AS988" i="3"/>
  <c r="AQ988" i="3" s="1"/>
  <c r="AR988" i="3"/>
  <c r="AO988" i="3"/>
  <c r="AM988" i="3"/>
  <c r="AL988" i="3"/>
  <c r="AI988" i="3"/>
  <c r="AF988" i="3"/>
  <c r="AE988" i="3"/>
  <c r="AK988" i="3" s="1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O988" i="3"/>
  <c r="N988" i="3"/>
  <c r="M988" i="3"/>
  <c r="L988" i="3"/>
  <c r="K988" i="3"/>
  <c r="BA987" i="3"/>
  <c r="AY987" i="3"/>
  <c r="AX987" i="3"/>
  <c r="AW987" i="3"/>
  <c r="AU987" i="3"/>
  <c r="AS987" i="3"/>
  <c r="AR987" i="3" s="1"/>
  <c r="AQ987" i="3"/>
  <c r="AM987" i="3"/>
  <c r="AE987" i="3"/>
  <c r="AK987" i="3" s="1"/>
  <c r="AD987" i="3"/>
  <c r="AC987" i="3"/>
  <c r="AB987" i="3"/>
  <c r="AA987" i="3"/>
  <c r="Z987" i="3"/>
  <c r="Y987" i="3"/>
  <c r="X987" i="3"/>
  <c r="W987" i="3"/>
  <c r="V987" i="3"/>
  <c r="U987" i="3"/>
  <c r="T987" i="3"/>
  <c r="S987" i="3"/>
  <c r="R987" i="3"/>
  <c r="Q987" i="3"/>
  <c r="O987" i="3"/>
  <c r="N987" i="3"/>
  <c r="M987" i="3"/>
  <c r="L987" i="3"/>
  <c r="K987" i="3"/>
  <c r="AX986" i="3"/>
  <c r="AW986" i="3" s="1"/>
  <c r="AU986" i="3"/>
  <c r="AS986" i="3"/>
  <c r="AQ986" i="3" s="1"/>
  <c r="AR986" i="3"/>
  <c r="AO986" i="3"/>
  <c r="AL986" i="3"/>
  <c r="AK986" i="3"/>
  <c r="AI986" i="3"/>
  <c r="AG986" i="3"/>
  <c r="AF986" i="3"/>
  <c r="AE986" i="3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O986" i="3"/>
  <c r="N986" i="3"/>
  <c r="M986" i="3"/>
  <c r="L986" i="3"/>
  <c r="K986" i="3"/>
  <c r="BA985" i="3"/>
  <c r="AY985" i="3"/>
  <c r="AX985" i="3"/>
  <c r="AU985" i="3" s="1"/>
  <c r="AW985" i="3"/>
  <c r="AS985" i="3"/>
  <c r="AR985" i="3" s="1"/>
  <c r="AK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O985" i="3"/>
  <c r="N985" i="3"/>
  <c r="M985" i="3"/>
  <c r="L985" i="3"/>
  <c r="K985" i="3"/>
  <c r="BA984" i="3"/>
  <c r="AX984" i="3"/>
  <c r="AW984" i="3" s="1"/>
  <c r="AU984" i="3"/>
  <c r="AS984" i="3"/>
  <c r="AR984" i="3"/>
  <c r="AQ984" i="3"/>
  <c r="AO984" i="3"/>
  <c r="AM984" i="3"/>
  <c r="AL984" i="3"/>
  <c r="AI984" i="3"/>
  <c r="AG984" i="3"/>
  <c r="AF984" i="3"/>
  <c r="AE984" i="3"/>
  <c r="AK984" i="3" s="1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O984" i="3"/>
  <c r="N984" i="3"/>
  <c r="M984" i="3"/>
  <c r="L984" i="3"/>
  <c r="K984" i="3"/>
  <c r="AY983" i="3"/>
  <c r="AX983" i="3"/>
  <c r="AU983" i="3" s="1"/>
  <c r="AW983" i="3"/>
  <c r="AS983" i="3"/>
  <c r="AR983" i="3" s="1"/>
  <c r="AQ983" i="3"/>
  <c r="AK983" i="3"/>
  <c r="AG983" i="3"/>
  <c r="AE983" i="3"/>
  <c r="AI983" i="3" s="1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O983" i="3"/>
  <c r="N983" i="3"/>
  <c r="M983" i="3"/>
  <c r="L983" i="3"/>
  <c r="K983" i="3"/>
  <c r="AX982" i="3"/>
  <c r="AW982" i="3" s="1"/>
  <c r="AS982" i="3"/>
  <c r="AQ982" i="3" s="1"/>
  <c r="AR982" i="3"/>
  <c r="AO982" i="3"/>
  <c r="AM982" i="3"/>
  <c r="AL982" i="3"/>
  <c r="AI982" i="3"/>
  <c r="AF982" i="3"/>
  <c r="AE982" i="3"/>
  <c r="AK982" i="3" s="1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O982" i="3"/>
  <c r="N982" i="3"/>
  <c r="M982" i="3"/>
  <c r="L982" i="3"/>
  <c r="K982" i="3"/>
  <c r="BA981" i="3"/>
  <c r="AY981" i="3"/>
  <c r="AX981" i="3"/>
  <c r="AW981" i="3"/>
  <c r="AU981" i="3"/>
  <c r="AS981" i="3"/>
  <c r="AR981" i="3" s="1"/>
  <c r="AQ981" i="3"/>
  <c r="AM981" i="3"/>
  <c r="AE981" i="3"/>
  <c r="AK981" i="3" s="1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O981" i="3"/>
  <c r="N981" i="3"/>
  <c r="M981" i="3"/>
  <c r="L981" i="3"/>
  <c r="K981" i="3"/>
  <c r="AX980" i="3"/>
  <c r="AW980" i="3" s="1"/>
  <c r="AU980" i="3"/>
  <c r="AS980" i="3"/>
  <c r="AQ980" i="3" s="1"/>
  <c r="AR980" i="3"/>
  <c r="AO980" i="3"/>
  <c r="AL980" i="3"/>
  <c r="AK980" i="3"/>
  <c r="AI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O980" i="3"/>
  <c r="N980" i="3"/>
  <c r="M980" i="3"/>
  <c r="L980" i="3"/>
  <c r="K980" i="3"/>
  <c r="BA979" i="3"/>
  <c r="AY979" i="3"/>
  <c r="AX979" i="3"/>
  <c r="AU979" i="3" s="1"/>
  <c r="AW979" i="3"/>
  <c r="AS979" i="3"/>
  <c r="AR979" i="3" s="1"/>
  <c r="AK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O979" i="3"/>
  <c r="N979" i="3"/>
  <c r="M979" i="3"/>
  <c r="L979" i="3"/>
  <c r="K979" i="3"/>
  <c r="BA978" i="3"/>
  <c r="AX978" i="3"/>
  <c r="AW978" i="3" s="1"/>
  <c r="AU978" i="3"/>
  <c r="AS978" i="3"/>
  <c r="AR978" i="3"/>
  <c r="AQ978" i="3"/>
  <c r="AO978" i="3"/>
  <c r="AM978" i="3"/>
  <c r="AL978" i="3"/>
  <c r="AI978" i="3"/>
  <c r="AG978" i="3"/>
  <c r="AF978" i="3"/>
  <c r="AE978" i="3"/>
  <c r="AK978" i="3" s="1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O978" i="3"/>
  <c r="N978" i="3"/>
  <c r="M978" i="3"/>
  <c r="L978" i="3"/>
  <c r="K978" i="3"/>
  <c r="AY977" i="3"/>
  <c r="AX977" i="3"/>
  <c r="AU977" i="3" s="1"/>
  <c r="AW977" i="3"/>
  <c r="AS977" i="3"/>
  <c r="AR977" i="3" s="1"/>
  <c r="AQ977" i="3"/>
  <c r="AK977" i="3"/>
  <c r="AG977" i="3"/>
  <c r="AE977" i="3"/>
  <c r="AI977" i="3" s="1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O977" i="3"/>
  <c r="N977" i="3"/>
  <c r="M977" i="3"/>
  <c r="L977" i="3"/>
  <c r="K977" i="3"/>
  <c r="AX976" i="3"/>
  <c r="AW976" i="3" s="1"/>
  <c r="AS976" i="3"/>
  <c r="AQ976" i="3" s="1"/>
  <c r="AR976" i="3"/>
  <c r="AO976" i="3"/>
  <c r="AM976" i="3"/>
  <c r="AL976" i="3"/>
  <c r="AI976" i="3"/>
  <c r="AF976" i="3"/>
  <c r="AE976" i="3"/>
  <c r="AK976" i="3" s="1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O976" i="3"/>
  <c r="N976" i="3"/>
  <c r="M976" i="3"/>
  <c r="L976" i="3"/>
  <c r="K976" i="3"/>
  <c r="BA975" i="3"/>
  <c r="AY975" i="3"/>
  <c r="AX975" i="3"/>
  <c r="AW975" i="3"/>
  <c r="AU975" i="3"/>
  <c r="AS975" i="3"/>
  <c r="AR975" i="3" s="1"/>
  <c r="AQ975" i="3"/>
  <c r="AM975" i="3"/>
  <c r="AE975" i="3"/>
  <c r="AK975" i="3" s="1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O975" i="3"/>
  <c r="N975" i="3"/>
  <c r="M975" i="3"/>
  <c r="L975" i="3"/>
  <c r="K975" i="3"/>
  <c r="AX974" i="3"/>
  <c r="AW974" i="3" s="1"/>
  <c r="AU974" i="3"/>
  <c r="AS974" i="3"/>
  <c r="AQ974" i="3" s="1"/>
  <c r="AR974" i="3"/>
  <c r="AO974" i="3"/>
  <c r="AL974" i="3"/>
  <c r="AK974" i="3"/>
  <c r="AI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O974" i="3"/>
  <c r="N974" i="3"/>
  <c r="M974" i="3"/>
  <c r="L974" i="3"/>
  <c r="K974" i="3"/>
  <c r="BA973" i="3"/>
  <c r="AY973" i="3"/>
  <c r="AX973" i="3"/>
  <c r="AU973" i="3" s="1"/>
  <c r="AW973" i="3"/>
  <c r="AS973" i="3"/>
  <c r="AR973" i="3" s="1"/>
  <c r="AK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O973" i="3"/>
  <c r="N973" i="3"/>
  <c r="M973" i="3"/>
  <c r="L973" i="3"/>
  <c r="K973" i="3"/>
  <c r="BA972" i="3"/>
  <c r="AX972" i="3"/>
  <c r="AW972" i="3" s="1"/>
  <c r="AU972" i="3"/>
  <c r="AS972" i="3"/>
  <c r="AR972" i="3"/>
  <c r="AQ972" i="3"/>
  <c r="AO972" i="3"/>
  <c r="AM972" i="3"/>
  <c r="AL972" i="3"/>
  <c r="AI972" i="3"/>
  <c r="AG972" i="3"/>
  <c r="AF972" i="3"/>
  <c r="AE972" i="3"/>
  <c r="AK972" i="3" s="1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O972" i="3"/>
  <c r="N972" i="3"/>
  <c r="M972" i="3"/>
  <c r="L972" i="3"/>
  <c r="K972" i="3"/>
  <c r="AY971" i="3"/>
  <c r="AX971" i="3"/>
  <c r="AU971" i="3" s="1"/>
  <c r="AW971" i="3"/>
  <c r="AS971" i="3"/>
  <c r="AR971" i="3" s="1"/>
  <c r="AQ971" i="3"/>
  <c r="AK971" i="3"/>
  <c r="AG971" i="3"/>
  <c r="AE971" i="3"/>
  <c r="AI971" i="3" s="1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O971" i="3"/>
  <c r="N971" i="3"/>
  <c r="M971" i="3"/>
  <c r="L971" i="3"/>
  <c r="K971" i="3"/>
  <c r="AX970" i="3"/>
  <c r="AW970" i="3" s="1"/>
  <c r="AS970" i="3"/>
  <c r="AQ970" i="3" s="1"/>
  <c r="AR970" i="3"/>
  <c r="AO970" i="3"/>
  <c r="AM970" i="3"/>
  <c r="AL970" i="3"/>
  <c r="AI970" i="3"/>
  <c r="AF970" i="3"/>
  <c r="AE970" i="3"/>
  <c r="AK970" i="3" s="1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O970" i="3"/>
  <c r="N970" i="3"/>
  <c r="M970" i="3"/>
  <c r="L970" i="3"/>
  <c r="K970" i="3"/>
  <c r="BA969" i="3"/>
  <c r="AY969" i="3"/>
  <c r="AX969" i="3"/>
  <c r="AW969" i="3"/>
  <c r="AU969" i="3"/>
  <c r="AS969" i="3"/>
  <c r="AR969" i="3" s="1"/>
  <c r="AQ969" i="3"/>
  <c r="AM969" i="3"/>
  <c r="AE969" i="3"/>
  <c r="AK969" i="3" s="1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O969" i="3"/>
  <c r="N969" i="3"/>
  <c r="M969" i="3"/>
  <c r="L969" i="3"/>
  <c r="K969" i="3"/>
  <c r="AX968" i="3"/>
  <c r="AW968" i="3" s="1"/>
  <c r="AU968" i="3"/>
  <c r="AS968" i="3"/>
  <c r="AQ968" i="3" s="1"/>
  <c r="AR968" i="3"/>
  <c r="AO968" i="3"/>
  <c r="AL968" i="3"/>
  <c r="AK968" i="3"/>
  <c r="AI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O968" i="3"/>
  <c r="N968" i="3"/>
  <c r="M968" i="3"/>
  <c r="L968" i="3"/>
  <c r="K968" i="3"/>
  <c r="BA967" i="3"/>
  <c r="AY967" i="3"/>
  <c r="AX967" i="3"/>
  <c r="AU967" i="3" s="1"/>
  <c r="AW967" i="3"/>
  <c r="AS967" i="3"/>
  <c r="AR967" i="3" s="1"/>
  <c r="AK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O967" i="3"/>
  <c r="N967" i="3"/>
  <c r="M967" i="3"/>
  <c r="L967" i="3"/>
  <c r="K967" i="3"/>
  <c r="BA966" i="3"/>
  <c r="AX966" i="3"/>
  <c r="AW966" i="3" s="1"/>
  <c r="AU966" i="3"/>
  <c r="AS966" i="3"/>
  <c r="AR966" i="3"/>
  <c r="AQ966" i="3"/>
  <c r="AO966" i="3"/>
  <c r="AM966" i="3"/>
  <c r="AL966" i="3"/>
  <c r="AI966" i="3"/>
  <c r="AG966" i="3"/>
  <c r="AF966" i="3"/>
  <c r="AE966" i="3"/>
  <c r="AK966" i="3" s="1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O966" i="3"/>
  <c r="N966" i="3"/>
  <c r="M966" i="3"/>
  <c r="L966" i="3"/>
  <c r="K966" i="3"/>
  <c r="AY965" i="3"/>
  <c r="AX965" i="3"/>
  <c r="AU965" i="3" s="1"/>
  <c r="AW965" i="3"/>
  <c r="AS965" i="3"/>
  <c r="AR965" i="3" s="1"/>
  <c r="AQ965" i="3"/>
  <c r="AK965" i="3"/>
  <c r="AG965" i="3"/>
  <c r="AE965" i="3"/>
  <c r="AI965" i="3" s="1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O965" i="3"/>
  <c r="N965" i="3"/>
  <c r="M965" i="3"/>
  <c r="L965" i="3"/>
  <c r="K965" i="3"/>
  <c r="AX964" i="3"/>
  <c r="AW964" i="3" s="1"/>
  <c r="AS964" i="3"/>
  <c r="AQ964" i="3" s="1"/>
  <c r="AR964" i="3"/>
  <c r="AO964" i="3"/>
  <c r="AM964" i="3"/>
  <c r="AL964" i="3"/>
  <c r="AJ964" i="3"/>
  <c r="AG964" i="3"/>
  <c r="AE964" i="3"/>
  <c r="AH964" i="3" s="1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O964" i="3"/>
  <c r="N964" i="3"/>
  <c r="M964" i="3"/>
  <c r="L964" i="3"/>
  <c r="K964" i="3"/>
  <c r="BA963" i="3"/>
  <c r="AY963" i="3"/>
  <c r="AX963" i="3"/>
  <c r="AV963" i="3" s="1"/>
  <c r="AW963" i="3"/>
  <c r="AU963" i="3"/>
  <c r="AS963" i="3"/>
  <c r="AR963" i="3" s="1"/>
  <c r="AM963" i="3"/>
  <c r="AI963" i="3"/>
  <c r="AG963" i="3"/>
  <c r="AE963" i="3"/>
  <c r="AF963" i="3" s="1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O963" i="3"/>
  <c r="N963" i="3"/>
  <c r="M963" i="3"/>
  <c r="L963" i="3"/>
  <c r="K963" i="3"/>
  <c r="BA962" i="3"/>
  <c r="AY962" i="3"/>
  <c r="AX962" i="3"/>
  <c r="AV962" i="3" s="1"/>
  <c r="AW962" i="3"/>
  <c r="AU962" i="3"/>
  <c r="AS962" i="3"/>
  <c r="AR962" i="3" s="1"/>
  <c r="AM962" i="3"/>
  <c r="AI962" i="3"/>
  <c r="AG962" i="3"/>
  <c r="AE962" i="3"/>
  <c r="AF962" i="3" s="1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O962" i="3"/>
  <c r="N962" i="3"/>
  <c r="M962" i="3"/>
  <c r="L962" i="3"/>
  <c r="K962" i="3"/>
  <c r="BA961" i="3"/>
  <c r="AY961" i="3"/>
  <c r="AX961" i="3"/>
  <c r="AV961" i="3" s="1"/>
  <c r="AW961" i="3"/>
  <c r="AU961" i="3"/>
  <c r="AS961" i="3"/>
  <c r="AR961" i="3" s="1"/>
  <c r="AM961" i="3"/>
  <c r="AI961" i="3"/>
  <c r="AG961" i="3"/>
  <c r="AE961" i="3"/>
  <c r="AF961" i="3" s="1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O961" i="3"/>
  <c r="N961" i="3"/>
  <c r="M961" i="3"/>
  <c r="L961" i="3"/>
  <c r="K961" i="3"/>
  <c r="BA960" i="3"/>
  <c r="AY960" i="3"/>
  <c r="AX960" i="3"/>
  <c r="AV960" i="3" s="1"/>
  <c r="AW960" i="3"/>
  <c r="AU960" i="3"/>
  <c r="AS960" i="3"/>
  <c r="AR960" i="3" s="1"/>
  <c r="AM960" i="3"/>
  <c r="AI960" i="3"/>
  <c r="AG960" i="3"/>
  <c r="AE960" i="3"/>
  <c r="AF960" i="3" s="1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O960" i="3"/>
  <c r="N960" i="3"/>
  <c r="M960" i="3"/>
  <c r="L960" i="3"/>
  <c r="K960" i="3"/>
  <c r="BA959" i="3"/>
  <c r="AY959" i="3"/>
  <c r="AX959" i="3"/>
  <c r="AV959" i="3" s="1"/>
  <c r="AW959" i="3"/>
  <c r="AU959" i="3"/>
  <c r="AS959" i="3"/>
  <c r="AR959" i="3" s="1"/>
  <c r="AM959" i="3"/>
  <c r="AI959" i="3"/>
  <c r="AG959" i="3"/>
  <c r="AE959" i="3"/>
  <c r="AF959" i="3" s="1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O959" i="3"/>
  <c r="N959" i="3"/>
  <c r="M959" i="3"/>
  <c r="L959" i="3"/>
  <c r="K959" i="3"/>
  <c r="BA958" i="3"/>
  <c r="AY958" i="3"/>
  <c r="AX958" i="3"/>
  <c r="AV958" i="3" s="1"/>
  <c r="AW958" i="3"/>
  <c r="AU958" i="3"/>
  <c r="AS958" i="3"/>
  <c r="AR958" i="3" s="1"/>
  <c r="AM958" i="3"/>
  <c r="AI958" i="3"/>
  <c r="AG958" i="3"/>
  <c r="AE958" i="3"/>
  <c r="AF958" i="3" s="1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O958" i="3"/>
  <c r="N958" i="3"/>
  <c r="M958" i="3"/>
  <c r="L958" i="3"/>
  <c r="K958" i="3"/>
  <c r="BA957" i="3"/>
  <c r="AY957" i="3"/>
  <c r="AX957" i="3"/>
  <c r="AV957" i="3" s="1"/>
  <c r="AW957" i="3"/>
  <c r="AU957" i="3"/>
  <c r="AS957" i="3"/>
  <c r="AR957" i="3" s="1"/>
  <c r="AM957" i="3"/>
  <c r="AI957" i="3"/>
  <c r="AG957" i="3"/>
  <c r="AE957" i="3"/>
  <c r="AF957" i="3" s="1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O957" i="3"/>
  <c r="N957" i="3"/>
  <c r="M957" i="3"/>
  <c r="L957" i="3"/>
  <c r="K957" i="3"/>
  <c r="BA956" i="3"/>
  <c r="AY956" i="3"/>
  <c r="AX956" i="3"/>
  <c r="AV956" i="3" s="1"/>
  <c r="AW956" i="3"/>
  <c r="AU956" i="3"/>
  <c r="AS956" i="3"/>
  <c r="AR956" i="3" s="1"/>
  <c r="AM956" i="3"/>
  <c r="AI956" i="3"/>
  <c r="AG956" i="3"/>
  <c r="AE956" i="3"/>
  <c r="AF956" i="3" s="1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O956" i="3"/>
  <c r="N956" i="3"/>
  <c r="M956" i="3"/>
  <c r="L956" i="3"/>
  <c r="K956" i="3"/>
  <c r="BA955" i="3"/>
  <c r="AY955" i="3"/>
  <c r="AX955" i="3"/>
  <c r="AV955" i="3" s="1"/>
  <c r="AW955" i="3"/>
  <c r="AU955" i="3"/>
  <c r="AS955" i="3"/>
  <c r="AR955" i="3" s="1"/>
  <c r="AM955" i="3"/>
  <c r="AI955" i="3"/>
  <c r="AG955" i="3"/>
  <c r="AE955" i="3"/>
  <c r="AF955" i="3" s="1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O955" i="3"/>
  <c r="N955" i="3"/>
  <c r="M955" i="3"/>
  <c r="L955" i="3"/>
  <c r="K955" i="3"/>
  <c r="BA954" i="3"/>
  <c r="AY954" i="3"/>
  <c r="AX954" i="3"/>
  <c r="AV954" i="3" s="1"/>
  <c r="AW954" i="3"/>
  <c r="AU954" i="3"/>
  <c r="AS954" i="3"/>
  <c r="AR954" i="3" s="1"/>
  <c r="AM954" i="3"/>
  <c r="AI954" i="3"/>
  <c r="AG954" i="3"/>
  <c r="AE954" i="3"/>
  <c r="AF954" i="3" s="1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O954" i="3"/>
  <c r="N954" i="3"/>
  <c r="M954" i="3"/>
  <c r="L954" i="3"/>
  <c r="K954" i="3"/>
  <c r="BA953" i="3"/>
  <c r="AY953" i="3"/>
  <c r="AX953" i="3"/>
  <c r="AV953" i="3" s="1"/>
  <c r="AW953" i="3"/>
  <c r="AU953" i="3"/>
  <c r="AS953" i="3"/>
  <c r="AR953" i="3" s="1"/>
  <c r="AM953" i="3"/>
  <c r="AI953" i="3"/>
  <c r="AG953" i="3"/>
  <c r="AE953" i="3"/>
  <c r="AF953" i="3" s="1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O953" i="3"/>
  <c r="N953" i="3"/>
  <c r="M953" i="3"/>
  <c r="L953" i="3"/>
  <c r="K953" i="3"/>
  <c r="BA952" i="3"/>
  <c r="AY952" i="3"/>
  <c r="AX952" i="3"/>
  <c r="AV952" i="3" s="1"/>
  <c r="AW952" i="3"/>
  <c r="AU952" i="3"/>
  <c r="AS952" i="3"/>
  <c r="AR952" i="3" s="1"/>
  <c r="AM952" i="3"/>
  <c r="AI952" i="3"/>
  <c r="AG952" i="3"/>
  <c r="AE952" i="3"/>
  <c r="AF952" i="3" s="1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O952" i="3"/>
  <c r="N952" i="3"/>
  <c r="M952" i="3"/>
  <c r="L952" i="3"/>
  <c r="K952" i="3"/>
  <c r="BA951" i="3"/>
  <c r="AY951" i="3"/>
  <c r="AX951" i="3"/>
  <c r="AV951" i="3" s="1"/>
  <c r="AW951" i="3"/>
  <c r="AU951" i="3"/>
  <c r="AS951" i="3"/>
  <c r="AR951" i="3" s="1"/>
  <c r="AM951" i="3"/>
  <c r="AI951" i="3"/>
  <c r="AG951" i="3"/>
  <c r="AE951" i="3"/>
  <c r="AF951" i="3" s="1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O951" i="3"/>
  <c r="N951" i="3"/>
  <c r="M951" i="3"/>
  <c r="L951" i="3"/>
  <c r="K951" i="3"/>
  <c r="BA950" i="3"/>
  <c r="AY950" i="3"/>
  <c r="AX950" i="3"/>
  <c r="AV950" i="3" s="1"/>
  <c r="AW950" i="3"/>
  <c r="AU950" i="3"/>
  <c r="AS950" i="3"/>
  <c r="AR950" i="3" s="1"/>
  <c r="AM950" i="3"/>
  <c r="AI950" i="3"/>
  <c r="AG950" i="3"/>
  <c r="AE950" i="3"/>
  <c r="AF950" i="3" s="1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O950" i="3"/>
  <c r="N950" i="3"/>
  <c r="M950" i="3"/>
  <c r="L950" i="3"/>
  <c r="K950" i="3"/>
  <c r="BA949" i="3"/>
  <c r="AY949" i="3"/>
  <c r="AX949" i="3"/>
  <c r="AV949" i="3" s="1"/>
  <c r="AW949" i="3"/>
  <c r="AU949" i="3"/>
  <c r="AS949" i="3"/>
  <c r="AR949" i="3" s="1"/>
  <c r="AM949" i="3"/>
  <c r="AI949" i="3"/>
  <c r="AG949" i="3"/>
  <c r="AE949" i="3"/>
  <c r="AF949" i="3" s="1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O949" i="3"/>
  <c r="N949" i="3"/>
  <c r="M949" i="3"/>
  <c r="L949" i="3"/>
  <c r="K949" i="3"/>
  <c r="BA948" i="3"/>
  <c r="AY948" i="3"/>
  <c r="AX948" i="3"/>
  <c r="AV948" i="3" s="1"/>
  <c r="AW948" i="3"/>
  <c r="AU948" i="3"/>
  <c r="AS948" i="3"/>
  <c r="AR948" i="3" s="1"/>
  <c r="AM948" i="3"/>
  <c r="AI948" i="3"/>
  <c r="AG948" i="3"/>
  <c r="AE948" i="3"/>
  <c r="AF948" i="3" s="1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O948" i="3"/>
  <c r="N948" i="3"/>
  <c r="M948" i="3"/>
  <c r="L948" i="3"/>
  <c r="K948" i="3"/>
  <c r="BA947" i="3"/>
  <c r="AY947" i="3"/>
  <c r="AX947" i="3"/>
  <c r="AV947" i="3" s="1"/>
  <c r="AW947" i="3"/>
  <c r="AU947" i="3"/>
  <c r="AS947" i="3"/>
  <c r="AR947" i="3" s="1"/>
  <c r="AM947" i="3"/>
  <c r="AI947" i="3"/>
  <c r="AG947" i="3"/>
  <c r="AE947" i="3"/>
  <c r="AF947" i="3" s="1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O947" i="3"/>
  <c r="N947" i="3"/>
  <c r="M947" i="3"/>
  <c r="L947" i="3"/>
  <c r="K947" i="3"/>
  <c r="BA946" i="3"/>
  <c r="AY946" i="3"/>
  <c r="AX946" i="3"/>
  <c r="AV946" i="3" s="1"/>
  <c r="AW946" i="3"/>
  <c r="AU946" i="3"/>
  <c r="AS946" i="3"/>
  <c r="AR946" i="3" s="1"/>
  <c r="AM946" i="3"/>
  <c r="AI946" i="3"/>
  <c r="AG946" i="3"/>
  <c r="AE946" i="3"/>
  <c r="AF946" i="3" s="1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O946" i="3"/>
  <c r="N946" i="3"/>
  <c r="M946" i="3"/>
  <c r="L946" i="3"/>
  <c r="K946" i="3"/>
  <c r="BA945" i="3"/>
  <c r="AY945" i="3"/>
  <c r="AX945" i="3"/>
  <c r="AV945" i="3" s="1"/>
  <c r="AW945" i="3"/>
  <c r="AU945" i="3"/>
  <c r="AS945" i="3"/>
  <c r="AR945" i="3" s="1"/>
  <c r="AM945" i="3"/>
  <c r="AI945" i="3"/>
  <c r="AG945" i="3"/>
  <c r="AE945" i="3"/>
  <c r="AF945" i="3" s="1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O945" i="3"/>
  <c r="N945" i="3"/>
  <c r="M945" i="3"/>
  <c r="L945" i="3"/>
  <c r="K945" i="3"/>
  <c r="BA944" i="3"/>
  <c r="AY944" i="3"/>
  <c r="AX944" i="3"/>
  <c r="AV944" i="3" s="1"/>
  <c r="AW944" i="3"/>
  <c r="AU944" i="3"/>
  <c r="AS944" i="3"/>
  <c r="AR944" i="3" s="1"/>
  <c r="AM944" i="3"/>
  <c r="AI944" i="3"/>
  <c r="AG944" i="3"/>
  <c r="AE944" i="3"/>
  <c r="AF944" i="3" s="1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O944" i="3"/>
  <c r="N944" i="3"/>
  <c r="M944" i="3"/>
  <c r="L944" i="3"/>
  <c r="K944" i="3"/>
  <c r="BA943" i="3"/>
  <c r="AY943" i="3"/>
  <c r="AX943" i="3"/>
  <c r="AV943" i="3" s="1"/>
  <c r="AW943" i="3"/>
  <c r="AU943" i="3"/>
  <c r="AS943" i="3"/>
  <c r="AR943" i="3" s="1"/>
  <c r="AM943" i="3"/>
  <c r="AI943" i="3"/>
  <c r="AG943" i="3"/>
  <c r="AE943" i="3"/>
  <c r="AF943" i="3" s="1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O943" i="3"/>
  <c r="N943" i="3"/>
  <c r="M943" i="3"/>
  <c r="L943" i="3"/>
  <c r="K943" i="3"/>
  <c r="BA942" i="3"/>
  <c r="AY942" i="3"/>
  <c r="AX942" i="3"/>
  <c r="AV942" i="3" s="1"/>
  <c r="AW942" i="3"/>
  <c r="AU942" i="3"/>
  <c r="AS942" i="3"/>
  <c r="AR942" i="3" s="1"/>
  <c r="AM942" i="3"/>
  <c r="AI942" i="3"/>
  <c r="AG942" i="3"/>
  <c r="AE942" i="3"/>
  <c r="AF942" i="3" s="1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O942" i="3"/>
  <c r="N942" i="3"/>
  <c r="M942" i="3"/>
  <c r="L942" i="3"/>
  <c r="K942" i="3"/>
  <c r="BA941" i="3"/>
  <c r="AY941" i="3"/>
  <c r="AX941" i="3"/>
  <c r="AV941" i="3" s="1"/>
  <c r="AW941" i="3"/>
  <c r="AU941" i="3"/>
  <c r="AS941" i="3"/>
  <c r="AR941" i="3" s="1"/>
  <c r="AM941" i="3"/>
  <c r="AI941" i="3"/>
  <c r="AG941" i="3"/>
  <c r="AE941" i="3"/>
  <c r="AF941" i="3" s="1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O941" i="3"/>
  <c r="N941" i="3"/>
  <c r="M941" i="3"/>
  <c r="L941" i="3"/>
  <c r="K941" i="3"/>
  <c r="BA940" i="3"/>
  <c r="AY940" i="3"/>
  <c r="AX940" i="3"/>
  <c r="AV940" i="3" s="1"/>
  <c r="AW940" i="3"/>
  <c r="AU940" i="3"/>
  <c r="AS940" i="3"/>
  <c r="AR940" i="3" s="1"/>
  <c r="AM940" i="3"/>
  <c r="AI940" i="3"/>
  <c r="AG940" i="3"/>
  <c r="AE940" i="3"/>
  <c r="AF940" i="3" s="1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O940" i="3"/>
  <c r="N940" i="3"/>
  <c r="M940" i="3"/>
  <c r="L940" i="3"/>
  <c r="K940" i="3"/>
  <c r="BA939" i="3"/>
  <c r="AY939" i="3"/>
  <c r="AX939" i="3"/>
  <c r="AV939" i="3" s="1"/>
  <c r="AW939" i="3"/>
  <c r="AU939" i="3"/>
  <c r="AS939" i="3"/>
  <c r="AR939" i="3" s="1"/>
  <c r="AM939" i="3"/>
  <c r="AI939" i="3"/>
  <c r="AG939" i="3"/>
  <c r="AE939" i="3"/>
  <c r="AF939" i="3" s="1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O939" i="3"/>
  <c r="N939" i="3"/>
  <c r="M939" i="3"/>
  <c r="L939" i="3"/>
  <c r="K939" i="3"/>
  <c r="BA938" i="3"/>
  <c r="AY938" i="3"/>
  <c r="AX938" i="3"/>
  <c r="AV938" i="3" s="1"/>
  <c r="AW938" i="3"/>
  <c r="AU938" i="3"/>
  <c r="AS938" i="3"/>
  <c r="AR938" i="3" s="1"/>
  <c r="AM938" i="3"/>
  <c r="AI938" i="3"/>
  <c r="AG938" i="3"/>
  <c r="AE938" i="3"/>
  <c r="AF938" i="3" s="1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O938" i="3"/>
  <c r="N938" i="3"/>
  <c r="M938" i="3"/>
  <c r="L938" i="3"/>
  <c r="K938" i="3"/>
  <c r="BA937" i="3"/>
  <c r="AY937" i="3"/>
  <c r="AX937" i="3"/>
  <c r="AV937" i="3" s="1"/>
  <c r="AW937" i="3"/>
  <c r="AU937" i="3"/>
  <c r="AS937" i="3"/>
  <c r="AR937" i="3" s="1"/>
  <c r="AM937" i="3"/>
  <c r="AI937" i="3"/>
  <c r="AG937" i="3"/>
  <c r="AE937" i="3"/>
  <c r="AF937" i="3" s="1"/>
  <c r="AD937" i="3"/>
  <c r="AC937" i="3"/>
  <c r="AB937" i="3"/>
  <c r="AA937" i="3"/>
  <c r="Z937" i="3"/>
  <c r="Y937" i="3"/>
  <c r="X937" i="3"/>
  <c r="W937" i="3"/>
  <c r="V937" i="3"/>
  <c r="U937" i="3"/>
  <c r="T937" i="3"/>
  <c r="S937" i="3"/>
  <c r="R937" i="3"/>
  <c r="Q937" i="3"/>
  <c r="O937" i="3"/>
  <c r="N937" i="3"/>
  <c r="M937" i="3"/>
  <c r="L937" i="3"/>
  <c r="K937" i="3"/>
  <c r="BA936" i="3"/>
  <c r="AY936" i="3"/>
  <c r="AX936" i="3"/>
  <c r="AV936" i="3" s="1"/>
  <c r="AW936" i="3"/>
  <c r="AU936" i="3"/>
  <c r="AS936" i="3"/>
  <c r="AR936" i="3" s="1"/>
  <c r="AM936" i="3"/>
  <c r="AI936" i="3"/>
  <c r="AG936" i="3"/>
  <c r="AE936" i="3"/>
  <c r="AF936" i="3" s="1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O936" i="3"/>
  <c r="N936" i="3"/>
  <c r="M936" i="3"/>
  <c r="L936" i="3"/>
  <c r="K936" i="3"/>
  <c r="BA935" i="3"/>
  <c r="AY935" i="3"/>
  <c r="AX935" i="3"/>
  <c r="AV935" i="3" s="1"/>
  <c r="AW935" i="3"/>
  <c r="AU935" i="3"/>
  <c r="AS935" i="3"/>
  <c r="AR935" i="3" s="1"/>
  <c r="AM935" i="3"/>
  <c r="AI935" i="3"/>
  <c r="AG935" i="3"/>
  <c r="AE935" i="3"/>
  <c r="AF935" i="3" s="1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O935" i="3"/>
  <c r="N935" i="3"/>
  <c r="M935" i="3"/>
  <c r="L935" i="3"/>
  <c r="K935" i="3"/>
  <c r="BA934" i="3"/>
  <c r="AY934" i="3"/>
  <c r="AX934" i="3"/>
  <c r="AV934" i="3" s="1"/>
  <c r="AW934" i="3"/>
  <c r="AU934" i="3"/>
  <c r="AS934" i="3"/>
  <c r="AR934" i="3" s="1"/>
  <c r="AM934" i="3"/>
  <c r="AI934" i="3"/>
  <c r="AG934" i="3"/>
  <c r="AE934" i="3"/>
  <c r="AF934" i="3" s="1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O934" i="3"/>
  <c r="N934" i="3"/>
  <c r="M934" i="3"/>
  <c r="L934" i="3"/>
  <c r="K934" i="3"/>
  <c r="BA933" i="3"/>
  <c r="AY933" i="3"/>
  <c r="AX933" i="3"/>
  <c r="AV933" i="3" s="1"/>
  <c r="AW933" i="3"/>
  <c r="AU933" i="3"/>
  <c r="AS933" i="3"/>
  <c r="AR933" i="3" s="1"/>
  <c r="AM933" i="3"/>
  <c r="AI933" i="3"/>
  <c r="AG933" i="3"/>
  <c r="AE933" i="3"/>
  <c r="AF933" i="3" s="1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O933" i="3"/>
  <c r="N933" i="3"/>
  <c r="M933" i="3"/>
  <c r="L933" i="3"/>
  <c r="K933" i="3"/>
  <c r="BA932" i="3"/>
  <c r="AY932" i="3"/>
  <c r="AX932" i="3"/>
  <c r="AV932" i="3" s="1"/>
  <c r="AW932" i="3"/>
  <c r="AU932" i="3"/>
  <c r="AS932" i="3"/>
  <c r="AR932" i="3" s="1"/>
  <c r="AM932" i="3"/>
  <c r="AI932" i="3"/>
  <c r="AG932" i="3"/>
  <c r="AE932" i="3"/>
  <c r="AF932" i="3" s="1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O932" i="3"/>
  <c r="N932" i="3"/>
  <c r="M932" i="3"/>
  <c r="L932" i="3"/>
  <c r="K932" i="3"/>
  <c r="BA931" i="3"/>
  <c r="AY931" i="3"/>
  <c r="AX931" i="3"/>
  <c r="AV931" i="3" s="1"/>
  <c r="AW931" i="3"/>
  <c r="AU931" i="3"/>
  <c r="AS931" i="3"/>
  <c r="AR931" i="3" s="1"/>
  <c r="AM931" i="3"/>
  <c r="AI931" i="3"/>
  <c r="AG931" i="3"/>
  <c r="AE931" i="3"/>
  <c r="AF931" i="3" s="1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O931" i="3"/>
  <c r="N931" i="3"/>
  <c r="M931" i="3"/>
  <c r="L931" i="3"/>
  <c r="K931" i="3"/>
  <c r="BA930" i="3"/>
  <c r="AY930" i="3"/>
  <c r="AX930" i="3"/>
  <c r="AV930" i="3" s="1"/>
  <c r="AW930" i="3"/>
  <c r="AU930" i="3"/>
  <c r="AS930" i="3"/>
  <c r="AR930" i="3" s="1"/>
  <c r="AM930" i="3"/>
  <c r="AI930" i="3"/>
  <c r="AG930" i="3"/>
  <c r="AE930" i="3"/>
  <c r="AF930" i="3" s="1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O930" i="3"/>
  <c r="N930" i="3"/>
  <c r="M930" i="3"/>
  <c r="L930" i="3"/>
  <c r="K930" i="3"/>
  <c r="BA929" i="3"/>
  <c r="AY929" i="3"/>
  <c r="AX929" i="3"/>
  <c r="AV929" i="3" s="1"/>
  <c r="AW929" i="3"/>
  <c r="AU929" i="3"/>
  <c r="AS929" i="3"/>
  <c r="AR929" i="3" s="1"/>
  <c r="AM929" i="3"/>
  <c r="AI929" i="3"/>
  <c r="AG929" i="3"/>
  <c r="AE929" i="3"/>
  <c r="AF929" i="3" s="1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O929" i="3"/>
  <c r="N929" i="3"/>
  <c r="M929" i="3"/>
  <c r="L929" i="3"/>
  <c r="K929" i="3"/>
  <c r="BA928" i="3"/>
  <c r="AY928" i="3"/>
  <c r="AX928" i="3"/>
  <c r="AV928" i="3" s="1"/>
  <c r="AW928" i="3"/>
  <c r="AU928" i="3"/>
  <c r="AS928" i="3"/>
  <c r="AR928" i="3" s="1"/>
  <c r="AM928" i="3"/>
  <c r="AI928" i="3"/>
  <c r="AG928" i="3"/>
  <c r="AE928" i="3"/>
  <c r="AF928" i="3" s="1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O928" i="3"/>
  <c r="N928" i="3"/>
  <c r="M928" i="3"/>
  <c r="L928" i="3"/>
  <c r="K928" i="3"/>
  <c r="BA927" i="3"/>
  <c r="AY927" i="3"/>
  <c r="AX927" i="3"/>
  <c r="AV927" i="3" s="1"/>
  <c r="AW927" i="3"/>
  <c r="AU927" i="3"/>
  <c r="AS927" i="3"/>
  <c r="AR927" i="3" s="1"/>
  <c r="AM927" i="3"/>
  <c r="AI927" i="3"/>
  <c r="AG927" i="3"/>
  <c r="AE927" i="3"/>
  <c r="AF927" i="3" s="1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O927" i="3"/>
  <c r="N927" i="3"/>
  <c r="M927" i="3"/>
  <c r="L927" i="3"/>
  <c r="K927" i="3"/>
  <c r="BA926" i="3"/>
  <c r="AY926" i="3"/>
  <c r="AX926" i="3"/>
  <c r="AV926" i="3" s="1"/>
  <c r="AW926" i="3"/>
  <c r="AU926" i="3"/>
  <c r="AS926" i="3"/>
  <c r="AR926" i="3" s="1"/>
  <c r="AM926" i="3"/>
  <c r="AI926" i="3"/>
  <c r="AG926" i="3"/>
  <c r="AE926" i="3"/>
  <c r="AF926" i="3" s="1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O926" i="3"/>
  <c r="N926" i="3"/>
  <c r="M926" i="3"/>
  <c r="L926" i="3"/>
  <c r="K926" i="3"/>
  <c r="BA925" i="3"/>
  <c r="AY925" i="3"/>
  <c r="AX925" i="3"/>
  <c r="AV925" i="3" s="1"/>
  <c r="AW925" i="3"/>
  <c r="AU925" i="3"/>
  <c r="AS925" i="3"/>
  <c r="AR925" i="3" s="1"/>
  <c r="AM925" i="3"/>
  <c r="AI925" i="3"/>
  <c r="AG925" i="3"/>
  <c r="AE925" i="3"/>
  <c r="AF925" i="3" s="1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O925" i="3"/>
  <c r="N925" i="3"/>
  <c r="M925" i="3"/>
  <c r="L925" i="3"/>
  <c r="K925" i="3"/>
  <c r="BA924" i="3"/>
  <c r="AY924" i="3"/>
  <c r="AX924" i="3"/>
  <c r="AV924" i="3" s="1"/>
  <c r="AW924" i="3"/>
  <c r="AU924" i="3"/>
  <c r="AS924" i="3"/>
  <c r="AR924" i="3" s="1"/>
  <c r="AM924" i="3"/>
  <c r="AI924" i="3"/>
  <c r="AG924" i="3"/>
  <c r="AE924" i="3"/>
  <c r="AF924" i="3" s="1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O924" i="3"/>
  <c r="N924" i="3"/>
  <c r="M924" i="3"/>
  <c r="L924" i="3"/>
  <c r="K924" i="3"/>
  <c r="BA923" i="3"/>
  <c r="AY923" i="3"/>
  <c r="AX923" i="3"/>
  <c r="AV923" i="3" s="1"/>
  <c r="AW923" i="3"/>
  <c r="AU923" i="3"/>
  <c r="AS923" i="3"/>
  <c r="AR923" i="3" s="1"/>
  <c r="AM923" i="3"/>
  <c r="AI923" i="3"/>
  <c r="AG923" i="3"/>
  <c r="AE923" i="3"/>
  <c r="AF923" i="3" s="1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O923" i="3"/>
  <c r="N923" i="3"/>
  <c r="M923" i="3"/>
  <c r="L923" i="3"/>
  <c r="K923" i="3"/>
  <c r="BA922" i="3"/>
  <c r="AY922" i="3"/>
  <c r="AX922" i="3"/>
  <c r="AV922" i="3" s="1"/>
  <c r="AW922" i="3"/>
  <c r="AU922" i="3"/>
  <c r="AS922" i="3"/>
  <c r="AR922" i="3" s="1"/>
  <c r="AM922" i="3"/>
  <c r="AI922" i="3"/>
  <c r="AG922" i="3"/>
  <c r="AE922" i="3"/>
  <c r="AF922" i="3" s="1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O922" i="3"/>
  <c r="N922" i="3"/>
  <c r="M922" i="3"/>
  <c r="L922" i="3"/>
  <c r="K922" i="3"/>
  <c r="BA921" i="3"/>
  <c r="AY921" i="3"/>
  <c r="AX921" i="3"/>
  <c r="AV921" i="3" s="1"/>
  <c r="AW921" i="3"/>
  <c r="AU921" i="3"/>
  <c r="AS921" i="3"/>
  <c r="AR921" i="3" s="1"/>
  <c r="AM921" i="3"/>
  <c r="AI921" i="3"/>
  <c r="AG921" i="3"/>
  <c r="AE921" i="3"/>
  <c r="AF921" i="3" s="1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O921" i="3"/>
  <c r="N921" i="3"/>
  <c r="M921" i="3"/>
  <c r="L921" i="3"/>
  <c r="K921" i="3"/>
  <c r="BA920" i="3"/>
  <c r="AY920" i="3"/>
  <c r="AX920" i="3"/>
  <c r="AV920" i="3" s="1"/>
  <c r="AW920" i="3"/>
  <c r="AU920" i="3"/>
  <c r="AS920" i="3"/>
  <c r="AR920" i="3" s="1"/>
  <c r="AM920" i="3"/>
  <c r="AI920" i="3"/>
  <c r="AG920" i="3"/>
  <c r="AE920" i="3"/>
  <c r="AF920" i="3" s="1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O920" i="3"/>
  <c r="N920" i="3"/>
  <c r="M920" i="3"/>
  <c r="L920" i="3"/>
  <c r="K920" i="3"/>
  <c r="BA919" i="3"/>
  <c r="AY919" i="3"/>
  <c r="AX919" i="3"/>
  <c r="AV919" i="3" s="1"/>
  <c r="AW919" i="3"/>
  <c r="AU919" i="3"/>
  <c r="AS919" i="3"/>
  <c r="AR919" i="3" s="1"/>
  <c r="AM919" i="3"/>
  <c r="AI919" i="3"/>
  <c r="AG919" i="3"/>
  <c r="AE919" i="3"/>
  <c r="AF919" i="3" s="1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O919" i="3"/>
  <c r="N919" i="3"/>
  <c r="M919" i="3"/>
  <c r="L919" i="3"/>
  <c r="K919" i="3"/>
  <c r="BA918" i="3"/>
  <c r="AY918" i="3"/>
  <c r="AX918" i="3"/>
  <c r="AV918" i="3" s="1"/>
  <c r="AW918" i="3"/>
  <c r="AU918" i="3"/>
  <c r="AS918" i="3"/>
  <c r="AR918" i="3" s="1"/>
  <c r="AM918" i="3"/>
  <c r="AI918" i="3"/>
  <c r="AG918" i="3"/>
  <c r="AE918" i="3"/>
  <c r="AF918" i="3" s="1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O918" i="3"/>
  <c r="N918" i="3"/>
  <c r="M918" i="3"/>
  <c r="L918" i="3"/>
  <c r="K918" i="3"/>
  <c r="BA917" i="3"/>
  <c r="AY917" i="3"/>
  <c r="AX917" i="3"/>
  <c r="AV917" i="3" s="1"/>
  <c r="AW917" i="3"/>
  <c r="AU917" i="3"/>
  <c r="AS917" i="3"/>
  <c r="AR917" i="3" s="1"/>
  <c r="AM917" i="3"/>
  <c r="AI917" i="3"/>
  <c r="AG917" i="3"/>
  <c r="AE917" i="3"/>
  <c r="AF917" i="3" s="1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O917" i="3"/>
  <c r="N917" i="3"/>
  <c r="M917" i="3"/>
  <c r="L917" i="3"/>
  <c r="K917" i="3"/>
  <c r="BA916" i="3"/>
  <c r="AY916" i="3"/>
  <c r="AX916" i="3"/>
  <c r="AV916" i="3" s="1"/>
  <c r="AW916" i="3"/>
  <c r="AU916" i="3"/>
  <c r="AS916" i="3"/>
  <c r="AR916" i="3" s="1"/>
  <c r="AM916" i="3"/>
  <c r="AI916" i="3"/>
  <c r="AG916" i="3"/>
  <c r="AE916" i="3"/>
  <c r="AF916" i="3" s="1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O916" i="3"/>
  <c r="N916" i="3"/>
  <c r="M916" i="3"/>
  <c r="L916" i="3"/>
  <c r="K916" i="3"/>
  <c r="BA915" i="3"/>
  <c r="AY915" i="3"/>
  <c r="AX915" i="3"/>
  <c r="AV915" i="3" s="1"/>
  <c r="AW915" i="3"/>
  <c r="AU915" i="3"/>
  <c r="AS915" i="3"/>
  <c r="AR915" i="3" s="1"/>
  <c r="AM915" i="3"/>
  <c r="AI915" i="3"/>
  <c r="AG915" i="3"/>
  <c r="AE915" i="3"/>
  <c r="AF915" i="3" s="1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O915" i="3"/>
  <c r="N915" i="3"/>
  <c r="M915" i="3"/>
  <c r="L915" i="3"/>
  <c r="K915" i="3"/>
  <c r="BA914" i="3"/>
  <c r="AY914" i="3"/>
  <c r="AX914" i="3"/>
  <c r="AV914" i="3" s="1"/>
  <c r="AW914" i="3"/>
  <c r="AU914" i="3"/>
  <c r="AS914" i="3"/>
  <c r="AR914" i="3" s="1"/>
  <c r="AM914" i="3"/>
  <c r="AI914" i="3"/>
  <c r="AG914" i="3"/>
  <c r="AE914" i="3"/>
  <c r="AF914" i="3" s="1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O914" i="3"/>
  <c r="N914" i="3"/>
  <c r="M914" i="3"/>
  <c r="L914" i="3"/>
  <c r="K914" i="3"/>
  <c r="BA913" i="3"/>
  <c r="AY913" i="3"/>
  <c r="AX913" i="3"/>
  <c r="AV913" i="3" s="1"/>
  <c r="AW913" i="3"/>
  <c r="AU913" i="3"/>
  <c r="AS913" i="3"/>
  <c r="AR913" i="3" s="1"/>
  <c r="AM913" i="3"/>
  <c r="AI913" i="3"/>
  <c r="AG913" i="3"/>
  <c r="AE913" i="3"/>
  <c r="AF913" i="3" s="1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O913" i="3"/>
  <c r="N913" i="3"/>
  <c r="M913" i="3"/>
  <c r="L913" i="3"/>
  <c r="K913" i="3"/>
  <c r="BA912" i="3"/>
  <c r="AY912" i="3"/>
  <c r="AX912" i="3"/>
  <c r="AV912" i="3" s="1"/>
  <c r="AW912" i="3"/>
  <c r="AU912" i="3"/>
  <c r="AS912" i="3"/>
  <c r="AR912" i="3" s="1"/>
  <c r="AM912" i="3"/>
  <c r="AI912" i="3"/>
  <c r="AG912" i="3"/>
  <c r="AE912" i="3"/>
  <c r="AF912" i="3" s="1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O912" i="3"/>
  <c r="N912" i="3"/>
  <c r="M912" i="3"/>
  <c r="L912" i="3"/>
  <c r="K912" i="3"/>
  <c r="BA911" i="3"/>
  <c r="AY911" i="3"/>
  <c r="AX911" i="3"/>
  <c r="AV911" i="3" s="1"/>
  <c r="AW911" i="3"/>
  <c r="AU911" i="3"/>
  <c r="AS911" i="3"/>
  <c r="AR911" i="3" s="1"/>
  <c r="AM911" i="3"/>
  <c r="AI911" i="3"/>
  <c r="AG911" i="3"/>
  <c r="AE911" i="3"/>
  <c r="AF911" i="3" s="1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O911" i="3"/>
  <c r="N911" i="3"/>
  <c r="M911" i="3"/>
  <c r="L911" i="3"/>
  <c r="K911" i="3"/>
  <c r="BA910" i="3"/>
  <c r="AY910" i="3"/>
  <c r="AX910" i="3"/>
  <c r="AV910" i="3" s="1"/>
  <c r="AW910" i="3"/>
  <c r="AU910" i="3"/>
  <c r="AS910" i="3"/>
  <c r="AR910" i="3" s="1"/>
  <c r="AM910" i="3"/>
  <c r="AI910" i="3"/>
  <c r="AG910" i="3"/>
  <c r="AE910" i="3"/>
  <c r="AF910" i="3" s="1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O910" i="3"/>
  <c r="N910" i="3"/>
  <c r="M910" i="3"/>
  <c r="L910" i="3"/>
  <c r="K910" i="3"/>
  <c r="BA909" i="3"/>
  <c r="AY909" i="3"/>
  <c r="AX909" i="3"/>
  <c r="AV909" i="3" s="1"/>
  <c r="AW909" i="3"/>
  <c r="AU909" i="3"/>
  <c r="AS909" i="3"/>
  <c r="AR909" i="3" s="1"/>
  <c r="AM909" i="3"/>
  <c r="AI909" i="3"/>
  <c r="AG909" i="3"/>
  <c r="AE909" i="3"/>
  <c r="AF909" i="3" s="1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O909" i="3"/>
  <c r="N909" i="3"/>
  <c r="M909" i="3"/>
  <c r="L909" i="3"/>
  <c r="K909" i="3"/>
  <c r="BA908" i="3"/>
  <c r="AY908" i="3"/>
  <c r="AX908" i="3"/>
  <c r="AV908" i="3" s="1"/>
  <c r="AW908" i="3"/>
  <c r="AU908" i="3"/>
  <c r="AS908" i="3"/>
  <c r="AR908" i="3" s="1"/>
  <c r="AM908" i="3"/>
  <c r="AI908" i="3"/>
  <c r="AG908" i="3"/>
  <c r="AE908" i="3"/>
  <c r="AF908" i="3" s="1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O908" i="3"/>
  <c r="N908" i="3"/>
  <c r="M908" i="3"/>
  <c r="L908" i="3"/>
  <c r="K908" i="3"/>
  <c r="BA907" i="3"/>
  <c r="AY907" i="3"/>
  <c r="AX907" i="3"/>
  <c r="AV907" i="3" s="1"/>
  <c r="AW907" i="3"/>
  <c r="AU907" i="3"/>
  <c r="AS907" i="3"/>
  <c r="AR907" i="3" s="1"/>
  <c r="AM907" i="3"/>
  <c r="AI907" i="3"/>
  <c r="AG907" i="3"/>
  <c r="AE907" i="3"/>
  <c r="AF907" i="3" s="1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O907" i="3"/>
  <c r="N907" i="3"/>
  <c r="M907" i="3"/>
  <c r="L907" i="3"/>
  <c r="K907" i="3"/>
  <c r="BA906" i="3"/>
  <c r="AY906" i="3"/>
  <c r="AX906" i="3"/>
  <c r="AV906" i="3" s="1"/>
  <c r="AW906" i="3"/>
  <c r="AU906" i="3"/>
  <c r="AS906" i="3"/>
  <c r="AR906" i="3" s="1"/>
  <c r="AM906" i="3"/>
  <c r="AI906" i="3"/>
  <c r="AG906" i="3"/>
  <c r="AE906" i="3"/>
  <c r="AF906" i="3" s="1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O906" i="3"/>
  <c r="N906" i="3"/>
  <c r="M906" i="3"/>
  <c r="L906" i="3"/>
  <c r="K906" i="3"/>
  <c r="BA905" i="3"/>
  <c r="AY905" i="3"/>
  <c r="AX905" i="3"/>
  <c r="AV905" i="3" s="1"/>
  <c r="AW905" i="3"/>
  <c r="AU905" i="3"/>
  <c r="AS905" i="3"/>
  <c r="AR905" i="3" s="1"/>
  <c r="AM905" i="3"/>
  <c r="AI905" i="3"/>
  <c r="AG905" i="3"/>
  <c r="AE905" i="3"/>
  <c r="AF905" i="3" s="1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O905" i="3"/>
  <c r="N905" i="3"/>
  <c r="M905" i="3"/>
  <c r="L905" i="3"/>
  <c r="K905" i="3"/>
  <c r="BA904" i="3"/>
  <c r="AY904" i="3"/>
  <c r="AX904" i="3"/>
  <c r="AV904" i="3" s="1"/>
  <c r="AW904" i="3"/>
  <c r="AU904" i="3"/>
  <c r="AS904" i="3"/>
  <c r="AR904" i="3" s="1"/>
  <c r="AM904" i="3"/>
  <c r="AI904" i="3"/>
  <c r="AG904" i="3"/>
  <c r="AE904" i="3"/>
  <c r="AF904" i="3" s="1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O904" i="3"/>
  <c r="N904" i="3"/>
  <c r="M904" i="3"/>
  <c r="L904" i="3"/>
  <c r="K904" i="3"/>
  <c r="BA903" i="3"/>
  <c r="AY903" i="3"/>
  <c r="AX903" i="3"/>
  <c r="AV903" i="3" s="1"/>
  <c r="AW903" i="3"/>
  <c r="AU903" i="3"/>
  <c r="AS903" i="3"/>
  <c r="AR903" i="3" s="1"/>
  <c r="AM903" i="3"/>
  <c r="AI903" i="3"/>
  <c r="AG903" i="3"/>
  <c r="AE903" i="3"/>
  <c r="AF903" i="3" s="1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O903" i="3"/>
  <c r="N903" i="3"/>
  <c r="M903" i="3"/>
  <c r="L903" i="3"/>
  <c r="K903" i="3"/>
  <c r="BA902" i="3"/>
  <c r="AY902" i="3"/>
  <c r="AX902" i="3"/>
  <c r="AV902" i="3" s="1"/>
  <c r="AW902" i="3"/>
  <c r="AU902" i="3"/>
  <c r="AS902" i="3"/>
  <c r="AR902" i="3" s="1"/>
  <c r="AM902" i="3"/>
  <c r="AI902" i="3"/>
  <c r="AG902" i="3"/>
  <c r="AE902" i="3"/>
  <c r="AF902" i="3" s="1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O902" i="3"/>
  <c r="N902" i="3"/>
  <c r="M902" i="3"/>
  <c r="L902" i="3"/>
  <c r="K902" i="3"/>
  <c r="BA901" i="3"/>
  <c r="AY901" i="3"/>
  <c r="AX901" i="3"/>
  <c r="AV901" i="3" s="1"/>
  <c r="AW901" i="3"/>
  <c r="AU901" i="3"/>
  <c r="AS901" i="3"/>
  <c r="AR901" i="3" s="1"/>
  <c r="AM901" i="3"/>
  <c r="AI901" i="3"/>
  <c r="AG901" i="3"/>
  <c r="AE901" i="3"/>
  <c r="AF901" i="3" s="1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O901" i="3"/>
  <c r="N901" i="3"/>
  <c r="M901" i="3"/>
  <c r="L901" i="3"/>
  <c r="K901" i="3"/>
  <c r="BA900" i="3"/>
  <c r="AY900" i="3"/>
  <c r="AX900" i="3"/>
  <c r="AV900" i="3" s="1"/>
  <c r="AW900" i="3"/>
  <c r="AU900" i="3"/>
  <c r="AS900" i="3"/>
  <c r="AR900" i="3" s="1"/>
  <c r="AM900" i="3"/>
  <c r="AI900" i="3"/>
  <c r="AG900" i="3"/>
  <c r="AE900" i="3"/>
  <c r="AF900" i="3" s="1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O900" i="3"/>
  <c r="N900" i="3"/>
  <c r="M900" i="3"/>
  <c r="L900" i="3"/>
  <c r="K900" i="3"/>
  <c r="BA899" i="3"/>
  <c r="AY899" i="3"/>
  <c r="AX899" i="3"/>
  <c r="AV899" i="3" s="1"/>
  <c r="AW899" i="3"/>
  <c r="AU899" i="3"/>
  <c r="AS899" i="3"/>
  <c r="AR899" i="3" s="1"/>
  <c r="AM899" i="3"/>
  <c r="AI899" i="3"/>
  <c r="AG899" i="3"/>
  <c r="AE899" i="3"/>
  <c r="AF899" i="3" s="1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O899" i="3"/>
  <c r="N899" i="3"/>
  <c r="M899" i="3"/>
  <c r="L899" i="3"/>
  <c r="K899" i="3"/>
  <c r="BA898" i="3"/>
  <c r="AY898" i="3"/>
  <c r="AX898" i="3"/>
  <c r="AV898" i="3" s="1"/>
  <c r="AW898" i="3"/>
  <c r="AU898" i="3"/>
  <c r="AS898" i="3"/>
  <c r="AR898" i="3" s="1"/>
  <c r="AM898" i="3"/>
  <c r="AI898" i="3"/>
  <c r="AG898" i="3"/>
  <c r="AE898" i="3"/>
  <c r="AF898" i="3" s="1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O898" i="3"/>
  <c r="N898" i="3"/>
  <c r="M898" i="3"/>
  <c r="L898" i="3"/>
  <c r="K898" i="3"/>
  <c r="BA897" i="3"/>
  <c r="AY897" i="3"/>
  <c r="AX897" i="3"/>
  <c r="AV897" i="3" s="1"/>
  <c r="AW897" i="3"/>
  <c r="AU897" i="3"/>
  <c r="AS897" i="3"/>
  <c r="AR897" i="3" s="1"/>
  <c r="AM897" i="3"/>
  <c r="AI897" i="3"/>
  <c r="AG897" i="3"/>
  <c r="AE897" i="3"/>
  <c r="AF897" i="3" s="1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O897" i="3"/>
  <c r="N897" i="3"/>
  <c r="M897" i="3"/>
  <c r="L897" i="3"/>
  <c r="K897" i="3"/>
  <c r="BA896" i="3"/>
  <c r="AY896" i="3"/>
  <c r="AX896" i="3"/>
  <c r="AV896" i="3" s="1"/>
  <c r="AW896" i="3"/>
  <c r="AU896" i="3"/>
  <c r="AS896" i="3"/>
  <c r="AR896" i="3" s="1"/>
  <c r="AM896" i="3"/>
  <c r="AI896" i="3"/>
  <c r="AG896" i="3"/>
  <c r="AE896" i="3"/>
  <c r="AF896" i="3" s="1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O896" i="3"/>
  <c r="N896" i="3"/>
  <c r="M896" i="3"/>
  <c r="L896" i="3"/>
  <c r="K896" i="3"/>
  <c r="BA895" i="3"/>
  <c r="AY895" i="3"/>
  <c r="AX895" i="3"/>
  <c r="AV895" i="3" s="1"/>
  <c r="AW895" i="3"/>
  <c r="AU895" i="3"/>
  <c r="AS895" i="3"/>
  <c r="AR895" i="3" s="1"/>
  <c r="AM895" i="3"/>
  <c r="AI895" i="3"/>
  <c r="AG895" i="3"/>
  <c r="AE895" i="3"/>
  <c r="AF895" i="3" s="1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O895" i="3"/>
  <c r="N895" i="3"/>
  <c r="M895" i="3"/>
  <c r="L895" i="3"/>
  <c r="K895" i="3"/>
  <c r="BA894" i="3"/>
  <c r="AY894" i="3"/>
  <c r="AX894" i="3"/>
  <c r="AV894" i="3" s="1"/>
  <c r="AW894" i="3"/>
  <c r="AU894" i="3"/>
  <c r="AS894" i="3"/>
  <c r="AR894" i="3" s="1"/>
  <c r="AM894" i="3"/>
  <c r="AI894" i="3"/>
  <c r="AG894" i="3"/>
  <c r="AE894" i="3"/>
  <c r="AF894" i="3" s="1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O894" i="3"/>
  <c r="N894" i="3"/>
  <c r="M894" i="3"/>
  <c r="L894" i="3"/>
  <c r="K894" i="3"/>
  <c r="BA893" i="3"/>
  <c r="AY893" i="3"/>
  <c r="AX893" i="3"/>
  <c r="AV893" i="3" s="1"/>
  <c r="AW893" i="3"/>
  <c r="AU893" i="3"/>
  <c r="AS893" i="3"/>
  <c r="AR893" i="3" s="1"/>
  <c r="AM893" i="3"/>
  <c r="AI893" i="3"/>
  <c r="AG893" i="3"/>
  <c r="AE893" i="3"/>
  <c r="AF893" i="3" s="1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O893" i="3"/>
  <c r="N893" i="3"/>
  <c r="M893" i="3"/>
  <c r="L893" i="3"/>
  <c r="K893" i="3"/>
  <c r="BA892" i="3"/>
  <c r="AY892" i="3"/>
  <c r="AX892" i="3"/>
  <c r="AV892" i="3" s="1"/>
  <c r="AW892" i="3"/>
  <c r="AU892" i="3"/>
  <c r="AS892" i="3"/>
  <c r="AR892" i="3" s="1"/>
  <c r="AM892" i="3"/>
  <c r="AI892" i="3"/>
  <c r="AG892" i="3"/>
  <c r="AE892" i="3"/>
  <c r="AF892" i="3" s="1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O892" i="3"/>
  <c r="N892" i="3"/>
  <c r="M892" i="3"/>
  <c r="L892" i="3"/>
  <c r="K892" i="3"/>
  <c r="BA891" i="3"/>
  <c r="AY891" i="3"/>
  <c r="AX891" i="3"/>
  <c r="AV891" i="3" s="1"/>
  <c r="AW891" i="3"/>
  <c r="AU891" i="3"/>
  <c r="AS891" i="3"/>
  <c r="AR891" i="3" s="1"/>
  <c r="AM891" i="3"/>
  <c r="AI891" i="3"/>
  <c r="AG891" i="3"/>
  <c r="AE891" i="3"/>
  <c r="AF891" i="3" s="1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O891" i="3"/>
  <c r="N891" i="3"/>
  <c r="M891" i="3"/>
  <c r="L891" i="3"/>
  <c r="K891" i="3"/>
  <c r="BA890" i="3"/>
  <c r="AY890" i="3"/>
  <c r="AX890" i="3"/>
  <c r="AV890" i="3" s="1"/>
  <c r="AW890" i="3"/>
  <c r="AU890" i="3"/>
  <c r="AS890" i="3"/>
  <c r="AR890" i="3" s="1"/>
  <c r="AM890" i="3"/>
  <c r="AI890" i="3"/>
  <c r="AG890" i="3"/>
  <c r="AE890" i="3"/>
  <c r="AF890" i="3" s="1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O890" i="3"/>
  <c r="N890" i="3"/>
  <c r="M890" i="3"/>
  <c r="L890" i="3"/>
  <c r="K890" i="3"/>
  <c r="BA889" i="3"/>
  <c r="AY889" i="3"/>
  <c r="AX889" i="3"/>
  <c r="AV889" i="3" s="1"/>
  <c r="AW889" i="3"/>
  <c r="AU889" i="3"/>
  <c r="AS889" i="3"/>
  <c r="AR889" i="3" s="1"/>
  <c r="AM889" i="3"/>
  <c r="AI889" i="3"/>
  <c r="AG889" i="3"/>
  <c r="AE889" i="3"/>
  <c r="AF889" i="3" s="1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O889" i="3"/>
  <c r="N889" i="3"/>
  <c r="M889" i="3"/>
  <c r="L889" i="3"/>
  <c r="K889" i="3"/>
  <c r="BA888" i="3"/>
  <c r="AY888" i="3"/>
  <c r="AX888" i="3"/>
  <c r="AV888" i="3" s="1"/>
  <c r="AW888" i="3"/>
  <c r="AU888" i="3"/>
  <c r="AS888" i="3"/>
  <c r="AR888" i="3" s="1"/>
  <c r="AM888" i="3"/>
  <c r="AI888" i="3"/>
  <c r="AG888" i="3"/>
  <c r="AE888" i="3"/>
  <c r="AF888" i="3" s="1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O888" i="3"/>
  <c r="N888" i="3"/>
  <c r="M888" i="3"/>
  <c r="L888" i="3"/>
  <c r="K888" i="3"/>
  <c r="BA887" i="3"/>
  <c r="AY887" i="3"/>
  <c r="AX887" i="3"/>
  <c r="AV887" i="3" s="1"/>
  <c r="AW887" i="3"/>
  <c r="AU887" i="3"/>
  <c r="AS887" i="3"/>
  <c r="AR887" i="3" s="1"/>
  <c r="AM887" i="3"/>
  <c r="AI887" i="3"/>
  <c r="AG887" i="3"/>
  <c r="AE887" i="3"/>
  <c r="AF887" i="3" s="1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O887" i="3"/>
  <c r="N887" i="3"/>
  <c r="M887" i="3"/>
  <c r="L887" i="3"/>
  <c r="K887" i="3"/>
  <c r="BA886" i="3"/>
  <c r="AY886" i="3"/>
  <c r="AX886" i="3"/>
  <c r="AV886" i="3" s="1"/>
  <c r="AW886" i="3"/>
  <c r="AU886" i="3"/>
  <c r="AS886" i="3"/>
  <c r="AR886" i="3" s="1"/>
  <c r="AM886" i="3"/>
  <c r="AI886" i="3"/>
  <c r="AG886" i="3"/>
  <c r="AE886" i="3"/>
  <c r="AF886" i="3" s="1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O886" i="3"/>
  <c r="N886" i="3"/>
  <c r="M886" i="3"/>
  <c r="L886" i="3"/>
  <c r="K886" i="3"/>
  <c r="BA885" i="3"/>
  <c r="AY885" i="3"/>
  <c r="AX885" i="3"/>
  <c r="AV885" i="3" s="1"/>
  <c r="AW885" i="3"/>
  <c r="AU885" i="3"/>
  <c r="AS885" i="3"/>
  <c r="AR885" i="3" s="1"/>
  <c r="AM885" i="3"/>
  <c r="AI885" i="3"/>
  <c r="AG885" i="3"/>
  <c r="AE885" i="3"/>
  <c r="AF885" i="3" s="1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O885" i="3"/>
  <c r="N885" i="3"/>
  <c r="M885" i="3"/>
  <c r="L885" i="3"/>
  <c r="K885" i="3"/>
  <c r="BA884" i="3"/>
  <c r="AY884" i="3"/>
  <c r="AX884" i="3"/>
  <c r="AV884" i="3" s="1"/>
  <c r="AW884" i="3"/>
  <c r="AU884" i="3"/>
  <c r="AS884" i="3"/>
  <c r="AR884" i="3" s="1"/>
  <c r="AM884" i="3"/>
  <c r="AI884" i="3"/>
  <c r="AG884" i="3"/>
  <c r="AE884" i="3"/>
  <c r="AF884" i="3" s="1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O884" i="3"/>
  <c r="N884" i="3"/>
  <c r="M884" i="3"/>
  <c r="L884" i="3"/>
  <c r="K884" i="3"/>
  <c r="BA883" i="3"/>
  <c r="AY883" i="3"/>
  <c r="AX883" i="3"/>
  <c r="AV883" i="3" s="1"/>
  <c r="AW883" i="3"/>
  <c r="AU883" i="3"/>
  <c r="AS883" i="3"/>
  <c r="AR883" i="3" s="1"/>
  <c r="AM883" i="3"/>
  <c r="AI883" i="3"/>
  <c r="AG883" i="3"/>
  <c r="AE883" i="3"/>
  <c r="AF883" i="3" s="1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O883" i="3"/>
  <c r="N883" i="3"/>
  <c r="M883" i="3"/>
  <c r="L883" i="3"/>
  <c r="K883" i="3"/>
  <c r="BA882" i="3"/>
  <c r="AY882" i="3"/>
  <c r="AX882" i="3"/>
  <c r="AV882" i="3" s="1"/>
  <c r="AW882" i="3"/>
  <c r="AU882" i="3"/>
  <c r="AS882" i="3"/>
  <c r="AR882" i="3" s="1"/>
  <c r="AM882" i="3"/>
  <c r="AI882" i="3"/>
  <c r="AG882" i="3"/>
  <c r="AE882" i="3"/>
  <c r="AF882" i="3" s="1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O882" i="3"/>
  <c r="N882" i="3"/>
  <c r="M882" i="3"/>
  <c r="L882" i="3"/>
  <c r="K882" i="3"/>
  <c r="BA881" i="3"/>
  <c r="AY881" i="3"/>
  <c r="AX881" i="3"/>
  <c r="AV881" i="3" s="1"/>
  <c r="AW881" i="3"/>
  <c r="AU881" i="3"/>
  <c r="AS881" i="3"/>
  <c r="AR881" i="3" s="1"/>
  <c r="AM881" i="3"/>
  <c r="AI881" i="3"/>
  <c r="AG881" i="3"/>
  <c r="AE881" i="3"/>
  <c r="AF881" i="3" s="1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O881" i="3"/>
  <c r="N881" i="3"/>
  <c r="M881" i="3"/>
  <c r="L881" i="3"/>
  <c r="K881" i="3"/>
  <c r="BA880" i="3"/>
  <c r="AY880" i="3"/>
  <c r="AX880" i="3"/>
  <c r="AV880" i="3" s="1"/>
  <c r="AW880" i="3"/>
  <c r="AU880" i="3"/>
  <c r="AS880" i="3"/>
  <c r="AR880" i="3" s="1"/>
  <c r="AM880" i="3"/>
  <c r="AI880" i="3"/>
  <c r="AG880" i="3"/>
  <c r="AE880" i="3"/>
  <c r="AF880" i="3" s="1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O880" i="3"/>
  <c r="N880" i="3"/>
  <c r="M880" i="3"/>
  <c r="L880" i="3"/>
  <c r="K880" i="3"/>
  <c r="BA879" i="3"/>
  <c r="AY879" i="3"/>
  <c r="AX879" i="3"/>
  <c r="AV879" i="3" s="1"/>
  <c r="AW879" i="3"/>
  <c r="AU879" i="3"/>
  <c r="AS879" i="3"/>
  <c r="AR879" i="3" s="1"/>
  <c r="AM879" i="3"/>
  <c r="AI879" i="3"/>
  <c r="AG879" i="3"/>
  <c r="AE879" i="3"/>
  <c r="AF879" i="3" s="1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O879" i="3"/>
  <c r="N879" i="3"/>
  <c r="M879" i="3"/>
  <c r="L879" i="3"/>
  <c r="K879" i="3"/>
  <c r="BA878" i="3"/>
  <c r="AY878" i="3"/>
  <c r="AX878" i="3"/>
  <c r="AV878" i="3" s="1"/>
  <c r="AW878" i="3"/>
  <c r="AU878" i="3"/>
  <c r="AS878" i="3"/>
  <c r="AR878" i="3" s="1"/>
  <c r="AM878" i="3"/>
  <c r="AI878" i="3"/>
  <c r="AG878" i="3"/>
  <c r="AE878" i="3"/>
  <c r="AF878" i="3" s="1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O878" i="3"/>
  <c r="N878" i="3"/>
  <c r="M878" i="3"/>
  <c r="L878" i="3"/>
  <c r="K878" i="3"/>
  <c r="BA877" i="3"/>
  <c r="AY877" i="3"/>
  <c r="AX877" i="3"/>
  <c r="AV877" i="3" s="1"/>
  <c r="AW877" i="3"/>
  <c r="AU877" i="3"/>
  <c r="AS877" i="3"/>
  <c r="AR877" i="3" s="1"/>
  <c r="AM877" i="3"/>
  <c r="AI877" i="3"/>
  <c r="AG877" i="3"/>
  <c r="AE877" i="3"/>
  <c r="AF877" i="3" s="1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O877" i="3"/>
  <c r="N877" i="3"/>
  <c r="M877" i="3"/>
  <c r="L877" i="3"/>
  <c r="K877" i="3"/>
  <c r="BA876" i="3"/>
  <c r="AY876" i="3"/>
  <c r="AX876" i="3"/>
  <c r="AV876" i="3" s="1"/>
  <c r="AW876" i="3"/>
  <c r="AU876" i="3"/>
  <c r="AS876" i="3"/>
  <c r="AR876" i="3" s="1"/>
  <c r="AM876" i="3"/>
  <c r="AI876" i="3"/>
  <c r="AG876" i="3"/>
  <c r="AE876" i="3"/>
  <c r="AF876" i="3" s="1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O876" i="3"/>
  <c r="N876" i="3"/>
  <c r="M876" i="3"/>
  <c r="L876" i="3"/>
  <c r="K876" i="3"/>
  <c r="BA875" i="3"/>
  <c r="AY875" i="3"/>
  <c r="AX875" i="3"/>
  <c r="AV875" i="3" s="1"/>
  <c r="AW875" i="3"/>
  <c r="AU875" i="3"/>
  <c r="AS875" i="3"/>
  <c r="AR875" i="3" s="1"/>
  <c r="AM875" i="3"/>
  <c r="AI875" i="3"/>
  <c r="AG875" i="3"/>
  <c r="AE875" i="3"/>
  <c r="AF875" i="3" s="1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O875" i="3"/>
  <c r="N875" i="3"/>
  <c r="M875" i="3"/>
  <c r="L875" i="3"/>
  <c r="K875" i="3"/>
  <c r="BA874" i="3"/>
  <c r="AY874" i="3"/>
  <c r="AX874" i="3"/>
  <c r="AV874" i="3" s="1"/>
  <c r="AW874" i="3"/>
  <c r="AU874" i="3"/>
  <c r="AS874" i="3"/>
  <c r="AR874" i="3" s="1"/>
  <c r="AM874" i="3"/>
  <c r="AI874" i="3"/>
  <c r="AG874" i="3"/>
  <c r="AE874" i="3"/>
  <c r="AF874" i="3" s="1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O874" i="3"/>
  <c r="N874" i="3"/>
  <c r="M874" i="3"/>
  <c r="L874" i="3"/>
  <c r="K874" i="3"/>
  <c r="BA873" i="3"/>
  <c r="AY873" i="3"/>
  <c r="AX873" i="3"/>
  <c r="AV873" i="3" s="1"/>
  <c r="AW873" i="3"/>
  <c r="AU873" i="3"/>
  <c r="AS873" i="3"/>
  <c r="AR873" i="3" s="1"/>
  <c r="AM873" i="3"/>
  <c r="AI873" i="3"/>
  <c r="AG873" i="3"/>
  <c r="AE873" i="3"/>
  <c r="AF873" i="3" s="1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O873" i="3"/>
  <c r="N873" i="3"/>
  <c r="M873" i="3"/>
  <c r="L873" i="3"/>
  <c r="K873" i="3"/>
  <c r="BA872" i="3"/>
  <c r="AY872" i="3"/>
  <c r="AX872" i="3"/>
  <c r="AV872" i="3" s="1"/>
  <c r="AW872" i="3"/>
  <c r="AU872" i="3"/>
  <c r="AS872" i="3"/>
  <c r="AR872" i="3" s="1"/>
  <c r="AM872" i="3"/>
  <c r="AI872" i="3"/>
  <c r="AG872" i="3"/>
  <c r="AE872" i="3"/>
  <c r="AF872" i="3" s="1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O872" i="3"/>
  <c r="N872" i="3"/>
  <c r="M872" i="3"/>
  <c r="L872" i="3"/>
  <c r="K872" i="3"/>
  <c r="BA871" i="3"/>
  <c r="AY871" i="3"/>
  <c r="AX871" i="3"/>
  <c r="AV871" i="3" s="1"/>
  <c r="AW871" i="3"/>
  <c r="AU871" i="3"/>
  <c r="AS871" i="3"/>
  <c r="AM871" i="3" s="1"/>
  <c r="AI871" i="3"/>
  <c r="AG871" i="3"/>
  <c r="AE871" i="3"/>
  <c r="AF871" i="3" s="1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O871" i="3"/>
  <c r="N871" i="3"/>
  <c r="M871" i="3"/>
  <c r="L871" i="3"/>
  <c r="K871" i="3"/>
  <c r="BA870" i="3"/>
  <c r="AY870" i="3"/>
  <c r="AX870" i="3"/>
  <c r="AV870" i="3" s="1"/>
  <c r="AW870" i="3"/>
  <c r="AU870" i="3"/>
  <c r="AS870" i="3"/>
  <c r="AM870" i="3"/>
  <c r="AI870" i="3"/>
  <c r="AG870" i="3"/>
  <c r="AE870" i="3"/>
  <c r="AF870" i="3" s="1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O870" i="3"/>
  <c r="N870" i="3"/>
  <c r="M870" i="3"/>
  <c r="L870" i="3"/>
  <c r="K870" i="3"/>
  <c r="BA869" i="3"/>
  <c r="AY869" i="3"/>
  <c r="AX869" i="3"/>
  <c r="AV869" i="3" s="1"/>
  <c r="AW869" i="3"/>
  <c r="AU869" i="3"/>
  <c r="AS869" i="3"/>
  <c r="AM869" i="3"/>
  <c r="AI869" i="3"/>
  <c r="AG869" i="3"/>
  <c r="AE869" i="3"/>
  <c r="AF869" i="3" s="1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O869" i="3"/>
  <c r="N869" i="3"/>
  <c r="M869" i="3"/>
  <c r="L869" i="3"/>
  <c r="K869" i="3"/>
  <c r="BA868" i="3"/>
  <c r="AY868" i="3"/>
  <c r="AX868" i="3"/>
  <c r="AV868" i="3" s="1"/>
  <c r="AW868" i="3"/>
  <c r="AU868" i="3"/>
  <c r="AS868" i="3"/>
  <c r="AM868" i="3" s="1"/>
  <c r="AI868" i="3"/>
  <c r="AG868" i="3"/>
  <c r="AE868" i="3"/>
  <c r="AF868" i="3" s="1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O868" i="3"/>
  <c r="N868" i="3"/>
  <c r="M868" i="3"/>
  <c r="L868" i="3"/>
  <c r="K868" i="3"/>
  <c r="BA867" i="3"/>
  <c r="AY867" i="3"/>
  <c r="AX867" i="3"/>
  <c r="AV867" i="3" s="1"/>
  <c r="AW867" i="3"/>
  <c r="AU867" i="3"/>
  <c r="AS867" i="3"/>
  <c r="AM867" i="3" s="1"/>
  <c r="AI867" i="3"/>
  <c r="AG867" i="3"/>
  <c r="AE867" i="3"/>
  <c r="AF867" i="3" s="1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O867" i="3"/>
  <c r="N867" i="3"/>
  <c r="M867" i="3"/>
  <c r="L867" i="3"/>
  <c r="K867" i="3"/>
  <c r="BA866" i="3"/>
  <c r="AY866" i="3"/>
  <c r="AX866" i="3"/>
  <c r="AV866" i="3" s="1"/>
  <c r="AW866" i="3"/>
  <c r="AU866" i="3"/>
  <c r="AS866" i="3"/>
  <c r="AM866" i="3"/>
  <c r="AI866" i="3"/>
  <c r="AG866" i="3"/>
  <c r="AE866" i="3"/>
  <c r="AF866" i="3" s="1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O866" i="3"/>
  <c r="N866" i="3"/>
  <c r="M866" i="3"/>
  <c r="L866" i="3"/>
  <c r="K866" i="3"/>
  <c r="BA865" i="3"/>
  <c r="AY865" i="3"/>
  <c r="AX865" i="3"/>
  <c r="AV865" i="3" s="1"/>
  <c r="AW865" i="3"/>
  <c r="AU865" i="3"/>
  <c r="AS865" i="3"/>
  <c r="AM865" i="3" s="1"/>
  <c r="AI865" i="3"/>
  <c r="AG865" i="3"/>
  <c r="AE865" i="3"/>
  <c r="AF865" i="3" s="1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O865" i="3"/>
  <c r="N865" i="3"/>
  <c r="M865" i="3"/>
  <c r="L865" i="3"/>
  <c r="K865" i="3"/>
  <c r="BA864" i="3"/>
  <c r="AY864" i="3"/>
  <c r="AX864" i="3"/>
  <c r="AV864" i="3" s="1"/>
  <c r="AW864" i="3"/>
  <c r="AU864" i="3"/>
  <c r="AS864" i="3"/>
  <c r="AM864" i="3"/>
  <c r="AI864" i="3"/>
  <c r="AG864" i="3"/>
  <c r="AE864" i="3"/>
  <c r="AF864" i="3" s="1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O864" i="3"/>
  <c r="N864" i="3"/>
  <c r="M864" i="3"/>
  <c r="L864" i="3"/>
  <c r="K864" i="3"/>
  <c r="BA863" i="3"/>
  <c r="AY863" i="3"/>
  <c r="AX863" i="3"/>
  <c r="AV863" i="3" s="1"/>
  <c r="AW863" i="3"/>
  <c r="AU863" i="3"/>
  <c r="AS863" i="3"/>
  <c r="AM863" i="3"/>
  <c r="AI863" i="3"/>
  <c r="AG863" i="3"/>
  <c r="AE863" i="3"/>
  <c r="AF863" i="3" s="1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O863" i="3"/>
  <c r="N863" i="3"/>
  <c r="M863" i="3"/>
  <c r="L863" i="3"/>
  <c r="K863" i="3"/>
  <c r="BA862" i="3"/>
  <c r="AY862" i="3"/>
  <c r="AX862" i="3"/>
  <c r="AV862" i="3" s="1"/>
  <c r="AW862" i="3"/>
  <c r="AU862" i="3"/>
  <c r="AS862" i="3"/>
  <c r="AO862" i="3" s="1"/>
  <c r="AI862" i="3"/>
  <c r="AG862" i="3"/>
  <c r="AE862" i="3"/>
  <c r="AF862" i="3" s="1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O862" i="3"/>
  <c r="N862" i="3"/>
  <c r="M862" i="3"/>
  <c r="L862" i="3"/>
  <c r="K862" i="3"/>
  <c r="BA861" i="3"/>
  <c r="AY861" i="3"/>
  <c r="AX861" i="3"/>
  <c r="AV861" i="3" s="1"/>
  <c r="AW861" i="3"/>
  <c r="AU861" i="3"/>
  <c r="AS861" i="3"/>
  <c r="AO861" i="3" s="1"/>
  <c r="AM861" i="3"/>
  <c r="AI861" i="3"/>
  <c r="AG861" i="3"/>
  <c r="AE861" i="3"/>
  <c r="AF861" i="3" s="1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O861" i="3"/>
  <c r="N861" i="3"/>
  <c r="M861" i="3"/>
  <c r="L861" i="3"/>
  <c r="K861" i="3"/>
  <c r="BA860" i="3"/>
  <c r="AY860" i="3"/>
  <c r="AX860" i="3"/>
  <c r="AV860" i="3" s="1"/>
  <c r="AW860" i="3"/>
  <c r="AU860" i="3"/>
  <c r="AS860" i="3"/>
  <c r="AO860" i="3"/>
  <c r="AM860" i="3"/>
  <c r="AI860" i="3"/>
  <c r="AG860" i="3"/>
  <c r="AE860" i="3"/>
  <c r="AF860" i="3" s="1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O860" i="3"/>
  <c r="N860" i="3"/>
  <c r="M860" i="3"/>
  <c r="L860" i="3"/>
  <c r="K860" i="3"/>
  <c r="BA859" i="3"/>
  <c r="AY859" i="3"/>
  <c r="AX859" i="3"/>
  <c r="AV859" i="3" s="1"/>
  <c r="AW859" i="3"/>
  <c r="AU859" i="3"/>
  <c r="AS859" i="3"/>
  <c r="AO859" i="3"/>
  <c r="AM859" i="3"/>
  <c r="AI859" i="3"/>
  <c r="AG859" i="3"/>
  <c r="AE859" i="3"/>
  <c r="AF859" i="3" s="1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O859" i="3"/>
  <c r="N859" i="3"/>
  <c r="M859" i="3"/>
  <c r="L859" i="3"/>
  <c r="K859" i="3"/>
  <c r="BA858" i="3"/>
  <c r="AY858" i="3"/>
  <c r="AX858" i="3"/>
  <c r="AV858" i="3" s="1"/>
  <c r="AW858" i="3"/>
  <c r="AU858" i="3"/>
  <c r="AS858" i="3"/>
  <c r="AO858" i="3"/>
  <c r="AM858" i="3"/>
  <c r="AI858" i="3"/>
  <c r="AG858" i="3"/>
  <c r="AE858" i="3"/>
  <c r="AF858" i="3" s="1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O858" i="3"/>
  <c r="N858" i="3"/>
  <c r="M858" i="3"/>
  <c r="L858" i="3"/>
  <c r="K858" i="3"/>
  <c r="BA857" i="3"/>
  <c r="AY857" i="3"/>
  <c r="AX857" i="3"/>
  <c r="AV857" i="3" s="1"/>
  <c r="AW857" i="3"/>
  <c r="AU857" i="3"/>
  <c r="AS857" i="3"/>
  <c r="AO857" i="3"/>
  <c r="AM857" i="3"/>
  <c r="AI857" i="3"/>
  <c r="AG857" i="3"/>
  <c r="AE857" i="3"/>
  <c r="AF857" i="3" s="1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O857" i="3"/>
  <c r="N857" i="3"/>
  <c r="M857" i="3"/>
  <c r="L857" i="3"/>
  <c r="K857" i="3"/>
  <c r="BA856" i="3"/>
  <c r="AY856" i="3"/>
  <c r="AX856" i="3"/>
  <c r="AV856" i="3" s="1"/>
  <c r="AW856" i="3"/>
  <c r="AU856" i="3"/>
  <c r="AS856" i="3"/>
  <c r="AO856" i="3"/>
  <c r="AM856" i="3"/>
  <c r="AI856" i="3"/>
  <c r="AG856" i="3"/>
  <c r="AE856" i="3"/>
  <c r="AF856" i="3" s="1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O856" i="3"/>
  <c r="N856" i="3"/>
  <c r="M856" i="3"/>
  <c r="L856" i="3"/>
  <c r="K856" i="3"/>
  <c r="BA855" i="3"/>
  <c r="AY855" i="3"/>
  <c r="AX855" i="3"/>
  <c r="AV855" i="3" s="1"/>
  <c r="AW855" i="3"/>
  <c r="AU855" i="3"/>
  <c r="AS855" i="3"/>
  <c r="AO855" i="3"/>
  <c r="AM855" i="3"/>
  <c r="AI855" i="3"/>
  <c r="AG855" i="3"/>
  <c r="AE855" i="3"/>
  <c r="AF855" i="3" s="1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O855" i="3"/>
  <c r="N855" i="3"/>
  <c r="M855" i="3"/>
  <c r="L855" i="3"/>
  <c r="K855" i="3"/>
  <c r="BA854" i="3"/>
  <c r="AY854" i="3"/>
  <c r="AX854" i="3"/>
  <c r="AV854" i="3" s="1"/>
  <c r="AW854" i="3"/>
  <c r="AU854" i="3"/>
  <c r="AS854" i="3"/>
  <c r="AO854" i="3"/>
  <c r="AM854" i="3"/>
  <c r="AI854" i="3"/>
  <c r="AG854" i="3"/>
  <c r="AE854" i="3"/>
  <c r="AF854" i="3" s="1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O854" i="3"/>
  <c r="N854" i="3"/>
  <c r="M854" i="3"/>
  <c r="L854" i="3"/>
  <c r="K854" i="3"/>
  <c r="BA853" i="3"/>
  <c r="AY853" i="3"/>
  <c r="AX853" i="3"/>
  <c r="AV853" i="3" s="1"/>
  <c r="AW853" i="3"/>
  <c r="AU853" i="3"/>
  <c r="AS853" i="3"/>
  <c r="AO853" i="3"/>
  <c r="AM853" i="3"/>
  <c r="AI853" i="3"/>
  <c r="AG853" i="3"/>
  <c r="AE853" i="3"/>
  <c r="AF853" i="3" s="1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O853" i="3"/>
  <c r="N853" i="3"/>
  <c r="M853" i="3"/>
  <c r="L853" i="3"/>
  <c r="K853" i="3"/>
  <c r="BA852" i="3"/>
  <c r="AY852" i="3"/>
  <c r="AX852" i="3"/>
  <c r="AV852" i="3" s="1"/>
  <c r="AW852" i="3"/>
  <c r="AU852" i="3"/>
  <c r="AS852" i="3"/>
  <c r="AO852" i="3"/>
  <c r="AM852" i="3"/>
  <c r="AI852" i="3"/>
  <c r="AG852" i="3"/>
  <c r="AE852" i="3"/>
  <c r="AF852" i="3" s="1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O852" i="3"/>
  <c r="N852" i="3"/>
  <c r="M852" i="3"/>
  <c r="L852" i="3"/>
  <c r="K852" i="3"/>
  <c r="BA851" i="3"/>
  <c r="AY851" i="3"/>
  <c r="AX851" i="3"/>
  <c r="AV851" i="3" s="1"/>
  <c r="AW851" i="3"/>
  <c r="AU851" i="3"/>
  <c r="AS851" i="3"/>
  <c r="AO851" i="3"/>
  <c r="AM851" i="3"/>
  <c r="AI851" i="3"/>
  <c r="AG851" i="3"/>
  <c r="AE851" i="3"/>
  <c r="AF851" i="3" s="1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O851" i="3"/>
  <c r="N851" i="3"/>
  <c r="M851" i="3"/>
  <c r="L851" i="3"/>
  <c r="K851" i="3"/>
  <c r="BA850" i="3"/>
  <c r="AY850" i="3"/>
  <c r="AX850" i="3"/>
  <c r="AV850" i="3" s="1"/>
  <c r="AW850" i="3"/>
  <c r="AU850" i="3"/>
  <c r="AS850" i="3"/>
  <c r="AO850" i="3"/>
  <c r="AM850" i="3"/>
  <c r="AI850" i="3"/>
  <c r="AG850" i="3"/>
  <c r="AE850" i="3"/>
  <c r="AF850" i="3" s="1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O850" i="3"/>
  <c r="N850" i="3"/>
  <c r="M850" i="3"/>
  <c r="L850" i="3"/>
  <c r="K850" i="3"/>
  <c r="BA849" i="3"/>
  <c r="AY849" i="3"/>
  <c r="AX849" i="3"/>
  <c r="AV849" i="3" s="1"/>
  <c r="AW849" i="3"/>
  <c r="AU849" i="3"/>
  <c r="AS849" i="3"/>
  <c r="AO849" i="3"/>
  <c r="AM849" i="3"/>
  <c r="AI849" i="3"/>
  <c r="AG849" i="3"/>
  <c r="AE849" i="3"/>
  <c r="AF849" i="3" s="1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O849" i="3"/>
  <c r="N849" i="3"/>
  <c r="M849" i="3"/>
  <c r="L849" i="3"/>
  <c r="K849" i="3"/>
  <c r="BA848" i="3"/>
  <c r="AY848" i="3"/>
  <c r="AX848" i="3"/>
  <c r="AV848" i="3" s="1"/>
  <c r="AW848" i="3"/>
  <c r="AU848" i="3"/>
  <c r="AS848" i="3"/>
  <c r="AQ848" i="3"/>
  <c r="AO848" i="3"/>
  <c r="AM848" i="3"/>
  <c r="AE848" i="3"/>
  <c r="AK848" i="3" s="1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O848" i="3"/>
  <c r="N848" i="3"/>
  <c r="M848" i="3"/>
  <c r="L848" i="3"/>
  <c r="K848" i="3"/>
  <c r="BA847" i="3"/>
  <c r="AY847" i="3"/>
  <c r="AX847" i="3"/>
  <c r="AV847" i="3" s="1"/>
  <c r="AW847" i="3"/>
  <c r="AU847" i="3"/>
  <c r="AS847" i="3"/>
  <c r="AO847" i="3" s="1"/>
  <c r="AQ847" i="3"/>
  <c r="AM847" i="3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O847" i="3"/>
  <c r="N847" i="3"/>
  <c r="M847" i="3"/>
  <c r="L847" i="3"/>
  <c r="K847" i="3"/>
  <c r="BA846" i="3"/>
  <c r="AY846" i="3"/>
  <c r="AX846" i="3"/>
  <c r="AV846" i="3" s="1"/>
  <c r="AW846" i="3"/>
  <c r="AU846" i="3"/>
  <c r="AS846" i="3"/>
  <c r="AQ846" i="3"/>
  <c r="AO846" i="3"/>
  <c r="AM846" i="3"/>
  <c r="AI846" i="3"/>
  <c r="AE846" i="3"/>
  <c r="AK846" i="3" s="1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O846" i="3"/>
  <c r="N846" i="3"/>
  <c r="M846" i="3"/>
  <c r="L846" i="3"/>
  <c r="K846" i="3"/>
  <c r="BA845" i="3"/>
  <c r="AY845" i="3"/>
  <c r="AX845" i="3"/>
  <c r="AV845" i="3" s="1"/>
  <c r="AW845" i="3"/>
  <c r="AU845" i="3"/>
  <c r="AS845" i="3"/>
  <c r="AQ845" i="3"/>
  <c r="AO845" i="3"/>
  <c r="AM845" i="3"/>
  <c r="AE845" i="3"/>
  <c r="AK845" i="3" s="1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O845" i="3"/>
  <c r="N845" i="3"/>
  <c r="M845" i="3"/>
  <c r="L845" i="3"/>
  <c r="K845" i="3"/>
  <c r="BA844" i="3"/>
  <c r="AY844" i="3"/>
  <c r="AX844" i="3"/>
  <c r="AV844" i="3" s="1"/>
  <c r="AW844" i="3"/>
  <c r="AU844" i="3"/>
  <c r="AS844" i="3"/>
  <c r="AO844" i="3" s="1"/>
  <c r="AQ844" i="3"/>
  <c r="AM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O844" i="3"/>
  <c r="N844" i="3"/>
  <c r="M844" i="3"/>
  <c r="L844" i="3"/>
  <c r="K844" i="3"/>
  <c r="BA843" i="3"/>
  <c r="AY843" i="3"/>
  <c r="AX843" i="3"/>
  <c r="AV843" i="3" s="1"/>
  <c r="AW843" i="3"/>
  <c r="AU843" i="3"/>
  <c r="AS843" i="3"/>
  <c r="AQ843" i="3"/>
  <c r="AO843" i="3"/>
  <c r="AM843" i="3"/>
  <c r="AI843" i="3"/>
  <c r="AE843" i="3"/>
  <c r="AK843" i="3" s="1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O843" i="3"/>
  <c r="N843" i="3"/>
  <c r="M843" i="3"/>
  <c r="L843" i="3"/>
  <c r="K843" i="3"/>
  <c r="BA842" i="3"/>
  <c r="AY842" i="3"/>
  <c r="AX842" i="3"/>
  <c r="AV842" i="3" s="1"/>
  <c r="AW842" i="3"/>
  <c r="AU842" i="3"/>
  <c r="AS842" i="3"/>
  <c r="AQ842" i="3"/>
  <c r="AO842" i="3"/>
  <c r="AM842" i="3"/>
  <c r="AE842" i="3"/>
  <c r="AK842" i="3" s="1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O842" i="3"/>
  <c r="N842" i="3"/>
  <c r="M842" i="3"/>
  <c r="L842" i="3"/>
  <c r="K842" i="3"/>
  <c r="BA841" i="3"/>
  <c r="AY841" i="3"/>
  <c r="AX841" i="3"/>
  <c r="AV841" i="3" s="1"/>
  <c r="AW841" i="3"/>
  <c r="AU841" i="3"/>
  <c r="AS841" i="3"/>
  <c r="AO841" i="3" s="1"/>
  <c r="AQ841" i="3"/>
  <c r="AM841" i="3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O841" i="3"/>
  <c r="N841" i="3"/>
  <c r="M841" i="3"/>
  <c r="L841" i="3"/>
  <c r="K841" i="3"/>
  <c r="BA840" i="3"/>
  <c r="AY840" i="3"/>
  <c r="AX840" i="3"/>
  <c r="AV840" i="3" s="1"/>
  <c r="AW840" i="3"/>
  <c r="AU840" i="3"/>
  <c r="AS840" i="3"/>
  <c r="AQ840" i="3"/>
  <c r="AO840" i="3"/>
  <c r="AM840" i="3"/>
  <c r="AI840" i="3"/>
  <c r="AE840" i="3"/>
  <c r="AK840" i="3" s="1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O840" i="3"/>
  <c r="N840" i="3"/>
  <c r="M840" i="3"/>
  <c r="L840" i="3"/>
  <c r="K840" i="3"/>
  <c r="BA839" i="3"/>
  <c r="AY839" i="3"/>
  <c r="AX839" i="3"/>
  <c r="AV839" i="3" s="1"/>
  <c r="AW839" i="3"/>
  <c r="AU839" i="3"/>
  <c r="AS839" i="3"/>
  <c r="AQ839" i="3"/>
  <c r="AO839" i="3"/>
  <c r="AM839" i="3"/>
  <c r="AE839" i="3"/>
  <c r="AK839" i="3" s="1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O839" i="3"/>
  <c r="N839" i="3"/>
  <c r="M839" i="3"/>
  <c r="L839" i="3"/>
  <c r="K839" i="3"/>
  <c r="BA838" i="3"/>
  <c r="AY838" i="3"/>
  <c r="AX838" i="3"/>
  <c r="AV838" i="3" s="1"/>
  <c r="AW838" i="3"/>
  <c r="AU838" i="3"/>
  <c r="AS838" i="3"/>
  <c r="AO838" i="3" s="1"/>
  <c r="AQ838" i="3"/>
  <c r="AM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O838" i="3"/>
  <c r="N838" i="3"/>
  <c r="M838" i="3"/>
  <c r="L838" i="3"/>
  <c r="K838" i="3"/>
  <c r="BA837" i="3"/>
  <c r="AY837" i="3"/>
  <c r="AX837" i="3"/>
  <c r="AV837" i="3" s="1"/>
  <c r="AW837" i="3"/>
  <c r="AU837" i="3"/>
  <c r="AS837" i="3"/>
  <c r="AQ837" i="3"/>
  <c r="AO837" i="3"/>
  <c r="AM837" i="3"/>
  <c r="AI837" i="3"/>
  <c r="AE837" i="3"/>
  <c r="AK837" i="3" s="1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O837" i="3"/>
  <c r="N837" i="3"/>
  <c r="M837" i="3"/>
  <c r="L837" i="3"/>
  <c r="K837" i="3"/>
  <c r="BA836" i="3"/>
  <c r="AY836" i="3"/>
  <c r="AX836" i="3"/>
  <c r="AV836" i="3" s="1"/>
  <c r="AW836" i="3"/>
  <c r="AU836" i="3"/>
  <c r="AS836" i="3"/>
  <c r="AQ836" i="3"/>
  <c r="AO836" i="3"/>
  <c r="AM836" i="3"/>
  <c r="AE836" i="3"/>
  <c r="AK836" i="3" s="1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O836" i="3"/>
  <c r="N836" i="3"/>
  <c r="M836" i="3"/>
  <c r="L836" i="3"/>
  <c r="K836" i="3"/>
  <c r="BA835" i="3"/>
  <c r="AY835" i="3"/>
  <c r="AX835" i="3"/>
  <c r="AV835" i="3" s="1"/>
  <c r="AW835" i="3"/>
  <c r="AU835" i="3"/>
  <c r="AS835" i="3"/>
  <c r="AO835" i="3" s="1"/>
  <c r="AQ835" i="3"/>
  <c r="AM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O835" i="3"/>
  <c r="N835" i="3"/>
  <c r="M835" i="3"/>
  <c r="L835" i="3"/>
  <c r="K835" i="3"/>
  <c r="BA834" i="3"/>
  <c r="AY834" i="3"/>
  <c r="AX834" i="3"/>
  <c r="AV834" i="3" s="1"/>
  <c r="AW834" i="3"/>
  <c r="AU834" i="3"/>
  <c r="AS834" i="3"/>
  <c r="AQ834" i="3"/>
  <c r="AO834" i="3"/>
  <c r="AM834" i="3"/>
  <c r="AI834" i="3"/>
  <c r="AE834" i="3"/>
  <c r="AK834" i="3" s="1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O834" i="3"/>
  <c r="N834" i="3"/>
  <c r="M834" i="3"/>
  <c r="L834" i="3"/>
  <c r="K834" i="3"/>
  <c r="BA833" i="3"/>
  <c r="AY833" i="3"/>
  <c r="AX833" i="3"/>
  <c r="AV833" i="3" s="1"/>
  <c r="AW833" i="3"/>
  <c r="AU833" i="3"/>
  <c r="AS833" i="3"/>
  <c r="AQ833" i="3"/>
  <c r="AO833" i="3"/>
  <c r="AM833" i="3"/>
  <c r="AE833" i="3"/>
  <c r="AK833" i="3" s="1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O833" i="3"/>
  <c r="N833" i="3"/>
  <c r="M833" i="3"/>
  <c r="L833" i="3"/>
  <c r="K833" i="3"/>
  <c r="BA832" i="3"/>
  <c r="AY832" i="3"/>
  <c r="AX832" i="3"/>
  <c r="AV832" i="3" s="1"/>
  <c r="AW832" i="3"/>
  <c r="AU832" i="3"/>
  <c r="AS832" i="3"/>
  <c r="AO832" i="3" s="1"/>
  <c r="AQ832" i="3"/>
  <c r="AM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O832" i="3"/>
  <c r="N832" i="3"/>
  <c r="M832" i="3"/>
  <c r="L832" i="3"/>
  <c r="K832" i="3"/>
  <c r="BA831" i="3"/>
  <c r="AY831" i="3"/>
  <c r="AX831" i="3"/>
  <c r="AV831" i="3" s="1"/>
  <c r="AW831" i="3"/>
  <c r="AU831" i="3"/>
  <c r="AS831" i="3"/>
  <c r="AQ831" i="3"/>
  <c r="AO831" i="3"/>
  <c r="AM831" i="3"/>
  <c r="AI831" i="3"/>
  <c r="AE831" i="3"/>
  <c r="AK831" i="3" s="1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O831" i="3"/>
  <c r="N831" i="3"/>
  <c r="M831" i="3"/>
  <c r="L831" i="3"/>
  <c r="K831" i="3"/>
  <c r="BA830" i="3"/>
  <c r="AY830" i="3"/>
  <c r="AX830" i="3"/>
  <c r="AV830" i="3" s="1"/>
  <c r="AW830" i="3"/>
  <c r="AU830" i="3"/>
  <c r="AS830" i="3"/>
  <c r="AQ830" i="3"/>
  <c r="AO830" i="3"/>
  <c r="AM830" i="3"/>
  <c r="AE830" i="3"/>
  <c r="AK830" i="3" s="1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O830" i="3"/>
  <c r="N830" i="3"/>
  <c r="M830" i="3"/>
  <c r="L830" i="3"/>
  <c r="K830" i="3"/>
  <c r="BA829" i="3"/>
  <c r="AY829" i="3"/>
  <c r="AX829" i="3"/>
  <c r="AV829" i="3" s="1"/>
  <c r="AW829" i="3"/>
  <c r="AU829" i="3"/>
  <c r="AS829" i="3"/>
  <c r="AO829" i="3" s="1"/>
  <c r="AQ829" i="3"/>
  <c r="AM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O829" i="3"/>
  <c r="N829" i="3"/>
  <c r="M829" i="3"/>
  <c r="L829" i="3"/>
  <c r="K829" i="3"/>
  <c r="BA828" i="3"/>
  <c r="AY828" i="3"/>
  <c r="AX828" i="3"/>
  <c r="AV828" i="3" s="1"/>
  <c r="AW828" i="3"/>
  <c r="AU828" i="3"/>
  <c r="AS828" i="3"/>
  <c r="AQ828" i="3"/>
  <c r="AO828" i="3"/>
  <c r="AM828" i="3"/>
  <c r="AI828" i="3"/>
  <c r="AE828" i="3"/>
  <c r="AK828" i="3" s="1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O828" i="3"/>
  <c r="N828" i="3"/>
  <c r="M828" i="3"/>
  <c r="L828" i="3"/>
  <c r="K828" i="3"/>
  <c r="BA827" i="3"/>
  <c r="AY827" i="3"/>
  <c r="AX827" i="3"/>
  <c r="AV827" i="3" s="1"/>
  <c r="AW827" i="3"/>
  <c r="AU827" i="3"/>
  <c r="AS827" i="3"/>
  <c r="AQ827" i="3"/>
  <c r="AO827" i="3"/>
  <c r="AM827" i="3"/>
  <c r="AE827" i="3"/>
  <c r="AK827" i="3" s="1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O827" i="3"/>
  <c r="N827" i="3"/>
  <c r="M827" i="3"/>
  <c r="L827" i="3"/>
  <c r="K827" i="3"/>
  <c r="BA826" i="3"/>
  <c r="AY826" i="3"/>
  <c r="AX826" i="3"/>
  <c r="AV826" i="3" s="1"/>
  <c r="AW826" i="3"/>
  <c r="AU826" i="3"/>
  <c r="AS826" i="3"/>
  <c r="AO826" i="3" s="1"/>
  <c r="AQ826" i="3"/>
  <c r="AM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O826" i="3"/>
  <c r="N826" i="3"/>
  <c r="M826" i="3"/>
  <c r="L826" i="3"/>
  <c r="K826" i="3"/>
  <c r="BA825" i="3"/>
  <c r="AY825" i="3"/>
  <c r="AX825" i="3"/>
  <c r="AV825" i="3" s="1"/>
  <c r="AW825" i="3"/>
  <c r="AU825" i="3"/>
  <c r="AS825" i="3"/>
  <c r="AQ825" i="3"/>
  <c r="AO825" i="3"/>
  <c r="AM825" i="3"/>
  <c r="AI825" i="3"/>
  <c r="AE825" i="3"/>
  <c r="AK825" i="3" s="1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O825" i="3"/>
  <c r="N825" i="3"/>
  <c r="M825" i="3"/>
  <c r="L825" i="3"/>
  <c r="K825" i="3"/>
  <c r="BA824" i="3"/>
  <c r="AY824" i="3"/>
  <c r="AX824" i="3"/>
  <c r="AV824" i="3" s="1"/>
  <c r="AW824" i="3"/>
  <c r="AU824" i="3"/>
  <c r="AS824" i="3"/>
  <c r="AQ824" i="3"/>
  <c r="AO824" i="3"/>
  <c r="AM824" i="3"/>
  <c r="AE824" i="3"/>
  <c r="AK824" i="3" s="1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O824" i="3"/>
  <c r="N824" i="3"/>
  <c r="M824" i="3"/>
  <c r="L824" i="3"/>
  <c r="K824" i="3"/>
  <c r="BA823" i="3"/>
  <c r="AY823" i="3"/>
  <c r="AX823" i="3"/>
  <c r="AV823" i="3" s="1"/>
  <c r="AW823" i="3"/>
  <c r="AU823" i="3"/>
  <c r="AS823" i="3"/>
  <c r="AO823" i="3" s="1"/>
  <c r="AQ823" i="3"/>
  <c r="AM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O823" i="3"/>
  <c r="N823" i="3"/>
  <c r="M823" i="3"/>
  <c r="L823" i="3"/>
  <c r="K823" i="3"/>
  <c r="BA822" i="3"/>
  <c r="AY822" i="3"/>
  <c r="AX822" i="3"/>
  <c r="AV822" i="3" s="1"/>
  <c r="AW822" i="3"/>
  <c r="AU822" i="3"/>
  <c r="AS822" i="3"/>
  <c r="AQ822" i="3"/>
  <c r="AO822" i="3"/>
  <c r="AM822" i="3"/>
  <c r="AI822" i="3"/>
  <c r="AE822" i="3"/>
  <c r="AK822" i="3" s="1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O822" i="3"/>
  <c r="N822" i="3"/>
  <c r="M822" i="3"/>
  <c r="L822" i="3"/>
  <c r="K822" i="3"/>
  <c r="BA821" i="3"/>
  <c r="AY821" i="3"/>
  <c r="AX821" i="3"/>
  <c r="AV821" i="3" s="1"/>
  <c r="AW821" i="3"/>
  <c r="AU821" i="3"/>
  <c r="AS821" i="3"/>
  <c r="AQ821" i="3"/>
  <c r="AO821" i="3"/>
  <c r="AM821" i="3"/>
  <c r="AE821" i="3"/>
  <c r="AK821" i="3" s="1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O821" i="3"/>
  <c r="N821" i="3"/>
  <c r="M821" i="3"/>
  <c r="L821" i="3"/>
  <c r="K821" i="3"/>
  <c r="BA820" i="3"/>
  <c r="AY820" i="3"/>
  <c r="AX820" i="3"/>
  <c r="AV820" i="3" s="1"/>
  <c r="AW820" i="3"/>
  <c r="AU820" i="3"/>
  <c r="AS820" i="3"/>
  <c r="AO820" i="3" s="1"/>
  <c r="AQ820" i="3"/>
  <c r="AM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O820" i="3"/>
  <c r="N820" i="3"/>
  <c r="M820" i="3"/>
  <c r="L820" i="3"/>
  <c r="K820" i="3"/>
  <c r="BA819" i="3"/>
  <c r="AY819" i="3"/>
  <c r="AX819" i="3"/>
  <c r="AV819" i="3" s="1"/>
  <c r="AW819" i="3"/>
  <c r="AU819" i="3"/>
  <c r="AS819" i="3"/>
  <c r="AQ819" i="3"/>
  <c r="AO819" i="3"/>
  <c r="AM819" i="3"/>
  <c r="AI819" i="3"/>
  <c r="AE819" i="3"/>
  <c r="AK819" i="3" s="1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O819" i="3"/>
  <c r="N819" i="3"/>
  <c r="M819" i="3"/>
  <c r="L819" i="3"/>
  <c r="K819" i="3"/>
  <c r="BA818" i="3"/>
  <c r="AY818" i="3"/>
  <c r="AX818" i="3"/>
  <c r="AV818" i="3" s="1"/>
  <c r="AW818" i="3"/>
  <c r="AU818" i="3"/>
  <c r="AS818" i="3"/>
  <c r="AQ818" i="3"/>
  <c r="AO818" i="3"/>
  <c r="AM818" i="3"/>
  <c r="AE818" i="3"/>
  <c r="AK818" i="3" s="1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O818" i="3"/>
  <c r="N818" i="3"/>
  <c r="M818" i="3"/>
  <c r="L818" i="3"/>
  <c r="K818" i="3"/>
  <c r="BA817" i="3"/>
  <c r="AY817" i="3"/>
  <c r="AX817" i="3"/>
  <c r="AV817" i="3" s="1"/>
  <c r="AW817" i="3"/>
  <c r="AU817" i="3"/>
  <c r="AS817" i="3"/>
  <c r="AO817" i="3" s="1"/>
  <c r="AQ817" i="3"/>
  <c r="AM817" i="3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O817" i="3"/>
  <c r="N817" i="3"/>
  <c r="M817" i="3"/>
  <c r="L817" i="3"/>
  <c r="K817" i="3"/>
  <c r="BA816" i="3"/>
  <c r="AY816" i="3"/>
  <c r="AX816" i="3"/>
  <c r="AV816" i="3" s="1"/>
  <c r="AW816" i="3"/>
  <c r="AU816" i="3"/>
  <c r="AS816" i="3"/>
  <c r="AQ816" i="3"/>
  <c r="AO816" i="3"/>
  <c r="AM816" i="3"/>
  <c r="AI816" i="3"/>
  <c r="AE816" i="3"/>
  <c r="AK816" i="3" s="1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O816" i="3"/>
  <c r="N816" i="3"/>
  <c r="M816" i="3"/>
  <c r="L816" i="3"/>
  <c r="K816" i="3"/>
  <c r="BA815" i="3"/>
  <c r="AY815" i="3"/>
  <c r="AX815" i="3"/>
  <c r="AV815" i="3" s="1"/>
  <c r="AW815" i="3"/>
  <c r="AU815" i="3"/>
  <c r="AS815" i="3"/>
  <c r="AQ815" i="3"/>
  <c r="AO815" i="3"/>
  <c r="AM815" i="3"/>
  <c r="AE815" i="3"/>
  <c r="AK815" i="3" s="1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O815" i="3"/>
  <c r="N815" i="3"/>
  <c r="M815" i="3"/>
  <c r="L815" i="3"/>
  <c r="K815" i="3"/>
  <c r="BA814" i="3"/>
  <c r="AY814" i="3"/>
  <c r="AX814" i="3"/>
  <c r="AV814" i="3" s="1"/>
  <c r="AW814" i="3"/>
  <c r="AU814" i="3"/>
  <c r="AS814" i="3"/>
  <c r="AO814" i="3" s="1"/>
  <c r="AQ814" i="3"/>
  <c r="AM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O814" i="3"/>
  <c r="N814" i="3"/>
  <c r="M814" i="3"/>
  <c r="L814" i="3"/>
  <c r="K814" i="3"/>
  <c r="BA813" i="3"/>
  <c r="AY813" i="3"/>
  <c r="AX813" i="3"/>
  <c r="AV813" i="3" s="1"/>
  <c r="AW813" i="3"/>
  <c r="AU813" i="3"/>
  <c r="AS813" i="3"/>
  <c r="AQ813" i="3"/>
  <c r="AO813" i="3"/>
  <c r="AM813" i="3"/>
  <c r="AI813" i="3"/>
  <c r="AE813" i="3"/>
  <c r="AK813" i="3" s="1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O813" i="3"/>
  <c r="N813" i="3"/>
  <c r="M813" i="3"/>
  <c r="L813" i="3"/>
  <c r="K813" i="3"/>
  <c r="BA812" i="3"/>
  <c r="AY812" i="3"/>
  <c r="AX812" i="3"/>
  <c r="AV812" i="3" s="1"/>
  <c r="AW812" i="3"/>
  <c r="AU812" i="3"/>
  <c r="AS812" i="3"/>
  <c r="AQ812" i="3"/>
  <c r="AO812" i="3"/>
  <c r="AM812" i="3"/>
  <c r="AE812" i="3"/>
  <c r="AK812" i="3" s="1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O812" i="3"/>
  <c r="N812" i="3"/>
  <c r="M812" i="3"/>
  <c r="L812" i="3"/>
  <c r="K812" i="3"/>
  <c r="BA811" i="3"/>
  <c r="AY811" i="3"/>
  <c r="AX811" i="3"/>
  <c r="AV811" i="3" s="1"/>
  <c r="AW811" i="3"/>
  <c r="AU811" i="3"/>
  <c r="AS811" i="3"/>
  <c r="AO811" i="3" s="1"/>
  <c r="AQ811" i="3"/>
  <c r="AM811" i="3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O811" i="3"/>
  <c r="N811" i="3"/>
  <c r="M811" i="3"/>
  <c r="L811" i="3"/>
  <c r="K811" i="3"/>
  <c r="BA810" i="3"/>
  <c r="AY810" i="3"/>
  <c r="AX810" i="3"/>
  <c r="AV810" i="3" s="1"/>
  <c r="AW810" i="3"/>
  <c r="AU810" i="3"/>
  <c r="AS810" i="3"/>
  <c r="AQ810" i="3"/>
  <c r="AO810" i="3"/>
  <c r="AM810" i="3"/>
  <c r="AI810" i="3"/>
  <c r="AE810" i="3"/>
  <c r="AK810" i="3" s="1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O810" i="3"/>
  <c r="N810" i="3"/>
  <c r="M810" i="3"/>
  <c r="L810" i="3"/>
  <c r="K810" i="3"/>
  <c r="BA809" i="3"/>
  <c r="AY809" i="3"/>
  <c r="AX809" i="3"/>
  <c r="AV809" i="3" s="1"/>
  <c r="AW809" i="3"/>
  <c r="AU809" i="3"/>
  <c r="AS809" i="3"/>
  <c r="AQ809" i="3"/>
  <c r="AO809" i="3"/>
  <c r="AM809" i="3"/>
  <c r="AE809" i="3"/>
  <c r="AK809" i="3" s="1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O809" i="3"/>
  <c r="N809" i="3"/>
  <c r="M809" i="3"/>
  <c r="L809" i="3"/>
  <c r="K809" i="3"/>
  <c r="BA808" i="3"/>
  <c r="AY808" i="3"/>
  <c r="AX808" i="3"/>
  <c r="AV808" i="3" s="1"/>
  <c r="AW808" i="3"/>
  <c r="AU808" i="3"/>
  <c r="AS808" i="3"/>
  <c r="AO808" i="3" s="1"/>
  <c r="AQ808" i="3"/>
  <c r="AM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O808" i="3"/>
  <c r="N808" i="3"/>
  <c r="M808" i="3"/>
  <c r="L808" i="3"/>
  <c r="K808" i="3"/>
  <c r="BA807" i="3"/>
  <c r="AY807" i="3"/>
  <c r="AX807" i="3"/>
  <c r="AV807" i="3" s="1"/>
  <c r="AW807" i="3"/>
  <c r="AU807" i="3"/>
  <c r="AS807" i="3"/>
  <c r="AQ807" i="3"/>
  <c r="AO807" i="3"/>
  <c r="AM807" i="3"/>
  <c r="AI807" i="3"/>
  <c r="AE807" i="3"/>
  <c r="AK807" i="3" s="1"/>
  <c r="AD807" i="3"/>
  <c r="AC807" i="3"/>
  <c r="AB807" i="3"/>
  <c r="AA807" i="3"/>
  <c r="Z807" i="3"/>
  <c r="Y807" i="3"/>
  <c r="X807" i="3"/>
  <c r="W807" i="3"/>
  <c r="V807" i="3"/>
  <c r="U807" i="3"/>
  <c r="T807" i="3"/>
  <c r="S807" i="3"/>
  <c r="R807" i="3"/>
  <c r="Q807" i="3"/>
  <c r="O807" i="3"/>
  <c r="N807" i="3"/>
  <c r="M807" i="3"/>
  <c r="L807" i="3"/>
  <c r="K807" i="3"/>
  <c r="BA806" i="3"/>
  <c r="AY806" i="3"/>
  <c r="AX806" i="3"/>
  <c r="AV806" i="3" s="1"/>
  <c r="AW806" i="3"/>
  <c r="AU806" i="3"/>
  <c r="AS806" i="3"/>
  <c r="AQ806" i="3"/>
  <c r="AO806" i="3"/>
  <c r="AM806" i="3"/>
  <c r="AE806" i="3"/>
  <c r="AK806" i="3" s="1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O806" i="3"/>
  <c r="N806" i="3"/>
  <c r="M806" i="3"/>
  <c r="L806" i="3"/>
  <c r="K806" i="3"/>
  <c r="BA805" i="3"/>
  <c r="AY805" i="3"/>
  <c r="AX805" i="3"/>
  <c r="AV805" i="3" s="1"/>
  <c r="AW805" i="3"/>
  <c r="AU805" i="3"/>
  <c r="AS805" i="3"/>
  <c r="AO805" i="3" s="1"/>
  <c r="AQ805" i="3"/>
  <c r="AM805" i="3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O805" i="3"/>
  <c r="N805" i="3"/>
  <c r="M805" i="3"/>
  <c r="L805" i="3"/>
  <c r="K805" i="3"/>
  <c r="BA804" i="3"/>
  <c r="AY804" i="3"/>
  <c r="AX804" i="3"/>
  <c r="AV804" i="3" s="1"/>
  <c r="AW804" i="3"/>
  <c r="AU804" i="3"/>
  <c r="AS804" i="3"/>
  <c r="AQ804" i="3"/>
  <c r="AO804" i="3"/>
  <c r="AM804" i="3"/>
  <c r="AI804" i="3"/>
  <c r="AE804" i="3"/>
  <c r="AK804" i="3" s="1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O804" i="3"/>
  <c r="N804" i="3"/>
  <c r="M804" i="3"/>
  <c r="L804" i="3"/>
  <c r="K804" i="3"/>
  <c r="BA803" i="3"/>
  <c r="AY803" i="3"/>
  <c r="AX803" i="3"/>
  <c r="AV803" i="3" s="1"/>
  <c r="AW803" i="3"/>
  <c r="AU803" i="3"/>
  <c r="AS803" i="3"/>
  <c r="AQ803" i="3"/>
  <c r="AO803" i="3"/>
  <c r="AM803" i="3"/>
  <c r="AE803" i="3"/>
  <c r="AK803" i="3" s="1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O803" i="3"/>
  <c r="N803" i="3"/>
  <c r="M803" i="3"/>
  <c r="L803" i="3"/>
  <c r="K803" i="3"/>
  <c r="BA802" i="3"/>
  <c r="AY802" i="3"/>
  <c r="AX802" i="3"/>
  <c r="AV802" i="3" s="1"/>
  <c r="AW802" i="3"/>
  <c r="AU802" i="3"/>
  <c r="AS802" i="3"/>
  <c r="AO802" i="3" s="1"/>
  <c r="AQ802" i="3"/>
  <c r="AM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O802" i="3"/>
  <c r="N802" i="3"/>
  <c r="M802" i="3"/>
  <c r="L802" i="3"/>
  <c r="K802" i="3"/>
  <c r="BA801" i="3"/>
  <c r="AY801" i="3"/>
  <c r="AX801" i="3"/>
  <c r="AV801" i="3" s="1"/>
  <c r="AW801" i="3"/>
  <c r="AU801" i="3"/>
  <c r="AS801" i="3"/>
  <c r="AQ801" i="3"/>
  <c r="AO801" i="3"/>
  <c r="AM801" i="3"/>
  <c r="AI801" i="3"/>
  <c r="AE801" i="3"/>
  <c r="AK801" i="3" s="1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O801" i="3"/>
  <c r="N801" i="3"/>
  <c r="M801" i="3"/>
  <c r="L801" i="3"/>
  <c r="K801" i="3"/>
  <c r="BA800" i="3"/>
  <c r="AY800" i="3"/>
  <c r="AX800" i="3"/>
  <c r="AV800" i="3" s="1"/>
  <c r="AW800" i="3"/>
  <c r="AU800" i="3"/>
  <c r="AS800" i="3"/>
  <c r="AQ800" i="3"/>
  <c r="AO800" i="3"/>
  <c r="AM800" i="3"/>
  <c r="AE800" i="3"/>
  <c r="AK800" i="3" s="1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O800" i="3"/>
  <c r="N800" i="3"/>
  <c r="M800" i="3"/>
  <c r="L800" i="3"/>
  <c r="K800" i="3"/>
  <c r="BA799" i="3"/>
  <c r="AY799" i="3"/>
  <c r="AX799" i="3"/>
  <c r="AV799" i="3" s="1"/>
  <c r="AW799" i="3"/>
  <c r="AU799" i="3"/>
  <c r="AS799" i="3"/>
  <c r="AO799" i="3" s="1"/>
  <c r="AQ799" i="3"/>
  <c r="AM799" i="3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O799" i="3"/>
  <c r="N799" i="3"/>
  <c r="M799" i="3"/>
  <c r="L799" i="3"/>
  <c r="K799" i="3"/>
  <c r="BA798" i="3"/>
  <c r="AY798" i="3"/>
  <c r="AX798" i="3"/>
  <c r="AV798" i="3" s="1"/>
  <c r="AW798" i="3"/>
  <c r="AU798" i="3"/>
  <c r="AS798" i="3"/>
  <c r="AQ798" i="3"/>
  <c r="AO798" i="3"/>
  <c r="AM798" i="3"/>
  <c r="AI798" i="3"/>
  <c r="AE798" i="3"/>
  <c r="AK798" i="3" s="1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O798" i="3"/>
  <c r="N798" i="3"/>
  <c r="M798" i="3"/>
  <c r="L798" i="3"/>
  <c r="K798" i="3"/>
  <c r="BA797" i="3"/>
  <c r="AY797" i="3"/>
  <c r="AX797" i="3"/>
  <c r="AV797" i="3" s="1"/>
  <c r="AW797" i="3"/>
  <c r="AU797" i="3"/>
  <c r="AS797" i="3"/>
  <c r="AQ797" i="3"/>
  <c r="AO797" i="3"/>
  <c r="AM797" i="3"/>
  <c r="AE797" i="3"/>
  <c r="AK797" i="3" s="1"/>
  <c r="AD797" i="3"/>
  <c r="AC797" i="3"/>
  <c r="AB797" i="3"/>
  <c r="AA797" i="3"/>
  <c r="Z797" i="3"/>
  <c r="Y797" i="3"/>
  <c r="X797" i="3"/>
  <c r="W797" i="3"/>
  <c r="V797" i="3"/>
  <c r="U797" i="3"/>
  <c r="T797" i="3"/>
  <c r="S797" i="3"/>
  <c r="R797" i="3"/>
  <c r="Q797" i="3"/>
  <c r="O797" i="3"/>
  <c r="N797" i="3"/>
  <c r="M797" i="3"/>
  <c r="L797" i="3"/>
  <c r="K797" i="3"/>
  <c r="BA796" i="3"/>
  <c r="AY796" i="3"/>
  <c r="AX796" i="3"/>
  <c r="AV796" i="3" s="1"/>
  <c r="AW796" i="3"/>
  <c r="AU796" i="3"/>
  <c r="AS796" i="3"/>
  <c r="AO796" i="3" s="1"/>
  <c r="AQ796" i="3"/>
  <c r="AM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O796" i="3"/>
  <c r="N796" i="3"/>
  <c r="M796" i="3"/>
  <c r="L796" i="3"/>
  <c r="K796" i="3"/>
  <c r="BA795" i="3"/>
  <c r="AY795" i="3"/>
  <c r="AX795" i="3"/>
  <c r="AV795" i="3" s="1"/>
  <c r="AW795" i="3"/>
  <c r="AU795" i="3"/>
  <c r="AS795" i="3"/>
  <c r="AQ795" i="3"/>
  <c r="AO795" i="3"/>
  <c r="AM795" i="3"/>
  <c r="AI795" i="3"/>
  <c r="AE795" i="3"/>
  <c r="AK795" i="3" s="1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O795" i="3"/>
  <c r="N795" i="3"/>
  <c r="M795" i="3"/>
  <c r="L795" i="3"/>
  <c r="K795" i="3"/>
  <c r="BA794" i="3"/>
  <c r="AY794" i="3"/>
  <c r="AX794" i="3"/>
  <c r="AV794" i="3" s="1"/>
  <c r="AW794" i="3"/>
  <c r="AU794" i="3"/>
  <c r="AS794" i="3"/>
  <c r="AQ794" i="3"/>
  <c r="AO794" i="3"/>
  <c r="AM794" i="3"/>
  <c r="AE794" i="3"/>
  <c r="AK794" i="3" s="1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O794" i="3"/>
  <c r="N794" i="3"/>
  <c r="M794" i="3"/>
  <c r="L794" i="3"/>
  <c r="K794" i="3"/>
  <c r="BA793" i="3"/>
  <c r="AY793" i="3"/>
  <c r="AX793" i="3"/>
  <c r="AV793" i="3" s="1"/>
  <c r="AW793" i="3"/>
  <c r="AU793" i="3"/>
  <c r="AS793" i="3"/>
  <c r="AO793" i="3" s="1"/>
  <c r="AQ793" i="3"/>
  <c r="AM793" i="3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O793" i="3"/>
  <c r="N793" i="3"/>
  <c r="M793" i="3"/>
  <c r="L793" i="3"/>
  <c r="K793" i="3"/>
  <c r="BA792" i="3"/>
  <c r="AY792" i="3"/>
  <c r="AX792" i="3"/>
  <c r="AV792" i="3" s="1"/>
  <c r="AW792" i="3"/>
  <c r="AU792" i="3"/>
  <c r="AS792" i="3"/>
  <c r="AQ792" i="3"/>
  <c r="AO792" i="3"/>
  <c r="AM792" i="3"/>
  <c r="AI792" i="3"/>
  <c r="AE792" i="3"/>
  <c r="AK792" i="3" s="1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O792" i="3"/>
  <c r="N792" i="3"/>
  <c r="M792" i="3"/>
  <c r="L792" i="3"/>
  <c r="K792" i="3"/>
  <c r="BA791" i="3"/>
  <c r="AY791" i="3"/>
  <c r="AX791" i="3"/>
  <c r="AV791" i="3" s="1"/>
  <c r="AW791" i="3"/>
  <c r="AU791" i="3"/>
  <c r="AS791" i="3"/>
  <c r="AQ791" i="3"/>
  <c r="AO791" i="3"/>
  <c r="AM791" i="3"/>
  <c r="AE791" i="3"/>
  <c r="AK791" i="3" s="1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O791" i="3"/>
  <c r="N791" i="3"/>
  <c r="M791" i="3"/>
  <c r="L791" i="3"/>
  <c r="K791" i="3"/>
  <c r="BA790" i="3"/>
  <c r="AY790" i="3"/>
  <c r="AX790" i="3"/>
  <c r="AV790" i="3" s="1"/>
  <c r="AW790" i="3"/>
  <c r="AU790" i="3"/>
  <c r="AS790" i="3"/>
  <c r="AO790" i="3" s="1"/>
  <c r="AQ790" i="3"/>
  <c r="AM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O790" i="3"/>
  <c r="N790" i="3"/>
  <c r="M790" i="3"/>
  <c r="L790" i="3"/>
  <c r="K790" i="3"/>
  <c r="BA789" i="3"/>
  <c r="AY789" i="3"/>
  <c r="AX789" i="3"/>
  <c r="AV789" i="3" s="1"/>
  <c r="AW789" i="3"/>
  <c r="AU789" i="3"/>
  <c r="AS789" i="3"/>
  <c r="AQ789" i="3"/>
  <c r="AO789" i="3"/>
  <c r="AM789" i="3"/>
  <c r="AI789" i="3"/>
  <c r="AE789" i="3"/>
  <c r="AK789" i="3" s="1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O789" i="3"/>
  <c r="N789" i="3"/>
  <c r="M789" i="3"/>
  <c r="L789" i="3"/>
  <c r="K789" i="3"/>
  <c r="BA788" i="3"/>
  <c r="AY788" i="3"/>
  <c r="AX788" i="3"/>
  <c r="AV788" i="3" s="1"/>
  <c r="AW788" i="3"/>
  <c r="AU788" i="3"/>
  <c r="AS788" i="3"/>
  <c r="AQ788" i="3"/>
  <c r="AO788" i="3"/>
  <c r="AM788" i="3"/>
  <c r="AE788" i="3"/>
  <c r="AK788" i="3" s="1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O788" i="3"/>
  <c r="N788" i="3"/>
  <c r="M788" i="3"/>
  <c r="L788" i="3"/>
  <c r="K788" i="3"/>
  <c r="BA787" i="3"/>
  <c r="AY787" i="3"/>
  <c r="AX787" i="3"/>
  <c r="AV787" i="3" s="1"/>
  <c r="AW787" i="3"/>
  <c r="AU787" i="3"/>
  <c r="AS787" i="3"/>
  <c r="AO787" i="3" s="1"/>
  <c r="AQ787" i="3"/>
  <c r="AM787" i="3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O787" i="3"/>
  <c r="N787" i="3"/>
  <c r="M787" i="3"/>
  <c r="L787" i="3"/>
  <c r="K787" i="3"/>
  <c r="BA786" i="3"/>
  <c r="AY786" i="3"/>
  <c r="AX786" i="3"/>
  <c r="AV786" i="3" s="1"/>
  <c r="AW786" i="3"/>
  <c r="AU786" i="3"/>
  <c r="AS786" i="3"/>
  <c r="AQ786" i="3"/>
  <c r="AO786" i="3"/>
  <c r="AM786" i="3"/>
  <c r="AI786" i="3"/>
  <c r="AE786" i="3"/>
  <c r="AK786" i="3" s="1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O786" i="3"/>
  <c r="N786" i="3"/>
  <c r="M786" i="3"/>
  <c r="L786" i="3"/>
  <c r="K786" i="3"/>
  <c r="BA785" i="3"/>
  <c r="AY785" i="3"/>
  <c r="AX785" i="3"/>
  <c r="AV785" i="3" s="1"/>
  <c r="AW785" i="3"/>
  <c r="AU785" i="3"/>
  <c r="AS785" i="3"/>
  <c r="AQ785" i="3"/>
  <c r="AO785" i="3"/>
  <c r="AM785" i="3"/>
  <c r="AE785" i="3"/>
  <c r="AK785" i="3" s="1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O785" i="3"/>
  <c r="N785" i="3"/>
  <c r="M785" i="3"/>
  <c r="L785" i="3"/>
  <c r="K785" i="3"/>
  <c r="BA784" i="3"/>
  <c r="AY784" i="3"/>
  <c r="AX784" i="3"/>
  <c r="AV784" i="3" s="1"/>
  <c r="AW784" i="3"/>
  <c r="AU784" i="3"/>
  <c r="AS784" i="3"/>
  <c r="AO784" i="3" s="1"/>
  <c r="AQ784" i="3"/>
  <c r="AM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O784" i="3"/>
  <c r="N784" i="3"/>
  <c r="M784" i="3"/>
  <c r="L784" i="3"/>
  <c r="K784" i="3"/>
  <c r="BA783" i="3"/>
  <c r="AY783" i="3"/>
  <c r="AX783" i="3"/>
  <c r="AV783" i="3" s="1"/>
  <c r="AW783" i="3"/>
  <c r="AU783" i="3"/>
  <c r="AS783" i="3"/>
  <c r="AQ783" i="3"/>
  <c r="AO783" i="3"/>
  <c r="AM783" i="3"/>
  <c r="AI783" i="3"/>
  <c r="AE783" i="3"/>
  <c r="AK783" i="3" s="1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O783" i="3"/>
  <c r="N783" i="3"/>
  <c r="M783" i="3"/>
  <c r="L783" i="3"/>
  <c r="K783" i="3"/>
  <c r="BA782" i="3"/>
  <c r="AY782" i="3"/>
  <c r="AX782" i="3"/>
  <c r="AV782" i="3" s="1"/>
  <c r="AW782" i="3"/>
  <c r="AU782" i="3"/>
  <c r="AS782" i="3"/>
  <c r="AQ782" i="3"/>
  <c r="AO782" i="3"/>
  <c r="AM782" i="3"/>
  <c r="AE782" i="3"/>
  <c r="AK782" i="3" s="1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O782" i="3"/>
  <c r="N782" i="3"/>
  <c r="M782" i="3"/>
  <c r="L782" i="3"/>
  <c r="K782" i="3"/>
  <c r="BA781" i="3"/>
  <c r="AY781" i="3"/>
  <c r="AX781" i="3"/>
  <c r="AV781" i="3" s="1"/>
  <c r="AW781" i="3"/>
  <c r="AU781" i="3"/>
  <c r="AS781" i="3"/>
  <c r="AO781" i="3" s="1"/>
  <c r="AQ781" i="3"/>
  <c r="AM781" i="3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O781" i="3"/>
  <c r="N781" i="3"/>
  <c r="M781" i="3"/>
  <c r="L781" i="3"/>
  <c r="K781" i="3"/>
  <c r="BA780" i="3"/>
  <c r="AY780" i="3"/>
  <c r="AX780" i="3"/>
  <c r="AV780" i="3" s="1"/>
  <c r="AW780" i="3"/>
  <c r="AU780" i="3"/>
  <c r="AS780" i="3"/>
  <c r="AQ780" i="3"/>
  <c r="AO780" i="3"/>
  <c r="AM780" i="3"/>
  <c r="AI780" i="3"/>
  <c r="AE780" i="3"/>
  <c r="AK780" i="3" s="1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O780" i="3"/>
  <c r="N780" i="3"/>
  <c r="M780" i="3"/>
  <c r="L780" i="3"/>
  <c r="K780" i="3"/>
  <c r="BA779" i="3"/>
  <c r="AY779" i="3"/>
  <c r="AX779" i="3"/>
  <c r="AV779" i="3" s="1"/>
  <c r="AW779" i="3"/>
  <c r="AU779" i="3"/>
  <c r="AS779" i="3"/>
  <c r="AQ779" i="3"/>
  <c r="AO779" i="3"/>
  <c r="AM779" i="3"/>
  <c r="AE779" i="3"/>
  <c r="AK779" i="3" s="1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O779" i="3"/>
  <c r="N779" i="3"/>
  <c r="M779" i="3"/>
  <c r="L779" i="3"/>
  <c r="K779" i="3"/>
  <c r="BA778" i="3"/>
  <c r="AY778" i="3"/>
  <c r="AX778" i="3"/>
  <c r="AV778" i="3" s="1"/>
  <c r="AW778" i="3"/>
  <c r="AU778" i="3"/>
  <c r="AS778" i="3"/>
  <c r="AO778" i="3" s="1"/>
  <c r="AQ778" i="3"/>
  <c r="AM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O778" i="3"/>
  <c r="N778" i="3"/>
  <c r="M778" i="3"/>
  <c r="L778" i="3"/>
  <c r="K778" i="3"/>
  <c r="BA777" i="3"/>
  <c r="AY777" i="3"/>
  <c r="AX777" i="3"/>
  <c r="AV777" i="3" s="1"/>
  <c r="AW777" i="3"/>
  <c r="AU777" i="3"/>
  <c r="AS777" i="3"/>
  <c r="AQ777" i="3"/>
  <c r="AO777" i="3"/>
  <c r="AM777" i="3"/>
  <c r="AI777" i="3"/>
  <c r="AE777" i="3"/>
  <c r="AK777" i="3" s="1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O777" i="3"/>
  <c r="N777" i="3"/>
  <c r="M777" i="3"/>
  <c r="L777" i="3"/>
  <c r="K777" i="3"/>
  <c r="BA776" i="3"/>
  <c r="AY776" i="3"/>
  <c r="AX776" i="3"/>
  <c r="AV776" i="3" s="1"/>
  <c r="AW776" i="3"/>
  <c r="AU776" i="3"/>
  <c r="AS776" i="3"/>
  <c r="AQ776" i="3"/>
  <c r="AO776" i="3"/>
  <c r="AM776" i="3"/>
  <c r="AE776" i="3"/>
  <c r="AK776" i="3" s="1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O776" i="3"/>
  <c r="N776" i="3"/>
  <c r="M776" i="3"/>
  <c r="L776" i="3"/>
  <c r="K776" i="3"/>
  <c r="BA775" i="3"/>
  <c r="AY775" i="3"/>
  <c r="AX775" i="3"/>
  <c r="AV775" i="3" s="1"/>
  <c r="AW775" i="3"/>
  <c r="AU775" i="3"/>
  <c r="AS775" i="3"/>
  <c r="AO775" i="3" s="1"/>
  <c r="AQ775" i="3"/>
  <c r="AM775" i="3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O775" i="3"/>
  <c r="N775" i="3"/>
  <c r="M775" i="3"/>
  <c r="L775" i="3"/>
  <c r="K775" i="3"/>
  <c r="BA774" i="3"/>
  <c r="AY774" i="3"/>
  <c r="AX774" i="3"/>
  <c r="AV774" i="3" s="1"/>
  <c r="AW774" i="3"/>
  <c r="AU774" i="3"/>
  <c r="AS774" i="3"/>
  <c r="AQ774" i="3"/>
  <c r="AO774" i="3"/>
  <c r="AM774" i="3"/>
  <c r="AI774" i="3"/>
  <c r="AE774" i="3"/>
  <c r="AK774" i="3" s="1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O774" i="3"/>
  <c r="N774" i="3"/>
  <c r="M774" i="3"/>
  <c r="L774" i="3"/>
  <c r="K774" i="3"/>
  <c r="BA773" i="3"/>
  <c r="AY773" i="3"/>
  <c r="AX773" i="3"/>
  <c r="AV773" i="3" s="1"/>
  <c r="AW773" i="3"/>
  <c r="AU773" i="3"/>
  <c r="AS773" i="3"/>
  <c r="AQ773" i="3"/>
  <c r="AO773" i="3"/>
  <c r="AM773" i="3"/>
  <c r="AE773" i="3"/>
  <c r="AK773" i="3" s="1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O773" i="3"/>
  <c r="N773" i="3"/>
  <c r="M773" i="3"/>
  <c r="L773" i="3"/>
  <c r="K773" i="3"/>
  <c r="BA772" i="3"/>
  <c r="AY772" i="3"/>
  <c r="AX772" i="3"/>
  <c r="AV772" i="3" s="1"/>
  <c r="AW772" i="3"/>
  <c r="AU772" i="3"/>
  <c r="AS772" i="3"/>
  <c r="AO772" i="3" s="1"/>
  <c r="AQ772" i="3"/>
  <c r="AM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O772" i="3"/>
  <c r="N772" i="3"/>
  <c r="M772" i="3"/>
  <c r="L772" i="3"/>
  <c r="K772" i="3"/>
  <c r="BA771" i="3"/>
  <c r="AY771" i="3"/>
  <c r="AX771" i="3"/>
  <c r="AV771" i="3" s="1"/>
  <c r="AW771" i="3"/>
  <c r="AU771" i="3"/>
  <c r="AS771" i="3"/>
  <c r="AQ771" i="3"/>
  <c r="AO771" i="3"/>
  <c r="AM771" i="3"/>
  <c r="AI771" i="3"/>
  <c r="AE771" i="3"/>
  <c r="AK771" i="3" s="1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O771" i="3"/>
  <c r="N771" i="3"/>
  <c r="M771" i="3"/>
  <c r="L771" i="3"/>
  <c r="K771" i="3"/>
  <c r="BA770" i="3"/>
  <c r="AY770" i="3"/>
  <c r="AX770" i="3"/>
  <c r="AV770" i="3" s="1"/>
  <c r="AW770" i="3"/>
  <c r="AU770" i="3"/>
  <c r="AS770" i="3"/>
  <c r="AQ770" i="3"/>
  <c r="AO770" i="3"/>
  <c r="AM770" i="3"/>
  <c r="AE770" i="3"/>
  <c r="AK770" i="3" s="1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O770" i="3"/>
  <c r="N770" i="3"/>
  <c r="M770" i="3"/>
  <c r="L770" i="3"/>
  <c r="K770" i="3"/>
  <c r="BA769" i="3"/>
  <c r="AY769" i="3"/>
  <c r="AX769" i="3"/>
  <c r="AV769" i="3" s="1"/>
  <c r="AW769" i="3"/>
  <c r="AU769" i="3"/>
  <c r="AS769" i="3"/>
  <c r="AO769" i="3" s="1"/>
  <c r="AQ769" i="3"/>
  <c r="AM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O769" i="3"/>
  <c r="N769" i="3"/>
  <c r="M769" i="3"/>
  <c r="L769" i="3"/>
  <c r="K769" i="3"/>
  <c r="BA768" i="3"/>
  <c r="AY768" i="3"/>
  <c r="AX768" i="3"/>
  <c r="AV768" i="3" s="1"/>
  <c r="AW768" i="3"/>
  <c r="AU768" i="3"/>
  <c r="AS768" i="3"/>
  <c r="AQ768" i="3"/>
  <c r="AO768" i="3"/>
  <c r="AM768" i="3"/>
  <c r="AI768" i="3"/>
  <c r="AE768" i="3"/>
  <c r="AK768" i="3" s="1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O768" i="3"/>
  <c r="N768" i="3"/>
  <c r="M768" i="3"/>
  <c r="L768" i="3"/>
  <c r="K768" i="3"/>
  <c r="BA767" i="3"/>
  <c r="AY767" i="3"/>
  <c r="AX767" i="3"/>
  <c r="AV767" i="3" s="1"/>
  <c r="AW767" i="3"/>
  <c r="AU767" i="3"/>
  <c r="AS767" i="3"/>
  <c r="AQ767" i="3"/>
  <c r="AO767" i="3"/>
  <c r="AM767" i="3"/>
  <c r="AE767" i="3"/>
  <c r="AK767" i="3" s="1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O767" i="3"/>
  <c r="N767" i="3"/>
  <c r="M767" i="3"/>
  <c r="L767" i="3"/>
  <c r="K767" i="3"/>
  <c r="BA766" i="3"/>
  <c r="AY766" i="3"/>
  <c r="AX766" i="3"/>
  <c r="AV766" i="3" s="1"/>
  <c r="AW766" i="3"/>
  <c r="AU766" i="3"/>
  <c r="AS766" i="3"/>
  <c r="AO766" i="3" s="1"/>
  <c r="AQ766" i="3"/>
  <c r="AM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O766" i="3"/>
  <c r="N766" i="3"/>
  <c r="M766" i="3"/>
  <c r="L766" i="3"/>
  <c r="K766" i="3"/>
  <c r="BA765" i="3"/>
  <c r="AY765" i="3"/>
  <c r="AX765" i="3"/>
  <c r="AV765" i="3" s="1"/>
  <c r="AW765" i="3"/>
  <c r="AU765" i="3"/>
  <c r="AS765" i="3"/>
  <c r="AQ765" i="3"/>
  <c r="AO765" i="3"/>
  <c r="AM765" i="3"/>
  <c r="AL765" i="3"/>
  <c r="AK765" i="3"/>
  <c r="AE765" i="3"/>
  <c r="AI765" i="3" s="1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O765" i="3"/>
  <c r="N765" i="3"/>
  <c r="M765" i="3"/>
  <c r="L765" i="3"/>
  <c r="K765" i="3"/>
  <c r="BA764" i="3"/>
  <c r="AX764" i="3"/>
  <c r="AW764" i="3" s="1"/>
  <c r="AU764" i="3"/>
  <c r="AS764" i="3"/>
  <c r="AQ764" i="3" s="1"/>
  <c r="AR764" i="3"/>
  <c r="AO764" i="3"/>
  <c r="AL764" i="3"/>
  <c r="AK764" i="3"/>
  <c r="AI764" i="3"/>
  <c r="AF764" i="3"/>
  <c r="AE764" i="3"/>
  <c r="AG764" i="3" s="1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O764" i="3"/>
  <c r="N764" i="3"/>
  <c r="M764" i="3"/>
  <c r="L764" i="3"/>
  <c r="K764" i="3"/>
  <c r="BA763" i="3"/>
  <c r="AY763" i="3"/>
  <c r="AX763" i="3"/>
  <c r="AW763" i="3"/>
  <c r="AU763" i="3"/>
  <c r="AS763" i="3"/>
  <c r="AR763" i="3" s="1"/>
  <c r="AQ763" i="3"/>
  <c r="AK763" i="3"/>
  <c r="AG763" i="3"/>
  <c r="AE763" i="3"/>
  <c r="AI763" i="3" s="1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O763" i="3"/>
  <c r="N763" i="3"/>
  <c r="M763" i="3"/>
  <c r="L763" i="3"/>
  <c r="K763" i="3"/>
  <c r="AX762" i="3"/>
  <c r="AW762" i="3" s="1"/>
  <c r="AS762" i="3"/>
  <c r="AM762" i="3" s="1"/>
  <c r="AR762" i="3"/>
  <c r="AQ762" i="3"/>
  <c r="AO762" i="3"/>
  <c r="AL762" i="3"/>
  <c r="AK762" i="3"/>
  <c r="AI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O762" i="3"/>
  <c r="N762" i="3"/>
  <c r="M762" i="3"/>
  <c r="L762" i="3"/>
  <c r="K762" i="3"/>
  <c r="AY761" i="3"/>
  <c r="AX761" i="3"/>
  <c r="AU761" i="3" s="1"/>
  <c r="AW761" i="3"/>
  <c r="AS761" i="3"/>
  <c r="AR761" i="3" s="1"/>
  <c r="AQ761" i="3"/>
  <c r="AM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O761" i="3"/>
  <c r="N761" i="3"/>
  <c r="M761" i="3"/>
  <c r="L761" i="3"/>
  <c r="K761" i="3"/>
  <c r="AX760" i="3"/>
  <c r="AW760" i="3" s="1"/>
  <c r="AU760" i="3"/>
  <c r="AS760" i="3"/>
  <c r="AR760" i="3"/>
  <c r="AQ760" i="3"/>
  <c r="AO760" i="3"/>
  <c r="AM760" i="3"/>
  <c r="AL760" i="3"/>
  <c r="AI760" i="3"/>
  <c r="AF760" i="3"/>
  <c r="AE760" i="3"/>
  <c r="AK760" i="3" s="1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O760" i="3"/>
  <c r="N760" i="3"/>
  <c r="M760" i="3"/>
  <c r="L760" i="3"/>
  <c r="K760" i="3"/>
  <c r="AY759" i="3"/>
  <c r="AX759" i="3"/>
  <c r="BA759" i="3" s="1"/>
  <c r="AW759" i="3"/>
  <c r="AU759" i="3"/>
  <c r="AS759" i="3"/>
  <c r="AR759" i="3" s="1"/>
  <c r="AK759" i="3"/>
  <c r="AE759" i="3"/>
  <c r="AI759" i="3" s="1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O759" i="3"/>
  <c r="N759" i="3"/>
  <c r="M759" i="3"/>
  <c r="L759" i="3"/>
  <c r="K759" i="3"/>
  <c r="BA758" i="3"/>
  <c r="AX758" i="3"/>
  <c r="AW758" i="3" s="1"/>
  <c r="AU758" i="3"/>
  <c r="AS758" i="3"/>
  <c r="AQ758" i="3" s="1"/>
  <c r="AR758" i="3"/>
  <c r="AO758" i="3"/>
  <c r="AL758" i="3"/>
  <c r="AK758" i="3"/>
  <c r="AI758" i="3"/>
  <c r="AF758" i="3"/>
  <c r="AE758" i="3"/>
  <c r="AG758" i="3" s="1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O758" i="3"/>
  <c r="N758" i="3"/>
  <c r="M758" i="3"/>
  <c r="L758" i="3"/>
  <c r="K758" i="3"/>
  <c r="BA757" i="3"/>
  <c r="AY757" i="3"/>
  <c r="AX757" i="3"/>
  <c r="AW757" i="3"/>
  <c r="AU757" i="3"/>
  <c r="AS757" i="3"/>
  <c r="AR757" i="3" s="1"/>
  <c r="AQ757" i="3"/>
  <c r="AK757" i="3"/>
  <c r="AG757" i="3"/>
  <c r="AE757" i="3"/>
  <c r="AI757" i="3" s="1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O757" i="3"/>
  <c r="N757" i="3"/>
  <c r="M757" i="3"/>
  <c r="L757" i="3"/>
  <c r="K757" i="3"/>
  <c r="AX756" i="3"/>
  <c r="AW756" i="3" s="1"/>
  <c r="AS756" i="3"/>
  <c r="AN756" i="3" s="1"/>
  <c r="AQ756" i="3"/>
  <c r="AL756" i="3"/>
  <c r="AJ756" i="3"/>
  <c r="AE756" i="3"/>
  <c r="AH756" i="3" s="1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O756" i="3"/>
  <c r="N756" i="3"/>
  <c r="M756" i="3"/>
  <c r="L756" i="3"/>
  <c r="K756" i="3"/>
  <c r="BA755" i="3"/>
  <c r="AX755" i="3"/>
  <c r="AW755" i="3" s="1"/>
  <c r="AV755" i="3"/>
  <c r="AS755" i="3"/>
  <c r="AN755" i="3" s="1"/>
  <c r="AL755" i="3"/>
  <c r="AE755" i="3"/>
  <c r="AH755" i="3" s="1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O755" i="3"/>
  <c r="N755" i="3"/>
  <c r="M755" i="3"/>
  <c r="L755" i="3"/>
  <c r="K755" i="3"/>
  <c r="AX754" i="3"/>
  <c r="AW754" i="3" s="1"/>
  <c r="AV754" i="3"/>
  <c r="AS754" i="3"/>
  <c r="AN754" i="3" s="1"/>
  <c r="AQ754" i="3"/>
  <c r="AO754" i="3"/>
  <c r="AL754" i="3"/>
  <c r="AJ754" i="3"/>
  <c r="AG754" i="3"/>
  <c r="AE754" i="3"/>
  <c r="AH754" i="3" s="1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O754" i="3"/>
  <c r="N754" i="3"/>
  <c r="M754" i="3"/>
  <c r="L754" i="3"/>
  <c r="K754" i="3"/>
  <c r="AX753" i="3"/>
  <c r="AW753" i="3" s="1"/>
  <c r="AS753" i="3"/>
  <c r="AN753" i="3" s="1"/>
  <c r="AQ753" i="3"/>
  <c r="AL753" i="3"/>
  <c r="AJ753" i="3"/>
  <c r="AE753" i="3"/>
  <c r="AH753" i="3" s="1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O753" i="3"/>
  <c r="N753" i="3"/>
  <c r="M753" i="3"/>
  <c r="L753" i="3"/>
  <c r="K753" i="3"/>
  <c r="BA752" i="3"/>
  <c r="AX752" i="3"/>
  <c r="AW752" i="3" s="1"/>
  <c r="AV752" i="3"/>
  <c r="AS752" i="3"/>
  <c r="AN752" i="3" s="1"/>
  <c r="AL752" i="3"/>
  <c r="AE752" i="3"/>
  <c r="AH752" i="3" s="1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O752" i="3"/>
  <c r="N752" i="3"/>
  <c r="M752" i="3"/>
  <c r="L752" i="3"/>
  <c r="K752" i="3"/>
  <c r="AX751" i="3"/>
  <c r="AW751" i="3" s="1"/>
  <c r="AV751" i="3"/>
  <c r="AS751" i="3"/>
  <c r="AN751" i="3" s="1"/>
  <c r="AQ751" i="3"/>
  <c r="AO751" i="3"/>
  <c r="AL751" i="3"/>
  <c r="AJ751" i="3"/>
  <c r="AG751" i="3"/>
  <c r="AE751" i="3"/>
  <c r="AH751" i="3" s="1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O751" i="3"/>
  <c r="N751" i="3"/>
  <c r="M751" i="3"/>
  <c r="L751" i="3"/>
  <c r="K751" i="3"/>
  <c r="AX750" i="3"/>
  <c r="AW750" i="3" s="1"/>
  <c r="AS750" i="3"/>
  <c r="AN750" i="3" s="1"/>
  <c r="AQ750" i="3"/>
  <c r="AL750" i="3"/>
  <c r="AJ750" i="3"/>
  <c r="AE750" i="3"/>
  <c r="AH750" i="3" s="1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O750" i="3"/>
  <c r="N750" i="3"/>
  <c r="M750" i="3"/>
  <c r="L750" i="3"/>
  <c r="K750" i="3"/>
  <c r="BA749" i="3"/>
  <c r="AX749" i="3"/>
  <c r="AW749" i="3" s="1"/>
  <c r="AV749" i="3"/>
  <c r="AS749" i="3"/>
  <c r="AN749" i="3" s="1"/>
  <c r="AL749" i="3"/>
  <c r="AE749" i="3"/>
  <c r="AH749" i="3" s="1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O749" i="3"/>
  <c r="N749" i="3"/>
  <c r="M749" i="3"/>
  <c r="L749" i="3"/>
  <c r="K749" i="3"/>
  <c r="BA748" i="3"/>
  <c r="AY748" i="3"/>
  <c r="AX748" i="3"/>
  <c r="AZ748" i="3" s="1"/>
  <c r="AW748" i="3"/>
  <c r="AU748" i="3"/>
  <c r="AS748" i="3"/>
  <c r="AO748" i="3" s="1"/>
  <c r="AQ748" i="3"/>
  <c r="AM748" i="3"/>
  <c r="AE748" i="3"/>
  <c r="AI748" i="3" s="1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O748" i="3"/>
  <c r="N748" i="3"/>
  <c r="M748" i="3"/>
  <c r="L748" i="3"/>
  <c r="K748" i="3"/>
  <c r="BA747" i="3"/>
  <c r="AY747" i="3"/>
  <c r="AX747" i="3"/>
  <c r="AZ747" i="3" s="1"/>
  <c r="AW747" i="3"/>
  <c r="AU747" i="3"/>
  <c r="AS747" i="3"/>
  <c r="AO747" i="3" s="1"/>
  <c r="AQ747" i="3"/>
  <c r="AM747" i="3"/>
  <c r="AE747" i="3"/>
  <c r="AI747" i="3" s="1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O747" i="3"/>
  <c r="N747" i="3"/>
  <c r="M747" i="3"/>
  <c r="L747" i="3"/>
  <c r="K747" i="3"/>
  <c r="BA746" i="3"/>
  <c r="AY746" i="3"/>
  <c r="AX746" i="3"/>
  <c r="AZ746" i="3" s="1"/>
  <c r="AW746" i="3"/>
  <c r="AU746" i="3"/>
  <c r="AS746" i="3"/>
  <c r="AO746" i="3" s="1"/>
  <c r="AQ746" i="3"/>
  <c r="AM746" i="3"/>
  <c r="AE746" i="3"/>
  <c r="AI746" i="3" s="1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O746" i="3"/>
  <c r="N746" i="3"/>
  <c r="M746" i="3"/>
  <c r="L746" i="3"/>
  <c r="K746" i="3"/>
  <c r="BA745" i="3"/>
  <c r="AY745" i="3"/>
  <c r="AX745" i="3"/>
  <c r="AZ745" i="3" s="1"/>
  <c r="AW745" i="3"/>
  <c r="AU745" i="3"/>
  <c r="AS745" i="3"/>
  <c r="AO745" i="3" s="1"/>
  <c r="AQ745" i="3"/>
  <c r="AM745" i="3"/>
  <c r="AE745" i="3"/>
  <c r="AI745" i="3" s="1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O745" i="3"/>
  <c r="N745" i="3"/>
  <c r="M745" i="3"/>
  <c r="L745" i="3"/>
  <c r="K745" i="3"/>
  <c r="BA744" i="3"/>
  <c r="AY744" i="3"/>
  <c r="AX744" i="3"/>
  <c r="AZ744" i="3" s="1"/>
  <c r="AW744" i="3"/>
  <c r="AU744" i="3"/>
  <c r="AS744" i="3"/>
  <c r="AO744" i="3" s="1"/>
  <c r="AQ744" i="3"/>
  <c r="AM744" i="3"/>
  <c r="AE744" i="3"/>
  <c r="AI744" i="3" s="1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O744" i="3"/>
  <c r="N744" i="3"/>
  <c r="M744" i="3"/>
  <c r="L744" i="3"/>
  <c r="K744" i="3"/>
  <c r="BA743" i="3"/>
  <c r="AY743" i="3"/>
  <c r="AX743" i="3"/>
  <c r="AZ743" i="3" s="1"/>
  <c r="AW743" i="3"/>
  <c r="AU743" i="3"/>
  <c r="AS743" i="3"/>
  <c r="AO743" i="3" s="1"/>
  <c r="AQ743" i="3"/>
  <c r="AM743" i="3"/>
  <c r="AE743" i="3"/>
  <c r="AI743" i="3" s="1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O743" i="3"/>
  <c r="N743" i="3"/>
  <c r="M743" i="3"/>
  <c r="L743" i="3"/>
  <c r="K743" i="3"/>
  <c r="BA742" i="3"/>
  <c r="AY742" i="3"/>
  <c r="AX742" i="3"/>
  <c r="AZ742" i="3" s="1"/>
  <c r="AW742" i="3"/>
  <c r="AU742" i="3"/>
  <c r="AS742" i="3"/>
  <c r="AO742" i="3" s="1"/>
  <c r="AQ742" i="3"/>
  <c r="AM742" i="3"/>
  <c r="AE742" i="3"/>
  <c r="AI742" i="3" s="1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O742" i="3"/>
  <c r="N742" i="3"/>
  <c r="M742" i="3"/>
  <c r="L742" i="3"/>
  <c r="K742" i="3"/>
  <c r="BA741" i="3"/>
  <c r="AY741" i="3"/>
  <c r="AX741" i="3"/>
  <c r="AZ741" i="3" s="1"/>
  <c r="AW741" i="3"/>
  <c r="AU741" i="3"/>
  <c r="AS741" i="3"/>
  <c r="AO741" i="3" s="1"/>
  <c r="AQ741" i="3"/>
  <c r="AM741" i="3"/>
  <c r="AE741" i="3"/>
  <c r="AI741" i="3" s="1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O741" i="3"/>
  <c r="N741" i="3"/>
  <c r="M741" i="3"/>
  <c r="L741" i="3"/>
  <c r="K741" i="3"/>
  <c r="BA740" i="3"/>
  <c r="AY740" i="3"/>
  <c r="AX740" i="3"/>
  <c r="AZ740" i="3" s="1"/>
  <c r="AW740" i="3"/>
  <c r="AU740" i="3"/>
  <c r="AS740" i="3"/>
  <c r="AO740" i="3" s="1"/>
  <c r="AQ740" i="3"/>
  <c r="AM740" i="3"/>
  <c r="AE740" i="3"/>
  <c r="AI740" i="3" s="1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O740" i="3"/>
  <c r="N740" i="3"/>
  <c r="M740" i="3"/>
  <c r="L740" i="3"/>
  <c r="K740" i="3"/>
  <c r="BA739" i="3"/>
  <c r="AY739" i="3"/>
  <c r="AX739" i="3"/>
  <c r="AZ739" i="3" s="1"/>
  <c r="AW739" i="3"/>
  <c r="AU739" i="3"/>
  <c r="AS739" i="3"/>
  <c r="AO739" i="3" s="1"/>
  <c r="AQ739" i="3"/>
  <c r="AM739" i="3"/>
  <c r="AE739" i="3"/>
  <c r="AI739" i="3" s="1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O739" i="3"/>
  <c r="N739" i="3"/>
  <c r="M739" i="3"/>
  <c r="L739" i="3"/>
  <c r="K739" i="3"/>
  <c r="BA738" i="3"/>
  <c r="AY738" i="3"/>
  <c r="AX738" i="3"/>
  <c r="AZ738" i="3" s="1"/>
  <c r="AW738" i="3"/>
  <c r="AU738" i="3"/>
  <c r="AS738" i="3"/>
  <c r="AO738" i="3" s="1"/>
  <c r="AQ738" i="3"/>
  <c r="AM738" i="3"/>
  <c r="AE738" i="3"/>
  <c r="AI738" i="3" s="1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O738" i="3"/>
  <c r="N738" i="3"/>
  <c r="M738" i="3"/>
  <c r="L738" i="3"/>
  <c r="K738" i="3"/>
  <c r="BA737" i="3"/>
  <c r="AY737" i="3"/>
  <c r="AX737" i="3"/>
  <c r="AZ737" i="3" s="1"/>
  <c r="AW737" i="3"/>
  <c r="AU737" i="3"/>
  <c r="AS737" i="3"/>
  <c r="AO737" i="3" s="1"/>
  <c r="AQ737" i="3"/>
  <c r="AM737" i="3"/>
  <c r="AE737" i="3"/>
  <c r="AI737" i="3" s="1"/>
  <c r="AD737" i="3"/>
  <c r="AC737" i="3"/>
  <c r="AB737" i="3"/>
  <c r="AA737" i="3"/>
  <c r="Z737" i="3"/>
  <c r="Y737" i="3"/>
  <c r="X737" i="3"/>
  <c r="W737" i="3"/>
  <c r="V737" i="3"/>
  <c r="U737" i="3"/>
  <c r="T737" i="3"/>
  <c r="S737" i="3"/>
  <c r="R737" i="3"/>
  <c r="Q737" i="3"/>
  <c r="O737" i="3"/>
  <c r="N737" i="3"/>
  <c r="M737" i="3"/>
  <c r="L737" i="3"/>
  <c r="K737" i="3"/>
  <c r="BA736" i="3"/>
  <c r="AY736" i="3"/>
  <c r="AX736" i="3"/>
  <c r="AZ736" i="3" s="1"/>
  <c r="AW736" i="3"/>
  <c r="AU736" i="3"/>
  <c r="AS736" i="3"/>
  <c r="AO736" i="3" s="1"/>
  <c r="AQ736" i="3"/>
  <c r="AM736" i="3"/>
  <c r="AE736" i="3"/>
  <c r="AI736" i="3" s="1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O736" i="3"/>
  <c r="N736" i="3"/>
  <c r="M736" i="3"/>
  <c r="L736" i="3"/>
  <c r="K736" i="3"/>
  <c r="BA735" i="3"/>
  <c r="AY735" i="3"/>
  <c r="AX735" i="3"/>
  <c r="AZ735" i="3" s="1"/>
  <c r="AW735" i="3"/>
  <c r="AU735" i="3"/>
  <c r="AS735" i="3"/>
  <c r="AO735" i="3" s="1"/>
  <c r="AQ735" i="3"/>
  <c r="AM735" i="3"/>
  <c r="AE735" i="3"/>
  <c r="AI735" i="3" s="1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O735" i="3"/>
  <c r="N735" i="3"/>
  <c r="M735" i="3"/>
  <c r="L735" i="3"/>
  <c r="K735" i="3"/>
  <c r="BA734" i="3"/>
  <c r="AY734" i="3"/>
  <c r="AX734" i="3"/>
  <c r="AZ734" i="3" s="1"/>
  <c r="AW734" i="3"/>
  <c r="AU734" i="3"/>
  <c r="AS734" i="3"/>
  <c r="AO734" i="3" s="1"/>
  <c r="AQ734" i="3"/>
  <c r="AM734" i="3"/>
  <c r="AE734" i="3"/>
  <c r="AI734" i="3" s="1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O734" i="3"/>
  <c r="N734" i="3"/>
  <c r="M734" i="3"/>
  <c r="L734" i="3"/>
  <c r="K734" i="3"/>
  <c r="BA733" i="3"/>
  <c r="AY733" i="3"/>
  <c r="AX733" i="3"/>
  <c r="AZ733" i="3" s="1"/>
  <c r="AW733" i="3"/>
  <c r="AU733" i="3"/>
  <c r="AS733" i="3"/>
  <c r="AO733" i="3" s="1"/>
  <c r="AQ733" i="3"/>
  <c r="AM733" i="3"/>
  <c r="AE733" i="3"/>
  <c r="AI733" i="3" s="1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O733" i="3"/>
  <c r="N733" i="3"/>
  <c r="M733" i="3"/>
  <c r="L733" i="3"/>
  <c r="K733" i="3"/>
  <c r="BA732" i="3"/>
  <c r="AY732" i="3"/>
  <c r="AX732" i="3"/>
  <c r="AZ732" i="3" s="1"/>
  <c r="AW732" i="3"/>
  <c r="AU732" i="3"/>
  <c r="AS732" i="3"/>
  <c r="AO732" i="3" s="1"/>
  <c r="AQ732" i="3"/>
  <c r="AM732" i="3"/>
  <c r="AE732" i="3"/>
  <c r="AI732" i="3" s="1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O732" i="3"/>
  <c r="N732" i="3"/>
  <c r="M732" i="3"/>
  <c r="L732" i="3"/>
  <c r="K732" i="3"/>
  <c r="BA731" i="3"/>
  <c r="AY731" i="3"/>
  <c r="AX731" i="3"/>
  <c r="AZ731" i="3" s="1"/>
  <c r="AW731" i="3"/>
  <c r="AU731" i="3"/>
  <c r="AS731" i="3"/>
  <c r="AO731" i="3" s="1"/>
  <c r="AQ731" i="3"/>
  <c r="AM731" i="3"/>
  <c r="AE731" i="3"/>
  <c r="AI731" i="3" s="1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O731" i="3"/>
  <c r="N731" i="3"/>
  <c r="M731" i="3"/>
  <c r="L731" i="3"/>
  <c r="K731" i="3"/>
  <c r="BA730" i="3"/>
  <c r="AY730" i="3"/>
  <c r="AX730" i="3"/>
  <c r="AZ730" i="3" s="1"/>
  <c r="AW730" i="3"/>
  <c r="AU730" i="3"/>
  <c r="AS730" i="3"/>
  <c r="AO730" i="3" s="1"/>
  <c r="AQ730" i="3"/>
  <c r="AM730" i="3"/>
  <c r="AE730" i="3"/>
  <c r="AI730" i="3" s="1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O730" i="3"/>
  <c r="N730" i="3"/>
  <c r="M730" i="3"/>
  <c r="L730" i="3"/>
  <c r="K730" i="3"/>
  <c r="BA729" i="3"/>
  <c r="AY729" i="3"/>
  <c r="AX729" i="3"/>
  <c r="AZ729" i="3" s="1"/>
  <c r="AW729" i="3"/>
  <c r="AU729" i="3"/>
  <c r="AS729" i="3"/>
  <c r="AO729" i="3" s="1"/>
  <c r="AQ729" i="3"/>
  <c r="AM729" i="3"/>
  <c r="AE729" i="3"/>
  <c r="AI729" i="3" s="1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O729" i="3"/>
  <c r="N729" i="3"/>
  <c r="M729" i="3"/>
  <c r="L729" i="3"/>
  <c r="K729" i="3"/>
  <c r="BA728" i="3"/>
  <c r="AY728" i="3"/>
  <c r="AX728" i="3"/>
  <c r="AZ728" i="3" s="1"/>
  <c r="AW728" i="3"/>
  <c r="AU728" i="3"/>
  <c r="AS728" i="3"/>
  <c r="AO728" i="3" s="1"/>
  <c r="AQ728" i="3"/>
  <c r="AM728" i="3"/>
  <c r="AE728" i="3"/>
  <c r="AI728" i="3" s="1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O728" i="3"/>
  <c r="N728" i="3"/>
  <c r="M728" i="3"/>
  <c r="L728" i="3"/>
  <c r="K728" i="3"/>
  <c r="BA727" i="3"/>
  <c r="AY727" i="3"/>
  <c r="AX727" i="3"/>
  <c r="AZ727" i="3" s="1"/>
  <c r="AW727" i="3"/>
  <c r="AU727" i="3"/>
  <c r="AS727" i="3"/>
  <c r="AO727" i="3" s="1"/>
  <c r="AQ727" i="3"/>
  <c r="AM727" i="3"/>
  <c r="AE727" i="3"/>
  <c r="AI727" i="3" s="1"/>
  <c r="AD727" i="3"/>
  <c r="AC727" i="3"/>
  <c r="AB727" i="3"/>
  <c r="AA727" i="3"/>
  <c r="Z727" i="3"/>
  <c r="Y727" i="3"/>
  <c r="X727" i="3"/>
  <c r="W727" i="3"/>
  <c r="V727" i="3"/>
  <c r="U727" i="3"/>
  <c r="T727" i="3"/>
  <c r="S727" i="3"/>
  <c r="R727" i="3"/>
  <c r="Q727" i="3"/>
  <c r="O727" i="3"/>
  <c r="N727" i="3"/>
  <c r="M727" i="3"/>
  <c r="L727" i="3"/>
  <c r="K727" i="3"/>
  <c r="BA726" i="3"/>
  <c r="AY726" i="3"/>
  <c r="AX726" i="3"/>
  <c r="AZ726" i="3" s="1"/>
  <c r="AW726" i="3"/>
  <c r="AU726" i="3"/>
  <c r="AS726" i="3"/>
  <c r="AO726" i="3" s="1"/>
  <c r="AQ726" i="3"/>
  <c r="AM726" i="3"/>
  <c r="AE726" i="3"/>
  <c r="AI726" i="3" s="1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O726" i="3"/>
  <c r="N726" i="3"/>
  <c r="M726" i="3"/>
  <c r="L726" i="3"/>
  <c r="K726" i="3"/>
  <c r="BA725" i="3"/>
  <c r="AY725" i="3"/>
  <c r="AX725" i="3"/>
  <c r="AZ725" i="3" s="1"/>
  <c r="AW725" i="3"/>
  <c r="AU725" i="3"/>
  <c r="AS725" i="3"/>
  <c r="AO725" i="3" s="1"/>
  <c r="AQ725" i="3"/>
  <c r="AM725" i="3"/>
  <c r="AE725" i="3"/>
  <c r="AI725" i="3" s="1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O725" i="3"/>
  <c r="N725" i="3"/>
  <c r="M725" i="3"/>
  <c r="L725" i="3"/>
  <c r="K725" i="3"/>
  <c r="BA724" i="3"/>
  <c r="AY724" i="3"/>
  <c r="AX724" i="3"/>
  <c r="AZ724" i="3" s="1"/>
  <c r="AW724" i="3"/>
  <c r="AU724" i="3"/>
  <c r="AS724" i="3"/>
  <c r="AO724" i="3" s="1"/>
  <c r="AQ724" i="3"/>
  <c r="AM724" i="3"/>
  <c r="AE724" i="3"/>
  <c r="AI724" i="3" s="1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O724" i="3"/>
  <c r="N724" i="3"/>
  <c r="M724" i="3"/>
  <c r="L724" i="3"/>
  <c r="K724" i="3"/>
  <c r="BA723" i="3"/>
  <c r="AY723" i="3"/>
  <c r="AX723" i="3"/>
  <c r="AZ723" i="3" s="1"/>
  <c r="AW723" i="3"/>
  <c r="AU723" i="3"/>
  <c r="AS723" i="3"/>
  <c r="AO723" i="3" s="1"/>
  <c r="AQ723" i="3"/>
  <c r="AM723" i="3"/>
  <c r="AE723" i="3"/>
  <c r="AI723" i="3" s="1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O723" i="3"/>
  <c r="N723" i="3"/>
  <c r="M723" i="3"/>
  <c r="L723" i="3"/>
  <c r="K723" i="3"/>
  <c r="BA722" i="3"/>
  <c r="AY722" i="3"/>
  <c r="AX722" i="3"/>
  <c r="AZ722" i="3" s="1"/>
  <c r="AW722" i="3"/>
  <c r="AU722" i="3"/>
  <c r="AS722" i="3"/>
  <c r="AO722" i="3" s="1"/>
  <c r="AQ722" i="3"/>
  <c r="AM722" i="3"/>
  <c r="AE722" i="3"/>
  <c r="AI722" i="3" s="1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O722" i="3"/>
  <c r="N722" i="3"/>
  <c r="M722" i="3"/>
  <c r="L722" i="3"/>
  <c r="K722" i="3"/>
  <c r="BA721" i="3"/>
  <c r="AY721" i="3"/>
  <c r="AX721" i="3"/>
  <c r="AZ721" i="3" s="1"/>
  <c r="AW721" i="3"/>
  <c r="AU721" i="3"/>
  <c r="AS721" i="3"/>
  <c r="AO721" i="3" s="1"/>
  <c r="AQ721" i="3"/>
  <c r="AM721" i="3"/>
  <c r="AE721" i="3"/>
  <c r="AI721" i="3" s="1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O721" i="3"/>
  <c r="N721" i="3"/>
  <c r="M721" i="3"/>
  <c r="L721" i="3"/>
  <c r="K721" i="3"/>
  <c r="BA720" i="3"/>
  <c r="AY720" i="3"/>
  <c r="AX720" i="3"/>
  <c r="AZ720" i="3" s="1"/>
  <c r="AW720" i="3"/>
  <c r="AU720" i="3"/>
  <c r="AS720" i="3"/>
  <c r="AO720" i="3" s="1"/>
  <c r="AQ720" i="3"/>
  <c r="AM720" i="3"/>
  <c r="AE720" i="3"/>
  <c r="AI720" i="3" s="1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O720" i="3"/>
  <c r="N720" i="3"/>
  <c r="M720" i="3"/>
  <c r="L720" i="3"/>
  <c r="K720" i="3"/>
  <c r="BA719" i="3"/>
  <c r="AY719" i="3"/>
  <c r="AX719" i="3"/>
  <c r="AZ719" i="3" s="1"/>
  <c r="AW719" i="3"/>
  <c r="AU719" i="3"/>
  <c r="AS719" i="3"/>
  <c r="AO719" i="3" s="1"/>
  <c r="AQ719" i="3"/>
  <c r="AM719" i="3"/>
  <c r="AE719" i="3"/>
  <c r="AI719" i="3" s="1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O719" i="3"/>
  <c r="N719" i="3"/>
  <c r="M719" i="3"/>
  <c r="L719" i="3"/>
  <c r="K719" i="3"/>
  <c r="BA718" i="3"/>
  <c r="AY718" i="3"/>
  <c r="AX718" i="3"/>
  <c r="AZ718" i="3" s="1"/>
  <c r="AW718" i="3"/>
  <c r="AU718" i="3"/>
  <c r="AS718" i="3"/>
  <c r="AO718" i="3" s="1"/>
  <c r="AQ718" i="3"/>
  <c r="AM718" i="3"/>
  <c r="AE718" i="3"/>
  <c r="AI718" i="3" s="1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O718" i="3"/>
  <c r="N718" i="3"/>
  <c r="M718" i="3"/>
  <c r="L718" i="3"/>
  <c r="K718" i="3"/>
  <c r="BA717" i="3"/>
  <c r="AY717" i="3"/>
  <c r="AX717" i="3"/>
  <c r="AZ717" i="3" s="1"/>
  <c r="AW717" i="3"/>
  <c r="AU717" i="3"/>
  <c r="AS717" i="3"/>
  <c r="AO717" i="3" s="1"/>
  <c r="AQ717" i="3"/>
  <c r="AM717" i="3"/>
  <c r="AE717" i="3"/>
  <c r="AI717" i="3" s="1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O717" i="3"/>
  <c r="N717" i="3"/>
  <c r="M717" i="3"/>
  <c r="L717" i="3"/>
  <c r="K717" i="3"/>
  <c r="BA716" i="3"/>
  <c r="AY716" i="3"/>
  <c r="AX716" i="3"/>
  <c r="AZ716" i="3" s="1"/>
  <c r="AW716" i="3"/>
  <c r="AU716" i="3"/>
  <c r="AS716" i="3"/>
  <c r="AO716" i="3" s="1"/>
  <c r="AQ716" i="3"/>
  <c r="AM716" i="3"/>
  <c r="AE716" i="3"/>
  <c r="AI716" i="3" s="1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O716" i="3"/>
  <c r="N716" i="3"/>
  <c r="M716" i="3"/>
  <c r="L716" i="3"/>
  <c r="K716" i="3"/>
  <c r="BA715" i="3"/>
  <c r="AY715" i="3"/>
  <c r="AX715" i="3"/>
  <c r="AZ715" i="3" s="1"/>
  <c r="AW715" i="3"/>
  <c r="AU715" i="3"/>
  <c r="AS715" i="3"/>
  <c r="AO715" i="3" s="1"/>
  <c r="AQ715" i="3"/>
  <c r="AM715" i="3"/>
  <c r="AE715" i="3"/>
  <c r="AI715" i="3" s="1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O715" i="3"/>
  <c r="N715" i="3"/>
  <c r="M715" i="3"/>
  <c r="L715" i="3"/>
  <c r="K715" i="3"/>
  <c r="BA714" i="3"/>
  <c r="AY714" i="3"/>
  <c r="AX714" i="3"/>
  <c r="AZ714" i="3" s="1"/>
  <c r="AW714" i="3"/>
  <c r="AU714" i="3"/>
  <c r="AS714" i="3"/>
  <c r="AO714" i="3" s="1"/>
  <c r="AQ714" i="3"/>
  <c r="AM714" i="3"/>
  <c r="AE714" i="3"/>
  <c r="AI714" i="3" s="1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O714" i="3"/>
  <c r="N714" i="3"/>
  <c r="M714" i="3"/>
  <c r="L714" i="3"/>
  <c r="K714" i="3"/>
  <c r="BA713" i="3"/>
  <c r="AY713" i="3"/>
  <c r="AX713" i="3"/>
  <c r="AZ713" i="3" s="1"/>
  <c r="AW713" i="3"/>
  <c r="AU713" i="3"/>
  <c r="AS713" i="3"/>
  <c r="AO713" i="3" s="1"/>
  <c r="AQ713" i="3"/>
  <c r="AM713" i="3"/>
  <c r="AE713" i="3"/>
  <c r="AI713" i="3" s="1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O713" i="3"/>
  <c r="N713" i="3"/>
  <c r="M713" i="3"/>
  <c r="L713" i="3"/>
  <c r="K713" i="3"/>
  <c r="BA712" i="3"/>
  <c r="AY712" i="3"/>
  <c r="AX712" i="3"/>
  <c r="AZ712" i="3" s="1"/>
  <c r="AW712" i="3"/>
  <c r="AU712" i="3"/>
  <c r="AS712" i="3"/>
  <c r="AO712" i="3" s="1"/>
  <c r="AQ712" i="3"/>
  <c r="AM712" i="3"/>
  <c r="AE712" i="3"/>
  <c r="AI712" i="3" s="1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O712" i="3"/>
  <c r="N712" i="3"/>
  <c r="M712" i="3"/>
  <c r="L712" i="3"/>
  <c r="K712" i="3"/>
  <c r="BA711" i="3"/>
  <c r="AY711" i="3"/>
  <c r="AX711" i="3"/>
  <c r="AZ711" i="3" s="1"/>
  <c r="AW711" i="3"/>
  <c r="AU711" i="3"/>
  <c r="AS711" i="3"/>
  <c r="AO711" i="3" s="1"/>
  <c r="AQ711" i="3"/>
  <c r="AM711" i="3"/>
  <c r="AE711" i="3"/>
  <c r="AI711" i="3" s="1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O711" i="3"/>
  <c r="N711" i="3"/>
  <c r="M711" i="3"/>
  <c r="L711" i="3"/>
  <c r="K711" i="3"/>
  <c r="BA710" i="3"/>
  <c r="AY710" i="3"/>
  <c r="AX710" i="3"/>
  <c r="AZ710" i="3" s="1"/>
  <c r="AW710" i="3"/>
  <c r="AU710" i="3"/>
  <c r="AS710" i="3"/>
  <c r="AO710" i="3" s="1"/>
  <c r="AQ710" i="3"/>
  <c r="AM710" i="3"/>
  <c r="AE710" i="3"/>
  <c r="AI710" i="3" s="1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O710" i="3"/>
  <c r="N710" i="3"/>
  <c r="M710" i="3"/>
  <c r="L710" i="3"/>
  <c r="K710" i="3"/>
  <c r="BA709" i="3"/>
  <c r="AY709" i="3"/>
  <c r="AX709" i="3"/>
  <c r="AZ709" i="3" s="1"/>
  <c r="AW709" i="3"/>
  <c r="AU709" i="3"/>
  <c r="AS709" i="3"/>
  <c r="AO709" i="3" s="1"/>
  <c r="AQ709" i="3"/>
  <c r="AM709" i="3"/>
  <c r="AE709" i="3"/>
  <c r="AI709" i="3" s="1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O709" i="3"/>
  <c r="N709" i="3"/>
  <c r="M709" i="3"/>
  <c r="L709" i="3"/>
  <c r="K709" i="3"/>
  <c r="BA708" i="3"/>
  <c r="AY708" i="3"/>
  <c r="AX708" i="3"/>
  <c r="AZ708" i="3" s="1"/>
  <c r="AW708" i="3"/>
  <c r="AU708" i="3"/>
  <c r="AS708" i="3"/>
  <c r="AO708" i="3" s="1"/>
  <c r="AQ708" i="3"/>
  <c r="AM708" i="3"/>
  <c r="AE708" i="3"/>
  <c r="AI708" i="3" s="1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O708" i="3"/>
  <c r="N708" i="3"/>
  <c r="M708" i="3"/>
  <c r="L708" i="3"/>
  <c r="K708" i="3"/>
  <c r="BA707" i="3"/>
  <c r="AY707" i="3"/>
  <c r="AX707" i="3"/>
  <c r="AZ707" i="3" s="1"/>
  <c r="AW707" i="3"/>
  <c r="AU707" i="3"/>
  <c r="AS707" i="3"/>
  <c r="AO707" i="3" s="1"/>
  <c r="AQ707" i="3"/>
  <c r="AM707" i="3"/>
  <c r="AE707" i="3"/>
  <c r="AI707" i="3" s="1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O707" i="3"/>
  <c r="N707" i="3"/>
  <c r="M707" i="3"/>
  <c r="L707" i="3"/>
  <c r="K707" i="3"/>
  <c r="BA706" i="3"/>
  <c r="AY706" i="3"/>
  <c r="AX706" i="3"/>
  <c r="AZ706" i="3" s="1"/>
  <c r="AW706" i="3"/>
  <c r="AU706" i="3"/>
  <c r="AS706" i="3"/>
  <c r="AO706" i="3" s="1"/>
  <c r="AQ706" i="3"/>
  <c r="AM706" i="3"/>
  <c r="AE706" i="3"/>
  <c r="AI706" i="3" s="1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O706" i="3"/>
  <c r="N706" i="3"/>
  <c r="M706" i="3"/>
  <c r="L706" i="3"/>
  <c r="K706" i="3"/>
  <c r="BA705" i="3"/>
  <c r="AY705" i="3"/>
  <c r="AX705" i="3"/>
  <c r="AZ705" i="3" s="1"/>
  <c r="AW705" i="3"/>
  <c r="AU705" i="3"/>
  <c r="AS705" i="3"/>
  <c r="AO705" i="3" s="1"/>
  <c r="AQ705" i="3"/>
  <c r="AM705" i="3"/>
  <c r="AE705" i="3"/>
  <c r="AI705" i="3" s="1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O705" i="3"/>
  <c r="N705" i="3"/>
  <c r="M705" i="3"/>
  <c r="L705" i="3"/>
  <c r="K705" i="3"/>
  <c r="BA704" i="3"/>
  <c r="AY704" i="3"/>
  <c r="AX704" i="3"/>
  <c r="AZ704" i="3" s="1"/>
  <c r="AW704" i="3"/>
  <c r="AU704" i="3"/>
  <c r="AS704" i="3"/>
  <c r="AO704" i="3" s="1"/>
  <c r="AQ704" i="3"/>
  <c r="AM704" i="3"/>
  <c r="AE704" i="3"/>
  <c r="AI704" i="3" s="1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O704" i="3"/>
  <c r="N704" i="3"/>
  <c r="M704" i="3"/>
  <c r="L704" i="3"/>
  <c r="K704" i="3"/>
  <c r="BA703" i="3"/>
  <c r="AY703" i="3"/>
  <c r="AX703" i="3"/>
  <c r="AZ703" i="3" s="1"/>
  <c r="AW703" i="3"/>
  <c r="AU703" i="3"/>
  <c r="AS703" i="3"/>
  <c r="AO703" i="3" s="1"/>
  <c r="AQ703" i="3"/>
  <c r="AM703" i="3"/>
  <c r="AE703" i="3"/>
  <c r="AI703" i="3" s="1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O703" i="3"/>
  <c r="N703" i="3"/>
  <c r="M703" i="3"/>
  <c r="L703" i="3"/>
  <c r="K703" i="3"/>
  <c r="BA702" i="3"/>
  <c r="AY702" i="3"/>
  <c r="AX702" i="3"/>
  <c r="AZ702" i="3" s="1"/>
  <c r="AW702" i="3"/>
  <c r="AU702" i="3"/>
  <c r="AS702" i="3"/>
  <c r="AO702" i="3" s="1"/>
  <c r="AQ702" i="3"/>
  <c r="AM702" i="3"/>
  <c r="AE702" i="3"/>
  <c r="AI702" i="3" s="1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O702" i="3"/>
  <c r="N702" i="3"/>
  <c r="M702" i="3"/>
  <c r="L702" i="3"/>
  <c r="K702" i="3"/>
  <c r="BA701" i="3"/>
  <c r="AY701" i="3"/>
  <c r="AX701" i="3"/>
  <c r="AZ701" i="3" s="1"/>
  <c r="AW701" i="3"/>
  <c r="AU701" i="3"/>
  <c r="AS701" i="3"/>
  <c r="AO701" i="3" s="1"/>
  <c r="AQ701" i="3"/>
  <c r="AM701" i="3"/>
  <c r="AE701" i="3"/>
  <c r="AI701" i="3" s="1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O701" i="3"/>
  <c r="N701" i="3"/>
  <c r="M701" i="3"/>
  <c r="L701" i="3"/>
  <c r="K701" i="3"/>
  <c r="BA700" i="3"/>
  <c r="AY700" i="3"/>
  <c r="AX700" i="3"/>
  <c r="AZ700" i="3" s="1"/>
  <c r="AW700" i="3"/>
  <c r="AU700" i="3"/>
  <c r="AS700" i="3"/>
  <c r="AO700" i="3" s="1"/>
  <c r="AQ700" i="3"/>
  <c r="AM700" i="3"/>
  <c r="AE700" i="3"/>
  <c r="AI700" i="3" s="1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O700" i="3"/>
  <c r="N700" i="3"/>
  <c r="M700" i="3"/>
  <c r="L700" i="3"/>
  <c r="K700" i="3"/>
  <c r="BA699" i="3"/>
  <c r="AY699" i="3"/>
  <c r="AX699" i="3"/>
  <c r="AZ699" i="3" s="1"/>
  <c r="AW699" i="3"/>
  <c r="AU699" i="3"/>
  <c r="AS699" i="3"/>
  <c r="AO699" i="3" s="1"/>
  <c r="AQ699" i="3"/>
  <c r="AM699" i="3"/>
  <c r="AE699" i="3"/>
  <c r="AI699" i="3" s="1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O699" i="3"/>
  <c r="N699" i="3"/>
  <c r="M699" i="3"/>
  <c r="L699" i="3"/>
  <c r="K699" i="3"/>
  <c r="BA698" i="3"/>
  <c r="AY698" i="3"/>
  <c r="AX698" i="3"/>
  <c r="AZ698" i="3" s="1"/>
  <c r="AW698" i="3"/>
  <c r="AU698" i="3"/>
  <c r="AS698" i="3"/>
  <c r="AO698" i="3" s="1"/>
  <c r="AM698" i="3"/>
  <c r="AG698" i="3"/>
  <c r="AE698" i="3"/>
  <c r="AI698" i="3" s="1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O698" i="3"/>
  <c r="N698" i="3"/>
  <c r="M698" i="3"/>
  <c r="L698" i="3"/>
  <c r="K698" i="3"/>
  <c r="BA697" i="3"/>
  <c r="AY697" i="3"/>
  <c r="AX697" i="3"/>
  <c r="AZ697" i="3" s="1"/>
  <c r="AW697" i="3"/>
  <c r="AU697" i="3"/>
  <c r="AS697" i="3"/>
  <c r="AO697" i="3" s="1"/>
  <c r="AM697" i="3"/>
  <c r="AG697" i="3"/>
  <c r="AE697" i="3"/>
  <c r="AI697" i="3" s="1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O697" i="3"/>
  <c r="N697" i="3"/>
  <c r="M697" i="3"/>
  <c r="L697" i="3"/>
  <c r="K697" i="3"/>
  <c r="BA696" i="3"/>
  <c r="AY696" i="3"/>
  <c r="AX696" i="3"/>
  <c r="AZ696" i="3" s="1"/>
  <c r="AW696" i="3"/>
  <c r="AU696" i="3"/>
  <c r="AS696" i="3"/>
  <c r="AO696" i="3" s="1"/>
  <c r="AM696" i="3"/>
  <c r="AG696" i="3"/>
  <c r="AE696" i="3"/>
  <c r="AI696" i="3" s="1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O696" i="3"/>
  <c r="N696" i="3"/>
  <c r="M696" i="3"/>
  <c r="L696" i="3"/>
  <c r="K696" i="3"/>
  <c r="BA695" i="3"/>
  <c r="AY695" i="3"/>
  <c r="AX695" i="3"/>
  <c r="AZ695" i="3" s="1"/>
  <c r="AW695" i="3"/>
  <c r="AU695" i="3"/>
  <c r="AS695" i="3"/>
  <c r="AO695" i="3" s="1"/>
  <c r="AM695" i="3"/>
  <c r="AG695" i="3"/>
  <c r="AE695" i="3"/>
  <c r="AI695" i="3" s="1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O695" i="3"/>
  <c r="N695" i="3"/>
  <c r="M695" i="3"/>
  <c r="L695" i="3"/>
  <c r="K695" i="3"/>
  <c r="BA694" i="3"/>
  <c r="AY694" i="3"/>
  <c r="AX694" i="3"/>
  <c r="AZ694" i="3" s="1"/>
  <c r="AW694" i="3"/>
  <c r="AU694" i="3"/>
  <c r="AS694" i="3"/>
  <c r="AO694" i="3" s="1"/>
  <c r="AM694" i="3"/>
  <c r="AG694" i="3"/>
  <c r="AE694" i="3"/>
  <c r="AI694" i="3" s="1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O694" i="3"/>
  <c r="N694" i="3"/>
  <c r="M694" i="3"/>
  <c r="L694" i="3"/>
  <c r="K694" i="3"/>
  <c r="BA693" i="3"/>
  <c r="AY693" i="3"/>
  <c r="AX693" i="3"/>
  <c r="AZ693" i="3" s="1"/>
  <c r="AW693" i="3"/>
  <c r="AU693" i="3"/>
  <c r="AS693" i="3"/>
  <c r="AO693" i="3" s="1"/>
  <c r="AM693" i="3"/>
  <c r="AG693" i="3"/>
  <c r="AE693" i="3"/>
  <c r="AI693" i="3" s="1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O693" i="3"/>
  <c r="N693" i="3"/>
  <c r="M693" i="3"/>
  <c r="L693" i="3"/>
  <c r="K693" i="3"/>
  <c r="BA692" i="3"/>
  <c r="AY692" i="3"/>
  <c r="AX692" i="3"/>
  <c r="AZ692" i="3" s="1"/>
  <c r="AW692" i="3"/>
  <c r="AU692" i="3"/>
  <c r="AS692" i="3"/>
  <c r="AO692" i="3" s="1"/>
  <c r="AM692" i="3"/>
  <c r="AG692" i="3"/>
  <c r="AE692" i="3"/>
  <c r="AI692" i="3" s="1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O692" i="3"/>
  <c r="N692" i="3"/>
  <c r="M692" i="3"/>
  <c r="L692" i="3"/>
  <c r="K692" i="3"/>
  <c r="BA691" i="3"/>
  <c r="AY691" i="3"/>
  <c r="AX691" i="3"/>
  <c r="AZ691" i="3" s="1"/>
  <c r="AW691" i="3"/>
  <c r="AU691" i="3"/>
  <c r="AS691" i="3"/>
  <c r="AO691" i="3" s="1"/>
  <c r="AM691" i="3"/>
  <c r="AG691" i="3"/>
  <c r="AE691" i="3"/>
  <c r="AI691" i="3" s="1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O691" i="3"/>
  <c r="N691" i="3"/>
  <c r="M691" i="3"/>
  <c r="L691" i="3"/>
  <c r="K691" i="3"/>
  <c r="BA690" i="3"/>
  <c r="AY690" i="3"/>
  <c r="AX690" i="3"/>
  <c r="AZ690" i="3" s="1"/>
  <c r="AW690" i="3"/>
  <c r="AU690" i="3"/>
  <c r="AS690" i="3"/>
  <c r="AO690" i="3" s="1"/>
  <c r="AM690" i="3"/>
  <c r="AG690" i="3"/>
  <c r="AE690" i="3"/>
  <c r="AI690" i="3" s="1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O690" i="3"/>
  <c r="N690" i="3"/>
  <c r="M690" i="3"/>
  <c r="L690" i="3"/>
  <c r="K690" i="3"/>
  <c r="BA689" i="3"/>
  <c r="AY689" i="3"/>
  <c r="AX689" i="3"/>
  <c r="AZ689" i="3" s="1"/>
  <c r="AW689" i="3"/>
  <c r="AU689" i="3"/>
  <c r="AS689" i="3"/>
  <c r="AO689" i="3" s="1"/>
  <c r="AM689" i="3"/>
  <c r="AG689" i="3"/>
  <c r="AE689" i="3"/>
  <c r="AI689" i="3" s="1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O689" i="3"/>
  <c r="N689" i="3"/>
  <c r="M689" i="3"/>
  <c r="L689" i="3"/>
  <c r="K689" i="3"/>
  <c r="BA688" i="3"/>
  <c r="AY688" i="3"/>
  <c r="AX688" i="3"/>
  <c r="AZ688" i="3" s="1"/>
  <c r="AW688" i="3"/>
  <c r="AU688" i="3"/>
  <c r="AS688" i="3"/>
  <c r="AO688" i="3" s="1"/>
  <c r="AM688" i="3"/>
  <c r="AG688" i="3"/>
  <c r="AE688" i="3"/>
  <c r="AI688" i="3" s="1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O688" i="3"/>
  <c r="N688" i="3"/>
  <c r="M688" i="3"/>
  <c r="L688" i="3"/>
  <c r="K688" i="3"/>
  <c r="BA687" i="3"/>
  <c r="AY687" i="3"/>
  <c r="AX687" i="3"/>
  <c r="AZ687" i="3" s="1"/>
  <c r="AW687" i="3"/>
  <c r="AU687" i="3"/>
  <c r="AS687" i="3"/>
  <c r="AN687" i="3" s="1"/>
  <c r="AO687" i="3"/>
  <c r="AM687" i="3"/>
  <c r="AI687" i="3"/>
  <c r="AG687" i="3"/>
  <c r="AE687" i="3"/>
  <c r="AH687" i="3" s="1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O687" i="3"/>
  <c r="N687" i="3"/>
  <c r="M687" i="3"/>
  <c r="L687" i="3"/>
  <c r="K687" i="3"/>
  <c r="BA686" i="3"/>
  <c r="AY686" i="3"/>
  <c r="AX686" i="3"/>
  <c r="AZ686" i="3" s="1"/>
  <c r="AW686" i="3"/>
  <c r="AU686" i="3"/>
  <c r="AS686" i="3"/>
  <c r="AN686" i="3" s="1"/>
  <c r="AO686" i="3"/>
  <c r="AM686" i="3"/>
  <c r="AI686" i="3"/>
  <c r="AG686" i="3"/>
  <c r="AE686" i="3"/>
  <c r="AH686" i="3" s="1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O686" i="3"/>
  <c r="N686" i="3"/>
  <c r="M686" i="3"/>
  <c r="L686" i="3"/>
  <c r="K686" i="3"/>
  <c r="BA685" i="3"/>
  <c r="AY685" i="3"/>
  <c r="AX685" i="3"/>
  <c r="AZ685" i="3" s="1"/>
  <c r="AW685" i="3"/>
  <c r="AU685" i="3"/>
  <c r="AS685" i="3"/>
  <c r="AN685" i="3" s="1"/>
  <c r="AO685" i="3"/>
  <c r="AM685" i="3"/>
  <c r="AI685" i="3"/>
  <c r="AG685" i="3"/>
  <c r="AE685" i="3"/>
  <c r="AH685" i="3" s="1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O685" i="3"/>
  <c r="N685" i="3"/>
  <c r="M685" i="3"/>
  <c r="L685" i="3"/>
  <c r="K685" i="3"/>
  <c r="BA684" i="3"/>
  <c r="AY684" i="3"/>
  <c r="AX684" i="3"/>
  <c r="AZ684" i="3" s="1"/>
  <c r="AW684" i="3"/>
  <c r="AU684" i="3"/>
  <c r="AS684" i="3"/>
  <c r="AN684" i="3" s="1"/>
  <c r="AO684" i="3"/>
  <c r="AM684" i="3"/>
  <c r="AI684" i="3"/>
  <c r="AG684" i="3"/>
  <c r="AE684" i="3"/>
  <c r="AH684" i="3" s="1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O684" i="3"/>
  <c r="N684" i="3"/>
  <c r="M684" i="3"/>
  <c r="L684" i="3"/>
  <c r="K684" i="3"/>
  <c r="BA683" i="3"/>
  <c r="AY683" i="3"/>
  <c r="AX683" i="3"/>
  <c r="AZ683" i="3" s="1"/>
  <c r="AW683" i="3"/>
  <c r="AU683" i="3"/>
  <c r="AS683" i="3"/>
  <c r="AN683" i="3" s="1"/>
  <c r="AO683" i="3"/>
  <c r="AM683" i="3"/>
  <c r="AI683" i="3"/>
  <c r="AG683" i="3"/>
  <c r="AE683" i="3"/>
  <c r="AH683" i="3" s="1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O683" i="3"/>
  <c r="N683" i="3"/>
  <c r="M683" i="3"/>
  <c r="L683" i="3"/>
  <c r="K683" i="3"/>
  <c r="BA682" i="3"/>
  <c r="AY682" i="3"/>
  <c r="AX682" i="3"/>
  <c r="AZ682" i="3" s="1"/>
  <c r="AW682" i="3"/>
  <c r="AU682" i="3"/>
  <c r="AS682" i="3"/>
  <c r="AN682" i="3" s="1"/>
  <c r="AO682" i="3"/>
  <c r="AM682" i="3"/>
  <c r="AI682" i="3"/>
  <c r="AG682" i="3"/>
  <c r="AE682" i="3"/>
  <c r="AH682" i="3" s="1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O682" i="3"/>
  <c r="N682" i="3"/>
  <c r="M682" i="3"/>
  <c r="L682" i="3"/>
  <c r="K682" i="3"/>
  <c r="BA681" i="3"/>
  <c r="AY681" i="3"/>
  <c r="AX681" i="3"/>
  <c r="AZ681" i="3" s="1"/>
  <c r="AW681" i="3"/>
  <c r="AU681" i="3"/>
  <c r="AS681" i="3"/>
  <c r="AN681" i="3" s="1"/>
  <c r="AO681" i="3"/>
  <c r="AM681" i="3"/>
  <c r="AI681" i="3"/>
  <c r="AG681" i="3"/>
  <c r="AE681" i="3"/>
  <c r="AH681" i="3" s="1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O681" i="3"/>
  <c r="N681" i="3"/>
  <c r="M681" i="3"/>
  <c r="L681" i="3"/>
  <c r="K681" i="3"/>
  <c r="BA680" i="3"/>
  <c r="AY680" i="3"/>
  <c r="AX680" i="3"/>
  <c r="AZ680" i="3" s="1"/>
  <c r="AW680" i="3"/>
  <c r="AU680" i="3"/>
  <c r="AS680" i="3"/>
  <c r="AN680" i="3" s="1"/>
  <c r="AO680" i="3"/>
  <c r="AM680" i="3"/>
  <c r="AI680" i="3"/>
  <c r="AG680" i="3"/>
  <c r="AE680" i="3"/>
  <c r="AH680" i="3" s="1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O680" i="3"/>
  <c r="N680" i="3"/>
  <c r="M680" i="3"/>
  <c r="L680" i="3"/>
  <c r="K680" i="3"/>
  <c r="BA679" i="3"/>
  <c r="AY679" i="3"/>
  <c r="AX679" i="3"/>
  <c r="AZ679" i="3" s="1"/>
  <c r="AW679" i="3"/>
  <c r="AU679" i="3"/>
  <c r="AS679" i="3"/>
  <c r="AN679" i="3" s="1"/>
  <c r="AO679" i="3"/>
  <c r="AM679" i="3"/>
  <c r="AI679" i="3"/>
  <c r="AG679" i="3"/>
  <c r="AE679" i="3"/>
  <c r="AH679" i="3" s="1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O679" i="3"/>
  <c r="N679" i="3"/>
  <c r="M679" i="3"/>
  <c r="L679" i="3"/>
  <c r="K679" i="3"/>
  <c r="BA678" i="3"/>
  <c r="AY678" i="3"/>
  <c r="AX678" i="3"/>
  <c r="AZ678" i="3" s="1"/>
  <c r="AW678" i="3"/>
  <c r="AU678" i="3"/>
  <c r="AS678" i="3"/>
  <c r="AN678" i="3" s="1"/>
  <c r="AO678" i="3"/>
  <c r="AM678" i="3"/>
  <c r="AI678" i="3"/>
  <c r="AG678" i="3"/>
  <c r="AE678" i="3"/>
  <c r="AH678" i="3" s="1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O678" i="3"/>
  <c r="N678" i="3"/>
  <c r="M678" i="3"/>
  <c r="L678" i="3"/>
  <c r="K678" i="3"/>
  <c r="BA677" i="3"/>
  <c r="AY677" i="3"/>
  <c r="AX677" i="3"/>
  <c r="AZ677" i="3" s="1"/>
  <c r="AW677" i="3"/>
  <c r="AU677" i="3"/>
  <c r="AS677" i="3"/>
  <c r="AN677" i="3" s="1"/>
  <c r="AO677" i="3"/>
  <c r="AM677" i="3"/>
  <c r="AI677" i="3"/>
  <c r="AG677" i="3"/>
  <c r="AE677" i="3"/>
  <c r="AH677" i="3" s="1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O677" i="3"/>
  <c r="N677" i="3"/>
  <c r="M677" i="3"/>
  <c r="L677" i="3"/>
  <c r="K677" i="3"/>
  <c r="BA676" i="3"/>
  <c r="AY676" i="3"/>
  <c r="AX676" i="3"/>
  <c r="AZ676" i="3" s="1"/>
  <c r="AW676" i="3"/>
  <c r="AU676" i="3"/>
  <c r="AS676" i="3"/>
  <c r="AN676" i="3" s="1"/>
  <c r="AO676" i="3"/>
  <c r="AM676" i="3"/>
  <c r="AI676" i="3"/>
  <c r="AG676" i="3"/>
  <c r="AE676" i="3"/>
  <c r="AH676" i="3" s="1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O676" i="3"/>
  <c r="N676" i="3"/>
  <c r="M676" i="3"/>
  <c r="L676" i="3"/>
  <c r="K676" i="3"/>
  <c r="BA675" i="3"/>
  <c r="AY675" i="3"/>
  <c r="AX675" i="3"/>
  <c r="AZ675" i="3" s="1"/>
  <c r="AW675" i="3"/>
  <c r="AU675" i="3"/>
  <c r="AS675" i="3"/>
  <c r="AN675" i="3" s="1"/>
  <c r="AO675" i="3"/>
  <c r="AM675" i="3"/>
  <c r="AI675" i="3"/>
  <c r="AG675" i="3"/>
  <c r="AE675" i="3"/>
  <c r="AH675" i="3" s="1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O675" i="3"/>
  <c r="N675" i="3"/>
  <c r="M675" i="3"/>
  <c r="L675" i="3"/>
  <c r="K675" i="3"/>
  <c r="BA674" i="3"/>
  <c r="AY674" i="3"/>
  <c r="AX674" i="3"/>
  <c r="AZ674" i="3" s="1"/>
  <c r="AW674" i="3"/>
  <c r="AU674" i="3"/>
  <c r="AS674" i="3"/>
  <c r="AN674" i="3" s="1"/>
  <c r="AO674" i="3"/>
  <c r="AM674" i="3"/>
  <c r="AI674" i="3"/>
  <c r="AG674" i="3"/>
  <c r="AE674" i="3"/>
  <c r="AH674" i="3" s="1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O674" i="3"/>
  <c r="N674" i="3"/>
  <c r="M674" i="3"/>
  <c r="L674" i="3"/>
  <c r="K674" i="3"/>
  <c r="BA673" i="3"/>
  <c r="AY673" i="3"/>
  <c r="AX673" i="3"/>
  <c r="AZ673" i="3" s="1"/>
  <c r="AW673" i="3"/>
  <c r="AU673" i="3"/>
  <c r="AS673" i="3"/>
  <c r="AN673" i="3" s="1"/>
  <c r="AO673" i="3"/>
  <c r="AM673" i="3"/>
  <c r="AI673" i="3"/>
  <c r="AG673" i="3"/>
  <c r="AE673" i="3"/>
  <c r="AH673" i="3" s="1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O673" i="3"/>
  <c r="N673" i="3"/>
  <c r="M673" i="3"/>
  <c r="L673" i="3"/>
  <c r="K673" i="3"/>
  <c r="BA672" i="3"/>
  <c r="AY672" i="3"/>
  <c r="AX672" i="3"/>
  <c r="AZ672" i="3" s="1"/>
  <c r="AW672" i="3"/>
  <c r="AU672" i="3"/>
  <c r="AS672" i="3"/>
  <c r="AN672" i="3" s="1"/>
  <c r="AO672" i="3"/>
  <c r="AM672" i="3"/>
  <c r="AI672" i="3"/>
  <c r="AG672" i="3"/>
  <c r="AE672" i="3"/>
  <c r="AH672" i="3" s="1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O672" i="3"/>
  <c r="N672" i="3"/>
  <c r="M672" i="3"/>
  <c r="L672" i="3"/>
  <c r="K672" i="3"/>
  <c r="BA671" i="3"/>
  <c r="AY671" i="3"/>
  <c r="AX671" i="3"/>
  <c r="AZ671" i="3" s="1"/>
  <c r="AW671" i="3"/>
  <c r="AU671" i="3"/>
  <c r="AS671" i="3"/>
  <c r="AN671" i="3" s="1"/>
  <c r="AO671" i="3"/>
  <c r="AM671" i="3"/>
  <c r="AI671" i="3"/>
  <c r="AG671" i="3"/>
  <c r="AE671" i="3"/>
  <c r="AH671" i="3" s="1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O671" i="3"/>
  <c r="N671" i="3"/>
  <c r="M671" i="3"/>
  <c r="L671" i="3"/>
  <c r="K671" i="3"/>
  <c r="BA670" i="3"/>
  <c r="AY670" i="3"/>
  <c r="AX670" i="3"/>
  <c r="AZ670" i="3" s="1"/>
  <c r="AW670" i="3"/>
  <c r="AU670" i="3"/>
  <c r="AS670" i="3"/>
  <c r="AN670" i="3" s="1"/>
  <c r="AO670" i="3"/>
  <c r="AM670" i="3"/>
  <c r="AI670" i="3"/>
  <c r="AG670" i="3"/>
  <c r="AE670" i="3"/>
  <c r="AH670" i="3" s="1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O670" i="3"/>
  <c r="N670" i="3"/>
  <c r="M670" i="3"/>
  <c r="L670" i="3"/>
  <c r="K670" i="3"/>
  <c r="BA669" i="3"/>
  <c r="AY669" i="3"/>
  <c r="AX669" i="3"/>
  <c r="AZ669" i="3" s="1"/>
  <c r="AW669" i="3"/>
  <c r="AU669" i="3"/>
  <c r="AS669" i="3"/>
  <c r="AN669" i="3" s="1"/>
  <c r="AO669" i="3"/>
  <c r="AM669" i="3"/>
  <c r="AI669" i="3"/>
  <c r="AG669" i="3"/>
  <c r="AE669" i="3"/>
  <c r="AH669" i="3" s="1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O669" i="3"/>
  <c r="N669" i="3"/>
  <c r="M669" i="3"/>
  <c r="L669" i="3"/>
  <c r="K669" i="3"/>
  <c r="BA668" i="3"/>
  <c r="AY668" i="3"/>
  <c r="AX668" i="3"/>
  <c r="AZ668" i="3" s="1"/>
  <c r="AW668" i="3"/>
  <c r="AU668" i="3"/>
  <c r="AS668" i="3"/>
  <c r="AN668" i="3" s="1"/>
  <c r="AO668" i="3"/>
  <c r="AM668" i="3"/>
  <c r="AI668" i="3"/>
  <c r="AG668" i="3"/>
  <c r="AE668" i="3"/>
  <c r="AH668" i="3" s="1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O668" i="3"/>
  <c r="N668" i="3"/>
  <c r="M668" i="3"/>
  <c r="L668" i="3"/>
  <c r="K668" i="3"/>
  <c r="BA667" i="3"/>
  <c r="AY667" i="3"/>
  <c r="AX667" i="3"/>
  <c r="AZ667" i="3" s="1"/>
  <c r="AW667" i="3"/>
  <c r="AU667" i="3"/>
  <c r="AS667" i="3"/>
  <c r="AN667" i="3" s="1"/>
  <c r="AO667" i="3"/>
  <c r="AM667" i="3"/>
  <c r="AI667" i="3"/>
  <c r="AG667" i="3"/>
  <c r="AE667" i="3"/>
  <c r="AH667" i="3" s="1"/>
  <c r="AD667" i="3"/>
  <c r="AC667" i="3"/>
  <c r="AB667" i="3"/>
  <c r="AA667" i="3"/>
  <c r="Z667" i="3"/>
  <c r="Y667" i="3"/>
  <c r="X667" i="3"/>
  <c r="W667" i="3"/>
  <c r="V667" i="3"/>
  <c r="U667" i="3"/>
  <c r="T667" i="3"/>
  <c r="S667" i="3"/>
  <c r="R667" i="3"/>
  <c r="Q667" i="3"/>
  <c r="O667" i="3"/>
  <c r="N667" i="3"/>
  <c r="M667" i="3"/>
  <c r="L667" i="3"/>
  <c r="K667" i="3"/>
  <c r="BA666" i="3"/>
  <c r="AY666" i="3"/>
  <c r="AX666" i="3"/>
  <c r="AZ666" i="3" s="1"/>
  <c r="AW666" i="3"/>
  <c r="AU666" i="3"/>
  <c r="AS666" i="3"/>
  <c r="AN666" i="3" s="1"/>
  <c r="AO666" i="3"/>
  <c r="AM666" i="3"/>
  <c r="AI666" i="3"/>
  <c r="AG666" i="3"/>
  <c r="AE666" i="3"/>
  <c r="AH666" i="3" s="1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O666" i="3"/>
  <c r="N666" i="3"/>
  <c r="M666" i="3"/>
  <c r="L666" i="3"/>
  <c r="K666" i="3"/>
  <c r="BA665" i="3"/>
  <c r="AY665" i="3"/>
  <c r="AX665" i="3"/>
  <c r="AZ665" i="3" s="1"/>
  <c r="AW665" i="3"/>
  <c r="AU665" i="3"/>
  <c r="AS665" i="3"/>
  <c r="AN665" i="3" s="1"/>
  <c r="AO665" i="3"/>
  <c r="AM665" i="3"/>
  <c r="AI665" i="3"/>
  <c r="AG665" i="3"/>
  <c r="AE665" i="3"/>
  <c r="AH665" i="3" s="1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O665" i="3"/>
  <c r="N665" i="3"/>
  <c r="M665" i="3"/>
  <c r="L665" i="3"/>
  <c r="K665" i="3"/>
  <c r="BA664" i="3"/>
  <c r="AY664" i="3"/>
  <c r="AX664" i="3"/>
  <c r="AZ664" i="3" s="1"/>
  <c r="AW664" i="3"/>
  <c r="AU664" i="3"/>
  <c r="AS664" i="3"/>
  <c r="AN664" i="3" s="1"/>
  <c r="AO664" i="3"/>
  <c r="AM664" i="3"/>
  <c r="AI664" i="3"/>
  <c r="AG664" i="3"/>
  <c r="AE664" i="3"/>
  <c r="AH664" i="3" s="1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O664" i="3"/>
  <c r="N664" i="3"/>
  <c r="M664" i="3"/>
  <c r="L664" i="3"/>
  <c r="K664" i="3"/>
  <c r="BA663" i="3"/>
  <c r="AY663" i="3"/>
  <c r="AX663" i="3"/>
  <c r="AZ663" i="3" s="1"/>
  <c r="AW663" i="3"/>
  <c r="AU663" i="3"/>
  <c r="AS663" i="3"/>
  <c r="AN663" i="3" s="1"/>
  <c r="AO663" i="3"/>
  <c r="AM663" i="3"/>
  <c r="AI663" i="3"/>
  <c r="AG663" i="3"/>
  <c r="AE663" i="3"/>
  <c r="AH663" i="3" s="1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O663" i="3"/>
  <c r="N663" i="3"/>
  <c r="M663" i="3"/>
  <c r="L663" i="3"/>
  <c r="K663" i="3"/>
  <c r="BA662" i="3"/>
  <c r="AY662" i="3"/>
  <c r="AX662" i="3"/>
  <c r="AZ662" i="3" s="1"/>
  <c r="AW662" i="3"/>
  <c r="AU662" i="3"/>
  <c r="AS662" i="3"/>
  <c r="AN662" i="3" s="1"/>
  <c r="AO662" i="3"/>
  <c r="AM662" i="3"/>
  <c r="AI662" i="3"/>
  <c r="AG662" i="3"/>
  <c r="AE662" i="3"/>
  <c r="AH662" i="3" s="1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O662" i="3"/>
  <c r="N662" i="3"/>
  <c r="M662" i="3"/>
  <c r="L662" i="3"/>
  <c r="K662" i="3"/>
  <c r="BA661" i="3"/>
  <c r="AY661" i="3"/>
  <c r="AX661" i="3"/>
  <c r="AZ661" i="3" s="1"/>
  <c r="AW661" i="3"/>
  <c r="AU661" i="3"/>
  <c r="AS661" i="3"/>
  <c r="AN661" i="3" s="1"/>
  <c r="AO661" i="3"/>
  <c r="AM661" i="3"/>
  <c r="AI661" i="3"/>
  <c r="AG661" i="3"/>
  <c r="AE661" i="3"/>
  <c r="AH661" i="3" s="1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O661" i="3"/>
  <c r="N661" i="3"/>
  <c r="M661" i="3"/>
  <c r="L661" i="3"/>
  <c r="K661" i="3"/>
  <c r="BA660" i="3"/>
  <c r="AY660" i="3"/>
  <c r="AX660" i="3"/>
  <c r="AZ660" i="3" s="1"/>
  <c r="AW660" i="3"/>
  <c r="AU660" i="3"/>
  <c r="AS660" i="3"/>
  <c r="AN660" i="3" s="1"/>
  <c r="AO660" i="3"/>
  <c r="AM660" i="3"/>
  <c r="AI660" i="3"/>
  <c r="AG660" i="3"/>
  <c r="AE660" i="3"/>
  <c r="AH660" i="3" s="1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O660" i="3"/>
  <c r="N660" i="3"/>
  <c r="M660" i="3"/>
  <c r="L660" i="3"/>
  <c r="K660" i="3"/>
  <c r="BA659" i="3"/>
  <c r="AY659" i="3"/>
  <c r="AX659" i="3"/>
  <c r="AZ659" i="3" s="1"/>
  <c r="AW659" i="3"/>
  <c r="AU659" i="3"/>
  <c r="AS659" i="3"/>
  <c r="AN659" i="3" s="1"/>
  <c r="AO659" i="3"/>
  <c r="AM659" i="3"/>
  <c r="AI659" i="3"/>
  <c r="AG659" i="3"/>
  <c r="AE659" i="3"/>
  <c r="AH659" i="3" s="1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O659" i="3"/>
  <c r="N659" i="3"/>
  <c r="M659" i="3"/>
  <c r="L659" i="3"/>
  <c r="K659" i="3"/>
  <c r="BA658" i="3"/>
  <c r="AY658" i="3"/>
  <c r="AX658" i="3"/>
  <c r="AZ658" i="3" s="1"/>
  <c r="AW658" i="3"/>
  <c r="AU658" i="3"/>
  <c r="AS658" i="3"/>
  <c r="AN658" i="3" s="1"/>
  <c r="AO658" i="3"/>
  <c r="AM658" i="3"/>
  <c r="AI658" i="3"/>
  <c r="AG658" i="3"/>
  <c r="AE658" i="3"/>
  <c r="AH658" i="3" s="1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O658" i="3"/>
  <c r="N658" i="3"/>
  <c r="M658" i="3"/>
  <c r="L658" i="3"/>
  <c r="K658" i="3"/>
  <c r="BA657" i="3"/>
  <c r="AY657" i="3"/>
  <c r="AX657" i="3"/>
  <c r="AZ657" i="3" s="1"/>
  <c r="AW657" i="3"/>
  <c r="AU657" i="3"/>
  <c r="AS657" i="3"/>
  <c r="AN657" i="3" s="1"/>
  <c r="AO657" i="3"/>
  <c r="AM657" i="3"/>
  <c r="AI657" i="3"/>
  <c r="AG657" i="3"/>
  <c r="AE657" i="3"/>
  <c r="AH657" i="3" s="1"/>
  <c r="AD657" i="3"/>
  <c r="AC657" i="3"/>
  <c r="AB657" i="3"/>
  <c r="AA657" i="3"/>
  <c r="Z657" i="3"/>
  <c r="Y657" i="3"/>
  <c r="X657" i="3"/>
  <c r="W657" i="3"/>
  <c r="V657" i="3"/>
  <c r="U657" i="3"/>
  <c r="T657" i="3"/>
  <c r="S657" i="3"/>
  <c r="R657" i="3"/>
  <c r="Q657" i="3"/>
  <c r="O657" i="3"/>
  <c r="N657" i="3"/>
  <c r="M657" i="3"/>
  <c r="L657" i="3"/>
  <c r="K657" i="3"/>
  <c r="BA656" i="3"/>
  <c r="AY656" i="3"/>
  <c r="AX656" i="3"/>
  <c r="AZ656" i="3" s="1"/>
  <c r="AW656" i="3"/>
  <c r="AU656" i="3"/>
  <c r="AS656" i="3"/>
  <c r="AN656" i="3" s="1"/>
  <c r="AO656" i="3"/>
  <c r="AM656" i="3"/>
  <c r="AI656" i="3"/>
  <c r="AG656" i="3"/>
  <c r="AE656" i="3"/>
  <c r="AH656" i="3" s="1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O656" i="3"/>
  <c r="N656" i="3"/>
  <c r="M656" i="3"/>
  <c r="L656" i="3"/>
  <c r="K656" i="3"/>
  <c r="BA655" i="3"/>
  <c r="AY655" i="3"/>
  <c r="AX655" i="3"/>
  <c r="AZ655" i="3" s="1"/>
  <c r="AW655" i="3"/>
  <c r="AU655" i="3"/>
  <c r="AS655" i="3"/>
  <c r="AN655" i="3" s="1"/>
  <c r="AO655" i="3"/>
  <c r="AM655" i="3"/>
  <c r="AI655" i="3"/>
  <c r="AG655" i="3"/>
  <c r="AE655" i="3"/>
  <c r="AH655" i="3" s="1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O655" i="3"/>
  <c r="N655" i="3"/>
  <c r="M655" i="3"/>
  <c r="L655" i="3"/>
  <c r="K655" i="3"/>
  <c r="BA654" i="3"/>
  <c r="AY654" i="3"/>
  <c r="AX654" i="3"/>
  <c r="AZ654" i="3" s="1"/>
  <c r="AW654" i="3"/>
  <c r="AU654" i="3"/>
  <c r="AS654" i="3"/>
  <c r="AN654" i="3" s="1"/>
  <c r="AO654" i="3"/>
  <c r="AM654" i="3"/>
  <c r="AI654" i="3"/>
  <c r="AG654" i="3"/>
  <c r="AE654" i="3"/>
  <c r="AH654" i="3" s="1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O654" i="3"/>
  <c r="N654" i="3"/>
  <c r="M654" i="3"/>
  <c r="L654" i="3"/>
  <c r="K654" i="3"/>
  <c r="BA653" i="3"/>
  <c r="AY653" i="3"/>
  <c r="AX653" i="3"/>
  <c r="AZ653" i="3" s="1"/>
  <c r="AW653" i="3"/>
  <c r="AU653" i="3"/>
  <c r="AS653" i="3"/>
  <c r="AN653" i="3" s="1"/>
  <c r="AO653" i="3"/>
  <c r="AM653" i="3"/>
  <c r="AI653" i="3"/>
  <c r="AG653" i="3"/>
  <c r="AE653" i="3"/>
  <c r="AH653" i="3" s="1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O653" i="3"/>
  <c r="N653" i="3"/>
  <c r="M653" i="3"/>
  <c r="L653" i="3"/>
  <c r="K653" i="3"/>
  <c r="BA652" i="3"/>
  <c r="AY652" i="3"/>
  <c r="AX652" i="3"/>
  <c r="AZ652" i="3" s="1"/>
  <c r="AW652" i="3"/>
  <c r="AU652" i="3"/>
  <c r="AS652" i="3"/>
  <c r="AN652" i="3" s="1"/>
  <c r="AO652" i="3"/>
  <c r="AM652" i="3"/>
  <c r="AI652" i="3"/>
  <c r="AG652" i="3"/>
  <c r="AE652" i="3"/>
  <c r="AH652" i="3" s="1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O652" i="3"/>
  <c r="N652" i="3"/>
  <c r="M652" i="3"/>
  <c r="L652" i="3"/>
  <c r="K652" i="3"/>
  <c r="BA651" i="3"/>
  <c r="AY651" i="3"/>
  <c r="AX651" i="3"/>
  <c r="AZ651" i="3" s="1"/>
  <c r="AW651" i="3"/>
  <c r="AU651" i="3"/>
  <c r="AS651" i="3"/>
  <c r="AN651" i="3" s="1"/>
  <c r="AO651" i="3"/>
  <c r="AM651" i="3"/>
  <c r="AI651" i="3"/>
  <c r="AG651" i="3"/>
  <c r="AE651" i="3"/>
  <c r="AH651" i="3" s="1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O651" i="3"/>
  <c r="N651" i="3"/>
  <c r="M651" i="3"/>
  <c r="L651" i="3"/>
  <c r="K651" i="3"/>
  <c r="BA650" i="3"/>
  <c r="AY650" i="3"/>
  <c r="AX650" i="3"/>
  <c r="AZ650" i="3" s="1"/>
  <c r="AW650" i="3"/>
  <c r="AU650" i="3"/>
  <c r="AS650" i="3"/>
  <c r="AN650" i="3" s="1"/>
  <c r="AO650" i="3"/>
  <c r="AM650" i="3"/>
  <c r="AI650" i="3"/>
  <c r="AG650" i="3"/>
  <c r="AE650" i="3"/>
  <c r="AH650" i="3" s="1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O650" i="3"/>
  <c r="N650" i="3"/>
  <c r="M650" i="3"/>
  <c r="L650" i="3"/>
  <c r="K650" i="3"/>
  <c r="BA649" i="3"/>
  <c r="AY649" i="3"/>
  <c r="AX649" i="3"/>
  <c r="AZ649" i="3" s="1"/>
  <c r="AW649" i="3"/>
  <c r="AU649" i="3"/>
  <c r="AS649" i="3"/>
  <c r="AN649" i="3" s="1"/>
  <c r="AO649" i="3"/>
  <c r="AM649" i="3"/>
  <c r="AI649" i="3"/>
  <c r="AG649" i="3"/>
  <c r="AE649" i="3"/>
  <c r="AH649" i="3" s="1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O649" i="3"/>
  <c r="N649" i="3"/>
  <c r="M649" i="3"/>
  <c r="L649" i="3"/>
  <c r="K649" i="3"/>
  <c r="BA648" i="3"/>
  <c r="AY648" i="3"/>
  <c r="AX648" i="3"/>
  <c r="AZ648" i="3" s="1"/>
  <c r="AW648" i="3"/>
  <c r="AU648" i="3"/>
  <c r="AS648" i="3"/>
  <c r="AN648" i="3" s="1"/>
  <c r="AO648" i="3"/>
  <c r="AM648" i="3"/>
  <c r="AI648" i="3"/>
  <c r="AG648" i="3"/>
  <c r="AE648" i="3"/>
  <c r="AH648" i="3" s="1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O648" i="3"/>
  <c r="N648" i="3"/>
  <c r="M648" i="3"/>
  <c r="L648" i="3"/>
  <c r="K648" i="3"/>
  <c r="BA647" i="3"/>
  <c r="AY647" i="3"/>
  <c r="AX647" i="3"/>
  <c r="AZ647" i="3" s="1"/>
  <c r="AW647" i="3"/>
  <c r="AU647" i="3"/>
  <c r="AS647" i="3"/>
  <c r="AN647" i="3" s="1"/>
  <c r="AO647" i="3"/>
  <c r="AM647" i="3"/>
  <c r="AI647" i="3"/>
  <c r="AG647" i="3"/>
  <c r="AE647" i="3"/>
  <c r="AH647" i="3" s="1"/>
  <c r="AD647" i="3"/>
  <c r="AC647" i="3"/>
  <c r="AB647" i="3"/>
  <c r="AA647" i="3"/>
  <c r="Z647" i="3"/>
  <c r="Y647" i="3"/>
  <c r="X647" i="3"/>
  <c r="W647" i="3"/>
  <c r="V647" i="3"/>
  <c r="U647" i="3"/>
  <c r="T647" i="3"/>
  <c r="S647" i="3"/>
  <c r="R647" i="3"/>
  <c r="Q647" i="3"/>
  <c r="O647" i="3"/>
  <c r="N647" i="3"/>
  <c r="M647" i="3"/>
  <c r="L647" i="3"/>
  <c r="K647" i="3"/>
  <c r="BA646" i="3"/>
  <c r="AY646" i="3"/>
  <c r="AX646" i="3"/>
  <c r="AZ646" i="3" s="1"/>
  <c r="AW646" i="3"/>
  <c r="AU646" i="3"/>
  <c r="AS646" i="3"/>
  <c r="AN646" i="3" s="1"/>
  <c r="AO646" i="3"/>
  <c r="AM646" i="3"/>
  <c r="AI646" i="3"/>
  <c r="AG646" i="3"/>
  <c r="AE646" i="3"/>
  <c r="AH646" i="3" s="1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O646" i="3"/>
  <c r="N646" i="3"/>
  <c r="M646" i="3"/>
  <c r="L646" i="3"/>
  <c r="K646" i="3"/>
  <c r="BA645" i="3"/>
  <c r="AY645" i="3"/>
  <c r="AX645" i="3"/>
  <c r="AZ645" i="3" s="1"/>
  <c r="AW645" i="3"/>
  <c r="AU645" i="3"/>
  <c r="AS645" i="3"/>
  <c r="AN645" i="3" s="1"/>
  <c r="AO645" i="3"/>
  <c r="AM645" i="3"/>
  <c r="AI645" i="3"/>
  <c r="AG645" i="3"/>
  <c r="AE645" i="3"/>
  <c r="AH645" i="3" s="1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O645" i="3"/>
  <c r="N645" i="3"/>
  <c r="M645" i="3"/>
  <c r="L645" i="3"/>
  <c r="K645" i="3"/>
  <c r="BA644" i="3"/>
  <c r="AY644" i="3"/>
  <c r="AX644" i="3"/>
  <c r="AZ644" i="3" s="1"/>
  <c r="AW644" i="3"/>
  <c r="AU644" i="3"/>
  <c r="AS644" i="3"/>
  <c r="AN644" i="3" s="1"/>
  <c r="AO644" i="3"/>
  <c r="AM644" i="3"/>
  <c r="AI644" i="3"/>
  <c r="AG644" i="3"/>
  <c r="AE644" i="3"/>
  <c r="AH644" i="3" s="1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O644" i="3"/>
  <c r="N644" i="3"/>
  <c r="M644" i="3"/>
  <c r="L644" i="3"/>
  <c r="K644" i="3"/>
  <c r="BA643" i="3"/>
  <c r="AY643" i="3"/>
  <c r="AX643" i="3"/>
  <c r="AZ643" i="3" s="1"/>
  <c r="AW643" i="3"/>
  <c r="AU643" i="3"/>
  <c r="AS643" i="3"/>
  <c r="AN643" i="3" s="1"/>
  <c r="AO643" i="3"/>
  <c r="AM643" i="3"/>
  <c r="AI643" i="3"/>
  <c r="AG643" i="3"/>
  <c r="AE643" i="3"/>
  <c r="AH643" i="3" s="1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O643" i="3"/>
  <c r="N643" i="3"/>
  <c r="M643" i="3"/>
  <c r="L643" i="3"/>
  <c r="K643" i="3"/>
  <c r="BA642" i="3"/>
  <c r="AY642" i="3"/>
  <c r="AX642" i="3"/>
  <c r="AZ642" i="3" s="1"/>
  <c r="AW642" i="3"/>
  <c r="AU642" i="3"/>
  <c r="AS642" i="3"/>
  <c r="AN642" i="3" s="1"/>
  <c r="AO642" i="3"/>
  <c r="AM642" i="3"/>
  <c r="AI642" i="3"/>
  <c r="AG642" i="3"/>
  <c r="AE642" i="3"/>
  <c r="AH642" i="3" s="1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O642" i="3"/>
  <c r="N642" i="3"/>
  <c r="M642" i="3"/>
  <c r="L642" i="3"/>
  <c r="K642" i="3"/>
  <c r="BA641" i="3"/>
  <c r="AY641" i="3"/>
  <c r="AX641" i="3"/>
  <c r="AZ641" i="3" s="1"/>
  <c r="AW641" i="3"/>
  <c r="AU641" i="3"/>
  <c r="AS641" i="3"/>
  <c r="AN641" i="3" s="1"/>
  <c r="AO641" i="3"/>
  <c r="AM641" i="3"/>
  <c r="AI641" i="3"/>
  <c r="AG641" i="3"/>
  <c r="AE641" i="3"/>
  <c r="AH641" i="3" s="1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O641" i="3"/>
  <c r="N641" i="3"/>
  <c r="M641" i="3"/>
  <c r="L641" i="3"/>
  <c r="K641" i="3"/>
  <c r="BA640" i="3"/>
  <c r="AY640" i="3"/>
  <c r="AX640" i="3"/>
  <c r="AZ640" i="3" s="1"/>
  <c r="AW640" i="3"/>
  <c r="AU640" i="3"/>
  <c r="AS640" i="3"/>
  <c r="AN640" i="3" s="1"/>
  <c r="AO640" i="3"/>
  <c r="AM640" i="3"/>
  <c r="AI640" i="3"/>
  <c r="AG640" i="3"/>
  <c r="AE640" i="3"/>
  <c r="AH640" i="3" s="1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O640" i="3"/>
  <c r="N640" i="3"/>
  <c r="M640" i="3"/>
  <c r="L640" i="3"/>
  <c r="K640" i="3"/>
  <c r="BA639" i="3"/>
  <c r="AY639" i="3"/>
  <c r="AX639" i="3"/>
  <c r="AZ639" i="3" s="1"/>
  <c r="AW639" i="3"/>
  <c r="AU639" i="3"/>
  <c r="AS639" i="3"/>
  <c r="AN639" i="3" s="1"/>
  <c r="AO639" i="3"/>
  <c r="AM639" i="3"/>
  <c r="AI639" i="3"/>
  <c r="AG639" i="3"/>
  <c r="AE639" i="3"/>
  <c r="AH639" i="3" s="1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O639" i="3"/>
  <c r="N639" i="3"/>
  <c r="M639" i="3"/>
  <c r="L639" i="3"/>
  <c r="K639" i="3"/>
  <c r="BA638" i="3"/>
  <c r="AY638" i="3"/>
  <c r="AX638" i="3"/>
  <c r="AZ638" i="3" s="1"/>
  <c r="AW638" i="3"/>
  <c r="AU638" i="3"/>
  <c r="AS638" i="3"/>
  <c r="AN638" i="3" s="1"/>
  <c r="AO638" i="3"/>
  <c r="AM638" i="3"/>
  <c r="AI638" i="3"/>
  <c r="AG638" i="3"/>
  <c r="AE638" i="3"/>
  <c r="AH638" i="3" s="1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O638" i="3"/>
  <c r="N638" i="3"/>
  <c r="M638" i="3"/>
  <c r="L638" i="3"/>
  <c r="K638" i="3"/>
  <c r="BA637" i="3"/>
  <c r="AY637" i="3"/>
  <c r="AX637" i="3"/>
  <c r="AZ637" i="3" s="1"/>
  <c r="AW637" i="3"/>
  <c r="AU637" i="3"/>
  <c r="AS637" i="3"/>
  <c r="AN637" i="3" s="1"/>
  <c r="AO637" i="3"/>
  <c r="AM637" i="3"/>
  <c r="AI637" i="3"/>
  <c r="AG637" i="3"/>
  <c r="AE637" i="3"/>
  <c r="AH637" i="3" s="1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O637" i="3"/>
  <c r="N637" i="3"/>
  <c r="M637" i="3"/>
  <c r="L637" i="3"/>
  <c r="K637" i="3"/>
  <c r="BA636" i="3"/>
  <c r="AY636" i="3"/>
  <c r="AX636" i="3"/>
  <c r="AZ636" i="3" s="1"/>
  <c r="AW636" i="3"/>
  <c r="AU636" i="3"/>
  <c r="AS636" i="3"/>
  <c r="AN636" i="3" s="1"/>
  <c r="AO636" i="3"/>
  <c r="AM636" i="3"/>
  <c r="AI636" i="3"/>
  <c r="AG636" i="3"/>
  <c r="AE636" i="3"/>
  <c r="AH636" i="3" s="1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O636" i="3"/>
  <c r="N636" i="3"/>
  <c r="M636" i="3"/>
  <c r="L636" i="3"/>
  <c r="K636" i="3"/>
  <c r="BA635" i="3"/>
  <c r="AY635" i="3"/>
  <c r="AX635" i="3"/>
  <c r="AZ635" i="3" s="1"/>
  <c r="AW635" i="3"/>
  <c r="AU635" i="3"/>
  <c r="AS635" i="3"/>
  <c r="AN635" i="3" s="1"/>
  <c r="AO635" i="3"/>
  <c r="AM635" i="3"/>
  <c r="AI635" i="3"/>
  <c r="AG635" i="3"/>
  <c r="AE635" i="3"/>
  <c r="AH635" i="3" s="1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O635" i="3"/>
  <c r="N635" i="3"/>
  <c r="M635" i="3"/>
  <c r="L635" i="3"/>
  <c r="K635" i="3"/>
  <c r="BA634" i="3"/>
  <c r="AY634" i="3"/>
  <c r="AX634" i="3"/>
  <c r="AZ634" i="3" s="1"/>
  <c r="AW634" i="3"/>
  <c r="AU634" i="3"/>
  <c r="AS634" i="3"/>
  <c r="AN634" i="3" s="1"/>
  <c r="AO634" i="3"/>
  <c r="AM634" i="3"/>
  <c r="AI634" i="3"/>
  <c r="AG634" i="3"/>
  <c r="AE634" i="3"/>
  <c r="AH634" i="3" s="1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O634" i="3"/>
  <c r="N634" i="3"/>
  <c r="M634" i="3"/>
  <c r="L634" i="3"/>
  <c r="K634" i="3"/>
  <c r="BA633" i="3"/>
  <c r="AY633" i="3"/>
  <c r="AX633" i="3"/>
  <c r="AZ633" i="3" s="1"/>
  <c r="AW633" i="3"/>
  <c r="AU633" i="3"/>
  <c r="AS633" i="3"/>
  <c r="AN633" i="3" s="1"/>
  <c r="AO633" i="3"/>
  <c r="AM633" i="3"/>
  <c r="AI633" i="3"/>
  <c r="AG633" i="3"/>
  <c r="AE633" i="3"/>
  <c r="AH633" i="3" s="1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O633" i="3"/>
  <c r="N633" i="3"/>
  <c r="M633" i="3"/>
  <c r="L633" i="3"/>
  <c r="K633" i="3"/>
  <c r="BA632" i="3"/>
  <c r="AY632" i="3"/>
  <c r="AX632" i="3"/>
  <c r="AZ632" i="3" s="1"/>
  <c r="AW632" i="3"/>
  <c r="AU632" i="3"/>
  <c r="AS632" i="3"/>
  <c r="AN632" i="3" s="1"/>
  <c r="AO632" i="3"/>
  <c r="AM632" i="3"/>
  <c r="AI632" i="3"/>
  <c r="AG632" i="3"/>
  <c r="AE632" i="3"/>
  <c r="AH632" i="3" s="1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O632" i="3"/>
  <c r="N632" i="3"/>
  <c r="M632" i="3"/>
  <c r="L632" i="3"/>
  <c r="K632" i="3"/>
  <c r="BA631" i="3"/>
  <c r="AY631" i="3"/>
  <c r="AX631" i="3"/>
  <c r="AZ631" i="3" s="1"/>
  <c r="AW631" i="3"/>
  <c r="AU631" i="3"/>
  <c r="AS631" i="3"/>
  <c r="AN631" i="3" s="1"/>
  <c r="AO631" i="3"/>
  <c r="AM631" i="3"/>
  <c r="AI631" i="3"/>
  <c r="AG631" i="3"/>
  <c r="AE631" i="3"/>
  <c r="AH631" i="3" s="1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O631" i="3"/>
  <c r="N631" i="3"/>
  <c r="M631" i="3"/>
  <c r="L631" i="3"/>
  <c r="K631" i="3"/>
  <c r="BA630" i="3"/>
  <c r="AY630" i="3"/>
  <c r="AX630" i="3"/>
  <c r="AZ630" i="3" s="1"/>
  <c r="AW630" i="3"/>
  <c r="AU630" i="3"/>
  <c r="AS630" i="3"/>
  <c r="AN630" i="3" s="1"/>
  <c r="AO630" i="3"/>
  <c r="AM630" i="3"/>
  <c r="AI630" i="3"/>
  <c r="AG630" i="3"/>
  <c r="AE630" i="3"/>
  <c r="AH630" i="3" s="1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O630" i="3"/>
  <c r="N630" i="3"/>
  <c r="M630" i="3"/>
  <c r="L630" i="3"/>
  <c r="K630" i="3"/>
  <c r="BA629" i="3"/>
  <c r="AY629" i="3"/>
  <c r="AX629" i="3"/>
  <c r="AZ629" i="3" s="1"/>
  <c r="AW629" i="3"/>
  <c r="AU629" i="3"/>
  <c r="AS629" i="3"/>
  <c r="AN629" i="3" s="1"/>
  <c r="AO629" i="3"/>
  <c r="AM629" i="3"/>
  <c r="AI629" i="3"/>
  <c r="AG629" i="3"/>
  <c r="AE629" i="3"/>
  <c r="AH629" i="3" s="1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O629" i="3"/>
  <c r="N629" i="3"/>
  <c r="M629" i="3"/>
  <c r="L629" i="3"/>
  <c r="K629" i="3"/>
  <c r="BA628" i="3"/>
  <c r="AY628" i="3"/>
  <c r="AX628" i="3"/>
  <c r="AZ628" i="3" s="1"/>
  <c r="AW628" i="3"/>
  <c r="AU628" i="3"/>
  <c r="AS628" i="3"/>
  <c r="AN628" i="3" s="1"/>
  <c r="AO628" i="3"/>
  <c r="AM628" i="3"/>
  <c r="AI628" i="3"/>
  <c r="AG628" i="3"/>
  <c r="AE628" i="3"/>
  <c r="AH628" i="3" s="1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O628" i="3"/>
  <c r="N628" i="3"/>
  <c r="M628" i="3"/>
  <c r="L628" i="3"/>
  <c r="K628" i="3"/>
  <c r="BA627" i="3"/>
  <c r="AY627" i="3"/>
  <c r="AX627" i="3"/>
  <c r="AZ627" i="3" s="1"/>
  <c r="AW627" i="3"/>
  <c r="AU627" i="3"/>
  <c r="AS627" i="3"/>
  <c r="AN627" i="3" s="1"/>
  <c r="AO627" i="3"/>
  <c r="AM627" i="3"/>
  <c r="AI627" i="3"/>
  <c r="AG627" i="3"/>
  <c r="AE627" i="3"/>
  <c r="AH627" i="3" s="1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O627" i="3"/>
  <c r="N627" i="3"/>
  <c r="M627" i="3"/>
  <c r="L627" i="3"/>
  <c r="K627" i="3"/>
  <c r="BA626" i="3"/>
  <c r="AY626" i="3"/>
  <c r="AX626" i="3"/>
  <c r="AZ626" i="3" s="1"/>
  <c r="AW626" i="3"/>
  <c r="AU626" i="3"/>
  <c r="AS626" i="3"/>
  <c r="AN626" i="3" s="1"/>
  <c r="AO626" i="3"/>
  <c r="AM626" i="3"/>
  <c r="AI626" i="3"/>
  <c r="AG626" i="3"/>
  <c r="AE626" i="3"/>
  <c r="AH626" i="3" s="1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O626" i="3"/>
  <c r="N626" i="3"/>
  <c r="M626" i="3"/>
  <c r="L626" i="3"/>
  <c r="K626" i="3"/>
  <c r="BA625" i="3"/>
  <c r="AY625" i="3"/>
  <c r="AX625" i="3"/>
  <c r="AZ625" i="3" s="1"/>
  <c r="AW625" i="3"/>
  <c r="AU625" i="3"/>
  <c r="AS625" i="3"/>
  <c r="AN625" i="3" s="1"/>
  <c r="AO625" i="3"/>
  <c r="AM625" i="3"/>
  <c r="AI625" i="3"/>
  <c r="AG625" i="3"/>
  <c r="AE625" i="3"/>
  <c r="AH625" i="3" s="1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O625" i="3"/>
  <c r="N625" i="3"/>
  <c r="M625" i="3"/>
  <c r="L625" i="3"/>
  <c r="K625" i="3"/>
  <c r="BA624" i="3"/>
  <c r="AY624" i="3"/>
  <c r="AX624" i="3"/>
  <c r="AZ624" i="3" s="1"/>
  <c r="AW624" i="3"/>
  <c r="AU624" i="3"/>
  <c r="AS624" i="3"/>
  <c r="AN624" i="3" s="1"/>
  <c r="AO624" i="3"/>
  <c r="AM624" i="3"/>
  <c r="AI624" i="3"/>
  <c r="AG624" i="3"/>
  <c r="AE624" i="3"/>
  <c r="AH624" i="3" s="1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O624" i="3"/>
  <c r="N624" i="3"/>
  <c r="M624" i="3"/>
  <c r="L624" i="3"/>
  <c r="K624" i="3"/>
  <c r="BA623" i="3"/>
  <c r="AY623" i="3"/>
  <c r="AX623" i="3"/>
  <c r="AZ623" i="3" s="1"/>
  <c r="AW623" i="3"/>
  <c r="AU623" i="3"/>
  <c r="AS623" i="3"/>
  <c r="AN623" i="3" s="1"/>
  <c r="AO623" i="3"/>
  <c r="AM623" i="3"/>
  <c r="AI623" i="3"/>
  <c r="AG623" i="3"/>
  <c r="AE623" i="3"/>
  <c r="AH623" i="3" s="1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O623" i="3"/>
  <c r="N623" i="3"/>
  <c r="M623" i="3"/>
  <c r="L623" i="3"/>
  <c r="K623" i="3"/>
  <c r="BA622" i="3"/>
  <c r="AY622" i="3"/>
  <c r="AX622" i="3"/>
  <c r="AZ622" i="3" s="1"/>
  <c r="AW622" i="3"/>
  <c r="AU622" i="3"/>
  <c r="AS622" i="3"/>
  <c r="AN622" i="3" s="1"/>
  <c r="AO622" i="3"/>
  <c r="AM622" i="3"/>
  <c r="AI622" i="3"/>
  <c r="AG622" i="3"/>
  <c r="AE622" i="3"/>
  <c r="AH622" i="3" s="1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O622" i="3"/>
  <c r="N622" i="3"/>
  <c r="M622" i="3"/>
  <c r="L622" i="3"/>
  <c r="K622" i="3"/>
  <c r="BA621" i="3"/>
  <c r="AY621" i="3"/>
  <c r="AX621" i="3"/>
  <c r="AZ621" i="3" s="1"/>
  <c r="AW621" i="3"/>
  <c r="AU621" i="3"/>
  <c r="AS621" i="3"/>
  <c r="AN621" i="3" s="1"/>
  <c r="AO621" i="3"/>
  <c r="AM621" i="3"/>
  <c r="AI621" i="3"/>
  <c r="AG621" i="3"/>
  <c r="AE621" i="3"/>
  <c r="AH621" i="3" s="1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O621" i="3"/>
  <c r="N621" i="3"/>
  <c r="M621" i="3"/>
  <c r="L621" i="3"/>
  <c r="K621" i="3"/>
  <c r="BA620" i="3"/>
  <c r="AY620" i="3"/>
  <c r="AX620" i="3"/>
  <c r="AZ620" i="3" s="1"/>
  <c r="AW620" i="3"/>
  <c r="AU620" i="3"/>
  <c r="AS620" i="3"/>
  <c r="AN620" i="3" s="1"/>
  <c r="AO620" i="3"/>
  <c r="AM620" i="3"/>
  <c r="AI620" i="3"/>
  <c r="AG620" i="3"/>
  <c r="AE620" i="3"/>
  <c r="AH620" i="3" s="1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O620" i="3"/>
  <c r="N620" i="3"/>
  <c r="M620" i="3"/>
  <c r="L620" i="3"/>
  <c r="K620" i="3"/>
  <c r="BA619" i="3"/>
  <c r="AY619" i="3"/>
  <c r="AX619" i="3"/>
  <c r="AZ619" i="3" s="1"/>
  <c r="AW619" i="3"/>
  <c r="AU619" i="3"/>
  <c r="AS619" i="3"/>
  <c r="AN619" i="3" s="1"/>
  <c r="AO619" i="3"/>
  <c r="AM619" i="3"/>
  <c r="AI619" i="3"/>
  <c r="AG619" i="3"/>
  <c r="AE619" i="3"/>
  <c r="AH619" i="3" s="1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O619" i="3"/>
  <c r="N619" i="3"/>
  <c r="M619" i="3"/>
  <c r="L619" i="3"/>
  <c r="K619" i="3"/>
  <c r="BA618" i="3"/>
  <c r="AY618" i="3"/>
  <c r="AX618" i="3"/>
  <c r="AZ618" i="3" s="1"/>
  <c r="AW618" i="3"/>
  <c r="AU618" i="3"/>
  <c r="AS618" i="3"/>
  <c r="AN618" i="3" s="1"/>
  <c r="AO618" i="3"/>
  <c r="AM618" i="3"/>
  <c r="AI618" i="3"/>
  <c r="AG618" i="3"/>
  <c r="AE618" i="3"/>
  <c r="AH618" i="3" s="1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O618" i="3"/>
  <c r="N618" i="3"/>
  <c r="M618" i="3"/>
  <c r="L618" i="3"/>
  <c r="K618" i="3"/>
  <c r="BA617" i="3"/>
  <c r="AY617" i="3"/>
  <c r="AX617" i="3"/>
  <c r="AZ617" i="3" s="1"/>
  <c r="AW617" i="3"/>
  <c r="AU617" i="3"/>
  <c r="AS617" i="3"/>
  <c r="AN617" i="3" s="1"/>
  <c r="AO617" i="3"/>
  <c r="AM617" i="3"/>
  <c r="AI617" i="3"/>
  <c r="AG617" i="3"/>
  <c r="AE617" i="3"/>
  <c r="AH617" i="3" s="1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O617" i="3"/>
  <c r="N617" i="3"/>
  <c r="M617" i="3"/>
  <c r="L617" i="3"/>
  <c r="K617" i="3"/>
  <c r="BA616" i="3"/>
  <c r="AY616" i="3"/>
  <c r="AX616" i="3"/>
  <c r="AZ616" i="3" s="1"/>
  <c r="AW616" i="3"/>
  <c r="AU616" i="3"/>
  <c r="AS616" i="3"/>
  <c r="AN616" i="3" s="1"/>
  <c r="AO616" i="3"/>
  <c r="AM616" i="3"/>
  <c r="AI616" i="3"/>
  <c r="AG616" i="3"/>
  <c r="AE616" i="3"/>
  <c r="AH616" i="3" s="1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O616" i="3"/>
  <c r="N616" i="3"/>
  <c r="M616" i="3"/>
  <c r="L616" i="3"/>
  <c r="K616" i="3"/>
  <c r="BA615" i="3"/>
  <c r="AY615" i="3"/>
  <c r="AX615" i="3"/>
  <c r="AZ615" i="3" s="1"/>
  <c r="AW615" i="3"/>
  <c r="AU615" i="3"/>
  <c r="AS615" i="3"/>
  <c r="AN615" i="3" s="1"/>
  <c r="AO615" i="3"/>
  <c r="AM615" i="3"/>
  <c r="AI615" i="3"/>
  <c r="AG615" i="3"/>
  <c r="AE615" i="3"/>
  <c r="AH615" i="3" s="1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O615" i="3"/>
  <c r="N615" i="3"/>
  <c r="M615" i="3"/>
  <c r="L615" i="3"/>
  <c r="K615" i="3"/>
  <c r="BA614" i="3"/>
  <c r="AY614" i="3"/>
  <c r="AX614" i="3"/>
  <c r="AZ614" i="3" s="1"/>
  <c r="AW614" i="3"/>
  <c r="AU614" i="3"/>
  <c r="AS614" i="3"/>
  <c r="AN614" i="3" s="1"/>
  <c r="AO614" i="3"/>
  <c r="AM614" i="3"/>
  <c r="AI614" i="3"/>
  <c r="AG614" i="3"/>
  <c r="AE614" i="3"/>
  <c r="AH614" i="3" s="1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O614" i="3"/>
  <c r="N614" i="3"/>
  <c r="M614" i="3"/>
  <c r="L614" i="3"/>
  <c r="K614" i="3"/>
  <c r="BA613" i="3"/>
  <c r="AY613" i="3"/>
  <c r="AX613" i="3"/>
  <c r="AZ613" i="3" s="1"/>
  <c r="AW613" i="3"/>
  <c r="AU613" i="3"/>
  <c r="AS613" i="3"/>
  <c r="AN613" i="3" s="1"/>
  <c r="AO613" i="3"/>
  <c r="AM613" i="3"/>
  <c r="AI613" i="3"/>
  <c r="AG613" i="3"/>
  <c r="AE613" i="3"/>
  <c r="AH613" i="3" s="1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O613" i="3"/>
  <c r="N613" i="3"/>
  <c r="M613" i="3"/>
  <c r="L613" i="3"/>
  <c r="K613" i="3"/>
  <c r="BA612" i="3"/>
  <c r="AY612" i="3"/>
  <c r="AX612" i="3"/>
  <c r="AZ612" i="3" s="1"/>
  <c r="AW612" i="3"/>
  <c r="AU612" i="3"/>
  <c r="AS612" i="3"/>
  <c r="AN612" i="3" s="1"/>
  <c r="AO612" i="3"/>
  <c r="AM612" i="3"/>
  <c r="AI612" i="3"/>
  <c r="AG612" i="3"/>
  <c r="AE612" i="3"/>
  <c r="AH612" i="3" s="1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O612" i="3"/>
  <c r="N612" i="3"/>
  <c r="M612" i="3"/>
  <c r="L612" i="3"/>
  <c r="K612" i="3"/>
  <c r="BA611" i="3"/>
  <c r="AY611" i="3"/>
  <c r="AX611" i="3"/>
  <c r="AZ611" i="3" s="1"/>
  <c r="AW611" i="3"/>
  <c r="AU611" i="3"/>
  <c r="AS611" i="3"/>
  <c r="AN611" i="3" s="1"/>
  <c r="AO611" i="3"/>
  <c r="AM611" i="3"/>
  <c r="AI611" i="3"/>
  <c r="AG611" i="3"/>
  <c r="AE611" i="3"/>
  <c r="AH611" i="3" s="1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O611" i="3"/>
  <c r="N611" i="3"/>
  <c r="M611" i="3"/>
  <c r="L611" i="3"/>
  <c r="K611" i="3"/>
  <c r="BA610" i="3"/>
  <c r="AY610" i="3"/>
  <c r="AX610" i="3"/>
  <c r="AZ610" i="3" s="1"/>
  <c r="AW610" i="3"/>
  <c r="AU610" i="3"/>
  <c r="AS610" i="3"/>
  <c r="AN610" i="3" s="1"/>
  <c r="AO610" i="3"/>
  <c r="AM610" i="3"/>
  <c r="AI610" i="3"/>
  <c r="AG610" i="3"/>
  <c r="AE610" i="3"/>
  <c r="AH610" i="3" s="1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O610" i="3"/>
  <c r="N610" i="3"/>
  <c r="M610" i="3"/>
  <c r="L610" i="3"/>
  <c r="K610" i="3"/>
  <c r="BA609" i="3"/>
  <c r="AY609" i="3"/>
  <c r="AX609" i="3"/>
  <c r="AZ609" i="3" s="1"/>
  <c r="AW609" i="3"/>
  <c r="AU609" i="3"/>
  <c r="AS609" i="3"/>
  <c r="AN609" i="3" s="1"/>
  <c r="AO609" i="3"/>
  <c r="AM609" i="3"/>
  <c r="AI609" i="3"/>
  <c r="AG609" i="3"/>
  <c r="AE609" i="3"/>
  <c r="AH609" i="3" s="1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O609" i="3"/>
  <c r="N609" i="3"/>
  <c r="M609" i="3"/>
  <c r="L609" i="3"/>
  <c r="K609" i="3"/>
  <c r="BA608" i="3"/>
  <c r="AY608" i="3"/>
  <c r="AX608" i="3"/>
  <c r="AZ608" i="3" s="1"/>
  <c r="AW608" i="3"/>
  <c r="AU608" i="3"/>
  <c r="AS608" i="3"/>
  <c r="AN608" i="3" s="1"/>
  <c r="AO608" i="3"/>
  <c r="AM608" i="3"/>
  <c r="AI608" i="3"/>
  <c r="AG608" i="3"/>
  <c r="AE608" i="3"/>
  <c r="AH608" i="3" s="1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O608" i="3"/>
  <c r="N608" i="3"/>
  <c r="M608" i="3"/>
  <c r="L608" i="3"/>
  <c r="K608" i="3"/>
  <c r="BA607" i="3"/>
  <c r="AY607" i="3"/>
  <c r="AX607" i="3"/>
  <c r="AZ607" i="3" s="1"/>
  <c r="AW607" i="3"/>
  <c r="AU607" i="3"/>
  <c r="AS607" i="3"/>
  <c r="AN607" i="3" s="1"/>
  <c r="AO607" i="3"/>
  <c r="AM607" i="3"/>
  <c r="AI607" i="3"/>
  <c r="AG607" i="3"/>
  <c r="AE607" i="3"/>
  <c r="AH607" i="3" s="1"/>
  <c r="AD607" i="3"/>
  <c r="AC607" i="3"/>
  <c r="AB607" i="3"/>
  <c r="AA607" i="3"/>
  <c r="Z607" i="3"/>
  <c r="Y607" i="3"/>
  <c r="X607" i="3"/>
  <c r="W607" i="3"/>
  <c r="V607" i="3"/>
  <c r="U607" i="3"/>
  <c r="T607" i="3"/>
  <c r="S607" i="3"/>
  <c r="R607" i="3"/>
  <c r="Q607" i="3"/>
  <c r="O607" i="3"/>
  <c r="N607" i="3"/>
  <c r="M607" i="3"/>
  <c r="L607" i="3"/>
  <c r="K607" i="3"/>
  <c r="BA606" i="3"/>
  <c r="AY606" i="3"/>
  <c r="AX606" i="3"/>
  <c r="AZ606" i="3" s="1"/>
  <c r="AW606" i="3"/>
  <c r="AU606" i="3"/>
  <c r="AS606" i="3"/>
  <c r="AN606" i="3" s="1"/>
  <c r="AO606" i="3"/>
  <c r="AM606" i="3"/>
  <c r="AI606" i="3"/>
  <c r="AG606" i="3"/>
  <c r="AE606" i="3"/>
  <c r="AH606" i="3" s="1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O606" i="3"/>
  <c r="N606" i="3"/>
  <c r="M606" i="3"/>
  <c r="L606" i="3"/>
  <c r="K606" i="3"/>
  <c r="BA605" i="3"/>
  <c r="AY605" i="3"/>
  <c r="AX605" i="3"/>
  <c r="AZ605" i="3" s="1"/>
  <c r="AW605" i="3"/>
  <c r="AU605" i="3"/>
  <c r="AS605" i="3"/>
  <c r="AN605" i="3" s="1"/>
  <c r="AO605" i="3"/>
  <c r="AM605" i="3"/>
  <c r="AI605" i="3"/>
  <c r="AG605" i="3"/>
  <c r="AE605" i="3"/>
  <c r="AH605" i="3" s="1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O605" i="3"/>
  <c r="N605" i="3"/>
  <c r="M605" i="3"/>
  <c r="L605" i="3"/>
  <c r="K605" i="3"/>
  <c r="BA604" i="3"/>
  <c r="AY604" i="3"/>
  <c r="AX604" i="3"/>
  <c r="AZ604" i="3" s="1"/>
  <c r="AW604" i="3"/>
  <c r="AU604" i="3"/>
  <c r="AS604" i="3"/>
  <c r="AN604" i="3" s="1"/>
  <c r="AO604" i="3"/>
  <c r="AM604" i="3"/>
  <c r="AI604" i="3"/>
  <c r="AG604" i="3"/>
  <c r="AE604" i="3"/>
  <c r="AH604" i="3" s="1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O604" i="3"/>
  <c r="N604" i="3"/>
  <c r="M604" i="3"/>
  <c r="L604" i="3"/>
  <c r="K604" i="3"/>
  <c r="BA603" i="3"/>
  <c r="AY603" i="3"/>
  <c r="AX603" i="3"/>
  <c r="AZ603" i="3" s="1"/>
  <c r="AW603" i="3"/>
  <c r="AU603" i="3"/>
  <c r="AS603" i="3"/>
  <c r="AN603" i="3" s="1"/>
  <c r="AO603" i="3"/>
  <c r="AM603" i="3"/>
  <c r="AI603" i="3"/>
  <c r="AG603" i="3"/>
  <c r="AE603" i="3"/>
  <c r="AH603" i="3" s="1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O603" i="3"/>
  <c r="N603" i="3"/>
  <c r="M603" i="3"/>
  <c r="L603" i="3"/>
  <c r="K603" i="3"/>
  <c r="BA602" i="3"/>
  <c r="AY602" i="3"/>
  <c r="AX602" i="3"/>
  <c r="AZ602" i="3" s="1"/>
  <c r="AW602" i="3"/>
  <c r="AU602" i="3"/>
  <c r="AS602" i="3"/>
  <c r="AN602" i="3" s="1"/>
  <c r="AO602" i="3"/>
  <c r="AM602" i="3"/>
  <c r="AI602" i="3"/>
  <c r="AG602" i="3"/>
  <c r="AE602" i="3"/>
  <c r="AH602" i="3" s="1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O602" i="3"/>
  <c r="N602" i="3"/>
  <c r="M602" i="3"/>
  <c r="L602" i="3"/>
  <c r="K602" i="3"/>
  <c r="BA601" i="3"/>
  <c r="AY601" i="3"/>
  <c r="AX601" i="3"/>
  <c r="AZ601" i="3" s="1"/>
  <c r="AW601" i="3"/>
  <c r="AU601" i="3"/>
  <c r="AS601" i="3"/>
  <c r="AN601" i="3" s="1"/>
  <c r="AO601" i="3"/>
  <c r="AM601" i="3"/>
  <c r="AI601" i="3"/>
  <c r="AG601" i="3"/>
  <c r="AE601" i="3"/>
  <c r="AH601" i="3" s="1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O601" i="3"/>
  <c r="N601" i="3"/>
  <c r="M601" i="3"/>
  <c r="L601" i="3"/>
  <c r="K601" i="3"/>
  <c r="BA600" i="3"/>
  <c r="AY600" i="3"/>
  <c r="AX600" i="3"/>
  <c r="AZ600" i="3" s="1"/>
  <c r="AW600" i="3"/>
  <c r="AU600" i="3"/>
  <c r="AS600" i="3"/>
  <c r="AN600" i="3" s="1"/>
  <c r="AO600" i="3"/>
  <c r="AM600" i="3"/>
  <c r="AI600" i="3"/>
  <c r="AG600" i="3"/>
  <c r="AE600" i="3"/>
  <c r="AH600" i="3" s="1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O600" i="3"/>
  <c r="N600" i="3"/>
  <c r="M600" i="3"/>
  <c r="L600" i="3"/>
  <c r="K600" i="3"/>
  <c r="BA599" i="3"/>
  <c r="AY599" i="3"/>
  <c r="AX599" i="3"/>
  <c r="AZ599" i="3" s="1"/>
  <c r="AW599" i="3"/>
  <c r="AU599" i="3"/>
  <c r="AS599" i="3"/>
  <c r="AN599" i="3" s="1"/>
  <c r="AO599" i="3"/>
  <c r="AM599" i="3"/>
  <c r="AI599" i="3"/>
  <c r="AG599" i="3"/>
  <c r="AE599" i="3"/>
  <c r="AH599" i="3" s="1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O599" i="3"/>
  <c r="N599" i="3"/>
  <c r="M599" i="3"/>
  <c r="L599" i="3"/>
  <c r="K599" i="3"/>
  <c r="BA598" i="3"/>
  <c r="AY598" i="3"/>
  <c r="AX598" i="3"/>
  <c r="AZ598" i="3" s="1"/>
  <c r="AW598" i="3"/>
  <c r="AU598" i="3"/>
  <c r="AS598" i="3"/>
  <c r="AN598" i="3" s="1"/>
  <c r="AO598" i="3"/>
  <c r="AM598" i="3"/>
  <c r="AI598" i="3"/>
  <c r="AG598" i="3"/>
  <c r="AE598" i="3"/>
  <c r="AH598" i="3" s="1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O598" i="3"/>
  <c r="N598" i="3"/>
  <c r="M598" i="3"/>
  <c r="L598" i="3"/>
  <c r="K598" i="3"/>
  <c r="BA597" i="3"/>
  <c r="AY597" i="3"/>
  <c r="AX597" i="3"/>
  <c r="AZ597" i="3" s="1"/>
  <c r="AW597" i="3"/>
  <c r="AV597" i="3"/>
  <c r="AU597" i="3"/>
  <c r="AS597" i="3"/>
  <c r="AN597" i="3" s="1"/>
  <c r="AP597" i="3"/>
  <c r="AO597" i="3"/>
  <c r="AM597" i="3"/>
  <c r="AJ597" i="3"/>
  <c r="AI597" i="3"/>
  <c r="AG597" i="3"/>
  <c r="AE597" i="3"/>
  <c r="AH597" i="3" s="1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O597" i="3"/>
  <c r="N597" i="3"/>
  <c r="M597" i="3"/>
  <c r="L597" i="3"/>
  <c r="K597" i="3"/>
  <c r="BA596" i="3"/>
  <c r="AZ596" i="3"/>
  <c r="AY596" i="3"/>
  <c r="AX596" i="3"/>
  <c r="AW596" i="3"/>
  <c r="AV596" i="3"/>
  <c r="AU596" i="3"/>
  <c r="AT596" i="3"/>
  <c r="AS596" i="3"/>
  <c r="AN596" i="3" s="1"/>
  <c r="AP596" i="3"/>
  <c r="AO596" i="3"/>
  <c r="AM596" i="3"/>
  <c r="AJ596" i="3"/>
  <c r="AI596" i="3"/>
  <c r="AG596" i="3"/>
  <c r="AE596" i="3"/>
  <c r="AH596" i="3" s="1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O596" i="3"/>
  <c r="N596" i="3"/>
  <c r="M596" i="3"/>
  <c r="L596" i="3"/>
  <c r="K596" i="3"/>
  <c r="BA595" i="3"/>
  <c r="AZ595" i="3"/>
  <c r="AY595" i="3"/>
  <c r="AX595" i="3"/>
  <c r="AW595" i="3"/>
  <c r="AV595" i="3"/>
  <c r="AU595" i="3"/>
  <c r="AT595" i="3"/>
  <c r="AS595" i="3"/>
  <c r="AN595" i="3" s="1"/>
  <c r="AP595" i="3"/>
  <c r="AO595" i="3"/>
  <c r="AM595" i="3"/>
  <c r="AJ595" i="3"/>
  <c r="AI595" i="3"/>
  <c r="AG595" i="3"/>
  <c r="AE595" i="3"/>
  <c r="AH595" i="3" s="1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O595" i="3"/>
  <c r="N595" i="3"/>
  <c r="M595" i="3"/>
  <c r="L595" i="3"/>
  <c r="K595" i="3"/>
  <c r="BA594" i="3"/>
  <c r="AZ594" i="3"/>
  <c r="AY594" i="3"/>
  <c r="AX594" i="3"/>
  <c r="AW594" i="3"/>
  <c r="AV594" i="3"/>
  <c r="AU594" i="3"/>
  <c r="AT594" i="3"/>
  <c r="AS594" i="3"/>
  <c r="AN594" i="3" s="1"/>
  <c r="AP594" i="3"/>
  <c r="AO594" i="3"/>
  <c r="AM594" i="3"/>
  <c r="AJ594" i="3"/>
  <c r="AI594" i="3"/>
  <c r="AG594" i="3"/>
  <c r="AE594" i="3"/>
  <c r="AH594" i="3" s="1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O594" i="3"/>
  <c r="N594" i="3"/>
  <c r="M594" i="3"/>
  <c r="L594" i="3"/>
  <c r="K594" i="3"/>
  <c r="BA593" i="3"/>
  <c r="AZ593" i="3"/>
  <c r="AY593" i="3"/>
  <c r="AX593" i="3"/>
  <c r="AW593" i="3"/>
  <c r="AV593" i="3"/>
  <c r="AU593" i="3"/>
  <c r="AT593" i="3"/>
  <c r="AS593" i="3"/>
  <c r="AN593" i="3" s="1"/>
  <c r="AP593" i="3"/>
  <c r="AO593" i="3"/>
  <c r="AM593" i="3"/>
  <c r="AJ593" i="3"/>
  <c r="AI593" i="3"/>
  <c r="AG593" i="3"/>
  <c r="AE593" i="3"/>
  <c r="AH593" i="3" s="1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O593" i="3"/>
  <c r="N593" i="3"/>
  <c r="M593" i="3"/>
  <c r="L593" i="3"/>
  <c r="K593" i="3"/>
  <c r="BA592" i="3"/>
  <c r="AZ592" i="3"/>
  <c r="AY592" i="3"/>
  <c r="AX592" i="3"/>
  <c r="AW592" i="3"/>
  <c r="AV592" i="3"/>
  <c r="AU592" i="3"/>
  <c r="AT592" i="3"/>
  <c r="AS592" i="3"/>
  <c r="AN592" i="3" s="1"/>
  <c r="AP592" i="3"/>
  <c r="AO592" i="3"/>
  <c r="AM592" i="3"/>
  <c r="AJ592" i="3"/>
  <c r="AI592" i="3"/>
  <c r="AG592" i="3"/>
  <c r="AE592" i="3"/>
  <c r="AH592" i="3" s="1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O592" i="3"/>
  <c r="N592" i="3"/>
  <c r="M592" i="3"/>
  <c r="L592" i="3"/>
  <c r="K592" i="3"/>
  <c r="BA591" i="3"/>
  <c r="AZ591" i="3"/>
  <c r="AY591" i="3"/>
  <c r="AX591" i="3"/>
  <c r="AW591" i="3"/>
  <c r="AV591" i="3"/>
  <c r="AU591" i="3"/>
  <c r="AT591" i="3"/>
  <c r="AS591" i="3"/>
  <c r="AN591" i="3" s="1"/>
  <c r="AP591" i="3"/>
  <c r="AO591" i="3"/>
  <c r="AM591" i="3"/>
  <c r="AJ591" i="3"/>
  <c r="AI591" i="3"/>
  <c r="AG591" i="3"/>
  <c r="AE591" i="3"/>
  <c r="AH591" i="3" s="1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O591" i="3"/>
  <c r="N591" i="3"/>
  <c r="M591" i="3"/>
  <c r="L591" i="3"/>
  <c r="K591" i="3"/>
  <c r="BA590" i="3"/>
  <c r="AZ590" i="3"/>
  <c r="AY590" i="3"/>
  <c r="AX590" i="3"/>
  <c r="AW590" i="3"/>
  <c r="AV590" i="3"/>
  <c r="AU590" i="3"/>
  <c r="AT590" i="3"/>
  <c r="AS590" i="3"/>
  <c r="AN590" i="3" s="1"/>
  <c r="AP590" i="3"/>
  <c r="AO590" i="3"/>
  <c r="AM590" i="3"/>
  <c r="AJ590" i="3"/>
  <c r="AI590" i="3"/>
  <c r="AG590" i="3"/>
  <c r="AE590" i="3"/>
  <c r="AH590" i="3" s="1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O590" i="3"/>
  <c r="N590" i="3"/>
  <c r="M590" i="3"/>
  <c r="L590" i="3"/>
  <c r="K590" i="3"/>
  <c r="BA589" i="3"/>
  <c r="AZ589" i="3"/>
  <c r="AY589" i="3"/>
  <c r="AX589" i="3"/>
  <c r="AW589" i="3"/>
  <c r="AV589" i="3"/>
  <c r="AU589" i="3"/>
  <c r="AT589" i="3"/>
  <c r="AS589" i="3"/>
  <c r="AN589" i="3" s="1"/>
  <c r="AP589" i="3"/>
  <c r="AO589" i="3"/>
  <c r="AM589" i="3"/>
  <c r="AJ589" i="3"/>
  <c r="AI589" i="3"/>
  <c r="AG589" i="3"/>
  <c r="AE589" i="3"/>
  <c r="AH589" i="3" s="1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O589" i="3"/>
  <c r="N589" i="3"/>
  <c r="M589" i="3"/>
  <c r="L589" i="3"/>
  <c r="K589" i="3"/>
  <c r="BA588" i="3"/>
  <c r="AZ588" i="3"/>
  <c r="AY588" i="3"/>
  <c r="AX588" i="3"/>
  <c r="AW588" i="3"/>
  <c r="AV588" i="3"/>
  <c r="AU588" i="3"/>
  <c r="AT588" i="3"/>
  <c r="AS588" i="3"/>
  <c r="AN588" i="3" s="1"/>
  <c r="AP588" i="3"/>
  <c r="AO588" i="3"/>
  <c r="AM588" i="3"/>
  <c r="AJ588" i="3"/>
  <c r="AI588" i="3"/>
  <c r="AG588" i="3"/>
  <c r="AE588" i="3"/>
  <c r="AH588" i="3" s="1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O588" i="3"/>
  <c r="N588" i="3"/>
  <c r="M588" i="3"/>
  <c r="L588" i="3"/>
  <c r="K588" i="3"/>
  <c r="BA587" i="3"/>
  <c r="AZ587" i="3"/>
  <c r="AY587" i="3"/>
  <c r="AX587" i="3"/>
  <c r="AW587" i="3"/>
  <c r="AV587" i="3"/>
  <c r="AU587" i="3"/>
  <c r="AT587" i="3"/>
  <c r="AS587" i="3"/>
  <c r="AN587" i="3" s="1"/>
  <c r="AP587" i="3"/>
  <c r="AO587" i="3"/>
  <c r="AM587" i="3"/>
  <c r="AJ587" i="3"/>
  <c r="AI587" i="3"/>
  <c r="AG587" i="3"/>
  <c r="AE587" i="3"/>
  <c r="AH587" i="3" s="1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O587" i="3"/>
  <c r="N587" i="3"/>
  <c r="M587" i="3"/>
  <c r="L587" i="3"/>
  <c r="K587" i="3"/>
  <c r="BA586" i="3"/>
  <c r="AZ586" i="3"/>
  <c r="AY586" i="3"/>
  <c r="AX586" i="3"/>
  <c r="AW586" i="3"/>
  <c r="AV586" i="3"/>
  <c r="AU586" i="3"/>
  <c r="AT586" i="3"/>
  <c r="AS586" i="3"/>
  <c r="AN586" i="3" s="1"/>
  <c r="AP586" i="3"/>
  <c r="AO586" i="3"/>
  <c r="AM586" i="3"/>
  <c r="AJ586" i="3"/>
  <c r="AI586" i="3"/>
  <c r="AG586" i="3"/>
  <c r="AE586" i="3"/>
  <c r="AH586" i="3" s="1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O586" i="3"/>
  <c r="N586" i="3"/>
  <c r="M586" i="3"/>
  <c r="L586" i="3"/>
  <c r="K586" i="3"/>
  <c r="BA585" i="3"/>
  <c r="AZ585" i="3"/>
  <c r="AY585" i="3"/>
  <c r="AX585" i="3"/>
  <c r="AW585" i="3"/>
  <c r="AV585" i="3"/>
  <c r="AU585" i="3"/>
  <c r="AT585" i="3"/>
  <c r="AS585" i="3"/>
  <c r="AN585" i="3" s="1"/>
  <c r="AP585" i="3"/>
  <c r="AO585" i="3"/>
  <c r="AM585" i="3"/>
  <c r="AJ585" i="3"/>
  <c r="AI585" i="3"/>
  <c r="AG585" i="3"/>
  <c r="AE585" i="3"/>
  <c r="AH585" i="3" s="1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O585" i="3"/>
  <c r="N585" i="3"/>
  <c r="M585" i="3"/>
  <c r="L585" i="3"/>
  <c r="K585" i="3"/>
  <c r="BA584" i="3"/>
  <c r="AZ584" i="3"/>
  <c r="AY584" i="3"/>
  <c r="AX584" i="3"/>
  <c r="AW584" i="3"/>
  <c r="AV584" i="3"/>
  <c r="AU584" i="3"/>
  <c r="AT584" i="3"/>
  <c r="AS584" i="3"/>
  <c r="AN584" i="3" s="1"/>
  <c r="AQ584" i="3"/>
  <c r="AP584" i="3"/>
  <c r="AO584" i="3"/>
  <c r="AM584" i="3"/>
  <c r="AJ584" i="3"/>
  <c r="AI584" i="3"/>
  <c r="AE584" i="3"/>
  <c r="AH584" i="3" s="1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O584" i="3"/>
  <c r="N584" i="3"/>
  <c r="M584" i="3"/>
  <c r="L584" i="3"/>
  <c r="K584" i="3"/>
  <c r="BA583" i="3"/>
  <c r="AZ583" i="3"/>
  <c r="AY583" i="3"/>
  <c r="AX583" i="3"/>
  <c r="AW583" i="3"/>
  <c r="AV583" i="3"/>
  <c r="AU583" i="3"/>
  <c r="AT583" i="3"/>
  <c r="AS583" i="3"/>
  <c r="AN583" i="3" s="1"/>
  <c r="AQ583" i="3"/>
  <c r="AP583" i="3"/>
  <c r="AO583" i="3"/>
  <c r="AM583" i="3"/>
  <c r="AJ583" i="3"/>
  <c r="AI583" i="3"/>
  <c r="AE583" i="3"/>
  <c r="AH583" i="3" s="1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O583" i="3"/>
  <c r="N583" i="3"/>
  <c r="M583" i="3"/>
  <c r="L583" i="3"/>
  <c r="K583" i="3"/>
  <c r="BA582" i="3"/>
  <c r="AZ582" i="3"/>
  <c r="AY582" i="3"/>
  <c r="AX582" i="3"/>
  <c r="AW582" i="3"/>
  <c r="AV582" i="3"/>
  <c r="AU582" i="3"/>
  <c r="AT582" i="3"/>
  <c r="AS582" i="3"/>
  <c r="AN582" i="3" s="1"/>
  <c r="AQ582" i="3"/>
  <c r="AP582" i="3"/>
  <c r="AO582" i="3"/>
  <c r="AM582" i="3"/>
  <c r="AJ582" i="3"/>
  <c r="AI582" i="3"/>
  <c r="AE582" i="3"/>
  <c r="AH582" i="3" s="1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O582" i="3"/>
  <c r="N582" i="3"/>
  <c r="M582" i="3"/>
  <c r="L582" i="3"/>
  <c r="K582" i="3"/>
  <c r="BA581" i="3"/>
  <c r="AZ581" i="3"/>
  <c r="AY581" i="3"/>
  <c r="AX581" i="3"/>
  <c r="AW581" i="3"/>
  <c r="AV581" i="3"/>
  <c r="AU581" i="3"/>
  <c r="AT581" i="3"/>
  <c r="AS581" i="3"/>
  <c r="AN581" i="3" s="1"/>
  <c r="AQ581" i="3"/>
  <c r="AP581" i="3"/>
  <c r="AO581" i="3"/>
  <c r="AM581" i="3"/>
  <c r="AJ581" i="3"/>
  <c r="AI581" i="3"/>
  <c r="AE581" i="3"/>
  <c r="AH581" i="3" s="1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O581" i="3"/>
  <c r="N581" i="3"/>
  <c r="M581" i="3"/>
  <c r="L581" i="3"/>
  <c r="K581" i="3"/>
  <c r="BA580" i="3"/>
  <c r="AZ580" i="3"/>
  <c r="AY580" i="3"/>
  <c r="AX580" i="3"/>
  <c r="AW580" i="3"/>
  <c r="AV580" i="3"/>
  <c r="AU580" i="3"/>
  <c r="AT580" i="3"/>
  <c r="AS580" i="3"/>
  <c r="AN580" i="3" s="1"/>
  <c r="AQ580" i="3"/>
  <c r="AP580" i="3"/>
  <c r="AO580" i="3"/>
  <c r="AM580" i="3"/>
  <c r="AJ580" i="3"/>
  <c r="AI580" i="3"/>
  <c r="AE580" i="3"/>
  <c r="AH580" i="3" s="1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O580" i="3"/>
  <c r="N580" i="3"/>
  <c r="M580" i="3"/>
  <c r="L580" i="3"/>
  <c r="K580" i="3"/>
  <c r="BA579" i="3"/>
  <c r="AZ579" i="3"/>
  <c r="AY579" i="3"/>
  <c r="AX579" i="3"/>
  <c r="AW579" i="3"/>
  <c r="AV579" i="3"/>
  <c r="AU579" i="3"/>
  <c r="AT579" i="3"/>
  <c r="AS579" i="3"/>
  <c r="AN579" i="3" s="1"/>
  <c r="AQ579" i="3"/>
  <c r="AP579" i="3"/>
  <c r="AO579" i="3"/>
  <c r="AM579" i="3"/>
  <c r="AJ579" i="3"/>
  <c r="AI579" i="3"/>
  <c r="AE579" i="3"/>
  <c r="AH579" i="3" s="1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O579" i="3"/>
  <c r="N579" i="3"/>
  <c r="M579" i="3"/>
  <c r="L579" i="3"/>
  <c r="K579" i="3"/>
  <c r="BA578" i="3"/>
  <c r="AZ578" i="3"/>
  <c r="AY578" i="3"/>
  <c r="AX578" i="3"/>
  <c r="AW578" i="3"/>
  <c r="AV578" i="3"/>
  <c r="AU578" i="3"/>
  <c r="AT578" i="3"/>
  <c r="AS578" i="3"/>
  <c r="AN578" i="3" s="1"/>
  <c r="AQ578" i="3"/>
  <c r="AP578" i="3"/>
  <c r="AO578" i="3"/>
  <c r="AM578" i="3"/>
  <c r="AJ578" i="3"/>
  <c r="AI578" i="3"/>
  <c r="AE578" i="3"/>
  <c r="AH578" i="3" s="1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O578" i="3"/>
  <c r="N578" i="3"/>
  <c r="M578" i="3"/>
  <c r="L578" i="3"/>
  <c r="K578" i="3"/>
  <c r="BA577" i="3"/>
  <c r="AZ577" i="3"/>
  <c r="AY577" i="3"/>
  <c r="AX577" i="3"/>
  <c r="AW577" i="3"/>
  <c r="AV577" i="3"/>
  <c r="AU577" i="3"/>
  <c r="AT577" i="3"/>
  <c r="AS577" i="3"/>
  <c r="AN577" i="3" s="1"/>
  <c r="AQ577" i="3"/>
  <c r="AP577" i="3"/>
  <c r="AO577" i="3"/>
  <c r="AM577" i="3"/>
  <c r="AJ577" i="3"/>
  <c r="AI577" i="3"/>
  <c r="AE577" i="3"/>
  <c r="AH577" i="3" s="1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O577" i="3"/>
  <c r="N577" i="3"/>
  <c r="M577" i="3"/>
  <c r="L577" i="3"/>
  <c r="K577" i="3"/>
  <c r="BA576" i="3"/>
  <c r="AZ576" i="3"/>
  <c r="AY576" i="3"/>
  <c r="AX576" i="3"/>
  <c r="AW576" i="3"/>
  <c r="AV576" i="3"/>
  <c r="AU576" i="3"/>
  <c r="AT576" i="3"/>
  <c r="AS576" i="3"/>
  <c r="AN576" i="3" s="1"/>
  <c r="AQ576" i="3"/>
  <c r="AP576" i="3"/>
  <c r="AO576" i="3"/>
  <c r="AM576" i="3"/>
  <c r="AJ576" i="3"/>
  <c r="AI576" i="3"/>
  <c r="AE576" i="3"/>
  <c r="AH576" i="3" s="1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O576" i="3"/>
  <c r="N576" i="3"/>
  <c r="M576" i="3"/>
  <c r="L576" i="3"/>
  <c r="K576" i="3"/>
  <c r="BA575" i="3"/>
  <c r="AZ575" i="3"/>
  <c r="AY575" i="3"/>
  <c r="AX575" i="3"/>
  <c r="AW575" i="3"/>
  <c r="AV575" i="3"/>
  <c r="AU575" i="3"/>
  <c r="AT575" i="3"/>
  <c r="AS575" i="3"/>
  <c r="AN575" i="3" s="1"/>
  <c r="AQ575" i="3"/>
  <c r="AP575" i="3"/>
  <c r="AO575" i="3"/>
  <c r="AM575" i="3"/>
  <c r="AJ575" i="3"/>
  <c r="AI575" i="3"/>
  <c r="AE575" i="3"/>
  <c r="AH575" i="3" s="1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O575" i="3"/>
  <c r="N575" i="3"/>
  <c r="M575" i="3"/>
  <c r="L575" i="3"/>
  <c r="K575" i="3"/>
  <c r="BA574" i="3"/>
  <c r="AZ574" i="3"/>
  <c r="AY574" i="3"/>
  <c r="AX574" i="3"/>
  <c r="AW574" i="3"/>
  <c r="AV574" i="3"/>
  <c r="AU574" i="3"/>
  <c r="AT574" i="3"/>
  <c r="AS574" i="3"/>
  <c r="AN574" i="3" s="1"/>
  <c r="AQ574" i="3"/>
  <c r="AP574" i="3"/>
  <c r="AO574" i="3"/>
  <c r="AM574" i="3"/>
  <c r="AJ574" i="3"/>
  <c r="AI574" i="3"/>
  <c r="AE574" i="3"/>
  <c r="AH574" i="3" s="1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O574" i="3"/>
  <c r="N574" i="3"/>
  <c r="M574" i="3"/>
  <c r="L574" i="3"/>
  <c r="K574" i="3"/>
  <c r="BA573" i="3"/>
  <c r="AZ573" i="3"/>
  <c r="AY573" i="3"/>
  <c r="AX573" i="3"/>
  <c r="AW573" i="3"/>
  <c r="AV573" i="3"/>
  <c r="AU573" i="3"/>
  <c r="AT573" i="3"/>
  <c r="AS573" i="3"/>
  <c r="AN573" i="3" s="1"/>
  <c r="AQ573" i="3"/>
  <c r="AP573" i="3"/>
  <c r="AO573" i="3"/>
  <c r="AM573" i="3"/>
  <c r="AJ573" i="3"/>
  <c r="AI573" i="3"/>
  <c r="AE573" i="3"/>
  <c r="AH573" i="3" s="1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O573" i="3"/>
  <c r="N573" i="3"/>
  <c r="M573" i="3"/>
  <c r="L573" i="3"/>
  <c r="K573" i="3"/>
  <c r="BA572" i="3"/>
  <c r="AZ572" i="3"/>
  <c r="AY572" i="3"/>
  <c r="AX572" i="3"/>
  <c r="AW572" i="3"/>
  <c r="AV572" i="3"/>
  <c r="AU572" i="3"/>
  <c r="AT572" i="3"/>
  <c r="AS572" i="3"/>
  <c r="AN572" i="3" s="1"/>
  <c r="AQ572" i="3"/>
  <c r="AP572" i="3"/>
  <c r="AO572" i="3"/>
  <c r="AM572" i="3"/>
  <c r="AJ572" i="3"/>
  <c r="AI572" i="3"/>
  <c r="AE572" i="3"/>
  <c r="AH572" i="3" s="1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O572" i="3"/>
  <c r="N572" i="3"/>
  <c r="M572" i="3"/>
  <c r="L572" i="3"/>
  <c r="K572" i="3"/>
  <c r="BA571" i="3"/>
  <c r="AZ571" i="3"/>
  <c r="AY571" i="3"/>
  <c r="AX571" i="3"/>
  <c r="AW571" i="3"/>
  <c r="AV571" i="3"/>
  <c r="AU571" i="3"/>
  <c r="AT571" i="3"/>
  <c r="AS571" i="3"/>
  <c r="AN571" i="3" s="1"/>
  <c r="AQ571" i="3"/>
  <c r="AP571" i="3"/>
  <c r="AO571" i="3"/>
  <c r="AM571" i="3"/>
  <c r="AJ571" i="3"/>
  <c r="AI571" i="3"/>
  <c r="AE571" i="3"/>
  <c r="AH571" i="3" s="1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O571" i="3"/>
  <c r="N571" i="3"/>
  <c r="M571" i="3"/>
  <c r="L571" i="3"/>
  <c r="K571" i="3"/>
  <c r="BA570" i="3"/>
  <c r="AZ570" i="3"/>
  <c r="AY570" i="3"/>
  <c r="AX570" i="3"/>
  <c r="AW570" i="3"/>
  <c r="AV570" i="3"/>
  <c r="AU570" i="3"/>
  <c r="AT570" i="3"/>
  <c r="AS570" i="3"/>
  <c r="AN570" i="3" s="1"/>
  <c r="AQ570" i="3"/>
  <c r="AP570" i="3"/>
  <c r="AO570" i="3"/>
  <c r="AM570" i="3"/>
  <c r="AJ570" i="3"/>
  <c r="AI570" i="3"/>
  <c r="AE570" i="3"/>
  <c r="AH570" i="3" s="1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O570" i="3"/>
  <c r="N570" i="3"/>
  <c r="M570" i="3"/>
  <c r="L570" i="3"/>
  <c r="K570" i="3"/>
  <c r="BA569" i="3"/>
  <c r="AZ569" i="3"/>
  <c r="AY569" i="3"/>
  <c r="AX569" i="3"/>
  <c r="AW569" i="3"/>
  <c r="AV569" i="3"/>
  <c r="AU569" i="3"/>
  <c r="AT569" i="3"/>
  <c r="AS569" i="3"/>
  <c r="AN569" i="3" s="1"/>
  <c r="AQ569" i="3"/>
  <c r="AP569" i="3"/>
  <c r="AO569" i="3"/>
  <c r="AM569" i="3"/>
  <c r="AJ569" i="3"/>
  <c r="AI569" i="3"/>
  <c r="AE569" i="3"/>
  <c r="AH569" i="3" s="1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O569" i="3"/>
  <c r="N569" i="3"/>
  <c r="M569" i="3"/>
  <c r="L569" i="3"/>
  <c r="K569" i="3"/>
  <c r="BA568" i="3"/>
  <c r="AZ568" i="3"/>
  <c r="AY568" i="3"/>
  <c r="AX568" i="3"/>
  <c r="AW568" i="3"/>
  <c r="AV568" i="3"/>
  <c r="AU568" i="3"/>
  <c r="AT568" i="3"/>
  <c r="AS568" i="3"/>
  <c r="AN568" i="3" s="1"/>
  <c r="AQ568" i="3"/>
  <c r="AP568" i="3"/>
  <c r="AO568" i="3"/>
  <c r="AM568" i="3"/>
  <c r="AJ568" i="3"/>
  <c r="AI568" i="3"/>
  <c r="AE568" i="3"/>
  <c r="AH568" i="3" s="1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O568" i="3"/>
  <c r="N568" i="3"/>
  <c r="M568" i="3"/>
  <c r="L568" i="3"/>
  <c r="K568" i="3"/>
  <c r="BA567" i="3"/>
  <c r="AZ567" i="3"/>
  <c r="AY567" i="3"/>
  <c r="AX567" i="3"/>
  <c r="AW567" i="3"/>
  <c r="AV567" i="3"/>
  <c r="AU567" i="3"/>
  <c r="AT567" i="3"/>
  <c r="AS567" i="3"/>
  <c r="AN567" i="3" s="1"/>
  <c r="AQ567" i="3"/>
  <c r="AP567" i="3"/>
  <c r="AO567" i="3"/>
  <c r="AM567" i="3"/>
  <c r="AJ567" i="3"/>
  <c r="AI567" i="3"/>
  <c r="AE567" i="3"/>
  <c r="AH567" i="3" s="1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O567" i="3"/>
  <c r="N567" i="3"/>
  <c r="M567" i="3"/>
  <c r="L567" i="3"/>
  <c r="K567" i="3"/>
  <c r="BA566" i="3"/>
  <c r="AZ566" i="3"/>
  <c r="AY566" i="3"/>
  <c r="AX566" i="3"/>
  <c r="AW566" i="3"/>
  <c r="AV566" i="3"/>
  <c r="AU566" i="3"/>
  <c r="AT566" i="3"/>
  <c r="AS566" i="3"/>
  <c r="AN566" i="3" s="1"/>
  <c r="AQ566" i="3"/>
  <c r="AP566" i="3"/>
  <c r="AO566" i="3"/>
  <c r="AM566" i="3"/>
  <c r="AJ566" i="3"/>
  <c r="AI566" i="3"/>
  <c r="AE566" i="3"/>
  <c r="AH566" i="3" s="1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O566" i="3"/>
  <c r="N566" i="3"/>
  <c r="M566" i="3"/>
  <c r="L566" i="3"/>
  <c r="K566" i="3"/>
  <c r="BA565" i="3"/>
  <c r="AZ565" i="3"/>
  <c r="AY565" i="3"/>
  <c r="AX565" i="3"/>
  <c r="AW565" i="3"/>
  <c r="AV565" i="3"/>
  <c r="AU565" i="3"/>
  <c r="AT565" i="3"/>
  <c r="AS565" i="3"/>
  <c r="AN565" i="3" s="1"/>
  <c r="AQ565" i="3"/>
  <c r="AP565" i="3"/>
  <c r="AO565" i="3"/>
  <c r="AM565" i="3"/>
  <c r="AJ565" i="3"/>
  <c r="AI565" i="3"/>
  <c r="AE565" i="3"/>
  <c r="AH565" i="3" s="1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O565" i="3"/>
  <c r="N565" i="3"/>
  <c r="M565" i="3"/>
  <c r="L565" i="3"/>
  <c r="K565" i="3"/>
  <c r="BA564" i="3"/>
  <c r="AZ564" i="3"/>
  <c r="AY564" i="3"/>
  <c r="AX564" i="3"/>
  <c r="AW564" i="3"/>
  <c r="AV564" i="3"/>
  <c r="AU564" i="3"/>
  <c r="AT564" i="3"/>
  <c r="AS564" i="3"/>
  <c r="AN564" i="3" s="1"/>
  <c r="AQ564" i="3"/>
  <c r="AP564" i="3"/>
  <c r="AO564" i="3"/>
  <c r="AM564" i="3"/>
  <c r="AJ564" i="3"/>
  <c r="AI564" i="3"/>
  <c r="AE564" i="3"/>
  <c r="AH564" i="3" s="1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O564" i="3"/>
  <c r="N564" i="3"/>
  <c r="M564" i="3"/>
  <c r="L564" i="3"/>
  <c r="K564" i="3"/>
  <c r="BA563" i="3"/>
  <c r="AZ563" i="3"/>
  <c r="AY563" i="3"/>
  <c r="AX563" i="3"/>
  <c r="AW563" i="3"/>
  <c r="AV563" i="3"/>
  <c r="AU563" i="3"/>
  <c r="AT563" i="3"/>
  <c r="AS563" i="3"/>
  <c r="AN563" i="3" s="1"/>
  <c r="AQ563" i="3"/>
  <c r="AP563" i="3"/>
  <c r="AO563" i="3"/>
  <c r="AM563" i="3"/>
  <c r="AJ563" i="3"/>
  <c r="AI563" i="3"/>
  <c r="AE563" i="3"/>
  <c r="AH563" i="3" s="1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O563" i="3"/>
  <c r="N563" i="3"/>
  <c r="M563" i="3"/>
  <c r="L563" i="3"/>
  <c r="K563" i="3"/>
  <c r="BA562" i="3"/>
  <c r="AZ562" i="3"/>
  <c r="AY562" i="3"/>
  <c r="AX562" i="3"/>
  <c r="AW562" i="3"/>
  <c r="AV562" i="3"/>
  <c r="AU562" i="3"/>
  <c r="AT562" i="3"/>
  <c r="AS562" i="3"/>
  <c r="AN562" i="3" s="1"/>
  <c r="AQ562" i="3"/>
  <c r="AP562" i="3"/>
  <c r="AO562" i="3"/>
  <c r="AM562" i="3"/>
  <c r="AJ562" i="3"/>
  <c r="AI562" i="3"/>
  <c r="AE562" i="3"/>
  <c r="AH562" i="3" s="1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O562" i="3"/>
  <c r="N562" i="3"/>
  <c r="M562" i="3"/>
  <c r="L562" i="3"/>
  <c r="K562" i="3"/>
  <c r="BA561" i="3"/>
  <c r="AZ561" i="3"/>
  <c r="AY561" i="3"/>
  <c r="AX561" i="3"/>
  <c r="AW561" i="3"/>
  <c r="AV561" i="3"/>
  <c r="AU561" i="3"/>
  <c r="AT561" i="3"/>
  <c r="AS561" i="3"/>
  <c r="AN561" i="3" s="1"/>
  <c r="AQ561" i="3"/>
  <c r="AP561" i="3"/>
  <c r="AO561" i="3"/>
  <c r="AM561" i="3"/>
  <c r="AJ561" i="3"/>
  <c r="AI561" i="3"/>
  <c r="AE561" i="3"/>
  <c r="AH561" i="3" s="1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O561" i="3"/>
  <c r="N561" i="3"/>
  <c r="M561" i="3"/>
  <c r="L561" i="3"/>
  <c r="K561" i="3"/>
  <c r="BA560" i="3"/>
  <c r="AZ560" i="3"/>
  <c r="AY560" i="3"/>
  <c r="AX560" i="3"/>
  <c r="AW560" i="3"/>
  <c r="AV560" i="3"/>
  <c r="AU560" i="3"/>
  <c r="AT560" i="3"/>
  <c r="AS560" i="3"/>
  <c r="AN560" i="3" s="1"/>
  <c r="AQ560" i="3"/>
  <c r="AP560" i="3"/>
  <c r="AO560" i="3"/>
  <c r="AM560" i="3"/>
  <c r="AJ560" i="3"/>
  <c r="AI560" i="3"/>
  <c r="AE560" i="3"/>
  <c r="AH560" i="3" s="1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O560" i="3"/>
  <c r="N560" i="3"/>
  <c r="M560" i="3"/>
  <c r="L560" i="3"/>
  <c r="K560" i="3"/>
  <c r="BA559" i="3"/>
  <c r="AZ559" i="3"/>
  <c r="AY559" i="3"/>
  <c r="AX559" i="3"/>
  <c r="AW559" i="3"/>
  <c r="AV559" i="3"/>
  <c r="AU559" i="3"/>
  <c r="AT559" i="3"/>
  <c r="AS559" i="3"/>
  <c r="AN559" i="3" s="1"/>
  <c r="AQ559" i="3"/>
  <c r="AP559" i="3"/>
  <c r="AO559" i="3"/>
  <c r="AM559" i="3"/>
  <c r="AJ559" i="3"/>
  <c r="AI559" i="3"/>
  <c r="AE559" i="3"/>
  <c r="AH559" i="3" s="1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O559" i="3"/>
  <c r="N559" i="3"/>
  <c r="M559" i="3"/>
  <c r="L559" i="3"/>
  <c r="K559" i="3"/>
  <c r="BA558" i="3"/>
  <c r="AZ558" i="3"/>
  <c r="AY558" i="3"/>
  <c r="AX558" i="3"/>
  <c r="AW558" i="3"/>
  <c r="AV558" i="3"/>
  <c r="AU558" i="3"/>
  <c r="AT558" i="3"/>
  <c r="AS558" i="3"/>
  <c r="AN558" i="3" s="1"/>
  <c r="AQ558" i="3"/>
  <c r="AP558" i="3"/>
  <c r="AO558" i="3"/>
  <c r="AM558" i="3"/>
  <c r="AJ558" i="3"/>
  <c r="AI558" i="3"/>
  <c r="AE558" i="3"/>
  <c r="AH558" i="3" s="1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O558" i="3"/>
  <c r="N558" i="3"/>
  <c r="M558" i="3"/>
  <c r="L558" i="3"/>
  <c r="K558" i="3"/>
  <c r="BA557" i="3"/>
  <c r="AZ557" i="3"/>
  <c r="AY557" i="3"/>
  <c r="AX557" i="3"/>
  <c r="AW557" i="3"/>
  <c r="AV557" i="3"/>
  <c r="AU557" i="3"/>
  <c r="AT557" i="3"/>
  <c r="AS557" i="3"/>
  <c r="AN557" i="3" s="1"/>
  <c r="AQ557" i="3"/>
  <c r="AP557" i="3"/>
  <c r="AO557" i="3"/>
  <c r="AM557" i="3"/>
  <c r="AJ557" i="3"/>
  <c r="AI557" i="3"/>
  <c r="AE557" i="3"/>
  <c r="AH557" i="3" s="1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O557" i="3"/>
  <c r="N557" i="3"/>
  <c r="M557" i="3"/>
  <c r="L557" i="3"/>
  <c r="K557" i="3"/>
  <c r="BA556" i="3"/>
  <c r="AZ556" i="3"/>
  <c r="AY556" i="3"/>
  <c r="AX556" i="3"/>
  <c r="AW556" i="3"/>
  <c r="AV556" i="3"/>
  <c r="AU556" i="3"/>
  <c r="AT556" i="3"/>
  <c r="AS556" i="3"/>
  <c r="AN556" i="3" s="1"/>
  <c r="AQ556" i="3"/>
  <c r="AP556" i="3"/>
  <c r="AO556" i="3"/>
  <c r="AM556" i="3"/>
  <c r="AJ556" i="3"/>
  <c r="AI556" i="3"/>
  <c r="AE556" i="3"/>
  <c r="AH556" i="3" s="1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O556" i="3"/>
  <c r="N556" i="3"/>
  <c r="M556" i="3"/>
  <c r="L556" i="3"/>
  <c r="K556" i="3"/>
  <c r="BA555" i="3"/>
  <c r="AZ555" i="3"/>
  <c r="AY555" i="3"/>
  <c r="AX555" i="3"/>
  <c r="AW555" i="3"/>
  <c r="AV555" i="3"/>
  <c r="AU555" i="3"/>
  <c r="AT555" i="3"/>
  <c r="AS555" i="3"/>
  <c r="AN555" i="3" s="1"/>
  <c r="AQ555" i="3"/>
  <c r="AP555" i="3"/>
  <c r="AO555" i="3"/>
  <c r="AM555" i="3"/>
  <c r="AJ555" i="3"/>
  <c r="AI555" i="3"/>
  <c r="AE555" i="3"/>
  <c r="AH555" i="3" s="1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O555" i="3"/>
  <c r="N555" i="3"/>
  <c r="M555" i="3"/>
  <c r="L555" i="3"/>
  <c r="K555" i="3"/>
  <c r="BA554" i="3"/>
  <c r="AZ554" i="3"/>
  <c r="AY554" i="3"/>
  <c r="AX554" i="3"/>
  <c r="AW554" i="3"/>
  <c r="AV554" i="3"/>
  <c r="AU554" i="3"/>
  <c r="AT554" i="3"/>
  <c r="AS554" i="3"/>
  <c r="AN554" i="3" s="1"/>
  <c r="AQ554" i="3"/>
  <c r="AP554" i="3"/>
  <c r="AO554" i="3"/>
  <c r="AM554" i="3"/>
  <c r="AJ554" i="3"/>
  <c r="AI554" i="3"/>
  <c r="AE554" i="3"/>
  <c r="AH554" i="3" s="1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O554" i="3"/>
  <c r="N554" i="3"/>
  <c r="M554" i="3"/>
  <c r="L554" i="3"/>
  <c r="K554" i="3"/>
  <c r="BA553" i="3"/>
  <c r="AZ553" i="3"/>
  <c r="AY553" i="3"/>
  <c r="AX553" i="3"/>
  <c r="AW553" i="3"/>
  <c r="AV553" i="3"/>
  <c r="AU553" i="3"/>
  <c r="AT553" i="3"/>
  <c r="AS553" i="3"/>
  <c r="AN553" i="3" s="1"/>
  <c r="AQ553" i="3"/>
  <c r="AP553" i="3"/>
  <c r="AO553" i="3"/>
  <c r="AM553" i="3"/>
  <c r="AJ553" i="3"/>
  <c r="AI553" i="3"/>
  <c r="AE553" i="3"/>
  <c r="AH553" i="3" s="1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O553" i="3"/>
  <c r="N553" i="3"/>
  <c r="M553" i="3"/>
  <c r="L553" i="3"/>
  <c r="K553" i="3"/>
  <c r="BA552" i="3"/>
  <c r="AZ552" i="3"/>
  <c r="AY552" i="3"/>
  <c r="AX552" i="3"/>
  <c r="AW552" i="3"/>
  <c r="AV552" i="3"/>
  <c r="AU552" i="3"/>
  <c r="AT552" i="3"/>
  <c r="AS552" i="3"/>
  <c r="AN552" i="3" s="1"/>
  <c r="AQ552" i="3"/>
  <c r="AP552" i="3"/>
  <c r="AO552" i="3"/>
  <c r="AM552" i="3"/>
  <c r="AJ552" i="3"/>
  <c r="AI552" i="3"/>
  <c r="AE552" i="3"/>
  <c r="AH552" i="3" s="1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O552" i="3"/>
  <c r="N552" i="3"/>
  <c r="M552" i="3"/>
  <c r="L552" i="3"/>
  <c r="K552" i="3"/>
  <c r="BA551" i="3"/>
  <c r="AZ551" i="3"/>
  <c r="AY551" i="3"/>
  <c r="AX551" i="3"/>
  <c r="AW551" i="3"/>
  <c r="AV551" i="3"/>
  <c r="AU551" i="3"/>
  <c r="AT551" i="3"/>
  <c r="AS551" i="3"/>
  <c r="AN551" i="3" s="1"/>
  <c r="AQ551" i="3"/>
  <c r="AP551" i="3"/>
  <c r="AO551" i="3"/>
  <c r="AM551" i="3"/>
  <c r="AJ551" i="3"/>
  <c r="AI551" i="3"/>
  <c r="AE551" i="3"/>
  <c r="AH551" i="3" s="1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O551" i="3"/>
  <c r="N551" i="3"/>
  <c r="M551" i="3"/>
  <c r="L551" i="3"/>
  <c r="K551" i="3"/>
  <c r="BA550" i="3"/>
  <c r="AZ550" i="3"/>
  <c r="AY550" i="3"/>
  <c r="AX550" i="3"/>
  <c r="AW550" i="3"/>
  <c r="AV550" i="3"/>
  <c r="AU550" i="3"/>
  <c r="AT550" i="3"/>
  <c r="AS550" i="3"/>
  <c r="AN550" i="3" s="1"/>
  <c r="AQ550" i="3"/>
  <c r="AP550" i="3"/>
  <c r="AO550" i="3"/>
  <c r="AM550" i="3"/>
  <c r="AJ550" i="3"/>
  <c r="AI550" i="3"/>
  <c r="AE550" i="3"/>
  <c r="AH550" i="3" s="1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O550" i="3"/>
  <c r="N550" i="3"/>
  <c r="M550" i="3"/>
  <c r="L550" i="3"/>
  <c r="K550" i="3"/>
  <c r="BA549" i="3"/>
  <c r="AZ549" i="3"/>
  <c r="AY549" i="3"/>
  <c r="AX549" i="3"/>
  <c r="AW549" i="3"/>
  <c r="AV549" i="3"/>
  <c r="AU549" i="3"/>
  <c r="AT549" i="3"/>
  <c r="AS549" i="3"/>
  <c r="AN549" i="3" s="1"/>
  <c r="AQ549" i="3"/>
  <c r="AP549" i="3"/>
  <c r="AO549" i="3"/>
  <c r="AM549" i="3"/>
  <c r="AJ549" i="3"/>
  <c r="AI549" i="3"/>
  <c r="AE549" i="3"/>
  <c r="AH549" i="3" s="1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O549" i="3"/>
  <c r="N549" i="3"/>
  <c r="M549" i="3"/>
  <c r="L549" i="3"/>
  <c r="K549" i="3"/>
  <c r="BA548" i="3"/>
  <c r="AZ548" i="3"/>
  <c r="AY548" i="3"/>
  <c r="AX548" i="3"/>
  <c r="AW548" i="3"/>
  <c r="AV548" i="3"/>
  <c r="AU548" i="3"/>
  <c r="AT548" i="3"/>
  <c r="AS548" i="3"/>
  <c r="AN548" i="3" s="1"/>
  <c r="AQ548" i="3"/>
  <c r="AP548" i="3"/>
  <c r="AO548" i="3"/>
  <c r="AM548" i="3"/>
  <c r="AJ548" i="3"/>
  <c r="AI548" i="3"/>
  <c r="AE548" i="3"/>
  <c r="AH548" i="3" s="1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O548" i="3"/>
  <c r="N548" i="3"/>
  <c r="M548" i="3"/>
  <c r="L548" i="3"/>
  <c r="K548" i="3"/>
  <c r="BA547" i="3"/>
  <c r="AZ547" i="3"/>
  <c r="AY547" i="3"/>
  <c r="AX547" i="3"/>
  <c r="AW547" i="3"/>
  <c r="AV547" i="3"/>
  <c r="AU547" i="3"/>
  <c r="AT547" i="3"/>
  <c r="AS547" i="3"/>
  <c r="AN547" i="3" s="1"/>
  <c r="AQ547" i="3"/>
  <c r="AP547" i="3"/>
  <c r="AO547" i="3"/>
  <c r="AM547" i="3"/>
  <c r="AJ547" i="3"/>
  <c r="AI547" i="3"/>
  <c r="AE547" i="3"/>
  <c r="AH547" i="3" s="1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O547" i="3"/>
  <c r="N547" i="3"/>
  <c r="M547" i="3"/>
  <c r="L547" i="3"/>
  <c r="K547" i="3"/>
  <c r="BA546" i="3"/>
  <c r="AZ546" i="3"/>
  <c r="AY546" i="3"/>
  <c r="AX546" i="3"/>
  <c r="AW546" i="3"/>
  <c r="AV546" i="3"/>
  <c r="AU546" i="3"/>
  <c r="AT546" i="3"/>
  <c r="AS546" i="3"/>
  <c r="AN546" i="3" s="1"/>
  <c r="AQ546" i="3"/>
  <c r="AP546" i="3"/>
  <c r="AO546" i="3"/>
  <c r="AM546" i="3"/>
  <c r="AJ546" i="3"/>
  <c r="AI546" i="3"/>
  <c r="AE546" i="3"/>
  <c r="AH546" i="3" s="1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O546" i="3"/>
  <c r="N546" i="3"/>
  <c r="M546" i="3"/>
  <c r="L546" i="3"/>
  <c r="K546" i="3"/>
  <c r="BA545" i="3"/>
  <c r="AZ545" i="3"/>
  <c r="AY545" i="3"/>
  <c r="AX545" i="3"/>
  <c r="AW545" i="3"/>
  <c r="AV545" i="3"/>
  <c r="AU545" i="3"/>
  <c r="AT545" i="3"/>
  <c r="AS545" i="3"/>
  <c r="AN545" i="3" s="1"/>
  <c r="AQ545" i="3"/>
  <c r="AP545" i="3"/>
  <c r="AO545" i="3"/>
  <c r="AM545" i="3"/>
  <c r="AJ545" i="3"/>
  <c r="AI545" i="3"/>
  <c r="AE545" i="3"/>
  <c r="AH545" i="3" s="1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O545" i="3"/>
  <c r="N545" i="3"/>
  <c r="M545" i="3"/>
  <c r="L545" i="3"/>
  <c r="K545" i="3"/>
  <c r="BA544" i="3"/>
  <c r="AZ544" i="3"/>
  <c r="AY544" i="3"/>
  <c r="AX544" i="3"/>
  <c r="AW544" i="3"/>
  <c r="AV544" i="3"/>
  <c r="AU544" i="3"/>
  <c r="AT544" i="3"/>
  <c r="AS544" i="3"/>
  <c r="AN544" i="3" s="1"/>
  <c r="AQ544" i="3"/>
  <c r="AP544" i="3"/>
  <c r="AO544" i="3"/>
  <c r="AM544" i="3"/>
  <c r="AJ544" i="3"/>
  <c r="AI544" i="3"/>
  <c r="AE544" i="3"/>
  <c r="AH544" i="3" s="1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O544" i="3"/>
  <c r="N544" i="3"/>
  <c r="M544" i="3"/>
  <c r="L544" i="3"/>
  <c r="K544" i="3"/>
  <c r="BA543" i="3"/>
  <c r="AZ543" i="3"/>
  <c r="AY543" i="3"/>
  <c r="AX543" i="3"/>
  <c r="AW543" i="3"/>
  <c r="AV543" i="3"/>
  <c r="AU543" i="3"/>
  <c r="AT543" i="3"/>
  <c r="AS543" i="3"/>
  <c r="AN543" i="3" s="1"/>
  <c r="AQ543" i="3"/>
  <c r="AP543" i="3"/>
  <c r="AO543" i="3"/>
  <c r="AM543" i="3"/>
  <c r="AJ543" i="3"/>
  <c r="AI543" i="3"/>
  <c r="AE543" i="3"/>
  <c r="AH543" i="3" s="1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O543" i="3"/>
  <c r="N543" i="3"/>
  <c r="M543" i="3"/>
  <c r="L543" i="3"/>
  <c r="K543" i="3"/>
  <c r="BA542" i="3"/>
  <c r="AZ542" i="3"/>
  <c r="AY542" i="3"/>
  <c r="AX542" i="3"/>
  <c r="AW542" i="3"/>
  <c r="AV542" i="3"/>
  <c r="AU542" i="3"/>
  <c r="AT542" i="3"/>
  <c r="AS542" i="3"/>
  <c r="AN542" i="3" s="1"/>
  <c r="AQ542" i="3"/>
  <c r="AP542" i="3"/>
  <c r="AO542" i="3"/>
  <c r="AM542" i="3"/>
  <c r="AJ542" i="3"/>
  <c r="AI542" i="3"/>
  <c r="AE542" i="3"/>
  <c r="AH542" i="3" s="1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O542" i="3"/>
  <c r="N542" i="3"/>
  <c r="M542" i="3"/>
  <c r="L542" i="3"/>
  <c r="K542" i="3"/>
  <c r="BA541" i="3"/>
  <c r="AZ541" i="3"/>
  <c r="AY541" i="3"/>
  <c r="AX541" i="3"/>
  <c r="AW541" i="3"/>
  <c r="AV541" i="3"/>
  <c r="AU541" i="3"/>
  <c r="AT541" i="3"/>
  <c r="AS541" i="3"/>
  <c r="AN541" i="3" s="1"/>
  <c r="AQ541" i="3"/>
  <c r="AP541" i="3"/>
  <c r="AO541" i="3"/>
  <c r="AM541" i="3"/>
  <c r="AJ541" i="3"/>
  <c r="AI541" i="3"/>
  <c r="AE541" i="3"/>
  <c r="AH541" i="3" s="1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O541" i="3"/>
  <c r="N541" i="3"/>
  <c r="M541" i="3"/>
  <c r="L541" i="3"/>
  <c r="K541" i="3"/>
  <c r="BA540" i="3"/>
  <c r="AZ540" i="3"/>
  <c r="AY540" i="3"/>
  <c r="AX540" i="3"/>
  <c r="AW540" i="3"/>
  <c r="AV540" i="3"/>
  <c r="AU540" i="3"/>
  <c r="AT540" i="3"/>
  <c r="AS540" i="3"/>
  <c r="AN540" i="3" s="1"/>
  <c r="AQ540" i="3"/>
  <c r="AP540" i="3"/>
  <c r="AO540" i="3"/>
  <c r="AM540" i="3"/>
  <c r="AJ540" i="3"/>
  <c r="AI540" i="3"/>
  <c r="AE540" i="3"/>
  <c r="AH540" i="3" s="1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O540" i="3"/>
  <c r="N540" i="3"/>
  <c r="M540" i="3"/>
  <c r="L540" i="3"/>
  <c r="K540" i="3"/>
  <c r="BA539" i="3"/>
  <c r="AZ539" i="3"/>
  <c r="AY539" i="3"/>
  <c r="AX539" i="3"/>
  <c r="AW539" i="3"/>
  <c r="AV539" i="3"/>
  <c r="AU539" i="3"/>
  <c r="AT539" i="3"/>
  <c r="AS539" i="3"/>
  <c r="AN539" i="3" s="1"/>
  <c r="AQ539" i="3"/>
  <c r="AP539" i="3"/>
  <c r="AO539" i="3"/>
  <c r="AM539" i="3"/>
  <c r="AJ539" i="3"/>
  <c r="AI539" i="3"/>
  <c r="AE539" i="3"/>
  <c r="AH539" i="3" s="1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O539" i="3"/>
  <c r="N539" i="3"/>
  <c r="M539" i="3"/>
  <c r="L539" i="3"/>
  <c r="K539" i="3"/>
  <c r="BA538" i="3"/>
  <c r="AZ538" i="3"/>
  <c r="AY538" i="3"/>
  <c r="AX538" i="3"/>
  <c r="AW538" i="3"/>
  <c r="AV538" i="3"/>
  <c r="AU538" i="3"/>
  <c r="AT538" i="3"/>
  <c r="AS538" i="3"/>
  <c r="AN538" i="3" s="1"/>
  <c r="AQ538" i="3"/>
  <c r="AP538" i="3"/>
  <c r="AO538" i="3"/>
  <c r="AM538" i="3"/>
  <c r="AJ538" i="3"/>
  <c r="AI538" i="3"/>
  <c r="AE538" i="3"/>
  <c r="AH538" i="3" s="1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O538" i="3"/>
  <c r="N538" i="3"/>
  <c r="M538" i="3"/>
  <c r="L538" i="3"/>
  <c r="K538" i="3"/>
  <c r="BA537" i="3"/>
  <c r="AZ537" i="3"/>
  <c r="AY537" i="3"/>
  <c r="AX537" i="3"/>
  <c r="AW537" i="3"/>
  <c r="AV537" i="3"/>
  <c r="AU537" i="3"/>
  <c r="AT537" i="3"/>
  <c r="AS537" i="3"/>
  <c r="AN537" i="3" s="1"/>
  <c r="AQ537" i="3"/>
  <c r="AP537" i="3"/>
  <c r="AO537" i="3"/>
  <c r="AM537" i="3"/>
  <c r="AJ537" i="3"/>
  <c r="AI537" i="3"/>
  <c r="AE537" i="3"/>
  <c r="AH537" i="3" s="1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O537" i="3"/>
  <c r="N537" i="3"/>
  <c r="M537" i="3"/>
  <c r="L537" i="3"/>
  <c r="K537" i="3"/>
  <c r="BA536" i="3"/>
  <c r="AY536" i="3"/>
  <c r="AX536" i="3"/>
  <c r="AZ536" i="3" s="1"/>
  <c r="AW536" i="3"/>
  <c r="AV536" i="3"/>
  <c r="AU536" i="3"/>
  <c r="AS536" i="3"/>
  <c r="AN536" i="3" s="1"/>
  <c r="AQ536" i="3"/>
  <c r="AP536" i="3"/>
  <c r="AO536" i="3"/>
  <c r="AM536" i="3"/>
  <c r="AJ536" i="3"/>
  <c r="AI536" i="3"/>
  <c r="AE536" i="3"/>
  <c r="AH536" i="3" s="1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O536" i="3"/>
  <c r="N536" i="3"/>
  <c r="M536" i="3"/>
  <c r="L536" i="3"/>
  <c r="K536" i="3"/>
  <c r="BA535" i="3"/>
  <c r="AY535" i="3"/>
  <c r="AX535" i="3"/>
  <c r="AZ535" i="3" s="1"/>
  <c r="AW535" i="3"/>
  <c r="AV535" i="3"/>
  <c r="AU535" i="3"/>
  <c r="AS535" i="3"/>
  <c r="AN535" i="3" s="1"/>
  <c r="AQ535" i="3"/>
  <c r="AP535" i="3"/>
  <c r="AO535" i="3"/>
  <c r="AM535" i="3"/>
  <c r="AJ535" i="3"/>
  <c r="AI535" i="3"/>
  <c r="AE535" i="3"/>
  <c r="AH535" i="3" s="1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O535" i="3"/>
  <c r="N535" i="3"/>
  <c r="M535" i="3"/>
  <c r="L535" i="3"/>
  <c r="K535" i="3"/>
  <c r="BA534" i="3"/>
  <c r="AY534" i="3"/>
  <c r="AX534" i="3"/>
  <c r="AZ534" i="3" s="1"/>
  <c r="AW534" i="3"/>
  <c r="AV534" i="3"/>
  <c r="AU534" i="3"/>
  <c r="AS534" i="3"/>
  <c r="AN534" i="3" s="1"/>
  <c r="AQ534" i="3"/>
  <c r="AP534" i="3"/>
  <c r="AO534" i="3"/>
  <c r="AM534" i="3"/>
  <c r="AJ534" i="3"/>
  <c r="AI534" i="3"/>
  <c r="AE534" i="3"/>
  <c r="AH534" i="3" s="1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O534" i="3"/>
  <c r="N534" i="3"/>
  <c r="M534" i="3"/>
  <c r="L534" i="3"/>
  <c r="K534" i="3"/>
  <c r="BA533" i="3"/>
  <c r="AY533" i="3"/>
  <c r="AX533" i="3"/>
  <c r="AZ533" i="3" s="1"/>
  <c r="AW533" i="3"/>
  <c r="AV533" i="3"/>
  <c r="AU533" i="3"/>
  <c r="AS533" i="3"/>
  <c r="AN533" i="3" s="1"/>
  <c r="AQ533" i="3"/>
  <c r="AP533" i="3"/>
  <c r="AO533" i="3"/>
  <c r="AM533" i="3"/>
  <c r="AJ533" i="3"/>
  <c r="AI533" i="3"/>
  <c r="AE533" i="3"/>
  <c r="AH533" i="3" s="1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O533" i="3"/>
  <c r="N533" i="3"/>
  <c r="M533" i="3"/>
  <c r="L533" i="3"/>
  <c r="K533" i="3"/>
  <c r="BA532" i="3"/>
  <c r="AY532" i="3"/>
  <c r="AX532" i="3"/>
  <c r="AZ532" i="3" s="1"/>
  <c r="AW532" i="3"/>
  <c r="AV532" i="3"/>
  <c r="AU532" i="3"/>
  <c r="AS532" i="3"/>
  <c r="AN532" i="3" s="1"/>
  <c r="AQ532" i="3"/>
  <c r="AP532" i="3"/>
  <c r="AO532" i="3"/>
  <c r="AM532" i="3"/>
  <c r="AJ532" i="3"/>
  <c r="AI532" i="3"/>
  <c r="AE532" i="3"/>
  <c r="AH532" i="3" s="1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O532" i="3"/>
  <c r="N532" i="3"/>
  <c r="M532" i="3"/>
  <c r="L532" i="3"/>
  <c r="K532" i="3"/>
  <c r="BA531" i="3"/>
  <c r="AY531" i="3"/>
  <c r="AX531" i="3"/>
  <c r="AZ531" i="3" s="1"/>
  <c r="AW531" i="3"/>
  <c r="AV531" i="3"/>
  <c r="AU531" i="3"/>
  <c r="AS531" i="3"/>
  <c r="AN531" i="3" s="1"/>
  <c r="AQ531" i="3"/>
  <c r="AP531" i="3"/>
  <c r="AO531" i="3"/>
  <c r="AM531" i="3"/>
  <c r="AJ531" i="3"/>
  <c r="AI531" i="3"/>
  <c r="AE531" i="3"/>
  <c r="AH531" i="3" s="1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O531" i="3"/>
  <c r="N531" i="3"/>
  <c r="M531" i="3"/>
  <c r="L531" i="3"/>
  <c r="K531" i="3"/>
  <c r="BA530" i="3"/>
  <c r="AY530" i="3"/>
  <c r="AX530" i="3"/>
  <c r="AZ530" i="3" s="1"/>
  <c r="AW530" i="3"/>
  <c r="AV530" i="3"/>
  <c r="AU530" i="3"/>
  <c r="AS530" i="3"/>
  <c r="AN530" i="3" s="1"/>
  <c r="AQ530" i="3"/>
  <c r="AP530" i="3"/>
  <c r="AO530" i="3"/>
  <c r="AM530" i="3"/>
  <c r="AJ530" i="3"/>
  <c r="AI530" i="3"/>
  <c r="AE530" i="3"/>
  <c r="AH530" i="3" s="1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O530" i="3"/>
  <c r="N530" i="3"/>
  <c r="M530" i="3"/>
  <c r="L530" i="3"/>
  <c r="K530" i="3"/>
  <c r="BA529" i="3"/>
  <c r="AY529" i="3"/>
  <c r="AX529" i="3"/>
  <c r="AZ529" i="3" s="1"/>
  <c r="AW529" i="3"/>
  <c r="AV529" i="3"/>
  <c r="AU529" i="3"/>
  <c r="AS529" i="3"/>
  <c r="AN529" i="3" s="1"/>
  <c r="AQ529" i="3"/>
  <c r="AP529" i="3"/>
  <c r="AO529" i="3"/>
  <c r="AM529" i="3"/>
  <c r="AJ529" i="3"/>
  <c r="AI529" i="3"/>
  <c r="AE529" i="3"/>
  <c r="AH529" i="3" s="1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O529" i="3"/>
  <c r="N529" i="3"/>
  <c r="M529" i="3"/>
  <c r="L529" i="3"/>
  <c r="K529" i="3"/>
  <c r="BA528" i="3"/>
  <c r="AY528" i="3"/>
  <c r="AX528" i="3"/>
  <c r="AZ528" i="3" s="1"/>
  <c r="AW528" i="3"/>
  <c r="AV528" i="3"/>
  <c r="AU528" i="3"/>
  <c r="AS528" i="3"/>
  <c r="AN528" i="3" s="1"/>
  <c r="AQ528" i="3"/>
  <c r="AP528" i="3"/>
  <c r="AO528" i="3"/>
  <c r="AM528" i="3"/>
  <c r="AJ528" i="3"/>
  <c r="AI528" i="3"/>
  <c r="AE528" i="3"/>
  <c r="AH528" i="3" s="1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O528" i="3"/>
  <c r="N528" i="3"/>
  <c r="M528" i="3"/>
  <c r="L528" i="3"/>
  <c r="K528" i="3"/>
  <c r="BA527" i="3"/>
  <c r="AY527" i="3"/>
  <c r="AX527" i="3"/>
  <c r="AZ527" i="3" s="1"/>
  <c r="AW527" i="3"/>
  <c r="AV527" i="3"/>
  <c r="AU527" i="3"/>
  <c r="AS527" i="3"/>
  <c r="AN527" i="3" s="1"/>
  <c r="AQ527" i="3"/>
  <c r="AP527" i="3"/>
  <c r="AO527" i="3"/>
  <c r="AM527" i="3"/>
  <c r="AJ527" i="3"/>
  <c r="AI527" i="3"/>
  <c r="AE527" i="3"/>
  <c r="AH527" i="3" s="1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O527" i="3"/>
  <c r="N527" i="3"/>
  <c r="M527" i="3"/>
  <c r="L527" i="3"/>
  <c r="K527" i="3"/>
  <c r="BA526" i="3"/>
  <c r="AY526" i="3"/>
  <c r="AX526" i="3"/>
  <c r="AZ526" i="3" s="1"/>
  <c r="AW526" i="3"/>
  <c r="AV526" i="3"/>
  <c r="AU526" i="3"/>
  <c r="AS526" i="3"/>
  <c r="AN526" i="3" s="1"/>
  <c r="AQ526" i="3"/>
  <c r="AP526" i="3"/>
  <c r="AO526" i="3"/>
  <c r="AM526" i="3"/>
  <c r="AJ526" i="3"/>
  <c r="AI526" i="3"/>
  <c r="AE526" i="3"/>
  <c r="AH526" i="3" s="1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O526" i="3"/>
  <c r="N526" i="3"/>
  <c r="M526" i="3"/>
  <c r="L526" i="3"/>
  <c r="K526" i="3"/>
  <c r="BA525" i="3"/>
  <c r="AY525" i="3"/>
  <c r="AX525" i="3"/>
  <c r="AZ525" i="3" s="1"/>
  <c r="AW525" i="3"/>
  <c r="AV525" i="3"/>
  <c r="AU525" i="3"/>
  <c r="AS525" i="3"/>
  <c r="AN525" i="3" s="1"/>
  <c r="AQ525" i="3"/>
  <c r="AP525" i="3"/>
  <c r="AO525" i="3"/>
  <c r="AM525" i="3"/>
  <c r="AJ525" i="3"/>
  <c r="AI525" i="3"/>
  <c r="AE525" i="3"/>
  <c r="AH525" i="3" s="1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O525" i="3"/>
  <c r="N525" i="3"/>
  <c r="M525" i="3"/>
  <c r="L525" i="3"/>
  <c r="K525" i="3"/>
  <c r="BA524" i="3"/>
  <c r="AY524" i="3"/>
  <c r="AX524" i="3"/>
  <c r="AZ524" i="3" s="1"/>
  <c r="AW524" i="3"/>
  <c r="AV524" i="3"/>
  <c r="AU524" i="3"/>
  <c r="AS524" i="3"/>
  <c r="AN524" i="3" s="1"/>
  <c r="AQ524" i="3"/>
  <c r="AP524" i="3"/>
  <c r="AO524" i="3"/>
  <c r="AM524" i="3"/>
  <c r="AJ524" i="3"/>
  <c r="AI524" i="3"/>
  <c r="AE524" i="3"/>
  <c r="AH524" i="3" s="1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O524" i="3"/>
  <c r="N524" i="3"/>
  <c r="M524" i="3"/>
  <c r="L524" i="3"/>
  <c r="K524" i="3"/>
  <c r="BA523" i="3"/>
  <c r="AY523" i="3"/>
  <c r="AX523" i="3"/>
  <c r="AZ523" i="3" s="1"/>
  <c r="AW523" i="3"/>
  <c r="AV523" i="3"/>
  <c r="AU523" i="3"/>
  <c r="AS523" i="3"/>
  <c r="AN523" i="3" s="1"/>
  <c r="AQ523" i="3"/>
  <c r="AP523" i="3"/>
  <c r="AO523" i="3"/>
  <c r="AM523" i="3"/>
  <c r="AJ523" i="3"/>
  <c r="AI523" i="3"/>
  <c r="AE523" i="3"/>
  <c r="AH523" i="3" s="1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O523" i="3"/>
  <c r="N523" i="3"/>
  <c r="M523" i="3"/>
  <c r="L523" i="3"/>
  <c r="K523" i="3"/>
  <c r="BA522" i="3"/>
  <c r="AZ522" i="3"/>
  <c r="AY522" i="3"/>
  <c r="AX522" i="3"/>
  <c r="AW522" i="3"/>
  <c r="AV522" i="3"/>
  <c r="AU522" i="3"/>
  <c r="AT522" i="3"/>
  <c r="AS522" i="3"/>
  <c r="AN522" i="3" s="1"/>
  <c r="AQ522" i="3"/>
  <c r="AP522" i="3"/>
  <c r="AO522" i="3"/>
  <c r="AM522" i="3"/>
  <c r="AJ522" i="3"/>
  <c r="AI522" i="3"/>
  <c r="AE522" i="3"/>
  <c r="AH522" i="3" s="1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O522" i="3"/>
  <c r="N522" i="3"/>
  <c r="M522" i="3"/>
  <c r="L522" i="3"/>
  <c r="K522" i="3"/>
  <c r="BA521" i="3"/>
  <c r="AZ521" i="3"/>
  <c r="AY521" i="3"/>
  <c r="AX521" i="3"/>
  <c r="AW521" i="3"/>
  <c r="AV521" i="3"/>
  <c r="AU521" i="3"/>
  <c r="AT521" i="3"/>
  <c r="AS521" i="3"/>
  <c r="AN521" i="3" s="1"/>
  <c r="AQ521" i="3"/>
  <c r="AP521" i="3"/>
  <c r="AO521" i="3"/>
  <c r="AM521" i="3"/>
  <c r="AJ521" i="3"/>
  <c r="AI521" i="3"/>
  <c r="AE521" i="3"/>
  <c r="AH521" i="3" s="1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O521" i="3"/>
  <c r="N521" i="3"/>
  <c r="M521" i="3"/>
  <c r="L521" i="3"/>
  <c r="K521" i="3"/>
  <c r="BA520" i="3"/>
  <c r="AZ520" i="3"/>
  <c r="AY520" i="3"/>
  <c r="AX520" i="3"/>
  <c r="AW520" i="3"/>
  <c r="AV520" i="3"/>
  <c r="AU520" i="3"/>
  <c r="AT520" i="3"/>
  <c r="AS520" i="3"/>
  <c r="AN520" i="3" s="1"/>
  <c r="AQ520" i="3"/>
  <c r="AP520" i="3"/>
  <c r="AO520" i="3"/>
  <c r="AM520" i="3"/>
  <c r="AJ520" i="3"/>
  <c r="AI520" i="3"/>
  <c r="AE520" i="3"/>
  <c r="AH520" i="3" s="1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O520" i="3"/>
  <c r="N520" i="3"/>
  <c r="M520" i="3"/>
  <c r="L520" i="3"/>
  <c r="K520" i="3"/>
  <c r="BA519" i="3"/>
  <c r="AZ519" i="3"/>
  <c r="AY519" i="3"/>
  <c r="AX519" i="3"/>
  <c r="AW519" i="3"/>
  <c r="AV519" i="3"/>
  <c r="AU519" i="3"/>
  <c r="AT519" i="3"/>
  <c r="AS519" i="3"/>
  <c r="AN519" i="3" s="1"/>
  <c r="AQ519" i="3"/>
  <c r="AP519" i="3"/>
  <c r="AO519" i="3"/>
  <c r="AM519" i="3"/>
  <c r="AJ519" i="3"/>
  <c r="AI519" i="3"/>
  <c r="AE519" i="3"/>
  <c r="AH519" i="3" s="1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O519" i="3"/>
  <c r="N519" i="3"/>
  <c r="M519" i="3"/>
  <c r="L519" i="3"/>
  <c r="K519" i="3"/>
  <c r="BA518" i="3"/>
  <c r="AZ518" i="3"/>
  <c r="AY518" i="3"/>
  <c r="AX518" i="3"/>
  <c r="AW518" i="3"/>
  <c r="AV518" i="3"/>
  <c r="AU518" i="3"/>
  <c r="AT518" i="3"/>
  <c r="AS518" i="3"/>
  <c r="AN518" i="3" s="1"/>
  <c r="AQ518" i="3"/>
  <c r="AP518" i="3"/>
  <c r="AO518" i="3"/>
  <c r="AM518" i="3"/>
  <c r="AJ518" i="3"/>
  <c r="AI518" i="3"/>
  <c r="AE518" i="3"/>
  <c r="AH518" i="3" s="1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O518" i="3"/>
  <c r="N518" i="3"/>
  <c r="M518" i="3"/>
  <c r="L518" i="3"/>
  <c r="K518" i="3"/>
  <c r="BA517" i="3"/>
  <c r="AZ517" i="3"/>
  <c r="AY517" i="3"/>
  <c r="AX517" i="3"/>
  <c r="AW517" i="3"/>
  <c r="AV517" i="3"/>
  <c r="AU517" i="3"/>
  <c r="AT517" i="3"/>
  <c r="AS517" i="3"/>
  <c r="AN517" i="3" s="1"/>
  <c r="AQ517" i="3"/>
  <c r="AP517" i="3"/>
  <c r="AO517" i="3"/>
  <c r="AM517" i="3"/>
  <c r="AJ517" i="3"/>
  <c r="AI517" i="3"/>
  <c r="AE517" i="3"/>
  <c r="AH517" i="3" s="1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O517" i="3"/>
  <c r="N517" i="3"/>
  <c r="M517" i="3"/>
  <c r="L517" i="3"/>
  <c r="K517" i="3"/>
  <c r="BA516" i="3"/>
  <c r="AZ516" i="3"/>
  <c r="AY516" i="3"/>
  <c r="AX516" i="3"/>
  <c r="AW516" i="3"/>
  <c r="AV516" i="3"/>
  <c r="AU516" i="3"/>
  <c r="AT516" i="3"/>
  <c r="AS516" i="3"/>
  <c r="AN516" i="3" s="1"/>
  <c r="AQ516" i="3"/>
  <c r="AP516" i="3"/>
  <c r="AO516" i="3"/>
  <c r="AM516" i="3"/>
  <c r="AJ516" i="3"/>
  <c r="AI516" i="3"/>
  <c r="AE516" i="3"/>
  <c r="AH516" i="3" s="1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O516" i="3"/>
  <c r="N516" i="3"/>
  <c r="M516" i="3"/>
  <c r="L516" i="3"/>
  <c r="K516" i="3"/>
  <c r="BA515" i="3"/>
  <c r="AZ515" i="3"/>
  <c r="AY515" i="3"/>
  <c r="AX515" i="3"/>
  <c r="AW515" i="3"/>
  <c r="AV515" i="3"/>
  <c r="AU515" i="3"/>
  <c r="AT515" i="3"/>
  <c r="AS515" i="3"/>
  <c r="AN515" i="3" s="1"/>
  <c r="AQ515" i="3"/>
  <c r="AP515" i="3"/>
  <c r="AO515" i="3"/>
  <c r="AM515" i="3"/>
  <c r="AJ515" i="3"/>
  <c r="AI515" i="3"/>
  <c r="AE515" i="3"/>
  <c r="AH515" i="3" s="1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O515" i="3"/>
  <c r="N515" i="3"/>
  <c r="M515" i="3"/>
  <c r="L515" i="3"/>
  <c r="K515" i="3"/>
  <c r="BA514" i="3"/>
  <c r="AZ514" i="3"/>
  <c r="AY514" i="3"/>
  <c r="AX514" i="3"/>
  <c r="AW514" i="3"/>
  <c r="AV514" i="3"/>
  <c r="AU514" i="3"/>
  <c r="AT514" i="3"/>
  <c r="AS514" i="3"/>
  <c r="AN514" i="3" s="1"/>
  <c r="AQ514" i="3"/>
  <c r="AP514" i="3"/>
  <c r="AO514" i="3"/>
  <c r="AM514" i="3"/>
  <c r="AJ514" i="3"/>
  <c r="AI514" i="3"/>
  <c r="AE514" i="3"/>
  <c r="AH514" i="3" s="1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O514" i="3"/>
  <c r="N514" i="3"/>
  <c r="M514" i="3"/>
  <c r="L514" i="3"/>
  <c r="K514" i="3"/>
  <c r="BA513" i="3"/>
  <c r="AZ513" i="3"/>
  <c r="AY513" i="3"/>
  <c r="AX513" i="3"/>
  <c r="AW513" i="3"/>
  <c r="AV513" i="3"/>
  <c r="AU513" i="3"/>
  <c r="AT513" i="3"/>
  <c r="AS513" i="3"/>
  <c r="AN513" i="3" s="1"/>
  <c r="AQ513" i="3"/>
  <c r="AP513" i="3"/>
  <c r="AO513" i="3"/>
  <c r="AM513" i="3"/>
  <c r="AJ513" i="3"/>
  <c r="AI513" i="3"/>
  <c r="AE513" i="3"/>
  <c r="AH513" i="3" s="1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O513" i="3"/>
  <c r="N513" i="3"/>
  <c r="M513" i="3"/>
  <c r="L513" i="3"/>
  <c r="K513" i="3"/>
  <c r="BA512" i="3"/>
  <c r="AZ512" i="3"/>
  <c r="AY512" i="3"/>
  <c r="AX512" i="3"/>
  <c r="AW512" i="3"/>
  <c r="AV512" i="3"/>
  <c r="AU512" i="3"/>
  <c r="AT512" i="3"/>
  <c r="AS512" i="3"/>
  <c r="AN512" i="3" s="1"/>
  <c r="AQ512" i="3"/>
  <c r="AP512" i="3"/>
  <c r="AO512" i="3"/>
  <c r="AM512" i="3"/>
  <c r="AJ512" i="3"/>
  <c r="AI512" i="3"/>
  <c r="AE512" i="3"/>
  <c r="AH512" i="3" s="1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O512" i="3"/>
  <c r="N512" i="3"/>
  <c r="M512" i="3"/>
  <c r="L512" i="3"/>
  <c r="K512" i="3"/>
  <c r="BA511" i="3"/>
  <c r="AZ511" i="3"/>
  <c r="AY511" i="3"/>
  <c r="AX511" i="3"/>
  <c r="AW511" i="3"/>
  <c r="AV511" i="3"/>
  <c r="AU511" i="3"/>
  <c r="AT511" i="3"/>
  <c r="AS511" i="3"/>
  <c r="AN511" i="3" s="1"/>
  <c r="AQ511" i="3"/>
  <c r="AP511" i="3"/>
  <c r="AO511" i="3"/>
  <c r="AM511" i="3"/>
  <c r="AJ511" i="3"/>
  <c r="AI511" i="3"/>
  <c r="AE511" i="3"/>
  <c r="AH511" i="3" s="1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O511" i="3"/>
  <c r="N511" i="3"/>
  <c r="M511" i="3"/>
  <c r="L511" i="3"/>
  <c r="K511" i="3"/>
  <c r="BA510" i="3"/>
  <c r="AZ510" i="3"/>
  <c r="AY510" i="3"/>
  <c r="AX510" i="3"/>
  <c r="AW510" i="3"/>
  <c r="AV510" i="3"/>
  <c r="AU510" i="3"/>
  <c r="AT510" i="3"/>
  <c r="AS510" i="3"/>
  <c r="AN510" i="3" s="1"/>
  <c r="AQ510" i="3"/>
  <c r="AP510" i="3"/>
  <c r="AO510" i="3"/>
  <c r="AM510" i="3"/>
  <c r="AJ510" i="3"/>
  <c r="AI510" i="3"/>
  <c r="AE510" i="3"/>
  <c r="AH510" i="3" s="1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O510" i="3"/>
  <c r="N510" i="3"/>
  <c r="M510" i="3"/>
  <c r="L510" i="3"/>
  <c r="K510" i="3"/>
  <c r="BA509" i="3"/>
  <c r="AZ509" i="3"/>
  <c r="AY509" i="3"/>
  <c r="AX509" i="3"/>
  <c r="AW509" i="3"/>
  <c r="AV509" i="3"/>
  <c r="AU509" i="3"/>
  <c r="AT509" i="3"/>
  <c r="AS509" i="3"/>
  <c r="AN509" i="3" s="1"/>
  <c r="AQ509" i="3"/>
  <c r="AP509" i="3"/>
  <c r="AO509" i="3"/>
  <c r="AM509" i="3"/>
  <c r="AJ509" i="3"/>
  <c r="AI509" i="3"/>
  <c r="AE509" i="3"/>
  <c r="AH509" i="3" s="1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O509" i="3"/>
  <c r="N509" i="3"/>
  <c r="M509" i="3"/>
  <c r="L509" i="3"/>
  <c r="K509" i="3"/>
  <c r="BA508" i="3"/>
  <c r="AZ508" i="3"/>
  <c r="AY508" i="3"/>
  <c r="AX508" i="3"/>
  <c r="AW508" i="3"/>
  <c r="AV508" i="3"/>
  <c r="AU508" i="3"/>
  <c r="AT508" i="3"/>
  <c r="AS508" i="3"/>
  <c r="AN508" i="3" s="1"/>
  <c r="AQ508" i="3"/>
  <c r="AP508" i="3"/>
  <c r="AO508" i="3"/>
  <c r="AM508" i="3"/>
  <c r="AJ508" i="3"/>
  <c r="AI508" i="3"/>
  <c r="AE508" i="3"/>
  <c r="AH508" i="3" s="1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O508" i="3"/>
  <c r="N508" i="3"/>
  <c r="M508" i="3"/>
  <c r="L508" i="3"/>
  <c r="K508" i="3"/>
  <c r="BA507" i="3"/>
  <c r="AZ507" i="3"/>
  <c r="AY507" i="3"/>
  <c r="AX507" i="3"/>
  <c r="AW507" i="3"/>
  <c r="AV507" i="3"/>
  <c r="AU507" i="3"/>
  <c r="AT507" i="3"/>
  <c r="AS507" i="3"/>
  <c r="AN507" i="3" s="1"/>
  <c r="AQ507" i="3"/>
  <c r="AP507" i="3"/>
  <c r="AO507" i="3"/>
  <c r="AM507" i="3"/>
  <c r="AJ507" i="3"/>
  <c r="AI507" i="3"/>
  <c r="AE507" i="3"/>
  <c r="AH507" i="3" s="1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O507" i="3"/>
  <c r="N507" i="3"/>
  <c r="M507" i="3"/>
  <c r="L507" i="3"/>
  <c r="K507" i="3"/>
  <c r="BA506" i="3"/>
  <c r="AZ506" i="3"/>
  <c r="AY506" i="3"/>
  <c r="AX506" i="3"/>
  <c r="AW506" i="3"/>
  <c r="AV506" i="3"/>
  <c r="AU506" i="3"/>
  <c r="AT506" i="3"/>
  <c r="AS506" i="3"/>
  <c r="AN506" i="3" s="1"/>
  <c r="AQ506" i="3"/>
  <c r="AP506" i="3"/>
  <c r="AO506" i="3"/>
  <c r="AM506" i="3"/>
  <c r="AJ506" i="3"/>
  <c r="AI506" i="3"/>
  <c r="AE506" i="3"/>
  <c r="AH506" i="3" s="1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O506" i="3"/>
  <c r="N506" i="3"/>
  <c r="M506" i="3"/>
  <c r="L506" i="3"/>
  <c r="K506" i="3"/>
  <c r="BA505" i="3"/>
  <c r="AZ505" i="3"/>
  <c r="AY505" i="3"/>
  <c r="AX505" i="3"/>
  <c r="AW505" i="3"/>
  <c r="AV505" i="3"/>
  <c r="AU505" i="3"/>
  <c r="AT505" i="3"/>
  <c r="AS505" i="3"/>
  <c r="AN505" i="3" s="1"/>
  <c r="AQ505" i="3"/>
  <c r="AP505" i="3"/>
  <c r="AO505" i="3"/>
  <c r="AM505" i="3"/>
  <c r="AJ505" i="3"/>
  <c r="AI505" i="3"/>
  <c r="AE505" i="3"/>
  <c r="AH505" i="3" s="1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O505" i="3"/>
  <c r="N505" i="3"/>
  <c r="M505" i="3"/>
  <c r="L505" i="3"/>
  <c r="K505" i="3"/>
  <c r="BA504" i="3"/>
  <c r="AZ504" i="3"/>
  <c r="AY504" i="3"/>
  <c r="AX504" i="3"/>
  <c r="AW504" i="3"/>
  <c r="AV504" i="3"/>
  <c r="AU504" i="3"/>
  <c r="AT504" i="3"/>
  <c r="AS504" i="3"/>
  <c r="AN504" i="3" s="1"/>
  <c r="AQ504" i="3"/>
  <c r="AP504" i="3"/>
  <c r="AO504" i="3"/>
  <c r="AM504" i="3"/>
  <c r="AJ504" i="3"/>
  <c r="AI504" i="3"/>
  <c r="AE504" i="3"/>
  <c r="AH504" i="3" s="1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O504" i="3"/>
  <c r="N504" i="3"/>
  <c r="M504" i="3"/>
  <c r="L504" i="3"/>
  <c r="K504" i="3"/>
  <c r="BA503" i="3"/>
  <c r="AZ503" i="3"/>
  <c r="AY503" i="3"/>
  <c r="AX503" i="3"/>
  <c r="AW503" i="3"/>
  <c r="AV503" i="3"/>
  <c r="AU503" i="3"/>
  <c r="AT503" i="3"/>
  <c r="AS503" i="3"/>
  <c r="AN503" i="3" s="1"/>
  <c r="AQ503" i="3"/>
  <c r="AP503" i="3"/>
  <c r="AO503" i="3"/>
  <c r="AM503" i="3"/>
  <c r="AJ503" i="3"/>
  <c r="AI503" i="3"/>
  <c r="AE503" i="3"/>
  <c r="AH503" i="3" s="1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O503" i="3"/>
  <c r="N503" i="3"/>
  <c r="M503" i="3"/>
  <c r="L503" i="3"/>
  <c r="K503" i="3"/>
  <c r="BA502" i="3"/>
  <c r="AZ502" i="3"/>
  <c r="AY502" i="3"/>
  <c r="AX502" i="3"/>
  <c r="AW502" i="3"/>
  <c r="AV502" i="3"/>
  <c r="AU502" i="3"/>
  <c r="AT502" i="3"/>
  <c r="AS502" i="3"/>
  <c r="AN502" i="3" s="1"/>
  <c r="AQ502" i="3"/>
  <c r="AP502" i="3"/>
  <c r="AO502" i="3"/>
  <c r="AM502" i="3"/>
  <c r="AJ502" i="3"/>
  <c r="AI502" i="3"/>
  <c r="AE502" i="3"/>
  <c r="AH502" i="3" s="1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O502" i="3"/>
  <c r="N502" i="3"/>
  <c r="M502" i="3"/>
  <c r="L502" i="3"/>
  <c r="K502" i="3"/>
  <c r="BA501" i="3"/>
  <c r="AZ501" i="3"/>
  <c r="AY501" i="3"/>
  <c r="AX501" i="3"/>
  <c r="AW501" i="3"/>
  <c r="AV501" i="3"/>
  <c r="AU501" i="3"/>
  <c r="AT501" i="3"/>
  <c r="AS501" i="3"/>
  <c r="AN501" i="3" s="1"/>
  <c r="AQ501" i="3"/>
  <c r="AP501" i="3"/>
  <c r="AO501" i="3"/>
  <c r="AM501" i="3"/>
  <c r="AJ501" i="3"/>
  <c r="AI501" i="3"/>
  <c r="AE501" i="3"/>
  <c r="AH501" i="3" s="1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O501" i="3"/>
  <c r="N501" i="3"/>
  <c r="M501" i="3"/>
  <c r="L501" i="3"/>
  <c r="K501" i="3"/>
  <c r="BA500" i="3"/>
  <c r="AZ500" i="3"/>
  <c r="AY500" i="3"/>
  <c r="AX500" i="3"/>
  <c r="AW500" i="3"/>
  <c r="AV500" i="3"/>
  <c r="AU500" i="3"/>
  <c r="AT500" i="3"/>
  <c r="AS500" i="3"/>
  <c r="AN500" i="3" s="1"/>
  <c r="AQ500" i="3"/>
  <c r="AP500" i="3"/>
  <c r="AO500" i="3"/>
  <c r="AM500" i="3"/>
  <c r="AJ500" i="3"/>
  <c r="AI500" i="3"/>
  <c r="AE500" i="3"/>
  <c r="AH500" i="3" s="1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O500" i="3"/>
  <c r="N500" i="3"/>
  <c r="M500" i="3"/>
  <c r="L500" i="3"/>
  <c r="K500" i="3"/>
  <c r="BA499" i="3"/>
  <c r="AZ499" i="3"/>
  <c r="AY499" i="3"/>
  <c r="AX499" i="3"/>
  <c r="AW499" i="3"/>
  <c r="AV499" i="3"/>
  <c r="AU499" i="3"/>
  <c r="AT499" i="3"/>
  <c r="AS499" i="3"/>
  <c r="AN499" i="3" s="1"/>
  <c r="AQ499" i="3"/>
  <c r="AP499" i="3"/>
  <c r="AO499" i="3"/>
  <c r="AM499" i="3"/>
  <c r="AJ499" i="3"/>
  <c r="AI499" i="3"/>
  <c r="AE499" i="3"/>
  <c r="AH499" i="3" s="1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O499" i="3"/>
  <c r="N499" i="3"/>
  <c r="M499" i="3"/>
  <c r="L499" i="3"/>
  <c r="K499" i="3"/>
  <c r="BA498" i="3"/>
  <c r="AZ498" i="3"/>
  <c r="AY498" i="3"/>
  <c r="AX498" i="3"/>
  <c r="AW498" i="3"/>
  <c r="AV498" i="3"/>
  <c r="AU498" i="3"/>
  <c r="AT498" i="3"/>
  <c r="AS498" i="3"/>
  <c r="AN498" i="3" s="1"/>
  <c r="AQ498" i="3"/>
  <c r="AP498" i="3"/>
  <c r="AO498" i="3"/>
  <c r="AM498" i="3"/>
  <c r="AJ498" i="3"/>
  <c r="AI498" i="3"/>
  <c r="AE498" i="3"/>
  <c r="AH498" i="3" s="1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O498" i="3"/>
  <c r="N498" i="3"/>
  <c r="M498" i="3"/>
  <c r="L498" i="3"/>
  <c r="K498" i="3"/>
  <c r="BA497" i="3"/>
  <c r="AZ497" i="3"/>
  <c r="AY497" i="3"/>
  <c r="AX497" i="3"/>
  <c r="AW497" i="3"/>
  <c r="AV497" i="3"/>
  <c r="AU497" i="3"/>
  <c r="AT497" i="3"/>
  <c r="AS497" i="3"/>
  <c r="AN497" i="3" s="1"/>
  <c r="AQ497" i="3"/>
  <c r="AP497" i="3"/>
  <c r="AO497" i="3"/>
  <c r="AM497" i="3"/>
  <c r="AJ497" i="3"/>
  <c r="AI497" i="3"/>
  <c r="AE497" i="3"/>
  <c r="AH497" i="3" s="1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O497" i="3"/>
  <c r="N497" i="3"/>
  <c r="M497" i="3"/>
  <c r="L497" i="3"/>
  <c r="K497" i="3"/>
  <c r="BA496" i="3"/>
  <c r="AZ496" i="3"/>
  <c r="AY496" i="3"/>
  <c r="AX496" i="3"/>
  <c r="AW496" i="3"/>
  <c r="AV496" i="3"/>
  <c r="AU496" i="3"/>
  <c r="AT496" i="3"/>
  <c r="AS496" i="3"/>
  <c r="AN496" i="3" s="1"/>
  <c r="AQ496" i="3"/>
  <c r="AP496" i="3"/>
  <c r="AO496" i="3"/>
  <c r="AM496" i="3"/>
  <c r="AJ496" i="3"/>
  <c r="AI496" i="3"/>
  <c r="AE496" i="3"/>
  <c r="AH496" i="3" s="1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O496" i="3"/>
  <c r="N496" i="3"/>
  <c r="M496" i="3"/>
  <c r="L496" i="3"/>
  <c r="K496" i="3"/>
  <c r="BA495" i="3"/>
  <c r="AZ495" i="3"/>
  <c r="AY495" i="3"/>
  <c r="AX495" i="3"/>
  <c r="AW495" i="3"/>
  <c r="AV495" i="3"/>
  <c r="AU495" i="3"/>
  <c r="AT495" i="3"/>
  <c r="AS495" i="3"/>
  <c r="AN495" i="3" s="1"/>
  <c r="AQ495" i="3"/>
  <c r="AP495" i="3"/>
  <c r="AO495" i="3"/>
  <c r="AM495" i="3"/>
  <c r="AJ495" i="3"/>
  <c r="AI495" i="3"/>
  <c r="AE495" i="3"/>
  <c r="AH495" i="3" s="1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O495" i="3"/>
  <c r="N495" i="3"/>
  <c r="M495" i="3"/>
  <c r="L495" i="3"/>
  <c r="K495" i="3"/>
  <c r="BA494" i="3"/>
  <c r="AZ494" i="3"/>
  <c r="AY494" i="3"/>
  <c r="AX494" i="3"/>
  <c r="AW494" i="3"/>
  <c r="AV494" i="3"/>
  <c r="AU494" i="3"/>
  <c r="AT494" i="3"/>
  <c r="AS494" i="3"/>
  <c r="AN494" i="3" s="1"/>
  <c r="AQ494" i="3"/>
  <c r="AP494" i="3"/>
  <c r="AO494" i="3"/>
  <c r="AM494" i="3"/>
  <c r="AJ494" i="3"/>
  <c r="AI494" i="3"/>
  <c r="AE494" i="3"/>
  <c r="AH494" i="3" s="1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O494" i="3"/>
  <c r="N494" i="3"/>
  <c r="M494" i="3"/>
  <c r="L494" i="3"/>
  <c r="K494" i="3"/>
  <c r="BA493" i="3"/>
  <c r="AZ493" i="3"/>
  <c r="AY493" i="3"/>
  <c r="AX493" i="3"/>
  <c r="AW493" i="3"/>
  <c r="AV493" i="3"/>
  <c r="AU493" i="3"/>
  <c r="AT493" i="3"/>
  <c r="AS493" i="3"/>
  <c r="AN493" i="3" s="1"/>
  <c r="AQ493" i="3"/>
  <c r="AP493" i="3"/>
  <c r="AO493" i="3"/>
  <c r="AM493" i="3"/>
  <c r="AJ493" i="3"/>
  <c r="AI493" i="3"/>
  <c r="AE493" i="3"/>
  <c r="AH493" i="3" s="1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O493" i="3"/>
  <c r="N493" i="3"/>
  <c r="M493" i="3"/>
  <c r="L493" i="3"/>
  <c r="K493" i="3"/>
  <c r="BA492" i="3"/>
  <c r="AZ492" i="3"/>
  <c r="AY492" i="3"/>
  <c r="AX492" i="3"/>
  <c r="AW492" i="3"/>
  <c r="AV492" i="3"/>
  <c r="AU492" i="3"/>
  <c r="AT492" i="3"/>
  <c r="AS492" i="3"/>
  <c r="AN492" i="3" s="1"/>
  <c r="AQ492" i="3"/>
  <c r="AP492" i="3"/>
  <c r="AO492" i="3"/>
  <c r="AM492" i="3"/>
  <c r="AJ492" i="3"/>
  <c r="AI492" i="3"/>
  <c r="AE492" i="3"/>
  <c r="AH492" i="3" s="1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O492" i="3"/>
  <c r="N492" i="3"/>
  <c r="M492" i="3"/>
  <c r="L492" i="3"/>
  <c r="K492" i="3"/>
  <c r="BA491" i="3"/>
  <c r="AZ491" i="3"/>
  <c r="AY491" i="3"/>
  <c r="AX491" i="3"/>
  <c r="AW491" i="3"/>
  <c r="AV491" i="3"/>
  <c r="AU491" i="3"/>
  <c r="AT491" i="3"/>
  <c r="AS491" i="3"/>
  <c r="AN491" i="3" s="1"/>
  <c r="AQ491" i="3"/>
  <c r="AP491" i="3"/>
  <c r="AO491" i="3"/>
  <c r="AM491" i="3"/>
  <c r="AJ491" i="3"/>
  <c r="AI491" i="3"/>
  <c r="AE491" i="3"/>
  <c r="AH491" i="3" s="1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O491" i="3"/>
  <c r="N491" i="3"/>
  <c r="M491" i="3"/>
  <c r="L491" i="3"/>
  <c r="K491" i="3"/>
  <c r="BA490" i="3"/>
  <c r="AZ490" i="3"/>
  <c r="AY490" i="3"/>
  <c r="AX490" i="3"/>
  <c r="AW490" i="3"/>
  <c r="AV490" i="3"/>
  <c r="AU490" i="3"/>
  <c r="AT490" i="3"/>
  <c r="AS490" i="3"/>
  <c r="AN490" i="3" s="1"/>
  <c r="AQ490" i="3"/>
  <c r="AP490" i="3"/>
  <c r="AO490" i="3"/>
  <c r="AM490" i="3"/>
  <c r="AJ490" i="3"/>
  <c r="AI490" i="3"/>
  <c r="AE490" i="3"/>
  <c r="AH490" i="3" s="1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O490" i="3"/>
  <c r="N490" i="3"/>
  <c r="M490" i="3"/>
  <c r="L490" i="3"/>
  <c r="K490" i="3"/>
  <c r="BA489" i="3"/>
  <c r="AZ489" i="3"/>
  <c r="AY489" i="3"/>
  <c r="AX489" i="3"/>
  <c r="AW489" i="3"/>
  <c r="AV489" i="3"/>
  <c r="AU489" i="3"/>
  <c r="AT489" i="3"/>
  <c r="AS489" i="3"/>
  <c r="AN489" i="3" s="1"/>
  <c r="AQ489" i="3"/>
  <c r="AP489" i="3"/>
  <c r="AO489" i="3"/>
  <c r="AM489" i="3"/>
  <c r="AJ489" i="3"/>
  <c r="AI489" i="3"/>
  <c r="AE489" i="3"/>
  <c r="AH489" i="3" s="1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O489" i="3"/>
  <c r="N489" i="3"/>
  <c r="M489" i="3"/>
  <c r="L489" i="3"/>
  <c r="K489" i="3"/>
  <c r="BA488" i="3"/>
  <c r="AZ488" i="3"/>
  <c r="AY488" i="3"/>
  <c r="AX488" i="3"/>
  <c r="AW488" i="3"/>
  <c r="AV488" i="3"/>
  <c r="AU488" i="3"/>
  <c r="AT488" i="3"/>
  <c r="AS488" i="3"/>
  <c r="AN488" i="3" s="1"/>
  <c r="AQ488" i="3"/>
  <c r="AP488" i="3"/>
  <c r="AO488" i="3"/>
  <c r="AM488" i="3"/>
  <c r="AJ488" i="3"/>
  <c r="AI488" i="3"/>
  <c r="AE488" i="3"/>
  <c r="AH488" i="3" s="1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O488" i="3"/>
  <c r="N488" i="3"/>
  <c r="M488" i="3"/>
  <c r="L488" i="3"/>
  <c r="K488" i="3"/>
  <c r="BA487" i="3"/>
  <c r="AZ487" i="3"/>
  <c r="AY487" i="3"/>
  <c r="AX487" i="3"/>
  <c r="AW487" i="3"/>
  <c r="AV487" i="3"/>
  <c r="AU487" i="3"/>
  <c r="AT487" i="3"/>
  <c r="AS487" i="3"/>
  <c r="AN487" i="3" s="1"/>
  <c r="AQ487" i="3"/>
  <c r="AP487" i="3"/>
  <c r="AO487" i="3"/>
  <c r="AM487" i="3"/>
  <c r="AJ487" i="3"/>
  <c r="AI487" i="3"/>
  <c r="AE487" i="3"/>
  <c r="AH487" i="3" s="1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O487" i="3"/>
  <c r="N487" i="3"/>
  <c r="M487" i="3"/>
  <c r="L487" i="3"/>
  <c r="K487" i="3"/>
  <c r="BA486" i="3"/>
  <c r="AZ486" i="3"/>
  <c r="AY486" i="3"/>
  <c r="AX486" i="3"/>
  <c r="AW486" i="3"/>
  <c r="AV486" i="3"/>
  <c r="AU486" i="3"/>
  <c r="AT486" i="3"/>
  <c r="AS486" i="3"/>
  <c r="AN486" i="3" s="1"/>
  <c r="AQ486" i="3"/>
  <c r="AP486" i="3"/>
  <c r="AO486" i="3"/>
  <c r="AM486" i="3"/>
  <c r="AJ486" i="3"/>
  <c r="AI486" i="3"/>
  <c r="AE486" i="3"/>
  <c r="AH486" i="3" s="1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O486" i="3"/>
  <c r="N486" i="3"/>
  <c r="M486" i="3"/>
  <c r="L486" i="3"/>
  <c r="K486" i="3"/>
  <c r="BA485" i="3"/>
  <c r="AZ485" i="3"/>
  <c r="AY485" i="3"/>
  <c r="AX485" i="3"/>
  <c r="AW485" i="3"/>
  <c r="AV485" i="3"/>
  <c r="AU485" i="3"/>
  <c r="AT485" i="3"/>
  <c r="AS485" i="3"/>
  <c r="AN485" i="3" s="1"/>
  <c r="AQ485" i="3"/>
  <c r="AP485" i="3"/>
  <c r="AO485" i="3"/>
  <c r="AM485" i="3"/>
  <c r="AJ485" i="3"/>
  <c r="AI485" i="3"/>
  <c r="AE485" i="3"/>
  <c r="AH485" i="3" s="1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O485" i="3"/>
  <c r="N485" i="3"/>
  <c r="M485" i="3"/>
  <c r="L485" i="3"/>
  <c r="K485" i="3"/>
  <c r="BA484" i="3"/>
  <c r="AZ484" i="3"/>
  <c r="AY484" i="3"/>
  <c r="AX484" i="3"/>
  <c r="AW484" i="3"/>
  <c r="AV484" i="3"/>
  <c r="AU484" i="3"/>
  <c r="AT484" i="3"/>
  <c r="AS484" i="3"/>
  <c r="AN484" i="3" s="1"/>
  <c r="AQ484" i="3"/>
  <c r="AP484" i="3"/>
  <c r="AO484" i="3"/>
  <c r="AM484" i="3"/>
  <c r="AJ484" i="3"/>
  <c r="AI484" i="3"/>
  <c r="AE484" i="3"/>
  <c r="AH484" i="3" s="1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O484" i="3"/>
  <c r="N484" i="3"/>
  <c r="M484" i="3"/>
  <c r="L484" i="3"/>
  <c r="K484" i="3"/>
  <c r="BA483" i="3"/>
  <c r="AZ483" i="3"/>
  <c r="AY483" i="3"/>
  <c r="AX483" i="3"/>
  <c r="AW483" i="3"/>
  <c r="AV483" i="3"/>
  <c r="AU483" i="3"/>
  <c r="AT483" i="3"/>
  <c r="AS483" i="3"/>
  <c r="AN483" i="3" s="1"/>
  <c r="AQ483" i="3"/>
  <c r="AP483" i="3"/>
  <c r="AO483" i="3"/>
  <c r="AM483" i="3"/>
  <c r="AJ483" i="3"/>
  <c r="AI483" i="3"/>
  <c r="AE483" i="3"/>
  <c r="AH483" i="3" s="1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O483" i="3"/>
  <c r="N483" i="3"/>
  <c r="M483" i="3"/>
  <c r="L483" i="3"/>
  <c r="K483" i="3"/>
  <c r="BA482" i="3"/>
  <c r="AZ482" i="3"/>
  <c r="AY482" i="3"/>
  <c r="AX482" i="3"/>
  <c r="AW482" i="3"/>
  <c r="AV482" i="3"/>
  <c r="AU482" i="3"/>
  <c r="AT482" i="3"/>
  <c r="AS482" i="3"/>
  <c r="AN482" i="3" s="1"/>
  <c r="AQ482" i="3"/>
  <c r="AP482" i="3"/>
  <c r="AO482" i="3"/>
  <c r="AM482" i="3"/>
  <c r="AJ482" i="3"/>
  <c r="AI482" i="3"/>
  <c r="AE482" i="3"/>
  <c r="AH482" i="3" s="1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O482" i="3"/>
  <c r="N482" i="3"/>
  <c r="M482" i="3"/>
  <c r="L482" i="3"/>
  <c r="K482" i="3"/>
  <c r="BA481" i="3"/>
  <c r="AZ481" i="3"/>
  <c r="AY481" i="3"/>
  <c r="AX481" i="3"/>
  <c r="AW481" i="3"/>
  <c r="AV481" i="3"/>
  <c r="AU481" i="3"/>
  <c r="AT481" i="3"/>
  <c r="AS481" i="3"/>
  <c r="AN481" i="3" s="1"/>
  <c r="AQ481" i="3"/>
  <c r="AP481" i="3"/>
  <c r="AO481" i="3"/>
  <c r="AM481" i="3"/>
  <c r="AJ481" i="3"/>
  <c r="AI481" i="3"/>
  <c r="AE481" i="3"/>
  <c r="AH481" i="3" s="1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O481" i="3"/>
  <c r="N481" i="3"/>
  <c r="M481" i="3"/>
  <c r="L481" i="3"/>
  <c r="K481" i="3"/>
  <c r="BA480" i="3"/>
  <c r="AZ480" i="3"/>
  <c r="AY480" i="3"/>
  <c r="AX480" i="3"/>
  <c r="AW480" i="3"/>
  <c r="AV480" i="3"/>
  <c r="AU480" i="3"/>
  <c r="AT480" i="3"/>
  <c r="AS480" i="3"/>
  <c r="AN480" i="3" s="1"/>
  <c r="AQ480" i="3"/>
  <c r="AP480" i="3"/>
  <c r="AO480" i="3"/>
  <c r="AM480" i="3"/>
  <c r="AJ480" i="3"/>
  <c r="AI480" i="3"/>
  <c r="AE480" i="3"/>
  <c r="AH480" i="3" s="1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O480" i="3"/>
  <c r="N480" i="3"/>
  <c r="M480" i="3"/>
  <c r="L480" i="3"/>
  <c r="K480" i="3"/>
  <c r="BA479" i="3"/>
  <c r="AZ479" i="3"/>
  <c r="AY479" i="3"/>
  <c r="AX479" i="3"/>
  <c r="AW479" i="3"/>
  <c r="AV479" i="3"/>
  <c r="AU479" i="3"/>
  <c r="AT479" i="3"/>
  <c r="AS479" i="3"/>
  <c r="AN479" i="3" s="1"/>
  <c r="AQ479" i="3"/>
  <c r="AP479" i="3"/>
  <c r="AO479" i="3"/>
  <c r="AM479" i="3"/>
  <c r="AJ479" i="3"/>
  <c r="AI479" i="3"/>
  <c r="AE479" i="3"/>
  <c r="AH479" i="3" s="1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O479" i="3"/>
  <c r="N479" i="3"/>
  <c r="M479" i="3"/>
  <c r="L479" i="3"/>
  <c r="K479" i="3"/>
  <c r="BA478" i="3"/>
  <c r="AZ478" i="3"/>
  <c r="AY478" i="3"/>
  <c r="AX478" i="3"/>
  <c r="AW478" i="3"/>
  <c r="AV478" i="3"/>
  <c r="AU478" i="3"/>
  <c r="AT478" i="3"/>
  <c r="AS478" i="3"/>
  <c r="AN478" i="3" s="1"/>
  <c r="AQ478" i="3"/>
  <c r="AP478" i="3"/>
  <c r="AO478" i="3"/>
  <c r="AM478" i="3"/>
  <c r="AJ478" i="3"/>
  <c r="AI478" i="3"/>
  <c r="AE478" i="3"/>
  <c r="AH478" i="3" s="1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O478" i="3"/>
  <c r="N478" i="3"/>
  <c r="M478" i="3"/>
  <c r="L478" i="3"/>
  <c r="K478" i="3"/>
  <c r="BA477" i="3"/>
  <c r="AZ477" i="3"/>
  <c r="AY477" i="3"/>
  <c r="AX477" i="3"/>
  <c r="AW477" i="3"/>
  <c r="AV477" i="3"/>
  <c r="AU477" i="3"/>
  <c r="AT477" i="3"/>
  <c r="AS477" i="3"/>
  <c r="AN477" i="3" s="1"/>
  <c r="AQ477" i="3"/>
  <c r="AP477" i="3"/>
  <c r="AO477" i="3"/>
  <c r="AM477" i="3"/>
  <c r="AJ477" i="3"/>
  <c r="AI477" i="3"/>
  <c r="AE477" i="3"/>
  <c r="AH477" i="3" s="1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O477" i="3"/>
  <c r="N477" i="3"/>
  <c r="M477" i="3"/>
  <c r="L477" i="3"/>
  <c r="K477" i="3"/>
  <c r="BA476" i="3"/>
  <c r="AZ476" i="3"/>
  <c r="AY476" i="3"/>
  <c r="AX476" i="3"/>
  <c r="AW476" i="3"/>
  <c r="AV476" i="3"/>
  <c r="AU476" i="3"/>
  <c r="AT476" i="3"/>
  <c r="AS476" i="3"/>
  <c r="AN476" i="3" s="1"/>
  <c r="AQ476" i="3"/>
  <c r="AP476" i="3"/>
  <c r="AO476" i="3"/>
  <c r="AM476" i="3"/>
  <c r="AJ476" i="3"/>
  <c r="AI476" i="3"/>
  <c r="AE476" i="3"/>
  <c r="AH476" i="3" s="1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O476" i="3"/>
  <c r="N476" i="3"/>
  <c r="M476" i="3"/>
  <c r="L476" i="3"/>
  <c r="K476" i="3"/>
  <c r="BA475" i="3"/>
  <c r="AZ475" i="3"/>
  <c r="AY475" i="3"/>
  <c r="AX475" i="3"/>
  <c r="AW475" i="3"/>
  <c r="AV475" i="3"/>
  <c r="AU475" i="3"/>
  <c r="AT475" i="3"/>
  <c r="AS475" i="3"/>
  <c r="AN475" i="3" s="1"/>
  <c r="AQ475" i="3"/>
  <c r="AP475" i="3"/>
  <c r="AO475" i="3"/>
  <c r="AM475" i="3"/>
  <c r="AJ475" i="3"/>
  <c r="AI475" i="3"/>
  <c r="AE475" i="3"/>
  <c r="AH475" i="3" s="1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O475" i="3"/>
  <c r="N475" i="3"/>
  <c r="M475" i="3"/>
  <c r="L475" i="3"/>
  <c r="K475" i="3"/>
  <c r="BA474" i="3"/>
  <c r="AZ474" i="3"/>
  <c r="AY474" i="3"/>
  <c r="AX474" i="3"/>
  <c r="AW474" i="3"/>
  <c r="AV474" i="3"/>
  <c r="AU474" i="3"/>
  <c r="AT474" i="3"/>
  <c r="AS474" i="3"/>
  <c r="AN474" i="3" s="1"/>
  <c r="AQ474" i="3"/>
  <c r="AP474" i="3"/>
  <c r="AO474" i="3"/>
  <c r="AM474" i="3"/>
  <c r="AJ474" i="3"/>
  <c r="AI474" i="3"/>
  <c r="AE474" i="3"/>
  <c r="AH474" i="3" s="1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O474" i="3"/>
  <c r="N474" i="3"/>
  <c r="M474" i="3"/>
  <c r="L474" i="3"/>
  <c r="K474" i="3"/>
  <c r="BA473" i="3"/>
  <c r="AZ473" i="3"/>
  <c r="AY473" i="3"/>
  <c r="AX473" i="3"/>
  <c r="AW473" i="3"/>
  <c r="AV473" i="3"/>
  <c r="AU473" i="3"/>
  <c r="AT473" i="3"/>
  <c r="AS473" i="3"/>
  <c r="AN473" i="3" s="1"/>
  <c r="AQ473" i="3"/>
  <c r="AP473" i="3"/>
  <c r="AO473" i="3"/>
  <c r="AM473" i="3"/>
  <c r="AJ473" i="3"/>
  <c r="AI473" i="3"/>
  <c r="AE473" i="3"/>
  <c r="AH473" i="3" s="1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O473" i="3"/>
  <c r="N473" i="3"/>
  <c r="M473" i="3"/>
  <c r="L473" i="3"/>
  <c r="K473" i="3"/>
  <c r="BA472" i="3"/>
  <c r="AZ472" i="3"/>
  <c r="AY472" i="3"/>
  <c r="AX472" i="3"/>
  <c r="AW472" i="3"/>
  <c r="AV472" i="3"/>
  <c r="AU472" i="3"/>
  <c r="AT472" i="3"/>
  <c r="AS472" i="3"/>
  <c r="AN472" i="3" s="1"/>
  <c r="AQ472" i="3"/>
  <c r="AP472" i="3"/>
  <c r="AO472" i="3"/>
  <c r="AM472" i="3"/>
  <c r="AJ472" i="3"/>
  <c r="AI472" i="3"/>
  <c r="AE472" i="3"/>
  <c r="AH472" i="3" s="1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O472" i="3"/>
  <c r="N472" i="3"/>
  <c r="M472" i="3"/>
  <c r="L472" i="3"/>
  <c r="K472" i="3"/>
  <c r="BA471" i="3"/>
  <c r="AZ471" i="3"/>
  <c r="AY471" i="3"/>
  <c r="AX471" i="3"/>
  <c r="AW471" i="3"/>
  <c r="AV471" i="3"/>
  <c r="AU471" i="3"/>
  <c r="AT471" i="3"/>
  <c r="AS471" i="3"/>
  <c r="AN471" i="3" s="1"/>
  <c r="AQ471" i="3"/>
  <c r="AP471" i="3"/>
  <c r="AO471" i="3"/>
  <c r="AM471" i="3"/>
  <c r="AJ471" i="3"/>
  <c r="AI471" i="3"/>
  <c r="AE471" i="3"/>
  <c r="AH471" i="3" s="1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O471" i="3"/>
  <c r="N471" i="3"/>
  <c r="M471" i="3"/>
  <c r="L471" i="3"/>
  <c r="K471" i="3"/>
  <c r="BA470" i="3"/>
  <c r="AZ470" i="3"/>
  <c r="AY470" i="3"/>
  <c r="AX470" i="3"/>
  <c r="AW470" i="3"/>
  <c r="AV470" i="3"/>
  <c r="AU470" i="3"/>
  <c r="AT470" i="3"/>
  <c r="AS470" i="3"/>
  <c r="AN470" i="3" s="1"/>
  <c r="AQ470" i="3"/>
  <c r="AP470" i="3"/>
  <c r="AO470" i="3"/>
  <c r="AM470" i="3"/>
  <c r="AJ470" i="3"/>
  <c r="AI470" i="3"/>
  <c r="AE470" i="3"/>
  <c r="AH470" i="3" s="1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O470" i="3"/>
  <c r="N470" i="3"/>
  <c r="M470" i="3"/>
  <c r="L470" i="3"/>
  <c r="K470" i="3"/>
  <c r="BA469" i="3"/>
  <c r="AZ469" i="3"/>
  <c r="AY469" i="3"/>
  <c r="AX469" i="3"/>
  <c r="AW469" i="3"/>
  <c r="AV469" i="3"/>
  <c r="AU469" i="3"/>
  <c r="AT469" i="3"/>
  <c r="AS469" i="3"/>
  <c r="AN469" i="3" s="1"/>
  <c r="AQ469" i="3"/>
  <c r="AP469" i="3"/>
  <c r="AO469" i="3"/>
  <c r="AM469" i="3"/>
  <c r="AJ469" i="3"/>
  <c r="AI469" i="3"/>
  <c r="AE469" i="3"/>
  <c r="AH469" i="3" s="1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O469" i="3"/>
  <c r="N469" i="3"/>
  <c r="M469" i="3"/>
  <c r="L469" i="3"/>
  <c r="K469" i="3"/>
  <c r="BA468" i="3"/>
  <c r="AZ468" i="3"/>
  <c r="AY468" i="3"/>
  <c r="AX468" i="3"/>
  <c r="AW468" i="3"/>
  <c r="AV468" i="3"/>
  <c r="AU468" i="3"/>
  <c r="AT468" i="3"/>
  <c r="AS468" i="3"/>
  <c r="AN468" i="3" s="1"/>
  <c r="AQ468" i="3"/>
  <c r="AP468" i="3"/>
  <c r="AO468" i="3"/>
  <c r="AM468" i="3"/>
  <c r="AJ468" i="3"/>
  <c r="AI468" i="3"/>
  <c r="AE468" i="3"/>
  <c r="AH468" i="3" s="1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O468" i="3"/>
  <c r="N468" i="3"/>
  <c r="M468" i="3"/>
  <c r="L468" i="3"/>
  <c r="K468" i="3"/>
  <c r="BA467" i="3"/>
  <c r="AZ467" i="3"/>
  <c r="AY467" i="3"/>
  <c r="AX467" i="3"/>
  <c r="AW467" i="3"/>
  <c r="AV467" i="3"/>
  <c r="AU467" i="3"/>
  <c r="AT467" i="3"/>
  <c r="AS467" i="3"/>
  <c r="AN467" i="3" s="1"/>
  <c r="AQ467" i="3"/>
  <c r="AP467" i="3"/>
  <c r="AO467" i="3"/>
  <c r="AM467" i="3"/>
  <c r="AJ467" i="3"/>
  <c r="AI467" i="3"/>
  <c r="AE467" i="3"/>
  <c r="AH467" i="3" s="1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O467" i="3"/>
  <c r="N467" i="3"/>
  <c r="M467" i="3"/>
  <c r="L467" i="3"/>
  <c r="K467" i="3"/>
  <c r="BA466" i="3"/>
  <c r="AZ466" i="3"/>
  <c r="AY466" i="3"/>
  <c r="AX466" i="3"/>
  <c r="AW466" i="3"/>
  <c r="AV466" i="3"/>
  <c r="AU466" i="3"/>
  <c r="AT466" i="3"/>
  <c r="AS466" i="3"/>
  <c r="AN466" i="3" s="1"/>
  <c r="AQ466" i="3"/>
  <c r="AP466" i="3"/>
  <c r="AO466" i="3"/>
  <c r="AM466" i="3"/>
  <c r="AJ466" i="3"/>
  <c r="AI466" i="3"/>
  <c r="AE466" i="3"/>
  <c r="AH466" i="3" s="1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O466" i="3"/>
  <c r="N466" i="3"/>
  <c r="M466" i="3"/>
  <c r="L466" i="3"/>
  <c r="K466" i="3"/>
  <c r="BA465" i="3"/>
  <c r="AZ465" i="3"/>
  <c r="AY465" i="3"/>
  <c r="AX465" i="3"/>
  <c r="AW465" i="3"/>
  <c r="AV465" i="3"/>
  <c r="AU465" i="3"/>
  <c r="AT465" i="3"/>
  <c r="AS465" i="3"/>
  <c r="AN465" i="3" s="1"/>
  <c r="AQ465" i="3"/>
  <c r="AP465" i="3"/>
  <c r="AO465" i="3"/>
  <c r="AM465" i="3"/>
  <c r="AJ465" i="3"/>
  <c r="AI465" i="3"/>
  <c r="AE465" i="3"/>
  <c r="AH465" i="3" s="1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O465" i="3"/>
  <c r="N465" i="3"/>
  <c r="M465" i="3"/>
  <c r="L465" i="3"/>
  <c r="K465" i="3"/>
  <c r="BA464" i="3"/>
  <c r="AZ464" i="3"/>
  <c r="AY464" i="3"/>
  <c r="AX464" i="3"/>
  <c r="AW464" i="3"/>
  <c r="AV464" i="3"/>
  <c r="AU464" i="3"/>
  <c r="AT464" i="3"/>
  <c r="AS464" i="3"/>
  <c r="AN464" i="3" s="1"/>
  <c r="AQ464" i="3"/>
  <c r="AP464" i="3"/>
  <c r="AO464" i="3"/>
  <c r="AM464" i="3"/>
  <c r="AJ464" i="3"/>
  <c r="AI464" i="3"/>
  <c r="AE464" i="3"/>
  <c r="AH464" i="3" s="1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O464" i="3"/>
  <c r="N464" i="3"/>
  <c r="M464" i="3"/>
  <c r="L464" i="3"/>
  <c r="K464" i="3"/>
  <c r="BA463" i="3"/>
  <c r="AZ463" i="3"/>
  <c r="AY463" i="3"/>
  <c r="AX463" i="3"/>
  <c r="AW463" i="3"/>
  <c r="AV463" i="3"/>
  <c r="AU463" i="3"/>
  <c r="AT463" i="3"/>
  <c r="AS463" i="3"/>
  <c r="AN463" i="3" s="1"/>
  <c r="AQ463" i="3"/>
  <c r="AP463" i="3"/>
  <c r="AO463" i="3"/>
  <c r="AM463" i="3"/>
  <c r="AJ463" i="3"/>
  <c r="AI463" i="3"/>
  <c r="AE463" i="3"/>
  <c r="AH463" i="3" s="1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O463" i="3"/>
  <c r="N463" i="3"/>
  <c r="M463" i="3"/>
  <c r="L463" i="3"/>
  <c r="K463" i="3"/>
  <c r="BA462" i="3"/>
  <c r="AZ462" i="3"/>
  <c r="AY462" i="3"/>
  <c r="AX462" i="3"/>
  <c r="AW462" i="3"/>
  <c r="AV462" i="3"/>
  <c r="AU462" i="3"/>
  <c r="AT462" i="3"/>
  <c r="AS462" i="3"/>
  <c r="AN462" i="3" s="1"/>
  <c r="AQ462" i="3"/>
  <c r="AP462" i="3"/>
  <c r="AO462" i="3"/>
  <c r="AM462" i="3"/>
  <c r="AJ462" i="3"/>
  <c r="AI462" i="3"/>
  <c r="AE462" i="3"/>
  <c r="AH462" i="3" s="1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O462" i="3"/>
  <c r="N462" i="3"/>
  <c r="M462" i="3"/>
  <c r="L462" i="3"/>
  <c r="K462" i="3"/>
  <c r="BA461" i="3"/>
  <c r="AZ461" i="3"/>
  <c r="AY461" i="3"/>
  <c r="AX461" i="3"/>
  <c r="AW461" i="3"/>
  <c r="AV461" i="3"/>
  <c r="AU461" i="3"/>
  <c r="AT461" i="3"/>
  <c r="AS461" i="3"/>
  <c r="AN461" i="3" s="1"/>
  <c r="AQ461" i="3"/>
  <c r="AP461" i="3"/>
  <c r="AO461" i="3"/>
  <c r="AM461" i="3"/>
  <c r="AJ461" i="3"/>
  <c r="AI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O461" i="3"/>
  <c r="N461" i="3"/>
  <c r="M461" i="3"/>
  <c r="L461" i="3"/>
  <c r="K461" i="3"/>
  <c r="BA460" i="3"/>
  <c r="AZ460" i="3"/>
  <c r="AY460" i="3"/>
  <c r="AX460" i="3"/>
  <c r="AW460" i="3"/>
  <c r="AV460" i="3"/>
  <c r="AU460" i="3"/>
  <c r="AT460" i="3"/>
  <c r="AS460" i="3"/>
  <c r="AN460" i="3" s="1"/>
  <c r="AQ460" i="3"/>
  <c r="AP460" i="3"/>
  <c r="AO460" i="3"/>
  <c r="AM460" i="3"/>
  <c r="AJ460" i="3"/>
  <c r="AI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O460" i="3"/>
  <c r="N460" i="3"/>
  <c r="M460" i="3"/>
  <c r="L460" i="3"/>
  <c r="K460" i="3"/>
  <c r="BA459" i="3"/>
  <c r="AZ459" i="3"/>
  <c r="AY459" i="3"/>
  <c r="AX459" i="3"/>
  <c r="AW459" i="3"/>
  <c r="AV459" i="3"/>
  <c r="AU459" i="3"/>
  <c r="AT459" i="3"/>
  <c r="AS459" i="3"/>
  <c r="AN459" i="3" s="1"/>
  <c r="AQ459" i="3"/>
  <c r="AP459" i="3"/>
  <c r="AO459" i="3"/>
  <c r="AM459" i="3"/>
  <c r="AJ459" i="3"/>
  <c r="AI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O459" i="3"/>
  <c r="N459" i="3"/>
  <c r="M459" i="3"/>
  <c r="L459" i="3"/>
  <c r="K459" i="3"/>
  <c r="BA458" i="3"/>
  <c r="AZ458" i="3"/>
  <c r="AY458" i="3"/>
  <c r="AX458" i="3"/>
  <c r="AW458" i="3"/>
  <c r="AV458" i="3"/>
  <c r="AU458" i="3"/>
  <c r="AT458" i="3"/>
  <c r="AS458" i="3"/>
  <c r="AN458" i="3" s="1"/>
  <c r="AQ458" i="3"/>
  <c r="AP458" i="3"/>
  <c r="AO458" i="3"/>
  <c r="AM458" i="3"/>
  <c r="AJ458" i="3"/>
  <c r="AI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O458" i="3"/>
  <c r="N458" i="3"/>
  <c r="M458" i="3"/>
  <c r="L458" i="3"/>
  <c r="K458" i="3"/>
  <c r="BA457" i="3"/>
  <c r="AZ457" i="3"/>
  <c r="AY457" i="3"/>
  <c r="AX457" i="3"/>
  <c r="AW457" i="3"/>
  <c r="AV457" i="3"/>
  <c r="AU457" i="3"/>
  <c r="AT457" i="3"/>
  <c r="AS457" i="3"/>
  <c r="AN457" i="3" s="1"/>
  <c r="AQ457" i="3"/>
  <c r="AP457" i="3"/>
  <c r="AO457" i="3"/>
  <c r="AM457" i="3"/>
  <c r="AK457" i="3"/>
  <c r="AJ457" i="3"/>
  <c r="AI457" i="3"/>
  <c r="AG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O457" i="3"/>
  <c r="N457" i="3"/>
  <c r="M457" i="3"/>
  <c r="L457" i="3"/>
  <c r="K457" i="3"/>
  <c r="BA456" i="3"/>
  <c r="AZ456" i="3"/>
  <c r="AY456" i="3"/>
  <c r="AX456" i="3"/>
  <c r="AW456" i="3"/>
  <c r="AV456" i="3"/>
  <c r="AU456" i="3"/>
  <c r="AT456" i="3"/>
  <c r="AS456" i="3"/>
  <c r="AQ456" i="3" s="1"/>
  <c r="AO456" i="3"/>
  <c r="AE456" i="3"/>
  <c r="AK456" i="3" s="1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O456" i="3"/>
  <c r="N456" i="3"/>
  <c r="M456" i="3"/>
  <c r="L456" i="3"/>
  <c r="K456" i="3"/>
  <c r="BA455" i="3"/>
  <c r="AZ455" i="3"/>
  <c r="AY455" i="3"/>
  <c r="AX455" i="3"/>
  <c r="AW455" i="3"/>
  <c r="AV455" i="3"/>
  <c r="AU455" i="3"/>
  <c r="AT455" i="3"/>
  <c r="AS455" i="3"/>
  <c r="AQ455" i="3" s="1"/>
  <c r="AP455" i="3"/>
  <c r="AM455" i="3"/>
  <c r="AK455" i="3"/>
  <c r="AJ455" i="3"/>
  <c r="AG455" i="3"/>
  <c r="AE455" i="3"/>
  <c r="AI455" i="3" s="1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O455" i="3"/>
  <c r="N455" i="3"/>
  <c r="M455" i="3"/>
  <c r="L455" i="3"/>
  <c r="K455" i="3"/>
  <c r="BA454" i="3"/>
  <c r="AZ454" i="3"/>
  <c r="AY454" i="3"/>
  <c r="AX454" i="3"/>
  <c r="AW454" i="3"/>
  <c r="AV454" i="3"/>
  <c r="AU454" i="3"/>
  <c r="AT454" i="3"/>
  <c r="AS454" i="3"/>
  <c r="AQ454" i="3"/>
  <c r="AP454" i="3"/>
  <c r="AO454" i="3"/>
  <c r="AM454" i="3"/>
  <c r="AI454" i="3"/>
  <c r="AE454" i="3"/>
  <c r="AK454" i="3" s="1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O454" i="3"/>
  <c r="N454" i="3"/>
  <c r="M454" i="3"/>
  <c r="L454" i="3"/>
  <c r="K454" i="3"/>
  <c r="BA453" i="3"/>
  <c r="AZ453" i="3"/>
  <c r="AY453" i="3"/>
  <c r="AX453" i="3"/>
  <c r="AW453" i="3"/>
  <c r="AV453" i="3"/>
  <c r="AU453" i="3"/>
  <c r="AT453" i="3"/>
  <c r="AS453" i="3"/>
  <c r="AQ453" i="3" s="1"/>
  <c r="AJ453" i="3"/>
  <c r="AG453" i="3"/>
  <c r="AE453" i="3"/>
  <c r="AK453" i="3" s="1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O453" i="3"/>
  <c r="N453" i="3"/>
  <c r="M453" i="3"/>
  <c r="L453" i="3"/>
  <c r="K453" i="3"/>
  <c r="BA452" i="3"/>
  <c r="AZ452" i="3"/>
  <c r="AY452" i="3"/>
  <c r="AX452" i="3"/>
  <c r="AW452" i="3"/>
  <c r="AV452" i="3"/>
  <c r="AU452" i="3"/>
  <c r="AT452" i="3"/>
  <c r="AS452" i="3"/>
  <c r="AM452" i="3" s="1"/>
  <c r="AQ452" i="3"/>
  <c r="AP452" i="3"/>
  <c r="AO452" i="3"/>
  <c r="AK452" i="3"/>
  <c r="AI452" i="3"/>
  <c r="AG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O452" i="3"/>
  <c r="N452" i="3"/>
  <c r="M452" i="3"/>
  <c r="L452" i="3"/>
  <c r="K452" i="3"/>
  <c r="BA451" i="3"/>
  <c r="AZ451" i="3"/>
  <c r="AY451" i="3"/>
  <c r="AX451" i="3"/>
  <c r="AW451" i="3"/>
  <c r="AV451" i="3"/>
  <c r="AU451" i="3"/>
  <c r="AT451" i="3"/>
  <c r="AS451" i="3"/>
  <c r="AQ451" i="3" s="1"/>
  <c r="AM451" i="3"/>
  <c r="AK451" i="3"/>
  <c r="AJ451" i="3"/>
  <c r="AI451" i="3"/>
  <c r="AG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O451" i="3"/>
  <c r="N451" i="3"/>
  <c r="M451" i="3"/>
  <c r="L451" i="3"/>
  <c r="K451" i="3"/>
  <c r="BA450" i="3"/>
  <c r="AZ450" i="3"/>
  <c r="AY450" i="3"/>
  <c r="AX450" i="3"/>
  <c r="AW450" i="3"/>
  <c r="AV450" i="3"/>
  <c r="AU450" i="3"/>
  <c r="AT450" i="3"/>
  <c r="AS450" i="3"/>
  <c r="AQ450" i="3" s="1"/>
  <c r="AO450" i="3"/>
  <c r="AE450" i="3"/>
  <c r="AK450" i="3" s="1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O450" i="3"/>
  <c r="N450" i="3"/>
  <c r="M450" i="3"/>
  <c r="L450" i="3"/>
  <c r="K450" i="3"/>
  <c r="BA449" i="3"/>
  <c r="AZ449" i="3"/>
  <c r="AY449" i="3"/>
  <c r="AX449" i="3"/>
  <c r="AW449" i="3"/>
  <c r="AV449" i="3"/>
  <c r="AU449" i="3"/>
  <c r="AT449" i="3"/>
  <c r="AS449" i="3"/>
  <c r="AQ449" i="3" s="1"/>
  <c r="AP449" i="3"/>
  <c r="AM449" i="3"/>
  <c r="AK449" i="3"/>
  <c r="AJ449" i="3"/>
  <c r="AG449" i="3"/>
  <c r="AE449" i="3"/>
  <c r="AI449" i="3" s="1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O449" i="3"/>
  <c r="N449" i="3"/>
  <c r="M449" i="3"/>
  <c r="L449" i="3"/>
  <c r="K449" i="3"/>
  <c r="BA448" i="3"/>
  <c r="AZ448" i="3"/>
  <c r="AY448" i="3"/>
  <c r="AX448" i="3"/>
  <c r="AW448" i="3"/>
  <c r="AV448" i="3"/>
  <c r="AU448" i="3"/>
  <c r="AT448" i="3"/>
  <c r="AS448" i="3"/>
  <c r="AQ448" i="3"/>
  <c r="AP448" i="3"/>
  <c r="AO448" i="3"/>
  <c r="AM448" i="3"/>
  <c r="AI448" i="3"/>
  <c r="AE448" i="3"/>
  <c r="AK448" i="3" s="1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O448" i="3"/>
  <c r="N448" i="3"/>
  <c r="M448" i="3"/>
  <c r="L448" i="3"/>
  <c r="K448" i="3"/>
  <c r="BA447" i="3"/>
  <c r="AZ447" i="3"/>
  <c r="AY447" i="3"/>
  <c r="AX447" i="3"/>
  <c r="AW447" i="3"/>
  <c r="AV447" i="3"/>
  <c r="AU447" i="3"/>
  <c r="AT447" i="3"/>
  <c r="AS447" i="3"/>
  <c r="AQ447" i="3" s="1"/>
  <c r="AJ447" i="3"/>
  <c r="AG447" i="3"/>
  <c r="AE447" i="3"/>
  <c r="AK447" i="3" s="1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O447" i="3"/>
  <c r="N447" i="3"/>
  <c r="M447" i="3"/>
  <c r="L447" i="3"/>
  <c r="K447" i="3"/>
  <c r="BA446" i="3"/>
  <c r="AZ446" i="3"/>
  <c r="AY446" i="3"/>
  <c r="AX446" i="3"/>
  <c r="AW446" i="3"/>
  <c r="AV446" i="3"/>
  <c r="AU446" i="3"/>
  <c r="AT446" i="3"/>
  <c r="AS446" i="3"/>
  <c r="AM446" i="3" s="1"/>
  <c r="AQ446" i="3"/>
  <c r="AP446" i="3"/>
  <c r="AO446" i="3"/>
  <c r="AK446" i="3"/>
  <c r="AI446" i="3"/>
  <c r="AG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O446" i="3"/>
  <c r="N446" i="3"/>
  <c r="M446" i="3"/>
  <c r="L446" i="3"/>
  <c r="K446" i="3"/>
  <c r="BA445" i="3"/>
  <c r="AZ445" i="3"/>
  <c r="AY445" i="3"/>
  <c r="AX445" i="3"/>
  <c r="AW445" i="3"/>
  <c r="AV445" i="3"/>
  <c r="AU445" i="3"/>
  <c r="AT445" i="3"/>
  <c r="AS445" i="3"/>
  <c r="AQ445" i="3" s="1"/>
  <c r="AM445" i="3"/>
  <c r="AK445" i="3"/>
  <c r="AJ445" i="3"/>
  <c r="AI445" i="3"/>
  <c r="AG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O445" i="3"/>
  <c r="N445" i="3"/>
  <c r="M445" i="3"/>
  <c r="L445" i="3"/>
  <c r="K445" i="3"/>
  <c r="BA444" i="3"/>
  <c r="AZ444" i="3"/>
  <c r="AY444" i="3"/>
  <c r="AX444" i="3"/>
  <c r="AW444" i="3"/>
  <c r="AV444" i="3"/>
  <c r="AU444" i="3"/>
  <c r="AT444" i="3"/>
  <c r="AS444" i="3"/>
  <c r="AQ444" i="3" s="1"/>
  <c r="AO444" i="3"/>
  <c r="AE444" i="3"/>
  <c r="AK444" i="3" s="1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O444" i="3"/>
  <c r="N444" i="3"/>
  <c r="M444" i="3"/>
  <c r="L444" i="3"/>
  <c r="K444" i="3"/>
  <c r="BA443" i="3"/>
  <c r="AZ443" i="3"/>
  <c r="AY443" i="3"/>
  <c r="AX443" i="3"/>
  <c r="AW443" i="3"/>
  <c r="AV443" i="3"/>
  <c r="AU443" i="3"/>
  <c r="AT443" i="3"/>
  <c r="AS443" i="3"/>
  <c r="AQ443" i="3" s="1"/>
  <c r="AP443" i="3"/>
  <c r="AM443" i="3"/>
  <c r="AK443" i="3"/>
  <c r="AJ443" i="3"/>
  <c r="AG443" i="3"/>
  <c r="AE443" i="3"/>
  <c r="AI443" i="3" s="1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O443" i="3"/>
  <c r="N443" i="3"/>
  <c r="M443" i="3"/>
  <c r="L443" i="3"/>
  <c r="K443" i="3"/>
  <c r="BA442" i="3"/>
  <c r="AZ442" i="3"/>
  <c r="AY442" i="3"/>
  <c r="AX442" i="3"/>
  <c r="AW442" i="3"/>
  <c r="AV442" i="3"/>
  <c r="AU442" i="3"/>
  <c r="AT442" i="3"/>
  <c r="AS442" i="3"/>
  <c r="AQ442" i="3"/>
  <c r="AP442" i="3"/>
  <c r="AO442" i="3"/>
  <c r="AM442" i="3"/>
  <c r="AI442" i="3"/>
  <c r="AE442" i="3"/>
  <c r="AK442" i="3" s="1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O442" i="3"/>
  <c r="N442" i="3"/>
  <c r="M442" i="3"/>
  <c r="L442" i="3"/>
  <c r="K442" i="3"/>
  <c r="BA441" i="3"/>
  <c r="AZ441" i="3"/>
  <c r="AY441" i="3"/>
  <c r="AX441" i="3"/>
  <c r="AW441" i="3"/>
  <c r="AV441" i="3"/>
  <c r="AU441" i="3"/>
  <c r="AT441" i="3"/>
  <c r="AS441" i="3"/>
  <c r="AQ441" i="3" s="1"/>
  <c r="AJ441" i="3"/>
  <c r="AG441" i="3"/>
  <c r="AE441" i="3"/>
  <c r="AK441" i="3" s="1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O441" i="3"/>
  <c r="N441" i="3"/>
  <c r="M441" i="3"/>
  <c r="L441" i="3"/>
  <c r="K441" i="3"/>
  <c r="BA440" i="3"/>
  <c r="AZ440" i="3"/>
  <c r="AY440" i="3"/>
  <c r="AX440" i="3"/>
  <c r="AW440" i="3"/>
  <c r="AV440" i="3"/>
  <c r="AU440" i="3"/>
  <c r="AT440" i="3"/>
  <c r="AS440" i="3"/>
  <c r="AM440" i="3" s="1"/>
  <c r="AQ440" i="3"/>
  <c r="AP440" i="3"/>
  <c r="AO440" i="3"/>
  <c r="AK440" i="3"/>
  <c r="AI440" i="3"/>
  <c r="AG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O440" i="3"/>
  <c r="N440" i="3"/>
  <c r="M440" i="3"/>
  <c r="L440" i="3"/>
  <c r="K440" i="3"/>
  <c r="BA439" i="3"/>
  <c r="AZ439" i="3"/>
  <c r="AY439" i="3"/>
  <c r="AX439" i="3"/>
  <c r="AW439" i="3"/>
  <c r="AV439" i="3"/>
  <c r="AU439" i="3"/>
  <c r="AT439" i="3"/>
  <c r="AS439" i="3"/>
  <c r="AQ439" i="3" s="1"/>
  <c r="AM439" i="3"/>
  <c r="AK439" i="3"/>
  <c r="AJ439" i="3"/>
  <c r="AI439" i="3"/>
  <c r="AG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O439" i="3"/>
  <c r="N439" i="3"/>
  <c r="M439" i="3"/>
  <c r="L439" i="3"/>
  <c r="K439" i="3"/>
  <c r="BA438" i="3"/>
  <c r="AZ438" i="3"/>
  <c r="AY438" i="3"/>
  <c r="AX438" i="3"/>
  <c r="AW438" i="3"/>
  <c r="AV438" i="3"/>
  <c r="AU438" i="3"/>
  <c r="AT438" i="3"/>
  <c r="AS438" i="3"/>
  <c r="AQ438" i="3" s="1"/>
  <c r="AO438" i="3"/>
  <c r="AE438" i="3"/>
  <c r="AK438" i="3" s="1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O438" i="3"/>
  <c r="N438" i="3"/>
  <c r="M438" i="3"/>
  <c r="L438" i="3"/>
  <c r="K438" i="3"/>
  <c r="BA437" i="3"/>
  <c r="AZ437" i="3"/>
  <c r="AY437" i="3"/>
  <c r="AX437" i="3"/>
  <c r="AW437" i="3"/>
  <c r="AV437" i="3"/>
  <c r="AU437" i="3"/>
  <c r="AT437" i="3"/>
  <c r="AS437" i="3"/>
  <c r="AQ437" i="3" s="1"/>
  <c r="AP437" i="3"/>
  <c r="AM437" i="3"/>
  <c r="AK437" i="3"/>
  <c r="AJ437" i="3"/>
  <c r="AG437" i="3"/>
  <c r="AE437" i="3"/>
  <c r="AI437" i="3" s="1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O437" i="3"/>
  <c r="N437" i="3"/>
  <c r="M437" i="3"/>
  <c r="L437" i="3"/>
  <c r="K437" i="3"/>
  <c r="BA436" i="3"/>
  <c r="AZ436" i="3"/>
  <c r="AY436" i="3"/>
  <c r="AX436" i="3"/>
  <c r="AW436" i="3"/>
  <c r="AV436" i="3"/>
  <c r="AU436" i="3"/>
  <c r="AT436" i="3"/>
  <c r="AS436" i="3"/>
  <c r="AQ436" i="3"/>
  <c r="AP436" i="3"/>
  <c r="AO436" i="3"/>
  <c r="AM436" i="3"/>
  <c r="AI436" i="3"/>
  <c r="AE436" i="3"/>
  <c r="AK436" i="3" s="1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O436" i="3"/>
  <c r="N436" i="3"/>
  <c r="M436" i="3"/>
  <c r="L436" i="3"/>
  <c r="K436" i="3"/>
  <c r="BA435" i="3"/>
  <c r="AZ435" i="3"/>
  <c r="AY435" i="3"/>
  <c r="AX435" i="3"/>
  <c r="AW435" i="3"/>
  <c r="AV435" i="3"/>
  <c r="AU435" i="3"/>
  <c r="AT435" i="3"/>
  <c r="AS435" i="3"/>
  <c r="AQ435" i="3" s="1"/>
  <c r="AJ435" i="3"/>
  <c r="AG435" i="3"/>
  <c r="AE435" i="3"/>
  <c r="AK435" i="3" s="1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O435" i="3"/>
  <c r="N435" i="3"/>
  <c r="M435" i="3"/>
  <c r="L435" i="3"/>
  <c r="K435" i="3"/>
  <c r="BA434" i="3"/>
  <c r="AZ434" i="3"/>
  <c r="AY434" i="3"/>
  <c r="AX434" i="3"/>
  <c r="AW434" i="3"/>
  <c r="AV434" i="3"/>
  <c r="AU434" i="3"/>
  <c r="AT434" i="3"/>
  <c r="AS434" i="3"/>
  <c r="AM434" i="3" s="1"/>
  <c r="AQ434" i="3"/>
  <c r="AP434" i="3"/>
  <c r="AO434" i="3"/>
  <c r="AK434" i="3"/>
  <c r="AI434" i="3"/>
  <c r="AG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O434" i="3"/>
  <c r="N434" i="3"/>
  <c r="M434" i="3"/>
  <c r="L434" i="3"/>
  <c r="K434" i="3"/>
  <c r="BA433" i="3"/>
  <c r="AZ433" i="3"/>
  <c r="AY433" i="3"/>
  <c r="AX433" i="3"/>
  <c r="AW433" i="3"/>
  <c r="AV433" i="3"/>
  <c r="AU433" i="3"/>
  <c r="AT433" i="3"/>
  <c r="AS433" i="3"/>
  <c r="AQ433" i="3" s="1"/>
  <c r="AM433" i="3"/>
  <c r="AK433" i="3"/>
  <c r="AJ433" i="3"/>
  <c r="AI433" i="3"/>
  <c r="AG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O433" i="3"/>
  <c r="N433" i="3"/>
  <c r="M433" i="3"/>
  <c r="L433" i="3"/>
  <c r="K433" i="3"/>
  <c r="BA432" i="3"/>
  <c r="AZ432" i="3"/>
  <c r="AY432" i="3"/>
  <c r="AX432" i="3"/>
  <c r="AW432" i="3"/>
  <c r="AV432" i="3"/>
  <c r="AU432" i="3"/>
  <c r="AT432" i="3"/>
  <c r="AS432" i="3"/>
  <c r="AQ432" i="3" s="1"/>
  <c r="AO432" i="3"/>
  <c r="AE432" i="3"/>
  <c r="AK432" i="3" s="1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O432" i="3"/>
  <c r="N432" i="3"/>
  <c r="M432" i="3"/>
  <c r="L432" i="3"/>
  <c r="K432" i="3"/>
  <c r="BA431" i="3"/>
  <c r="AZ431" i="3"/>
  <c r="AY431" i="3"/>
  <c r="AX431" i="3"/>
  <c r="AW431" i="3"/>
  <c r="AV431" i="3"/>
  <c r="AU431" i="3"/>
  <c r="AT431" i="3"/>
  <c r="AS431" i="3"/>
  <c r="AQ431" i="3" s="1"/>
  <c r="AP431" i="3"/>
  <c r="AM431" i="3"/>
  <c r="AK431" i="3"/>
  <c r="AJ431" i="3"/>
  <c r="AG431" i="3"/>
  <c r="AE431" i="3"/>
  <c r="AI431" i="3" s="1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O431" i="3"/>
  <c r="N431" i="3"/>
  <c r="M431" i="3"/>
  <c r="L431" i="3"/>
  <c r="K431" i="3"/>
  <c r="BA430" i="3"/>
  <c r="AZ430" i="3"/>
  <c r="AY430" i="3"/>
  <c r="AX430" i="3"/>
  <c r="AW430" i="3"/>
  <c r="AV430" i="3"/>
  <c r="AU430" i="3"/>
  <c r="AT430" i="3"/>
  <c r="AS430" i="3"/>
  <c r="AQ430" i="3"/>
  <c r="AP430" i="3"/>
  <c r="AO430" i="3"/>
  <c r="AM430" i="3"/>
  <c r="AI430" i="3"/>
  <c r="AE430" i="3"/>
  <c r="AK430" i="3" s="1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O430" i="3"/>
  <c r="N430" i="3"/>
  <c r="M430" i="3"/>
  <c r="L430" i="3"/>
  <c r="K430" i="3"/>
  <c r="BA429" i="3"/>
  <c r="AZ429" i="3"/>
  <c r="AY429" i="3"/>
  <c r="AX429" i="3"/>
  <c r="AW429" i="3"/>
  <c r="AV429" i="3"/>
  <c r="AU429" i="3"/>
  <c r="AT429" i="3"/>
  <c r="AS429" i="3"/>
  <c r="AQ429" i="3" s="1"/>
  <c r="AJ429" i="3"/>
  <c r="AG429" i="3"/>
  <c r="AE429" i="3"/>
  <c r="AK429" i="3" s="1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O429" i="3"/>
  <c r="N429" i="3"/>
  <c r="M429" i="3"/>
  <c r="L429" i="3"/>
  <c r="K429" i="3"/>
  <c r="BA428" i="3"/>
  <c r="AZ428" i="3"/>
  <c r="AY428" i="3"/>
  <c r="AX428" i="3"/>
  <c r="AW428" i="3"/>
  <c r="AV428" i="3"/>
  <c r="AU428" i="3"/>
  <c r="AT428" i="3"/>
  <c r="AS428" i="3"/>
  <c r="AM428" i="3" s="1"/>
  <c r="AQ428" i="3"/>
  <c r="AP428" i="3"/>
  <c r="AO428" i="3"/>
  <c r="AK428" i="3"/>
  <c r="AI428" i="3"/>
  <c r="AG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O428" i="3"/>
  <c r="N428" i="3"/>
  <c r="M428" i="3"/>
  <c r="L428" i="3"/>
  <c r="K428" i="3"/>
  <c r="BA427" i="3"/>
  <c r="AZ427" i="3"/>
  <c r="AY427" i="3"/>
  <c r="AX427" i="3"/>
  <c r="AW427" i="3"/>
  <c r="AV427" i="3"/>
  <c r="AU427" i="3"/>
  <c r="AT427" i="3"/>
  <c r="AS427" i="3"/>
  <c r="AQ427" i="3" s="1"/>
  <c r="AM427" i="3"/>
  <c r="AK427" i="3"/>
  <c r="AJ427" i="3"/>
  <c r="AI427" i="3"/>
  <c r="AG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O427" i="3"/>
  <c r="N427" i="3"/>
  <c r="M427" i="3"/>
  <c r="L427" i="3"/>
  <c r="K427" i="3"/>
  <c r="BA426" i="3"/>
  <c r="AZ426" i="3"/>
  <c r="AY426" i="3"/>
  <c r="AX426" i="3"/>
  <c r="AW426" i="3"/>
  <c r="AV426" i="3"/>
  <c r="AU426" i="3"/>
  <c r="AT426" i="3"/>
  <c r="AS426" i="3"/>
  <c r="AQ426" i="3" s="1"/>
  <c r="AO426" i="3"/>
  <c r="AE426" i="3"/>
  <c r="AK426" i="3" s="1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O426" i="3"/>
  <c r="N426" i="3"/>
  <c r="M426" i="3"/>
  <c r="L426" i="3"/>
  <c r="K426" i="3"/>
  <c r="BA425" i="3"/>
  <c r="AZ425" i="3"/>
  <c r="AY425" i="3"/>
  <c r="AX425" i="3"/>
  <c r="AW425" i="3"/>
  <c r="AV425" i="3"/>
  <c r="AU425" i="3"/>
  <c r="AT425" i="3"/>
  <c r="AS425" i="3"/>
  <c r="AQ425" i="3" s="1"/>
  <c r="AP425" i="3"/>
  <c r="AM425" i="3"/>
  <c r="AK425" i="3"/>
  <c r="AJ425" i="3"/>
  <c r="AG425" i="3"/>
  <c r="AE425" i="3"/>
  <c r="AI425" i="3" s="1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O425" i="3"/>
  <c r="N425" i="3"/>
  <c r="M425" i="3"/>
  <c r="L425" i="3"/>
  <c r="K425" i="3"/>
  <c r="BA424" i="3"/>
  <c r="AZ424" i="3"/>
  <c r="AY424" i="3"/>
  <c r="AX424" i="3"/>
  <c r="AW424" i="3"/>
  <c r="AV424" i="3"/>
  <c r="AU424" i="3"/>
  <c r="AT424" i="3"/>
  <c r="AS424" i="3"/>
  <c r="AQ424" i="3"/>
  <c r="AP424" i="3"/>
  <c r="AO424" i="3"/>
  <c r="AM424" i="3"/>
  <c r="AI424" i="3"/>
  <c r="AE424" i="3"/>
  <c r="AK424" i="3" s="1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O424" i="3"/>
  <c r="N424" i="3"/>
  <c r="M424" i="3"/>
  <c r="L424" i="3"/>
  <c r="K424" i="3"/>
  <c r="BA423" i="3"/>
  <c r="AZ423" i="3"/>
  <c r="AY423" i="3"/>
  <c r="AX423" i="3"/>
  <c r="AW423" i="3"/>
  <c r="AV423" i="3"/>
  <c r="AU423" i="3"/>
  <c r="AT423" i="3"/>
  <c r="AS423" i="3"/>
  <c r="AQ423" i="3" s="1"/>
  <c r="AJ423" i="3"/>
  <c r="AG423" i="3"/>
  <c r="AE423" i="3"/>
  <c r="AK423" i="3" s="1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O423" i="3"/>
  <c r="N423" i="3"/>
  <c r="M423" i="3"/>
  <c r="L423" i="3"/>
  <c r="K423" i="3"/>
  <c r="BA422" i="3"/>
  <c r="AZ422" i="3"/>
  <c r="AY422" i="3"/>
  <c r="AX422" i="3"/>
  <c r="AW422" i="3"/>
  <c r="AV422" i="3"/>
  <c r="AU422" i="3"/>
  <c r="AT422" i="3"/>
  <c r="AS422" i="3"/>
  <c r="AM422" i="3" s="1"/>
  <c r="AQ422" i="3"/>
  <c r="AP422" i="3"/>
  <c r="AO422" i="3"/>
  <c r="AK422" i="3"/>
  <c r="AI422" i="3"/>
  <c r="AG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O422" i="3"/>
  <c r="N422" i="3"/>
  <c r="M422" i="3"/>
  <c r="L422" i="3"/>
  <c r="K422" i="3"/>
  <c r="BA421" i="3"/>
  <c r="AZ421" i="3"/>
  <c r="AY421" i="3"/>
  <c r="AX421" i="3"/>
  <c r="AW421" i="3"/>
  <c r="AV421" i="3"/>
  <c r="AU421" i="3"/>
  <c r="AT421" i="3"/>
  <c r="AS421" i="3"/>
  <c r="AQ421" i="3" s="1"/>
  <c r="AM421" i="3"/>
  <c r="AK421" i="3"/>
  <c r="AJ421" i="3"/>
  <c r="AI421" i="3"/>
  <c r="AG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O421" i="3"/>
  <c r="N421" i="3"/>
  <c r="M421" i="3"/>
  <c r="L421" i="3"/>
  <c r="K421" i="3"/>
  <c r="BA420" i="3"/>
  <c r="AZ420" i="3"/>
  <c r="AY420" i="3"/>
  <c r="AX420" i="3"/>
  <c r="AW420" i="3"/>
  <c r="AV420" i="3"/>
  <c r="AU420" i="3"/>
  <c r="AT420" i="3"/>
  <c r="AS420" i="3"/>
  <c r="AQ420" i="3" s="1"/>
  <c r="AO420" i="3"/>
  <c r="AE420" i="3"/>
  <c r="AK420" i="3" s="1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O420" i="3"/>
  <c r="N420" i="3"/>
  <c r="M420" i="3"/>
  <c r="L420" i="3"/>
  <c r="K420" i="3"/>
  <c r="BA419" i="3"/>
  <c r="AZ419" i="3"/>
  <c r="AY419" i="3"/>
  <c r="AX419" i="3"/>
  <c r="AW419" i="3"/>
  <c r="AV419" i="3"/>
  <c r="AU419" i="3"/>
  <c r="AT419" i="3"/>
  <c r="AS419" i="3"/>
  <c r="AQ419" i="3" s="1"/>
  <c r="AP419" i="3"/>
  <c r="AM419" i="3"/>
  <c r="AK419" i="3"/>
  <c r="AJ419" i="3"/>
  <c r="AG419" i="3"/>
  <c r="AE419" i="3"/>
  <c r="AI419" i="3" s="1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O419" i="3"/>
  <c r="N419" i="3"/>
  <c r="M419" i="3"/>
  <c r="L419" i="3"/>
  <c r="K419" i="3"/>
  <c r="BA418" i="3"/>
  <c r="AZ418" i="3"/>
  <c r="AY418" i="3"/>
  <c r="AX418" i="3"/>
  <c r="AW418" i="3"/>
  <c r="AV418" i="3"/>
  <c r="AU418" i="3"/>
  <c r="AT418" i="3"/>
  <c r="AS418" i="3"/>
  <c r="AQ418" i="3"/>
  <c r="AP418" i="3"/>
  <c r="AO418" i="3"/>
  <c r="AM418" i="3"/>
  <c r="AI418" i="3"/>
  <c r="AE418" i="3"/>
  <c r="AK418" i="3" s="1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O418" i="3"/>
  <c r="N418" i="3"/>
  <c r="M418" i="3"/>
  <c r="L418" i="3"/>
  <c r="K418" i="3"/>
  <c r="BA417" i="3"/>
  <c r="AZ417" i="3"/>
  <c r="AY417" i="3"/>
  <c r="AX417" i="3"/>
  <c r="AW417" i="3"/>
  <c r="AV417" i="3"/>
  <c r="AU417" i="3"/>
  <c r="AT417" i="3"/>
  <c r="AS417" i="3"/>
  <c r="AQ417" i="3" s="1"/>
  <c r="AJ417" i="3"/>
  <c r="AG417" i="3"/>
  <c r="AE417" i="3"/>
  <c r="AK417" i="3" s="1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O417" i="3"/>
  <c r="N417" i="3"/>
  <c r="M417" i="3"/>
  <c r="L417" i="3"/>
  <c r="K417" i="3"/>
  <c r="BA416" i="3"/>
  <c r="AZ416" i="3"/>
  <c r="AY416" i="3"/>
  <c r="AX416" i="3"/>
  <c r="AW416" i="3"/>
  <c r="AV416" i="3"/>
  <c r="AU416" i="3"/>
  <c r="AT416" i="3"/>
  <c r="AS416" i="3"/>
  <c r="AM416" i="3" s="1"/>
  <c r="AQ416" i="3"/>
  <c r="AP416" i="3"/>
  <c r="AO416" i="3"/>
  <c r="AK416" i="3"/>
  <c r="AI416" i="3"/>
  <c r="AG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O416" i="3"/>
  <c r="N416" i="3"/>
  <c r="M416" i="3"/>
  <c r="L416" i="3"/>
  <c r="K416" i="3"/>
  <c r="BA415" i="3"/>
  <c r="AZ415" i="3"/>
  <c r="AY415" i="3"/>
  <c r="AX415" i="3"/>
  <c r="AW415" i="3"/>
  <c r="AV415" i="3"/>
  <c r="AU415" i="3"/>
  <c r="AT415" i="3"/>
  <c r="AS415" i="3"/>
  <c r="AQ415" i="3" s="1"/>
  <c r="AM415" i="3"/>
  <c r="AK415" i="3"/>
  <c r="AJ415" i="3"/>
  <c r="AI415" i="3"/>
  <c r="AG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O415" i="3"/>
  <c r="N415" i="3"/>
  <c r="M415" i="3"/>
  <c r="L415" i="3"/>
  <c r="K415" i="3"/>
  <c r="BA414" i="3"/>
  <c r="AZ414" i="3"/>
  <c r="AY414" i="3"/>
  <c r="AX414" i="3"/>
  <c r="AW414" i="3"/>
  <c r="AV414" i="3"/>
  <c r="AU414" i="3"/>
  <c r="AT414" i="3"/>
  <c r="AS414" i="3"/>
  <c r="AQ414" i="3" s="1"/>
  <c r="AO414" i="3"/>
  <c r="AE414" i="3"/>
  <c r="AK414" i="3" s="1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O414" i="3"/>
  <c r="N414" i="3"/>
  <c r="M414" i="3"/>
  <c r="L414" i="3"/>
  <c r="K414" i="3"/>
  <c r="BA413" i="3"/>
  <c r="AZ413" i="3"/>
  <c r="AY413" i="3"/>
  <c r="AX413" i="3"/>
  <c r="AW413" i="3"/>
  <c r="AV413" i="3"/>
  <c r="AU413" i="3"/>
  <c r="AT413" i="3"/>
  <c r="AS413" i="3"/>
  <c r="AQ413" i="3" s="1"/>
  <c r="AP413" i="3"/>
  <c r="AM413" i="3"/>
  <c r="AK413" i="3"/>
  <c r="AJ413" i="3"/>
  <c r="AG413" i="3"/>
  <c r="AE413" i="3"/>
  <c r="AI413" i="3" s="1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O413" i="3"/>
  <c r="N413" i="3"/>
  <c r="M413" i="3"/>
  <c r="L413" i="3"/>
  <c r="K413" i="3"/>
  <c r="BA412" i="3"/>
  <c r="AZ412" i="3"/>
  <c r="AY412" i="3"/>
  <c r="AX412" i="3"/>
  <c r="AW412" i="3"/>
  <c r="AV412" i="3"/>
  <c r="AU412" i="3"/>
  <c r="AT412" i="3"/>
  <c r="AS412" i="3"/>
  <c r="AQ412" i="3"/>
  <c r="AP412" i="3"/>
  <c r="AO412" i="3"/>
  <c r="AM412" i="3"/>
  <c r="AI412" i="3"/>
  <c r="AE412" i="3"/>
  <c r="AK412" i="3" s="1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O412" i="3"/>
  <c r="N412" i="3"/>
  <c r="M412" i="3"/>
  <c r="L412" i="3"/>
  <c r="K412" i="3"/>
  <c r="BA411" i="3"/>
  <c r="AZ411" i="3"/>
  <c r="AY411" i="3"/>
  <c r="AX411" i="3"/>
  <c r="AW411" i="3"/>
  <c r="AV411" i="3"/>
  <c r="AU411" i="3"/>
  <c r="AT411" i="3"/>
  <c r="AS411" i="3"/>
  <c r="AQ411" i="3" s="1"/>
  <c r="AJ411" i="3"/>
  <c r="AG411" i="3"/>
  <c r="AE411" i="3"/>
  <c r="AK411" i="3" s="1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O411" i="3"/>
  <c r="N411" i="3"/>
  <c r="M411" i="3"/>
  <c r="L411" i="3"/>
  <c r="K411" i="3"/>
  <c r="BA410" i="3"/>
  <c r="AZ410" i="3"/>
  <c r="AY410" i="3"/>
  <c r="AX410" i="3"/>
  <c r="AW410" i="3"/>
  <c r="AV410" i="3"/>
  <c r="AU410" i="3"/>
  <c r="AT410" i="3"/>
  <c r="AS410" i="3"/>
  <c r="AM410" i="3" s="1"/>
  <c r="AQ410" i="3"/>
  <c r="AP410" i="3"/>
  <c r="AO410" i="3"/>
  <c r="AK410" i="3"/>
  <c r="AI410" i="3"/>
  <c r="AG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O410" i="3"/>
  <c r="N410" i="3"/>
  <c r="M410" i="3"/>
  <c r="L410" i="3"/>
  <c r="K410" i="3"/>
  <c r="BA409" i="3"/>
  <c r="AZ409" i="3"/>
  <c r="AY409" i="3"/>
  <c r="AX409" i="3"/>
  <c r="AW409" i="3"/>
  <c r="AV409" i="3"/>
  <c r="AU409" i="3"/>
  <c r="AT409" i="3"/>
  <c r="AS409" i="3"/>
  <c r="AQ409" i="3" s="1"/>
  <c r="AM409" i="3"/>
  <c r="AK409" i="3"/>
  <c r="AJ409" i="3"/>
  <c r="AI409" i="3"/>
  <c r="AG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O409" i="3"/>
  <c r="N409" i="3"/>
  <c r="M409" i="3"/>
  <c r="L409" i="3"/>
  <c r="K409" i="3"/>
  <c r="BA408" i="3"/>
  <c r="AZ408" i="3"/>
  <c r="AY408" i="3"/>
  <c r="AX408" i="3"/>
  <c r="AW408" i="3"/>
  <c r="AV408" i="3"/>
  <c r="AU408" i="3"/>
  <c r="AT408" i="3"/>
  <c r="AS408" i="3"/>
  <c r="AQ408" i="3" s="1"/>
  <c r="AO408" i="3"/>
  <c r="AE408" i="3"/>
  <c r="AK408" i="3" s="1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O408" i="3"/>
  <c r="N408" i="3"/>
  <c r="M408" i="3"/>
  <c r="L408" i="3"/>
  <c r="K408" i="3"/>
  <c r="BA407" i="3"/>
  <c r="AZ407" i="3"/>
  <c r="AY407" i="3"/>
  <c r="AX407" i="3"/>
  <c r="AW407" i="3"/>
  <c r="AV407" i="3"/>
  <c r="AU407" i="3"/>
  <c r="AT407" i="3"/>
  <c r="AS407" i="3"/>
  <c r="AQ407" i="3" s="1"/>
  <c r="AP407" i="3"/>
  <c r="AM407" i="3"/>
  <c r="AK407" i="3"/>
  <c r="AJ407" i="3"/>
  <c r="AG407" i="3"/>
  <c r="AE407" i="3"/>
  <c r="AI407" i="3" s="1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O407" i="3"/>
  <c r="N407" i="3"/>
  <c r="M407" i="3"/>
  <c r="L407" i="3"/>
  <c r="K407" i="3"/>
  <c r="BA406" i="3"/>
  <c r="AZ406" i="3"/>
  <c r="AY406" i="3"/>
  <c r="AX406" i="3"/>
  <c r="AW406" i="3"/>
  <c r="AV406" i="3"/>
  <c r="AU406" i="3"/>
  <c r="AT406" i="3"/>
  <c r="AS406" i="3"/>
  <c r="AQ406" i="3"/>
  <c r="AP406" i="3"/>
  <c r="AO406" i="3"/>
  <c r="AM406" i="3"/>
  <c r="AI406" i="3"/>
  <c r="AE406" i="3"/>
  <c r="AK406" i="3" s="1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O406" i="3"/>
  <c r="N406" i="3"/>
  <c r="M406" i="3"/>
  <c r="L406" i="3"/>
  <c r="K406" i="3"/>
  <c r="BA405" i="3"/>
  <c r="AZ405" i="3"/>
  <c r="AY405" i="3"/>
  <c r="AX405" i="3"/>
  <c r="AW405" i="3"/>
  <c r="AV405" i="3"/>
  <c r="AU405" i="3"/>
  <c r="AT405" i="3"/>
  <c r="AS405" i="3"/>
  <c r="AQ405" i="3" s="1"/>
  <c r="AJ405" i="3"/>
  <c r="AG405" i="3"/>
  <c r="AE405" i="3"/>
  <c r="AK405" i="3" s="1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O405" i="3"/>
  <c r="N405" i="3"/>
  <c r="M405" i="3"/>
  <c r="L405" i="3"/>
  <c r="K405" i="3"/>
  <c r="BA404" i="3"/>
  <c r="AZ404" i="3"/>
  <c r="AY404" i="3"/>
  <c r="AX404" i="3"/>
  <c r="AW404" i="3"/>
  <c r="AV404" i="3"/>
  <c r="AU404" i="3"/>
  <c r="AT404" i="3"/>
  <c r="AS404" i="3"/>
  <c r="AM404" i="3" s="1"/>
  <c r="AQ404" i="3"/>
  <c r="AP404" i="3"/>
  <c r="AO404" i="3"/>
  <c r="AK404" i="3"/>
  <c r="AI404" i="3"/>
  <c r="AG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O404" i="3"/>
  <c r="N404" i="3"/>
  <c r="M404" i="3"/>
  <c r="L404" i="3"/>
  <c r="K404" i="3"/>
  <c r="BA403" i="3"/>
  <c r="AZ403" i="3"/>
  <c r="AY403" i="3"/>
  <c r="AX403" i="3"/>
  <c r="AW403" i="3"/>
  <c r="AV403" i="3"/>
  <c r="AU403" i="3"/>
  <c r="AT403" i="3"/>
  <c r="AS403" i="3"/>
  <c r="AQ403" i="3" s="1"/>
  <c r="AM403" i="3"/>
  <c r="AK403" i="3"/>
  <c r="AJ403" i="3"/>
  <c r="AI403" i="3"/>
  <c r="AG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O403" i="3"/>
  <c r="N403" i="3"/>
  <c r="M403" i="3"/>
  <c r="L403" i="3"/>
  <c r="K403" i="3"/>
  <c r="BA402" i="3"/>
  <c r="AZ402" i="3"/>
  <c r="AY402" i="3"/>
  <c r="AX402" i="3"/>
  <c r="AW402" i="3"/>
  <c r="AV402" i="3"/>
  <c r="AU402" i="3"/>
  <c r="AT402" i="3"/>
  <c r="AS402" i="3"/>
  <c r="AQ402" i="3" s="1"/>
  <c r="AO402" i="3"/>
  <c r="AE402" i="3"/>
  <c r="AK402" i="3" s="1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O402" i="3"/>
  <c r="N402" i="3"/>
  <c r="M402" i="3"/>
  <c r="L402" i="3"/>
  <c r="K402" i="3"/>
  <c r="BA401" i="3"/>
  <c r="AZ401" i="3"/>
  <c r="AY401" i="3"/>
  <c r="AX401" i="3"/>
  <c r="AW401" i="3"/>
  <c r="AV401" i="3"/>
  <c r="AU401" i="3"/>
  <c r="AT401" i="3"/>
  <c r="AS401" i="3"/>
  <c r="AQ401" i="3" s="1"/>
  <c r="AP401" i="3"/>
  <c r="AM401" i="3"/>
  <c r="AK401" i="3"/>
  <c r="AJ401" i="3"/>
  <c r="AG401" i="3"/>
  <c r="AE401" i="3"/>
  <c r="AI401" i="3" s="1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O401" i="3"/>
  <c r="N401" i="3"/>
  <c r="M401" i="3"/>
  <c r="L401" i="3"/>
  <c r="K401" i="3"/>
  <c r="BA400" i="3"/>
  <c r="AZ400" i="3"/>
  <c r="AY400" i="3"/>
  <c r="AX400" i="3"/>
  <c r="AW400" i="3"/>
  <c r="AV400" i="3"/>
  <c r="AU400" i="3"/>
  <c r="AT400" i="3"/>
  <c r="AS400" i="3"/>
  <c r="AQ400" i="3"/>
  <c r="AP400" i="3"/>
  <c r="AO400" i="3"/>
  <c r="AM400" i="3"/>
  <c r="AI400" i="3"/>
  <c r="AE400" i="3"/>
  <c r="AK400" i="3" s="1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O400" i="3"/>
  <c r="N400" i="3"/>
  <c r="M400" i="3"/>
  <c r="L400" i="3"/>
  <c r="K400" i="3"/>
  <c r="BA399" i="3"/>
  <c r="AZ399" i="3"/>
  <c r="AY399" i="3"/>
  <c r="AX399" i="3"/>
  <c r="AW399" i="3"/>
  <c r="AV399" i="3"/>
  <c r="AU399" i="3"/>
  <c r="AT399" i="3"/>
  <c r="AS399" i="3"/>
  <c r="AQ399" i="3" s="1"/>
  <c r="AJ399" i="3"/>
  <c r="AG399" i="3"/>
  <c r="AE399" i="3"/>
  <c r="AK399" i="3" s="1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O399" i="3"/>
  <c r="N399" i="3"/>
  <c r="M399" i="3"/>
  <c r="L399" i="3"/>
  <c r="K399" i="3"/>
  <c r="BA398" i="3"/>
  <c r="AZ398" i="3"/>
  <c r="AY398" i="3"/>
  <c r="AX398" i="3"/>
  <c r="AW398" i="3"/>
  <c r="AV398" i="3"/>
  <c r="AU398" i="3"/>
  <c r="AT398" i="3"/>
  <c r="AS398" i="3"/>
  <c r="AM398" i="3" s="1"/>
  <c r="AQ398" i="3"/>
  <c r="AP398" i="3"/>
  <c r="AO398" i="3"/>
  <c r="AK398" i="3"/>
  <c r="AI398" i="3"/>
  <c r="AG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O398" i="3"/>
  <c r="N398" i="3"/>
  <c r="M398" i="3"/>
  <c r="L398" i="3"/>
  <c r="K398" i="3"/>
  <c r="BA397" i="3"/>
  <c r="AZ397" i="3"/>
  <c r="AY397" i="3"/>
  <c r="AX397" i="3"/>
  <c r="AW397" i="3"/>
  <c r="AV397" i="3"/>
  <c r="AU397" i="3"/>
  <c r="AT397" i="3"/>
  <c r="AS397" i="3"/>
  <c r="AQ397" i="3" s="1"/>
  <c r="AM397" i="3"/>
  <c r="AK397" i="3"/>
  <c r="AJ397" i="3"/>
  <c r="AI397" i="3"/>
  <c r="AG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O397" i="3"/>
  <c r="N397" i="3"/>
  <c r="M397" i="3"/>
  <c r="L397" i="3"/>
  <c r="K397" i="3"/>
  <c r="BA396" i="3"/>
  <c r="AZ396" i="3"/>
  <c r="AY396" i="3"/>
  <c r="AX396" i="3"/>
  <c r="AW396" i="3"/>
  <c r="AV396" i="3"/>
  <c r="AU396" i="3"/>
  <c r="AT396" i="3"/>
  <c r="AS396" i="3"/>
  <c r="AQ396" i="3" s="1"/>
  <c r="AO396" i="3"/>
  <c r="AE396" i="3"/>
  <c r="AK396" i="3" s="1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O396" i="3"/>
  <c r="N396" i="3"/>
  <c r="M396" i="3"/>
  <c r="L396" i="3"/>
  <c r="K396" i="3"/>
  <c r="BA395" i="3"/>
  <c r="AZ395" i="3"/>
  <c r="AY395" i="3"/>
  <c r="AX395" i="3"/>
  <c r="AW395" i="3"/>
  <c r="AV395" i="3"/>
  <c r="AU395" i="3"/>
  <c r="AT395" i="3"/>
  <c r="AS395" i="3"/>
  <c r="AQ395" i="3" s="1"/>
  <c r="AP395" i="3"/>
  <c r="AM395" i="3"/>
  <c r="AK395" i="3"/>
  <c r="AJ395" i="3"/>
  <c r="AG395" i="3"/>
  <c r="AE395" i="3"/>
  <c r="AI395" i="3" s="1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O395" i="3"/>
  <c r="N395" i="3"/>
  <c r="M395" i="3"/>
  <c r="L395" i="3"/>
  <c r="K395" i="3"/>
  <c r="BA394" i="3"/>
  <c r="AZ394" i="3"/>
  <c r="AY394" i="3"/>
  <c r="AX394" i="3"/>
  <c r="AW394" i="3"/>
  <c r="AV394" i="3"/>
  <c r="AU394" i="3"/>
  <c r="AT394" i="3"/>
  <c r="AS394" i="3"/>
  <c r="AQ394" i="3"/>
  <c r="AP394" i="3"/>
  <c r="AO394" i="3"/>
  <c r="AM394" i="3"/>
  <c r="AI394" i="3"/>
  <c r="AE394" i="3"/>
  <c r="AK394" i="3" s="1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O394" i="3"/>
  <c r="N394" i="3"/>
  <c r="M394" i="3"/>
  <c r="L394" i="3"/>
  <c r="K394" i="3"/>
  <c r="BA393" i="3"/>
  <c r="AZ393" i="3"/>
  <c r="AY393" i="3"/>
  <c r="AX393" i="3"/>
  <c r="AW393" i="3"/>
  <c r="AV393" i="3"/>
  <c r="AU393" i="3"/>
  <c r="AT393" i="3"/>
  <c r="AS393" i="3"/>
  <c r="AQ393" i="3" s="1"/>
  <c r="AJ393" i="3"/>
  <c r="AG393" i="3"/>
  <c r="AE393" i="3"/>
  <c r="AK393" i="3" s="1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O393" i="3"/>
  <c r="N393" i="3"/>
  <c r="M393" i="3"/>
  <c r="L393" i="3"/>
  <c r="K393" i="3"/>
  <c r="BA392" i="3"/>
  <c r="AZ392" i="3"/>
  <c r="AY392" i="3"/>
  <c r="AX392" i="3"/>
  <c r="AW392" i="3"/>
  <c r="AV392" i="3"/>
  <c r="AU392" i="3"/>
  <c r="AT392" i="3"/>
  <c r="AS392" i="3"/>
  <c r="AM392" i="3" s="1"/>
  <c r="AQ392" i="3"/>
  <c r="AP392" i="3"/>
  <c r="AO392" i="3"/>
  <c r="AK392" i="3"/>
  <c r="AI392" i="3"/>
  <c r="AG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O392" i="3"/>
  <c r="N392" i="3"/>
  <c r="M392" i="3"/>
  <c r="L392" i="3"/>
  <c r="K392" i="3"/>
  <c r="BA391" i="3"/>
  <c r="AZ391" i="3"/>
  <c r="AY391" i="3"/>
  <c r="AX391" i="3"/>
  <c r="AW391" i="3"/>
  <c r="AV391" i="3"/>
  <c r="AU391" i="3"/>
  <c r="AT391" i="3"/>
  <c r="AS391" i="3"/>
  <c r="AQ391" i="3" s="1"/>
  <c r="AM391" i="3"/>
  <c r="AK391" i="3"/>
  <c r="AJ391" i="3"/>
  <c r="AI391" i="3"/>
  <c r="AG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O391" i="3"/>
  <c r="N391" i="3"/>
  <c r="M391" i="3"/>
  <c r="L391" i="3"/>
  <c r="K391" i="3"/>
  <c r="BA390" i="3"/>
  <c r="AZ390" i="3"/>
  <c r="AY390" i="3"/>
  <c r="AX390" i="3"/>
  <c r="AW390" i="3"/>
  <c r="AV390" i="3"/>
  <c r="AU390" i="3"/>
  <c r="AT390" i="3"/>
  <c r="AS390" i="3"/>
  <c r="AQ390" i="3" s="1"/>
  <c r="AO390" i="3"/>
  <c r="AE390" i="3"/>
  <c r="AK390" i="3" s="1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O390" i="3"/>
  <c r="N390" i="3"/>
  <c r="M390" i="3"/>
  <c r="L390" i="3"/>
  <c r="K390" i="3"/>
  <c r="BA389" i="3"/>
  <c r="AZ389" i="3"/>
  <c r="AY389" i="3"/>
  <c r="AX389" i="3"/>
  <c r="AW389" i="3"/>
  <c r="AV389" i="3"/>
  <c r="AU389" i="3"/>
  <c r="AT389" i="3"/>
  <c r="AS389" i="3"/>
  <c r="AQ389" i="3" s="1"/>
  <c r="AP389" i="3"/>
  <c r="AM389" i="3"/>
  <c r="AK389" i="3"/>
  <c r="AJ389" i="3"/>
  <c r="AG389" i="3"/>
  <c r="AE389" i="3"/>
  <c r="AI389" i="3" s="1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O389" i="3"/>
  <c r="N389" i="3"/>
  <c r="M389" i="3"/>
  <c r="L389" i="3"/>
  <c r="K389" i="3"/>
  <c r="BA388" i="3"/>
  <c r="AZ388" i="3"/>
  <c r="AY388" i="3"/>
  <c r="AX388" i="3"/>
  <c r="AW388" i="3"/>
  <c r="AV388" i="3"/>
  <c r="AU388" i="3"/>
  <c r="AT388" i="3"/>
  <c r="AS388" i="3"/>
  <c r="AQ388" i="3"/>
  <c r="AP388" i="3"/>
  <c r="AO388" i="3"/>
  <c r="AM388" i="3"/>
  <c r="AI388" i="3"/>
  <c r="AE388" i="3"/>
  <c r="AK388" i="3" s="1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O388" i="3"/>
  <c r="N388" i="3"/>
  <c r="M388" i="3"/>
  <c r="L388" i="3"/>
  <c r="K388" i="3"/>
  <c r="BA387" i="3"/>
  <c r="AZ387" i="3"/>
  <c r="AY387" i="3"/>
  <c r="AX387" i="3"/>
  <c r="AW387" i="3"/>
  <c r="AV387" i="3"/>
  <c r="AU387" i="3"/>
  <c r="AT387" i="3"/>
  <c r="AS387" i="3"/>
  <c r="AQ387" i="3" s="1"/>
  <c r="AJ387" i="3"/>
  <c r="AG387" i="3"/>
  <c r="AE387" i="3"/>
  <c r="AK387" i="3" s="1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O387" i="3"/>
  <c r="N387" i="3"/>
  <c r="M387" i="3"/>
  <c r="L387" i="3"/>
  <c r="K387" i="3"/>
  <c r="BA386" i="3"/>
  <c r="AZ386" i="3"/>
  <c r="AY386" i="3"/>
  <c r="AX386" i="3"/>
  <c r="AW386" i="3"/>
  <c r="AV386" i="3"/>
  <c r="AU386" i="3"/>
  <c r="AT386" i="3"/>
  <c r="AS386" i="3"/>
  <c r="AM386" i="3" s="1"/>
  <c r="AQ386" i="3"/>
  <c r="AP386" i="3"/>
  <c r="AO386" i="3"/>
  <c r="AK386" i="3"/>
  <c r="AI386" i="3"/>
  <c r="AG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O386" i="3"/>
  <c r="N386" i="3"/>
  <c r="M386" i="3"/>
  <c r="L386" i="3"/>
  <c r="K386" i="3"/>
  <c r="BA385" i="3"/>
  <c r="AZ385" i="3"/>
  <c r="AY385" i="3"/>
  <c r="AX385" i="3"/>
  <c r="AW385" i="3"/>
  <c r="AV385" i="3"/>
  <c r="AU385" i="3"/>
  <c r="AT385" i="3"/>
  <c r="AS385" i="3"/>
  <c r="AQ385" i="3" s="1"/>
  <c r="AM385" i="3"/>
  <c r="AK385" i="3"/>
  <c r="AJ385" i="3"/>
  <c r="AI385" i="3"/>
  <c r="AG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O385" i="3"/>
  <c r="N385" i="3"/>
  <c r="M385" i="3"/>
  <c r="L385" i="3"/>
  <c r="K385" i="3"/>
  <c r="BA384" i="3"/>
  <c r="AZ384" i="3"/>
  <c r="AY384" i="3"/>
  <c r="AX384" i="3"/>
  <c r="AW384" i="3"/>
  <c r="AV384" i="3"/>
  <c r="AU384" i="3"/>
  <c r="AT384" i="3"/>
  <c r="AS384" i="3"/>
  <c r="AQ384" i="3" s="1"/>
  <c r="AO384" i="3"/>
  <c r="AE384" i="3"/>
  <c r="AK384" i="3" s="1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O384" i="3"/>
  <c r="N384" i="3"/>
  <c r="M384" i="3"/>
  <c r="L384" i="3"/>
  <c r="K384" i="3"/>
  <c r="BA383" i="3"/>
  <c r="AZ383" i="3"/>
  <c r="AY383" i="3"/>
  <c r="AX383" i="3"/>
  <c r="AW383" i="3"/>
  <c r="AV383" i="3"/>
  <c r="AU383" i="3"/>
  <c r="AT383" i="3"/>
  <c r="AS383" i="3"/>
  <c r="AQ383" i="3" s="1"/>
  <c r="AP383" i="3"/>
  <c r="AM383" i="3"/>
  <c r="AK383" i="3"/>
  <c r="AJ383" i="3"/>
  <c r="AG383" i="3"/>
  <c r="AE383" i="3"/>
  <c r="AI383" i="3" s="1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O383" i="3"/>
  <c r="N383" i="3"/>
  <c r="M383" i="3"/>
  <c r="L383" i="3"/>
  <c r="K383" i="3"/>
  <c r="BA382" i="3"/>
  <c r="AZ382" i="3"/>
  <c r="AY382" i="3"/>
  <c r="AX382" i="3"/>
  <c r="AW382" i="3"/>
  <c r="AV382" i="3"/>
  <c r="AU382" i="3"/>
  <c r="AT382" i="3"/>
  <c r="AS382" i="3"/>
  <c r="AQ382" i="3"/>
  <c r="AP382" i="3"/>
  <c r="AO382" i="3"/>
  <c r="AM382" i="3"/>
  <c r="AI382" i="3"/>
  <c r="AE382" i="3"/>
  <c r="AK382" i="3" s="1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O382" i="3"/>
  <c r="N382" i="3"/>
  <c r="M382" i="3"/>
  <c r="L382" i="3"/>
  <c r="K382" i="3"/>
  <c r="BA381" i="3"/>
  <c r="AZ381" i="3"/>
  <c r="AY381" i="3"/>
  <c r="AX381" i="3"/>
  <c r="AW381" i="3"/>
  <c r="AV381" i="3"/>
  <c r="AU381" i="3"/>
  <c r="AT381" i="3"/>
  <c r="AS381" i="3"/>
  <c r="AQ381" i="3" s="1"/>
  <c r="AJ381" i="3"/>
  <c r="AG381" i="3"/>
  <c r="AE381" i="3"/>
  <c r="AK381" i="3" s="1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O381" i="3"/>
  <c r="N381" i="3"/>
  <c r="M381" i="3"/>
  <c r="L381" i="3"/>
  <c r="K381" i="3"/>
  <c r="BA380" i="3"/>
  <c r="AZ380" i="3"/>
  <c r="AY380" i="3"/>
  <c r="AX380" i="3"/>
  <c r="AW380" i="3"/>
  <c r="AV380" i="3"/>
  <c r="AU380" i="3"/>
  <c r="AT380" i="3"/>
  <c r="AS380" i="3"/>
  <c r="AM380" i="3" s="1"/>
  <c r="AQ380" i="3"/>
  <c r="AP380" i="3"/>
  <c r="AO380" i="3"/>
  <c r="AK380" i="3"/>
  <c r="AI380" i="3"/>
  <c r="AG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O380" i="3"/>
  <c r="N380" i="3"/>
  <c r="M380" i="3"/>
  <c r="L380" i="3"/>
  <c r="K380" i="3"/>
  <c r="BA379" i="3"/>
  <c r="AZ379" i="3"/>
  <c r="AY379" i="3"/>
  <c r="AX379" i="3"/>
  <c r="AW379" i="3"/>
  <c r="AV379" i="3"/>
  <c r="AU379" i="3"/>
  <c r="AT379" i="3"/>
  <c r="AS379" i="3"/>
  <c r="AQ379" i="3" s="1"/>
  <c r="AM379" i="3"/>
  <c r="AK379" i="3"/>
  <c r="AJ379" i="3"/>
  <c r="AI379" i="3"/>
  <c r="AG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O379" i="3"/>
  <c r="N379" i="3"/>
  <c r="M379" i="3"/>
  <c r="L379" i="3"/>
  <c r="K379" i="3"/>
  <c r="BA378" i="3"/>
  <c r="AZ378" i="3"/>
  <c r="AY378" i="3"/>
  <c r="AX378" i="3"/>
  <c r="AW378" i="3"/>
  <c r="AV378" i="3"/>
  <c r="AU378" i="3"/>
  <c r="AT378" i="3"/>
  <c r="AS378" i="3"/>
  <c r="AQ378" i="3" s="1"/>
  <c r="AO378" i="3"/>
  <c r="AE378" i="3"/>
  <c r="AK378" i="3" s="1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O378" i="3"/>
  <c r="N378" i="3"/>
  <c r="M378" i="3"/>
  <c r="L378" i="3"/>
  <c r="K378" i="3"/>
  <c r="BA377" i="3"/>
  <c r="AZ377" i="3"/>
  <c r="AY377" i="3"/>
  <c r="AX377" i="3"/>
  <c r="AW377" i="3"/>
  <c r="AV377" i="3"/>
  <c r="AU377" i="3"/>
  <c r="AT377" i="3"/>
  <c r="AS377" i="3"/>
  <c r="AQ377" i="3" s="1"/>
  <c r="AP377" i="3"/>
  <c r="AM377" i="3"/>
  <c r="AK377" i="3"/>
  <c r="AJ377" i="3"/>
  <c r="AG377" i="3"/>
  <c r="AE377" i="3"/>
  <c r="AI377" i="3" s="1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O377" i="3"/>
  <c r="N377" i="3"/>
  <c r="M377" i="3"/>
  <c r="L377" i="3"/>
  <c r="K377" i="3"/>
  <c r="BA376" i="3"/>
  <c r="AZ376" i="3"/>
  <c r="AY376" i="3"/>
  <c r="AX376" i="3"/>
  <c r="AW376" i="3"/>
  <c r="AV376" i="3"/>
  <c r="AU376" i="3"/>
  <c r="AT376" i="3"/>
  <c r="AS376" i="3"/>
  <c r="AQ376" i="3"/>
  <c r="AP376" i="3"/>
  <c r="AO376" i="3"/>
  <c r="AM376" i="3"/>
  <c r="AI376" i="3"/>
  <c r="AE376" i="3"/>
  <c r="AK376" i="3" s="1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O376" i="3"/>
  <c r="N376" i="3"/>
  <c r="M376" i="3"/>
  <c r="L376" i="3"/>
  <c r="K376" i="3"/>
  <c r="BA375" i="3"/>
  <c r="AZ375" i="3"/>
  <c r="AY375" i="3"/>
  <c r="AX375" i="3"/>
  <c r="AW375" i="3"/>
  <c r="AV375" i="3"/>
  <c r="AU375" i="3"/>
  <c r="AT375" i="3"/>
  <c r="AS375" i="3"/>
  <c r="AQ375" i="3" s="1"/>
  <c r="AJ375" i="3"/>
  <c r="AG375" i="3"/>
  <c r="AE375" i="3"/>
  <c r="AK375" i="3" s="1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O375" i="3"/>
  <c r="N375" i="3"/>
  <c r="M375" i="3"/>
  <c r="L375" i="3"/>
  <c r="K375" i="3"/>
  <c r="BA374" i="3"/>
  <c r="AZ374" i="3"/>
  <c r="AY374" i="3"/>
  <c r="AX374" i="3"/>
  <c r="AW374" i="3"/>
  <c r="AV374" i="3"/>
  <c r="AU374" i="3"/>
  <c r="AT374" i="3"/>
  <c r="AS374" i="3"/>
  <c r="AM374" i="3" s="1"/>
  <c r="AQ374" i="3"/>
  <c r="AP374" i="3"/>
  <c r="AO374" i="3"/>
  <c r="AK374" i="3"/>
  <c r="AI374" i="3"/>
  <c r="AG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O374" i="3"/>
  <c r="N374" i="3"/>
  <c r="M374" i="3"/>
  <c r="L374" i="3"/>
  <c r="K374" i="3"/>
  <c r="BA373" i="3"/>
  <c r="AZ373" i="3"/>
  <c r="AY373" i="3"/>
  <c r="AX373" i="3"/>
  <c r="AW373" i="3"/>
  <c r="AV373" i="3"/>
  <c r="AU373" i="3"/>
  <c r="AT373" i="3"/>
  <c r="AS373" i="3"/>
  <c r="AQ373" i="3" s="1"/>
  <c r="AM373" i="3"/>
  <c r="AK373" i="3"/>
  <c r="AJ373" i="3"/>
  <c r="AI373" i="3"/>
  <c r="AG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O373" i="3"/>
  <c r="N373" i="3"/>
  <c r="M373" i="3"/>
  <c r="L373" i="3"/>
  <c r="K373" i="3"/>
  <c r="BA372" i="3"/>
  <c r="AZ372" i="3"/>
  <c r="AY372" i="3"/>
  <c r="AX372" i="3"/>
  <c r="AW372" i="3"/>
  <c r="AV372" i="3"/>
  <c r="AU372" i="3"/>
  <c r="AT372" i="3"/>
  <c r="AS372" i="3"/>
  <c r="AQ372" i="3" s="1"/>
  <c r="AO372" i="3"/>
  <c r="AE372" i="3"/>
  <c r="AK372" i="3" s="1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O372" i="3"/>
  <c r="N372" i="3"/>
  <c r="M372" i="3"/>
  <c r="L372" i="3"/>
  <c r="K372" i="3"/>
  <c r="BA371" i="3"/>
  <c r="AZ371" i="3"/>
  <c r="AY371" i="3"/>
  <c r="AX371" i="3"/>
  <c r="AW371" i="3"/>
  <c r="AV371" i="3"/>
  <c r="AU371" i="3"/>
  <c r="AT371" i="3"/>
  <c r="AS371" i="3"/>
  <c r="AQ371" i="3" s="1"/>
  <c r="AP371" i="3"/>
  <c r="AM371" i="3"/>
  <c r="AK371" i="3"/>
  <c r="AJ371" i="3"/>
  <c r="AG371" i="3"/>
  <c r="AE371" i="3"/>
  <c r="AI371" i="3" s="1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O371" i="3"/>
  <c r="N371" i="3"/>
  <c r="M371" i="3"/>
  <c r="L371" i="3"/>
  <c r="K371" i="3"/>
  <c r="BA370" i="3"/>
  <c r="AZ370" i="3"/>
  <c r="AY370" i="3"/>
  <c r="AX370" i="3"/>
  <c r="AW370" i="3"/>
  <c r="AV370" i="3"/>
  <c r="AU370" i="3"/>
  <c r="AT370" i="3"/>
  <c r="AS370" i="3"/>
  <c r="AQ370" i="3"/>
  <c r="AP370" i="3"/>
  <c r="AO370" i="3"/>
  <c r="AM370" i="3"/>
  <c r="AI370" i="3"/>
  <c r="AE370" i="3"/>
  <c r="AK370" i="3" s="1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O370" i="3"/>
  <c r="N370" i="3"/>
  <c r="M370" i="3"/>
  <c r="L370" i="3"/>
  <c r="K370" i="3"/>
  <c r="BA369" i="3"/>
  <c r="AZ369" i="3"/>
  <c r="AY369" i="3"/>
  <c r="AX369" i="3"/>
  <c r="AW369" i="3"/>
  <c r="AV369" i="3"/>
  <c r="AU369" i="3"/>
  <c r="AT369" i="3"/>
  <c r="AS369" i="3"/>
  <c r="AQ369" i="3" s="1"/>
  <c r="AJ369" i="3"/>
  <c r="AG369" i="3"/>
  <c r="AE369" i="3"/>
  <c r="AK369" i="3" s="1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O369" i="3"/>
  <c r="N369" i="3"/>
  <c r="M369" i="3"/>
  <c r="L369" i="3"/>
  <c r="K369" i="3"/>
  <c r="BA368" i="3"/>
  <c r="AZ368" i="3"/>
  <c r="AY368" i="3"/>
  <c r="AX368" i="3"/>
  <c r="AW368" i="3"/>
  <c r="AV368" i="3"/>
  <c r="AU368" i="3"/>
  <c r="AT368" i="3"/>
  <c r="AS368" i="3"/>
  <c r="AM368" i="3" s="1"/>
  <c r="AQ368" i="3"/>
  <c r="AP368" i="3"/>
  <c r="AO368" i="3"/>
  <c r="AK368" i="3"/>
  <c r="AI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O368" i="3"/>
  <c r="N368" i="3"/>
  <c r="M368" i="3"/>
  <c r="L368" i="3"/>
  <c r="K368" i="3"/>
  <c r="BA367" i="3"/>
  <c r="AZ367" i="3"/>
  <c r="AY367" i="3"/>
  <c r="AX367" i="3"/>
  <c r="AW367" i="3"/>
  <c r="AV367" i="3"/>
  <c r="AU367" i="3"/>
  <c r="AT367" i="3"/>
  <c r="AS367" i="3"/>
  <c r="AQ367" i="3" s="1"/>
  <c r="AM367" i="3"/>
  <c r="AK367" i="3"/>
  <c r="AJ367" i="3"/>
  <c r="AI367" i="3"/>
  <c r="AG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O367" i="3"/>
  <c r="N367" i="3"/>
  <c r="M367" i="3"/>
  <c r="L367" i="3"/>
  <c r="K367" i="3"/>
  <c r="BA366" i="3"/>
  <c r="AZ366" i="3"/>
  <c r="AY366" i="3"/>
  <c r="AX366" i="3"/>
  <c r="AW366" i="3"/>
  <c r="AV366" i="3"/>
  <c r="AU366" i="3"/>
  <c r="AT366" i="3"/>
  <c r="AS366" i="3"/>
  <c r="AQ366" i="3" s="1"/>
  <c r="AO366" i="3"/>
  <c r="AE366" i="3"/>
  <c r="AK366" i="3" s="1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O366" i="3"/>
  <c r="N366" i="3"/>
  <c r="M366" i="3"/>
  <c r="L366" i="3"/>
  <c r="K366" i="3"/>
  <c r="BA365" i="3"/>
  <c r="AZ365" i="3"/>
  <c r="AY365" i="3"/>
  <c r="AX365" i="3"/>
  <c r="AW365" i="3"/>
  <c r="AV365" i="3"/>
  <c r="AU365" i="3"/>
  <c r="AT365" i="3"/>
  <c r="AS365" i="3"/>
  <c r="AQ365" i="3" s="1"/>
  <c r="AP365" i="3"/>
  <c r="AM365" i="3"/>
  <c r="AK365" i="3"/>
  <c r="AJ365" i="3"/>
  <c r="AG365" i="3"/>
  <c r="AE365" i="3"/>
  <c r="AI365" i="3" s="1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O365" i="3"/>
  <c r="N365" i="3"/>
  <c r="M365" i="3"/>
  <c r="L365" i="3"/>
  <c r="K365" i="3"/>
  <c r="BA364" i="3"/>
  <c r="AZ364" i="3"/>
  <c r="AY364" i="3"/>
  <c r="AX364" i="3"/>
  <c r="AW364" i="3"/>
  <c r="AV364" i="3"/>
  <c r="AU364" i="3"/>
  <c r="AT364" i="3"/>
  <c r="AS364" i="3"/>
  <c r="AQ364" i="3"/>
  <c r="AP364" i="3"/>
  <c r="AO364" i="3"/>
  <c r="AM364" i="3"/>
  <c r="AI364" i="3"/>
  <c r="AE364" i="3"/>
  <c r="AK364" i="3" s="1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O364" i="3"/>
  <c r="N364" i="3"/>
  <c r="M364" i="3"/>
  <c r="L364" i="3"/>
  <c r="K364" i="3"/>
  <c r="BA363" i="3"/>
  <c r="AZ363" i="3"/>
  <c r="AY363" i="3"/>
  <c r="AX363" i="3"/>
  <c r="AW363" i="3"/>
  <c r="AV363" i="3"/>
  <c r="AU363" i="3"/>
  <c r="AT363" i="3"/>
  <c r="AS363" i="3"/>
  <c r="AQ363" i="3" s="1"/>
  <c r="AJ363" i="3"/>
  <c r="AG363" i="3"/>
  <c r="AE363" i="3"/>
  <c r="AK363" i="3" s="1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O363" i="3"/>
  <c r="N363" i="3"/>
  <c r="M363" i="3"/>
  <c r="L363" i="3"/>
  <c r="K363" i="3"/>
  <c r="BA362" i="3"/>
  <c r="AZ362" i="3"/>
  <c r="AY362" i="3"/>
  <c r="AX362" i="3"/>
  <c r="AW362" i="3"/>
  <c r="AV362" i="3"/>
  <c r="AU362" i="3"/>
  <c r="AT362" i="3"/>
  <c r="AS362" i="3"/>
  <c r="AM362" i="3" s="1"/>
  <c r="AQ362" i="3"/>
  <c r="AP362" i="3"/>
  <c r="AO362" i="3"/>
  <c r="AK362" i="3"/>
  <c r="AI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O362" i="3"/>
  <c r="N362" i="3"/>
  <c r="M362" i="3"/>
  <c r="L362" i="3"/>
  <c r="K362" i="3"/>
  <c r="BA361" i="3"/>
  <c r="AZ361" i="3"/>
  <c r="AY361" i="3"/>
  <c r="AX361" i="3"/>
  <c r="AW361" i="3"/>
  <c r="AV361" i="3"/>
  <c r="AU361" i="3"/>
  <c r="AT361" i="3"/>
  <c r="AS361" i="3"/>
  <c r="AQ361" i="3" s="1"/>
  <c r="AM361" i="3"/>
  <c r="AK361" i="3"/>
  <c r="AJ361" i="3"/>
  <c r="AI361" i="3"/>
  <c r="AG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O361" i="3"/>
  <c r="N361" i="3"/>
  <c r="M361" i="3"/>
  <c r="L361" i="3"/>
  <c r="K361" i="3"/>
  <c r="BA360" i="3"/>
  <c r="AZ360" i="3"/>
  <c r="AY360" i="3"/>
  <c r="AX360" i="3"/>
  <c r="AW360" i="3"/>
  <c r="AV360" i="3"/>
  <c r="AU360" i="3"/>
  <c r="AT360" i="3"/>
  <c r="AS360" i="3"/>
  <c r="AQ360" i="3" s="1"/>
  <c r="AO360" i="3"/>
  <c r="AE360" i="3"/>
  <c r="AK360" i="3" s="1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O360" i="3"/>
  <c r="N360" i="3"/>
  <c r="M360" i="3"/>
  <c r="L360" i="3"/>
  <c r="K360" i="3"/>
  <c r="BA359" i="3"/>
  <c r="AZ359" i="3"/>
  <c r="AY359" i="3"/>
  <c r="AX359" i="3"/>
  <c r="AW359" i="3"/>
  <c r="AV359" i="3"/>
  <c r="AU359" i="3"/>
  <c r="AT359" i="3"/>
  <c r="AS359" i="3"/>
  <c r="AQ359" i="3" s="1"/>
  <c r="AP359" i="3"/>
  <c r="AM359" i="3"/>
  <c r="AK359" i="3"/>
  <c r="AJ359" i="3"/>
  <c r="AG359" i="3"/>
  <c r="AE359" i="3"/>
  <c r="AI359" i="3" s="1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O359" i="3"/>
  <c r="N359" i="3"/>
  <c r="M359" i="3"/>
  <c r="L359" i="3"/>
  <c r="K359" i="3"/>
  <c r="BA358" i="3"/>
  <c r="AZ358" i="3"/>
  <c r="AY358" i="3"/>
  <c r="AX358" i="3"/>
  <c r="AW358" i="3"/>
  <c r="AV358" i="3"/>
  <c r="AU358" i="3"/>
  <c r="AT358" i="3"/>
  <c r="AS358" i="3"/>
  <c r="AQ358" i="3"/>
  <c r="AP358" i="3"/>
  <c r="AO358" i="3"/>
  <c r="AM358" i="3"/>
  <c r="AI358" i="3"/>
  <c r="AE358" i="3"/>
  <c r="AK358" i="3" s="1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O358" i="3"/>
  <c r="N358" i="3"/>
  <c r="M358" i="3"/>
  <c r="L358" i="3"/>
  <c r="K358" i="3"/>
  <c r="BA357" i="3"/>
  <c r="AZ357" i="3"/>
  <c r="AY357" i="3"/>
  <c r="AX357" i="3"/>
  <c r="AW357" i="3"/>
  <c r="AV357" i="3"/>
  <c r="AU357" i="3"/>
  <c r="AT357" i="3"/>
  <c r="AS357" i="3"/>
  <c r="AQ357" i="3" s="1"/>
  <c r="AJ357" i="3"/>
  <c r="AG357" i="3"/>
  <c r="AE357" i="3"/>
  <c r="AK357" i="3" s="1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O357" i="3"/>
  <c r="N357" i="3"/>
  <c r="M357" i="3"/>
  <c r="L357" i="3"/>
  <c r="K357" i="3"/>
  <c r="BA356" i="3"/>
  <c r="AZ356" i="3"/>
  <c r="AY356" i="3"/>
  <c r="AX356" i="3"/>
  <c r="AW356" i="3"/>
  <c r="AV356" i="3"/>
  <c r="AU356" i="3"/>
  <c r="AT356" i="3"/>
  <c r="AS356" i="3"/>
  <c r="AM356" i="3" s="1"/>
  <c r="AQ356" i="3"/>
  <c r="AP356" i="3"/>
  <c r="AO356" i="3"/>
  <c r="AK356" i="3"/>
  <c r="AI356" i="3"/>
  <c r="AG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O356" i="3"/>
  <c r="N356" i="3"/>
  <c r="M356" i="3"/>
  <c r="L356" i="3"/>
  <c r="K356" i="3"/>
  <c r="BA355" i="3"/>
  <c r="AZ355" i="3"/>
  <c r="AY355" i="3"/>
  <c r="AX355" i="3"/>
  <c r="AW355" i="3"/>
  <c r="AV355" i="3"/>
  <c r="AU355" i="3"/>
  <c r="AT355" i="3"/>
  <c r="AS355" i="3"/>
  <c r="AQ355" i="3" s="1"/>
  <c r="AM355" i="3"/>
  <c r="AK355" i="3"/>
  <c r="AJ355" i="3"/>
  <c r="AI355" i="3"/>
  <c r="AG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O355" i="3"/>
  <c r="N355" i="3"/>
  <c r="M355" i="3"/>
  <c r="L355" i="3"/>
  <c r="K355" i="3"/>
  <c r="BA354" i="3"/>
  <c r="AZ354" i="3"/>
  <c r="AY354" i="3"/>
  <c r="AX354" i="3"/>
  <c r="AW354" i="3"/>
  <c r="AV354" i="3"/>
  <c r="AU354" i="3"/>
  <c r="AT354" i="3"/>
  <c r="AS354" i="3"/>
  <c r="AQ354" i="3" s="1"/>
  <c r="AO354" i="3"/>
  <c r="AE354" i="3"/>
  <c r="AK354" i="3" s="1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O354" i="3"/>
  <c r="N354" i="3"/>
  <c r="M354" i="3"/>
  <c r="L354" i="3"/>
  <c r="K354" i="3"/>
  <c r="BA353" i="3"/>
  <c r="AZ353" i="3"/>
  <c r="AY353" i="3"/>
  <c r="AX353" i="3"/>
  <c r="AW353" i="3"/>
  <c r="AV353" i="3"/>
  <c r="AU353" i="3"/>
  <c r="AT353" i="3"/>
  <c r="AS353" i="3"/>
  <c r="AQ353" i="3" s="1"/>
  <c r="AP353" i="3"/>
  <c r="AM353" i="3"/>
  <c r="AK353" i="3"/>
  <c r="AJ353" i="3"/>
  <c r="AG353" i="3"/>
  <c r="AE353" i="3"/>
  <c r="AI353" i="3" s="1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O353" i="3"/>
  <c r="N353" i="3"/>
  <c r="M353" i="3"/>
  <c r="L353" i="3"/>
  <c r="K353" i="3"/>
  <c r="BA352" i="3"/>
  <c r="AZ352" i="3"/>
  <c r="AY352" i="3"/>
  <c r="AX352" i="3"/>
  <c r="AW352" i="3"/>
  <c r="AV352" i="3"/>
  <c r="AU352" i="3"/>
  <c r="AT352" i="3"/>
  <c r="AS352" i="3"/>
  <c r="AQ352" i="3"/>
  <c r="AP352" i="3"/>
  <c r="AO352" i="3"/>
  <c r="AM352" i="3"/>
  <c r="AI352" i="3"/>
  <c r="AE352" i="3"/>
  <c r="AK352" i="3" s="1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O352" i="3"/>
  <c r="N352" i="3"/>
  <c r="M352" i="3"/>
  <c r="L352" i="3"/>
  <c r="K352" i="3"/>
  <c r="BA351" i="3"/>
  <c r="AZ351" i="3"/>
  <c r="AY351" i="3"/>
  <c r="AX351" i="3"/>
  <c r="AW351" i="3"/>
  <c r="AV351" i="3"/>
  <c r="AU351" i="3"/>
  <c r="AT351" i="3"/>
  <c r="AS351" i="3"/>
  <c r="AQ351" i="3" s="1"/>
  <c r="AJ351" i="3"/>
  <c r="AG351" i="3"/>
  <c r="AE351" i="3"/>
  <c r="AK351" i="3" s="1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O351" i="3"/>
  <c r="N351" i="3"/>
  <c r="M351" i="3"/>
  <c r="L351" i="3"/>
  <c r="K351" i="3"/>
  <c r="BA350" i="3"/>
  <c r="AZ350" i="3"/>
  <c r="AY350" i="3"/>
  <c r="AX350" i="3"/>
  <c r="AW350" i="3"/>
  <c r="AV350" i="3"/>
  <c r="AU350" i="3"/>
  <c r="AT350" i="3"/>
  <c r="AS350" i="3"/>
  <c r="AM350" i="3" s="1"/>
  <c r="AQ350" i="3"/>
  <c r="AP350" i="3"/>
  <c r="AO350" i="3"/>
  <c r="AK350" i="3"/>
  <c r="AI350" i="3"/>
  <c r="AG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O350" i="3"/>
  <c r="N350" i="3"/>
  <c r="M350" i="3"/>
  <c r="L350" i="3"/>
  <c r="K350" i="3"/>
  <c r="BA349" i="3"/>
  <c r="AZ349" i="3"/>
  <c r="AY349" i="3"/>
  <c r="AX349" i="3"/>
  <c r="AW349" i="3"/>
  <c r="AV349" i="3"/>
  <c r="AU349" i="3"/>
  <c r="AT349" i="3"/>
  <c r="AS349" i="3"/>
  <c r="AQ349" i="3" s="1"/>
  <c r="AM349" i="3"/>
  <c r="AK349" i="3"/>
  <c r="AJ349" i="3"/>
  <c r="AI349" i="3"/>
  <c r="AG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O349" i="3"/>
  <c r="N349" i="3"/>
  <c r="M349" i="3"/>
  <c r="L349" i="3"/>
  <c r="K349" i="3"/>
  <c r="BA348" i="3"/>
  <c r="AZ348" i="3"/>
  <c r="AY348" i="3"/>
  <c r="AX348" i="3"/>
  <c r="AW348" i="3"/>
  <c r="AV348" i="3"/>
  <c r="AU348" i="3"/>
  <c r="AT348" i="3"/>
  <c r="AS348" i="3"/>
  <c r="AQ348" i="3" s="1"/>
  <c r="AO348" i="3"/>
  <c r="AE348" i="3"/>
  <c r="AK348" i="3" s="1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O348" i="3"/>
  <c r="N348" i="3"/>
  <c r="M348" i="3"/>
  <c r="L348" i="3"/>
  <c r="K348" i="3"/>
  <c r="BA347" i="3"/>
  <c r="AZ347" i="3"/>
  <c r="AY347" i="3"/>
  <c r="AX347" i="3"/>
  <c r="AW347" i="3"/>
  <c r="AV347" i="3"/>
  <c r="AU347" i="3"/>
  <c r="AT347" i="3"/>
  <c r="AS347" i="3"/>
  <c r="AQ347" i="3" s="1"/>
  <c r="AP347" i="3"/>
  <c r="AM347" i="3"/>
  <c r="AK347" i="3"/>
  <c r="AJ347" i="3"/>
  <c r="AG347" i="3"/>
  <c r="AE347" i="3"/>
  <c r="AI347" i="3" s="1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O347" i="3"/>
  <c r="N347" i="3"/>
  <c r="M347" i="3"/>
  <c r="L347" i="3"/>
  <c r="K347" i="3"/>
  <c r="BA346" i="3"/>
  <c r="AZ346" i="3"/>
  <c r="AY346" i="3"/>
  <c r="AX346" i="3"/>
  <c r="AW346" i="3"/>
  <c r="AV346" i="3"/>
  <c r="AU346" i="3"/>
  <c r="AT346" i="3"/>
  <c r="AS346" i="3"/>
  <c r="AQ346" i="3"/>
  <c r="AP346" i="3"/>
  <c r="AO346" i="3"/>
  <c r="AM346" i="3"/>
  <c r="AI346" i="3"/>
  <c r="AE346" i="3"/>
  <c r="AK346" i="3" s="1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O346" i="3"/>
  <c r="N346" i="3"/>
  <c r="M346" i="3"/>
  <c r="L346" i="3"/>
  <c r="K346" i="3"/>
  <c r="BA345" i="3"/>
  <c r="AZ345" i="3"/>
  <c r="AY345" i="3"/>
  <c r="AX345" i="3"/>
  <c r="AW345" i="3"/>
  <c r="AV345" i="3"/>
  <c r="AU345" i="3"/>
  <c r="AT345" i="3"/>
  <c r="AS345" i="3"/>
  <c r="AQ345" i="3" s="1"/>
  <c r="AJ345" i="3"/>
  <c r="AG345" i="3"/>
  <c r="AE345" i="3"/>
  <c r="AK345" i="3" s="1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O345" i="3"/>
  <c r="N345" i="3"/>
  <c r="M345" i="3"/>
  <c r="L345" i="3"/>
  <c r="K345" i="3"/>
  <c r="BA344" i="3"/>
  <c r="AZ344" i="3"/>
  <c r="AY344" i="3"/>
  <c r="AX344" i="3"/>
  <c r="AW344" i="3"/>
  <c r="AV344" i="3"/>
  <c r="AU344" i="3"/>
  <c r="AT344" i="3"/>
  <c r="AS344" i="3"/>
  <c r="AM344" i="3" s="1"/>
  <c r="AQ344" i="3"/>
  <c r="AP344" i="3"/>
  <c r="AO344" i="3"/>
  <c r="AK344" i="3"/>
  <c r="AI344" i="3"/>
  <c r="AG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O344" i="3"/>
  <c r="N344" i="3"/>
  <c r="M344" i="3"/>
  <c r="L344" i="3"/>
  <c r="K344" i="3"/>
  <c r="BA343" i="3"/>
  <c r="AZ343" i="3"/>
  <c r="AY343" i="3"/>
  <c r="AX343" i="3"/>
  <c r="AW343" i="3"/>
  <c r="AV343" i="3"/>
  <c r="AU343" i="3"/>
  <c r="AT343" i="3"/>
  <c r="AS343" i="3"/>
  <c r="AQ343" i="3" s="1"/>
  <c r="AM343" i="3"/>
  <c r="AK343" i="3"/>
  <c r="AJ343" i="3"/>
  <c r="AI343" i="3"/>
  <c r="AG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O343" i="3"/>
  <c r="N343" i="3"/>
  <c r="M343" i="3"/>
  <c r="L343" i="3"/>
  <c r="K343" i="3"/>
  <c r="BA342" i="3"/>
  <c r="AZ342" i="3"/>
  <c r="AY342" i="3"/>
  <c r="AX342" i="3"/>
  <c r="AW342" i="3"/>
  <c r="AV342" i="3"/>
  <c r="AU342" i="3"/>
  <c r="AT342" i="3"/>
  <c r="AS342" i="3"/>
  <c r="AQ342" i="3" s="1"/>
  <c r="AO342" i="3"/>
  <c r="AE342" i="3"/>
  <c r="AK342" i="3" s="1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O342" i="3"/>
  <c r="N342" i="3"/>
  <c r="M342" i="3"/>
  <c r="L342" i="3"/>
  <c r="K342" i="3"/>
  <c r="BA341" i="3"/>
  <c r="AZ341" i="3"/>
  <c r="AY341" i="3"/>
  <c r="AX341" i="3"/>
  <c r="AW341" i="3"/>
  <c r="AV341" i="3"/>
  <c r="AU341" i="3"/>
  <c r="AT341" i="3"/>
  <c r="AS341" i="3"/>
  <c r="AQ341" i="3" s="1"/>
  <c r="AP341" i="3"/>
  <c r="AM341" i="3"/>
  <c r="AK341" i="3"/>
  <c r="AJ341" i="3"/>
  <c r="AG341" i="3"/>
  <c r="AE341" i="3"/>
  <c r="AI341" i="3" s="1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O341" i="3"/>
  <c r="N341" i="3"/>
  <c r="M341" i="3"/>
  <c r="L341" i="3"/>
  <c r="K341" i="3"/>
  <c r="BA340" i="3"/>
  <c r="AZ340" i="3"/>
  <c r="AY340" i="3"/>
  <c r="AX340" i="3"/>
  <c r="AW340" i="3"/>
  <c r="AV340" i="3"/>
  <c r="AU340" i="3"/>
  <c r="AT340" i="3"/>
  <c r="AS340" i="3"/>
  <c r="AQ340" i="3"/>
  <c r="AP340" i="3"/>
  <c r="AO340" i="3"/>
  <c r="AM340" i="3"/>
  <c r="AI340" i="3"/>
  <c r="AE340" i="3"/>
  <c r="AK340" i="3" s="1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O340" i="3"/>
  <c r="N340" i="3"/>
  <c r="M340" i="3"/>
  <c r="L340" i="3"/>
  <c r="K340" i="3"/>
  <c r="BA339" i="3"/>
  <c r="AZ339" i="3"/>
  <c r="AY339" i="3"/>
  <c r="AX339" i="3"/>
  <c r="AW339" i="3"/>
  <c r="AV339" i="3"/>
  <c r="AU339" i="3"/>
  <c r="AT339" i="3"/>
  <c r="AS339" i="3"/>
  <c r="AQ339" i="3" s="1"/>
  <c r="AJ339" i="3"/>
  <c r="AG339" i="3"/>
  <c r="AE339" i="3"/>
  <c r="AK339" i="3" s="1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O339" i="3"/>
  <c r="N339" i="3"/>
  <c r="M339" i="3"/>
  <c r="L339" i="3"/>
  <c r="K339" i="3"/>
  <c r="BA338" i="3"/>
  <c r="AY338" i="3"/>
  <c r="AX338" i="3"/>
  <c r="AZ338" i="3" s="1"/>
  <c r="AW338" i="3"/>
  <c r="AV338" i="3"/>
  <c r="AU338" i="3"/>
  <c r="AS338" i="3"/>
  <c r="AQ338" i="3"/>
  <c r="AP338" i="3"/>
  <c r="AO338" i="3"/>
  <c r="AM338" i="3"/>
  <c r="AI338" i="3"/>
  <c r="AE338" i="3"/>
  <c r="AK338" i="3" s="1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O338" i="3"/>
  <c r="N338" i="3"/>
  <c r="M338" i="3"/>
  <c r="L338" i="3"/>
  <c r="K338" i="3"/>
  <c r="BA337" i="3"/>
  <c r="AY337" i="3"/>
  <c r="AX337" i="3"/>
  <c r="AZ337" i="3" s="1"/>
  <c r="AW337" i="3"/>
  <c r="AV337" i="3"/>
  <c r="AU337" i="3"/>
  <c r="AS337" i="3"/>
  <c r="AQ337" i="3" s="1"/>
  <c r="AP337" i="3"/>
  <c r="AM337" i="3"/>
  <c r="AK337" i="3"/>
  <c r="AJ337" i="3"/>
  <c r="AG337" i="3"/>
  <c r="AE337" i="3"/>
  <c r="AI337" i="3" s="1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O337" i="3"/>
  <c r="N337" i="3"/>
  <c r="M337" i="3"/>
  <c r="L337" i="3"/>
  <c r="K337" i="3"/>
  <c r="BA336" i="3"/>
  <c r="AY336" i="3"/>
  <c r="AX336" i="3"/>
  <c r="AZ336" i="3" s="1"/>
  <c r="AW336" i="3"/>
  <c r="AV336" i="3"/>
  <c r="AU336" i="3"/>
  <c r="AS336" i="3"/>
  <c r="AQ336" i="3" s="1"/>
  <c r="AO336" i="3"/>
  <c r="AE336" i="3"/>
  <c r="AK336" i="3" s="1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O336" i="3"/>
  <c r="N336" i="3"/>
  <c r="M336" i="3"/>
  <c r="L336" i="3"/>
  <c r="K336" i="3"/>
  <c r="BA335" i="3"/>
  <c r="AY335" i="3"/>
  <c r="AX335" i="3"/>
  <c r="AZ335" i="3" s="1"/>
  <c r="AW335" i="3"/>
  <c r="AV335" i="3"/>
  <c r="AU335" i="3"/>
  <c r="AS335" i="3"/>
  <c r="AQ335" i="3" s="1"/>
  <c r="AM335" i="3"/>
  <c r="AK335" i="3"/>
  <c r="AJ335" i="3"/>
  <c r="AI335" i="3"/>
  <c r="AG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O335" i="3"/>
  <c r="N335" i="3"/>
  <c r="M335" i="3"/>
  <c r="L335" i="3"/>
  <c r="K335" i="3"/>
  <c r="BA334" i="3"/>
  <c r="AY334" i="3"/>
  <c r="AX334" i="3"/>
  <c r="AZ334" i="3" s="1"/>
  <c r="AW334" i="3"/>
  <c r="AV334" i="3"/>
  <c r="AU334" i="3"/>
  <c r="AS334" i="3"/>
  <c r="AM334" i="3" s="1"/>
  <c r="AQ334" i="3"/>
  <c r="AP334" i="3"/>
  <c r="AO334" i="3"/>
  <c r="AK334" i="3"/>
  <c r="AI334" i="3"/>
  <c r="AG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O334" i="3"/>
  <c r="N334" i="3"/>
  <c r="M334" i="3"/>
  <c r="L334" i="3"/>
  <c r="K334" i="3"/>
  <c r="BA333" i="3"/>
  <c r="AY333" i="3"/>
  <c r="AX333" i="3"/>
  <c r="AZ333" i="3" s="1"/>
  <c r="AW333" i="3"/>
  <c r="AV333" i="3"/>
  <c r="AU333" i="3"/>
  <c r="AS333" i="3"/>
  <c r="AQ333" i="3" s="1"/>
  <c r="AJ333" i="3"/>
  <c r="AG333" i="3"/>
  <c r="AE333" i="3"/>
  <c r="AK333" i="3" s="1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O333" i="3"/>
  <c r="N333" i="3"/>
  <c r="M333" i="3"/>
  <c r="L333" i="3"/>
  <c r="K333" i="3"/>
  <c r="BA332" i="3"/>
  <c r="AY332" i="3"/>
  <c r="AX332" i="3"/>
  <c r="AZ332" i="3" s="1"/>
  <c r="AW332" i="3"/>
  <c r="AV332" i="3"/>
  <c r="AU332" i="3"/>
  <c r="AS332" i="3"/>
  <c r="AQ332" i="3"/>
  <c r="AP332" i="3"/>
  <c r="AO332" i="3"/>
  <c r="AM332" i="3"/>
  <c r="AI332" i="3"/>
  <c r="AE332" i="3"/>
  <c r="AK332" i="3" s="1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O332" i="3"/>
  <c r="N332" i="3"/>
  <c r="M332" i="3"/>
  <c r="L332" i="3"/>
  <c r="K332" i="3"/>
  <c r="BA331" i="3"/>
  <c r="AY331" i="3"/>
  <c r="AX331" i="3"/>
  <c r="AZ331" i="3" s="1"/>
  <c r="AW331" i="3"/>
  <c r="AV331" i="3"/>
  <c r="AU331" i="3"/>
  <c r="AS331" i="3"/>
  <c r="AQ331" i="3" s="1"/>
  <c r="AP331" i="3"/>
  <c r="AM331" i="3"/>
  <c r="AK331" i="3"/>
  <c r="AJ331" i="3"/>
  <c r="AG331" i="3"/>
  <c r="AE331" i="3"/>
  <c r="AI331" i="3" s="1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O331" i="3"/>
  <c r="N331" i="3"/>
  <c r="M331" i="3"/>
  <c r="L331" i="3"/>
  <c r="K331" i="3"/>
  <c r="BA330" i="3"/>
  <c r="AY330" i="3"/>
  <c r="AX330" i="3"/>
  <c r="AZ330" i="3" s="1"/>
  <c r="AW330" i="3"/>
  <c r="AV330" i="3"/>
  <c r="AU330" i="3"/>
  <c r="AS330" i="3"/>
  <c r="AQ330" i="3" s="1"/>
  <c r="AO330" i="3"/>
  <c r="AE330" i="3"/>
  <c r="AK330" i="3" s="1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O330" i="3"/>
  <c r="N330" i="3"/>
  <c r="M330" i="3"/>
  <c r="L330" i="3"/>
  <c r="K330" i="3"/>
  <c r="BA329" i="3"/>
  <c r="AY329" i="3"/>
  <c r="AX329" i="3"/>
  <c r="AZ329" i="3" s="1"/>
  <c r="AW329" i="3"/>
  <c r="AV329" i="3"/>
  <c r="AU329" i="3"/>
  <c r="AS329" i="3"/>
  <c r="AQ329" i="3" s="1"/>
  <c r="AM329" i="3"/>
  <c r="AK329" i="3"/>
  <c r="AJ329" i="3"/>
  <c r="AI329" i="3"/>
  <c r="AG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O329" i="3"/>
  <c r="N329" i="3"/>
  <c r="M329" i="3"/>
  <c r="L329" i="3"/>
  <c r="K329" i="3"/>
  <c r="BA328" i="3"/>
  <c r="AY328" i="3"/>
  <c r="AX328" i="3"/>
  <c r="AZ328" i="3" s="1"/>
  <c r="AW328" i="3"/>
  <c r="AV328" i="3"/>
  <c r="AU328" i="3"/>
  <c r="AS328" i="3"/>
  <c r="AM328" i="3" s="1"/>
  <c r="AQ328" i="3"/>
  <c r="AP328" i="3"/>
  <c r="AO328" i="3"/>
  <c r="AK328" i="3"/>
  <c r="AI328" i="3"/>
  <c r="AG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O328" i="3"/>
  <c r="N328" i="3"/>
  <c r="M328" i="3"/>
  <c r="L328" i="3"/>
  <c r="K328" i="3"/>
  <c r="BA327" i="3"/>
  <c r="AY327" i="3"/>
  <c r="AX327" i="3"/>
  <c r="AZ327" i="3" s="1"/>
  <c r="AW327" i="3"/>
  <c r="AV327" i="3"/>
  <c r="AU327" i="3"/>
  <c r="AS327" i="3"/>
  <c r="AQ327" i="3" s="1"/>
  <c r="AJ327" i="3"/>
  <c r="AG327" i="3"/>
  <c r="AF327" i="3"/>
  <c r="AE327" i="3"/>
  <c r="AH327" i="3" s="1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O327" i="3"/>
  <c r="N327" i="3"/>
  <c r="M327" i="3"/>
  <c r="L327" i="3"/>
  <c r="K327" i="3"/>
  <c r="BA326" i="3"/>
  <c r="AX326" i="3"/>
  <c r="AW326" i="3" s="1"/>
  <c r="AS326" i="3"/>
  <c r="AN326" i="3" s="1"/>
  <c r="AL326" i="3"/>
  <c r="AE326" i="3"/>
  <c r="AH326" i="3" s="1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O326" i="3"/>
  <c r="N326" i="3"/>
  <c r="M326" i="3"/>
  <c r="L326" i="3"/>
  <c r="K326" i="3"/>
  <c r="BA325" i="3"/>
  <c r="AY325" i="3"/>
  <c r="AX325" i="3"/>
  <c r="AW325" i="3" s="1"/>
  <c r="AV325" i="3"/>
  <c r="AS325" i="3"/>
  <c r="AN325" i="3" s="1"/>
  <c r="AO325" i="3"/>
  <c r="AL325" i="3"/>
  <c r="AG325" i="3"/>
  <c r="AE325" i="3"/>
  <c r="AH325" i="3" s="1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O325" i="3"/>
  <c r="N325" i="3"/>
  <c r="M325" i="3"/>
  <c r="L325" i="3"/>
  <c r="K325" i="3"/>
  <c r="AX324" i="3"/>
  <c r="AW324" i="3" s="1"/>
  <c r="AS324" i="3"/>
  <c r="AN324" i="3" s="1"/>
  <c r="AQ324" i="3"/>
  <c r="AO324" i="3"/>
  <c r="AM324" i="3"/>
  <c r="AL324" i="3"/>
  <c r="AJ324" i="3"/>
  <c r="AG324" i="3"/>
  <c r="AF324" i="3"/>
  <c r="AE324" i="3"/>
  <c r="AH324" i="3" s="1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O324" i="3"/>
  <c r="N324" i="3"/>
  <c r="M324" i="3"/>
  <c r="L324" i="3"/>
  <c r="K324" i="3"/>
  <c r="BA323" i="3"/>
  <c r="AY323" i="3"/>
  <c r="AX323" i="3"/>
  <c r="AZ323" i="3" s="1"/>
  <c r="AU323" i="3"/>
  <c r="AS323" i="3"/>
  <c r="AN323" i="3" s="1"/>
  <c r="AO323" i="3"/>
  <c r="AM323" i="3"/>
  <c r="AI323" i="3"/>
  <c r="AG323" i="3"/>
  <c r="AF323" i="3"/>
  <c r="AE323" i="3"/>
  <c r="AH323" i="3" s="1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O323" i="3"/>
  <c r="N323" i="3"/>
  <c r="M323" i="3"/>
  <c r="L323" i="3"/>
  <c r="K323" i="3"/>
  <c r="BA322" i="3"/>
  <c r="AY322" i="3"/>
  <c r="AX322" i="3"/>
  <c r="AZ322" i="3" s="1"/>
  <c r="AU322" i="3"/>
  <c r="AS322" i="3"/>
  <c r="AN322" i="3" s="1"/>
  <c r="AO322" i="3"/>
  <c r="AM322" i="3"/>
  <c r="AI322" i="3"/>
  <c r="AG322" i="3"/>
  <c r="AF322" i="3"/>
  <c r="AE322" i="3"/>
  <c r="AH322" i="3" s="1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O322" i="3"/>
  <c r="N322" i="3"/>
  <c r="M322" i="3"/>
  <c r="L322" i="3"/>
  <c r="K322" i="3"/>
  <c r="BA321" i="3"/>
  <c r="AY321" i="3"/>
  <c r="AX321" i="3"/>
  <c r="AZ321" i="3" s="1"/>
  <c r="AU321" i="3"/>
  <c r="AS321" i="3"/>
  <c r="AN321" i="3" s="1"/>
  <c r="AO321" i="3"/>
  <c r="AM321" i="3"/>
  <c r="AI321" i="3"/>
  <c r="AG321" i="3"/>
  <c r="AF321" i="3"/>
  <c r="AE321" i="3"/>
  <c r="AH321" i="3" s="1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O321" i="3"/>
  <c r="N321" i="3"/>
  <c r="M321" i="3"/>
  <c r="L321" i="3"/>
  <c r="K321" i="3"/>
  <c r="BA320" i="3"/>
  <c r="AY320" i="3"/>
  <c r="AX320" i="3"/>
  <c r="AZ320" i="3" s="1"/>
  <c r="AU320" i="3"/>
  <c r="AS320" i="3"/>
  <c r="AN320" i="3" s="1"/>
  <c r="AO320" i="3"/>
  <c r="AM320" i="3"/>
  <c r="AI320" i="3"/>
  <c r="AG320" i="3"/>
  <c r="AF320" i="3"/>
  <c r="AE320" i="3"/>
  <c r="AH320" i="3" s="1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O320" i="3"/>
  <c r="N320" i="3"/>
  <c r="M320" i="3"/>
  <c r="L320" i="3"/>
  <c r="K320" i="3"/>
  <c r="BA319" i="3"/>
  <c r="AY319" i="3"/>
  <c r="AX319" i="3"/>
  <c r="AZ319" i="3" s="1"/>
  <c r="AU319" i="3"/>
  <c r="AS319" i="3"/>
  <c r="AN319" i="3" s="1"/>
  <c r="AO319" i="3"/>
  <c r="AM319" i="3"/>
  <c r="AI319" i="3"/>
  <c r="AG319" i="3"/>
  <c r="AF319" i="3"/>
  <c r="AE319" i="3"/>
  <c r="AH319" i="3" s="1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O319" i="3"/>
  <c r="N319" i="3"/>
  <c r="M319" i="3"/>
  <c r="L319" i="3"/>
  <c r="K319" i="3"/>
  <c r="BA318" i="3"/>
  <c r="AY318" i="3"/>
  <c r="AX318" i="3"/>
  <c r="AZ318" i="3" s="1"/>
  <c r="AU318" i="3"/>
  <c r="AS318" i="3"/>
  <c r="AN318" i="3" s="1"/>
  <c r="AO318" i="3"/>
  <c r="AM318" i="3"/>
  <c r="AI318" i="3"/>
  <c r="AG318" i="3"/>
  <c r="AF318" i="3"/>
  <c r="AE318" i="3"/>
  <c r="AH318" i="3" s="1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O318" i="3"/>
  <c r="N318" i="3"/>
  <c r="M318" i="3"/>
  <c r="L318" i="3"/>
  <c r="K318" i="3"/>
  <c r="BA317" i="3"/>
  <c r="AY317" i="3"/>
  <c r="AX317" i="3"/>
  <c r="AZ317" i="3" s="1"/>
  <c r="AU317" i="3"/>
  <c r="AS317" i="3"/>
  <c r="AN317" i="3" s="1"/>
  <c r="AO317" i="3"/>
  <c r="AM317" i="3"/>
  <c r="AI317" i="3"/>
  <c r="AG317" i="3"/>
  <c r="AF317" i="3"/>
  <c r="AE317" i="3"/>
  <c r="AH317" i="3" s="1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O317" i="3"/>
  <c r="N317" i="3"/>
  <c r="M317" i="3"/>
  <c r="L317" i="3"/>
  <c r="K317" i="3"/>
  <c r="BA316" i="3"/>
  <c r="AY316" i="3"/>
  <c r="AX316" i="3"/>
  <c r="AZ316" i="3" s="1"/>
  <c r="AU316" i="3"/>
  <c r="AS316" i="3"/>
  <c r="AN316" i="3" s="1"/>
  <c r="AO316" i="3"/>
  <c r="AM316" i="3"/>
  <c r="AI316" i="3"/>
  <c r="AG316" i="3"/>
  <c r="AF316" i="3"/>
  <c r="AE316" i="3"/>
  <c r="AH316" i="3" s="1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O316" i="3"/>
  <c r="N316" i="3"/>
  <c r="M316" i="3"/>
  <c r="L316" i="3"/>
  <c r="K316" i="3"/>
  <c r="BA315" i="3"/>
  <c r="AY315" i="3"/>
  <c r="AX315" i="3"/>
  <c r="AZ315" i="3" s="1"/>
  <c r="AU315" i="3"/>
  <c r="AS315" i="3"/>
  <c r="AN315" i="3" s="1"/>
  <c r="AO315" i="3"/>
  <c r="AM315" i="3"/>
  <c r="AI315" i="3"/>
  <c r="AG315" i="3"/>
  <c r="AF315" i="3"/>
  <c r="AE315" i="3"/>
  <c r="AH315" i="3" s="1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O315" i="3"/>
  <c r="N315" i="3"/>
  <c r="M315" i="3"/>
  <c r="L315" i="3"/>
  <c r="K315" i="3"/>
  <c r="BA314" i="3"/>
  <c r="AY314" i="3"/>
  <c r="AX314" i="3"/>
  <c r="AZ314" i="3" s="1"/>
  <c r="AU314" i="3"/>
  <c r="AS314" i="3"/>
  <c r="AN314" i="3" s="1"/>
  <c r="AO314" i="3"/>
  <c r="AM314" i="3"/>
  <c r="AI314" i="3"/>
  <c r="AG314" i="3"/>
  <c r="AF314" i="3"/>
  <c r="AE314" i="3"/>
  <c r="AH314" i="3" s="1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O314" i="3"/>
  <c r="N314" i="3"/>
  <c r="M314" i="3"/>
  <c r="L314" i="3"/>
  <c r="K314" i="3"/>
  <c r="BA313" i="3"/>
  <c r="AY313" i="3"/>
  <c r="AX313" i="3"/>
  <c r="AZ313" i="3" s="1"/>
  <c r="AU313" i="3"/>
  <c r="AS313" i="3"/>
  <c r="AN313" i="3" s="1"/>
  <c r="AO313" i="3"/>
  <c r="AM313" i="3"/>
  <c r="AI313" i="3"/>
  <c r="AG313" i="3"/>
  <c r="AF313" i="3"/>
  <c r="AE313" i="3"/>
  <c r="AH313" i="3" s="1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O313" i="3"/>
  <c r="N313" i="3"/>
  <c r="M313" i="3"/>
  <c r="L313" i="3"/>
  <c r="K313" i="3"/>
  <c r="BA312" i="3"/>
  <c r="AY312" i="3"/>
  <c r="AX312" i="3"/>
  <c r="AZ312" i="3" s="1"/>
  <c r="AU312" i="3"/>
  <c r="AS312" i="3"/>
  <c r="AN312" i="3" s="1"/>
  <c r="AO312" i="3"/>
  <c r="AM312" i="3"/>
  <c r="AI312" i="3"/>
  <c r="AG312" i="3"/>
  <c r="AF312" i="3"/>
  <c r="AE312" i="3"/>
  <c r="AH312" i="3" s="1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O312" i="3"/>
  <c r="N312" i="3"/>
  <c r="M312" i="3"/>
  <c r="L312" i="3"/>
  <c r="K312" i="3"/>
  <c r="BA311" i="3"/>
  <c r="AY311" i="3"/>
  <c r="AX311" i="3"/>
  <c r="AZ311" i="3" s="1"/>
  <c r="AU311" i="3"/>
  <c r="AS311" i="3"/>
  <c r="AN311" i="3" s="1"/>
  <c r="AO311" i="3"/>
  <c r="AM311" i="3"/>
  <c r="AI311" i="3"/>
  <c r="AG311" i="3"/>
  <c r="AF311" i="3"/>
  <c r="AE311" i="3"/>
  <c r="AH311" i="3" s="1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O311" i="3"/>
  <c r="N311" i="3"/>
  <c r="M311" i="3"/>
  <c r="L311" i="3"/>
  <c r="K311" i="3"/>
  <c r="BA310" i="3"/>
  <c r="AY310" i="3"/>
  <c r="AX310" i="3"/>
  <c r="AZ310" i="3" s="1"/>
  <c r="AU310" i="3"/>
  <c r="AS310" i="3"/>
  <c r="AN310" i="3" s="1"/>
  <c r="AO310" i="3"/>
  <c r="AM310" i="3"/>
  <c r="AI310" i="3"/>
  <c r="AG310" i="3"/>
  <c r="AF310" i="3"/>
  <c r="AE310" i="3"/>
  <c r="AH310" i="3" s="1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O310" i="3"/>
  <c r="N310" i="3"/>
  <c r="M310" i="3"/>
  <c r="L310" i="3"/>
  <c r="K310" i="3"/>
  <c r="BA309" i="3"/>
  <c r="AY309" i="3"/>
  <c r="AX309" i="3"/>
  <c r="AZ309" i="3" s="1"/>
  <c r="AU309" i="3"/>
  <c r="AS309" i="3"/>
  <c r="AN309" i="3" s="1"/>
  <c r="AO309" i="3"/>
  <c r="AM309" i="3"/>
  <c r="AI309" i="3"/>
  <c r="AG309" i="3"/>
  <c r="AF309" i="3"/>
  <c r="AE309" i="3"/>
  <c r="AH309" i="3" s="1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O309" i="3"/>
  <c r="N309" i="3"/>
  <c r="M309" i="3"/>
  <c r="L309" i="3"/>
  <c r="K309" i="3"/>
  <c r="BA308" i="3"/>
  <c r="AY308" i="3"/>
  <c r="AX308" i="3"/>
  <c r="AZ308" i="3" s="1"/>
  <c r="AU308" i="3"/>
  <c r="AS308" i="3"/>
  <c r="AN308" i="3" s="1"/>
  <c r="AO308" i="3"/>
  <c r="AM308" i="3"/>
  <c r="AI308" i="3"/>
  <c r="AG308" i="3"/>
  <c r="AF308" i="3"/>
  <c r="AE308" i="3"/>
  <c r="AH308" i="3" s="1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O308" i="3"/>
  <c r="N308" i="3"/>
  <c r="M308" i="3"/>
  <c r="L308" i="3"/>
  <c r="K308" i="3"/>
  <c r="BA307" i="3"/>
  <c r="AY307" i="3"/>
  <c r="AX307" i="3"/>
  <c r="AZ307" i="3" s="1"/>
  <c r="AU307" i="3"/>
  <c r="AS307" i="3"/>
  <c r="AN307" i="3" s="1"/>
  <c r="AO307" i="3"/>
  <c r="AM307" i="3"/>
  <c r="AI307" i="3"/>
  <c r="AG307" i="3"/>
  <c r="AF307" i="3"/>
  <c r="AE307" i="3"/>
  <c r="AH307" i="3" s="1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O307" i="3"/>
  <c r="N307" i="3"/>
  <c r="M307" i="3"/>
  <c r="L307" i="3"/>
  <c r="K307" i="3"/>
  <c r="BA306" i="3"/>
  <c r="AY306" i="3"/>
  <c r="AX306" i="3"/>
  <c r="AZ306" i="3" s="1"/>
  <c r="AU306" i="3"/>
  <c r="AS306" i="3"/>
  <c r="AN306" i="3" s="1"/>
  <c r="AO306" i="3"/>
  <c r="AM306" i="3"/>
  <c r="AI306" i="3"/>
  <c r="AG306" i="3"/>
  <c r="AF306" i="3"/>
  <c r="AE306" i="3"/>
  <c r="AH306" i="3" s="1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O306" i="3"/>
  <c r="N306" i="3"/>
  <c r="M306" i="3"/>
  <c r="L306" i="3"/>
  <c r="K306" i="3"/>
  <c r="BA305" i="3"/>
  <c r="AY305" i="3"/>
  <c r="AX305" i="3"/>
  <c r="AZ305" i="3" s="1"/>
  <c r="AU305" i="3"/>
  <c r="AS305" i="3"/>
  <c r="AN305" i="3" s="1"/>
  <c r="AO305" i="3"/>
  <c r="AM305" i="3"/>
  <c r="AI305" i="3"/>
  <c r="AG305" i="3"/>
  <c r="AF305" i="3"/>
  <c r="AE305" i="3"/>
  <c r="AH305" i="3" s="1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O305" i="3"/>
  <c r="N305" i="3"/>
  <c r="M305" i="3"/>
  <c r="L305" i="3"/>
  <c r="K305" i="3"/>
  <c r="BA304" i="3"/>
  <c r="AY304" i="3"/>
  <c r="AX304" i="3"/>
  <c r="AZ304" i="3" s="1"/>
  <c r="AU304" i="3"/>
  <c r="AS304" i="3"/>
  <c r="AN304" i="3" s="1"/>
  <c r="AO304" i="3"/>
  <c r="AM304" i="3"/>
  <c r="AI304" i="3"/>
  <c r="AG304" i="3"/>
  <c r="AF304" i="3"/>
  <c r="AE304" i="3"/>
  <c r="AH304" i="3" s="1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O304" i="3"/>
  <c r="N304" i="3"/>
  <c r="M304" i="3"/>
  <c r="L304" i="3"/>
  <c r="K304" i="3"/>
  <c r="BA303" i="3"/>
  <c r="AY303" i="3"/>
  <c r="AX303" i="3"/>
  <c r="AZ303" i="3" s="1"/>
  <c r="AU303" i="3"/>
  <c r="AS303" i="3"/>
  <c r="AN303" i="3" s="1"/>
  <c r="AO303" i="3"/>
  <c r="AM303" i="3"/>
  <c r="AI303" i="3"/>
  <c r="AG303" i="3"/>
  <c r="AF303" i="3"/>
  <c r="AE303" i="3"/>
  <c r="AH303" i="3" s="1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O303" i="3"/>
  <c r="N303" i="3"/>
  <c r="M303" i="3"/>
  <c r="L303" i="3"/>
  <c r="K303" i="3"/>
  <c r="BA302" i="3"/>
  <c r="AY302" i="3"/>
  <c r="AX302" i="3"/>
  <c r="AZ302" i="3" s="1"/>
  <c r="AU302" i="3"/>
  <c r="AS302" i="3"/>
  <c r="AN302" i="3" s="1"/>
  <c r="AO302" i="3"/>
  <c r="AM302" i="3"/>
  <c r="AI302" i="3"/>
  <c r="AG302" i="3"/>
  <c r="AF302" i="3"/>
  <c r="AE302" i="3"/>
  <c r="AH302" i="3" s="1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O302" i="3"/>
  <c r="N302" i="3"/>
  <c r="M302" i="3"/>
  <c r="L302" i="3"/>
  <c r="K302" i="3"/>
  <c r="BA301" i="3"/>
  <c r="AY301" i="3"/>
  <c r="AX301" i="3"/>
  <c r="AZ301" i="3" s="1"/>
  <c r="AU301" i="3"/>
  <c r="AS301" i="3"/>
  <c r="AN301" i="3" s="1"/>
  <c r="AO301" i="3"/>
  <c r="AM301" i="3"/>
  <c r="AI301" i="3"/>
  <c r="AG301" i="3"/>
  <c r="AF301" i="3"/>
  <c r="AE301" i="3"/>
  <c r="AH301" i="3" s="1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O301" i="3"/>
  <c r="N301" i="3"/>
  <c r="M301" i="3"/>
  <c r="L301" i="3"/>
  <c r="K301" i="3"/>
  <c r="BA300" i="3"/>
  <c r="AY300" i="3"/>
  <c r="AX300" i="3"/>
  <c r="AZ300" i="3" s="1"/>
  <c r="AU300" i="3"/>
  <c r="AS300" i="3"/>
  <c r="AN300" i="3" s="1"/>
  <c r="AO300" i="3"/>
  <c r="AM300" i="3"/>
  <c r="AI300" i="3"/>
  <c r="AG300" i="3"/>
  <c r="AF300" i="3"/>
  <c r="AE300" i="3"/>
  <c r="AH300" i="3" s="1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O300" i="3"/>
  <c r="N300" i="3"/>
  <c r="M300" i="3"/>
  <c r="L300" i="3"/>
  <c r="K300" i="3"/>
  <c r="BA299" i="3"/>
  <c r="AY299" i="3"/>
  <c r="AX299" i="3"/>
  <c r="AZ299" i="3" s="1"/>
  <c r="AU299" i="3"/>
  <c r="AS299" i="3"/>
  <c r="AN299" i="3" s="1"/>
  <c r="AO299" i="3"/>
  <c r="AM299" i="3"/>
  <c r="AI299" i="3"/>
  <c r="AG299" i="3"/>
  <c r="AF299" i="3"/>
  <c r="AE299" i="3"/>
  <c r="AH299" i="3" s="1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O299" i="3"/>
  <c r="N299" i="3"/>
  <c r="M299" i="3"/>
  <c r="L299" i="3"/>
  <c r="K299" i="3"/>
  <c r="BA298" i="3"/>
  <c r="AY298" i="3"/>
  <c r="AX298" i="3"/>
  <c r="AZ298" i="3" s="1"/>
  <c r="AU298" i="3"/>
  <c r="AS298" i="3"/>
  <c r="AN298" i="3" s="1"/>
  <c r="AO298" i="3"/>
  <c r="AM298" i="3"/>
  <c r="AI298" i="3"/>
  <c r="AG298" i="3"/>
  <c r="AF298" i="3"/>
  <c r="AE298" i="3"/>
  <c r="AH298" i="3" s="1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O298" i="3"/>
  <c r="N298" i="3"/>
  <c r="M298" i="3"/>
  <c r="L298" i="3"/>
  <c r="K298" i="3"/>
  <c r="BA297" i="3"/>
  <c r="AY297" i="3"/>
  <c r="AX297" i="3"/>
  <c r="AZ297" i="3" s="1"/>
  <c r="AU297" i="3"/>
  <c r="AS297" i="3"/>
  <c r="AN297" i="3" s="1"/>
  <c r="AO297" i="3"/>
  <c r="AM297" i="3"/>
  <c r="AI297" i="3"/>
  <c r="AG297" i="3"/>
  <c r="AF297" i="3"/>
  <c r="AE297" i="3"/>
  <c r="AH297" i="3" s="1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O297" i="3"/>
  <c r="N297" i="3"/>
  <c r="M297" i="3"/>
  <c r="L297" i="3"/>
  <c r="K297" i="3"/>
  <c r="BA296" i="3"/>
  <c r="AY296" i="3"/>
  <c r="AX296" i="3"/>
  <c r="AZ296" i="3" s="1"/>
  <c r="AU296" i="3"/>
  <c r="AS296" i="3"/>
  <c r="AN296" i="3" s="1"/>
  <c r="AO296" i="3"/>
  <c r="AM296" i="3"/>
  <c r="AI296" i="3"/>
  <c r="AG296" i="3"/>
  <c r="AF296" i="3"/>
  <c r="AE296" i="3"/>
  <c r="AH296" i="3" s="1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O296" i="3"/>
  <c r="N296" i="3"/>
  <c r="M296" i="3"/>
  <c r="L296" i="3"/>
  <c r="K296" i="3"/>
  <c r="BA295" i="3"/>
  <c r="AY295" i="3"/>
  <c r="AX295" i="3"/>
  <c r="AZ295" i="3" s="1"/>
  <c r="AU295" i="3"/>
  <c r="AS295" i="3"/>
  <c r="AN295" i="3" s="1"/>
  <c r="AO295" i="3"/>
  <c r="AM295" i="3"/>
  <c r="AI295" i="3"/>
  <c r="AG295" i="3"/>
  <c r="AF295" i="3"/>
  <c r="AE295" i="3"/>
  <c r="AH295" i="3" s="1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O295" i="3"/>
  <c r="N295" i="3"/>
  <c r="M295" i="3"/>
  <c r="L295" i="3"/>
  <c r="K295" i="3"/>
  <c r="BA294" i="3"/>
  <c r="AY294" i="3"/>
  <c r="AX294" i="3"/>
  <c r="AZ294" i="3" s="1"/>
  <c r="AU294" i="3"/>
  <c r="AS294" i="3"/>
  <c r="AN294" i="3" s="1"/>
  <c r="AO294" i="3"/>
  <c r="AM294" i="3"/>
  <c r="AI294" i="3"/>
  <c r="AG294" i="3"/>
  <c r="AF294" i="3"/>
  <c r="AE294" i="3"/>
  <c r="AH294" i="3" s="1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O294" i="3"/>
  <c r="N294" i="3"/>
  <c r="M294" i="3"/>
  <c r="L294" i="3"/>
  <c r="K294" i="3"/>
  <c r="BA293" i="3"/>
  <c r="AY293" i="3"/>
  <c r="AX293" i="3"/>
  <c r="AZ293" i="3" s="1"/>
  <c r="AU293" i="3"/>
  <c r="AS293" i="3"/>
  <c r="AN293" i="3" s="1"/>
  <c r="AO293" i="3"/>
  <c r="AM293" i="3"/>
  <c r="AI293" i="3"/>
  <c r="AG293" i="3"/>
  <c r="AF293" i="3"/>
  <c r="AE293" i="3"/>
  <c r="AH293" i="3" s="1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O293" i="3"/>
  <c r="N293" i="3"/>
  <c r="M293" i="3"/>
  <c r="L293" i="3"/>
  <c r="K293" i="3"/>
  <c r="BA292" i="3"/>
  <c r="AY292" i="3"/>
  <c r="AX292" i="3"/>
  <c r="AZ292" i="3" s="1"/>
  <c r="AU292" i="3"/>
  <c r="AS292" i="3"/>
  <c r="AN292" i="3" s="1"/>
  <c r="AO292" i="3"/>
  <c r="AM292" i="3"/>
  <c r="AI292" i="3"/>
  <c r="AG292" i="3"/>
  <c r="AF292" i="3"/>
  <c r="AE292" i="3"/>
  <c r="AH292" i="3" s="1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O292" i="3"/>
  <c r="N292" i="3"/>
  <c r="M292" i="3"/>
  <c r="L292" i="3"/>
  <c r="K292" i="3"/>
  <c r="BA291" i="3"/>
  <c r="AY291" i="3"/>
  <c r="AX291" i="3"/>
  <c r="AZ291" i="3" s="1"/>
  <c r="AU291" i="3"/>
  <c r="AS291" i="3"/>
  <c r="AN291" i="3" s="1"/>
  <c r="AO291" i="3"/>
  <c r="AM291" i="3"/>
  <c r="AI291" i="3"/>
  <c r="AG291" i="3"/>
  <c r="AF291" i="3"/>
  <c r="AE291" i="3"/>
  <c r="AH291" i="3" s="1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O291" i="3"/>
  <c r="N291" i="3"/>
  <c r="M291" i="3"/>
  <c r="L291" i="3"/>
  <c r="K291" i="3"/>
  <c r="BA290" i="3"/>
  <c r="AY290" i="3"/>
  <c r="AX290" i="3"/>
  <c r="AZ290" i="3" s="1"/>
  <c r="AU290" i="3"/>
  <c r="AS290" i="3"/>
  <c r="AN290" i="3" s="1"/>
  <c r="AO290" i="3"/>
  <c r="AM290" i="3"/>
  <c r="AI290" i="3"/>
  <c r="AG290" i="3"/>
  <c r="AF290" i="3"/>
  <c r="AE290" i="3"/>
  <c r="AH290" i="3" s="1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O290" i="3"/>
  <c r="N290" i="3"/>
  <c r="M290" i="3"/>
  <c r="L290" i="3"/>
  <c r="K290" i="3"/>
  <c r="BA289" i="3"/>
  <c r="AY289" i="3"/>
  <c r="AX289" i="3"/>
  <c r="AZ289" i="3" s="1"/>
  <c r="AU289" i="3"/>
  <c r="AS289" i="3"/>
  <c r="AN289" i="3" s="1"/>
  <c r="AO289" i="3"/>
  <c r="AM289" i="3"/>
  <c r="AI289" i="3"/>
  <c r="AG289" i="3"/>
  <c r="AF289" i="3"/>
  <c r="AE289" i="3"/>
  <c r="AH289" i="3" s="1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O289" i="3"/>
  <c r="N289" i="3"/>
  <c r="M289" i="3"/>
  <c r="L289" i="3"/>
  <c r="K289" i="3"/>
  <c r="BA288" i="3"/>
  <c r="AY288" i="3"/>
  <c r="AX288" i="3"/>
  <c r="AZ288" i="3" s="1"/>
  <c r="AU288" i="3"/>
  <c r="AS288" i="3"/>
  <c r="AN288" i="3" s="1"/>
  <c r="AO288" i="3"/>
  <c r="AM288" i="3"/>
  <c r="AI288" i="3"/>
  <c r="AG288" i="3"/>
  <c r="AF288" i="3"/>
  <c r="AE288" i="3"/>
  <c r="AH288" i="3" s="1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O288" i="3"/>
  <c r="N288" i="3"/>
  <c r="M288" i="3"/>
  <c r="L288" i="3"/>
  <c r="K288" i="3"/>
  <c r="BA287" i="3"/>
  <c r="AY287" i="3"/>
  <c r="AX287" i="3"/>
  <c r="AZ287" i="3" s="1"/>
  <c r="AU287" i="3"/>
  <c r="AS287" i="3"/>
  <c r="AN287" i="3" s="1"/>
  <c r="AO287" i="3"/>
  <c r="AM287" i="3"/>
  <c r="AI287" i="3"/>
  <c r="AG287" i="3"/>
  <c r="AF287" i="3"/>
  <c r="AE287" i="3"/>
  <c r="AH287" i="3" s="1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O287" i="3"/>
  <c r="N287" i="3"/>
  <c r="M287" i="3"/>
  <c r="L287" i="3"/>
  <c r="K287" i="3"/>
  <c r="BA286" i="3"/>
  <c r="AY286" i="3"/>
  <c r="AX286" i="3"/>
  <c r="AZ286" i="3" s="1"/>
  <c r="AU286" i="3"/>
  <c r="AS286" i="3"/>
  <c r="AN286" i="3" s="1"/>
  <c r="AO286" i="3"/>
  <c r="AM286" i="3"/>
  <c r="AI286" i="3"/>
  <c r="AG286" i="3"/>
  <c r="AF286" i="3"/>
  <c r="AE286" i="3"/>
  <c r="AH286" i="3" s="1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O286" i="3"/>
  <c r="N286" i="3"/>
  <c r="M286" i="3"/>
  <c r="L286" i="3"/>
  <c r="K286" i="3"/>
  <c r="BA285" i="3"/>
  <c r="AY285" i="3"/>
  <c r="AX285" i="3"/>
  <c r="AZ285" i="3" s="1"/>
  <c r="AU285" i="3"/>
  <c r="AS285" i="3"/>
  <c r="AN285" i="3" s="1"/>
  <c r="AO285" i="3"/>
  <c r="AM285" i="3"/>
  <c r="AI285" i="3"/>
  <c r="AG285" i="3"/>
  <c r="AF285" i="3"/>
  <c r="AE285" i="3"/>
  <c r="AH285" i="3" s="1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O285" i="3"/>
  <c r="N285" i="3"/>
  <c r="M285" i="3"/>
  <c r="L285" i="3"/>
  <c r="K285" i="3"/>
  <c r="BA284" i="3"/>
  <c r="AY284" i="3"/>
  <c r="AX284" i="3"/>
  <c r="AZ284" i="3" s="1"/>
  <c r="AU284" i="3"/>
  <c r="AS284" i="3"/>
  <c r="AN284" i="3" s="1"/>
  <c r="AO284" i="3"/>
  <c r="AM284" i="3"/>
  <c r="AI284" i="3"/>
  <c r="AG284" i="3"/>
  <c r="AF284" i="3"/>
  <c r="AE284" i="3"/>
  <c r="AH284" i="3" s="1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O284" i="3"/>
  <c r="N284" i="3"/>
  <c r="M284" i="3"/>
  <c r="L284" i="3"/>
  <c r="K284" i="3"/>
  <c r="BA283" i="3"/>
  <c r="AY283" i="3"/>
  <c r="AX283" i="3"/>
  <c r="AZ283" i="3" s="1"/>
  <c r="AU283" i="3"/>
  <c r="AS283" i="3"/>
  <c r="AN283" i="3" s="1"/>
  <c r="AO283" i="3"/>
  <c r="AM283" i="3"/>
  <c r="AI283" i="3"/>
  <c r="AG283" i="3"/>
  <c r="AF283" i="3"/>
  <c r="AE283" i="3"/>
  <c r="AH283" i="3" s="1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O283" i="3"/>
  <c r="N283" i="3"/>
  <c r="M283" i="3"/>
  <c r="L283" i="3"/>
  <c r="K283" i="3"/>
  <c r="BA282" i="3"/>
  <c r="AY282" i="3"/>
  <c r="AX282" i="3"/>
  <c r="AZ282" i="3" s="1"/>
  <c r="AU282" i="3"/>
  <c r="AS282" i="3"/>
  <c r="AN282" i="3" s="1"/>
  <c r="AO282" i="3"/>
  <c r="AM282" i="3"/>
  <c r="AI282" i="3"/>
  <c r="AG282" i="3"/>
  <c r="AF282" i="3"/>
  <c r="AE282" i="3"/>
  <c r="AH282" i="3" s="1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O282" i="3"/>
  <c r="N282" i="3"/>
  <c r="M282" i="3"/>
  <c r="L282" i="3"/>
  <c r="K282" i="3"/>
  <c r="BA281" i="3"/>
  <c r="AY281" i="3"/>
  <c r="AX281" i="3"/>
  <c r="AZ281" i="3" s="1"/>
  <c r="AU281" i="3"/>
  <c r="AS281" i="3"/>
  <c r="AN281" i="3" s="1"/>
  <c r="AO281" i="3"/>
  <c r="AM281" i="3"/>
  <c r="AI281" i="3"/>
  <c r="AG281" i="3"/>
  <c r="AF281" i="3"/>
  <c r="AE281" i="3"/>
  <c r="AH281" i="3" s="1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O281" i="3"/>
  <c r="N281" i="3"/>
  <c r="M281" i="3"/>
  <c r="L281" i="3"/>
  <c r="K281" i="3"/>
  <c r="BA280" i="3"/>
  <c r="AY280" i="3"/>
  <c r="AX280" i="3"/>
  <c r="AZ280" i="3" s="1"/>
  <c r="AU280" i="3"/>
  <c r="AS280" i="3"/>
  <c r="AN280" i="3" s="1"/>
  <c r="AO280" i="3"/>
  <c r="AM280" i="3"/>
  <c r="AI280" i="3"/>
  <c r="AG280" i="3"/>
  <c r="AF280" i="3"/>
  <c r="AE280" i="3"/>
  <c r="AH280" i="3" s="1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O280" i="3"/>
  <c r="N280" i="3"/>
  <c r="M280" i="3"/>
  <c r="L280" i="3"/>
  <c r="K280" i="3"/>
  <c r="BA279" i="3"/>
  <c r="AY279" i="3"/>
  <c r="AX279" i="3"/>
  <c r="AZ279" i="3" s="1"/>
  <c r="AU279" i="3"/>
  <c r="AS279" i="3"/>
  <c r="AN279" i="3" s="1"/>
  <c r="AO279" i="3"/>
  <c r="AM279" i="3"/>
  <c r="AI279" i="3"/>
  <c r="AG279" i="3"/>
  <c r="AF279" i="3"/>
  <c r="AE279" i="3"/>
  <c r="AH279" i="3" s="1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O279" i="3"/>
  <c r="N279" i="3"/>
  <c r="M279" i="3"/>
  <c r="L279" i="3"/>
  <c r="K279" i="3"/>
  <c r="BA278" i="3"/>
  <c r="AY278" i="3"/>
  <c r="AX278" i="3"/>
  <c r="AZ278" i="3" s="1"/>
  <c r="AU278" i="3"/>
  <c r="AS278" i="3"/>
  <c r="AN278" i="3" s="1"/>
  <c r="AO278" i="3"/>
  <c r="AM278" i="3"/>
  <c r="AI278" i="3"/>
  <c r="AG278" i="3"/>
  <c r="AF278" i="3"/>
  <c r="AE278" i="3"/>
  <c r="AH278" i="3" s="1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O278" i="3"/>
  <c r="N278" i="3"/>
  <c r="M278" i="3"/>
  <c r="L278" i="3"/>
  <c r="K278" i="3"/>
  <c r="BA277" i="3"/>
  <c r="AY277" i="3"/>
  <c r="AX277" i="3"/>
  <c r="AZ277" i="3" s="1"/>
  <c r="AU277" i="3"/>
  <c r="AS277" i="3"/>
  <c r="AN277" i="3" s="1"/>
  <c r="AO277" i="3"/>
  <c r="AM277" i="3"/>
  <c r="AI277" i="3"/>
  <c r="AG277" i="3"/>
  <c r="AF277" i="3"/>
  <c r="AE277" i="3"/>
  <c r="AH277" i="3" s="1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O277" i="3"/>
  <c r="N277" i="3"/>
  <c r="M277" i="3"/>
  <c r="L277" i="3"/>
  <c r="K277" i="3"/>
  <c r="BA276" i="3"/>
  <c r="AY276" i="3"/>
  <c r="AX276" i="3"/>
  <c r="AZ276" i="3" s="1"/>
  <c r="AU276" i="3"/>
  <c r="AS276" i="3"/>
  <c r="AN276" i="3" s="1"/>
  <c r="AO276" i="3"/>
  <c r="AM276" i="3"/>
  <c r="AI276" i="3"/>
  <c r="AG276" i="3"/>
  <c r="AF276" i="3"/>
  <c r="AE276" i="3"/>
  <c r="AH276" i="3" s="1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O276" i="3"/>
  <c r="N276" i="3"/>
  <c r="M276" i="3"/>
  <c r="L276" i="3"/>
  <c r="K276" i="3"/>
  <c r="BA275" i="3"/>
  <c r="AY275" i="3"/>
  <c r="AX275" i="3"/>
  <c r="AZ275" i="3" s="1"/>
  <c r="AU275" i="3"/>
  <c r="AS275" i="3"/>
  <c r="AN275" i="3" s="1"/>
  <c r="AO275" i="3"/>
  <c r="AM275" i="3"/>
  <c r="AI275" i="3"/>
  <c r="AG275" i="3"/>
  <c r="AF275" i="3"/>
  <c r="AE275" i="3"/>
  <c r="AH275" i="3" s="1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O275" i="3"/>
  <c r="N275" i="3"/>
  <c r="M275" i="3"/>
  <c r="L275" i="3"/>
  <c r="K275" i="3"/>
  <c r="BA274" i="3"/>
  <c r="AY274" i="3"/>
  <c r="AX274" i="3"/>
  <c r="AZ274" i="3" s="1"/>
  <c r="AU274" i="3"/>
  <c r="AS274" i="3"/>
  <c r="AN274" i="3" s="1"/>
  <c r="AO274" i="3"/>
  <c r="AM274" i="3"/>
  <c r="AI274" i="3"/>
  <c r="AG274" i="3"/>
  <c r="AF274" i="3"/>
  <c r="AE274" i="3"/>
  <c r="AH274" i="3" s="1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O274" i="3"/>
  <c r="N274" i="3"/>
  <c r="M274" i="3"/>
  <c r="L274" i="3"/>
  <c r="K274" i="3"/>
  <c r="BA273" i="3"/>
  <c r="AY273" i="3"/>
  <c r="AX273" i="3"/>
  <c r="AZ273" i="3" s="1"/>
  <c r="AU273" i="3"/>
  <c r="AS273" i="3"/>
  <c r="AN273" i="3" s="1"/>
  <c r="AO273" i="3"/>
  <c r="AM273" i="3"/>
  <c r="AI273" i="3"/>
  <c r="AG273" i="3"/>
  <c r="AF273" i="3"/>
  <c r="AE273" i="3"/>
  <c r="AH273" i="3" s="1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O273" i="3"/>
  <c r="N273" i="3"/>
  <c r="M273" i="3"/>
  <c r="L273" i="3"/>
  <c r="K273" i="3"/>
  <c r="BA272" i="3"/>
  <c r="AY272" i="3"/>
  <c r="AX272" i="3"/>
  <c r="AZ272" i="3" s="1"/>
  <c r="AU272" i="3"/>
  <c r="AS272" i="3"/>
  <c r="AN272" i="3" s="1"/>
  <c r="AO272" i="3"/>
  <c r="AM272" i="3"/>
  <c r="AI272" i="3"/>
  <c r="AG272" i="3"/>
  <c r="AF272" i="3"/>
  <c r="AE272" i="3"/>
  <c r="AH272" i="3" s="1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O272" i="3"/>
  <c r="N272" i="3"/>
  <c r="M272" i="3"/>
  <c r="L272" i="3"/>
  <c r="K272" i="3"/>
  <c r="BA271" i="3"/>
  <c r="AY271" i="3"/>
  <c r="AX271" i="3"/>
  <c r="AZ271" i="3" s="1"/>
  <c r="AU271" i="3"/>
  <c r="AS271" i="3"/>
  <c r="AN271" i="3" s="1"/>
  <c r="AO271" i="3"/>
  <c r="AM271" i="3"/>
  <c r="AI271" i="3"/>
  <c r="AG271" i="3"/>
  <c r="AF271" i="3"/>
  <c r="AE271" i="3"/>
  <c r="AH271" i="3" s="1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O271" i="3"/>
  <c r="N271" i="3"/>
  <c r="M271" i="3"/>
  <c r="L271" i="3"/>
  <c r="K271" i="3"/>
  <c r="BA270" i="3"/>
  <c r="AY270" i="3"/>
  <c r="AX270" i="3"/>
  <c r="AZ270" i="3" s="1"/>
  <c r="AU270" i="3"/>
  <c r="AS270" i="3"/>
  <c r="AN270" i="3" s="1"/>
  <c r="AO270" i="3"/>
  <c r="AM270" i="3"/>
  <c r="AI270" i="3"/>
  <c r="AG270" i="3"/>
  <c r="AF270" i="3"/>
  <c r="AE270" i="3"/>
  <c r="AH270" i="3" s="1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O270" i="3"/>
  <c r="N270" i="3"/>
  <c r="M270" i="3"/>
  <c r="L270" i="3"/>
  <c r="K270" i="3"/>
  <c r="BA269" i="3"/>
  <c r="AY269" i="3"/>
  <c r="AX269" i="3"/>
  <c r="AZ269" i="3" s="1"/>
  <c r="AU269" i="3"/>
  <c r="AS269" i="3"/>
  <c r="AN269" i="3" s="1"/>
  <c r="AO269" i="3"/>
  <c r="AM269" i="3"/>
  <c r="AI269" i="3"/>
  <c r="AG269" i="3"/>
  <c r="AF269" i="3"/>
  <c r="AE269" i="3"/>
  <c r="AH269" i="3" s="1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O269" i="3"/>
  <c r="N269" i="3"/>
  <c r="M269" i="3"/>
  <c r="L269" i="3"/>
  <c r="K269" i="3"/>
  <c r="BA268" i="3"/>
  <c r="AY268" i="3"/>
  <c r="AX268" i="3"/>
  <c r="AZ268" i="3" s="1"/>
  <c r="AU268" i="3"/>
  <c r="AS268" i="3"/>
  <c r="AN268" i="3" s="1"/>
  <c r="AO268" i="3"/>
  <c r="AM268" i="3"/>
  <c r="AI268" i="3"/>
  <c r="AG268" i="3"/>
  <c r="AF268" i="3"/>
  <c r="AE268" i="3"/>
  <c r="AH268" i="3" s="1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O268" i="3"/>
  <c r="N268" i="3"/>
  <c r="M268" i="3"/>
  <c r="L268" i="3"/>
  <c r="K268" i="3"/>
  <c r="BA267" i="3"/>
  <c r="AY267" i="3"/>
  <c r="AX267" i="3"/>
  <c r="AZ267" i="3" s="1"/>
  <c r="AU267" i="3"/>
  <c r="AS267" i="3"/>
  <c r="AN267" i="3" s="1"/>
  <c r="AO267" i="3"/>
  <c r="AM267" i="3"/>
  <c r="AI267" i="3"/>
  <c r="AG267" i="3"/>
  <c r="AF267" i="3"/>
  <c r="AE267" i="3"/>
  <c r="AH267" i="3" s="1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O267" i="3"/>
  <c r="N267" i="3"/>
  <c r="M267" i="3"/>
  <c r="L267" i="3"/>
  <c r="K267" i="3"/>
  <c r="BA266" i="3"/>
  <c r="AY266" i="3"/>
  <c r="AX266" i="3"/>
  <c r="AZ266" i="3" s="1"/>
  <c r="AU266" i="3"/>
  <c r="AS266" i="3"/>
  <c r="AN266" i="3" s="1"/>
  <c r="AO266" i="3"/>
  <c r="AM266" i="3"/>
  <c r="AI266" i="3"/>
  <c r="AG266" i="3"/>
  <c r="AF266" i="3"/>
  <c r="AE266" i="3"/>
  <c r="AH266" i="3" s="1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O266" i="3"/>
  <c r="N266" i="3"/>
  <c r="M266" i="3"/>
  <c r="L266" i="3"/>
  <c r="K266" i="3"/>
  <c r="BA265" i="3"/>
  <c r="AY265" i="3"/>
  <c r="AX265" i="3"/>
  <c r="AZ265" i="3" s="1"/>
  <c r="AU265" i="3"/>
  <c r="AS265" i="3"/>
  <c r="AN265" i="3" s="1"/>
  <c r="AO265" i="3"/>
  <c r="AM265" i="3"/>
  <c r="AI265" i="3"/>
  <c r="AG265" i="3"/>
  <c r="AF265" i="3"/>
  <c r="AE265" i="3"/>
  <c r="AH265" i="3" s="1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O265" i="3"/>
  <c r="N265" i="3"/>
  <c r="M265" i="3"/>
  <c r="L265" i="3"/>
  <c r="K265" i="3"/>
  <c r="BA264" i="3"/>
  <c r="AY264" i="3"/>
  <c r="AX264" i="3"/>
  <c r="AZ264" i="3" s="1"/>
  <c r="AU264" i="3"/>
  <c r="AS264" i="3"/>
  <c r="AN264" i="3" s="1"/>
  <c r="AO264" i="3"/>
  <c r="AM264" i="3"/>
  <c r="AI264" i="3"/>
  <c r="AG264" i="3"/>
  <c r="AF264" i="3"/>
  <c r="AE264" i="3"/>
  <c r="AH264" i="3" s="1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O264" i="3"/>
  <c r="N264" i="3"/>
  <c r="M264" i="3"/>
  <c r="L264" i="3"/>
  <c r="K264" i="3"/>
  <c r="BA263" i="3"/>
  <c r="AY263" i="3"/>
  <c r="AX263" i="3"/>
  <c r="AZ263" i="3" s="1"/>
  <c r="AU263" i="3"/>
  <c r="AS263" i="3"/>
  <c r="AN263" i="3" s="1"/>
  <c r="AO263" i="3"/>
  <c r="AM263" i="3"/>
  <c r="AI263" i="3"/>
  <c r="AG263" i="3"/>
  <c r="AF263" i="3"/>
  <c r="AE263" i="3"/>
  <c r="AH263" i="3" s="1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O263" i="3"/>
  <c r="N263" i="3"/>
  <c r="M263" i="3"/>
  <c r="L263" i="3"/>
  <c r="K263" i="3"/>
  <c r="BA262" i="3"/>
  <c r="AY262" i="3"/>
  <c r="AX262" i="3"/>
  <c r="AZ262" i="3" s="1"/>
  <c r="AU262" i="3"/>
  <c r="AS262" i="3"/>
  <c r="AN262" i="3" s="1"/>
  <c r="AO262" i="3"/>
  <c r="AM262" i="3"/>
  <c r="AI262" i="3"/>
  <c r="AG262" i="3"/>
  <c r="AF262" i="3"/>
  <c r="AE262" i="3"/>
  <c r="AH262" i="3" s="1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O262" i="3"/>
  <c r="N262" i="3"/>
  <c r="M262" i="3"/>
  <c r="L262" i="3"/>
  <c r="K262" i="3"/>
  <c r="BA261" i="3"/>
  <c r="AY261" i="3"/>
  <c r="AX261" i="3"/>
  <c r="AZ261" i="3" s="1"/>
  <c r="AU261" i="3"/>
  <c r="AS261" i="3"/>
  <c r="AN261" i="3" s="1"/>
  <c r="AO261" i="3"/>
  <c r="AM261" i="3"/>
  <c r="AI261" i="3"/>
  <c r="AG261" i="3"/>
  <c r="AF261" i="3"/>
  <c r="AE261" i="3"/>
  <c r="AH261" i="3" s="1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O261" i="3"/>
  <c r="N261" i="3"/>
  <c r="M261" i="3"/>
  <c r="L261" i="3"/>
  <c r="K261" i="3"/>
  <c r="BA260" i="3"/>
  <c r="AY260" i="3"/>
  <c r="AX260" i="3"/>
  <c r="AZ260" i="3" s="1"/>
  <c r="AU260" i="3"/>
  <c r="AS260" i="3"/>
  <c r="AN260" i="3" s="1"/>
  <c r="AO260" i="3"/>
  <c r="AM260" i="3"/>
  <c r="AI260" i="3"/>
  <c r="AG260" i="3"/>
  <c r="AF260" i="3"/>
  <c r="AE260" i="3"/>
  <c r="AH260" i="3" s="1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O260" i="3"/>
  <c r="N260" i="3"/>
  <c r="M260" i="3"/>
  <c r="L260" i="3"/>
  <c r="K260" i="3"/>
  <c r="BA259" i="3"/>
  <c r="AY259" i="3"/>
  <c r="AX259" i="3"/>
  <c r="AZ259" i="3" s="1"/>
  <c r="AU259" i="3"/>
  <c r="AS259" i="3"/>
  <c r="AN259" i="3" s="1"/>
  <c r="AO259" i="3"/>
  <c r="AM259" i="3"/>
  <c r="AI259" i="3"/>
  <c r="AG259" i="3"/>
  <c r="AF259" i="3"/>
  <c r="AE259" i="3"/>
  <c r="AH259" i="3" s="1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O259" i="3"/>
  <c r="N259" i="3"/>
  <c r="M259" i="3"/>
  <c r="L259" i="3"/>
  <c r="K259" i="3"/>
  <c r="BA258" i="3"/>
  <c r="AY258" i="3"/>
  <c r="AX258" i="3"/>
  <c r="AZ258" i="3" s="1"/>
  <c r="AU258" i="3"/>
  <c r="AS258" i="3"/>
  <c r="AN258" i="3" s="1"/>
  <c r="AO258" i="3"/>
  <c r="AM258" i="3"/>
  <c r="AI258" i="3"/>
  <c r="AG258" i="3"/>
  <c r="AF258" i="3"/>
  <c r="AE258" i="3"/>
  <c r="AH258" i="3" s="1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O258" i="3"/>
  <c r="N258" i="3"/>
  <c r="M258" i="3"/>
  <c r="L258" i="3"/>
  <c r="K258" i="3"/>
  <c r="BA257" i="3"/>
  <c r="AY257" i="3"/>
  <c r="AX257" i="3"/>
  <c r="AZ257" i="3" s="1"/>
  <c r="AU257" i="3"/>
  <c r="AS257" i="3"/>
  <c r="AN257" i="3" s="1"/>
  <c r="AO257" i="3"/>
  <c r="AM257" i="3"/>
  <c r="AI257" i="3"/>
  <c r="AG257" i="3"/>
  <c r="AF257" i="3"/>
  <c r="AE257" i="3"/>
  <c r="AH257" i="3" s="1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O257" i="3"/>
  <c r="N257" i="3"/>
  <c r="M257" i="3"/>
  <c r="L257" i="3"/>
  <c r="K257" i="3"/>
  <c r="BA256" i="3"/>
  <c r="AY256" i="3"/>
  <c r="AX256" i="3"/>
  <c r="AZ256" i="3" s="1"/>
  <c r="AU256" i="3"/>
  <c r="AS256" i="3"/>
  <c r="AN256" i="3" s="1"/>
  <c r="AO256" i="3"/>
  <c r="AM256" i="3"/>
  <c r="AI256" i="3"/>
  <c r="AG256" i="3"/>
  <c r="AF256" i="3"/>
  <c r="AE256" i="3"/>
  <c r="AH256" i="3" s="1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O256" i="3"/>
  <c r="N256" i="3"/>
  <c r="M256" i="3"/>
  <c r="L256" i="3"/>
  <c r="K256" i="3"/>
  <c r="BA255" i="3"/>
  <c r="AY255" i="3"/>
  <c r="AX255" i="3"/>
  <c r="AZ255" i="3" s="1"/>
  <c r="AU255" i="3"/>
  <c r="AS255" i="3"/>
  <c r="AN255" i="3" s="1"/>
  <c r="AO255" i="3"/>
  <c r="AM255" i="3"/>
  <c r="AI255" i="3"/>
  <c r="AG255" i="3"/>
  <c r="AF255" i="3"/>
  <c r="AE255" i="3"/>
  <c r="AH255" i="3" s="1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O255" i="3"/>
  <c r="N255" i="3"/>
  <c r="M255" i="3"/>
  <c r="L255" i="3"/>
  <c r="K255" i="3"/>
  <c r="BA254" i="3"/>
  <c r="AY254" i="3"/>
  <c r="AX254" i="3"/>
  <c r="AZ254" i="3" s="1"/>
  <c r="AU254" i="3"/>
  <c r="AS254" i="3"/>
  <c r="AN254" i="3" s="1"/>
  <c r="AO254" i="3"/>
  <c r="AM254" i="3"/>
  <c r="AI254" i="3"/>
  <c r="AG254" i="3"/>
  <c r="AF254" i="3"/>
  <c r="AE254" i="3"/>
  <c r="AH254" i="3" s="1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O254" i="3"/>
  <c r="N254" i="3"/>
  <c r="M254" i="3"/>
  <c r="L254" i="3"/>
  <c r="K254" i="3"/>
  <c r="BA253" i="3"/>
  <c r="AY253" i="3"/>
  <c r="AX253" i="3"/>
  <c r="AZ253" i="3" s="1"/>
  <c r="AU253" i="3"/>
  <c r="AS253" i="3"/>
  <c r="AN253" i="3" s="1"/>
  <c r="AO253" i="3"/>
  <c r="AM253" i="3"/>
  <c r="AI253" i="3"/>
  <c r="AG253" i="3"/>
  <c r="AF253" i="3"/>
  <c r="AE253" i="3"/>
  <c r="AH253" i="3" s="1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O253" i="3"/>
  <c r="N253" i="3"/>
  <c r="M253" i="3"/>
  <c r="L253" i="3"/>
  <c r="K253" i="3"/>
  <c r="BA252" i="3"/>
  <c r="AY252" i="3"/>
  <c r="AX252" i="3"/>
  <c r="AZ252" i="3" s="1"/>
  <c r="AU252" i="3"/>
  <c r="AS252" i="3"/>
  <c r="AN252" i="3" s="1"/>
  <c r="AO252" i="3"/>
  <c r="AM252" i="3"/>
  <c r="AI252" i="3"/>
  <c r="AG252" i="3"/>
  <c r="AF252" i="3"/>
  <c r="AE252" i="3"/>
  <c r="AH252" i="3" s="1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O252" i="3"/>
  <c r="N252" i="3"/>
  <c r="M252" i="3"/>
  <c r="L252" i="3"/>
  <c r="K252" i="3"/>
  <c r="BA251" i="3"/>
  <c r="AY251" i="3"/>
  <c r="AX251" i="3"/>
  <c r="AZ251" i="3" s="1"/>
  <c r="AU251" i="3"/>
  <c r="AS251" i="3"/>
  <c r="AN251" i="3" s="1"/>
  <c r="AO251" i="3"/>
  <c r="AM251" i="3"/>
  <c r="AI251" i="3"/>
  <c r="AG251" i="3"/>
  <c r="AF251" i="3"/>
  <c r="AE251" i="3"/>
  <c r="AH251" i="3" s="1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O251" i="3"/>
  <c r="N251" i="3"/>
  <c r="M251" i="3"/>
  <c r="L251" i="3"/>
  <c r="K251" i="3"/>
  <c r="BA250" i="3"/>
  <c r="AY250" i="3"/>
  <c r="AX250" i="3"/>
  <c r="AZ250" i="3" s="1"/>
  <c r="AU250" i="3"/>
  <c r="AS250" i="3"/>
  <c r="AN250" i="3" s="1"/>
  <c r="AO250" i="3"/>
  <c r="AM250" i="3"/>
  <c r="AI250" i="3"/>
  <c r="AG250" i="3"/>
  <c r="AF250" i="3"/>
  <c r="AE250" i="3"/>
  <c r="AH250" i="3" s="1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O250" i="3"/>
  <c r="N250" i="3"/>
  <c r="M250" i="3"/>
  <c r="L250" i="3"/>
  <c r="K250" i="3"/>
  <c r="BA249" i="3"/>
  <c r="AY249" i="3"/>
  <c r="AX249" i="3"/>
  <c r="AZ249" i="3" s="1"/>
  <c r="AU249" i="3"/>
  <c r="AS249" i="3"/>
  <c r="AN249" i="3" s="1"/>
  <c r="AO249" i="3"/>
  <c r="AM249" i="3"/>
  <c r="AI249" i="3"/>
  <c r="AG249" i="3"/>
  <c r="AF249" i="3"/>
  <c r="AE249" i="3"/>
  <c r="AH249" i="3" s="1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O249" i="3"/>
  <c r="N249" i="3"/>
  <c r="M249" i="3"/>
  <c r="L249" i="3"/>
  <c r="K249" i="3"/>
  <c r="BA248" i="3"/>
  <c r="AY248" i="3"/>
  <c r="AX248" i="3"/>
  <c r="AZ248" i="3" s="1"/>
  <c r="AU248" i="3"/>
  <c r="AS248" i="3"/>
  <c r="AN248" i="3" s="1"/>
  <c r="AO248" i="3"/>
  <c r="AM248" i="3"/>
  <c r="AI248" i="3"/>
  <c r="AG248" i="3"/>
  <c r="AF248" i="3"/>
  <c r="AE248" i="3"/>
  <c r="AH248" i="3" s="1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O248" i="3"/>
  <c r="N248" i="3"/>
  <c r="M248" i="3"/>
  <c r="L248" i="3"/>
  <c r="K248" i="3"/>
  <c r="BA247" i="3"/>
  <c r="AY247" i="3"/>
  <c r="AX247" i="3"/>
  <c r="AZ247" i="3" s="1"/>
  <c r="AU247" i="3"/>
  <c r="AS247" i="3"/>
  <c r="AN247" i="3" s="1"/>
  <c r="AO247" i="3"/>
  <c r="AM247" i="3"/>
  <c r="AI247" i="3"/>
  <c r="AG247" i="3"/>
  <c r="AF247" i="3"/>
  <c r="AE247" i="3"/>
  <c r="AH247" i="3" s="1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O247" i="3"/>
  <c r="N247" i="3"/>
  <c r="M247" i="3"/>
  <c r="L247" i="3"/>
  <c r="K247" i="3"/>
  <c r="BA246" i="3"/>
  <c r="AY246" i="3"/>
  <c r="AX246" i="3"/>
  <c r="AZ246" i="3" s="1"/>
  <c r="AU246" i="3"/>
  <c r="AS246" i="3"/>
  <c r="AN246" i="3" s="1"/>
  <c r="AO246" i="3"/>
  <c r="AM246" i="3"/>
  <c r="AI246" i="3"/>
  <c r="AG246" i="3"/>
  <c r="AF246" i="3"/>
  <c r="AE246" i="3"/>
  <c r="AH246" i="3" s="1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O246" i="3"/>
  <c r="N246" i="3"/>
  <c r="M246" i="3"/>
  <c r="L246" i="3"/>
  <c r="K246" i="3"/>
  <c r="BA245" i="3"/>
  <c r="AY245" i="3"/>
  <c r="AX245" i="3"/>
  <c r="AZ245" i="3" s="1"/>
  <c r="AU245" i="3"/>
  <c r="AS245" i="3"/>
  <c r="AN245" i="3" s="1"/>
  <c r="AO245" i="3"/>
  <c r="AM245" i="3"/>
  <c r="AI245" i="3"/>
  <c r="AG245" i="3"/>
  <c r="AF245" i="3"/>
  <c r="AE245" i="3"/>
  <c r="AH245" i="3" s="1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O245" i="3"/>
  <c r="N245" i="3"/>
  <c r="M245" i="3"/>
  <c r="L245" i="3"/>
  <c r="K245" i="3"/>
  <c r="BA244" i="3"/>
  <c r="AY244" i="3"/>
  <c r="AX244" i="3"/>
  <c r="AZ244" i="3" s="1"/>
  <c r="AU244" i="3"/>
  <c r="AS244" i="3"/>
  <c r="AN244" i="3" s="1"/>
  <c r="AO244" i="3"/>
  <c r="AM244" i="3"/>
  <c r="AI244" i="3"/>
  <c r="AG244" i="3"/>
  <c r="AF244" i="3"/>
  <c r="AE244" i="3"/>
  <c r="AH244" i="3" s="1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O244" i="3"/>
  <c r="N244" i="3"/>
  <c r="M244" i="3"/>
  <c r="L244" i="3"/>
  <c r="K244" i="3"/>
  <c r="BA243" i="3"/>
  <c r="AY243" i="3"/>
  <c r="AX243" i="3"/>
  <c r="AZ243" i="3" s="1"/>
  <c r="AU243" i="3"/>
  <c r="AS243" i="3"/>
  <c r="AN243" i="3" s="1"/>
  <c r="AO243" i="3"/>
  <c r="AM243" i="3"/>
  <c r="AI243" i="3"/>
  <c r="AG243" i="3"/>
  <c r="AF243" i="3"/>
  <c r="AE243" i="3"/>
  <c r="AH243" i="3" s="1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O243" i="3"/>
  <c r="N243" i="3"/>
  <c r="M243" i="3"/>
  <c r="L243" i="3"/>
  <c r="K243" i="3"/>
  <c r="BA242" i="3"/>
  <c r="AY242" i="3"/>
  <c r="AX242" i="3"/>
  <c r="AZ242" i="3" s="1"/>
  <c r="AU242" i="3"/>
  <c r="AS242" i="3"/>
  <c r="AN242" i="3" s="1"/>
  <c r="AO242" i="3"/>
  <c r="AM242" i="3"/>
  <c r="AI242" i="3"/>
  <c r="AG242" i="3"/>
  <c r="AF242" i="3"/>
  <c r="AE242" i="3"/>
  <c r="AH242" i="3" s="1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O242" i="3"/>
  <c r="N242" i="3"/>
  <c r="M242" i="3"/>
  <c r="L242" i="3"/>
  <c r="K242" i="3"/>
  <c r="BA241" i="3"/>
  <c r="AY241" i="3"/>
  <c r="AX241" i="3"/>
  <c r="AZ241" i="3" s="1"/>
  <c r="AU241" i="3"/>
  <c r="AS241" i="3"/>
  <c r="AN241" i="3" s="1"/>
  <c r="AO241" i="3"/>
  <c r="AM241" i="3"/>
  <c r="AI241" i="3"/>
  <c r="AG241" i="3"/>
  <c r="AF241" i="3"/>
  <c r="AE241" i="3"/>
  <c r="AH241" i="3" s="1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O241" i="3"/>
  <c r="N241" i="3"/>
  <c r="M241" i="3"/>
  <c r="L241" i="3"/>
  <c r="K241" i="3"/>
  <c r="BA240" i="3"/>
  <c r="AY240" i="3"/>
  <c r="AX240" i="3"/>
  <c r="AZ240" i="3" s="1"/>
  <c r="AU240" i="3"/>
  <c r="AS240" i="3"/>
  <c r="AN240" i="3" s="1"/>
  <c r="AO240" i="3"/>
  <c r="AM240" i="3"/>
  <c r="AI240" i="3"/>
  <c r="AG240" i="3"/>
  <c r="AF240" i="3"/>
  <c r="AE240" i="3"/>
  <c r="AH240" i="3" s="1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O240" i="3"/>
  <c r="N240" i="3"/>
  <c r="M240" i="3"/>
  <c r="L240" i="3"/>
  <c r="K240" i="3"/>
  <c r="BA239" i="3"/>
  <c r="AY239" i="3"/>
  <c r="AX239" i="3"/>
  <c r="AZ239" i="3" s="1"/>
  <c r="AU239" i="3"/>
  <c r="AS239" i="3"/>
  <c r="AN239" i="3" s="1"/>
  <c r="AO239" i="3"/>
  <c r="AM239" i="3"/>
  <c r="AI239" i="3"/>
  <c r="AG239" i="3"/>
  <c r="AF239" i="3"/>
  <c r="AE239" i="3"/>
  <c r="AH239" i="3" s="1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O239" i="3"/>
  <c r="N239" i="3"/>
  <c r="M239" i="3"/>
  <c r="L239" i="3"/>
  <c r="K239" i="3"/>
  <c r="BA238" i="3"/>
  <c r="AY238" i="3"/>
  <c r="AX238" i="3"/>
  <c r="AZ238" i="3" s="1"/>
  <c r="AU238" i="3"/>
  <c r="AS238" i="3"/>
  <c r="AN238" i="3" s="1"/>
  <c r="AO238" i="3"/>
  <c r="AM238" i="3"/>
  <c r="AI238" i="3"/>
  <c r="AG238" i="3"/>
  <c r="AF238" i="3"/>
  <c r="AE238" i="3"/>
  <c r="AH238" i="3" s="1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O238" i="3"/>
  <c r="N238" i="3"/>
  <c r="M238" i="3"/>
  <c r="L238" i="3"/>
  <c r="K238" i="3"/>
  <c r="BA237" i="3"/>
  <c r="AY237" i="3"/>
  <c r="AX237" i="3"/>
  <c r="AZ237" i="3" s="1"/>
  <c r="AU237" i="3"/>
  <c r="AS237" i="3"/>
  <c r="AN237" i="3" s="1"/>
  <c r="AO237" i="3"/>
  <c r="AM237" i="3"/>
  <c r="AI237" i="3"/>
  <c r="AG237" i="3"/>
  <c r="AF237" i="3"/>
  <c r="AE237" i="3"/>
  <c r="AH237" i="3" s="1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O237" i="3"/>
  <c r="N237" i="3"/>
  <c r="M237" i="3"/>
  <c r="L237" i="3"/>
  <c r="K237" i="3"/>
  <c r="BA236" i="3"/>
  <c r="AY236" i="3"/>
  <c r="AX236" i="3"/>
  <c r="AZ236" i="3" s="1"/>
  <c r="AU236" i="3"/>
  <c r="AS236" i="3"/>
  <c r="AN236" i="3" s="1"/>
  <c r="AO236" i="3"/>
  <c r="AM236" i="3"/>
  <c r="AI236" i="3"/>
  <c r="AG236" i="3"/>
  <c r="AF236" i="3"/>
  <c r="AE236" i="3"/>
  <c r="AH236" i="3" s="1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O236" i="3"/>
  <c r="N236" i="3"/>
  <c r="M236" i="3"/>
  <c r="L236" i="3"/>
  <c r="K236" i="3"/>
  <c r="BA235" i="3"/>
  <c r="AY235" i="3"/>
  <c r="AX235" i="3"/>
  <c r="AZ235" i="3" s="1"/>
  <c r="AU235" i="3"/>
  <c r="AS235" i="3"/>
  <c r="AN235" i="3" s="1"/>
  <c r="AO235" i="3"/>
  <c r="AM235" i="3"/>
  <c r="AI235" i="3"/>
  <c r="AG235" i="3"/>
  <c r="AF235" i="3"/>
  <c r="AE235" i="3"/>
  <c r="AH235" i="3" s="1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O235" i="3"/>
  <c r="N235" i="3"/>
  <c r="M235" i="3"/>
  <c r="L235" i="3"/>
  <c r="K235" i="3"/>
  <c r="BA234" i="3"/>
  <c r="AY234" i="3"/>
  <c r="AX234" i="3"/>
  <c r="AZ234" i="3" s="1"/>
  <c r="AU234" i="3"/>
  <c r="AS234" i="3"/>
  <c r="AN234" i="3" s="1"/>
  <c r="AO234" i="3"/>
  <c r="AM234" i="3"/>
  <c r="AI234" i="3"/>
  <c r="AG234" i="3"/>
  <c r="AF234" i="3"/>
  <c r="AE234" i="3"/>
  <c r="AH234" i="3" s="1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O234" i="3"/>
  <c r="N234" i="3"/>
  <c r="M234" i="3"/>
  <c r="L234" i="3"/>
  <c r="K234" i="3"/>
  <c r="BA233" i="3"/>
  <c r="AY233" i="3"/>
  <c r="AX233" i="3"/>
  <c r="AZ233" i="3" s="1"/>
  <c r="AU233" i="3"/>
  <c r="AS233" i="3"/>
  <c r="AN233" i="3" s="1"/>
  <c r="AO233" i="3"/>
  <c r="AM233" i="3"/>
  <c r="AI233" i="3"/>
  <c r="AG233" i="3"/>
  <c r="AF233" i="3"/>
  <c r="AE233" i="3"/>
  <c r="AH233" i="3" s="1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O233" i="3"/>
  <c r="N233" i="3"/>
  <c r="M233" i="3"/>
  <c r="L233" i="3"/>
  <c r="K233" i="3"/>
  <c r="BA232" i="3"/>
  <c r="AY232" i="3"/>
  <c r="AX232" i="3"/>
  <c r="AZ232" i="3" s="1"/>
  <c r="AU232" i="3"/>
  <c r="AS232" i="3"/>
  <c r="AN232" i="3" s="1"/>
  <c r="AO232" i="3"/>
  <c r="AM232" i="3"/>
  <c r="AI232" i="3"/>
  <c r="AG232" i="3"/>
  <c r="AF232" i="3"/>
  <c r="AE232" i="3"/>
  <c r="AH232" i="3" s="1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O232" i="3"/>
  <c r="N232" i="3"/>
  <c r="M232" i="3"/>
  <c r="L232" i="3"/>
  <c r="K232" i="3"/>
  <c r="BA231" i="3"/>
  <c r="AY231" i="3"/>
  <c r="AX231" i="3"/>
  <c r="AZ231" i="3" s="1"/>
  <c r="AU231" i="3"/>
  <c r="AS231" i="3"/>
  <c r="AN231" i="3" s="1"/>
  <c r="AO231" i="3"/>
  <c r="AM231" i="3"/>
  <c r="AI231" i="3"/>
  <c r="AG231" i="3"/>
  <c r="AF231" i="3"/>
  <c r="AE231" i="3"/>
  <c r="AH231" i="3" s="1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O231" i="3"/>
  <c r="N231" i="3"/>
  <c r="M231" i="3"/>
  <c r="L231" i="3"/>
  <c r="K231" i="3"/>
  <c r="BA230" i="3"/>
  <c r="AY230" i="3"/>
  <c r="AX230" i="3"/>
  <c r="AZ230" i="3" s="1"/>
  <c r="AU230" i="3"/>
  <c r="AS230" i="3"/>
  <c r="AN230" i="3" s="1"/>
  <c r="AO230" i="3"/>
  <c r="AM230" i="3"/>
  <c r="AI230" i="3"/>
  <c r="AG230" i="3"/>
  <c r="AF230" i="3"/>
  <c r="AE230" i="3"/>
  <c r="AH230" i="3" s="1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O230" i="3"/>
  <c r="N230" i="3"/>
  <c r="M230" i="3"/>
  <c r="L230" i="3"/>
  <c r="K230" i="3"/>
  <c r="BA229" i="3"/>
  <c r="AY229" i="3"/>
  <c r="AX229" i="3"/>
  <c r="AZ229" i="3" s="1"/>
  <c r="AU229" i="3"/>
  <c r="AS229" i="3"/>
  <c r="AN229" i="3" s="1"/>
  <c r="AO229" i="3"/>
  <c r="AM229" i="3"/>
  <c r="AI229" i="3"/>
  <c r="AG229" i="3"/>
  <c r="AF229" i="3"/>
  <c r="AE229" i="3"/>
  <c r="AH229" i="3" s="1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O229" i="3"/>
  <c r="N229" i="3"/>
  <c r="M229" i="3"/>
  <c r="L229" i="3"/>
  <c r="K229" i="3"/>
  <c r="BA228" i="3"/>
  <c r="AY228" i="3"/>
  <c r="AX228" i="3"/>
  <c r="AZ228" i="3" s="1"/>
  <c r="AU228" i="3"/>
  <c r="AS228" i="3"/>
  <c r="AN228" i="3" s="1"/>
  <c r="AO228" i="3"/>
  <c r="AM228" i="3"/>
  <c r="AI228" i="3"/>
  <c r="AG228" i="3"/>
  <c r="AF228" i="3"/>
  <c r="AE228" i="3"/>
  <c r="AH228" i="3" s="1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O228" i="3"/>
  <c r="N228" i="3"/>
  <c r="M228" i="3"/>
  <c r="L228" i="3"/>
  <c r="K228" i="3"/>
  <c r="BA227" i="3"/>
  <c r="AY227" i="3"/>
  <c r="AX227" i="3"/>
  <c r="AZ227" i="3" s="1"/>
  <c r="AU227" i="3"/>
  <c r="AS227" i="3"/>
  <c r="AN227" i="3" s="1"/>
  <c r="AO227" i="3"/>
  <c r="AM227" i="3"/>
  <c r="AI227" i="3"/>
  <c r="AG227" i="3"/>
  <c r="AF227" i="3"/>
  <c r="AE227" i="3"/>
  <c r="AH227" i="3" s="1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O227" i="3"/>
  <c r="N227" i="3"/>
  <c r="M227" i="3"/>
  <c r="L227" i="3"/>
  <c r="K227" i="3"/>
  <c r="BA226" i="3"/>
  <c r="AY226" i="3"/>
  <c r="AX226" i="3"/>
  <c r="AZ226" i="3" s="1"/>
  <c r="AU226" i="3"/>
  <c r="AS226" i="3"/>
  <c r="AN226" i="3" s="1"/>
  <c r="AO226" i="3"/>
  <c r="AM226" i="3"/>
  <c r="AI226" i="3"/>
  <c r="AG226" i="3"/>
  <c r="AF226" i="3"/>
  <c r="AE226" i="3"/>
  <c r="AH226" i="3" s="1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O226" i="3"/>
  <c r="N226" i="3"/>
  <c r="M226" i="3"/>
  <c r="L226" i="3"/>
  <c r="K226" i="3"/>
  <c r="BA225" i="3"/>
  <c r="AY225" i="3"/>
  <c r="AX225" i="3"/>
  <c r="AZ225" i="3" s="1"/>
  <c r="AU225" i="3"/>
  <c r="AS225" i="3"/>
  <c r="AN225" i="3" s="1"/>
  <c r="AO225" i="3"/>
  <c r="AM225" i="3"/>
  <c r="AI225" i="3"/>
  <c r="AG225" i="3"/>
  <c r="AF225" i="3"/>
  <c r="AE225" i="3"/>
  <c r="AH225" i="3" s="1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O225" i="3"/>
  <c r="N225" i="3"/>
  <c r="M225" i="3"/>
  <c r="L225" i="3"/>
  <c r="K225" i="3"/>
  <c r="BA224" i="3"/>
  <c r="AY224" i="3"/>
  <c r="AX224" i="3"/>
  <c r="AZ224" i="3" s="1"/>
  <c r="AU224" i="3"/>
  <c r="AS224" i="3"/>
  <c r="AN224" i="3" s="1"/>
  <c r="AO224" i="3"/>
  <c r="AM224" i="3"/>
  <c r="AI224" i="3"/>
  <c r="AG224" i="3"/>
  <c r="AF224" i="3"/>
  <c r="AE224" i="3"/>
  <c r="AH224" i="3" s="1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O224" i="3"/>
  <c r="N224" i="3"/>
  <c r="M224" i="3"/>
  <c r="L224" i="3"/>
  <c r="K224" i="3"/>
  <c r="BA223" i="3"/>
  <c r="AY223" i="3"/>
  <c r="AX223" i="3"/>
  <c r="AZ223" i="3" s="1"/>
  <c r="AU223" i="3"/>
  <c r="AS223" i="3"/>
  <c r="AN223" i="3" s="1"/>
  <c r="AO223" i="3"/>
  <c r="AM223" i="3"/>
  <c r="AI223" i="3"/>
  <c r="AG223" i="3"/>
  <c r="AF223" i="3"/>
  <c r="AE223" i="3"/>
  <c r="AH223" i="3" s="1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O223" i="3"/>
  <c r="N223" i="3"/>
  <c r="M223" i="3"/>
  <c r="L223" i="3"/>
  <c r="K223" i="3"/>
  <c r="BA222" i="3"/>
  <c r="AY222" i="3"/>
  <c r="AX222" i="3"/>
  <c r="AZ222" i="3" s="1"/>
  <c r="AU222" i="3"/>
  <c r="AS222" i="3"/>
  <c r="AN222" i="3" s="1"/>
  <c r="AO222" i="3"/>
  <c r="AM222" i="3"/>
  <c r="AI222" i="3"/>
  <c r="AG222" i="3"/>
  <c r="AF222" i="3"/>
  <c r="AE222" i="3"/>
  <c r="AH222" i="3" s="1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O222" i="3"/>
  <c r="N222" i="3"/>
  <c r="M222" i="3"/>
  <c r="L222" i="3"/>
  <c r="K222" i="3"/>
  <c r="BA221" i="3"/>
  <c r="AY221" i="3"/>
  <c r="AX221" i="3"/>
  <c r="AZ221" i="3" s="1"/>
  <c r="AU221" i="3"/>
  <c r="AS221" i="3"/>
  <c r="AN221" i="3" s="1"/>
  <c r="AO221" i="3"/>
  <c r="AM221" i="3"/>
  <c r="AI221" i="3"/>
  <c r="AG221" i="3"/>
  <c r="AF221" i="3"/>
  <c r="AE221" i="3"/>
  <c r="AH221" i="3" s="1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O221" i="3"/>
  <c r="N221" i="3"/>
  <c r="M221" i="3"/>
  <c r="L221" i="3"/>
  <c r="K221" i="3"/>
  <c r="BA220" i="3"/>
  <c r="AY220" i="3"/>
  <c r="AX220" i="3"/>
  <c r="AZ220" i="3" s="1"/>
  <c r="AU220" i="3"/>
  <c r="AS220" i="3"/>
  <c r="AN220" i="3" s="1"/>
  <c r="AO220" i="3"/>
  <c r="AM220" i="3"/>
  <c r="AI220" i="3"/>
  <c r="AG220" i="3"/>
  <c r="AF220" i="3"/>
  <c r="AE220" i="3"/>
  <c r="AH220" i="3" s="1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O220" i="3"/>
  <c r="N220" i="3"/>
  <c r="M220" i="3"/>
  <c r="L220" i="3"/>
  <c r="K220" i="3"/>
  <c r="BA219" i="3"/>
  <c r="AY219" i="3"/>
  <c r="AX219" i="3"/>
  <c r="AZ219" i="3" s="1"/>
  <c r="AU219" i="3"/>
  <c r="AS219" i="3"/>
  <c r="AN219" i="3" s="1"/>
  <c r="AO219" i="3"/>
  <c r="AM219" i="3"/>
  <c r="AI219" i="3"/>
  <c r="AG219" i="3"/>
  <c r="AF219" i="3"/>
  <c r="AE219" i="3"/>
  <c r="AH219" i="3" s="1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O219" i="3"/>
  <c r="N219" i="3"/>
  <c r="M219" i="3"/>
  <c r="L219" i="3"/>
  <c r="K219" i="3"/>
  <c r="BA218" i="3"/>
  <c r="AY218" i="3"/>
  <c r="AX218" i="3"/>
  <c r="AZ218" i="3" s="1"/>
  <c r="AU218" i="3"/>
  <c r="AS218" i="3"/>
  <c r="AN218" i="3" s="1"/>
  <c r="AO218" i="3"/>
  <c r="AM218" i="3"/>
  <c r="AI218" i="3"/>
  <c r="AG218" i="3"/>
  <c r="AF218" i="3"/>
  <c r="AE218" i="3"/>
  <c r="AH218" i="3" s="1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O218" i="3"/>
  <c r="N218" i="3"/>
  <c r="M218" i="3"/>
  <c r="L218" i="3"/>
  <c r="K218" i="3"/>
  <c r="BA217" i="3"/>
  <c r="AY217" i="3"/>
  <c r="AX217" i="3"/>
  <c r="AZ217" i="3" s="1"/>
  <c r="AU217" i="3"/>
  <c r="AS217" i="3"/>
  <c r="AN217" i="3" s="1"/>
  <c r="AO217" i="3"/>
  <c r="AM217" i="3"/>
  <c r="AI217" i="3"/>
  <c r="AG217" i="3"/>
  <c r="AF217" i="3"/>
  <c r="AE217" i="3"/>
  <c r="AH217" i="3" s="1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O217" i="3"/>
  <c r="N217" i="3"/>
  <c r="M217" i="3"/>
  <c r="L217" i="3"/>
  <c r="K217" i="3"/>
  <c r="BA216" i="3"/>
  <c r="AY216" i="3"/>
  <c r="AX216" i="3"/>
  <c r="AZ216" i="3" s="1"/>
  <c r="AU216" i="3"/>
  <c r="AS216" i="3"/>
  <c r="AN216" i="3" s="1"/>
  <c r="AO216" i="3"/>
  <c r="AM216" i="3"/>
  <c r="AI216" i="3"/>
  <c r="AG216" i="3"/>
  <c r="AF216" i="3"/>
  <c r="AE216" i="3"/>
  <c r="AH216" i="3" s="1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O216" i="3"/>
  <c r="N216" i="3"/>
  <c r="M216" i="3"/>
  <c r="L216" i="3"/>
  <c r="K216" i="3"/>
  <c r="BA215" i="3"/>
  <c r="AY215" i="3"/>
  <c r="AX215" i="3"/>
  <c r="AZ215" i="3" s="1"/>
  <c r="AU215" i="3"/>
  <c r="AS215" i="3"/>
  <c r="AN215" i="3" s="1"/>
  <c r="AO215" i="3"/>
  <c r="AM215" i="3"/>
  <c r="AI215" i="3"/>
  <c r="AG215" i="3"/>
  <c r="AF215" i="3"/>
  <c r="AE215" i="3"/>
  <c r="AH215" i="3" s="1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O215" i="3"/>
  <c r="N215" i="3"/>
  <c r="M215" i="3"/>
  <c r="L215" i="3"/>
  <c r="K215" i="3"/>
  <c r="BA214" i="3"/>
  <c r="AY214" i="3"/>
  <c r="AX214" i="3"/>
  <c r="AZ214" i="3" s="1"/>
  <c r="AU214" i="3"/>
  <c r="AS214" i="3"/>
  <c r="AN214" i="3" s="1"/>
  <c r="AO214" i="3"/>
  <c r="AM214" i="3"/>
  <c r="AI214" i="3"/>
  <c r="AG214" i="3"/>
  <c r="AF214" i="3"/>
  <c r="AE214" i="3"/>
  <c r="AH214" i="3" s="1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O214" i="3"/>
  <c r="N214" i="3"/>
  <c r="M214" i="3"/>
  <c r="L214" i="3"/>
  <c r="K214" i="3"/>
  <c r="BA213" i="3"/>
  <c r="AY213" i="3"/>
  <c r="AX213" i="3"/>
  <c r="AZ213" i="3" s="1"/>
  <c r="AU213" i="3"/>
  <c r="AS213" i="3"/>
  <c r="AN213" i="3" s="1"/>
  <c r="AO213" i="3"/>
  <c r="AM213" i="3"/>
  <c r="AI213" i="3"/>
  <c r="AG213" i="3"/>
  <c r="AF213" i="3"/>
  <c r="AE213" i="3"/>
  <c r="AH213" i="3" s="1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O213" i="3"/>
  <c r="N213" i="3"/>
  <c r="M213" i="3"/>
  <c r="L213" i="3"/>
  <c r="K213" i="3"/>
  <c r="BA212" i="3"/>
  <c r="AY212" i="3"/>
  <c r="AX212" i="3"/>
  <c r="AZ212" i="3" s="1"/>
  <c r="AU212" i="3"/>
  <c r="AS212" i="3"/>
  <c r="AN212" i="3" s="1"/>
  <c r="AO212" i="3"/>
  <c r="AM212" i="3"/>
  <c r="AI212" i="3"/>
  <c r="AG212" i="3"/>
  <c r="AF212" i="3"/>
  <c r="AE212" i="3"/>
  <c r="AH212" i="3" s="1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O212" i="3"/>
  <c r="N212" i="3"/>
  <c r="M212" i="3"/>
  <c r="L212" i="3"/>
  <c r="K212" i="3"/>
  <c r="BA211" i="3"/>
  <c r="AY211" i="3"/>
  <c r="AX211" i="3"/>
  <c r="AZ211" i="3" s="1"/>
  <c r="AU211" i="3"/>
  <c r="AS211" i="3"/>
  <c r="AN211" i="3" s="1"/>
  <c r="AO211" i="3"/>
  <c r="AM211" i="3"/>
  <c r="AI211" i="3"/>
  <c r="AG211" i="3"/>
  <c r="AF211" i="3"/>
  <c r="AE211" i="3"/>
  <c r="AH211" i="3" s="1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O211" i="3"/>
  <c r="N211" i="3"/>
  <c r="M211" i="3"/>
  <c r="L211" i="3"/>
  <c r="K211" i="3"/>
  <c r="BA210" i="3"/>
  <c r="AY210" i="3"/>
  <c r="AX210" i="3"/>
  <c r="AZ210" i="3" s="1"/>
  <c r="AU210" i="3"/>
  <c r="AS210" i="3"/>
  <c r="AN210" i="3" s="1"/>
  <c r="AO210" i="3"/>
  <c r="AM210" i="3"/>
  <c r="AI210" i="3"/>
  <c r="AG210" i="3"/>
  <c r="AF210" i="3"/>
  <c r="AE210" i="3"/>
  <c r="AH210" i="3" s="1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O210" i="3"/>
  <c r="N210" i="3"/>
  <c r="M210" i="3"/>
  <c r="L210" i="3"/>
  <c r="K210" i="3"/>
  <c r="BA209" i="3"/>
  <c r="AY209" i="3"/>
  <c r="AX209" i="3"/>
  <c r="AZ209" i="3" s="1"/>
  <c r="AU209" i="3"/>
  <c r="AS209" i="3"/>
  <c r="AN209" i="3" s="1"/>
  <c r="AO209" i="3"/>
  <c r="AM209" i="3"/>
  <c r="AI209" i="3"/>
  <c r="AG209" i="3"/>
  <c r="AF209" i="3"/>
  <c r="AE209" i="3"/>
  <c r="AH209" i="3" s="1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O209" i="3"/>
  <c r="N209" i="3"/>
  <c r="M209" i="3"/>
  <c r="L209" i="3"/>
  <c r="K209" i="3"/>
  <c r="BA208" i="3"/>
  <c r="AY208" i="3"/>
  <c r="AX208" i="3"/>
  <c r="AZ208" i="3" s="1"/>
  <c r="AU208" i="3"/>
  <c r="AS208" i="3"/>
  <c r="AN208" i="3" s="1"/>
  <c r="AO208" i="3"/>
  <c r="AM208" i="3"/>
  <c r="AI208" i="3"/>
  <c r="AG208" i="3"/>
  <c r="AF208" i="3"/>
  <c r="AE208" i="3"/>
  <c r="AH208" i="3" s="1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O208" i="3"/>
  <c r="N208" i="3"/>
  <c r="M208" i="3"/>
  <c r="L208" i="3"/>
  <c r="K208" i="3"/>
  <c r="BA207" i="3"/>
  <c r="AY207" i="3"/>
  <c r="AX207" i="3"/>
  <c r="AZ207" i="3" s="1"/>
  <c r="AU207" i="3"/>
  <c r="AS207" i="3"/>
  <c r="AN207" i="3" s="1"/>
  <c r="AO207" i="3"/>
  <c r="AM207" i="3"/>
  <c r="AI207" i="3"/>
  <c r="AG207" i="3"/>
  <c r="AF207" i="3"/>
  <c r="AE207" i="3"/>
  <c r="AH207" i="3" s="1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O207" i="3"/>
  <c r="N207" i="3"/>
  <c r="M207" i="3"/>
  <c r="L207" i="3"/>
  <c r="K207" i="3"/>
  <c r="BA206" i="3"/>
  <c r="AY206" i="3"/>
  <c r="AX206" i="3"/>
  <c r="AZ206" i="3" s="1"/>
  <c r="AU206" i="3"/>
  <c r="AS206" i="3"/>
  <c r="AN206" i="3" s="1"/>
  <c r="AO206" i="3"/>
  <c r="AM206" i="3"/>
  <c r="AI206" i="3"/>
  <c r="AG206" i="3"/>
  <c r="AF206" i="3"/>
  <c r="AE206" i="3"/>
  <c r="AH206" i="3" s="1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O206" i="3"/>
  <c r="N206" i="3"/>
  <c r="M206" i="3"/>
  <c r="L206" i="3"/>
  <c r="K206" i="3"/>
  <c r="BA205" i="3"/>
  <c r="AY205" i="3"/>
  <c r="AX205" i="3"/>
  <c r="AZ205" i="3" s="1"/>
  <c r="AU205" i="3"/>
  <c r="AS205" i="3"/>
  <c r="AN205" i="3" s="1"/>
  <c r="AO205" i="3"/>
  <c r="AM205" i="3"/>
  <c r="AI205" i="3"/>
  <c r="AG205" i="3"/>
  <c r="AF205" i="3"/>
  <c r="AE205" i="3"/>
  <c r="AH205" i="3" s="1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O205" i="3"/>
  <c r="N205" i="3"/>
  <c r="M205" i="3"/>
  <c r="L205" i="3"/>
  <c r="K205" i="3"/>
  <c r="BA204" i="3"/>
  <c r="AY204" i="3"/>
  <c r="AX204" i="3"/>
  <c r="AZ204" i="3" s="1"/>
  <c r="AU204" i="3"/>
  <c r="AS204" i="3"/>
  <c r="AN204" i="3" s="1"/>
  <c r="AO204" i="3"/>
  <c r="AM204" i="3"/>
  <c r="AI204" i="3"/>
  <c r="AG204" i="3"/>
  <c r="AF204" i="3"/>
  <c r="AE204" i="3"/>
  <c r="AH204" i="3" s="1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O204" i="3"/>
  <c r="N204" i="3"/>
  <c r="M204" i="3"/>
  <c r="L204" i="3"/>
  <c r="K204" i="3"/>
  <c r="BA203" i="3"/>
  <c r="AY203" i="3"/>
  <c r="AX203" i="3"/>
  <c r="AZ203" i="3" s="1"/>
  <c r="AU203" i="3"/>
  <c r="AS203" i="3"/>
  <c r="AN203" i="3" s="1"/>
  <c r="AO203" i="3"/>
  <c r="AM203" i="3"/>
  <c r="AI203" i="3"/>
  <c r="AG203" i="3"/>
  <c r="AF203" i="3"/>
  <c r="AE203" i="3"/>
  <c r="AH203" i="3" s="1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O203" i="3"/>
  <c r="N203" i="3"/>
  <c r="M203" i="3"/>
  <c r="L203" i="3"/>
  <c r="K203" i="3"/>
  <c r="BA202" i="3"/>
  <c r="AY202" i="3"/>
  <c r="AX202" i="3"/>
  <c r="AZ202" i="3" s="1"/>
  <c r="AU202" i="3"/>
  <c r="AS202" i="3"/>
  <c r="AN202" i="3" s="1"/>
  <c r="AO202" i="3"/>
  <c r="AM202" i="3"/>
  <c r="AI202" i="3"/>
  <c r="AG202" i="3"/>
  <c r="AF202" i="3"/>
  <c r="AE202" i="3"/>
  <c r="AH202" i="3" s="1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O202" i="3"/>
  <c r="N202" i="3"/>
  <c r="M202" i="3"/>
  <c r="L202" i="3"/>
  <c r="K202" i="3"/>
  <c r="BA201" i="3"/>
  <c r="AY201" i="3"/>
  <c r="AX201" i="3"/>
  <c r="AZ201" i="3" s="1"/>
  <c r="AU201" i="3"/>
  <c r="AS201" i="3"/>
  <c r="AN201" i="3" s="1"/>
  <c r="AO201" i="3"/>
  <c r="AM201" i="3"/>
  <c r="AI201" i="3"/>
  <c r="AG201" i="3"/>
  <c r="AF201" i="3"/>
  <c r="AE201" i="3"/>
  <c r="AH201" i="3" s="1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O201" i="3"/>
  <c r="N201" i="3"/>
  <c r="M201" i="3"/>
  <c r="L201" i="3"/>
  <c r="K201" i="3"/>
  <c r="BA200" i="3"/>
  <c r="AY200" i="3"/>
  <c r="AX200" i="3"/>
  <c r="AZ200" i="3" s="1"/>
  <c r="AU200" i="3"/>
  <c r="AS200" i="3"/>
  <c r="AN200" i="3" s="1"/>
  <c r="AO200" i="3"/>
  <c r="AM200" i="3"/>
  <c r="AI200" i="3"/>
  <c r="AG200" i="3"/>
  <c r="AF200" i="3"/>
  <c r="AE200" i="3"/>
  <c r="AH200" i="3" s="1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O200" i="3"/>
  <c r="N200" i="3"/>
  <c r="M200" i="3"/>
  <c r="L200" i="3"/>
  <c r="K200" i="3"/>
  <c r="BA199" i="3"/>
  <c r="AY199" i="3"/>
  <c r="AX199" i="3"/>
  <c r="AZ199" i="3" s="1"/>
  <c r="AU199" i="3"/>
  <c r="AS199" i="3"/>
  <c r="AN199" i="3" s="1"/>
  <c r="AO199" i="3"/>
  <c r="AM199" i="3"/>
  <c r="AI199" i="3"/>
  <c r="AG199" i="3"/>
  <c r="AF199" i="3"/>
  <c r="AE199" i="3"/>
  <c r="AH199" i="3" s="1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O199" i="3"/>
  <c r="N199" i="3"/>
  <c r="M199" i="3"/>
  <c r="L199" i="3"/>
  <c r="K199" i="3"/>
  <c r="BA198" i="3"/>
  <c r="AY198" i="3"/>
  <c r="AX198" i="3"/>
  <c r="AZ198" i="3" s="1"/>
  <c r="AU198" i="3"/>
  <c r="AS198" i="3"/>
  <c r="AO198" i="3" s="1"/>
  <c r="AI198" i="3"/>
  <c r="AG198" i="3"/>
  <c r="AF198" i="3"/>
  <c r="AE198" i="3"/>
  <c r="AH198" i="3" s="1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O198" i="3"/>
  <c r="N198" i="3"/>
  <c r="M198" i="3"/>
  <c r="L198" i="3"/>
  <c r="K198" i="3"/>
  <c r="BA197" i="3"/>
  <c r="AY197" i="3"/>
  <c r="AX197" i="3"/>
  <c r="AZ197" i="3" s="1"/>
  <c r="AU197" i="3"/>
  <c r="AS197" i="3"/>
  <c r="AO197" i="3" s="1"/>
  <c r="AI197" i="3"/>
  <c r="AG197" i="3"/>
  <c r="AF197" i="3"/>
  <c r="AE197" i="3"/>
  <c r="AH197" i="3" s="1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O197" i="3"/>
  <c r="N197" i="3"/>
  <c r="M197" i="3"/>
  <c r="L197" i="3"/>
  <c r="K197" i="3"/>
  <c r="BA196" i="3"/>
  <c r="AY196" i="3"/>
  <c r="AX196" i="3"/>
  <c r="AZ196" i="3" s="1"/>
  <c r="AU196" i="3"/>
  <c r="AS196" i="3"/>
  <c r="AO196" i="3" s="1"/>
  <c r="AI196" i="3"/>
  <c r="AG196" i="3"/>
  <c r="AF196" i="3"/>
  <c r="AE196" i="3"/>
  <c r="AH196" i="3" s="1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O196" i="3"/>
  <c r="N196" i="3"/>
  <c r="M196" i="3"/>
  <c r="L196" i="3"/>
  <c r="K196" i="3"/>
  <c r="BA195" i="3"/>
  <c r="AY195" i="3"/>
  <c r="AX195" i="3"/>
  <c r="AZ195" i="3" s="1"/>
  <c r="AU195" i="3"/>
  <c r="AS195" i="3"/>
  <c r="AO195" i="3" s="1"/>
  <c r="AI195" i="3"/>
  <c r="AG195" i="3"/>
  <c r="AF195" i="3"/>
  <c r="AE195" i="3"/>
  <c r="AH195" i="3" s="1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O195" i="3"/>
  <c r="N195" i="3"/>
  <c r="M195" i="3"/>
  <c r="L195" i="3"/>
  <c r="K195" i="3"/>
  <c r="BA194" i="3"/>
  <c r="AY194" i="3"/>
  <c r="AX194" i="3"/>
  <c r="AZ194" i="3" s="1"/>
  <c r="AU194" i="3"/>
  <c r="AS194" i="3"/>
  <c r="AO194" i="3" s="1"/>
  <c r="AI194" i="3"/>
  <c r="AG194" i="3"/>
  <c r="AF194" i="3"/>
  <c r="AE194" i="3"/>
  <c r="AH194" i="3" s="1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O194" i="3"/>
  <c r="N194" i="3"/>
  <c r="M194" i="3"/>
  <c r="L194" i="3"/>
  <c r="K194" i="3"/>
  <c r="BA193" i="3"/>
  <c r="AY193" i="3"/>
  <c r="AX193" i="3"/>
  <c r="AZ193" i="3" s="1"/>
  <c r="AU193" i="3"/>
  <c r="AS193" i="3"/>
  <c r="AO193" i="3" s="1"/>
  <c r="AI193" i="3"/>
  <c r="AG193" i="3"/>
  <c r="AF193" i="3"/>
  <c r="AE193" i="3"/>
  <c r="AH193" i="3" s="1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O193" i="3"/>
  <c r="N193" i="3"/>
  <c r="M193" i="3"/>
  <c r="L193" i="3"/>
  <c r="K193" i="3"/>
  <c r="BA192" i="3"/>
  <c r="AY192" i="3"/>
  <c r="AX192" i="3"/>
  <c r="AZ192" i="3" s="1"/>
  <c r="AU192" i="3"/>
  <c r="AS192" i="3"/>
  <c r="AO192" i="3" s="1"/>
  <c r="AI192" i="3"/>
  <c r="AG192" i="3"/>
  <c r="AF192" i="3"/>
  <c r="AE192" i="3"/>
  <c r="AH192" i="3" s="1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O192" i="3"/>
  <c r="N192" i="3"/>
  <c r="M192" i="3"/>
  <c r="L192" i="3"/>
  <c r="K192" i="3"/>
  <c r="BA191" i="3"/>
  <c r="AY191" i="3"/>
  <c r="AX191" i="3"/>
  <c r="AZ191" i="3" s="1"/>
  <c r="AU191" i="3"/>
  <c r="AS191" i="3"/>
  <c r="AO191" i="3" s="1"/>
  <c r="AI191" i="3"/>
  <c r="AG191" i="3"/>
  <c r="AF191" i="3"/>
  <c r="AE191" i="3"/>
  <c r="AH191" i="3" s="1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O191" i="3"/>
  <c r="N191" i="3"/>
  <c r="M191" i="3"/>
  <c r="L191" i="3"/>
  <c r="K191" i="3"/>
  <c r="BA190" i="3"/>
  <c r="AY190" i="3"/>
  <c r="AX190" i="3"/>
  <c r="AZ190" i="3" s="1"/>
  <c r="AU190" i="3"/>
  <c r="AS190" i="3"/>
  <c r="AO190" i="3" s="1"/>
  <c r="AI190" i="3"/>
  <c r="AG190" i="3"/>
  <c r="AF190" i="3"/>
  <c r="AE190" i="3"/>
  <c r="AH190" i="3" s="1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O190" i="3"/>
  <c r="N190" i="3"/>
  <c r="M190" i="3"/>
  <c r="L190" i="3"/>
  <c r="K190" i="3"/>
  <c r="BA189" i="3"/>
  <c r="AY189" i="3"/>
  <c r="AX189" i="3"/>
  <c r="AZ189" i="3" s="1"/>
  <c r="AU189" i="3"/>
  <c r="AS189" i="3"/>
  <c r="AO189" i="3" s="1"/>
  <c r="AI189" i="3"/>
  <c r="AG189" i="3"/>
  <c r="AF189" i="3"/>
  <c r="AE189" i="3"/>
  <c r="AH189" i="3" s="1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O189" i="3"/>
  <c r="N189" i="3"/>
  <c r="M189" i="3"/>
  <c r="L189" i="3"/>
  <c r="K189" i="3"/>
  <c r="BA188" i="3"/>
  <c r="AY188" i="3"/>
  <c r="AX188" i="3"/>
  <c r="AZ188" i="3" s="1"/>
  <c r="AU188" i="3"/>
  <c r="AS188" i="3"/>
  <c r="AO188" i="3" s="1"/>
  <c r="AI188" i="3"/>
  <c r="AG188" i="3"/>
  <c r="AF188" i="3"/>
  <c r="AE188" i="3"/>
  <c r="AH188" i="3" s="1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O188" i="3"/>
  <c r="N188" i="3"/>
  <c r="M188" i="3"/>
  <c r="L188" i="3"/>
  <c r="K188" i="3"/>
  <c r="BA187" i="3"/>
  <c r="AY187" i="3"/>
  <c r="AX187" i="3"/>
  <c r="AZ187" i="3" s="1"/>
  <c r="AU187" i="3"/>
  <c r="AS187" i="3"/>
  <c r="AO187" i="3" s="1"/>
  <c r="AI187" i="3"/>
  <c r="AG187" i="3"/>
  <c r="AF187" i="3"/>
  <c r="AE187" i="3"/>
  <c r="AH187" i="3" s="1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O187" i="3"/>
  <c r="N187" i="3"/>
  <c r="M187" i="3"/>
  <c r="L187" i="3"/>
  <c r="K187" i="3"/>
  <c r="BA186" i="3"/>
  <c r="AY186" i="3"/>
  <c r="AX186" i="3"/>
  <c r="AZ186" i="3" s="1"/>
  <c r="AU186" i="3"/>
  <c r="AS186" i="3"/>
  <c r="AO186" i="3" s="1"/>
  <c r="AI186" i="3"/>
  <c r="AG186" i="3"/>
  <c r="AF186" i="3"/>
  <c r="AE186" i="3"/>
  <c r="AH186" i="3" s="1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O186" i="3"/>
  <c r="N186" i="3"/>
  <c r="M186" i="3"/>
  <c r="L186" i="3"/>
  <c r="K186" i="3"/>
  <c r="BA185" i="3"/>
  <c r="AY185" i="3"/>
  <c r="AX185" i="3"/>
  <c r="AZ185" i="3" s="1"/>
  <c r="AU185" i="3"/>
  <c r="AS185" i="3"/>
  <c r="AO185" i="3" s="1"/>
  <c r="AI185" i="3"/>
  <c r="AG185" i="3"/>
  <c r="AF185" i="3"/>
  <c r="AE185" i="3"/>
  <c r="AH185" i="3" s="1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O185" i="3"/>
  <c r="N185" i="3"/>
  <c r="M185" i="3"/>
  <c r="L185" i="3"/>
  <c r="K185" i="3"/>
  <c r="BA184" i="3"/>
  <c r="AY184" i="3"/>
  <c r="AX184" i="3"/>
  <c r="AZ184" i="3" s="1"/>
  <c r="AU184" i="3"/>
  <c r="AS184" i="3"/>
  <c r="AO184" i="3" s="1"/>
  <c r="AI184" i="3"/>
  <c r="AG184" i="3"/>
  <c r="AF184" i="3"/>
  <c r="AE184" i="3"/>
  <c r="AH184" i="3" s="1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O184" i="3"/>
  <c r="N184" i="3"/>
  <c r="M184" i="3"/>
  <c r="L184" i="3"/>
  <c r="K184" i="3"/>
  <c r="BA183" i="3"/>
  <c r="AY183" i="3"/>
  <c r="AX183" i="3"/>
  <c r="AZ183" i="3" s="1"/>
  <c r="AU183" i="3"/>
  <c r="AS183" i="3"/>
  <c r="AO183" i="3" s="1"/>
  <c r="AI183" i="3"/>
  <c r="AG183" i="3"/>
  <c r="AF183" i="3"/>
  <c r="AE183" i="3"/>
  <c r="AH183" i="3" s="1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O183" i="3"/>
  <c r="N183" i="3"/>
  <c r="M183" i="3"/>
  <c r="L183" i="3"/>
  <c r="K183" i="3"/>
  <c r="BA182" i="3"/>
  <c r="AY182" i="3"/>
  <c r="AX182" i="3"/>
  <c r="AZ182" i="3" s="1"/>
  <c r="AU182" i="3"/>
  <c r="AS182" i="3"/>
  <c r="AO182" i="3" s="1"/>
  <c r="AI182" i="3"/>
  <c r="AG182" i="3"/>
  <c r="AF182" i="3"/>
  <c r="AE182" i="3"/>
  <c r="AH182" i="3" s="1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O182" i="3"/>
  <c r="N182" i="3"/>
  <c r="M182" i="3"/>
  <c r="L182" i="3"/>
  <c r="K182" i="3"/>
  <c r="BA181" i="3"/>
  <c r="AY181" i="3"/>
  <c r="AX181" i="3"/>
  <c r="AZ181" i="3" s="1"/>
  <c r="AU181" i="3"/>
  <c r="AS181" i="3"/>
  <c r="AO181" i="3" s="1"/>
  <c r="AI181" i="3"/>
  <c r="AG181" i="3"/>
  <c r="AF181" i="3"/>
  <c r="AE181" i="3"/>
  <c r="AH181" i="3" s="1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O181" i="3"/>
  <c r="N181" i="3"/>
  <c r="M181" i="3"/>
  <c r="L181" i="3"/>
  <c r="K181" i="3"/>
  <c r="BA180" i="3"/>
  <c r="AY180" i="3"/>
  <c r="AX180" i="3"/>
  <c r="AZ180" i="3" s="1"/>
  <c r="AU180" i="3"/>
  <c r="AS180" i="3"/>
  <c r="AO180" i="3" s="1"/>
  <c r="AI180" i="3"/>
  <c r="AG180" i="3"/>
  <c r="AF180" i="3"/>
  <c r="AE180" i="3"/>
  <c r="AH180" i="3" s="1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O180" i="3"/>
  <c r="N180" i="3"/>
  <c r="M180" i="3"/>
  <c r="L180" i="3"/>
  <c r="K180" i="3"/>
  <c r="BA179" i="3"/>
  <c r="AY179" i="3"/>
  <c r="AX179" i="3"/>
  <c r="AZ179" i="3" s="1"/>
  <c r="AU179" i="3"/>
  <c r="AS179" i="3"/>
  <c r="AO179" i="3" s="1"/>
  <c r="AI179" i="3"/>
  <c r="AG179" i="3"/>
  <c r="AF179" i="3"/>
  <c r="AE179" i="3"/>
  <c r="AH179" i="3" s="1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O179" i="3"/>
  <c r="N179" i="3"/>
  <c r="M179" i="3"/>
  <c r="L179" i="3"/>
  <c r="K179" i="3"/>
  <c r="BA178" i="3"/>
  <c r="AY178" i="3"/>
  <c r="AX178" i="3"/>
  <c r="AZ178" i="3" s="1"/>
  <c r="AU178" i="3"/>
  <c r="AS178" i="3"/>
  <c r="AO178" i="3" s="1"/>
  <c r="AI178" i="3"/>
  <c r="AG178" i="3"/>
  <c r="AF178" i="3"/>
  <c r="AE178" i="3"/>
  <c r="AH178" i="3" s="1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O178" i="3"/>
  <c r="N178" i="3"/>
  <c r="M178" i="3"/>
  <c r="L178" i="3"/>
  <c r="K178" i="3"/>
  <c r="BA177" i="3"/>
  <c r="AY177" i="3"/>
  <c r="AX177" i="3"/>
  <c r="AZ177" i="3" s="1"/>
  <c r="AU177" i="3"/>
  <c r="AS177" i="3"/>
  <c r="AO177" i="3" s="1"/>
  <c r="AI177" i="3"/>
  <c r="AG177" i="3"/>
  <c r="AF177" i="3"/>
  <c r="AE177" i="3"/>
  <c r="AH177" i="3" s="1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O177" i="3"/>
  <c r="N177" i="3"/>
  <c r="M177" i="3"/>
  <c r="L177" i="3"/>
  <c r="K177" i="3"/>
  <c r="BA176" i="3"/>
  <c r="AY176" i="3"/>
  <c r="AX176" i="3"/>
  <c r="AZ176" i="3" s="1"/>
  <c r="AU176" i="3"/>
  <c r="AS176" i="3"/>
  <c r="AO176" i="3" s="1"/>
  <c r="AI176" i="3"/>
  <c r="AG176" i="3"/>
  <c r="AF176" i="3"/>
  <c r="AE176" i="3"/>
  <c r="AH176" i="3" s="1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O176" i="3"/>
  <c r="N176" i="3"/>
  <c r="M176" i="3"/>
  <c r="L176" i="3"/>
  <c r="K176" i="3"/>
  <c r="BA175" i="3"/>
  <c r="AY175" i="3"/>
  <c r="AX175" i="3"/>
  <c r="AZ175" i="3" s="1"/>
  <c r="AU175" i="3"/>
  <c r="AS175" i="3"/>
  <c r="AO175" i="3" s="1"/>
  <c r="AI175" i="3"/>
  <c r="AG175" i="3"/>
  <c r="AF175" i="3"/>
  <c r="AE175" i="3"/>
  <c r="AH175" i="3" s="1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O175" i="3"/>
  <c r="N175" i="3"/>
  <c r="M175" i="3"/>
  <c r="L175" i="3"/>
  <c r="K175" i="3"/>
  <c r="BA174" i="3"/>
  <c r="AY174" i="3"/>
  <c r="AX174" i="3"/>
  <c r="AZ174" i="3" s="1"/>
  <c r="AU174" i="3"/>
  <c r="AS174" i="3"/>
  <c r="AO174" i="3" s="1"/>
  <c r="AI174" i="3"/>
  <c r="AG174" i="3"/>
  <c r="AF174" i="3"/>
  <c r="AE174" i="3"/>
  <c r="AH174" i="3" s="1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O174" i="3"/>
  <c r="N174" i="3"/>
  <c r="M174" i="3"/>
  <c r="L174" i="3"/>
  <c r="K174" i="3"/>
  <c r="BA173" i="3"/>
  <c r="AY173" i="3"/>
  <c r="AX173" i="3"/>
  <c r="AZ173" i="3" s="1"/>
  <c r="AU173" i="3"/>
  <c r="AS173" i="3"/>
  <c r="AO173" i="3" s="1"/>
  <c r="AI173" i="3"/>
  <c r="AG173" i="3"/>
  <c r="AF173" i="3"/>
  <c r="AE173" i="3"/>
  <c r="AH173" i="3" s="1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O173" i="3"/>
  <c r="N173" i="3"/>
  <c r="M173" i="3"/>
  <c r="L173" i="3"/>
  <c r="K173" i="3"/>
  <c r="BA172" i="3"/>
  <c r="AY172" i="3"/>
  <c r="AX172" i="3"/>
  <c r="AZ172" i="3" s="1"/>
  <c r="AU172" i="3"/>
  <c r="AS172" i="3"/>
  <c r="AO172" i="3" s="1"/>
  <c r="AI172" i="3"/>
  <c r="AG172" i="3"/>
  <c r="AF172" i="3"/>
  <c r="AE172" i="3"/>
  <c r="AH172" i="3" s="1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O172" i="3"/>
  <c r="N172" i="3"/>
  <c r="M172" i="3"/>
  <c r="L172" i="3"/>
  <c r="K172" i="3"/>
  <c r="BA171" i="3"/>
  <c r="AY171" i="3"/>
  <c r="AX171" i="3"/>
  <c r="AZ171" i="3" s="1"/>
  <c r="AU171" i="3"/>
  <c r="AS171" i="3"/>
  <c r="AO171" i="3" s="1"/>
  <c r="AI171" i="3"/>
  <c r="AG171" i="3"/>
  <c r="AF171" i="3"/>
  <c r="AE171" i="3"/>
  <c r="AH171" i="3" s="1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O171" i="3"/>
  <c r="N171" i="3"/>
  <c r="M171" i="3"/>
  <c r="L171" i="3"/>
  <c r="K171" i="3"/>
  <c r="BA170" i="3"/>
  <c r="AY170" i="3"/>
  <c r="AX170" i="3"/>
  <c r="AZ170" i="3" s="1"/>
  <c r="AU170" i="3"/>
  <c r="AS170" i="3"/>
  <c r="AO170" i="3" s="1"/>
  <c r="AI170" i="3"/>
  <c r="AG170" i="3"/>
  <c r="AF170" i="3"/>
  <c r="AE170" i="3"/>
  <c r="AH170" i="3" s="1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O170" i="3"/>
  <c r="N170" i="3"/>
  <c r="M170" i="3"/>
  <c r="L170" i="3"/>
  <c r="K170" i="3"/>
  <c r="BA169" i="3"/>
  <c r="AY169" i="3"/>
  <c r="AX169" i="3"/>
  <c r="AZ169" i="3" s="1"/>
  <c r="AU169" i="3"/>
  <c r="AS169" i="3"/>
  <c r="AO169" i="3" s="1"/>
  <c r="AI169" i="3"/>
  <c r="AG169" i="3"/>
  <c r="AF169" i="3"/>
  <c r="AE169" i="3"/>
  <c r="AH169" i="3" s="1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O169" i="3"/>
  <c r="N169" i="3"/>
  <c r="M169" i="3"/>
  <c r="L169" i="3"/>
  <c r="K169" i="3"/>
  <c r="BA168" i="3"/>
  <c r="AY168" i="3"/>
  <c r="AX168" i="3"/>
  <c r="AZ168" i="3" s="1"/>
  <c r="AU168" i="3"/>
  <c r="AS168" i="3"/>
  <c r="AO168" i="3" s="1"/>
  <c r="AI168" i="3"/>
  <c r="AG168" i="3"/>
  <c r="AF168" i="3"/>
  <c r="AE168" i="3"/>
  <c r="AH168" i="3" s="1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O168" i="3"/>
  <c r="N168" i="3"/>
  <c r="M168" i="3"/>
  <c r="L168" i="3"/>
  <c r="K168" i="3"/>
  <c r="BA167" i="3"/>
  <c r="AY167" i="3"/>
  <c r="AX167" i="3"/>
  <c r="AZ167" i="3" s="1"/>
  <c r="AU167" i="3"/>
  <c r="AS167" i="3"/>
  <c r="AO167" i="3" s="1"/>
  <c r="AI167" i="3"/>
  <c r="AG167" i="3"/>
  <c r="AF167" i="3"/>
  <c r="AE167" i="3"/>
  <c r="AH167" i="3" s="1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O167" i="3"/>
  <c r="N167" i="3"/>
  <c r="M167" i="3"/>
  <c r="L167" i="3"/>
  <c r="K167" i="3"/>
  <c r="BA166" i="3"/>
  <c r="AY166" i="3"/>
  <c r="AX166" i="3"/>
  <c r="AZ166" i="3" s="1"/>
  <c r="AU166" i="3"/>
  <c r="AS166" i="3"/>
  <c r="AO166" i="3" s="1"/>
  <c r="AI166" i="3"/>
  <c r="AG166" i="3"/>
  <c r="AF166" i="3"/>
  <c r="AE166" i="3"/>
  <c r="AH166" i="3" s="1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O166" i="3"/>
  <c r="N166" i="3"/>
  <c r="M166" i="3"/>
  <c r="L166" i="3"/>
  <c r="K166" i="3"/>
  <c r="BA165" i="3"/>
  <c r="AY165" i="3"/>
  <c r="AX165" i="3"/>
  <c r="AZ165" i="3" s="1"/>
  <c r="AU165" i="3"/>
  <c r="AS165" i="3"/>
  <c r="AO165" i="3" s="1"/>
  <c r="AI165" i="3"/>
  <c r="AG165" i="3"/>
  <c r="AF165" i="3"/>
  <c r="AE165" i="3"/>
  <c r="AH165" i="3" s="1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O165" i="3"/>
  <c r="N165" i="3"/>
  <c r="M165" i="3"/>
  <c r="L165" i="3"/>
  <c r="K165" i="3"/>
  <c r="BA164" i="3"/>
  <c r="AY164" i="3"/>
  <c r="AX164" i="3"/>
  <c r="AZ164" i="3" s="1"/>
  <c r="AU164" i="3"/>
  <c r="AS164" i="3"/>
  <c r="AO164" i="3" s="1"/>
  <c r="AI164" i="3"/>
  <c r="AG164" i="3"/>
  <c r="AF164" i="3"/>
  <c r="AE164" i="3"/>
  <c r="AH164" i="3" s="1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O164" i="3"/>
  <c r="N164" i="3"/>
  <c r="M164" i="3"/>
  <c r="L164" i="3"/>
  <c r="K164" i="3"/>
  <c r="BA163" i="3"/>
  <c r="AY163" i="3"/>
  <c r="AX163" i="3"/>
  <c r="AZ163" i="3" s="1"/>
  <c r="AU163" i="3"/>
  <c r="AS163" i="3"/>
  <c r="AO163" i="3" s="1"/>
  <c r="AI163" i="3"/>
  <c r="AG163" i="3"/>
  <c r="AF163" i="3"/>
  <c r="AE163" i="3"/>
  <c r="AH163" i="3" s="1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O163" i="3"/>
  <c r="N163" i="3"/>
  <c r="M163" i="3"/>
  <c r="L163" i="3"/>
  <c r="K163" i="3"/>
  <c r="BA162" i="3"/>
  <c r="AY162" i="3"/>
  <c r="AX162" i="3"/>
  <c r="AZ162" i="3" s="1"/>
  <c r="AU162" i="3"/>
  <c r="AS162" i="3"/>
  <c r="AO162" i="3" s="1"/>
  <c r="AI162" i="3"/>
  <c r="AG162" i="3"/>
  <c r="AF162" i="3"/>
  <c r="AE162" i="3"/>
  <c r="AH162" i="3" s="1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O162" i="3"/>
  <c r="N162" i="3"/>
  <c r="M162" i="3"/>
  <c r="L162" i="3"/>
  <c r="K162" i="3"/>
  <c r="BA161" i="3"/>
  <c r="AY161" i="3"/>
  <c r="AX161" i="3"/>
  <c r="AZ161" i="3" s="1"/>
  <c r="AU161" i="3"/>
  <c r="AS161" i="3"/>
  <c r="AO161" i="3" s="1"/>
  <c r="AI161" i="3"/>
  <c r="AG161" i="3"/>
  <c r="AF161" i="3"/>
  <c r="AE161" i="3"/>
  <c r="AH161" i="3" s="1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O161" i="3"/>
  <c r="N161" i="3"/>
  <c r="M161" i="3"/>
  <c r="L161" i="3"/>
  <c r="K161" i="3"/>
  <c r="BA160" i="3"/>
  <c r="AY160" i="3"/>
  <c r="AX160" i="3"/>
  <c r="AZ160" i="3" s="1"/>
  <c r="AU160" i="3"/>
  <c r="AS160" i="3"/>
  <c r="AO160" i="3" s="1"/>
  <c r="AI160" i="3"/>
  <c r="AG160" i="3"/>
  <c r="AF160" i="3"/>
  <c r="AE160" i="3"/>
  <c r="AH160" i="3" s="1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O160" i="3"/>
  <c r="N160" i="3"/>
  <c r="M160" i="3"/>
  <c r="L160" i="3"/>
  <c r="K160" i="3"/>
  <c r="BA159" i="3"/>
  <c r="AY159" i="3"/>
  <c r="AX159" i="3"/>
  <c r="AZ159" i="3" s="1"/>
  <c r="AU159" i="3"/>
  <c r="AS159" i="3"/>
  <c r="AO159" i="3" s="1"/>
  <c r="AI159" i="3"/>
  <c r="AG159" i="3"/>
  <c r="AF159" i="3"/>
  <c r="AE159" i="3"/>
  <c r="AH159" i="3" s="1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O159" i="3"/>
  <c r="N159" i="3"/>
  <c r="M159" i="3"/>
  <c r="L159" i="3"/>
  <c r="K159" i="3"/>
  <c r="BA158" i="3"/>
  <c r="AY158" i="3"/>
  <c r="AX158" i="3"/>
  <c r="AZ158" i="3" s="1"/>
  <c r="AU158" i="3"/>
  <c r="AS158" i="3"/>
  <c r="AO158" i="3" s="1"/>
  <c r="AI158" i="3"/>
  <c r="AG158" i="3"/>
  <c r="AF158" i="3"/>
  <c r="AE158" i="3"/>
  <c r="AH158" i="3" s="1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O158" i="3"/>
  <c r="N158" i="3"/>
  <c r="M158" i="3"/>
  <c r="L158" i="3"/>
  <c r="K158" i="3"/>
  <c r="BA157" i="3"/>
  <c r="AY157" i="3"/>
  <c r="AX157" i="3"/>
  <c r="AZ157" i="3" s="1"/>
  <c r="AU157" i="3"/>
  <c r="AS157" i="3"/>
  <c r="AO157" i="3" s="1"/>
  <c r="AI157" i="3"/>
  <c r="AG157" i="3"/>
  <c r="AF157" i="3"/>
  <c r="AE157" i="3"/>
  <c r="AH157" i="3" s="1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O157" i="3"/>
  <c r="N157" i="3"/>
  <c r="M157" i="3"/>
  <c r="L157" i="3"/>
  <c r="K157" i="3"/>
  <c r="BA156" i="3"/>
  <c r="AY156" i="3"/>
  <c r="AX156" i="3"/>
  <c r="AZ156" i="3" s="1"/>
  <c r="AU156" i="3"/>
  <c r="AS156" i="3"/>
  <c r="AO156" i="3" s="1"/>
  <c r="AI156" i="3"/>
  <c r="AG156" i="3"/>
  <c r="AF156" i="3"/>
  <c r="AE156" i="3"/>
  <c r="AH156" i="3" s="1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O156" i="3"/>
  <c r="N156" i="3"/>
  <c r="M156" i="3"/>
  <c r="L156" i="3"/>
  <c r="K156" i="3"/>
  <c r="BA155" i="3"/>
  <c r="AY155" i="3"/>
  <c r="AX155" i="3"/>
  <c r="AZ155" i="3" s="1"/>
  <c r="AU155" i="3"/>
  <c r="AS155" i="3"/>
  <c r="AO155" i="3" s="1"/>
  <c r="AI155" i="3"/>
  <c r="AG155" i="3"/>
  <c r="AF155" i="3"/>
  <c r="AE155" i="3"/>
  <c r="AH155" i="3" s="1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O155" i="3"/>
  <c r="N155" i="3"/>
  <c r="M155" i="3"/>
  <c r="L155" i="3"/>
  <c r="K155" i="3"/>
  <c r="BA154" i="3"/>
  <c r="AY154" i="3"/>
  <c r="AX154" i="3"/>
  <c r="AZ154" i="3" s="1"/>
  <c r="AU154" i="3"/>
  <c r="AS154" i="3"/>
  <c r="AO154" i="3" s="1"/>
  <c r="AI154" i="3"/>
  <c r="AG154" i="3"/>
  <c r="AF154" i="3"/>
  <c r="AE154" i="3"/>
  <c r="AH154" i="3" s="1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O154" i="3"/>
  <c r="N154" i="3"/>
  <c r="M154" i="3"/>
  <c r="L154" i="3"/>
  <c r="K154" i="3"/>
  <c r="BA153" i="3"/>
  <c r="AY153" i="3"/>
  <c r="AX153" i="3"/>
  <c r="AZ153" i="3" s="1"/>
  <c r="AU153" i="3"/>
  <c r="AS153" i="3"/>
  <c r="AO153" i="3" s="1"/>
  <c r="AI153" i="3"/>
  <c r="AG153" i="3"/>
  <c r="AF153" i="3"/>
  <c r="AE153" i="3"/>
  <c r="AH153" i="3" s="1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O153" i="3"/>
  <c r="N153" i="3"/>
  <c r="M153" i="3"/>
  <c r="L153" i="3"/>
  <c r="K153" i="3"/>
  <c r="BA152" i="3"/>
  <c r="AY152" i="3"/>
  <c r="AX152" i="3"/>
  <c r="AZ152" i="3" s="1"/>
  <c r="AU152" i="3"/>
  <c r="AS152" i="3"/>
  <c r="AO152" i="3" s="1"/>
  <c r="AI152" i="3"/>
  <c r="AG152" i="3"/>
  <c r="AF152" i="3"/>
  <c r="AE152" i="3"/>
  <c r="AH152" i="3" s="1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O152" i="3"/>
  <c r="N152" i="3"/>
  <c r="M152" i="3"/>
  <c r="L152" i="3"/>
  <c r="K152" i="3"/>
  <c r="BA151" i="3"/>
  <c r="AY151" i="3"/>
  <c r="AX151" i="3"/>
  <c r="AZ151" i="3" s="1"/>
  <c r="AU151" i="3"/>
  <c r="AS151" i="3"/>
  <c r="AO151" i="3" s="1"/>
  <c r="AI151" i="3"/>
  <c r="AG151" i="3"/>
  <c r="AF151" i="3"/>
  <c r="AE151" i="3"/>
  <c r="AH151" i="3" s="1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O151" i="3"/>
  <c r="N151" i="3"/>
  <c r="M151" i="3"/>
  <c r="L151" i="3"/>
  <c r="K151" i="3"/>
  <c r="BA150" i="3"/>
  <c r="AY150" i="3"/>
  <c r="AX150" i="3"/>
  <c r="AZ150" i="3" s="1"/>
  <c r="AU150" i="3"/>
  <c r="AS150" i="3"/>
  <c r="AO150" i="3" s="1"/>
  <c r="AI150" i="3"/>
  <c r="AG150" i="3"/>
  <c r="AF150" i="3"/>
  <c r="AE150" i="3"/>
  <c r="AH150" i="3" s="1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O150" i="3"/>
  <c r="N150" i="3"/>
  <c r="M150" i="3"/>
  <c r="L150" i="3"/>
  <c r="K150" i="3"/>
  <c r="BA149" i="3"/>
  <c r="AY149" i="3"/>
  <c r="AX149" i="3"/>
  <c r="AZ149" i="3" s="1"/>
  <c r="AU149" i="3"/>
  <c r="AS149" i="3"/>
  <c r="AO149" i="3" s="1"/>
  <c r="AI149" i="3"/>
  <c r="AG149" i="3"/>
  <c r="AF149" i="3"/>
  <c r="AE149" i="3"/>
  <c r="AH149" i="3" s="1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O149" i="3"/>
  <c r="N149" i="3"/>
  <c r="M149" i="3"/>
  <c r="L149" i="3"/>
  <c r="K149" i="3"/>
  <c r="BA148" i="3"/>
  <c r="AY148" i="3"/>
  <c r="AX148" i="3"/>
  <c r="AZ148" i="3" s="1"/>
  <c r="AU148" i="3"/>
  <c r="AS148" i="3"/>
  <c r="AO148" i="3" s="1"/>
  <c r="AI148" i="3"/>
  <c r="AG148" i="3"/>
  <c r="AF148" i="3"/>
  <c r="AE148" i="3"/>
  <c r="AH148" i="3" s="1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O148" i="3"/>
  <c r="N148" i="3"/>
  <c r="M148" i="3"/>
  <c r="L148" i="3"/>
  <c r="K148" i="3"/>
  <c r="BA147" i="3"/>
  <c r="AY147" i="3"/>
  <c r="AX147" i="3"/>
  <c r="AZ147" i="3" s="1"/>
  <c r="AU147" i="3"/>
  <c r="AS147" i="3"/>
  <c r="AO147" i="3" s="1"/>
  <c r="AI147" i="3"/>
  <c r="AG147" i="3"/>
  <c r="AF147" i="3"/>
  <c r="AE147" i="3"/>
  <c r="AH147" i="3" s="1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O147" i="3"/>
  <c r="N147" i="3"/>
  <c r="M147" i="3"/>
  <c r="L147" i="3"/>
  <c r="K147" i="3"/>
  <c r="BA146" i="3"/>
  <c r="AY146" i="3"/>
  <c r="AX146" i="3"/>
  <c r="AZ146" i="3" s="1"/>
  <c r="AU146" i="3"/>
  <c r="AS146" i="3"/>
  <c r="AO146" i="3" s="1"/>
  <c r="AI146" i="3"/>
  <c r="AG146" i="3"/>
  <c r="AF146" i="3"/>
  <c r="AE146" i="3"/>
  <c r="AH146" i="3" s="1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O146" i="3"/>
  <c r="N146" i="3"/>
  <c r="M146" i="3"/>
  <c r="L146" i="3"/>
  <c r="K146" i="3"/>
  <c r="BA145" i="3"/>
  <c r="AY145" i="3"/>
  <c r="AX145" i="3"/>
  <c r="AZ145" i="3" s="1"/>
  <c r="AU145" i="3"/>
  <c r="AS145" i="3"/>
  <c r="AO145" i="3" s="1"/>
  <c r="AI145" i="3"/>
  <c r="AG145" i="3"/>
  <c r="AF145" i="3"/>
  <c r="AE145" i="3"/>
  <c r="AH145" i="3" s="1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O145" i="3"/>
  <c r="N145" i="3"/>
  <c r="M145" i="3"/>
  <c r="L145" i="3"/>
  <c r="K145" i="3"/>
  <c r="BA144" i="3"/>
  <c r="AY144" i="3"/>
  <c r="AX144" i="3"/>
  <c r="AZ144" i="3" s="1"/>
  <c r="AU144" i="3"/>
  <c r="AS144" i="3"/>
  <c r="AO144" i="3" s="1"/>
  <c r="AI144" i="3"/>
  <c r="AG144" i="3"/>
  <c r="AF144" i="3"/>
  <c r="AE144" i="3"/>
  <c r="AH144" i="3" s="1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O144" i="3"/>
  <c r="N144" i="3"/>
  <c r="M144" i="3"/>
  <c r="L144" i="3"/>
  <c r="K144" i="3"/>
  <c r="BA143" i="3"/>
  <c r="AY143" i="3"/>
  <c r="AX143" i="3"/>
  <c r="AZ143" i="3" s="1"/>
  <c r="AU143" i="3"/>
  <c r="AS143" i="3"/>
  <c r="AR143" i="3" s="1"/>
  <c r="AL143" i="3"/>
  <c r="AI143" i="3"/>
  <c r="AG143" i="3"/>
  <c r="AF143" i="3"/>
  <c r="AE143" i="3"/>
  <c r="AH143" i="3" s="1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O143" i="3"/>
  <c r="N143" i="3"/>
  <c r="M143" i="3"/>
  <c r="L143" i="3"/>
  <c r="K143" i="3"/>
  <c r="BA142" i="3"/>
  <c r="AX142" i="3"/>
  <c r="AU142" i="3" s="1"/>
  <c r="AS142" i="3"/>
  <c r="AR142" i="3" s="1"/>
  <c r="AO142" i="3"/>
  <c r="AL142" i="3"/>
  <c r="AI142" i="3"/>
  <c r="AG142" i="3"/>
  <c r="AF142" i="3"/>
  <c r="AE142" i="3"/>
  <c r="AH142" i="3" s="1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O142" i="3"/>
  <c r="N142" i="3"/>
  <c r="M142" i="3"/>
  <c r="L142" i="3"/>
  <c r="K142" i="3"/>
  <c r="BA141" i="3"/>
  <c r="AX141" i="3"/>
  <c r="AU141" i="3" s="1"/>
  <c r="AS141" i="3"/>
  <c r="AR141" i="3" s="1"/>
  <c r="AI141" i="3"/>
  <c r="AG141" i="3"/>
  <c r="AF141" i="3"/>
  <c r="AE141" i="3"/>
  <c r="AH141" i="3" s="1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O141" i="3"/>
  <c r="N141" i="3"/>
  <c r="M141" i="3"/>
  <c r="L141" i="3"/>
  <c r="K141" i="3"/>
  <c r="AX140" i="3"/>
  <c r="AU140" i="3" s="1"/>
  <c r="AS140" i="3"/>
  <c r="AR140" i="3" s="1"/>
  <c r="AL140" i="3"/>
  <c r="AI140" i="3"/>
  <c r="AF140" i="3"/>
  <c r="AE140" i="3"/>
  <c r="AK140" i="3" s="1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O140" i="3"/>
  <c r="N140" i="3"/>
  <c r="M140" i="3"/>
  <c r="L140" i="3"/>
  <c r="K140" i="3"/>
  <c r="BA139" i="3"/>
  <c r="AY139" i="3"/>
  <c r="AX139" i="3"/>
  <c r="AW139" i="3"/>
  <c r="AU139" i="3"/>
  <c r="AS139" i="3"/>
  <c r="AR139" i="3" s="1"/>
  <c r="AK139" i="3"/>
  <c r="AG139" i="3"/>
  <c r="AE139" i="3"/>
  <c r="AI139" i="3" s="1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O139" i="3"/>
  <c r="N139" i="3"/>
  <c r="M139" i="3"/>
  <c r="L139" i="3"/>
  <c r="K139" i="3"/>
  <c r="BA138" i="3"/>
  <c r="AX138" i="3"/>
  <c r="AW138" i="3" s="1"/>
  <c r="AS138" i="3"/>
  <c r="AQ138" i="3" s="1"/>
  <c r="AR138" i="3"/>
  <c r="AO138" i="3"/>
  <c r="AL138" i="3"/>
  <c r="AK138" i="3"/>
  <c r="AI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O138" i="3"/>
  <c r="N138" i="3"/>
  <c r="M138" i="3"/>
  <c r="L138" i="3"/>
  <c r="K138" i="3"/>
  <c r="BA137" i="3"/>
  <c r="AY137" i="3"/>
  <c r="AX137" i="3"/>
  <c r="AW137" i="3"/>
  <c r="AS137" i="3"/>
  <c r="AR137" i="3" s="1"/>
  <c r="AQ137" i="3"/>
  <c r="AM137" i="3"/>
  <c r="AG137" i="3"/>
  <c r="AE137" i="3"/>
  <c r="AK137" i="3" s="1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O137" i="3"/>
  <c r="N137" i="3"/>
  <c r="M137" i="3"/>
  <c r="L137" i="3"/>
  <c r="K137" i="3"/>
  <c r="AX136" i="3"/>
  <c r="AW136" i="3" s="1"/>
  <c r="AS136" i="3"/>
  <c r="AR136" i="3"/>
  <c r="AQ136" i="3"/>
  <c r="AO136" i="3"/>
  <c r="AM136" i="3"/>
  <c r="AL136" i="3"/>
  <c r="AI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O136" i="3"/>
  <c r="N136" i="3"/>
  <c r="M136" i="3"/>
  <c r="L136" i="3"/>
  <c r="K136" i="3"/>
  <c r="AY135" i="3"/>
  <c r="AX135" i="3"/>
  <c r="AU135" i="3" s="1"/>
  <c r="AW135" i="3"/>
  <c r="AS135" i="3"/>
  <c r="AR135" i="3" s="1"/>
  <c r="AM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O135" i="3"/>
  <c r="N135" i="3"/>
  <c r="M135" i="3"/>
  <c r="L135" i="3"/>
  <c r="K135" i="3"/>
  <c r="BA134" i="3"/>
  <c r="AX134" i="3"/>
  <c r="AW134" i="3" s="1"/>
  <c r="AU134" i="3"/>
  <c r="AS134" i="3"/>
  <c r="AR134" i="3"/>
  <c r="AO134" i="3"/>
  <c r="AM134" i="3"/>
  <c r="AL134" i="3"/>
  <c r="AI134" i="3"/>
  <c r="AF134" i="3"/>
  <c r="AE134" i="3"/>
  <c r="AK134" i="3" s="1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O134" i="3"/>
  <c r="N134" i="3"/>
  <c r="M134" i="3"/>
  <c r="L134" i="3"/>
  <c r="K134" i="3"/>
  <c r="BA133" i="3"/>
  <c r="AY133" i="3"/>
  <c r="AX133" i="3"/>
  <c r="AW133" i="3"/>
  <c r="AU133" i="3"/>
  <c r="AS133" i="3"/>
  <c r="AR133" i="3" s="1"/>
  <c r="AK133" i="3"/>
  <c r="AG133" i="3"/>
  <c r="AE133" i="3"/>
  <c r="AI133" i="3" s="1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O133" i="3"/>
  <c r="N133" i="3"/>
  <c r="M133" i="3"/>
  <c r="L133" i="3"/>
  <c r="K133" i="3"/>
  <c r="BA132" i="3"/>
  <c r="AX132" i="3"/>
  <c r="AW132" i="3" s="1"/>
  <c r="AS132" i="3"/>
  <c r="AQ132" i="3" s="1"/>
  <c r="AR132" i="3"/>
  <c r="AO132" i="3"/>
  <c r="AL132" i="3"/>
  <c r="AK132" i="3"/>
  <c r="AI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O132" i="3"/>
  <c r="N132" i="3"/>
  <c r="M132" i="3"/>
  <c r="L132" i="3"/>
  <c r="K132" i="3"/>
  <c r="BA131" i="3"/>
  <c r="AY131" i="3"/>
  <c r="AX131" i="3"/>
  <c r="AW131" i="3"/>
  <c r="AS131" i="3"/>
  <c r="AR131" i="3" s="1"/>
  <c r="AQ131" i="3"/>
  <c r="AM131" i="3"/>
  <c r="AG131" i="3"/>
  <c r="AE131" i="3"/>
  <c r="AK131" i="3" s="1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O131" i="3"/>
  <c r="N131" i="3"/>
  <c r="M131" i="3"/>
  <c r="L131" i="3"/>
  <c r="K131" i="3"/>
  <c r="AX130" i="3"/>
  <c r="AW130" i="3" s="1"/>
  <c r="AS130" i="3"/>
  <c r="AR130" i="3"/>
  <c r="AQ130" i="3"/>
  <c r="AO130" i="3"/>
  <c r="AM130" i="3"/>
  <c r="AL130" i="3"/>
  <c r="AI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O130" i="3"/>
  <c r="N130" i="3"/>
  <c r="M130" i="3"/>
  <c r="L130" i="3"/>
  <c r="K130" i="3"/>
  <c r="AY129" i="3"/>
  <c r="AX129" i="3"/>
  <c r="AU129" i="3" s="1"/>
  <c r="AW129" i="3"/>
  <c r="AS129" i="3"/>
  <c r="AR129" i="3" s="1"/>
  <c r="AM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O129" i="3"/>
  <c r="N129" i="3"/>
  <c r="M129" i="3"/>
  <c r="L129" i="3"/>
  <c r="K129" i="3"/>
  <c r="BA128" i="3"/>
  <c r="AX128" i="3"/>
  <c r="AW128" i="3" s="1"/>
  <c r="AU128" i="3"/>
  <c r="AS128" i="3"/>
  <c r="AR128" i="3"/>
  <c r="AO128" i="3"/>
  <c r="AM128" i="3"/>
  <c r="AL128" i="3"/>
  <c r="AI128" i="3"/>
  <c r="AF128" i="3"/>
  <c r="AE128" i="3"/>
  <c r="AK128" i="3" s="1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O128" i="3"/>
  <c r="N128" i="3"/>
  <c r="M128" i="3"/>
  <c r="L128" i="3"/>
  <c r="K128" i="3"/>
  <c r="BA127" i="3"/>
  <c r="AY127" i="3"/>
  <c r="AX127" i="3"/>
  <c r="AW127" i="3"/>
  <c r="AU127" i="3"/>
  <c r="AS127" i="3"/>
  <c r="AR127" i="3" s="1"/>
  <c r="AK127" i="3"/>
  <c r="AG127" i="3"/>
  <c r="AE127" i="3"/>
  <c r="AI127" i="3" s="1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O127" i="3"/>
  <c r="N127" i="3"/>
  <c r="M127" i="3"/>
  <c r="L127" i="3"/>
  <c r="K127" i="3"/>
  <c r="BA126" i="3"/>
  <c r="AX126" i="3"/>
  <c r="AW126" i="3" s="1"/>
  <c r="AS126" i="3"/>
  <c r="AQ126" i="3" s="1"/>
  <c r="AR126" i="3"/>
  <c r="AO126" i="3"/>
  <c r="AL126" i="3"/>
  <c r="AK126" i="3"/>
  <c r="AI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O126" i="3"/>
  <c r="N126" i="3"/>
  <c r="M126" i="3"/>
  <c r="L126" i="3"/>
  <c r="K126" i="3"/>
  <c r="BA125" i="3"/>
  <c r="AY125" i="3"/>
  <c r="AX125" i="3"/>
  <c r="AW125" i="3"/>
  <c r="AS125" i="3"/>
  <c r="AR125" i="3" s="1"/>
  <c r="AQ125" i="3"/>
  <c r="AM125" i="3"/>
  <c r="AG125" i="3"/>
  <c r="AE125" i="3"/>
  <c r="AK125" i="3" s="1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O125" i="3"/>
  <c r="N125" i="3"/>
  <c r="M125" i="3"/>
  <c r="L125" i="3"/>
  <c r="K125" i="3"/>
  <c r="AX124" i="3"/>
  <c r="AW124" i="3" s="1"/>
  <c r="AS124" i="3"/>
  <c r="AR124" i="3"/>
  <c r="AQ124" i="3"/>
  <c r="AO124" i="3"/>
  <c r="AM124" i="3"/>
  <c r="AL124" i="3"/>
  <c r="AI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O124" i="3"/>
  <c r="N124" i="3"/>
  <c r="M124" i="3"/>
  <c r="L124" i="3"/>
  <c r="K124" i="3"/>
  <c r="AY123" i="3"/>
  <c r="AX123" i="3"/>
  <c r="AU123" i="3" s="1"/>
  <c r="AW123" i="3"/>
  <c r="AS123" i="3"/>
  <c r="AR123" i="3" s="1"/>
  <c r="AM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O123" i="3"/>
  <c r="N123" i="3"/>
  <c r="M123" i="3"/>
  <c r="L123" i="3"/>
  <c r="K123" i="3"/>
  <c r="BA122" i="3"/>
  <c r="AX122" i="3"/>
  <c r="AW122" i="3" s="1"/>
  <c r="AU122" i="3"/>
  <c r="AS122" i="3"/>
  <c r="AR122" i="3"/>
  <c r="AO122" i="3"/>
  <c r="AM122" i="3"/>
  <c r="AL122" i="3"/>
  <c r="AI122" i="3"/>
  <c r="AF122" i="3"/>
  <c r="AE122" i="3"/>
  <c r="AK122" i="3" s="1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O122" i="3"/>
  <c r="N122" i="3"/>
  <c r="M122" i="3"/>
  <c r="L122" i="3"/>
  <c r="K122" i="3"/>
  <c r="BA121" i="3"/>
  <c r="AY121" i="3"/>
  <c r="AX121" i="3"/>
  <c r="AW121" i="3"/>
  <c r="AU121" i="3"/>
  <c r="AS121" i="3"/>
  <c r="AR121" i="3" s="1"/>
  <c r="AK121" i="3"/>
  <c r="AG121" i="3"/>
  <c r="AE121" i="3"/>
  <c r="AI121" i="3" s="1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O121" i="3"/>
  <c r="N121" i="3"/>
  <c r="M121" i="3"/>
  <c r="L121" i="3"/>
  <c r="K121" i="3"/>
  <c r="BA120" i="3"/>
  <c r="AX120" i="3"/>
  <c r="AW120" i="3" s="1"/>
  <c r="AS120" i="3"/>
  <c r="AQ120" i="3" s="1"/>
  <c r="AR120" i="3"/>
  <c r="AO120" i="3"/>
  <c r="AL120" i="3"/>
  <c r="AK120" i="3"/>
  <c r="AI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O120" i="3"/>
  <c r="N120" i="3"/>
  <c r="M120" i="3"/>
  <c r="L120" i="3"/>
  <c r="K120" i="3"/>
  <c r="BA119" i="3"/>
  <c r="AY119" i="3"/>
  <c r="AX119" i="3"/>
  <c r="AW119" i="3"/>
  <c r="AS119" i="3"/>
  <c r="AR119" i="3" s="1"/>
  <c r="AQ119" i="3"/>
  <c r="AM119" i="3"/>
  <c r="AG119" i="3"/>
  <c r="AE119" i="3"/>
  <c r="AK119" i="3" s="1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O119" i="3"/>
  <c r="N119" i="3"/>
  <c r="M119" i="3"/>
  <c r="L119" i="3"/>
  <c r="K119" i="3"/>
  <c r="AX118" i="3"/>
  <c r="AW118" i="3" s="1"/>
  <c r="AS118" i="3"/>
  <c r="AR118" i="3"/>
  <c r="AQ118" i="3"/>
  <c r="AO118" i="3"/>
  <c r="AM118" i="3"/>
  <c r="AL118" i="3"/>
  <c r="AI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O118" i="3"/>
  <c r="N118" i="3"/>
  <c r="M118" i="3"/>
  <c r="L118" i="3"/>
  <c r="K118" i="3"/>
  <c r="AY117" i="3"/>
  <c r="AX117" i="3"/>
  <c r="AU117" i="3" s="1"/>
  <c r="AW117" i="3"/>
  <c r="AS117" i="3"/>
  <c r="AR117" i="3" s="1"/>
  <c r="AM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O117" i="3"/>
  <c r="N117" i="3"/>
  <c r="M117" i="3"/>
  <c r="L117" i="3"/>
  <c r="K117" i="3"/>
  <c r="BA116" i="3"/>
  <c r="AX116" i="3"/>
  <c r="AW116" i="3" s="1"/>
  <c r="AU116" i="3"/>
  <c r="AS116" i="3"/>
  <c r="AR116" i="3"/>
  <c r="AO116" i="3"/>
  <c r="AM116" i="3"/>
  <c r="AL116" i="3"/>
  <c r="AI116" i="3"/>
  <c r="AF116" i="3"/>
  <c r="AE116" i="3"/>
  <c r="AK116" i="3" s="1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O116" i="3"/>
  <c r="N116" i="3"/>
  <c r="M116" i="3"/>
  <c r="L116" i="3"/>
  <c r="K116" i="3"/>
  <c r="BA115" i="3"/>
  <c r="AY115" i="3"/>
  <c r="AX115" i="3"/>
  <c r="AW115" i="3"/>
  <c r="AU115" i="3"/>
  <c r="AS115" i="3"/>
  <c r="AR115" i="3" s="1"/>
  <c r="AK115" i="3"/>
  <c r="AG115" i="3"/>
  <c r="AE115" i="3"/>
  <c r="AI115" i="3" s="1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O115" i="3"/>
  <c r="N115" i="3"/>
  <c r="M115" i="3"/>
  <c r="L115" i="3"/>
  <c r="K115" i="3"/>
  <c r="BA114" i="3"/>
  <c r="AX114" i="3"/>
  <c r="AW114" i="3" s="1"/>
  <c r="AS114" i="3"/>
  <c r="AQ114" i="3" s="1"/>
  <c r="AR114" i="3"/>
  <c r="AO114" i="3"/>
  <c r="AL114" i="3"/>
  <c r="AK114" i="3"/>
  <c r="AI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O114" i="3"/>
  <c r="N114" i="3"/>
  <c r="M114" i="3"/>
  <c r="L114" i="3"/>
  <c r="K114" i="3"/>
  <c r="BA113" i="3"/>
  <c r="AY113" i="3"/>
  <c r="AX113" i="3"/>
  <c r="AW113" i="3"/>
  <c r="AS113" i="3"/>
  <c r="AR113" i="3" s="1"/>
  <c r="AQ113" i="3"/>
  <c r="AM113" i="3"/>
  <c r="AG113" i="3"/>
  <c r="AE113" i="3"/>
  <c r="AK113" i="3" s="1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O113" i="3"/>
  <c r="N113" i="3"/>
  <c r="M113" i="3"/>
  <c r="L113" i="3"/>
  <c r="K113" i="3"/>
  <c r="AX112" i="3"/>
  <c r="AW112" i="3" s="1"/>
  <c r="AS112" i="3"/>
  <c r="AR112" i="3"/>
  <c r="AQ112" i="3"/>
  <c r="AO112" i="3"/>
  <c r="AM112" i="3"/>
  <c r="AL112" i="3"/>
  <c r="AI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O112" i="3"/>
  <c r="N112" i="3"/>
  <c r="M112" i="3"/>
  <c r="L112" i="3"/>
  <c r="K112" i="3"/>
  <c r="AY111" i="3"/>
  <c r="AX111" i="3"/>
  <c r="AU111" i="3" s="1"/>
  <c r="AW111" i="3"/>
  <c r="AS111" i="3"/>
  <c r="AR111" i="3" s="1"/>
  <c r="AM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O111" i="3"/>
  <c r="N111" i="3"/>
  <c r="M111" i="3"/>
  <c r="L111" i="3"/>
  <c r="K111" i="3"/>
  <c r="BA110" i="3"/>
  <c r="AX110" i="3"/>
  <c r="AW110" i="3" s="1"/>
  <c r="AU110" i="3"/>
  <c r="AS110" i="3"/>
  <c r="AR110" i="3"/>
  <c r="AO110" i="3"/>
  <c r="AM110" i="3"/>
  <c r="AL110" i="3"/>
  <c r="AI110" i="3"/>
  <c r="AF110" i="3"/>
  <c r="AE110" i="3"/>
  <c r="AK110" i="3" s="1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O110" i="3"/>
  <c r="N110" i="3"/>
  <c r="M110" i="3"/>
  <c r="L110" i="3"/>
  <c r="K110" i="3"/>
  <c r="BA109" i="3"/>
  <c r="AY109" i="3"/>
  <c r="AX109" i="3"/>
  <c r="AW109" i="3"/>
  <c r="AU109" i="3"/>
  <c r="AS109" i="3"/>
  <c r="AR109" i="3" s="1"/>
  <c r="AK109" i="3"/>
  <c r="AG109" i="3"/>
  <c r="AE109" i="3"/>
  <c r="AI109" i="3" s="1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O109" i="3"/>
  <c r="N109" i="3"/>
  <c r="M109" i="3"/>
  <c r="L109" i="3"/>
  <c r="K109" i="3"/>
  <c r="BA108" i="3"/>
  <c r="AX108" i="3"/>
  <c r="AW108" i="3" s="1"/>
  <c r="AS108" i="3"/>
  <c r="AQ108" i="3" s="1"/>
  <c r="AR108" i="3"/>
  <c r="AO108" i="3"/>
  <c r="AL108" i="3"/>
  <c r="AK108" i="3"/>
  <c r="AI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O108" i="3"/>
  <c r="N108" i="3"/>
  <c r="M108" i="3"/>
  <c r="L108" i="3"/>
  <c r="K108" i="3"/>
  <c r="BA107" i="3"/>
  <c r="AY107" i="3"/>
  <c r="AX107" i="3"/>
  <c r="AW107" i="3"/>
  <c r="AS107" i="3"/>
  <c r="AR107" i="3" s="1"/>
  <c r="AQ107" i="3"/>
  <c r="AM107" i="3"/>
  <c r="AG107" i="3"/>
  <c r="AE107" i="3"/>
  <c r="AK107" i="3" s="1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O107" i="3"/>
  <c r="N107" i="3"/>
  <c r="M107" i="3"/>
  <c r="L107" i="3"/>
  <c r="K107" i="3"/>
  <c r="AX106" i="3"/>
  <c r="AW106" i="3" s="1"/>
  <c r="AS106" i="3"/>
  <c r="AR106" i="3"/>
  <c r="AQ106" i="3"/>
  <c r="AO106" i="3"/>
  <c r="AM106" i="3"/>
  <c r="AL106" i="3"/>
  <c r="AI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O106" i="3"/>
  <c r="N106" i="3"/>
  <c r="M106" i="3"/>
  <c r="L106" i="3"/>
  <c r="K106" i="3"/>
  <c r="AY105" i="3"/>
  <c r="AX105" i="3"/>
  <c r="AU105" i="3" s="1"/>
  <c r="AW105" i="3"/>
  <c r="AS105" i="3"/>
  <c r="AR105" i="3" s="1"/>
  <c r="AM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O105" i="3"/>
  <c r="N105" i="3"/>
  <c r="M105" i="3"/>
  <c r="L105" i="3"/>
  <c r="K105" i="3"/>
  <c r="BA104" i="3"/>
  <c r="AX104" i="3"/>
  <c r="AW104" i="3" s="1"/>
  <c r="AU104" i="3"/>
  <c r="AS104" i="3"/>
  <c r="AR104" i="3"/>
  <c r="AO104" i="3"/>
  <c r="AM104" i="3"/>
  <c r="AL104" i="3"/>
  <c r="AI104" i="3"/>
  <c r="AF104" i="3"/>
  <c r="AE104" i="3"/>
  <c r="AK104" i="3" s="1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O104" i="3"/>
  <c r="N104" i="3"/>
  <c r="M104" i="3"/>
  <c r="L104" i="3"/>
  <c r="K104" i="3"/>
  <c r="BA103" i="3"/>
  <c r="AY103" i="3"/>
  <c r="AX103" i="3"/>
  <c r="AW103" i="3"/>
  <c r="AU103" i="3"/>
  <c r="AS103" i="3"/>
  <c r="AR103" i="3" s="1"/>
  <c r="AK103" i="3"/>
  <c r="AG103" i="3"/>
  <c r="AE103" i="3"/>
  <c r="AI103" i="3" s="1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O103" i="3"/>
  <c r="N103" i="3"/>
  <c r="M103" i="3"/>
  <c r="L103" i="3"/>
  <c r="K103" i="3"/>
  <c r="BA102" i="3"/>
  <c r="AX102" i="3"/>
  <c r="AW102" i="3" s="1"/>
  <c r="AS102" i="3"/>
  <c r="AQ102" i="3" s="1"/>
  <c r="AR102" i="3"/>
  <c r="AO102" i="3"/>
  <c r="AL102" i="3"/>
  <c r="AK102" i="3"/>
  <c r="AI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O102" i="3"/>
  <c r="N102" i="3"/>
  <c r="M102" i="3"/>
  <c r="L102" i="3"/>
  <c r="K102" i="3"/>
  <c r="BA101" i="3"/>
  <c r="AY101" i="3"/>
  <c r="AX101" i="3"/>
  <c r="AW101" i="3"/>
  <c r="AS101" i="3"/>
  <c r="AR101" i="3" s="1"/>
  <c r="AQ101" i="3"/>
  <c r="AM101" i="3"/>
  <c r="AG101" i="3"/>
  <c r="AE101" i="3"/>
  <c r="AK101" i="3" s="1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O101" i="3"/>
  <c r="N101" i="3"/>
  <c r="M101" i="3"/>
  <c r="L101" i="3"/>
  <c r="K101" i="3"/>
  <c r="AX100" i="3"/>
  <c r="AW100" i="3" s="1"/>
  <c r="AS100" i="3"/>
  <c r="AR100" i="3"/>
  <c r="AQ100" i="3"/>
  <c r="AO100" i="3"/>
  <c r="AM100" i="3"/>
  <c r="AL100" i="3"/>
  <c r="AI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O100" i="3"/>
  <c r="N100" i="3"/>
  <c r="M100" i="3"/>
  <c r="L100" i="3"/>
  <c r="K100" i="3"/>
  <c r="AY99" i="3"/>
  <c r="AX99" i="3"/>
  <c r="AU99" i="3" s="1"/>
  <c r="AW99" i="3"/>
  <c r="AS99" i="3"/>
  <c r="AR99" i="3" s="1"/>
  <c r="AM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O99" i="3"/>
  <c r="N99" i="3"/>
  <c r="M99" i="3"/>
  <c r="L99" i="3"/>
  <c r="K99" i="3"/>
  <c r="BA98" i="3"/>
  <c r="AX98" i="3"/>
  <c r="AW98" i="3" s="1"/>
  <c r="AU98" i="3"/>
  <c r="AS98" i="3"/>
  <c r="AR98" i="3"/>
  <c r="AO98" i="3"/>
  <c r="AM98" i="3"/>
  <c r="AL98" i="3"/>
  <c r="AI98" i="3"/>
  <c r="AF98" i="3"/>
  <c r="AE98" i="3"/>
  <c r="AK98" i="3" s="1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O98" i="3"/>
  <c r="N98" i="3"/>
  <c r="M98" i="3"/>
  <c r="L98" i="3"/>
  <c r="K98" i="3"/>
  <c r="BA97" i="3"/>
  <c r="AY97" i="3"/>
  <c r="AX97" i="3"/>
  <c r="AW97" i="3"/>
  <c r="AU97" i="3"/>
  <c r="AS97" i="3"/>
  <c r="AR97" i="3" s="1"/>
  <c r="AK97" i="3"/>
  <c r="AG97" i="3"/>
  <c r="AE97" i="3"/>
  <c r="AI97" i="3" s="1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O97" i="3"/>
  <c r="N97" i="3"/>
  <c r="M97" i="3"/>
  <c r="L97" i="3"/>
  <c r="K97" i="3"/>
  <c r="BA96" i="3"/>
  <c r="AX96" i="3"/>
  <c r="AW96" i="3" s="1"/>
  <c r="AS96" i="3"/>
  <c r="AQ96" i="3" s="1"/>
  <c r="AR96" i="3"/>
  <c r="AO96" i="3"/>
  <c r="AL96" i="3"/>
  <c r="AK96" i="3"/>
  <c r="AI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O96" i="3"/>
  <c r="N96" i="3"/>
  <c r="M96" i="3"/>
  <c r="L96" i="3"/>
  <c r="K96" i="3"/>
  <c r="BA95" i="3"/>
  <c r="AY95" i="3"/>
  <c r="AX95" i="3"/>
  <c r="AW95" i="3"/>
  <c r="AS95" i="3"/>
  <c r="AR95" i="3" s="1"/>
  <c r="AQ95" i="3"/>
  <c r="AM95" i="3"/>
  <c r="AG95" i="3"/>
  <c r="AE95" i="3"/>
  <c r="AK95" i="3" s="1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O95" i="3"/>
  <c r="N95" i="3"/>
  <c r="M95" i="3"/>
  <c r="L95" i="3"/>
  <c r="K95" i="3"/>
  <c r="AX94" i="3"/>
  <c r="AW94" i="3" s="1"/>
  <c r="AS94" i="3"/>
  <c r="AR94" i="3"/>
  <c r="AQ94" i="3"/>
  <c r="AO94" i="3"/>
  <c r="AM94" i="3"/>
  <c r="AL94" i="3"/>
  <c r="AI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O94" i="3"/>
  <c r="N94" i="3"/>
  <c r="M94" i="3"/>
  <c r="L94" i="3"/>
  <c r="K94" i="3"/>
  <c r="AY93" i="3"/>
  <c r="AX93" i="3"/>
  <c r="AU93" i="3" s="1"/>
  <c r="AW93" i="3"/>
  <c r="AS93" i="3"/>
  <c r="AR93" i="3" s="1"/>
  <c r="AM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O93" i="3"/>
  <c r="N93" i="3"/>
  <c r="M93" i="3"/>
  <c r="L93" i="3"/>
  <c r="K93" i="3"/>
  <c r="BA92" i="3"/>
  <c r="AX92" i="3"/>
  <c r="AW92" i="3" s="1"/>
  <c r="AV92" i="3"/>
  <c r="AS92" i="3"/>
  <c r="AN92" i="3" s="1"/>
  <c r="AO92" i="3"/>
  <c r="AL92" i="3"/>
  <c r="AG92" i="3"/>
  <c r="AE92" i="3"/>
  <c r="AH92" i="3" s="1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O92" i="3"/>
  <c r="N92" i="3"/>
  <c r="M92" i="3"/>
  <c r="L92" i="3"/>
  <c r="K92" i="3"/>
  <c r="AX91" i="3"/>
  <c r="AW91" i="3" s="1"/>
  <c r="AS91" i="3"/>
  <c r="AN91" i="3" s="1"/>
  <c r="AQ91" i="3"/>
  <c r="AO91" i="3"/>
  <c r="AL91" i="3"/>
  <c r="AJ91" i="3"/>
  <c r="AG91" i="3"/>
  <c r="AE91" i="3"/>
  <c r="AH91" i="3" s="1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O91" i="3"/>
  <c r="N91" i="3"/>
  <c r="M91" i="3"/>
  <c r="L91" i="3"/>
  <c r="K91" i="3"/>
  <c r="BA90" i="3"/>
  <c r="AX90" i="3"/>
  <c r="AW90" i="3" s="1"/>
  <c r="AS90" i="3"/>
  <c r="AN90" i="3" s="1"/>
  <c r="AL90" i="3"/>
  <c r="AE90" i="3"/>
  <c r="AH90" i="3" s="1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O90" i="3"/>
  <c r="N90" i="3"/>
  <c r="M90" i="3"/>
  <c r="L90" i="3"/>
  <c r="K90" i="3"/>
  <c r="BA89" i="3"/>
  <c r="AX89" i="3"/>
  <c r="AW89" i="3" s="1"/>
  <c r="AV89" i="3"/>
  <c r="AS89" i="3"/>
  <c r="AN89" i="3" s="1"/>
  <c r="AO89" i="3"/>
  <c r="AL89" i="3"/>
  <c r="AG89" i="3"/>
  <c r="AE89" i="3"/>
  <c r="AH89" i="3" s="1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O89" i="3"/>
  <c r="N89" i="3"/>
  <c r="M89" i="3"/>
  <c r="L89" i="3"/>
  <c r="K89" i="3"/>
  <c r="AX88" i="3"/>
  <c r="AW88" i="3" s="1"/>
  <c r="AS88" i="3"/>
  <c r="AN88" i="3" s="1"/>
  <c r="AQ88" i="3"/>
  <c r="AO88" i="3"/>
  <c r="AL88" i="3"/>
  <c r="AJ88" i="3"/>
  <c r="AG88" i="3"/>
  <c r="AE88" i="3"/>
  <c r="AH88" i="3" s="1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O88" i="3"/>
  <c r="N88" i="3"/>
  <c r="M88" i="3"/>
  <c r="L88" i="3"/>
  <c r="K88" i="3"/>
  <c r="BA87" i="3"/>
  <c r="AX87" i="3"/>
  <c r="AW87" i="3" s="1"/>
  <c r="AS87" i="3"/>
  <c r="AN87" i="3" s="1"/>
  <c r="AL87" i="3"/>
  <c r="AE87" i="3"/>
  <c r="AH87" i="3" s="1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O87" i="3"/>
  <c r="N87" i="3"/>
  <c r="M87" i="3"/>
  <c r="L87" i="3"/>
  <c r="K87" i="3"/>
  <c r="BA86" i="3"/>
  <c r="AX86" i="3"/>
  <c r="AW86" i="3" s="1"/>
  <c r="AV86" i="3"/>
  <c r="AS86" i="3"/>
  <c r="AN86" i="3" s="1"/>
  <c r="AO86" i="3"/>
  <c r="AL86" i="3"/>
  <c r="AG86" i="3"/>
  <c r="AE86" i="3"/>
  <c r="AH86" i="3" s="1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O86" i="3"/>
  <c r="N86" i="3"/>
  <c r="M86" i="3"/>
  <c r="L86" i="3"/>
  <c r="K86" i="3"/>
  <c r="AX85" i="3"/>
  <c r="AW85" i="3" s="1"/>
  <c r="AS85" i="3"/>
  <c r="AN85" i="3" s="1"/>
  <c r="AQ85" i="3"/>
  <c r="AO85" i="3"/>
  <c r="AL85" i="3"/>
  <c r="AJ85" i="3"/>
  <c r="AG85" i="3"/>
  <c r="AE85" i="3"/>
  <c r="AH85" i="3" s="1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O85" i="3"/>
  <c r="N85" i="3"/>
  <c r="M85" i="3"/>
  <c r="L85" i="3"/>
  <c r="K85" i="3"/>
  <c r="BA84" i="3"/>
  <c r="AX84" i="3"/>
  <c r="AW84" i="3" s="1"/>
  <c r="AS84" i="3"/>
  <c r="AN84" i="3" s="1"/>
  <c r="AL84" i="3"/>
  <c r="AE84" i="3"/>
  <c r="AH84" i="3" s="1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O84" i="3"/>
  <c r="N84" i="3"/>
  <c r="M84" i="3"/>
  <c r="L84" i="3"/>
  <c r="K84" i="3"/>
  <c r="BA83" i="3"/>
  <c r="AX83" i="3"/>
  <c r="AW83" i="3" s="1"/>
  <c r="AV83" i="3"/>
  <c r="AS83" i="3"/>
  <c r="AN83" i="3" s="1"/>
  <c r="AO83" i="3"/>
  <c r="AL83" i="3"/>
  <c r="AG83" i="3"/>
  <c r="AE83" i="3"/>
  <c r="AH83" i="3" s="1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O83" i="3"/>
  <c r="N83" i="3"/>
  <c r="M83" i="3"/>
  <c r="L83" i="3"/>
  <c r="K83" i="3"/>
  <c r="AX82" i="3"/>
  <c r="AW82" i="3" s="1"/>
  <c r="AS82" i="3"/>
  <c r="AN82" i="3" s="1"/>
  <c r="AQ82" i="3"/>
  <c r="AO82" i="3"/>
  <c r="AM82" i="3"/>
  <c r="AE82" i="3"/>
  <c r="AI82" i="3" s="1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O82" i="3"/>
  <c r="N82" i="3"/>
  <c r="M82" i="3"/>
  <c r="L82" i="3"/>
  <c r="K82" i="3"/>
  <c r="BA81" i="3"/>
  <c r="AY81" i="3"/>
  <c r="AX81" i="3"/>
  <c r="AZ81" i="3" s="1"/>
  <c r="AW81" i="3"/>
  <c r="AU81" i="3"/>
  <c r="AS81" i="3"/>
  <c r="AN81" i="3" s="1"/>
  <c r="AQ81" i="3"/>
  <c r="AO81" i="3"/>
  <c r="AM81" i="3"/>
  <c r="AE81" i="3"/>
  <c r="AI81" i="3" s="1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O81" i="3"/>
  <c r="N81" i="3"/>
  <c r="M81" i="3"/>
  <c r="L81" i="3"/>
  <c r="K81" i="3"/>
  <c r="BA80" i="3"/>
  <c r="AY80" i="3"/>
  <c r="AX80" i="3"/>
  <c r="AZ80" i="3" s="1"/>
  <c r="AW80" i="3"/>
  <c r="AU80" i="3"/>
  <c r="AS80" i="3"/>
  <c r="AN80" i="3" s="1"/>
  <c r="AQ80" i="3"/>
  <c r="AO80" i="3"/>
  <c r="AM80" i="3"/>
  <c r="AE80" i="3"/>
  <c r="AI80" i="3" s="1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O80" i="3"/>
  <c r="N80" i="3"/>
  <c r="M80" i="3"/>
  <c r="L80" i="3"/>
  <c r="K80" i="3"/>
  <c r="BA79" i="3"/>
  <c r="AY79" i="3"/>
  <c r="AX79" i="3"/>
  <c r="AZ79" i="3" s="1"/>
  <c r="AW79" i="3"/>
  <c r="AU79" i="3"/>
  <c r="AS79" i="3"/>
  <c r="AN79" i="3" s="1"/>
  <c r="AQ79" i="3"/>
  <c r="AO79" i="3"/>
  <c r="AM79" i="3"/>
  <c r="AE79" i="3"/>
  <c r="AH79" i="3" s="1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O79" i="3"/>
  <c r="N79" i="3"/>
  <c r="M79" i="3"/>
  <c r="L79" i="3"/>
  <c r="K79" i="3"/>
  <c r="BA78" i="3"/>
  <c r="AY78" i="3"/>
  <c r="AX78" i="3"/>
  <c r="AZ78" i="3" s="1"/>
  <c r="AW78" i="3"/>
  <c r="AU78" i="3"/>
  <c r="AS78" i="3"/>
  <c r="AN78" i="3" s="1"/>
  <c r="AQ78" i="3"/>
  <c r="AO78" i="3"/>
  <c r="AM78" i="3"/>
  <c r="AE78" i="3"/>
  <c r="AH78" i="3" s="1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O78" i="3"/>
  <c r="N78" i="3"/>
  <c r="M78" i="3"/>
  <c r="L78" i="3"/>
  <c r="K78" i="3"/>
  <c r="BA77" i="3"/>
  <c r="AY77" i="3"/>
  <c r="AX77" i="3"/>
  <c r="AZ77" i="3" s="1"/>
  <c r="AW77" i="3"/>
  <c r="AU77" i="3"/>
  <c r="AS77" i="3"/>
  <c r="AN77" i="3" s="1"/>
  <c r="AQ77" i="3"/>
  <c r="AO77" i="3"/>
  <c r="AM77" i="3"/>
  <c r="AE77" i="3"/>
  <c r="AH77" i="3" s="1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O77" i="3"/>
  <c r="N77" i="3"/>
  <c r="M77" i="3"/>
  <c r="L77" i="3"/>
  <c r="K77" i="3"/>
  <c r="BA76" i="3"/>
  <c r="AY76" i="3"/>
  <c r="AX76" i="3"/>
  <c r="AZ76" i="3" s="1"/>
  <c r="AW76" i="3"/>
  <c r="AU76" i="3"/>
  <c r="AS76" i="3"/>
  <c r="AN76" i="3" s="1"/>
  <c r="AQ76" i="3"/>
  <c r="AO76" i="3"/>
  <c r="AM76" i="3"/>
  <c r="AE76" i="3"/>
  <c r="AH76" i="3" s="1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O76" i="3"/>
  <c r="N76" i="3"/>
  <c r="M76" i="3"/>
  <c r="L76" i="3"/>
  <c r="K76" i="3"/>
  <c r="BA75" i="3"/>
  <c r="AY75" i="3"/>
  <c r="AX75" i="3"/>
  <c r="AZ75" i="3" s="1"/>
  <c r="AW75" i="3"/>
  <c r="AU75" i="3"/>
  <c r="AS75" i="3"/>
  <c r="AN75" i="3" s="1"/>
  <c r="AQ75" i="3"/>
  <c r="AO75" i="3"/>
  <c r="AM75" i="3"/>
  <c r="AE75" i="3"/>
  <c r="AI75" i="3" s="1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O75" i="3"/>
  <c r="N75" i="3"/>
  <c r="M75" i="3"/>
  <c r="L75" i="3"/>
  <c r="K75" i="3"/>
  <c r="BA74" i="3"/>
  <c r="AY74" i="3"/>
  <c r="AX74" i="3"/>
  <c r="AZ74" i="3" s="1"/>
  <c r="AW74" i="3"/>
  <c r="AU74" i="3"/>
  <c r="AS74" i="3"/>
  <c r="AN74" i="3" s="1"/>
  <c r="AQ74" i="3"/>
  <c r="AO74" i="3"/>
  <c r="AM74" i="3"/>
  <c r="AE74" i="3"/>
  <c r="AH74" i="3" s="1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O74" i="3"/>
  <c r="N74" i="3"/>
  <c r="M74" i="3"/>
  <c r="L74" i="3"/>
  <c r="K74" i="3"/>
  <c r="BA73" i="3"/>
  <c r="AY73" i="3"/>
  <c r="AX73" i="3"/>
  <c r="AZ73" i="3" s="1"/>
  <c r="AW73" i="3"/>
  <c r="AU73" i="3"/>
  <c r="AS73" i="3"/>
  <c r="AN73" i="3" s="1"/>
  <c r="AQ73" i="3"/>
  <c r="AO73" i="3"/>
  <c r="AM73" i="3"/>
  <c r="AE73" i="3"/>
  <c r="AH73" i="3" s="1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O73" i="3"/>
  <c r="N73" i="3"/>
  <c r="M73" i="3"/>
  <c r="L73" i="3"/>
  <c r="K73" i="3"/>
  <c r="BA72" i="3"/>
  <c r="AY72" i="3"/>
  <c r="AX72" i="3"/>
  <c r="AZ72" i="3" s="1"/>
  <c r="AW72" i="3"/>
  <c r="AU72" i="3"/>
  <c r="AS72" i="3"/>
  <c r="AN72" i="3" s="1"/>
  <c r="AQ72" i="3"/>
  <c r="AO72" i="3"/>
  <c r="AM72" i="3"/>
  <c r="AE72" i="3"/>
  <c r="AH72" i="3" s="1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O72" i="3"/>
  <c r="N72" i="3"/>
  <c r="M72" i="3"/>
  <c r="L72" i="3"/>
  <c r="K72" i="3"/>
  <c r="BA71" i="3"/>
  <c r="AY71" i="3"/>
  <c r="AX71" i="3"/>
  <c r="AZ71" i="3" s="1"/>
  <c r="AW71" i="3"/>
  <c r="AU71" i="3"/>
  <c r="AS71" i="3"/>
  <c r="AN71" i="3" s="1"/>
  <c r="AQ71" i="3"/>
  <c r="AO71" i="3"/>
  <c r="AM71" i="3"/>
  <c r="AE71" i="3"/>
  <c r="AH71" i="3" s="1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O71" i="3"/>
  <c r="N71" i="3"/>
  <c r="M71" i="3"/>
  <c r="L71" i="3"/>
  <c r="K71" i="3"/>
  <c r="BA70" i="3"/>
  <c r="AY70" i="3"/>
  <c r="AX70" i="3"/>
  <c r="AZ70" i="3" s="1"/>
  <c r="AW70" i="3"/>
  <c r="AU70" i="3"/>
  <c r="AS70" i="3"/>
  <c r="AN70" i="3" s="1"/>
  <c r="AQ70" i="3"/>
  <c r="AO70" i="3"/>
  <c r="AM70" i="3"/>
  <c r="AE70" i="3"/>
  <c r="AH70" i="3" s="1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O70" i="3"/>
  <c r="N70" i="3"/>
  <c r="M70" i="3"/>
  <c r="L70" i="3"/>
  <c r="K70" i="3"/>
  <c r="BA69" i="3"/>
  <c r="AY69" i="3"/>
  <c r="AX69" i="3"/>
  <c r="AZ69" i="3" s="1"/>
  <c r="AW69" i="3"/>
  <c r="AU69" i="3"/>
  <c r="AS69" i="3"/>
  <c r="AN69" i="3" s="1"/>
  <c r="AQ69" i="3"/>
  <c r="AO69" i="3"/>
  <c r="AE69" i="3"/>
  <c r="AI69" i="3" s="1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O69" i="3"/>
  <c r="N69" i="3"/>
  <c r="M69" i="3"/>
  <c r="L69" i="3"/>
  <c r="K69" i="3"/>
  <c r="BA68" i="3"/>
  <c r="AY68" i="3"/>
  <c r="AX68" i="3"/>
  <c r="AZ68" i="3" s="1"/>
  <c r="AW68" i="3"/>
  <c r="AU68" i="3"/>
  <c r="AS68" i="3"/>
  <c r="AN68" i="3" s="1"/>
  <c r="AQ68" i="3"/>
  <c r="AO68" i="3"/>
  <c r="AM68" i="3"/>
  <c r="AE68" i="3"/>
  <c r="AH68" i="3" s="1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O68" i="3"/>
  <c r="N68" i="3"/>
  <c r="M68" i="3"/>
  <c r="L68" i="3"/>
  <c r="K68" i="3"/>
  <c r="BA67" i="3"/>
  <c r="AY67" i="3"/>
  <c r="AX67" i="3"/>
  <c r="AZ67" i="3" s="1"/>
  <c r="AW67" i="3"/>
  <c r="AU67" i="3"/>
  <c r="AS67" i="3"/>
  <c r="AN67" i="3" s="1"/>
  <c r="AQ67" i="3"/>
  <c r="AO67" i="3"/>
  <c r="AM67" i="3"/>
  <c r="AE67" i="3"/>
  <c r="AI67" i="3" s="1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O67" i="3"/>
  <c r="N67" i="3"/>
  <c r="M67" i="3"/>
  <c r="L67" i="3"/>
  <c r="K67" i="3"/>
  <c r="BA66" i="3"/>
  <c r="AY66" i="3"/>
  <c r="AX66" i="3"/>
  <c r="AZ66" i="3" s="1"/>
  <c r="AW66" i="3"/>
  <c r="AU66" i="3"/>
  <c r="AS66" i="3"/>
  <c r="AN66" i="3" s="1"/>
  <c r="AQ66" i="3"/>
  <c r="AO66" i="3"/>
  <c r="AE66" i="3"/>
  <c r="AH66" i="3" s="1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O66" i="3"/>
  <c r="N66" i="3"/>
  <c r="M66" i="3"/>
  <c r="L66" i="3"/>
  <c r="K66" i="3"/>
  <c r="BA65" i="3"/>
  <c r="AY65" i="3"/>
  <c r="AX65" i="3"/>
  <c r="AZ65" i="3" s="1"/>
  <c r="AW65" i="3"/>
  <c r="AU65" i="3"/>
  <c r="AS65" i="3"/>
  <c r="AN65" i="3" s="1"/>
  <c r="AQ65" i="3"/>
  <c r="AO65" i="3"/>
  <c r="AM65" i="3"/>
  <c r="AE65" i="3"/>
  <c r="AH65" i="3" s="1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O65" i="3"/>
  <c r="N65" i="3"/>
  <c r="M65" i="3"/>
  <c r="L65" i="3"/>
  <c r="K65" i="3"/>
  <c r="BA64" i="3"/>
  <c r="AY64" i="3"/>
  <c r="AX64" i="3"/>
  <c r="AZ64" i="3" s="1"/>
  <c r="AW64" i="3"/>
  <c r="AU64" i="3"/>
  <c r="AS64" i="3"/>
  <c r="AN64" i="3" s="1"/>
  <c r="AQ64" i="3"/>
  <c r="AO64" i="3"/>
  <c r="AE64" i="3"/>
  <c r="AH64" i="3" s="1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O64" i="3"/>
  <c r="N64" i="3"/>
  <c r="M64" i="3"/>
  <c r="L64" i="3"/>
  <c r="K64" i="3"/>
  <c r="BA63" i="3"/>
  <c r="AY63" i="3"/>
  <c r="AX63" i="3"/>
  <c r="AZ63" i="3" s="1"/>
  <c r="AW63" i="3"/>
  <c r="AU63" i="3"/>
  <c r="AS63" i="3"/>
  <c r="AN63" i="3" s="1"/>
  <c r="AQ63" i="3"/>
  <c r="AO63" i="3"/>
  <c r="AM63" i="3"/>
  <c r="AE63" i="3"/>
  <c r="AH63" i="3" s="1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O63" i="3"/>
  <c r="N63" i="3"/>
  <c r="M63" i="3"/>
  <c r="L63" i="3"/>
  <c r="K63" i="3"/>
  <c r="BA62" i="3"/>
  <c r="AY62" i="3"/>
  <c r="AX62" i="3"/>
  <c r="AZ62" i="3" s="1"/>
  <c r="AW62" i="3"/>
  <c r="AU62" i="3"/>
  <c r="AS62" i="3"/>
  <c r="AN62" i="3" s="1"/>
  <c r="AQ62" i="3"/>
  <c r="AO62" i="3"/>
  <c r="AM62" i="3"/>
  <c r="AE62" i="3"/>
  <c r="AI62" i="3" s="1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O62" i="3"/>
  <c r="N62" i="3"/>
  <c r="M62" i="3"/>
  <c r="L62" i="3"/>
  <c r="K62" i="3"/>
  <c r="BA61" i="3"/>
  <c r="AY61" i="3"/>
  <c r="AX61" i="3"/>
  <c r="AZ61" i="3" s="1"/>
  <c r="AW61" i="3"/>
  <c r="AU61" i="3"/>
  <c r="AS61" i="3"/>
  <c r="AN61" i="3" s="1"/>
  <c r="AQ61" i="3"/>
  <c r="AO61" i="3"/>
  <c r="AM61" i="3"/>
  <c r="AE61" i="3"/>
  <c r="AH61" i="3" s="1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O61" i="3"/>
  <c r="N61" i="3"/>
  <c r="M61" i="3"/>
  <c r="L61" i="3"/>
  <c r="K61" i="3"/>
  <c r="BA60" i="3"/>
  <c r="AY60" i="3"/>
  <c r="AX60" i="3"/>
  <c r="AZ60" i="3" s="1"/>
  <c r="AW60" i="3"/>
  <c r="AU60" i="3"/>
  <c r="AS60" i="3"/>
  <c r="AN60" i="3" s="1"/>
  <c r="AQ60" i="3"/>
  <c r="AO60" i="3"/>
  <c r="AM60" i="3"/>
  <c r="AE60" i="3"/>
  <c r="AI60" i="3" s="1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O60" i="3"/>
  <c r="N60" i="3"/>
  <c r="M60" i="3"/>
  <c r="L60" i="3"/>
  <c r="K60" i="3"/>
  <c r="BA59" i="3"/>
  <c r="AY59" i="3"/>
  <c r="AX59" i="3"/>
  <c r="AZ59" i="3" s="1"/>
  <c r="AW59" i="3"/>
  <c r="AU59" i="3"/>
  <c r="AS59" i="3"/>
  <c r="AN59" i="3" s="1"/>
  <c r="AQ59" i="3"/>
  <c r="AO59" i="3"/>
  <c r="AM59" i="3"/>
  <c r="AE59" i="3"/>
  <c r="AI59" i="3" s="1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O59" i="3"/>
  <c r="N59" i="3"/>
  <c r="M59" i="3"/>
  <c r="L59" i="3"/>
  <c r="K59" i="3"/>
  <c r="BA58" i="3"/>
  <c r="AY58" i="3"/>
  <c r="AX58" i="3"/>
  <c r="AZ58" i="3" s="1"/>
  <c r="AW58" i="3"/>
  <c r="AU58" i="3"/>
  <c r="AS58" i="3"/>
  <c r="AN58" i="3" s="1"/>
  <c r="AQ58" i="3"/>
  <c r="AO58" i="3"/>
  <c r="AM58" i="3"/>
  <c r="AE58" i="3"/>
  <c r="AI58" i="3" s="1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O58" i="3"/>
  <c r="N58" i="3"/>
  <c r="M58" i="3"/>
  <c r="L58" i="3"/>
  <c r="K58" i="3"/>
  <c r="BA57" i="3"/>
  <c r="AY57" i="3"/>
  <c r="AX57" i="3"/>
  <c r="AZ57" i="3" s="1"/>
  <c r="AW57" i="3"/>
  <c r="AU57" i="3"/>
  <c r="AS57" i="3"/>
  <c r="AN57" i="3" s="1"/>
  <c r="AQ57" i="3"/>
  <c r="AO57" i="3"/>
  <c r="AM57" i="3"/>
  <c r="AE57" i="3"/>
  <c r="AH57" i="3" s="1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O57" i="3"/>
  <c r="N57" i="3"/>
  <c r="M57" i="3"/>
  <c r="L57" i="3"/>
  <c r="K57" i="3"/>
  <c r="BA56" i="3"/>
  <c r="AY56" i="3"/>
  <c r="AX56" i="3"/>
  <c r="AZ56" i="3" s="1"/>
  <c r="AW56" i="3"/>
  <c r="AU56" i="3"/>
  <c r="AS56" i="3"/>
  <c r="AN56" i="3" s="1"/>
  <c r="AQ56" i="3"/>
  <c r="AO56" i="3"/>
  <c r="AE56" i="3"/>
  <c r="AH56" i="3" s="1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O56" i="3"/>
  <c r="N56" i="3"/>
  <c r="M56" i="3"/>
  <c r="L56" i="3"/>
  <c r="K56" i="3"/>
  <c r="BA55" i="3"/>
  <c r="AY55" i="3"/>
  <c r="AX55" i="3"/>
  <c r="AZ55" i="3" s="1"/>
  <c r="AW55" i="3"/>
  <c r="AU55" i="3"/>
  <c r="AS55" i="3"/>
  <c r="AN55" i="3" s="1"/>
  <c r="AQ55" i="3"/>
  <c r="AO55" i="3"/>
  <c r="AE55" i="3"/>
  <c r="AH55" i="3" s="1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O55" i="3"/>
  <c r="N55" i="3"/>
  <c r="M55" i="3"/>
  <c r="L55" i="3"/>
  <c r="K55" i="3"/>
  <c r="BA54" i="3"/>
  <c r="AY54" i="3"/>
  <c r="AX54" i="3"/>
  <c r="AZ54" i="3" s="1"/>
  <c r="AW54" i="3"/>
  <c r="AU54" i="3"/>
  <c r="AS54" i="3"/>
  <c r="AN54" i="3" s="1"/>
  <c r="AQ54" i="3"/>
  <c r="AO54" i="3"/>
  <c r="AM54" i="3"/>
  <c r="AE54" i="3"/>
  <c r="AI54" i="3" s="1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O54" i="3"/>
  <c r="N54" i="3"/>
  <c r="M54" i="3"/>
  <c r="L54" i="3"/>
  <c r="K54" i="3"/>
  <c r="BA53" i="3"/>
  <c r="AY53" i="3"/>
  <c r="AX53" i="3"/>
  <c r="AZ53" i="3" s="1"/>
  <c r="AW53" i="3"/>
  <c r="AU53" i="3"/>
  <c r="AS53" i="3"/>
  <c r="AN53" i="3" s="1"/>
  <c r="AQ53" i="3"/>
  <c r="AO53" i="3"/>
  <c r="AM53" i="3"/>
  <c r="AE53" i="3"/>
  <c r="AI53" i="3" s="1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O53" i="3"/>
  <c r="N53" i="3"/>
  <c r="M53" i="3"/>
  <c r="L53" i="3"/>
  <c r="K53" i="3"/>
  <c r="BA52" i="3"/>
  <c r="AY52" i="3"/>
  <c r="AX52" i="3"/>
  <c r="AZ52" i="3" s="1"/>
  <c r="AW52" i="3"/>
  <c r="AU52" i="3"/>
  <c r="AS52" i="3"/>
  <c r="AN52" i="3" s="1"/>
  <c r="AQ52" i="3"/>
  <c r="AO52" i="3"/>
  <c r="AE52" i="3"/>
  <c r="AI52" i="3" s="1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O52" i="3"/>
  <c r="N52" i="3"/>
  <c r="M52" i="3"/>
  <c r="L52" i="3"/>
  <c r="K52" i="3"/>
  <c r="BA51" i="3"/>
  <c r="AY51" i="3"/>
  <c r="AX51" i="3"/>
  <c r="AZ51" i="3" s="1"/>
  <c r="AW51" i="3"/>
  <c r="AU51" i="3"/>
  <c r="AS51" i="3"/>
  <c r="AN51" i="3" s="1"/>
  <c r="AQ51" i="3"/>
  <c r="AO51" i="3"/>
  <c r="AM51" i="3"/>
  <c r="AE51" i="3"/>
  <c r="AI51" i="3" s="1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O51" i="3"/>
  <c r="N51" i="3"/>
  <c r="M51" i="3"/>
  <c r="L51" i="3"/>
  <c r="K51" i="3"/>
  <c r="BA50" i="3"/>
  <c r="AY50" i="3"/>
  <c r="AX50" i="3"/>
  <c r="AZ50" i="3" s="1"/>
  <c r="AW50" i="3"/>
  <c r="AU50" i="3"/>
  <c r="AS50" i="3"/>
  <c r="AN50" i="3" s="1"/>
  <c r="AQ50" i="3"/>
  <c r="AO50" i="3"/>
  <c r="AM50" i="3"/>
  <c r="AI50" i="3"/>
  <c r="AE50" i="3"/>
  <c r="AH50" i="3" s="1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O50" i="3"/>
  <c r="N50" i="3"/>
  <c r="M50" i="3"/>
  <c r="L50" i="3"/>
  <c r="K50" i="3"/>
  <c r="BA49" i="3"/>
  <c r="AY49" i="3"/>
  <c r="AX49" i="3"/>
  <c r="AZ49" i="3" s="1"/>
  <c r="AW49" i="3"/>
  <c r="AU49" i="3"/>
  <c r="AS49" i="3"/>
  <c r="AN49" i="3" s="1"/>
  <c r="AQ49" i="3"/>
  <c r="AO49" i="3"/>
  <c r="AM49" i="3"/>
  <c r="AI49" i="3"/>
  <c r="AE49" i="3"/>
  <c r="AH49" i="3" s="1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O49" i="3"/>
  <c r="N49" i="3"/>
  <c r="M49" i="3"/>
  <c r="L49" i="3"/>
  <c r="K49" i="3"/>
  <c r="BA48" i="3"/>
  <c r="AY48" i="3"/>
  <c r="AX48" i="3"/>
  <c r="AZ48" i="3" s="1"/>
  <c r="AW48" i="3"/>
  <c r="AU48" i="3"/>
  <c r="AS48" i="3"/>
  <c r="AN48" i="3" s="1"/>
  <c r="AQ48" i="3"/>
  <c r="AO48" i="3"/>
  <c r="AI48" i="3"/>
  <c r="AE48" i="3"/>
  <c r="AH48" i="3" s="1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O48" i="3"/>
  <c r="N48" i="3"/>
  <c r="M48" i="3"/>
  <c r="L48" i="3"/>
  <c r="K48" i="3"/>
  <c r="BA47" i="3"/>
  <c r="AY47" i="3"/>
  <c r="AX47" i="3"/>
  <c r="AZ47" i="3" s="1"/>
  <c r="AW47" i="3"/>
  <c r="AU47" i="3"/>
  <c r="AS47" i="3"/>
  <c r="AN47" i="3" s="1"/>
  <c r="AQ47" i="3"/>
  <c r="AO47" i="3"/>
  <c r="AM47" i="3"/>
  <c r="AI47" i="3"/>
  <c r="AE47" i="3"/>
  <c r="AH47" i="3" s="1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O47" i="3"/>
  <c r="N47" i="3"/>
  <c r="M47" i="3"/>
  <c r="L47" i="3"/>
  <c r="K47" i="3"/>
  <c r="BA46" i="3"/>
  <c r="AY46" i="3"/>
  <c r="AX46" i="3"/>
  <c r="AZ46" i="3" s="1"/>
  <c r="AW46" i="3"/>
  <c r="AU46" i="3"/>
  <c r="AS46" i="3"/>
  <c r="AN46" i="3" s="1"/>
  <c r="AQ46" i="3"/>
  <c r="AO46" i="3"/>
  <c r="AM46" i="3"/>
  <c r="AI46" i="3"/>
  <c r="AE46" i="3"/>
  <c r="AH46" i="3" s="1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O46" i="3"/>
  <c r="N46" i="3"/>
  <c r="M46" i="3"/>
  <c r="L46" i="3"/>
  <c r="K46" i="3"/>
  <c r="BA45" i="3"/>
  <c r="AY45" i="3"/>
  <c r="AX45" i="3"/>
  <c r="AZ45" i="3" s="1"/>
  <c r="AW45" i="3"/>
  <c r="AU45" i="3"/>
  <c r="AS45" i="3"/>
  <c r="AN45" i="3" s="1"/>
  <c r="AQ45" i="3"/>
  <c r="AO45" i="3"/>
  <c r="AM45" i="3"/>
  <c r="AI45" i="3"/>
  <c r="AE45" i="3"/>
  <c r="AH45" i="3" s="1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O45" i="3"/>
  <c r="N45" i="3"/>
  <c r="M45" i="3"/>
  <c r="L45" i="3"/>
  <c r="K45" i="3"/>
  <c r="BA44" i="3"/>
  <c r="AY44" i="3"/>
  <c r="AX44" i="3"/>
  <c r="AZ44" i="3" s="1"/>
  <c r="AW44" i="3"/>
  <c r="AU44" i="3"/>
  <c r="AS44" i="3"/>
  <c r="AN44" i="3" s="1"/>
  <c r="AQ44" i="3"/>
  <c r="AO44" i="3"/>
  <c r="AM44" i="3"/>
  <c r="AI44" i="3"/>
  <c r="AE44" i="3"/>
  <c r="AH44" i="3" s="1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O44" i="3"/>
  <c r="N44" i="3"/>
  <c r="M44" i="3"/>
  <c r="L44" i="3"/>
  <c r="K44" i="3"/>
  <c r="BA43" i="3"/>
  <c r="AY43" i="3"/>
  <c r="AX43" i="3"/>
  <c r="AZ43" i="3" s="1"/>
  <c r="AW43" i="3"/>
  <c r="AU43" i="3"/>
  <c r="AS43" i="3"/>
  <c r="AN43" i="3" s="1"/>
  <c r="AQ43" i="3"/>
  <c r="AO43" i="3"/>
  <c r="AM43" i="3"/>
  <c r="AI43" i="3"/>
  <c r="AE43" i="3"/>
  <c r="AH43" i="3" s="1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O43" i="3"/>
  <c r="N43" i="3"/>
  <c r="M43" i="3"/>
  <c r="L43" i="3"/>
  <c r="K43" i="3"/>
  <c r="BA42" i="3"/>
  <c r="AY42" i="3"/>
  <c r="AX42" i="3"/>
  <c r="AZ42" i="3" s="1"/>
  <c r="AW42" i="3"/>
  <c r="AU42" i="3"/>
  <c r="AS42" i="3"/>
  <c r="AN42" i="3" s="1"/>
  <c r="AQ42" i="3"/>
  <c r="AO42" i="3"/>
  <c r="AI42" i="3"/>
  <c r="AE42" i="3"/>
  <c r="AH42" i="3" s="1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O42" i="3"/>
  <c r="N42" i="3"/>
  <c r="M42" i="3"/>
  <c r="L42" i="3"/>
  <c r="K42" i="3"/>
  <c r="BA41" i="3"/>
  <c r="AY41" i="3"/>
  <c r="AX41" i="3"/>
  <c r="AZ41" i="3" s="1"/>
  <c r="AW41" i="3"/>
  <c r="AU41" i="3"/>
  <c r="AS41" i="3"/>
  <c r="AN41" i="3" s="1"/>
  <c r="AQ41" i="3"/>
  <c r="AO41" i="3"/>
  <c r="AM41" i="3"/>
  <c r="AI41" i="3"/>
  <c r="AE41" i="3"/>
  <c r="AH41" i="3" s="1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O41" i="3"/>
  <c r="N41" i="3"/>
  <c r="M41" i="3"/>
  <c r="L41" i="3"/>
  <c r="K41" i="3"/>
  <c r="BA40" i="3"/>
  <c r="AY40" i="3"/>
  <c r="AX40" i="3"/>
  <c r="AZ40" i="3" s="1"/>
  <c r="AW40" i="3"/>
  <c r="AU40" i="3"/>
  <c r="AS40" i="3"/>
  <c r="AN40" i="3" s="1"/>
  <c r="AQ40" i="3"/>
  <c r="AO40" i="3"/>
  <c r="AM40" i="3"/>
  <c r="AI40" i="3"/>
  <c r="AE40" i="3"/>
  <c r="AH40" i="3" s="1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O40" i="3"/>
  <c r="N40" i="3"/>
  <c r="M40" i="3"/>
  <c r="L40" i="3"/>
  <c r="K40" i="3"/>
  <c r="BA39" i="3"/>
  <c r="AY39" i="3"/>
  <c r="AX39" i="3"/>
  <c r="AZ39" i="3" s="1"/>
  <c r="AW39" i="3"/>
  <c r="AU39" i="3"/>
  <c r="AS39" i="3"/>
  <c r="AN39" i="3" s="1"/>
  <c r="AQ39" i="3"/>
  <c r="AO39" i="3"/>
  <c r="AM39" i="3"/>
  <c r="AI39" i="3"/>
  <c r="AE39" i="3"/>
  <c r="AH39" i="3" s="1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O39" i="3"/>
  <c r="N39" i="3"/>
  <c r="M39" i="3"/>
  <c r="L39" i="3"/>
  <c r="K39" i="3"/>
  <c r="BA38" i="3"/>
  <c r="AY38" i="3"/>
  <c r="AX38" i="3"/>
  <c r="AZ38" i="3" s="1"/>
  <c r="AW38" i="3"/>
  <c r="AU38" i="3"/>
  <c r="AS38" i="3"/>
  <c r="AN38" i="3" s="1"/>
  <c r="AQ38" i="3"/>
  <c r="AO38" i="3"/>
  <c r="AI38" i="3"/>
  <c r="AE38" i="3"/>
  <c r="AH38" i="3" s="1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O38" i="3"/>
  <c r="N38" i="3"/>
  <c r="M38" i="3"/>
  <c r="L38" i="3"/>
  <c r="K38" i="3"/>
  <c r="BA37" i="3"/>
  <c r="AY37" i="3"/>
  <c r="AX37" i="3"/>
  <c r="AZ37" i="3" s="1"/>
  <c r="AW37" i="3"/>
  <c r="AU37" i="3"/>
  <c r="AS37" i="3"/>
  <c r="AN37" i="3" s="1"/>
  <c r="AQ37" i="3"/>
  <c r="AO37" i="3"/>
  <c r="AI37" i="3"/>
  <c r="AE37" i="3"/>
  <c r="AH37" i="3" s="1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O37" i="3"/>
  <c r="N37" i="3"/>
  <c r="M37" i="3"/>
  <c r="L37" i="3"/>
  <c r="K37" i="3"/>
  <c r="BA36" i="3"/>
  <c r="AY36" i="3"/>
  <c r="AX36" i="3"/>
  <c r="AZ36" i="3" s="1"/>
  <c r="AW36" i="3"/>
  <c r="AU36" i="3"/>
  <c r="AS36" i="3"/>
  <c r="AN36" i="3" s="1"/>
  <c r="AQ36" i="3"/>
  <c r="AO36" i="3"/>
  <c r="AI36" i="3"/>
  <c r="AE36" i="3"/>
  <c r="AH36" i="3" s="1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O36" i="3"/>
  <c r="N36" i="3"/>
  <c r="M36" i="3"/>
  <c r="L36" i="3"/>
  <c r="K36" i="3"/>
  <c r="BA35" i="3"/>
  <c r="AY35" i="3"/>
  <c r="AX35" i="3"/>
  <c r="AZ35" i="3" s="1"/>
  <c r="AW35" i="3"/>
  <c r="AU35" i="3"/>
  <c r="AS35" i="3"/>
  <c r="AN35" i="3" s="1"/>
  <c r="AQ35" i="3"/>
  <c r="AO35" i="3"/>
  <c r="AI35" i="3"/>
  <c r="AE35" i="3"/>
  <c r="AH35" i="3" s="1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O35" i="3"/>
  <c r="N35" i="3"/>
  <c r="M35" i="3"/>
  <c r="L35" i="3"/>
  <c r="K35" i="3"/>
  <c r="BA34" i="3"/>
  <c r="AY34" i="3"/>
  <c r="AX34" i="3"/>
  <c r="AZ34" i="3" s="1"/>
  <c r="AW34" i="3"/>
  <c r="AU34" i="3"/>
  <c r="AS34" i="3"/>
  <c r="AN34" i="3" s="1"/>
  <c r="AQ34" i="3"/>
  <c r="AO34" i="3"/>
  <c r="AI34" i="3"/>
  <c r="AE34" i="3"/>
  <c r="AH34" i="3" s="1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O34" i="3"/>
  <c r="N34" i="3"/>
  <c r="M34" i="3"/>
  <c r="L34" i="3"/>
  <c r="K34" i="3"/>
  <c r="BA33" i="3"/>
  <c r="AY33" i="3"/>
  <c r="AX33" i="3"/>
  <c r="AZ33" i="3" s="1"/>
  <c r="AW33" i="3"/>
  <c r="AU33" i="3"/>
  <c r="AS33" i="3"/>
  <c r="AN33" i="3" s="1"/>
  <c r="AQ33" i="3"/>
  <c r="AO33" i="3"/>
  <c r="AI33" i="3"/>
  <c r="AE33" i="3"/>
  <c r="AH33" i="3" s="1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O33" i="3"/>
  <c r="N33" i="3"/>
  <c r="M33" i="3"/>
  <c r="L33" i="3"/>
  <c r="K33" i="3"/>
  <c r="BA32" i="3"/>
  <c r="AY32" i="3"/>
  <c r="AX32" i="3"/>
  <c r="AZ32" i="3" s="1"/>
  <c r="AW32" i="3"/>
  <c r="AU32" i="3"/>
  <c r="AS32" i="3"/>
  <c r="AN32" i="3" s="1"/>
  <c r="AQ32" i="3"/>
  <c r="AO32" i="3"/>
  <c r="AI32" i="3"/>
  <c r="AE32" i="3"/>
  <c r="AH32" i="3" s="1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O32" i="3"/>
  <c r="N32" i="3"/>
  <c r="M32" i="3"/>
  <c r="L32" i="3"/>
  <c r="K32" i="3"/>
  <c r="BA31" i="3"/>
  <c r="AY31" i="3"/>
  <c r="AX31" i="3"/>
  <c r="AZ31" i="3" s="1"/>
  <c r="AW31" i="3"/>
  <c r="AU31" i="3"/>
  <c r="AS31" i="3"/>
  <c r="AN31" i="3" s="1"/>
  <c r="AQ31" i="3"/>
  <c r="AO31" i="3"/>
  <c r="AM31" i="3"/>
  <c r="AI31" i="3"/>
  <c r="AE31" i="3"/>
  <c r="AH31" i="3" s="1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O31" i="3"/>
  <c r="N31" i="3"/>
  <c r="M31" i="3"/>
  <c r="L31" i="3"/>
  <c r="K31" i="3"/>
  <c r="BA30" i="3"/>
  <c r="AY30" i="3"/>
  <c r="AX30" i="3"/>
  <c r="AZ30" i="3" s="1"/>
  <c r="AW30" i="3"/>
  <c r="AU30" i="3"/>
  <c r="AS30" i="3"/>
  <c r="AN30" i="3" s="1"/>
  <c r="AQ30" i="3"/>
  <c r="AO30" i="3"/>
  <c r="AM30" i="3"/>
  <c r="AI30" i="3"/>
  <c r="AE30" i="3"/>
  <c r="AH30" i="3" s="1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O30" i="3"/>
  <c r="N30" i="3"/>
  <c r="M30" i="3"/>
  <c r="L30" i="3"/>
  <c r="K30" i="3"/>
  <c r="BA29" i="3"/>
  <c r="AY29" i="3"/>
  <c r="AX29" i="3"/>
  <c r="AZ29" i="3" s="1"/>
  <c r="AW29" i="3"/>
  <c r="AU29" i="3"/>
  <c r="AS29" i="3"/>
  <c r="AN29" i="3" s="1"/>
  <c r="AQ29" i="3"/>
  <c r="AO29" i="3"/>
  <c r="AI29" i="3"/>
  <c r="AE29" i="3"/>
  <c r="AH29" i="3" s="1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O29" i="3"/>
  <c r="N29" i="3"/>
  <c r="M29" i="3"/>
  <c r="L29" i="3"/>
  <c r="K29" i="3"/>
  <c r="BA28" i="3"/>
  <c r="AY28" i="3"/>
  <c r="AX28" i="3"/>
  <c r="AZ28" i="3" s="1"/>
  <c r="AW28" i="3"/>
  <c r="AU28" i="3"/>
  <c r="AS28" i="3"/>
  <c r="AN28" i="3" s="1"/>
  <c r="AQ28" i="3"/>
  <c r="AO28" i="3"/>
  <c r="AM28" i="3"/>
  <c r="AI28" i="3"/>
  <c r="AE28" i="3"/>
  <c r="AH28" i="3" s="1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O28" i="3"/>
  <c r="N28" i="3"/>
  <c r="M28" i="3"/>
  <c r="L28" i="3"/>
  <c r="K28" i="3"/>
  <c r="BA27" i="3"/>
  <c r="AY27" i="3"/>
  <c r="AX27" i="3"/>
  <c r="AZ27" i="3" s="1"/>
  <c r="AW27" i="3"/>
  <c r="AU27" i="3"/>
  <c r="AS27" i="3"/>
  <c r="AN27" i="3" s="1"/>
  <c r="AQ27" i="3"/>
  <c r="AO27" i="3"/>
  <c r="AM27" i="3"/>
  <c r="AI27" i="3"/>
  <c r="AE27" i="3"/>
  <c r="AH27" i="3" s="1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O27" i="3"/>
  <c r="N27" i="3"/>
  <c r="M27" i="3"/>
  <c r="L27" i="3"/>
  <c r="K27" i="3"/>
  <c r="BA26" i="3"/>
  <c r="AY26" i="3"/>
  <c r="AX26" i="3"/>
  <c r="AZ26" i="3" s="1"/>
  <c r="AW26" i="3"/>
  <c r="AU26" i="3"/>
  <c r="AS26" i="3"/>
  <c r="AN26" i="3" s="1"/>
  <c r="AQ26" i="3"/>
  <c r="AO26" i="3"/>
  <c r="AI26" i="3"/>
  <c r="AE26" i="3"/>
  <c r="AH26" i="3" s="1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O26" i="3"/>
  <c r="N26" i="3"/>
  <c r="M26" i="3"/>
  <c r="L26" i="3"/>
  <c r="K26" i="3"/>
  <c r="AI55" i="3" l="1"/>
  <c r="AI56" i="3"/>
  <c r="AI57" i="3"/>
  <c r="AI61" i="3"/>
  <c r="AI63" i="3"/>
  <c r="AI64" i="3"/>
  <c r="AI65" i="3"/>
  <c r="AI66" i="3"/>
  <c r="AI68" i="3"/>
  <c r="AI70" i="3"/>
  <c r="AI71" i="3"/>
  <c r="AI72" i="3"/>
  <c r="AI73" i="3"/>
  <c r="AI74" i="3"/>
  <c r="AI76" i="3"/>
  <c r="AI77" i="3"/>
  <c r="AI78" i="3"/>
  <c r="AI79" i="3"/>
  <c r="AJ26" i="3"/>
  <c r="AP26" i="3"/>
  <c r="AV26" i="3"/>
  <c r="AJ27" i="3"/>
  <c r="AP27" i="3"/>
  <c r="AV27" i="3"/>
  <c r="AJ28" i="3"/>
  <c r="AP28" i="3"/>
  <c r="AV28" i="3"/>
  <c r="AJ29" i="3"/>
  <c r="AP29" i="3"/>
  <c r="AV29" i="3"/>
  <c r="AJ30" i="3"/>
  <c r="AP30" i="3"/>
  <c r="AV30" i="3"/>
  <c r="AJ31" i="3"/>
  <c r="AP31" i="3"/>
  <c r="AV31" i="3"/>
  <c r="AJ32" i="3"/>
  <c r="AP32" i="3"/>
  <c r="AV32" i="3"/>
  <c r="AJ33" i="3"/>
  <c r="AP33" i="3"/>
  <c r="AV33" i="3"/>
  <c r="AJ34" i="3"/>
  <c r="AP34" i="3"/>
  <c r="AV34" i="3"/>
  <c r="AJ35" i="3"/>
  <c r="AP35" i="3"/>
  <c r="AV35" i="3"/>
  <c r="AJ36" i="3"/>
  <c r="AP36" i="3"/>
  <c r="AV36" i="3"/>
  <c r="AJ37" i="3"/>
  <c r="AP37" i="3"/>
  <c r="AV37" i="3"/>
  <c r="AJ38" i="3"/>
  <c r="AP38" i="3"/>
  <c r="AV38" i="3"/>
  <c r="AJ39" i="3"/>
  <c r="AP39" i="3"/>
  <c r="AV39" i="3"/>
  <c r="AJ40" i="3"/>
  <c r="AP40" i="3"/>
  <c r="AV40" i="3"/>
  <c r="AJ41" i="3"/>
  <c r="AP41" i="3"/>
  <c r="AV41" i="3"/>
  <c r="AJ42" i="3"/>
  <c r="AP42" i="3"/>
  <c r="AV42" i="3"/>
  <c r="AJ43" i="3"/>
  <c r="AP43" i="3"/>
  <c r="AV43" i="3"/>
  <c r="AJ44" i="3"/>
  <c r="AP44" i="3"/>
  <c r="AV44" i="3"/>
  <c r="AJ45" i="3"/>
  <c r="AP45" i="3"/>
  <c r="AV45" i="3"/>
  <c r="AJ46" i="3"/>
  <c r="AP46" i="3"/>
  <c r="AV46" i="3"/>
  <c r="AJ47" i="3"/>
  <c r="AP47" i="3"/>
  <c r="AV47" i="3"/>
  <c r="AJ48" i="3"/>
  <c r="AP48" i="3"/>
  <c r="AV48" i="3"/>
  <c r="AJ49" i="3"/>
  <c r="AP49" i="3"/>
  <c r="AV49" i="3"/>
  <c r="AJ50" i="3"/>
  <c r="AP50" i="3"/>
  <c r="AV50" i="3"/>
  <c r="AJ51" i="3"/>
  <c r="AP51" i="3"/>
  <c r="AV51" i="3"/>
  <c r="AJ52" i="3"/>
  <c r="AP52" i="3"/>
  <c r="AV52" i="3"/>
  <c r="AJ53" i="3"/>
  <c r="AP53" i="3"/>
  <c r="AV53" i="3"/>
  <c r="AJ54" i="3"/>
  <c r="AP54" i="3"/>
  <c r="AV54" i="3"/>
  <c r="AJ55" i="3"/>
  <c r="AP55" i="3"/>
  <c r="AV55" i="3"/>
  <c r="AJ56" i="3"/>
  <c r="AP56" i="3"/>
  <c r="AV56" i="3"/>
  <c r="AJ57" i="3"/>
  <c r="AP57" i="3"/>
  <c r="AV57" i="3"/>
  <c r="AJ58" i="3"/>
  <c r="AP58" i="3"/>
  <c r="AV58" i="3"/>
  <c r="AJ59" i="3"/>
  <c r="AP59" i="3"/>
  <c r="AV59" i="3"/>
  <c r="AJ60" i="3"/>
  <c r="AP60" i="3"/>
  <c r="AV60" i="3"/>
  <c r="AJ61" i="3"/>
  <c r="AP61" i="3"/>
  <c r="AV61" i="3"/>
  <c r="AJ62" i="3"/>
  <c r="AP62" i="3"/>
  <c r="AV62" i="3"/>
  <c r="AJ63" i="3"/>
  <c r="AP63" i="3"/>
  <c r="AV63" i="3"/>
  <c r="AJ64" i="3"/>
  <c r="AP64" i="3"/>
  <c r="AV64" i="3"/>
  <c r="AJ65" i="3"/>
  <c r="AP65" i="3"/>
  <c r="AV65" i="3"/>
  <c r="AJ66" i="3"/>
  <c r="AP66" i="3"/>
  <c r="AV66" i="3"/>
  <c r="AJ67" i="3"/>
  <c r="AP67" i="3"/>
  <c r="AV67" i="3"/>
  <c r="AJ68" i="3"/>
  <c r="AP68" i="3"/>
  <c r="AV68" i="3"/>
  <c r="AJ69" i="3"/>
  <c r="AP69" i="3"/>
  <c r="AV69" i="3"/>
  <c r="AJ70" i="3"/>
  <c r="AP70" i="3"/>
  <c r="AV70" i="3"/>
  <c r="AJ71" i="3"/>
  <c r="AP71" i="3"/>
  <c r="AV71" i="3"/>
  <c r="AJ72" i="3"/>
  <c r="AP72" i="3"/>
  <c r="AV72" i="3"/>
  <c r="AJ73" i="3"/>
  <c r="AP73" i="3"/>
  <c r="AV73" i="3"/>
  <c r="AJ74" i="3"/>
  <c r="AP74" i="3"/>
  <c r="AV74" i="3"/>
  <c r="AJ75" i="3"/>
  <c r="AP75" i="3"/>
  <c r="AV75" i="3"/>
  <c r="AJ76" i="3"/>
  <c r="AP76" i="3"/>
  <c r="AV76" i="3"/>
  <c r="AJ77" i="3"/>
  <c r="AP77" i="3"/>
  <c r="AV77" i="3"/>
  <c r="AJ78" i="3"/>
  <c r="AP78" i="3"/>
  <c r="AV78" i="3"/>
  <c r="AJ79" i="3"/>
  <c r="AP79" i="3"/>
  <c r="AV79" i="3"/>
  <c r="AJ80" i="3"/>
  <c r="AP80" i="3"/>
  <c r="AV80" i="3"/>
  <c r="AJ81" i="3"/>
  <c r="AP81" i="3"/>
  <c r="AV81" i="3"/>
  <c r="AJ82" i="3"/>
  <c r="AP82" i="3"/>
  <c r="AF83" i="3"/>
  <c r="AM83" i="3"/>
  <c r="AU83" i="3"/>
  <c r="AK84" i="3"/>
  <c r="AR84" i="3"/>
  <c r="AY84" i="3"/>
  <c r="AI85" i="3"/>
  <c r="AP85" i="3"/>
  <c r="AF86" i="3"/>
  <c r="AM86" i="3"/>
  <c r="AU86" i="3"/>
  <c r="AK87" i="3"/>
  <c r="AR87" i="3"/>
  <c r="AY87" i="3"/>
  <c r="AI88" i="3"/>
  <c r="AP88" i="3"/>
  <c r="AF89" i="3"/>
  <c r="AM89" i="3"/>
  <c r="AU89" i="3"/>
  <c r="AK90" i="3"/>
  <c r="AR90" i="3"/>
  <c r="AY90" i="3"/>
  <c r="AI91" i="3"/>
  <c r="AP91" i="3"/>
  <c r="AF92" i="3"/>
  <c r="AM92" i="3"/>
  <c r="AU92" i="3"/>
  <c r="AL93" i="3"/>
  <c r="AH94" i="3"/>
  <c r="AJ94" i="3"/>
  <c r="AF95" i="3"/>
  <c r="AO95" i="3"/>
  <c r="AZ95" i="3"/>
  <c r="AT95" i="3"/>
  <c r="AV95" i="3"/>
  <c r="AY96" i="3"/>
  <c r="AN98" i="3"/>
  <c r="AP98" i="3"/>
  <c r="AL99" i="3"/>
  <c r="AH100" i="3"/>
  <c r="AJ100" i="3"/>
  <c r="AF101" i="3"/>
  <c r="AO101" i="3"/>
  <c r="AZ101" i="3"/>
  <c r="AT101" i="3"/>
  <c r="AV101" i="3"/>
  <c r="AY102" i="3"/>
  <c r="AN104" i="3"/>
  <c r="AP104" i="3"/>
  <c r="AL105" i="3"/>
  <c r="AH106" i="3"/>
  <c r="AJ106" i="3"/>
  <c r="AF107" i="3"/>
  <c r="AO107" i="3"/>
  <c r="AZ107" i="3"/>
  <c r="AT107" i="3"/>
  <c r="AV107" i="3"/>
  <c r="AY108" i="3"/>
  <c r="AN110" i="3"/>
  <c r="AP110" i="3"/>
  <c r="AL111" i="3"/>
  <c r="AH112" i="3"/>
  <c r="AJ112" i="3"/>
  <c r="AF113" i="3"/>
  <c r="AO113" i="3"/>
  <c r="AZ113" i="3"/>
  <c r="AT113" i="3"/>
  <c r="AV113" i="3"/>
  <c r="AY114" i="3"/>
  <c r="AN116" i="3"/>
  <c r="AP116" i="3"/>
  <c r="AL117" i="3"/>
  <c r="AH118" i="3"/>
  <c r="AJ118" i="3"/>
  <c r="AF119" i="3"/>
  <c r="AO119" i="3"/>
  <c r="AZ119" i="3"/>
  <c r="AT119" i="3"/>
  <c r="AV119" i="3"/>
  <c r="AY120" i="3"/>
  <c r="AN122" i="3"/>
  <c r="AP122" i="3"/>
  <c r="AL123" i="3"/>
  <c r="AH124" i="3"/>
  <c r="AJ124" i="3"/>
  <c r="AF125" i="3"/>
  <c r="AO125" i="3"/>
  <c r="AZ125" i="3"/>
  <c r="AT125" i="3"/>
  <c r="AV125" i="3"/>
  <c r="AY126" i="3"/>
  <c r="AN128" i="3"/>
  <c r="AP128" i="3"/>
  <c r="AL129" i="3"/>
  <c r="AH130" i="3"/>
  <c r="AJ130" i="3"/>
  <c r="AF131" i="3"/>
  <c r="AO131" i="3"/>
  <c r="AZ131" i="3"/>
  <c r="AT131" i="3"/>
  <c r="AV131" i="3"/>
  <c r="AY132" i="3"/>
  <c r="AN134" i="3"/>
  <c r="AP134" i="3"/>
  <c r="AL135" i="3"/>
  <c r="AH136" i="3"/>
  <c r="AJ136" i="3"/>
  <c r="AF137" i="3"/>
  <c r="AO137" i="3"/>
  <c r="AZ137" i="3"/>
  <c r="AT137" i="3"/>
  <c r="AV137" i="3"/>
  <c r="AY138" i="3"/>
  <c r="AM142" i="3"/>
  <c r="AY142" i="3"/>
  <c r="AK28" i="3"/>
  <c r="AK40" i="3"/>
  <c r="AK41" i="3"/>
  <c r="AK44" i="3"/>
  <c r="AK56" i="3"/>
  <c r="AK59" i="3"/>
  <c r="AK60" i="3"/>
  <c r="AK63" i="3"/>
  <c r="AK65" i="3"/>
  <c r="AK66" i="3"/>
  <c r="AK67" i="3"/>
  <c r="AK69" i="3"/>
  <c r="AK70" i="3"/>
  <c r="AK71" i="3"/>
  <c r="AK75" i="3"/>
  <c r="AZ85" i="3"/>
  <c r="AT85" i="3"/>
  <c r="AZ88" i="3"/>
  <c r="AT88" i="3"/>
  <c r="AZ91" i="3"/>
  <c r="AT91" i="3"/>
  <c r="AH93" i="3"/>
  <c r="AJ93" i="3"/>
  <c r="AZ94" i="3"/>
  <c r="AT94" i="3"/>
  <c r="AV94" i="3"/>
  <c r="AN97" i="3"/>
  <c r="AP97" i="3"/>
  <c r="AH99" i="3"/>
  <c r="AJ99" i="3"/>
  <c r="AZ100" i="3"/>
  <c r="AT100" i="3"/>
  <c r="AV100" i="3"/>
  <c r="AN103" i="3"/>
  <c r="AP103" i="3"/>
  <c r="AH105" i="3"/>
  <c r="AJ105" i="3"/>
  <c r="AZ106" i="3"/>
  <c r="AT106" i="3"/>
  <c r="AV106" i="3"/>
  <c r="AN109" i="3"/>
  <c r="AP109" i="3"/>
  <c r="AH111" i="3"/>
  <c r="AJ111" i="3"/>
  <c r="AZ112" i="3"/>
  <c r="AT112" i="3"/>
  <c r="AV112" i="3"/>
  <c r="AN115" i="3"/>
  <c r="AP115" i="3"/>
  <c r="AH117" i="3"/>
  <c r="AJ117" i="3"/>
  <c r="AZ118" i="3"/>
  <c r="AT118" i="3"/>
  <c r="AV118" i="3"/>
  <c r="AN121" i="3"/>
  <c r="AP121" i="3"/>
  <c r="AH123" i="3"/>
  <c r="AJ123" i="3"/>
  <c r="AZ124" i="3"/>
  <c r="AT124" i="3"/>
  <c r="AV124" i="3"/>
  <c r="AN127" i="3"/>
  <c r="AP127" i="3"/>
  <c r="AH129" i="3"/>
  <c r="AJ129" i="3"/>
  <c r="AZ130" i="3"/>
  <c r="AT130" i="3"/>
  <c r="AV130" i="3"/>
  <c r="AN133" i="3"/>
  <c r="AP133" i="3"/>
  <c r="AH135" i="3"/>
  <c r="AJ135" i="3"/>
  <c r="AZ136" i="3"/>
  <c r="AT136" i="3"/>
  <c r="AV136" i="3"/>
  <c r="AN139" i="3"/>
  <c r="AP139" i="3"/>
  <c r="AZ140" i="3"/>
  <c r="AT140" i="3"/>
  <c r="AW140" i="3"/>
  <c r="AV140" i="3"/>
  <c r="AN141" i="3"/>
  <c r="AQ141" i="3"/>
  <c r="AP141" i="3"/>
  <c r="AK29" i="3"/>
  <c r="AK30" i="3"/>
  <c r="AK36" i="3"/>
  <c r="AK43" i="3"/>
  <c r="AK45" i="3"/>
  <c r="AK47" i="3"/>
  <c r="AK48" i="3"/>
  <c r="AK51" i="3"/>
  <c r="AK53" i="3"/>
  <c r="AK57" i="3"/>
  <c r="AK61" i="3"/>
  <c r="AK62" i="3"/>
  <c r="AK64" i="3"/>
  <c r="AK68" i="3"/>
  <c r="AK72" i="3"/>
  <c r="AK73" i="3"/>
  <c r="AK74" i="3"/>
  <c r="AK76" i="3"/>
  <c r="AK77" i="3"/>
  <c r="AK78" i="3"/>
  <c r="AK79" i="3"/>
  <c r="AK80" i="3"/>
  <c r="AK81" i="3"/>
  <c r="AK82" i="3"/>
  <c r="AZ82" i="3"/>
  <c r="AT82" i="3"/>
  <c r="AF26" i="3"/>
  <c r="AL26" i="3"/>
  <c r="AR26" i="3"/>
  <c r="AF27" i="3"/>
  <c r="AL27" i="3"/>
  <c r="AR27" i="3"/>
  <c r="AF28" i="3"/>
  <c r="AL28" i="3"/>
  <c r="AR28" i="3"/>
  <c r="AF29" i="3"/>
  <c r="AL29" i="3"/>
  <c r="AR29" i="3"/>
  <c r="AF30" i="3"/>
  <c r="AL30" i="3"/>
  <c r="AR30" i="3"/>
  <c r="AF31" i="3"/>
  <c r="AL31" i="3"/>
  <c r="AR31" i="3"/>
  <c r="AF32" i="3"/>
  <c r="AL32" i="3"/>
  <c r="AR32" i="3"/>
  <c r="AF33" i="3"/>
  <c r="AL33" i="3"/>
  <c r="AR33" i="3"/>
  <c r="AF34" i="3"/>
  <c r="AL34" i="3"/>
  <c r="AR34" i="3"/>
  <c r="AF35" i="3"/>
  <c r="AL35" i="3"/>
  <c r="AR35" i="3"/>
  <c r="AF36" i="3"/>
  <c r="AL36" i="3"/>
  <c r="AR36" i="3"/>
  <c r="AF37" i="3"/>
  <c r="AL37" i="3"/>
  <c r="AR37" i="3"/>
  <c r="AF38" i="3"/>
  <c r="AL38" i="3"/>
  <c r="AR38" i="3"/>
  <c r="AF39" i="3"/>
  <c r="AL39" i="3"/>
  <c r="AR39" i="3"/>
  <c r="AF40" i="3"/>
  <c r="AL40" i="3"/>
  <c r="AR40" i="3"/>
  <c r="AF41" i="3"/>
  <c r="AL41" i="3"/>
  <c r="AR41" i="3"/>
  <c r="AF42" i="3"/>
  <c r="AL42" i="3"/>
  <c r="AR42" i="3"/>
  <c r="AF43" i="3"/>
  <c r="AL43" i="3"/>
  <c r="AR43" i="3"/>
  <c r="AF44" i="3"/>
  <c r="AL44" i="3"/>
  <c r="AR44" i="3"/>
  <c r="AF45" i="3"/>
  <c r="AL45" i="3"/>
  <c r="AR45" i="3"/>
  <c r="AF46" i="3"/>
  <c r="AL46" i="3"/>
  <c r="AR46" i="3"/>
  <c r="AF47" i="3"/>
  <c r="AL47" i="3"/>
  <c r="AR47" i="3"/>
  <c r="AF48" i="3"/>
  <c r="AL48" i="3"/>
  <c r="AR48" i="3"/>
  <c r="AF49" i="3"/>
  <c r="AL49" i="3"/>
  <c r="AR49" i="3"/>
  <c r="AF50" i="3"/>
  <c r="AL50" i="3"/>
  <c r="AR50" i="3"/>
  <c r="AF51" i="3"/>
  <c r="AL51" i="3"/>
  <c r="AR51" i="3"/>
  <c r="AF52" i="3"/>
  <c r="AL52" i="3"/>
  <c r="AR52" i="3"/>
  <c r="AF53" i="3"/>
  <c r="AL53" i="3"/>
  <c r="AR53" i="3"/>
  <c r="AF54" i="3"/>
  <c r="AL54" i="3"/>
  <c r="AR54" i="3"/>
  <c r="AF55" i="3"/>
  <c r="AL55" i="3"/>
  <c r="AR55" i="3"/>
  <c r="AF56" i="3"/>
  <c r="AL56" i="3"/>
  <c r="AR56" i="3"/>
  <c r="AF57" i="3"/>
  <c r="AL57" i="3"/>
  <c r="AR57" i="3"/>
  <c r="AF58" i="3"/>
  <c r="AL58" i="3"/>
  <c r="AR58" i="3"/>
  <c r="AF59" i="3"/>
  <c r="AL59" i="3"/>
  <c r="AR59" i="3"/>
  <c r="AF60" i="3"/>
  <c r="AL60" i="3"/>
  <c r="AR60" i="3"/>
  <c r="AF61" i="3"/>
  <c r="AL61" i="3"/>
  <c r="AR61" i="3"/>
  <c r="AF62" i="3"/>
  <c r="AL62" i="3"/>
  <c r="AR62" i="3"/>
  <c r="AF63" i="3"/>
  <c r="AL63" i="3"/>
  <c r="AR63" i="3"/>
  <c r="AF64" i="3"/>
  <c r="AL64" i="3"/>
  <c r="AR64" i="3"/>
  <c r="AF65" i="3"/>
  <c r="AL65" i="3"/>
  <c r="AR65" i="3"/>
  <c r="AF66" i="3"/>
  <c r="AL66" i="3"/>
  <c r="AR66" i="3"/>
  <c r="AF67" i="3"/>
  <c r="AL67" i="3"/>
  <c r="AR67" i="3"/>
  <c r="AF68" i="3"/>
  <c r="AL68" i="3"/>
  <c r="AR68" i="3"/>
  <c r="AF69" i="3"/>
  <c r="AL69" i="3"/>
  <c r="AR69" i="3"/>
  <c r="AF70" i="3"/>
  <c r="AL70" i="3"/>
  <c r="AR70" i="3"/>
  <c r="AF71" i="3"/>
  <c r="AL71" i="3"/>
  <c r="AR71" i="3"/>
  <c r="AF72" i="3"/>
  <c r="AL72" i="3"/>
  <c r="AR72" i="3"/>
  <c r="AF73" i="3"/>
  <c r="AL73" i="3"/>
  <c r="AR73" i="3"/>
  <c r="AF74" i="3"/>
  <c r="AL74" i="3"/>
  <c r="AR74" i="3"/>
  <c r="AF75" i="3"/>
  <c r="AL75" i="3"/>
  <c r="AR75" i="3"/>
  <c r="AF76" i="3"/>
  <c r="AL76" i="3"/>
  <c r="AR76" i="3"/>
  <c r="AF77" i="3"/>
  <c r="AL77" i="3"/>
  <c r="AR77" i="3"/>
  <c r="AF78" i="3"/>
  <c r="AL78" i="3"/>
  <c r="AR78" i="3"/>
  <c r="AF79" i="3"/>
  <c r="AL79" i="3"/>
  <c r="AR79" i="3"/>
  <c r="AF80" i="3"/>
  <c r="AL80" i="3"/>
  <c r="AR80" i="3"/>
  <c r="AF81" i="3"/>
  <c r="AL81" i="3"/>
  <c r="AR81" i="3"/>
  <c r="AF82" i="3"/>
  <c r="AL82" i="3"/>
  <c r="AR82" i="3"/>
  <c r="AY82" i="3"/>
  <c r="AI83" i="3"/>
  <c r="AP83" i="3"/>
  <c r="AF84" i="3"/>
  <c r="AM84" i="3"/>
  <c r="AU84" i="3"/>
  <c r="AK85" i="3"/>
  <c r="AR85" i="3"/>
  <c r="AY85" i="3"/>
  <c r="AI86" i="3"/>
  <c r="AP86" i="3"/>
  <c r="AF87" i="3"/>
  <c r="AM87" i="3"/>
  <c r="AU87" i="3"/>
  <c r="AK88" i="3"/>
  <c r="AR88" i="3"/>
  <c r="AY88" i="3"/>
  <c r="AI89" i="3"/>
  <c r="AP89" i="3"/>
  <c r="AF90" i="3"/>
  <c r="AM90" i="3"/>
  <c r="AU90" i="3"/>
  <c r="AK91" i="3"/>
  <c r="AR91" i="3"/>
  <c r="AY91" i="3"/>
  <c r="AI92" i="3"/>
  <c r="AP92" i="3"/>
  <c r="AF93" i="3"/>
  <c r="AO93" i="3"/>
  <c r="AZ93" i="3"/>
  <c r="AT93" i="3"/>
  <c r="AV93" i="3"/>
  <c r="AY94" i="3"/>
  <c r="AI95" i="3"/>
  <c r="AN96" i="3"/>
  <c r="AP96" i="3"/>
  <c r="AL97" i="3"/>
  <c r="AH98" i="3"/>
  <c r="AJ98" i="3"/>
  <c r="AF99" i="3"/>
  <c r="AO99" i="3"/>
  <c r="AZ99" i="3"/>
  <c r="AT99" i="3"/>
  <c r="AV99" i="3"/>
  <c r="AY100" i="3"/>
  <c r="AI101" i="3"/>
  <c r="AN102" i="3"/>
  <c r="AP102" i="3"/>
  <c r="AL103" i="3"/>
  <c r="AH104" i="3"/>
  <c r="AJ104" i="3"/>
  <c r="AF105" i="3"/>
  <c r="AO105" i="3"/>
  <c r="AZ105" i="3"/>
  <c r="AT105" i="3"/>
  <c r="AV105" i="3"/>
  <c r="AY106" i="3"/>
  <c r="AI107" i="3"/>
  <c r="AN108" i="3"/>
  <c r="AP108" i="3"/>
  <c r="AL109" i="3"/>
  <c r="AH110" i="3"/>
  <c r="AJ110" i="3"/>
  <c r="AF111" i="3"/>
  <c r="AO111" i="3"/>
  <c r="AZ111" i="3"/>
  <c r="AT111" i="3"/>
  <c r="AV111" i="3"/>
  <c r="AY112" i="3"/>
  <c r="AI113" i="3"/>
  <c r="AN114" i="3"/>
  <c r="AP114" i="3"/>
  <c r="AL115" i="3"/>
  <c r="AH116" i="3"/>
  <c r="AJ116" i="3"/>
  <c r="AF117" i="3"/>
  <c r="AO117" i="3"/>
  <c r="AZ117" i="3"/>
  <c r="AT117" i="3"/>
  <c r="AV117" i="3"/>
  <c r="AY118" i="3"/>
  <c r="AI119" i="3"/>
  <c r="AN120" i="3"/>
  <c r="AP120" i="3"/>
  <c r="AL121" i="3"/>
  <c r="AH122" i="3"/>
  <c r="AJ122" i="3"/>
  <c r="AF123" i="3"/>
  <c r="AO123" i="3"/>
  <c r="AZ123" i="3"/>
  <c r="AT123" i="3"/>
  <c r="AV123" i="3"/>
  <c r="AY124" i="3"/>
  <c r="AI125" i="3"/>
  <c r="AN126" i="3"/>
  <c r="AP126" i="3"/>
  <c r="AL127" i="3"/>
  <c r="AH128" i="3"/>
  <c r="AJ128" i="3"/>
  <c r="AF129" i="3"/>
  <c r="AO129" i="3"/>
  <c r="AZ129" i="3"/>
  <c r="AT129" i="3"/>
  <c r="AV129" i="3"/>
  <c r="AY130" i="3"/>
  <c r="AI131" i="3"/>
  <c r="AN132" i="3"/>
  <c r="AP132" i="3"/>
  <c r="AL133" i="3"/>
  <c r="AH134" i="3"/>
  <c r="AJ134" i="3"/>
  <c r="AF135" i="3"/>
  <c r="AO135" i="3"/>
  <c r="AZ135" i="3"/>
  <c r="AT135" i="3"/>
  <c r="AV135" i="3"/>
  <c r="AY136" i="3"/>
  <c r="AI137" i="3"/>
  <c r="AN138" i="3"/>
  <c r="AP138" i="3"/>
  <c r="AL139" i="3"/>
  <c r="AH140" i="3"/>
  <c r="AJ140" i="3"/>
  <c r="AM140" i="3"/>
  <c r="AY140" i="3"/>
  <c r="AM143" i="3"/>
  <c r="AK27" i="3"/>
  <c r="AK33" i="3"/>
  <c r="AK38" i="3"/>
  <c r="AK42" i="3"/>
  <c r="AK46" i="3"/>
  <c r="AK49" i="3"/>
  <c r="AK58" i="3"/>
  <c r="AG26" i="3"/>
  <c r="AG27" i="3"/>
  <c r="AG28" i="3"/>
  <c r="AG29" i="3"/>
  <c r="AG30" i="3"/>
  <c r="AG33" i="3"/>
  <c r="AM33" i="3"/>
  <c r="AM34" i="3"/>
  <c r="AM36" i="3"/>
  <c r="AG37" i="3"/>
  <c r="AM38" i="3"/>
  <c r="AM42" i="3"/>
  <c r="AG43" i="3"/>
  <c r="AG45" i="3"/>
  <c r="AG46" i="3"/>
  <c r="AG49" i="3"/>
  <c r="AG51" i="3"/>
  <c r="AG53" i="3"/>
  <c r="AG54" i="3"/>
  <c r="AG55" i="3"/>
  <c r="AG56" i="3"/>
  <c r="AM56" i="3"/>
  <c r="AG64" i="3"/>
  <c r="AM64" i="3"/>
  <c r="AG66" i="3"/>
  <c r="AM66" i="3"/>
  <c r="AG67" i="3"/>
  <c r="AG68" i="3"/>
  <c r="AG69" i="3"/>
  <c r="AM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BA82" i="3"/>
  <c r="AJ83" i="3"/>
  <c r="AQ83" i="3"/>
  <c r="AZ83" i="3"/>
  <c r="AT83" i="3"/>
  <c r="AG84" i="3"/>
  <c r="AO84" i="3"/>
  <c r="AV84" i="3"/>
  <c r="BA85" i="3"/>
  <c r="AJ86" i="3"/>
  <c r="AQ86" i="3"/>
  <c r="AZ86" i="3"/>
  <c r="AT86" i="3"/>
  <c r="AG87" i="3"/>
  <c r="AO87" i="3"/>
  <c r="AV87" i="3"/>
  <c r="BA88" i="3"/>
  <c r="AJ89" i="3"/>
  <c r="AQ89" i="3"/>
  <c r="AZ89" i="3"/>
  <c r="AT89" i="3"/>
  <c r="AG90" i="3"/>
  <c r="AO90" i="3"/>
  <c r="AV90" i="3"/>
  <c r="BA91" i="3"/>
  <c r="AJ92" i="3"/>
  <c r="AQ92" i="3"/>
  <c r="AZ92" i="3"/>
  <c r="AT92" i="3"/>
  <c r="AG93" i="3"/>
  <c r="AQ93" i="3"/>
  <c r="BA94" i="3"/>
  <c r="AN95" i="3"/>
  <c r="AP95" i="3"/>
  <c r="AU96" i="3"/>
  <c r="AH97" i="3"/>
  <c r="AJ97" i="3"/>
  <c r="AM97" i="3"/>
  <c r="AZ98" i="3"/>
  <c r="AT98" i="3"/>
  <c r="AV98" i="3"/>
  <c r="AG99" i="3"/>
  <c r="AQ99" i="3"/>
  <c r="BA100" i="3"/>
  <c r="AN101" i="3"/>
  <c r="AP101" i="3"/>
  <c r="AU102" i="3"/>
  <c r="AH103" i="3"/>
  <c r="AJ103" i="3"/>
  <c r="AM103" i="3"/>
  <c r="AZ104" i="3"/>
  <c r="AT104" i="3"/>
  <c r="AV104" i="3"/>
  <c r="AG105" i="3"/>
  <c r="AQ105" i="3"/>
  <c r="BA106" i="3"/>
  <c r="AN107" i="3"/>
  <c r="AP107" i="3"/>
  <c r="AU108" i="3"/>
  <c r="AH109" i="3"/>
  <c r="AJ109" i="3"/>
  <c r="AM109" i="3"/>
  <c r="AZ110" i="3"/>
  <c r="AT110" i="3"/>
  <c r="AV110" i="3"/>
  <c r="AG111" i="3"/>
  <c r="AQ111" i="3"/>
  <c r="BA112" i="3"/>
  <c r="AN113" i="3"/>
  <c r="AP113" i="3"/>
  <c r="AU114" i="3"/>
  <c r="AH115" i="3"/>
  <c r="AJ115" i="3"/>
  <c r="AM115" i="3"/>
  <c r="AZ116" i="3"/>
  <c r="AT116" i="3"/>
  <c r="AV116" i="3"/>
  <c r="AG117" i="3"/>
  <c r="AQ117" i="3"/>
  <c r="BA118" i="3"/>
  <c r="AN119" i="3"/>
  <c r="AP119" i="3"/>
  <c r="AU120" i="3"/>
  <c r="AH121" i="3"/>
  <c r="AJ121" i="3"/>
  <c r="AM121" i="3"/>
  <c r="AZ122" i="3"/>
  <c r="AT122" i="3"/>
  <c r="AV122" i="3"/>
  <c r="AG123" i="3"/>
  <c r="AQ123" i="3"/>
  <c r="BA124" i="3"/>
  <c r="AN125" i="3"/>
  <c r="AP125" i="3"/>
  <c r="AU126" i="3"/>
  <c r="AH127" i="3"/>
  <c r="AJ127" i="3"/>
  <c r="AM127" i="3"/>
  <c r="AZ128" i="3"/>
  <c r="AT128" i="3"/>
  <c r="AV128" i="3"/>
  <c r="AG129" i="3"/>
  <c r="AQ129" i="3"/>
  <c r="BA130" i="3"/>
  <c r="AN131" i="3"/>
  <c r="AP131" i="3"/>
  <c r="AU132" i="3"/>
  <c r="AH133" i="3"/>
  <c r="AJ133" i="3"/>
  <c r="AM133" i="3"/>
  <c r="AZ134" i="3"/>
  <c r="AT134" i="3"/>
  <c r="AV134" i="3"/>
  <c r="AG135" i="3"/>
  <c r="AQ135" i="3"/>
  <c r="BA136" i="3"/>
  <c r="AN137" i="3"/>
  <c r="AP137" i="3"/>
  <c r="AU138" i="3"/>
  <c r="AH139" i="3"/>
  <c r="AJ139" i="3"/>
  <c r="AM139" i="3"/>
  <c r="AO140" i="3"/>
  <c r="BA140" i="3"/>
  <c r="AL141" i="3"/>
  <c r="AZ141" i="3"/>
  <c r="AT141" i="3"/>
  <c r="AW141" i="3"/>
  <c r="AV141" i="3"/>
  <c r="AN142" i="3"/>
  <c r="AQ142" i="3"/>
  <c r="AP142" i="3"/>
  <c r="AO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K26" i="3"/>
  <c r="AK31" i="3"/>
  <c r="AK32" i="3"/>
  <c r="AK34" i="3"/>
  <c r="AK35" i="3"/>
  <c r="AK37" i="3"/>
  <c r="AK39" i="3"/>
  <c r="AK50" i="3"/>
  <c r="AK52" i="3"/>
  <c r="AK54" i="3"/>
  <c r="AK55" i="3"/>
  <c r="AM26" i="3"/>
  <c r="AM29" i="3"/>
  <c r="AG31" i="3"/>
  <c r="AG32" i="3"/>
  <c r="AM32" i="3"/>
  <c r="AG34" i="3"/>
  <c r="AG35" i="3"/>
  <c r="AM35" i="3"/>
  <c r="AG36" i="3"/>
  <c r="AM37" i="3"/>
  <c r="AG38" i="3"/>
  <c r="AG39" i="3"/>
  <c r="AG40" i="3"/>
  <c r="AG41" i="3"/>
  <c r="AG42" i="3"/>
  <c r="AG44" i="3"/>
  <c r="AG47" i="3"/>
  <c r="AG48" i="3"/>
  <c r="AM48" i="3"/>
  <c r="AG50" i="3"/>
  <c r="AG52" i="3"/>
  <c r="AM52" i="3"/>
  <c r="AM55" i="3"/>
  <c r="AG57" i="3"/>
  <c r="AG58" i="3"/>
  <c r="AG59" i="3"/>
  <c r="AG60" i="3"/>
  <c r="AG61" i="3"/>
  <c r="AG62" i="3"/>
  <c r="AG63" i="3"/>
  <c r="AG6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H51" i="3"/>
  <c r="AT51" i="3"/>
  <c r="AH52" i="3"/>
  <c r="AT52" i="3"/>
  <c r="AH53" i="3"/>
  <c r="AT53" i="3"/>
  <c r="AH54" i="3"/>
  <c r="AT54" i="3"/>
  <c r="AT55" i="3"/>
  <c r="AT56" i="3"/>
  <c r="AT57" i="3"/>
  <c r="AH58" i="3"/>
  <c r="AT58" i="3"/>
  <c r="AH59" i="3"/>
  <c r="AT59" i="3"/>
  <c r="AH60" i="3"/>
  <c r="AT60" i="3"/>
  <c r="AT61" i="3"/>
  <c r="AH62" i="3"/>
  <c r="AT62" i="3"/>
  <c r="AT63" i="3"/>
  <c r="AT64" i="3"/>
  <c r="AT65" i="3"/>
  <c r="AT66" i="3"/>
  <c r="AH67" i="3"/>
  <c r="AT67" i="3"/>
  <c r="AT68" i="3"/>
  <c r="AH69" i="3"/>
  <c r="AT69" i="3"/>
  <c r="AT70" i="3"/>
  <c r="AT71" i="3"/>
  <c r="AT72" i="3"/>
  <c r="AT73" i="3"/>
  <c r="AT74" i="3"/>
  <c r="AH75" i="3"/>
  <c r="AT75" i="3"/>
  <c r="AT76" i="3"/>
  <c r="AT77" i="3"/>
  <c r="AT78" i="3"/>
  <c r="AT79" i="3"/>
  <c r="AH80" i="3"/>
  <c r="AT80" i="3"/>
  <c r="AH81" i="3"/>
  <c r="AT81" i="3"/>
  <c r="AH82" i="3"/>
  <c r="AU82" i="3"/>
  <c r="AK83" i="3"/>
  <c r="AR83" i="3"/>
  <c r="AY83" i="3"/>
  <c r="AI84" i="3"/>
  <c r="AP84" i="3"/>
  <c r="AF85" i="3"/>
  <c r="AM85" i="3"/>
  <c r="AU85" i="3"/>
  <c r="AK86" i="3"/>
  <c r="AR86" i="3"/>
  <c r="AY86" i="3"/>
  <c r="AI87" i="3"/>
  <c r="AP87" i="3"/>
  <c r="AF88" i="3"/>
  <c r="AM88" i="3"/>
  <c r="AU88" i="3"/>
  <c r="AK89" i="3"/>
  <c r="AR89" i="3"/>
  <c r="AY89" i="3"/>
  <c r="AI90" i="3"/>
  <c r="AP90" i="3"/>
  <c r="AF91" i="3"/>
  <c r="AM91" i="3"/>
  <c r="AU91" i="3"/>
  <c r="AK92" i="3"/>
  <c r="AR92" i="3"/>
  <c r="AY92" i="3"/>
  <c r="AI93" i="3"/>
  <c r="BA93" i="3"/>
  <c r="AK94" i="3"/>
  <c r="AN94" i="3"/>
  <c r="AP94" i="3"/>
  <c r="AL95" i="3"/>
  <c r="AU95" i="3"/>
  <c r="AH96" i="3"/>
  <c r="AJ96" i="3"/>
  <c r="AM96" i="3"/>
  <c r="AF97" i="3"/>
  <c r="AO97" i="3"/>
  <c r="AZ97" i="3"/>
  <c r="AT97" i="3"/>
  <c r="AV97" i="3"/>
  <c r="AG98" i="3"/>
  <c r="AQ98" i="3"/>
  <c r="AY98" i="3"/>
  <c r="AI99" i="3"/>
  <c r="BA99" i="3"/>
  <c r="AK100" i="3"/>
  <c r="AN100" i="3"/>
  <c r="AP100" i="3"/>
  <c r="AL101" i="3"/>
  <c r="AU101" i="3"/>
  <c r="AH102" i="3"/>
  <c r="AJ102" i="3"/>
  <c r="AM102" i="3"/>
  <c r="AF103" i="3"/>
  <c r="AO103" i="3"/>
  <c r="AZ103" i="3"/>
  <c r="AT103" i="3"/>
  <c r="AV103" i="3"/>
  <c r="AG104" i="3"/>
  <c r="AQ104" i="3"/>
  <c r="AY104" i="3"/>
  <c r="AI105" i="3"/>
  <c r="BA105" i="3"/>
  <c r="AK106" i="3"/>
  <c r="AN106" i="3"/>
  <c r="AP106" i="3"/>
  <c r="AL107" i="3"/>
  <c r="AU107" i="3"/>
  <c r="AH108" i="3"/>
  <c r="AJ108" i="3"/>
  <c r="AM108" i="3"/>
  <c r="AF109" i="3"/>
  <c r="AO109" i="3"/>
  <c r="AZ109" i="3"/>
  <c r="AT109" i="3"/>
  <c r="AV109" i="3"/>
  <c r="AG110" i="3"/>
  <c r="AQ110" i="3"/>
  <c r="AY110" i="3"/>
  <c r="AI111" i="3"/>
  <c r="BA111" i="3"/>
  <c r="AK112" i="3"/>
  <c r="AN112" i="3"/>
  <c r="AP112" i="3"/>
  <c r="AL113" i="3"/>
  <c r="AU113" i="3"/>
  <c r="AH114" i="3"/>
  <c r="AJ114" i="3"/>
  <c r="AM114" i="3"/>
  <c r="AF115" i="3"/>
  <c r="AO115" i="3"/>
  <c r="AZ115" i="3"/>
  <c r="AT115" i="3"/>
  <c r="AV115" i="3"/>
  <c r="AG116" i="3"/>
  <c r="AQ116" i="3"/>
  <c r="AY116" i="3"/>
  <c r="AI117" i="3"/>
  <c r="BA117" i="3"/>
  <c r="AK118" i="3"/>
  <c r="AN118" i="3"/>
  <c r="AP118" i="3"/>
  <c r="AL119" i="3"/>
  <c r="AU119" i="3"/>
  <c r="AH120" i="3"/>
  <c r="AJ120" i="3"/>
  <c r="AM120" i="3"/>
  <c r="AF121" i="3"/>
  <c r="AO121" i="3"/>
  <c r="AZ121" i="3"/>
  <c r="AT121" i="3"/>
  <c r="AV121" i="3"/>
  <c r="AG122" i="3"/>
  <c r="AQ122" i="3"/>
  <c r="AY122" i="3"/>
  <c r="AI123" i="3"/>
  <c r="BA123" i="3"/>
  <c r="AK124" i="3"/>
  <c r="AN124" i="3"/>
  <c r="AP124" i="3"/>
  <c r="AL125" i="3"/>
  <c r="AU125" i="3"/>
  <c r="AH126" i="3"/>
  <c r="AJ126" i="3"/>
  <c r="AM126" i="3"/>
  <c r="AF127" i="3"/>
  <c r="AO127" i="3"/>
  <c r="AZ127" i="3"/>
  <c r="AT127" i="3"/>
  <c r="AV127" i="3"/>
  <c r="AG128" i="3"/>
  <c r="AQ128" i="3"/>
  <c r="AY128" i="3"/>
  <c r="AI129" i="3"/>
  <c r="BA129" i="3"/>
  <c r="AK130" i="3"/>
  <c r="AN130" i="3"/>
  <c r="AP130" i="3"/>
  <c r="AL131" i="3"/>
  <c r="AU131" i="3"/>
  <c r="AH132" i="3"/>
  <c r="AJ132" i="3"/>
  <c r="AM132" i="3"/>
  <c r="AF133" i="3"/>
  <c r="AO133" i="3"/>
  <c r="AZ133" i="3"/>
  <c r="AT133" i="3"/>
  <c r="AV133" i="3"/>
  <c r="AG134" i="3"/>
  <c r="AQ134" i="3"/>
  <c r="AY134" i="3"/>
  <c r="AI135" i="3"/>
  <c r="BA135" i="3"/>
  <c r="AK136" i="3"/>
  <c r="AN136" i="3"/>
  <c r="AP136" i="3"/>
  <c r="AL137" i="3"/>
  <c r="AU137" i="3"/>
  <c r="AH138" i="3"/>
  <c r="AJ138" i="3"/>
  <c r="AM138" i="3"/>
  <c r="AF139" i="3"/>
  <c r="AO139" i="3"/>
  <c r="AZ139" i="3"/>
  <c r="AT139" i="3"/>
  <c r="AV139" i="3"/>
  <c r="AG140" i="3"/>
  <c r="AM141" i="3"/>
  <c r="AY141" i="3"/>
  <c r="AV82" i="3"/>
  <c r="AJ84" i="3"/>
  <c r="AQ84" i="3"/>
  <c r="AZ84" i="3"/>
  <c r="AT84" i="3"/>
  <c r="AV85" i="3"/>
  <c r="AJ87" i="3"/>
  <c r="AQ87" i="3"/>
  <c r="AZ87" i="3"/>
  <c r="AT87" i="3"/>
  <c r="AV88" i="3"/>
  <c r="AJ90" i="3"/>
  <c r="AQ90" i="3"/>
  <c r="AZ90" i="3"/>
  <c r="AT90" i="3"/>
  <c r="AV91" i="3"/>
  <c r="AK93" i="3"/>
  <c r="AN93" i="3"/>
  <c r="AP93" i="3"/>
  <c r="AU94" i="3"/>
  <c r="AH95" i="3"/>
  <c r="AJ95" i="3"/>
  <c r="AZ96" i="3"/>
  <c r="AT96" i="3"/>
  <c r="AV96" i="3"/>
  <c r="AQ97" i="3"/>
  <c r="AK99" i="3"/>
  <c r="AN99" i="3"/>
  <c r="AP99" i="3"/>
  <c r="AU100" i="3"/>
  <c r="AH101" i="3"/>
  <c r="AJ101" i="3"/>
  <c r="AZ102" i="3"/>
  <c r="AT102" i="3"/>
  <c r="AV102" i="3"/>
  <c r="AQ103" i="3"/>
  <c r="AK105" i="3"/>
  <c r="AN105" i="3"/>
  <c r="AP105" i="3"/>
  <c r="AU106" i="3"/>
  <c r="AH107" i="3"/>
  <c r="AJ107" i="3"/>
  <c r="AZ108" i="3"/>
  <c r="AT108" i="3"/>
  <c r="AV108" i="3"/>
  <c r="AQ109" i="3"/>
  <c r="AK111" i="3"/>
  <c r="AN111" i="3"/>
  <c r="AP111" i="3"/>
  <c r="AU112" i="3"/>
  <c r="AH113" i="3"/>
  <c r="AJ113" i="3"/>
  <c r="AZ114" i="3"/>
  <c r="AT114" i="3"/>
  <c r="AV114" i="3"/>
  <c r="AQ115" i="3"/>
  <c r="AK117" i="3"/>
  <c r="AN117" i="3"/>
  <c r="AP117" i="3"/>
  <c r="AU118" i="3"/>
  <c r="AH119" i="3"/>
  <c r="AJ119" i="3"/>
  <c r="AZ120" i="3"/>
  <c r="AT120" i="3"/>
  <c r="AV120" i="3"/>
  <c r="AQ121" i="3"/>
  <c r="AK123" i="3"/>
  <c r="AN123" i="3"/>
  <c r="AP123" i="3"/>
  <c r="AU124" i="3"/>
  <c r="AH125" i="3"/>
  <c r="AJ125" i="3"/>
  <c r="AZ126" i="3"/>
  <c r="AT126" i="3"/>
  <c r="AV126" i="3"/>
  <c r="AQ127" i="3"/>
  <c r="AK129" i="3"/>
  <c r="AN129" i="3"/>
  <c r="AP129" i="3"/>
  <c r="AU130" i="3"/>
  <c r="AH131" i="3"/>
  <c r="AJ131" i="3"/>
  <c r="AZ132" i="3"/>
  <c r="AT132" i="3"/>
  <c r="AV132" i="3"/>
  <c r="AQ133" i="3"/>
  <c r="AK135" i="3"/>
  <c r="AN135" i="3"/>
  <c r="AP135" i="3"/>
  <c r="AU136" i="3"/>
  <c r="AH137" i="3"/>
  <c r="AJ137" i="3"/>
  <c r="AZ138" i="3"/>
  <c r="AT138" i="3"/>
  <c r="AV138" i="3"/>
  <c r="AQ139" i="3"/>
  <c r="AN140" i="3"/>
  <c r="AQ140" i="3"/>
  <c r="AP140" i="3"/>
  <c r="AO141" i="3"/>
  <c r="AZ142" i="3"/>
  <c r="AT142" i="3"/>
  <c r="AW142" i="3"/>
  <c r="AV142" i="3"/>
  <c r="AN143" i="3"/>
  <c r="AQ143" i="3"/>
  <c r="AP143" i="3"/>
  <c r="AN144" i="3"/>
  <c r="AR144" i="3"/>
  <c r="AL144" i="3"/>
  <c r="AQ144" i="3"/>
  <c r="AP144" i="3"/>
  <c r="AN145" i="3"/>
  <c r="AR145" i="3"/>
  <c r="AL145" i="3"/>
  <c r="AQ145" i="3"/>
  <c r="AP145" i="3"/>
  <c r="AN146" i="3"/>
  <c r="AR146" i="3"/>
  <c r="AL146" i="3"/>
  <c r="AQ146" i="3"/>
  <c r="AP146" i="3"/>
  <c r="AN147" i="3"/>
  <c r="AR147" i="3"/>
  <c r="AL147" i="3"/>
  <c r="AQ147" i="3"/>
  <c r="AP147" i="3"/>
  <c r="AN148" i="3"/>
  <c r="AR148" i="3"/>
  <c r="AL148" i="3"/>
  <c r="AQ148" i="3"/>
  <c r="AP148" i="3"/>
  <c r="AN149" i="3"/>
  <c r="AR149" i="3"/>
  <c r="AL149" i="3"/>
  <c r="AQ149" i="3"/>
  <c r="AP149" i="3"/>
  <c r="AN150" i="3"/>
  <c r="AR150" i="3"/>
  <c r="AL150" i="3"/>
  <c r="AQ150" i="3"/>
  <c r="AP150" i="3"/>
  <c r="AN151" i="3"/>
  <c r="AR151" i="3"/>
  <c r="AL151" i="3"/>
  <c r="AQ151" i="3"/>
  <c r="AP151" i="3"/>
  <c r="AN152" i="3"/>
  <c r="AR152" i="3"/>
  <c r="AL152" i="3"/>
  <c r="AQ152" i="3"/>
  <c r="AP152" i="3"/>
  <c r="AN153" i="3"/>
  <c r="AR153" i="3"/>
  <c r="AL153" i="3"/>
  <c r="AQ153" i="3"/>
  <c r="AP153" i="3"/>
  <c r="AN154" i="3"/>
  <c r="AR154" i="3"/>
  <c r="AL154" i="3"/>
  <c r="AQ154" i="3"/>
  <c r="AP154" i="3"/>
  <c r="AN155" i="3"/>
  <c r="AR155" i="3"/>
  <c r="AL155" i="3"/>
  <c r="AQ155" i="3"/>
  <c r="AP155" i="3"/>
  <c r="AN156" i="3"/>
  <c r="AR156" i="3"/>
  <c r="AL156" i="3"/>
  <c r="AQ156" i="3"/>
  <c r="AP156" i="3"/>
  <c r="AN157" i="3"/>
  <c r="AR157" i="3"/>
  <c r="AL157" i="3"/>
  <c r="AQ157" i="3"/>
  <c r="AP157" i="3"/>
  <c r="AN158" i="3"/>
  <c r="AR158" i="3"/>
  <c r="AL158" i="3"/>
  <c r="AQ158" i="3"/>
  <c r="AP158" i="3"/>
  <c r="AN159" i="3"/>
  <c r="AR159" i="3"/>
  <c r="AL159" i="3"/>
  <c r="AQ159" i="3"/>
  <c r="AP159" i="3"/>
  <c r="AN160" i="3"/>
  <c r="AR160" i="3"/>
  <c r="AL160" i="3"/>
  <c r="AQ160" i="3"/>
  <c r="AP160" i="3"/>
  <c r="AN161" i="3"/>
  <c r="AR161" i="3"/>
  <c r="AL161" i="3"/>
  <c r="AQ161" i="3"/>
  <c r="AP161" i="3"/>
  <c r="AN162" i="3"/>
  <c r="AR162" i="3"/>
  <c r="AL162" i="3"/>
  <c r="AQ162" i="3"/>
  <c r="AP162" i="3"/>
  <c r="AN163" i="3"/>
  <c r="AR163" i="3"/>
  <c r="AL163" i="3"/>
  <c r="AQ163" i="3"/>
  <c r="AP163" i="3"/>
  <c r="AN164" i="3"/>
  <c r="AR164" i="3"/>
  <c r="AL164" i="3"/>
  <c r="AQ164" i="3"/>
  <c r="AP164" i="3"/>
  <c r="AN165" i="3"/>
  <c r="AR165" i="3"/>
  <c r="AL165" i="3"/>
  <c r="AQ165" i="3"/>
  <c r="AP165" i="3"/>
  <c r="AN166" i="3"/>
  <c r="AR166" i="3"/>
  <c r="AL166" i="3"/>
  <c r="AQ166" i="3"/>
  <c r="AP166" i="3"/>
  <c r="AN167" i="3"/>
  <c r="AR167" i="3"/>
  <c r="AL167" i="3"/>
  <c r="AQ167" i="3"/>
  <c r="AP167" i="3"/>
  <c r="AN168" i="3"/>
  <c r="AR168" i="3"/>
  <c r="AL168" i="3"/>
  <c r="AQ168" i="3"/>
  <c r="AP168" i="3"/>
  <c r="AN169" i="3"/>
  <c r="AR169" i="3"/>
  <c r="AL169" i="3"/>
  <c r="AQ169" i="3"/>
  <c r="AP169" i="3"/>
  <c r="AN170" i="3"/>
  <c r="AR170" i="3"/>
  <c r="AL170" i="3"/>
  <c r="AQ170" i="3"/>
  <c r="AP170" i="3"/>
  <c r="AN171" i="3"/>
  <c r="AR171" i="3"/>
  <c r="AL171" i="3"/>
  <c r="AQ171" i="3"/>
  <c r="AP171" i="3"/>
  <c r="AN172" i="3"/>
  <c r="AR172" i="3"/>
  <c r="AL172" i="3"/>
  <c r="AQ172" i="3"/>
  <c r="AP172" i="3"/>
  <c r="AN173" i="3"/>
  <c r="AR173" i="3"/>
  <c r="AL173" i="3"/>
  <c r="AQ173" i="3"/>
  <c r="AP173" i="3"/>
  <c r="AN174" i="3"/>
  <c r="AR174" i="3"/>
  <c r="AL174" i="3"/>
  <c r="AQ174" i="3"/>
  <c r="AP174" i="3"/>
  <c r="AN175" i="3"/>
  <c r="AR175" i="3"/>
  <c r="AL175" i="3"/>
  <c r="AQ175" i="3"/>
  <c r="AP175" i="3"/>
  <c r="AN176" i="3"/>
  <c r="AR176" i="3"/>
  <c r="AL176" i="3"/>
  <c r="AQ176" i="3"/>
  <c r="AP176" i="3"/>
  <c r="AN177" i="3"/>
  <c r="AR177" i="3"/>
  <c r="AL177" i="3"/>
  <c r="AQ177" i="3"/>
  <c r="AP177" i="3"/>
  <c r="AN178" i="3"/>
  <c r="AR178" i="3"/>
  <c r="AL178" i="3"/>
  <c r="AQ178" i="3"/>
  <c r="AP178" i="3"/>
  <c r="AN179" i="3"/>
  <c r="AR179" i="3"/>
  <c r="AL179" i="3"/>
  <c r="AQ179" i="3"/>
  <c r="AP179" i="3"/>
  <c r="AN180" i="3"/>
  <c r="AR180" i="3"/>
  <c r="AL180" i="3"/>
  <c r="AQ180" i="3"/>
  <c r="AP180" i="3"/>
  <c r="AN181" i="3"/>
  <c r="AR181" i="3"/>
  <c r="AL181" i="3"/>
  <c r="AQ181" i="3"/>
  <c r="AP181" i="3"/>
  <c r="AN182" i="3"/>
  <c r="AR182" i="3"/>
  <c r="AL182" i="3"/>
  <c r="AQ182" i="3"/>
  <c r="AP182" i="3"/>
  <c r="AN183" i="3"/>
  <c r="AR183" i="3"/>
  <c r="AL183" i="3"/>
  <c r="AQ183" i="3"/>
  <c r="AP183" i="3"/>
  <c r="AN184" i="3"/>
  <c r="AR184" i="3"/>
  <c r="AL184" i="3"/>
  <c r="AQ184" i="3"/>
  <c r="AP184" i="3"/>
  <c r="AN185" i="3"/>
  <c r="AR185" i="3"/>
  <c r="AL185" i="3"/>
  <c r="AQ185" i="3"/>
  <c r="AP185" i="3"/>
  <c r="AN186" i="3"/>
  <c r="AR186" i="3"/>
  <c r="AL186" i="3"/>
  <c r="AQ186" i="3"/>
  <c r="AP186" i="3"/>
  <c r="AN187" i="3"/>
  <c r="AR187" i="3"/>
  <c r="AL187" i="3"/>
  <c r="AQ187" i="3"/>
  <c r="AP187" i="3"/>
  <c r="AN188" i="3"/>
  <c r="AR188" i="3"/>
  <c r="AL188" i="3"/>
  <c r="AQ188" i="3"/>
  <c r="AP188" i="3"/>
  <c r="AN189" i="3"/>
  <c r="AR189" i="3"/>
  <c r="AL189" i="3"/>
  <c r="AQ189" i="3"/>
  <c r="AP189" i="3"/>
  <c r="AN190" i="3"/>
  <c r="AR190" i="3"/>
  <c r="AL190" i="3"/>
  <c r="AQ190" i="3"/>
  <c r="AP190" i="3"/>
  <c r="AN191" i="3"/>
  <c r="AR191" i="3"/>
  <c r="AL191" i="3"/>
  <c r="AQ191" i="3"/>
  <c r="AP191" i="3"/>
  <c r="AN192" i="3"/>
  <c r="AR192" i="3"/>
  <c r="AL192" i="3"/>
  <c r="AQ192" i="3"/>
  <c r="AP192" i="3"/>
  <c r="AN193" i="3"/>
  <c r="AR193" i="3"/>
  <c r="AL193" i="3"/>
  <c r="AQ193" i="3"/>
  <c r="AP193" i="3"/>
  <c r="AN194" i="3"/>
  <c r="AR194" i="3"/>
  <c r="AL194" i="3"/>
  <c r="AQ194" i="3"/>
  <c r="AP194" i="3"/>
  <c r="AN195" i="3"/>
  <c r="AR195" i="3"/>
  <c r="AL195" i="3"/>
  <c r="AQ195" i="3"/>
  <c r="AP195" i="3"/>
  <c r="AN196" i="3"/>
  <c r="AR196" i="3"/>
  <c r="AL196" i="3"/>
  <c r="AQ196" i="3"/>
  <c r="AP196" i="3"/>
  <c r="AN197" i="3"/>
  <c r="AR197" i="3"/>
  <c r="AL197" i="3"/>
  <c r="AQ197" i="3"/>
  <c r="AP197" i="3"/>
  <c r="AN198" i="3"/>
  <c r="AR198" i="3"/>
  <c r="AL198" i="3"/>
  <c r="AQ198" i="3"/>
  <c r="AP198" i="3"/>
  <c r="AJ141" i="3"/>
  <c r="AJ142" i="3"/>
  <c r="AJ143" i="3"/>
  <c r="AV143" i="3"/>
  <c r="AJ144" i="3"/>
  <c r="AV144" i="3"/>
  <c r="AJ145" i="3"/>
  <c r="AV145" i="3"/>
  <c r="AJ146" i="3"/>
  <c r="AV146" i="3"/>
  <c r="AJ147" i="3"/>
  <c r="AV147" i="3"/>
  <c r="AJ148" i="3"/>
  <c r="AV148" i="3"/>
  <c r="AJ149" i="3"/>
  <c r="AV149" i="3"/>
  <c r="AJ150" i="3"/>
  <c r="AV150" i="3"/>
  <c r="AJ151" i="3"/>
  <c r="AV151" i="3"/>
  <c r="AJ152" i="3"/>
  <c r="AV152" i="3"/>
  <c r="AJ153" i="3"/>
  <c r="AV153" i="3"/>
  <c r="AJ154" i="3"/>
  <c r="AV154" i="3"/>
  <c r="AJ155" i="3"/>
  <c r="AV155" i="3"/>
  <c r="AJ156" i="3"/>
  <c r="AV156" i="3"/>
  <c r="AJ157" i="3"/>
  <c r="AV157" i="3"/>
  <c r="AJ158" i="3"/>
  <c r="AV158" i="3"/>
  <c r="AJ159" i="3"/>
  <c r="AV159" i="3"/>
  <c r="AJ160" i="3"/>
  <c r="AV160" i="3"/>
  <c r="AJ161" i="3"/>
  <c r="AV161" i="3"/>
  <c r="AJ162" i="3"/>
  <c r="AV162" i="3"/>
  <c r="AJ163" i="3"/>
  <c r="AV163" i="3"/>
  <c r="AJ164" i="3"/>
  <c r="AV164" i="3"/>
  <c r="AJ165" i="3"/>
  <c r="AV165" i="3"/>
  <c r="AJ166" i="3"/>
  <c r="AV166" i="3"/>
  <c r="AJ167" i="3"/>
  <c r="AV167" i="3"/>
  <c r="AJ168" i="3"/>
  <c r="AV168" i="3"/>
  <c r="AJ169" i="3"/>
  <c r="AV169" i="3"/>
  <c r="AJ170" i="3"/>
  <c r="AV170" i="3"/>
  <c r="AJ171" i="3"/>
  <c r="AV171" i="3"/>
  <c r="AJ172" i="3"/>
  <c r="AV172" i="3"/>
  <c r="AJ173" i="3"/>
  <c r="AV173" i="3"/>
  <c r="AJ174" i="3"/>
  <c r="AV174" i="3"/>
  <c r="AJ175" i="3"/>
  <c r="AV175" i="3"/>
  <c r="AJ176" i="3"/>
  <c r="AV176" i="3"/>
  <c r="AJ177" i="3"/>
  <c r="AV177" i="3"/>
  <c r="AJ178" i="3"/>
  <c r="AV178" i="3"/>
  <c r="AJ179" i="3"/>
  <c r="AV179" i="3"/>
  <c r="AJ180" i="3"/>
  <c r="AV180" i="3"/>
  <c r="AJ181" i="3"/>
  <c r="AV181" i="3"/>
  <c r="AJ182" i="3"/>
  <c r="AV182" i="3"/>
  <c r="AJ183" i="3"/>
  <c r="AV183" i="3"/>
  <c r="AJ184" i="3"/>
  <c r="AV184" i="3"/>
  <c r="AJ185" i="3"/>
  <c r="AV185" i="3"/>
  <c r="AJ186" i="3"/>
  <c r="AV186" i="3"/>
  <c r="AJ187" i="3"/>
  <c r="AV187" i="3"/>
  <c r="AJ188" i="3"/>
  <c r="AV188" i="3"/>
  <c r="AJ189" i="3"/>
  <c r="AV189" i="3"/>
  <c r="AJ190" i="3"/>
  <c r="AV190" i="3"/>
  <c r="AJ191" i="3"/>
  <c r="AV191" i="3"/>
  <c r="AJ192" i="3"/>
  <c r="AV192" i="3"/>
  <c r="AJ193" i="3"/>
  <c r="AV193" i="3"/>
  <c r="AJ194" i="3"/>
  <c r="AV194" i="3"/>
  <c r="AJ195" i="3"/>
  <c r="AV195" i="3"/>
  <c r="AJ196" i="3"/>
  <c r="AV196" i="3"/>
  <c r="AJ197" i="3"/>
  <c r="AV197" i="3"/>
  <c r="AJ198" i="3"/>
  <c r="AV198" i="3"/>
  <c r="AJ199" i="3"/>
  <c r="AP199" i="3"/>
  <c r="AV199" i="3"/>
  <c r="AJ200" i="3"/>
  <c r="AP200" i="3"/>
  <c r="AV200" i="3"/>
  <c r="AJ201" i="3"/>
  <c r="AP201" i="3"/>
  <c r="AV201" i="3"/>
  <c r="AJ202" i="3"/>
  <c r="AP202" i="3"/>
  <c r="AV202" i="3"/>
  <c r="AJ203" i="3"/>
  <c r="AP203" i="3"/>
  <c r="AV203" i="3"/>
  <c r="AJ204" i="3"/>
  <c r="AP204" i="3"/>
  <c r="AV204" i="3"/>
  <c r="AJ205" i="3"/>
  <c r="AP205" i="3"/>
  <c r="AV205" i="3"/>
  <c r="AJ206" i="3"/>
  <c r="AP206" i="3"/>
  <c r="AV206" i="3"/>
  <c r="AJ207" i="3"/>
  <c r="AP207" i="3"/>
  <c r="AV207" i="3"/>
  <c r="AJ208" i="3"/>
  <c r="AP208" i="3"/>
  <c r="AV208" i="3"/>
  <c r="AJ209" i="3"/>
  <c r="AP209" i="3"/>
  <c r="AV209" i="3"/>
  <c r="AJ210" i="3"/>
  <c r="AP210" i="3"/>
  <c r="AV210" i="3"/>
  <c r="AJ211" i="3"/>
  <c r="AP211" i="3"/>
  <c r="AV211" i="3"/>
  <c r="AJ212" i="3"/>
  <c r="AP212" i="3"/>
  <c r="AV212" i="3"/>
  <c r="AJ213" i="3"/>
  <c r="AP213" i="3"/>
  <c r="AV213" i="3"/>
  <c r="AJ214" i="3"/>
  <c r="AP214" i="3"/>
  <c r="AV214" i="3"/>
  <c r="AJ215" i="3"/>
  <c r="AP215" i="3"/>
  <c r="AV215" i="3"/>
  <c r="AJ216" i="3"/>
  <c r="AP216" i="3"/>
  <c r="AV216" i="3"/>
  <c r="AJ217" i="3"/>
  <c r="AP217" i="3"/>
  <c r="AV217" i="3"/>
  <c r="AJ218" i="3"/>
  <c r="AP218" i="3"/>
  <c r="AV218" i="3"/>
  <c r="AJ219" i="3"/>
  <c r="AP219" i="3"/>
  <c r="AV219" i="3"/>
  <c r="AJ220" i="3"/>
  <c r="AP220" i="3"/>
  <c r="AV220" i="3"/>
  <c r="AJ221" i="3"/>
  <c r="AP221" i="3"/>
  <c r="AV221" i="3"/>
  <c r="AJ222" i="3"/>
  <c r="AP222" i="3"/>
  <c r="AV222" i="3"/>
  <c r="AJ223" i="3"/>
  <c r="AP223" i="3"/>
  <c r="AV223" i="3"/>
  <c r="AJ224" i="3"/>
  <c r="AP224" i="3"/>
  <c r="AV224" i="3"/>
  <c r="AJ225" i="3"/>
  <c r="AP225" i="3"/>
  <c r="AV225" i="3"/>
  <c r="AJ226" i="3"/>
  <c r="AP226" i="3"/>
  <c r="AV226" i="3"/>
  <c r="AJ227" i="3"/>
  <c r="AP227" i="3"/>
  <c r="AV227" i="3"/>
  <c r="AJ228" i="3"/>
  <c r="AP228" i="3"/>
  <c r="AV228" i="3"/>
  <c r="AJ229" i="3"/>
  <c r="AP229" i="3"/>
  <c r="AV229" i="3"/>
  <c r="AJ230" i="3"/>
  <c r="AP230" i="3"/>
  <c r="AV230" i="3"/>
  <c r="AJ231" i="3"/>
  <c r="AP231" i="3"/>
  <c r="AV231" i="3"/>
  <c r="AJ232" i="3"/>
  <c r="AP232" i="3"/>
  <c r="AV232" i="3"/>
  <c r="AJ233" i="3"/>
  <c r="AP233" i="3"/>
  <c r="AV233" i="3"/>
  <c r="AJ234" i="3"/>
  <c r="AP234" i="3"/>
  <c r="AV234" i="3"/>
  <c r="AJ235" i="3"/>
  <c r="AP235" i="3"/>
  <c r="AV235" i="3"/>
  <c r="AJ236" i="3"/>
  <c r="AP236" i="3"/>
  <c r="AV236" i="3"/>
  <c r="AJ237" i="3"/>
  <c r="AP237" i="3"/>
  <c r="AV237" i="3"/>
  <c r="AJ238" i="3"/>
  <c r="AP238" i="3"/>
  <c r="AV238" i="3"/>
  <c r="AJ239" i="3"/>
  <c r="AP239" i="3"/>
  <c r="AV239" i="3"/>
  <c r="AJ240" i="3"/>
  <c r="AP240" i="3"/>
  <c r="AV240" i="3"/>
  <c r="AJ241" i="3"/>
  <c r="AP241" i="3"/>
  <c r="AV241" i="3"/>
  <c r="AJ242" i="3"/>
  <c r="AP242" i="3"/>
  <c r="AV242" i="3"/>
  <c r="AJ243" i="3"/>
  <c r="AP243" i="3"/>
  <c r="AV243" i="3"/>
  <c r="AJ244" i="3"/>
  <c r="AP244" i="3"/>
  <c r="AV244" i="3"/>
  <c r="AJ245" i="3"/>
  <c r="AP245" i="3"/>
  <c r="AV245" i="3"/>
  <c r="AJ246" i="3"/>
  <c r="AP246" i="3"/>
  <c r="AV246" i="3"/>
  <c r="AJ247" i="3"/>
  <c r="AP247" i="3"/>
  <c r="AV247" i="3"/>
  <c r="AJ248" i="3"/>
  <c r="AP248" i="3"/>
  <c r="AV248" i="3"/>
  <c r="AJ249" i="3"/>
  <c r="AP249" i="3"/>
  <c r="AV249" i="3"/>
  <c r="AJ250" i="3"/>
  <c r="AP250" i="3"/>
  <c r="AV250" i="3"/>
  <c r="AJ251" i="3"/>
  <c r="AP251" i="3"/>
  <c r="AV251" i="3"/>
  <c r="AJ252" i="3"/>
  <c r="AP252" i="3"/>
  <c r="AV252" i="3"/>
  <c r="AJ253" i="3"/>
  <c r="AP253" i="3"/>
  <c r="AV253" i="3"/>
  <c r="AJ254" i="3"/>
  <c r="AP254" i="3"/>
  <c r="AV254" i="3"/>
  <c r="AJ255" i="3"/>
  <c r="AP255" i="3"/>
  <c r="AV255" i="3"/>
  <c r="AJ256" i="3"/>
  <c r="AP256" i="3"/>
  <c r="AV256" i="3"/>
  <c r="AJ257" i="3"/>
  <c r="AP257" i="3"/>
  <c r="AV257" i="3"/>
  <c r="AJ258" i="3"/>
  <c r="AP258" i="3"/>
  <c r="AV258" i="3"/>
  <c r="AJ259" i="3"/>
  <c r="AP259" i="3"/>
  <c r="AV259" i="3"/>
  <c r="AJ260" i="3"/>
  <c r="AP260" i="3"/>
  <c r="AV260" i="3"/>
  <c r="AJ261" i="3"/>
  <c r="AP261" i="3"/>
  <c r="AV261" i="3"/>
  <c r="AJ262" i="3"/>
  <c r="AP262" i="3"/>
  <c r="AV262" i="3"/>
  <c r="AJ263" i="3"/>
  <c r="AP263" i="3"/>
  <c r="AV263" i="3"/>
  <c r="AJ264" i="3"/>
  <c r="AP264" i="3"/>
  <c r="AV264" i="3"/>
  <c r="AJ265" i="3"/>
  <c r="AP265" i="3"/>
  <c r="AV265" i="3"/>
  <c r="AJ266" i="3"/>
  <c r="AP266" i="3"/>
  <c r="AV266" i="3"/>
  <c r="AJ267" i="3"/>
  <c r="AP267" i="3"/>
  <c r="AV267" i="3"/>
  <c r="AJ268" i="3"/>
  <c r="AP268" i="3"/>
  <c r="AV268" i="3"/>
  <c r="AJ269" i="3"/>
  <c r="AP269" i="3"/>
  <c r="AV269" i="3"/>
  <c r="AJ270" i="3"/>
  <c r="AP270" i="3"/>
  <c r="AV270" i="3"/>
  <c r="AJ271" i="3"/>
  <c r="AP271" i="3"/>
  <c r="AV271" i="3"/>
  <c r="AJ272" i="3"/>
  <c r="AP272" i="3"/>
  <c r="AV272" i="3"/>
  <c r="AJ273" i="3"/>
  <c r="AP273" i="3"/>
  <c r="AV273" i="3"/>
  <c r="AJ274" i="3"/>
  <c r="AP274" i="3"/>
  <c r="AV274" i="3"/>
  <c r="AJ275" i="3"/>
  <c r="AP275" i="3"/>
  <c r="AV275" i="3"/>
  <c r="AJ276" i="3"/>
  <c r="AP276" i="3"/>
  <c r="AV276" i="3"/>
  <c r="AJ277" i="3"/>
  <c r="AP277" i="3"/>
  <c r="AV277" i="3"/>
  <c r="AJ278" i="3"/>
  <c r="AP278" i="3"/>
  <c r="AV278" i="3"/>
  <c r="AJ279" i="3"/>
  <c r="AP279" i="3"/>
  <c r="AV279" i="3"/>
  <c r="AJ280" i="3"/>
  <c r="AP280" i="3"/>
  <c r="AV280" i="3"/>
  <c r="AJ281" i="3"/>
  <c r="AP281" i="3"/>
  <c r="AV281" i="3"/>
  <c r="AJ282" i="3"/>
  <c r="AP282" i="3"/>
  <c r="AV282" i="3"/>
  <c r="AJ283" i="3"/>
  <c r="AP283" i="3"/>
  <c r="AV283" i="3"/>
  <c r="AJ284" i="3"/>
  <c r="AP284" i="3"/>
  <c r="AV284" i="3"/>
  <c r="AJ285" i="3"/>
  <c r="AP285" i="3"/>
  <c r="AV285" i="3"/>
  <c r="AJ286" i="3"/>
  <c r="AP286" i="3"/>
  <c r="AV286" i="3"/>
  <c r="AJ287" i="3"/>
  <c r="AP287" i="3"/>
  <c r="AV287" i="3"/>
  <c r="AJ288" i="3"/>
  <c r="AP288" i="3"/>
  <c r="AV288" i="3"/>
  <c r="AJ289" i="3"/>
  <c r="AP289" i="3"/>
  <c r="AV289" i="3"/>
  <c r="AJ290" i="3"/>
  <c r="AP290" i="3"/>
  <c r="AV290" i="3"/>
  <c r="AJ291" i="3"/>
  <c r="AP291" i="3"/>
  <c r="AV291" i="3"/>
  <c r="AJ292" i="3"/>
  <c r="AP292" i="3"/>
  <c r="AV292" i="3"/>
  <c r="AJ293" i="3"/>
  <c r="AP293" i="3"/>
  <c r="AV293" i="3"/>
  <c r="AJ294" i="3"/>
  <c r="AP294" i="3"/>
  <c r="AV294" i="3"/>
  <c r="AJ295" i="3"/>
  <c r="AP295" i="3"/>
  <c r="AV295" i="3"/>
  <c r="AJ296" i="3"/>
  <c r="AP296" i="3"/>
  <c r="AV296" i="3"/>
  <c r="AJ297" i="3"/>
  <c r="AP297" i="3"/>
  <c r="AV297" i="3"/>
  <c r="AJ298" i="3"/>
  <c r="AP298" i="3"/>
  <c r="AV298" i="3"/>
  <c r="AJ299" i="3"/>
  <c r="AP299" i="3"/>
  <c r="AV299" i="3"/>
  <c r="AJ300" i="3"/>
  <c r="AP300" i="3"/>
  <c r="AV300" i="3"/>
  <c r="AJ301" i="3"/>
  <c r="AP301" i="3"/>
  <c r="AV301" i="3"/>
  <c r="AJ302" i="3"/>
  <c r="AP302" i="3"/>
  <c r="AV302" i="3"/>
  <c r="AJ303" i="3"/>
  <c r="AP303" i="3"/>
  <c r="AV303" i="3"/>
  <c r="AJ304" i="3"/>
  <c r="AP304" i="3"/>
  <c r="AV304" i="3"/>
  <c r="AJ305" i="3"/>
  <c r="AP305" i="3"/>
  <c r="AV305" i="3"/>
  <c r="AJ306" i="3"/>
  <c r="AP306" i="3"/>
  <c r="AV306" i="3"/>
  <c r="AJ307" i="3"/>
  <c r="AP307" i="3"/>
  <c r="AV307" i="3"/>
  <c r="AJ308" i="3"/>
  <c r="AP308" i="3"/>
  <c r="AV308" i="3"/>
  <c r="AJ309" i="3"/>
  <c r="AP309" i="3"/>
  <c r="AV309" i="3"/>
  <c r="AJ310" i="3"/>
  <c r="AP310" i="3"/>
  <c r="AV310" i="3"/>
  <c r="AJ311" i="3"/>
  <c r="AP311" i="3"/>
  <c r="AV311" i="3"/>
  <c r="AJ312" i="3"/>
  <c r="AP312" i="3"/>
  <c r="AV312" i="3"/>
  <c r="AJ313" i="3"/>
  <c r="AP313" i="3"/>
  <c r="AV313" i="3"/>
  <c r="AJ314" i="3"/>
  <c r="AP314" i="3"/>
  <c r="AV314" i="3"/>
  <c r="AJ315" i="3"/>
  <c r="AP315" i="3"/>
  <c r="AV315" i="3"/>
  <c r="AJ316" i="3"/>
  <c r="AP316" i="3"/>
  <c r="AV316" i="3"/>
  <c r="AJ317" i="3"/>
  <c r="AP317" i="3"/>
  <c r="AV317" i="3"/>
  <c r="AJ318" i="3"/>
  <c r="AP318" i="3"/>
  <c r="AV318" i="3"/>
  <c r="AJ319" i="3"/>
  <c r="AP319" i="3"/>
  <c r="AV319" i="3"/>
  <c r="AJ320" i="3"/>
  <c r="AP320" i="3"/>
  <c r="AV320" i="3"/>
  <c r="AJ321" i="3"/>
  <c r="AP321" i="3"/>
  <c r="AV321" i="3"/>
  <c r="AJ322" i="3"/>
  <c r="AP322" i="3"/>
  <c r="AV322" i="3"/>
  <c r="AJ323" i="3"/>
  <c r="AP323" i="3"/>
  <c r="AV323" i="3"/>
  <c r="AK324" i="3"/>
  <c r="AR324" i="3"/>
  <c r="AY324" i="3"/>
  <c r="AI325" i="3"/>
  <c r="AP325" i="3"/>
  <c r="AF326" i="3"/>
  <c r="AM326" i="3"/>
  <c r="AU326" i="3"/>
  <c r="AK327" i="3"/>
  <c r="AH329" i="3"/>
  <c r="AF329" i="3"/>
  <c r="AO329" i="3"/>
  <c r="AG330" i="3"/>
  <c r="AP330" i="3"/>
  <c r="AJ332" i="3"/>
  <c r="AN332" i="3"/>
  <c r="AR332" i="3"/>
  <c r="AL332" i="3"/>
  <c r="AH335" i="3"/>
  <c r="AF335" i="3"/>
  <c r="AO335" i="3"/>
  <c r="AG336" i="3"/>
  <c r="AP336" i="3"/>
  <c r="AJ338" i="3"/>
  <c r="AN338" i="3"/>
  <c r="AR338" i="3"/>
  <c r="AL338" i="3"/>
  <c r="AJ340" i="3"/>
  <c r="AN340" i="3"/>
  <c r="AR340" i="3"/>
  <c r="AL340" i="3"/>
  <c r="AG342" i="3"/>
  <c r="AP342" i="3"/>
  <c r="AH343" i="3"/>
  <c r="AF343" i="3"/>
  <c r="AO343" i="3"/>
  <c r="AJ346" i="3"/>
  <c r="AN346" i="3"/>
  <c r="AR346" i="3"/>
  <c r="AL346" i="3"/>
  <c r="AG348" i="3"/>
  <c r="AP348" i="3"/>
  <c r="AH349" i="3"/>
  <c r="AF349" i="3"/>
  <c r="AO349" i="3"/>
  <c r="AJ352" i="3"/>
  <c r="AN352" i="3"/>
  <c r="AR352" i="3"/>
  <c r="AL352" i="3"/>
  <c r="AG354" i="3"/>
  <c r="AP354" i="3"/>
  <c r="AH355" i="3"/>
  <c r="AF355" i="3"/>
  <c r="AO355" i="3"/>
  <c r="AJ358" i="3"/>
  <c r="AN358" i="3"/>
  <c r="AR358" i="3"/>
  <c r="AL358" i="3"/>
  <c r="AG360" i="3"/>
  <c r="AP360" i="3"/>
  <c r="AH361" i="3"/>
  <c r="AF361" i="3"/>
  <c r="AO361" i="3"/>
  <c r="AJ364" i="3"/>
  <c r="AN364" i="3"/>
  <c r="AR364" i="3"/>
  <c r="AL364" i="3"/>
  <c r="AG366" i="3"/>
  <c r="AP366" i="3"/>
  <c r="AH367" i="3"/>
  <c r="AF367" i="3"/>
  <c r="AO367" i="3"/>
  <c r="AJ370" i="3"/>
  <c r="AN370" i="3"/>
  <c r="AR370" i="3"/>
  <c r="AL370" i="3"/>
  <c r="AG372" i="3"/>
  <c r="AP372" i="3"/>
  <c r="AH373" i="3"/>
  <c r="AF373" i="3"/>
  <c r="AO373" i="3"/>
  <c r="AJ376" i="3"/>
  <c r="AN376" i="3"/>
  <c r="AR376" i="3"/>
  <c r="AL376" i="3"/>
  <c r="AG378" i="3"/>
  <c r="AP378" i="3"/>
  <c r="AH379" i="3"/>
  <c r="AF379" i="3"/>
  <c r="AO379" i="3"/>
  <c r="AJ382" i="3"/>
  <c r="AN382" i="3"/>
  <c r="AR382" i="3"/>
  <c r="AL382" i="3"/>
  <c r="AG384" i="3"/>
  <c r="AP384" i="3"/>
  <c r="AH385" i="3"/>
  <c r="AF385" i="3"/>
  <c r="AO385" i="3"/>
  <c r="AJ388" i="3"/>
  <c r="AN388" i="3"/>
  <c r="AR388" i="3"/>
  <c r="AL388" i="3"/>
  <c r="AG390" i="3"/>
  <c r="AP390" i="3"/>
  <c r="AH391" i="3"/>
  <c r="AF391" i="3"/>
  <c r="AO391" i="3"/>
  <c r="AJ394" i="3"/>
  <c r="AN394" i="3"/>
  <c r="AR394" i="3"/>
  <c r="AL394" i="3"/>
  <c r="AG396" i="3"/>
  <c r="AP396" i="3"/>
  <c r="AH397" i="3"/>
  <c r="AF397" i="3"/>
  <c r="AO397" i="3"/>
  <c r="AJ400" i="3"/>
  <c r="AN400" i="3"/>
  <c r="AR400" i="3"/>
  <c r="AL400" i="3"/>
  <c r="AG402" i="3"/>
  <c r="AP402" i="3"/>
  <c r="AH403" i="3"/>
  <c r="AF403" i="3"/>
  <c r="AO403" i="3"/>
  <c r="AJ406" i="3"/>
  <c r="AN406" i="3"/>
  <c r="AR406" i="3"/>
  <c r="AL406" i="3"/>
  <c r="AG408" i="3"/>
  <c r="AP408" i="3"/>
  <c r="AH409" i="3"/>
  <c r="AF409" i="3"/>
  <c r="AO409" i="3"/>
  <c r="AJ412" i="3"/>
  <c r="AN412" i="3"/>
  <c r="AR412" i="3"/>
  <c r="AL412" i="3"/>
  <c r="AG414" i="3"/>
  <c r="AP414" i="3"/>
  <c r="AH415" i="3"/>
  <c r="AF415" i="3"/>
  <c r="AO415" i="3"/>
  <c r="AJ418" i="3"/>
  <c r="AN418" i="3"/>
  <c r="AR418" i="3"/>
  <c r="AL418" i="3"/>
  <c r="AG420" i="3"/>
  <c r="AP420" i="3"/>
  <c r="AH421" i="3"/>
  <c r="AF421" i="3"/>
  <c r="AO421" i="3"/>
  <c r="AJ424" i="3"/>
  <c r="AN424" i="3"/>
  <c r="AR424" i="3"/>
  <c r="AL424" i="3"/>
  <c r="AG426" i="3"/>
  <c r="AP426" i="3"/>
  <c r="AH427" i="3"/>
  <c r="AF427" i="3"/>
  <c r="AO427" i="3"/>
  <c r="AJ430" i="3"/>
  <c r="AN430" i="3"/>
  <c r="AR430" i="3"/>
  <c r="AL430" i="3"/>
  <c r="AG432" i="3"/>
  <c r="AP432" i="3"/>
  <c r="AH433" i="3"/>
  <c r="AF433" i="3"/>
  <c r="AO433" i="3"/>
  <c r="AJ436" i="3"/>
  <c r="AN436" i="3"/>
  <c r="AR436" i="3"/>
  <c r="AL436" i="3"/>
  <c r="AG438" i="3"/>
  <c r="AP438" i="3"/>
  <c r="AH439" i="3"/>
  <c r="AF439" i="3"/>
  <c r="AO439" i="3"/>
  <c r="AJ442" i="3"/>
  <c r="AN442" i="3"/>
  <c r="AR442" i="3"/>
  <c r="AL442" i="3"/>
  <c r="AG444" i="3"/>
  <c r="AP444" i="3"/>
  <c r="AH445" i="3"/>
  <c r="AF445" i="3"/>
  <c r="AO445" i="3"/>
  <c r="AJ448" i="3"/>
  <c r="AN448" i="3"/>
  <c r="AR448" i="3"/>
  <c r="AL448" i="3"/>
  <c r="AG450" i="3"/>
  <c r="AP450" i="3"/>
  <c r="AH451" i="3"/>
  <c r="AF451" i="3"/>
  <c r="AO451" i="3"/>
  <c r="AJ454" i="3"/>
  <c r="AN454" i="3"/>
  <c r="AR454" i="3"/>
  <c r="AL454" i="3"/>
  <c r="AG456" i="3"/>
  <c r="AP456" i="3"/>
  <c r="AH457" i="3"/>
  <c r="AF457" i="3"/>
  <c r="AK141" i="3"/>
  <c r="AK142" i="3"/>
  <c r="AK143" i="3"/>
  <c r="AW143" i="3"/>
  <c r="AK144" i="3"/>
  <c r="AW144" i="3"/>
  <c r="AK145" i="3"/>
  <c r="AW145" i="3"/>
  <c r="AK146" i="3"/>
  <c r="AW146" i="3"/>
  <c r="AK147" i="3"/>
  <c r="AW147" i="3"/>
  <c r="AK148" i="3"/>
  <c r="AW148" i="3"/>
  <c r="AK149" i="3"/>
  <c r="AW149" i="3"/>
  <c r="AK150" i="3"/>
  <c r="AW150" i="3"/>
  <c r="AK151" i="3"/>
  <c r="AW151" i="3"/>
  <c r="AK152" i="3"/>
  <c r="AW152" i="3"/>
  <c r="AK153" i="3"/>
  <c r="AW153" i="3"/>
  <c r="AK154" i="3"/>
  <c r="AW154" i="3"/>
  <c r="AK155" i="3"/>
  <c r="AW155" i="3"/>
  <c r="AK156" i="3"/>
  <c r="AW156" i="3"/>
  <c r="AK157" i="3"/>
  <c r="AW157" i="3"/>
  <c r="AK158" i="3"/>
  <c r="AW158" i="3"/>
  <c r="AK159" i="3"/>
  <c r="AW159" i="3"/>
  <c r="AK160" i="3"/>
  <c r="AW160" i="3"/>
  <c r="AK161" i="3"/>
  <c r="AW161" i="3"/>
  <c r="AK162" i="3"/>
  <c r="AW162" i="3"/>
  <c r="AK163" i="3"/>
  <c r="AW163" i="3"/>
  <c r="AK164" i="3"/>
  <c r="AW164" i="3"/>
  <c r="AK165" i="3"/>
  <c r="AW165" i="3"/>
  <c r="AK166" i="3"/>
  <c r="AW166" i="3"/>
  <c r="AK167" i="3"/>
  <c r="AW167" i="3"/>
  <c r="AK168" i="3"/>
  <c r="AW168" i="3"/>
  <c r="AK169" i="3"/>
  <c r="AW169" i="3"/>
  <c r="AK170" i="3"/>
  <c r="AW170" i="3"/>
  <c r="AK171" i="3"/>
  <c r="AW171" i="3"/>
  <c r="AK172" i="3"/>
  <c r="AW172" i="3"/>
  <c r="AK173" i="3"/>
  <c r="AW173" i="3"/>
  <c r="AK174" i="3"/>
  <c r="AW174" i="3"/>
  <c r="AK175" i="3"/>
  <c r="AW175" i="3"/>
  <c r="AK176" i="3"/>
  <c r="AW176" i="3"/>
  <c r="AK177" i="3"/>
  <c r="AW177" i="3"/>
  <c r="AK178" i="3"/>
  <c r="AW178" i="3"/>
  <c r="AK179" i="3"/>
  <c r="AW179" i="3"/>
  <c r="AK180" i="3"/>
  <c r="AW180" i="3"/>
  <c r="AK181" i="3"/>
  <c r="AW181" i="3"/>
  <c r="AK182" i="3"/>
  <c r="AW182" i="3"/>
  <c r="AK183" i="3"/>
  <c r="AW183" i="3"/>
  <c r="AK184" i="3"/>
  <c r="AW184" i="3"/>
  <c r="AK185" i="3"/>
  <c r="AW185" i="3"/>
  <c r="AK186" i="3"/>
  <c r="AW186" i="3"/>
  <c r="AK187" i="3"/>
  <c r="AW187" i="3"/>
  <c r="AK188" i="3"/>
  <c r="AW188" i="3"/>
  <c r="AK189" i="3"/>
  <c r="AW189" i="3"/>
  <c r="AK190" i="3"/>
  <c r="AW190" i="3"/>
  <c r="AK191" i="3"/>
  <c r="AW191" i="3"/>
  <c r="AK192" i="3"/>
  <c r="AW192" i="3"/>
  <c r="AK193" i="3"/>
  <c r="AW193" i="3"/>
  <c r="AK194" i="3"/>
  <c r="AW194" i="3"/>
  <c r="AK195" i="3"/>
  <c r="AW195" i="3"/>
  <c r="AK196" i="3"/>
  <c r="AW196" i="3"/>
  <c r="AK197" i="3"/>
  <c r="AW197" i="3"/>
  <c r="AK198" i="3"/>
  <c r="AW198" i="3"/>
  <c r="AK199" i="3"/>
  <c r="AQ199" i="3"/>
  <c r="AW199" i="3"/>
  <c r="AK200" i="3"/>
  <c r="AQ200" i="3"/>
  <c r="AW200" i="3"/>
  <c r="AK201" i="3"/>
  <c r="AQ201" i="3"/>
  <c r="AW201" i="3"/>
  <c r="AK202" i="3"/>
  <c r="AQ202" i="3"/>
  <c r="AW202" i="3"/>
  <c r="AK203" i="3"/>
  <c r="AQ203" i="3"/>
  <c r="AW203" i="3"/>
  <c r="AK204" i="3"/>
  <c r="AQ204" i="3"/>
  <c r="AW204" i="3"/>
  <c r="AK205" i="3"/>
  <c r="AQ205" i="3"/>
  <c r="AW205" i="3"/>
  <c r="AK206" i="3"/>
  <c r="AQ206" i="3"/>
  <c r="AW206" i="3"/>
  <c r="AK207" i="3"/>
  <c r="AQ207" i="3"/>
  <c r="AW207" i="3"/>
  <c r="AK208" i="3"/>
  <c r="AQ208" i="3"/>
  <c r="AW208" i="3"/>
  <c r="AK209" i="3"/>
  <c r="AQ209" i="3"/>
  <c r="AW209" i="3"/>
  <c r="AK210" i="3"/>
  <c r="AQ210" i="3"/>
  <c r="AW210" i="3"/>
  <c r="AK211" i="3"/>
  <c r="AQ211" i="3"/>
  <c r="AW211" i="3"/>
  <c r="AK212" i="3"/>
  <c r="AQ212" i="3"/>
  <c r="AW212" i="3"/>
  <c r="AK213" i="3"/>
  <c r="AQ213" i="3"/>
  <c r="AW213" i="3"/>
  <c r="AK214" i="3"/>
  <c r="AQ214" i="3"/>
  <c r="AW214" i="3"/>
  <c r="AK215" i="3"/>
  <c r="AQ215" i="3"/>
  <c r="AW215" i="3"/>
  <c r="AK216" i="3"/>
  <c r="AQ216" i="3"/>
  <c r="AW216" i="3"/>
  <c r="AK217" i="3"/>
  <c r="AQ217" i="3"/>
  <c r="AW217" i="3"/>
  <c r="AK218" i="3"/>
  <c r="AQ218" i="3"/>
  <c r="AW218" i="3"/>
  <c r="AK219" i="3"/>
  <c r="AQ219" i="3"/>
  <c r="AW219" i="3"/>
  <c r="AK220" i="3"/>
  <c r="AQ220" i="3"/>
  <c r="AW220" i="3"/>
  <c r="AK221" i="3"/>
  <c r="AQ221" i="3"/>
  <c r="AW221" i="3"/>
  <c r="AK222" i="3"/>
  <c r="AQ222" i="3"/>
  <c r="AW222" i="3"/>
  <c r="AK223" i="3"/>
  <c r="AQ223" i="3"/>
  <c r="AW223" i="3"/>
  <c r="AK224" i="3"/>
  <c r="AQ224" i="3"/>
  <c r="AW224" i="3"/>
  <c r="AK225" i="3"/>
  <c r="AQ225" i="3"/>
  <c r="AW225" i="3"/>
  <c r="AK226" i="3"/>
  <c r="AQ226" i="3"/>
  <c r="AW226" i="3"/>
  <c r="AK227" i="3"/>
  <c r="AQ227" i="3"/>
  <c r="AW227" i="3"/>
  <c r="AK228" i="3"/>
  <c r="AQ228" i="3"/>
  <c r="AW228" i="3"/>
  <c r="AK229" i="3"/>
  <c r="AQ229" i="3"/>
  <c r="AW229" i="3"/>
  <c r="AK230" i="3"/>
  <c r="AQ230" i="3"/>
  <c r="AW230" i="3"/>
  <c r="AK231" i="3"/>
  <c r="AQ231" i="3"/>
  <c r="AW231" i="3"/>
  <c r="AK232" i="3"/>
  <c r="AQ232" i="3"/>
  <c r="AW232" i="3"/>
  <c r="AK233" i="3"/>
  <c r="AQ233" i="3"/>
  <c r="AW233" i="3"/>
  <c r="AK234" i="3"/>
  <c r="AQ234" i="3"/>
  <c r="AW234" i="3"/>
  <c r="AK235" i="3"/>
  <c r="AQ235" i="3"/>
  <c r="AW235" i="3"/>
  <c r="AK236" i="3"/>
  <c r="AQ236" i="3"/>
  <c r="AW236" i="3"/>
  <c r="AK237" i="3"/>
  <c r="AQ237" i="3"/>
  <c r="AW237" i="3"/>
  <c r="AK238" i="3"/>
  <c r="AQ238" i="3"/>
  <c r="AW238" i="3"/>
  <c r="AK239" i="3"/>
  <c r="AQ239" i="3"/>
  <c r="AW239" i="3"/>
  <c r="AK240" i="3"/>
  <c r="AQ240" i="3"/>
  <c r="AW240" i="3"/>
  <c r="AK241" i="3"/>
  <c r="AQ241" i="3"/>
  <c r="AW241" i="3"/>
  <c r="AK242" i="3"/>
  <c r="AQ242" i="3"/>
  <c r="AW242" i="3"/>
  <c r="AK243" i="3"/>
  <c r="AQ243" i="3"/>
  <c r="AW243" i="3"/>
  <c r="AK244" i="3"/>
  <c r="AQ244" i="3"/>
  <c r="AW244" i="3"/>
  <c r="AK245" i="3"/>
  <c r="AQ245" i="3"/>
  <c r="AW245" i="3"/>
  <c r="AK246" i="3"/>
  <c r="AQ246" i="3"/>
  <c r="AW246" i="3"/>
  <c r="AK247" i="3"/>
  <c r="AQ247" i="3"/>
  <c r="AW247" i="3"/>
  <c r="AK248" i="3"/>
  <c r="AQ248" i="3"/>
  <c r="AW248" i="3"/>
  <c r="AK249" i="3"/>
  <c r="AQ249" i="3"/>
  <c r="AW249" i="3"/>
  <c r="AK250" i="3"/>
  <c r="AQ250" i="3"/>
  <c r="AW250" i="3"/>
  <c r="AK251" i="3"/>
  <c r="AQ251" i="3"/>
  <c r="AW251" i="3"/>
  <c r="AK252" i="3"/>
  <c r="AQ252" i="3"/>
  <c r="AW252" i="3"/>
  <c r="AK253" i="3"/>
  <c r="AQ253" i="3"/>
  <c r="AW253" i="3"/>
  <c r="AK254" i="3"/>
  <c r="AQ254" i="3"/>
  <c r="AW254" i="3"/>
  <c r="AK255" i="3"/>
  <c r="AQ255" i="3"/>
  <c r="AW255" i="3"/>
  <c r="AK256" i="3"/>
  <c r="AQ256" i="3"/>
  <c r="AW256" i="3"/>
  <c r="AK257" i="3"/>
  <c r="AQ257" i="3"/>
  <c r="AW257" i="3"/>
  <c r="AK258" i="3"/>
  <c r="AQ258" i="3"/>
  <c r="AW258" i="3"/>
  <c r="AK259" i="3"/>
  <c r="AQ259" i="3"/>
  <c r="AW259" i="3"/>
  <c r="AK260" i="3"/>
  <c r="AQ260" i="3"/>
  <c r="AW260" i="3"/>
  <c r="AK261" i="3"/>
  <c r="AQ261" i="3"/>
  <c r="AW261" i="3"/>
  <c r="AK262" i="3"/>
  <c r="AQ262" i="3"/>
  <c r="AW262" i="3"/>
  <c r="AK263" i="3"/>
  <c r="AQ263" i="3"/>
  <c r="AW263" i="3"/>
  <c r="AK264" i="3"/>
  <c r="AQ264" i="3"/>
  <c r="AW264" i="3"/>
  <c r="AK265" i="3"/>
  <c r="AQ265" i="3"/>
  <c r="AW265" i="3"/>
  <c r="AK266" i="3"/>
  <c r="AQ266" i="3"/>
  <c r="AW266" i="3"/>
  <c r="AK267" i="3"/>
  <c r="AQ267" i="3"/>
  <c r="AW267" i="3"/>
  <c r="AK268" i="3"/>
  <c r="AQ268" i="3"/>
  <c r="AW268" i="3"/>
  <c r="AK269" i="3"/>
  <c r="AQ269" i="3"/>
  <c r="AW269" i="3"/>
  <c r="AK270" i="3"/>
  <c r="AQ270" i="3"/>
  <c r="AW270" i="3"/>
  <c r="AK271" i="3"/>
  <c r="AQ271" i="3"/>
  <c r="AW271" i="3"/>
  <c r="AK272" i="3"/>
  <c r="AQ272" i="3"/>
  <c r="AW272" i="3"/>
  <c r="AK273" i="3"/>
  <c r="AQ273" i="3"/>
  <c r="AW273" i="3"/>
  <c r="AK274" i="3"/>
  <c r="AQ274" i="3"/>
  <c r="AW274" i="3"/>
  <c r="AK275" i="3"/>
  <c r="AQ275" i="3"/>
  <c r="AW275" i="3"/>
  <c r="AK276" i="3"/>
  <c r="AQ276" i="3"/>
  <c r="AW276" i="3"/>
  <c r="AK277" i="3"/>
  <c r="AQ277" i="3"/>
  <c r="AW277" i="3"/>
  <c r="AK278" i="3"/>
  <c r="AQ278" i="3"/>
  <c r="AW278" i="3"/>
  <c r="AK279" i="3"/>
  <c r="AQ279" i="3"/>
  <c r="AW279" i="3"/>
  <c r="AK280" i="3"/>
  <c r="AQ280" i="3"/>
  <c r="AW280" i="3"/>
  <c r="AK281" i="3"/>
  <c r="AQ281" i="3"/>
  <c r="AW281" i="3"/>
  <c r="AK282" i="3"/>
  <c r="AQ282" i="3"/>
  <c r="AW282" i="3"/>
  <c r="AK283" i="3"/>
  <c r="AQ283" i="3"/>
  <c r="AW283" i="3"/>
  <c r="AK284" i="3"/>
  <c r="AQ284" i="3"/>
  <c r="AW284" i="3"/>
  <c r="AK285" i="3"/>
  <c r="AQ285" i="3"/>
  <c r="AW285" i="3"/>
  <c r="AK286" i="3"/>
  <c r="AQ286" i="3"/>
  <c r="AW286" i="3"/>
  <c r="AK287" i="3"/>
  <c r="AQ287" i="3"/>
  <c r="AW287" i="3"/>
  <c r="AK288" i="3"/>
  <c r="AQ288" i="3"/>
  <c r="AW288" i="3"/>
  <c r="AK289" i="3"/>
  <c r="AQ289" i="3"/>
  <c r="AW289" i="3"/>
  <c r="AK290" i="3"/>
  <c r="AQ290" i="3"/>
  <c r="AW290" i="3"/>
  <c r="AK291" i="3"/>
  <c r="AQ291" i="3"/>
  <c r="AW291" i="3"/>
  <c r="AK292" i="3"/>
  <c r="AQ292" i="3"/>
  <c r="AW292" i="3"/>
  <c r="AK293" i="3"/>
  <c r="AQ293" i="3"/>
  <c r="AW293" i="3"/>
  <c r="AK294" i="3"/>
  <c r="AQ294" i="3"/>
  <c r="AW294" i="3"/>
  <c r="AK295" i="3"/>
  <c r="AQ295" i="3"/>
  <c r="AW295" i="3"/>
  <c r="AK296" i="3"/>
  <c r="AQ296" i="3"/>
  <c r="AW296" i="3"/>
  <c r="AK297" i="3"/>
  <c r="AQ297" i="3"/>
  <c r="AW297" i="3"/>
  <c r="AK298" i="3"/>
  <c r="AQ298" i="3"/>
  <c r="AW298" i="3"/>
  <c r="AK299" i="3"/>
  <c r="AQ299" i="3"/>
  <c r="AW299" i="3"/>
  <c r="AK300" i="3"/>
  <c r="AQ300" i="3"/>
  <c r="AW300" i="3"/>
  <c r="AK301" i="3"/>
  <c r="AQ301" i="3"/>
  <c r="AW301" i="3"/>
  <c r="AK302" i="3"/>
  <c r="AQ302" i="3"/>
  <c r="AW302" i="3"/>
  <c r="AK303" i="3"/>
  <c r="AQ303" i="3"/>
  <c r="AW303" i="3"/>
  <c r="AK304" i="3"/>
  <c r="AQ304" i="3"/>
  <c r="AW304" i="3"/>
  <c r="AK305" i="3"/>
  <c r="AQ305" i="3"/>
  <c r="AW305" i="3"/>
  <c r="AK306" i="3"/>
  <c r="AQ306" i="3"/>
  <c r="AW306" i="3"/>
  <c r="AK307" i="3"/>
  <c r="AQ307" i="3"/>
  <c r="AW307" i="3"/>
  <c r="AK308" i="3"/>
  <c r="AQ308" i="3"/>
  <c r="AW308" i="3"/>
  <c r="AK309" i="3"/>
  <c r="AQ309" i="3"/>
  <c r="AW309" i="3"/>
  <c r="AK310" i="3"/>
  <c r="AQ310" i="3"/>
  <c r="AW310" i="3"/>
  <c r="AK311" i="3"/>
  <c r="AQ311" i="3"/>
  <c r="AW311" i="3"/>
  <c r="AK312" i="3"/>
  <c r="AQ312" i="3"/>
  <c r="AW312" i="3"/>
  <c r="AK313" i="3"/>
  <c r="AQ313" i="3"/>
  <c r="AW313" i="3"/>
  <c r="AK314" i="3"/>
  <c r="AQ314" i="3"/>
  <c r="AW314" i="3"/>
  <c r="AK315" i="3"/>
  <c r="AQ315" i="3"/>
  <c r="AW315" i="3"/>
  <c r="AK316" i="3"/>
  <c r="AQ316" i="3"/>
  <c r="AW316" i="3"/>
  <c r="AK317" i="3"/>
  <c r="AQ317" i="3"/>
  <c r="AW317" i="3"/>
  <c r="AK318" i="3"/>
  <c r="AQ318" i="3"/>
  <c r="AW318" i="3"/>
  <c r="AK319" i="3"/>
  <c r="AQ319" i="3"/>
  <c r="AW319" i="3"/>
  <c r="AK320" i="3"/>
  <c r="AQ320" i="3"/>
  <c r="AW320" i="3"/>
  <c r="AK321" i="3"/>
  <c r="AQ321" i="3"/>
  <c r="AW321" i="3"/>
  <c r="AK322" i="3"/>
  <c r="AQ322" i="3"/>
  <c r="AW322" i="3"/>
  <c r="AK323" i="3"/>
  <c r="AQ323" i="3"/>
  <c r="AW323" i="3"/>
  <c r="BA324" i="3"/>
  <c r="AJ325" i="3"/>
  <c r="AQ325" i="3"/>
  <c r="AZ325" i="3"/>
  <c r="AT325" i="3"/>
  <c r="AG326" i="3"/>
  <c r="AO326" i="3"/>
  <c r="AV326" i="3"/>
  <c r="AM327" i="3"/>
  <c r="AH328" i="3"/>
  <c r="AF328" i="3"/>
  <c r="AP329" i="3"/>
  <c r="AI330" i="3"/>
  <c r="AN331" i="3"/>
  <c r="AR331" i="3"/>
  <c r="AL331" i="3"/>
  <c r="AM333" i="3"/>
  <c r="AH334" i="3"/>
  <c r="AF334" i="3"/>
  <c r="AP335" i="3"/>
  <c r="AI336" i="3"/>
  <c r="AN337" i="3"/>
  <c r="AR337" i="3"/>
  <c r="AL337" i="3"/>
  <c r="AM339" i="3"/>
  <c r="AN341" i="3"/>
  <c r="AR341" i="3"/>
  <c r="AL341" i="3"/>
  <c r="AI342" i="3"/>
  <c r="AP343" i="3"/>
  <c r="AH344" i="3"/>
  <c r="AF344" i="3"/>
  <c r="AM345" i="3"/>
  <c r="AN347" i="3"/>
  <c r="AR347" i="3"/>
  <c r="AL347" i="3"/>
  <c r="AI348" i="3"/>
  <c r="AP349" i="3"/>
  <c r="AH350" i="3"/>
  <c r="AF350" i="3"/>
  <c r="AM351" i="3"/>
  <c r="AN353" i="3"/>
  <c r="AR353" i="3"/>
  <c r="AL353" i="3"/>
  <c r="AI354" i="3"/>
  <c r="AP355" i="3"/>
  <c r="AH356" i="3"/>
  <c r="AF356" i="3"/>
  <c r="AM357" i="3"/>
  <c r="AN359" i="3"/>
  <c r="AR359" i="3"/>
  <c r="AL359" i="3"/>
  <c r="AI360" i="3"/>
  <c r="AP361" i="3"/>
  <c r="AH362" i="3"/>
  <c r="AF362" i="3"/>
  <c r="AM363" i="3"/>
  <c r="AN365" i="3"/>
  <c r="AR365" i="3"/>
  <c r="AL365" i="3"/>
  <c r="AI366" i="3"/>
  <c r="AP367" i="3"/>
  <c r="AH368" i="3"/>
  <c r="AF368" i="3"/>
  <c r="AM369" i="3"/>
  <c r="AN371" i="3"/>
  <c r="AR371" i="3"/>
  <c r="AL371" i="3"/>
  <c r="AI372" i="3"/>
  <c r="AP373" i="3"/>
  <c r="AH374" i="3"/>
  <c r="AF374" i="3"/>
  <c r="AM375" i="3"/>
  <c r="AN377" i="3"/>
  <c r="AR377" i="3"/>
  <c r="AL377" i="3"/>
  <c r="AI378" i="3"/>
  <c r="AP379" i="3"/>
  <c r="AH380" i="3"/>
  <c r="AF380" i="3"/>
  <c r="AM381" i="3"/>
  <c r="AN383" i="3"/>
  <c r="AR383" i="3"/>
  <c r="AL383" i="3"/>
  <c r="AI384" i="3"/>
  <c r="AP385" i="3"/>
  <c r="AH386" i="3"/>
  <c r="AF386" i="3"/>
  <c r="AM387" i="3"/>
  <c r="AN389" i="3"/>
  <c r="AR389" i="3"/>
  <c r="AL389" i="3"/>
  <c r="AI390" i="3"/>
  <c r="AP391" i="3"/>
  <c r="AH392" i="3"/>
  <c r="AF392" i="3"/>
  <c r="AM393" i="3"/>
  <c r="AN395" i="3"/>
  <c r="AR395" i="3"/>
  <c r="AL395" i="3"/>
  <c r="AI396" i="3"/>
  <c r="AP397" i="3"/>
  <c r="AH398" i="3"/>
  <c r="AF398" i="3"/>
  <c r="AM399" i="3"/>
  <c r="AN401" i="3"/>
  <c r="AR401" i="3"/>
  <c r="AL401" i="3"/>
  <c r="AI402" i="3"/>
  <c r="AP403" i="3"/>
  <c r="AH404" i="3"/>
  <c r="AF404" i="3"/>
  <c r="AM405" i="3"/>
  <c r="AN407" i="3"/>
  <c r="AR407" i="3"/>
  <c r="AL407" i="3"/>
  <c r="AI408" i="3"/>
  <c r="AP409" i="3"/>
  <c r="AH410" i="3"/>
  <c r="AF410" i="3"/>
  <c r="AM411" i="3"/>
  <c r="AN413" i="3"/>
  <c r="AR413" i="3"/>
  <c r="AL413" i="3"/>
  <c r="AI414" i="3"/>
  <c r="AP415" i="3"/>
  <c r="AH416" i="3"/>
  <c r="AF416" i="3"/>
  <c r="AM417" i="3"/>
  <c r="AN419" i="3"/>
  <c r="AR419" i="3"/>
  <c r="AL419" i="3"/>
  <c r="AI420" i="3"/>
  <c r="AP421" i="3"/>
  <c r="AH422" i="3"/>
  <c r="AF422" i="3"/>
  <c r="AM423" i="3"/>
  <c r="AN425" i="3"/>
  <c r="AR425" i="3"/>
  <c r="AL425" i="3"/>
  <c r="AI426" i="3"/>
  <c r="AP427" i="3"/>
  <c r="AH428" i="3"/>
  <c r="AF428" i="3"/>
  <c r="AM429" i="3"/>
  <c r="AN431" i="3"/>
  <c r="AR431" i="3"/>
  <c r="AL431" i="3"/>
  <c r="AI432" i="3"/>
  <c r="AP433" i="3"/>
  <c r="AH434" i="3"/>
  <c r="AF434" i="3"/>
  <c r="AM435" i="3"/>
  <c r="AN437" i="3"/>
  <c r="AR437" i="3"/>
  <c r="AL437" i="3"/>
  <c r="AI438" i="3"/>
  <c r="AP439" i="3"/>
  <c r="AH440" i="3"/>
  <c r="AF440" i="3"/>
  <c r="AM441" i="3"/>
  <c r="AN443" i="3"/>
  <c r="AR443" i="3"/>
  <c r="AL443" i="3"/>
  <c r="AI444" i="3"/>
  <c r="AP445" i="3"/>
  <c r="AH446" i="3"/>
  <c r="AF446" i="3"/>
  <c r="AM447" i="3"/>
  <c r="AN449" i="3"/>
  <c r="AR449" i="3"/>
  <c r="AL449" i="3"/>
  <c r="AI450" i="3"/>
  <c r="AP451" i="3"/>
  <c r="AH452" i="3"/>
  <c r="AF452" i="3"/>
  <c r="AM453" i="3"/>
  <c r="AN455" i="3"/>
  <c r="AR455" i="3"/>
  <c r="AL455" i="3"/>
  <c r="AI456" i="3"/>
  <c r="AH458" i="3"/>
  <c r="AG458" i="3"/>
  <c r="AF458" i="3"/>
  <c r="AH459" i="3"/>
  <c r="AG459" i="3"/>
  <c r="AF459" i="3"/>
  <c r="AH460" i="3"/>
  <c r="AG460" i="3"/>
  <c r="AF460" i="3"/>
  <c r="AH461" i="3"/>
  <c r="AG461" i="3"/>
  <c r="AF461" i="3"/>
  <c r="AL199" i="3"/>
  <c r="AR199" i="3"/>
  <c r="AL200" i="3"/>
  <c r="AR200" i="3"/>
  <c r="AL201" i="3"/>
  <c r="AR201" i="3"/>
  <c r="AL202" i="3"/>
  <c r="AR202" i="3"/>
  <c r="AL203" i="3"/>
  <c r="AR203" i="3"/>
  <c r="AL204" i="3"/>
  <c r="AR204" i="3"/>
  <c r="AL205" i="3"/>
  <c r="AR205" i="3"/>
  <c r="AL206" i="3"/>
  <c r="AR206" i="3"/>
  <c r="AL207" i="3"/>
  <c r="AR207" i="3"/>
  <c r="AL208" i="3"/>
  <c r="AR208" i="3"/>
  <c r="AL209" i="3"/>
  <c r="AR209" i="3"/>
  <c r="AL210" i="3"/>
  <c r="AR210" i="3"/>
  <c r="AL211" i="3"/>
  <c r="AR211" i="3"/>
  <c r="AL212" i="3"/>
  <c r="AR212" i="3"/>
  <c r="AL213" i="3"/>
  <c r="AR213" i="3"/>
  <c r="AL214" i="3"/>
  <c r="AR214" i="3"/>
  <c r="AL215" i="3"/>
  <c r="AR215" i="3"/>
  <c r="AL216" i="3"/>
  <c r="AR216" i="3"/>
  <c r="AL217" i="3"/>
  <c r="AR217" i="3"/>
  <c r="AL218" i="3"/>
  <c r="AR218" i="3"/>
  <c r="AL219" i="3"/>
  <c r="AR219" i="3"/>
  <c r="AL220" i="3"/>
  <c r="AR220" i="3"/>
  <c r="AL221" i="3"/>
  <c r="AR221" i="3"/>
  <c r="AL222" i="3"/>
  <c r="AR222" i="3"/>
  <c r="AL223" i="3"/>
  <c r="AR223" i="3"/>
  <c r="AL224" i="3"/>
  <c r="AR224" i="3"/>
  <c r="AL225" i="3"/>
  <c r="AR225" i="3"/>
  <c r="AL226" i="3"/>
  <c r="AR226" i="3"/>
  <c r="AL227" i="3"/>
  <c r="AR227" i="3"/>
  <c r="AL228" i="3"/>
  <c r="AR228" i="3"/>
  <c r="AL229" i="3"/>
  <c r="AR229" i="3"/>
  <c r="AL230" i="3"/>
  <c r="AR230" i="3"/>
  <c r="AL231" i="3"/>
  <c r="AR231" i="3"/>
  <c r="AL232" i="3"/>
  <c r="AR232" i="3"/>
  <c r="AL233" i="3"/>
  <c r="AR233" i="3"/>
  <c r="AL234" i="3"/>
  <c r="AR234" i="3"/>
  <c r="AL235" i="3"/>
  <c r="AR235" i="3"/>
  <c r="AL236" i="3"/>
  <c r="AR236" i="3"/>
  <c r="AL237" i="3"/>
  <c r="AR237" i="3"/>
  <c r="AL238" i="3"/>
  <c r="AR238" i="3"/>
  <c r="AL239" i="3"/>
  <c r="AR239" i="3"/>
  <c r="AL240" i="3"/>
  <c r="AR240" i="3"/>
  <c r="AL241" i="3"/>
  <c r="AR241" i="3"/>
  <c r="AL242" i="3"/>
  <c r="AR242" i="3"/>
  <c r="AL243" i="3"/>
  <c r="AR243" i="3"/>
  <c r="AL244" i="3"/>
  <c r="AR244" i="3"/>
  <c r="AL245" i="3"/>
  <c r="AR245" i="3"/>
  <c r="AL246" i="3"/>
  <c r="AR246" i="3"/>
  <c r="AL247" i="3"/>
  <c r="AR247" i="3"/>
  <c r="AL248" i="3"/>
  <c r="AR248" i="3"/>
  <c r="AL249" i="3"/>
  <c r="AR249" i="3"/>
  <c r="AL250" i="3"/>
  <c r="AR250" i="3"/>
  <c r="AL251" i="3"/>
  <c r="AR251" i="3"/>
  <c r="AL252" i="3"/>
  <c r="AR252" i="3"/>
  <c r="AL253" i="3"/>
  <c r="AR253" i="3"/>
  <c r="AL254" i="3"/>
  <c r="AR254" i="3"/>
  <c r="AL255" i="3"/>
  <c r="AR255" i="3"/>
  <c r="AL256" i="3"/>
  <c r="AR256" i="3"/>
  <c r="AL257" i="3"/>
  <c r="AR257" i="3"/>
  <c r="AL258" i="3"/>
  <c r="AR258" i="3"/>
  <c r="AL259" i="3"/>
  <c r="AR259" i="3"/>
  <c r="AL260" i="3"/>
  <c r="AR260" i="3"/>
  <c r="AL261" i="3"/>
  <c r="AR261" i="3"/>
  <c r="AL262" i="3"/>
  <c r="AR262" i="3"/>
  <c r="AL263" i="3"/>
  <c r="AR263" i="3"/>
  <c r="AL264" i="3"/>
  <c r="AR264" i="3"/>
  <c r="AL265" i="3"/>
  <c r="AR265" i="3"/>
  <c r="AL266" i="3"/>
  <c r="AR266" i="3"/>
  <c r="AL267" i="3"/>
  <c r="AR267" i="3"/>
  <c r="AL268" i="3"/>
  <c r="AR268" i="3"/>
  <c r="AL269" i="3"/>
  <c r="AR269" i="3"/>
  <c r="AL270" i="3"/>
  <c r="AR270" i="3"/>
  <c r="AL271" i="3"/>
  <c r="AR271" i="3"/>
  <c r="AL272" i="3"/>
  <c r="AR272" i="3"/>
  <c r="AL273" i="3"/>
  <c r="AR273" i="3"/>
  <c r="AL274" i="3"/>
  <c r="AR274" i="3"/>
  <c r="AL275" i="3"/>
  <c r="AR275" i="3"/>
  <c r="AL276" i="3"/>
  <c r="AR276" i="3"/>
  <c r="AL277" i="3"/>
  <c r="AR277" i="3"/>
  <c r="AL278" i="3"/>
  <c r="AR278" i="3"/>
  <c r="AL279" i="3"/>
  <c r="AR279" i="3"/>
  <c r="AL280" i="3"/>
  <c r="AR280" i="3"/>
  <c r="AL281" i="3"/>
  <c r="AR281" i="3"/>
  <c r="AL282" i="3"/>
  <c r="AR282" i="3"/>
  <c r="AL283" i="3"/>
  <c r="AR283" i="3"/>
  <c r="AL284" i="3"/>
  <c r="AR284" i="3"/>
  <c r="AL285" i="3"/>
  <c r="AR285" i="3"/>
  <c r="AL286" i="3"/>
  <c r="AR286" i="3"/>
  <c r="AL287" i="3"/>
  <c r="AR287" i="3"/>
  <c r="AL288" i="3"/>
  <c r="AR288" i="3"/>
  <c r="AL289" i="3"/>
  <c r="AR289" i="3"/>
  <c r="AL290" i="3"/>
  <c r="AR290" i="3"/>
  <c r="AL291" i="3"/>
  <c r="AR291" i="3"/>
  <c r="AL292" i="3"/>
  <c r="AR292" i="3"/>
  <c r="AL293" i="3"/>
  <c r="AR293" i="3"/>
  <c r="AL294" i="3"/>
  <c r="AR294" i="3"/>
  <c r="AL295" i="3"/>
  <c r="AR295" i="3"/>
  <c r="AL296" i="3"/>
  <c r="AR296" i="3"/>
  <c r="AL297" i="3"/>
  <c r="AR297" i="3"/>
  <c r="AL298" i="3"/>
  <c r="AR298" i="3"/>
  <c r="AL299" i="3"/>
  <c r="AR299" i="3"/>
  <c r="AL300" i="3"/>
  <c r="AR300" i="3"/>
  <c r="AL301" i="3"/>
  <c r="AR301" i="3"/>
  <c r="AL302" i="3"/>
  <c r="AR302" i="3"/>
  <c r="AL303" i="3"/>
  <c r="AR303" i="3"/>
  <c r="AL304" i="3"/>
  <c r="AR304" i="3"/>
  <c r="AL305" i="3"/>
  <c r="AR305" i="3"/>
  <c r="AL306" i="3"/>
  <c r="AR306" i="3"/>
  <c r="AL307" i="3"/>
  <c r="AR307" i="3"/>
  <c r="AL308" i="3"/>
  <c r="AR308" i="3"/>
  <c r="AL309" i="3"/>
  <c r="AR309" i="3"/>
  <c r="AL310" i="3"/>
  <c r="AR310" i="3"/>
  <c r="AL311" i="3"/>
  <c r="AR311" i="3"/>
  <c r="AL312" i="3"/>
  <c r="AR312" i="3"/>
  <c r="AL313" i="3"/>
  <c r="AR313" i="3"/>
  <c r="AL314" i="3"/>
  <c r="AR314" i="3"/>
  <c r="AL315" i="3"/>
  <c r="AR315" i="3"/>
  <c r="AL316" i="3"/>
  <c r="AR316" i="3"/>
  <c r="AL317" i="3"/>
  <c r="AR317" i="3"/>
  <c r="AL318" i="3"/>
  <c r="AR318" i="3"/>
  <c r="AL319" i="3"/>
  <c r="AR319" i="3"/>
  <c r="AL320" i="3"/>
  <c r="AR320" i="3"/>
  <c r="AL321" i="3"/>
  <c r="AR321" i="3"/>
  <c r="AL322" i="3"/>
  <c r="AR322" i="3"/>
  <c r="AL323" i="3"/>
  <c r="AR323" i="3"/>
  <c r="AU324" i="3"/>
  <c r="AK325" i="3"/>
  <c r="AR325" i="3"/>
  <c r="AI326" i="3"/>
  <c r="AP326" i="3"/>
  <c r="AO327" i="3"/>
  <c r="AJ330" i="3"/>
  <c r="AN330" i="3"/>
  <c r="AR330" i="3"/>
  <c r="AL330" i="3"/>
  <c r="AH333" i="3"/>
  <c r="AF333" i="3"/>
  <c r="AO333" i="3"/>
  <c r="AJ336" i="3"/>
  <c r="AN336" i="3"/>
  <c r="AR336" i="3"/>
  <c r="AL336" i="3"/>
  <c r="AH339" i="3"/>
  <c r="AF339" i="3"/>
  <c r="AO339" i="3"/>
  <c r="AJ342" i="3"/>
  <c r="AN342" i="3"/>
  <c r="AR342" i="3"/>
  <c r="AL342" i="3"/>
  <c r="AH345" i="3"/>
  <c r="AF345" i="3"/>
  <c r="AO345" i="3"/>
  <c r="AJ348" i="3"/>
  <c r="AN348" i="3"/>
  <c r="AR348" i="3"/>
  <c r="AL348" i="3"/>
  <c r="AH351" i="3"/>
  <c r="AF351" i="3"/>
  <c r="AO351" i="3"/>
  <c r="AJ354" i="3"/>
  <c r="AN354" i="3"/>
  <c r="AR354" i="3"/>
  <c r="AL354" i="3"/>
  <c r="AH357" i="3"/>
  <c r="AF357" i="3"/>
  <c r="AO357" i="3"/>
  <c r="AJ360" i="3"/>
  <c r="AN360" i="3"/>
  <c r="AR360" i="3"/>
  <c r="AL360" i="3"/>
  <c r="AG362" i="3"/>
  <c r="AH363" i="3"/>
  <c r="AF363" i="3"/>
  <c r="AO363" i="3"/>
  <c r="AJ366" i="3"/>
  <c r="AN366" i="3"/>
  <c r="AR366" i="3"/>
  <c r="AL366" i="3"/>
  <c r="AG368" i="3"/>
  <c r="AH369" i="3"/>
  <c r="AF369" i="3"/>
  <c r="AO369" i="3"/>
  <c r="AJ372" i="3"/>
  <c r="AN372" i="3"/>
  <c r="AR372" i="3"/>
  <c r="AL372" i="3"/>
  <c r="AH375" i="3"/>
  <c r="AF375" i="3"/>
  <c r="AO375" i="3"/>
  <c r="AJ378" i="3"/>
  <c r="AN378" i="3"/>
  <c r="AR378" i="3"/>
  <c r="AL378" i="3"/>
  <c r="AH381" i="3"/>
  <c r="AF381" i="3"/>
  <c r="AO381" i="3"/>
  <c r="AJ384" i="3"/>
  <c r="AN384" i="3"/>
  <c r="AR384" i="3"/>
  <c r="AL384" i="3"/>
  <c r="AH387" i="3"/>
  <c r="AF387" i="3"/>
  <c r="AO387" i="3"/>
  <c r="AJ390" i="3"/>
  <c r="AN390" i="3"/>
  <c r="AR390" i="3"/>
  <c r="AL390" i="3"/>
  <c r="AH393" i="3"/>
  <c r="AF393" i="3"/>
  <c r="AO393" i="3"/>
  <c r="AJ396" i="3"/>
  <c r="AN396" i="3"/>
  <c r="AR396" i="3"/>
  <c r="AL396" i="3"/>
  <c r="AH399" i="3"/>
  <c r="AF399" i="3"/>
  <c r="AO399" i="3"/>
  <c r="AJ402" i="3"/>
  <c r="AN402" i="3"/>
  <c r="AR402" i="3"/>
  <c r="AL402" i="3"/>
  <c r="AH405" i="3"/>
  <c r="AF405" i="3"/>
  <c r="AO405" i="3"/>
  <c r="AJ408" i="3"/>
  <c r="AN408" i="3"/>
  <c r="AR408" i="3"/>
  <c r="AL408" i="3"/>
  <c r="AH411" i="3"/>
  <c r="AF411" i="3"/>
  <c r="AO411" i="3"/>
  <c r="AJ414" i="3"/>
  <c r="AN414" i="3"/>
  <c r="AR414" i="3"/>
  <c r="AL414" i="3"/>
  <c r="AH417" i="3"/>
  <c r="AF417" i="3"/>
  <c r="AO417" i="3"/>
  <c r="AJ420" i="3"/>
  <c r="AN420" i="3"/>
  <c r="AR420" i="3"/>
  <c r="AL420" i="3"/>
  <c r="AH423" i="3"/>
  <c r="AF423" i="3"/>
  <c r="AO423" i="3"/>
  <c r="AJ426" i="3"/>
  <c r="AN426" i="3"/>
  <c r="AR426" i="3"/>
  <c r="AL426" i="3"/>
  <c r="AH429" i="3"/>
  <c r="AF429" i="3"/>
  <c r="AO429" i="3"/>
  <c r="AJ432" i="3"/>
  <c r="AN432" i="3"/>
  <c r="AR432" i="3"/>
  <c r="AL432" i="3"/>
  <c r="AH435" i="3"/>
  <c r="AF435" i="3"/>
  <c r="AO435" i="3"/>
  <c r="AJ438" i="3"/>
  <c r="AN438" i="3"/>
  <c r="AR438" i="3"/>
  <c r="AL438" i="3"/>
  <c r="AH441" i="3"/>
  <c r="AF441" i="3"/>
  <c r="AO441" i="3"/>
  <c r="AJ444" i="3"/>
  <c r="AN444" i="3"/>
  <c r="AR444" i="3"/>
  <c r="AL444" i="3"/>
  <c r="AH447" i="3"/>
  <c r="AF447" i="3"/>
  <c r="AO447" i="3"/>
  <c r="AJ450" i="3"/>
  <c r="AN450" i="3"/>
  <c r="AR450" i="3"/>
  <c r="AL450" i="3"/>
  <c r="AH453" i="3"/>
  <c r="AF453" i="3"/>
  <c r="AO453" i="3"/>
  <c r="AJ456" i="3"/>
  <c r="AN456" i="3"/>
  <c r="AR456" i="3"/>
  <c r="AL456" i="3"/>
  <c r="AV324" i="3"/>
  <c r="AJ326" i="3"/>
  <c r="AQ326" i="3"/>
  <c r="AZ326" i="3"/>
  <c r="AT326" i="3"/>
  <c r="AP327" i="3"/>
  <c r="AN329" i="3"/>
  <c r="AR329" i="3"/>
  <c r="AL329" i="3"/>
  <c r="AH332" i="3"/>
  <c r="AF332" i="3"/>
  <c r="AP333" i="3"/>
  <c r="AN335" i="3"/>
  <c r="AR335" i="3"/>
  <c r="AL335" i="3"/>
  <c r="AH338" i="3"/>
  <c r="AF338" i="3"/>
  <c r="AP339" i="3"/>
  <c r="AH340" i="3"/>
  <c r="AF340" i="3"/>
  <c r="AN343" i="3"/>
  <c r="AR343" i="3"/>
  <c r="AL343" i="3"/>
  <c r="AP345" i="3"/>
  <c r="AH346" i="3"/>
  <c r="AF346" i="3"/>
  <c r="AN349" i="3"/>
  <c r="AR349" i="3"/>
  <c r="AL349" i="3"/>
  <c r="AP351" i="3"/>
  <c r="AH352" i="3"/>
  <c r="AF352" i="3"/>
  <c r="AN355" i="3"/>
  <c r="AR355" i="3"/>
  <c r="AL355" i="3"/>
  <c r="AP357" i="3"/>
  <c r="AH358" i="3"/>
  <c r="AF358" i="3"/>
  <c r="AN361" i="3"/>
  <c r="AR361" i="3"/>
  <c r="AL361" i="3"/>
  <c r="AP363" i="3"/>
  <c r="AH364" i="3"/>
  <c r="AF364" i="3"/>
  <c r="AN367" i="3"/>
  <c r="AR367" i="3"/>
  <c r="AL367" i="3"/>
  <c r="AP369" i="3"/>
  <c r="AH370" i="3"/>
  <c r="AF370" i="3"/>
  <c r="AN373" i="3"/>
  <c r="AR373" i="3"/>
  <c r="AL373" i="3"/>
  <c r="AP375" i="3"/>
  <c r="AH376" i="3"/>
  <c r="AF376" i="3"/>
  <c r="AN379" i="3"/>
  <c r="AR379" i="3"/>
  <c r="AL379" i="3"/>
  <c r="AP381" i="3"/>
  <c r="AH382" i="3"/>
  <c r="AF382" i="3"/>
  <c r="AN385" i="3"/>
  <c r="AR385" i="3"/>
  <c r="AL385" i="3"/>
  <c r="AP387" i="3"/>
  <c r="AH388" i="3"/>
  <c r="AF388" i="3"/>
  <c r="AN391" i="3"/>
  <c r="AR391" i="3"/>
  <c r="AL391" i="3"/>
  <c r="AP393" i="3"/>
  <c r="AH394" i="3"/>
  <c r="AF394" i="3"/>
  <c r="AN397" i="3"/>
  <c r="AR397" i="3"/>
  <c r="AL397" i="3"/>
  <c r="AP399" i="3"/>
  <c r="AH400" i="3"/>
  <c r="AF400" i="3"/>
  <c r="AN403" i="3"/>
  <c r="AR403" i="3"/>
  <c r="AL403" i="3"/>
  <c r="AP405" i="3"/>
  <c r="AH406" i="3"/>
  <c r="AF406" i="3"/>
  <c r="AN409" i="3"/>
  <c r="AR409" i="3"/>
  <c r="AL409" i="3"/>
  <c r="AP411" i="3"/>
  <c r="AH412" i="3"/>
  <c r="AF412" i="3"/>
  <c r="AN415" i="3"/>
  <c r="AR415" i="3"/>
  <c r="AL415" i="3"/>
  <c r="AP417" i="3"/>
  <c r="AH418" i="3"/>
  <c r="AF418" i="3"/>
  <c r="AN421" i="3"/>
  <c r="AR421" i="3"/>
  <c r="AL421" i="3"/>
  <c r="AP423" i="3"/>
  <c r="AH424" i="3"/>
  <c r="AF424" i="3"/>
  <c r="AN427" i="3"/>
  <c r="AR427" i="3"/>
  <c r="AL427" i="3"/>
  <c r="AP429" i="3"/>
  <c r="AH430" i="3"/>
  <c r="AF430" i="3"/>
  <c r="AN433" i="3"/>
  <c r="AR433" i="3"/>
  <c r="AL433" i="3"/>
  <c r="AP435" i="3"/>
  <c r="AH436" i="3"/>
  <c r="AF436" i="3"/>
  <c r="AN439" i="3"/>
  <c r="AR439" i="3"/>
  <c r="AL439" i="3"/>
  <c r="AP441" i="3"/>
  <c r="AH442" i="3"/>
  <c r="AF442" i="3"/>
  <c r="AN445" i="3"/>
  <c r="AR445" i="3"/>
  <c r="AL445" i="3"/>
  <c r="AP447" i="3"/>
  <c r="AH448" i="3"/>
  <c r="AF448" i="3"/>
  <c r="AN451" i="3"/>
  <c r="AR451" i="3"/>
  <c r="AL451" i="3"/>
  <c r="AP453" i="3"/>
  <c r="AH454" i="3"/>
  <c r="AF454" i="3"/>
  <c r="AT143" i="3"/>
  <c r="AT144" i="3"/>
  <c r="AT145" i="3"/>
  <c r="AT146" i="3"/>
  <c r="AT147" i="3"/>
  <c r="AT148" i="3"/>
  <c r="AT149" i="3"/>
  <c r="AT150" i="3"/>
  <c r="AT151" i="3"/>
  <c r="AT152" i="3"/>
  <c r="AT153" i="3"/>
  <c r="AT154" i="3"/>
  <c r="AT155" i="3"/>
  <c r="AT156" i="3"/>
  <c r="AT157" i="3"/>
  <c r="AT158" i="3"/>
  <c r="AT159" i="3"/>
  <c r="AT160" i="3"/>
  <c r="AT161" i="3"/>
  <c r="AT162" i="3"/>
  <c r="AT163" i="3"/>
  <c r="AT164" i="3"/>
  <c r="AT165" i="3"/>
  <c r="AT166" i="3"/>
  <c r="AT167" i="3"/>
  <c r="AT168" i="3"/>
  <c r="AT169" i="3"/>
  <c r="AT170" i="3"/>
  <c r="AT171" i="3"/>
  <c r="AT172" i="3"/>
  <c r="AT173" i="3"/>
  <c r="AT174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AT189" i="3"/>
  <c r="AT190" i="3"/>
  <c r="AT191" i="3"/>
  <c r="AT192" i="3"/>
  <c r="AT193" i="3"/>
  <c r="AT194" i="3"/>
  <c r="AT195" i="3"/>
  <c r="AT196" i="3"/>
  <c r="AT197" i="3"/>
  <c r="AT198" i="3"/>
  <c r="AT199" i="3"/>
  <c r="AT200" i="3"/>
  <c r="AT201" i="3"/>
  <c r="AT202" i="3"/>
  <c r="AT203" i="3"/>
  <c r="AT204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8" i="3"/>
  <c r="AT219" i="3"/>
  <c r="AT220" i="3"/>
  <c r="AT221" i="3"/>
  <c r="AT222" i="3"/>
  <c r="AT223" i="3"/>
  <c r="AT224" i="3"/>
  <c r="AT225" i="3"/>
  <c r="AT226" i="3"/>
  <c r="AT227" i="3"/>
  <c r="AT228" i="3"/>
  <c r="AT229" i="3"/>
  <c r="AT230" i="3"/>
  <c r="AT231" i="3"/>
  <c r="AT232" i="3"/>
  <c r="AT233" i="3"/>
  <c r="AT234" i="3"/>
  <c r="AT235" i="3"/>
  <c r="AT236" i="3"/>
  <c r="AT237" i="3"/>
  <c r="AT238" i="3"/>
  <c r="AT239" i="3"/>
  <c r="AT240" i="3"/>
  <c r="AT241" i="3"/>
  <c r="AT242" i="3"/>
  <c r="AT243" i="3"/>
  <c r="AT244" i="3"/>
  <c r="AT245" i="3"/>
  <c r="AT246" i="3"/>
  <c r="AT247" i="3"/>
  <c r="AT248" i="3"/>
  <c r="AT249" i="3"/>
  <c r="AT250" i="3"/>
  <c r="AT251" i="3"/>
  <c r="AT252" i="3"/>
  <c r="AT253" i="3"/>
  <c r="AT254" i="3"/>
  <c r="AT255" i="3"/>
  <c r="AT256" i="3"/>
  <c r="AT257" i="3"/>
  <c r="AT258" i="3"/>
  <c r="AT259" i="3"/>
  <c r="AT260" i="3"/>
  <c r="AT261" i="3"/>
  <c r="AT262" i="3"/>
  <c r="AT263" i="3"/>
  <c r="AT264" i="3"/>
  <c r="AT265" i="3"/>
  <c r="AT266" i="3"/>
  <c r="AT267" i="3"/>
  <c r="AT268" i="3"/>
  <c r="AT269" i="3"/>
  <c r="AT270" i="3"/>
  <c r="AT271" i="3"/>
  <c r="AT272" i="3"/>
  <c r="AT273" i="3"/>
  <c r="AT274" i="3"/>
  <c r="AT275" i="3"/>
  <c r="AT276" i="3"/>
  <c r="AT277" i="3"/>
  <c r="AT278" i="3"/>
  <c r="AT279" i="3"/>
  <c r="AT280" i="3"/>
  <c r="AT281" i="3"/>
  <c r="AT282" i="3"/>
  <c r="AT283" i="3"/>
  <c r="AT284" i="3"/>
  <c r="AT285" i="3"/>
  <c r="AT286" i="3"/>
  <c r="AT287" i="3"/>
  <c r="AT288" i="3"/>
  <c r="AT289" i="3"/>
  <c r="AT290" i="3"/>
  <c r="AT291" i="3"/>
  <c r="AT292" i="3"/>
  <c r="AT293" i="3"/>
  <c r="AT294" i="3"/>
  <c r="AT295" i="3"/>
  <c r="AT296" i="3"/>
  <c r="AT297" i="3"/>
  <c r="AT298" i="3"/>
  <c r="AT299" i="3"/>
  <c r="AT300" i="3"/>
  <c r="AT301" i="3"/>
  <c r="AT302" i="3"/>
  <c r="AT303" i="3"/>
  <c r="AT304" i="3"/>
  <c r="AT305" i="3"/>
  <c r="AT306" i="3"/>
  <c r="AT307" i="3"/>
  <c r="AT308" i="3"/>
  <c r="AT309" i="3"/>
  <c r="AT310" i="3"/>
  <c r="AT311" i="3"/>
  <c r="AT312" i="3"/>
  <c r="AT313" i="3"/>
  <c r="AT314" i="3"/>
  <c r="AT315" i="3"/>
  <c r="AT316" i="3"/>
  <c r="AT317" i="3"/>
  <c r="AT318" i="3"/>
  <c r="AT319" i="3"/>
  <c r="AT320" i="3"/>
  <c r="AT321" i="3"/>
  <c r="AT322" i="3"/>
  <c r="AT323" i="3"/>
  <c r="AI324" i="3"/>
  <c r="AP324" i="3"/>
  <c r="AF325" i="3"/>
  <c r="AM325" i="3"/>
  <c r="AU325" i="3"/>
  <c r="AK326" i="3"/>
  <c r="AR326" i="3"/>
  <c r="AY326" i="3"/>
  <c r="AI327" i="3"/>
  <c r="AJ328" i="3"/>
  <c r="AN328" i="3"/>
  <c r="AR328" i="3"/>
  <c r="AL328" i="3"/>
  <c r="AM330" i="3"/>
  <c r="AH331" i="3"/>
  <c r="AF331" i="3"/>
  <c r="AO331" i="3"/>
  <c r="AG332" i="3"/>
  <c r="AI333" i="3"/>
  <c r="AJ334" i="3"/>
  <c r="AN334" i="3"/>
  <c r="AR334" i="3"/>
  <c r="AL334" i="3"/>
  <c r="AM336" i="3"/>
  <c r="AH337" i="3"/>
  <c r="AF337" i="3"/>
  <c r="AO337" i="3"/>
  <c r="AG338" i="3"/>
  <c r="AI339" i="3"/>
  <c r="AG340" i="3"/>
  <c r="AH341" i="3"/>
  <c r="AF341" i="3"/>
  <c r="AO341" i="3"/>
  <c r="AM342" i="3"/>
  <c r="AJ344" i="3"/>
  <c r="AN344" i="3"/>
  <c r="AR344" i="3"/>
  <c r="AL344" i="3"/>
  <c r="AI345" i="3"/>
  <c r="AG346" i="3"/>
  <c r="AH347" i="3"/>
  <c r="AF347" i="3"/>
  <c r="AO347" i="3"/>
  <c r="AM348" i="3"/>
  <c r="AJ350" i="3"/>
  <c r="AN350" i="3"/>
  <c r="AR350" i="3"/>
  <c r="AL350" i="3"/>
  <c r="AI351" i="3"/>
  <c r="AG352" i="3"/>
  <c r="AH353" i="3"/>
  <c r="AF353" i="3"/>
  <c r="AO353" i="3"/>
  <c r="AM354" i="3"/>
  <c r="AJ356" i="3"/>
  <c r="AN356" i="3"/>
  <c r="AR356" i="3"/>
  <c r="AL356" i="3"/>
  <c r="AI357" i="3"/>
  <c r="AG358" i="3"/>
  <c r="AH359" i="3"/>
  <c r="AF359" i="3"/>
  <c r="AO359" i="3"/>
  <c r="AM360" i="3"/>
  <c r="AJ362" i="3"/>
  <c r="AN362" i="3"/>
  <c r="AR362" i="3"/>
  <c r="AL362" i="3"/>
  <c r="AI363" i="3"/>
  <c r="AG364" i="3"/>
  <c r="AH365" i="3"/>
  <c r="AF365" i="3"/>
  <c r="AO365" i="3"/>
  <c r="AM366" i="3"/>
  <c r="AJ368" i="3"/>
  <c r="AN368" i="3"/>
  <c r="AR368" i="3"/>
  <c r="AL368" i="3"/>
  <c r="AI369" i="3"/>
  <c r="AG370" i="3"/>
  <c r="AH371" i="3"/>
  <c r="AF371" i="3"/>
  <c r="AO371" i="3"/>
  <c r="AM372" i="3"/>
  <c r="AJ374" i="3"/>
  <c r="AN374" i="3"/>
  <c r="AR374" i="3"/>
  <c r="AL374" i="3"/>
  <c r="AI375" i="3"/>
  <c r="AG376" i="3"/>
  <c r="AH377" i="3"/>
  <c r="AF377" i="3"/>
  <c r="AO377" i="3"/>
  <c r="AM378" i="3"/>
  <c r="AJ380" i="3"/>
  <c r="AN380" i="3"/>
  <c r="AR380" i="3"/>
  <c r="AL380" i="3"/>
  <c r="AI381" i="3"/>
  <c r="AG382" i="3"/>
  <c r="AH383" i="3"/>
  <c r="AF383" i="3"/>
  <c r="AO383" i="3"/>
  <c r="AM384" i="3"/>
  <c r="AJ386" i="3"/>
  <c r="AN386" i="3"/>
  <c r="AR386" i="3"/>
  <c r="AL386" i="3"/>
  <c r="AI387" i="3"/>
  <c r="AG388" i="3"/>
  <c r="AH389" i="3"/>
  <c r="AF389" i="3"/>
  <c r="AO389" i="3"/>
  <c r="AM390" i="3"/>
  <c r="AJ392" i="3"/>
  <c r="AN392" i="3"/>
  <c r="AR392" i="3"/>
  <c r="AL392" i="3"/>
  <c r="AI393" i="3"/>
  <c r="AG394" i="3"/>
  <c r="AH395" i="3"/>
  <c r="AF395" i="3"/>
  <c r="AO395" i="3"/>
  <c r="AM396" i="3"/>
  <c r="AJ398" i="3"/>
  <c r="AN398" i="3"/>
  <c r="AR398" i="3"/>
  <c r="AL398" i="3"/>
  <c r="AI399" i="3"/>
  <c r="AG400" i="3"/>
  <c r="AH401" i="3"/>
  <c r="AF401" i="3"/>
  <c r="AO401" i="3"/>
  <c r="AM402" i="3"/>
  <c r="AJ404" i="3"/>
  <c r="AN404" i="3"/>
  <c r="AR404" i="3"/>
  <c r="AL404" i="3"/>
  <c r="AI405" i="3"/>
  <c r="AG406" i="3"/>
  <c r="AH407" i="3"/>
  <c r="AF407" i="3"/>
  <c r="AO407" i="3"/>
  <c r="AM408" i="3"/>
  <c r="AJ410" i="3"/>
  <c r="AN410" i="3"/>
  <c r="AR410" i="3"/>
  <c r="AL410" i="3"/>
  <c r="AI411" i="3"/>
  <c r="AG412" i="3"/>
  <c r="AH413" i="3"/>
  <c r="AF413" i="3"/>
  <c r="AO413" i="3"/>
  <c r="AM414" i="3"/>
  <c r="AJ416" i="3"/>
  <c r="AN416" i="3"/>
  <c r="AR416" i="3"/>
  <c r="AL416" i="3"/>
  <c r="AI417" i="3"/>
  <c r="AG418" i="3"/>
  <c r="AH419" i="3"/>
  <c r="AF419" i="3"/>
  <c r="AO419" i="3"/>
  <c r="AM420" i="3"/>
  <c r="AJ422" i="3"/>
  <c r="AN422" i="3"/>
  <c r="AR422" i="3"/>
  <c r="AL422" i="3"/>
  <c r="AI423" i="3"/>
  <c r="AG424" i="3"/>
  <c r="AH425" i="3"/>
  <c r="AF425" i="3"/>
  <c r="AO425" i="3"/>
  <c r="AM426" i="3"/>
  <c r="AJ428" i="3"/>
  <c r="AN428" i="3"/>
  <c r="AR428" i="3"/>
  <c r="AL428" i="3"/>
  <c r="AI429" i="3"/>
  <c r="AG430" i="3"/>
  <c r="AH431" i="3"/>
  <c r="AF431" i="3"/>
  <c r="AO431" i="3"/>
  <c r="AM432" i="3"/>
  <c r="AJ434" i="3"/>
  <c r="AN434" i="3"/>
  <c r="AR434" i="3"/>
  <c r="AL434" i="3"/>
  <c r="AI435" i="3"/>
  <c r="AG436" i="3"/>
  <c r="AH437" i="3"/>
  <c r="AF437" i="3"/>
  <c r="AO437" i="3"/>
  <c r="AM438" i="3"/>
  <c r="AJ440" i="3"/>
  <c r="AN440" i="3"/>
  <c r="AR440" i="3"/>
  <c r="AL440" i="3"/>
  <c r="AI441" i="3"/>
  <c r="AG442" i="3"/>
  <c r="AH443" i="3"/>
  <c r="AF443" i="3"/>
  <c r="AO443" i="3"/>
  <c r="AM444" i="3"/>
  <c r="AJ446" i="3"/>
  <c r="AN446" i="3"/>
  <c r="AR446" i="3"/>
  <c r="AL446" i="3"/>
  <c r="AI447" i="3"/>
  <c r="AG448" i="3"/>
  <c r="AH449" i="3"/>
  <c r="AF449" i="3"/>
  <c r="AO449" i="3"/>
  <c r="AM450" i="3"/>
  <c r="AJ452" i="3"/>
  <c r="AN452" i="3"/>
  <c r="AR452" i="3"/>
  <c r="AL452" i="3"/>
  <c r="AI453" i="3"/>
  <c r="AG454" i="3"/>
  <c r="AH455" i="3"/>
  <c r="AF455" i="3"/>
  <c r="AO455" i="3"/>
  <c r="AM456" i="3"/>
  <c r="AK458" i="3"/>
  <c r="AK459" i="3"/>
  <c r="AK460" i="3"/>
  <c r="AK461" i="3"/>
  <c r="AZ324" i="3"/>
  <c r="AT324" i="3"/>
  <c r="AN327" i="3"/>
  <c r="AR327" i="3"/>
  <c r="AL327" i="3"/>
  <c r="AH330" i="3"/>
  <c r="AF330" i="3"/>
  <c r="AN333" i="3"/>
  <c r="AR333" i="3"/>
  <c r="AL333" i="3"/>
  <c r="AH336" i="3"/>
  <c r="AF336" i="3"/>
  <c r="AN339" i="3"/>
  <c r="AR339" i="3"/>
  <c r="AL339" i="3"/>
  <c r="AH342" i="3"/>
  <c r="AF342" i="3"/>
  <c r="AN345" i="3"/>
  <c r="AR345" i="3"/>
  <c r="AL345" i="3"/>
  <c r="AH348" i="3"/>
  <c r="AF348" i="3"/>
  <c r="AN351" i="3"/>
  <c r="AR351" i="3"/>
  <c r="AL351" i="3"/>
  <c r="AH354" i="3"/>
  <c r="AF354" i="3"/>
  <c r="AN357" i="3"/>
  <c r="AR357" i="3"/>
  <c r="AL357" i="3"/>
  <c r="AH360" i="3"/>
  <c r="AF360" i="3"/>
  <c r="AN363" i="3"/>
  <c r="AR363" i="3"/>
  <c r="AL363" i="3"/>
  <c r="AH366" i="3"/>
  <c r="AF366" i="3"/>
  <c r="AN369" i="3"/>
  <c r="AR369" i="3"/>
  <c r="AL369" i="3"/>
  <c r="AH372" i="3"/>
  <c r="AF372" i="3"/>
  <c r="AN375" i="3"/>
  <c r="AR375" i="3"/>
  <c r="AL375" i="3"/>
  <c r="AH378" i="3"/>
  <c r="AF378" i="3"/>
  <c r="AN381" i="3"/>
  <c r="AR381" i="3"/>
  <c r="AL381" i="3"/>
  <c r="AH384" i="3"/>
  <c r="AF384" i="3"/>
  <c r="AN387" i="3"/>
  <c r="AR387" i="3"/>
  <c r="AL387" i="3"/>
  <c r="AH390" i="3"/>
  <c r="AF390" i="3"/>
  <c r="AN393" i="3"/>
  <c r="AR393" i="3"/>
  <c r="AL393" i="3"/>
  <c r="AH396" i="3"/>
  <c r="AF396" i="3"/>
  <c r="AN399" i="3"/>
  <c r="AR399" i="3"/>
  <c r="AL399" i="3"/>
  <c r="AH402" i="3"/>
  <c r="AF402" i="3"/>
  <c r="AN405" i="3"/>
  <c r="AR405" i="3"/>
  <c r="AL405" i="3"/>
  <c r="AH408" i="3"/>
  <c r="AF408" i="3"/>
  <c r="AN411" i="3"/>
  <c r="AR411" i="3"/>
  <c r="AL411" i="3"/>
  <c r="AH414" i="3"/>
  <c r="AF414" i="3"/>
  <c r="AN417" i="3"/>
  <c r="AR417" i="3"/>
  <c r="AL417" i="3"/>
  <c r="AH420" i="3"/>
  <c r="AF420" i="3"/>
  <c r="AN423" i="3"/>
  <c r="AR423" i="3"/>
  <c r="AL423" i="3"/>
  <c r="AH426" i="3"/>
  <c r="AF426" i="3"/>
  <c r="AN429" i="3"/>
  <c r="AR429" i="3"/>
  <c r="AL429" i="3"/>
  <c r="AH432" i="3"/>
  <c r="AF432" i="3"/>
  <c r="AN435" i="3"/>
  <c r="AR435" i="3"/>
  <c r="AL435" i="3"/>
  <c r="AH438" i="3"/>
  <c r="AF438" i="3"/>
  <c r="AN441" i="3"/>
  <c r="AR441" i="3"/>
  <c r="AL441" i="3"/>
  <c r="AH444" i="3"/>
  <c r="AF444" i="3"/>
  <c r="AN447" i="3"/>
  <c r="AR447" i="3"/>
  <c r="AL447" i="3"/>
  <c r="AH450" i="3"/>
  <c r="AF450" i="3"/>
  <c r="AN453" i="3"/>
  <c r="AR453" i="3"/>
  <c r="AL453" i="3"/>
  <c r="AH456" i="3"/>
  <c r="AF456" i="3"/>
  <c r="AJ598" i="3"/>
  <c r="AP598" i="3"/>
  <c r="AV598" i="3"/>
  <c r="AJ599" i="3"/>
  <c r="AP599" i="3"/>
  <c r="AV599" i="3"/>
  <c r="AJ600" i="3"/>
  <c r="AP600" i="3"/>
  <c r="AV600" i="3"/>
  <c r="AJ601" i="3"/>
  <c r="AP601" i="3"/>
  <c r="AV601" i="3"/>
  <c r="AJ602" i="3"/>
  <c r="AP602" i="3"/>
  <c r="AV602" i="3"/>
  <c r="AJ603" i="3"/>
  <c r="AP603" i="3"/>
  <c r="AV603" i="3"/>
  <c r="AJ604" i="3"/>
  <c r="AP604" i="3"/>
  <c r="AV604" i="3"/>
  <c r="AJ605" i="3"/>
  <c r="AP605" i="3"/>
  <c r="AV605" i="3"/>
  <c r="AJ606" i="3"/>
  <c r="AP606" i="3"/>
  <c r="AV606" i="3"/>
  <c r="AJ607" i="3"/>
  <c r="AP607" i="3"/>
  <c r="AV607" i="3"/>
  <c r="AJ608" i="3"/>
  <c r="AP608" i="3"/>
  <c r="AV608" i="3"/>
  <c r="AJ609" i="3"/>
  <c r="AP609" i="3"/>
  <c r="AV609" i="3"/>
  <c r="AJ610" i="3"/>
  <c r="AP610" i="3"/>
  <c r="AV610" i="3"/>
  <c r="AJ611" i="3"/>
  <c r="AP611" i="3"/>
  <c r="AV611" i="3"/>
  <c r="AJ612" i="3"/>
  <c r="AP612" i="3"/>
  <c r="AV612" i="3"/>
  <c r="AJ613" i="3"/>
  <c r="AP613" i="3"/>
  <c r="AV613" i="3"/>
  <c r="AJ614" i="3"/>
  <c r="AP614" i="3"/>
  <c r="AV614" i="3"/>
  <c r="AJ615" i="3"/>
  <c r="AP615" i="3"/>
  <c r="AV615" i="3"/>
  <c r="AJ616" i="3"/>
  <c r="AP616" i="3"/>
  <c r="AV616" i="3"/>
  <c r="AJ617" i="3"/>
  <c r="AP617" i="3"/>
  <c r="AV617" i="3"/>
  <c r="AJ618" i="3"/>
  <c r="AP618" i="3"/>
  <c r="AV618" i="3"/>
  <c r="AJ619" i="3"/>
  <c r="AP619" i="3"/>
  <c r="AV619" i="3"/>
  <c r="AJ620" i="3"/>
  <c r="AP620" i="3"/>
  <c r="AV620" i="3"/>
  <c r="AJ621" i="3"/>
  <c r="AP621" i="3"/>
  <c r="AV621" i="3"/>
  <c r="AJ622" i="3"/>
  <c r="AP622" i="3"/>
  <c r="AV622" i="3"/>
  <c r="AJ623" i="3"/>
  <c r="AP623" i="3"/>
  <c r="AV623" i="3"/>
  <c r="AJ624" i="3"/>
  <c r="AP624" i="3"/>
  <c r="AV624" i="3"/>
  <c r="AJ625" i="3"/>
  <c r="AP625" i="3"/>
  <c r="AV625" i="3"/>
  <c r="AJ626" i="3"/>
  <c r="AP626" i="3"/>
  <c r="AV626" i="3"/>
  <c r="AJ627" i="3"/>
  <c r="AP627" i="3"/>
  <c r="AV627" i="3"/>
  <c r="AJ628" i="3"/>
  <c r="AP628" i="3"/>
  <c r="AV628" i="3"/>
  <c r="AJ629" i="3"/>
  <c r="AP629" i="3"/>
  <c r="AV629" i="3"/>
  <c r="AJ630" i="3"/>
  <c r="AP630" i="3"/>
  <c r="AV630" i="3"/>
  <c r="AJ631" i="3"/>
  <c r="AP631" i="3"/>
  <c r="AV631" i="3"/>
  <c r="AJ632" i="3"/>
  <c r="AP632" i="3"/>
  <c r="AV632" i="3"/>
  <c r="AJ633" i="3"/>
  <c r="AP633" i="3"/>
  <c r="AV633" i="3"/>
  <c r="AJ634" i="3"/>
  <c r="AP634" i="3"/>
  <c r="AV634" i="3"/>
  <c r="AJ635" i="3"/>
  <c r="AP635" i="3"/>
  <c r="AV635" i="3"/>
  <c r="AJ636" i="3"/>
  <c r="AP636" i="3"/>
  <c r="AV636" i="3"/>
  <c r="AJ637" i="3"/>
  <c r="AP637" i="3"/>
  <c r="AV637" i="3"/>
  <c r="AJ638" i="3"/>
  <c r="AP638" i="3"/>
  <c r="AV638" i="3"/>
  <c r="AJ639" i="3"/>
  <c r="AP639" i="3"/>
  <c r="AV639" i="3"/>
  <c r="AJ640" i="3"/>
  <c r="AP640" i="3"/>
  <c r="AV640" i="3"/>
  <c r="AJ641" i="3"/>
  <c r="AP641" i="3"/>
  <c r="AV641" i="3"/>
  <c r="AJ642" i="3"/>
  <c r="AP642" i="3"/>
  <c r="AV642" i="3"/>
  <c r="AJ643" i="3"/>
  <c r="AP643" i="3"/>
  <c r="AV643" i="3"/>
  <c r="AJ644" i="3"/>
  <c r="AP644" i="3"/>
  <c r="AV644" i="3"/>
  <c r="AJ645" i="3"/>
  <c r="AP645" i="3"/>
  <c r="AV645" i="3"/>
  <c r="AJ646" i="3"/>
  <c r="AP646" i="3"/>
  <c r="AV646" i="3"/>
  <c r="AJ647" i="3"/>
  <c r="AP647" i="3"/>
  <c r="AV647" i="3"/>
  <c r="AJ648" i="3"/>
  <c r="AP648" i="3"/>
  <c r="AV648" i="3"/>
  <c r="AJ649" i="3"/>
  <c r="AP649" i="3"/>
  <c r="AV649" i="3"/>
  <c r="AJ650" i="3"/>
  <c r="AP650" i="3"/>
  <c r="AV650" i="3"/>
  <c r="AJ651" i="3"/>
  <c r="AP651" i="3"/>
  <c r="AV651" i="3"/>
  <c r="AJ652" i="3"/>
  <c r="AP652" i="3"/>
  <c r="AV652" i="3"/>
  <c r="AJ653" i="3"/>
  <c r="AP653" i="3"/>
  <c r="AV653" i="3"/>
  <c r="AJ654" i="3"/>
  <c r="AP654" i="3"/>
  <c r="AV654" i="3"/>
  <c r="AJ655" i="3"/>
  <c r="AP655" i="3"/>
  <c r="AV655" i="3"/>
  <c r="AJ656" i="3"/>
  <c r="AP656" i="3"/>
  <c r="AV656" i="3"/>
  <c r="AJ657" i="3"/>
  <c r="AP657" i="3"/>
  <c r="AV657" i="3"/>
  <c r="AJ658" i="3"/>
  <c r="AP658" i="3"/>
  <c r="AV658" i="3"/>
  <c r="AJ659" i="3"/>
  <c r="AP659" i="3"/>
  <c r="AV659" i="3"/>
  <c r="AJ660" i="3"/>
  <c r="AP660" i="3"/>
  <c r="AV660" i="3"/>
  <c r="AJ661" i="3"/>
  <c r="AP661" i="3"/>
  <c r="AV661" i="3"/>
  <c r="AJ662" i="3"/>
  <c r="AP662" i="3"/>
  <c r="AV662" i="3"/>
  <c r="AJ663" i="3"/>
  <c r="AP663" i="3"/>
  <c r="AV663" i="3"/>
  <c r="AJ664" i="3"/>
  <c r="AP664" i="3"/>
  <c r="AV664" i="3"/>
  <c r="AJ665" i="3"/>
  <c r="AP665" i="3"/>
  <c r="AV665" i="3"/>
  <c r="AJ666" i="3"/>
  <c r="AP666" i="3"/>
  <c r="AV666" i="3"/>
  <c r="AJ667" i="3"/>
  <c r="AP667" i="3"/>
  <c r="AV667" i="3"/>
  <c r="AJ668" i="3"/>
  <c r="AP668" i="3"/>
  <c r="AV668" i="3"/>
  <c r="AJ669" i="3"/>
  <c r="AP669" i="3"/>
  <c r="AV669" i="3"/>
  <c r="AJ670" i="3"/>
  <c r="AP670" i="3"/>
  <c r="AV670" i="3"/>
  <c r="AJ671" i="3"/>
  <c r="AP671" i="3"/>
  <c r="AV671" i="3"/>
  <c r="AJ672" i="3"/>
  <c r="AP672" i="3"/>
  <c r="AV672" i="3"/>
  <c r="AJ673" i="3"/>
  <c r="AP673" i="3"/>
  <c r="AV673" i="3"/>
  <c r="AJ674" i="3"/>
  <c r="AP674" i="3"/>
  <c r="AV674" i="3"/>
  <c r="AJ675" i="3"/>
  <c r="AP675" i="3"/>
  <c r="AV675" i="3"/>
  <c r="AJ676" i="3"/>
  <c r="AP676" i="3"/>
  <c r="AV676" i="3"/>
  <c r="AJ677" i="3"/>
  <c r="AP677" i="3"/>
  <c r="AV677" i="3"/>
  <c r="AJ678" i="3"/>
  <c r="AP678" i="3"/>
  <c r="AV678" i="3"/>
  <c r="AJ679" i="3"/>
  <c r="AP679" i="3"/>
  <c r="AV679" i="3"/>
  <c r="AJ680" i="3"/>
  <c r="AP680" i="3"/>
  <c r="AV680" i="3"/>
  <c r="AJ681" i="3"/>
  <c r="AP681" i="3"/>
  <c r="AV681" i="3"/>
  <c r="AJ682" i="3"/>
  <c r="AP682" i="3"/>
  <c r="AV682" i="3"/>
  <c r="AJ683" i="3"/>
  <c r="AP683" i="3"/>
  <c r="AV683" i="3"/>
  <c r="AJ684" i="3"/>
  <c r="AP684" i="3"/>
  <c r="AV684" i="3"/>
  <c r="AJ685" i="3"/>
  <c r="AP685" i="3"/>
  <c r="AV685" i="3"/>
  <c r="AJ686" i="3"/>
  <c r="AP686" i="3"/>
  <c r="AV686" i="3"/>
  <c r="AJ687" i="3"/>
  <c r="AP687" i="3"/>
  <c r="AV687" i="3"/>
  <c r="AJ688" i="3"/>
  <c r="AP688" i="3"/>
  <c r="AV688" i="3"/>
  <c r="AJ689" i="3"/>
  <c r="AP689" i="3"/>
  <c r="AV689" i="3"/>
  <c r="AJ690" i="3"/>
  <c r="AP690" i="3"/>
  <c r="AV690" i="3"/>
  <c r="AJ691" i="3"/>
  <c r="AP691" i="3"/>
  <c r="AV691" i="3"/>
  <c r="AJ692" i="3"/>
  <c r="AP692" i="3"/>
  <c r="AV692" i="3"/>
  <c r="AJ693" i="3"/>
  <c r="AP693" i="3"/>
  <c r="AV693" i="3"/>
  <c r="AJ694" i="3"/>
  <c r="AP694" i="3"/>
  <c r="AV694" i="3"/>
  <c r="AJ695" i="3"/>
  <c r="AP695" i="3"/>
  <c r="AV695" i="3"/>
  <c r="AJ696" i="3"/>
  <c r="AP696" i="3"/>
  <c r="AV696" i="3"/>
  <c r="AJ697" i="3"/>
  <c r="AP697" i="3"/>
  <c r="AV697" i="3"/>
  <c r="AJ698" i="3"/>
  <c r="AP698" i="3"/>
  <c r="AV698" i="3"/>
  <c r="AJ699" i="3"/>
  <c r="AP699" i="3"/>
  <c r="AV699" i="3"/>
  <c r="AJ700" i="3"/>
  <c r="AP700" i="3"/>
  <c r="AV700" i="3"/>
  <c r="AJ701" i="3"/>
  <c r="AP701" i="3"/>
  <c r="AV701" i="3"/>
  <c r="AJ702" i="3"/>
  <c r="AP702" i="3"/>
  <c r="AV702" i="3"/>
  <c r="AJ703" i="3"/>
  <c r="AP703" i="3"/>
  <c r="AV703" i="3"/>
  <c r="AJ704" i="3"/>
  <c r="AP704" i="3"/>
  <c r="AV704" i="3"/>
  <c r="AJ705" i="3"/>
  <c r="AP705" i="3"/>
  <c r="AV705" i="3"/>
  <c r="AJ706" i="3"/>
  <c r="AP706" i="3"/>
  <c r="AV706" i="3"/>
  <c r="AJ707" i="3"/>
  <c r="AP707" i="3"/>
  <c r="AV707" i="3"/>
  <c r="AJ708" i="3"/>
  <c r="AP708" i="3"/>
  <c r="AV708" i="3"/>
  <c r="AJ709" i="3"/>
  <c r="AP709" i="3"/>
  <c r="AV709" i="3"/>
  <c r="AJ710" i="3"/>
  <c r="AP710" i="3"/>
  <c r="AV710" i="3"/>
  <c r="AJ711" i="3"/>
  <c r="AP711" i="3"/>
  <c r="AV711" i="3"/>
  <c r="AJ712" i="3"/>
  <c r="AP712" i="3"/>
  <c r="AV712" i="3"/>
  <c r="AJ713" i="3"/>
  <c r="AP713" i="3"/>
  <c r="AV713" i="3"/>
  <c r="AJ714" i="3"/>
  <c r="AP714" i="3"/>
  <c r="AV714" i="3"/>
  <c r="AJ715" i="3"/>
  <c r="AP715" i="3"/>
  <c r="AV715" i="3"/>
  <c r="AJ716" i="3"/>
  <c r="AP716" i="3"/>
  <c r="AV716" i="3"/>
  <c r="AJ717" i="3"/>
  <c r="AP717" i="3"/>
  <c r="AV717" i="3"/>
  <c r="AJ718" i="3"/>
  <c r="AP718" i="3"/>
  <c r="AV718" i="3"/>
  <c r="AJ719" i="3"/>
  <c r="AP719" i="3"/>
  <c r="AV719" i="3"/>
  <c r="AJ720" i="3"/>
  <c r="AP720" i="3"/>
  <c r="AV720" i="3"/>
  <c r="AJ721" i="3"/>
  <c r="AP721" i="3"/>
  <c r="AV721" i="3"/>
  <c r="AJ722" i="3"/>
  <c r="AP722" i="3"/>
  <c r="AV722" i="3"/>
  <c r="AJ723" i="3"/>
  <c r="AP723" i="3"/>
  <c r="AV723" i="3"/>
  <c r="AJ724" i="3"/>
  <c r="AP724" i="3"/>
  <c r="AV724" i="3"/>
  <c r="AJ725" i="3"/>
  <c r="AP725" i="3"/>
  <c r="AV725" i="3"/>
  <c r="AJ726" i="3"/>
  <c r="AP726" i="3"/>
  <c r="AV726" i="3"/>
  <c r="AJ727" i="3"/>
  <c r="AP727" i="3"/>
  <c r="AV727" i="3"/>
  <c r="AJ728" i="3"/>
  <c r="AP728" i="3"/>
  <c r="AV728" i="3"/>
  <c r="AJ729" i="3"/>
  <c r="AP729" i="3"/>
  <c r="AV729" i="3"/>
  <c r="AJ730" i="3"/>
  <c r="AP730" i="3"/>
  <c r="AV730" i="3"/>
  <c r="AJ731" i="3"/>
  <c r="AP731" i="3"/>
  <c r="AV731" i="3"/>
  <c r="AJ732" i="3"/>
  <c r="AP732" i="3"/>
  <c r="AV732" i="3"/>
  <c r="AJ733" i="3"/>
  <c r="AP733" i="3"/>
  <c r="AV733" i="3"/>
  <c r="AJ734" i="3"/>
  <c r="AP734" i="3"/>
  <c r="AV734" i="3"/>
  <c r="AJ735" i="3"/>
  <c r="AP735" i="3"/>
  <c r="AV735" i="3"/>
  <c r="AJ736" i="3"/>
  <c r="AP736" i="3"/>
  <c r="AV736" i="3"/>
  <c r="AJ737" i="3"/>
  <c r="AP737" i="3"/>
  <c r="AV737" i="3"/>
  <c r="AJ738" i="3"/>
  <c r="AP738" i="3"/>
  <c r="AV738" i="3"/>
  <c r="AJ739" i="3"/>
  <c r="AP739" i="3"/>
  <c r="AV739" i="3"/>
  <c r="AJ740" i="3"/>
  <c r="AP740" i="3"/>
  <c r="AV740" i="3"/>
  <c r="AJ741" i="3"/>
  <c r="AP741" i="3"/>
  <c r="AV741" i="3"/>
  <c r="AJ742" i="3"/>
  <c r="AP742" i="3"/>
  <c r="AV742" i="3"/>
  <c r="AJ743" i="3"/>
  <c r="AP743" i="3"/>
  <c r="AV743" i="3"/>
  <c r="AJ744" i="3"/>
  <c r="AP744" i="3"/>
  <c r="AV744" i="3"/>
  <c r="AJ745" i="3"/>
  <c r="AP745" i="3"/>
  <c r="AV745" i="3"/>
  <c r="AJ746" i="3"/>
  <c r="AP746" i="3"/>
  <c r="AV746" i="3"/>
  <c r="AJ747" i="3"/>
  <c r="AP747" i="3"/>
  <c r="AV747" i="3"/>
  <c r="AJ748" i="3"/>
  <c r="AP748" i="3"/>
  <c r="AV748" i="3"/>
  <c r="AK749" i="3"/>
  <c r="AR749" i="3"/>
  <c r="AY749" i="3"/>
  <c r="AI750" i="3"/>
  <c r="AP750" i="3"/>
  <c r="AF751" i="3"/>
  <c r="AM751" i="3"/>
  <c r="AU751" i="3"/>
  <c r="AK752" i="3"/>
  <c r="AR752" i="3"/>
  <c r="AY752" i="3"/>
  <c r="AI753" i="3"/>
  <c r="AP753" i="3"/>
  <c r="AF754" i="3"/>
  <c r="AM754" i="3"/>
  <c r="AU754" i="3"/>
  <c r="AK755" i="3"/>
  <c r="AR755" i="3"/>
  <c r="AY755" i="3"/>
  <c r="AI756" i="3"/>
  <c r="AP756" i="3"/>
  <c r="AF757" i="3"/>
  <c r="AO757" i="3"/>
  <c r="AV757" i="3"/>
  <c r="AZ757" i="3"/>
  <c r="AT757" i="3"/>
  <c r="AY758" i="3"/>
  <c r="AP760" i="3"/>
  <c r="AN760" i="3"/>
  <c r="AL761" i="3"/>
  <c r="AJ762" i="3"/>
  <c r="AH762" i="3"/>
  <c r="AF763" i="3"/>
  <c r="AO763" i="3"/>
  <c r="AV763" i="3"/>
  <c r="AZ763" i="3"/>
  <c r="AT763" i="3"/>
  <c r="AY764" i="3"/>
  <c r="AR765" i="3"/>
  <c r="AP765" i="3"/>
  <c r="AN765" i="3"/>
  <c r="AG768" i="3"/>
  <c r="AR768" i="3"/>
  <c r="AL768" i="3"/>
  <c r="AP768" i="3"/>
  <c r="AN768" i="3"/>
  <c r="AG771" i="3"/>
  <c r="AR771" i="3"/>
  <c r="AL771" i="3"/>
  <c r="AP771" i="3"/>
  <c r="AN771" i="3"/>
  <c r="AG774" i="3"/>
  <c r="AR774" i="3"/>
  <c r="AL774" i="3"/>
  <c r="AP774" i="3"/>
  <c r="AN774" i="3"/>
  <c r="AG777" i="3"/>
  <c r="AR777" i="3"/>
  <c r="AL777" i="3"/>
  <c r="AP777" i="3"/>
  <c r="AN777" i="3"/>
  <c r="AG780" i="3"/>
  <c r="AR780" i="3"/>
  <c r="AL780" i="3"/>
  <c r="AP780" i="3"/>
  <c r="AN780" i="3"/>
  <c r="AG783" i="3"/>
  <c r="AR783" i="3"/>
  <c r="AL783" i="3"/>
  <c r="AP783" i="3"/>
  <c r="AN783" i="3"/>
  <c r="AG786" i="3"/>
  <c r="AR786" i="3"/>
  <c r="AL786" i="3"/>
  <c r="AP786" i="3"/>
  <c r="AN786" i="3"/>
  <c r="AG789" i="3"/>
  <c r="AR789" i="3"/>
  <c r="AL789" i="3"/>
  <c r="AP789" i="3"/>
  <c r="AN789" i="3"/>
  <c r="AG792" i="3"/>
  <c r="AR792" i="3"/>
  <c r="AL792" i="3"/>
  <c r="AP792" i="3"/>
  <c r="AN792" i="3"/>
  <c r="AG795" i="3"/>
  <c r="AR795" i="3"/>
  <c r="AL795" i="3"/>
  <c r="AP795" i="3"/>
  <c r="AN795" i="3"/>
  <c r="AG798" i="3"/>
  <c r="AR798" i="3"/>
  <c r="AL798" i="3"/>
  <c r="AP798" i="3"/>
  <c r="AN798" i="3"/>
  <c r="AG801" i="3"/>
  <c r="AR801" i="3"/>
  <c r="AL801" i="3"/>
  <c r="AP801" i="3"/>
  <c r="AN801" i="3"/>
  <c r="AG804" i="3"/>
  <c r="AR804" i="3"/>
  <c r="AL804" i="3"/>
  <c r="AP804" i="3"/>
  <c r="AN804" i="3"/>
  <c r="AG807" i="3"/>
  <c r="AR807" i="3"/>
  <c r="AL807" i="3"/>
  <c r="AP807" i="3"/>
  <c r="AN807" i="3"/>
  <c r="AG810" i="3"/>
  <c r="AR810" i="3"/>
  <c r="AL810" i="3"/>
  <c r="AP810" i="3"/>
  <c r="AN810" i="3"/>
  <c r="AG813" i="3"/>
  <c r="AR813" i="3"/>
  <c r="AL813" i="3"/>
  <c r="AP813" i="3"/>
  <c r="AN813" i="3"/>
  <c r="AG816" i="3"/>
  <c r="AR816" i="3"/>
  <c r="AL816" i="3"/>
  <c r="AP816" i="3"/>
  <c r="AN816" i="3"/>
  <c r="AG819" i="3"/>
  <c r="AR819" i="3"/>
  <c r="AL819" i="3"/>
  <c r="AP819" i="3"/>
  <c r="AN819" i="3"/>
  <c r="AG822" i="3"/>
  <c r="AR822" i="3"/>
  <c r="AL822" i="3"/>
  <c r="AP822" i="3"/>
  <c r="AN822" i="3"/>
  <c r="AG825" i="3"/>
  <c r="AR825" i="3"/>
  <c r="AL825" i="3"/>
  <c r="AP825" i="3"/>
  <c r="AN825" i="3"/>
  <c r="AG828" i="3"/>
  <c r="AR828" i="3"/>
  <c r="AL828" i="3"/>
  <c r="AP828" i="3"/>
  <c r="AN828" i="3"/>
  <c r="AG831" i="3"/>
  <c r="AR831" i="3"/>
  <c r="AL831" i="3"/>
  <c r="AP831" i="3"/>
  <c r="AN831" i="3"/>
  <c r="AG834" i="3"/>
  <c r="AR834" i="3"/>
  <c r="AL834" i="3"/>
  <c r="AP834" i="3"/>
  <c r="AN834" i="3"/>
  <c r="AG837" i="3"/>
  <c r="AR837" i="3"/>
  <c r="AL837" i="3"/>
  <c r="AP837" i="3"/>
  <c r="AN837" i="3"/>
  <c r="AG840" i="3"/>
  <c r="AR840" i="3"/>
  <c r="AL840" i="3"/>
  <c r="AP840" i="3"/>
  <c r="AN840" i="3"/>
  <c r="AG843" i="3"/>
  <c r="AR843" i="3"/>
  <c r="AL843" i="3"/>
  <c r="AP843" i="3"/>
  <c r="AN843" i="3"/>
  <c r="AG846" i="3"/>
  <c r="AR846" i="3"/>
  <c r="AL846" i="3"/>
  <c r="AP846" i="3"/>
  <c r="AN846" i="3"/>
  <c r="AR866" i="3"/>
  <c r="AL866" i="3"/>
  <c r="AQ866" i="3"/>
  <c r="AP866" i="3"/>
  <c r="AO866" i="3"/>
  <c r="AN866" i="3"/>
  <c r="AK462" i="3"/>
  <c r="AK463" i="3"/>
  <c r="AK464" i="3"/>
  <c r="AK465" i="3"/>
  <c r="AK466" i="3"/>
  <c r="AK467" i="3"/>
  <c r="AK468" i="3"/>
  <c r="AK469" i="3"/>
  <c r="AK470" i="3"/>
  <c r="AK471" i="3"/>
  <c r="AK472" i="3"/>
  <c r="AK473" i="3"/>
  <c r="AK474" i="3"/>
  <c r="AK475" i="3"/>
  <c r="AK476" i="3"/>
  <c r="AK477" i="3"/>
  <c r="AK478" i="3"/>
  <c r="AK479" i="3"/>
  <c r="AK480" i="3"/>
  <c r="AK481" i="3"/>
  <c r="AK482" i="3"/>
  <c r="AK483" i="3"/>
  <c r="AK484" i="3"/>
  <c r="AK485" i="3"/>
  <c r="AK486" i="3"/>
  <c r="AK487" i="3"/>
  <c r="AK488" i="3"/>
  <c r="AK489" i="3"/>
  <c r="AK490" i="3"/>
  <c r="AK491" i="3"/>
  <c r="AK492" i="3"/>
  <c r="AK493" i="3"/>
  <c r="AK494" i="3"/>
  <c r="AK495" i="3"/>
  <c r="AK496" i="3"/>
  <c r="AK497" i="3"/>
  <c r="AK498" i="3"/>
  <c r="AK499" i="3"/>
  <c r="AK500" i="3"/>
  <c r="AK501" i="3"/>
  <c r="AK502" i="3"/>
  <c r="AK503" i="3"/>
  <c r="AK504" i="3"/>
  <c r="AK505" i="3"/>
  <c r="AK506" i="3"/>
  <c r="AK507" i="3"/>
  <c r="AK508" i="3"/>
  <c r="AK509" i="3"/>
  <c r="AK510" i="3"/>
  <c r="AK511" i="3"/>
  <c r="AK512" i="3"/>
  <c r="AK513" i="3"/>
  <c r="AK514" i="3"/>
  <c r="AK515" i="3"/>
  <c r="AK516" i="3"/>
  <c r="AK517" i="3"/>
  <c r="AK518" i="3"/>
  <c r="AK519" i="3"/>
  <c r="AK520" i="3"/>
  <c r="AK521" i="3"/>
  <c r="AK522" i="3"/>
  <c r="AK523" i="3"/>
  <c r="AK524" i="3"/>
  <c r="AK525" i="3"/>
  <c r="AK526" i="3"/>
  <c r="AK527" i="3"/>
  <c r="AK528" i="3"/>
  <c r="AK529" i="3"/>
  <c r="AK530" i="3"/>
  <c r="AK531" i="3"/>
  <c r="AK532" i="3"/>
  <c r="AK533" i="3"/>
  <c r="AK534" i="3"/>
  <c r="AK535" i="3"/>
  <c r="AK536" i="3"/>
  <c r="AK537" i="3"/>
  <c r="AK538" i="3"/>
  <c r="AK539" i="3"/>
  <c r="AK540" i="3"/>
  <c r="AK541" i="3"/>
  <c r="AK542" i="3"/>
  <c r="AK543" i="3"/>
  <c r="AK544" i="3"/>
  <c r="AK545" i="3"/>
  <c r="AK546" i="3"/>
  <c r="AK547" i="3"/>
  <c r="AK548" i="3"/>
  <c r="AK549" i="3"/>
  <c r="AK550" i="3"/>
  <c r="AK551" i="3"/>
  <c r="AK552" i="3"/>
  <c r="AK553" i="3"/>
  <c r="AK554" i="3"/>
  <c r="AK555" i="3"/>
  <c r="AK556" i="3"/>
  <c r="AK557" i="3"/>
  <c r="AK558" i="3"/>
  <c r="AK559" i="3"/>
  <c r="AK560" i="3"/>
  <c r="AK561" i="3"/>
  <c r="AK562" i="3"/>
  <c r="AK563" i="3"/>
  <c r="AK564" i="3"/>
  <c r="AK565" i="3"/>
  <c r="AK566" i="3"/>
  <c r="AK567" i="3"/>
  <c r="AK568" i="3"/>
  <c r="AK569" i="3"/>
  <c r="AK570" i="3"/>
  <c r="AK571" i="3"/>
  <c r="AK572" i="3"/>
  <c r="AK573" i="3"/>
  <c r="AK574" i="3"/>
  <c r="AK575" i="3"/>
  <c r="AK576" i="3"/>
  <c r="AK577" i="3"/>
  <c r="AK578" i="3"/>
  <c r="AK579" i="3"/>
  <c r="AK580" i="3"/>
  <c r="AK581" i="3"/>
  <c r="AK582" i="3"/>
  <c r="AK583" i="3"/>
  <c r="AK584" i="3"/>
  <c r="AK585" i="3"/>
  <c r="AQ585" i="3"/>
  <c r="AK586" i="3"/>
  <c r="AQ586" i="3"/>
  <c r="AK587" i="3"/>
  <c r="AQ587" i="3"/>
  <c r="AK588" i="3"/>
  <c r="AQ588" i="3"/>
  <c r="AK589" i="3"/>
  <c r="AQ589" i="3"/>
  <c r="AK590" i="3"/>
  <c r="AQ590" i="3"/>
  <c r="AK591" i="3"/>
  <c r="AQ591" i="3"/>
  <c r="AK592" i="3"/>
  <c r="AQ592" i="3"/>
  <c r="AK593" i="3"/>
  <c r="AQ593" i="3"/>
  <c r="AK594" i="3"/>
  <c r="AQ594" i="3"/>
  <c r="AK595" i="3"/>
  <c r="AQ595" i="3"/>
  <c r="AK596" i="3"/>
  <c r="AQ596" i="3"/>
  <c r="AK597" i="3"/>
  <c r="AQ597" i="3"/>
  <c r="AK598" i="3"/>
  <c r="AQ598" i="3"/>
  <c r="AK599" i="3"/>
  <c r="AQ599" i="3"/>
  <c r="AK600" i="3"/>
  <c r="AQ600" i="3"/>
  <c r="AK601" i="3"/>
  <c r="AQ601" i="3"/>
  <c r="AK602" i="3"/>
  <c r="AQ602" i="3"/>
  <c r="AK603" i="3"/>
  <c r="AQ603" i="3"/>
  <c r="AK604" i="3"/>
  <c r="AQ604" i="3"/>
  <c r="AK605" i="3"/>
  <c r="AQ605" i="3"/>
  <c r="AK606" i="3"/>
  <c r="AQ606" i="3"/>
  <c r="AK607" i="3"/>
  <c r="AQ607" i="3"/>
  <c r="AK608" i="3"/>
  <c r="AQ608" i="3"/>
  <c r="AK609" i="3"/>
  <c r="AQ609" i="3"/>
  <c r="AK610" i="3"/>
  <c r="AQ610" i="3"/>
  <c r="AK611" i="3"/>
  <c r="AQ611" i="3"/>
  <c r="AK612" i="3"/>
  <c r="AQ612" i="3"/>
  <c r="AK613" i="3"/>
  <c r="AQ613" i="3"/>
  <c r="AK614" i="3"/>
  <c r="AQ614" i="3"/>
  <c r="AK615" i="3"/>
  <c r="AQ615" i="3"/>
  <c r="AK616" i="3"/>
  <c r="AQ616" i="3"/>
  <c r="AK617" i="3"/>
  <c r="AQ617" i="3"/>
  <c r="AK618" i="3"/>
  <c r="AQ618" i="3"/>
  <c r="AK619" i="3"/>
  <c r="AQ619" i="3"/>
  <c r="AK620" i="3"/>
  <c r="AQ620" i="3"/>
  <c r="AK621" i="3"/>
  <c r="AQ621" i="3"/>
  <c r="AK622" i="3"/>
  <c r="AQ622" i="3"/>
  <c r="AK623" i="3"/>
  <c r="AQ623" i="3"/>
  <c r="AK624" i="3"/>
  <c r="AQ624" i="3"/>
  <c r="AK625" i="3"/>
  <c r="AQ625" i="3"/>
  <c r="AK626" i="3"/>
  <c r="AQ626" i="3"/>
  <c r="AK627" i="3"/>
  <c r="AQ627" i="3"/>
  <c r="AK628" i="3"/>
  <c r="AQ628" i="3"/>
  <c r="AK629" i="3"/>
  <c r="AQ629" i="3"/>
  <c r="AK630" i="3"/>
  <c r="AQ630" i="3"/>
  <c r="AK631" i="3"/>
  <c r="AQ631" i="3"/>
  <c r="AK632" i="3"/>
  <c r="AQ632" i="3"/>
  <c r="AK633" i="3"/>
  <c r="AQ633" i="3"/>
  <c r="AK634" i="3"/>
  <c r="AQ634" i="3"/>
  <c r="AK635" i="3"/>
  <c r="AQ635" i="3"/>
  <c r="AK636" i="3"/>
  <c r="AQ636" i="3"/>
  <c r="AK637" i="3"/>
  <c r="AQ637" i="3"/>
  <c r="AK638" i="3"/>
  <c r="AQ638" i="3"/>
  <c r="AK639" i="3"/>
  <c r="AQ639" i="3"/>
  <c r="AK640" i="3"/>
  <c r="AQ640" i="3"/>
  <c r="AK641" i="3"/>
  <c r="AQ641" i="3"/>
  <c r="AK642" i="3"/>
  <c r="AQ642" i="3"/>
  <c r="AK643" i="3"/>
  <c r="AQ643" i="3"/>
  <c r="AK644" i="3"/>
  <c r="AQ644" i="3"/>
  <c r="AK645" i="3"/>
  <c r="AQ645" i="3"/>
  <c r="AK646" i="3"/>
  <c r="AQ646" i="3"/>
  <c r="AK647" i="3"/>
  <c r="AQ647" i="3"/>
  <c r="AK648" i="3"/>
  <c r="AQ648" i="3"/>
  <c r="AK649" i="3"/>
  <c r="AQ649" i="3"/>
  <c r="AK650" i="3"/>
  <c r="AQ650" i="3"/>
  <c r="AK651" i="3"/>
  <c r="AQ651" i="3"/>
  <c r="AK652" i="3"/>
  <c r="AQ652" i="3"/>
  <c r="AK653" i="3"/>
  <c r="AQ653" i="3"/>
  <c r="AK654" i="3"/>
  <c r="AQ654" i="3"/>
  <c r="AK655" i="3"/>
  <c r="AQ655" i="3"/>
  <c r="AK656" i="3"/>
  <c r="AQ656" i="3"/>
  <c r="AK657" i="3"/>
  <c r="AQ657" i="3"/>
  <c r="AK658" i="3"/>
  <c r="AQ658" i="3"/>
  <c r="AK659" i="3"/>
  <c r="AQ659" i="3"/>
  <c r="AK660" i="3"/>
  <c r="AQ660" i="3"/>
  <c r="AK661" i="3"/>
  <c r="AQ661" i="3"/>
  <c r="AK662" i="3"/>
  <c r="AQ662" i="3"/>
  <c r="AK663" i="3"/>
  <c r="AQ663" i="3"/>
  <c r="AK664" i="3"/>
  <c r="AQ664" i="3"/>
  <c r="AK665" i="3"/>
  <c r="AQ665" i="3"/>
  <c r="AK666" i="3"/>
  <c r="AQ666" i="3"/>
  <c r="AK667" i="3"/>
  <c r="AQ667" i="3"/>
  <c r="AK668" i="3"/>
  <c r="AQ668" i="3"/>
  <c r="AK669" i="3"/>
  <c r="AQ669" i="3"/>
  <c r="AK670" i="3"/>
  <c r="AQ670" i="3"/>
  <c r="AK671" i="3"/>
  <c r="AQ671" i="3"/>
  <c r="AK672" i="3"/>
  <c r="AQ672" i="3"/>
  <c r="AK673" i="3"/>
  <c r="AQ673" i="3"/>
  <c r="AK674" i="3"/>
  <c r="AQ674" i="3"/>
  <c r="AK675" i="3"/>
  <c r="AQ675" i="3"/>
  <c r="AK676" i="3"/>
  <c r="AQ676" i="3"/>
  <c r="AK677" i="3"/>
  <c r="AQ677" i="3"/>
  <c r="AK678" i="3"/>
  <c r="AQ678" i="3"/>
  <c r="AK679" i="3"/>
  <c r="AQ679" i="3"/>
  <c r="AK680" i="3"/>
  <c r="AQ680" i="3"/>
  <c r="AK681" i="3"/>
  <c r="AQ681" i="3"/>
  <c r="AK682" i="3"/>
  <c r="AQ682" i="3"/>
  <c r="AK683" i="3"/>
  <c r="AQ683" i="3"/>
  <c r="AK684" i="3"/>
  <c r="AQ684" i="3"/>
  <c r="AK685" i="3"/>
  <c r="AQ685" i="3"/>
  <c r="AK686" i="3"/>
  <c r="AQ686" i="3"/>
  <c r="AK687" i="3"/>
  <c r="AQ687" i="3"/>
  <c r="AK688" i="3"/>
  <c r="AQ688" i="3"/>
  <c r="AK689" i="3"/>
  <c r="AQ689" i="3"/>
  <c r="AK690" i="3"/>
  <c r="AQ690" i="3"/>
  <c r="AK691" i="3"/>
  <c r="AQ691" i="3"/>
  <c r="AK692" i="3"/>
  <c r="AQ692" i="3"/>
  <c r="AK693" i="3"/>
  <c r="AQ693" i="3"/>
  <c r="AK694" i="3"/>
  <c r="AQ694" i="3"/>
  <c r="AK695" i="3"/>
  <c r="AQ695" i="3"/>
  <c r="AK696" i="3"/>
  <c r="AQ696" i="3"/>
  <c r="AK697" i="3"/>
  <c r="AQ697" i="3"/>
  <c r="AK698" i="3"/>
  <c r="AQ698" i="3"/>
  <c r="AK699" i="3"/>
  <c r="AK700" i="3"/>
  <c r="AK701" i="3"/>
  <c r="AK702" i="3"/>
  <c r="AK703" i="3"/>
  <c r="AK704" i="3"/>
  <c r="AK705" i="3"/>
  <c r="AK706" i="3"/>
  <c r="AK707" i="3"/>
  <c r="AK708" i="3"/>
  <c r="AK709" i="3"/>
  <c r="AK710" i="3"/>
  <c r="AK711" i="3"/>
  <c r="AK712" i="3"/>
  <c r="AK713" i="3"/>
  <c r="AK714" i="3"/>
  <c r="AK715" i="3"/>
  <c r="AK716" i="3"/>
  <c r="AK717" i="3"/>
  <c r="AK718" i="3"/>
  <c r="AK719" i="3"/>
  <c r="AK720" i="3"/>
  <c r="AK721" i="3"/>
  <c r="AK722" i="3"/>
  <c r="AK723" i="3"/>
  <c r="AK724" i="3"/>
  <c r="AK725" i="3"/>
  <c r="AK726" i="3"/>
  <c r="AK727" i="3"/>
  <c r="AK728" i="3"/>
  <c r="AK729" i="3"/>
  <c r="AK730" i="3"/>
  <c r="AK731" i="3"/>
  <c r="AK732" i="3"/>
  <c r="AK733" i="3"/>
  <c r="AK734" i="3"/>
  <c r="AK735" i="3"/>
  <c r="AK736" i="3"/>
  <c r="AK737" i="3"/>
  <c r="AK738" i="3"/>
  <c r="AK739" i="3"/>
  <c r="AK740" i="3"/>
  <c r="AK741" i="3"/>
  <c r="AK742" i="3"/>
  <c r="AK743" i="3"/>
  <c r="AK744" i="3"/>
  <c r="AK745" i="3"/>
  <c r="AK746" i="3"/>
  <c r="AK747" i="3"/>
  <c r="AK748" i="3"/>
  <c r="AZ750" i="3"/>
  <c r="AT750" i="3"/>
  <c r="AZ753" i="3"/>
  <c r="AT753" i="3"/>
  <c r="AZ756" i="3"/>
  <c r="AT756" i="3"/>
  <c r="AP759" i="3"/>
  <c r="AN759" i="3"/>
  <c r="AJ761" i="3"/>
  <c r="AH761" i="3"/>
  <c r="AV762" i="3"/>
  <c r="AZ762" i="3"/>
  <c r="AT762" i="3"/>
  <c r="AF766" i="3"/>
  <c r="AJ766" i="3"/>
  <c r="AH766" i="3"/>
  <c r="AF769" i="3"/>
  <c r="AJ769" i="3"/>
  <c r="AH769" i="3"/>
  <c r="AF772" i="3"/>
  <c r="AJ772" i="3"/>
  <c r="AH772" i="3"/>
  <c r="AF775" i="3"/>
  <c r="AJ775" i="3"/>
  <c r="AH775" i="3"/>
  <c r="AF778" i="3"/>
  <c r="AJ778" i="3"/>
  <c r="AH778" i="3"/>
  <c r="AF781" i="3"/>
  <c r="AJ781" i="3"/>
  <c r="AH781" i="3"/>
  <c r="AF784" i="3"/>
  <c r="AJ784" i="3"/>
  <c r="AH784" i="3"/>
  <c r="AF787" i="3"/>
  <c r="AJ787" i="3"/>
  <c r="AH787" i="3"/>
  <c r="AF790" i="3"/>
  <c r="AJ790" i="3"/>
  <c r="AH790" i="3"/>
  <c r="AF793" i="3"/>
  <c r="AJ793" i="3"/>
  <c r="AH793" i="3"/>
  <c r="AF796" i="3"/>
  <c r="AJ796" i="3"/>
  <c r="AH796" i="3"/>
  <c r="AF799" i="3"/>
  <c r="AJ799" i="3"/>
  <c r="AH799" i="3"/>
  <c r="AF802" i="3"/>
  <c r="AJ802" i="3"/>
  <c r="AH802" i="3"/>
  <c r="AF805" i="3"/>
  <c r="AJ805" i="3"/>
  <c r="AH805" i="3"/>
  <c r="AF808" i="3"/>
  <c r="AJ808" i="3"/>
  <c r="AH808" i="3"/>
  <c r="AF811" i="3"/>
  <c r="AJ811" i="3"/>
  <c r="AH811" i="3"/>
  <c r="AF814" i="3"/>
  <c r="AJ814" i="3"/>
  <c r="AH814" i="3"/>
  <c r="AF817" i="3"/>
  <c r="AJ817" i="3"/>
  <c r="AH817" i="3"/>
  <c r="AF820" i="3"/>
  <c r="AJ820" i="3"/>
  <c r="AH820" i="3"/>
  <c r="AF823" i="3"/>
  <c r="AJ823" i="3"/>
  <c r="AH823" i="3"/>
  <c r="AF826" i="3"/>
  <c r="AJ826" i="3"/>
  <c r="AH826" i="3"/>
  <c r="AF829" i="3"/>
  <c r="AJ829" i="3"/>
  <c r="AH829" i="3"/>
  <c r="AF832" i="3"/>
  <c r="AJ832" i="3"/>
  <c r="AH832" i="3"/>
  <c r="AF835" i="3"/>
  <c r="AJ835" i="3"/>
  <c r="AH835" i="3"/>
  <c r="AF838" i="3"/>
  <c r="AJ838" i="3"/>
  <c r="AH838" i="3"/>
  <c r="AF841" i="3"/>
  <c r="AJ841" i="3"/>
  <c r="AH841" i="3"/>
  <c r="AF844" i="3"/>
  <c r="AJ844" i="3"/>
  <c r="AH844" i="3"/>
  <c r="AF847" i="3"/>
  <c r="AJ847" i="3"/>
  <c r="AH847" i="3"/>
  <c r="AR865" i="3"/>
  <c r="AL865" i="3"/>
  <c r="AQ865" i="3"/>
  <c r="AP865" i="3"/>
  <c r="AO865" i="3"/>
  <c r="AN865" i="3"/>
  <c r="AR871" i="3"/>
  <c r="AL871" i="3"/>
  <c r="AQ871" i="3"/>
  <c r="AP871" i="3"/>
  <c r="AO871" i="3"/>
  <c r="AN871" i="3"/>
  <c r="AL457" i="3"/>
  <c r="AR457" i="3"/>
  <c r="AL458" i="3"/>
  <c r="AR458" i="3"/>
  <c r="AL459" i="3"/>
  <c r="AR459" i="3"/>
  <c r="AL460" i="3"/>
  <c r="AR460" i="3"/>
  <c r="AL461" i="3"/>
  <c r="AR461" i="3"/>
  <c r="AF462" i="3"/>
  <c r="AL462" i="3"/>
  <c r="AR462" i="3"/>
  <c r="AF463" i="3"/>
  <c r="AL463" i="3"/>
  <c r="AR463" i="3"/>
  <c r="AF464" i="3"/>
  <c r="AL464" i="3"/>
  <c r="AR464" i="3"/>
  <c r="AF465" i="3"/>
  <c r="AL465" i="3"/>
  <c r="AR465" i="3"/>
  <c r="AF466" i="3"/>
  <c r="AL466" i="3"/>
  <c r="AR466" i="3"/>
  <c r="AF467" i="3"/>
  <c r="AL467" i="3"/>
  <c r="AR467" i="3"/>
  <c r="AF468" i="3"/>
  <c r="AL468" i="3"/>
  <c r="AR468" i="3"/>
  <c r="AF469" i="3"/>
  <c r="AL469" i="3"/>
  <c r="AR469" i="3"/>
  <c r="AF470" i="3"/>
  <c r="AL470" i="3"/>
  <c r="AR470" i="3"/>
  <c r="AF471" i="3"/>
  <c r="AL471" i="3"/>
  <c r="AR471" i="3"/>
  <c r="AF472" i="3"/>
  <c r="AL472" i="3"/>
  <c r="AR472" i="3"/>
  <c r="AF473" i="3"/>
  <c r="AL473" i="3"/>
  <c r="AR473" i="3"/>
  <c r="AF474" i="3"/>
  <c r="AL474" i="3"/>
  <c r="AR474" i="3"/>
  <c r="AF475" i="3"/>
  <c r="AL475" i="3"/>
  <c r="AR475" i="3"/>
  <c r="AF476" i="3"/>
  <c r="AL476" i="3"/>
  <c r="AR476" i="3"/>
  <c r="AF477" i="3"/>
  <c r="AL477" i="3"/>
  <c r="AR477" i="3"/>
  <c r="AF478" i="3"/>
  <c r="AL478" i="3"/>
  <c r="AR478" i="3"/>
  <c r="AF479" i="3"/>
  <c r="AL479" i="3"/>
  <c r="AR479" i="3"/>
  <c r="AF480" i="3"/>
  <c r="AL480" i="3"/>
  <c r="AR480" i="3"/>
  <c r="AF481" i="3"/>
  <c r="AL481" i="3"/>
  <c r="AR481" i="3"/>
  <c r="AF482" i="3"/>
  <c r="AL482" i="3"/>
  <c r="AR482" i="3"/>
  <c r="AF483" i="3"/>
  <c r="AL483" i="3"/>
  <c r="AR483" i="3"/>
  <c r="AF484" i="3"/>
  <c r="AL484" i="3"/>
  <c r="AR484" i="3"/>
  <c r="AF485" i="3"/>
  <c r="AL485" i="3"/>
  <c r="AR485" i="3"/>
  <c r="AF486" i="3"/>
  <c r="AL486" i="3"/>
  <c r="AR486" i="3"/>
  <c r="AF487" i="3"/>
  <c r="AL487" i="3"/>
  <c r="AR487" i="3"/>
  <c r="AF488" i="3"/>
  <c r="AL488" i="3"/>
  <c r="AR488" i="3"/>
  <c r="AF489" i="3"/>
  <c r="AL489" i="3"/>
  <c r="AR489" i="3"/>
  <c r="AF490" i="3"/>
  <c r="AL490" i="3"/>
  <c r="AR490" i="3"/>
  <c r="AF491" i="3"/>
  <c r="AL491" i="3"/>
  <c r="AR491" i="3"/>
  <c r="AF492" i="3"/>
  <c r="AL492" i="3"/>
  <c r="AR492" i="3"/>
  <c r="AF493" i="3"/>
  <c r="AL493" i="3"/>
  <c r="AR493" i="3"/>
  <c r="AF494" i="3"/>
  <c r="AL494" i="3"/>
  <c r="AR494" i="3"/>
  <c r="AF495" i="3"/>
  <c r="AL495" i="3"/>
  <c r="AR495" i="3"/>
  <c r="AF496" i="3"/>
  <c r="AL496" i="3"/>
  <c r="AR496" i="3"/>
  <c r="AF497" i="3"/>
  <c r="AL497" i="3"/>
  <c r="AR497" i="3"/>
  <c r="AF498" i="3"/>
  <c r="AL498" i="3"/>
  <c r="AR498" i="3"/>
  <c r="AF499" i="3"/>
  <c r="AL499" i="3"/>
  <c r="AR499" i="3"/>
  <c r="AF500" i="3"/>
  <c r="AL500" i="3"/>
  <c r="AR500" i="3"/>
  <c r="AF501" i="3"/>
  <c r="AL501" i="3"/>
  <c r="AR501" i="3"/>
  <c r="AF502" i="3"/>
  <c r="AL502" i="3"/>
  <c r="AR502" i="3"/>
  <c r="AF503" i="3"/>
  <c r="AL503" i="3"/>
  <c r="AR503" i="3"/>
  <c r="AF504" i="3"/>
  <c r="AL504" i="3"/>
  <c r="AR504" i="3"/>
  <c r="AF505" i="3"/>
  <c r="AL505" i="3"/>
  <c r="AR505" i="3"/>
  <c r="AF506" i="3"/>
  <c r="AL506" i="3"/>
  <c r="AR506" i="3"/>
  <c r="AF507" i="3"/>
  <c r="AL507" i="3"/>
  <c r="AR507" i="3"/>
  <c r="AF508" i="3"/>
  <c r="AL508" i="3"/>
  <c r="AR508" i="3"/>
  <c r="AF509" i="3"/>
  <c r="AL509" i="3"/>
  <c r="AR509" i="3"/>
  <c r="AF510" i="3"/>
  <c r="AL510" i="3"/>
  <c r="AR510" i="3"/>
  <c r="AF511" i="3"/>
  <c r="AL511" i="3"/>
  <c r="AR511" i="3"/>
  <c r="AF512" i="3"/>
  <c r="AL512" i="3"/>
  <c r="AR512" i="3"/>
  <c r="AF513" i="3"/>
  <c r="AL513" i="3"/>
  <c r="AR513" i="3"/>
  <c r="AF514" i="3"/>
  <c r="AL514" i="3"/>
  <c r="AR514" i="3"/>
  <c r="AF515" i="3"/>
  <c r="AL515" i="3"/>
  <c r="AR515" i="3"/>
  <c r="AF516" i="3"/>
  <c r="AL516" i="3"/>
  <c r="AR516" i="3"/>
  <c r="AF517" i="3"/>
  <c r="AL517" i="3"/>
  <c r="AR517" i="3"/>
  <c r="AF518" i="3"/>
  <c r="AL518" i="3"/>
  <c r="AR518" i="3"/>
  <c r="AF519" i="3"/>
  <c r="AL519" i="3"/>
  <c r="AR519" i="3"/>
  <c r="AF520" i="3"/>
  <c r="AL520" i="3"/>
  <c r="AR520" i="3"/>
  <c r="AF521" i="3"/>
  <c r="AL521" i="3"/>
  <c r="AR521" i="3"/>
  <c r="AF522" i="3"/>
  <c r="AL522" i="3"/>
  <c r="AR522" i="3"/>
  <c r="AF523" i="3"/>
  <c r="AL523" i="3"/>
  <c r="AR523" i="3"/>
  <c r="AF524" i="3"/>
  <c r="AL524" i="3"/>
  <c r="AR524" i="3"/>
  <c r="AF525" i="3"/>
  <c r="AL525" i="3"/>
  <c r="AR525" i="3"/>
  <c r="AF526" i="3"/>
  <c r="AL526" i="3"/>
  <c r="AR526" i="3"/>
  <c r="AF527" i="3"/>
  <c r="AL527" i="3"/>
  <c r="AR527" i="3"/>
  <c r="AF528" i="3"/>
  <c r="AL528" i="3"/>
  <c r="AR528" i="3"/>
  <c r="AF529" i="3"/>
  <c r="AL529" i="3"/>
  <c r="AR529" i="3"/>
  <c r="AF530" i="3"/>
  <c r="AL530" i="3"/>
  <c r="AR530" i="3"/>
  <c r="AF531" i="3"/>
  <c r="AL531" i="3"/>
  <c r="AR531" i="3"/>
  <c r="AF532" i="3"/>
  <c r="AL532" i="3"/>
  <c r="AR532" i="3"/>
  <c r="AF533" i="3"/>
  <c r="AL533" i="3"/>
  <c r="AR533" i="3"/>
  <c r="AF534" i="3"/>
  <c r="AL534" i="3"/>
  <c r="AR534" i="3"/>
  <c r="AF535" i="3"/>
  <c r="AL535" i="3"/>
  <c r="AR535" i="3"/>
  <c r="AF536" i="3"/>
  <c r="AL536" i="3"/>
  <c r="AR536" i="3"/>
  <c r="AF537" i="3"/>
  <c r="AL537" i="3"/>
  <c r="AR537" i="3"/>
  <c r="AF538" i="3"/>
  <c r="AL538" i="3"/>
  <c r="AR538" i="3"/>
  <c r="AF539" i="3"/>
  <c r="AL539" i="3"/>
  <c r="AR539" i="3"/>
  <c r="AF540" i="3"/>
  <c r="AL540" i="3"/>
  <c r="AR540" i="3"/>
  <c r="AF541" i="3"/>
  <c r="AL541" i="3"/>
  <c r="AR541" i="3"/>
  <c r="AF542" i="3"/>
  <c r="AL542" i="3"/>
  <c r="AR542" i="3"/>
  <c r="AF543" i="3"/>
  <c r="AL543" i="3"/>
  <c r="AR543" i="3"/>
  <c r="AF544" i="3"/>
  <c r="AL544" i="3"/>
  <c r="AR544" i="3"/>
  <c r="AF545" i="3"/>
  <c r="AL545" i="3"/>
  <c r="AR545" i="3"/>
  <c r="AF546" i="3"/>
  <c r="AL546" i="3"/>
  <c r="AR546" i="3"/>
  <c r="AF547" i="3"/>
  <c r="AL547" i="3"/>
  <c r="AR547" i="3"/>
  <c r="AF548" i="3"/>
  <c r="AL548" i="3"/>
  <c r="AR548" i="3"/>
  <c r="AF549" i="3"/>
  <c r="AL549" i="3"/>
  <c r="AR549" i="3"/>
  <c r="AF550" i="3"/>
  <c r="AL550" i="3"/>
  <c r="AR550" i="3"/>
  <c r="AF551" i="3"/>
  <c r="AL551" i="3"/>
  <c r="AR551" i="3"/>
  <c r="AF552" i="3"/>
  <c r="AL552" i="3"/>
  <c r="AR552" i="3"/>
  <c r="AF553" i="3"/>
  <c r="AL553" i="3"/>
  <c r="AR553" i="3"/>
  <c r="AF554" i="3"/>
  <c r="AL554" i="3"/>
  <c r="AR554" i="3"/>
  <c r="AF555" i="3"/>
  <c r="AL555" i="3"/>
  <c r="AR555" i="3"/>
  <c r="AF556" i="3"/>
  <c r="AL556" i="3"/>
  <c r="AR556" i="3"/>
  <c r="AF557" i="3"/>
  <c r="AL557" i="3"/>
  <c r="AR557" i="3"/>
  <c r="AF558" i="3"/>
  <c r="AL558" i="3"/>
  <c r="AR558" i="3"/>
  <c r="AF559" i="3"/>
  <c r="AL559" i="3"/>
  <c r="AR559" i="3"/>
  <c r="AF560" i="3"/>
  <c r="AL560" i="3"/>
  <c r="AR560" i="3"/>
  <c r="AF561" i="3"/>
  <c r="AL561" i="3"/>
  <c r="AR561" i="3"/>
  <c r="AF562" i="3"/>
  <c r="AL562" i="3"/>
  <c r="AR562" i="3"/>
  <c r="AF563" i="3"/>
  <c r="AL563" i="3"/>
  <c r="AR563" i="3"/>
  <c r="AF564" i="3"/>
  <c r="AL564" i="3"/>
  <c r="AR564" i="3"/>
  <c r="AF565" i="3"/>
  <c r="AL565" i="3"/>
  <c r="AR565" i="3"/>
  <c r="AF566" i="3"/>
  <c r="AL566" i="3"/>
  <c r="AR566" i="3"/>
  <c r="AF567" i="3"/>
  <c r="AL567" i="3"/>
  <c r="AR567" i="3"/>
  <c r="AF568" i="3"/>
  <c r="AL568" i="3"/>
  <c r="AR568" i="3"/>
  <c r="AF569" i="3"/>
  <c r="AL569" i="3"/>
  <c r="AR569" i="3"/>
  <c r="AF570" i="3"/>
  <c r="AL570" i="3"/>
  <c r="AR570" i="3"/>
  <c r="AF571" i="3"/>
  <c r="AL571" i="3"/>
  <c r="AR571" i="3"/>
  <c r="AF572" i="3"/>
  <c r="AL572" i="3"/>
  <c r="AR572" i="3"/>
  <c r="AF573" i="3"/>
  <c r="AL573" i="3"/>
  <c r="AR573" i="3"/>
  <c r="AF574" i="3"/>
  <c r="AL574" i="3"/>
  <c r="AR574" i="3"/>
  <c r="AF575" i="3"/>
  <c r="AL575" i="3"/>
  <c r="AR575" i="3"/>
  <c r="AF576" i="3"/>
  <c r="AL576" i="3"/>
  <c r="AR576" i="3"/>
  <c r="AF577" i="3"/>
  <c r="AL577" i="3"/>
  <c r="AR577" i="3"/>
  <c r="AF578" i="3"/>
  <c r="AL578" i="3"/>
  <c r="AR578" i="3"/>
  <c r="AF579" i="3"/>
  <c r="AL579" i="3"/>
  <c r="AR579" i="3"/>
  <c r="AF580" i="3"/>
  <c r="AL580" i="3"/>
  <c r="AR580" i="3"/>
  <c r="AF581" i="3"/>
  <c r="AL581" i="3"/>
  <c r="AR581" i="3"/>
  <c r="AF582" i="3"/>
  <c r="AL582" i="3"/>
  <c r="AR582" i="3"/>
  <c r="AF583" i="3"/>
  <c r="AL583" i="3"/>
  <c r="AR583" i="3"/>
  <c r="AF584" i="3"/>
  <c r="AL584" i="3"/>
  <c r="AR584" i="3"/>
  <c r="AF585" i="3"/>
  <c r="AL585" i="3"/>
  <c r="AR585" i="3"/>
  <c r="AF586" i="3"/>
  <c r="AL586" i="3"/>
  <c r="AR586" i="3"/>
  <c r="AF587" i="3"/>
  <c r="AL587" i="3"/>
  <c r="AR587" i="3"/>
  <c r="AF588" i="3"/>
  <c r="AL588" i="3"/>
  <c r="AR588" i="3"/>
  <c r="AF589" i="3"/>
  <c r="AL589" i="3"/>
  <c r="AR589" i="3"/>
  <c r="AF590" i="3"/>
  <c r="AL590" i="3"/>
  <c r="AR590" i="3"/>
  <c r="AF591" i="3"/>
  <c r="AL591" i="3"/>
  <c r="AR591" i="3"/>
  <c r="AF592" i="3"/>
  <c r="AL592" i="3"/>
  <c r="AR592" i="3"/>
  <c r="AF593" i="3"/>
  <c r="AL593" i="3"/>
  <c r="AR593" i="3"/>
  <c r="AF594" i="3"/>
  <c r="AL594" i="3"/>
  <c r="AR594" i="3"/>
  <c r="AF595" i="3"/>
  <c r="AL595" i="3"/>
  <c r="AR595" i="3"/>
  <c r="AF596" i="3"/>
  <c r="AL596" i="3"/>
  <c r="AR596" i="3"/>
  <c r="AF597" i="3"/>
  <c r="AL597" i="3"/>
  <c r="AR597" i="3"/>
  <c r="AF598" i="3"/>
  <c r="AL598" i="3"/>
  <c r="AR598" i="3"/>
  <c r="AF599" i="3"/>
  <c r="AL599" i="3"/>
  <c r="AR599" i="3"/>
  <c r="AF600" i="3"/>
  <c r="AL600" i="3"/>
  <c r="AR600" i="3"/>
  <c r="AF601" i="3"/>
  <c r="AL601" i="3"/>
  <c r="AR601" i="3"/>
  <c r="AF602" i="3"/>
  <c r="AL602" i="3"/>
  <c r="AR602" i="3"/>
  <c r="AF603" i="3"/>
  <c r="AL603" i="3"/>
  <c r="AR603" i="3"/>
  <c r="AF604" i="3"/>
  <c r="AL604" i="3"/>
  <c r="AR604" i="3"/>
  <c r="AF605" i="3"/>
  <c r="AL605" i="3"/>
  <c r="AR605" i="3"/>
  <c r="AF606" i="3"/>
  <c r="AL606" i="3"/>
  <c r="AR606" i="3"/>
  <c r="AF607" i="3"/>
  <c r="AL607" i="3"/>
  <c r="AR607" i="3"/>
  <c r="AF608" i="3"/>
  <c r="AL608" i="3"/>
  <c r="AR608" i="3"/>
  <c r="AF609" i="3"/>
  <c r="AL609" i="3"/>
  <c r="AR609" i="3"/>
  <c r="AF610" i="3"/>
  <c r="AL610" i="3"/>
  <c r="AR610" i="3"/>
  <c r="AF611" i="3"/>
  <c r="AL611" i="3"/>
  <c r="AR611" i="3"/>
  <c r="AF612" i="3"/>
  <c r="AL612" i="3"/>
  <c r="AR612" i="3"/>
  <c r="AF613" i="3"/>
  <c r="AL613" i="3"/>
  <c r="AR613" i="3"/>
  <c r="AF614" i="3"/>
  <c r="AL614" i="3"/>
  <c r="AR614" i="3"/>
  <c r="AF615" i="3"/>
  <c r="AL615" i="3"/>
  <c r="AR615" i="3"/>
  <c r="AF616" i="3"/>
  <c r="AL616" i="3"/>
  <c r="AR616" i="3"/>
  <c r="AF617" i="3"/>
  <c r="AL617" i="3"/>
  <c r="AR617" i="3"/>
  <c r="AF618" i="3"/>
  <c r="AL618" i="3"/>
  <c r="AR618" i="3"/>
  <c r="AF619" i="3"/>
  <c r="AL619" i="3"/>
  <c r="AR619" i="3"/>
  <c r="AF620" i="3"/>
  <c r="AL620" i="3"/>
  <c r="AR620" i="3"/>
  <c r="AF621" i="3"/>
  <c r="AL621" i="3"/>
  <c r="AR621" i="3"/>
  <c r="AF622" i="3"/>
  <c r="AL622" i="3"/>
  <c r="AR622" i="3"/>
  <c r="AF623" i="3"/>
  <c r="AL623" i="3"/>
  <c r="AR623" i="3"/>
  <c r="AF624" i="3"/>
  <c r="AL624" i="3"/>
  <c r="AR624" i="3"/>
  <c r="AF625" i="3"/>
  <c r="AL625" i="3"/>
  <c r="AR625" i="3"/>
  <c r="AF626" i="3"/>
  <c r="AL626" i="3"/>
  <c r="AR626" i="3"/>
  <c r="AF627" i="3"/>
  <c r="AL627" i="3"/>
  <c r="AR627" i="3"/>
  <c r="AF628" i="3"/>
  <c r="AL628" i="3"/>
  <c r="AR628" i="3"/>
  <c r="AF629" i="3"/>
  <c r="AL629" i="3"/>
  <c r="AR629" i="3"/>
  <c r="AF630" i="3"/>
  <c r="AL630" i="3"/>
  <c r="AR630" i="3"/>
  <c r="AF631" i="3"/>
  <c r="AL631" i="3"/>
  <c r="AR631" i="3"/>
  <c r="AF632" i="3"/>
  <c r="AL632" i="3"/>
  <c r="AR632" i="3"/>
  <c r="AF633" i="3"/>
  <c r="AL633" i="3"/>
  <c r="AR633" i="3"/>
  <c r="AF634" i="3"/>
  <c r="AL634" i="3"/>
  <c r="AR634" i="3"/>
  <c r="AF635" i="3"/>
  <c r="AL635" i="3"/>
  <c r="AR635" i="3"/>
  <c r="AF636" i="3"/>
  <c r="AL636" i="3"/>
  <c r="AR636" i="3"/>
  <c r="AF637" i="3"/>
  <c r="AL637" i="3"/>
  <c r="AR637" i="3"/>
  <c r="AF638" i="3"/>
  <c r="AL638" i="3"/>
  <c r="AR638" i="3"/>
  <c r="AF639" i="3"/>
  <c r="AL639" i="3"/>
  <c r="AR639" i="3"/>
  <c r="AF640" i="3"/>
  <c r="AL640" i="3"/>
  <c r="AR640" i="3"/>
  <c r="AF641" i="3"/>
  <c r="AL641" i="3"/>
  <c r="AR641" i="3"/>
  <c r="AF642" i="3"/>
  <c r="AL642" i="3"/>
  <c r="AR642" i="3"/>
  <c r="AF643" i="3"/>
  <c r="AL643" i="3"/>
  <c r="AR643" i="3"/>
  <c r="AF644" i="3"/>
  <c r="AL644" i="3"/>
  <c r="AR644" i="3"/>
  <c r="AF645" i="3"/>
  <c r="AL645" i="3"/>
  <c r="AR645" i="3"/>
  <c r="AF646" i="3"/>
  <c r="AL646" i="3"/>
  <c r="AR646" i="3"/>
  <c r="AF647" i="3"/>
  <c r="AL647" i="3"/>
  <c r="AR647" i="3"/>
  <c r="AF648" i="3"/>
  <c r="AL648" i="3"/>
  <c r="AR648" i="3"/>
  <c r="AF649" i="3"/>
  <c r="AL649" i="3"/>
  <c r="AR649" i="3"/>
  <c r="AF650" i="3"/>
  <c r="AL650" i="3"/>
  <c r="AR650" i="3"/>
  <c r="AF651" i="3"/>
  <c r="AL651" i="3"/>
  <c r="AR651" i="3"/>
  <c r="AF652" i="3"/>
  <c r="AL652" i="3"/>
  <c r="AR652" i="3"/>
  <c r="AF653" i="3"/>
  <c r="AL653" i="3"/>
  <c r="AR653" i="3"/>
  <c r="AF654" i="3"/>
  <c r="AL654" i="3"/>
  <c r="AR654" i="3"/>
  <c r="AF655" i="3"/>
  <c r="AL655" i="3"/>
  <c r="AR655" i="3"/>
  <c r="AF656" i="3"/>
  <c r="AL656" i="3"/>
  <c r="AR656" i="3"/>
  <c r="AF657" i="3"/>
  <c r="AL657" i="3"/>
  <c r="AR657" i="3"/>
  <c r="AF658" i="3"/>
  <c r="AL658" i="3"/>
  <c r="AR658" i="3"/>
  <c r="AF659" i="3"/>
  <c r="AL659" i="3"/>
  <c r="AR659" i="3"/>
  <c r="AF660" i="3"/>
  <c r="AL660" i="3"/>
  <c r="AR660" i="3"/>
  <c r="AF661" i="3"/>
  <c r="AL661" i="3"/>
  <c r="AR661" i="3"/>
  <c r="AF662" i="3"/>
  <c r="AL662" i="3"/>
  <c r="AR662" i="3"/>
  <c r="AF663" i="3"/>
  <c r="AL663" i="3"/>
  <c r="AR663" i="3"/>
  <c r="AF664" i="3"/>
  <c r="AL664" i="3"/>
  <c r="AR664" i="3"/>
  <c r="AF665" i="3"/>
  <c r="AL665" i="3"/>
  <c r="AR665" i="3"/>
  <c r="AF666" i="3"/>
  <c r="AL666" i="3"/>
  <c r="AR666" i="3"/>
  <c r="AF667" i="3"/>
  <c r="AL667" i="3"/>
  <c r="AR667" i="3"/>
  <c r="AF668" i="3"/>
  <c r="AL668" i="3"/>
  <c r="AR668" i="3"/>
  <c r="AF669" i="3"/>
  <c r="AL669" i="3"/>
  <c r="AR669" i="3"/>
  <c r="AF670" i="3"/>
  <c r="AL670" i="3"/>
  <c r="AR670" i="3"/>
  <c r="AF671" i="3"/>
  <c r="AL671" i="3"/>
  <c r="AR671" i="3"/>
  <c r="AF672" i="3"/>
  <c r="AL672" i="3"/>
  <c r="AR672" i="3"/>
  <c r="AF673" i="3"/>
  <c r="AL673" i="3"/>
  <c r="AR673" i="3"/>
  <c r="AF674" i="3"/>
  <c r="AL674" i="3"/>
  <c r="AR674" i="3"/>
  <c r="AF675" i="3"/>
  <c r="AL675" i="3"/>
  <c r="AR675" i="3"/>
  <c r="AF676" i="3"/>
  <c r="AL676" i="3"/>
  <c r="AR676" i="3"/>
  <c r="AF677" i="3"/>
  <c r="AL677" i="3"/>
  <c r="AR677" i="3"/>
  <c r="AF678" i="3"/>
  <c r="AL678" i="3"/>
  <c r="AR678" i="3"/>
  <c r="AF679" i="3"/>
  <c r="AL679" i="3"/>
  <c r="AR679" i="3"/>
  <c r="AF680" i="3"/>
  <c r="AL680" i="3"/>
  <c r="AR680" i="3"/>
  <c r="AF681" i="3"/>
  <c r="AL681" i="3"/>
  <c r="AR681" i="3"/>
  <c r="AF682" i="3"/>
  <c r="AL682" i="3"/>
  <c r="AR682" i="3"/>
  <c r="AF683" i="3"/>
  <c r="AL683" i="3"/>
  <c r="AR683" i="3"/>
  <c r="AF684" i="3"/>
  <c r="AL684" i="3"/>
  <c r="AR684" i="3"/>
  <c r="AF685" i="3"/>
  <c r="AL685" i="3"/>
  <c r="AR685" i="3"/>
  <c r="AF686" i="3"/>
  <c r="AL686" i="3"/>
  <c r="AR686" i="3"/>
  <c r="AF687" i="3"/>
  <c r="AL687" i="3"/>
  <c r="AR687" i="3"/>
  <c r="AF688" i="3"/>
  <c r="AL688" i="3"/>
  <c r="AR688" i="3"/>
  <c r="AF689" i="3"/>
  <c r="AL689" i="3"/>
  <c r="AR689" i="3"/>
  <c r="AF690" i="3"/>
  <c r="AL690" i="3"/>
  <c r="AR690" i="3"/>
  <c r="AF691" i="3"/>
  <c r="AL691" i="3"/>
  <c r="AR691" i="3"/>
  <c r="AF692" i="3"/>
  <c r="AL692" i="3"/>
  <c r="AR692" i="3"/>
  <c r="AF693" i="3"/>
  <c r="AL693" i="3"/>
  <c r="AR693" i="3"/>
  <c r="AF694" i="3"/>
  <c r="AL694" i="3"/>
  <c r="AR694" i="3"/>
  <c r="AF695" i="3"/>
  <c r="AL695" i="3"/>
  <c r="AR695" i="3"/>
  <c r="AF696" i="3"/>
  <c r="AL696" i="3"/>
  <c r="AR696" i="3"/>
  <c r="AF697" i="3"/>
  <c r="AL697" i="3"/>
  <c r="AR697" i="3"/>
  <c r="AF698" i="3"/>
  <c r="AL698" i="3"/>
  <c r="AR698" i="3"/>
  <c r="AF699" i="3"/>
  <c r="AL699" i="3"/>
  <c r="AR699" i="3"/>
  <c r="AF700" i="3"/>
  <c r="AL700" i="3"/>
  <c r="AR700" i="3"/>
  <c r="AF701" i="3"/>
  <c r="AL701" i="3"/>
  <c r="AR701" i="3"/>
  <c r="AF702" i="3"/>
  <c r="AL702" i="3"/>
  <c r="AR702" i="3"/>
  <c r="AF703" i="3"/>
  <c r="AL703" i="3"/>
  <c r="AR703" i="3"/>
  <c r="AF704" i="3"/>
  <c r="AL704" i="3"/>
  <c r="AR704" i="3"/>
  <c r="AF705" i="3"/>
  <c r="AL705" i="3"/>
  <c r="AR705" i="3"/>
  <c r="AF706" i="3"/>
  <c r="AL706" i="3"/>
  <c r="AR706" i="3"/>
  <c r="AF707" i="3"/>
  <c r="AL707" i="3"/>
  <c r="AR707" i="3"/>
  <c r="AF708" i="3"/>
  <c r="AL708" i="3"/>
  <c r="AR708" i="3"/>
  <c r="AF709" i="3"/>
  <c r="AL709" i="3"/>
  <c r="AR709" i="3"/>
  <c r="AF710" i="3"/>
  <c r="AL710" i="3"/>
  <c r="AR710" i="3"/>
  <c r="AF711" i="3"/>
  <c r="AL711" i="3"/>
  <c r="AR711" i="3"/>
  <c r="AF712" i="3"/>
  <c r="AL712" i="3"/>
  <c r="AR712" i="3"/>
  <c r="AF713" i="3"/>
  <c r="AL713" i="3"/>
  <c r="AR713" i="3"/>
  <c r="AF714" i="3"/>
  <c r="AL714" i="3"/>
  <c r="AR714" i="3"/>
  <c r="AF715" i="3"/>
  <c r="AL715" i="3"/>
  <c r="AR715" i="3"/>
  <c r="AF716" i="3"/>
  <c r="AL716" i="3"/>
  <c r="AR716" i="3"/>
  <c r="AF717" i="3"/>
  <c r="AL717" i="3"/>
  <c r="AR717" i="3"/>
  <c r="AF718" i="3"/>
  <c r="AL718" i="3"/>
  <c r="AR718" i="3"/>
  <c r="AF719" i="3"/>
  <c r="AL719" i="3"/>
  <c r="AR719" i="3"/>
  <c r="AF720" i="3"/>
  <c r="AL720" i="3"/>
  <c r="AR720" i="3"/>
  <c r="AF721" i="3"/>
  <c r="AL721" i="3"/>
  <c r="AR721" i="3"/>
  <c r="AF722" i="3"/>
  <c r="AL722" i="3"/>
  <c r="AR722" i="3"/>
  <c r="AF723" i="3"/>
  <c r="AL723" i="3"/>
  <c r="AR723" i="3"/>
  <c r="AF724" i="3"/>
  <c r="AL724" i="3"/>
  <c r="AR724" i="3"/>
  <c r="AF725" i="3"/>
  <c r="AL725" i="3"/>
  <c r="AR725" i="3"/>
  <c r="AF726" i="3"/>
  <c r="AL726" i="3"/>
  <c r="AR726" i="3"/>
  <c r="AF727" i="3"/>
  <c r="AL727" i="3"/>
  <c r="AR727" i="3"/>
  <c r="AF728" i="3"/>
  <c r="AL728" i="3"/>
  <c r="AR728" i="3"/>
  <c r="AF729" i="3"/>
  <c r="AL729" i="3"/>
  <c r="AR729" i="3"/>
  <c r="AF730" i="3"/>
  <c r="AL730" i="3"/>
  <c r="AR730" i="3"/>
  <c r="AF731" i="3"/>
  <c r="AL731" i="3"/>
  <c r="AR731" i="3"/>
  <c r="AF732" i="3"/>
  <c r="AL732" i="3"/>
  <c r="AR732" i="3"/>
  <c r="AF733" i="3"/>
  <c r="AL733" i="3"/>
  <c r="AR733" i="3"/>
  <c r="AF734" i="3"/>
  <c r="AL734" i="3"/>
  <c r="AR734" i="3"/>
  <c r="AF735" i="3"/>
  <c r="AL735" i="3"/>
  <c r="AR735" i="3"/>
  <c r="AF736" i="3"/>
  <c r="AL736" i="3"/>
  <c r="AR736" i="3"/>
  <c r="AF737" i="3"/>
  <c r="AL737" i="3"/>
  <c r="AR737" i="3"/>
  <c r="AF738" i="3"/>
  <c r="AL738" i="3"/>
  <c r="AR738" i="3"/>
  <c r="AF739" i="3"/>
  <c r="AL739" i="3"/>
  <c r="AR739" i="3"/>
  <c r="AF740" i="3"/>
  <c r="AL740" i="3"/>
  <c r="AR740" i="3"/>
  <c r="AF741" i="3"/>
  <c r="AL741" i="3"/>
  <c r="AR741" i="3"/>
  <c r="AF742" i="3"/>
  <c r="AL742" i="3"/>
  <c r="AR742" i="3"/>
  <c r="AF743" i="3"/>
  <c r="AL743" i="3"/>
  <c r="AR743" i="3"/>
  <c r="AF744" i="3"/>
  <c r="AL744" i="3"/>
  <c r="AR744" i="3"/>
  <c r="AF745" i="3"/>
  <c r="AL745" i="3"/>
  <c r="AR745" i="3"/>
  <c r="AF746" i="3"/>
  <c r="AL746" i="3"/>
  <c r="AR746" i="3"/>
  <c r="AF747" i="3"/>
  <c r="AL747" i="3"/>
  <c r="AR747" i="3"/>
  <c r="AF748" i="3"/>
  <c r="AL748" i="3"/>
  <c r="AR748" i="3"/>
  <c r="AF749" i="3"/>
  <c r="AM749" i="3"/>
  <c r="AU749" i="3"/>
  <c r="AK750" i="3"/>
  <c r="AR750" i="3"/>
  <c r="AY750" i="3"/>
  <c r="AI751" i="3"/>
  <c r="AP751" i="3"/>
  <c r="AF752" i="3"/>
  <c r="AM752" i="3"/>
  <c r="AU752" i="3"/>
  <c r="AK753" i="3"/>
  <c r="AR753" i="3"/>
  <c r="AY753" i="3"/>
  <c r="AI754" i="3"/>
  <c r="AP754" i="3"/>
  <c r="AF755" i="3"/>
  <c r="AM755" i="3"/>
  <c r="AU755" i="3"/>
  <c r="AK756" i="3"/>
  <c r="AR756" i="3"/>
  <c r="AY756" i="3"/>
  <c r="AP758" i="3"/>
  <c r="AN758" i="3"/>
  <c r="AL759" i="3"/>
  <c r="AJ760" i="3"/>
  <c r="AH760" i="3"/>
  <c r="AF761" i="3"/>
  <c r="AO761" i="3"/>
  <c r="AV761" i="3"/>
  <c r="AZ761" i="3"/>
  <c r="AT761" i="3"/>
  <c r="AY762" i="3"/>
  <c r="AP764" i="3"/>
  <c r="AN764" i="3"/>
  <c r="AG766" i="3"/>
  <c r="AR766" i="3"/>
  <c r="AL766" i="3"/>
  <c r="AP766" i="3"/>
  <c r="AN766" i="3"/>
  <c r="AG769" i="3"/>
  <c r="AR769" i="3"/>
  <c r="AL769" i="3"/>
  <c r="AP769" i="3"/>
  <c r="AN769" i="3"/>
  <c r="AG772" i="3"/>
  <c r="AR772" i="3"/>
  <c r="AL772" i="3"/>
  <c r="AP772" i="3"/>
  <c r="AN772" i="3"/>
  <c r="AG775" i="3"/>
  <c r="AR775" i="3"/>
  <c r="AL775" i="3"/>
  <c r="AP775" i="3"/>
  <c r="AN775" i="3"/>
  <c r="AG778" i="3"/>
  <c r="AR778" i="3"/>
  <c r="AL778" i="3"/>
  <c r="AP778" i="3"/>
  <c r="AN778" i="3"/>
  <c r="AG781" i="3"/>
  <c r="AR781" i="3"/>
  <c r="AL781" i="3"/>
  <c r="AP781" i="3"/>
  <c r="AN781" i="3"/>
  <c r="AG784" i="3"/>
  <c r="AR784" i="3"/>
  <c r="AL784" i="3"/>
  <c r="AP784" i="3"/>
  <c r="AN784" i="3"/>
  <c r="AG787" i="3"/>
  <c r="AR787" i="3"/>
  <c r="AL787" i="3"/>
  <c r="AP787" i="3"/>
  <c r="AN787" i="3"/>
  <c r="AG790" i="3"/>
  <c r="AR790" i="3"/>
  <c r="AL790" i="3"/>
  <c r="AP790" i="3"/>
  <c r="AN790" i="3"/>
  <c r="AG793" i="3"/>
  <c r="AR793" i="3"/>
  <c r="AL793" i="3"/>
  <c r="AP793" i="3"/>
  <c r="AN793" i="3"/>
  <c r="AG796" i="3"/>
  <c r="AR796" i="3"/>
  <c r="AL796" i="3"/>
  <c r="AP796" i="3"/>
  <c r="AN796" i="3"/>
  <c r="AG799" i="3"/>
  <c r="AR799" i="3"/>
  <c r="AL799" i="3"/>
  <c r="AP799" i="3"/>
  <c r="AN799" i="3"/>
  <c r="AG802" i="3"/>
  <c r="AR802" i="3"/>
  <c r="AL802" i="3"/>
  <c r="AP802" i="3"/>
  <c r="AN802" i="3"/>
  <c r="AG805" i="3"/>
  <c r="AR805" i="3"/>
  <c r="AL805" i="3"/>
  <c r="AP805" i="3"/>
  <c r="AN805" i="3"/>
  <c r="AG808" i="3"/>
  <c r="AR808" i="3"/>
  <c r="AL808" i="3"/>
  <c r="AP808" i="3"/>
  <c r="AN808" i="3"/>
  <c r="AG811" i="3"/>
  <c r="AR811" i="3"/>
  <c r="AL811" i="3"/>
  <c r="AP811" i="3"/>
  <c r="AN811" i="3"/>
  <c r="AG814" i="3"/>
  <c r="AR814" i="3"/>
  <c r="AL814" i="3"/>
  <c r="AP814" i="3"/>
  <c r="AN814" i="3"/>
  <c r="AG817" i="3"/>
  <c r="AR817" i="3"/>
  <c r="AL817" i="3"/>
  <c r="AP817" i="3"/>
  <c r="AN817" i="3"/>
  <c r="AG820" i="3"/>
  <c r="AR820" i="3"/>
  <c r="AL820" i="3"/>
  <c r="AP820" i="3"/>
  <c r="AN820" i="3"/>
  <c r="AG823" i="3"/>
  <c r="AR823" i="3"/>
  <c r="AL823" i="3"/>
  <c r="AP823" i="3"/>
  <c r="AN823" i="3"/>
  <c r="AG826" i="3"/>
  <c r="AR826" i="3"/>
  <c r="AL826" i="3"/>
  <c r="AP826" i="3"/>
  <c r="AN826" i="3"/>
  <c r="AG829" i="3"/>
  <c r="AR829" i="3"/>
  <c r="AL829" i="3"/>
  <c r="AP829" i="3"/>
  <c r="AN829" i="3"/>
  <c r="AG832" i="3"/>
  <c r="AR832" i="3"/>
  <c r="AL832" i="3"/>
  <c r="AP832" i="3"/>
  <c r="AN832" i="3"/>
  <c r="AG835" i="3"/>
  <c r="AR835" i="3"/>
  <c r="AL835" i="3"/>
  <c r="AP835" i="3"/>
  <c r="AN835" i="3"/>
  <c r="AG838" i="3"/>
  <c r="AR838" i="3"/>
  <c r="AL838" i="3"/>
  <c r="AP838" i="3"/>
  <c r="AN838" i="3"/>
  <c r="AG841" i="3"/>
  <c r="AR841" i="3"/>
  <c r="AL841" i="3"/>
  <c r="AP841" i="3"/>
  <c r="AN841" i="3"/>
  <c r="AG844" i="3"/>
  <c r="AR844" i="3"/>
  <c r="AL844" i="3"/>
  <c r="AP844" i="3"/>
  <c r="AN844" i="3"/>
  <c r="AG847" i="3"/>
  <c r="AR847" i="3"/>
  <c r="AL847" i="3"/>
  <c r="AP847" i="3"/>
  <c r="AN847" i="3"/>
  <c r="AM862" i="3"/>
  <c r="AR864" i="3"/>
  <c r="AL864" i="3"/>
  <c r="AQ864" i="3"/>
  <c r="AP864" i="3"/>
  <c r="AO864" i="3"/>
  <c r="AN864" i="3"/>
  <c r="AR870" i="3"/>
  <c r="AL870" i="3"/>
  <c r="AQ870" i="3"/>
  <c r="AP870" i="3"/>
  <c r="AO870" i="3"/>
  <c r="AN870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O749" i="3"/>
  <c r="BA750" i="3"/>
  <c r="AZ751" i="3"/>
  <c r="AT751" i="3"/>
  <c r="AG752" i="3"/>
  <c r="AO752" i="3"/>
  <c r="BA753" i="3"/>
  <c r="AZ754" i="3"/>
  <c r="AT754" i="3"/>
  <c r="AG755" i="3"/>
  <c r="AO755" i="3"/>
  <c r="BA756" i="3"/>
  <c r="AP757" i="3"/>
  <c r="AN757" i="3"/>
  <c r="AJ759" i="3"/>
  <c r="AH759" i="3"/>
  <c r="AM759" i="3"/>
  <c r="AV760" i="3"/>
  <c r="AZ760" i="3"/>
  <c r="AT760" i="3"/>
  <c r="AG761" i="3"/>
  <c r="BA762" i="3"/>
  <c r="AP763" i="3"/>
  <c r="AN763" i="3"/>
  <c r="AJ765" i="3"/>
  <c r="AH765" i="3"/>
  <c r="AI766" i="3"/>
  <c r="AF767" i="3"/>
  <c r="AJ767" i="3"/>
  <c r="AH767" i="3"/>
  <c r="AI769" i="3"/>
  <c r="AF770" i="3"/>
  <c r="AJ770" i="3"/>
  <c r="AH770" i="3"/>
  <c r="AI772" i="3"/>
  <c r="AF773" i="3"/>
  <c r="AJ773" i="3"/>
  <c r="AH773" i="3"/>
  <c r="AI775" i="3"/>
  <c r="AF776" i="3"/>
  <c r="AJ776" i="3"/>
  <c r="AH776" i="3"/>
  <c r="AI778" i="3"/>
  <c r="AF779" i="3"/>
  <c r="AJ779" i="3"/>
  <c r="AH779" i="3"/>
  <c r="AI781" i="3"/>
  <c r="AF782" i="3"/>
  <c r="AJ782" i="3"/>
  <c r="AH782" i="3"/>
  <c r="AI784" i="3"/>
  <c r="AF785" i="3"/>
  <c r="AJ785" i="3"/>
  <c r="AH785" i="3"/>
  <c r="AI787" i="3"/>
  <c r="AF788" i="3"/>
  <c r="AJ788" i="3"/>
  <c r="AH788" i="3"/>
  <c r="AI790" i="3"/>
  <c r="AF791" i="3"/>
  <c r="AJ791" i="3"/>
  <c r="AH791" i="3"/>
  <c r="AI793" i="3"/>
  <c r="AF794" i="3"/>
  <c r="AJ794" i="3"/>
  <c r="AH794" i="3"/>
  <c r="AI796" i="3"/>
  <c r="AF797" i="3"/>
  <c r="AJ797" i="3"/>
  <c r="AH797" i="3"/>
  <c r="AI799" i="3"/>
  <c r="AF800" i="3"/>
  <c r="AJ800" i="3"/>
  <c r="AH800" i="3"/>
  <c r="AI802" i="3"/>
  <c r="AF803" i="3"/>
  <c r="AJ803" i="3"/>
  <c r="AH803" i="3"/>
  <c r="AI805" i="3"/>
  <c r="AF806" i="3"/>
  <c r="AJ806" i="3"/>
  <c r="AH806" i="3"/>
  <c r="AI808" i="3"/>
  <c r="AF809" i="3"/>
  <c r="AJ809" i="3"/>
  <c r="AH809" i="3"/>
  <c r="AI811" i="3"/>
  <c r="AF812" i="3"/>
  <c r="AJ812" i="3"/>
  <c r="AH812" i="3"/>
  <c r="AI814" i="3"/>
  <c r="AF815" i="3"/>
  <c r="AJ815" i="3"/>
  <c r="AH815" i="3"/>
  <c r="AI817" i="3"/>
  <c r="AF818" i="3"/>
  <c r="AJ818" i="3"/>
  <c r="AH818" i="3"/>
  <c r="AI820" i="3"/>
  <c r="AF821" i="3"/>
  <c r="AJ821" i="3"/>
  <c r="AH821" i="3"/>
  <c r="AI823" i="3"/>
  <c r="AF824" i="3"/>
  <c r="AJ824" i="3"/>
  <c r="AH824" i="3"/>
  <c r="AI826" i="3"/>
  <c r="AF827" i="3"/>
  <c r="AJ827" i="3"/>
  <c r="AH827" i="3"/>
  <c r="AI829" i="3"/>
  <c r="AF830" i="3"/>
  <c r="AJ830" i="3"/>
  <c r="AH830" i="3"/>
  <c r="AI832" i="3"/>
  <c r="AF833" i="3"/>
  <c r="AJ833" i="3"/>
  <c r="AH833" i="3"/>
  <c r="AI835" i="3"/>
  <c r="AF836" i="3"/>
  <c r="AJ836" i="3"/>
  <c r="AH836" i="3"/>
  <c r="AI838" i="3"/>
  <c r="AF839" i="3"/>
  <c r="AJ839" i="3"/>
  <c r="AH839" i="3"/>
  <c r="AI841" i="3"/>
  <c r="AF842" i="3"/>
  <c r="AJ842" i="3"/>
  <c r="AH842" i="3"/>
  <c r="AI844" i="3"/>
  <c r="AF845" i="3"/>
  <c r="AJ845" i="3"/>
  <c r="AH845" i="3"/>
  <c r="AI847" i="3"/>
  <c r="AF848" i="3"/>
  <c r="AJ848" i="3"/>
  <c r="AH848" i="3"/>
  <c r="AR863" i="3"/>
  <c r="AL863" i="3"/>
  <c r="AQ863" i="3"/>
  <c r="AP863" i="3"/>
  <c r="AO863" i="3"/>
  <c r="AN863" i="3"/>
  <c r="AR869" i="3"/>
  <c r="AL869" i="3"/>
  <c r="AQ869" i="3"/>
  <c r="AP869" i="3"/>
  <c r="AO869" i="3"/>
  <c r="AN869" i="3"/>
  <c r="AT327" i="3"/>
  <c r="AT328" i="3"/>
  <c r="AT329" i="3"/>
  <c r="AT330" i="3"/>
  <c r="AT331" i="3"/>
  <c r="AT332" i="3"/>
  <c r="AT333" i="3"/>
  <c r="AT334" i="3"/>
  <c r="AT335" i="3"/>
  <c r="AT336" i="3"/>
  <c r="AT337" i="3"/>
  <c r="AT338" i="3"/>
  <c r="AT523" i="3"/>
  <c r="AT524" i="3"/>
  <c r="AT525" i="3"/>
  <c r="AT526" i="3"/>
  <c r="AT527" i="3"/>
  <c r="AT528" i="3"/>
  <c r="AT529" i="3"/>
  <c r="AT530" i="3"/>
  <c r="AT531" i="3"/>
  <c r="AT532" i="3"/>
  <c r="AT533" i="3"/>
  <c r="AT534" i="3"/>
  <c r="AT535" i="3"/>
  <c r="AT536" i="3"/>
  <c r="AT597" i="3"/>
  <c r="AT598" i="3"/>
  <c r="AT599" i="3"/>
  <c r="AT600" i="3"/>
  <c r="AT601" i="3"/>
  <c r="AT602" i="3"/>
  <c r="AT603" i="3"/>
  <c r="AT604" i="3"/>
  <c r="AT605" i="3"/>
  <c r="AT606" i="3"/>
  <c r="AT607" i="3"/>
  <c r="AT608" i="3"/>
  <c r="AT609" i="3"/>
  <c r="AT610" i="3"/>
  <c r="AT611" i="3"/>
  <c r="AT612" i="3"/>
  <c r="AT613" i="3"/>
  <c r="AT614" i="3"/>
  <c r="AT615" i="3"/>
  <c r="AT616" i="3"/>
  <c r="AT617" i="3"/>
  <c r="AT618" i="3"/>
  <c r="AT619" i="3"/>
  <c r="AT620" i="3"/>
  <c r="AT621" i="3"/>
  <c r="AT622" i="3"/>
  <c r="AT623" i="3"/>
  <c r="AT624" i="3"/>
  <c r="AT625" i="3"/>
  <c r="AT626" i="3"/>
  <c r="AT627" i="3"/>
  <c r="AT628" i="3"/>
  <c r="AT629" i="3"/>
  <c r="AT630" i="3"/>
  <c r="AT631" i="3"/>
  <c r="AT632" i="3"/>
  <c r="AT633" i="3"/>
  <c r="AT634" i="3"/>
  <c r="AT635" i="3"/>
  <c r="AT636" i="3"/>
  <c r="AT637" i="3"/>
  <c r="AT638" i="3"/>
  <c r="AT639" i="3"/>
  <c r="AT640" i="3"/>
  <c r="AT641" i="3"/>
  <c r="AT642" i="3"/>
  <c r="AT643" i="3"/>
  <c r="AT644" i="3"/>
  <c r="AT645" i="3"/>
  <c r="AT646" i="3"/>
  <c r="AT647" i="3"/>
  <c r="AT648" i="3"/>
  <c r="AT649" i="3"/>
  <c r="AT650" i="3"/>
  <c r="AT651" i="3"/>
  <c r="AT652" i="3"/>
  <c r="AT653" i="3"/>
  <c r="AT654" i="3"/>
  <c r="AT655" i="3"/>
  <c r="AT656" i="3"/>
  <c r="AT657" i="3"/>
  <c r="AT658" i="3"/>
  <c r="AT659" i="3"/>
  <c r="AT660" i="3"/>
  <c r="AT661" i="3"/>
  <c r="AT662" i="3"/>
  <c r="AT663" i="3"/>
  <c r="AT664" i="3"/>
  <c r="AT665" i="3"/>
  <c r="AT666" i="3"/>
  <c r="AT667" i="3"/>
  <c r="AT668" i="3"/>
  <c r="AT669" i="3"/>
  <c r="AT670" i="3"/>
  <c r="AT671" i="3"/>
  <c r="AT672" i="3"/>
  <c r="AT673" i="3"/>
  <c r="AT674" i="3"/>
  <c r="AT675" i="3"/>
  <c r="AT676" i="3"/>
  <c r="AT677" i="3"/>
  <c r="AT678" i="3"/>
  <c r="AT679" i="3"/>
  <c r="AT680" i="3"/>
  <c r="AT681" i="3"/>
  <c r="AT682" i="3"/>
  <c r="AT683" i="3"/>
  <c r="AT684" i="3"/>
  <c r="AT685" i="3"/>
  <c r="AT686" i="3"/>
  <c r="AT687" i="3"/>
  <c r="AH688" i="3"/>
  <c r="AN688" i="3"/>
  <c r="AT688" i="3"/>
  <c r="AH689" i="3"/>
  <c r="AN689" i="3"/>
  <c r="AT689" i="3"/>
  <c r="AH690" i="3"/>
  <c r="AN690" i="3"/>
  <c r="AT690" i="3"/>
  <c r="AH691" i="3"/>
  <c r="AN691" i="3"/>
  <c r="AT691" i="3"/>
  <c r="AH692" i="3"/>
  <c r="AN692" i="3"/>
  <c r="AT692" i="3"/>
  <c r="AH693" i="3"/>
  <c r="AN693" i="3"/>
  <c r="AT693" i="3"/>
  <c r="AH694" i="3"/>
  <c r="AN694" i="3"/>
  <c r="AT694" i="3"/>
  <c r="AH695" i="3"/>
  <c r="AN695" i="3"/>
  <c r="AT695" i="3"/>
  <c r="AH696" i="3"/>
  <c r="AN696" i="3"/>
  <c r="AT696" i="3"/>
  <c r="AH697" i="3"/>
  <c r="AN697" i="3"/>
  <c r="AT697" i="3"/>
  <c r="AH698" i="3"/>
  <c r="AN698" i="3"/>
  <c r="AT698" i="3"/>
  <c r="AH699" i="3"/>
  <c r="AN699" i="3"/>
  <c r="AT699" i="3"/>
  <c r="AH700" i="3"/>
  <c r="AN700" i="3"/>
  <c r="AT700" i="3"/>
  <c r="AH701" i="3"/>
  <c r="AN701" i="3"/>
  <c r="AT701" i="3"/>
  <c r="AH702" i="3"/>
  <c r="AN702" i="3"/>
  <c r="AT702" i="3"/>
  <c r="AH703" i="3"/>
  <c r="AN703" i="3"/>
  <c r="AT703" i="3"/>
  <c r="AH704" i="3"/>
  <c r="AN704" i="3"/>
  <c r="AT704" i="3"/>
  <c r="AH705" i="3"/>
  <c r="AN705" i="3"/>
  <c r="AT705" i="3"/>
  <c r="AH706" i="3"/>
  <c r="AN706" i="3"/>
  <c r="AT706" i="3"/>
  <c r="AH707" i="3"/>
  <c r="AN707" i="3"/>
  <c r="AT707" i="3"/>
  <c r="AH708" i="3"/>
  <c r="AN708" i="3"/>
  <c r="AT708" i="3"/>
  <c r="AH709" i="3"/>
  <c r="AN709" i="3"/>
  <c r="AT709" i="3"/>
  <c r="AH710" i="3"/>
  <c r="AN710" i="3"/>
  <c r="AT710" i="3"/>
  <c r="AH711" i="3"/>
  <c r="AN711" i="3"/>
  <c r="AT711" i="3"/>
  <c r="AH712" i="3"/>
  <c r="AN712" i="3"/>
  <c r="AT712" i="3"/>
  <c r="AH713" i="3"/>
  <c r="AN713" i="3"/>
  <c r="AT713" i="3"/>
  <c r="AH714" i="3"/>
  <c r="AN714" i="3"/>
  <c r="AT714" i="3"/>
  <c r="AH715" i="3"/>
  <c r="AN715" i="3"/>
  <c r="AT715" i="3"/>
  <c r="AH716" i="3"/>
  <c r="AN716" i="3"/>
  <c r="AT716" i="3"/>
  <c r="AH717" i="3"/>
  <c r="AN717" i="3"/>
  <c r="AT717" i="3"/>
  <c r="AH718" i="3"/>
  <c r="AN718" i="3"/>
  <c r="AT718" i="3"/>
  <c r="AH719" i="3"/>
  <c r="AN719" i="3"/>
  <c r="AT719" i="3"/>
  <c r="AH720" i="3"/>
  <c r="AN720" i="3"/>
  <c r="AT720" i="3"/>
  <c r="AH721" i="3"/>
  <c r="AN721" i="3"/>
  <c r="AT721" i="3"/>
  <c r="AH722" i="3"/>
  <c r="AN722" i="3"/>
  <c r="AT722" i="3"/>
  <c r="AH723" i="3"/>
  <c r="AN723" i="3"/>
  <c r="AT723" i="3"/>
  <c r="AH724" i="3"/>
  <c r="AN724" i="3"/>
  <c r="AT724" i="3"/>
  <c r="AH725" i="3"/>
  <c r="AN725" i="3"/>
  <c r="AT725" i="3"/>
  <c r="AH726" i="3"/>
  <c r="AN726" i="3"/>
  <c r="AT726" i="3"/>
  <c r="AH727" i="3"/>
  <c r="AN727" i="3"/>
  <c r="AT727" i="3"/>
  <c r="AH728" i="3"/>
  <c r="AN728" i="3"/>
  <c r="AT728" i="3"/>
  <c r="AH729" i="3"/>
  <c r="AN729" i="3"/>
  <c r="AT729" i="3"/>
  <c r="AH730" i="3"/>
  <c r="AN730" i="3"/>
  <c r="AT730" i="3"/>
  <c r="AH731" i="3"/>
  <c r="AN731" i="3"/>
  <c r="AT731" i="3"/>
  <c r="AH732" i="3"/>
  <c r="AN732" i="3"/>
  <c r="AT732" i="3"/>
  <c r="AH733" i="3"/>
  <c r="AN733" i="3"/>
  <c r="AT733" i="3"/>
  <c r="AH734" i="3"/>
  <c r="AN734" i="3"/>
  <c r="AT734" i="3"/>
  <c r="AH735" i="3"/>
  <c r="AN735" i="3"/>
  <c r="AT735" i="3"/>
  <c r="AH736" i="3"/>
  <c r="AN736" i="3"/>
  <c r="AT736" i="3"/>
  <c r="AH737" i="3"/>
  <c r="AN737" i="3"/>
  <c r="AT737" i="3"/>
  <c r="AH738" i="3"/>
  <c r="AN738" i="3"/>
  <c r="AT738" i="3"/>
  <c r="AH739" i="3"/>
  <c r="AN739" i="3"/>
  <c r="AT739" i="3"/>
  <c r="AH740" i="3"/>
  <c r="AN740" i="3"/>
  <c r="AT740" i="3"/>
  <c r="AH741" i="3"/>
  <c r="AN741" i="3"/>
  <c r="AT741" i="3"/>
  <c r="AH742" i="3"/>
  <c r="AN742" i="3"/>
  <c r="AT742" i="3"/>
  <c r="AH743" i="3"/>
  <c r="AN743" i="3"/>
  <c r="AT743" i="3"/>
  <c r="AH744" i="3"/>
  <c r="AN744" i="3"/>
  <c r="AT744" i="3"/>
  <c r="AH745" i="3"/>
  <c r="AN745" i="3"/>
  <c r="AT745" i="3"/>
  <c r="AH746" i="3"/>
  <c r="AN746" i="3"/>
  <c r="AT746" i="3"/>
  <c r="AH747" i="3"/>
  <c r="AN747" i="3"/>
  <c r="AT747" i="3"/>
  <c r="AH748" i="3"/>
  <c r="AN748" i="3"/>
  <c r="AT748" i="3"/>
  <c r="AI749" i="3"/>
  <c r="AP749" i="3"/>
  <c r="AF750" i="3"/>
  <c r="AM750" i="3"/>
  <c r="AU750" i="3"/>
  <c r="AK751" i="3"/>
  <c r="AR751" i="3"/>
  <c r="AY751" i="3"/>
  <c r="AI752" i="3"/>
  <c r="AP752" i="3"/>
  <c r="AF753" i="3"/>
  <c r="AM753" i="3"/>
  <c r="AU753" i="3"/>
  <c r="AK754" i="3"/>
  <c r="AR754" i="3"/>
  <c r="AY754" i="3"/>
  <c r="AI755" i="3"/>
  <c r="AP755" i="3"/>
  <c r="AF756" i="3"/>
  <c r="AM756" i="3"/>
  <c r="AU756" i="3"/>
  <c r="AL757" i="3"/>
  <c r="AJ758" i="3"/>
  <c r="AH758" i="3"/>
  <c r="AM758" i="3"/>
  <c r="AF759" i="3"/>
  <c r="AO759" i="3"/>
  <c r="AV759" i="3"/>
  <c r="AZ759" i="3"/>
  <c r="AT759" i="3"/>
  <c r="AG760" i="3"/>
  <c r="AY760" i="3"/>
  <c r="AI761" i="3"/>
  <c r="BA761" i="3"/>
  <c r="AP762" i="3"/>
  <c r="AN762" i="3"/>
  <c r="AL763" i="3"/>
  <c r="AJ764" i="3"/>
  <c r="AH764" i="3"/>
  <c r="AM764" i="3"/>
  <c r="AF765" i="3"/>
  <c r="AK766" i="3"/>
  <c r="AG767" i="3"/>
  <c r="AR767" i="3"/>
  <c r="AL767" i="3"/>
  <c r="AP767" i="3"/>
  <c r="AN767" i="3"/>
  <c r="AK769" i="3"/>
  <c r="AG770" i="3"/>
  <c r="AR770" i="3"/>
  <c r="AL770" i="3"/>
  <c r="AP770" i="3"/>
  <c r="AN770" i="3"/>
  <c r="AK772" i="3"/>
  <c r="AG773" i="3"/>
  <c r="AR773" i="3"/>
  <c r="AL773" i="3"/>
  <c r="AP773" i="3"/>
  <c r="AN773" i="3"/>
  <c r="AK775" i="3"/>
  <c r="AG776" i="3"/>
  <c r="AR776" i="3"/>
  <c r="AL776" i="3"/>
  <c r="AP776" i="3"/>
  <c r="AN776" i="3"/>
  <c r="AK778" i="3"/>
  <c r="AG779" i="3"/>
  <c r="AR779" i="3"/>
  <c r="AL779" i="3"/>
  <c r="AP779" i="3"/>
  <c r="AN779" i="3"/>
  <c r="AK781" i="3"/>
  <c r="AG782" i="3"/>
  <c r="AR782" i="3"/>
  <c r="AL782" i="3"/>
  <c r="AP782" i="3"/>
  <c r="AN782" i="3"/>
  <c r="AK784" i="3"/>
  <c r="AG785" i="3"/>
  <c r="AR785" i="3"/>
  <c r="AL785" i="3"/>
  <c r="AP785" i="3"/>
  <c r="AN785" i="3"/>
  <c r="AK787" i="3"/>
  <c r="AG788" i="3"/>
  <c r="AR788" i="3"/>
  <c r="AL788" i="3"/>
  <c r="AP788" i="3"/>
  <c r="AN788" i="3"/>
  <c r="AK790" i="3"/>
  <c r="AG791" i="3"/>
  <c r="AR791" i="3"/>
  <c r="AL791" i="3"/>
  <c r="AP791" i="3"/>
  <c r="AN791" i="3"/>
  <c r="AK793" i="3"/>
  <c r="AG794" i="3"/>
  <c r="AR794" i="3"/>
  <c r="AL794" i="3"/>
  <c r="AP794" i="3"/>
  <c r="AN794" i="3"/>
  <c r="AK796" i="3"/>
  <c r="AG797" i="3"/>
  <c r="AR797" i="3"/>
  <c r="AL797" i="3"/>
  <c r="AP797" i="3"/>
  <c r="AN797" i="3"/>
  <c r="AK799" i="3"/>
  <c r="AG800" i="3"/>
  <c r="AR800" i="3"/>
  <c r="AL800" i="3"/>
  <c r="AP800" i="3"/>
  <c r="AN800" i="3"/>
  <c r="AK802" i="3"/>
  <c r="AG803" i="3"/>
  <c r="AR803" i="3"/>
  <c r="AL803" i="3"/>
  <c r="AP803" i="3"/>
  <c r="AN803" i="3"/>
  <c r="AK805" i="3"/>
  <c r="AG806" i="3"/>
  <c r="AR806" i="3"/>
  <c r="AL806" i="3"/>
  <c r="AP806" i="3"/>
  <c r="AN806" i="3"/>
  <c r="AK808" i="3"/>
  <c r="AG809" i="3"/>
  <c r="AR809" i="3"/>
  <c r="AL809" i="3"/>
  <c r="AP809" i="3"/>
  <c r="AN809" i="3"/>
  <c r="AK811" i="3"/>
  <c r="AG812" i="3"/>
  <c r="AR812" i="3"/>
  <c r="AL812" i="3"/>
  <c r="AP812" i="3"/>
  <c r="AN812" i="3"/>
  <c r="AK814" i="3"/>
  <c r="AG815" i="3"/>
  <c r="AR815" i="3"/>
  <c r="AL815" i="3"/>
  <c r="AP815" i="3"/>
  <c r="AN815" i="3"/>
  <c r="AK817" i="3"/>
  <c r="AG818" i="3"/>
  <c r="AR818" i="3"/>
  <c r="AL818" i="3"/>
  <c r="AP818" i="3"/>
  <c r="AN818" i="3"/>
  <c r="AK820" i="3"/>
  <c r="AG821" i="3"/>
  <c r="AR821" i="3"/>
  <c r="AL821" i="3"/>
  <c r="AP821" i="3"/>
  <c r="AN821" i="3"/>
  <c r="AK823" i="3"/>
  <c r="AG824" i="3"/>
  <c r="AR824" i="3"/>
  <c r="AL824" i="3"/>
  <c r="AP824" i="3"/>
  <c r="AN824" i="3"/>
  <c r="AK826" i="3"/>
  <c r="AG827" i="3"/>
  <c r="AR827" i="3"/>
  <c r="AL827" i="3"/>
  <c r="AP827" i="3"/>
  <c r="AN827" i="3"/>
  <c r="AK829" i="3"/>
  <c r="AG830" i="3"/>
  <c r="AR830" i="3"/>
  <c r="AL830" i="3"/>
  <c r="AP830" i="3"/>
  <c r="AN830" i="3"/>
  <c r="AK832" i="3"/>
  <c r="AG833" i="3"/>
  <c r="AR833" i="3"/>
  <c r="AL833" i="3"/>
  <c r="AP833" i="3"/>
  <c r="AN833" i="3"/>
  <c r="AK835" i="3"/>
  <c r="AG836" i="3"/>
  <c r="AR836" i="3"/>
  <c r="AL836" i="3"/>
  <c r="AP836" i="3"/>
  <c r="AN836" i="3"/>
  <c r="AK838" i="3"/>
  <c r="AG839" i="3"/>
  <c r="AR839" i="3"/>
  <c r="AL839" i="3"/>
  <c r="AP839" i="3"/>
  <c r="AN839" i="3"/>
  <c r="AK841" i="3"/>
  <c r="AG842" i="3"/>
  <c r="AR842" i="3"/>
  <c r="AL842" i="3"/>
  <c r="AP842" i="3"/>
  <c r="AN842" i="3"/>
  <c r="AK844" i="3"/>
  <c r="AG845" i="3"/>
  <c r="AR845" i="3"/>
  <c r="AL845" i="3"/>
  <c r="AP845" i="3"/>
  <c r="AN845" i="3"/>
  <c r="AK847" i="3"/>
  <c r="AG848" i="3"/>
  <c r="AR848" i="3"/>
  <c r="AL848" i="3"/>
  <c r="AP848" i="3"/>
  <c r="AN848" i="3"/>
  <c r="AR849" i="3"/>
  <c r="AL849" i="3"/>
  <c r="AQ849" i="3"/>
  <c r="AP849" i="3"/>
  <c r="AN849" i="3"/>
  <c r="AR850" i="3"/>
  <c r="AL850" i="3"/>
  <c r="AQ850" i="3"/>
  <c r="AP850" i="3"/>
  <c r="AN850" i="3"/>
  <c r="AR851" i="3"/>
  <c r="AL851" i="3"/>
  <c r="AQ851" i="3"/>
  <c r="AP851" i="3"/>
  <c r="AN851" i="3"/>
  <c r="AR852" i="3"/>
  <c r="AL852" i="3"/>
  <c r="AQ852" i="3"/>
  <c r="AP852" i="3"/>
  <c r="AN852" i="3"/>
  <c r="AR853" i="3"/>
  <c r="AL853" i="3"/>
  <c r="AQ853" i="3"/>
  <c r="AP853" i="3"/>
  <c r="AN853" i="3"/>
  <c r="AR854" i="3"/>
  <c r="AL854" i="3"/>
  <c r="AQ854" i="3"/>
  <c r="AP854" i="3"/>
  <c r="AN854" i="3"/>
  <c r="AR855" i="3"/>
  <c r="AL855" i="3"/>
  <c r="AQ855" i="3"/>
  <c r="AP855" i="3"/>
  <c r="AN855" i="3"/>
  <c r="AR856" i="3"/>
  <c r="AL856" i="3"/>
  <c r="AQ856" i="3"/>
  <c r="AP856" i="3"/>
  <c r="AN856" i="3"/>
  <c r="AR857" i="3"/>
  <c r="AL857" i="3"/>
  <c r="AQ857" i="3"/>
  <c r="AP857" i="3"/>
  <c r="AN857" i="3"/>
  <c r="AR858" i="3"/>
  <c r="AL858" i="3"/>
  <c r="AQ858" i="3"/>
  <c r="AP858" i="3"/>
  <c r="AN858" i="3"/>
  <c r="AR859" i="3"/>
  <c r="AL859" i="3"/>
  <c r="AQ859" i="3"/>
  <c r="AP859" i="3"/>
  <c r="AN859" i="3"/>
  <c r="AR860" i="3"/>
  <c r="AL860" i="3"/>
  <c r="AQ860" i="3"/>
  <c r="AP860" i="3"/>
  <c r="AN860" i="3"/>
  <c r="AR861" i="3"/>
  <c r="AL861" i="3"/>
  <c r="AQ861" i="3"/>
  <c r="AP861" i="3"/>
  <c r="AN861" i="3"/>
  <c r="AR862" i="3"/>
  <c r="AL862" i="3"/>
  <c r="AQ862" i="3"/>
  <c r="AP862" i="3"/>
  <c r="AN862" i="3"/>
  <c r="AR868" i="3"/>
  <c r="AL868" i="3"/>
  <c r="AQ868" i="3"/>
  <c r="AP868" i="3"/>
  <c r="AO868" i="3"/>
  <c r="AN868" i="3"/>
  <c r="AJ749" i="3"/>
  <c r="AQ749" i="3"/>
  <c r="AZ749" i="3"/>
  <c r="AT749" i="3"/>
  <c r="AG750" i="3"/>
  <c r="AO750" i="3"/>
  <c r="AV750" i="3"/>
  <c r="BA751" i="3"/>
  <c r="AJ752" i="3"/>
  <c r="AQ752" i="3"/>
  <c r="AZ752" i="3"/>
  <c r="AT752" i="3"/>
  <c r="AG753" i="3"/>
  <c r="AO753" i="3"/>
  <c r="AV753" i="3"/>
  <c r="BA754" i="3"/>
  <c r="AJ755" i="3"/>
  <c r="AQ755" i="3"/>
  <c r="AZ755" i="3"/>
  <c r="AT755" i="3"/>
  <c r="AG756" i="3"/>
  <c r="AO756" i="3"/>
  <c r="AV756" i="3"/>
  <c r="AJ757" i="3"/>
  <c r="AH757" i="3"/>
  <c r="AM757" i="3"/>
  <c r="AV758" i="3"/>
  <c r="AZ758" i="3"/>
  <c r="AT758" i="3"/>
  <c r="AG759" i="3"/>
  <c r="AQ759" i="3"/>
  <c r="BA760" i="3"/>
  <c r="AK761" i="3"/>
  <c r="AP761" i="3"/>
  <c r="AN761" i="3"/>
  <c r="AU762" i="3"/>
  <c r="AJ763" i="3"/>
  <c r="AH763" i="3"/>
  <c r="AM763" i="3"/>
  <c r="AV764" i="3"/>
  <c r="AZ764" i="3"/>
  <c r="AT764" i="3"/>
  <c r="AG765" i="3"/>
  <c r="AI767" i="3"/>
  <c r="AF768" i="3"/>
  <c r="AJ768" i="3"/>
  <c r="AH768" i="3"/>
  <c r="AI770" i="3"/>
  <c r="AF771" i="3"/>
  <c r="AJ771" i="3"/>
  <c r="AH771" i="3"/>
  <c r="AI773" i="3"/>
  <c r="AF774" i="3"/>
  <c r="AJ774" i="3"/>
  <c r="AH774" i="3"/>
  <c r="AI776" i="3"/>
  <c r="AF777" i="3"/>
  <c r="AJ777" i="3"/>
  <c r="AH777" i="3"/>
  <c r="AI779" i="3"/>
  <c r="AF780" i="3"/>
  <c r="AJ780" i="3"/>
  <c r="AH780" i="3"/>
  <c r="AI782" i="3"/>
  <c r="AF783" i="3"/>
  <c r="AJ783" i="3"/>
  <c r="AH783" i="3"/>
  <c r="AI785" i="3"/>
  <c r="AF786" i="3"/>
  <c r="AJ786" i="3"/>
  <c r="AH786" i="3"/>
  <c r="AI788" i="3"/>
  <c r="AF789" i="3"/>
  <c r="AJ789" i="3"/>
  <c r="AH789" i="3"/>
  <c r="AI791" i="3"/>
  <c r="AF792" i="3"/>
  <c r="AJ792" i="3"/>
  <c r="AH792" i="3"/>
  <c r="AI794" i="3"/>
  <c r="AF795" i="3"/>
  <c r="AJ795" i="3"/>
  <c r="AH795" i="3"/>
  <c r="AI797" i="3"/>
  <c r="AF798" i="3"/>
  <c r="AJ798" i="3"/>
  <c r="AH798" i="3"/>
  <c r="AI800" i="3"/>
  <c r="AF801" i="3"/>
  <c r="AJ801" i="3"/>
  <c r="AH801" i="3"/>
  <c r="AI803" i="3"/>
  <c r="AF804" i="3"/>
  <c r="AJ804" i="3"/>
  <c r="AH804" i="3"/>
  <c r="AI806" i="3"/>
  <c r="AF807" i="3"/>
  <c r="AJ807" i="3"/>
  <c r="AH807" i="3"/>
  <c r="AI809" i="3"/>
  <c r="AF810" i="3"/>
  <c r="AJ810" i="3"/>
  <c r="AH810" i="3"/>
  <c r="AI812" i="3"/>
  <c r="AF813" i="3"/>
  <c r="AJ813" i="3"/>
  <c r="AH813" i="3"/>
  <c r="AI815" i="3"/>
  <c r="AF816" i="3"/>
  <c r="AJ816" i="3"/>
  <c r="AH816" i="3"/>
  <c r="AI818" i="3"/>
  <c r="AF819" i="3"/>
  <c r="AJ819" i="3"/>
  <c r="AH819" i="3"/>
  <c r="AI821" i="3"/>
  <c r="AF822" i="3"/>
  <c r="AJ822" i="3"/>
  <c r="AH822" i="3"/>
  <c r="AI824" i="3"/>
  <c r="AF825" i="3"/>
  <c r="AJ825" i="3"/>
  <c r="AH825" i="3"/>
  <c r="AI827" i="3"/>
  <c r="AF828" i="3"/>
  <c r="AJ828" i="3"/>
  <c r="AH828" i="3"/>
  <c r="AI830" i="3"/>
  <c r="AF831" i="3"/>
  <c r="AJ831" i="3"/>
  <c r="AH831" i="3"/>
  <c r="AI833" i="3"/>
  <c r="AF834" i="3"/>
  <c r="AJ834" i="3"/>
  <c r="AH834" i="3"/>
  <c r="AI836" i="3"/>
  <c r="AF837" i="3"/>
  <c r="AJ837" i="3"/>
  <c r="AH837" i="3"/>
  <c r="AI839" i="3"/>
  <c r="AF840" i="3"/>
  <c r="AJ840" i="3"/>
  <c r="AH840" i="3"/>
  <c r="AI842" i="3"/>
  <c r="AF843" i="3"/>
  <c r="AJ843" i="3"/>
  <c r="AH843" i="3"/>
  <c r="AI845" i="3"/>
  <c r="AF846" i="3"/>
  <c r="AJ846" i="3"/>
  <c r="AH846" i="3"/>
  <c r="AI848" i="3"/>
  <c r="AR867" i="3"/>
  <c r="AL867" i="3"/>
  <c r="AQ867" i="3"/>
  <c r="AP867" i="3"/>
  <c r="AO867" i="3"/>
  <c r="AN867" i="3"/>
  <c r="AT765" i="3"/>
  <c r="AZ765" i="3"/>
  <c r="AT766" i="3"/>
  <c r="AZ766" i="3"/>
  <c r="AT767" i="3"/>
  <c r="AZ767" i="3"/>
  <c r="AT768" i="3"/>
  <c r="AZ768" i="3"/>
  <c r="AT769" i="3"/>
  <c r="AZ769" i="3"/>
  <c r="AT770" i="3"/>
  <c r="AZ770" i="3"/>
  <c r="AT771" i="3"/>
  <c r="AZ771" i="3"/>
  <c r="AT772" i="3"/>
  <c r="AZ772" i="3"/>
  <c r="AT773" i="3"/>
  <c r="AZ773" i="3"/>
  <c r="AT774" i="3"/>
  <c r="AZ774" i="3"/>
  <c r="AT775" i="3"/>
  <c r="AZ775" i="3"/>
  <c r="AT776" i="3"/>
  <c r="AZ776" i="3"/>
  <c r="AT777" i="3"/>
  <c r="AZ777" i="3"/>
  <c r="AT778" i="3"/>
  <c r="AZ778" i="3"/>
  <c r="AT779" i="3"/>
  <c r="AZ779" i="3"/>
  <c r="AT780" i="3"/>
  <c r="AZ780" i="3"/>
  <c r="AT781" i="3"/>
  <c r="AZ781" i="3"/>
  <c r="AT782" i="3"/>
  <c r="AZ782" i="3"/>
  <c r="AT783" i="3"/>
  <c r="AZ783" i="3"/>
  <c r="AT784" i="3"/>
  <c r="AZ784" i="3"/>
  <c r="AT785" i="3"/>
  <c r="AZ785" i="3"/>
  <c r="AT786" i="3"/>
  <c r="AZ786" i="3"/>
  <c r="AT787" i="3"/>
  <c r="AZ787" i="3"/>
  <c r="AT788" i="3"/>
  <c r="AZ788" i="3"/>
  <c r="AT789" i="3"/>
  <c r="AZ789" i="3"/>
  <c r="AT790" i="3"/>
  <c r="AZ790" i="3"/>
  <c r="AT791" i="3"/>
  <c r="AZ791" i="3"/>
  <c r="AT792" i="3"/>
  <c r="AZ792" i="3"/>
  <c r="AT793" i="3"/>
  <c r="AZ793" i="3"/>
  <c r="AT794" i="3"/>
  <c r="AZ794" i="3"/>
  <c r="AT795" i="3"/>
  <c r="AZ795" i="3"/>
  <c r="AT796" i="3"/>
  <c r="AZ796" i="3"/>
  <c r="AT797" i="3"/>
  <c r="AZ797" i="3"/>
  <c r="AT798" i="3"/>
  <c r="AZ798" i="3"/>
  <c r="AT799" i="3"/>
  <c r="AZ799" i="3"/>
  <c r="AT800" i="3"/>
  <c r="AZ800" i="3"/>
  <c r="AT801" i="3"/>
  <c r="AZ801" i="3"/>
  <c r="AT802" i="3"/>
  <c r="AZ802" i="3"/>
  <c r="AT803" i="3"/>
  <c r="AZ803" i="3"/>
  <c r="AT804" i="3"/>
  <c r="AZ804" i="3"/>
  <c r="AT805" i="3"/>
  <c r="AZ805" i="3"/>
  <c r="AT806" i="3"/>
  <c r="AZ806" i="3"/>
  <c r="AT807" i="3"/>
  <c r="AZ807" i="3"/>
  <c r="AT808" i="3"/>
  <c r="AZ808" i="3"/>
  <c r="AT809" i="3"/>
  <c r="AZ809" i="3"/>
  <c r="AT810" i="3"/>
  <c r="AZ810" i="3"/>
  <c r="AT811" i="3"/>
  <c r="AZ811" i="3"/>
  <c r="AT812" i="3"/>
  <c r="AZ812" i="3"/>
  <c r="AT813" i="3"/>
  <c r="AZ813" i="3"/>
  <c r="AT814" i="3"/>
  <c r="AZ814" i="3"/>
  <c r="AT815" i="3"/>
  <c r="AZ815" i="3"/>
  <c r="AT816" i="3"/>
  <c r="AZ816" i="3"/>
  <c r="AT817" i="3"/>
  <c r="AZ817" i="3"/>
  <c r="AT818" i="3"/>
  <c r="AZ818" i="3"/>
  <c r="AT819" i="3"/>
  <c r="AZ819" i="3"/>
  <c r="AT820" i="3"/>
  <c r="AZ820" i="3"/>
  <c r="AT821" i="3"/>
  <c r="AZ821" i="3"/>
  <c r="AT822" i="3"/>
  <c r="AZ822" i="3"/>
  <c r="AT823" i="3"/>
  <c r="AZ823" i="3"/>
  <c r="AT824" i="3"/>
  <c r="AZ824" i="3"/>
  <c r="AT825" i="3"/>
  <c r="AZ825" i="3"/>
  <c r="AT826" i="3"/>
  <c r="AZ826" i="3"/>
  <c r="AT827" i="3"/>
  <c r="AZ827" i="3"/>
  <c r="AT828" i="3"/>
  <c r="AZ828" i="3"/>
  <c r="AT829" i="3"/>
  <c r="AZ829" i="3"/>
  <c r="AT830" i="3"/>
  <c r="AZ830" i="3"/>
  <c r="AT831" i="3"/>
  <c r="AZ831" i="3"/>
  <c r="AT832" i="3"/>
  <c r="AZ832" i="3"/>
  <c r="AT833" i="3"/>
  <c r="AZ833" i="3"/>
  <c r="AT834" i="3"/>
  <c r="AZ834" i="3"/>
  <c r="AT835" i="3"/>
  <c r="AZ835" i="3"/>
  <c r="AT836" i="3"/>
  <c r="AZ836" i="3"/>
  <c r="AT837" i="3"/>
  <c r="AZ837" i="3"/>
  <c r="AT838" i="3"/>
  <c r="AZ838" i="3"/>
  <c r="AT839" i="3"/>
  <c r="AZ839" i="3"/>
  <c r="AT840" i="3"/>
  <c r="AZ840" i="3"/>
  <c r="AT841" i="3"/>
  <c r="AZ841" i="3"/>
  <c r="AT842" i="3"/>
  <c r="AZ842" i="3"/>
  <c r="AT843" i="3"/>
  <c r="AZ843" i="3"/>
  <c r="AT844" i="3"/>
  <c r="AZ844" i="3"/>
  <c r="AT845" i="3"/>
  <c r="AZ845" i="3"/>
  <c r="AT846" i="3"/>
  <c r="AZ846" i="3"/>
  <c r="AT847" i="3"/>
  <c r="AZ847" i="3"/>
  <c r="AT848" i="3"/>
  <c r="AZ848" i="3"/>
  <c r="AH849" i="3"/>
  <c r="AT849" i="3"/>
  <c r="AZ849" i="3"/>
  <c r="AH850" i="3"/>
  <c r="AT850" i="3"/>
  <c r="AZ850" i="3"/>
  <c r="AH851" i="3"/>
  <c r="AT851" i="3"/>
  <c r="AZ851" i="3"/>
  <c r="AH852" i="3"/>
  <c r="AT852" i="3"/>
  <c r="AZ852" i="3"/>
  <c r="AH853" i="3"/>
  <c r="AT853" i="3"/>
  <c r="AZ853" i="3"/>
  <c r="AH854" i="3"/>
  <c r="AT854" i="3"/>
  <c r="AZ854" i="3"/>
  <c r="AH855" i="3"/>
  <c r="AT855" i="3"/>
  <c r="AZ855" i="3"/>
  <c r="AH856" i="3"/>
  <c r="AT856" i="3"/>
  <c r="AZ856" i="3"/>
  <c r="AH857" i="3"/>
  <c r="AT857" i="3"/>
  <c r="AZ857" i="3"/>
  <c r="AH858" i="3"/>
  <c r="AT858" i="3"/>
  <c r="AZ858" i="3"/>
  <c r="AH859" i="3"/>
  <c r="AT859" i="3"/>
  <c r="AZ859" i="3"/>
  <c r="AH860" i="3"/>
  <c r="AT860" i="3"/>
  <c r="AZ860" i="3"/>
  <c r="AH861" i="3"/>
  <c r="AT861" i="3"/>
  <c r="AZ861" i="3"/>
  <c r="AH862" i="3"/>
  <c r="AT862" i="3"/>
  <c r="AZ862" i="3"/>
  <c r="AH863" i="3"/>
  <c r="AT863" i="3"/>
  <c r="AZ863" i="3"/>
  <c r="AH864" i="3"/>
  <c r="AT864" i="3"/>
  <c r="AZ864" i="3"/>
  <c r="AH865" i="3"/>
  <c r="AT865" i="3"/>
  <c r="AZ865" i="3"/>
  <c r="AH866" i="3"/>
  <c r="AT866" i="3"/>
  <c r="AZ866" i="3"/>
  <c r="AH867" i="3"/>
  <c r="AT867" i="3"/>
  <c r="AZ867" i="3"/>
  <c r="AH868" i="3"/>
  <c r="AT868" i="3"/>
  <c r="AZ868" i="3"/>
  <c r="AH869" i="3"/>
  <c r="AT869" i="3"/>
  <c r="AZ869" i="3"/>
  <c r="AH870" i="3"/>
  <c r="AT870" i="3"/>
  <c r="AZ870" i="3"/>
  <c r="AH871" i="3"/>
  <c r="AT871" i="3"/>
  <c r="AZ871" i="3"/>
  <c r="AH872" i="3"/>
  <c r="AN872" i="3"/>
  <c r="AT872" i="3"/>
  <c r="AZ872" i="3"/>
  <c r="AH873" i="3"/>
  <c r="AN873" i="3"/>
  <c r="AT873" i="3"/>
  <c r="AZ873" i="3"/>
  <c r="AH874" i="3"/>
  <c r="AN874" i="3"/>
  <c r="AT874" i="3"/>
  <c r="AZ874" i="3"/>
  <c r="AH875" i="3"/>
  <c r="AN875" i="3"/>
  <c r="AT875" i="3"/>
  <c r="AZ875" i="3"/>
  <c r="AH876" i="3"/>
  <c r="AN876" i="3"/>
  <c r="AT876" i="3"/>
  <c r="AZ876" i="3"/>
  <c r="AH877" i="3"/>
  <c r="AN877" i="3"/>
  <c r="AT877" i="3"/>
  <c r="AZ877" i="3"/>
  <c r="AH878" i="3"/>
  <c r="AN878" i="3"/>
  <c r="AT878" i="3"/>
  <c r="AZ878" i="3"/>
  <c r="AH879" i="3"/>
  <c r="AN879" i="3"/>
  <c r="AT879" i="3"/>
  <c r="AZ879" i="3"/>
  <c r="AH880" i="3"/>
  <c r="AN880" i="3"/>
  <c r="AT880" i="3"/>
  <c r="AZ880" i="3"/>
  <c r="AH881" i="3"/>
  <c r="AN881" i="3"/>
  <c r="AT881" i="3"/>
  <c r="AZ881" i="3"/>
  <c r="AH882" i="3"/>
  <c r="AN882" i="3"/>
  <c r="AT882" i="3"/>
  <c r="AZ882" i="3"/>
  <c r="AH883" i="3"/>
  <c r="AN883" i="3"/>
  <c r="AT883" i="3"/>
  <c r="AZ883" i="3"/>
  <c r="AH884" i="3"/>
  <c r="AN884" i="3"/>
  <c r="AT884" i="3"/>
  <c r="AZ884" i="3"/>
  <c r="AH885" i="3"/>
  <c r="AN885" i="3"/>
  <c r="AT885" i="3"/>
  <c r="AZ885" i="3"/>
  <c r="AH886" i="3"/>
  <c r="AN886" i="3"/>
  <c r="AT886" i="3"/>
  <c r="AZ886" i="3"/>
  <c r="AH887" i="3"/>
  <c r="AN887" i="3"/>
  <c r="AT887" i="3"/>
  <c r="AZ887" i="3"/>
  <c r="AH888" i="3"/>
  <c r="AN888" i="3"/>
  <c r="AT888" i="3"/>
  <c r="AZ888" i="3"/>
  <c r="AH889" i="3"/>
  <c r="AN889" i="3"/>
  <c r="AT889" i="3"/>
  <c r="AZ889" i="3"/>
  <c r="AH890" i="3"/>
  <c r="AN890" i="3"/>
  <c r="AT890" i="3"/>
  <c r="AZ890" i="3"/>
  <c r="AH891" i="3"/>
  <c r="AN891" i="3"/>
  <c r="AT891" i="3"/>
  <c r="AZ891" i="3"/>
  <c r="AH892" i="3"/>
  <c r="AN892" i="3"/>
  <c r="AT892" i="3"/>
  <c r="AZ892" i="3"/>
  <c r="AH893" i="3"/>
  <c r="AN893" i="3"/>
  <c r="AT893" i="3"/>
  <c r="AZ893" i="3"/>
  <c r="AH894" i="3"/>
  <c r="AN894" i="3"/>
  <c r="AT894" i="3"/>
  <c r="AZ894" i="3"/>
  <c r="AH895" i="3"/>
  <c r="AN895" i="3"/>
  <c r="AT895" i="3"/>
  <c r="AZ895" i="3"/>
  <c r="AH896" i="3"/>
  <c r="AN896" i="3"/>
  <c r="AT896" i="3"/>
  <c r="AZ896" i="3"/>
  <c r="AH897" i="3"/>
  <c r="AN897" i="3"/>
  <c r="AT897" i="3"/>
  <c r="AZ897" i="3"/>
  <c r="AH898" i="3"/>
  <c r="AN898" i="3"/>
  <c r="AT898" i="3"/>
  <c r="AZ898" i="3"/>
  <c r="AH899" i="3"/>
  <c r="AN899" i="3"/>
  <c r="AT899" i="3"/>
  <c r="AZ899" i="3"/>
  <c r="AH900" i="3"/>
  <c r="AN900" i="3"/>
  <c r="AT900" i="3"/>
  <c r="AZ900" i="3"/>
  <c r="AH901" i="3"/>
  <c r="AN901" i="3"/>
  <c r="AT901" i="3"/>
  <c r="AZ901" i="3"/>
  <c r="AH902" i="3"/>
  <c r="AN902" i="3"/>
  <c r="AT902" i="3"/>
  <c r="AZ902" i="3"/>
  <c r="AH903" i="3"/>
  <c r="AN903" i="3"/>
  <c r="AT903" i="3"/>
  <c r="AZ903" i="3"/>
  <c r="AH904" i="3"/>
  <c r="AN904" i="3"/>
  <c r="AT904" i="3"/>
  <c r="AZ904" i="3"/>
  <c r="AH905" i="3"/>
  <c r="AN905" i="3"/>
  <c r="AT905" i="3"/>
  <c r="AZ905" i="3"/>
  <c r="AH906" i="3"/>
  <c r="AN906" i="3"/>
  <c r="AT906" i="3"/>
  <c r="AZ906" i="3"/>
  <c r="AH907" i="3"/>
  <c r="AN907" i="3"/>
  <c r="AT907" i="3"/>
  <c r="AZ907" i="3"/>
  <c r="AH908" i="3"/>
  <c r="AN908" i="3"/>
  <c r="AT908" i="3"/>
  <c r="AZ908" i="3"/>
  <c r="AH909" i="3"/>
  <c r="AN909" i="3"/>
  <c r="AT909" i="3"/>
  <c r="AZ909" i="3"/>
  <c r="AH910" i="3"/>
  <c r="AN910" i="3"/>
  <c r="AT910" i="3"/>
  <c r="AZ910" i="3"/>
  <c r="AH911" i="3"/>
  <c r="AN911" i="3"/>
  <c r="AT911" i="3"/>
  <c r="AZ911" i="3"/>
  <c r="AH912" i="3"/>
  <c r="AN912" i="3"/>
  <c r="AT912" i="3"/>
  <c r="AZ912" i="3"/>
  <c r="AH913" i="3"/>
  <c r="AN913" i="3"/>
  <c r="AT913" i="3"/>
  <c r="AZ913" i="3"/>
  <c r="AH914" i="3"/>
  <c r="AN914" i="3"/>
  <c r="AT914" i="3"/>
  <c r="AZ914" i="3"/>
  <c r="AH915" i="3"/>
  <c r="AN915" i="3"/>
  <c r="AT915" i="3"/>
  <c r="AZ915" i="3"/>
  <c r="AH916" i="3"/>
  <c r="AN916" i="3"/>
  <c r="AT916" i="3"/>
  <c r="AZ916" i="3"/>
  <c r="AH917" i="3"/>
  <c r="AN917" i="3"/>
  <c r="AT917" i="3"/>
  <c r="AZ917" i="3"/>
  <c r="AH918" i="3"/>
  <c r="AN918" i="3"/>
  <c r="AT918" i="3"/>
  <c r="AZ918" i="3"/>
  <c r="AH919" i="3"/>
  <c r="AN919" i="3"/>
  <c r="AT919" i="3"/>
  <c r="AZ919" i="3"/>
  <c r="AH920" i="3"/>
  <c r="AN920" i="3"/>
  <c r="AT920" i="3"/>
  <c r="AZ920" i="3"/>
  <c r="AH921" i="3"/>
  <c r="AN921" i="3"/>
  <c r="AT921" i="3"/>
  <c r="AZ921" i="3"/>
  <c r="AH922" i="3"/>
  <c r="AN922" i="3"/>
  <c r="AT922" i="3"/>
  <c r="AZ922" i="3"/>
  <c r="AH923" i="3"/>
  <c r="AN923" i="3"/>
  <c r="AT923" i="3"/>
  <c r="AZ923" i="3"/>
  <c r="AH924" i="3"/>
  <c r="AN924" i="3"/>
  <c r="AT924" i="3"/>
  <c r="AZ924" i="3"/>
  <c r="AH925" i="3"/>
  <c r="AN925" i="3"/>
  <c r="AT925" i="3"/>
  <c r="AZ925" i="3"/>
  <c r="AH926" i="3"/>
  <c r="AN926" i="3"/>
  <c r="AT926" i="3"/>
  <c r="AZ926" i="3"/>
  <c r="AH927" i="3"/>
  <c r="AN927" i="3"/>
  <c r="AT927" i="3"/>
  <c r="AZ927" i="3"/>
  <c r="AH928" i="3"/>
  <c r="AN928" i="3"/>
  <c r="AT928" i="3"/>
  <c r="AZ928" i="3"/>
  <c r="AH929" i="3"/>
  <c r="AN929" i="3"/>
  <c r="AT929" i="3"/>
  <c r="AZ929" i="3"/>
  <c r="AH930" i="3"/>
  <c r="AN930" i="3"/>
  <c r="AT930" i="3"/>
  <c r="AZ930" i="3"/>
  <c r="AH931" i="3"/>
  <c r="AN931" i="3"/>
  <c r="AT931" i="3"/>
  <c r="AZ931" i="3"/>
  <c r="AH932" i="3"/>
  <c r="AN932" i="3"/>
  <c r="AT932" i="3"/>
  <c r="AZ932" i="3"/>
  <c r="AH933" i="3"/>
  <c r="AN933" i="3"/>
  <c r="AT933" i="3"/>
  <c r="AZ933" i="3"/>
  <c r="AH934" i="3"/>
  <c r="AN934" i="3"/>
  <c r="AT934" i="3"/>
  <c r="AZ934" i="3"/>
  <c r="AH935" i="3"/>
  <c r="AN935" i="3"/>
  <c r="AT935" i="3"/>
  <c r="AZ935" i="3"/>
  <c r="AH936" i="3"/>
  <c r="AN936" i="3"/>
  <c r="AT936" i="3"/>
  <c r="AZ936" i="3"/>
  <c r="AH937" i="3"/>
  <c r="AN937" i="3"/>
  <c r="AT937" i="3"/>
  <c r="AZ937" i="3"/>
  <c r="AH938" i="3"/>
  <c r="AN938" i="3"/>
  <c r="AT938" i="3"/>
  <c r="AZ938" i="3"/>
  <c r="AH939" i="3"/>
  <c r="AN939" i="3"/>
  <c r="AT939" i="3"/>
  <c r="AZ939" i="3"/>
  <c r="AH940" i="3"/>
  <c r="AN940" i="3"/>
  <c r="AT940" i="3"/>
  <c r="AZ940" i="3"/>
  <c r="AH941" i="3"/>
  <c r="AN941" i="3"/>
  <c r="AT941" i="3"/>
  <c r="AZ941" i="3"/>
  <c r="AH942" i="3"/>
  <c r="AN942" i="3"/>
  <c r="AT942" i="3"/>
  <c r="AZ942" i="3"/>
  <c r="AH943" i="3"/>
  <c r="AN943" i="3"/>
  <c r="AT943" i="3"/>
  <c r="AZ943" i="3"/>
  <c r="AH944" i="3"/>
  <c r="AN944" i="3"/>
  <c r="AT944" i="3"/>
  <c r="AZ944" i="3"/>
  <c r="AH945" i="3"/>
  <c r="AN945" i="3"/>
  <c r="AT945" i="3"/>
  <c r="AZ945" i="3"/>
  <c r="AH946" i="3"/>
  <c r="AN946" i="3"/>
  <c r="AT946" i="3"/>
  <c r="AZ946" i="3"/>
  <c r="AH947" i="3"/>
  <c r="AN947" i="3"/>
  <c r="AT947" i="3"/>
  <c r="AZ947" i="3"/>
  <c r="AH948" i="3"/>
  <c r="AN948" i="3"/>
  <c r="AT948" i="3"/>
  <c r="AZ948" i="3"/>
  <c r="AH949" i="3"/>
  <c r="AN949" i="3"/>
  <c r="AT949" i="3"/>
  <c r="AZ949" i="3"/>
  <c r="AH950" i="3"/>
  <c r="AN950" i="3"/>
  <c r="AT950" i="3"/>
  <c r="AZ950" i="3"/>
  <c r="AH951" i="3"/>
  <c r="AN951" i="3"/>
  <c r="AT951" i="3"/>
  <c r="AZ951" i="3"/>
  <c r="AH952" i="3"/>
  <c r="AN952" i="3"/>
  <c r="AT952" i="3"/>
  <c r="AZ952" i="3"/>
  <c r="AH953" i="3"/>
  <c r="AN953" i="3"/>
  <c r="AT953" i="3"/>
  <c r="AZ953" i="3"/>
  <c r="AH954" i="3"/>
  <c r="AN954" i="3"/>
  <c r="AT954" i="3"/>
  <c r="AZ954" i="3"/>
  <c r="AH955" i="3"/>
  <c r="AN955" i="3"/>
  <c r="AT955" i="3"/>
  <c r="AZ955" i="3"/>
  <c r="AH956" i="3"/>
  <c r="AN956" i="3"/>
  <c r="AT956" i="3"/>
  <c r="AZ956" i="3"/>
  <c r="AH957" i="3"/>
  <c r="AN957" i="3"/>
  <c r="AT957" i="3"/>
  <c r="AZ957" i="3"/>
  <c r="AH958" i="3"/>
  <c r="AN958" i="3"/>
  <c r="AT958" i="3"/>
  <c r="AZ958" i="3"/>
  <c r="AH959" i="3"/>
  <c r="AN959" i="3"/>
  <c r="AT959" i="3"/>
  <c r="AZ959" i="3"/>
  <c r="AH960" i="3"/>
  <c r="AN960" i="3"/>
  <c r="AT960" i="3"/>
  <c r="AZ960" i="3"/>
  <c r="AH961" i="3"/>
  <c r="AN961" i="3"/>
  <c r="AT961" i="3"/>
  <c r="AZ961" i="3"/>
  <c r="AH962" i="3"/>
  <c r="AN962" i="3"/>
  <c r="AT962" i="3"/>
  <c r="AZ962" i="3"/>
  <c r="AH963" i="3"/>
  <c r="AN963" i="3"/>
  <c r="AT963" i="3"/>
  <c r="AZ963" i="3"/>
  <c r="AI964" i="3"/>
  <c r="AY964" i="3"/>
  <c r="BA965" i="3"/>
  <c r="AP966" i="3"/>
  <c r="AN966" i="3"/>
  <c r="AL967" i="3"/>
  <c r="AJ968" i="3"/>
  <c r="AH968" i="3"/>
  <c r="AM968" i="3"/>
  <c r="AF969" i="3"/>
  <c r="AO969" i="3"/>
  <c r="AV969" i="3"/>
  <c r="AZ969" i="3"/>
  <c r="AT969" i="3"/>
  <c r="AG970" i="3"/>
  <c r="AY970" i="3"/>
  <c r="BA971" i="3"/>
  <c r="AP972" i="3"/>
  <c r="AN972" i="3"/>
  <c r="AL973" i="3"/>
  <c r="AJ974" i="3"/>
  <c r="AH974" i="3"/>
  <c r="AM974" i="3"/>
  <c r="AF975" i="3"/>
  <c r="AO975" i="3"/>
  <c r="AV975" i="3"/>
  <c r="AZ975" i="3"/>
  <c r="AT975" i="3"/>
  <c r="AG976" i="3"/>
  <c r="AY976" i="3"/>
  <c r="BA977" i="3"/>
  <c r="AP978" i="3"/>
  <c r="AN978" i="3"/>
  <c r="AL979" i="3"/>
  <c r="AJ980" i="3"/>
  <c r="AH980" i="3"/>
  <c r="AM980" i="3"/>
  <c r="AF981" i="3"/>
  <c r="AO981" i="3"/>
  <c r="AV981" i="3"/>
  <c r="AZ981" i="3"/>
  <c r="AT981" i="3"/>
  <c r="AG982" i="3"/>
  <c r="AY982" i="3"/>
  <c r="BA983" i="3"/>
  <c r="AP984" i="3"/>
  <c r="AN984" i="3"/>
  <c r="AL985" i="3"/>
  <c r="AJ986" i="3"/>
  <c r="AH986" i="3"/>
  <c r="AM986" i="3"/>
  <c r="AF987" i="3"/>
  <c r="AO987" i="3"/>
  <c r="AV987" i="3"/>
  <c r="AZ987" i="3"/>
  <c r="AT987" i="3"/>
  <c r="AG988" i="3"/>
  <c r="AY988" i="3"/>
  <c r="BA989" i="3"/>
  <c r="AP990" i="3"/>
  <c r="AN990" i="3"/>
  <c r="AL991" i="3"/>
  <c r="AJ992" i="3"/>
  <c r="AH992" i="3"/>
  <c r="AM992" i="3"/>
  <c r="AF993" i="3"/>
  <c r="AO993" i="3"/>
  <c r="AV993" i="3"/>
  <c r="AZ993" i="3"/>
  <c r="AT993" i="3"/>
  <c r="AG994" i="3"/>
  <c r="AY994" i="3"/>
  <c r="BA995" i="3"/>
  <c r="AP996" i="3"/>
  <c r="AN996" i="3"/>
  <c r="AL997" i="3"/>
  <c r="AJ998" i="3"/>
  <c r="AH998" i="3"/>
  <c r="AM998" i="3"/>
  <c r="AF999" i="3"/>
  <c r="AO999" i="3"/>
  <c r="AV999" i="3"/>
  <c r="AZ999" i="3"/>
  <c r="AT999" i="3"/>
  <c r="AG1000" i="3"/>
  <c r="AG1002" i="3"/>
  <c r="AR1002" i="3"/>
  <c r="AL1002" i="3"/>
  <c r="AP1002" i="3"/>
  <c r="AN1002" i="3"/>
  <c r="AG1005" i="3"/>
  <c r="AR1005" i="3"/>
  <c r="AL1005" i="3"/>
  <c r="AP1005" i="3"/>
  <c r="AN1005" i="3"/>
  <c r="AG1008" i="3"/>
  <c r="AR1008" i="3"/>
  <c r="AL1008" i="3"/>
  <c r="AP1008" i="3"/>
  <c r="AN1008" i="3"/>
  <c r="AG1011" i="3"/>
  <c r="AR1011" i="3"/>
  <c r="AL1011" i="3"/>
  <c r="AP1011" i="3"/>
  <c r="AN1011" i="3"/>
  <c r="AG1014" i="3"/>
  <c r="AR1014" i="3"/>
  <c r="AL1014" i="3"/>
  <c r="AP1014" i="3"/>
  <c r="AN1014" i="3"/>
  <c r="AG1017" i="3"/>
  <c r="AR1017" i="3"/>
  <c r="AL1017" i="3"/>
  <c r="AP1017" i="3"/>
  <c r="AN1017" i="3"/>
  <c r="AG1020" i="3"/>
  <c r="AR1020" i="3"/>
  <c r="AL1020" i="3"/>
  <c r="AP1020" i="3"/>
  <c r="AN1020" i="3"/>
  <c r="AG1023" i="3"/>
  <c r="AR1023" i="3"/>
  <c r="AL1023" i="3"/>
  <c r="AP1023" i="3"/>
  <c r="AN1023" i="3"/>
  <c r="AG1026" i="3"/>
  <c r="AR1026" i="3"/>
  <c r="AL1026" i="3"/>
  <c r="AP1026" i="3"/>
  <c r="AN1026" i="3"/>
  <c r="AG1029" i="3"/>
  <c r="AR1029" i="3"/>
  <c r="AL1029" i="3"/>
  <c r="AP1029" i="3"/>
  <c r="AN1029" i="3"/>
  <c r="AG1032" i="3"/>
  <c r="AR1032" i="3"/>
  <c r="AL1032" i="3"/>
  <c r="AP1032" i="3"/>
  <c r="AN1032" i="3"/>
  <c r="AG1035" i="3"/>
  <c r="AR1035" i="3"/>
  <c r="AL1035" i="3"/>
  <c r="AP1035" i="3"/>
  <c r="AN1035" i="3"/>
  <c r="AG1038" i="3"/>
  <c r="AR1038" i="3"/>
  <c r="AL1038" i="3"/>
  <c r="AP1038" i="3"/>
  <c r="AN1038" i="3"/>
  <c r="AG1041" i="3"/>
  <c r="AR1041" i="3"/>
  <c r="AL1041" i="3"/>
  <c r="AP1041" i="3"/>
  <c r="AN1041" i="3"/>
  <c r="AG1044" i="3"/>
  <c r="AR1044" i="3"/>
  <c r="AL1044" i="3"/>
  <c r="AP1044" i="3"/>
  <c r="AN1044" i="3"/>
  <c r="AG1047" i="3"/>
  <c r="AR1047" i="3"/>
  <c r="AL1047" i="3"/>
  <c r="AP1047" i="3"/>
  <c r="AN1047" i="3"/>
  <c r="AG1050" i="3"/>
  <c r="AR1050" i="3"/>
  <c r="AL1050" i="3"/>
  <c r="AP1050" i="3"/>
  <c r="AN1050" i="3"/>
  <c r="AI1055" i="3"/>
  <c r="AG1056" i="3"/>
  <c r="AF1056" i="3"/>
  <c r="AJ1056" i="3"/>
  <c r="AH1056" i="3"/>
  <c r="AI1061" i="3"/>
  <c r="AG1062" i="3"/>
  <c r="AF1062" i="3"/>
  <c r="AJ1062" i="3"/>
  <c r="AH1062" i="3"/>
  <c r="AO872" i="3"/>
  <c r="AO873" i="3"/>
  <c r="AO874" i="3"/>
  <c r="AO875" i="3"/>
  <c r="AO876" i="3"/>
  <c r="AO877" i="3"/>
  <c r="AO878" i="3"/>
  <c r="AO879" i="3"/>
  <c r="AO880" i="3"/>
  <c r="AO881" i="3"/>
  <c r="AO882" i="3"/>
  <c r="AO883" i="3"/>
  <c r="AO884" i="3"/>
  <c r="AO885" i="3"/>
  <c r="AO886" i="3"/>
  <c r="AO887" i="3"/>
  <c r="AO888" i="3"/>
  <c r="AO889" i="3"/>
  <c r="AO890" i="3"/>
  <c r="AO891" i="3"/>
  <c r="AO892" i="3"/>
  <c r="AO893" i="3"/>
  <c r="AO894" i="3"/>
  <c r="AO895" i="3"/>
  <c r="AO896" i="3"/>
  <c r="AO897" i="3"/>
  <c r="AO898" i="3"/>
  <c r="AO899" i="3"/>
  <c r="AO900" i="3"/>
  <c r="AO901" i="3"/>
  <c r="AO902" i="3"/>
  <c r="AO903" i="3"/>
  <c r="AO904" i="3"/>
  <c r="AO905" i="3"/>
  <c r="AO906" i="3"/>
  <c r="AO907" i="3"/>
  <c r="AO908" i="3"/>
  <c r="AO909" i="3"/>
  <c r="AO910" i="3"/>
  <c r="AO911" i="3"/>
  <c r="AO912" i="3"/>
  <c r="AO913" i="3"/>
  <c r="AO914" i="3"/>
  <c r="AO915" i="3"/>
  <c r="AO916" i="3"/>
  <c r="AO917" i="3"/>
  <c r="AO918" i="3"/>
  <c r="AO919" i="3"/>
  <c r="AO920" i="3"/>
  <c r="AO921" i="3"/>
  <c r="AO922" i="3"/>
  <c r="AO923" i="3"/>
  <c r="AO924" i="3"/>
  <c r="AO925" i="3"/>
  <c r="AO926" i="3"/>
  <c r="AO927" i="3"/>
  <c r="AO928" i="3"/>
  <c r="AO929" i="3"/>
  <c r="AO930" i="3"/>
  <c r="AO931" i="3"/>
  <c r="AO932" i="3"/>
  <c r="AO933" i="3"/>
  <c r="AO934" i="3"/>
  <c r="AO935" i="3"/>
  <c r="AO936" i="3"/>
  <c r="AO937" i="3"/>
  <c r="AO938" i="3"/>
  <c r="AO939" i="3"/>
  <c r="AO940" i="3"/>
  <c r="AO941" i="3"/>
  <c r="AO942" i="3"/>
  <c r="AO943" i="3"/>
  <c r="AO944" i="3"/>
  <c r="AO945" i="3"/>
  <c r="AO946" i="3"/>
  <c r="AO947" i="3"/>
  <c r="AO948" i="3"/>
  <c r="AO949" i="3"/>
  <c r="AO950" i="3"/>
  <c r="AO951" i="3"/>
  <c r="AO952" i="3"/>
  <c r="AO953" i="3"/>
  <c r="AO954" i="3"/>
  <c r="AO955" i="3"/>
  <c r="AO956" i="3"/>
  <c r="AO957" i="3"/>
  <c r="AO958" i="3"/>
  <c r="AO959" i="3"/>
  <c r="AO960" i="3"/>
  <c r="AO961" i="3"/>
  <c r="AO962" i="3"/>
  <c r="AO963" i="3"/>
  <c r="BA964" i="3"/>
  <c r="AP965" i="3"/>
  <c r="AN965" i="3"/>
  <c r="AJ967" i="3"/>
  <c r="AH967" i="3"/>
  <c r="AM967" i="3"/>
  <c r="AV968" i="3"/>
  <c r="AZ968" i="3"/>
  <c r="AT968" i="3"/>
  <c r="AG969" i="3"/>
  <c r="BA970" i="3"/>
  <c r="AP971" i="3"/>
  <c r="AN971" i="3"/>
  <c r="AJ973" i="3"/>
  <c r="AH973" i="3"/>
  <c r="AM973" i="3"/>
  <c r="AV974" i="3"/>
  <c r="AZ974" i="3"/>
  <c r="AT974" i="3"/>
  <c r="AG975" i="3"/>
  <c r="BA976" i="3"/>
  <c r="AP977" i="3"/>
  <c r="AN977" i="3"/>
  <c r="AJ979" i="3"/>
  <c r="AH979" i="3"/>
  <c r="AM979" i="3"/>
  <c r="AV980" i="3"/>
  <c r="AZ980" i="3"/>
  <c r="AT980" i="3"/>
  <c r="AG981" i="3"/>
  <c r="BA982" i="3"/>
  <c r="AP983" i="3"/>
  <c r="AN983" i="3"/>
  <c r="AJ985" i="3"/>
  <c r="AH985" i="3"/>
  <c r="AM985" i="3"/>
  <c r="AV986" i="3"/>
  <c r="AZ986" i="3"/>
  <c r="AT986" i="3"/>
  <c r="AG987" i="3"/>
  <c r="BA988" i="3"/>
  <c r="AP989" i="3"/>
  <c r="AN989" i="3"/>
  <c r="AJ991" i="3"/>
  <c r="AH991" i="3"/>
  <c r="AM991" i="3"/>
  <c r="AV992" i="3"/>
  <c r="AZ992" i="3"/>
  <c r="AT992" i="3"/>
  <c r="AG993" i="3"/>
  <c r="BA994" i="3"/>
  <c r="AP995" i="3"/>
  <c r="AN995" i="3"/>
  <c r="AJ997" i="3"/>
  <c r="AH997" i="3"/>
  <c r="AM997" i="3"/>
  <c r="AV998" i="3"/>
  <c r="AZ998" i="3"/>
  <c r="AT998" i="3"/>
  <c r="AG999" i="3"/>
  <c r="AI1002" i="3"/>
  <c r="AF1003" i="3"/>
  <c r="AJ1003" i="3"/>
  <c r="AH1003" i="3"/>
  <c r="AI1005" i="3"/>
  <c r="AF1006" i="3"/>
  <c r="AJ1006" i="3"/>
  <c r="AH1006" i="3"/>
  <c r="AI1008" i="3"/>
  <c r="AF1009" i="3"/>
  <c r="AJ1009" i="3"/>
  <c r="AH1009" i="3"/>
  <c r="AI1011" i="3"/>
  <c r="AF1012" i="3"/>
  <c r="AJ1012" i="3"/>
  <c r="AH1012" i="3"/>
  <c r="AI1014" i="3"/>
  <c r="AF1015" i="3"/>
  <c r="AJ1015" i="3"/>
  <c r="AH1015" i="3"/>
  <c r="AI1017" i="3"/>
  <c r="AF1018" i="3"/>
  <c r="AJ1018" i="3"/>
  <c r="AH1018" i="3"/>
  <c r="AI1020" i="3"/>
  <c r="AF1021" i="3"/>
  <c r="AJ1021" i="3"/>
  <c r="AH1021" i="3"/>
  <c r="AI1023" i="3"/>
  <c r="AF1024" i="3"/>
  <c r="AJ1024" i="3"/>
  <c r="AH1024" i="3"/>
  <c r="AI1026" i="3"/>
  <c r="AF1027" i="3"/>
  <c r="AJ1027" i="3"/>
  <c r="AH1027" i="3"/>
  <c r="AI1029" i="3"/>
  <c r="AF1030" i="3"/>
  <c r="AJ1030" i="3"/>
  <c r="AH1030" i="3"/>
  <c r="AI1032" i="3"/>
  <c r="AF1033" i="3"/>
  <c r="AJ1033" i="3"/>
  <c r="AH1033" i="3"/>
  <c r="AI1035" i="3"/>
  <c r="AF1036" i="3"/>
  <c r="AJ1036" i="3"/>
  <c r="AH1036" i="3"/>
  <c r="AI1038" i="3"/>
  <c r="AF1039" i="3"/>
  <c r="AJ1039" i="3"/>
  <c r="AH1039" i="3"/>
  <c r="AI1041" i="3"/>
  <c r="AF1042" i="3"/>
  <c r="AJ1042" i="3"/>
  <c r="AH1042" i="3"/>
  <c r="AI1044" i="3"/>
  <c r="AF1045" i="3"/>
  <c r="AJ1045" i="3"/>
  <c r="AH1045" i="3"/>
  <c r="AI1047" i="3"/>
  <c r="AF1048" i="3"/>
  <c r="AJ1048" i="3"/>
  <c r="AH1048" i="3"/>
  <c r="AI1050" i="3"/>
  <c r="AG1051" i="3"/>
  <c r="AF1051" i="3"/>
  <c r="AJ1051" i="3"/>
  <c r="AH1051" i="3"/>
  <c r="AG1057" i="3"/>
  <c r="AF1057" i="3"/>
  <c r="AJ1057" i="3"/>
  <c r="AH1057" i="3"/>
  <c r="AG1063" i="3"/>
  <c r="AF1063" i="3"/>
  <c r="AJ1063" i="3"/>
  <c r="AH1063" i="3"/>
  <c r="AJ849" i="3"/>
  <c r="AJ850" i="3"/>
  <c r="AJ851" i="3"/>
  <c r="AJ852" i="3"/>
  <c r="AJ853" i="3"/>
  <c r="AJ854" i="3"/>
  <c r="AJ855" i="3"/>
  <c r="AJ856" i="3"/>
  <c r="AJ857" i="3"/>
  <c r="AJ858" i="3"/>
  <c r="AJ859" i="3"/>
  <c r="AJ860" i="3"/>
  <c r="AJ861" i="3"/>
  <c r="AJ862" i="3"/>
  <c r="AJ863" i="3"/>
  <c r="AJ864" i="3"/>
  <c r="AJ865" i="3"/>
  <c r="AJ866" i="3"/>
  <c r="AJ867" i="3"/>
  <c r="AJ868" i="3"/>
  <c r="AJ869" i="3"/>
  <c r="AJ870" i="3"/>
  <c r="AJ871" i="3"/>
  <c r="AJ872" i="3"/>
  <c r="AP872" i="3"/>
  <c r="AJ873" i="3"/>
  <c r="AP873" i="3"/>
  <c r="AJ874" i="3"/>
  <c r="AP874" i="3"/>
  <c r="AJ875" i="3"/>
  <c r="AP875" i="3"/>
  <c r="AJ876" i="3"/>
  <c r="AP876" i="3"/>
  <c r="AJ877" i="3"/>
  <c r="AP877" i="3"/>
  <c r="AJ878" i="3"/>
  <c r="AP878" i="3"/>
  <c r="AJ879" i="3"/>
  <c r="AP879" i="3"/>
  <c r="AJ880" i="3"/>
  <c r="AP880" i="3"/>
  <c r="AJ881" i="3"/>
  <c r="AP881" i="3"/>
  <c r="AJ882" i="3"/>
  <c r="AP882" i="3"/>
  <c r="AJ883" i="3"/>
  <c r="AP883" i="3"/>
  <c r="AJ884" i="3"/>
  <c r="AP884" i="3"/>
  <c r="AJ885" i="3"/>
  <c r="AP885" i="3"/>
  <c r="AJ886" i="3"/>
  <c r="AP886" i="3"/>
  <c r="AJ887" i="3"/>
  <c r="AP887" i="3"/>
  <c r="AJ888" i="3"/>
  <c r="AP888" i="3"/>
  <c r="AJ889" i="3"/>
  <c r="AP889" i="3"/>
  <c r="AJ890" i="3"/>
  <c r="AP890" i="3"/>
  <c r="AJ891" i="3"/>
  <c r="AP891" i="3"/>
  <c r="AJ892" i="3"/>
  <c r="AP892" i="3"/>
  <c r="AJ893" i="3"/>
  <c r="AP893" i="3"/>
  <c r="AJ894" i="3"/>
  <c r="AP894" i="3"/>
  <c r="AJ895" i="3"/>
  <c r="AP895" i="3"/>
  <c r="AJ896" i="3"/>
  <c r="AP896" i="3"/>
  <c r="AJ897" i="3"/>
  <c r="AP897" i="3"/>
  <c r="AJ898" i="3"/>
  <c r="AP898" i="3"/>
  <c r="AJ899" i="3"/>
  <c r="AP899" i="3"/>
  <c r="AJ900" i="3"/>
  <c r="AP900" i="3"/>
  <c r="AJ901" i="3"/>
  <c r="AP901" i="3"/>
  <c r="AJ902" i="3"/>
  <c r="AP902" i="3"/>
  <c r="AJ903" i="3"/>
  <c r="AP903" i="3"/>
  <c r="AJ904" i="3"/>
  <c r="AP904" i="3"/>
  <c r="AJ905" i="3"/>
  <c r="AP905" i="3"/>
  <c r="AJ906" i="3"/>
  <c r="AP906" i="3"/>
  <c r="AJ907" i="3"/>
  <c r="AP907" i="3"/>
  <c r="AJ908" i="3"/>
  <c r="AP908" i="3"/>
  <c r="AJ909" i="3"/>
  <c r="AP909" i="3"/>
  <c r="AJ910" i="3"/>
  <c r="AP910" i="3"/>
  <c r="AJ911" i="3"/>
  <c r="AP911" i="3"/>
  <c r="AJ912" i="3"/>
  <c r="AP912" i="3"/>
  <c r="AJ913" i="3"/>
  <c r="AP913" i="3"/>
  <c r="AJ914" i="3"/>
  <c r="AP914" i="3"/>
  <c r="AJ915" i="3"/>
  <c r="AP915" i="3"/>
  <c r="AJ916" i="3"/>
  <c r="AP916" i="3"/>
  <c r="AJ917" i="3"/>
  <c r="AP917" i="3"/>
  <c r="AJ918" i="3"/>
  <c r="AP918" i="3"/>
  <c r="AJ919" i="3"/>
  <c r="AP919" i="3"/>
  <c r="AJ920" i="3"/>
  <c r="AP920" i="3"/>
  <c r="AJ921" i="3"/>
  <c r="AP921" i="3"/>
  <c r="AJ922" i="3"/>
  <c r="AP922" i="3"/>
  <c r="AJ923" i="3"/>
  <c r="AP923" i="3"/>
  <c r="AJ924" i="3"/>
  <c r="AP924" i="3"/>
  <c r="AJ925" i="3"/>
  <c r="AP925" i="3"/>
  <c r="AJ926" i="3"/>
  <c r="AP926" i="3"/>
  <c r="AJ927" i="3"/>
  <c r="AP927" i="3"/>
  <c r="AJ928" i="3"/>
  <c r="AP928" i="3"/>
  <c r="AJ929" i="3"/>
  <c r="AP929" i="3"/>
  <c r="AJ930" i="3"/>
  <c r="AP930" i="3"/>
  <c r="AJ931" i="3"/>
  <c r="AP931" i="3"/>
  <c r="AJ932" i="3"/>
  <c r="AP932" i="3"/>
  <c r="AJ933" i="3"/>
  <c r="AP933" i="3"/>
  <c r="AJ934" i="3"/>
  <c r="AP934" i="3"/>
  <c r="AJ935" i="3"/>
  <c r="AP935" i="3"/>
  <c r="AJ936" i="3"/>
  <c r="AP936" i="3"/>
  <c r="AJ937" i="3"/>
  <c r="AP937" i="3"/>
  <c r="AJ938" i="3"/>
  <c r="AP938" i="3"/>
  <c r="AJ939" i="3"/>
  <c r="AP939" i="3"/>
  <c r="AJ940" i="3"/>
  <c r="AP940" i="3"/>
  <c r="AJ941" i="3"/>
  <c r="AP941" i="3"/>
  <c r="AJ942" i="3"/>
  <c r="AP942" i="3"/>
  <c r="AJ943" i="3"/>
  <c r="AP943" i="3"/>
  <c r="AJ944" i="3"/>
  <c r="AP944" i="3"/>
  <c r="AJ945" i="3"/>
  <c r="AP945" i="3"/>
  <c r="AJ946" i="3"/>
  <c r="AP946" i="3"/>
  <c r="AJ947" i="3"/>
  <c r="AP947" i="3"/>
  <c r="AJ948" i="3"/>
  <c r="AP948" i="3"/>
  <c r="AJ949" i="3"/>
  <c r="AP949" i="3"/>
  <c r="AJ950" i="3"/>
  <c r="AP950" i="3"/>
  <c r="AJ951" i="3"/>
  <c r="AP951" i="3"/>
  <c r="AJ952" i="3"/>
  <c r="AP952" i="3"/>
  <c r="AJ953" i="3"/>
  <c r="AP953" i="3"/>
  <c r="AJ954" i="3"/>
  <c r="AP954" i="3"/>
  <c r="AJ955" i="3"/>
  <c r="AP955" i="3"/>
  <c r="AJ956" i="3"/>
  <c r="AP956" i="3"/>
  <c r="AJ957" i="3"/>
  <c r="AP957" i="3"/>
  <c r="AJ958" i="3"/>
  <c r="AP958" i="3"/>
  <c r="AJ959" i="3"/>
  <c r="AP959" i="3"/>
  <c r="AJ960" i="3"/>
  <c r="AP960" i="3"/>
  <c r="AJ961" i="3"/>
  <c r="AP961" i="3"/>
  <c r="AJ962" i="3"/>
  <c r="AP962" i="3"/>
  <c r="AJ963" i="3"/>
  <c r="AP963" i="3"/>
  <c r="AK964" i="3"/>
  <c r="AP964" i="3"/>
  <c r="AN964" i="3"/>
  <c r="AL965" i="3"/>
  <c r="AJ966" i="3"/>
  <c r="AH966" i="3"/>
  <c r="AF967" i="3"/>
  <c r="AO967" i="3"/>
  <c r="AV967" i="3"/>
  <c r="AZ967" i="3"/>
  <c r="AT967" i="3"/>
  <c r="AY968" i="3"/>
  <c r="AI969" i="3"/>
  <c r="AP970" i="3"/>
  <c r="AN970" i="3"/>
  <c r="AL971" i="3"/>
  <c r="AJ972" i="3"/>
  <c r="AH972" i="3"/>
  <c r="AF973" i="3"/>
  <c r="AO973" i="3"/>
  <c r="AV973" i="3"/>
  <c r="AZ973" i="3"/>
  <c r="AT973" i="3"/>
  <c r="AY974" i="3"/>
  <c r="AI975" i="3"/>
  <c r="AP976" i="3"/>
  <c r="AN976" i="3"/>
  <c r="AL977" i="3"/>
  <c r="AJ978" i="3"/>
  <c r="AH978" i="3"/>
  <c r="AF979" i="3"/>
  <c r="AO979" i="3"/>
  <c r="AV979" i="3"/>
  <c r="AZ979" i="3"/>
  <c r="AT979" i="3"/>
  <c r="AY980" i="3"/>
  <c r="AI981" i="3"/>
  <c r="AP982" i="3"/>
  <c r="AN982" i="3"/>
  <c r="AL983" i="3"/>
  <c r="AJ984" i="3"/>
  <c r="AH984" i="3"/>
  <c r="AF985" i="3"/>
  <c r="AO985" i="3"/>
  <c r="AV985" i="3"/>
  <c r="AZ985" i="3"/>
  <c r="AT985" i="3"/>
  <c r="AY986" i="3"/>
  <c r="AI987" i="3"/>
  <c r="AP988" i="3"/>
  <c r="AN988" i="3"/>
  <c r="AL989" i="3"/>
  <c r="AJ990" i="3"/>
  <c r="AH990" i="3"/>
  <c r="AF991" i="3"/>
  <c r="AO991" i="3"/>
  <c r="AV991" i="3"/>
  <c r="AZ991" i="3"/>
  <c r="AT991" i="3"/>
  <c r="AY992" i="3"/>
  <c r="AI993" i="3"/>
  <c r="AP994" i="3"/>
  <c r="AN994" i="3"/>
  <c r="AL995" i="3"/>
  <c r="AJ996" i="3"/>
  <c r="AH996" i="3"/>
  <c r="AF997" i="3"/>
  <c r="AO997" i="3"/>
  <c r="AV997" i="3"/>
  <c r="AZ997" i="3"/>
  <c r="AT997" i="3"/>
  <c r="AY998" i="3"/>
  <c r="AI999" i="3"/>
  <c r="AP1000" i="3"/>
  <c r="AN1000" i="3"/>
  <c r="AG1003" i="3"/>
  <c r="AR1003" i="3"/>
  <c r="AL1003" i="3"/>
  <c r="AP1003" i="3"/>
  <c r="AN1003" i="3"/>
  <c r="AG1006" i="3"/>
  <c r="AR1006" i="3"/>
  <c r="AL1006" i="3"/>
  <c r="AP1006" i="3"/>
  <c r="AN1006" i="3"/>
  <c r="AG1009" i="3"/>
  <c r="AR1009" i="3"/>
  <c r="AL1009" i="3"/>
  <c r="AP1009" i="3"/>
  <c r="AN1009" i="3"/>
  <c r="AG1012" i="3"/>
  <c r="AR1012" i="3"/>
  <c r="AL1012" i="3"/>
  <c r="AP1012" i="3"/>
  <c r="AN1012" i="3"/>
  <c r="AG1015" i="3"/>
  <c r="AR1015" i="3"/>
  <c r="AL1015" i="3"/>
  <c r="AP1015" i="3"/>
  <c r="AN1015" i="3"/>
  <c r="AG1018" i="3"/>
  <c r="AR1018" i="3"/>
  <c r="AL1018" i="3"/>
  <c r="AP1018" i="3"/>
  <c r="AN1018" i="3"/>
  <c r="AG1021" i="3"/>
  <c r="AR1021" i="3"/>
  <c r="AL1021" i="3"/>
  <c r="AP1021" i="3"/>
  <c r="AN1021" i="3"/>
  <c r="AG1024" i="3"/>
  <c r="AR1024" i="3"/>
  <c r="AL1024" i="3"/>
  <c r="AP1024" i="3"/>
  <c r="AN1024" i="3"/>
  <c r="AG1027" i="3"/>
  <c r="AR1027" i="3"/>
  <c r="AL1027" i="3"/>
  <c r="AP1027" i="3"/>
  <c r="AN1027" i="3"/>
  <c r="AG1030" i="3"/>
  <c r="AR1030" i="3"/>
  <c r="AL1030" i="3"/>
  <c r="AP1030" i="3"/>
  <c r="AN1030" i="3"/>
  <c r="AG1033" i="3"/>
  <c r="AR1033" i="3"/>
  <c r="AL1033" i="3"/>
  <c r="AP1033" i="3"/>
  <c r="AN1033" i="3"/>
  <c r="AG1036" i="3"/>
  <c r="AR1036" i="3"/>
  <c r="AL1036" i="3"/>
  <c r="AP1036" i="3"/>
  <c r="AN1036" i="3"/>
  <c r="AG1039" i="3"/>
  <c r="AR1039" i="3"/>
  <c r="AL1039" i="3"/>
  <c r="AP1039" i="3"/>
  <c r="AN1039" i="3"/>
  <c r="AG1042" i="3"/>
  <c r="AR1042" i="3"/>
  <c r="AL1042" i="3"/>
  <c r="AP1042" i="3"/>
  <c r="AN1042" i="3"/>
  <c r="AG1045" i="3"/>
  <c r="AR1045" i="3"/>
  <c r="AL1045" i="3"/>
  <c r="AP1045" i="3"/>
  <c r="AN1045" i="3"/>
  <c r="AG1048" i="3"/>
  <c r="AR1048" i="3"/>
  <c r="AL1048" i="3"/>
  <c r="AP1048" i="3"/>
  <c r="AN1048" i="3"/>
  <c r="AO1049" i="3"/>
  <c r="AI1051" i="3"/>
  <c r="AG1052" i="3"/>
  <c r="AF1052" i="3"/>
  <c r="AJ1052" i="3"/>
  <c r="AH1052" i="3"/>
  <c r="AI1057" i="3"/>
  <c r="AG1058" i="3"/>
  <c r="AF1058" i="3"/>
  <c r="AJ1058" i="3"/>
  <c r="AH1058" i="3"/>
  <c r="AI1063" i="3"/>
  <c r="AG1064" i="3"/>
  <c r="AF1064" i="3"/>
  <c r="AJ1064" i="3"/>
  <c r="AH1064" i="3"/>
  <c r="AK849" i="3"/>
  <c r="AK850" i="3"/>
  <c r="AK851" i="3"/>
  <c r="AK852" i="3"/>
  <c r="AK853" i="3"/>
  <c r="AK854" i="3"/>
  <c r="AK855" i="3"/>
  <c r="AK856" i="3"/>
  <c r="AK857" i="3"/>
  <c r="AK858" i="3"/>
  <c r="AK859" i="3"/>
  <c r="AK860" i="3"/>
  <c r="AK861" i="3"/>
  <c r="AK862" i="3"/>
  <c r="AK863" i="3"/>
  <c r="AK864" i="3"/>
  <c r="AK865" i="3"/>
  <c r="AK866" i="3"/>
  <c r="AK867" i="3"/>
  <c r="AK868" i="3"/>
  <c r="AK869" i="3"/>
  <c r="AK870" i="3"/>
  <c r="AK871" i="3"/>
  <c r="AK872" i="3"/>
  <c r="AQ872" i="3"/>
  <c r="AK873" i="3"/>
  <c r="AQ873" i="3"/>
  <c r="AK874" i="3"/>
  <c r="AQ874" i="3"/>
  <c r="AK875" i="3"/>
  <c r="AQ875" i="3"/>
  <c r="AK876" i="3"/>
  <c r="AQ876" i="3"/>
  <c r="AK877" i="3"/>
  <c r="AQ877" i="3"/>
  <c r="AK878" i="3"/>
  <c r="AQ878" i="3"/>
  <c r="AK879" i="3"/>
  <c r="AQ879" i="3"/>
  <c r="AK880" i="3"/>
  <c r="AQ880" i="3"/>
  <c r="AK881" i="3"/>
  <c r="AQ881" i="3"/>
  <c r="AK882" i="3"/>
  <c r="AQ882" i="3"/>
  <c r="AK883" i="3"/>
  <c r="AQ883" i="3"/>
  <c r="AK884" i="3"/>
  <c r="AQ884" i="3"/>
  <c r="AK885" i="3"/>
  <c r="AQ885" i="3"/>
  <c r="AK886" i="3"/>
  <c r="AQ886" i="3"/>
  <c r="AK887" i="3"/>
  <c r="AQ887" i="3"/>
  <c r="AK888" i="3"/>
  <c r="AQ888" i="3"/>
  <c r="AK889" i="3"/>
  <c r="AQ889" i="3"/>
  <c r="AK890" i="3"/>
  <c r="AQ890" i="3"/>
  <c r="AK891" i="3"/>
  <c r="AQ891" i="3"/>
  <c r="AK892" i="3"/>
  <c r="AQ892" i="3"/>
  <c r="AK893" i="3"/>
  <c r="AQ893" i="3"/>
  <c r="AK894" i="3"/>
  <c r="AQ894" i="3"/>
  <c r="AK895" i="3"/>
  <c r="AQ895" i="3"/>
  <c r="AK896" i="3"/>
  <c r="AQ896" i="3"/>
  <c r="AK897" i="3"/>
  <c r="AQ897" i="3"/>
  <c r="AK898" i="3"/>
  <c r="AQ898" i="3"/>
  <c r="AK899" i="3"/>
  <c r="AQ899" i="3"/>
  <c r="AK900" i="3"/>
  <c r="AQ900" i="3"/>
  <c r="AK901" i="3"/>
  <c r="AQ901" i="3"/>
  <c r="AK902" i="3"/>
  <c r="AQ902" i="3"/>
  <c r="AK903" i="3"/>
  <c r="AQ903" i="3"/>
  <c r="AK904" i="3"/>
  <c r="AQ904" i="3"/>
  <c r="AK905" i="3"/>
  <c r="AQ905" i="3"/>
  <c r="AK906" i="3"/>
  <c r="AQ906" i="3"/>
  <c r="AK907" i="3"/>
  <c r="AQ907" i="3"/>
  <c r="AK908" i="3"/>
  <c r="AQ908" i="3"/>
  <c r="AK909" i="3"/>
  <c r="AQ909" i="3"/>
  <c r="AK910" i="3"/>
  <c r="AQ910" i="3"/>
  <c r="AK911" i="3"/>
  <c r="AQ911" i="3"/>
  <c r="AK912" i="3"/>
  <c r="AQ912" i="3"/>
  <c r="AK913" i="3"/>
  <c r="AQ913" i="3"/>
  <c r="AK914" i="3"/>
  <c r="AQ914" i="3"/>
  <c r="AK915" i="3"/>
  <c r="AQ915" i="3"/>
  <c r="AK916" i="3"/>
  <c r="AQ916" i="3"/>
  <c r="AK917" i="3"/>
  <c r="AQ917" i="3"/>
  <c r="AK918" i="3"/>
  <c r="AQ918" i="3"/>
  <c r="AK919" i="3"/>
  <c r="AQ919" i="3"/>
  <c r="AK920" i="3"/>
  <c r="AQ920" i="3"/>
  <c r="AK921" i="3"/>
  <c r="AQ921" i="3"/>
  <c r="AK922" i="3"/>
  <c r="AQ922" i="3"/>
  <c r="AK923" i="3"/>
  <c r="AQ923" i="3"/>
  <c r="AK924" i="3"/>
  <c r="AQ924" i="3"/>
  <c r="AK925" i="3"/>
  <c r="AQ925" i="3"/>
  <c r="AK926" i="3"/>
  <c r="AQ926" i="3"/>
  <c r="AK927" i="3"/>
  <c r="AQ927" i="3"/>
  <c r="AK928" i="3"/>
  <c r="AQ928" i="3"/>
  <c r="AK929" i="3"/>
  <c r="AQ929" i="3"/>
  <c r="AK930" i="3"/>
  <c r="AQ930" i="3"/>
  <c r="AK931" i="3"/>
  <c r="AQ931" i="3"/>
  <c r="AK932" i="3"/>
  <c r="AQ932" i="3"/>
  <c r="AK933" i="3"/>
  <c r="AQ933" i="3"/>
  <c r="AK934" i="3"/>
  <c r="AQ934" i="3"/>
  <c r="AK935" i="3"/>
  <c r="AQ935" i="3"/>
  <c r="AK936" i="3"/>
  <c r="AQ936" i="3"/>
  <c r="AK937" i="3"/>
  <c r="AQ937" i="3"/>
  <c r="AK938" i="3"/>
  <c r="AQ938" i="3"/>
  <c r="AK939" i="3"/>
  <c r="AQ939" i="3"/>
  <c r="AK940" i="3"/>
  <c r="AQ940" i="3"/>
  <c r="AK941" i="3"/>
  <c r="AQ941" i="3"/>
  <c r="AK942" i="3"/>
  <c r="AQ942" i="3"/>
  <c r="AK943" i="3"/>
  <c r="AQ943" i="3"/>
  <c r="AK944" i="3"/>
  <c r="AQ944" i="3"/>
  <c r="AK945" i="3"/>
  <c r="AQ945" i="3"/>
  <c r="AK946" i="3"/>
  <c r="AQ946" i="3"/>
  <c r="AK947" i="3"/>
  <c r="AQ947" i="3"/>
  <c r="AK948" i="3"/>
  <c r="AQ948" i="3"/>
  <c r="AK949" i="3"/>
  <c r="AQ949" i="3"/>
  <c r="AK950" i="3"/>
  <c r="AQ950" i="3"/>
  <c r="AK951" i="3"/>
  <c r="AQ951" i="3"/>
  <c r="AK952" i="3"/>
  <c r="AQ952" i="3"/>
  <c r="AK953" i="3"/>
  <c r="AQ953" i="3"/>
  <c r="AK954" i="3"/>
  <c r="AQ954" i="3"/>
  <c r="AK955" i="3"/>
  <c r="AQ955" i="3"/>
  <c r="AK956" i="3"/>
  <c r="AQ956" i="3"/>
  <c r="AK957" i="3"/>
  <c r="AQ957" i="3"/>
  <c r="AK958" i="3"/>
  <c r="AQ958" i="3"/>
  <c r="AK959" i="3"/>
  <c r="AQ959" i="3"/>
  <c r="AK960" i="3"/>
  <c r="AQ960" i="3"/>
  <c r="AK961" i="3"/>
  <c r="AQ961" i="3"/>
  <c r="AK962" i="3"/>
  <c r="AQ962" i="3"/>
  <c r="AK963" i="3"/>
  <c r="AQ963" i="3"/>
  <c r="AU964" i="3"/>
  <c r="AJ965" i="3"/>
  <c r="AH965" i="3"/>
  <c r="AM965" i="3"/>
  <c r="AV966" i="3"/>
  <c r="AZ966" i="3"/>
  <c r="AT966" i="3"/>
  <c r="AG967" i="3"/>
  <c r="AQ967" i="3"/>
  <c r="BA968" i="3"/>
  <c r="AP969" i="3"/>
  <c r="AN969" i="3"/>
  <c r="AU970" i="3"/>
  <c r="AJ971" i="3"/>
  <c r="AH971" i="3"/>
  <c r="AM971" i="3"/>
  <c r="AV972" i="3"/>
  <c r="AZ972" i="3"/>
  <c r="AT972" i="3"/>
  <c r="AG973" i="3"/>
  <c r="AQ973" i="3"/>
  <c r="BA974" i="3"/>
  <c r="AP975" i="3"/>
  <c r="AN975" i="3"/>
  <c r="AU976" i="3"/>
  <c r="AJ977" i="3"/>
  <c r="AH977" i="3"/>
  <c r="AM977" i="3"/>
  <c r="AV978" i="3"/>
  <c r="AZ978" i="3"/>
  <c r="AT978" i="3"/>
  <c r="AG979" i="3"/>
  <c r="AQ979" i="3"/>
  <c r="BA980" i="3"/>
  <c r="AP981" i="3"/>
  <c r="AN981" i="3"/>
  <c r="AU982" i="3"/>
  <c r="AJ983" i="3"/>
  <c r="AH983" i="3"/>
  <c r="AM983" i="3"/>
  <c r="AV984" i="3"/>
  <c r="AZ984" i="3"/>
  <c r="AT984" i="3"/>
  <c r="AG985" i="3"/>
  <c r="AQ985" i="3"/>
  <c r="BA986" i="3"/>
  <c r="AP987" i="3"/>
  <c r="AN987" i="3"/>
  <c r="AU988" i="3"/>
  <c r="AJ989" i="3"/>
  <c r="AH989" i="3"/>
  <c r="AM989" i="3"/>
  <c r="AV990" i="3"/>
  <c r="AZ990" i="3"/>
  <c r="AT990" i="3"/>
  <c r="AG991" i="3"/>
  <c r="AQ991" i="3"/>
  <c r="BA992" i="3"/>
  <c r="AP993" i="3"/>
  <c r="AN993" i="3"/>
  <c r="AU994" i="3"/>
  <c r="AJ995" i="3"/>
  <c r="AH995" i="3"/>
  <c r="AM995" i="3"/>
  <c r="AV996" i="3"/>
  <c r="AZ996" i="3"/>
  <c r="AT996" i="3"/>
  <c r="AG997" i="3"/>
  <c r="AQ997" i="3"/>
  <c r="BA998" i="3"/>
  <c r="AP999" i="3"/>
  <c r="AN999" i="3"/>
  <c r="AF1001" i="3"/>
  <c r="AJ1001" i="3"/>
  <c r="AH1001" i="3"/>
  <c r="AI1003" i="3"/>
  <c r="AF1004" i="3"/>
  <c r="AJ1004" i="3"/>
  <c r="AH1004" i="3"/>
  <c r="AI1006" i="3"/>
  <c r="AF1007" i="3"/>
  <c r="AJ1007" i="3"/>
  <c r="AH1007" i="3"/>
  <c r="AI1009" i="3"/>
  <c r="AF1010" i="3"/>
  <c r="AJ1010" i="3"/>
  <c r="AH1010" i="3"/>
  <c r="AI1012" i="3"/>
  <c r="AF1013" i="3"/>
  <c r="AJ1013" i="3"/>
  <c r="AH1013" i="3"/>
  <c r="AI1015" i="3"/>
  <c r="AF1016" i="3"/>
  <c r="AJ1016" i="3"/>
  <c r="AH1016" i="3"/>
  <c r="AI1018" i="3"/>
  <c r="AF1019" i="3"/>
  <c r="AJ1019" i="3"/>
  <c r="AH1019" i="3"/>
  <c r="AI1021" i="3"/>
  <c r="AF1022" i="3"/>
  <c r="AJ1022" i="3"/>
  <c r="AH1022" i="3"/>
  <c r="AI1024" i="3"/>
  <c r="AF1025" i="3"/>
  <c r="AJ1025" i="3"/>
  <c r="AH1025" i="3"/>
  <c r="AI1027" i="3"/>
  <c r="AF1028" i="3"/>
  <c r="AJ1028" i="3"/>
  <c r="AH1028" i="3"/>
  <c r="AI1030" i="3"/>
  <c r="AF1031" i="3"/>
  <c r="AJ1031" i="3"/>
  <c r="AH1031" i="3"/>
  <c r="AI1033" i="3"/>
  <c r="AF1034" i="3"/>
  <c r="AJ1034" i="3"/>
  <c r="AH1034" i="3"/>
  <c r="AI1036" i="3"/>
  <c r="AF1037" i="3"/>
  <c r="AJ1037" i="3"/>
  <c r="AH1037" i="3"/>
  <c r="AI1039" i="3"/>
  <c r="AF1040" i="3"/>
  <c r="AJ1040" i="3"/>
  <c r="AH1040" i="3"/>
  <c r="AI1042" i="3"/>
  <c r="AF1043" i="3"/>
  <c r="AJ1043" i="3"/>
  <c r="AH1043" i="3"/>
  <c r="AI1045" i="3"/>
  <c r="AF1046" i="3"/>
  <c r="AJ1046" i="3"/>
  <c r="AH1046" i="3"/>
  <c r="AI1048" i="3"/>
  <c r="AF1049" i="3"/>
  <c r="AJ1049" i="3"/>
  <c r="AH1049" i="3"/>
  <c r="AK1051" i="3"/>
  <c r="AG1053" i="3"/>
  <c r="AF1053" i="3"/>
  <c r="AJ1053" i="3"/>
  <c r="AH1053" i="3"/>
  <c r="AK1057" i="3"/>
  <c r="AG1059" i="3"/>
  <c r="AF1059" i="3"/>
  <c r="AJ1059" i="3"/>
  <c r="AH1059" i="3"/>
  <c r="AK1063" i="3"/>
  <c r="AG1065" i="3"/>
  <c r="AF1065" i="3"/>
  <c r="AJ1065" i="3"/>
  <c r="AH1065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F964" i="3"/>
  <c r="AF965" i="3"/>
  <c r="AO965" i="3"/>
  <c r="AV965" i="3"/>
  <c r="AZ965" i="3"/>
  <c r="AT965" i="3"/>
  <c r="AY966" i="3"/>
  <c r="AI967" i="3"/>
  <c r="AP968" i="3"/>
  <c r="AN968" i="3"/>
  <c r="AL969" i="3"/>
  <c r="AJ970" i="3"/>
  <c r="AH970" i="3"/>
  <c r="AF971" i="3"/>
  <c r="AO971" i="3"/>
  <c r="AV971" i="3"/>
  <c r="AZ971" i="3"/>
  <c r="AT971" i="3"/>
  <c r="AY972" i="3"/>
  <c r="AI973" i="3"/>
  <c r="AP974" i="3"/>
  <c r="AN974" i="3"/>
  <c r="AL975" i="3"/>
  <c r="AJ976" i="3"/>
  <c r="AH976" i="3"/>
  <c r="AF977" i="3"/>
  <c r="AO977" i="3"/>
  <c r="AV977" i="3"/>
  <c r="AZ977" i="3"/>
  <c r="AT977" i="3"/>
  <c r="AY978" i="3"/>
  <c r="AI979" i="3"/>
  <c r="AP980" i="3"/>
  <c r="AN980" i="3"/>
  <c r="AL981" i="3"/>
  <c r="AJ982" i="3"/>
  <c r="AH982" i="3"/>
  <c r="AF983" i="3"/>
  <c r="AO983" i="3"/>
  <c r="AV983" i="3"/>
  <c r="AZ983" i="3"/>
  <c r="AT983" i="3"/>
  <c r="AY984" i="3"/>
  <c r="AI985" i="3"/>
  <c r="AP986" i="3"/>
  <c r="AN986" i="3"/>
  <c r="AL987" i="3"/>
  <c r="AJ988" i="3"/>
  <c r="AH988" i="3"/>
  <c r="AF989" i="3"/>
  <c r="AO989" i="3"/>
  <c r="AV989" i="3"/>
  <c r="AZ989" i="3"/>
  <c r="AT989" i="3"/>
  <c r="AY990" i="3"/>
  <c r="AI991" i="3"/>
  <c r="AP992" i="3"/>
  <c r="AN992" i="3"/>
  <c r="AL993" i="3"/>
  <c r="AJ994" i="3"/>
  <c r="AH994" i="3"/>
  <c r="AF995" i="3"/>
  <c r="AO995" i="3"/>
  <c r="AV995" i="3"/>
  <c r="AZ995" i="3"/>
  <c r="AT995" i="3"/>
  <c r="AY996" i="3"/>
  <c r="AI997" i="3"/>
  <c r="AP998" i="3"/>
  <c r="AN998" i="3"/>
  <c r="AL999" i="3"/>
  <c r="AJ1000" i="3"/>
  <c r="AH1000" i="3"/>
  <c r="AG1001" i="3"/>
  <c r="AR1001" i="3"/>
  <c r="AL1001" i="3"/>
  <c r="AP1001" i="3"/>
  <c r="AN1001" i="3"/>
  <c r="AK1003" i="3"/>
  <c r="AG1004" i="3"/>
  <c r="AR1004" i="3"/>
  <c r="AL1004" i="3"/>
  <c r="AP1004" i="3"/>
  <c r="AN1004" i="3"/>
  <c r="AK1006" i="3"/>
  <c r="AG1007" i="3"/>
  <c r="AR1007" i="3"/>
  <c r="AL1007" i="3"/>
  <c r="AP1007" i="3"/>
  <c r="AN1007" i="3"/>
  <c r="AK1009" i="3"/>
  <c r="AG1010" i="3"/>
  <c r="AR1010" i="3"/>
  <c r="AL1010" i="3"/>
  <c r="AP1010" i="3"/>
  <c r="AN1010" i="3"/>
  <c r="AK1012" i="3"/>
  <c r="AG1013" i="3"/>
  <c r="AR1013" i="3"/>
  <c r="AL1013" i="3"/>
  <c r="AP1013" i="3"/>
  <c r="AN1013" i="3"/>
  <c r="AK1015" i="3"/>
  <c r="AG1016" i="3"/>
  <c r="AR1016" i="3"/>
  <c r="AL1016" i="3"/>
  <c r="AP1016" i="3"/>
  <c r="AN1016" i="3"/>
  <c r="AK1018" i="3"/>
  <c r="AG1019" i="3"/>
  <c r="AR1019" i="3"/>
  <c r="AL1019" i="3"/>
  <c r="AP1019" i="3"/>
  <c r="AN1019" i="3"/>
  <c r="AK1021" i="3"/>
  <c r="AG1022" i="3"/>
  <c r="AR1022" i="3"/>
  <c r="AL1022" i="3"/>
  <c r="AP1022" i="3"/>
  <c r="AN1022" i="3"/>
  <c r="AK1024" i="3"/>
  <c r="AG1025" i="3"/>
  <c r="AR1025" i="3"/>
  <c r="AL1025" i="3"/>
  <c r="AP1025" i="3"/>
  <c r="AN1025" i="3"/>
  <c r="AK1027" i="3"/>
  <c r="AG1028" i="3"/>
  <c r="AR1028" i="3"/>
  <c r="AL1028" i="3"/>
  <c r="AP1028" i="3"/>
  <c r="AN1028" i="3"/>
  <c r="AK1030" i="3"/>
  <c r="AG1031" i="3"/>
  <c r="AR1031" i="3"/>
  <c r="AL1031" i="3"/>
  <c r="AP1031" i="3"/>
  <c r="AN1031" i="3"/>
  <c r="AK1033" i="3"/>
  <c r="AG1034" i="3"/>
  <c r="AR1034" i="3"/>
  <c r="AL1034" i="3"/>
  <c r="AP1034" i="3"/>
  <c r="AN1034" i="3"/>
  <c r="AK1036" i="3"/>
  <c r="AG1037" i="3"/>
  <c r="AR1037" i="3"/>
  <c r="AL1037" i="3"/>
  <c r="AP1037" i="3"/>
  <c r="AN1037" i="3"/>
  <c r="AK1039" i="3"/>
  <c r="AG1040" i="3"/>
  <c r="AR1040" i="3"/>
  <c r="AL1040" i="3"/>
  <c r="AP1040" i="3"/>
  <c r="AN1040" i="3"/>
  <c r="AK1042" i="3"/>
  <c r="AG1043" i="3"/>
  <c r="AR1043" i="3"/>
  <c r="AL1043" i="3"/>
  <c r="AP1043" i="3"/>
  <c r="AN1043" i="3"/>
  <c r="AK1045" i="3"/>
  <c r="AG1046" i="3"/>
  <c r="AR1046" i="3"/>
  <c r="AL1046" i="3"/>
  <c r="AP1046" i="3"/>
  <c r="AN1046" i="3"/>
  <c r="AK1048" i="3"/>
  <c r="AR1049" i="3"/>
  <c r="AL1049" i="3"/>
  <c r="AP1049" i="3"/>
  <c r="AN1049" i="3"/>
  <c r="AG1054" i="3"/>
  <c r="AF1054" i="3"/>
  <c r="AJ1054" i="3"/>
  <c r="AH1054" i="3"/>
  <c r="AG1060" i="3"/>
  <c r="AF1060" i="3"/>
  <c r="AJ1060" i="3"/>
  <c r="AH1060" i="3"/>
  <c r="AG1066" i="3"/>
  <c r="AF1066" i="3"/>
  <c r="AJ1066" i="3"/>
  <c r="AH1066" i="3"/>
  <c r="AV964" i="3"/>
  <c r="AZ964" i="3"/>
  <c r="AT964" i="3"/>
  <c r="AP967" i="3"/>
  <c r="AN967" i="3"/>
  <c r="AJ969" i="3"/>
  <c r="AH969" i="3"/>
  <c r="AV970" i="3"/>
  <c r="AZ970" i="3"/>
  <c r="AT970" i="3"/>
  <c r="AP973" i="3"/>
  <c r="AN973" i="3"/>
  <c r="AJ975" i="3"/>
  <c r="AH975" i="3"/>
  <c r="AV976" i="3"/>
  <c r="AZ976" i="3"/>
  <c r="AT976" i="3"/>
  <c r="AP979" i="3"/>
  <c r="AN979" i="3"/>
  <c r="AJ981" i="3"/>
  <c r="AH981" i="3"/>
  <c r="AV982" i="3"/>
  <c r="AZ982" i="3"/>
  <c r="AT982" i="3"/>
  <c r="AP985" i="3"/>
  <c r="AN985" i="3"/>
  <c r="AJ987" i="3"/>
  <c r="AH987" i="3"/>
  <c r="AV988" i="3"/>
  <c r="AZ988" i="3"/>
  <c r="AT988" i="3"/>
  <c r="AP991" i="3"/>
  <c r="AN991" i="3"/>
  <c r="AJ993" i="3"/>
  <c r="AH993" i="3"/>
  <c r="AV994" i="3"/>
  <c r="AZ994" i="3"/>
  <c r="AT994" i="3"/>
  <c r="AP997" i="3"/>
  <c r="AN997" i="3"/>
  <c r="AJ999" i="3"/>
  <c r="AH999" i="3"/>
  <c r="AF1002" i="3"/>
  <c r="AJ1002" i="3"/>
  <c r="AH1002" i="3"/>
  <c r="AF1005" i="3"/>
  <c r="AJ1005" i="3"/>
  <c r="AH1005" i="3"/>
  <c r="AF1008" i="3"/>
  <c r="AJ1008" i="3"/>
  <c r="AH1008" i="3"/>
  <c r="AF1011" i="3"/>
  <c r="AJ1011" i="3"/>
  <c r="AH1011" i="3"/>
  <c r="AF1014" i="3"/>
  <c r="AJ1014" i="3"/>
  <c r="AH1014" i="3"/>
  <c r="AF1017" i="3"/>
  <c r="AJ1017" i="3"/>
  <c r="AH1017" i="3"/>
  <c r="AF1020" i="3"/>
  <c r="AJ1020" i="3"/>
  <c r="AH1020" i="3"/>
  <c r="AF1023" i="3"/>
  <c r="AJ1023" i="3"/>
  <c r="AH1023" i="3"/>
  <c r="AF1026" i="3"/>
  <c r="AJ1026" i="3"/>
  <c r="AH1026" i="3"/>
  <c r="AF1029" i="3"/>
  <c r="AJ1029" i="3"/>
  <c r="AH1029" i="3"/>
  <c r="AF1032" i="3"/>
  <c r="AJ1032" i="3"/>
  <c r="AH1032" i="3"/>
  <c r="AF1035" i="3"/>
  <c r="AJ1035" i="3"/>
  <c r="AH1035" i="3"/>
  <c r="AF1038" i="3"/>
  <c r="AJ1038" i="3"/>
  <c r="AH1038" i="3"/>
  <c r="AF1041" i="3"/>
  <c r="AJ1041" i="3"/>
  <c r="AH1041" i="3"/>
  <c r="AF1044" i="3"/>
  <c r="AJ1044" i="3"/>
  <c r="AH1044" i="3"/>
  <c r="AF1047" i="3"/>
  <c r="AJ1047" i="3"/>
  <c r="AH1047" i="3"/>
  <c r="AF1050" i="3"/>
  <c r="AJ1050" i="3"/>
  <c r="AH1050" i="3"/>
  <c r="AG1055" i="3"/>
  <c r="AF1055" i="3"/>
  <c r="AJ1055" i="3"/>
  <c r="AH1055" i="3"/>
  <c r="AG1061" i="3"/>
  <c r="AF1061" i="3"/>
  <c r="AJ1061" i="3"/>
  <c r="AH1061" i="3"/>
  <c r="AT1000" i="3"/>
  <c r="AZ1000" i="3"/>
  <c r="AT1001" i="3"/>
  <c r="AZ1001" i="3"/>
  <c r="AT1002" i="3"/>
  <c r="AZ1002" i="3"/>
  <c r="AT1003" i="3"/>
  <c r="AZ1003" i="3"/>
  <c r="AT1004" i="3"/>
  <c r="AZ1004" i="3"/>
  <c r="AT1005" i="3"/>
  <c r="AZ1005" i="3"/>
  <c r="AT1006" i="3"/>
  <c r="AZ1006" i="3"/>
  <c r="AT1007" i="3"/>
  <c r="AZ1007" i="3"/>
  <c r="AT1008" i="3"/>
  <c r="AZ1008" i="3"/>
  <c r="AT1009" i="3"/>
  <c r="AZ1009" i="3"/>
  <c r="AT1010" i="3"/>
  <c r="AZ1010" i="3"/>
  <c r="AT1011" i="3"/>
  <c r="AZ1011" i="3"/>
  <c r="AT1012" i="3"/>
  <c r="AZ1012" i="3"/>
  <c r="AT1013" i="3"/>
  <c r="AZ1013" i="3"/>
  <c r="AT1014" i="3"/>
  <c r="AZ1014" i="3"/>
  <c r="AT1015" i="3"/>
  <c r="AZ1015" i="3"/>
  <c r="AT1016" i="3"/>
  <c r="AZ1016" i="3"/>
  <c r="AT1017" i="3"/>
  <c r="AZ1017" i="3"/>
  <c r="AT1018" i="3"/>
  <c r="AZ1018" i="3"/>
  <c r="AT1019" i="3"/>
  <c r="AZ1019" i="3"/>
  <c r="AT1020" i="3"/>
  <c r="AZ1020" i="3"/>
  <c r="AT1021" i="3"/>
  <c r="AZ1021" i="3"/>
  <c r="AT1022" i="3"/>
  <c r="AZ1022" i="3"/>
  <c r="AT1023" i="3"/>
  <c r="AZ1023" i="3"/>
  <c r="AT1024" i="3"/>
  <c r="AZ1024" i="3"/>
  <c r="AT1025" i="3"/>
  <c r="AZ1025" i="3"/>
  <c r="AT1026" i="3"/>
  <c r="AZ1026" i="3"/>
  <c r="AT1027" i="3"/>
  <c r="AZ1027" i="3"/>
  <c r="AT1028" i="3"/>
  <c r="AZ1028" i="3"/>
  <c r="AT1029" i="3"/>
  <c r="AZ1029" i="3"/>
  <c r="AT1030" i="3"/>
  <c r="AZ1030" i="3"/>
  <c r="AT1031" i="3"/>
  <c r="AZ1031" i="3"/>
  <c r="AT1032" i="3"/>
  <c r="AZ1032" i="3"/>
  <c r="AT1033" i="3"/>
  <c r="AZ1033" i="3"/>
  <c r="AT1034" i="3"/>
  <c r="AZ1034" i="3"/>
  <c r="AT1035" i="3"/>
  <c r="AZ1035" i="3"/>
  <c r="AT1036" i="3"/>
  <c r="AZ1036" i="3"/>
  <c r="AT1037" i="3"/>
  <c r="AZ1037" i="3"/>
  <c r="AT1038" i="3"/>
  <c r="AZ1038" i="3"/>
  <c r="AT1039" i="3"/>
  <c r="AZ1039" i="3"/>
  <c r="AT1040" i="3"/>
  <c r="AZ1040" i="3"/>
  <c r="AT1041" i="3"/>
  <c r="AZ1041" i="3"/>
  <c r="AT1042" i="3"/>
  <c r="AZ1042" i="3"/>
  <c r="AT1043" i="3"/>
  <c r="AZ1043" i="3"/>
  <c r="AT1044" i="3"/>
  <c r="AZ1044" i="3"/>
  <c r="AT1045" i="3"/>
  <c r="AZ1045" i="3"/>
  <c r="AT1046" i="3"/>
  <c r="AZ1046" i="3"/>
  <c r="AT1047" i="3"/>
  <c r="AZ1047" i="3"/>
  <c r="AT1048" i="3"/>
  <c r="AZ1048" i="3"/>
  <c r="AT1049" i="3"/>
  <c r="AZ1049" i="3"/>
  <c r="AT1050" i="3"/>
  <c r="AZ1050" i="3"/>
  <c r="AN1051" i="3"/>
  <c r="AT1051" i="3"/>
  <c r="AZ1051" i="3"/>
  <c r="AN1052" i="3"/>
  <c r="AT1052" i="3"/>
  <c r="AZ1052" i="3"/>
  <c r="AN1053" i="3"/>
  <c r="AT1053" i="3"/>
  <c r="AZ1053" i="3"/>
  <c r="AN1054" i="3"/>
  <c r="AT1054" i="3"/>
  <c r="AZ1054" i="3"/>
  <c r="AN1055" i="3"/>
  <c r="AT1055" i="3"/>
  <c r="AZ1055" i="3"/>
  <c r="AN1056" i="3"/>
  <c r="AT1056" i="3"/>
  <c r="AZ1056" i="3"/>
  <c r="AN1057" i="3"/>
  <c r="AT1057" i="3"/>
  <c r="AZ1057" i="3"/>
  <c r="AN1058" i="3"/>
  <c r="AT1058" i="3"/>
  <c r="AZ1058" i="3"/>
  <c r="AN1059" i="3"/>
  <c r="AT1059" i="3"/>
  <c r="AZ1059" i="3"/>
  <c r="AN1060" i="3"/>
  <c r="AT1060" i="3"/>
  <c r="AZ1060" i="3"/>
  <c r="AN1061" i="3"/>
  <c r="AT1061" i="3"/>
  <c r="AZ1061" i="3"/>
  <c r="AN1062" i="3"/>
  <c r="AT1062" i="3"/>
  <c r="AZ1062" i="3"/>
  <c r="AN1063" i="3"/>
  <c r="AT1063" i="3"/>
  <c r="AZ1063" i="3"/>
  <c r="AN1064" i="3"/>
  <c r="AT1064" i="3"/>
  <c r="AZ1064" i="3"/>
  <c r="AN1065" i="3"/>
  <c r="AT1065" i="3"/>
  <c r="AZ1065" i="3"/>
  <c r="AN1066" i="3"/>
  <c r="AT1066" i="3"/>
  <c r="AZ1066" i="3"/>
  <c r="AH1067" i="3"/>
  <c r="AN1067" i="3"/>
  <c r="AT1067" i="3"/>
  <c r="AZ1067" i="3"/>
  <c r="AH1068" i="3"/>
  <c r="AN1068" i="3"/>
  <c r="AT1068" i="3"/>
  <c r="AZ1068" i="3"/>
  <c r="AH1069" i="3"/>
  <c r="AN1069" i="3"/>
  <c r="AT1069" i="3"/>
  <c r="AZ1069" i="3"/>
  <c r="AH1070" i="3"/>
  <c r="AN1070" i="3"/>
  <c r="AT1070" i="3"/>
  <c r="AZ1070" i="3"/>
  <c r="AH1071" i="3"/>
  <c r="AN1071" i="3"/>
  <c r="AT1071" i="3"/>
  <c r="AZ1071" i="3"/>
  <c r="AH1072" i="3"/>
  <c r="AN1072" i="3"/>
  <c r="AT1072" i="3"/>
  <c r="AZ1072" i="3"/>
  <c r="AH1073" i="3"/>
  <c r="AN1073" i="3"/>
  <c r="AT1073" i="3"/>
  <c r="AZ1073" i="3"/>
  <c r="AH1074" i="3"/>
  <c r="AN1074" i="3"/>
  <c r="AT1074" i="3"/>
  <c r="AZ1074" i="3"/>
  <c r="AH1075" i="3"/>
  <c r="AN1075" i="3"/>
  <c r="AT1075" i="3"/>
  <c r="AZ1075" i="3"/>
  <c r="AH1076" i="3"/>
  <c r="AN1076" i="3"/>
  <c r="AT1076" i="3"/>
  <c r="AZ1076" i="3"/>
  <c r="AH1077" i="3"/>
  <c r="AN1077" i="3"/>
  <c r="AT1077" i="3"/>
  <c r="AZ1077" i="3"/>
  <c r="AH1078" i="3"/>
  <c r="AN1078" i="3"/>
  <c r="AT1078" i="3"/>
  <c r="AZ1078" i="3"/>
  <c r="AH1079" i="3"/>
  <c r="AN1079" i="3"/>
  <c r="AT1079" i="3"/>
  <c r="AZ1079" i="3"/>
  <c r="AH1080" i="3"/>
  <c r="AN1080" i="3"/>
  <c r="AT1080" i="3"/>
  <c r="AZ1080" i="3"/>
  <c r="AH1081" i="3"/>
  <c r="AN1081" i="3"/>
  <c r="AT1081" i="3"/>
  <c r="AZ1081" i="3"/>
  <c r="AH1082" i="3"/>
  <c r="AN1082" i="3"/>
  <c r="AT1082" i="3"/>
  <c r="AZ1082" i="3"/>
  <c r="AH1083" i="3"/>
  <c r="AN1083" i="3"/>
  <c r="AT1083" i="3"/>
  <c r="AZ1083" i="3"/>
  <c r="AH1084" i="3"/>
  <c r="AN1084" i="3"/>
  <c r="AT1084" i="3"/>
  <c r="AZ1084" i="3"/>
  <c r="AH1085" i="3"/>
  <c r="AN1085" i="3"/>
  <c r="AT1085" i="3"/>
  <c r="AZ1085" i="3"/>
  <c r="AH1086" i="3"/>
  <c r="AN1086" i="3"/>
  <c r="AT1086" i="3"/>
  <c r="AZ1086" i="3"/>
  <c r="AH1087" i="3"/>
  <c r="AN1087" i="3"/>
  <c r="AT1087" i="3"/>
  <c r="AZ1087" i="3"/>
  <c r="AH1088" i="3"/>
  <c r="AN1088" i="3"/>
  <c r="AT1088" i="3"/>
  <c r="AZ1088" i="3"/>
  <c r="AH1089" i="3"/>
  <c r="AN1089" i="3"/>
  <c r="AT1089" i="3"/>
  <c r="AZ1089" i="3"/>
  <c r="AH1090" i="3"/>
  <c r="AN1090" i="3"/>
  <c r="AT1090" i="3"/>
  <c r="AZ1090" i="3"/>
  <c r="AH1091" i="3"/>
  <c r="AN1091" i="3"/>
  <c r="AT1091" i="3"/>
  <c r="AZ1091" i="3"/>
  <c r="AH1092" i="3"/>
  <c r="AN1092" i="3"/>
  <c r="AT1092" i="3"/>
  <c r="AZ1092" i="3"/>
  <c r="AH1093" i="3"/>
  <c r="AN1093" i="3"/>
  <c r="AT1093" i="3"/>
  <c r="AZ1093" i="3"/>
  <c r="AH1094" i="3"/>
  <c r="AN1094" i="3"/>
  <c r="AT1094" i="3"/>
  <c r="AZ1094" i="3"/>
  <c r="AH1095" i="3"/>
  <c r="AN1095" i="3"/>
  <c r="AT1095" i="3"/>
  <c r="AZ1095" i="3"/>
  <c r="AH1096" i="3"/>
  <c r="AN1096" i="3"/>
  <c r="AT1096" i="3"/>
  <c r="AZ1096" i="3"/>
  <c r="AH1097" i="3"/>
  <c r="AN1097" i="3"/>
  <c r="AT1097" i="3"/>
  <c r="AZ1097" i="3"/>
  <c r="AH1098" i="3"/>
  <c r="AN1098" i="3"/>
  <c r="AT1098" i="3"/>
  <c r="AZ1098" i="3"/>
  <c r="AH1099" i="3"/>
  <c r="AN1099" i="3"/>
  <c r="AT1099" i="3"/>
  <c r="AZ1099" i="3"/>
  <c r="AH1100" i="3"/>
  <c r="AN1100" i="3"/>
  <c r="AT1100" i="3"/>
  <c r="AZ1100" i="3"/>
  <c r="AH1101" i="3"/>
  <c r="AN1101" i="3"/>
  <c r="AT1101" i="3"/>
  <c r="AZ1101" i="3"/>
  <c r="AH1102" i="3"/>
  <c r="AN1102" i="3"/>
  <c r="AT1102" i="3"/>
  <c r="AZ1102" i="3"/>
  <c r="AH1103" i="3"/>
  <c r="AN1103" i="3"/>
  <c r="AT1103" i="3"/>
  <c r="AZ1103" i="3"/>
  <c r="AH1104" i="3"/>
  <c r="AN1104" i="3"/>
  <c r="AT1104" i="3"/>
  <c r="AZ1104" i="3"/>
  <c r="AH1105" i="3"/>
  <c r="AN1105" i="3"/>
  <c r="AT1105" i="3"/>
  <c r="AZ1105" i="3"/>
  <c r="AH1106" i="3"/>
  <c r="AN1106" i="3"/>
  <c r="AT1106" i="3"/>
  <c r="AZ1106" i="3"/>
  <c r="AH1107" i="3"/>
  <c r="AN1107" i="3"/>
  <c r="AT1107" i="3"/>
  <c r="AZ1107" i="3"/>
  <c r="AH1108" i="3"/>
  <c r="AN1108" i="3"/>
  <c r="AT1108" i="3"/>
  <c r="AZ1108" i="3"/>
  <c r="AH1109" i="3"/>
  <c r="AN1109" i="3"/>
  <c r="AT1109" i="3"/>
  <c r="AZ1109" i="3"/>
  <c r="AH1110" i="3"/>
  <c r="AN1110" i="3"/>
  <c r="AT1110" i="3"/>
  <c r="AZ1110" i="3"/>
  <c r="AH1111" i="3"/>
  <c r="AN1111" i="3"/>
  <c r="AT1111" i="3"/>
  <c r="AZ1111" i="3"/>
  <c r="AH1112" i="3"/>
  <c r="AN1112" i="3"/>
  <c r="AT1112" i="3"/>
  <c r="AZ1112" i="3"/>
  <c r="AH1113" i="3"/>
  <c r="AN1113" i="3"/>
  <c r="AT1113" i="3"/>
  <c r="AZ1113" i="3"/>
  <c r="AH1114" i="3"/>
  <c r="AN1114" i="3"/>
  <c r="AT1114" i="3"/>
  <c r="AZ1114" i="3"/>
  <c r="AH1115" i="3"/>
  <c r="AN1115" i="3"/>
  <c r="AT1115" i="3"/>
  <c r="AZ1115" i="3"/>
  <c r="AH1116" i="3"/>
  <c r="AN1116" i="3"/>
  <c r="AT1116" i="3"/>
  <c r="AZ1116" i="3"/>
  <c r="AH1117" i="3"/>
  <c r="AN1117" i="3"/>
  <c r="AT1117" i="3"/>
  <c r="AZ1117" i="3"/>
  <c r="AH1118" i="3"/>
  <c r="AN1118" i="3"/>
  <c r="AT1118" i="3"/>
  <c r="AZ1118" i="3"/>
  <c r="AH1119" i="3"/>
  <c r="AN1119" i="3"/>
  <c r="AT1119" i="3"/>
  <c r="AZ1119" i="3"/>
  <c r="AH1120" i="3"/>
  <c r="AN1120" i="3"/>
  <c r="AT1120" i="3"/>
  <c r="AZ1120" i="3"/>
  <c r="AH1121" i="3"/>
  <c r="AN1121" i="3"/>
  <c r="AT1121" i="3"/>
  <c r="AZ1121" i="3"/>
  <c r="AH1122" i="3"/>
  <c r="AN1122" i="3"/>
  <c r="AT1122" i="3"/>
  <c r="AZ1122" i="3"/>
  <c r="AH1123" i="3"/>
  <c r="AN1123" i="3"/>
  <c r="AT1123" i="3"/>
  <c r="AZ1123" i="3"/>
  <c r="AH1124" i="3"/>
  <c r="AN1124" i="3"/>
  <c r="AT1124" i="3"/>
  <c r="AZ1124" i="3"/>
  <c r="AH1125" i="3"/>
  <c r="AN1125" i="3"/>
  <c r="AT1125" i="3"/>
  <c r="AZ1125" i="3"/>
  <c r="AH1126" i="3"/>
  <c r="AN1126" i="3"/>
  <c r="AT1126" i="3"/>
  <c r="AZ1126" i="3"/>
  <c r="AH1127" i="3"/>
  <c r="AN1127" i="3"/>
  <c r="AT1127" i="3"/>
  <c r="AZ1127" i="3"/>
  <c r="AH1128" i="3"/>
  <c r="AN1128" i="3"/>
  <c r="AT1128" i="3"/>
  <c r="AZ1128" i="3"/>
  <c r="AH1129" i="3"/>
  <c r="AN1129" i="3"/>
  <c r="AT1129" i="3"/>
  <c r="AZ1129" i="3"/>
  <c r="AH1130" i="3"/>
  <c r="AN1130" i="3"/>
  <c r="AT1130" i="3"/>
  <c r="AZ1130" i="3"/>
  <c r="AH1131" i="3"/>
  <c r="AN1131" i="3"/>
  <c r="AT1131" i="3"/>
  <c r="AZ1131" i="3"/>
  <c r="AH1132" i="3"/>
  <c r="AN1132" i="3"/>
  <c r="AT1132" i="3"/>
  <c r="AZ1132" i="3"/>
  <c r="AH1133" i="3"/>
  <c r="AO1133" i="3"/>
  <c r="AW1133" i="3"/>
  <c r="AZ1134" i="3"/>
  <c r="AH1135" i="3"/>
  <c r="AO1135" i="3"/>
  <c r="AW1135" i="3"/>
  <c r="AZ1136" i="3"/>
  <c r="AH1137" i="3"/>
  <c r="AO1137" i="3"/>
  <c r="AW1137" i="3"/>
  <c r="AZ1138" i="3"/>
  <c r="AH1139" i="3"/>
  <c r="AO1139" i="3"/>
  <c r="AW1139" i="3"/>
  <c r="AZ1140" i="3"/>
  <c r="AH1141" i="3"/>
  <c r="AO1141" i="3"/>
  <c r="AW1141" i="3"/>
  <c r="AZ1142" i="3"/>
  <c r="AH1143" i="3"/>
  <c r="AO1143" i="3"/>
  <c r="AW1143" i="3"/>
  <c r="AZ1144" i="3"/>
  <c r="AH1145" i="3"/>
  <c r="AO1145" i="3"/>
  <c r="AW1145" i="3"/>
  <c r="AZ1146" i="3"/>
  <c r="AH1147" i="3"/>
  <c r="AO1147" i="3"/>
  <c r="AW1147" i="3"/>
  <c r="AZ1148" i="3"/>
  <c r="AH1149" i="3"/>
  <c r="AO1149" i="3"/>
  <c r="AW1149" i="3"/>
  <c r="AZ1150" i="3"/>
  <c r="AH1151" i="3"/>
  <c r="AO1151" i="3"/>
  <c r="AW1151" i="3"/>
  <c r="AZ1152" i="3"/>
  <c r="AH1153" i="3"/>
  <c r="AO1153" i="3"/>
  <c r="AW1153" i="3"/>
  <c r="AZ1154" i="3"/>
  <c r="AH1155" i="3"/>
  <c r="AO1155" i="3"/>
  <c r="AW1155" i="3"/>
  <c r="AZ1156" i="3"/>
  <c r="AH1157" i="3"/>
  <c r="AO1157" i="3"/>
  <c r="AW1157" i="3"/>
  <c r="AZ1158" i="3"/>
  <c r="AH1159" i="3"/>
  <c r="AO1159" i="3"/>
  <c r="AW1159" i="3"/>
  <c r="AZ1160" i="3"/>
  <c r="AH1161" i="3"/>
  <c r="AO1161" i="3"/>
  <c r="AW1161" i="3"/>
  <c r="AZ1162" i="3"/>
  <c r="AH1163" i="3"/>
  <c r="AO1163" i="3"/>
  <c r="AW1163" i="3"/>
  <c r="AZ1164" i="3"/>
  <c r="AH1165" i="3"/>
  <c r="AO1165" i="3"/>
  <c r="AW1165" i="3"/>
  <c r="AZ1166" i="3"/>
  <c r="AH1167" i="3"/>
  <c r="AO1167" i="3"/>
  <c r="AW1167" i="3"/>
  <c r="AZ1168" i="3"/>
  <c r="AH1169" i="3"/>
  <c r="AO1169" i="3"/>
  <c r="AW1169" i="3"/>
  <c r="AZ1170" i="3"/>
  <c r="AH1171" i="3"/>
  <c r="AO1171" i="3"/>
  <c r="AW1171" i="3"/>
  <c r="AZ1172" i="3"/>
  <c r="AH1173" i="3"/>
  <c r="AO1173" i="3"/>
  <c r="AW1173" i="3"/>
  <c r="AZ1174" i="3"/>
  <c r="AH1175" i="3"/>
  <c r="AO1175" i="3"/>
  <c r="AW1175" i="3"/>
  <c r="AZ1176" i="3"/>
  <c r="AH1177" i="3"/>
  <c r="AO1177" i="3"/>
  <c r="AW1177" i="3"/>
  <c r="AZ1178" i="3"/>
  <c r="AH1179" i="3"/>
  <c r="AO1179" i="3"/>
  <c r="AW1179" i="3"/>
  <c r="AZ1180" i="3"/>
  <c r="AH1181" i="3"/>
  <c r="AO1181" i="3"/>
  <c r="AW1181" i="3"/>
  <c r="AZ1182" i="3"/>
  <c r="AH1183" i="3"/>
  <c r="AO1183" i="3"/>
  <c r="AW1183" i="3"/>
  <c r="AZ1184" i="3"/>
  <c r="AH1185" i="3"/>
  <c r="AO1185" i="3"/>
  <c r="AW1185" i="3"/>
  <c r="AG1186" i="3"/>
  <c r="AJ1186" i="3"/>
  <c r="AT1186" i="3"/>
  <c r="BA1187" i="3"/>
  <c r="AZ1188" i="3"/>
  <c r="AY1189" i="3"/>
  <c r="AV1189" i="3"/>
  <c r="AH1190" i="3"/>
  <c r="AF1191" i="3"/>
  <c r="AG1192" i="3"/>
  <c r="AJ1192" i="3"/>
  <c r="AT1192" i="3"/>
  <c r="BA1193" i="3"/>
  <c r="AZ1194" i="3"/>
  <c r="AY1195" i="3"/>
  <c r="AV1195" i="3"/>
  <c r="AH1196" i="3"/>
  <c r="AF1197" i="3"/>
  <c r="AG1198" i="3"/>
  <c r="AJ1198" i="3"/>
  <c r="AT1198" i="3"/>
  <c r="BA1199" i="3"/>
  <c r="AZ1200" i="3"/>
  <c r="AY1201" i="3"/>
  <c r="AV1201" i="3"/>
  <c r="AH1202" i="3"/>
  <c r="AF1203" i="3"/>
  <c r="AG1204" i="3"/>
  <c r="AJ1204" i="3"/>
  <c r="AT1204" i="3"/>
  <c r="BA1205" i="3"/>
  <c r="AR1325" i="3"/>
  <c r="AL1325" i="3"/>
  <c r="AP1325" i="3"/>
  <c r="AO1325" i="3"/>
  <c r="AN1325" i="3"/>
  <c r="AM1325" i="3"/>
  <c r="AQ1325" i="3"/>
  <c r="AR1337" i="3"/>
  <c r="AL1337" i="3"/>
  <c r="AP1337" i="3"/>
  <c r="AO1337" i="3"/>
  <c r="AN1337" i="3"/>
  <c r="AM1337" i="3"/>
  <c r="AQ1337" i="3"/>
  <c r="AR1357" i="3"/>
  <c r="AL1357" i="3"/>
  <c r="AP1357" i="3"/>
  <c r="AO1357" i="3"/>
  <c r="AN1357" i="3"/>
  <c r="AM1357" i="3"/>
  <c r="AQ1357" i="3"/>
  <c r="AP1409" i="3"/>
  <c r="AN1409" i="3"/>
  <c r="AR1409" i="3"/>
  <c r="AL1409" i="3"/>
  <c r="AO1409" i="3"/>
  <c r="AM1409" i="3"/>
  <c r="AQ1409" i="3"/>
  <c r="AG1187" i="3"/>
  <c r="AJ1187" i="3"/>
  <c r="BA1188" i="3"/>
  <c r="AY1190" i="3"/>
  <c r="AV1190" i="3"/>
  <c r="AH1191" i="3"/>
  <c r="AG1193" i="3"/>
  <c r="AJ1193" i="3"/>
  <c r="BA1194" i="3"/>
  <c r="AY1196" i="3"/>
  <c r="AV1196" i="3"/>
  <c r="AH1197" i="3"/>
  <c r="AG1199" i="3"/>
  <c r="AJ1199" i="3"/>
  <c r="BA1200" i="3"/>
  <c r="AY1202" i="3"/>
  <c r="AV1202" i="3"/>
  <c r="AH1203" i="3"/>
  <c r="AG1205" i="3"/>
  <c r="AJ1205" i="3"/>
  <c r="AI1218" i="3"/>
  <c r="AH1218" i="3"/>
  <c r="AG1218" i="3"/>
  <c r="AF1218" i="3"/>
  <c r="AJ1218" i="3"/>
  <c r="AI1221" i="3"/>
  <c r="AH1221" i="3"/>
  <c r="AG1221" i="3"/>
  <c r="AF1221" i="3"/>
  <c r="AJ1221" i="3"/>
  <c r="AI1224" i="3"/>
  <c r="AH1224" i="3"/>
  <c r="AG1224" i="3"/>
  <c r="AF1224" i="3"/>
  <c r="AJ1224" i="3"/>
  <c r="AI1227" i="3"/>
  <c r="AH1227" i="3"/>
  <c r="AG1227" i="3"/>
  <c r="AF1227" i="3"/>
  <c r="AJ1227" i="3"/>
  <c r="AI1230" i="3"/>
  <c r="AH1230" i="3"/>
  <c r="AG1230" i="3"/>
  <c r="AF1230" i="3"/>
  <c r="AJ1230" i="3"/>
  <c r="AI1233" i="3"/>
  <c r="AH1233" i="3"/>
  <c r="AG1233" i="3"/>
  <c r="AF1233" i="3"/>
  <c r="AJ1233" i="3"/>
  <c r="AI1236" i="3"/>
  <c r="AH1236" i="3"/>
  <c r="AG1236" i="3"/>
  <c r="AF1236" i="3"/>
  <c r="AJ1236" i="3"/>
  <c r="AI1239" i="3"/>
  <c r="AH1239" i="3"/>
  <c r="AG1239" i="3"/>
  <c r="AF1239" i="3"/>
  <c r="AJ1239" i="3"/>
  <c r="AI1242" i="3"/>
  <c r="AH1242" i="3"/>
  <c r="AG1242" i="3"/>
  <c r="AF1242" i="3"/>
  <c r="AJ1242" i="3"/>
  <c r="AI1245" i="3"/>
  <c r="AH1245" i="3"/>
  <c r="AG1245" i="3"/>
  <c r="AF1245" i="3"/>
  <c r="AJ1245" i="3"/>
  <c r="AI1248" i="3"/>
  <c r="AH1248" i="3"/>
  <c r="AG1248" i="3"/>
  <c r="AF1248" i="3"/>
  <c r="AJ1248" i="3"/>
  <c r="AI1251" i="3"/>
  <c r="AH1251" i="3"/>
  <c r="AG1251" i="3"/>
  <c r="AF1251" i="3"/>
  <c r="AJ1251" i="3"/>
  <c r="AI1254" i="3"/>
  <c r="AH1254" i="3"/>
  <c r="AG1254" i="3"/>
  <c r="AF1254" i="3"/>
  <c r="AJ1254" i="3"/>
  <c r="AI1257" i="3"/>
  <c r="AH1257" i="3"/>
  <c r="AG1257" i="3"/>
  <c r="AF1257" i="3"/>
  <c r="AJ1257" i="3"/>
  <c r="AI1260" i="3"/>
  <c r="AH1260" i="3"/>
  <c r="AG1260" i="3"/>
  <c r="AF1260" i="3"/>
  <c r="AJ1260" i="3"/>
  <c r="AI1263" i="3"/>
  <c r="AH1263" i="3"/>
  <c r="AG1263" i="3"/>
  <c r="AF1263" i="3"/>
  <c r="AJ1263" i="3"/>
  <c r="AI1266" i="3"/>
  <c r="AH1266" i="3"/>
  <c r="AG1266" i="3"/>
  <c r="AF1266" i="3"/>
  <c r="AJ1266" i="3"/>
  <c r="AI1269" i="3"/>
  <c r="AH1269" i="3"/>
  <c r="AG1269" i="3"/>
  <c r="AF1269" i="3"/>
  <c r="AJ1269" i="3"/>
  <c r="AI1272" i="3"/>
  <c r="AH1272" i="3"/>
  <c r="AG1272" i="3"/>
  <c r="AF1272" i="3"/>
  <c r="AJ1272" i="3"/>
  <c r="AI1275" i="3"/>
  <c r="AH1275" i="3"/>
  <c r="AG1275" i="3"/>
  <c r="AF1275" i="3"/>
  <c r="AJ1275" i="3"/>
  <c r="AI1278" i="3"/>
  <c r="AH1278" i="3"/>
  <c r="AG1278" i="3"/>
  <c r="AF1278" i="3"/>
  <c r="AJ1278" i="3"/>
  <c r="AI1281" i="3"/>
  <c r="AH1281" i="3"/>
  <c r="AG1281" i="3"/>
  <c r="AF1281" i="3"/>
  <c r="AJ1281" i="3"/>
  <c r="AI1284" i="3"/>
  <c r="AH1284" i="3"/>
  <c r="AG1284" i="3"/>
  <c r="AF1284" i="3"/>
  <c r="AJ1284" i="3"/>
  <c r="AI1287" i="3"/>
  <c r="AH1287" i="3"/>
  <c r="AG1287" i="3"/>
  <c r="AF1287" i="3"/>
  <c r="AJ1287" i="3"/>
  <c r="AI1290" i="3"/>
  <c r="AH1290" i="3"/>
  <c r="AG1290" i="3"/>
  <c r="AF1290" i="3"/>
  <c r="AJ1290" i="3"/>
  <c r="AI1293" i="3"/>
  <c r="AH1293" i="3"/>
  <c r="AG1293" i="3"/>
  <c r="AF1293" i="3"/>
  <c r="AJ1293" i="3"/>
  <c r="AI1296" i="3"/>
  <c r="AH1296" i="3"/>
  <c r="AG1296" i="3"/>
  <c r="AF1296" i="3"/>
  <c r="AJ1296" i="3"/>
  <c r="AR1297" i="3"/>
  <c r="AL1297" i="3"/>
  <c r="AP1297" i="3"/>
  <c r="AO1297" i="3"/>
  <c r="AN1297" i="3"/>
  <c r="AM1297" i="3"/>
  <c r="AQ1297" i="3"/>
  <c r="AR1303" i="3"/>
  <c r="AL1303" i="3"/>
  <c r="AP1303" i="3"/>
  <c r="AO1303" i="3"/>
  <c r="AN1303" i="3"/>
  <c r="AM1303" i="3"/>
  <c r="AQ1303" i="3"/>
  <c r="AR1309" i="3"/>
  <c r="AL1309" i="3"/>
  <c r="AP1309" i="3"/>
  <c r="AO1309" i="3"/>
  <c r="AN1309" i="3"/>
  <c r="AM1309" i="3"/>
  <c r="AQ1309" i="3"/>
  <c r="AR1315" i="3"/>
  <c r="AL1315" i="3"/>
  <c r="AP1315" i="3"/>
  <c r="AO1315" i="3"/>
  <c r="AN1315" i="3"/>
  <c r="AM1315" i="3"/>
  <c r="AQ1315" i="3"/>
  <c r="AR1323" i="3"/>
  <c r="AL1323" i="3"/>
  <c r="AP1323" i="3"/>
  <c r="AO1323" i="3"/>
  <c r="AN1323" i="3"/>
  <c r="AM1323" i="3"/>
  <c r="AQ1323" i="3"/>
  <c r="AR1335" i="3"/>
  <c r="AL1335" i="3"/>
  <c r="AP1335" i="3"/>
  <c r="AO1335" i="3"/>
  <c r="AN1335" i="3"/>
  <c r="AM1335" i="3"/>
  <c r="AQ1335" i="3"/>
  <c r="AR1359" i="3"/>
  <c r="AL1359" i="3"/>
  <c r="AP1359" i="3"/>
  <c r="AO1359" i="3"/>
  <c r="AN1359" i="3"/>
  <c r="AM1359" i="3"/>
  <c r="AQ1359" i="3"/>
  <c r="AR1365" i="3"/>
  <c r="AL1365" i="3"/>
  <c r="AP1365" i="3"/>
  <c r="AO1365" i="3"/>
  <c r="AN1365" i="3"/>
  <c r="AM1365" i="3"/>
  <c r="AQ1365" i="3"/>
  <c r="AR1371" i="3"/>
  <c r="AL1371" i="3"/>
  <c r="AP1371" i="3"/>
  <c r="AO1371" i="3"/>
  <c r="AN1371" i="3"/>
  <c r="AM1371" i="3"/>
  <c r="AQ1371" i="3"/>
  <c r="AP1391" i="3"/>
  <c r="AN1391" i="3"/>
  <c r="AR1391" i="3"/>
  <c r="AL1391" i="3"/>
  <c r="AO1391" i="3"/>
  <c r="AM1391" i="3"/>
  <c r="AQ1391" i="3"/>
  <c r="AP1397" i="3"/>
  <c r="AN1397" i="3"/>
  <c r="AR1397" i="3"/>
  <c r="AL1397" i="3"/>
  <c r="AO1397" i="3"/>
  <c r="AM1397" i="3"/>
  <c r="AQ1397" i="3"/>
  <c r="AP1403" i="3"/>
  <c r="AN1403" i="3"/>
  <c r="AR1403" i="3"/>
  <c r="AL1403" i="3"/>
  <c r="AO1403" i="3"/>
  <c r="AM1403" i="3"/>
  <c r="AQ1403" i="3"/>
  <c r="AJ1408" i="3"/>
  <c r="AH1408" i="3"/>
  <c r="AF1408" i="3"/>
  <c r="AK1408" i="3"/>
  <c r="AI1408" i="3"/>
  <c r="AG1408" i="3"/>
  <c r="AJ1414" i="3"/>
  <c r="AH1414" i="3"/>
  <c r="AG1414" i="3"/>
  <c r="AF1414" i="3"/>
  <c r="AK1414" i="3"/>
  <c r="AI1414" i="3"/>
  <c r="AP1051" i="3"/>
  <c r="AP1052" i="3"/>
  <c r="AP1053" i="3"/>
  <c r="AP1054" i="3"/>
  <c r="AP1055" i="3"/>
  <c r="AP1056" i="3"/>
  <c r="AP1057" i="3"/>
  <c r="AP1058" i="3"/>
  <c r="AP1059" i="3"/>
  <c r="AP1060" i="3"/>
  <c r="AP1061" i="3"/>
  <c r="AP1062" i="3"/>
  <c r="AP1063" i="3"/>
  <c r="AP1064" i="3"/>
  <c r="AP1065" i="3"/>
  <c r="AP1066" i="3"/>
  <c r="AJ1067" i="3"/>
  <c r="AP1067" i="3"/>
  <c r="AJ1068" i="3"/>
  <c r="AP1068" i="3"/>
  <c r="AJ1069" i="3"/>
  <c r="AP1069" i="3"/>
  <c r="AJ1070" i="3"/>
  <c r="AP1070" i="3"/>
  <c r="AJ1071" i="3"/>
  <c r="AP1071" i="3"/>
  <c r="AJ1072" i="3"/>
  <c r="AP1072" i="3"/>
  <c r="AJ1073" i="3"/>
  <c r="AP1073" i="3"/>
  <c r="AJ1074" i="3"/>
  <c r="AP1074" i="3"/>
  <c r="AJ1075" i="3"/>
  <c r="AP1075" i="3"/>
  <c r="AJ1076" i="3"/>
  <c r="AP1076" i="3"/>
  <c r="AJ1077" i="3"/>
  <c r="AP1077" i="3"/>
  <c r="AJ1078" i="3"/>
  <c r="AP1078" i="3"/>
  <c r="AJ1079" i="3"/>
  <c r="AP1079" i="3"/>
  <c r="AJ1080" i="3"/>
  <c r="AP1080" i="3"/>
  <c r="AJ1081" i="3"/>
  <c r="AP1081" i="3"/>
  <c r="AJ1082" i="3"/>
  <c r="AP1082" i="3"/>
  <c r="AJ1083" i="3"/>
  <c r="AP1083" i="3"/>
  <c r="AJ1084" i="3"/>
  <c r="AP1084" i="3"/>
  <c r="AJ1085" i="3"/>
  <c r="AP1085" i="3"/>
  <c r="AJ1086" i="3"/>
  <c r="AP1086" i="3"/>
  <c r="AJ1087" i="3"/>
  <c r="AP1087" i="3"/>
  <c r="AJ1088" i="3"/>
  <c r="AP1088" i="3"/>
  <c r="AJ1089" i="3"/>
  <c r="AP1089" i="3"/>
  <c r="AJ1090" i="3"/>
  <c r="AP1090" i="3"/>
  <c r="AJ1091" i="3"/>
  <c r="AP1091" i="3"/>
  <c r="AJ1092" i="3"/>
  <c r="AP1092" i="3"/>
  <c r="AJ1093" i="3"/>
  <c r="AP1093" i="3"/>
  <c r="AJ1094" i="3"/>
  <c r="AP1094" i="3"/>
  <c r="AJ1095" i="3"/>
  <c r="AP1095" i="3"/>
  <c r="AJ1096" i="3"/>
  <c r="AP1096" i="3"/>
  <c r="AJ1097" i="3"/>
  <c r="AP1097" i="3"/>
  <c r="AJ1098" i="3"/>
  <c r="AP1098" i="3"/>
  <c r="AJ1099" i="3"/>
  <c r="AP1099" i="3"/>
  <c r="AJ1100" i="3"/>
  <c r="AP1100" i="3"/>
  <c r="AJ1101" i="3"/>
  <c r="AP1101" i="3"/>
  <c r="AJ1102" i="3"/>
  <c r="AP1102" i="3"/>
  <c r="AJ1103" i="3"/>
  <c r="AP1103" i="3"/>
  <c r="AJ1104" i="3"/>
  <c r="AP1104" i="3"/>
  <c r="AJ1105" i="3"/>
  <c r="AP1105" i="3"/>
  <c r="AJ1106" i="3"/>
  <c r="AP1106" i="3"/>
  <c r="AJ1107" i="3"/>
  <c r="AP1107" i="3"/>
  <c r="AJ1108" i="3"/>
  <c r="AP1108" i="3"/>
  <c r="AJ1109" i="3"/>
  <c r="AP1109" i="3"/>
  <c r="AJ1110" i="3"/>
  <c r="AP1110" i="3"/>
  <c r="AJ1111" i="3"/>
  <c r="AP1111" i="3"/>
  <c r="AJ1112" i="3"/>
  <c r="AP1112" i="3"/>
  <c r="AJ1113" i="3"/>
  <c r="AP1113" i="3"/>
  <c r="AJ1114" i="3"/>
  <c r="AP1114" i="3"/>
  <c r="AJ1115" i="3"/>
  <c r="AP1115" i="3"/>
  <c r="AJ1116" i="3"/>
  <c r="AP1116" i="3"/>
  <c r="AJ1117" i="3"/>
  <c r="AP1117" i="3"/>
  <c r="AJ1118" i="3"/>
  <c r="AP1118" i="3"/>
  <c r="AJ1119" i="3"/>
  <c r="AP1119" i="3"/>
  <c r="AJ1120" i="3"/>
  <c r="AP1120" i="3"/>
  <c r="AJ1121" i="3"/>
  <c r="AP1121" i="3"/>
  <c r="AJ1122" i="3"/>
  <c r="AP1122" i="3"/>
  <c r="AJ1123" i="3"/>
  <c r="AP1123" i="3"/>
  <c r="AJ1124" i="3"/>
  <c r="AP1124" i="3"/>
  <c r="AJ1125" i="3"/>
  <c r="AP1125" i="3"/>
  <c r="AJ1126" i="3"/>
  <c r="AP1126" i="3"/>
  <c r="AJ1127" i="3"/>
  <c r="AP1127" i="3"/>
  <c r="AJ1128" i="3"/>
  <c r="AP1128" i="3"/>
  <c r="AJ1129" i="3"/>
  <c r="AP1129" i="3"/>
  <c r="AJ1130" i="3"/>
  <c r="AP1130" i="3"/>
  <c r="AJ1131" i="3"/>
  <c r="AP1131" i="3"/>
  <c r="AJ1132" i="3"/>
  <c r="AP1132" i="3"/>
  <c r="AK1133" i="3"/>
  <c r="AR1133" i="3"/>
  <c r="AY1133" i="3"/>
  <c r="AG1134" i="3"/>
  <c r="AN1134" i="3"/>
  <c r="AU1134" i="3"/>
  <c r="AK1135" i="3"/>
  <c r="AR1135" i="3"/>
  <c r="AY1135" i="3"/>
  <c r="AG1136" i="3"/>
  <c r="AN1136" i="3"/>
  <c r="AU1136" i="3"/>
  <c r="AK1137" i="3"/>
  <c r="AR1137" i="3"/>
  <c r="AY1137" i="3"/>
  <c r="AG1138" i="3"/>
  <c r="AN1138" i="3"/>
  <c r="AU1138" i="3"/>
  <c r="AK1139" i="3"/>
  <c r="AR1139" i="3"/>
  <c r="AY1139" i="3"/>
  <c r="AG1140" i="3"/>
  <c r="AN1140" i="3"/>
  <c r="AU1140" i="3"/>
  <c r="AK1141" i="3"/>
  <c r="AR1141" i="3"/>
  <c r="AY1141" i="3"/>
  <c r="AG1142" i="3"/>
  <c r="AN1142" i="3"/>
  <c r="AU1142" i="3"/>
  <c r="AK1143" i="3"/>
  <c r="AR1143" i="3"/>
  <c r="AY1143" i="3"/>
  <c r="AU1144" i="3"/>
  <c r="AK1145" i="3"/>
  <c r="AR1145" i="3"/>
  <c r="AY1145" i="3"/>
  <c r="AU1146" i="3"/>
  <c r="AK1147" i="3"/>
  <c r="AR1147" i="3"/>
  <c r="AY1147" i="3"/>
  <c r="AU1148" i="3"/>
  <c r="AK1149" i="3"/>
  <c r="AR1149" i="3"/>
  <c r="AY1149" i="3"/>
  <c r="AU1150" i="3"/>
  <c r="AK1151" i="3"/>
  <c r="AR1151" i="3"/>
  <c r="AY1151" i="3"/>
  <c r="AU1152" i="3"/>
  <c r="AK1153" i="3"/>
  <c r="AR1153" i="3"/>
  <c r="AY1153" i="3"/>
  <c r="AU1154" i="3"/>
  <c r="AK1155" i="3"/>
  <c r="AR1155" i="3"/>
  <c r="AY1155" i="3"/>
  <c r="AU1156" i="3"/>
  <c r="AK1157" i="3"/>
  <c r="AR1157" i="3"/>
  <c r="AY1157" i="3"/>
  <c r="AU1158" i="3"/>
  <c r="AK1159" i="3"/>
  <c r="AR1159" i="3"/>
  <c r="AY1159" i="3"/>
  <c r="AU1160" i="3"/>
  <c r="AK1161" i="3"/>
  <c r="AR1161" i="3"/>
  <c r="AY1161" i="3"/>
  <c r="AU1162" i="3"/>
  <c r="AK1163" i="3"/>
  <c r="AR1163" i="3"/>
  <c r="AY1163" i="3"/>
  <c r="AU1164" i="3"/>
  <c r="AK1165" i="3"/>
  <c r="AR1165" i="3"/>
  <c r="AY1165" i="3"/>
  <c r="AU1166" i="3"/>
  <c r="AK1167" i="3"/>
  <c r="AR1167" i="3"/>
  <c r="AY1167" i="3"/>
  <c r="AU1168" i="3"/>
  <c r="AK1169" i="3"/>
  <c r="AR1169" i="3"/>
  <c r="AY1169" i="3"/>
  <c r="AU1170" i="3"/>
  <c r="AK1171" i="3"/>
  <c r="AR1171" i="3"/>
  <c r="AY1171" i="3"/>
  <c r="AU1172" i="3"/>
  <c r="AK1173" i="3"/>
  <c r="AR1173" i="3"/>
  <c r="AY1173" i="3"/>
  <c r="AU1174" i="3"/>
  <c r="AK1175" i="3"/>
  <c r="AR1175" i="3"/>
  <c r="AY1175" i="3"/>
  <c r="AU1176" i="3"/>
  <c r="AK1177" i="3"/>
  <c r="AR1177" i="3"/>
  <c r="AY1177" i="3"/>
  <c r="AU1178" i="3"/>
  <c r="AK1179" i="3"/>
  <c r="AR1179" i="3"/>
  <c r="AY1179" i="3"/>
  <c r="AU1180" i="3"/>
  <c r="AK1181" i="3"/>
  <c r="AR1181" i="3"/>
  <c r="AY1181" i="3"/>
  <c r="AU1182" i="3"/>
  <c r="AK1183" i="3"/>
  <c r="AR1183" i="3"/>
  <c r="AY1183" i="3"/>
  <c r="AU1184" i="3"/>
  <c r="AK1185" i="3"/>
  <c r="AR1185" i="3"/>
  <c r="AY1185" i="3"/>
  <c r="AF1187" i="3"/>
  <c r="AG1188" i="3"/>
  <c r="AJ1188" i="3"/>
  <c r="AT1188" i="3"/>
  <c r="AZ1190" i="3"/>
  <c r="AI1191" i="3"/>
  <c r="AY1191" i="3"/>
  <c r="AV1191" i="3"/>
  <c r="AF1193" i="3"/>
  <c r="AG1194" i="3"/>
  <c r="AJ1194" i="3"/>
  <c r="AT1194" i="3"/>
  <c r="AZ1196" i="3"/>
  <c r="AI1197" i="3"/>
  <c r="AY1197" i="3"/>
  <c r="AV1197" i="3"/>
  <c r="AF1199" i="3"/>
  <c r="AG1200" i="3"/>
  <c r="AJ1200" i="3"/>
  <c r="AT1200" i="3"/>
  <c r="AZ1202" i="3"/>
  <c r="AI1203" i="3"/>
  <c r="AY1203" i="3"/>
  <c r="AV1203" i="3"/>
  <c r="AF1205" i="3"/>
  <c r="AG1206" i="3"/>
  <c r="AF1206" i="3"/>
  <c r="AJ1206" i="3"/>
  <c r="AG1207" i="3"/>
  <c r="AF1207" i="3"/>
  <c r="AJ1207" i="3"/>
  <c r="AG1208" i="3"/>
  <c r="AF1208" i="3"/>
  <c r="AJ1208" i="3"/>
  <c r="AG1209" i="3"/>
  <c r="AF1209" i="3"/>
  <c r="AJ1209" i="3"/>
  <c r="AG1210" i="3"/>
  <c r="AF1210" i="3"/>
  <c r="AJ1210" i="3"/>
  <c r="AG1211" i="3"/>
  <c r="AF1211" i="3"/>
  <c r="AJ1211" i="3"/>
  <c r="AG1212" i="3"/>
  <c r="AF1212" i="3"/>
  <c r="AJ1212" i="3"/>
  <c r="AG1213" i="3"/>
  <c r="AF1213" i="3"/>
  <c r="AJ1213" i="3"/>
  <c r="AG1214" i="3"/>
  <c r="AF1214" i="3"/>
  <c r="AJ1214" i="3"/>
  <c r="AG1215" i="3"/>
  <c r="AF1215" i="3"/>
  <c r="AJ1215" i="3"/>
  <c r="AG1216" i="3"/>
  <c r="AF1216" i="3"/>
  <c r="AJ1216" i="3"/>
  <c r="AI1217" i="3"/>
  <c r="AG1217" i="3"/>
  <c r="AF1217" i="3"/>
  <c r="AJ1217" i="3"/>
  <c r="AK1218" i="3"/>
  <c r="AK1221" i="3"/>
  <c r="AK1224" i="3"/>
  <c r="AK1227" i="3"/>
  <c r="AK1230" i="3"/>
  <c r="AK1233" i="3"/>
  <c r="AK1236" i="3"/>
  <c r="AK1239" i="3"/>
  <c r="AK1242" i="3"/>
  <c r="AK1245" i="3"/>
  <c r="AK1248" i="3"/>
  <c r="AK1251" i="3"/>
  <c r="AK1254" i="3"/>
  <c r="AK1257" i="3"/>
  <c r="AK1260" i="3"/>
  <c r="AK1263" i="3"/>
  <c r="AK1266" i="3"/>
  <c r="AK1269" i="3"/>
  <c r="AK1272" i="3"/>
  <c r="AK1275" i="3"/>
  <c r="AK1278" i="3"/>
  <c r="AK1281" i="3"/>
  <c r="AK1284" i="3"/>
  <c r="AK1287" i="3"/>
  <c r="AK1290" i="3"/>
  <c r="AK1293" i="3"/>
  <c r="AK1296" i="3"/>
  <c r="AR1321" i="3"/>
  <c r="AL1321" i="3"/>
  <c r="AP1321" i="3"/>
  <c r="AO1321" i="3"/>
  <c r="AN1321" i="3"/>
  <c r="AM1321" i="3"/>
  <c r="AQ1321" i="3"/>
  <c r="AR1333" i="3"/>
  <c r="AL1333" i="3"/>
  <c r="AP1333" i="3"/>
  <c r="AO1333" i="3"/>
  <c r="AN1333" i="3"/>
  <c r="AM1333" i="3"/>
  <c r="AQ1333" i="3"/>
  <c r="AJ1390" i="3"/>
  <c r="AH1390" i="3"/>
  <c r="AF1390" i="3"/>
  <c r="AK1390" i="3"/>
  <c r="AI1390" i="3"/>
  <c r="AG1390" i="3"/>
  <c r="AJ1396" i="3"/>
  <c r="AH1396" i="3"/>
  <c r="AF1396" i="3"/>
  <c r="AK1396" i="3"/>
  <c r="AI1396" i="3"/>
  <c r="AG1396" i="3"/>
  <c r="AJ1402" i="3"/>
  <c r="AH1402" i="3"/>
  <c r="AF1402" i="3"/>
  <c r="AK1402" i="3"/>
  <c r="AI1402" i="3"/>
  <c r="AG1402" i="3"/>
  <c r="AJ1417" i="3"/>
  <c r="AH1417" i="3"/>
  <c r="AG1417" i="3"/>
  <c r="AF1417" i="3"/>
  <c r="AK1417" i="3"/>
  <c r="AI1417" i="3"/>
  <c r="AK1067" i="3"/>
  <c r="AK1068" i="3"/>
  <c r="AK1069" i="3"/>
  <c r="AK1070" i="3"/>
  <c r="AK1071" i="3"/>
  <c r="AK1072" i="3"/>
  <c r="AK1073" i="3"/>
  <c r="AK1074" i="3"/>
  <c r="AK1075" i="3"/>
  <c r="AK1076" i="3"/>
  <c r="AK1077" i="3"/>
  <c r="AK1078" i="3"/>
  <c r="AK1079" i="3"/>
  <c r="AK1080" i="3"/>
  <c r="AK1081" i="3"/>
  <c r="AK1082" i="3"/>
  <c r="AK1083" i="3"/>
  <c r="AK1084" i="3"/>
  <c r="AK1085" i="3"/>
  <c r="AK1086" i="3"/>
  <c r="AK1087" i="3"/>
  <c r="AK1088" i="3"/>
  <c r="AK1089" i="3"/>
  <c r="AK1090" i="3"/>
  <c r="AK1091" i="3"/>
  <c r="AK1092" i="3"/>
  <c r="AK1093" i="3"/>
  <c r="AK1094" i="3"/>
  <c r="AK1095" i="3"/>
  <c r="AK1096" i="3"/>
  <c r="AK1097" i="3"/>
  <c r="AK1098" i="3"/>
  <c r="AK1099" i="3"/>
  <c r="AK1100" i="3"/>
  <c r="AK1101" i="3"/>
  <c r="AK1102" i="3"/>
  <c r="AK1103" i="3"/>
  <c r="AK1104" i="3"/>
  <c r="AK1105" i="3"/>
  <c r="AK1106" i="3"/>
  <c r="AK1107" i="3"/>
  <c r="AK1108" i="3"/>
  <c r="AK1109" i="3"/>
  <c r="AK1110" i="3"/>
  <c r="AK1111" i="3"/>
  <c r="AK1112" i="3"/>
  <c r="AK1113" i="3"/>
  <c r="AK1114" i="3"/>
  <c r="AK1115" i="3"/>
  <c r="AK1116" i="3"/>
  <c r="AK1117" i="3"/>
  <c r="AK1118" i="3"/>
  <c r="AK1119" i="3"/>
  <c r="AK1120" i="3"/>
  <c r="AK1121" i="3"/>
  <c r="AK1122" i="3"/>
  <c r="AK1123" i="3"/>
  <c r="AK1124" i="3"/>
  <c r="AK1125" i="3"/>
  <c r="AK1126" i="3"/>
  <c r="AK1127" i="3"/>
  <c r="AK1128" i="3"/>
  <c r="AK1129" i="3"/>
  <c r="AK1130" i="3"/>
  <c r="AK1131" i="3"/>
  <c r="AK1132" i="3"/>
  <c r="AZ1133" i="3"/>
  <c r="AZ1135" i="3"/>
  <c r="AZ1137" i="3"/>
  <c r="AZ1139" i="3"/>
  <c r="AZ1141" i="3"/>
  <c r="AZ1143" i="3"/>
  <c r="AZ1145" i="3"/>
  <c r="AZ1147" i="3"/>
  <c r="AZ1149" i="3"/>
  <c r="AZ1151" i="3"/>
  <c r="AZ1153" i="3"/>
  <c r="AZ1155" i="3"/>
  <c r="AZ1157" i="3"/>
  <c r="AZ1159" i="3"/>
  <c r="AZ1161" i="3"/>
  <c r="AZ1163" i="3"/>
  <c r="AZ1165" i="3"/>
  <c r="AZ1167" i="3"/>
  <c r="AZ1169" i="3"/>
  <c r="AZ1171" i="3"/>
  <c r="AZ1173" i="3"/>
  <c r="AZ1175" i="3"/>
  <c r="AZ1177" i="3"/>
  <c r="AZ1179" i="3"/>
  <c r="AZ1181" i="3"/>
  <c r="AZ1183" i="3"/>
  <c r="AZ1185" i="3"/>
  <c r="AY1186" i="3"/>
  <c r="AV1186" i="3"/>
  <c r="AH1187" i="3"/>
  <c r="AU1188" i="3"/>
  <c r="AG1189" i="3"/>
  <c r="AJ1189" i="3"/>
  <c r="BA1190" i="3"/>
  <c r="AY1192" i="3"/>
  <c r="AV1192" i="3"/>
  <c r="AH1193" i="3"/>
  <c r="AU1194" i="3"/>
  <c r="AG1195" i="3"/>
  <c r="AJ1195" i="3"/>
  <c r="BA1196" i="3"/>
  <c r="AY1198" i="3"/>
  <c r="AV1198" i="3"/>
  <c r="AH1199" i="3"/>
  <c r="AU1200" i="3"/>
  <c r="AG1201" i="3"/>
  <c r="AJ1201" i="3"/>
  <c r="BA1202" i="3"/>
  <c r="AY1204" i="3"/>
  <c r="AV1204" i="3"/>
  <c r="AH1205" i="3"/>
  <c r="AI1220" i="3"/>
  <c r="AH1220" i="3"/>
  <c r="AG1220" i="3"/>
  <c r="AF1220" i="3"/>
  <c r="AJ1220" i="3"/>
  <c r="AI1223" i="3"/>
  <c r="AH1223" i="3"/>
  <c r="AG1223" i="3"/>
  <c r="AF1223" i="3"/>
  <c r="AJ1223" i="3"/>
  <c r="AI1226" i="3"/>
  <c r="AH1226" i="3"/>
  <c r="AG1226" i="3"/>
  <c r="AF1226" i="3"/>
  <c r="AJ1226" i="3"/>
  <c r="AI1229" i="3"/>
  <c r="AH1229" i="3"/>
  <c r="AG1229" i="3"/>
  <c r="AF1229" i="3"/>
  <c r="AJ1229" i="3"/>
  <c r="AI1232" i="3"/>
  <c r="AH1232" i="3"/>
  <c r="AG1232" i="3"/>
  <c r="AF1232" i="3"/>
  <c r="AJ1232" i="3"/>
  <c r="AI1235" i="3"/>
  <c r="AH1235" i="3"/>
  <c r="AG1235" i="3"/>
  <c r="AF1235" i="3"/>
  <c r="AJ1235" i="3"/>
  <c r="AI1238" i="3"/>
  <c r="AH1238" i="3"/>
  <c r="AG1238" i="3"/>
  <c r="AF1238" i="3"/>
  <c r="AJ1238" i="3"/>
  <c r="AI1241" i="3"/>
  <c r="AH1241" i="3"/>
  <c r="AG1241" i="3"/>
  <c r="AF1241" i="3"/>
  <c r="AJ1241" i="3"/>
  <c r="AI1244" i="3"/>
  <c r="AH1244" i="3"/>
  <c r="AG1244" i="3"/>
  <c r="AF1244" i="3"/>
  <c r="AJ1244" i="3"/>
  <c r="AI1247" i="3"/>
  <c r="AH1247" i="3"/>
  <c r="AG1247" i="3"/>
  <c r="AF1247" i="3"/>
  <c r="AJ1247" i="3"/>
  <c r="AI1250" i="3"/>
  <c r="AH1250" i="3"/>
  <c r="AG1250" i="3"/>
  <c r="AF1250" i="3"/>
  <c r="AJ1250" i="3"/>
  <c r="AI1253" i="3"/>
  <c r="AH1253" i="3"/>
  <c r="AG1253" i="3"/>
  <c r="AF1253" i="3"/>
  <c r="AJ1253" i="3"/>
  <c r="AI1256" i="3"/>
  <c r="AH1256" i="3"/>
  <c r="AG1256" i="3"/>
  <c r="AF1256" i="3"/>
  <c r="AJ1256" i="3"/>
  <c r="AI1259" i="3"/>
  <c r="AH1259" i="3"/>
  <c r="AG1259" i="3"/>
  <c r="AF1259" i="3"/>
  <c r="AJ1259" i="3"/>
  <c r="AI1262" i="3"/>
  <c r="AH1262" i="3"/>
  <c r="AG1262" i="3"/>
  <c r="AF1262" i="3"/>
  <c r="AJ1262" i="3"/>
  <c r="AI1265" i="3"/>
  <c r="AH1265" i="3"/>
  <c r="AG1265" i="3"/>
  <c r="AF1265" i="3"/>
  <c r="AJ1265" i="3"/>
  <c r="AI1268" i="3"/>
  <c r="AH1268" i="3"/>
  <c r="AG1268" i="3"/>
  <c r="AF1268" i="3"/>
  <c r="AJ1268" i="3"/>
  <c r="AI1271" i="3"/>
  <c r="AH1271" i="3"/>
  <c r="AG1271" i="3"/>
  <c r="AF1271" i="3"/>
  <c r="AJ1271" i="3"/>
  <c r="AI1274" i="3"/>
  <c r="AH1274" i="3"/>
  <c r="AG1274" i="3"/>
  <c r="AF1274" i="3"/>
  <c r="AJ1274" i="3"/>
  <c r="AI1277" i="3"/>
  <c r="AH1277" i="3"/>
  <c r="AG1277" i="3"/>
  <c r="AF1277" i="3"/>
  <c r="AJ1277" i="3"/>
  <c r="AI1280" i="3"/>
  <c r="AH1280" i="3"/>
  <c r="AG1280" i="3"/>
  <c r="AF1280" i="3"/>
  <c r="AJ1280" i="3"/>
  <c r="AI1283" i="3"/>
  <c r="AH1283" i="3"/>
  <c r="AG1283" i="3"/>
  <c r="AF1283" i="3"/>
  <c r="AJ1283" i="3"/>
  <c r="AI1286" i="3"/>
  <c r="AH1286" i="3"/>
  <c r="AG1286" i="3"/>
  <c r="AF1286" i="3"/>
  <c r="AJ1286" i="3"/>
  <c r="AI1289" i="3"/>
  <c r="AH1289" i="3"/>
  <c r="AG1289" i="3"/>
  <c r="AF1289" i="3"/>
  <c r="AJ1289" i="3"/>
  <c r="AI1292" i="3"/>
  <c r="AH1292" i="3"/>
  <c r="AG1292" i="3"/>
  <c r="AF1292" i="3"/>
  <c r="AJ1292" i="3"/>
  <c r="AI1295" i="3"/>
  <c r="AH1295" i="3"/>
  <c r="AG1295" i="3"/>
  <c r="AF1295" i="3"/>
  <c r="AJ1295" i="3"/>
  <c r="AR1301" i="3"/>
  <c r="AL1301" i="3"/>
  <c r="AP1301" i="3"/>
  <c r="AO1301" i="3"/>
  <c r="AN1301" i="3"/>
  <c r="AM1301" i="3"/>
  <c r="AQ1301" i="3"/>
  <c r="AR1307" i="3"/>
  <c r="AL1307" i="3"/>
  <c r="AP1307" i="3"/>
  <c r="AO1307" i="3"/>
  <c r="AN1307" i="3"/>
  <c r="AM1307" i="3"/>
  <c r="AQ1307" i="3"/>
  <c r="AR1313" i="3"/>
  <c r="AL1313" i="3"/>
  <c r="AP1313" i="3"/>
  <c r="AO1313" i="3"/>
  <c r="AN1313" i="3"/>
  <c r="AM1313" i="3"/>
  <c r="AQ1313" i="3"/>
  <c r="AR1319" i="3"/>
  <c r="AL1319" i="3"/>
  <c r="AP1319" i="3"/>
  <c r="AO1319" i="3"/>
  <c r="AN1319" i="3"/>
  <c r="AM1319" i="3"/>
  <c r="AQ1319" i="3"/>
  <c r="AR1331" i="3"/>
  <c r="AL1331" i="3"/>
  <c r="AP1331" i="3"/>
  <c r="AO1331" i="3"/>
  <c r="AN1331" i="3"/>
  <c r="AM1331" i="3"/>
  <c r="AQ1331" i="3"/>
  <c r="AR1361" i="3"/>
  <c r="AL1361" i="3"/>
  <c r="AP1361" i="3"/>
  <c r="AO1361" i="3"/>
  <c r="AN1361" i="3"/>
  <c r="AM1361" i="3"/>
  <c r="AQ1361" i="3"/>
  <c r="AR1367" i="3"/>
  <c r="AL1367" i="3"/>
  <c r="AP1367" i="3"/>
  <c r="AO1367" i="3"/>
  <c r="AN1367" i="3"/>
  <c r="AM1367" i="3"/>
  <c r="AQ1367" i="3"/>
  <c r="AR1373" i="3"/>
  <c r="AL1373" i="3"/>
  <c r="AP1373" i="3"/>
  <c r="AO1373" i="3"/>
  <c r="AN1373" i="3"/>
  <c r="AM1373" i="3"/>
  <c r="AQ1373" i="3"/>
  <c r="AJ1420" i="3"/>
  <c r="AH1420" i="3"/>
  <c r="AG1420" i="3"/>
  <c r="AF1420" i="3"/>
  <c r="AK1420" i="3"/>
  <c r="AI142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F1067" i="3"/>
  <c r="AL1067" i="3"/>
  <c r="AF1068" i="3"/>
  <c r="AL1068" i="3"/>
  <c r="AF1069" i="3"/>
  <c r="AL1069" i="3"/>
  <c r="AF1070" i="3"/>
  <c r="AL1070" i="3"/>
  <c r="AF1071" i="3"/>
  <c r="AL1071" i="3"/>
  <c r="AF1072" i="3"/>
  <c r="AL1072" i="3"/>
  <c r="AF1073" i="3"/>
  <c r="AL1073" i="3"/>
  <c r="AF1074" i="3"/>
  <c r="AL1074" i="3"/>
  <c r="AF1075" i="3"/>
  <c r="AL1075" i="3"/>
  <c r="AF1076" i="3"/>
  <c r="AL1076" i="3"/>
  <c r="AF1077" i="3"/>
  <c r="AL1077" i="3"/>
  <c r="AF1078" i="3"/>
  <c r="AL1078" i="3"/>
  <c r="AF1079" i="3"/>
  <c r="AL1079" i="3"/>
  <c r="AF1080" i="3"/>
  <c r="AL1080" i="3"/>
  <c r="AF1081" i="3"/>
  <c r="AL1081" i="3"/>
  <c r="AF1082" i="3"/>
  <c r="AL1082" i="3"/>
  <c r="AF1083" i="3"/>
  <c r="AL1083" i="3"/>
  <c r="AF1084" i="3"/>
  <c r="AL1084" i="3"/>
  <c r="AF1085" i="3"/>
  <c r="AL1085" i="3"/>
  <c r="AF1086" i="3"/>
  <c r="AL1086" i="3"/>
  <c r="AF1087" i="3"/>
  <c r="AL1087" i="3"/>
  <c r="AF1088" i="3"/>
  <c r="AL1088" i="3"/>
  <c r="AF1089" i="3"/>
  <c r="AL1089" i="3"/>
  <c r="AF1090" i="3"/>
  <c r="AL1090" i="3"/>
  <c r="AF1091" i="3"/>
  <c r="AL1091" i="3"/>
  <c r="AF1092" i="3"/>
  <c r="AL1092" i="3"/>
  <c r="AF1093" i="3"/>
  <c r="AL1093" i="3"/>
  <c r="AF1094" i="3"/>
  <c r="AL1094" i="3"/>
  <c r="AF1095" i="3"/>
  <c r="AL1095" i="3"/>
  <c r="AF1096" i="3"/>
  <c r="AL1096" i="3"/>
  <c r="AF1097" i="3"/>
  <c r="AL1097" i="3"/>
  <c r="AF1098" i="3"/>
  <c r="AL1098" i="3"/>
  <c r="AF1099" i="3"/>
  <c r="AL1099" i="3"/>
  <c r="AF1100" i="3"/>
  <c r="AL1100" i="3"/>
  <c r="AF1101" i="3"/>
  <c r="AL1101" i="3"/>
  <c r="AF1102" i="3"/>
  <c r="AL1102" i="3"/>
  <c r="AF1103" i="3"/>
  <c r="AL1103" i="3"/>
  <c r="AF1104" i="3"/>
  <c r="AL1104" i="3"/>
  <c r="AF1105" i="3"/>
  <c r="AL1105" i="3"/>
  <c r="AF1106" i="3"/>
  <c r="AL1106" i="3"/>
  <c r="AF1107" i="3"/>
  <c r="AL1107" i="3"/>
  <c r="AF1108" i="3"/>
  <c r="AL1108" i="3"/>
  <c r="AF1109" i="3"/>
  <c r="AL1109" i="3"/>
  <c r="AF1110" i="3"/>
  <c r="AL1110" i="3"/>
  <c r="AF1111" i="3"/>
  <c r="AL1111" i="3"/>
  <c r="AF1112" i="3"/>
  <c r="AL1112" i="3"/>
  <c r="AF1113" i="3"/>
  <c r="AL1113" i="3"/>
  <c r="AF1114" i="3"/>
  <c r="AL1114" i="3"/>
  <c r="AF1115" i="3"/>
  <c r="AL1115" i="3"/>
  <c r="AF1116" i="3"/>
  <c r="AL1116" i="3"/>
  <c r="AF1117" i="3"/>
  <c r="AL1117" i="3"/>
  <c r="AF1118" i="3"/>
  <c r="AL1118" i="3"/>
  <c r="AF1119" i="3"/>
  <c r="AL1119" i="3"/>
  <c r="AF1120" i="3"/>
  <c r="AL1120" i="3"/>
  <c r="AF1121" i="3"/>
  <c r="AL1121" i="3"/>
  <c r="AF1122" i="3"/>
  <c r="AL1122" i="3"/>
  <c r="AF1123" i="3"/>
  <c r="AL1123" i="3"/>
  <c r="AF1124" i="3"/>
  <c r="AL1124" i="3"/>
  <c r="AF1125" i="3"/>
  <c r="AL1125" i="3"/>
  <c r="AF1126" i="3"/>
  <c r="AL1126" i="3"/>
  <c r="AF1127" i="3"/>
  <c r="AL1127" i="3"/>
  <c r="AF1128" i="3"/>
  <c r="AL1128" i="3"/>
  <c r="AF1129" i="3"/>
  <c r="AL1129" i="3"/>
  <c r="AF1130" i="3"/>
  <c r="AL1130" i="3"/>
  <c r="AF1131" i="3"/>
  <c r="AL1131" i="3"/>
  <c r="AF1132" i="3"/>
  <c r="AL1132" i="3"/>
  <c r="AF1133" i="3"/>
  <c r="AM1133" i="3"/>
  <c r="AT1133" i="3"/>
  <c r="BA1133" i="3"/>
  <c r="AF1135" i="3"/>
  <c r="AM1135" i="3"/>
  <c r="AT1135" i="3"/>
  <c r="BA1135" i="3"/>
  <c r="AF1137" i="3"/>
  <c r="AM1137" i="3"/>
  <c r="AT1137" i="3"/>
  <c r="BA1137" i="3"/>
  <c r="AF1139" i="3"/>
  <c r="AM1139" i="3"/>
  <c r="AT1139" i="3"/>
  <c r="BA1139" i="3"/>
  <c r="AF1141" i="3"/>
  <c r="AM1141" i="3"/>
  <c r="AT1141" i="3"/>
  <c r="BA1141" i="3"/>
  <c r="AF1143" i="3"/>
  <c r="AM1143" i="3"/>
  <c r="AT1143" i="3"/>
  <c r="BA1143" i="3"/>
  <c r="AF1145" i="3"/>
  <c r="AM1145" i="3"/>
  <c r="AT1145" i="3"/>
  <c r="BA1145" i="3"/>
  <c r="AF1147" i="3"/>
  <c r="AM1147" i="3"/>
  <c r="AT1147" i="3"/>
  <c r="BA1147" i="3"/>
  <c r="AF1149" i="3"/>
  <c r="AM1149" i="3"/>
  <c r="AT1149" i="3"/>
  <c r="BA1149" i="3"/>
  <c r="AF1151" i="3"/>
  <c r="AM1151" i="3"/>
  <c r="AT1151" i="3"/>
  <c r="BA1151" i="3"/>
  <c r="AF1153" i="3"/>
  <c r="AM1153" i="3"/>
  <c r="AT1153" i="3"/>
  <c r="BA1153" i="3"/>
  <c r="AF1155" i="3"/>
  <c r="AM1155" i="3"/>
  <c r="AT1155" i="3"/>
  <c r="BA1155" i="3"/>
  <c r="AF1157" i="3"/>
  <c r="AM1157" i="3"/>
  <c r="AT1157" i="3"/>
  <c r="BA1157" i="3"/>
  <c r="AF1159" i="3"/>
  <c r="AM1159" i="3"/>
  <c r="AT1159" i="3"/>
  <c r="BA1159" i="3"/>
  <c r="AF1161" i="3"/>
  <c r="AM1161" i="3"/>
  <c r="AT1161" i="3"/>
  <c r="BA1161" i="3"/>
  <c r="AF1163" i="3"/>
  <c r="AM1163" i="3"/>
  <c r="AT1163" i="3"/>
  <c r="BA1163" i="3"/>
  <c r="AF1165" i="3"/>
  <c r="AM1165" i="3"/>
  <c r="AT1165" i="3"/>
  <c r="BA1165" i="3"/>
  <c r="AF1167" i="3"/>
  <c r="AM1167" i="3"/>
  <c r="AT1167" i="3"/>
  <c r="BA1167" i="3"/>
  <c r="AF1169" i="3"/>
  <c r="AM1169" i="3"/>
  <c r="AT1169" i="3"/>
  <c r="BA1169" i="3"/>
  <c r="AF1171" i="3"/>
  <c r="AM1171" i="3"/>
  <c r="AT1171" i="3"/>
  <c r="BA1171" i="3"/>
  <c r="AF1173" i="3"/>
  <c r="AM1173" i="3"/>
  <c r="AT1173" i="3"/>
  <c r="BA1173" i="3"/>
  <c r="AF1175" i="3"/>
  <c r="AM1175" i="3"/>
  <c r="AT1175" i="3"/>
  <c r="BA1175" i="3"/>
  <c r="AF1177" i="3"/>
  <c r="AM1177" i="3"/>
  <c r="AT1177" i="3"/>
  <c r="BA1177" i="3"/>
  <c r="AF1179" i="3"/>
  <c r="AM1179" i="3"/>
  <c r="AT1179" i="3"/>
  <c r="BA1179" i="3"/>
  <c r="AF1181" i="3"/>
  <c r="AM1181" i="3"/>
  <c r="AT1181" i="3"/>
  <c r="BA1181" i="3"/>
  <c r="AF1183" i="3"/>
  <c r="AM1183" i="3"/>
  <c r="AT1183" i="3"/>
  <c r="BA1183" i="3"/>
  <c r="AF1185" i="3"/>
  <c r="AM1185" i="3"/>
  <c r="AT1185" i="3"/>
  <c r="BA1185" i="3"/>
  <c r="AZ1186" i="3"/>
  <c r="AI1187" i="3"/>
  <c r="AY1187" i="3"/>
  <c r="AV1187" i="3"/>
  <c r="AF1189" i="3"/>
  <c r="AG1190" i="3"/>
  <c r="AJ1190" i="3"/>
  <c r="AT1190" i="3"/>
  <c r="AZ1192" i="3"/>
  <c r="AI1193" i="3"/>
  <c r="AY1193" i="3"/>
  <c r="AV1193" i="3"/>
  <c r="AF1195" i="3"/>
  <c r="AG1196" i="3"/>
  <c r="AJ1196" i="3"/>
  <c r="AT1196" i="3"/>
  <c r="AZ1198" i="3"/>
  <c r="AI1199" i="3"/>
  <c r="AY1199" i="3"/>
  <c r="AV1199" i="3"/>
  <c r="AF1201" i="3"/>
  <c r="AG1202" i="3"/>
  <c r="AJ1202" i="3"/>
  <c r="AT1202" i="3"/>
  <c r="AZ1204" i="3"/>
  <c r="AI1205" i="3"/>
  <c r="AY1205" i="3"/>
  <c r="AV1205" i="3"/>
  <c r="AK1220" i="3"/>
  <c r="AK1223" i="3"/>
  <c r="AK1226" i="3"/>
  <c r="AK1229" i="3"/>
  <c r="AK1232" i="3"/>
  <c r="AK1235" i="3"/>
  <c r="AK1238" i="3"/>
  <c r="AK1241" i="3"/>
  <c r="AK1244" i="3"/>
  <c r="AK1247" i="3"/>
  <c r="AK1250" i="3"/>
  <c r="AK1253" i="3"/>
  <c r="AK1256" i="3"/>
  <c r="AR1329" i="3"/>
  <c r="AL1329" i="3"/>
  <c r="AP1329" i="3"/>
  <c r="AO1329" i="3"/>
  <c r="AN1329" i="3"/>
  <c r="AM1329" i="3"/>
  <c r="AQ1329" i="3"/>
  <c r="AR1341" i="3"/>
  <c r="AL1341" i="3"/>
  <c r="AP1341" i="3"/>
  <c r="AO1341" i="3"/>
  <c r="AN1341" i="3"/>
  <c r="AM1341" i="3"/>
  <c r="AQ1341" i="3"/>
  <c r="AR1343" i="3"/>
  <c r="AL1343" i="3"/>
  <c r="AP1343" i="3"/>
  <c r="AO1343" i="3"/>
  <c r="AN1343" i="3"/>
  <c r="AM1343" i="3"/>
  <c r="AQ1343" i="3"/>
  <c r="AR1345" i="3"/>
  <c r="AL1345" i="3"/>
  <c r="AP1345" i="3"/>
  <c r="AO1345" i="3"/>
  <c r="AN1345" i="3"/>
  <c r="AM1345" i="3"/>
  <c r="AQ1345" i="3"/>
  <c r="AR1347" i="3"/>
  <c r="AL1347" i="3"/>
  <c r="AP1347" i="3"/>
  <c r="AO1347" i="3"/>
  <c r="AN1347" i="3"/>
  <c r="AM1347" i="3"/>
  <c r="AQ1347" i="3"/>
  <c r="AR1349" i="3"/>
  <c r="AL1349" i="3"/>
  <c r="AP1349" i="3"/>
  <c r="AO1349" i="3"/>
  <c r="AN1349" i="3"/>
  <c r="AM1349" i="3"/>
  <c r="AQ1349" i="3"/>
  <c r="AR1351" i="3"/>
  <c r="AL1351" i="3"/>
  <c r="AP1351" i="3"/>
  <c r="AO1351" i="3"/>
  <c r="AN1351" i="3"/>
  <c r="AM1351" i="3"/>
  <c r="AQ1351" i="3"/>
  <c r="AR1353" i="3"/>
  <c r="AL1353" i="3"/>
  <c r="AP1353" i="3"/>
  <c r="AO1353" i="3"/>
  <c r="AN1353" i="3"/>
  <c r="AM1353" i="3"/>
  <c r="AQ1353" i="3"/>
  <c r="AJ1423" i="3"/>
  <c r="AH1423" i="3"/>
  <c r="AG1423" i="3"/>
  <c r="AF1423" i="3"/>
  <c r="AK1423" i="3"/>
  <c r="AI1423" i="3"/>
  <c r="AG1133" i="3"/>
  <c r="AN1133" i="3"/>
  <c r="AU1133" i="3"/>
  <c r="AG1135" i="3"/>
  <c r="AN1135" i="3"/>
  <c r="AU1135" i="3"/>
  <c r="AG1137" i="3"/>
  <c r="AN1137" i="3"/>
  <c r="AU1137" i="3"/>
  <c r="AG1139" i="3"/>
  <c r="AN1139" i="3"/>
  <c r="AU1139" i="3"/>
  <c r="AG1141" i="3"/>
  <c r="AN1141" i="3"/>
  <c r="AU1141" i="3"/>
  <c r="AG1143" i="3"/>
  <c r="AN1143" i="3"/>
  <c r="AU1143" i="3"/>
  <c r="AG1145" i="3"/>
  <c r="AN1145" i="3"/>
  <c r="AU1145" i="3"/>
  <c r="AG1147" i="3"/>
  <c r="AN1147" i="3"/>
  <c r="AU1147" i="3"/>
  <c r="AG1149" i="3"/>
  <c r="AN1149" i="3"/>
  <c r="AU1149" i="3"/>
  <c r="AG1151" i="3"/>
  <c r="AN1151" i="3"/>
  <c r="AU1151" i="3"/>
  <c r="AG1153" i="3"/>
  <c r="AN1153" i="3"/>
  <c r="AU1153" i="3"/>
  <c r="AG1155" i="3"/>
  <c r="AN1155" i="3"/>
  <c r="AU1155" i="3"/>
  <c r="AU1157" i="3"/>
  <c r="AU1159" i="3"/>
  <c r="AU1161" i="3"/>
  <c r="AU1163" i="3"/>
  <c r="AU1165" i="3"/>
  <c r="AU1167" i="3"/>
  <c r="AU1169" i="3"/>
  <c r="AU1171" i="3"/>
  <c r="AU1173" i="3"/>
  <c r="AY1188" i="3"/>
  <c r="AV1188" i="3"/>
  <c r="AG1191" i="3"/>
  <c r="AJ1191" i="3"/>
  <c r="AY1194" i="3"/>
  <c r="AV1194" i="3"/>
  <c r="AG1197" i="3"/>
  <c r="AJ1197" i="3"/>
  <c r="AY1200" i="3"/>
  <c r="AV1200" i="3"/>
  <c r="AG1203" i="3"/>
  <c r="AJ1203" i="3"/>
  <c r="AI1219" i="3"/>
  <c r="AH1219" i="3"/>
  <c r="AG1219" i="3"/>
  <c r="AF1219" i="3"/>
  <c r="AJ1219" i="3"/>
  <c r="AI1222" i="3"/>
  <c r="AH1222" i="3"/>
  <c r="AG1222" i="3"/>
  <c r="AF1222" i="3"/>
  <c r="AJ1222" i="3"/>
  <c r="AI1225" i="3"/>
  <c r="AH1225" i="3"/>
  <c r="AG1225" i="3"/>
  <c r="AF1225" i="3"/>
  <c r="AJ1225" i="3"/>
  <c r="AI1228" i="3"/>
  <c r="AH1228" i="3"/>
  <c r="AG1228" i="3"/>
  <c r="AF1228" i="3"/>
  <c r="AJ1228" i="3"/>
  <c r="AI1231" i="3"/>
  <c r="AH1231" i="3"/>
  <c r="AG1231" i="3"/>
  <c r="AF1231" i="3"/>
  <c r="AJ1231" i="3"/>
  <c r="AI1234" i="3"/>
  <c r="AH1234" i="3"/>
  <c r="AG1234" i="3"/>
  <c r="AF1234" i="3"/>
  <c r="AJ1234" i="3"/>
  <c r="AI1237" i="3"/>
  <c r="AH1237" i="3"/>
  <c r="AG1237" i="3"/>
  <c r="AF1237" i="3"/>
  <c r="AJ1237" i="3"/>
  <c r="AI1240" i="3"/>
  <c r="AH1240" i="3"/>
  <c r="AG1240" i="3"/>
  <c r="AF1240" i="3"/>
  <c r="AJ1240" i="3"/>
  <c r="AI1243" i="3"/>
  <c r="AH1243" i="3"/>
  <c r="AG1243" i="3"/>
  <c r="AF1243" i="3"/>
  <c r="AJ1243" i="3"/>
  <c r="AI1246" i="3"/>
  <c r="AH1246" i="3"/>
  <c r="AG1246" i="3"/>
  <c r="AF1246" i="3"/>
  <c r="AJ1246" i="3"/>
  <c r="AI1249" i="3"/>
  <c r="AH1249" i="3"/>
  <c r="AG1249" i="3"/>
  <c r="AF1249" i="3"/>
  <c r="AJ1249" i="3"/>
  <c r="AI1252" i="3"/>
  <c r="AH1252" i="3"/>
  <c r="AG1252" i="3"/>
  <c r="AF1252" i="3"/>
  <c r="AJ1252" i="3"/>
  <c r="AI1255" i="3"/>
  <c r="AH1255" i="3"/>
  <c r="AG1255" i="3"/>
  <c r="AF1255" i="3"/>
  <c r="AJ1255" i="3"/>
  <c r="AI1258" i="3"/>
  <c r="AH1258" i="3"/>
  <c r="AG1258" i="3"/>
  <c r="AF1258" i="3"/>
  <c r="AJ1258" i="3"/>
  <c r="AI1261" i="3"/>
  <c r="AH1261" i="3"/>
  <c r="AG1261" i="3"/>
  <c r="AF1261" i="3"/>
  <c r="AJ1261" i="3"/>
  <c r="AI1264" i="3"/>
  <c r="AH1264" i="3"/>
  <c r="AG1264" i="3"/>
  <c r="AF1264" i="3"/>
  <c r="AJ1264" i="3"/>
  <c r="AI1267" i="3"/>
  <c r="AH1267" i="3"/>
  <c r="AG1267" i="3"/>
  <c r="AF1267" i="3"/>
  <c r="AJ1267" i="3"/>
  <c r="AI1270" i="3"/>
  <c r="AH1270" i="3"/>
  <c r="AG1270" i="3"/>
  <c r="AF1270" i="3"/>
  <c r="AJ1270" i="3"/>
  <c r="AI1273" i="3"/>
  <c r="AH1273" i="3"/>
  <c r="AG1273" i="3"/>
  <c r="AF1273" i="3"/>
  <c r="AJ1273" i="3"/>
  <c r="AI1276" i="3"/>
  <c r="AH1276" i="3"/>
  <c r="AG1276" i="3"/>
  <c r="AF1276" i="3"/>
  <c r="AJ1276" i="3"/>
  <c r="AI1279" i="3"/>
  <c r="AH1279" i="3"/>
  <c r="AG1279" i="3"/>
  <c r="AF1279" i="3"/>
  <c r="AJ1279" i="3"/>
  <c r="AI1282" i="3"/>
  <c r="AH1282" i="3"/>
  <c r="AG1282" i="3"/>
  <c r="AF1282" i="3"/>
  <c r="AJ1282" i="3"/>
  <c r="AI1285" i="3"/>
  <c r="AH1285" i="3"/>
  <c r="AG1285" i="3"/>
  <c r="AF1285" i="3"/>
  <c r="AJ1285" i="3"/>
  <c r="AI1288" i="3"/>
  <c r="AH1288" i="3"/>
  <c r="AG1288" i="3"/>
  <c r="AF1288" i="3"/>
  <c r="AJ1288" i="3"/>
  <c r="AI1291" i="3"/>
  <c r="AH1291" i="3"/>
  <c r="AG1291" i="3"/>
  <c r="AF1291" i="3"/>
  <c r="AJ1291" i="3"/>
  <c r="AI1294" i="3"/>
  <c r="AH1294" i="3"/>
  <c r="AG1294" i="3"/>
  <c r="AF1294" i="3"/>
  <c r="AJ1294" i="3"/>
  <c r="AI1297" i="3"/>
  <c r="AH1297" i="3"/>
  <c r="AG1297" i="3"/>
  <c r="AF1297" i="3"/>
  <c r="AJ1297" i="3"/>
  <c r="AR1299" i="3"/>
  <c r="AL1299" i="3"/>
  <c r="AP1299" i="3"/>
  <c r="AO1299" i="3"/>
  <c r="AN1299" i="3"/>
  <c r="AM1299" i="3"/>
  <c r="AQ1299" i="3"/>
  <c r="AR1305" i="3"/>
  <c r="AL1305" i="3"/>
  <c r="AP1305" i="3"/>
  <c r="AO1305" i="3"/>
  <c r="AN1305" i="3"/>
  <c r="AM1305" i="3"/>
  <c r="AQ1305" i="3"/>
  <c r="AR1311" i="3"/>
  <c r="AL1311" i="3"/>
  <c r="AP1311" i="3"/>
  <c r="AO1311" i="3"/>
  <c r="AN1311" i="3"/>
  <c r="AM1311" i="3"/>
  <c r="AQ1311" i="3"/>
  <c r="AR1317" i="3"/>
  <c r="AL1317" i="3"/>
  <c r="AP1317" i="3"/>
  <c r="AO1317" i="3"/>
  <c r="AN1317" i="3"/>
  <c r="AM1317" i="3"/>
  <c r="AQ1317" i="3"/>
  <c r="AR1327" i="3"/>
  <c r="AL1327" i="3"/>
  <c r="AP1327" i="3"/>
  <c r="AO1327" i="3"/>
  <c r="AN1327" i="3"/>
  <c r="AM1327" i="3"/>
  <c r="AQ1327" i="3"/>
  <c r="AR1339" i="3"/>
  <c r="AL1339" i="3"/>
  <c r="AP1339" i="3"/>
  <c r="AO1339" i="3"/>
  <c r="AN1339" i="3"/>
  <c r="AM1339" i="3"/>
  <c r="AQ1339" i="3"/>
  <c r="AR1355" i="3"/>
  <c r="AL1355" i="3"/>
  <c r="AP1355" i="3"/>
  <c r="AO1355" i="3"/>
  <c r="AN1355" i="3"/>
  <c r="AM1355" i="3"/>
  <c r="AQ1355" i="3"/>
  <c r="AR1363" i="3"/>
  <c r="AL1363" i="3"/>
  <c r="AP1363" i="3"/>
  <c r="AO1363" i="3"/>
  <c r="AN1363" i="3"/>
  <c r="AM1363" i="3"/>
  <c r="AQ1363" i="3"/>
  <c r="AR1369" i="3"/>
  <c r="AL1369" i="3"/>
  <c r="AP1369" i="3"/>
  <c r="AO1369" i="3"/>
  <c r="AN1369" i="3"/>
  <c r="AM1369" i="3"/>
  <c r="AQ1369" i="3"/>
  <c r="AR1375" i="3"/>
  <c r="AL1375" i="3"/>
  <c r="AP1375" i="3"/>
  <c r="AO1375" i="3"/>
  <c r="AN1375" i="3"/>
  <c r="AM1375" i="3"/>
  <c r="AQ1375" i="3"/>
  <c r="AJ1378" i="3"/>
  <c r="AF1378" i="3"/>
  <c r="AK1378" i="3"/>
  <c r="AI1378" i="3"/>
  <c r="AH1378" i="3"/>
  <c r="AG1378" i="3"/>
  <c r="AP1381" i="3"/>
  <c r="AR1381" i="3"/>
  <c r="AL1381" i="3"/>
  <c r="AO1381" i="3"/>
  <c r="AN1381" i="3"/>
  <c r="AM1381" i="3"/>
  <c r="AQ1381" i="3"/>
  <c r="AJ1384" i="3"/>
  <c r="AF1384" i="3"/>
  <c r="AK1384" i="3"/>
  <c r="AI1384" i="3"/>
  <c r="AH1384" i="3"/>
  <c r="AG1384" i="3"/>
  <c r="AV1206" i="3"/>
  <c r="AV1207" i="3"/>
  <c r="AV1208" i="3"/>
  <c r="AV1209" i="3"/>
  <c r="AV1210" i="3"/>
  <c r="AV1211" i="3"/>
  <c r="AV1212" i="3"/>
  <c r="AV1213" i="3"/>
  <c r="AV1214" i="3"/>
  <c r="AV1215" i="3"/>
  <c r="AV1216" i="3"/>
  <c r="AV1217" i="3"/>
  <c r="AV1218" i="3"/>
  <c r="AV1219" i="3"/>
  <c r="AV1220" i="3"/>
  <c r="AV1221" i="3"/>
  <c r="AV1222" i="3"/>
  <c r="AV1223" i="3"/>
  <c r="AV1224" i="3"/>
  <c r="AV1225" i="3"/>
  <c r="AV1226" i="3"/>
  <c r="AV1227" i="3"/>
  <c r="AV1228" i="3"/>
  <c r="AV1229" i="3"/>
  <c r="AV1230" i="3"/>
  <c r="AV1231" i="3"/>
  <c r="AV1232" i="3"/>
  <c r="AV1233" i="3"/>
  <c r="AV1234" i="3"/>
  <c r="AV1235" i="3"/>
  <c r="AV1236" i="3"/>
  <c r="AV1237" i="3"/>
  <c r="AV1238" i="3"/>
  <c r="AV1239" i="3"/>
  <c r="AV1240" i="3"/>
  <c r="AV1241" i="3"/>
  <c r="AV1242" i="3"/>
  <c r="AV1243" i="3"/>
  <c r="AV1244" i="3"/>
  <c r="AV1245" i="3"/>
  <c r="AV1246" i="3"/>
  <c r="AV1247" i="3"/>
  <c r="AV1248" i="3"/>
  <c r="AV1249" i="3"/>
  <c r="AV1250" i="3"/>
  <c r="AV1251" i="3"/>
  <c r="AV1252" i="3"/>
  <c r="AV1253" i="3"/>
  <c r="AV1254" i="3"/>
  <c r="AV1255" i="3"/>
  <c r="AV1256" i="3"/>
  <c r="AV1257" i="3"/>
  <c r="AV1258" i="3"/>
  <c r="AV1259" i="3"/>
  <c r="AV1260" i="3"/>
  <c r="AV1261" i="3"/>
  <c r="AV1262" i="3"/>
  <c r="AV1263" i="3"/>
  <c r="AV1264" i="3"/>
  <c r="AV1265" i="3"/>
  <c r="AV1266" i="3"/>
  <c r="AV1267" i="3"/>
  <c r="AV1268" i="3"/>
  <c r="AV1269" i="3"/>
  <c r="AV1270" i="3"/>
  <c r="AV1271" i="3"/>
  <c r="AV1272" i="3"/>
  <c r="AV1273" i="3"/>
  <c r="AV1274" i="3"/>
  <c r="AV1275" i="3"/>
  <c r="AV1276" i="3"/>
  <c r="AV1277" i="3"/>
  <c r="AV1278" i="3"/>
  <c r="AV1279" i="3"/>
  <c r="AV1280" i="3"/>
  <c r="AV1281" i="3"/>
  <c r="AV1282" i="3"/>
  <c r="AV1283" i="3"/>
  <c r="AV1284" i="3"/>
  <c r="AV1285" i="3"/>
  <c r="AV1286" i="3"/>
  <c r="AV1287" i="3"/>
  <c r="AV1288" i="3"/>
  <c r="AV1289" i="3"/>
  <c r="AV1290" i="3"/>
  <c r="AV1291" i="3"/>
  <c r="AV1292" i="3"/>
  <c r="AV1293" i="3"/>
  <c r="AV1294" i="3"/>
  <c r="AV1295" i="3"/>
  <c r="AV1296" i="3"/>
  <c r="AG1298" i="3"/>
  <c r="AN1298" i="3"/>
  <c r="AJ1299" i="3"/>
  <c r="AG1300" i="3"/>
  <c r="AN1300" i="3"/>
  <c r="AJ1301" i="3"/>
  <c r="AG1302" i="3"/>
  <c r="AN1302" i="3"/>
  <c r="AJ1303" i="3"/>
  <c r="AG1304" i="3"/>
  <c r="AN1304" i="3"/>
  <c r="AJ1305" i="3"/>
  <c r="AG1306" i="3"/>
  <c r="AN1306" i="3"/>
  <c r="AJ1307" i="3"/>
  <c r="AG1308" i="3"/>
  <c r="AN1308" i="3"/>
  <c r="AJ1309" i="3"/>
  <c r="AG1310" i="3"/>
  <c r="AN1310" i="3"/>
  <c r="AJ1311" i="3"/>
  <c r="AG1312" i="3"/>
  <c r="AN1312" i="3"/>
  <c r="AJ1313" i="3"/>
  <c r="AG1314" i="3"/>
  <c r="AN1314" i="3"/>
  <c r="AJ1315" i="3"/>
  <c r="AG1316" i="3"/>
  <c r="AN1316" i="3"/>
  <c r="AJ1317" i="3"/>
  <c r="AG1318" i="3"/>
  <c r="AN1318" i="3"/>
  <c r="AJ1319" i="3"/>
  <c r="AG1320" i="3"/>
  <c r="AN1320" i="3"/>
  <c r="AJ1321" i="3"/>
  <c r="AG1322" i="3"/>
  <c r="AN1322" i="3"/>
  <c r="AJ1323" i="3"/>
  <c r="AG1324" i="3"/>
  <c r="AN1324" i="3"/>
  <c r="AJ1325" i="3"/>
  <c r="AG1326" i="3"/>
  <c r="AN1326" i="3"/>
  <c r="AJ1327" i="3"/>
  <c r="AG1328" i="3"/>
  <c r="AN1328" i="3"/>
  <c r="AJ1329" i="3"/>
  <c r="AG1330" i="3"/>
  <c r="AN1330" i="3"/>
  <c r="AJ1331" i="3"/>
  <c r="AG1332" i="3"/>
  <c r="AN1332" i="3"/>
  <c r="AJ1333" i="3"/>
  <c r="AG1334" i="3"/>
  <c r="AN1334" i="3"/>
  <c r="AJ1335" i="3"/>
  <c r="AG1336" i="3"/>
  <c r="AN1336" i="3"/>
  <c r="AJ1337" i="3"/>
  <c r="AG1338" i="3"/>
  <c r="AN1338" i="3"/>
  <c r="AJ1339" i="3"/>
  <c r="AG1340" i="3"/>
  <c r="AN1340" i="3"/>
  <c r="AJ1341" i="3"/>
  <c r="AG1342" i="3"/>
  <c r="AN1342" i="3"/>
  <c r="AJ1343" i="3"/>
  <c r="AG1344" i="3"/>
  <c r="AN1344" i="3"/>
  <c r="AJ1345" i="3"/>
  <c r="AG1346" i="3"/>
  <c r="AN1346" i="3"/>
  <c r="AJ1347" i="3"/>
  <c r="AG1348" i="3"/>
  <c r="AN1348" i="3"/>
  <c r="AJ1349" i="3"/>
  <c r="AG1350" i="3"/>
  <c r="AN1350" i="3"/>
  <c r="AJ1351" i="3"/>
  <c r="AG1352" i="3"/>
  <c r="AN1352" i="3"/>
  <c r="AJ1353" i="3"/>
  <c r="AG1354" i="3"/>
  <c r="AN1354" i="3"/>
  <c r="AJ1355" i="3"/>
  <c r="AG1356" i="3"/>
  <c r="AN1356" i="3"/>
  <c r="AJ1357" i="3"/>
  <c r="AG1358" i="3"/>
  <c r="AN1358" i="3"/>
  <c r="AJ1359" i="3"/>
  <c r="AG1360" i="3"/>
  <c r="AN1360" i="3"/>
  <c r="AG1362" i="3"/>
  <c r="AN1362" i="3"/>
  <c r="AG1364" i="3"/>
  <c r="AN1364" i="3"/>
  <c r="AG1366" i="3"/>
  <c r="AN1366" i="3"/>
  <c r="AG1368" i="3"/>
  <c r="AN1368" i="3"/>
  <c r="AG1370" i="3"/>
  <c r="AN1370" i="3"/>
  <c r="AG1372" i="3"/>
  <c r="AN1372" i="3"/>
  <c r="AG1374" i="3"/>
  <c r="AN1374" i="3"/>
  <c r="AG1376" i="3"/>
  <c r="AJ1377" i="3"/>
  <c r="AF1377" i="3"/>
  <c r="AN1377" i="3"/>
  <c r="AM1378" i="3"/>
  <c r="AP1380" i="3"/>
  <c r="AR1380" i="3"/>
  <c r="AL1380" i="3"/>
  <c r="AH1381" i="3"/>
  <c r="AG1382" i="3"/>
  <c r="AJ1383" i="3"/>
  <c r="AF1383" i="3"/>
  <c r="AN1383" i="3"/>
  <c r="AM1384" i="3"/>
  <c r="AP1386" i="3"/>
  <c r="AR1386" i="3"/>
  <c r="AL1386" i="3"/>
  <c r="AM1389" i="3"/>
  <c r="AJ1391" i="3"/>
  <c r="AH1391" i="3"/>
  <c r="AF1391" i="3"/>
  <c r="AG1392" i="3"/>
  <c r="AP1392" i="3"/>
  <c r="AN1392" i="3"/>
  <c r="AR1392" i="3"/>
  <c r="AL1392" i="3"/>
  <c r="AM1395" i="3"/>
  <c r="AJ1397" i="3"/>
  <c r="AH1397" i="3"/>
  <c r="AF1397" i="3"/>
  <c r="AG1398" i="3"/>
  <c r="AP1398" i="3"/>
  <c r="AN1398" i="3"/>
  <c r="AR1398" i="3"/>
  <c r="AL1398" i="3"/>
  <c r="AM1401" i="3"/>
  <c r="AJ1403" i="3"/>
  <c r="AH1403" i="3"/>
  <c r="AF1403" i="3"/>
  <c r="AG1404" i="3"/>
  <c r="AP1404" i="3"/>
  <c r="AN1404" i="3"/>
  <c r="AR1404" i="3"/>
  <c r="AL1404" i="3"/>
  <c r="AM1407" i="3"/>
  <c r="AJ1409" i="3"/>
  <c r="AH1409" i="3"/>
  <c r="AF1409" i="3"/>
  <c r="AG1410" i="3"/>
  <c r="AP1410" i="3"/>
  <c r="AN1410" i="3"/>
  <c r="AR1410" i="3"/>
  <c r="AL1410" i="3"/>
  <c r="AM1413" i="3"/>
  <c r="AI1298" i="3"/>
  <c r="AP1298" i="3"/>
  <c r="AI1300" i="3"/>
  <c r="AP1300" i="3"/>
  <c r="AI1302" i="3"/>
  <c r="AP1302" i="3"/>
  <c r="AI1304" i="3"/>
  <c r="AP1304" i="3"/>
  <c r="AI1306" i="3"/>
  <c r="AP1306" i="3"/>
  <c r="AI1308" i="3"/>
  <c r="AP1308" i="3"/>
  <c r="AI1310" i="3"/>
  <c r="AP1310" i="3"/>
  <c r="AI1312" i="3"/>
  <c r="AP1312" i="3"/>
  <c r="AI1314" i="3"/>
  <c r="AP1314" i="3"/>
  <c r="AI1316" i="3"/>
  <c r="AP1316" i="3"/>
  <c r="AI1318" i="3"/>
  <c r="AP1318" i="3"/>
  <c r="AI1320" i="3"/>
  <c r="AP1320" i="3"/>
  <c r="AI1322" i="3"/>
  <c r="AP1322" i="3"/>
  <c r="AI1324" i="3"/>
  <c r="AP1324" i="3"/>
  <c r="AI1326" i="3"/>
  <c r="AP1326" i="3"/>
  <c r="AI1328" i="3"/>
  <c r="AP1328" i="3"/>
  <c r="AI1330" i="3"/>
  <c r="AP1330" i="3"/>
  <c r="AI1332" i="3"/>
  <c r="AP1332" i="3"/>
  <c r="AI1334" i="3"/>
  <c r="AP1334" i="3"/>
  <c r="AI1336" i="3"/>
  <c r="AP1336" i="3"/>
  <c r="AI1338" i="3"/>
  <c r="AP1338" i="3"/>
  <c r="AI1340" i="3"/>
  <c r="AP1340" i="3"/>
  <c r="AI1342" i="3"/>
  <c r="AI1344" i="3"/>
  <c r="AI1346" i="3"/>
  <c r="AI1348" i="3"/>
  <c r="AI1350" i="3"/>
  <c r="AI1352" i="3"/>
  <c r="AI1354" i="3"/>
  <c r="AI1356" i="3"/>
  <c r="AI1358" i="3"/>
  <c r="AI1360" i="3"/>
  <c r="AI1362" i="3"/>
  <c r="AI1364" i="3"/>
  <c r="AI1366" i="3"/>
  <c r="AI1368" i="3"/>
  <c r="AI1370" i="3"/>
  <c r="AI1372" i="3"/>
  <c r="AI1374" i="3"/>
  <c r="AP1376" i="3"/>
  <c r="AR1376" i="3"/>
  <c r="AL1376" i="3"/>
  <c r="AH1377" i="3"/>
  <c r="AJ1379" i="3"/>
  <c r="AF1379" i="3"/>
  <c r="AN1379" i="3"/>
  <c r="AM1380" i="3"/>
  <c r="AP1382" i="3"/>
  <c r="AR1382" i="3"/>
  <c r="AL1382" i="3"/>
  <c r="AH1383" i="3"/>
  <c r="AJ1385" i="3"/>
  <c r="AF1385" i="3"/>
  <c r="AN1385" i="3"/>
  <c r="AM1386" i="3"/>
  <c r="AM1387" i="3"/>
  <c r="AJ1389" i="3"/>
  <c r="AH1389" i="3"/>
  <c r="AF1389" i="3"/>
  <c r="AP1390" i="3"/>
  <c r="AN1390" i="3"/>
  <c r="AR1390" i="3"/>
  <c r="AL1390" i="3"/>
  <c r="AI1391" i="3"/>
  <c r="AJ1395" i="3"/>
  <c r="AH1395" i="3"/>
  <c r="AF1395" i="3"/>
  <c r="AP1396" i="3"/>
  <c r="AN1396" i="3"/>
  <c r="AR1396" i="3"/>
  <c r="AL1396" i="3"/>
  <c r="AI1397" i="3"/>
  <c r="AJ1401" i="3"/>
  <c r="AH1401" i="3"/>
  <c r="AF1401" i="3"/>
  <c r="AP1402" i="3"/>
  <c r="AN1402" i="3"/>
  <c r="AR1402" i="3"/>
  <c r="AL1402" i="3"/>
  <c r="AI1403" i="3"/>
  <c r="AM1405" i="3"/>
  <c r="AJ1407" i="3"/>
  <c r="AH1407" i="3"/>
  <c r="AF1407" i="3"/>
  <c r="AP1408" i="3"/>
  <c r="AN1408" i="3"/>
  <c r="AR1408" i="3"/>
  <c r="AL1408" i="3"/>
  <c r="AI1409" i="3"/>
  <c r="AM1411" i="3"/>
  <c r="AJ1413" i="3"/>
  <c r="AH1413" i="3"/>
  <c r="AF1413" i="3"/>
  <c r="AJ1298" i="3"/>
  <c r="AG1299" i="3"/>
  <c r="AJ1300" i="3"/>
  <c r="AG1301" i="3"/>
  <c r="AJ1302" i="3"/>
  <c r="AG1303" i="3"/>
  <c r="AJ1304" i="3"/>
  <c r="AG1305" i="3"/>
  <c r="AJ1306" i="3"/>
  <c r="AG1307" i="3"/>
  <c r="AJ1308" i="3"/>
  <c r="AG1309" i="3"/>
  <c r="AJ1310" i="3"/>
  <c r="AG1311" i="3"/>
  <c r="AJ1312" i="3"/>
  <c r="AG1313" i="3"/>
  <c r="AJ1314" i="3"/>
  <c r="AG1315" i="3"/>
  <c r="AJ1316" i="3"/>
  <c r="AG1317" i="3"/>
  <c r="AJ1318" i="3"/>
  <c r="AG1319" i="3"/>
  <c r="AJ1320" i="3"/>
  <c r="AJ1322" i="3"/>
  <c r="AJ1324" i="3"/>
  <c r="AJ1326" i="3"/>
  <c r="AJ1328" i="3"/>
  <c r="AJ1330" i="3"/>
  <c r="AJ1332" i="3"/>
  <c r="AJ1334" i="3"/>
  <c r="AJ1336" i="3"/>
  <c r="AJ1338" i="3"/>
  <c r="AJ1340" i="3"/>
  <c r="AJ1342" i="3"/>
  <c r="AJ1344" i="3"/>
  <c r="AJ1346" i="3"/>
  <c r="AJ1348" i="3"/>
  <c r="AJ1350" i="3"/>
  <c r="AJ1352" i="3"/>
  <c r="AP1377" i="3"/>
  <c r="AR1377" i="3"/>
  <c r="AL1377" i="3"/>
  <c r="AJ1380" i="3"/>
  <c r="AF1380" i="3"/>
  <c r="AP1383" i="3"/>
  <c r="AR1383" i="3"/>
  <c r="AL1383" i="3"/>
  <c r="AJ1386" i="3"/>
  <c r="AF1386" i="3"/>
  <c r="AJ1388" i="3"/>
  <c r="AH1388" i="3"/>
  <c r="AF1388" i="3"/>
  <c r="AP1389" i="3"/>
  <c r="AN1389" i="3"/>
  <c r="AR1389" i="3"/>
  <c r="AL1389" i="3"/>
  <c r="AJ1394" i="3"/>
  <c r="AH1394" i="3"/>
  <c r="AF1394" i="3"/>
  <c r="AP1395" i="3"/>
  <c r="AN1395" i="3"/>
  <c r="AR1395" i="3"/>
  <c r="AL1395" i="3"/>
  <c r="AJ1400" i="3"/>
  <c r="AH1400" i="3"/>
  <c r="AF1400" i="3"/>
  <c r="AP1401" i="3"/>
  <c r="AN1401" i="3"/>
  <c r="AR1401" i="3"/>
  <c r="AL1401" i="3"/>
  <c r="AJ1406" i="3"/>
  <c r="AH1406" i="3"/>
  <c r="AF1406" i="3"/>
  <c r="AP1407" i="3"/>
  <c r="AN1407" i="3"/>
  <c r="AR1407" i="3"/>
  <c r="AL1407" i="3"/>
  <c r="AJ1412" i="3"/>
  <c r="AH1412" i="3"/>
  <c r="AF1412" i="3"/>
  <c r="AP1413" i="3"/>
  <c r="AN1413" i="3"/>
  <c r="AR1413" i="3"/>
  <c r="AL1413" i="3"/>
  <c r="AJ1416" i="3"/>
  <c r="AH1416" i="3"/>
  <c r="AG1416" i="3"/>
  <c r="AF1416" i="3"/>
  <c r="AJ1419" i="3"/>
  <c r="AH1419" i="3"/>
  <c r="AG1419" i="3"/>
  <c r="AF1419" i="3"/>
  <c r="AJ1422" i="3"/>
  <c r="AH1422" i="3"/>
  <c r="AG1422" i="3"/>
  <c r="AF1422" i="3"/>
  <c r="AJ1425" i="3"/>
  <c r="AH1425" i="3"/>
  <c r="AG1425" i="3"/>
  <c r="AF1425" i="3"/>
  <c r="AK1298" i="3"/>
  <c r="AR1298" i="3"/>
  <c r="AL1298" i="3"/>
  <c r="AK1300" i="3"/>
  <c r="AR1300" i="3"/>
  <c r="AL1300" i="3"/>
  <c r="AK1302" i="3"/>
  <c r="AR1302" i="3"/>
  <c r="AL1302" i="3"/>
  <c r="AK1304" i="3"/>
  <c r="AR1304" i="3"/>
  <c r="AL1304" i="3"/>
  <c r="AK1306" i="3"/>
  <c r="AR1306" i="3"/>
  <c r="AL1306" i="3"/>
  <c r="AK1308" i="3"/>
  <c r="AR1308" i="3"/>
  <c r="AL1308" i="3"/>
  <c r="AK1310" i="3"/>
  <c r="AR1310" i="3"/>
  <c r="AL1310" i="3"/>
  <c r="AK1312" i="3"/>
  <c r="AR1312" i="3"/>
  <c r="AL1312" i="3"/>
  <c r="AK1314" i="3"/>
  <c r="AR1314" i="3"/>
  <c r="AL1314" i="3"/>
  <c r="AK1316" i="3"/>
  <c r="AR1316" i="3"/>
  <c r="AL1316" i="3"/>
  <c r="AK1318" i="3"/>
  <c r="AR1318" i="3"/>
  <c r="AL1318" i="3"/>
  <c r="AK1320" i="3"/>
  <c r="AR1320" i="3"/>
  <c r="AL1320" i="3"/>
  <c r="AK1322" i="3"/>
  <c r="AR1322" i="3"/>
  <c r="AL1322" i="3"/>
  <c r="AK1324" i="3"/>
  <c r="AR1324" i="3"/>
  <c r="AL1324" i="3"/>
  <c r="AK1326" i="3"/>
  <c r="AR1326" i="3"/>
  <c r="AL1326" i="3"/>
  <c r="AK1328" i="3"/>
  <c r="AR1328" i="3"/>
  <c r="AL1328" i="3"/>
  <c r="AK1330" i="3"/>
  <c r="AR1330" i="3"/>
  <c r="AL1330" i="3"/>
  <c r="AK1332" i="3"/>
  <c r="AR1332" i="3"/>
  <c r="AL1332" i="3"/>
  <c r="AK1334" i="3"/>
  <c r="AR1334" i="3"/>
  <c r="AL1334" i="3"/>
  <c r="AK1336" i="3"/>
  <c r="AR1336" i="3"/>
  <c r="AL1336" i="3"/>
  <c r="AK1338" i="3"/>
  <c r="AR1338" i="3"/>
  <c r="AL1338" i="3"/>
  <c r="AK1340" i="3"/>
  <c r="AR1340" i="3"/>
  <c r="AL1340" i="3"/>
  <c r="AK1342" i="3"/>
  <c r="AR1342" i="3"/>
  <c r="AL1342" i="3"/>
  <c r="AK1344" i="3"/>
  <c r="AR1344" i="3"/>
  <c r="AL1344" i="3"/>
  <c r="AK1346" i="3"/>
  <c r="AR1346" i="3"/>
  <c r="AL1346" i="3"/>
  <c r="AK1348" i="3"/>
  <c r="AR1348" i="3"/>
  <c r="AL1348" i="3"/>
  <c r="AK1350" i="3"/>
  <c r="AR1350" i="3"/>
  <c r="AL1350" i="3"/>
  <c r="AK1352" i="3"/>
  <c r="AR1352" i="3"/>
  <c r="AL1352" i="3"/>
  <c r="AK1354" i="3"/>
  <c r="AR1354" i="3"/>
  <c r="AL1354" i="3"/>
  <c r="AK1356" i="3"/>
  <c r="AR1356" i="3"/>
  <c r="AL1356" i="3"/>
  <c r="AK1358" i="3"/>
  <c r="AR1358" i="3"/>
  <c r="AL1358" i="3"/>
  <c r="AK1360" i="3"/>
  <c r="AR1360" i="3"/>
  <c r="AL1360" i="3"/>
  <c r="AK1362" i="3"/>
  <c r="AR1362" i="3"/>
  <c r="AL1362" i="3"/>
  <c r="AK1364" i="3"/>
  <c r="AR1364" i="3"/>
  <c r="AL1364" i="3"/>
  <c r="AK1366" i="3"/>
  <c r="AR1366" i="3"/>
  <c r="AL1366" i="3"/>
  <c r="AK1368" i="3"/>
  <c r="AR1368" i="3"/>
  <c r="AL1368" i="3"/>
  <c r="AK1370" i="3"/>
  <c r="AR1370" i="3"/>
  <c r="AL1370" i="3"/>
  <c r="AK1372" i="3"/>
  <c r="AR1372" i="3"/>
  <c r="AL1372" i="3"/>
  <c r="AK1374" i="3"/>
  <c r="AR1374" i="3"/>
  <c r="AL1374" i="3"/>
  <c r="AP1378" i="3"/>
  <c r="AR1378" i="3"/>
  <c r="AL1378" i="3"/>
  <c r="AG1380" i="3"/>
  <c r="AJ1381" i="3"/>
  <c r="AF1381" i="3"/>
  <c r="AP1384" i="3"/>
  <c r="AR1384" i="3"/>
  <c r="AL1384" i="3"/>
  <c r="AG1386" i="3"/>
  <c r="AJ1387" i="3"/>
  <c r="AH1387" i="3"/>
  <c r="AF1387" i="3"/>
  <c r="AG1388" i="3"/>
  <c r="AP1388" i="3"/>
  <c r="AN1388" i="3"/>
  <c r="AR1388" i="3"/>
  <c r="AL1388" i="3"/>
  <c r="AJ1393" i="3"/>
  <c r="AH1393" i="3"/>
  <c r="AF1393" i="3"/>
  <c r="AG1394" i="3"/>
  <c r="AP1394" i="3"/>
  <c r="AN1394" i="3"/>
  <c r="AR1394" i="3"/>
  <c r="AL1394" i="3"/>
  <c r="AJ1399" i="3"/>
  <c r="AH1399" i="3"/>
  <c r="AF1399" i="3"/>
  <c r="AG1400" i="3"/>
  <c r="AP1400" i="3"/>
  <c r="AN1400" i="3"/>
  <c r="AR1400" i="3"/>
  <c r="AL1400" i="3"/>
  <c r="AJ1405" i="3"/>
  <c r="AH1405" i="3"/>
  <c r="AF1405" i="3"/>
  <c r="AG1406" i="3"/>
  <c r="AP1406" i="3"/>
  <c r="AN1406" i="3"/>
  <c r="AR1406" i="3"/>
  <c r="AL1406" i="3"/>
  <c r="AJ1411" i="3"/>
  <c r="AH1411" i="3"/>
  <c r="AF1411" i="3"/>
  <c r="AG1412" i="3"/>
  <c r="AP1412" i="3"/>
  <c r="AN1412" i="3"/>
  <c r="AR1412" i="3"/>
  <c r="AL1412" i="3"/>
  <c r="AI1416" i="3"/>
  <c r="AI1419" i="3"/>
  <c r="AI1422" i="3"/>
  <c r="AJ1376" i="3"/>
  <c r="AF1376" i="3"/>
  <c r="AM1377" i="3"/>
  <c r="AP1379" i="3"/>
  <c r="AR1379" i="3"/>
  <c r="AL1379" i="3"/>
  <c r="AH1380" i="3"/>
  <c r="AJ1382" i="3"/>
  <c r="AF1382" i="3"/>
  <c r="AM1383" i="3"/>
  <c r="AP1385" i="3"/>
  <c r="AR1385" i="3"/>
  <c r="AL1385" i="3"/>
  <c r="AH1386" i="3"/>
  <c r="AP1387" i="3"/>
  <c r="AN1387" i="3"/>
  <c r="AR1387" i="3"/>
  <c r="AL1387" i="3"/>
  <c r="AI1388" i="3"/>
  <c r="AJ1392" i="3"/>
  <c r="AH1392" i="3"/>
  <c r="AF1392" i="3"/>
  <c r="AG1393" i="3"/>
  <c r="AP1393" i="3"/>
  <c r="AN1393" i="3"/>
  <c r="AR1393" i="3"/>
  <c r="AL1393" i="3"/>
  <c r="AI1394" i="3"/>
  <c r="AJ1398" i="3"/>
  <c r="AH1398" i="3"/>
  <c r="AF1398" i="3"/>
  <c r="AG1399" i="3"/>
  <c r="AP1399" i="3"/>
  <c r="AN1399" i="3"/>
  <c r="AR1399" i="3"/>
  <c r="AL1399" i="3"/>
  <c r="AI1400" i="3"/>
  <c r="AJ1404" i="3"/>
  <c r="AH1404" i="3"/>
  <c r="AF1404" i="3"/>
  <c r="AG1405" i="3"/>
  <c r="AP1405" i="3"/>
  <c r="AN1405" i="3"/>
  <c r="AR1405" i="3"/>
  <c r="AL1405" i="3"/>
  <c r="AI1406" i="3"/>
  <c r="AJ1410" i="3"/>
  <c r="AH1410" i="3"/>
  <c r="AF1410" i="3"/>
  <c r="AP1411" i="3"/>
  <c r="AN1411" i="3"/>
  <c r="AR1411" i="3"/>
  <c r="AL1411" i="3"/>
  <c r="AI1412" i="3"/>
  <c r="AJ1415" i="3"/>
  <c r="AH1415" i="3"/>
  <c r="AG1415" i="3"/>
  <c r="AF1415" i="3"/>
  <c r="AK1416" i="3"/>
  <c r="AJ1418" i="3"/>
  <c r="AH1418" i="3"/>
  <c r="AG1418" i="3"/>
  <c r="AF1418" i="3"/>
  <c r="AK1419" i="3"/>
  <c r="AJ1421" i="3"/>
  <c r="AH1421" i="3"/>
  <c r="AG1421" i="3"/>
  <c r="AF1421" i="3"/>
  <c r="AK1422" i="3"/>
  <c r="AJ1424" i="3"/>
  <c r="AH1424" i="3"/>
  <c r="AG1424" i="3"/>
  <c r="AF1424" i="3"/>
  <c r="AK1425" i="3"/>
  <c r="AL1414" i="3"/>
  <c r="AR1414" i="3"/>
  <c r="AL1415" i="3"/>
  <c r="AR1415" i="3"/>
  <c r="AL1416" i="3"/>
  <c r="AR1416" i="3"/>
  <c r="AL1417" i="3"/>
  <c r="AR1417" i="3"/>
  <c r="AL1418" i="3"/>
  <c r="AR1418" i="3"/>
  <c r="AL1419" i="3"/>
  <c r="AR1419" i="3"/>
  <c r="AL1420" i="3"/>
  <c r="AR1420" i="3"/>
  <c r="AL1421" i="3"/>
  <c r="AR1421" i="3"/>
  <c r="AL1422" i="3"/>
  <c r="AR1422" i="3"/>
  <c r="AL1423" i="3"/>
  <c r="AR1423" i="3"/>
  <c r="AL1424" i="3"/>
  <c r="AR1424" i="3"/>
  <c r="AL1425" i="3"/>
  <c r="AR1425" i="3"/>
  <c r="AF1426" i="3"/>
  <c r="AL1426" i="3"/>
  <c r="AR1426" i="3"/>
  <c r="AF1427" i="3"/>
  <c r="AL1427" i="3"/>
  <c r="AR1427" i="3"/>
  <c r="AF1428" i="3"/>
  <c r="AL1428" i="3"/>
  <c r="AR1428" i="3"/>
  <c r="AF1429" i="3"/>
  <c r="AL1429" i="3"/>
  <c r="AR1429" i="3"/>
  <c r="AF1430" i="3"/>
  <c r="AL1430" i="3"/>
  <c r="AR1430" i="3"/>
  <c r="AF1431" i="3"/>
  <c r="AL1431" i="3"/>
  <c r="AR1431" i="3"/>
  <c r="AF1432" i="3"/>
  <c r="AL1432" i="3"/>
  <c r="AR1432" i="3"/>
  <c r="AF1433" i="3"/>
  <c r="AL1433" i="3"/>
  <c r="AR1433" i="3"/>
  <c r="AF1434" i="3"/>
  <c r="AL1434" i="3"/>
  <c r="AR1434" i="3"/>
  <c r="AF1435" i="3"/>
  <c r="AL1435" i="3"/>
  <c r="AR1435" i="3"/>
  <c r="AF1436" i="3"/>
  <c r="AL1436" i="3"/>
  <c r="AR1436" i="3"/>
  <c r="AF1437" i="3"/>
  <c r="AL1437" i="3"/>
  <c r="AR1437" i="3"/>
  <c r="AF1438" i="3"/>
  <c r="AL1438" i="3"/>
  <c r="AR1438" i="3"/>
  <c r="AF1439" i="3"/>
  <c r="AL1439" i="3"/>
  <c r="AR1439" i="3"/>
  <c r="AF1440" i="3"/>
  <c r="AL1440" i="3"/>
  <c r="AR1440" i="3"/>
  <c r="AF1441" i="3"/>
  <c r="AL1441" i="3"/>
  <c r="AR1441" i="3"/>
  <c r="AF1442" i="3"/>
  <c r="AL1442" i="3"/>
  <c r="AR1442" i="3"/>
  <c r="AF1443" i="3"/>
  <c r="AL1443" i="3"/>
  <c r="AR1443" i="3"/>
  <c r="AF1444" i="3"/>
  <c r="AL1444" i="3"/>
  <c r="AR1444" i="3"/>
  <c r="AF1445" i="3"/>
  <c r="AL1445" i="3"/>
  <c r="AR1445" i="3"/>
  <c r="AF1446" i="3"/>
  <c r="AL1446" i="3"/>
  <c r="AR1446" i="3"/>
  <c r="AF1447" i="3"/>
  <c r="AL1447" i="3"/>
  <c r="AR1447" i="3"/>
  <c r="AF1448" i="3"/>
  <c r="AL1448" i="3"/>
  <c r="AR1448" i="3"/>
  <c r="AF1449" i="3"/>
  <c r="AL1449" i="3"/>
  <c r="AR1449" i="3"/>
  <c r="AF1450" i="3"/>
  <c r="AL1450" i="3"/>
  <c r="AR1450" i="3"/>
  <c r="AF1451" i="3"/>
  <c r="AL1451" i="3"/>
  <c r="AR1451" i="3"/>
  <c r="AF1452" i="3"/>
  <c r="AL1452" i="3"/>
  <c r="AR1452" i="3"/>
  <c r="AF1453" i="3"/>
  <c r="AL1453" i="3"/>
  <c r="AR1453" i="3"/>
  <c r="AF1454" i="3"/>
  <c r="AL1454" i="3"/>
  <c r="AR1454" i="3"/>
  <c r="AF1455" i="3"/>
  <c r="AL1455" i="3"/>
  <c r="AR1455" i="3"/>
  <c r="AF1456" i="3"/>
  <c r="AL1456" i="3"/>
  <c r="AR1456" i="3"/>
  <c r="AF1457" i="3"/>
  <c r="AL1457" i="3"/>
  <c r="AR1457" i="3"/>
  <c r="AF1458" i="3"/>
  <c r="AL1458" i="3"/>
  <c r="AR1458" i="3"/>
  <c r="AF1459" i="3"/>
  <c r="AL1459" i="3"/>
  <c r="AR1459" i="3"/>
  <c r="AF1460" i="3"/>
  <c r="AL1460" i="3"/>
  <c r="AR1460" i="3"/>
  <c r="AF1461" i="3"/>
  <c r="AL1461" i="3"/>
  <c r="AR1461" i="3"/>
  <c r="AF1462" i="3"/>
  <c r="AL1462" i="3"/>
  <c r="AR1462" i="3"/>
  <c r="AF1463" i="3"/>
  <c r="AL1463" i="3"/>
  <c r="AR1463" i="3"/>
  <c r="AF1464" i="3"/>
  <c r="AL1464" i="3"/>
  <c r="AR1464" i="3"/>
  <c r="AF1465" i="3"/>
  <c r="AL1465" i="3"/>
  <c r="AR1465" i="3"/>
  <c r="AF1466" i="3"/>
  <c r="AL1466" i="3"/>
  <c r="AR1466" i="3"/>
  <c r="AF1467" i="3"/>
  <c r="AL1467" i="3"/>
  <c r="AR1467" i="3"/>
  <c r="AF1468" i="3"/>
  <c r="AM1468" i="3"/>
  <c r="AU1468" i="3"/>
  <c r="AK1469" i="3"/>
  <c r="AR1469" i="3"/>
  <c r="AY1469" i="3"/>
  <c r="AI1470" i="3"/>
  <c r="AP1470" i="3"/>
  <c r="AF1471" i="3"/>
  <c r="AM1471" i="3"/>
  <c r="AU1471" i="3"/>
  <c r="AK1472" i="3"/>
  <c r="AR1472" i="3"/>
  <c r="AY1472" i="3"/>
  <c r="AI1473" i="3"/>
  <c r="AP1473" i="3"/>
  <c r="AF1474" i="3"/>
  <c r="AM1474" i="3"/>
  <c r="AU1474" i="3"/>
  <c r="AK1475" i="3"/>
  <c r="AR1475" i="3"/>
  <c r="AY1475" i="3"/>
  <c r="AI1476" i="3"/>
  <c r="AP1476" i="3"/>
  <c r="AF1477" i="3"/>
  <c r="AM1477" i="3"/>
  <c r="AU1477" i="3"/>
  <c r="AK1478" i="3"/>
  <c r="AR1478" i="3"/>
  <c r="AY1478" i="3"/>
  <c r="AI1479" i="3"/>
  <c r="AP1479" i="3"/>
  <c r="AF1480" i="3"/>
  <c r="AM1480" i="3"/>
  <c r="AU1480" i="3"/>
  <c r="AK1481" i="3"/>
  <c r="AR1481" i="3"/>
  <c r="AY1481" i="3"/>
  <c r="AI1482" i="3"/>
  <c r="AP1482" i="3"/>
  <c r="AF1483" i="3"/>
  <c r="AM1483" i="3"/>
  <c r="AU1483" i="3"/>
  <c r="AK1484" i="3"/>
  <c r="AR1484" i="3"/>
  <c r="AY1484" i="3"/>
  <c r="AI1485" i="3"/>
  <c r="AP1485" i="3"/>
  <c r="AF1486" i="3"/>
  <c r="AM1486" i="3"/>
  <c r="AU1486" i="3"/>
  <c r="AK1487" i="3"/>
  <c r="AR1487" i="3"/>
  <c r="AY1487" i="3"/>
  <c r="AI1488" i="3"/>
  <c r="AP1488" i="3"/>
  <c r="AF1489" i="3"/>
  <c r="AM1489" i="3"/>
  <c r="AU1489" i="3"/>
  <c r="AK1490" i="3"/>
  <c r="AR1490" i="3"/>
  <c r="AY1490" i="3"/>
  <c r="AI1491" i="3"/>
  <c r="AP1491" i="3"/>
  <c r="AF1492" i="3"/>
  <c r="AM1492" i="3"/>
  <c r="AU1492" i="3"/>
  <c r="AK1493" i="3"/>
  <c r="AR1493" i="3"/>
  <c r="AY1493" i="3"/>
  <c r="AI1494" i="3"/>
  <c r="AP1494" i="3"/>
  <c r="AF1495" i="3"/>
  <c r="AM1495" i="3"/>
  <c r="AU1495" i="3"/>
  <c r="AK1496" i="3"/>
  <c r="AR1496" i="3"/>
  <c r="AY1496" i="3"/>
  <c r="AI1497" i="3"/>
  <c r="AP1497" i="3"/>
  <c r="AF1498" i="3"/>
  <c r="AM1498" i="3"/>
  <c r="AU1498" i="3"/>
  <c r="AK1499" i="3"/>
  <c r="AR1499" i="3"/>
  <c r="AY1499" i="3"/>
  <c r="AI1500" i="3"/>
  <c r="AP1500" i="3"/>
  <c r="AF1501" i="3"/>
  <c r="AM1501" i="3"/>
  <c r="AU1501" i="3"/>
  <c r="AK1502" i="3"/>
  <c r="AR1502" i="3"/>
  <c r="AY1502" i="3"/>
  <c r="AI1503" i="3"/>
  <c r="AP1503" i="3"/>
  <c r="AF1504" i="3"/>
  <c r="AM1504" i="3"/>
  <c r="AU1504" i="3"/>
  <c r="AK1505" i="3"/>
  <c r="AR1505" i="3"/>
  <c r="AY1505" i="3"/>
  <c r="AI1506" i="3"/>
  <c r="AP1506" i="3"/>
  <c r="AF1507" i="3"/>
  <c r="AM1507" i="3"/>
  <c r="AU1507" i="3"/>
  <c r="AK1508" i="3"/>
  <c r="AR1508" i="3"/>
  <c r="AY1508" i="3"/>
  <c r="AI1509" i="3"/>
  <c r="AP1509" i="3"/>
  <c r="AF1510" i="3"/>
  <c r="AM1510" i="3"/>
  <c r="AU1510" i="3"/>
  <c r="AK1511" i="3"/>
  <c r="AR1511" i="3"/>
  <c r="AY1511" i="3"/>
  <c r="AI1512" i="3"/>
  <c r="AP1512" i="3"/>
  <c r="AF1513" i="3"/>
  <c r="AM1513" i="3"/>
  <c r="AU1513" i="3"/>
  <c r="AK1514" i="3"/>
  <c r="AR1514" i="3"/>
  <c r="AY1514" i="3"/>
  <c r="AI1515" i="3"/>
  <c r="AP1515" i="3"/>
  <c r="AF1516" i="3"/>
  <c r="AM1516" i="3"/>
  <c r="AU1516" i="3"/>
  <c r="AK1517" i="3"/>
  <c r="AR1517" i="3"/>
  <c r="AY1517" i="3"/>
  <c r="AI1518" i="3"/>
  <c r="AP1518" i="3"/>
  <c r="AF1519" i="3"/>
  <c r="AM1519" i="3"/>
  <c r="AV1519" i="3"/>
  <c r="AF1520" i="3"/>
  <c r="AP1520" i="3"/>
  <c r="BA1520" i="3"/>
  <c r="AU1520" i="3"/>
  <c r="AZ1520" i="3"/>
  <c r="AT1520" i="3"/>
  <c r="AJ1521" i="3"/>
  <c r="AL1522" i="3"/>
  <c r="AV1522" i="3"/>
  <c r="AF1523" i="3"/>
  <c r="AP1523" i="3"/>
  <c r="BA1523" i="3"/>
  <c r="AU1523" i="3"/>
  <c r="AZ1523" i="3"/>
  <c r="AT1523" i="3"/>
  <c r="AJ1524" i="3"/>
  <c r="AL1525" i="3"/>
  <c r="AV1525" i="3"/>
  <c r="AF1526" i="3"/>
  <c r="AP1526" i="3"/>
  <c r="BA1526" i="3"/>
  <c r="AU1526" i="3"/>
  <c r="AZ1526" i="3"/>
  <c r="AT1526" i="3"/>
  <c r="AJ1527" i="3"/>
  <c r="AL1528" i="3"/>
  <c r="AV1528" i="3"/>
  <c r="AF1529" i="3"/>
  <c r="AP1529" i="3"/>
  <c r="BA1529" i="3"/>
  <c r="AU1529" i="3"/>
  <c r="AZ1529" i="3"/>
  <c r="AT1529" i="3"/>
  <c r="AJ1530" i="3"/>
  <c r="AL1531" i="3"/>
  <c r="AV1531" i="3"/>
  <c r="AG1532" i="3"/>
  <c r="AR1532" i="3"/>
  <c r="AL1532" i="3"/>
  <c r="AO1532" i="3"/>
  <c r="AN1532" i="3"/>
  <c r="AF1533" i="3"/>
  <c r="AI1533" i="3"/>
  <c r="AH1533" i="3"/>
  <c r="AP1534" i="3"/>
  <c r="AM1535" i="3"/>
  <c r="AG1538" i="3"/>
  <c r="AR1538" i="3"/>
  <c r="AL1538" i="3"/>
  <c r="AO1538" i="3"/>
  <c r="AN1538" i="3"/>
  <c r="AF1539" i="3"/>
  <c r="AI1539" i="3"/>
  <c r="AH1539" i="3"/>
  <c r="AP1540" i="3"/>
  <c r="AM1541" i="3"/>
  <c r="AG1544" i="3"/>
  <c r="AR1544" i="3"/>
  <c r="AL1544" i="3"/>
  <c r="AO1544" i="3"/>
  <c r="AN1544" i="3"/>
  <c r="AF1545" i="3"/>
  <c r="AI1545" i="3"/>
  <c r="AH1545" i="3"/>
  <c r="AP1546" i="3"/>
  <c r="AM1547" i="3"/>
  <c r="AM1550" i="3"/>
  <c r="AR1552" i="3"/>
  <c r="AL1552" i="3"/>
  <c r="AP1552" i="3"/>
  <c r="AO1552" i="3"/>
  <c r="AN1552" i="3"/>
  <c r="AF1553" i="3"/>
  <c r="AJ1553" i="3"/>
  <c r="AI1553" i="3"/>
  <c r="AH1553" i="3"/>
  <c r="AG1554" i="3"/>
  <c r="AM1556" i="3"/>
  <c r="AR1558" i="3"/>
  <c r="AL1558" i="3"/>
  <c r="AP1558" i="3"/>
  <c r="AO1558" i="3"/>
  <c r="AN1558" i="3"/>
  <c r="AR1560" i="3"/>
  <c r="AL1560" i="3"/>
  <c r="AQ1560" i="3"/>
  <c r="AP1560" i="3"/>
  <c r="AO1560" i="3"/>
  <c r="AN1560" i="3"/>
  <c r="AR1562" i="3"/>
  <c r="AL1562" i="3"/>
  <c r="AQ1562" i="3"/>
  <c r="AP1562" i="3"/>
  <c r="AO1562" i="3"/>
  <c r="AN1562" i="3"/>
  <c r="AR1564" i="3"/>
  <c r="AL1564" i="3"/>
  <c r="AQ1564" i="3"/>
  <c r="AP1564" i="3"/>
  <c r="AO1564" i="3"/>
  <c r="AN1564" i="3"/>
  <c r="AR1566" i="3"/>
  <c r="AL1566" i="3"/>
  <c r="AQ1566" i="3"/>
  <c r="AP1566" i="3"/>
  <c r="AO1566" i="3"/>
  <c r="AN1566" i="3"/>
  <c r="AR1568" i="3"/>
  <c r="AL1568" i="3"/>
  <c r="AQ1568" i="3"/>
  <c r="AP1568" i="3"/>
  <c r="AO1568" i="3"/>
  <c r="AN1568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O1468" i="3"/>
  <c r="AV1468" i="3"/>
  <c r="BA1469" i="3"/>
  <c r="AJ1470" i="3"/>
  <c r="AQ1470" i="3"/>
  <c r="AZ1470" i="3"/>
  <c r="AT1470" i="3"/>
  <c r="AG1471" i="3"/>
  <c r="AO1471" i="3"/>
  <c r="AV1471" i="3"/>
  <c r="BA1472" i="3"/>
  <c r="AJ1473" i="3"/>
  <c r="AQ1473" i="3"/>
  <c r="AZ1473" i="3"/>
  <c r="AT1473" i="3"/>
  <c r="AG1474" i="3"/>
  <c r="AO1474" i="3"/>
  <c r="AV1474" i="3"/>
  <c r="BA1475" i="3"/>
  <c r="AJ1476" i="3"/>
  <c r="AQ1476" i="3"/>
  <c r="AZ1476" i="3"/>
  <c r="AT1476" i="3"/>
  <c r="AG1477" i="3"/>
  <c r="AO1477" i="3"/>
  <c r="AV1477" i="3"/>
  <c r="BA1478" i="3"/>
  <c r="AJ1479" i="3"/>
  <c r="AQ1479" i="3"/>
  <c r="AZ1479" i="3"/>
  <c r="AT1479" i="3"/>
  <c r="AG1480" i="3"/>
  <c r="AO1480" i="3"/>
  <c r="AV1480" i="3"/>
  <c r="BA1481" i="3"/>
  <c r="AJ1482" i="3"/>
  <c r="AQ1482" i="3"/>
  <c r="AZ1482" i="3"/>
  <c r="AT1482" i="3"/>
  <c r="AG1483" i="3"/>
  <c r="AO1483" i="3"/>
  <c r="AV1483" i="3"/>
  <c r="BA1484" i="3"/>
  <c r="AJ1485" i="3"/>
  <c r="AQ1485" i="3"/>
  <c r="AZ1485" i="3"/>
  <c r="AT1485" i="3"/>
  <c r="AG1486" i="3"/>
  <c r="AO1486" i="3"/>
  <c r="AV1486" i="3"/>
  <c r="BA1487" i="3"/>
  <c r="AJ1488" i="3"/>
  <c r="AQ1488" i="3"/>
  <c r="AZ1488" i="3"/>
  <c r="AT1488" i="3"/>
  <c r="AG1489" i="3"/>
  <c r="AO1489" i="3"/>
  <c r="AV1489" i="3"/>
  <c r="BA1490" i="3"/>
  <c r="AJ1491" i="3"/>
  <c r="AQ1491" i="3"/>
  <c r="AZ1491" i="3"/>
  <c r="AT1491" i="3"/>
  <c r="AG1492" i="3"/>
  <c r="AO1492" i="3"/>
  <c r="AV1492" i="3"/>
  <c r="BA1493" i="3"/>
  <c r="AJ1494" i="3"/>
  <c r="AQ1494" i="3"/>
  <c r="AZ1494" i="3"/>
  <c r="AT1494" i="3"/>
  <c r="AG1495" i="3"/>
  <c r="AO1495" i="3"/>
  <c r="AV1495" i="3"/>
  <c r="BA1496" i="3"/>
  <c r="AJ1497" i="3"/>
  <c r="AQ1497" i="3"/>
  <c r="AZ1497" i="3"/>
  <c r="AT1497" i="3"/>
  <c r="AG1498" i="3"/>
  <c r="AO1498" i="3"/>
  <c r="AV1498" i="3"/>
  <c r="BA1499" i="3"/>
  <c r="AJ1500" i="3"/>
  <c r="AQ1500" i="3"/>
  <c r="AZ1500" i="3"/>
  <c r="AT1500" i="3"/>
  <c r="AG1501" i="3"/>
  <c r="AO1501" i="3"/>
  <c r="AV1501" i="3"/>
  <c r="BA1502" i="3"/>
  <c r="AJ1503" i="3"/>
  <c r="AQ1503" i="3"/>
  <c r="AZ1503" i="3"/>
  <c r="AT1503" i="3"/>
  <c r="AG1504" i="3"/>
  <c r="AO1504" i="3"/>
  <c r="AV1504" i="3"/>
  <c r="BA1505" i="3"/>
  <c r="AJ1506" i="3"/>
  <c r="AQ1506" i="3"/>
  <c r="AZ1506" i="3"/>
  <c r="AT1506" i="3"/>
  <c r="AG1507" i="3"/>
  <c r="AO1507" i="3"/>
  <c r="AV1507" i="3"/>
  <c r="BA1508" i="3"/>
  <c r="AJ1509" i="3"/>
  <c r="AQ1509" i="3"/>
  <c r="AZ1509" i="3"/>
  <c r="AT1509" i="3"/>
  <c r="AG1510" i="3"/>
  <c r="AO1510" i="3"/>
  <c r="AV1510" i="3"/>
  <c r="BA1511" i="3"/>
  <c r="AJ1512" i="3"/>
  <c r="AQ1512" i="3"/>
  <c r="AZ1512" i="3"/>
  <c r="AT1512" i="3"/>
  <c r="AG1513" i="3"/>
  <c r="AO1513" i="3"/>
  <c r="AV1513" i="3"/>
  <c r="BA1514" i="3"/>
  <c r="AJ1515" i="3"/>
  <c r="AQ1515" i="3"/>
  <c r="AZ1515" i="3"/>
  <c r="AT1515" i="3"/>
  <c r="AG1516" i="3"/>
  <c r="AO1516" i="3"/>
  <c r="AV1516" i="3"/>
  <c r="BA1517" i="3"/>
  <c r="AJ1518" i="3"/>
  <c r="AQ1518" i="3"/>
  <c r="AZ1518" i="3"/>
  <c r="AT1518" i="3"/>
  <c r="AG1519" i="3"/>
  <c r="AO1519" i="3"/>
  <c r="AG1520" i="3"/>
  <c r="AQ1520" i="3"/>
  <c r="AO1521" i="3"/>
  <c r="AN1521" i="3"/>
  <c r="AI1522" i="3"/>
  <c r="AH1522" i="3"/>
  <c r="AM1522" i="3"/>
  <c r="AG1523" i="3"/>
  <c r="AQ1523" i="3"/>
  <c r="AO1524" i="3"/>
  <c r="AN1524" i="3"/>
  <c r="AI1525" i="3"/>
  <c r="AH1525" i="3"/>
  <c r="AM1525" i="3"/>
  <c r="AG1526" i="3"/>
  <c r="AQ1526" i="3"/>
  <c r="AO1527" i="3"/>
  <c r="AN1527" i="3"/>
  <c r="AI1528" i="3"/>
  <c r="AH1528" i="3"/>
  <c r="AM1528" i="3"/>
  <c r="AG1529" i="3"/>
  <c r="AQ1529" i="3"/>
  <c r="AO1530" i="3"/>
  <c r="AN1530" i="3"/>
  <c r="AI1531" i="3"/>
  <c r="AH1531" i="3"/>
  <c r="AM1531" i="3"/>
  <c r="AJ1532" i="3"/>
  <c r="AR1533" i="3"/>
  <c r="AL1533" i="3"/>
  <c r="AO1533" i="3"/>
  <c r="AN1533" i="3"/>
  <c r="AF1534" i="3"/>
  <c r="AI1534" i="3"/>
  <c r="AH1534" i="3"/>
  <c r="AP1535" i="3"/>
  <c r="AJ1538" i="3"/>
  <c r="AR1539" i="3"/>
  <c r="AL1539" i="3"/>
  <c r="AO1539" i="3"/>
  <c r="AN1539" i="3"/>
  <c r="AF1540" i="3"/>
  <c r="AI1540" i="3"/>
  <c r="AH1540" i="3"/>
  <c r="AP1541" i="3"/>
  <c r="AJ1544" i="3"/>
  <c r="AR1545" i="3"/>
  <c r="AL1545" i="3"/>
  <c r="AO1545" i="3"/>
  <c r="AN1545" i="3"/>
  <c r="AF1546" i="3"/>
  <c r="AI1546" i="3"/>
  <c r="AH1546" i="3"/>
  <c r="AP1547" i="3"/>
  <c r="AM1549" i="3"/>
  <c r="AR1551" i="3"/>
  <c r="AL1551" i="3"/>
  <c r="AP1551" i="3"/>
  <c r="AO1551" i="3"/>
  <c r="AN1551" i="3"/>
  <c r="AF1552" i="3"/>
  <c r="AJ1552" i="3"/>
  <c r="AI1552" i="3"/>
  <c r="AH1552" i="3"/>
  <c r="AM1555" i="3"/>
  <c r="AR1557" i="3"/>
  <c r="AL1557" i="3"/>
  <c r="AP1557" i="3"/>
  <c r="AO1557" i="3"/>
  <c r="AN1557" i="3"/>
  <c r="AF1558" i="3"/>
  <c r="AJ1558" i="3"/>
  <c r="AI1558" i="3"/>
  <c r="AH1558" i="3"/>
  <c r="AN1414" i="3"/>
  <c r="AN1415" i="3"/>
  <c r="AN1416" i="3"/>
  <c r="AN1417" i="3"/>
  <c r="AN1418" i="3"/>
  <c r="AN1419" i="3"/>
  <c r="AN1420" i="3"/>
  <c r="AN1421" i="3"/>
  <c r="AN1422" i="3"/>
  <c r="AN1423" i="3"/>
  <c r="AN1424" i="3"/>
  <c r="AN1425" i="3"/>
  <c r="AH1426" i="3"/>
  <c r="AN1426" i="3"/>
  <c r="AH1427" i="3"/>
  <c r="AN1427" i="3"/>
  <c r="AH1428" i="3"/>
  <c r="AN1428" i="3"/>
  <c r="AH1429" i="3"/>
  <c r="AN1429" i="3"/>
  <c r="AH1430" i="3"/>
  <c r="AN1430" i="3"/>
  <c r="AH1431" i="3"/>
  <c r="AN1431" i="3"/>
  <c r="AH1432" i="3"/>
  <c r="AN1432" i="3"/>
  <c r="AH1433" i="3"/>
  <c r="AN1433" i="3"/>
  <c r="AH1434" i="3"/>
  <c r="AN1434" i="3"/>
  <c r="AH1435" i="3"/>
  <c r="AN1435" i="3"/>
  <c r="AH1436" i="3"/>
  <c r="AN1436" i="3"/>
  <c r="AH1437" i="3"/>
  <c r="AN1437" i="3"/>
  <c r="AH1438" i="3"/>
  <c r="AN1438" i="3"/>
  <c r="AH1439" i="3"/>
  <c r="AN1439" i="3"/>
  <c r="AH1440" i="3"/>
  <c r="AN1440" i="3"/>
  <c r="AH1441" i="3"/>
  <c r="AN1441" i="3"/>
  <c r="AH1442" i="3"/>
  <c r="AN1442" i="3"/>
  <c r="AH1443" i="3"/>
  <c r="AN1443" i="3"/>
  <c r="AH1444" i="3"/>
  <c r="AN1444" i="3"/>
  <c r="AH1445" i="3"/>
  <c r="AN1445" i="3"/>
  <c r="AH1446" i="3"/>
  <c r="AN1446" i="3"/>
  <c r="AH1447" i="3"/>
  <c r="AN1447" i="3"/>
  <c r="AH1448" i="3"/>
  <c r="AN1448" i="3"/>
  <c r="AH1449" i="3"/>
  <c r="AN1449" i="3"/>
  <c r="AH1450" i="3"/>
  <c r="AN1450" i="3"/>
  <c r="AH1451" i="3"/>
  <c r="AN1451" i="3"/>
  <c r="AH1452" i="3"/>
  <c r="AN1452" i="3"/>
  <c r="AH1453" i="3"/>
  <c r="AN1453" i="3"/>
  <c r="AH1454" i="3"/>
  <c r="AN1454" i="3"/>
  <c r="AH1455" i="3"/>
  <c r="AN1455" i="3"/>
  <c r="AH1456" i="3"/>
  <c r="AN1456" i="3"/>
  <c r="AH1457" i="3"/>
  <c r="AN1457" i="3"/>
  <c r="AH1458" i="3"/>
  <c r="AN1458" i="3"/>
  <c r="AH1459" i="3"/>
  <c r="AN1459" i="3"/>
  <c r="AH1460" i="3"/>
  <c r="AN1460" i="3"/>
  <c r="AH1461" i="3"/>
  <c r="AN1461" i="3"/>
  <c r="AH1462" i="3"/>
  <c r="AN1462" i="3"/>
  <c r="AH1463" i="3"/>
  <c r="AN1463" i="3"/>
  <c r="AH1464" i="3"/>
  <c r="AN1464" i="3"/>
  <c r="AH1465" i="3"/>
  <c r="AN1465" i="3"/>
  <c r="AH1466" i="3"/>
  <c r="AN1466" i="3"/>
  <c r="AH1467" i="3"/>
  <c r="AN1467" i="3"/>
  <c r="AI1468" i="3"/>
  <c r="AP1468" i="3"/>
  <c r="AF1469" i="3"/>
  <c r="AM1469" i="3"/>
  <c r="AU1469" i="3"/>
  <c r="AK1470" i="3"/>
  <c r="AR1470" i="3"/>
  <c r="AY1470" i="3"/>
  <c r="AI1471" i="3"/>
  <c r="AP1471" i="3"/>
  <c r="AF1472" i="3"/>
  <c r="AM1472" i="3"/>
  <c r="AU1472" i="3"/>
  <c r="AK1473" i="3"/>
  <c r="AR1473" i="3"/>
  <c r="AY1473" i="3"/>
  <c r="AI1474" i="3"/>
  <c r="AP1474" i="3"/>
  <c r="AF1475" i="3"/>
  <c r="AM1475" i="3"/>
  <c r="AU1475" i="3"/>
  <c r="AK1476" i="3"/>
  <c r="AR1476" i="3"/>
  <c r="AY1476" i="3"/>
  <c r="AI1477" i="3"/>
  <c r="AP1477" i="3"/>
  <c r="AF1478" i="3"/>
  <c r="AM1478" i="3"/>
  <c r="AU1478" i="3"/>
  <c r="AK1479" i="3"/>
  <c r="AR1479" i="3"/>
  <c r="AY1479" i="3"/>
  <c r="AI1480" i="3"/>
  <c r="AP1480" i="3"/>
  <c r="AF1481" i="3"/>
  <c r="AM1481" i="3"/>
  <c r="AU1481" i="3"/>
  <c r="AK1482" i="3"/>
  <c r="AR1482" i="3"/>
  <c r="AY1482" i="3"/>
  <c r="AI1483" i="3"/>
  <c r="AP1483" i="3"/>
  <c r="AF1484" i="3"/>
  <c r="AM1484" i="3"/>
  <c r="AU1484" i="3"/>
  <c r="AK1485" i="3"/>
  <c r="AR1485" i="3"/>
  <c r="AY1485" i="3"/>
  <c r="AI1486" i="3"/>
  <c r="AP1486" i="3"/>
  <c r="AF1487" i="3"/>
  <c r="AM1487" i="3"/>
  <c r="AU1487" i="3"/>
  <c r="AK1488" i="3"/>
  <c r="AR1488" i="3"/>
  <c r="AY1488" i="3"/>
  <c r="AI1489" i="3"/>
  <c r="AP1489" i="3"/>
  <c r="AF1490" i="3"/>
  <c r="AM1490" i="3"/>
  <c r="AU1490" i="3"/>
  <c r="AK1491" i="3"/>
  <c r="AR1491" i="3"/>
  <c r="AY1491" i="3"/>
  <c r="AI1492" i="3"/>
  <c r="AP1492" i="3"/>
  <c r="AF1493" i="3"/>
  <c r="AM1493" i="3"/>
  <c r="AU1493" i="3"/>
  <c r="AK1494" i="3"/>
  <c r="AR1494" i="3"/>
  <c r="AY1494" i="3"/>
  <c r="AI1495" i="3"/>
  <c r="AP1495" i="3"/>
  <c r="AF1496" i="3"/>
  <c r="AM1496" i="3"/>
  <c r="AU1496" i="3"/>
  <c r="AK1497" i="3"/>
  <c r="AR1497" i="3"/>
  <c r="AY1497" i="3"/>
  <c r="AI1498" i="3"/>
  <c r="AP1498" i="3"/>
  <c r="AF1499" i="3"/>
  <c r="AM1499" i="3"/>
  <c r="AU1499" i="3"/>
  <c r="AK1500" i="3"/>
  <c r="AR1500" i="3"/>
  <c r="AY1500" i="3"/>
  <c r="AI1501" i="3"/>
  <c r="AP1501" i="3"/>
  <c r="AF1502" i="3"/>
  <c r="AM1502" i="3"/>
  <c r="AU1502" i="3"/>
  <c r="AK1503" i="3"/>
  <c r="AR1503" i="3"/>
  <c r="AY1503" i="3"/>
  <c r="AI1504" i="3"/>
  <c r="AP1504" i="3"/>
  <c r="AF1505" i="3"/>
  <c r="AM1505" i="3"/>
  <c r="AU1505" i="3"/>
  <c r="AK1506" i="3"/>
  <c r="AR1506" i="3"/>
  <c r="AY1506" i="3"/>
  <c r="AI1507" i="3"/>
  <c r="AP1507" i="3"/>
  <c r="AF1508" i="3"/>
  <c r="AM1508" i="3"/>
  <c r="AU1508" i="3"/>
  <c r="AK1509" i="3"/>
  <c r="AR1509" i="3"/>
  <c r="AY1509" i="3"/>
  <c r="AI1510" i="3"/>
  <c r="AP1510" i="3"/>
  <c r="AU1511" i="3"/>
  <c r="AK1512" i="3"/>
  <c r="AR1512" i="3"/>
  <c r="AI1513" i="3"/>
  <c r="AP1513" i="3"/>
  <c r="AU1514" i="3"/>
  <c r="AK1515" i="3"/>
  <c r="AR1515" i="3"/>
  <c r="AI1516" i="3"/>
  <c r="AP1516" i="3"/>
  <c r="AU1517" i="3"/>
  <c r="AK1518" i="3"/>
  <c r="AR1518" i="3"/>
  <c r="AI1519" i="3"/>
  <c r="AP1519" i="3"/>
  <c r="BA1519" i="3"/>
  <c r="AU1519" i="3"/>
  <c r="AZ1519" i="3"/>
  <c r="AT1519" i="3"/>
  <c r="AP1522" i="3"/>
  <c r="BA1522" i="3"/>
  <c r="AU1522" i="3"/>
  <c r="AZ1522" i="3"/>
  <c r="AT1522" i="3"/>
  <c r="AP1525" i="3"/>
  <c r="BA1525" i="3"/>
  <c r="AU1525" i="3"/>
  <c r="AZ1525" i="3"/>
  <c r="AT1525" i="3"/>
  <c r="AP1528" i="3"/>
  <c r="BA1528" i="3"/>
  <c r="AU1528" i="3"/>
  <c r="AZ1528" i="3"/>
  <c r="AT1528" i="3"/>
  <c r="AP1531" i="3"/>
  <c r="BA1531" i="3"/>
  <c r="AU1531" i="3"/>
  <c r="AZ1531" i="3"/>
  <c r="AT1531" i="3"/>
  <c r="AR1534" i="3"/>
  <c r="AL1534" i="3"/>
  <c r="AO1534" i="3"/>
  <c r="AN1534" i="3"/>
  <c r="AF1535" i="3"/>
  <c r="AI1535" i="3"/>
  <c r="AH1535" i="3"/>
  <c r="AM1537" i="3"/>
  <c r="AR1540" i="3"/>
  <c r="AL1540" i="3"/>
  <c r="AO1540" i="3"/>
  <c r="AN1540" i="3"/>
  <c r="AF1541" i="3"/>
  <c r="AI1541" i="3"/>
  <c r="AH1541" i="3"/>
  <c r="AM1543" i="3"/>
  <c r="AR1546" i="3"/>
  <c r="AL1546" i="3"/>
  <c r="AO1546" i="3"/>
  <c r="AN1546" i="3"/>
  <c r="AF1547" i="3"/>
  <c r="AI1547" i="3"/>
  <c r="AH1547" i="3"/>
  <c r="AR1550" i="3"/>
  <c r="AL1550" i="3"/>
  <c r="AP1550" i="3"/>
  <c r="AO1550" i="3"/>
  <c r="AN1550" i="3"/>
  <c r="AF1551" i="3"/>
  <c r="AJ1551" i="3"/>
  <c r="AI1551" i="3"/>
  <c r="AH1551" i="3"/>
  <c r="AR1556" i="3"/>
  <c r="AL1556" i="3"/>
  <c r="AP1556" i="3"/>
  <c r="AO1556" i="3"/>
  <c r="AN1556" i="3"/>
  <c r="AF1557" i="3"/>
  <c r="AJ1557" i="3"/>
  <c r="AI1557" i="3"/>
  <c r="AH1557" i="3"/>
  <c r="AZ1468" i="3"/>
  <c r="AT1468" i="3"/>
  <c r="AZ1471" i="3"/>
  <c r="AT1471" i="3"/>
  <c r="AZ1474" i="3"/>
  <c r="AT1474" i="3"/>
  <c r="AZ1477" i="3"/>
  <c r="AT1477" i="3"/>
  <c r="AZ1480" i="3"/>
  <c r="AT1480" i="3"/>
  <c r="AZ1483" i="3"/>
  <c r="AT1483" i="3"/>
  <c r="AZ1486" i="3"/>
  <c r="AT1486" i="3"/>
  <c r="AZ1489" i="3"/>
  <c r="AT1489" i="3"/>
  <c r="AZ1492" i="3"/>
  <c r="AT1492" i="3"/>
  <c r="AZ1495" i="3"/>
  <c r="AT1495" i="3"/>
  <c r="AZ1498" i="3"/>
  <c r="AT1498" i="3"/>
  <c r="AZ1501" i="3"/>
  <c r="AT1501" i="3"/>
  <c r="AZ1504" i="3"/>
  <c r="AT1504" i="3"/>
  <c r="AZ1507" i="3"/>
  <c r="AT1507" i="3"/>
  <c r="AZ1510" i="3"/>
  <c r="AT1510" i="3"/>
  <c r="AZ1513" i="3"/>
  <c r="AT1513" i="3"/>
  <c r="AZ1516" i="3"/>
  <c r="AT1516" i="3"/>
  <c r="AO1520" i="3"/>
  <c r="AN1520" i="3"/>
  <c r="AI1521" i="3"/>
  <c r="AH1521" i="3"/>
  <c r="AO1523" i="3"/>
  <c r="AN1523" i="3"/>
  <c r="AI1524" i="3"/>
  <c r="AH1524" i="3"/>
  <c r="AO1526" i="3"/>
  <c r="AN1526" i="3"/>
  <c r="AI1527" i="3"/>
  <c r="AH1527" i="3"/>
  <c r="AO1529" i="3"/>
  <c r="AN1529" i="3"/>
  <c r="AI1530" i="3"/>
  <c r="AH1530" i="3"/>
  <c r="AR1535" i="3"/>
  <c r="AL1535" i="3"/>
  <c r="AO1535" i="3"/>
  <c r="AN1535" i="3"/>
  <c r="AF1536" i="3"/>
  <c r="AI1536" i="3"/>
  <c r="AH1536" i="3"/>
  <c r="AR1541" i="3"/>
  <c r="AL1541" i="3"/>
  <c r="AO1541" i="3"/>
  <c r="AN1541" i="3"/>
  <c r="AF1542" i="3"/>
  <c r="AI1542" i="3"/>
  <c r="AH1542" i="3"/>
  <c r="AR1547" i="3"/>
  <c r="AL1547" i="3"/>
  <c r="AO1547" i="3"/>
  <c r="AN1547" i="3"/>
  <c r="AF1548" i="3"/>
  <c r="AI1548" i="3"/>
  <c r="AH1548" i="3"/>
  <c r="AR1549" i="3"/>
  <c r="AL1549" i="3"/>
  <c r="AP1549" i="3"/>
  <c r="AO1549" i="3"/>
  <c r="AN1549" i="3"/>
  <c r="AF1550" i="3"/>
  <c r="AJ1550" i="3"/>
  <c r="AI1550" i="3"/>
  <c r="AH1550" i="3"/>
  <c r="AR1555" i="3"/>
  <c r="AL1555" i="3"/>
  <c r="AP1555" i="3"/>
  <c r="AO1555" i="3"/>
  <c r="AN1555" i="3"/>
  <c r="AF1556" i="3"/>
  <c r="AJ1556" i="3"/>
  <c r="AI1556" i="3"/>
  <c r="AH1556" i="3"/>
  <c r="AR1559" i="3"/>
  <c r="AL1559" i="3"/>
  <c r="AQ1559" i="3"/>
  <c r="AP1559" i="3"/>
  <c r="AO1559" i="3"/>
  <c r="AN1559" i="3"/>
  <c r="AR1561" i="3"/>
  <c r="AL1561" i="3"/>
  <c r="AQ1561" i="3"/>
  <c r="AP1561" i="3"/>
  <c r="AO1561" i="3"/>
  <c r="AN1561" i="3"/>
  <c r="AR1563" i="3"/>
  <c r="AL1563" i="3"/>
  <c r="AQ1563" i="3"/>
  <c r="AP1563" i="3"/>
  <c r="AO1563" i="3"/>
  <c r="AN1563" i="3"/>
  <c r="AR1565" i="3"/>
  <c r="AL1565" i="3"/>
  <c r="AQ1565" i="3"/>
  <c r="AP1565" i="3"/>
  <c r="AO1565" i="3"/>
  <c r="AN1565" i="3"/>
  <c r="AR1567" i="3"/>
  <c r="AL1567" i="3"/>
  <c r="AQ1567" i="3"/>
  <c r="AP1567" i="3"/>
  <c r="AO1567" i="3"/>
  <c r="AN1567" i="3"/>
  <c r="AR1569" i="3"/>
  <c r="AL1569" i="3"/>
  <c r="AQ1569" i="3"/>
  <c r="AP1569" i="3"/>
  <c r="AO1569" i="3"/>
  <c r="AN1569" i="3"/>
  <c r="AJ1426" i="3"/>
  <c r="AJ1427" i="3"/>
  <c r="AJ1428" i="3"/>
  <c r="AJ1429" i="3"/>
  <c r="AJ1430" i="3"/>
  <c r="AJ1431" i="3"/>
  <c r="AJ1432" i="3"/>
  <c r="AJ1433" i="3"/>
  <c r="AJ1434" i="3"/>
  <c r="AJ1435" i="3"/>
  <c r="AJ1436" i="3"/>
  <c r="AJ1437" i="3"/>
  <c r="AJ1438" i="3"/>
  <c r="AJ1439" i="3"/>
  <c r="AJ1440" i="3"/>
  <c r="AJ1441" i="3"/>
  <c r="AJ1442" i="3"/>
  <c r="AJ1443" i="3"/>
  <c r="AJ1444" i="3"/>
  <c r="AJ1445" i="3"/>
  <c r="AJ1446" i="3"/>
  <c r="AJ1447" i="3"/>
  <c r="AJ1448" i="3"/>
  <c r="AJ1449" i="3"/>
  <c r="AJ1450" i="3"/>
  <c r="AJ1451" i="3"/>
  <c r="AJ1452" i="3"/>
  <c r="AJ1453" i="3"/>
  <c r="AJ1454" i="3"/>
  <c r="AJ1455" i="3"/>
  <c r="AJ1456" i="3"/>
  <c r="AJ1457" i="3"/>
  <c r="AJ1458" i="3"/>
  <c r="AJ1459" i="3"/>
  <c r="AJ1460" i="3"/>
  <c r="AJ1461" i="3"/>
  <c r="AJ1462" i="3"/>
  <c r="AJ1463" i="3"/>
  <c r="AJ1464" i="3"/>
  <c r="AJ1465" i="3"/>
  <c r="AJ1466" i="3"/>
  <c r="AJ1467" i="3"/>
  <c r="AK1468" i="3"/>
  <c r="AR1468" i="3"/>
  <c r="AY1468" i="3"/>
  <c r="AI1469" i="3"/>
  <c r="AP1469" i="3"/>
  <c r="AF1470" i="3"/>
  <c r="AM1470" i="3"/>
  <c r="AU1470" i="3"/>
  <c r="AK1471" i="3"/>
  <c r="AR1471" i="3"/>
  <c r="AY1471" i="3"/>
  <c r="AI1472" i="3"/>
  <c r="AP1472" i="3"/>
  <c r="AF1473" i="3"/>
  <c r="AM1473" i="3"/>
  <c r="AU1473" i="3"/>
  <c r="AK1474" i="3"/>
  <c r="AR1474" i="3"/>
  <c r="AY1474" i="3"/>
  <c r="AI1475" i="3"/>
  <c r="AP1475" i="3"/>
  <c r="AF1476" i="3"/>
  <c r="AM1476" i="3"/>
  <c r="AU1476" i="3"/>
  <c r="AK1477" i="3"/>
  <c r="AR1477" i="3"/>
  <c r="AY1477" i="3"/>
  <c r="AI1478" i="3"/>
  <c r="AP1478" i="3"/>
  <c r="AF1479" i="3"/>
  <c r="AM1479" i="3"/>
  <c r="AU1479" i="3"/>
  <c r="AK1480" i="3"/>
  <c r="AR1480" i="3"/>
  <c r="AY1480" i="3"/>
  <c r="AI1481" i="3"/>
  <c r="AP1481" i="3"/>
  <c r="AF1482" i="3"/>
  <c r="AM1482" i="3"/>
  <c r="AU1482" i="3"/>
  <c r="AK1483" i="3"/>
  <c r="AR1483" i="3"/>
  <c r="AY1483" i="3"/>
  <c r="AI1484" i="3"/>
  <c r="AP1484" i="3"/>
  <c r="AF1485" i="3"/>
  <c r="AM1485" i="3"/>
  <c r="AU1485" i="3"/>
  <c r="AK1486" i="3"/>
  <c r="AR1486" i="3"/>
  <c r="AY1486" i="3"/>
  <c r="AI1487" i="3"/>
  <c r="AP1487" i="3"/>
  <c r="AF1488" i="3"/>
  <c r="AM1488" i="3"/>
  <c r="AU1488" i="3"/>
  <c r="AK1489" i="3"/>
  <c r="AR1489" i="3"/>
  <c r="AY1489" i="3"/>
  <c r="AI1490" i="3"/>
  <c r="AP1490" i="3"/>
  <c r="AF1491" i="3"/>
  <c r="AM1491" i="3"/>
  <c r="AU1491" i="3"/>
  <c r="AK1492" i="3"/>
  <c r="AR1492" i="3"/>
  <c r="AY1492" i="3"/>
  <c r="AI1493" i="3"/>
  <c r="AP1493" i="3"/>
  <c r="AF1494" i="3"/>
  <c r="AM1494" i="3"/>
  <c r="AU1494" i="3"/>
  <c r="AK1495" i="3"/>
  <c r="AR1495" i="3"/>
  <c r="AY1495" i="3"/>
  <c r="AI1496" i="3"/>
  <c r="AP1496" i="3"/>
  <c r="AF1497" i="3"/>
  <c r="AM1497" i="3"/>
  <c r="AU1497" i="3"/>
  <c r="AK1498" i="3"/>
  <c r="AR1498" i="3"/>
  <c r="AY1498" i="3"/>
  <c r="AI1499" i="3"/>
  <c r="AP1499" i="3"/>
  <c r="AF1500" i="3"/>
  <c r="AM1500" i="3"/>
  <c r="AU1500" i="3"/>
  <c r="AK1501" i="3"/>
  <c r="AR1501" i="3"/>
  <c r="AY1501" i="3"/>
  <c r="AI1502" i="3"/>
  <c r="AP1502" i="3"/>
  <c r="AF1503" i="3"/>
  <c r="AM1503" i="3"/>
  <c r="AU1503" i="3"/>
  <c r="AK1504" i="3"/>
  <c r="AR1504" i="3"/>
  <c r="AY1504" i="3"/>
  <c r="AI1505" i="3"/>
  <c r="AP1505" i="3"/>
  <c r="AF1506" i="3"/>
  <c r="AM1506" i="3"/>
  <c r="AU1506" i="3"/>
  <c r="AK1507" i="3"/>
  <c r="AR1507" i="3"/>
  <c r="AY1507" i="3"/>
  <c r="AI1508" i="3"/>
  <c r="AP1508" i="3"/>
  <c r="AF1509" i="3"/>
  <c r="AM1509" i="3"/>
  <c r="AU1509" i="3"/>
  <c r="AK1510" i="3"/>
  <c r="AR1510" i="3"/>
  <c r="AY1510" i="3"/>
  <c r="AI1511" i="3"/>
  <c r="AP1511" i="3"/>
  <c r="AF1512" i="3"/>
  <c r="AM1512" i="3"/>
  <c r="AU1512" i="3"/>
  <c r="AK1513" i="3"/>
  <c r="AR1513" i="3"/>
  <c r="AY1513" i="3"/>
  <c r="AI1514" i="3"/>
  <c r="AP1514" i="3"/>
  <c r="AF1515" i="3"/>
  <c r="AM1515" i="3"/>
  <c r="AU1515" i="3"/>
  <c r="AK1516" i="3"/>
  <c r="AR1516" i="3"/>
  <c r="AY1516" i="3"/>
  <c r="AI1517" i="3"/>
  <c r="AP1517" i="3"/>
  <c r="AF1518" i="3"/>
  <c r="AM1518" i="3"/>
  <c r="AU1518" i="3"/>
  <c r="AK1519" i="3"/>
  <c r="AR1519" i="3"/>
  <c r="AL1520" i="3"/>
  <c r="AF1521" i="3"/>
  <c r="AP1521" i="3"/>
  <c r="BA1521" i="3"/>
  <c r="AU1521" i="3"/>
  <c r="AZ1521" i="3"/>
  <c r="AT1521" i="3"/>
  <c r="AJ1522" i="3"/>
  <c r="AL1523" i="3"/>
  <c r="AF1524" i="3"/>
  <c r="AP1524" i="3"/>
  <c r="BA1524" i="3"/>
  <c r="AU1524" i="3"/>
  <c r="AZ1524" i="3"/>
  <c r="AT1524" i="3"/>
  <c r="AJ1525" i="3"/>
  <c r="AL1526" i="3"/>
  <c r="AF1527" i="3"/>
  <c r="AP1527" i="3"/>
  <c r="BA1527" i="3"/>
  <c r="AU1527" i="3"/>
  <c r="AZ1527" i="3"/>
  <c r="AT1527" i="3"/>
  <c r="AJ1528" i="3"/>
  <c r="AL1529" i="3"/>
  <c r="AF1530" i="3"/>
  <c r="AP1530" i="3"/>
  <c r="BA1530" i="3"/>
  <c r="AU1530" i="3"/>
  <c r="AZ1530" i="3"/>
  <c r="AT1530" i="3"/>
  <c r="AJ1531" i="3"/>
  <c r="AM1533" i="3"/>
  <c r="AK1534" i="3"/>
  <c r="AJ1535" i="3"/>
  <c r="AG1536" i="3"/>
  <c r="AR1536" i="3"/>
  <c r="AL1536" i="3"/>
  <c r="AO1536" i="3"/>
  <c r="AN1536" i="3"/>
  <c r="AF1537" i="3"/>
  <c r="AI1537" i="3"/>
  <c r="AH1537" i="3"/>
  <c r="AM1539" i="3"/>
  <c r="AK1540" i="3"/>
  <c r="AJ1541" i="3"/>
  <c r="AG1542" i="3"/>
  <c r="AR1542" i="3"/>
  <c r="AL1542" i="3"/>
  <c r="AO1542" i="3"/>
  <c r="AN1542" i="3"/>
  <c r="AF1543" i="3"/>
  <c r="AI1543" i="3"/>
  <c r="AH1543" i="3"/>
  <c r="AM1545" i="3"/>
  <c r="AK1546" i="3"/>
  <c r="AJ1547" i="3"/>
  <c r="AG1548" i="3"/>
  <c r="AR1548" i="3"/>
  <c r="AL1548" i="3"/>
  <c r="AO1548" i="3"/>
  <c r="AN1548" i="3"/>
  <c r="AF1549" i="3"/>
  <c r="AJ1549" i="3"/>
  <c r="AI1549" i="3"/>
  <c r="AH1549" i="3"/>
  <c r="AG1550" i="3"/>
  <c r="AK1551" i="3"/>
  <c r="AR1554" i="3"/>
  <c r="AL1554" i="3"/>
  <c r="AP1554" i="3"/>
  <c r="AO1554" i="3"/>
  <c r="AN1554" i="3"/>
  <c r="AF1555" i="3"/>
  <c r="AJ1555" i="3"/>
  <c r="AI1555" i="3"/>
  <c r="AH1555" i="3"/>
  <c r="AG1556" i="3"/>
  <c r="AK1557" i="3"/>
  <c r="BA1468" i="3"/>
  <c r="AZ1469" i="3"/>
  <c r="AT1469" i="3"/>
  <c r="AG1470" i="3"/>
  <c r="AO1470" i="3"/>
  <c r="BA1471" i="3"/>
  <c r="AZ1472" i="3"/>
  <c r="AT1472" i="3"/>
  <c r="AG1473" i="3"/>
  <c r="AO1473" i="3"/>
  <c r="BA1474" i="3"/>
  <c r="AZ1475" i="3"/>
  <c r="AT1475" i="3"/>
  <c r="AG1476" i="3"/>
  <c r="AO1476" i="3"/>
  <c r="BA1477" i="3"/>
  <c r="AZ1478" i="3"/>
  <c r="AT1478" i="3"/>
  <c r="AG1479" i="3"/>
  <c r="AO1479" i="3"/>
  <c r="BA1480" i="3"/>
  <c r="AZ1481" i="3"/>
  <c r="AT1481" i="3"/>
  <c r="AG1482" i="3"/>
  <c r="AO1482" i="3"/>
  <c r="BA1483" i="3"/>
  <c r="AZ1484" i="3"/>
  <c r="AT1484" i="3"/>
  <c r="AG1485" i="3"/>
  <c r="AO1485" i="3"/>
  <c r="BA1486" i="3"/>
  <c r="AZ1487" i="3"/>
  <c r="AT1487" i="3"/>
  <c r="AG1488" i="3"/>
  <c r="AO1488" i="3"/>
  <c r="BA1489" i="3"/>
  <c r="AZ1490" i="3"/>
  <c r="AT1490" i="3"/>
  <c r="AG1491" i="3"/>
  <c r="AO1491" i="3"/>
  <c r="BA1492" i="3"/>
  <c r="AZ1493" i="3"/>
  <c r="AT1493" i="3"/>
  <c r="AG1494" i="3"/>
  <c r="AO1494" i="3"/>
  <c r="BA1495" i="3"/>
  <c r="AZ1496" i="3"/>
  <c r="AT1496" i="3"/>
  <c r="AG1497" i="3"/>
  <c r="AO1497" i="3"/>
  <c r="BA1498" i="3"/>
  <c r="AZ1499" i="3"/>
  <c r="AT1499" i="3"/>
  <c r="AG1500" i="3"/>
  <c r="AO1500" i="3"/>
  <c r="BA1501" i="3"/>
  <c r="AZ1502" i="3"/>
  <c r="AT1502" i="3"/>
  <c r="AG1503" i="3"/>
  <c r="AO1503" i="3"/>
  <c r="BA1504" i="3"/>
  <c r="AZ1505" i="3"/>
  <c r="AT1505" i="3"/>
  <c r="AG1506" i="3"/>
  <c r="AO1506" i="3"/>
  <c r="BA1507" i="3"/>
  <c r="AZ1508" i="3"/>
  <c r="AT1508" i="3"/>
  <c r="AG1509" i="3"/>
  <c r="AO1509" i="3"/>
  <c r="BA1510" i="3"/>
  <c r="AZ1511" i="3"/>
  <c r="AT1511" i="3"/>
  <c r="AG1512" i="3"/>
  <c r="AO1512" i="3"/>
  <c r="BA1513" i="3"/>
  <c r="AZ1514" i="3"/>
  <c r="AT1514" i="3"/>
  <c r="AG1515" i="3"/>
  <c r="AO1515" i="3"/>
  <c r="BA1516" i="3"/>
  <c r="AZ1517" i="3"/>
  <c r="AT1517" i="3"/>
  <c r="AG1518" i="3"/>
  <c r="AO1518" i="3"/>
  <c r="AI1520" i="3"/>
  <c r="AH1520" i="3"/>
  <c r="AM1520" i="3"/>
  <c r="AG1521" i="3"/>
  <c r="AO1522" i="3"/>
  <c r="AN1522" i="3"/>
  <c r="AI1523" i="3"/>
  <c r="AH1523" i="3"/>
  <c r="AM1523" i="3"/>
  <c r="AG1524" i="3"/>
  <c r="AO1525" i="3"/>
  <c r="AN1525" i="3"/>
  <c r="AI1526" i="3"/>
  <c r="AH1526" i="3"/>
  <c r="AM1526" i="3"/>
  <c r="AG1527" i="3"/>
  <c r="AO1528" i="3"/>
  <c r="AN1528" i="3"/>
  <c r="AI1529" i="3"/>
  <c r="AH1529" i="3"/>
  <c r="AM1529" i="3"/>
  <c r="AG1530" i="3"/>
  <c r="AO1531" i="3"/>
  <c r="AN1531" i="3"/>
  <c r="AF1532" i="3"/>
  <c r="AI1532" i="3"/>
  <c r="AH1532" i="3"/>
  <c r="AJ1536" i="3"/>
  <c r="AR1537" i="3"/>
  <c r="AL1537" i="3"/>
  <c r="AO1537" i="3"/>
  <c r="AN1537" i="3"/>
  <c r="AF1538" i="3"/>
  <c r="AI1538" i="3"/>
  <c r="AH1538" i="3"/>
  <c r="AM1540" i="3"/>
  <c r="AJ1542" i="3"/>
  <c r="AR1543" i="3"/>
  <c r="AL1543" i="3"/>
  <c r="AO1543" i="3"/>
  <c r="AN1543" i="3"/>
  <c r="AF1544" i="3"/>
  <c r="AI1544" i="3"/>
  <c r="AH1544" i="3"/>
  <c r="AJ1548" i="3"/>
  <c r="AK1550" i="3"/>
  <c r="AR1553" i="3"/>
  <c r="AL1553" i="3"/>
  <c r="AP1553" i="3"/>
  <c r="AO1553" i="3"/>
  <c r="AN1553" i="3"/>
  <c r="AF1554" i="3"/>
  <c r="AJ1554" i="3"/>
  <c r="AI1554" i="3"/>
  <c r="AH1554" i="3"/>
  <c r="AK1556" i="3"/>
  <c r="AT1532" i="3"/>
  <c r="AZ1532" i="3"/>
  <c r="AT1533" i="3"/>
  <c r="AZ1533" i="3"/>
  <c r="AT1534" i="3"/>
  <c r="AZ1534" i="3"/>
  <c r="AT1535" i="3"/>
  <c r="AZ1535" i="3"/>
  <c r="AT1536" i="3"/>
  <c r="AZ1536" i="3"/>
  <c r="AT1537" i="3"/>
  <c r="AZ1537" i="3"/>
  <c r="AT1538" i="3"/>
  <c r="AZ1538" i="3"/>
  <c r="AT1539" i="3"/>
  <c r="AZ1539" i="3"/>
  <c r="AT1540" i="3"/>
  <c r="AZ1540" i="3"/>
  <c r="AT1541" i="3"/>
  <c r="AZ1541" i="3"/>
  <c r="AT1542" i="3"/>
  <c r="AZ1542" i="3"/>
  <c r="AT1543" i="3"/>
  <c r="AZ1543" i="3"/>
  <c r="AT1544" i="3"/>
  <c r="AZ1544" i="3"/>
  <c r="AT1545" i="3"/>
  <c r="AZ1545" i="3"/>
  <c r="AT1546" i="3"/>
  <c r="AZ1546" i="3"/>
  <c r="AT1547" i="3"/>
  <c r="AZ1547" i="3"/>
  <c r="AT1548" i="3"/>
  <c r="AZ1548" i="3"/>
  <c r="AT1549" i="3"/>
  <c r="AZ1549" i="3"/>
  <c r="AT1550" i="3"/>
  <c r="AZ1550" i="3"/>
  <c r="AT1551" i="3"/>
  <c r="AZ1551" i="3"/>
  <c r="AT1552" i="3"/>
  <c r="AZ1552" i="3"/>
  <c r="AT1553" i="3"/>
  <c r="AZ1553" i="3"/>
  <c r="AT1554" i="3"/>
  <c r="AZ1554" i="3"/>
  <c r="AT1555" i="3"/>
  <c r="AZ1555" i="3"/>
  <c r="AT1556" i="3"/>
  <c r="AZ1556" i="3"/>
  <c r="AT1557" i="3"/>
  <c r="AZ1557" i="3"/>
  <c r="AT1558" i="3"/>
  <c r="AZ1558" i="3"/>
  <c r="AH1559" i="3"/>
  <c r="AT1559" i="3"/>
  <c r="AZ1559" i="3"/>
  <c r="AH1560" i="3"/>
  <c r="AT1560" i="3"/>
  <c r="AZ1560" i="3"/>
  <c r="AH1561" i="3"/>
  <c r="AT1561" i="3"/>
  <c r="AZ1561" i="3"/>
  <c r="AH1562" i="3"/>
  <c r="AT1562" i="3"/>
  <c r="AZ1562" i="3"/>
  <c r="AH1563" i="3"/>
  <c r="AT1563" i="3"/>
  <c r="AZ1563" i="3"/>
  <c r="AH1564" i="3"/>
  <c r="AT1564" i="3"/>
  <c r="AZ1564" i="3"/>
  <c r="AH1565" i="3"/>
  <c r="AT1565" i="3"/>
  <c r="AZ1565" i="3"/>
  <c r="AH1566" i="3"/>
  <c r="AT1566" i="3"/>
  <c r="AZ1566" i="3"/>
  <c r="AH1567" i="3"/>
  <c r="AT1567" i="3"/>
  <c r="AZ1567" i="3"/>
  <c r="AH1568" i="3"/>
  <c r="AT1568" i="3"/>
  <c r="AZ1568" i="3"/>
  <c r="AH1569" i="3"/>
  <c r="AT1569" i="3"/>
  <c r="AZ1569" i="3"/>
  <c r="AH1570" i="3"/>
  <c r="AN1570" i="3"/>
  <c r="AT1570" i="3"/>
  <c r="AZ1570" i="3"/>
  <c r="AH1571" i="3"/>
  <c r="AN1571" i="3"/>
  <c r="AT1571" i="3"/>
  <c r="AZ1571" i="3"/>
  <c r="AH1572" i="3"/>
  <c r="AN1572" i="3"/>
  <c r="AT1572" i="3"/>
  <c r="AZ1572" i="3"/>
  <c r="AH1573" i="3"/>
  <c r="AN1573" i="3"/>
  <c r="AT1573" i="3"/>
  <c r="AZ1573" i="3"/>
  <c r="AH1574" i="3"/>
  <c r="AN1574" i="3"/>
  <c r="AT1574" i="3"/>
  <c r="AZ1574" i="3"/>
  <c r="AH1575" i="3"/>
  <c r="AN1575" i="3"/>
  <c r="AT1575" i="3"/>
  <c r="AZ1575" i="3"/>
  <c r="AH1576" i="3"/>
  <c r="AN1576" i="3"/>
  <c r="AT1576" i="3"/>
  <c r="AZ1576" i="3"/>
  <c r="AH1577" i="3"/>
  <c r="AN1577" i="3"/>
  <c r="AT1577" i="3"/>
  <c r="AZ1577" i="3"/>
  <c r="AH1578" i="3"/>
  <c r="AN1578" i="3"/>
  <c r="AT1578" i="3"/>
  <c r="AZ1578" i="3"/>
  <c r="AH1579" i="3"/>
  <c r="AN1579" i="3"/>
  <c r="AT1579" i="3"/>
  <c r="AZ1579" i="3"/>
  <c r="AH1580" i="3"/>
  <c r="AN1580" i="3"/>
  <c r="AT1580" i="3"/>
  <c r="AZ1580" i="3"/>
  <c r="AH1581" i="3"/>
  <c r="AN1581" i="3"/>
  <c r="AT1581" i="3"/>
  <c r="AZ1581" i="3"/>
  <c r="AH1582" i="3"/>
  <c r="AN1582" i="3"/>
  <c r="AT1582" i="3"/>
  <c r="AZ1582" i="3"/>
  <c r="AH1583" i="3"/>
  <c r="AN1583" i="3"/>
  <c r="AT1583" i="3"/>
  <c r="AZ1583" i="3"/>
  <c r="AH1584" i="3"/>
  <c r="AN1584" i="3"/>
  <c r="AT1584" i="3"/>
  <c r="AZ1584" i="3"/>
  <c r="AH1585" i="3"/>
  <c r="AN1585" i="3"/>
  <c r="AT1585" i="3"/>
  <c r="AZ1585" i="3"/>
  <c r="AH1586" i="3"/>
  <c r="AN1586" i="3"/>
  <c r="AT1586" i="3"/>
  <c r="AZ1586" i="3"/>
  <c r="AH1587" i="3"/>
  <c r="AP1587" i="3"/>
  <c r="AF1588" i="3"/>
  <c r="AM1588" i="3"/>
  <c r="AT1588" i="3"/>
  <c r="AK1589" i="3"/>
  <c r="AR1589" i="3"/>
  <c r="AY1589" i="3"/>
  <c r="AH1590" i="3"/>
  <c r="AP1590" i="3"/>
  <c r="AF1591" i="3"/>
  <c r="AM1591" i="3"/>
  <c r="AT1591" i="3"/>
  <c r="AK1592" i="3"/>
  <c r="AR1592" i="3"/>
  <c r="AY1592" i="3"/>
  <c r="AH1593" i="3"/>
  <c r="AP1593" i="3"/>
  <c r="AF1594" i="3"/>
  <c r="AM1594" i="3"/>
  <c r="AT1594" i="3"/>
  <c r="AK1595" i="3"/>
  <c r="AR1595" i="3"/>
  <c r="AY1595" i="3"/>
  <c r="AH1596" i="3"/>
  <c r="AP1596" i="3"/>
  <c r="AF1597" i="3"/>
  <c r="AO1597" i="3"/>
  <c r="AF1598" i="3"/>
  <c r="AP1598" i="3"/>
  <c r="AZ1598" i="3"/>
  <c r="AT1598" i="3"/>
  <c r="AV1598" i="3"/>
  <c r="AV1599" i="3"/>
  <c r="AF1600" i="3"/>
  <c r="AO1600" i="3"/>
  <c r="AF1601" i="3"/>
  <c r="AP1601" i="3"/>
  <c r="AZ1601" i="3"/>
  <c r="AT1601" i="3"/>
  <c r="AV1601" i="3"/>
  <c r="AV1602" i="3"/>
  <c r="AF1603" i="3"/>
  <c r="AO1603" i="3"/>
  <c r="AF1604" i="3"/>
  <c r="AP1604" i="3"/>
  <c r="AZ1604" i="3"/>
  <c r="AT1604" i="3"/>
  <c r="AV1604" i="3"/>
  <c r="AV1605" i="3"/>
  <c r="AF1606" i="3"/>
  <c r="AO1606" i="3"/>
  <c r="AF1607" i="3"/>
  <c r="AP1607" i="3"/>
  <c r="AZ1607" i="3"/>
  <c r="AT1607" i="3"/>
  <c r="AV1607" i="3"/>
  <c r="AV1608" i="3"/>
  <c r="AF1609" i="3"/>
  <c r="AO1609" i="3"/>
  <c r="AF1610" i="3"/>
  <c r="AP1610" i="3"/>
  <c r="AZ1610" i="3"/>
  <c r="AT1610" i="3"/>
  <c r="AV1610" i="3"/>
  <c r="AV1611" i="3"/>
  <c r="AF1612" i="3"/>
  <c r="AO1612" i="3"/>
  <c r="AF1613" i="3"/>
  <c r="AP1613" i="3"/>
  <c r="AZ1613" i="3"/>
  <c r="AT1613" i="3"/>
  <c r="AV1613" i="3"/>
  <c r="AV1614" i="3"/>
  <c r="AF1615" i="3"/>
  <c r="AO1615" i="3"/>
  <c r="AF1616" i="3"/>
  <c r="AP1616" i="3"/>
  <c r="AZ1616" i="3"/>
  <c r="AT1616" i="3"/>
  <c r="AV1616" i="3"/>
  <c r="AV1617" i="3"/>
  <c r="AF1618" i="3"/>
  <c r="AO1618" i="3"/>
  <c r="AN1619" i="3"/>
  <c r="AM1619" i="3"/>
  <c r="AO1619" i="3"/>
  <c r="AH1621" i="3"/>
  <c r="AI1621" i="3"/>
  <c r="AF1621" i="3"/>
  <c r="AJ1621" i="3"/>
  <c r="AN1621" i="3"/>
  <c r="AP1621" i="3"/>
  <c r="AM1621" i="3"/>
  <c r="AQ1621" i="3"/>
  <c r="AP1622" i="3"/>
  <c r="AH1624" i="3"/>
  <c r="AI1624" i="3"/>
  <c r="AF1624" i="3"/>
  <c r="AJ1624" i="3"/>
  <c r="AN1624" i="3"/>
  <c r="AP1624" i="3"/>
  <c r="AM1624" i="3"/>
  <c r="AQ1624" i="3"/>
  <c r="AP1625" i="3"/>
  <c r="AH1627" i="3"/>
  <c r="AI1627" i="3"/>
  <c r="AF1627" i="3"/>
  <c r="AJ1627" i="3"/>
  <c r="AN1627" i="3"/>
  <c r="AP1627" i="3"/>
  <c r="AM1627" i="3"/>
  <c r="AQ1627" i="3"/>
  <c r="AP1628" i="3"/>
  <c r="AH1630" i="3"/>
  <c r="AI1630" i="3"/>
  <c r="AF1630" i="3"/>
  <c r="AJ1630" i="3"/>
  <c r="AN1630" i="3"/>
  <c r="AP1630" i="3"/>
  <c r="AM1630" i="3"/>
  <c r="AQ1630" i="3"/>
  <c r="AZ1647" i="3"/>
  <c r="AT1647" i="3"/>
  <c r="AY1647" i="3"/>
  <c r="AW1647" i="3"/>
  <c r="AV1647" i="3"/>
  <c r="AU1647" i="3"/>
  <c r="BA1647" i="3"/>
  <c r="AU1532" i="3"/>
  <c r="AU1533" i="3"/>
  <c r="AU1534" i="3"/>
  <c r="AU1535" i="3"/>
  <c r="AU1536" i="3"/>
  <c r="AU1537" i="3"/>
  <c r="AU1538" i="3"/>
  <c r="AU1539" i="3"/>
  <c r="AU1540" i="3"/>
  <c r="AU1541" i="3"/>
  <c r="AU1542" i="3"/>
  <c r="AU1543" i="3"/>
  <c r="AU1544" i="3"/>
  <c r="AU1545" i="3"/>
  <c r="AU1546" i="3"/>
  <c r="AU1547" i="3"/>
  <c r="AU1548" i="3"/>
  <c r="AU1549" i="3"/>
  <c r="AU1550" i="3"/>
  <c r="AU1551" i="3"/>
  <c r="AU1552" i="3"/>
  <c r="AU1553" i="3"/>
  <c r="AU1554" i="3"/>
  <c r="AU1555" i="3"/>
  <c r="AU1556" i="3"/>
  <c r="AU1557" i="3"/>
  <c r="AU1558" i="3"/>
  <c r="AI1559" i="3"/>
  <c r="AU1559" i="3"/>
  <c r="AI1560" i="3"/>
  <c r="AU1560" i="3"/>
  <c r="AI1561" i="3"/>
  <c r="AU1561" i="3"/>
  <c r="AI1562" i="3"/>
  <c r="AU1562" i="3"/>
  <c r="AI1563" i="3"/>
  <c r="AU1563" i="3"/>
  <c r="AI1564" i="3"/>
  <c r="AU1564" i="3"/>
  <c r="AI1565" i="3"/>
  <c r="AU1565" i="3"/>
  <c r="AI1566" i="3"/>
  <c r="AU1566" i="3"/>
  <c r="AI1567" i="3"/>
  <c r="AU1567" i="3"/>
  <c r="AI1568" i="3"/>
  <c r="AU1568" i="3"/>
  <c r="AI1569" i="3"/>
  <c r="AU1569" i="3"/>
  <c r="AI1570" i="3"/>
  <c r="AO1570" i="3"/>
  <c r="AU1570" i="3"/>
  <c r="AI1571" i="3"/>
  <c r="AO1571" i="3"/>
  <c r="AU1571" i="3"/>
  <c r="AI1572" i="3"/>
  <c r="AO1572" i="3"/>
  <c r="AU1572" i="3"/>
  <c r="AI1573" i="3"/>
  <c r="AO1573" i="3"/>
  <c r="AU1573" i="3"/>
  <c r="AI1574" i="3"/>
  <c r="AO1574" i="3"/>
  <c r="AU1574" i="3"/>
  <c r="AI1575" i="3"/>
  <c r="AO1575" i="3"/>
  <c r="AU1575" i="3"/>
  <c r="AI1576" i="3"/>
  <c r="AO1576" i="3"/>
  <c r="AU1576" i="3"/>
  <c r="AI1577" i="3"/>
  <c r="AO1577" i="3"/>
  <c r="AU1577" i="3"/>
  <c r="AI1578" i="3"/>
  <c r="AO1578" i="3"/>
  <c r="AU1578" i="3"/>
  <c r="AI1579" i="3"/>
  <c r="AO1579" i="3"/>
  <c r="AU1579" i="3"/>
  <c r="AI1580" i="3"/>
  <c r="AO1580" i="3"/>
  <c r="AU1580" i="3"/>
  <c r="AI1581" i="3"/>
  <c r="AO1581" i="3"/>
  <c r="AU1581" i="3"/>
  <c r="AI1582" i="3"/>
  <c r="AO1582" i="3"/>
  <c r="AU1582" i="3"/>
  <c r="AI1583" i="3"/>
  <c r="AO1583" i="3"/>
  <c r="AU1583" i="3"/>
  <c r="AI1584" i="3"/>
  <c r="AO1584" i="3"/>
  <c r="AU1584" i="3"/>
  <c r="AI1585" i="3"/>
  <c r="AO1585" i="3"/>
  <c r="AU1585" i="3"/>
  <c r="AI1586" i="3"/>
  <c r="AO1586" i="3"/>
  <c r="AU1586" i="3"/>
  <c r="AJ1587" i="3"/>
  <c r="AQ1587" i="3"/>
  <c r="BA1587" i="3"/>
  <c r="AU1587" i="3"/>
  <c r="AG1588" i="3"/>
  <c r="AN1588" i="3"/>
  <c r="AV1588" i="3"/>
  <c r="AZ1589" i="3"/>
  <c r="AJ1590" i="3"/>
  <c r="AQ1590" i="3"/>
  <c r="BA1590" i="3"/>
  <c r="AU1590" i="3"/>
  <c r="AG1591" i="3"/>
  <c r="AN1591" i="3"/>
  <c r="AV1591" i="3"/>
  <c r="AZ1592" i="3"/>
  <c r="AJ1593" i="3"/>
  <c r="AQ1593" i="3"/>
  <c r="BA1593" i="3"/>
  <c r="AU1593" i="3"/>
  <c r="AG1594" i="3"/>
  <c r="AN1594" i="3"/>
  <c r="AV1594" i="3"/>
  <c r="AZ1595" i="3"/>
  <c r="AJ1596" i="3"/>
  <c r="AQ1596" i="3"/>
  <c r="BA1596" i="3"/>
  <c r="AU1596" i="3"/>
  <c r="AG1597" i="3"/>
  <c r="AP1597" i="3"/>
  <c r="AI1598" i="3"/>
  <c r="AQ1598" i="3"/>
  <c r="AG1600" i="3"/>
  <c r="AP1600" i="3"/>
  <c r="AI1601" i="3"/>
  <c r="AQ1601" i="3"/>
  <c r="AG1603" i="3"/>
  <c r="AP1603" i="3"/>
  <c r="AI1604" i="3"/>
  <c r="AQ1604" i="3"/>
  <c r="AG1606" i="3"/>
  <c r="AP1606" i="3"/>
  <c r="AI1607" i="3"/>
  <c r="AQ1607" i="3"/>
  <c r="AG1609" i="3"/>
  <c r="AP1609" i="3"/>
  <c r="AI1610" i="3"/>
  <c r="AQ1610" i="3"/>
  <c r="AG1612" i="3"/>
  <c r="AP1612" i="3"/>
  <c r="AI1613" i="3"/>
  <c r="AQ1613" i="3"/>
  <c r="AG1615" i="3"/>
  <c r="AP1615" i="3"/>
  <c r="AI1616" i="3"/>
  <c r="AQ1616" i="3"/>
  <c r="AG1618" i="3"/>
  <c r="AL1633" i="3"/>
  <c r="AL1634" i="3"/>
  <c r="AL1636" i="3"/>
  <c r="AL1637" i="3"/>
  <c r="AL1639" i="3"/>
  <c r="AL1640" i="3"/>
  <c r="AL1642" i="3"/>
  <c r="AL1643" i="3"/>
  <c r="AN1646" i="3"/>
  <c r="AM1646" i="3"/>
  <c r="AR1646" i="3"/>
  <c r="AQ1646" i="3"/>
  <c r="AP1646" i="3"/>
  <c r="AO1646" i="3"/>
  <c r="AN1652" i="3"/>
  <c r="AM1652" i="3"/>
  <c r="AR1652" i="3"/>
  <c r="AQ1652" i="3"/>
  <c r="AP1652" i="3"/>
  <c r="AO1652" i="3"/>
  <c r="AJ1559" i="3"/>
  <c r="AJ1560" i="3"/>
  <c r="AJ1561" i="3"/>
  <c r="AJ1562" i="3"/>
  <c r="AJ1563" i="3"/>
  <c r="AJ1564" i="3"/>
  <c r="AJ1565" i="3"/>
  <c r="AJ1566" i="3"/>
  <c r="AJ1567" i="3"/>
  <c r="AJ1568" i="3"/>
  <c r="AJ1569" i="3"/>
  <c r="AJ1570" i="3"/>
  <c r="AP1570" i="3"/>
  <c r="AJ1571" i="3"/>
  <c r="AP1571" i="3"/>
  <c r="AJ1572" i="3"/>
  <c r="AP1572" i="3"/>
  <c r="AJ1573" i="3"/>
  <c r="AP1573" i="3"/>
  <c r="AJ1574" i="3"/>
  <c r="AP1574" i="3"/>
  <c r="AJ1575" i="3"/>
  <c r="AP1575" i="3"/>
  <c r="AJ1576" i="3"/>
  <c r="AP1576" i="3"/>
  <c r="AJ1577" i="3"/>
  <c r="AP1577" i="3"/>
  <c r="AJ1578" i="3"/>
  <c r="AP1578" i="3"/>
  <c r="AJ1579" i="3"/>
  <c r="AP1579" i="3"/>
  <c r="AJ1580" i="3"/>
  <c r="AP1580" i="3"/>
  <c r="AJ1581" i="3"/>
  <c r="AP1581" i="3"/>
  <c r="AJ1582" i="3"/>
  <c r="AP1582" i="3"/>
  <c r="AJ1583" i="3"/>
  <c r="AP1583" i="3"/>
  <c r="AJ1584" i="3"/>
  <c r="AP1584" i="3"/>
  <c r="AJ1585" i="3"/>
  <c r="AP1585" i="3"/>
  <c r="AJ1586" i="3"/>
  <c r="AP1586" i="3"/>
  <c r="AK1587" i="3"/>
  <c r="AR1587" i="3"/>
  <c r="AH1588" i="3"/>
  <c r="AP1588" i="3"/>
  <c r="AT1589" i="3"/>
  <c r="AK1590" i="3"/>
  <c r="AR1590" i="3"/>
  <c r="AH1591" i="3"/>
  <c r="AP1591" i="3"/>
  <c r="AT1592" i="3"/>
  <c r="AK1593" i="3"/>
  <c r="AR1593" i="3"/>
  <c r="AH1594" i="3"/>
  <c r="AP1594" i="3"/>
  <c r="AT1595" i="3"/>
  <c r="AK1596" i="3"/>
  <c r="AR1596" i="3"/>
  <c r="AI1597" i="3"/>
  <c r="AJ1598" i="3"/>
  <c r="AZ1599" i="3"/>
  <c r="AT1599" i="3"/>
  <c r="BA1599" i="3"/>
  <c r="AI1600" i="3"/>
  <c r="AJ1601" i="3"/>
  <c r="AZ1602" i="3"/>
  <c r="AT1602" i="3"/>
  <c r="BA1602" i="3"/>
  <c r="AI1603" i="3"/>
  <c r="AJ1604" i="3"/>
  <c r="AZ1605" i="3"/>
  <c r="AT1605" i="3"/>
  <c r="BA1605" i="3"/>
  <c r="AI1606" i="3"/>
  <c r="AJ1607" i="3"/>
  <c r="AZ1608" i="3"/>
  <c r="AT1608" i="3"/>
  <c r="BA1608" i="3"/>
  <c r="AI1609" i="3"/>
  <c r="AJ1610" i="3"/>
  <c r="AZ1611" i="3"/>
  <c r="AT1611" i="3"/>
  <c r="BA1611" i="3"/>
  <c r="AI1612" i="3"/>
  <c r="AJ1613" i="3"/>
  <c r="AZ1614" i="3"/>
  <c r="AT1614" i="3"/>
  <c r="BA1614" i="3"/>
  <c r="AI1615" i="3"/>
  <c r="AJ1616" i="3"/>
  <c r="AZ1617" i="3"/>
  <c r="AT1617" i="3"/>
  <c r="BA1617" i="3"/>
  <c r="AI1618" i="3"/>
  <c r="AN1618" i="3"/>
  <c r="AP1618" i="3"/>
  <c r="AQ1618" i="3"/>
  <c r="AZ1619" i="3"/>
  <c r="AT1619" i="3"/>
  <c r="AU1619" i="3"/>
  <c r="AV1619" i="3"/>
  <c r="AH1622" i="3"/>
  <c r="AF1622" i="3"/>
  <c r="AK1622" i="3"/>
  <c r="AG1622" i="3"/>
  <c r="AN1622" i="3"/>
  <c r="AM1622" i="3"/>
  <c r="AR1622" i="3"/>
  <c r="AO1622" i="3"/>
  <c r="AH1625" i="3"/>
  <c r="AF1625" i="3"/>
  <c r="AK1625" i="3"/>
  <c r="AG1625" i="3"/>
  <c r="AN1625" i="3"/>
  <c r="AM1625" i="3"/>
  <c r="AR1625" i="3"/>
  <c r="AO1625" i="3"/>
  <c r="AH1628" i="3"/>
  <c r="AF1628" i="3"/>
  <c r="AK1628" i="3"/>
  <c r="AG1628" i="3"/>
  <c r="AN1628" i="3"/>
  <c r="AM1628" i="3"/>
  <c r="AR1628" i="3"/>
  <c r="AO1628" i="3"/>
  <c r="AH1631" i="3"/>
  <c r="AF1631" i="3"/>
  <c r="AK1631" i="3"/>
  <c r="AG1631" i="3"/>
  <c r="AN1631" i="3"/>
  <c r="AM1631" i="3"/>
  <c r="AR1631" i="3"/>
  <c r="AO1631" i="3"/>
  <c r="AH1649" i="3"/>
  <c r="AF1649" i="3"/>
  <c r="AK1649" i="3"/>
  <c r="AJ1649" i="3"/>
  <c r="AI1649" i="3"/>
  <c r="AG1649" i="3"/>
  <c r="AK1559" i="3"/>
  <c r="AK1560" i="3"/>
  <c r="AK1561" i="3"/>
  <c r="AK1562" i="3"/>
  <c r="AK1563" i="3"/>
  <c r="AK1564" i="3"/>
  <c r="AK1565" i="3"/>
  <c r="AK1566" i="3"/>
  <c r="AK1567" i="3"/>
  <c r="AK1568" i="3"/>
  <c r="AK1569" i="3"/>
  <c r="AK1570" i="3"/>
  <c r="AQ1570" i="3"/>
  <c r="AK1571" i="3"/>
  <c r="AQ1571" i="3"/>
  <c r="AK1572" i="3"/>
  <c r="AQ1572" i="3"/>
  <c r="AK1573" i="3"/>
  <c r="AQ1573" i="3"/>
  <c r="AK1574" i="3"/>
  <c r="AQ1574" i="3"/>
  <c r="AK1575" i="3"/>
  <c r="AQ1575" i="3"/>
  <c r="AK1576" i="3"/>
  <c r="AQ1576" i="3"/>
  <c r="AK1577" i="3"/>
  <c r="AQ1577" i="3"/>
  <c r="AK1578" i="3"/>
  <c r="AQ1578" i="3"/>
  <c r="AK1579" i="3"/>
  <c r="AQ1579" i="3"/>
  <c r="AK1580" i="3"/>
  <c r="AQ1580" i="3"/>
  <c r="AK1581" i="3"/>
  <c r="AQ1581" i="3"/>
  <c r="AK1582" i="3"/>
  <c r="AQ1582" i="3"/>
  <c r="AK1583" i="3"/>
  <c r="AQ1583" i="3"/>
  <c r="AK1584" i="3"/>
  <c r="AQ1584" i="3"/>
  <c r="AK1585" i="3"/>
  <c r="AQ1585" i="3"/>
  <c r="AK1586" i="3"/>
  <c r="AQ1586" i="3"/>
  <c r="AJ1588" i="3"/>
  <c r="AQ1588" i="3"/>
  <c r="BA1588" i="3"/>
  <c r="AU1588" i="3"/>
  <c r="AV1589" i="3"/>
  <c r="AJ1591" i="3"/>
  <c r="AQ1591" i="3"/>
  <c r="BA1591" i="3"/>
  <c r="AU1591" i="3"/>
  <c r="AV1592" i="3"/>
  <c r="AJ1594" i="3"/>
  <c r="AQ1594" i="3"/>
  <c r="BA1594" i="3"/>
  <c r="AU1594" i="3"/>
  <c r="AV1595" i="3"/>
  <c r="AN1597" i="3"/>
  <c r="AQ1597" i="3"/>
  <c r="AN1598" i="3"/>
  <c r="AO1598" i="3"/>
  <c r="AN1600" i="3"/>
  <c r="AQ1600" i="3"/>
  <c r="AN1601" i="3"/>
  <c r="AO1601" i="3"/>
  <c r="AN1603" i="3"/>
  <c r="AQ1603" i="3"/>
  <c r="AN1604" i="3"/>
  <c r="AO1604" i="3"/>
  <c r="AN1606" i="3"/>
  <c r="AQ1606" i="3"/>
  <c r="AN1607" i="3"/>
  <c r="AO1607" i="3"/>
  <c r="AN1609" i="3"/>
  <c r="AQ1609" i="3"/>
  <c r="AN1610" i="3"/>
  <c r="AO1610" i="3"/>
  <c r="AN1612" i="3"/>
  <c r="AQ1612" i="3"/>
  <c r="AN1613" i="3"/>
  <c r="AO1613" i="3"/>
  <c r="AN1615" i="3"/>
  <c r="AQ1615" i="3"/>
  <c r="AN1616" i="3"/>
  <c r="AO1616" i="3"/>
  <c r="AZ1632" i="3"/>
  <c r="AT1632" i="3"/>
  <c r="AY1632" i="3"/>
  <c r="AW1632" i="3"/>
  <c r="AU1632" i="3"/>
  <c r="BA1632" i="3"/>
  <c r="AN1633" i="3"/>
  <c r="AP1633" i="3"/>
  <c r="AM1633" i="3"/>
  <c r="AR1633" i="3"/>
  <c r="AQ1633" i="3"/>
  <c r="AN1634" i="3"/>
  <c r="AM1634" i="3"/>
  <c r="AR1634" i="3"/>
  <c r="AP1634" i="3"/>
  <c r="AO1634" i="3"/>
  <c r="AZ1635" i="3"/>
  <c r="AT1635" i="3"/>
  <c r="AY1635" i="3"/>
  <c r="AW1635" i="3"/>
  <c r="AU1635" i="3"/>
  <c r="BA1635" i="3"/>
  <c r="AN1636" i="3"/>
  <c r="AP1636" i="3"/>
  <c r="AM1636" i="3"/>
  <c r="AR1636" i="3"/>
  <c r="AQ1636" i="3"/>
  <c r="AN1637" i="3"/>
  <c r="AM1637" i="3"/>
  <c r="AR1637" i="3"/>
  <c r="AP1637" i="3"/>
  <c r="AO1637" i="3"/>
  <c r="AZ1638" i="3"/>
  <c r="AT1638" i="3"/>
  <c r="AY1638" i="3"/>
  <c r="AW1638" i="3"/>
  <c r="AU1638" i="3"/>
  <c r="BA1638" i="3"/>
  <c r="AN1639" i="3"/>
  <c r="AP1639" i="3"/>
  <c r="AM1639" i="3"/>
  <c r="AR1639" i="3"/>
  <c r="AQ1639" i="3"/>
  <c r="AN1640" i="3"/>
  <c r="AM1640" i="3"/>
  <c r="AR1640" i="3"/>
  <c r="AP1640" i="3"/>
  <c r="AO1640" i="3"/>
  <c r="AZ1641" i="3"/>
  <c r="AT1641" i="3"/>
  <c r="AY1641" i="3"/>
  <c r="AW1641" i="3"/>
  <c r="AU1641" i="3"/>
  <c r="BA1641" i="3"/>
  <c r="AN1642" i="3"/>
  <c r="AP1642" i="3"/>
  <c r="AM1642" i="3"/>
  <c r="AR1642" i="3"/>
  <c r="AQ1642" i="3"/>
  <c r="AN1643" i="3"/>
  <c r="AM1643" i="3"/>
  <c r="AR1643" i="3"/>
  <c r="AP1643" i="3"/>
  <c r="AO1643" i="3"/>
  <c r="AZ1644" i="3"/>
  <c r="AT1644" i="3"/>
  <c r="AY1644" i="3"/>
  <c r="AW1644" i="3"/>
  <c r="AU1644" i="3"/>
  <c r="BA1644" i="3"/>
  <c r="AZ1650" i="3"/>
  <c r="AT1650" i="3"/>
  <c r="AY1650" i="3"/>
  <c r="AW1650" i="3"/>
  <c r="AV1650" i="3"/>
  <c r="AU1650" i="3"/>
  <c r="BA1650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F1587" i="3"/>
  <c r="AM1587" i="3"/>
  <c r="AK1588" i="3"/>
  <c r="AR1588" i="3"/>
  <c r="AY1588" i="3"/>
  <c r="AF1590" i="3"/>
  <c r="AM1590" i="3"/>
  <c r="AK1591" i="3"/>
  <c r="AR1591" i="3"/>
  <c r="AY1591" i="3"/>
  <c r="AF1593" i="3"/>
  <c r="AM1593" i="3"/>
  <c r="AK1594" i="3"/>
  <c r="AR1594" i="3"/>
  <c r="AY1594" i="3"/>
  <c r="AF1596" i="3"/>
  <c r="AM1596" i="3"/>
  <c r="AL1597" i="3"/>
  <c r="AL1598" i="3"/>
  <c r="AL1600" i="3"/>
  <c r="AL1601" i="3"/>
  <c r="AL1603" i="3"/>
  <c r="AL1604" i="3"/>
  <c r="AL1606" i="3"/>
  <c r="AL1607" i="3"/>
  <c r="AL1609" i="3"/>
  <c r="AL1610" i="3"/>
  <c r="AL1612" i="3"/>
  <c r="AL1613" i="3"/>
  <c r="AL1615" i="3"/>
  <c r="AL1616" i="3"/>
  <c r="AL1618" i="3"/>
  <c r="AH1619" i="3"/>
  <c r="AF1619" i="3"/>
  <c r="AG1619" i="3"/>
  <c r="BA1619" i="3"/>
  <c r="AZ1620" i="3"/>
  <c r="AT1620" i="3"/>
  <c r="AY1620" i="3"/>
  <c r="BA1620" i="3"/>
  <c r="AJ1622" i="3"/>
  <c r="AZ1622" i="3"/>
  <c r="AT1622" i="3"/>
  <c r="AU1622" i="3"/>
  <c r="AY1622" i="3"/>
  <c r="AV1622" i="3"/>
  <c r="AZ1623" i="3"/>
  <c r="AT1623" i="3"/>
  <c r="AY1623" i="3"/>
  <c r="AW1623" i="3"/>
  <c r="BA1623" i="3"/>
  <c r="AJ1625" i="3"/>
  <c r="AZ1625" i="3"/>
  <c r="AT1625" i="3"/>
  <c r="AU1625" i="3"/>
  <c r="AY1625" i="3"/>
  <c r="AV1625" i="3"/>
  <c r="AZ1626" i="3"/>
  <c r="AT1626" i="3"/>
  <c r="AY1626" i="3"/>
  <c r="AW1626" i="3"/>
  <c r="BA1626" i="3"/>
  <c r="AJ1628" i="3"/>
  <c r="AZ1628" i="3"/>
  <c r="AT1628" i="3"/>
  <c r="AU1628" i="3"/>
  <c r="AY1628" i="3"/>
  <c r="AV1628" i="3"/>
  <c r="AZ1629" i="3"/>
  <c r="AT1629" i="3"/>
  <c r="AY1629" i="3"/>
  <c r="AW1629" i="3"/>
  <c r="BA1629" i="3"/>
  <c r="AJ1631" i="3"/>
  <c r="AZ1631" i="3"/>
  <c r="AT1631" i="3"/>
  <c r="AU1631" i="3"/>
  <c r="AY1631" i="3"/>
  <c r="AV1631" i="3"/>
  <c r="AZ1634" i="3"/>
  <c r="AT1634" i="3"/>
  <c r="AU1634" i="3"/>
  <c r="AY1634" i="3"/>
  <c r="AW1634" i="3"/>
  <c r="AV1634" i="3"/>
  <c r="AZ1637" i="3"/>
  <c r="AT1637" i="3"/>
  <c r="AU1637" i="3"/>
  <c r="AY1637" i="3"/>
  <c r="AW1637" i="3"/>
  <c r="AV1637" i="3"/>
  <c r="AZ1640" i="3"/>
  <c r="AT1640" i="3"/>
  <c r="AU1640" i="3"/>
  <c r="AY1640" i="3"/>
  <c r="AW1640" i="3"/>
  <c r="AV1640" i="3"/>
  <c r="AZ1643" i="3"/>
  <c r="AT1643" i="3"/>
  <c r="AU1643" i="3"/>
  <c r="AY1643" i="3"/>
  <c r="AW1643" i="3"/>
  <c r="AV1643" i="3"/>
  <c r="AN1649" i="3"/>
  <c r="AM1649" i="3"/>
  <c r="AR1649" i="3"/>
  <c r="AQ1649" i="3"/>
  <c r="AP1649" i="3"/>
  <c r="AO1649" i="3"/>
  <c r="BA1589" i="3"/>
  <c r="AU1589" i="3"/>
  <c r="BA1592" i="3"/>
  <c r="AU1592" i="3"/>
  <c r="BA1595" i="3"/>
  <c r="AU1595" i="3"/>
  <c r="AH1597" i="3"/>
  <c r="AJ1597" i="3"/>
  <c r="AH1598" i="3"/>
  <c r="AG1598" i="3"/>
  <c r="AH1600" i="3"/>
  <c r="AJ1600" i="3"/>
  <c r="AH1601" i="3"/>
  <c r="AG1601" i="3"/>
  <c r="AH1603" i="3"/>
  <c r="AJ1603" i="3"/>
  <c r="AH1604" i="3"/>
  <c r="AG1604" i="3"/>
  <c r="AH1606" i="3"/>
  <c r="AJ1606" i="3"/>
  <c r="AH1607" i="3"/>
  <c r="AG1607" i="3"/>
  <c r="AH1609" i="3"/>
  <c r="AJ1609" i="3"/>
  <c r="AH1610" i="3"/>
  <c r="AG1610" i="3"/>
  <c r="AH1612" i="3"/>
  <c r="AJ1612" i="3"/>
  <c r="AH1613" i="3"/>
  <c r="AG1613" i="3"/>
  <c r="AH1615" i="3"/>
  <c r="AJ1615" i="3"/>
  <c r="AH1616" i="3"/>
  <c r="AG1616" i="3"/>
  <c r="AH1618" i="3"/>
  <c r="AJ1618" i="3"/>
  <c r="AH1633" i="3"/>
  <c r="AI1633" i="3"/>
  <c r="AF1633" i="3"/>
  <c r="AK1633" i="3"/>
  <c r="AJ1633" i="3"/>
  <c r="AH1634" i="3"/>
  <c r="AF1634" i="3"/>
  <c r="AK1634" i="3"/>
  <c r="AI1634" i="3"/>
  <c r="AG1634" i="3"/>
  <c r="AH1636" i="3"/>
  <c r="AI1636" i="3"/>
  <c r="AF1636" i="3"/>
  <c r="AK1636" i="3"/>
  <c r="AJ1636" i="3"/>
  <c r="AH1637" i="3"/>
  <c r="AF1637" i="3"/>
  <c r="AK1637" i="3"/>
  <c r="AI1637" i="3"/>
  <c r="AG1637" i="3"/>
  <c r="AH1639" i="3"/>
  <c r="AI1639" i="3"/>
  <c r="AF1639" i="3"/>
  <c r="AK1639" i="3"/>
  <c r="AJ1639" i="3"/>
  <c r="AH1640" i="3"/>
  <c r="AF1640" i="3"/>
  <c r="AK1640" i="3"/>
  <c r="AI1640" i="3"/>
  <c r="AG1640" i="3"/>
  <c r="AH1642" i="3"/>
  <c r="AI1642" i="3"/>
  <c r="AF1642" i="3"/>
  <c r="AK1642" i="3"/>
  <c r="AJ1642" i="3"/>
  <c r="AH1643" i="3"/>
  <c r="AF1643" i="3"/>
  <c r="AK1643" i="3"/>
  <c r="AI1643" i="3"/>
  <c r="AG1643" i="3"/>
  <c r="BA1643" i="3"/>
  <c r="AH1645" i="3"/>
  <c r="AI1645" i="3"/>
  <c r="AF1645" i="3"/>
  <c r="AK1645" i="3"/>
  <c r="AJ1645" i="3"/>
  <c r="AH1646" i="3"/>
  <c r="AF1646" i="3"/>
  <c r="AK1646" i="3"/>
  <c r="AJ1646" i="3"/>
  <c r="AI1646" i="3"/>
  <c r="AG1646" i="3"/>
  <c r="AH1652" i="3"/>
  <c r="AF1652" i="3"/>
  <c r="AK1652" i="3"/>
  <c r="AJ1652" i="3"/>
  <c r="AI1652" i="3"/>
  <c r="AG1652" i="3"/>
  <c r="AZ1597" i="3"/>
  <c r="AT1597" i="3"/>
  <c r="AZ1600" i="3"/>
  <c r="AT1600" i="3"/>
  <c r="AZ1603" i="3"/>
  <c r="AT1603" i="3"/>
  <c r="AZ1606" i="3"/>
  <c r="AT1606" i="3"/>
  <c r="AZ1609" i="3"/>
  <c r="AT1609" i="3"/>
  <c r="AZ1612" i="3"/>
  <c r="AT1612" i="3"/>
  <c r="AZ1615" i="3"/>
  <c r="AT1615" i="3"/>
  <c r="AZ1618" i="3"/>
  <c r="AT1618" i="3"/>
  <c r="AZ1621" i="3"/>
  <c r="AT1621" i="3"/>
  <c r="AZ1624" i="3"/>
  <c r="AT1624" i="3"/>
  <c r="AZ1627" i="3"/>
  <c r="AT1627" i="3"/>
  <c r="AZ1630" i="3"/>
  <c r="AT1630" i="3"/>
  <c r="AZ1633" i="3"/>
  <c r="AT1633" i="3"/>
  <c r="AZ1636" i="3"/>
  <c r="AT1636" i="3"/>
  <c r="AZ1639" i="3"/>
  <c r="AT1639" i="3"/>
  <c r="AZ1642" i="3"/>
  <c r="AT1642" i="3"/>
  <c r="AQ1645" i="3"/>
  <c r="AZ1645" i="3"/>
  <c r="AT1645" i="3"/>
  <c r="AV1646" i="3"/>
  <c r="AJ1648" i="3"/>
  <c r="AQ1648" i="3"/>
  <c r="AZ1648" i="3"/>
  <c r="AT1648" i="3"/>
  <c r="AV1649" i="3"/>
  <c r="AJ1651" i="3"/>
  <c r="AQ1651" i="3"/>
  <c r="AZ1651" i="3"/>
  <c r="AT1651" i="3"/>
  <c r="AV1652" i="3"/>
  <c r="BA1653" i="3"/>
  <c r="AJ1654" i="3"/>
  <c r="AQ1654" i="3"/>
  <c r="AZ1654" i="3"/>
  <c r="AT1654" i="3"/>
  <c r="AG1655" i="3"/>
  <c r="AO1655" i="3"/>
  <c r="AV1655" i="3"/>
  <c r="BA1656" i="3"/>
  <c r="AJ1657" i="3"/>
  <c r="AQ1657" i="3"/>
  <c r="AZ1657" i="3"/>
  <c r="AT1657" i="3"/>
  <c r="AG1658" i="3"/>
  <c r="AO1658" i="3"/>
  <c r="AV1658" i="3"/>
  <c r="BA1659" i="3"/>
  <c r="AJ1660" i="3"/>
  <c r="AQ1660" i="3"/>
  <c r="AZ1660" i="3"/>
  <c r="AT1660" i="3"/>
  <c r="AG1661" i="3"/>
  <c r="AO1661" i="3"/>
  <c r="AV1661" i="3"/>
  <c r="BA1662" i="3"/>
  <c r="AJ1663" i="3"/>
  <c r="AQ1663" i="3"/>
  <c r="AZ1663" i="3"/>
  <c r="AT1663" i="3"/>
  <c r="AG1664" i="3"/>
  <c r="AO1664" i="3"/>
  <c r="AV1664" i="3"/>
  <c r="BA1665" i="3"/>
  <c r="AJ1666" i="3"/>
  <c r="AQ1666" i="3"/>
  <c r="AZ1666" i="3"/>
  <c r="AT1666" i="3"/>
  <c r="AG1667" i="3"/>
  <c r="AO1667" i="3"/>
  <c r="AV1667" i="3"/>
  <c r="BA1668" i="3"/>
  <c r="AJ1669" i="3"/>
  <c r="AQ1669" i="3"/>
  <c r="AZ1669" i="3"/>
  <c r="AT1669" i="3"/>
  <c r="AG1670" i="3"/>
  <c r="AO1670" i="3"/>
  <c r="AV1670" i="3"/>
  <c r="BA1671" i="3"/>
  <c r="AJ1672" i="3"/>
  <c r="AQ1672" i="3"/>
  <c r="AZ1672" i="3"/>
  <c r="AT1672" i="3"/>
  <c r="AG1673" i="3"/>
  <c r="AO1673" i="3"/>
  <c r="AV1673" i="3"/>
  <c r="BA1674" i="3"/>
  <c r="AJ1675" i="3"/>
  <c r="AQ1675" i="3"/>
  <c r="AZ1675" i="3"/>
  <c r="AT1675" i="3"/>
  <c r="AG1676" i="3"/>
  <c r="AO1676" i="3"/>
  <c r="AV1676" i="3"/>
  <c r="BA1677" i="3"/>
  <c r="AJ1678" i="3"/>
  <c r="AQ1678" i="3"/>
  <c r="AZ1678" i="3"/>
  <c r="AT1678" i="3"/>
  <c r="AG1679" i="3"/>
  <c r="AO1679" i="3"/>
  <c r="BA1680" i="3"/>
  <c r="AJ1681" i="3"/>
  <c r="AQ1681" i="3"/>
  <c r="AZ1681" i="3"/>
  <c r="AT1681" i="3"/>
  <c r="AG1682" i="3"/>
  <c r="AO1682" i="3"/>
  <c r="BA1683" i="3"/>
  <c r="AJ1684" i="3"/>
  <c r="AQ1684" i="3"/>
  <c r="AZ1684" i="3"/>
  <c r="AT1684" i="3"/>
  <c r="AG1685" i="3"/>
  <c r="AO1685" i="3"/>
  <c r="BA1686" i="3"/>
  <c r="AJ1687" i="3"/>
  <c r="AQ1687" i="3"/>
  <c r="AZ1687" i="3"/>
  <c r="AT1687" i="3"/>
  <c r="AG1688" i="3"/>
  <c r="AO1688" i="3"/>
  <c r="BA1689" i="3"/>
  <c r="AJ1690" i="3"/>
  <c r="AQ1690" i="3"/>
  <c r="AZ1690" i="3"/>
  <c r="AT1690" i="3"/>
  <c r="AG1691" i="3"/>
  <c r="AO1691" i="3"/>
  <c r="BA1692" i="3"/>
  <c r="AJ1693" i="3"/>
  <c r="AR1693" i="3"/>
  <c r="AL1693" i="3"/>
  <c r="AN1693" i="3"/>
  <c r="AM1695" i="3"/>
  <c r="AF1696" i="3"/>
  <c r="AH1696" i="3"/>
  <c r="AI1698" i="3"/>
  <c r="AR1699" i="3"/>
  <c r="AL1699" i="3"/>
  <c r="AN1699" i="3"/>
  <c r="AM1701" i="3"/>
  <c r="AF1702" i="3"/>
  <c r="AH1702" i="3"/>
  <c r="AI1704" i="3"/>
  <c r="AR1705" i="3"/>
  <c r="AL1705" i="3"/>
  <c r="AN1705" i="3"/>
  <c r="AM1707" i="3"/>
  <c r="AF1708" i="3"/>
  <c r="AH1708" i="3"/>
  <c r="AO1708" i="3"/>
  <c r="AF1722" i="3"/>
  <c r="AJ1722" i="3"/>
  <c r="AI1722" i="3"/>
  <c r="AH1722" i="3"/>
  <c r="AR1723" i="3"/>
  <c r="AL1723" i="3"/>
  <c r="AP1723" i="3"/>
  <c r="AO1723" i="3"/>
  <c r="AN1723" i="3"/>
  <c r="AF1728" i="3"/>
  <c r="AJ1728" i="3"/>
  <c r="AI1728" i="3"/>
  <c r="AH1728" i="3"/>
  <c r="AR1729" i="3"/>
  <c r="AL1729" i="3"/>
  <c r="AP1729" i="3"/>
  <c r="AO1729" i="3"/>
  <c r="AN1729" i="3"/>
  <c r="AR1735" i="3"/>
  <c r="AL1735" i="3"/>
  <c r="AQ1735" i="3"/>
  <c r="AP1735" i="3"/>
  <c r="AO1735" i="3"/>
  <c r="AN1735" i="3"/>
  <c r="AR1741" i="3"/>
  <c r="AL1741" i="3"/>
  <c r="AQ1741" i="3"/>
  <c r="AP1741" i="3"/>
  <c r="AO1741" i="3"/>
  <c r="AN1741" i="3"/>
  <c r="AR1645" i="3"/>
  <c r="AK1648" i="3"/>
  <c r="AR1648" i="3"/>
  <c r="AK1651" i="3"/>
  <c r="AR1651" i="3"/>
  <c r="AU1653" i="3"/>
  <c r="AK1654" i="3"/>
  <c r="AR1654" i="3"/>
  <c r="AI1655" i="3"/>
  <c r="AP1655" i="3"/>
  <c r="AU1656" i="3"/>
  <c r="AK1657" i="3"/>
  <c r="AR1657" i="3"/>
  <c r="AI1658" i="3"/>
  <c r="AP1658" i="3"/>
  <c r="AU1659" i="3"/>
  <c r="AK1660" i="3"/>
  <c r="AR1660" i="3"/>
  <c r="AI1661" i="3"/>
  <c r="AP1661" i="3"/>
  <c r="AU1662" i="3"/>
  <c r="AK1663" i="3"/>
  <c r="AR1663" i="3"/>
  <c r="AI1664" i="3"/>
  <c r="AP1664" i="3"/>
  <c r="AU1665" i="3"/>
  <c r="AK1666" i="3"/>
  <c r="AR1666" i="3"/>
  <c r="AI1667" i="3"/>
  <c r="AP1667" i="3"/>
  <c r="AU1668" i="3"/>
  <c r="AK1669" i="3"/>
  <c r="AR1669" i="3"/>
  <c r="AI1670" i="3"/>
  <c r="AP1670" i="3"/>
  <c r="AU1671" i="3"/>
  <c r="AK1672" i="3"/>
  <c r="AR1672" i="3"/>
  <c r="AI1673" i="3"/>
  <c r="AP1673" i="3"/>
  <c r="AU1674" i="3"/>
  <c r="AK1675" i="3"/>
  <c r="AR1675" i="3"/>
  <c r="AI1676" i="3"/>
  <c r="AP1676" i="3"/>
  <c r="AU1677" i="3"/>
  <c r="AK1678" i="3"/>
  <c r="AI1679" i="3"/>
  <c r="AP1679" i="3"/>
  <c r="AU1680" i="3"/>
  <c r="AI1682" i="3"/>
  <c r="AP1682" i="3"/>
  <c r="AU1683" i="3"/>
  <c r="AF1695" i="3"/>
  <c r="AH1695" i="3"/>
  <c r="AR1698" i="3"/>
  <c r="AL1698" i="3"/>
  <c r="AN1698" i="3"/>
  <c r="AF1701" i="3"/>
  <c r="AH1701" i="3"/>
  <c r="AR1704" i="3"/>
  <c r="AL1704" i="3"/>
  <c r="AN1704" i="3"/>
  <c r="AF1707" i="3"/>
  <c r="AH1707" i="3"/>
  <c r="AF1711" i="3"/>
  <c r="AJ1711" i="3"/>
  <c r="AH1711" i="3"/>
  <c r="AF1713" i="3"/>
  <c r="AJ1713" i="3"/>
  <c r="AH1713" i="3"/>
  <c r="AF1715" i="3"/>
  <c r="AJ1715" i="3"/>
  <c r="AH1715" i="3"/>
  <c r="AF1717" i="3"/>
  <c r="AJ1717" i="3"/>
  <c r="AH1717" i="3"/>
  <c r="AF1719" i="3"/>
  <c r="AJ1719" i="3"/>
  <c r="AH1719" i="3"/>
  <c r="AF1723" i="3"/>
  <c r="AJ1723" i="3"/>
  <c r="AI1723" i="3"/>
  <c r="AH1723" i="3"/>
  <c r="AR1724" i="3"/>
  <c r="AL1724" i="3"/>
  <c r="AP1724" i="3"/>
  <c r="AO1724" i="3"/>
  <c r="AN1724" i="3"/>
  <c r="AF1729" i="3"/>
  <c r="AJ1729" i="3"/>
  <c r="AI1729" i="3"/>
  <c r="AH1729" i="3"/>
  <c r="AR1734" i="3"/>
  <c r="AL1734" i="3"/>
  <c r="AQ1734" i="3"/>
  <c r="AP1734" i="3"/>
  <c r="AO1734" i="3"/>
  <c r="AN1734" i="3"/>
  <c r="AR1740" i="3"/>
  <c r="AL1740" i="3"/>
  <c r="AQ1740" i="3"/>
  <c r="AP1740" i="3"/>
  <c r="AO1740" i="3"/>
  <c r="AN1740" i="3"/>
  <c r="AZ1646" i="3"/>
  <c r="AT1646" i="3"/>
  <c r="AZ1649" i="3"/>
  <c r="AT1649" i="3"/>
  <c r="AZ1652" i="3"/>
  <c r="AT1652" i="3"/>
  <c r="AV1653" i="3"/>
  <c r="AJ1655" i="3"/>
  <c r="AQ1655" i="3"/>
  <c r="AZ1655" i="3"/>
  <c r="AT1655" i="3"/>
  <c r="AV1656" i="3"/>
  <c r="AJ1658" i="3"/>
  <c r="AQ1658" i="3"/>
  <c r="AZ1658" i="3"/>
  <c r="AT1658" i="3"/>
  <c r="AV1659" i="3"/>
  <c r="AJ1661" i="3"/>
  <c r="AQ1661" i="3"/>
  <c r="AZ1661" i="3"/>
  <c r="AT1661" i="3"/>
  <c r="AV1662" i="3"/>
  <c r="AJ1664" i="3"/>
  <c r="AQ1664" i="3"/>
  <c r="AZ1664" i="3"/>
  <c r="AT1664" i="3"/>
  <c r="AV1665" i="3"/>
  <c r="AJ1667" i="3"/>
  <c r="AQ1667" i="3"/>
  <c r="AZ1667" i="3"/>
  <c r="AT1667" i="3"/>
  <c r="AV1668" i="3"/>
  <c r="AJ1670" i="3"/>
  <c r="AQ1670" i="3"/>
  <c r="AZ1670" i="3"/>
  <c r="AT1670" i="3"/>
  <c r="AV1671" i="3"/>
  <c r="AJ1673" i="3"/>
  <c r="AQ1673" i="3"/>
  <c r="AZ1673" i="3"/>
  <c r="AT1673" i="3"/>
  <c r="AV1674" i="3"/>
  <c r="AJ1676" i="3"/>
  <c r="AQ1676" i="3"/>
  <c r="AZ1676" i="3"/>
  <c r="AT1676" i="3"/>
  <c r="AV1677" i="3"/>
  <c r="AJ1679" i="3"/>
  <c r="AQ1679" i="3"/>
  <c r="AZ1679" i="3"/>
  <c r="AT1679" i="3"/>
  <c r="AV1680" i="3"/>
  <c r="AJ1682" i="3"/>
  <c r="AQ1682" i="3"/>
  <c r="AZ1682" i="3"/>
  <c r="AT1682" i="3"/>
  <c r="AV1683" i="3"/>
  <c r="AJ1685" i="3"/>
  <c r="AQ1685" i="3"/>
  <c r="AZ1685" i="3"/>
  <c r="AT1685" i="3"/>
  <c r="AV1686" i="3"/>
  <c r="AJ1688" i="3"/>
  <c r="AQ1688" i="3"/>
  <c r="AZ1688" i="3"/>
  <c r="AT1688" i="3"/>
  <c r="AV1689" i="3"/>
  <c r="AJ1691" i="3"/>
  <c r="AQ1691" i="3"/>
  <c r="AZ1691" i="3"/>
  <c r="AT1691" i="3"/>
  <c r="AV1692" i="3"/>
  <c r="AF1694" i="3"/>
  <c r="AH1694" i="3"/>
  <c r="AG1695" i="3"/>
  <c r="AP1695" i="3"/>
  <c r="AR1697" i="3"/>
  <c r="AL1697" i="3"/>
  <c r="AN1697" i="3"/>
  <c r="AF1700" i="3"/>
  <c r="AH1700" i="3"/>
  <c r="AG1701" i="3"/>
  <c r="AP1701" i="3"/>
  <c r="AR1703" i="3"/>
  <c r="AL1703" i="3"/>
  <c r="AN1703" i="3"/>
  <c r="AF1706" i="3"/>
  <c r="AH1706" i="3"/>
  <c r="AG1707" i="3"/>
  <c r="AP1707" i="3"/>
  <c r="AR1709" i="3"/>
  <c r="AL1709" i="3"/>
  <c r="AN1709" i="3"/>
  <c r="AG1711" i="3"/>
  <c r="AR1711" i="3"/>
  <c r="AL1711" i="3"/>
  <c r="AP1711" i="3"/>
  <c r="AN1711" i="3"/>
  <c r="AG1713" i="3"/>
  <c r="AR1713" i="3"/>
  <c r="AL1713" i="3"/>
  <c r="AP1713" i="3"/>
  <c r="AN1713" i="3"/>
  <c r="AG1715" i="3"/>
  <c r="AR1715" i="3"/>
  <c r="AL1715" i="3"/>
  <c r="AP1715" i="3"/>
  <c r="AN1715" i="3"/>
  <c r="AG1717" i="3"/>
  <c r="AR1717" i="3"/>
  <c r="AL1717" i="3"/>
  <c r="AP1717" i="3"/>
  <c r="AN1717" i="3"/>
  <c r="AG1719" i="3"/>
  <c r="AR1719" i="3"/>
  <c r="AL1719" i="3"/>
  <c r="AP1719" i="3"/>
  <c r="AN1719" i="3"/>
  <c r="AM1721" i="3"/>
  <c r="AG1723" i="3"/>
  <c r="AF1724" i="3"/>
  <c r="AJ1724" i="3"/>
  <c r="AI1724" i="3"/>
  <c r="AH1724" i="3"/>
  <c r="AR1725" i="3"/>
  <c r="AL1725" i="3"/>
  <c r="AP1725" i="3"/>
  <c r="AO1725" i="3"/>
  <c r="AN1725" i="3"/>
  <c r="AM1727" i="3"/>
  <c r="AG1729" i="3"/>
  <c r="AR1733" i="3"/>
  <c r="AL1733" i="3"/>
  <c r="AQ1733" i="3"/>
  <c r="AP1733" i="3"/>
  <c r="AO1733" i="3"/>
  <c r="AN1733" i="3"/>
  <c r="AR1739" i="3"/>
  <c r="AL1739" i="3"/>
  <c r="AQ1739" i="3"/>
  <c r="AP1739" i="3"/>
  <c r="AO1739" i="3"/>
  <c r="AN1739" i="3"/>
  <c r="AM1645" i="3"/>
  <c r="AY1646" i="3"/>
  <c r="AF1648" i="3"/>
  <c r="AM1648" i="3"/>
  <c r="AY1649" i="3"/>
  <c r="AF1651" i="3"/>
  <c r="AM1651" i="3"/>
  <c r="AY1652" i="3"/>
  <c r="AF1654" i="3"/>
  <c r="AM1654" i="3"/>
  <c r="AK1655" i="3"/>
  <c r="AR1655" i="3"/>
  <c r="AY1655" i="3"/>
  <c r="AF1657" i="3"/>
  <c r="AM1657" i="3"/>
  <c r="AK1658" i="3"/>
  <c r="AR1658" i="3"/>
  <c r="AY1658" i="3"/>
  <c r="AF1660" i="3"/>
  <c r="AM1660" i="3"/>
  <c r="AK1661" i="3"/>
  <c r="AR1661" i="3"/>
  <c r="AY1661" i="3"/>
  <c r="AF1663" i="3"/>
  <c r="AM1663" i="3"/>
  <c r="AK1664" i="3"/>
  <c r="AR1664" i="3"/>
  <c r="AY1664" i="3"/>
  <c r="AF1666" i="3"/>
  <c r="AM1666" i="3"/>
  <c r="AK1667" i="3"/>
  <c r="AR1667" i="3"/>
  <c r="AY1667" i="3"/>
  <c r="AF1669" i="3"/>
  <c r="AM1669" i="3"/>
  <c r="AK1670" i="3"/>
  <c r="AR1670" i="3"/>
  <c r="AY1670" i="3"/>
  <c r="AF1672" i="3"/>
  <c r="AM1672" i="3"/>
  <c r="AK1673" i="3"/>
  <c r="AR1673" i="3"/>
  <c r="AY1673" i="3"/>
  <c r="AF1675" i="3"/>
  <c r="AM1675" i="3"/>
  <c r="AK1676" i="3"/>
  <c r="AR1676" i="3"/>
  <c r="AY1676" i="3"/>
  <c r="AF1678" i="3"/>
  <c r="AM1678" i="3"/>
  <c r="AK1679" i="3"/>
  <c r="AR1679" i="3"/>
  <c r="AY1679" i="3"/>
  <c r="AF1681" i="3"/>
  <c r="AM1681" i="3"/>
  <c r="AK1682" i="3"/>
  <c r="AR1682" i="3"/>
  <c r="AY1682" i="3"/>
  <c r="AF1684" i="3"/>
  <c r="AM1684" i="3"/>
  <c r="AK1685" i="3"/>
  <c r="AR1685" i="3"/>
  <c r="AY1685" i="3"/>
  <c r="AF1687" i="3"/>
  <c r="AM1687" i="3"/>
  <c r="AK1688" i="3"/>
  <c r="AR1688" i="3"/>
  <c r="AY1688" i="3"/>
  <c r="AF1690" i="3"/>
  <c r="AM1690" i="3"/>
  <c r="AK1691" i="3"/>
  <c r="AR1691" i="3"/>
  <c r="AY1691" i="3"/>
  <c r="AF1693" i="3"/>
  <c r="AG1694" i="3"/>
  <c r="AI1695" i="3"/>
  <c r="AR1696" i="3"/>
  <c r="AL1696" i="3"/>
  <c r="AN1696" i="3"/>
  <c r="AM1698" i="3"/>
  <c r="AF1699" i="3"/>
  <c r="AH1699" i="3"/>
  <c r="AG1700" i="3"/>
  <c r="AI1701" i="3"/>
  <c r="AR1702" i="3"/>
  <c r="AL1702" i="3"/>
  <c r="AN1702" i="3"/>
  <c r="AM1704" i="3"/>
  <c r="AF1705" i="3"/>
  <c r="AH1705" i="3"/>
  <c r="AG1706" i="3"/>
  <c r="AI1707" i="3"/>
  <c r="AR1708" i="3"/>
  <c r="AL1708" i="3"/>
  <c r="AN1708" i="3"/>
  <c r="AI1711" i="3"/>
  <c r="AI1713" i="3"/>
  <c r="AI1715" i="3"/>
  <c r="AI1717" i="3"/>
  <c r="AI1719" i="3"/>
  <c r="AR1720" i="3"/>
  <c r="AL1720" i="3"/>
  <c r="AP1720" i="3"/>
  <c r="AO1720" i="3"/>
  <c r="AN1720" i="3"/>
  <c r="AK1723" i="3"/>
  <c r="AF1725" i="3"/>
  <c r="AJ1725" i="3"/>
  <c r="AI1725" i="3"/>
  <c r="AH1725" i="3"/>
  <c r="AR1726" i="3"/>
  <c r="AL1726" i="3"/>
  <c r="AP1726" i="3"/>
  <c r="AO1726" i="3"/>
  <c r="AN1726" i="3"/>
  <c r="AK1729" i="3"/>
  <c r="AR1732" i="3"/>
  <c r="AL1732" i="3"/>
  <c r="AQ1732" i="3"/>
  <c r="AP1732" i="3"/>
  <c r="AO1732" i="3"/>
  <c r="AN1732" i="3"/>
  <c r="AR1738" i="3"/>
  <c r="AL1738" i="3"/>
  <c r="AQ1738" i="3"/>
  <c r="AP1738" i="3"/>
  <c r="AO1738" i="3"/>
  <c r="AN1738" i="3"/>
  <c r="AZ1653" i="3"/>
  <c r="AT1653" i="3"/>
  <c r="AZ1656" i="3"/>
  <c r="AT1656" i="3"/>
  <c r="AZ1659" i="3"/>
  <c r="AT1659" i="3"/>
  <c r="AZ1662" i="3"/>
  <c r="AT1662" i="3"/>
  <c r="AZ1665" i="3"/>
  <c r="AT1665" i="3"/>
  <c r="AZ1668" i="3"/>
  <c r="AT1668" i="3"/>
  <c r="AZ1671" i="3"/>
  <c r="AT1671" i="3"/>
  <c r="AZ1674" i="3"/>
  <c r="AT1674" i="3"/>
  <c r="AZ1677" i="3"/>
  <c r="AT1677" i="3"/>
  <c r="AZ1680" i="3"/>
  <c r="AT1680" i="3"/>
  <c r="AZ1683" i="3"/>
  <c r="AT1683" i="3"/>
  <c r="AZ1686" i="3"/>
  <c r="AT1686" i="3"/>
  <c r="AZ1689" i="3"/>
  <c r="AT1689" i="3"/>
  <c r="AZ1692" i="3"/>
  <c r="AT1692" i="3"/>
  <c r="AJ1695" i="3"/>
  <c r="AR1695" i="3"/>
  <c r="AL1695" i="3"/>
  <c r="AN1695" i="3"/>
  <c r="AF1698" i="3"/>
  <c r="AH1698" i="3"/>
  <c r="AO1698" i="3"/>
  <c r="AJ1701" i="3"/>
  <c r="AR1701" i="3"/>
  <c r="AL1701" i="3"/>
  <c r="AN1701" i="3"/>
  <c r="AF1704" i="3"/>
  <c r="AH1704" i="3"/>
  <c r="AO1704" i="3"/>
  <c r="AJ1707" i="3"/>
  <c r="AR1707" i="3"/>
  <c r="AL1707" i="3"/>
  <c r="AN1707" i="3"/>
  <c r="AF1710" i="3"/>
  <c r="AJ1710" i="3"/>
  <c r="AH1710" i="3"/>
  <c r="AK1711" i="3"/>
  <c r="AF1712" i="3"/>
  <c r="AJ1712" i="3"/>
  <c r="AH1712" i="3"/>
  <c r="AK1713" i="3"/>
  <c r="AF1714" i="3"/>
  <c r="AJ1714" i="3"/>
  <c r="AH1714" i="3"/>
  <c r="AK1715" i="3"/>
  <c r="AF1716" i="3"/>
  <c r="AJ1716" i="3"/>
  <c r="AH1716" i="3"/>
  <c r="AK1717" i="3"/>
  <c r="AF1718" i="3"/>
  <c r="AJ1718" i="3"/>
  <c r="AH1718" i="3"/>
  <c r="AK1719" i="3"/>
  <c r="AF1720" i="3"/>
  <c r="AJ1720" i="3"/>
  <c r="AI1720" i="3"/>
  <c r="AH1720" i="3"/>
  <c r="AR1721" i="3"/>
  <c r="AL1721" i="3"/>
  <c r="AP1721" i="3"/>
  <c r="AO1721" i="3"/>
  <c r="AN1721" i="3"/>
  <c r="AF1726" i="3"/>
  <c r="AJ1726" i="3"/>
  <c r="AI1726" i="3"/>
  <c r="AH1726" i="3"/>
  <c r="AR1727" i="3"/>
  <c r="AL1727" i="3"/>
  <c r="AP1727" i="3"/>
  <c r="AO1727" i="3"/>
  <c r="AN1727" i="3"/>
  <c r="AR1731" i="3"/>
  <c r="AL1731" i="3"/>
  <c r="AQ1731" i="3"/>
  <c r="AP1731" i="3"/>
  <c r="AO1731" i="3"/>
  <c r="AN1731" i="3"/>
  <c r="AR1737" i="3"/>
  <c r="AL1737" i="3"/>
  <c r="AQ1737" i="3"/>
  <c r="AP1737" i="3"/>
  <c r="AO1737" i="3"/>
  <c r="AN1737" i="3"/>
  <c r="AP1645" i="3"/>
  <c r="AU1646" i="3"/>
  <c r="AI1648" i="3"/>
  <c r="AP1648" i="3"/>
  <c r="AU1649" i="3"/>
  <c r="AI1651" i="3"/>
  <c r="AP1651" i="3"/>
  <c r="AU1652" i="3"/>
  <c r="AY1653" i="3"/>
  <c r="AI1654" i="3"/>
  <c r="AP1654" i="3"/>
  <c r="AF1655" i="3"/>
  <c r="AM1655" i="3"/>
  <c r="AU1655" i="3"/>
  <c r="AY1656" i="3"/>
  <c r="AI1657" i="3"/>
  <c r="AP1657" i="3"/>
  <c r="AF1658" i="3"/>
  <c r="AM1658" i="3"/>
  <c r="AU1658" i="3"/>
  <c r="AY1659" i="3"/>
  <c r="AI1660" i="3"/>
  <c r="AP1660" i="3"/>
  <c r="AF1661" i="3"/>
  <c r="AM1661" i="3"/>
  <c r="AU1661" i="3"/>
  <c r="AY1662" i="3"/>
  <c r="AI1663" i="3"/>
  <c r="AP1663" i="3"/>
  <c r="AF1664" i="3"/>
  <c r="AM1664" i="3"/>
  <c r="AU1664" i="3"/>
  <c r="AY1665" i="3"/>
  <c r="AI1666" i="3"/>
  <c r="AP1666" i="3"/>
  <c r="AF1667" i="3"/>
  <c r="AM1667" i="3"/>
  <c r="AU1667" i="3"/>
  <c r="AY1668" i="3"/>
  <c r="AI1669" i="3"/>
  <c r="AP1669" i="3"/>
  <c r="AF1670" i="3"/>
  <c r="AM1670" i="3"/>
  <c r="AU1670" i="3"/>
  <c r="AY1671" i="3"/>
  <c r="AI1672" i="3"/>
  <c r="AP1672" i="3"/>
  <c r="AF1673" i="3"/>
  <c r="AM1673" i="3"/>
  <c r="AU1673" i="3"/>
  <c r="AY1674" i="3"/>
  <c r="AI1675" i="3"/>
  <c r="AP1675" i="3"/>
  <c r="AF1676" i="3"/>
  <c r="AM1676" i="3"/>
  <c r="AU1676" i="3"/>
  <c r="AY1677" i="3"/>
  <c r="AI1678" i="3"/>
  <c r="AP1678" i="3"/>
  <c r="AF1679" i="3"/>
  <c r="AM1679" i="3"/>
  <c r="AU1679" i="3"/>
  <c r="AY1680" i="3"/>
  <c r="AI1681" i="3"/>
  <c r="AP1681" i="3"/>
  <c r="AF1682" i="3"/>
  <c r="AM1682" i="3"/>
  <c r="AU1682" i="3"/>
  <c r="AY1683" i="3"/>
  <c r="AI1684" i="3"/>
  <c r="AP1684" i="3"/>
  <c r="AF1685" i="3"/>
  <c r="AM1685" i="3"/>
  <c r="AU1685" i="3"/>
  <c r="AY1686" i="3"/>
  <c r="AI1687" i="3"/>
  <c r="AP1687" i="3"/>
  <c r="AF1688" i="3"/>
  <c r="AM1688" i="3"/>
  <c r="AU1688" i="3"/>
  <c r="AY1689" i="3"/>
  <c r="AI1690" i="3"/>
  <c r="AP1690" i="3"/>
  <c r="AF1691" i="3"/>
  <c r="AM1691" i="3"/>
  <c r="AU1691" i="3"/>
  <c r="AY1692" i="3"/>
  <c r="AI1693" i="3"/>
  <c r="AJ1694" i="3"/>
  <c r="AR1694" i="3"/>
  <c r="AL1694" i="3"/>
  <c r="AN1694" i="3"/>
  <c r="AK1695" i="3"/>
  <c r="AM1696" i="3"/>
  <c r="AF1697" i="3"/>
  <c r="AH1697" i="3"/>
  <c r="AO1697" i="3"/>
  <c r="AG1698" i="3"/>
  <c r="AP1698" i="3"/>
  <c r="AI1699" i="3"/>
  <c r="AJ1700" i="3"/>
  <c r="AR1700" i="3"/>
  <c r="AL1700" i="3"/>
  <c r="AN1700" i="3"/>
  <c r="AK1701" i="3"/>
  <c r="AM1702" i="3"/>
  <c r="AF1703" i="3"/>
  <c r="AH1703" i="3"/>
  <c r="AO1703" i="3"/>
  <c r="AG1704" i="3"/>
  <c r="AP1704" i="3"/>
  <c r="AI1705" i="3"/>
  <c r="AJ1706" i="3"/>
  <c r="AR1706" i="3"/>
  <c r="AL1706" i="3"/>
  <c r="AN1706" i="3"/>
  <c r="AK1707" i="3"/>
  <c r="AM1708" i="3"/>
  <c r="AF1709" i="3"/>
  <c r="AH1709" i="3"/>
  <c r="AO1709" i="3"/>
  <c r="AG1710" i="3"/>
  <c r="AR1710" i="3"/>
  <c r="AL1710" i="3"/>
  <c r="AP1710" i="3"/>
  <c r="AN1710" i="3"/>
  <c r="AM1711" i="3"/>
  <c r="AG1712" i="3"/>
  <c r="AR1712" i="3"/>
  <c r="AL1712" i="3"/>
  <c r="AP1712" i="3"/>
  <c r="AN1712" i="3"/>
  <c r="AM1713" i="3"/>
  <c r="AG1714" i="3"/>
  <c r="AR1714" i="3"/>
  <c r="AL1714" i="3"/>
  <c r="AP1714" i="3"/>
  <c r="AN1714" i="3"/>
  <c r="AM1715" i="3"/>
  <c r="AG1716" i="3"/>
  <c r="AR1716" i="3"/>
  <c r="AL1716" i="3"/>
  <c r="AP1716" i="3"/>
  <c r="AN1716" i="3"/>
  <c r="AM1717" i="3"/>
  <c r="AG1718" i="3"/>
  <c r="AR1718" i="3"/>
  <c r="AL1718" i="3"/>
  <c r="AP1718" i="3"/>
  <c r="AN1718" i="3"/>
  <c r="AM1719" i="3"/>
  <c r="AG1720" i="3"/>
  <c r="AF1721" i="3"/>
  <c r="AJ1721" i="3"/>
  <c r="AI1721" i="3"/>
  <c r="AH1721" i="3"/>
  <c r="AR1722" i="3"/>
  <c r="AL1722" i="3"/>
  <c r="AP1722" i="3"/>
  <c r="AO1722" i="3"/>
  <c r="AN1722" i="3"/>
  <c r="AM1724" i="3"/>
  <c r="AK1725" i="3"/>
  <c r="AG1726" i="3"/>
  <c r="AF1727" i="3"/>
  <c r="AJ1727" i="3"/>
  <c r="AI1727" i="3"/>
  <c r="AH1727" i="3"/>
  <c r="AR1728" i="3"/>
  <c r="AL1728" i="3"/>
  <c r="AP1728" i="3"/>
  <c r="AO1728" i="3"/>
  <c r="AN1728" i="3"/>
  <c r="AR1730" i="3"/>
  <c r="AL1730" i="3"/>
  <c r="AQ1730" i="3"/>
  <c r="AP1730" i="3"/>
  <c r="AO1730" i="3"/>
  <c r="AN1730" i="3"/>
  <c r="AR1736" i="3"/>
  <c r="AL1736" i="3"/>
  <c r="AQ1736" i="3"/>
  <c r="AP1736" i="3"/>
  <c r="AO1736" i="3"/>
  <c r="AN1736" i="3"/>
  <c r="AT1693" i="3"/>
  <c r="AT1694" i="3"/>
  <c r="AT1695" i="3"/>
  <c r="AT1696" i="3"/>
  <c r="AT1697" i="3"/>
  <c r="AT1698" i="3"/>
  <c r="AT1699" i="3"/>
  <c r="AT1700" i="3"/>
  <c r="AT1701" i="3"/>
  <c r="AT1702" i="3"/>
  <c r="AT1703" i="3"/>
  <c r="AT1704" i="3"/>
  <c r="AT1705" i="3"/>
  <c r="AT1706" i="3"/>
  <c r="AT1707" i="3"/>
  <c r="AT1708" i="3"/>
  <c r="AT1709" i="3"/>
  <c r="AT1710" i="3"/>
  <c r="AT1711" i="3"/>
  <c r="AT1712" i="3"/>
  <c r="AT1713" i="3"/>
  <c r="AT1714" i="3"/>
  <c r="AT1715" i="3"/>
  <c r="AT1716" i="3"/>
  <c r="AT1717" i="3"/>
  <c r="AT1718" i="3"/>
  <c r="AT1719" i="3"/>
  <c r="AT1720" i="3"/>
  <c r="AT1721" i="3"/>
  <c r="AT1722" i="3"/>
  <c r="AT1723" i="3"/>
  <c r="AT1724" i="3"/>
  <c r="AT1725" i="3"/>
  <c r="AT1726" i="3"/>
  <c r="AT1727" i="3"/>
  <c r="AT1728" i="3"/>
  <c r="AT1729" i="3"/>
  <c r="AH1730" i="3"/>
  <c r="AT1730" i="3"/>
  <c r="AH1731" i="3"/>
  <c r="AT1731" i="3"/>
  <c r="AH1732" i="3"/>
  <c r="AT1732" i="3"/>
  <c r="AH1733" i="3"/>
  <c r="AT1733" i="3"/>
  <c r="AH1734" i="3"/>
  <c r="AT1734" i="3"/>
  <c r="AH1735" i="3"/>
  <c r="AT1735" i="3"/>
  <c r="AH1736" i="3"/>
  <c r="AT1736" i="3"/>
  <c r="AH1737" i="3"/>
  <c r="AT1737" i="3"/>
  <c r="AH1738" i="3"/>
  <c r="AT1738" i="3"/>
  <c r="AH1739" i="3"/>
  <c r="AT1739" i="3"/>
  <c r="AH1740" i="3"/>
  <c r="AT1740" i="3"/>
  <c r="AH1741" i="3"/>
  <c r="AT1741" i="3"/>
  <c r="AH1742" i="3"/>
  <c r="AN1742" i="3"/>
  <c r="AT1742" i="3"/>
  <c r="AH1743" i="3"/>
  <c r="AN1743" i="3"/>
  <c r="AT1743" i="3"/>
  <c r="AH1744" i="3"/>
  <c r="AN1744" i="3"/>
  <c r="AT1744" i="3"/>
  <c r="AH1745" i="3"/>
  <c r="AN1745" i="3"/>
  <c r="AT1745" i="3"/>
  <c r="AH1746" i="3"/>
  <c r="AN1746" i="3"/>
  <c r="AT1746" i="3"/>
  <c r="AH1747" i="3"/>
  <c r="AN1747" i="3"/>
  <c r="AT1747" i="3"/>
  <c r="AH1748" i="3"/>
  <c r="AN1748" i="3"/>
  <c r="AT1748" i="3"/>
  <c r="AH1749" i="3"/>
  <c r="AN1749" i="3"/>
  <c r="AT1749" i="3"/>
  <c r="AH1750" i="3"/>
  <c r="AN1750" i="3"/>
  <c r="AT1750" i="3"/>
  <c r="AH1751" i="3"/>
  <c r="AN1751" i="3"/>
  <c r="AT1751" i="3"/>
  <c r="AH1752" i="3"/>
  <c r="AN1752" i="3"/>
  <c r="AT1752" i="3"/>
  <c r="AH1753" i="3"/>
  <c r="AN1753" i="3"/>
  <c r="AT1753" i="3"/>
  <c r="AH1754" i="3"/>
  <c r="AN1754" i="3"/>
  <c r="AT1754" i="3"/>
  <c r="AH1755" i="3"/>
  <c r="AN1755" i="3"/>
  <c r="AT1755" i="3"/>
  <c r="AH1756" i="3"/>
  <c r="AN1756" i="3"/>
  <c r="AT1756" i="3"/>
  <c r="AH1757" i="3"/>
  <c r="AN1757" i="3"/>
  <c r="AT1757" i="3"/>
  <c r="AH1758" i="3"/>
  <c r="AN1758" i="3"/>
  <c r="AT1758" i="3"/>
  <c r="AH1759" i="3"/>
  <c r="AN1759" i="3"/>
  <c r="AT1759" i="3"/>
  <c r="AH1760" i="3"/>
  <c r="AN1760" i="3"/>
  <c r="AT1760" i="3"/>
  <c r="AH1761" i="3"/>
  <c r="AN1761" i="3"/>
  <c r="AT1761" i="3"/>
  <c r="AH1762" i="3"/>
  <c r="AN1762" i="3"/>
  <c r="AT1762" i="3"/>
  <c r="AH1763" i="3"/>
  <c r="AN1763" i="3"/>
  <c r="AT1763" i="3"/>
  <c r="AH1764" i="3"/>
  <c r="AN1764" i="3"/>
  <c r="AT1764" i="3"/>
  <c r="AH1765" i="3"/>
  <c r="AN1765" i="3"/>
  <c r="AT1765" i="3"/>
  <c r="AH1766" i="3"/>
  <c r="AN1766" i="3"/>
  <c r="AT1766" i="3"/>
  <c r="AH1767" i="3"/>
  <c r="AN1767" i="3"/>
  <c r="AT1767" i="3"/>
  <c r="AH1768" i="3"/>
  <c r="AN1768" i="3"/>
  <c r="AT1768" i="3"/>
  <c r="AH1769" i="3"/>
  <c r="AN1769" i="3"/>
  <c r="AT1769" i="3"/>
  <c r="AH1770" i="3"/>
  <c r="AN1770" i="3"/>
  <c r="AT1770" i="3"/>
  <c r="AH1771" i="3"/>
  <c r="AN1771" i="3"/>
  <c r="AT1771" i="3"/>
  <c r="AH1772" i="3"/>
  <c r="AN1772" i="3"/>
  <c r="AT1772" i="3"/>
  <c r="AH1773" i="3"/>
  <c r="AN1773" i="3"/>
  <c r="AT1773" i="3"/>
  <c r="AH1774" i="3"/>
  <c r="AN1774" i="3"/>
  <c r="AT1774" i="3"/>
  <c r="AH1775" i="3"/>
  <c r="AN1775" i="3"/>
  <c r="AT1775" i="3"/>
  <c r="AH1776" i="3"/>
  <c r="AN1776" i="3"/>
  <c r="AT1776" i="3"/>
  <c r="AH1777" i="3"/>
  <c r="AN1777" i="3"/>
  <c r="AT1777" i="3"/>
  <c r="AH1778" i="3"/>
  <c r="AN1778" i="3"/>
  <c r="AT1778" i="3"/>
  <c r="AH1779" i="3"/>
  <c r="AN1779" i="3"/>
  <c r="AT1779" i="3"/>
  <c r="AH1780" i="3"/>
  <c r="AN1780" i="3"/>
  <c r="AT1780" i="3"/>
  <c r="AH1781" i="3"/>
  <c r="AN1781" i="3"/>
  <c r="AT1781" i="3"/>
  <c r="AH1782" i="3"/>
  <c r="AN1782" i="3"/>
  <c r="AT1782" i="3"/>
  <c r="AH1783" i="3"/>
  <c r="AN1783" i="3"/>
  <c r="AT1783" i="3"/>
  <c r="AH1784" i="3"/>
  <c r="AN1784" i="3"/>
  <c r="AT1784" i="3"/>
  <c r="AH1785" i="3"/>
  <c r="AN1785" i="3"/>
  <c r="AT1785" i="3"/>
  <c r="AH1786" i="3"/>
  <c r="AN1786" i="3"/>
  <c r="AT1786" i="3"/>
  <c r="AH1787" i="3"/>
  <c r="AN1787" i="3"/>
  <c r="AT1787" i="3"/>
  <c r="AH1788" i="3"/>
  <c r="AN1788" i="3"/>
  <c r="AT1788" i="3"/>
  <c r="AH1789" i="3"/>
  <c r="AN1789" i="3"/>
  <c r="AT1789" i="3"/>
  <c r="AH1790" i="3"/>
  <c r="AN1790" i="3"/>
  <c r="AI1791" i="3"/>
  <c r="AP1791" i="3"/>
  <c r="AM1792" i="3"/>
  <c r="AI1793" i="3"/>
  <c r="AP1793" i="3"/>
  <c r="AM1794" i="3"/>
  <c r="AI1795" i="3"/>
  <c r="AP1795" i="3"/>
  <c r="AM1796" i="3"/>
  <c r="AI1797" i="3"/>
  <c r="AP1797" i="3"/>
  <c r="AM1798" i="3"/>
  <c r="AI1799" i="3"/>
  <c r="AP1799" i="3"/>
  <c r="AM1800" i="3"/>
  <c r="AI1801" i="3"/>
  <c r="AM1802" i="3"/>
  <c r="AI1803" i="3"/>
  <c r="AM1804" i="3"/>
  <c r="AI1805" i="3"/>
  <c r="AM1806" i="3"/>
  <c r="AI1807" i="3"/>
  <c r="AM1808" i="3"/>
  <c r="AI1809" i="3"/>
  <c r="AM1810" i="3"/>
  <c r="AI1811" i="3"/>
  <c r="AM1812" i="3"/>
  <c r="AI1813" i="3"/>
  <c r="AM1814" i="3"/>
  <c r="AJ1815" i="3"/>
  <c r="AM1817" i="3"/>
  <c r="AF1819" i="3"/>
  <c r="AI1819" i="3"/>
  <c r="AH1819" i="3"/>
  <c r="AG1820" i="3"/>
  <c r="AR1820" i="3"/>
  <c r="AL1820" i="3"/>
  <c r="AO1820" i="3"/>
  <c r="AN1820" i="3"/>
  <c r="AM1823" i="3"/>
  <c r="AR1824" i="3"/>
  <c r="AL1824" i="3"/>
  <c r="AN1824" i="3"/>
  <c r="AQ1824" i="3"/>
  <c r="AP1824" i="3"/>
  <c r="AH1828" i="3"/>
  <c r="AR1830" i="3"/>
  <c r="AL1830" i="3"/>
  <c r="AN1830" i="3"/>
  <c r="AQ1830" i="3"/>
  <c r="AP1830" i="3"/>
  <c r="AH1834" i="3"/>
  <c r="AR1836" i="3"/>
  <c r="AL1836" i="3"/>
  <c r="AN1836" i="3"/>
  <c r="AQ1836" i="3"/>
  <c r="AP1836" i="3"/>
  <c r="AH1840" i="3"/>
  <c r="AR1842" i="3"/>
  <c r="AL1842" i="3"/>
  <c r="AN1842" i="3"/>
  <c r="AQ1842" i="3"/>
  <c r="AP1842" i="3"/>
  <c r="AM1844" i="3"/>
  <c r="AH1846" i="3"/>
  <c r="AR1848" i="3"/>
  <c r="AL1848" i="3"/>
  <c r="AN1848" i="3"/>
  <c r="AQ1848" i="3"/>
  <c r="AP1848" i="3"/>
  <c r="AM1850" i="3"/>
  <c r="AI1730" i="3"/>
  <c r="AI1731" i="3"/>
  <c r="AI1732" i="3"/>
  <c r="AI1733" i="3"/>
  <c r="AI1734" i="3"/>
  <c r="AI1735" i="3"/>
  <c r="AI1736" i="3"/>
  <c r="AI1737" i="3"/>
  <c r="AI1738" i="3"/>
  <c r="AI1739" i="3"/>
  <c r="AI1740" i="3"/>
  <c r="AI1741" i="3"/>
  <c r="AI1742" i="3"/>
  <c r="AO1742" i="3"/>
  <c r="AI1743" i="3"/>
  <c r="AO1743" i="3"/>
  <c r="AI1744" i="3"/>
  <c r="AO1744" i="3"/>
  <c r="AI1745" i="3"/>
  <c r="AO1745" i="3"/>
  <c r="AI1746" i="3"/>
  <c r="AO1746" i="3"/>
  <c r="AI1747" i="3"/>
  <c r="AO1747" i="3"/>
  <c r="AI1748" i="3"/>
  <c r="AO1748" i="3"/>
  <c r="AI1749" i="3"/>
  <c r="AO1749" i="3"/>
  <c r="AI1750" i="3"/>
  <c r="AO1750" i="3"/>
  <c r="AI1751" i="3"/>
  <c r="AO1751" i="3"/>
  <c r="AI1752" i="3"/>
  <c r="AO1752" i="3"/>
  <c r="AI1753" i="3"/>
  <c r="AO1753" i="3"/>
  <c r="AI1754" i="3"/>
  <c r="AO1754" i="3"/>
  <c r="AI1755" i="3"/>
  <c r="AO1755" i="3"/>
  <c r="AI1756" i="3"/>
  <c r="AO1756" i="3"/>
  <c r="AI1757" i="3"/>
  <c r="AO1757" i="3"/>
  <c r="AI1758" i="3"/>
  <c r="AO1758" i="3"/>
  <c r="AI1759" i="3"/>
  <c r="AO1759" i="3"/>
  <c r="AI1760" i="3"/>
  <c r="AO1760" i="3"/>
  <c r="AI1761" i="3"/>
  <c r="AO1761" i="3"/>
  <c r="AI1762" i="3"/>
  <c r="AO1762" i="3"/>
  <c r="AI1763" i="3"/>
  <c r="AO1763" i="3"/>
  <c r="AI1764" i="3"/>
  <c r="AO1764" i="3"/>
  <c r="AI1765" i="3"/>
  <c r="AO1765" i="3"/>
  <c r="AI1766" i="3"/>
  <c r="AO1766" i="3"/>
  <c r="AI1767" i="3"/>
  <c r="AO1767" i="3"/>
  <c r="AI1768" i="3"/>
  <c r="AO1768" i="3"/>
  <c r="AI1769" i="3"/>
  <c r="AO1769" i="3"/>
  <c r="AI1770" i="3"/>
  <c r="AO1770" i="3"/>
  <c r="AI1771" i="3"/>
  <c r="AO1771" i="3"/>
  <c r="AI1772" i="3"/>
  <c r="AO1772" i="3"/>
  <c r="AI1773" i="3"/>
  <c r="AO1773" i="3"/>
  <c r="AI1774" i="3"/>
  <c r="AO1774" i="3"/>
  <c r="AI1775" i="3"/>
  <c r="AO1775" i="3"/>
  <c r="AI1776" i="3"/>
  <c r="AO1776" i="3"/>
  <c r="AI1777" i="3"/>
  <c r="AO1777" i="3"/>
  <c r="AI1778" i="3"/>
  <c r="AO1778" i="3"/>
  <c r="AI1779" i="3"/>
  <c r="AO1779" i="3"/>
  <c r="AI1780" i="3"/>
  <c r="AO1780" i="3"/>
  <c r="AI1781" i="3"/>
  <c r="AO1781" i="3"/>
  <c r="AI1782" i="3"/>
  <c r="AO1782" i="3"/>
  <c r="AI1783" i="3"/>
  <c r="AO1783" i="3"/>
  <c r="AI1784" i="3"/>
  <c r="AO1784" i="3"/>
  <c r="AI1785" i="3"/>
  <c r="AO1785" i="3"/>
  <c r="AI1786" i="3"/>
  <c r="AO1786" i="3"/>
  <c r="AI1787" i="3"/>
  <c r="AO1787" i="3"/>
  <c r="AI1788" i="3"/>
  <c r="AO1788" i="3"/>
  <c r="AI1789" i="3"/>
  <c r="AO1789" i="3"/>
  <c r="AI1790" i="3"/>
  <c r="AO1790" i="3"/>
  <c r="AJ1791" i="3"/>
  <c r="AN1792" i="3"/>
  <c r="AJ1793" i="3"/>
  <c r="AN1794" i="3"/>
  <c r="AJ1795" i="3"/>
  <c r="AN1796" i="3"/>
  <c r="AJ1797" i="3"/>
  <c r="AN1798" i="3"/>
  <c r="AJ1799" i="3"/>
  <c r="AN1800" i="3"/>
  <c r="AJ1801" i="3"/>
  <c r="AN1802" i="3"/>
  <c r="AJ1803" i="3"/>
  <c r="AN1804" i="3"/>
  <c r="AJ1805" i="3"/>
  <c r="AN1806" i="3"/>
  <c r="AJ1807" i="3"/>
  <c r="AN1808" i="3"/>
  <c r="AJ1809" i="3"/>
  <c r="AN1810" i="3"/>
  <c r="AJ1811" i="3"/>
  <c r="AN1812" i="3"/>
  <c r="AJ1813" i="3"/>
  <c r="AN1814" i="3"/>
  <c r="AP1817" i="3"/>
  <c r="AF1818" i="3"/>
  <c r="AI1818" i="3"/>
  <c r="AH1818" i="3"/>
  <c r="AR1819" i="3"/>
  <c r="AL1819" i="3"/>
  <c r="AO1819" i="3"/>
  <c r="AN1819" i="3"/>
  <c r="AJ1820" i="3"/>
  <c r="AP1823" i="3"/>
  <c r="AF1824" i="3"/>
  <c r="AG1824" i="3"/>
  <c r="AJ1824" i="3"/>
  <c r="AI1824" i="3"/>
  <c r="AR1827" i="3"/>
  <c r="AL1827" i="3"/>
  <c r="AQ1827" i="3"/>
  <c r="AN1827" i="3"/>
  <c r="AM1827" i="3"/>
  <c r="AO1829" i="3"/>
  <c r="AF1830" i="3"/>
  <c r="AG1830" i="3"/>
  <c r="AJ1830" i="3"/>
  <c r="AI1830" i="3"/>
  <c r="AR1833" i="3"/>
  <c r="AL1833" i="3"/>
  <c r="AQ1833" i="3"/>
  <c r="AN1833" i="3"/>
  <c r="AM1833" i="3"/>
  <c r="AO1835" i="3"/>
  <c r="AF1836" i="3"/>
  <c r="AG1836" i="3"/>
  <c r="AJ1836" i="3"/>
  <c r="AI1836" i="3"/>
  <c r="AR1839" i="3"/>
  <c r="AL1839" i="3"/>
  <c r="AQ1839" i="3"/>
  <c r="AN1839" i="3"/>
  <c r="AM1839" i="3"/>
  <c r="AO1841" i="3"/>
  <c r="AF1842" i="3"/>
  <c r="AG1842" i="3"/>
  <c r="AJ1842" i="3"/>
  <c r="AI1842" i="3"/>
  <c r="AR1845" i="3"/>
  <c r="AL1845" i="3"/>
  <c r="AQ1845" i="3"/>
  <c r="AN1845" i="3"/>
  <c r="AM1845" i="3"/>
  <c r="AO1847" i="3"/>
  <c r="AF1848" i="3"/>
  <c r="AG1848" i="3"/>
  <c r="AJ1848" i="3"/>
  <c r="AI1848" i="3"/>
  <c r="AJ1730" i="3"/>
  <c r="AJ1731" i="3"/>
  <c r="AJ1732" i="3"/>
  <c r="AJ1733" i="3"/>
  <c r="AJ1734" i="3"/>
  <c r="AJ1735" i="3"/>
  <c r="AJ1736" i="3"/>
  <c r="AJ1737" i="3"/>
  <c r="AJ1738" i="3"/>
  <c r="AJ1739" i="3"/>
  <c r="AJ1740" i="3"/>
  <c r="AJ1741" i="3"/>
  <c r="AJ1742" i="3"/>
  <c r="AP1742" i="3"/>
  <c r="AJ1743" i="3"/>
  <c r="AP1743" i="3"/>
  <c r="AJ1744" i="3"/>
  <c r="AP1744" i="3"/>
  <c r="AJ1745" i="3"/>
  <c r="AP1745" i="3"/>
  <c r="AJ1746" i="3"/>
  <c r="AP1746" i="3"/>
  <c r="AJ1747" i="3"/>
  <c r="AP1747" i="3"/>
  <c r="AJ1748" i="3"/>
  <c r="AP1748" i="3"/>
  <c r="AJ1749" i="3"/>
  <c r="AP1749" i="3"/>
  <c r="AJ1750" i="3"/>
  <c r="AP1750" i="3"/>
  <c r="AJ1751" i="3"/>
  <c r="AP1751" i="3"/>
  <c r="AJ1752" i="3"/>
  <c r="AP1752" i="3"/>
  <c r="AJ1753" i="3"/>
  <c r="AP1753" i="3"/>
  <c r="AJ1754" i="3"/>
  <c r="AP1754" i="3"/>
  <c r="AJ1755" i="3"/>
  <c r="AP1755" i="3"/>
  <c r="AJ1756" i="3"/>
  <c r="AP1756" i="3"/>
  <c r="AJ1757" i="3"/>
  <c r="AP1757" i="3"/>
  <c r="AJ1758" i="3"/>
  <c r="AP1758" i="3"/>
  <c r="AJ1759" i="3"/>
  <c r="AP1759" i="3"/>
  <c r="AJ1760" i="3"/>
  <c r="AP1760" i="3"/>
  <c r="AJ1761" i="3"/>
  <c r="AP1761" i="3"/>
  <c r="AJ1762" i="3"/>
  <c r="AP1762" i="3"/>
  <c r="AJ1763" i="3"/>
  <c r="AP1763" i="3"/>
  <c r="AJ1764" i="3"/>
  <c r="AP1764" i="3"/>
  <c r="AJ1765" i="3"/>
  <c r="AP1765" i="3"/>
  <c r="AJ1766" i="3"/>
  <c r="AP1766" i="3"/>
  <c r="AJ1767" i="3"/>
  <c r="AP1767" i="3"/>
  <c r="AJ1768" i="3"/>
  <c r="AP1768" i="3"/>
  <c r="AJ1769" i="3"/>
  <c r="AP1769" i="3"/>
  <c r="AJ1770" i="3"/>
  <c r="AP1770" i="3"/>
  <c r="AJ1771" i="3"/>
  <c r="AP1771" i="3"/>
  <c r="AJ1772" i="3"/>
  <c r="AP1772" i="3"/>
  <c r="AJ1773" i="3"/>
  <c r="AP1773" i="3"/>
  <c r="AJ1774" i="3"/>
  <c r="AP1774" i="3"/>
  <c r="AJ1775" i="3"/>
  <c r="AP1775" i="3"/>
  <c r="AJ1776" i="3"/>
  <c r="AP1776" i="3"/>
  <c r="AJ1777" i="3"/>
  <c r="AP1777" i="3"/>
  <c r="AJ1778" i="3"/>
  <c r="AP1778" i="3"/>
  <c r="AJ1779" i="3"/>
  <c r="AP1779" i="3"/>
  <c r="AJ1780" i="3"/>
  <c r="AP1780" i="3"/>
  <c r="AJ1781" i="3"/>
  <c r="AP1781" i="3"/>
  <c r="AJ1782" i="3"/>
  <c r="AP1782" i="3"/>
  <c r="AJ1783" i="3"/>
  <c r="AP1783" i="3"/>
  <c r="AJ1784" i="3"/>
  <c r="AP1784" i="3"/>
  <c r="AJ1785" i="3"/>
  <c r="AP1785" i="3"/>
  <c r="AJ1786" i="3"/>
  <c r="AP1786" i="3"/>
  <c r="AJ1787" i="3"/>
  <c r="AP1787" i="3"/>
  <c r="AJ1788" i="3"/>
  <c r="AP1788" i="3"/>
  <c r="AJ1789" i="3"/>
  <c r="AP1789" i="3"/>
  <c r="AJ1790" i="3"/>
  <c r="AP1790" i="3"/>
  <c r="AK1791" i="3"/>
  <c r="AR1791" i="3"/>
  <c r="AL1791" i="3"/>
  <c r="AO1792" i="3"/>
  <c r="AK1793" i="3"/>
  <c r="AR1793" i="3"/>
  <c r="AL1793" i="3"/>
  <c r="AO1794" i="3"/>
  <c r="AK1795" i="3"/>
  <c r="AR1795" i="3"/>
  <c r="AL1795" i="3"/>
  <c r="AO1796" i="3"/>
  <c r="AK1797" i="3"/>
  <c r="AR1797" i="3"/>
  <c r="AL1797" i="3"/>
  <c r="AO1798" i="3"/>
  <c r="AK1799" i="3"/>
  <c r="AR1799" i="3"/>
  <c r="AL1799" i="3"/>
  <c r="AO1800" i="3"/>
  <c r="AK1801" i="3"/>
  <c r="AR1801" i="3"/>
  <c r="AL1801" i="3"/>
  <c r="AO1802" i="3"/>
  <c r="AK1803" i="3"/>
  <c r="AR1803" i="3"/>
  <c r="AL1803" i="3"/>
  <c r="AO1804" i="3"/>
  <c r="AK1805" i="3"/>
  <c r="AR1805" i="3"/>
  <c r="AL1805" i="3"/>
  <c r="AO1806" i="3"/>
  <c r="AK1807" i="3"/>
  <c r="AR1807" i="3"/>
  <c r="AL1807" i="3"/>
  <c r="AO1808" i="3"/>
  <c r="AK1809" i="3"/>
  <c r="AR1809" i="3"/>
  <c r="AL1809" i="3"/>
  <c r="AO1810" i="3"/>
  <c r="AK1811" i="3"/>
  <c r="AR1811" i="3"/>
  <c r="AL1811" i="3"/>
  <c r="AO1812" i="3"/>
  <c r="AK1813" i="3"/>
  <c r="AR1813" i="3"/>
  <c r="AL1813" i="3"/>
  <c r="AO1814" i="3"/>
  <c r="AM1815" i="3"/>
  <c r="AF1817" i="3"/>
  <c r="AI1817" i="3"/>
  <c r="AH1817" i="3"/>
  <c r="AG1818" i="3"/>
  <c r="AR1818" i="3"/>
  <c r="AL1818" i="3"/>
  <c r="AO1818" i="3"/>
  <c r="AN1818" i="3"/>
  <c r="AM1821" i="3"/>
  <c r="AF1823" i="3"/>
  <c r="AI1823" i="3"/>
  <c r="AH1823" i="3"/>
  <c r="AH1824" i="3"/>
  <c r="AR1826" i="3"/>
  <c r="AL1826" i="3"/>
  <c r="AN1826" i="3"/>
  <c r="AQ1826" i="3"/>
  <c r="AP1826" i="3"/>
  <c r="AH1830" i="3"/>
  <c r="AR1832" i="3"/>
  <c r="AL1832" i="3"/>
  <c r="AN1832" i="3"/>
  <c r="AQ1832" i="3"/>
  <c r="AP1832" i="3"/>
  <c r="AH1836" i="3"/>
  <c r="AR1838" i="3"/>
  <c r="AL1838" i="3"/>
  <c r="AN1838" i="3"/>
  <c r="AQ1838" i="3"/>
  <c r="AP1838" i="3"/>
  <c r="AR1844" i="3"/>
  <c r="AL1844" i="3"/>
  <c r="AN1844" i="3"/>
  <c r="AQ1844" i="3"/>
  <c r="AP1844" i="3"/>
  <c r="AR1850" i="3"/>
  <c r="AL1850" i="3"/>
  <c r="AN1850" i="3"/>
  <c r="AQ1850" i="3"/>
  <c r="AP1850" i="3"/>
  <c r="AR1852" i="3"/>
  <c r="AL1852" i="3"/>
  <c r="AO1852" i="3"/>
  <c r="AN1852" i="3"/>
  <c r="AQ1852" i="3"/>
  <c r="AP1852" i="3"/>
  <c r="AR1854" i="3"/>
  <c r="AL1854" i="3"/>
  <c r="AO1854" i="3"/>
  <c r="AN1854" i="3"/>
  <c r="AQ1854" i="3"/>
  <c r="AP1854" i="3"/>
  <c r="AR1856" i="3"/>
  <c r="AL1856" i="3"/>
  <c r="AO1856" i="3"/>
  <c r="AN1856" i="3"/>
  <c r="AQ1856" i="3"/>
  <c r="AP1856" i="3"/>
  <c r="AR1858" i="3"/>
  <c r="AL1858" i="3"/>
  <c r="AO1858" i="3"/>
  <c r="AN1858" i="3"/>
  <c r="AQ1858" i="3"/>
  <c r="AP1858" i="3"/>
  <c r="AK1730" i="3"/>
  <c r="AK1731" i="3"/>
  <c r="AK1732" i="3"/>
  <c r="AK1733" i="3"/>
  <c r="AK1734" i="3"/>
  <c r="AK1735" i="3"/>
  <c r="AK1736" i="3"/>
  <c r="AK1737" i="3"/>
  <c r="AK1738" i="3"/>
  <c r="AK1739" i="3"/>
  <c r="AK1740" i="3"/>
  <c r="AK1741" i="3"/>
  <c r="AK1742" i="3"/>
  <c r="AQ1742" i="3"/>
  <c r="AK1743" i="3"/>
  <c r="AQ1743" i="3"/>
  <c r="AK1744" i="3"/>
  <c r="AQ1744" i="3"/>
  <c r="AK1745" i="3"/>
  <c r="AQ1745" i="3"/>
  <c r="AK1746" i="3"/>
  <c r="AQ1746" i="3"/>
  <c r="AK1747" i="3"/>
  <c r="AQ1747" i="3"/>
  <c r="AK1748" i="3"/>
  <c r="AQ1748" i="3"/>
  <c r="AK1749" i="3"/>
  <c r="AQ1749" i="3"/>
  <c r="AK1750" i="3"/>
  <c r="AQ1750" i="3"/>
  <c r="AK1751" i="3"/>
  <c r="AQ1751" i="3"/>
  <c r="AK1752" i="3"/>
  <c r="AQ1752" i="3"/>
  <c r="AK1753" i="3"/>
  <c r="AQ1753" i="3"/>
  <c r="AK1754" i="3"/>
  <c r="AQ1754" i="3"/>
  <c r="AK1755" i="3"/>
  <c r="AQ1755" i="3"/>
  <c r="AK1756" i="3"/>
  <c r="AQ1756" i="3"/>
  <c r="AK1757" i="3"/>
  <c r="AQ1757" i="3"/>
  <c r="AK1758" i="3"/>
  <c r="AQ1758" i="3"/>
  <c r="AK1759" i="3"/>
  <c r="AQ1759" i="3"/>
  <c r="AK1760" i="3"/>
  <c r="AQ1760" i="3"/>
  <c r="AK1761" i="3"/>
  <c r="AQ1761" i="3"/>
  <c r="AK1762" i="3"/>
  <c r="AQ1762" i="3"/>
  <c r="AK1763" i="3"/>
  <c r="AQ1763" i="3"/>
  <c r="AK1764" i="3"/>
  <c r="AQ1764" i="3"/>
  <c r="AK1765" i="3"/>
  <c r="AQ1765" i="3"/>
  <c r="AK1766" i="3"/>
  <c r="AQ1766" i="3"/>
  <c r="AK1767" i="3"/>
  <c r="AQ1767" i="3"/>
  <c r="AK1768" i="3"/>
  <c r="AQ1768" i="3"/>
  <c r="AK1769" i="3"/>
  <c r="AQ1769" i="3"/>
  <c r="AK1770" i="3"/>
  <c r="AQ1770" i="3"/>
  <c r="AK1771" i="3"/>
  <c r="AQ1771" i="3"/>
  <c r="AK1772" i="3"/>
  <c r="AQ1772" i="3"/>
  <c r="AK1773" i="3"/>
  <c r="AQ1773" i="3"/>
  <c r="AK1774" i="3"/>
  <c r="AQ1774" i="3"/>
  <c r="AK1775" i="3"/>
  <c r="AQ1775" i="3"/>
  <c r="AK1776" i="3"/>
  <c r="AQ1776" i="3"/>
  <c r="AK1777" i="3"/>
  <c r="AQ1777" i="3"/>
  <c r="AK1778" i="3"/>
  <c r="AQ1778" i="3"/>
  <c r="AK1779" i="3"/>
  <c r="AQ1779" i="3"/>
  <c r="AK1780" i="3"/>
  <c r="AQ1780" i="3"/>
  <c r="AK1781" i="3"/>
  <c r="AQ1781" i="3"/>
  <c r="AK1782" i="3"/>
  <c r="AQ1782" i="3"/>
  <c r="AK1783" i="3"/>
  <c r="AQ1783" i="3"/>
  <c r="AK1784" i="3"/>
  <c r="AQ1784" i="3"/>
  <c r="AK1785" i="3"/>
  <c r="AQ1785" i="3"/>
  <c r="AK1786" i="3"/>
  <c r="AQ1786" i="3"/>
  <c r="AK1787" i="3"/>
  <c r="AQ1787" i="3"/>
  <c r="AK1788" i="3"/>
  <c r="AQ1788" i="3"/>
  <c r="AK1789" i="3"/>
  <c r="AQ1789" i="3"/>
  <c r="AK1790" i="3"/>
  <c r="AQ1790" i="3"/>
  <c r="AP1792" i="3"/>
  <c r="AP1794" i="3"/>
  <c r="AP1796" i="3"/>
  <c r="AP1798" i="3"/>
  <c r="AP1800" i="3"/>
  <c r="AP1802" i="3"/>
  <c r="AP1804" i="3"/>
  <c r="AP1806" i="3"/>
  <c r="AP1808" i="3"/>
  <c r="AP1810" i="3"/>
  <c r="AP1812" i="3"/>
  <c r="AP1814" i="3"/>
  <c r="AF1815" i="3"/>
  <c r="AH1815" i="3"/>
  <c r="AP1815" i="3"/>
  <c r="AF1816" i="3"/>
  <c r="AI1816" i="3"/>
  <c r="AH1816" i="3"/>
  <c r="AR1817" i="3"/>
  <c r="AL1817" i="3"/>
  <c r="AO1817" i="3"/>
  <c r="AN1817" i="3"/>
  <c r="AP1821" i="3"/>
  <c r="AF1822" i="3"/>
  <c r="AI1822" i="3"/>
  <c r="AH1822" i="3"/>
  <c r="AR1823" i="3"/>
  <c r="AL1823" i="3"/>
  <c r="AO1823" i="3"/>
  <c r="AN1823" i="3"/>
  <c r="AO1825" i="3"/>
  <c r="AF1826" i="3"/>
  <c r="AG1826" i="3"/>
  <c r="AJ1826" i="3"/>
  <c r="AI1826" i="3"/>
  <c r="AR1829" i="3"/>
  <c r="AL1829" i="3"/>
  <c r="AQ1829" i="3"/>
  <c r="AN1829" i="3"/>
  <c r="AM1829" i="3"/>
  <c r="AO1831" i="3"/>
  <c r="AF1832" i="3"/>
  <c r="AG1832" i="3"/>
  <c r="AJ1832" i="3"/>
  <c r="AI1832" i="3"/>
  <c r="AR1835" i="3"/>
  <c r="AL1835" i="3"/>
  <c r="AQ1835" i="3"/>
  <c r="AN1835" i="3"/>
  <c r="AM1835" i="3"/>
  <c r="AO1837" i="3"/>
  <c r="AF1838" i="3"/>
  <c r="AG1838" i="3"/>
  <c r="AJ1838" i="3"/>
  <c r="AI1838" i="3"/>
  <c r="AR1841" i="3"/>
  <c r="AL1841" i="3"/>
  <c r="AQ1841" i="3"/>
  <c r="AN1841" i="3"/>
  <c r="AM1841" i="3"/>
  <c r="AO1843" i="3"/>
  <c r="AF1844" i="3"/>
  <c r="AG1844" i="3"/>
  <c r="AJ1844" i="3"/>
  <c r="AI1844" i="3"/>
  <c r="AR1847" i="3"/>
  <c r="AL1847" i="3"/>
  <c r="AQ1847" i="3"/>
  <c r="AN1847" i="3"/>
  <c r="AM1847" i="3"/>
  <c r="AO1849" i="3"/>
  <c r="AF1850" i="3"/>
  <c r="AG1850" i="3"/>
  <c r="AJ1850" i="3"/>
  <c r="AI1850" i="3"/>
  <c r="AF1864" i="3"/>
  <c r="AH1864" i="3"/>
  <c r="AG1864" i="3"/>
  <c r="AK1864" i="3"/>
  <c r="AJ1864" i="3"/>
  <c r="AI1864" i="3"/>
  <c r="AF1866" i="3"/>
  <c r="AH1866" i="3"/>
  <c r="AG1866" i="3"/>
  <c r="AK1866" i="3"/>
  <c r="AJ1866" i="3"/>
  <c r="AI1866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G1791" i="3"/>
  <c r="AN1791" i="3"/>
  <c r="AG1793" i="3"/>
  <c r="AN1793" i="3"/>
  <c r="AG1795" i="3"/>
  <c r="AN1795" i="3"/>
  <c r="AG1797" i="3"/>
  <c r="AN1797" i="3"/>
  <c r="AG1799" i="3"/>
  <c r="AN1799" i="3"/>
  <c r="AG1801" i="3"/>
  <c r="AN1801" i="3"/>
  <c r="AG1803" i="3"/>
  <c r="AG1805" i="3"/>
  <c r="AG1807" i="3"/>
  <c r="AG1809" i="3"/>
  <c r="AG1811" i="3"/>
  <c r="AG1813" i="3"/>
  <c r="AG1815" i="3"/>
  <c r="AG1816" i="3"/>
  <c r="AR1816" i="3"/>
  <c r="AL1816" i="3"/>
  <c r="AO1816" i="3"/>
  <c r="AN1816" i="3"/>
  <c r="AF1821" i="3"/>
  <c r="AI1821" i="3"/>
  <c r="AH1821" i="3"/>
  <c r="AG1822" i="3"/>
  <c r="AR1822" i="3"/>
  <c r="AL1822" i="3"/>
  <c r="AO1822" i="3"/>
  <c r="AN1822" i="3"/>
  <c r="AH1826" i="3"/>
  <c r="AR1828" i="3"/>
  <c r="AL1828" i="3"/>
  <c r="AN1828" i="3"/>
  <c r="AQ1828" i="3"/>
  <c r="AP1828" i="3"/>
  <c r="AH1832" i="3"/>
  <c r="AR1834" i="3"/>
  <c r="AL1834" i="3"/>
  <c r="AN1834" i="3"/>
  <c r="AQ1834" i="3"/>
  <c r="AP1834" i="3"/>
  <c r="AH1838" i="3"/>
  <c r="AR1840" i="3"/>
  <c r="AL1840" i="3"/>
  <c r="AN1840" i="3"/>
  <c r="AQ1840" i="3"/>
  <c r="AP1840" i="3"/>
  <c r="AH1844" i="3"/>
  <c r="AR1846" i="3"/>
  <c r="AL1846" i="3"/>
  <c r="AN1846" i="3"/>
  <c r="AQ1846" i="3"/>
  <c r="AP1846" i="3"/>
  <c r="AH1850" i="3"/>
  <c r="AF1862" i="3"/>
  <c r="AH1862" i="3"/>
  <c r="AG1862" i="3"/>
  <c r="AK1862" i="3"/>
  <c r="AJ1862" i="3"/>
  <c r="AI1862" i="3"/>
  <c r="AR1792" i="3"/>
  <c r="AL1792" i="3"/>
  <c r="AR1794" i="3"/>
  <c r="AL1794" i="3"/>
  <c r="AR1796" i="3"/>
  <c r="AL1796" i="3"/>
  <c r="AR1798" i="3"/>
  <c r="AL1798" i="3"/>
  <c r="AR1800" i="3"/>
  <c r="AL1800" i="3"/>
  <c r="AR1802" i="3"/>
  <c r="AL1802" i="3"/>
  <c r="AR1804" i="3"/>
  <c r="AL1804" i="3"/>
  <c r="AR1806" i="3"/>
  <c r="AL1806" i="3"/>
  <c r="AR1808" i="3"/>
  <c r="AL1808" i="3"/>
  <c r="AR1810" i="3"/>
  <c r="AL1810" i="3"/>
  <c r="AR1812" i="3"/>
  <c r="AL1812" i="3"/>
  <c r="AR1814" i="3"/>
  <c r="AL1814" i="3"/>
  <c r="AR1815" i="3"/>
  <c r="AL1815" i="3"/>
  <c r="AO1815" i="3"/>
  <c r="AN1815" i="3"/>
  <c r="AF1820" i="3"/>
  <c r="AI1820" i="3"/>
  <c r="AH1820" i="3"/>
  <c r="AR1821" i="3"/>
  <c r="AL1821" i="3"/>
  <c r="AO1821" i="3"/>
  <c r="AN1821" i="3"/>
  <c r="AR1825" i="3"/>
  <c r="AL1825" i="3"/>
  <c r="AQ1825" i="3"/>
  <c r="AN1825" i="3"/>
  <c r="AM1825" i="3"/>
  <c r="AF1828" i="3"/>
  <c r="AG1828" i="3"/>
  <c r="AJ1828" i="3"/>
  <c r="AI1828" i="3"/>
  <c r="AR1831" i="3"/>
  <c r="AL1831" i="3"/>
  <c r="AQ1831" i="3"/>
  <c r="AN1831" i="3"/>
  <c r="AM1831" i="3"/>
  <c r="AF1834" i="3"/>
  <c r="AG1834" i="3"/>
  <c r="AJ1834" i="3"/>
  <c r="AI1834" i="3"/>
  <c r="AR1837" i="3"/>
  <c r="AL1837" i="3"/>
  <c r="AQ1837" i="3"/>
  <c r="AN1837" i="3"/>
  <c r="AM1837" i="3"/>
  <c r="AF1840" i="3"/>
  <c r="AG1840" i="3"/>
  <c r="AJ1840" i="3"/>
  <c r="AI1840" i="3"/>
  <c r="AR1843" i="3"/>
  <c r="AL1843" i="3"/>
  <c r="AQ1843" i="3"/>
  <c r="AN1843" i="3"/>
  <c r="AM1843" i="3"/>
  <c r="AF1846" i="3"/>
  <c r="AG1846" i="3"/>
  <c r="AJ1846" i="3"/>
  <c r="AI1846" i="3"/>
  <c r="AR1849" i="3"/>
  <c r="AL1849" i="3"/>
  <c r="AQ1849" i="3"/>
  <c r="AN1849" i="3"/>
  <c r="AM1849" i="3"/>
  <c r="AF1852" i="3"/>
  <c r="AH1852" i="3"/>
  <c r="AG1852" i="3"/>
  <c r="AJ1852" i="3"/>
  <c r="AI1852" i="3"/>
  <c r="AF1854" i="3"/>
  <c r="AH1854" i="3"/>
  <c r="AG1854" i="3"/>
  <c r="AJ1854" i="3"/>
  <c r="AI1854" i="3"/>
  <c r="AF1856" i="3"/>
  <c r="AH1856" i="3"/>
  <c r="AG1856" i="3"/>
  <c r="AJ1856" i="3"/>
  <c r="AI1856" i="3"/>
  <c r="AF1858" i="3"/>
  <c r="AH1858" i="3"/>
  <c r="AG1858" i="3"/>
  <c r="AJ1858" i="3"/>
  <c r="AI1858" i="3"/>
  <c r="AF1860" i="3"/>
  <c r="AH1860" i="3"/>
  <c r="AG1860" i="3"/>
  <c r="AK1860" i="3"/>
  <c r="AJ1860" i="3"/>
  <c r="AI1860" i="3"/>
  <c r="AM1851" i="3"/>
  <c r="AM1853" i="3"/>
  <c r="AM1855" i="3"/>
  <c r="AM1857" i="3"/>
  <c r="AM1859" i="3"/>
  <c r="AP1860" i="3"/>
  <c r="AM1861" i="3"/>
  <c r="AP1862" i="3"/>
  <c r="AM1863" i="3"/>
  <c r="AP1864" i="3"/>
  <c r="AM1865" i="3"/>
  <c r="AP1866" i="3"/>
  <c r="AM1867" i="3"/>
  <c r="AI1868" i="3"/>
  <c r="AP1868" i="3"/>
  <c r="AM1869" i="3"/>
  <c r="AI1870" i="3"/>
  <c r="AP1870" i="3"/>
  <c r="AM1871" i="3"/>
  <c r="AI1872" i="3"/>
  <c r="AP1872" i="3"/>
  <c r="AM1873" i="3"/>
  <c r="AI1874" i="3"/>
  <c r="AP1874" i="3"/>
  <c r="AM1875" i="3"/>
  <c r="AI1876" i="3"/>
  <c r="AP1876" i="3"/>
  <c r="AM1877" i="3"/>
  <c r="AI1878" i="3"/>
  <c r="AP1878" i="3"/>
  <c r="AM1879" i="3"/>
  <c r="AI1880" i="3"/>
  <c r="AP1880" i="3"/>
  <c r="AM1881" i="3"/>
  <c r="AI1882" i="3"/>
  <c r="AP1882" i="3"/>
  <c r="AM1883" i="3"/>
  <c r="AI1884" i="3"/>
  <c r="AP1884" i="3"/>
  <c r="AM1885" i="3"/>
  <c r="AI1886" i="3"/>
  <c r="AP1886" i="3"/>
  <c r="AM1887" i="3"/>
  <c r="AI1888" i="3"/>
  <c r="AP1888" i="3"/>
  <c r="AM1889" i="3"/>
  <c r="AI1890" i="3"/>
  <c r="AP1890" i="3"/>
  <c r="AM1891" i="3"/>
  <c r="AI1892" i="3"/>
  <c r="AP1892" i="3"/>
  <c r="AM1893" i="3"/>
  <c r="AI1894" i="3"/>
  <c r="AP1894" i="3"/>
  <c r="AM1895" i="3"/>
  <c r="AI1896" i="3"/>
  <c r="AP1896" i="3"/>
  <c r="AM1897" i="3"/>
  <c r="AI1898" i="3"/>
  <c r="AP1898" i="3"/>
  <c r="AM1899" i="3"/>
  <c r="AI1900" i="3"/>
  <c r="AP1900" i="3"/>
  <c r="AM1901" i="3"/>
  <c r="AI1902" i="3"/>
  <c r="AP1902" i="3"/>
  <c r="AM1903" i="3"/>
  <c r="AI1904" i="3"/>
  <c r="AP1904" i="3"/>
  <c r="AM1905" i="3"/>
  <c r="AI1906" i="3"/>
  <c r="AP1906" i="3"/>
  <c r="AM1907" i="3"/>
  <c r="AI1908" i="3"/>
  <c r="AP1908" i="3"/>
  <c r="AM1909" i="3"/>
  <c r="AI1910" i="3"/>
  <c r="AP1910" i="3"/>
  <c r="AM1911" i="3"/>
  <c r="AI1912" i="3"/>
  <c r="AP1912" i="3"/>
  <c r="AM1913" i="3"/>
  <c r="AI1914" i="3"/>
  <c r="AP1914" i="3"/>
  <c r="AM1915" i="3"/>
  <c r="AI1916" i="3"/>
  <c r="AP1916" i="3"/>
  <c r="AM1917" i="3"/>
  <c r="AI1918" i="3"/>
  <c r="AP1918" i="3"/>
  <c r="AM1919" i="3"/>
  <c r="AI1920" i="3"/>
  <c r="AP1920" i="3"/>
  <c r="AM1921" i="3"/>
  <c r="AI1922" i="3"/>
  <c r="AP1922" i="3"/>
  <c r="AM1923" i="3"/>
  <c r="AI1924" i="3"/>
  <c r="AP1924" i="3"/>
  <c r="AM1925" i="3"/>
  <c r="AI1926" i="3"/>
  <c r="AP1926" i="3"/>
  <c r="AM1927" i="3"/>
  <c r="AI1928" i="3"/>
  <c r="AP1928" i="3"/>
  <c r="AM1929" i="3"/>
  <c r="AI1930" i="3"/>
  <c r="AP1930" i="3"/>
  <c r="AM1931" i="3"/>
  <c r="AI1932" i="3"/>
  <c r="AP1932" i="3"/>
  <c r="AI1934" i="3"/>
  <c r="AQ1936" i="3"/>
  <c r="AR1936" i="3"/>
  <c r="AL1936" i="3"/>
  <c r="AQ1942" i="3"/>
  <c r="AR1942" i="3"/>
  <c r="AL1942" i="3"/>
  <c r="AQ1948" i="3"/>
  <c r="AR1948" i="3"/>
  <c r="AL1948" i="3"/>
  <c r="AQ1949" i="3"/>
  <c r="AP1949" i="3"/>
  <c r="AR1949" i="3"/>
  <c r="AL1949" i="3"/>
  <c r="AQ1955" i="3"/>
  <c r="AP1955" i="3"/>
  <c r="AN1955" i="3"/>
  <c r="AR1955" i="3"/>
  <c r="AL1955" i="3"/>
  <c r="AN1851" i="3"/>
  <c r="AN1853" i="3"/>
  <c r="AN1855" i="3"/>
  <c r="AN1857" i="3"/>
  <c r="AN1859" i="3"/>
  <c r="AN1861" i="3"/>
  <c r="AN1863" i="3"/>
  <c r="AN1865" i="3"/>
  <c r="AN1867" i="3"/>
  <c r="AJ1868" i="3"/>
  <c r="AN1869" i="3"/>
  <c r="AJ1870" i="3"/>
  <c r="AN1871" i="3"/>
  <c r="AJ1872" i="3"/>
  <c r="AN1873" i="3"/>
  <c r="AJ1874" i="3"/>
  <c r="AN1875" i="3"/>
  <c r="AJ1876" i="3"/>
  <c r="AN1877" i="3"/>
  <c r="AJ1878" i="3"/>
  <c r="AN1879" i="3"/>
  <c r="AJ1880" i="3"/>
  <c r="AN1881" i="3"/>
  <c r="AJ1882" i="3"/>
  <c r="AN1883" i="3"/>
  <c r="AJ1884" i="3"/>
  <c r="AN1885" i="3"/>
  <c r="AJ1886" i="3"/>
  <c r="AN1887" i="3"/>
  <c r="AJ1888" i="3"/>
  <c r="AN1889" i="3"/>
  <c r="AJ1890" i="3"/>
  <c r="AN1891" i="3"/>
  <c r="AJ1892" i="3"/>
  <c r="AN1893" i="3"/>
  <c r="AJ1894" i="3"/>
  <c r="AN1895" i="3"/>
  <c r="AJ1896" i="3"/>
  <c r="AN1897" i="3"/>
  <c r="AJ1898" i="3"/>
  <c r="AN1899" i="3"/>
  <c r="AJ1900" i="3"/>
  <c r="AN1901" i="3"/>
  <c r="AJ1902" i="3"/>
  <c r="AN1903" i="3"/>
  <c r="AJ1904" i="3"/>
  <c r="AN1905" i="3"/>
  <c r="AJ1906" i="3"/>
  <c r="AN1907" i="3"/>
  <c r="AJ1908" i="3"/>
  <c r="AN1909" i="3"/>
  <c r="AJ1910" i="3"/>
  <c r="AJ1912" i="3"/>
  <c r="AJ1914" i="3"/>
  <c r="AJ1916" i="3"/>
  <c r="AJ1918" i="3"/>
  <c r="AJ1920" i="3"/>
  <c r="AJ1922" i="3"/>
  <c r="AJ1924" i="3"/>
  <c r="AJ1926" i="3"/>
  <c r="AJ1928" i="3"/>
  <c r="AJ1930" i="3"/>
  <c r="AQ1937" i="3"/>
  <c r="AR1937" i="3"/>
  <c r="AL1937" i="3"/>
  <c r="AQ1943" i="3"/>
  <c r="AR1943" i="3"/>
  <c r="AL1943" i="3"/>
  <c r="AQ1954" i="3"/>
  <c r="AP1954" i="3"/>
  <c r="AN1954" i="3"/>
  <c r="AR1954" i="3"/>
  <c r="AL1954" i="3"/>
  <c r="AQ1960" i="3"/>
  <c r="AP1960" i="3"/>
  <c r="AN1960" i="3"/>
  <c r="AR1960" i="3"/>
  <c r="AL1960" i="3"/>
  <c r="AR1860" i="3"/>
  <c r="AL1860" i="3"/>
  <c r="AR1862" i="3"/>
  <c r="AL1862" i="3"/>
  <c r="AR1864" i="3"/>
  <c r="AL1864" i="3"/>
  <c r="AR1866" i="3"/>
  <c r="AL1866" i="3"/>
  <c r="AK1868" i="3"/>
  <c r="AR1868" i="3"/>
  <c r="AL1868" i="3"/>
  <c r="AK1870" i="3"/>
  <c r="AR1870" i="3"/>
  <c r="AL1870" i="3"/>
  <c r="AK1872" i="3"/>
  <c r="AR1872" i="3"/>
  <c r="AL1872" i="3"/>
  <c r="AK1874" i="3"/>
  <c r="AR1874" i="3"/>
  <c r="AL1874" i="3"/>
  <c r="AK1876" i="3"/>
  <c r="AR1876" i="3"/>
  <c r="AL1876" i="3"/>
  <c r="AK1878" i="3"/>
  <c r="AR1878" i="3"/>
  <c r="AL1878" i="3"/>
  <c r="AK1880" i="3"/>
  <c r="AR1880" i="3"/>
  <c r="AL1880" i="3"/>
  <c r="AK1882" i="3"/>
  <c r="AR1882" i="3"/>
  <c r="AL1882" i="3"/>
  <c r="AK1884" i="3"/>
  <c r="AR1884" i="3"/>
  <c r="AL1884" i="3"/>
  <c r="AK1886" i="3"/>
  <c r="AR1886" i="3"/>
  <c r="AL1886" i="3"/>
  <c r="AK1888" i="3"/>
  <c r="AR1888" i="3"/>
  <c r="AL1888" i="3"/>
  <c r="AK1890" i="3"/>
  <c r="AR1890" i="3"/>
  <c r="AL1890" i="3"/>
  <c r="AK1892" i="3"/>
  <c r="AR1892" i="3"/>
  <c r="AL1892" i="3"/>
  <c r="AK1894" i="3"/>
  <c r="AR1894" i="3"/>
  <c r="AL1894" i="3"/>
  <c r="AK1896" i="3"/>
  <c r="AR1896" i="3"/>
  <c r="AL1896" i="3"/>
  <c r="AK1898" i="3"/>
  <c r="AR1898" i="3"/>
  <c r="AL1898" i="3"/>
  <c r="AK1900" i="3"/>
  <c r="AR1900" i="3"/>
  <c r="AL1900" i="3"/>
  <c r="AK1902" i="3"/>
  <c r="AR1902" i="3"/>
  <c r="AL1902" i="3"/>
  <c r="AK1904" i="3"/>
  <c r="AR1904" i="3"/>
  <c r="AL1904" i="3"/>
  <c r="AK1906" i="3"/>
  <c r="AR1906" i="3"/>
  <c r="AL1906" i="3"/>
  <c r="AR1908" i="3"/>
  <c r="AL1908" i="3"/>
  <c r="AK1910" i="3"/>
  <c r="AR1910" i="3"/>
  <c r="AL1910" i="3"/>
  <c r="AR1912" i="3"/>
  <c r="AL1912" i="3"/>
  <c r="AR1914" i="3"/>
  <c r="AL1914" i="3"/>
  <c r="AK1916" i="3"/>
  <c r="AR1916" i="3"/>
  <c r="AL1916" i="3"/>
  <c r="AR1918" i="3"/>
  <c r="AL1918" i="3"/>
  <c r="AR1920" i="3"/>
  <c r="AL1920" i="3"/>
  <c r="AR1922" i="3"/>
  <c r="AL1922" i="3"/>
  <c r="AR1924" i="3"/>
  <c r="AL1924" i="3"/>
  <c r="AR1926" i="3"/>
  <c r="AL1926" i="3"/>
  <c r="AR1928" i="3"/>
  <c r="AL1928" i="3"/>
  <c r="AR1930" i="3"/>
  <c r="AL1930" i="3"/>
  <c r="AR1932" i="3"/>
  <c r="AL1932" i="3"/>
  <c r="AR1934" i="3"/>
  <c r="AL1934" i="3"/>
  <c r="AQ1938" i="3"/>
  <c r="AR1938" i="3"/>
  <c r="AL1938" i="3"/>
  <c r="AQ1944" i="3"/>
  <c r="AR1944" i="3"/>
  <c r="AL1944" i="3"/>
  <c r="AQ1953" i="3"/>
  <c r="AP1953" i="3"/>
  <c r="AN1953" i="3"/>
  <c r="AR1953" i="3"/>
  <c r="AL1953" i="3"/>
  <c r="AQ1959" i="3"/>
  <c r="AP1959" i="3"/>
  <c r="AN1959" i="3"/>
  <c r="AR1959" i="3"/>
  <c r="AL1959" i="3"/>
  <c r="AM1906" i="3"/>
  <c r="AM1908" i="3"/>
  <c r="AM1910" i="3"/>
  <c r="AM1912" i="3"/>
  <c r="AM1914" i="3"/>
  <c r="AM1916" i="3"/>
  <c r="AM1918" i="3"/>
  <c r="AM1920" i="3"/>
  <c r="AM1922" i="3"/>
  <c r="AM1924" i="3"/>
  <c r="AM1926" i="3"/>
  <c r="AM1928" i="3"/>
  <c r="AM1930" i="3"/>
  <c r="AM1932" i="3"/>
  <c r="AM1934" i="3"/>
  <c r="AM1937" i="3"/>
  <c r="AQ1939" i="3"/>
  <c r="AR1939" i="3"/>
  <c r="AL1939" i="3"/>
  <c r="AM1943" i="3"/>
  <c r="AQ1945" i="3"/>
  <c r="AR1945" i="3"/>
  <c r="AL1945" i="3"/>
  <c r="AQ1952" i="3"/>
  <c r="AP1952" i="3"/>
  <c r="AN1952" i="3"/>
  <c r="AR1952" i="3"/>
  <c r="AL1952" i="3"/>
  <c r="AQ1958" i="3"/>
  <c r="AP1958" i="3"/>
  <c r="AN1958" i="3"/>
  <c r="AR1958" i="3"/>
  <c r="AL1958" i="3"/>
  <c r="AJ1825" i="3"/>
  <c r="AJ1827" i="3"/>
  <c r="AJ1829" i="3"/>
  <c r="AJ1831" i="3"/>
  <c r="AJ1833" i="3"/>
  <c r="AJ1835" i="3"/>
  <c r="AJ1837" i="3"/>
  <c r="AJ1839" i="3"/>
  <c r="AJ1841" i="3"/>
  <c r="AJ1843" i="3"/>
  <c r="AJ1845" i="3"/>
  <c r="AJ1847" i="3"/>
  <c r="AJ1849" i="3"/>
  <c r="AJ1851" i="3"/>
  <c r="AJ1853" i="3"/>
  <c r="AJ1855" i="3"/>
  <c r="AJ1857" i="3"/>
  <c r="AJ1859" i="3"/>
  <c r="AN1860" i="3"/>
  <c r="AJ1861" i="3"/>
  <c r="AN1862" i="3"/>
  <c r="AJ1863" i="3"/>
  <c r="AN1864" i="3"/>
  <c r="AN1866" i="3"/>
  <c r="AG1868" i="3"/>
  <c r="AN1868" i="3"/>
  <c r="AG1870" i="3"/>
  <c r="AN1870" i="3"/>
  <c r="AG1872" i="3"/>
  <c r="AN1872" i="3"/>
  <c r="AG1874" i="3"/>
  <c r="AN1874" i="3"/>
  <c r="AG1876" i="3"/>
  <c r="AN1876" i="3"/>
  <c r="AG1878" i="3"/>
  <c r="AN1878" i="3"/>
  <c r="AG1880" i="3"/>
  <c r="AN1880" i="3"/>
  <c r="AG1882" i="3"/>
  <c r="AN1882" i="3"/>
  <c r="AG1884" i="3"/>
  <c r="AN1884" i="3"/>
  <c r="AG1886" i="3"/>
  <c r="AN1886" i="3"/>
  <c r="AG1888" i="3"/>
  <c r="AN1888" i="3"/>
  <c r="AG1890" i="3"/>
  <c r="AN1890" i="3"/>
  <c r="AG1892" i="3"/>
  <c r="AN1892" i="3"/>
  <c r="AG1894" i="3"/>
  <c r="AN1894" i="3"/>
  <c r="AG1896" i="3"/>
  <c r="AN1896" i="3"/>
  <c r="AG1898" i="3"/>
  <c r="AN1898" i="3"/>
  <c r="AG1900" i="3"/>
  <c r="AN1900" i="3"/>
  <c r="AG1902" i="3"/>
  <c r="AN1902" i="3"/>
  <c r="AG1904" i="3"/>
  <c r="AN1904" i="3"/>
  <c r="AG1906" i="3"/>
  <c r="AN1906" i="3"/>
  <c r="AG1908" i="3"/>
  <c r="AN1908" i="3"/>
  <c r="AG1910" i="3"/>
  <c r="AN1910" i="3"/>
  <c r="AG1912" i="3"/>
  <c r="AN1912" i="3"/>
  <c r="AG1914" i="3"/>
  <c r="AN1914" i="3"/>
  <c r="AG1916" i="3"/>
  <c r="AN1916" i="3"/>
  <c r="AG1918" i="3"/>
  <c r="AN1918" i="3"/>
  <c r="AG1920" i="3"/>
  <c r="AN1920" i="3"/>
  <c r="AG1922" i="3"/>
  <c r="AN1922" i="3"/>
  <c r="AG1924" i="3"/>
  <c r="AN1924" i="3"/>
  <c r="AG1926" i="3"/>
  <c r="AN1926" i="3"/>
  <c r="AG1928" i="3"/>
  <c r="AN1928" i="3"/>
  <c r="AG1930" i="3"/>
  <c r="AN1930" i="3"/>
  <c r="AG1932" i="3"/>
  <c r="AN1932" i="3"/>
  <c r="AG1934" i="3"/>
  <c r="AN1934" i="3"/>
  <c r="AN1937" i="3"/>
  <c r="AM1938" i="3"/>
  <c r="AQ1940" i="3"/>
  <c r="AR1940" i="3"/>
  <c r="AL1940" i="3"/>
  <c r="AN1943" i="3"/>
  <c r="AM1944" i="3"/>
  <c r="AQ1946" i="3"/>
  <c r="AR1946" i="3"/>
  <c r="AL1946" i="3"/>
  <c r="AQ1951" i="3"/>
  <c r="AP1951" i="3"/>
  <c r="AN1951" i="3"/>
  <c r="AR1951" i="3"/>
  <c r="AL1951" i="3"/>
  <c r="AQ1957" i="3"/>
  <c r="AP1957" i="3"/>
  <c r="AN1957" i="3"/>
  <c r="AR1957" i="3"/>
  <c r="AL1957" i="3"/>
  <c r="AR1851" i="3"/>
  <c r="AL1851" i="3"/>
  <c r="AR1853" i="3"/>
  <c r="AL1853" i="3"/>
  <c r="AR1855" i="3"/>
  <c r="AL1855" i="3"/>
  <c r="AR1857" i="3"/>
  <c r="AL1857" i="3"/>
  <c r="AR1859" i="3"/>
  <c r="AL1859" i="3"/>
  <c r="AO1860" i="3"/>
  <c r="AR1861" i="3"/>
  <c r="AL1861" i="3"/>
  <c r="AO1862" i="3"/>
  <c r="AR1863" i="3"/>
  <c r="AL1863" i="3"/>
  <c r="AO1864" i="3"/>
  <c r="AR1865" i="3"/>
  <c r="AL1865" i="3"/>
  <c r="AO1866" i="3"/>
  <c r="AR1867" i="3"/>
  <c r="AL1867" i="3"/>
  <c r="AH1868" i="3"/>
  <c r="AO1868" i="3"/>
  <c r="AR1869" i="3"/>
  <c r="AL1869" i="3"/>
  <c r="AH1870" i="3"/>
  <c r="AO1870" i="3"/>
  <c r="AR1871" i="3"/>
  <c r="AL1871" i="3"/>
  <c r="AH1872" i="3"/>
  <c r="AO1872" i="3"/>
  <c r="AR1873" i="3"/>
  <c r="AL1873" i="3"/>
  <c r="AH1874" i="3"/>
  <c r="AO1874" i="3"/>
  <c r="AR1875" i="3"/>
  <c r="AL1875" i="3"/>
  <c r="AH1876" i="3"/>
  <c r="AO1876" i="3"/>
  <c r="AR1877" i="3"/>
  <c r="AL1877" i="3"/>
  <c r="AH1878" i="3"/>
  <c r="AO1878" i="3"/>
  <c r="AR1879" i="3"/>
  <c r="AL1879" i="3"/>
  <c r="AH1880" i="3"/>
  <c r="AO1880" i="3"/>
  <c r="AR1881" i="3"/>
  <c r="AL1881" i="3"/>
  <c r="AH1882" i="3"/>
  <c r="AO1882" i="3"/>
  <c r="AR1883" i="3"/>
  <c r="AL1883" i="3"/>
  <c r="AH1884" i="3"/>
  <c r="AO1884" i="3"/>
  <c r="AR1885" i="3"/>
  <c r="AL1885" i="3"/>
  <c r="AH1886" i="3"/>
  <c r="AO1886" i="3"/>
  <c r="AR1887" i="3"/>
  <c r="AL1887" i="3"/>
  <c r="AH1888" i="3"/>
  <c r="AO1888" i="3"/>
  <c r="AR1889" i="3"/>
  <c r="AL1889" i="3"/>
  <c r="AH1890" i="3"/>
  <c r="AO1890" i="3"/>
  <c r="AR1891" i="3"/>
  <c r="AL1891" i="3"/>
  <c r="AH1892" i="3"/>
  <c r="AO1892" i="3"/>
  <c r="AR1893" i="3"/>
  <c r="AL1893" i="3"/>
  <c r="AH1894" i="3"/>
  <c r="AO1894" i="3"/>
  <c r="AR1895" i="3"/>
  <c r="AL1895" i="3"/>
  <c r="AH1896" i="3"/>
  <c r="AO1896" i="3"/>
  <c r="AR1897" i="3"/>
  <c r="AL1897" i="3"/>
  <c r="AH1898" i="3"/>
  <c r="AO1898" i="3"/>
  <c r="AR1899" i="3"/>
  <c r="AL1899" i="3"/>
  <c r="AH1900" i="3"/>
  <c r="AO1900" i="3"/>
  <c r="AR1901" i="3"/>
  <c r="AL1901" i="3"/>
  <c r="AH1902" i="3"/>
  <c r="AO1902" i="3"/>
  <c r="AR1903" i="3"/>
  <c r="AL1903" i="3"/>
  <c r="AH1904" i="3"/>
  <c r="AO1904" i="3"/>
  <c r="AR1905" i="3"/>
  <c r="AL1905" i="3"/>
  <c r="AH1906" i="3"/>
  <c r="AO1906" i="3"/>
  <c r="AR1907" i="3"/>
  <c r="AL1907" i="3"/>
  <c r="AH1908" i="3"/>
  <c r="AO1908" i="3"/>
  <c r="AR1909" i="3"/>
  <c r="AL1909" i="3"/>
  <c r="AH1910" i="3"/>
  <c r="AO1910" i="3"/>
  <c r="AR1911" i="3"/>
  <c r="AL1911" i="3"/>
  <c r="AH1912" i="3"/>
  <c r="AO1912" i="3"/>
  <c r="AR1913" i="3"/>
  <c r="AL1913" i="3"/>
  <c r="AH1914" i="3"/>
  <c r="AO1914" i="3"/>
  <c r="AR1915" i="3"/>
  <c r="AL1915" i="3"/>
  <c r="AH1916" i="3"/>
  <c r="AO1916" i="3"/>
  <c r="AR1917" i="3"/>
  <c r="AL1917" i="3"/>
  <c r="AH1918" i="3"/>
  <c r="AO1918" i="3"/>
  <c r="AR1919" i="3"/>
  <c r="AL1919" i="3"/>
  <c r="AH1920" i="3"/>
  <c r="AO1920" i="3"/>
  <c r="AR1921" i="3"/>
  <c r="AL1921" i="3"/>
  <c r="AH1922" i="3"/>
  <c r="AO1922" i="3"/>
  <c r="AR1923" i="3"/>
  <c r="AL1923" i="3"/>
  <c r="AH1924" i="3"/>
  <c r="AO1924" i="3"/>
  <c r="AR1925" i="3"/>
  <c r="AL1925" i="3"/>
  <c r="AH1926" i="3"/>
  <c r="AO1926" i="3"/>
  <c r="AR1927" i="3"/>
  <c r="AL1927" i="3"/>
  <c r="AH1928" i="3"/>
  <c r="AO1928" i="3"/>
  <c r="AR1929" i="3"/>
  <c r="AL1929" i="3"/>
  <c r="AH1930" i="3"/>
  <c r="AO1930" i="3"/>
  <c r="AR1931" i="3"/>
  <c r="AL1931" i="3"/>
  <c r="AH1932" i="3"/>
  <c r="AO1932" i="3"/>
  <c r="AR1933" i="3"/>
  <c r="AL1933" i="3"/>
  <c r="AH1934" i="3"/>
  <c r="AO1934" i="3"/>
  <c r="AR1935" i="3"/>
  <c r="AL1935" i="3"/>
  <c r="AO1937" i="3"/>
  <c r="AN1938" i="3"/>
  <c r="AM1939" i="3"/>
  <c r="AQ1941" i="3"/>
  <c r="AR1941" i="3"/>
  <c r="AL1941" i="3"/>
  <c r="AO1943" i="3"/>
  <c r="AN1944" i="3"/>
  <c r="AM1945" i="3"/>
  <c r="AQ1947" i="3"/>
  <c r="AR1947" i="3"/>
  <c r="AL1947" i="3"/>
  <c r="AQ1950" i="3"/>
  <c r="AP1950" i="3"/>
  <c r="AN1950" i="3"/>
  <c r="AR1950" i="3"/>
  <c r="AL1950" i="3"/>
  <c r="AM1954" i="3"/>
  <c r="AQ1956" i="3"/>
  <c r="AP1956" i="3"/>
  <c r="AN1956" i="3"/>
  <c r="AR1956" i="3"/>
  <c r="AL1956" i="3"/>
  <c r="AM1960" i="3"/>
  <c r="AF1936" i="3"/>
  <c r="AF1937" i="3"/>
  <c r="AF1938" i="3"/>
  <c r="AF1939" i="3"/>
  <c r="AF1940" i="3"/>
  <c r="AF1941" i="3"/>
  <c r="AF1942" i="3"/>
  <c r="AF1943" i="3"/>
  <c r="AF1944" i="3"/>
  <c r="AF1945" i="3"/>
  <c r="AF1946" i="3"/>
  <c r="AF1947" i="3"/>
  <c r="AF1948" i="3"/>
  <c r="AF1949" i="3"/>
  <c r="AF1950" i="3"/>
  <c r="AF1951" i="3"/>
  <c r="AF1952" i="3"/>
  <c r="AF1953" i="3"/>
  <c r="AF1954" i="3"/>
  <c r="AF1955" i="3"/>
  <c r="AF1956" i="3"/>
  <c r="AF1957" i="3"/>
  <c r="AF1958" i="3"/>
  <c r="AF1959" i="3"/>
  <c r="AF1960" i="3"/>
  <c r="AF1961" i="3"/>
  <c r="AL1961" i="3"/>
  <c r="AR1961" i="3"/>
  <c r="AF1962" i="3"/>
  <c r="AL1962" i="3"/>
  <c r="AR1962" i="3"/>
  <c r="AF1963" i="3"/>
  <c r="AL1963" i="3"/>
  <c r="AR1963" i="3"/>
  <c r="AF1964" i="3"/>
  <c r="AL1964" i="3"/>
  <c r="AR1964" i="3"/>
  <c r="AF1965" i="3"/>
  <c r="AL1965" i="3"/>
  <c r="AR1965" i="3"/>
  <c r="AF1966" i="3"/>
  <c r="AL1966" i="3"/>
  <c r="AR1966" i="3"/>
  <c r="AF1967" i="3"/>
  <c r="AL1967" i="3"/>
  <c r="AR1967" i="3"/>
  <c r="AF1968" i="3"/>
  <c r="AL1968" i="3"/>
  <c r="AR1968" i="3"/>
  <c r="AF1969" i="3"/>
  <c r="AL1969" i="3"/>
  <c r="AR1969" i="3"/>
  <c r="AF1970" i="3"/>
  <c r="AL1970" i="3"/>
  <c r="AR1970" i="3"/>
  <c r="AF1971" i="3"/>
  <c r="AL1971" i="3"/>
  <c r="AR1971" i="3"/>
  <c r="AF1972" i="3"/>
  <c r="AL1972" i="3"/>
  <c r="AR1972" i="3"/>
  <c r="AF1973" i="3"/>
  <c r="AL1973" i="3"/>
  <c r="AR1973" i="3"/>
  <c r="AF1974" i="3"/>
  <c r="AL1974" i="3"/>
  <c r="AR1974" i="3"/>
  <c r="AF1975" i="3"/>
  <c r="AL1975" i="3"/>
  <c r="AR1975" i="3"/>
  <c r="AF1976" i="3"/>
  <c r="AL1976" i="3"/>
  <c r="AR1976" i="3"/>
  <c r="AF1977" i="3"/>
  <c r="AL1977" i="3"/>
  <c r="AR1977" i="3"/>
  <c r="AF1978" i="3"/>
  <c r="AL1978" i="3"/>
  <c r="AR1978" i="3"/>
  <c r="AF1979" i="3"/>
  <c r="AL1979" i="3"/>
  <c r="AR1979" i="3"/>
  <c r="AF1980" i="3"/>
  <c r="AL1980" i="3"/>
  <c r="AR1980" i="3"/>
  <c r="AF1981" i="3"/>
  <c r="AL1981" i="3"/>
  <c r="AR1981" i="3"/>
  <c r="AF1982" i="3"/>
  <c r="AL1982" i="3"/>
  <c r="AR1982" i="3"/>
  <c r="AF1983" i="3"/>
  <c r="AL1983" i="3"/>
  <c r="AR1983" i="3"/>
  <c r="AF1984" i="3"/>
  <c r="AL1984" i="3"/>
  <c r="AR1984" i="3"/>
  <c r="AF1985" i="3"/>
  <c r="AL1985" i="3"/>
  <c r="AR1985" i="3"/>
  <c r="AF1986" i="3"/>
  <c r="AL1986" i="3"/>
  <c r="AR1986" i="3"/>
  <c r="AF1987" i="3"/>
  <c r="AL1987" i="3"/>
  <c r="AR1987" i="3"/>
  <c r="AF1988" i="3"/>
  <c r="AL1988" i="3"/>
  <c r="AR1988" i="3"/>
  <c r="AF1989" i="3"/>
  <c r="AL1989" i="3"/>
  <c r="AR1989" i="3"/>
  <c r="AF1990" i="3"/>
  <c r="AL1990" i="3"/>
  <c r="AR1990" i="3"/>
  <c r="AF1991" i="3"/>
  <c r="AL1991" i="3"/>
  <c r="AR1991" i="3"/>
  <c r="AF1992" i="3"/>
  <c r="AL1992" i="3"/>
  <c r="AR1992" i="3"/>
  <c r="AF1993" i="3"/>
  <c r="AL1993" i="3"/>
  <c r="AR1993" i="3"/>
  <c r="AF1994" i="3"/>
  <c r="AL1994" i="3"/>
  <c r="AR1994" i="3"/>
  <c r="AF1995" i="3"/>
  <c r="AL1995" i="3"/>
  <c r="AR1995" i="3"/>
  <c r="AF1996" i="3"/>
  <c r="AL1996" i="3"/>
  <c r="AR1996" i="3"/>
  <c r="AF1997" i="3"/>
  <c r="AL1997" i="3"/>
  <c r="AR1997" i="3"/>
  <c r="AF1998" i="3"/>
  <c r="AL1998" i="3"/>
  <c r="AR1998" i="3"/>
  <c r="AF1999" i="3"/>
  <c r="AL1999" i="3"/>
  <c r="AR1999" i="3"/>
  <c r="AF2000" i="3"/>
  <c r="AL2000" i="3"/>
  <c r="AR2000" i="3"/>
  <c r="AF2001" i="3"/>
  <c r="AL2001" i="3"/>
  <c r="AR2001" i="3"/>
  <c r="AF2002" i="3"/>
  <c r="AL2002" i="3"/>
  <c r="AR2002" i="3"/>
  <c r="AF2003" i="3"/>
  <c r="AL2003" i="3"/>
  <c r="AR2003" i="3"/>
  <c r="AF2004" i="3"/>
  <c r="AL2004" i="3"/>
  <c r="AR2004" i="3"/>
  <c r="AF2005" i="3"/>
  <c r="AL2005" i="3"/>
  <c r="AR2005" i="3"/>
  <c r="AF2006" i="3"/>
  <c r="AL2006" i="3"/>
  <c r="AR2006" i="3"/>
  <c r="AF2007" i="3"/>
  <c r="AL2007" i="3"/>
  <c r="AR2007" i="3"/>
  <c r="AF2008" i="3"/>
  <c r="AL2008" i="3"/>
  <c r="AR2008" i="3"/>
  <c r="AF2009" i="3"/>
  <c r="AL2009" i="3"/>
  <c r="AR2009" i="3"/>
  <c r="AF2010" i="3"/>
  <c r="AL2010" i="3"/>
  <c r="AR2010" i="3"/>
  <c r="AF2011" i="3"/>
  <c r="AL2011" i="3"/>
  <c r="AR2011" i="3"/>
  <c r="AF2012" i="3"/>
  <c r="AL2012" i="3"/>
  <c r="AR2012" i="3"/>
  <c r="AF2013" i="3"/>
  <c r="AL2013" i="3"/>
  <c r="AR2013" i="3"/>
  <c r="AF2014" i="3"/>
  <c r="AL2014" i="3"/>
  <c r="AR2014" i="3"/>
  <c r="AF2015" i="3"/>
  <c r="AL2015" i="3"/>
  <c r="AR2015" i="3"/>
  <c r="AF2016" i="3"/>
  <c r="AL2016" i="3"/>
  <c r="AR2016" i="3"/>
  <c r="AF2017" i="3"/>
  <c r="AL2017" i="3"/>
  <c r="AR2017" i="3"/>
  <c r="AF2018" i="3"/>
  <c r="AL2018" i="3"/>
  <c r="AR2018" i="3"/>
  <c r="AF2019" i="3"/>
  <c r="AL2019" i="3"/>
  <c r="AR2019" i="3"/>
  <c r="AF2020" i="3"/>
  <c r="AL2020" i="3"/>
  <c r="AR2020" i="3"/>
  <c r="AF2021" i="3"/>
  <c r="AL2021" i="3"/>
  <c r="AR2021" i="3"/>
  <c r="AF2022" i="3"/>
  <c r="AL2022" i="3"/>
  <c r="AR2022" i="3"/>
  <c r="AF2023" i="3"/>
  <c r="AL2023" i="3"/>
  <c r="AR2023" i="3"/>
  <c r="AF2024" i="3"/>
  <c r="AL2024" i="3"/>
  <c r="AR2024" i="3"/>
  <c r="AF2025" i="3"/>
  <c r="AL2025" i="3"/>
  <c r="AR2025" i="3"/>
  <c r="AF2026" i="3"/>
  <c r="AL2026" i="3"/>
  <c r="AR2026" i="3"/>
  <c r="AF2027" i="3"/>
  <c r="AM2027" i="3"/>
  <c r="AT2027" i="3"/>
  <c r="BA2027" i="3"/>
  <c r="AI2028" i="3"/>
  <c r="AQ2028" i="3"/>
  <c r="AF2029" i="3"/>
  <c r="AM2029" i="3"/>
  <c r="AT2029" i="3"/>
  <c r="BA2029" i="3"/>
  <c r="AI2030" i="3"/>
  <c r="AQ2030" i="3"/>
  <c r="AV2030" i="3"/>
  <c r="AY2030" i="3"/>
  <c r="AV2032" i="3"/>
  <c r="AY2032" i="3"/>
  <c r="AV2034" i="3"/>
  <c r="AY2034" i="3"/>
  <c r="AJ2038" i="3"/>
  <c r="AK2038" i="3"/>
  <c r="AG2038" i="3"/>
  <c r="AT2039" i="3"/>
  <c r="AJ2040" i="3"/>
  <c r="AK2040" i="3"/>
  <c r="AG2040" i="3"/>
  <c r="AO2040" i="3"/>
  <c r="AZ2040" i="3"/>
  <c r="AT2041" i="3"/>
  <c r="AJ2042" i="3"/>
  <c r="AK2042" i="3"/>
  <c r="AG2042" i="3"/>
  <c r="BA2042" i="3"/>
  <c r="AM2043" i="3"/>
  <c r="AV2045" i="3"/>
  <c r="AU2045" i="3"/>
  <c r="AY2045" i="3"/>
  <c r="AW2045" i="3"/>
  <c r="AJ2047" i="3"/>
  <c r="AG2047" i="3"/>
  <c r="AK2047" i="3"/>
  <c r="AH2047" i="3"/>
  <c r="AP2047" i="3"/>
  <c r="AN2047" i="3"/>
  <c r="AR2047" i="3"/>
  <c r="AO2047" i="3"/>
  <c r="AV2048" i="3"/>
  <c r="AY2048" i="3"/>
  <c r="AU2048" i="3"/>
  <c r="AZ2048" i="3"/>
  <c r="AL2049" i="3"/>
  <c r="AZ2049" i="3"/>
  <c r="AT2052" i="3"/>
  <c r="AT2054" i="3"/>
  <c r="AT2056" i="3"/>
  <c r="AT2058" i="3"/>
  <c r="AT2060" i="3"/>
  <c r="AT2062" i="3"/>
  <c r="AV2069" i="3"/>
  <c r="AU2069" i="3"/>
  <c r="BA2069" i="3"/>
  <c r="AT2069" i="3"/>
  <c r="AY2069" i="3"/>
  <c r="AW2069" i="3"/>
  <c r="AU2027" i="3"/>
  <c r="AU2029" i="3"/>
  <c r="AV2044" i="3"/>
  <c r="AY2044" i="3"/>
  <c r="AU2044" i="3"/>
  <c r="AZ2044" i="3"/>
  <c r="AT2046" i="3"/>
  <c r="AM2049" i="3"/>
  <c r="BA2049" i="3"/>
  <c r="AJ2051" i="3"/>
  <c r="AG2051" i="3"/>
  <c r="AK2051" i="3"/>
  <c r="AH2051" i="3"/>
  <c r="AP2051" i="3"/>
  <c r="AN2051" i="3"/>
  <c r="AR2051" i="3"/>
  <c r="AO2051" i="3"/>
  <c r="AV2053" i="3"/>
  <c r="AU2053" i="3"/>
  <c r="AY2053" i="3"/>
  <c r="AW2053" i="3"/>
  <c r="AV2055" i="3"/>
  <c r="AU2055" i="3"/>
  <c r="AY2055" i="3"/>
  <c r="AW2055" i="3"/>
  <c r="AV2057" i="3"/>
  <c r="AU2057" i="3"/>
  <c r="AY2057" i="3"/>
  <c r="AW2057" i="3"/>
  <c r="AV2059" i="3"/>
  <c r="AU2059" i="3"/>
  <c r="AY2059" i="3"/>
  <c r="AW2059" i="3"/>
  <c r="AV2061" i="3"/>
  <c r="AU2061" i="3"/>
  <c r="AY2061" i="3"/>
  <c r="AW2061" i="3"/>
  <c r="AV2063" i="3"/>
  <c r="AU2063" i="3"/>
  <c r="AY2063" i="3"/>
  <c r="AW2063" i="3"/>
  <c r="AV2065" i="3"/>
  <c r="AU2065" i="3"/>
  <c r="AY2065" i="3"/>
  <c r="AW2065" i="3"/>
  <c r="AL2067" i="3"/>
  <c r="AJ2069" i="3"/>
  <c r="AG2069" i="3"/>
  <c r="AF2069" i="3"/>
  <c r="AK2069" i="3"/>
  <c r="AH2069" i="3"/>
  <c r="AP2071" i="3"/>
  <c r="AN2071" i="3"/>
  <c r="AM2071" i="3"/>
  <c r="AR2071" i="3"/>
  <c r="AO2071" i="3"/>
  <c r="AL2073" i="3"/>
  <c r="AJ2075" i="3"/>
  <c r="AG2075" i="3"/>
  <c r="AF2075" i="3"/>
  <c r="AK2075" i="3"/>
  <c r="AI2075" i="3"/>
  <c r="AH2075" i="3"/>
  <c r="AJ2077" i="3"/>
  <c r="AG2077" i="3"/>
  <c r="AF2077" i="3"/>
  <c r="AK2077" i="3"/>
  <c r="AI2077" i="3"/>
  <c r="AH2077" i="3"/>
  <c r="AJ2079" i="3"/>
  <c r="AG2079" i="3"/>
  <c r="AF2079" i="3"/>
  <c r="AK2079" i="3"/>
  <c r="AI2079" i="3"/>
  <c r="AH2079" i="3"/>
  <c r="AN1961" i="3"/>
  <c r="AN1962" i="3"/>
  <c r="AN1963" i="3"/>
  <c r="AN1964" i="3"/>
  <c r="AN1965" i="3"/>
  <c r="AN1966" i="3"/>
  <c r="AN1967" i="3"/>
  <c r="AN1968" i="3"/>
  <c r="AN1969" i="3"/>
  <c r="AN1970" i="3"/>
  <c r="AN1971" i="3"/>
  <c r="AN1972" i="3"/>
  <c r="AN1973" i="3"/>
  <c r="AN1974" i="3"/>
  <c r="AN1975" i="3"/>
  <c r="AN1976" i="3"/>
  <c r="AN1977" i="3"/>
  <c r="AN1978" i="3"/>
  <c r="AN1979" i="3"/>
  <c r="AN1980" i="3"/>
  <c r="AN1981" i="3"/>
  <c r="AN1982" i="3"/>
  <c r="AN1983" i="3"/>
  <c r="AN1984" i="3"/>
  <c r="AN1985" i="3"/>
  <c r="AN1986" i="3"/>
  <c r="AN1987" i="3"/>
  <c r="AN1988" i="3"/>
  <c r="AN1989" i="3"/>
  <c r="AN1990" i="3"/>
  <c r="AN1991" i="3"/>
  <c r="AN1992" i="3"/>
  <c r="AN1993" i="3"/>
  <c r="AN1994" i="3"/>
  <c r="AN1995" i="3"/>
  <c r="AN1996" i="3"/>
  <c r="AN1997" i="3"/>
  <c r="AN1998" i="3"/>
  <c r="AN1999" i="3"/>
  <c r="AN2000" i="3"/>
  <c r="AN2001" i="3"/>
  <c r="AN2002" i="3"/>
  <c r="AN2003" i="3"/>
  <c r="AN2004" i="3"/>
  <c r="AN2005" i="3"/>
  <c r="AN2006" i="3"/>
  <c r="AN2007" i="3"/>
  <c r="AN2008" i="3"/>
  <c r="AN2009" i="3"/>
  <c r="AN2010" i="3"/>
  <c r="AN2011" i="3"/>
  <c r="AN2012" i="3"/>
  <c r="AN2013" i="3"/>
  <c r="AN2014" i="3"/>
  <c r="AN2015" i="3"/>
  <c r="AN2016" i="3"/>
  <c r="AN2017" i="3"/>
  <c r="AN2018" i="3"/>
  <c r="AN2019" i="3"/>
  <c r="AN2020" i="3"/>
  <c r="AN2021" i="3"/>
  <c r="AN2022" i="3"/>
  <c r="AN2023" i="3"/>
  <c r="AN2024" i="3"/>
  <c r="AN2025" i="3"/>
  <c r="AN2026" i="3"/>
  <c r="AW2027" i="3"/>
  <c r="AW2029" i="3"/>
  <c r="AP2031" i="3"/>
  <c r="AN2031" i="3"/>
  <c r="AP2032" i="3"/>
  <c r="AR2032" i="3"/>
  <c r="AP2033" i="3"/>
  <c r="AN2033" i="3"/>
  <c r="AP2034" i="3"/>
  <c r="AR2034" i="3"/>
  <c r="AP2035" i="3"/>
  <c r="AN2035" i="3"/>
  <c r="AP2036" i="3"/>
  <c r="AR2036" i="3"/>
  <c r="AV2037" i="3"/>
  <c r="AU2037" i="3"/>
  <c r="AY2037" i="3"/>
  <c r="AP2038" i="3"/>
  <c r="AR2038" i="3"/>
  <c r="AN2038" i="3"/>
  <c r="AV2039" i="3"/>
  <c r="AU2039" i="3"/>
  <c r="AY2039" i="3"/>
  <c r="AP2040" i="3"/>
  <c r="AR2040" i="3"/>
  <c r="AN2040" i="3"/>
  <c r="AV2041" i="3"/>
  <c r="AU2041" i="3"/>
  <c r="AY2041" i="3"/>
  <c r="AJ2043" i="3"/>
  <c r="AG2043" i="3"/>
  <c r="AK2043" i="3"/>
  <c r="AH2043" i="3"/>
  <c r="AP2043" i="3"/>
  <c r="AN2043" i="3"/>
  <c r="AR2043" i="3"/>
  <c r="AO2043" i="3"/>
  <c r="AV2047" i="3"/>
  <c r="AU2047" i="3"/>
  <c r="AY2047" i="3"/>
  <c r="AW2047" i="3"/>
  <c r="AV2052" i="3"/>
  <c r="AY2052" i="3"/>
  <c r="AU2052" i="3"/>
  <c r="AZ2052" i="3"/>
  <c r="AV2054" i="3"/>
  <c r="AY2054" i="3"/>
  <c r="AU2054" i="3"/>
  <c r="AZ2054" i="3"/>
  <c r="AV2056" i="3"/>
  <c r="AY2056" i="3"/>
  <c r="AU2056" i="3"/>
  <c r="AZ2056" i="3"/>
  <c r="AV2058" i="3"/>
  <c r="AY2058" i="3"/>
  <c r="AU2058" i="3"/>
  <c r="AZ2058" i="3"/>
  <c r="AV2060" i="3"/>
  <c r="AY2060" i="3"/>
  <c r="AU2060" i="3"/>
  <c r="AZ2060" i="3"/>
  <c r="AV2062" i="3"/>
  <c r="AY2062" i="3"/>
  <c r="AU2062" i="3"/>
  <c r="AZ2062" i="3"/>
  <c r="AV2064" i="3"/>
  <c r="AY2064" i="3"/>
  <c r="AU2064" i="3"/>
  <c r="AZ2064" i="3"/>
  <c r="AZ2065" i="3"/>
  <c r="AI2069" i="3"/>
  <c r="AV2071" i="3"/>
  <c r="AU2071" i="3"/>
  <c r="BA2071" i="3"/>
  <c r="AT2071" i="3"/>
  <c r="AY2071" i="3"/>
  <c r="AW2071" i="3"/>
  <c r="AJ2037" i="3"/>
  <c r="AG2037" i="3"/>
  <c r="AK2037" i="3"/>
  <c r="AJ2039" i="3"/>
  <c r="AG2039" i="3"/>
  <c r="AK2039" i="3"/>
  <c r="AJ2041" i="3"/>
  <c r="AG2041" i="3"/>
  <c r="AK2041" i="3"/>
  <c r="AV2046" i="3"/>
  <c r="AY2046" i="3"/>
  <c r="AU2046" i="3"/>
  <c r="AZ2046" i="3"/>
  <c r="AJ2049" i="3"/>
  <c r="AG2049" i="3"/>
  <c r="AK2049" i="3"/>
  <c r="AH2049" i="3"/>
  <c r="AP2049" i="3"/>
  <c r="AN2049" i="3"/>
  <c r="AR2049" i="3"/>
  <c r="AO2049" i="3"/>
  <c r="AV2051" i="3"/>
  <c r="AU2051" i="3"/>
  <c r="AY2051" i="3"/>
  <c r="AW2051" i="3"/>
  <c r="AP2067" i="3"/>
  <c r="AN2067" i="3"/>
  <c r="AM2067" i="3"/>
  <c r="AR2067" i="3"/>
  <c r="AO2067" i="3"/>
  <c r="AJ2071" i="3"/>
  <c r="AG2071" i="3"/>
  <c r="AF2071" i="3"/>
  <c r="AK2071" i="3"/>
  <c r="AH2071" i="3"/>
  <c r="AP2073" i="3"/>
  <c r="AN2073" i="3"/>
  <c r="AM2073" i="3"/>
  <c r="AR2073" i="3"/>
  <c r="AO2073" i="3"/>
  <c r="AP2075" i="3"/>
  <c r="AN2075" i="3"/>
  <c r="AM2075" i="3"/>
  <c r="AR2075" i="3"/>
  <c r="AQ2075" i="3"/>
  <c r="AO2075" i="3"/>
  <c r="AP2077" i="3"/>
  <c r="AN2077" i="3"/>
  <c r="AM2077" i="3"/>
  <c r="AR2077" i="3"/>
  <c r="AQ2077" i="3"/>
  <c r="AO2077" i="3"/>
  <c r="AP2079" i="3"/>
  <c r="AN2079" i="3"/>
  <c r="AM2079" i="3"/>
  <c r="AR2079" i="3"/>
  <c r="AQ2079" i="3"/>
  <c r="AO2079" i="3"/>
  <c r="AP1961" i="3"/>
  <c r="AP1962" i="3"/>
  <c r="AP1963" i="3"/>
  <c r="AP1964" i="3"/>
  <c r="AP1965" i="3"/>
  <c r="AP1966" i="3"/>
  <c r="AP1967" i="3"/>
  <c r="AP1968" i="3"/>
  <c r="AP1969" i="3"/>
  <c r="AP1970" i="3"/>
  <c r="AP1971" i="3"/>
  <c r="AP1972" i="3"/>
  <c r="AP1973" i="3"/>
  <c r="AP1974" i="3"/>
  <c r="AP1975" i="3"/>
  <c r="AP1976" i="3"/>
  <c r="AP1977" i="3"/>
  <c r="AP1978" i="3"/>
  <c r="AP1979" i="3"/>
  <c r="AP1980" i="3"/>
  <c r="AP1981" i="3"/>
  <c r="AP1982" i="3"/>
  <c r="AP1983" i="3"/>
  <c r="AP1984" i="3"/>
  <c r="AP1985" i="3"/>
  <c r="AP1986" i="3"/>
  <c r="AP1987" i="3"/>
  <c r="AP1988" i="3"/>
  <c r="AP1989" i="3"/>
  <c r="AP1990" i="3"/>
  <c r="AP1991" i="3"/>
  <c r="AP1992" i="3"/>
  <c r="AP1993" i="3"/>
  <c r="AP1994" i="3"/>
  <c r="AP1995" i="3"/>
  <c r="AP1996" i="3"/>
  <c r="AP1997" i="3"/>
  <c r="AP1998" i="3"/>
  <c r="AP1999" i="3"/>
  <c r="AP2000" i="3"/>
  <c r="AP2001" i="3"/>
  <c r="AP2002" i="3"/>
  <c r="AP2003" i="3"/>
  <c r="AP2004" i="3"/>
  <c r="AP2005" i="3"/>
  <c r="AP2006" i="3"/>
  <c r="AP2007" i="3"/>
  <c r="AP2008" i="3"/>
  <c r="AP2009" i="3"/>
  <c r="AP2010" i="3"/>
  <c r="AP2011" i="3"/>
  <c r="AP2012" i="3"/>
  <c r="AP2013" i="3"/>
  <c r="AP2014" i="3"/>
  <c r="AP2015" i="3"/>
  <c r="AP2016" i="3"/>
  <c r="AP2017" i="3"/>
  <c r="AP2018" i="3"/>
  <c r="AP2019" i="3"/>
  <c r="AP2020" i="3"/>
  <c r="AP2021" i="3"/>
  <c r="AP2022" i="3"/>
  <c r="AP2023" i="3"/>
  <c r="AP2024" i="3"/>
  <c r="AP2025" i="3"/>
  <c r="AP2026" i="3"/>
  <c r="AY2027" i="3"/>
  <c r="AG2028" i="3"/>
  <c r="AN2028" i="3"/>
  <c r="AY2029" i="3"/>
  <c r="AG2030" i="3"/>
  <c r="AN2030" i="3"/>
  <c r="AJ2031" i="3"/>
  <c r="AG2031" i="3"/>
  <c r="AM2031" i="3"/>
  <c r="AJ2032" i="3"/>
  <c r="AK2032" i="3"/>
  <c r="AM2032" i="3"/>
  <c r="AJ2033" i="3"/>
  <c r="AG2033" i="3"/>
  <c r="AM2033" i="3"/>
  <c r="AJ2034" i="3"/>
  <c r="AK2034" i="3"/>
  <c r="AM2034" i="3"/>
  <c r="AJ2035" i="3"/>
  <c r="AG2035" i="3"/>
  <c r="AM2035" i="3"/>
  <c r="AJ2036" i="3"/>
  <c r="AK2036" i="3"/>
  <c r="AM2036" i="3"/>
  <c r="AF2037" i="3"/>
  <c r="BA2037" i="3"/>
  <c r="AL2038" i="3"/>
  <c r="AF2039" i="3"/>
  <c r="BA2039" i="3"/>
  <c r="AL2040" i="3"/>
  <c r="AF2041" i="3"/>
  <c r="BA2041" i="3"/>
  <c r="AI2043" i="3"/>
  <c r="AV2043" i="3"/>
  <c r="AU2043" i="3"/>
  <c r="AY2043" i="3"/>
  <c r="AW2043" i="3"/>
  <c r="AJ2045" i="3"/>
  <c r="AG2045" i="3"/>
  <c r="AK2045" i="3"/>
  <c r="AH2045" i="3"/>
  <c r="AP2045" i="3"/>
  <c r="AN2045" i="3"/>
  <c r="AR2045" i="3"/>
  <c r="AO2045" i="3"/>
  <c r="BA2046" i="3"/>
  <c r="BA2047" i="3"/>
  <c r="AF2049" i="3"/>
  <c r="AV2050" i="3"/>
  <c r="AY2050" i="3"/>
  <c r="AU2050" i="3"/>
  <c r="AZ2050" i="3"/>
  <c r="AL2051" i="3"/>
  <c r="AZ2051" i="3"/>
  <c r="AV2067" i="3"/>
  <c r="AU2067" i="3"/>
  <c r="BA2067" i="3"/>
  <c r="AT2067" i="3"/>
  <c r="AY2067" i="3"/>
  <c r="AW2067" i="3"/>
  <c r="AI2071" i="3"/>
  <c r="AV2073" i="3"/>
  <c r="AU2073" i="3"/>
  <c r="BA2073" i="3"/>
  <c r="AT2073" i="3"/>
  <c r="AY2073" i="3"/>
  <c r="AW2073" i="3"/>
  <c r="AZ2027" i="3"/>
  <c r="AH2028" i="3"/>
  <c r="AO2028" i="3"/>
  <c r="AZ2029" i="3"/>
  <c r="AH2030" i="3"/>
  <c r="AO2030" i="3"/>
  <c r="AF2031" i="3"/>
  <c r="AO2031" i="3"/>
  <c r="AV2031" i="3"/>
  <c r="AU2031" i="3"/>
  <c r="AF2032" i="3"/>
  <c r="AN2032" i="3"/>
  <c r="AF2033" i="3"/>
  <c r="AO2033" i="3"/>
  <c r="AV2033" i="3"/>
  <c r="AU2033" i="3"/>
  <c r="AF2034" i="3"/>
  <c r="AN2034" i="3"/>
  <c r="AF2035" i="3"/>
  <c r="AO2035" i="3"/>
  <c r="AV2035" i="3"/>
  <c r="AU2035" i="3"/>
  <c r="AF2036" i="3"/>
  <c r="AN2036" i="3"/>
  <c r="AV2036" i="3"/>
  <c r="AY2036" i="3"/>
  <c r="AU2036" i="3"/>
  <c r="AH2037" i="3"/>
  <c r="AP2037" i="3"/>
  <c r="AN2037" i="3"/>
  <c r="AR2037" i="3"/>
  <c r="AM2038" i="3"/>
  <c r="AV2038" i="3"/>
  <c r="AY2038" i="3"/>
  <c r="AU2038" i="3"/>
  <c r="AH2039" i="3"/>
  <c r="AP2039" i="3"/>
  <c r="AN2039" i="3"/>
  <c r="AR2039" i="3"/>
  <c r="AM2040" i="3"/>
  <c r="AV2040" i="3"/>
  <c r="AY2040" i="3"/>
  <c r="AU2040" i="3"/>
  <c r="AH2041" i="3"/>
  <c r="AP2041" i="3"/>
  <c r="AN2041" i="3"/>
  <c r="AR2041" i="3"/>
  <c r="AV2042" i="3"/>
  <c r="AY2042" i="3"/>
  <c r="AU2042" i="3"/>
  <c r="AZ2042" i="3"/>
  <c r="AL2043" i="3"/>
  <c r="AT2044" i="3"/>
  <c r="AI2049" i="3"/>
  <c r="AV2049" i="3"/>
  <c r="AU2049" i="3"/>
  <c r="AY2049" i="3"/>
  <c r="AW2049" i="3"/>
  <c r="BA2051" i="3"/>
  <c r="AJ2053" i="3"/>
  <c r="AG2053" i="3"/>
  <c r="AK2053" i="3"/>
  <c r="AH2053" i="3"/>
  <c r="AP2053" i="3"/>
  <c r="AN2053" i="3"/>
  <c r="AR2053" i="3"/>
  <c r="AO2053" i="3"/>
  <c r="AJ2055" i="3"/>
  <c r="AG2055" i="3"/>
  <c r="AK2055" i="3"/>
  <c r="AH2055" i="3"/>
  <c r="AP2055" i="3"/>
  <c r="AN2055" i="3"/>
  <c r="AR2055" i="3"/>
  <c r="AO2055" i="3"/>
  <c r="AJ2057" i="3"/>
  <c r="AG2057" i="3"/>
  <c r="AK2057" i="3"/>
  <c r="AH2057" i="3"/>
  <c r="AP2057" i="3"/>
  <c r="AN2057" i="3"/>
  <c r="AR2057" i="3"/>
  <c r="AO2057" i="3"/>
  <c r="AJ2059" i="3"/>
  <c r="AG2059" i="3"/>
  <c r="AK2059" i="3"/>
  <c r="AH2059" i="3"/>
  <c r="AP2059" i="3"/>
  <c r="AN2059" i="3"/>
  <c r="AR2059" i="3"/>
  <c r="AO2059" i="3"/>
  <c r="AJ2061" i="3"/>
  <c r="AG2061" i="3"/>
  <c r="AK2061" i="3"/>
  <c r="AH2061" i="3"/>
  <c r="AP2061" i="3"/>
  <c r="AN2061" i="3"/>
  <c r="AR2061" i="3"/>
  <c r="AO2061" i="3"/>
  <c r="AJ2063" i="3"/>
  <c r="AG2063" i="3"/>
  <c r="AK2063" i="3"/>
  <c r="AH2063" i="3"/>
  <c r="AP2063" i="3"/>
  <c r="AN2063" i="3"/>
  <c r="AR2063" i="3"/>
  <c r="AO2063" i="3"/>
  <c r="AJ2065" i="3"/>
  <c r="AG2065" i="3"/>
  <c r="AK2065" i="3"/>
  <c r="AH2065" i="3"/>
  <c r="AP2065" i="3"/>
  <c r="AN2065" i="3"/>
  <c r="AR2065" i="3"/>
  <c r="AO2065" i="3"/>
  <c r="AJ2067" i="3"/>
  <c r="AG2067" i="3"/>
  <c r="AF2067" i="3"/>
  <c r="AK2067" i="3"/>
  <c r="AH2067" i="3"/>
  <c r="AZ2067" i="3"/>
  <c r="AP2069" i="3"/>
  <c r="AN2069" i="3"/>
  <c r="AM2069" i="3"/>
  <c r="AR2069" i="3"/>
  <c r="AO2069" i="3"/>
  <c r="AL2071" i="3"/>
  <c r="AJ2073" i="3"/>
  <c r="AG2073" i="3"/>
  <c r="AF2073" i="3"/>
  <c r="AK2073" i="3"/>
  <c r="AH2073" i="3"/>
  <c r="AZ2073" i="3"/>
  <c r="AZ2066" i="3"/>
  <c r="AZ2068" i="3"/>
  <c r="AZ2070" i="3"/>
  <c r="AZ2072" i="3"/>
  <c r="AZ2074" i="3"/>
  <c r="AW2075" i="3"/>
  <c r="AZ2076" i="3"/>
  <c r="AW2077" i="3"/>
  <c r="AZ2078" i="3"/>
  <c r="AW2079" i="3"/>
  <c r="AZ2080" i="3"/>
  <c r="AH2081" i="3"/>
  <c r="AO2081" i="3"/>
  <c r="AW2081" i="3"/>
  <c r="AZ2082" i="3"/>
  <c r="AH2083" i="3"/>
  <c r="AO2083" i="3"/>
  <c r="AW2083" i="3"/>
  <c r="AZ2084" i="3"/>
  <c r="AH2085" i="3"/>
  <c r="AO2085" i="3"/>
  <c r="AW2085" i="3"/>
  <c r="AZ2086" i="3"/>
  <c r="AH2087" i="3"/>
  <c r="AO2087" i="3"/>
  <c r="AW2087" i="3"/>
  <c r="AZ2088" i="3"/>
  <c r="AH2089" i="3"/>
  <c r="AO2089" i="3"/>
  <c r="AW2089" i="3"/>
  <c r="AZ2090" i="3"/>
  <c r="AH2091" i="3"/>
  <c r="AO2091" i="3"/>
  <c r="AW2091" i="3"/>
  <c r="AZ2092" i="3"/>
  <c r="AH2093" i="3"/>
  <c r="AO2093" i="3"/>
  <c r="AW2093" i="3"/>
  <c r="AZ2094" i="3"/>
  <c r="AH2095" i="3"/>
  <c r="AO2095" i="3"/>
  <c r="AW2095" i="3"/>
  <c r="AZ2096" i="3"/>
  <c r="AH2097" i="3"/>
  <c r="AO2097" i="3"/>
  <c r="AW2097" i="3"/>
  <c r="AZ2098" i="3"/>
  <c r="AH2099" i="3"/>
  <c r="AO2099" i="3"/>
  <c r="AW2099" i="3"/>
  <c r="AI2101" i="3"/>
  <c r="AJ2101" i="3"/>
  <c r="AM2101" i="3"/>
  <c r="AN2102" i="3"/>
  <c r="BA2102" i="3"/>
  <c r="AU2102" i="3"/>
  <c r="AV2102" i="3"/>
  <c r="AG2103" i="3"/>
  <c r="AH2104" i="3"/>
  <c r="AZ2104" i="3"/>
  <c r="AO2105" i="3"/>
  <c r="AP2105" i="3"/>
  <c r="AI2107" i="3"/>
  <c r="AJ2107" i="3"/>
  <c r="AM2107" i="3"/>
  <c r="AN2108" i="3"/>
  <c r="BA2108" i="3"/>
  <c r="AU2108" i="3"/>
  <c r="AV2108" i="3"/>
  <c r="AG2109" i="3"/>
  <c r="AH2110" i="3"/>
  <c r="AZ2110" i="3"/>
  <c r="AO2111" i="3"/>
  <c r="AP2111" i="3"/>
  <c r="AI2113" i="3"/>
  <c r="AJ2113" i="3"/>
  <c r="AM2113" i="3"/>
  <c r="AN2114" i="3"/>
  <c r="BA2114" i="3"/>
  <c r="AU2114" i="3"/>
  <c r="AV2114" i="3"/>
  <c r="AG2115" i="3"/>
  <c r="AH2116" i="3"/>
  <c r="AZ2116" i="3"/>
  <c r="AI2118" i="3"/>
  <c r="AG2118" i="3"/>
  <c r="AJ2118" i="3"/>
  <c r="BA2118" i="3"/>
  <c r="AU2118" i="3"/>
  <c r="AY2118" i="3"/>
  <c r="AV2118" i="3"/>
  <c r="AI2120" i="3"/>
  <c r="AG2120" i="3"/>
  <c r="AJ2120" i="3"/>
  <c r="BA2120" i="3"/>
  <c r="AU2120" i="3"/>
  <c r="AY2120" i="3"/>
  <c r="AV2120" i="3"/>
  <c r="AI2122" i="3"/>
  <c r="AG2122" i="3"/>
  <c r="AJ2122" i="3"/>
  <c r="BA2122" i="3"/>
  <c r="AU2122" i="3"/>
  <c r="AY2122" i="3"/>
  <c r="AV2122" i="3"/>
  <c r="AI2124" i="3"/>
  <c r="AG2124" i="3"/>
  <c r="AJ2124" i="3"/>
  <c r="BA2124" i="3"/>
  <c r="AU2124" i="3"/>
  <c r="AY2124" i="3"/>
  <c r="AV2124" i="3"/>
  <c r="AI2126" i="3"/>
  <c r="AH2126" i="3"/>
  <c r="AG2126" i="3"/>
  <c r="AJ2126" i="3"/>
  <c r="AI2127" i="3"/>
  <c r="AH2127" i="3"/>
  <c r="AG2127" i="3"/>
  <c r="AJ2127" i="3"/>
  <c r="AI2128" i="3"/>
  <c r="AH2128" i="3"/>
  <c r="AG2128" i="3"/>
  <c r="AJ2128" i="3"/>
  <c r="AI2129" i="3"/>
  <c r="AH2129" i="3"/>
  <c r="AG2129" i="3"/>
  <c r="AJ2129" i="3"/>
  <c r="AI2130" i="3"/>
  <c r="AH2130" i="3"/>
  <c r="AG2130" i="3"/>
  <c r="AJ2130" i="3"/>
  <c r="AI2131" i="3"/>
  <c r="AH2131" i="3"/>
  <c r="AG2131" i="3"/>
  <c r="AJ2131" i="3"/>
  <c r="AI2132" i="3"/>
  <c r="AH2132" i="3"/>
  <c r="AG2132" i="3"/>
  <c r="AF2132" i="3"/>
  <c r="AJ2132" i="3"/>
  <c r="AI2138" i="3"/>
  <c r="AH2138" i="3"/>
  <c r="AG2138" i="3"/>
  <c r="AF2138" i="3"/>
  <c r="AJ2138" i="3"/>
  <c r="AI2144" i="3"/>
  <c r="AH2144" i="3"/>
  <c r="AG2144" i="3"/>
  <c r="AF2144" i="3"/>
  <c r="AJ2144" i="3"/>
  <c r="AI2081" i="3"/>
  <c r="AQ2081" i="3"/>
  <c r="AI2083" i="3"/>
  <c r="AQ2083" i="3"/>
  <c r="AI2085" i="3"/>
  <c r="AQ2085" i="3"/>
  <c r="AI2087" i="3"/>
  <c r="AQ2087" i="3"/>
  <c r="AI2089" i="3"/>
  <c r="AQ2089" i="3"/>
  <c r="AI2091" i="3"/>
  <c r="AQ2091" i="3"/>
  <c r="AI2093" i="3"/>
  <c r="AQ2093" i="3"/>
  <c r="AI2095" i="3"/>
  <c r="AQ2095" i="3"/>
  <c r="AI2097" i="3"/>
  <c r="AQ2097" i="3"/>
  <c r="AI2099" i="3"/>
  <c r="AQ2099" i="3"/>
  <c r="BA2101" i="3"/>
  <c r="AU2101" i="3"/>
  <c r="AV2101" i="3"/>
  <c r="AQ2102" i="3"/>
  <c r="AO2104" i="3"/>
  <c r="AP2104" i="3"/>
  <c r="AT2105" i="3"/>
  <c r="AI2106" i="3"/>
  <c r="AJ2106" i="3"/>
  <c r="BA2107" i="3"/>
  <c r="AU2107" i="3"/>
  <c r="AV2107" i="3"/>
  <c r="AQ2108" i="3"/>
  <c r="AO2110" i="3"/>
  <c r="AP2110" i="3"/>
  <c r="AT2111" i="3"/>
  <c r="AI2112" i="3"/>
  <c r="AJ2112" i="3"/>
  <c r="BA2113" i="3"/>
  <c r="AU2113" i="3"/>
  <c r="AV2113" i="3"/>
  <c r="AQ2114" i="3"/>
  <c r="AO2116" i="3"/>
  <c r="AP2116" i="3"/>
  <c r="AT2117" i="3"/>
  <c r="AT2119" i="3"/>
  <c r="AI2137" i="3"/>
  <c r="AH2137" i="3"/>
  <c r="AG2137" i="3"/>
  <c r="AF2137" i="3"/>
  <c r="AJ2137" i="3"/>
  <c r="AI2143" i="3"/>
  <c r="AH2143" i="3"/>
  <c r="AG2143" i="3"/>
  <c r="AF2143" i="3"/>
  <c r="AJ2143" i="3"/>
  <c r="AN2042" i="3"/>
  <c r="AG2044" i="3"/>
  <c r="AN2044" i="3"/>
  <c r="AG2046" i="3"/>
  <c r="AN2046" i="3"/>
  <c r="AG2048" i="3"/>
  <c r="AU2066" i="3"/>
  <c r="AU2068" i="3"/>
  <c r="AU2070" i="3"/>
  <c r="AU2072" i="3"/>
  <c r="AU2074" i="3"/>
  <c r="AY2075" i="3"/>
  <c r="AU2076" i="3"/>
  <c r="AY2077" i="3"/>
  <c r="AU2078" i="3"/>
  <c r="AY2079" i="3"/>
  <c r="AU2080" i="3"/>
  <c r="AK2081" i="3"/>
  <c r="AR2081" i="3"/>
  <c r="AY2081" i="3"/>
  <c r="AU2082" i="3"/>
  <c r="AK2083" i="3"/>
  <c r="AR2083" i="3"/>
  <c r="AY2083" i="3"/>
  <c r="AU2084" i="3"/>
  <c r="AK2085" i="3"/>
  <c r="AR2085" i="3"/>
  <c r="AY2085" i="3"/>
  <c r="AU2086" i="3"/>
  <c r="AK2087" i="3"/>
  <c r="AR2087" i="3"/>
  <c r="AY2087" i="3"/>
  <c r="AU2088" i="3"/>
  <c r="AK2089" i="3"/>
  <c r="AR2089" i="3"/>
  <c r="AY2089" i="3"/>
  <c r="AU2090" i="3"/>
  <c r="AK2091" i="3"/>
  <c r="AR2091" i="3"/>
  <c r="AY2091" i="3"/>
  <c r="AU2092" i="3"/>
  <c r="AK2093" i="3"/>
  <c r="AR2093" i="3"/>
  <c r="AY2093" i="3"/>
  <c r="AU2094" i="3"/>
  <c r="AK2095" i="3"/>
  <c r="AR2095" i="3"/>
  <c r="AY2095" i="3"/>
  <c r="AU2096" i="3"/>
  <c r="AK2097" i="3"/>
  <c r="AR2097" i="3"/>
  <c r="AY2097" i="3"/>
  <c r="AU2098" i="3"/>
  <c r="AK2099" i="3"/>
  <c r="AR2099" i="3"/>
  <c r="AY2099" i="3"/>
  <c r="BA2100" i="3"/>
  <c r="AU2100" i="3"/>
  <c r="AV2100" i="3"/>
  <c r="AY2101" i="3"/>
  <c r="AO2103" i="3"/>
  <c r="AP2103" i="3"/>
  <c r="AL2104" i="3"/>
  <c r="AI2105" i="3"/>
  <c r="AJ2105" i="3"/>
  <c r="AF2106" i="3"/>
  <c r="BA2106" i="3"/>
  <c r="AU2106" i="3"/>
  <c r="AV2106" i="3"/>
  <c r="AY2107" i="3"/>
  <c r="AO2109" i="3"/>
  <c r="AP2109" i="3"/>
  <c r="AL2110" i="3"/>
  <c r="AI2111" i="3"/>
  <c r="AJ2111" i="3"/>
  <c r="AF2112" i="3"/>
  <c r="BA2112" i="3"/>
  <c r="AU2112" i="3"/>
  <c r="AV2112" i="3"/>
  <c r="AY2113" i="3"/>
  <c r="AO2115" i="3"/>
  <c r="AP2115" i="3"/>
  <c r="AL2116" i="3"/>
  <c r="AI2117" i="3"/>
  <c r="AJ2117" i="3"/>
  <c r="AI2136" i="3"/>
  <c r="AH2136" i="3"/>
  <c r="AG2136" i="3"/>
  <c r="AF2136" i="3"/>
  <c r="AJ2136" i="3"/>
  <c r="AI2142" i="3"/>
  <c r="AH2142" i="3"/>
  <c r="AG2142" i="3"/>
  <c r="AF2142" i="3"/>
  <c r="AJ2142" i="3"/>
  <c r="AK2143" i="3"/>
  <c r="AO2102" i="3"/>
  <c r="AP2102" i="3"/>
  <c r="AI2104" i="3"/>
  <c r="AJ2104" i="3"/>
  <c r="BA2105" i="3"/>
  <c r="AU2105" i="3"/>
  <c r="AV2105" i="3"/>
  <c r="AO2108" i="3"/>
  <c r="AP2108" i="3"/>
  <c r="AI2110" i="3"/>
  <c r="AJ2110" i="3"/>
  <c r="BA2111" i="3"/>
  <c r="AU2111" i="3"/>
  <c r="AV2111" i="3"/>
  <c r="AO2114" i="3"/>
  <c r="AP2114" i="3"/>
  <c r="AI2116" i="3"/>
  <c r="AJ2116" i="3"/>
  <c r="BA2117" i="3"/>
  <c r="AU2117" i="3"/>
  <c r="AY2117" i="3"/>
  <c r="AV2117" i="3"/>
  <c r="AI2119" i="3"/>
  <c r="AG2119" i="3"/>
  <c r="AJ2119" i="3"/>
  <c r="BA2119" i="3"/>
  <c r="AU2119" i="3"/>
  <c r="AY2119" i="3"/>
  <c r="AV2119" i="3"/>
  <c r="AI2121" i="3"/>
  <c r="AG2121" i="3"/>
  <c r="AJ2121" i="3"/>
  <c r="BA2121" i="3"/>
  <c r="AU2121" i="3"/>
  <c r="AY2121" i="3"/>
  <c r="AV2121" i="3"/>
  <c r="AI2123" i="3"/>
  <c r="AG2123" i="3"/>
  <c r="AJ2123" i="3"/>
  <c r="BA2123" i="3"/>
  <c r="AU2123" i="3"/>
  <c r="AY2123" i="3"/>
  <c r="AV2123" i="3"/>
  <c r="AI2125" i="3"/>
  <c r="AG2125" i="3"/>
  <c r="AJ2125" i="3"/>
  <c r="BA2125" i="3"/>
  <c r="AU2125" i="3"/>
  <c r="AY2125" i="3"/>
  <c r="AV2125" i="3"/>
  <c r="AI2135" i="3"/>
  <c r="AH2135" i="3"/>
  <c r="AG2135" i="3"/>
  <c r="AF2135" i="3"/>
  <c r="AJ2135" i="3"/>
  <c r="AK2136" i="3"/>
  <c r="AI2141" i="3"/>
  <c r="AH2141" i="3"/>
  <c r="AG2141" i="3"/>
  <c r="AF2141" i="3"/>
  <c r="AJ2141" i="3"/>
  <c r="AK2142" i="3"/>
  <c r="AT2075" i="3"/>
  <c r="BA2075" i="3"/>
  <c r="AT2077" i="3"/>
  <c r="BA2077" i="3"/>
  <c r="AT2079" i="3"/>
  <c r="BA2079" i="3"/>
  <c r="AF2081" i="3"/>
  <c r="AM2081" i="3"/>
  <c r="AT2081" i="3"/>
  <c r="BA2081" i="3"/>
  <c r="AF2083" i="3"/>
  <c r="AM2083" i="3"/>
  <c r="AT2083" i="3"/>
  <c r="BA2083" i="3"/>
  <c r="AF2085" i="3"/>
  <c r="AM2085" i="3"/>
  <c r="AT2085" i="3"/>
  <c r="BA2085" i="3"/>
  <c r="AF2087" i="3"/>
  <c r="AM2087" i="3"/>
  <c r="AT2087" i="3"/>
  <c r="BA2087" i="3"/>
  <c r="AF2089" i="3"/>
  <c r="AM2089" i="3"/>
  <c r="AT2089" i="3"/>
  <c r="BA2089" i="3"/>
  <c r="AF2091" i="3"/>
  <c r="AM2091" i="3"/>
  <c r="AT2091" i="3"/>
  <c r="BA2091" i="3"/>
  <c r="AF2093" i="3"/>
  <c r="AM2093" i="3"/>
  <c r="AT2093" i="3"/>
  <c r="BA2093" i="3"/>
  <c r="AF2095" i="3"/>
  <c r="AM2095" i="3"/>
  <c r="AT2095" i="3"/>
  <c r="BA2095" i="3"/>
  <c r="AF2097" i="3"/>
  <c r="AM2097" i="3"/>
  <c r="AT2097" i="3"/>
  <c r="BA2097" i="3"/>
  <c r="AF2099" i="3"/>
  <c r="AM2099" i="3"/>
  <c r="AT2099" i="3"/>
  <c r="BA2099" i="3"/>
  <c r="AO2101" i="3"/>
  <c r="AP2101" i="3"/>
  <c r="AL2102" i="3"/>
  <c r="AI2103" i="3"/>
  <c r="AJ2103" i="3"/>
  <c r="AF2104" i="3"/>
  <c r="AN2104" i="3"/>
  <c r="BA2104" i="3"/>
  <c r="AU2104" i="3"/>
  <c r="AV2104" i="3"/>
  <c r="AY2105" i="3"/>
  <c r="AH2106" i="3"/>
  <c r="AO2107" i="3"/>
  <c r="AP2107" i="3"/>
  <c r="AL2108" i="3"/>
  <c r="AI2109" i="3"/>
  <c r="AJ2109" i="3"/>
  <c r="AF2110" i="3"/>
  <c r="AN2110" i="3"/>
  <c r="BA2110" i="3"/>
  <c r="AU2110" i="3"/>
  <c r="AV2110" i="3"/>
  <c r="AY2111" i="3"/>
  <c r="AH2112" i="3"/>
  <c r="AO2113" i="3"/>
  <c r="AP2113" i="3"/>
  <c r="AL2114" i="3"/>
  <c r="AI2115" i="3"/>
  <c r="AJ2115" i="3"/>
  <c r="AF2116" i="3"/>
  <c r="AN2116" i="3"/>
  <c r="BA2116" i="3"/>
  <c r="AU2116" i="3"/>
  <c r="AV2116" i="3"/>
  <c r="AZ2117" i="3"/>
  <c r="AF2119" i="3"/>
  <c r="AZ2119" i="3"/>
  <c r="AF2121" i="3"/>
  <c r="AZ2121" i="3"/>
  <c r="AF2123" i="3"/>
  <c r="AZ2123" i="3"/>
  <c r="AF2125" i="3"/>
  <c r="AZ2125" i="3"/>
  <c r="BA2126" i="3"/>
  <c r="AU2126" i="3"/>
  <c r="AZ2126" i="3"/>
  <c r="AT2126" i="3"/>
  <c r="AY2126" i="3"/>
  <c r="AV2126" i="3"/>
  <c r="BA2127" i="3"/>
  <c r="AU2127" i="3"/>
  <c r="AZ2127" i="3"/>
  <c r="AT2127" i="3"/>
  <c r="AY2127" i="3"/>
  <c r="AV2127" i="3"/>
  <c r="BA2128" i="3"/>
  <c r="AU2128" i="3"/>
  <c r="AZ2128" i="3"/>
  <c r="AT2128" i="3"/>
  <c r="AY2128" i="3"/>
  <c r="AV2128" i="3"/>
  <c r="BA2129" i="3"/>
  <c r="AU2129" i="3"/>
  <c r="AZ2129" i="3"/>
  <c r="AT2129" i="3"/>
  <c r="AY2129" i="3"/>
  <c r="AV2129" i="3"/>
  <c r="BA2130" i="3"/>
  <c r="AU2130" i="3"/>
  <c r="AZ2130" i="3"/>
  <c r="AT2130" i="3"/>
  <c r="AY2130" i="3"/>
  <c r="AV2130" i="3"/>
  <c r="BA2131" i="3"/>
  <c r="AU2131" i="3"/>
  <c r="AZ2131" i="3"/>
  <c r="AT2131" i="3"/>
  <c r="AY2131" i="3"/>
  <c r="AV2131" i="3"/>
  <c r="AI2134" i="3"/>
  <c r="AH2134" i="3"/>
  <c r="AG2134" i="3"/>
  <c r="AF2134" i="3"/>
  <c r="AJ2134" i="3"/>
  <c r="AK2135" i="3"/>
  <c r="AI2140" i="3"/>
  <c r="AH2140" i="3"/>
  <c r="AG2140" i="3"/>
  <c r="AF2140" i="3"/>
  <c r="AJ2140" i="3"/>
  <c r="AK2141" i="3"/>
  <c r="AJ2146" i="3"/>
  <c r="AI2146" i="3"/>
  <c r="AH2146" i="3"/>
  <c r="AG2146" i="3"/>
  <c r="AF2146" i="3"/>
  <c r="AK2146" i="3"/>
  <c r="AR2042" i="3"/>
  <c r="AK2044" i="3"/>
  <c r="AR2044" i="3"/>
  <c r="AK2046" i="3"/>
  <c r="AR2046" i="3"/>
  <c r="AK2048" i="3"/>
  <c r="AR2048" i="3"/>
  <c r="AK2050" i="3"/>
  <c r="AR2050" i="3"/>
  <c r="AK2052" i="3"/>
  <c r="AR2052" i="3"/>
  <c r="AY2066" i="3"/>
  <c r="AY2068" i="3"/>
  <c r="AY2070" i="3"/>
  <c r="AY2072" i="3"/>
  <c r="AY2074" i="3"/>
  <c r="AU2075" i="3"/>
  <c r="AY2076" i="3"/>
  <c r="AU2077" i="3"/>
  <c r="AY2078" i="3"/>
  <c r="AU2079" i="3"/>
  <c r="AY2080" i="3"/>
  <c r="AG2081" i="3"/>
  <c r="AN2081" i="3"/>
  <c r="AU2081" i="3"/>
  <c r="AY2082" i="3"/>
  <c r="AG2083" i="3"/>
  <c r="AN2083" i="3"/>
  <c r="AU2083" i="3"/>
  <c r="AY2084" i="3"/>
  <c r="AG2085" i="3"/>
  <c r="AN2085" i="3"/>
  <c r="AU2085" i="3"/>
  <c r="AY2086" i="3"/>
  <c r="AG2087" i="3"/>
  <c r="AN2087" i="3"/>
  <c r="AU2087" i="3"/>
  <c r="AY2088" i="3"/>
  <c r="AG2089" i="3"/>
  <c r="AN2089" i="3"/>
  <c r="AU2089" i="3"/>
  <c r="AY2090" i="3"/>
  <c r="AG2091" i="3"/>
  <c r="AN2091" i="3"/>
  <c r="AU2091" i="3"/>
  <c r="AY2092" i="3"/>
  <c r="AG2093" i="3"/>
  <c r="AN2093" i="3"/>
  <c r="AU2093" i="3"/>
  <c r="AY2094" i="3"/>
  <c r="AG2095" i="3"/>
  <c r="AN2095" i="3"/>
  <c r="AU2095" i="3"/>
  <c r="AY2096" i="3"/>
  <c r="AG2097" i="3"/>
  <c r="AN2097" i="3"/>
  <c r="AU2097" i="3"/>
  <c r="AY2098" i="3"/>
  <c r="AG2099" i="3"/>
  <c r="AN2099" i="3"/>
  <c r="AU2099" i="3"/>
  <c r="AO2100" i="3"/>
  <c r="AP2100" i="3"/>
  <c r="AL2101" i="3"/>
  <c r="AT2101" i="3"/>
  <c r="AI2102" i="3"/>
  <c r="AJ2102" i="3"/>
  <c r="AM2102" i="3"/>
  <c r="AF2103" i="3"/>
  <c r="AN2103" i="3"/>
  <c r="BA2103" i="3"/>
  <c r="AU2103" i="3"/>
  <c r="AV2103" i="3"/>
  <c r="AG2104" i="3"/>
  <c r="AQ2104" i="3"/>
  <c r="AY2104" i="3"/>
  <c r="AH2105" i="3"/>
  <c r="AZ2105" i="3"/>
  <c r="AK2106" i="3"/>
  <c r="AO2106" i="3"/>
  <c r="AP2106" i="3"/>
  <c r="AL2107" i="3"/>
  <c r="AT2107" i="3"/>
  <c r="AI2108" i="3"/>
  <c r="AJ2108" i="3"/>
  <c r="AM2108" i="3"/>
  <c r="AF2109" i="3"/>
  <c r="AN2109" i="3"/>
  <c r="BA2109" i="3"/>
  <c r="AU2109" i="3"/>
  <c r="AV2109" i="3"/>
  <c r="AG2110" i="3"/>
  <c r="AQ2110" i="3"/>
  <c r="AY2110" i="3"/>
  <c r="AH2111" i="3"/>
  <c r="AZ2111" i="3"/>
  <c r="AK2112" i="3"/>
  <c r="AO2112" i="3"/>
  <c r="AP2112" i="3"/>
  <c r="AL2113" i="3"/>
  <c r="AT2113" i="3"/>
  <c r="AI2114" i="3"/>
  <c r="AJ2114" i="3"/>
  <c r="AM2114" i="3"/>
  <c r="AF2115" i="3"/>
  <c r="AN2115" i="3"/>
  <c r="BA2115" i="3"/>
  <c r="AU2115" i="3"/>
  <c r="AV2115" i="3"/>
  <c r="AG2116" i="3"/>
  <c r="AQ2116" i="3"/>
  <c r="AY2116" i="3"/>
  <c r="AH2117" i="3"/>
  <c r="AH2119" i="3"/>
  <c r="AH2121" i="3"/>
  <c r="AH2123" i="3"/>
  <c r="AH2125" i="3"/>
  <c r="AI2133" i="3"/>
  <c r="AH2133" i="3"/>
  <c r="AG2133" i="3"/>
  <c r="AF2133" i="3"/>
  <c r="AJ2133" i="3"/>
  <c r="AI2139" i="3"/>
  <c r="AH2139" i="3"/>
  <c r="AG2139" i="3"/>
  <c r="AF2139" i="3"/>
  <c r="AJ2139" i="3"/>
  <c r="AI2145" i="3"/>
  <c r="AH2145" i="3"/>
  <c r="AG2145" i="3"/>
  <c r="AF2145" i="3"/>
  <c r="AJ2145" i="3"/>
  <c r="AP2117" i="3"/>
  <c r="AP2118" i="3"/>
  <c r="AP2119" i="3"/>
  <c r="AP2120" i="3"/>
  <c r="AP2121" i="3"/>
  <c r="AP2122" i="3"/>
  <c r="AP2123" i="3"/>
  <c r="AP2124" i="3"/>
  <c r="AP2125" i="3"/>
  <c r="AP2126" i="3"/>
  <c r="AP2127" i="3"/>
  <c r="AP2128" i="3"/>
  <c r="AP2129" i="3"/>
  <c r="AP2130" i="3"/>
  <c r="AP2131" i="3"/>
  <c r="AP2132" i="3"/>
  <c r="AV2132" i="3"/>
  <c r="AP2133" i="3"/>
  <c r="AV2133" i="3"/>
  <c r="AP2134" i="3"/>
  <c r="AV2134" i="3"/>
  <c r="AP2135" i="3"/>
  <c r="AV2135" i="3"/>
  <c r="AP2136" i="3"/>
  <c r="AV2136" i="3"/>
  <c r="AP2137" i="3"/>
  <c r="AV2137" i="3"/>
  <c r="AP2138" i="3"/>
  <c r="AV2138" i="3"/>
  <c r="AP2139" i="3"/>
  <c r="AV2139" i="3"/>
  <c r="AP2140" i="3"/>
  <c r="AV2140" i="3"/>
  <c r="AP2141" i="3"/>
  <c r="AV2141" i="3"/>
  <c r="AP2142" i="3"/>
  <c r="AV2142" i="3"/>
  <c r="AP2143" i="3"/>
  <c r="AV2143" i="3"/>
  <c r="AP2144" i="3"/>
  <c r="AV2144" i="3"/>
  <c r="AP2145" i="3"/>
  <c r="AV2145" i="3"/>
  <c r="AR2146" i="3"/>
  <c r="AY2146" i="3"/>
  <c r="AG2147" i="3"/>
  <c r="AN2147" i="3"/>
  <c r="AU2147" i="3"/>
  <c r="AK2148" i="3"/>
  <c r="AR2148" i="3"/>
  <c r="AY2148" i="3"/>
  <c r="AG2149" i="3"/>
  <c r="AN2149" i="3"/>
  <c r="AU2149" i="3"/>
  <c r="AK2150" i="3"/>
  <c r="AR2150" i="3"/>
  <c r="AY2150" i="3"/>
  <c r="AG2151" i="3"/>
  <c r="AN2151" i="3"/>
  <c r="AU2151" i="3"/>
  <c r="AK2152" i="3"/>
  <c r="AR2152" i="3"/>
  <c r="AY2152" i="3"/>
  <c r="AG2153" i="3"/>
  <c r="AN2153" i="3"/>
  <c r="AU2153" i="3"/>
  <c r="AK2154" i="3"/>
  <c r="AR2154" i="3"/>
  <c r="AY2154" i="3"/>
  <c r="AG2155" i="3"/>
  <c r="AN2155" i="3"/>
  <c r="AU2155" i="3"/>
  <c r="AK2156" i="3"/>
  <c r="AR2156" i="3"/>
  <c r="AY2156" i="3"/>
  <c r="AG2157" i="3"/>
  <c r="AN2157" i="3"/>
  <c r="AU2157" i="3"/>
  <c r="AK2158" i="3"/>
  <c r="AR2158" i="3"/>
  <c r="AY2158" i="3"/>
  <c r="AG2159" i="3"/>
  <c r="AN2159" i="3"/>
  <c r="AU2159" i="3"/>
  <c r="AK2160" i="3"/>
  <c r="AR2160" i="3"/>
  <c r="AY2160" i="3"/>
  <c r="AG2161" i="3"/>
  <c r="AN2161" i="3"/>
  <c r="AU2161" i="3"/>
  <c r="AK2162" i="3"/>
  <c r="AR2162" i="3"/>
  <c r="AY2162" i="3"/>
  <c r="AG2163" i="3"/>
  <c r="AN2163" i="3"/>
  <c r="AU2163" i="3"/>
  <c r="AK2164" i="3"/>
  <c r="AR2164" i="3"/>
  <c r="AY2164" i="3"/>
  <c r="AG2165" i="3"/>
  <c r="AN2165" i="3"/>
  <c r="AU2165" i="3"/>
  <c r="AK2166" i="3"/>
  <c r="AR2166" i="3"/>
  <c r="AY2166" i="3"/>
  <c r="AG2167" i="3"/>
  <c r="AN2167" i="3"/>
  <c r="AU2167" i="3"/>
  <c r="AK2168" i="3"/>
  <c r="AR2168" i="3"/>
  <c r="AY2168" i="3"/>
  <c r="AG2169" i="3"/>
  <c r="AN2169" i="3"/>
  <c r="AU2169" i="3"/>
  <c r="AK2170" i="3"/>
  <c r="AR2170" i="3"/>
  <c r="AY2170" i="3"/>
  <c r="AG2171" i="3"/>
  <c r="AN2171" i="3"/>
  <c r="AU2171" i="3"/>
  <c r="AK2172" i="3"/>
  <c r="AR2172" i="3"/>
  <c r="AY2172" i="3"/>
  <c r="AG2173" i="3"/>
  <c r="AN2173" i="3"/>
  <c r="AU2173" i="3"/>
  <c r="AK2174" i="3"/>
  <c r="AR2174" i="3"/>
  <c r="AY2174" i="3"/>
  <c r="AG2175" i="3"/>
  <c r="AN2175" i="3"/>
  <c r="AU2175" i="3"/>
  <c r="AK2176" i="3"/>
  <c r="AR2176" i="3"/>
  <c r="AY2176" i="3"/>
  <c r="AG2177" i="3"/>
  <c r="AN2177" i="3"/>
  <c r="AU2177" i="3"/>
  <c r="AK2178" i="3"/>
  <c r="AR2178" i="3"/>
  <c r="AY2178" i="3"/>
  <c r="AG2179" i="3"/>
  <c r="AN2179" i="3"/>
  <c r="AU2179" i="3"/>
  <c r="AK2180" i="3"/>
  <c r="AR2180" i="3"/>
  <c r="AY2180" i="3"/>
  <c r="AG2181" i="3"/>
  <c r="AN2181" i="3"/>
  <c r="AU2181" i="3"/>
  <c r="AK2182" i="3"/>
  <c r="AR2182" i="3"/>
  <c r="AY2182" i="3"/>
  <c r="AG2183" i="3"/>
  <c r="AN2183" i="3"/>
  <c r="AU2183" i="3"/>
  <c r="AI2185" i="3"/>
  <c r="AJ2185" i="3"/>
  <c r="AN2186" i="3"/>
  <c r="BA2186" i="3"/>
  <c r="AU2186" i="3"/>
  <c r="AV2186" i="3"/>
  <c r="AH2188" i="3"/>
  <c r="AO2189" i="3"/>
  <c r="AP2189" i="3"/>
  <c r="AI2191" i="3"/>
  <c r="AJ2191" i="3"/>
  <c r="AN2192" i="3"/>
  <c r="BA2192" i="3"/>
  <c r="AU2192" i="3"/>
  <c r="AV2192" i="3"/>
  <c r="AH2194" i="3"/>
  <c r="AO2195" i="3"/>
  <c r="AP2195" i="3"/>
  <c r="AI2197" i="3"/>
  <c r="AJ2197" i="3"/>
  <c r="AI2199" i="3"/>
  <c r="AH2199" i="3"/>
  <c r="AJ2199" i="3"/>
  <c r="AM2200" i="3"/>
  <c r="BA2201" i="3"/>
  <c r="AU2201" i="3"/>
  <c r="AZ2201" i="3"/>
  <c r="AT2201" i="3"/>
  <c r="AV2201" i="3"/>
  <c r="AO2203" i="3"/>
  <c r="AN2203" i="3"/>
  <c r="AP2203" i="3"/>
  <c r="AI2205" i="3"/>
  <c r="AH2205" i="3"/>
  <c r="AJ2205" i="3"/>
  <c r="AM2206" i="3"/>
  <c r="BA2207" i="3"/>
  <c r="AU2207" i="3"/>
  <c r="AZ2207" i="3"/>
  <c r="AT2207" i="3"/>
  <c r="AV2207" i="3"/>
  <c r="BA2208" i="3"/>
  <c r="AU2208" i="3"/>
  <c r="AZ2208" i="3"/>
  <c r="AT2208" i="3"/>
  <c r="AY2208" i="3"/>
  <c r="AV2208" i="3"/>
  <c r="AI2211" i="3"/>
  <c r="AH2211" i="3"/>
  <c r="AG2211" i="3"/>
  <c r="AJ2211" i="3"/>
  <c r="AI2215" i="3"/>
  <c r="AH2215" i="3"/>
  <c r="AG2215" i="3"/>
  <c r="AF2215" i="3"/>
  <c r="AJ2215" i="3"/>
  <c r="AI2184" i="3"/>
  <c r="AJ2184" i="3"/>
  <c r="BA2185" i="3"/>
  <c r="AU2185" i="3"/>
  <c r="AV2185" i="3"/>
  <c r="AQ2186" i="3"/>
  <c r="AO2188" i="3"/>
  <c r="AP2188" i="3"/>
  <c r="AT2189" i="3"/>
  <c r="AI2190" i="3"/>
  <c r="AJ2190" i="3"/>
  <c r="BA2191" i="3"/>
  <c r="AU2191" i="3"/>
  <c r="AV2191" i="3"/>
  <c r="AQ2192" i="3"/>
  <c r="AO2194" i="3"/>
  <c r="AP2194" i="3"/>
  <c r="AT2195" i="3"/>
  <c r="AI2196" i="3"/>
  <c r="AJ2196" i="3"/>
  <c r="BA2197" i="3"/>
  <c r="AU2197" i="3"/>
  <c r="AV2197" i="3"/>
  <c r="AO2198" i="3"/>
  <c r="AN2198" i="3"/>
  <c r="AP2198" i="3"/>
  <c r="AI2200" i="3"/>
  <c r="AH2200" i="3"/>
  <c r="AJ2200" i="3"/>
  <c r="AQ2200" i="3"/>
  <c r="BA2202" i="3"/>
  <c r="AU2202" i="3"/>
  <c r="AZ2202" i="3"/>
  <c r="AT2202" i="3"/>
  <c r="AV2202" i="3"/>
  <c r="AO2204" i="3"/>
  <c r="AN2204" i="3"/>
  <c r="AP2204" i="3"/>
  <c r="AI2206" i="3"/>
  <c r="AH2206" i="3"/>
  <c r="AJ2206" i="3"/>
  <c r="AQ2206" i="3"/>
  <c r="AI2210" i="3"/>
  <c r="AH2210" i="3"/>
  <c r="AG2210" i="3"/>
  <c r="AJ2210" i="3"/>
  <c r="AM2146" i="3"/>
  <c r="AF2148" i="3"/>
  <c r="AM2148" i="3"/>
  <c r="AF2150" i="3"/>
  <c r="AM2150" i="3"/>
  <c r="AF2152" i="3"/>
  <c r="AM2152" i="3"/>
  <c r="AF2154" i="3"/>
  <c r="AM2154" i="3"/>
  <c r="AF2156" i="3"/>
  <c r="AM2156" i="3"/>
  <c r="AF2158" i="3"/>
  <c r="AM2158" i="3"/>
  <c r="AF2160" i="3"/>
  <c r="AM2160" i="3"/>
  <c r="AF2162" i="3"/>
  <c r="AM2162" i="3"/>
  <c r="AF2164" i="3"/>
  <c r="AM2164" i="3"/>
  <c r="AF2166" i="3"/>
  <c r="AM2166" i="3"/>
  <c r="AF2168" i="3"/>
  <c r="AM2168" i="3"/>
  <c r="AF2170" i="3"/>
  <c r="AM2170" i="3"/>
  <c r="AF2172" i="3"/>
  <c r="AM2172" i="3"/>
  <c r="AF2174" i="3"/>
  <c r="AM2174" i="3"/>
  <c r="AF2176" i="3"/>
  <c r="AM2176" i="3"/>
  <c r="AF2178" i="3"/>
  <c r="AM2178" i="3"/>
  <c r="AF2180" i="3"/>
  <c r="AM2180" i="3"/>
  <c r="AF2182" i="3"/>
  <c r="AM2182" i="3"/>
  <c r="AF2184" i="3"/>
  <c r="BA2184" i="3"/>
  <c r="AU2184" i="3"/>
  <c r="AV2184" i="3"/>
  <c r="AY2185" i="3"/>
  <c r="AO2187" i="3"/>
  <c r="AP2187" i="3"/>
  <c r="AL2188" i="3"/>
  <c r="AI2189" i="3"/>
  <c r="AJ2189" i="3"/>
  <c r="AF2190" i="3"/>
  <c r="BA2190" i="3"/>
  <c r="AU2190" i="3"/>
  <c r="AV2190" i="3"/>
  <c r="AY2191" i="3"/>
  <c r="AO2193" i="3"/>
  <c r="AP2193" i="3"/>
  <c r="AL2194" i="3"/>
  <c r="AI2195" i="3"/>
  <c r="AJ2195" i="3"/>
  <c r="AF2196" i="3"/>
  <c r="BA2196" i="3"/>
  <c r="AU2196" i="3"/>
  <c r="AV2196" i="3"/>
  <c r="AY2197" i="3"/>
  <c r="AO2199" i="3"/>
  <c r="AN2199" i="3"/>
  <c r="AP2199" i="3"/>
  <c r="AF2200" i="3"/>
  <c r="AI2201" i="3"/>
  <c r="AH2201" i="3"/>
  <c r="AJ2201" i="3"/>
  <c r="AY2202" i="3"/>
  <c r="BA2203" i="3"/>
  <c r="AU2203" i="3"/>
  <c r="AZ2203" i="3"/>
  <c r="AT2203" i="3"/>
  <c r="AV2203" i="3"/>
  <c r="AO2205" i="3"/>
  <c r="AN2205" i="3"/>
  <c r="AP2205" i="3"/>
  <c r="AF2206" i="3"/>
  <c r="AI2207" i="3"/>
  <c r="AH2207" i="3"/>
  <c r="AJ2207" i="3"/>
  <c r="AI2209" i="3"/>
  <c r="AH2209" i="3"/>
  <c r="AG2209" i="3"/>
  <c r="AJ2209" i="3"/>
  <c r="AF2210" i="3"/>
  <c r="AI2214" i="3"/>
  <c r="AH2214" i="3"/>
  <c r="AG2214" i="3"/>
  <c r="AF2214" i="3"/>
  <c r="AJ2214" i="3"/>
  <c r="AY2132" i="3"/>
  <c r="AY2133" i="3"/>
  <c r="AY2134" i="3"/>
  <c r="AY2135" i="3"/>
  <c r="AY2136" i="3"/>
  <c r="AY2137" i="3"/>
  <c r="AY2138" i="3"/>
  <c r="AY2139" i="3"/>
  <c r="AY2140" i="3"/>
  <c r="AY2141" i="3"/>
  <c r="AY2142" i="3"/>
  <c r="AY2143" i="3"/>
  <c r="AY2144" i="3"/>
  <c r="AY2145" i="3"/>
  <c r="AN2146" i="3"/>
  <c r="AK2147" i="3"/>
  <c r="AR2147" i="3"/>
  <c r="AY2147" i="3"/>
  <c r="AG2148" i="3"/>
  <c r="AN2148" i="3"/>
  <c r="AK2149" i="3"/>
  <c r="AR2149" i="3"/>
  <c r="AY2149" i="3"/>
  <c r="AG2150" i="3"/>
  <c r="AN2150" i="3"/>
  <c r="AK2151" i="3"/>
  <c r="AR2151" i="3"/>
  <c r="AY2151" i="3"/>
  <c r="AG2152" i="3"/>
  <c r="AN2152" i="3"/>
  <c r="AK2153" i="3"/>
  <c r="AR2153" i="3"/>
  <c r="AY2153" i="3"/>
  <c r="AG2154" i="3"/>
  <c r="AN2154" i="3"/>
  <c r="AK2155" i="3"/>
  <c r="AR2155" i="3"/>
  <c r="AY2155" i="3"/>
  <c r="AG2156" i="3"/>
  <c r="AN2156" i="3"/>
  <c r="AK2157" i="3"/>
  <c r="AR2157" i="3"/>
  <c r="AY2157" i="3"/>
  <c r="AG2158" i="3"/>
  <c r="AN2158" i="3"/>
  <c r="AK2159" i="3"/>
  <c r="AR2159" i="3"/>
  <c r="AY2159" i="3"/>
  <c r="AG2160" i="3"/>
  <c r="AN2160" i="3"/>
  <c r="AK2161" i="3"/>
  <c r="AR2161" i="3"/>
  <c r="AY2161" i="3"/>
  <c r="AG2162" i="3"/>
  <c r="AN2162" i="3"/>
  <c r="AK2163" i="3"/>
  <c r="AR2163" i="3"/>
  <c r="AY2163" i="3"/>
  <c r="AG2164" i="3"/>
  <c r="AN2164" i="3"/>
  <c r="AY2165" i="3"/>
  <c r="AG2166" i="3"/>
  <c r="AN2166" i="3"/>
  <c r="AY2167" i="3"/>
  <c r="AG2168" i="3"/>
  <c r="AN2168" i="3"/>
  <c r="AY2169" i="3"/>
  <c r="AG2170" i="3"/>
  <c r="AN2170" i="3"/>
  <c r="AY2171" i="3"/>
  <c r="AG2172" i="3"/>
  <c r="AN2172" i="3"/>
  <c r="AY2173" i="3"/>
  <c r="AG2174" i="3"/>
  <c r="AN2174" i="3"/>
  <c r="AG2176" i="3"/>
  <c r="AN2176" i="3"/>
  <c r="AG2178" i="3"/>
  <c r="AN2178" i="3"/>
  <c r="AG2180" i="3"/>
  <c r="AN2180" i="3"/>
  <c r="AO2186" i="3"/>
  <c r="AP2186" i="3"/>
  <c r="AI2188" i="3"/>
  <c r="AJ2188" i="3"/>
  <c r="BA2189" i="3"/>
  <c r="AU2189" i="3"/>
  <c r="AV2189" i="3"/>
  <c r="AO2192" i="3"/>
  <c r="AP2192" i="3"/>
  <c r="AI2194" i="3"/>
  <c r="AJ2194" i="3"/>
  <c r="BA2195" i="3"/>
  <c r="AU2195" i="3"/>
  <c r="AV2195" i="3"/>
  <c r="BA2198" i="3"/>
  <c r="AU2198" i="3"/>
  <c r="AZ2198" i="3"/>
  <c r="AT2198" i="3"/>
  <c r="AV2198" i="3"/>
  <c r="AO2200" i="3"/>
  <c r="AN2200" i="3"/>
  <c r="AP2200" i="3"/>
  <c r="AI2202" i="3"/>
  <c r="AH2202" i="3"/>
  <c r="AJ2202" i="3"/>
  <c r="BA2204" i="3"/>
  <c r="AU2204" i="3"/>
  <c r="AZ2204" i="3"/>
  <c r="AT2204" i="3"/>
  <c r="AV2204" i="3"/>
  <c r="AO2206" i="3"/>
  <c r="AN2206" i="3"/>
  <c r="AP2206" i="3"/>
  <c r="AI2208" i="3"/>
  <c r="AH2208" i="3"/>
  <c r="AG2208" i="3"/>
  <c r="AJ2208" i="3"/>
  <c r="AK2210" i="3"/>
  <c r="BA2211" i="3"/>
  <c r="AU2211" i="3"/>
  <c r="AZ2211" i="3"/>
  <c r="AT2211" i="3"/>
  <c r="AY2211" i="3"/>
  <c r="AV2211" i="3"/>
  <c r="AT2132" i="3"/>
  <c r="AZ2132" i="3"/>
  <c r="AT2133" i="3"/>
  <c r="AZ2133" i="3"/>
  <c r="AT2134" i="3"/>
  <c r="AZ2134" i="3"/>
  <c r="AT2135" i="3"/>
  <c r="AZ2135" i="3"/>
  <c r="AT2136" i="3"/>
  <c r="AZ2136" i="3"/>
  <c r="AT2137" i="3"/>
  <c r="AZ2137" i="3"/>
  <c r="AT2138" i="3"/>
  <c r="AZ2138" i="3"/>
  <c r="AT2139" i="3"/>
  <c r="AZ2139" i="3"/>
  <c r="AT2140" i="3"/>
  <c r="AZ2140" i="3"/>
  <c r="AT2141" i="3"/>
  <c r="AZ2141" i="3"/>
  <c r="AT2142" i="3"/>
  <c r="AZ2142" i="3"/>
  <c r="AT2143" i="3"/>
  <c r="AZ2143" i="3"/>
  <c r="AT2144" i="3"/>
  <c r="AZ2144" i="3"/>
  <c r="AT2145" i="3"/>
  <c r="AZ2145" i="3"/>
  <c r="AO2146" i="3"/>
  <c r="AZ2147" i="3"/>
  <c r="AH2148" i="3"/>
  <c r="AO2148" i="3"/>
  <c r="AZ2149" i="3"/>
  <c r="AH2150" i="3"/>
  <c r="AO2150" i="3"/>
  <c r="AZ2151" i="3"/>
  <c r="AH2152" i="3"/>
  <c r="AO2152" i="3"/>
  <c r="AZ2153" i="3"/>
  <c r="AH2154" i="3"/>
  <c r="AO2154" i="3"/>
  <c r="AZ2155" i="3"/>
  <c r="AH2156" i="3"/>
  <c r="AO2156" i="3"/>
  <c r="AZ2157" i="3"/>
  <c r="AH2158" i="3"/>
  <c r="AO2158" i="3"/>
  <c r="AZ2159" i="3"/>
  <c r="AH2160" i="3"/>
  <c r="AO2160" i="3"/>
  <c r="AZ2161" i="3"/>
  <c r="AH2162" i="3"/>
  <c r="AO2162" i="3"/>
  <c r="AZ2163" i="3"/>
  <c r="AH2164" i="3"/>
  <c r="AO2164" i="3"/>
  <c r="AZ2165" i="3"/>
  <c r="AH2166" i="3"/>
  <c r="AO2166" i="3"/>
  <c r="AZ2167" i="3"/>
  <c r="AH2168" i="3"/>
  <c r="AO2168" i="3"/>
  <c r="AZ2169" i="3"/>
  <c r="AH2170" i="3"/>
  <c r="AO2170" i="3"/>
  <c r="AZ2171" i="3"/>
  <c r="AH2172" i="3"/>
  <c r="AO2172" i="3"/>
  <c r="AZ2173" i="3"/>
  <c r="AH2174" i="3"/>
  <c r="AO2174" i="3"/>
  <c r="AZ2175" i="3"/>
  <c r="AH2176" i="3"/>
  <c r="AO2176" i="3"/>
  <c r="AZ2177" i="3"/>
  <c r="AH2178" i="3"/>
  <c r="AO2178" i="3"/>
  <c r="AZ2179" i="3"/>
  <c r="AH2180" i="3"/>
  <c r="AO2180" i="3"/>
  <c r="AZ2181" i="3"/>
  <c r="AH2182" i="3"/>
  <c r="AO2182" i="3"/>
  <c r="AZ2183" i="3"/>
  <c r="AH2184" i="3"/>
  <c r="AZ2184" i="3"/>
  <c r="AO2185" i="3"/>
  <c r="AP2185" i="3"/>
  <c r="AL2186" i="3"/>
  <c r="AI2187" i="3"/>
  <c r="AJ2187" i="3"/>
  <c r="AM2187" i="3"/>
  <c r="AF2188" i="3"/>
  <c r="AN2188" i="3"/>
  <c r="BA2188" i="3"/>
  <c r="AU2188" i="3"/>
  <c r="AV2188" i="3"/>
  <c r="AG2189" i="3"/>
  <c r="AY2189" i="3"/>
  <c r="AH2190" i="3"/>
  <c r="AZ2190" i="3"/>
  <c r="AO2191" i="3"/>
  <c r="AP2191" i="3"/>
  <c r="AL2192" i="3"/>
  <c r="AI2193" i="3"/>
  <c r="AJ2193" i="3"/>
  <c r="AM2193" i="3"/>
  <c r="AF2194" i="3"/>
  <c r="AN2194" i="3"/>
  <c r="BA2194" i="3"/>
  <c r="AU2194" i="3"/>
  <c r="AV2194" i="3"/>
  <c r="AG2195" i="3"/>
  <c r="AY2195" i="3"/>
  <c r="AH2196" i="3"/>
  <c r="AZ2196" i="3"/>
  <c r="AO2197" i="3"/>
  <c r="AP2197" i="3"/>
  <c r="AM2198" i="3"/>
  <c r="AY2198" i="3"/>
  <c r="AL2199" i="3"/>
  <c r="BA2199" i="3"/>
  <c r="AU2199" i="3"/>
  <c r="AZ2199" i="3"/>
  <c r="AT2199" i="3"/>
  <c r="AV2199" i="3"/>
  <c r="AK2200" i="3"/>
  <c r="AG2201" i="3"/>
  <c r="AO2201" i="3"/>
  <c r="AN2201" i="3"/>
  <c r="AP2201" i="3"/>
  <c r="AF2202" i="3"/>
  <c r="AI2203" i="3"/>
  <c r="AH2203" i="3"/>
  <c r="AJ2203" i="3"/>
  <c r="AM2204" i="3"/>
  <c r="AY2204" i="3"/>
  <c r="AL2205" i="3"/>
  <c r="BA2205" i="3"/>
  <c r="AU2205" i="3"/>
  <c r="AZ2205" i="3"/>
  <c r="AT2205" i="3"/>
  <c r="AV2205" i="3"/>
  <c r="AK2206" i="3"/>
  <c r="AG2207" i="3"/>
  <c r="AO2207" i="3"/>
  <c r="AN2207" i="3"/>
  <c r="AP2207" i="3"/>
  <c r="AF2208" i="3"/>
  <c r="AK2209" i="3"/>
  <c r="BA2210" i="3"/>
  <c r="AU2210" i="3"/>
  <c r="AZ2210" i="3"/>
  <c r="AT2210" i="3"/>
  <c r="AY2210" i="3"/>
  <c r="AV2210" i="3"/>
  <c r="AI2213" i="3"/>
  <c r="AH2213" i="3"/>
  <c r="AG2213" i="3"/>
  <c r="AF2213" i="3"/>
  <c r="AJ2213" i="3"/>
  <c r="AU2132" i="3"/>
  <c r="AU2133" i="3"/>
  <c r="AU2134" i="3"/>
  <c r="AU2135" i="3"/>
  <c r="AU2136" i="3"/>
  <c r="AU2137" i="3"/>
  <c r="AU2138" i="3"/>
  <c r="AU2139" i="3"/>
  <c r="AU2140" i="3"/>
  <c r="AU2141" i="3"/>
  <c r="AU2142" i="3"/>
  <c r="AU2143" i="3"/>
  <c r="AU2144" i="3"/>
  <c r="AU2145" i="3"/>
  <c r="AQ2146" i="3"/>
  <c r="AF2147" i="3"/>
  <c r="AM2147" i="3"/>
  <c r="AT2147" i="3"/>
  <c r="BA2147" i="3"/>
  <c r="AI2148" i="3"/>
  <c r="AQ2148" i="3"/>
  <c r="AF2149" i="3"/>
  <c r="AM2149" i="3"/>
  <c r="AT2149" i="3"/>
  <c r="BA2149" i="3"/>
  <c r="AI2150" i="3"/>
  <c r="AQ2150" i="3"/>
  <c r="AF2151" i="3"/>
  <c r="AM2151" i="3"/>
  <c r="AT2151" i="3"/>
  <c r="BA2151" i="3"/>
  <c r="AI2152" i="3"/>
  <c r="AQ2152" i="3"/>
  <c r="AF2153" i="3"/>
  <c r="AM2153" i="3"/>
  <c r="AT2153" i="3"/>
  <c r="BA2153" i="3"/>
  <c r="AI2154" i="3"/>
  <c r="AQ2154" i="3"/>
  <c r="AF2155" i="3"/>
  <c r="AM2155" i="3"/>
  <c r="AT2155" i="3"/>
  <c r="BA2155" i="3"/>
  <c r="AI2156" i="3"/>
  <c r="AQ2156" i="3"/>
  <c r="AF2157" i="3"/>
  <c r="AM2157" i="3"/>
  <c r="AT2157" i="3"/>
  <c r="BA2157" i="3"/>
  <c r="AI2158" i="3"/>
  <c r="AQ2158" i="3"/>
  <c r="AF2159" i="3"/>
  <c r="AM2159" i="3"/>
  <c r="AT2159" i="3"/>
  <c r="BA2159" i="3"/>
  <c r="AI2160" i="3"/>
  <c r="AQ2160" i="3"/>
  <c r="AF2161" i="3"/>
  <c r="AM2161" i="3"/>
  <c r="AT2161" i="3"/>
  <c r="BA2161" i="3"/>
  <c r="AI2162" i="3"/>
  <c r="AQ2162" i="3"/>
  <c r="AF2163" i="3"/>
  <c r="AM2163" i="3"/>
  <c r="AT2163" i="3"/>
  <c r="BA2163" i="3"/>
  <c r="AI2164" i="3"/>
  <c r="AQ2164" i="3"/>
  <c r="AF2165" i="3"/>
  <c r="AM2165" i="3"/>
  <c r="AT2165" i="3"/>
  <c r="BA2165" i="3"/>
  <c r="AI2166" i="3"/>
  <c r="AQ2166" i="3"/>
  <c r="AF2167" i="3"/>
  <c r="AM2167" i="3"/>
  <c r="AT2167" i="3"/>
  <c r="BA2167" i="3"/>
  <c r="AI2168" i="3"/>
  <c r="AQ2168" i="3"/>
  <c r="AF2169" i="3"/>
  <c r="AM2169" i="3"/>
  <c r="AT2169" i="3"/>
  <c r="BA2169" i="3"/>
  <c r="AI2170" i="3"/>
  <c r="AQ2170" i="3"/>
  <c r="AF2171" i="3"/>
  <c r="AM2171" i="3"/>
  <c r="AT2171" i="3"/>
  <c r="BA2171" i="3"/>
  <c r="AI2172" i="3"/>
  <c r="AQ2172" i="3"/>
  <c r="AF2173" i="3"/>
  <c r="AM2173" i="3"/>
  <c r="AT2173" i="3"/>
  <c r="BA2173" i="3"/>
  <c r="AI2174" i="3"/>
  <c r="AQ2174" i="3"/>
  <c r="AF2175" i="3"/>
  <c r="AM2175" i="3"/>
  <c r="AT2175" i="3"/>
  <c r="BA2175" i="3"/>
  <c r="AI2176" i="3"/>
  <c r="AQ2176" i="3"/>
  <c r="AF2177" i="3"/>
  <c r="AM2177" i="3"/>
  <c r="AT2177" i="3"/>
  <c r="BA2177" i="3"/>
  <c r="AI2178" i="3"/>
  <c r="AQ2178" i="3"/>
  <c r="AF2179" i="3"/>
  <c r="AM2179" i="3"/>
  <c r="AT2179" i="3"/>
  <c r="BA2179" i="3"/>
  <c r="AI2180" i="3"/>
  <c r="AQ2180" i="3"/>
  <c r="AF2181" i="3"/>
  <c r="AM2181" i="3"/>
  <c r="AT2181" i="3"/>
  <c r="BA2181" i="3"/>
  <c r="AI2182" i="3"/>
  <c r="AQ2182" i="3"/>
  <c r="AF2183" i="3"/>
  <c r="AM2183" i="3"/>
  <c r="AT2183" i="3"/>
  <c r="BA2183" i="3"/>
  <c r="AK2184" i="3"/>
  <c r="AO2184" i="3"/>
  <c r="AP2184" i="3"/>
  <c r="AL2185" i="3"/>
  <c r="AT2185" i="3"/>
  <c r="AI2186" i="3"/>
  <c r="AJ2186" i="3"/>
  <c r="AM2186" i="3"/>
  <c r="AF2187" i="3"/>
  <c r="AN2187" i="3"/>
  <c r="BA2187" i="3"/>
  <c r="AU2187" i="3"/>
  <c r="AV2187" i="3"/>
  <c r="AG2188" i="3"/>
  <c r="AQ2188" i="3"/>
  <c r="AY2188" i="3"/>
  <c r="AH2189" i="3"/>
  <c r="AZ2189" i="3"/>
  <c r="AK2190" i="3"/>
  <c r="AO2190" i="3"/>
  <c r="AP2190" i="3"/>
  <c r="AL2191" i="3"/>
  <c r="AT2191" i="3"/>
  <c r="AI2192" i="3"/>
  <c r="AJ2192" i="3"/>
  <c r="AM2192" i="3"/>
  <c r="AF2193" i="3"/>
  <c r="AN2193" i="3"/>
  <c r="BA2193" i="3"/>
  <c r="AU2193" i="3"/>
  <c r="AV2193" i="3"/>
  <c r="AG2194" i="3"/>
  <c r="AQ2194" i="3"/>
  <c r="AY2194" i="3"/>
  <c r="AH2195" i="3"/>
  <c r="AZ2195" i="3"/>
  <c r="AK2196" i="3"/>
  <c r="AO2196" i="3"/>
  <c r="AP2196" i="3"/>
  <c r="AL2197" i="3"/>
  <c r="AT2197" i="3"/>
  <c r="AI2198" i="3"/>
  <c r="AH2198" i="3"/>
  <c r="AJ2198" i="3"/>
  <c r="AQ2198" i="3"/>
  <c r="AM2199" i="3"/>
  <c r="AY2199" i="3"/>
  <c r="AL2200" i="3"/>
  <c r="BA2200" i="3"/>
  <c r="AU2200" i="3"/>
  <c r="AZ2200" i="3"/>
  <c r="AT2200" i="3"/>
  <c r="AV2200" i="3"/>
  <c r="AK2201" i="3"/>
  <c r="AG2202" i="3"/>
  <c r="AO2202" i="3"/>
  <c r="AN2202" i="3"/>
  <c r="AP2202" i="3"/>
  <c r="AF2203" i="3"/>
  <c r="AI2204" i="3"/>
  <c r="AH2204" i="3"/>
  <c r="AJ2204" i="3"/>
  <c r="AQ2204" i="3"/>
  <c r="AM2205" i="3"/>
  <c r="AY2205" i="3"/>
  <c r="AL2206" i="3"/>
  <c r="BA2206" i="3"/>
  <c r="AU2206" i="3"/>
  <c r="AZ2206" i="3"/>
  <c r="AT2206" i="3"/>
  <c r="AV2206" i="3"/>
  <c r="AK2207" i="3"/>
  <c r="AK2208" i="3"/>
  <c r="BA2209" i="3"/>
  <c r="AU2209" i="3"/>
  <c r="AZ2209" i="3"/>
  <c r="AT2209" i="3"/>
  <c r="AY2209" i="3"/>
  <c r="AV2209" i="3"/>
  <c r="AI2212" i="3"/>
  <c r="AH2212" i="3"/>
  <c r="AG2212" i="3"/>
  <c r="AJ2212" i="3"/>
  <c r="AK2213" i="3"/>
  <c r="AP2208" i="3"/>
  <c r="AP2209" i="3"/>
  <c r="AP2210" i="3"/>
  <c r="AP2211" i="3"/>
  <c r="AP2212" i="3"/>
  <c r="AV2212" i="3"/>
  <c r="AP2213" i="3"/>
  <c r="AV2213" i="3"/>
  <c r="AP2214" i="3"/>
  <c r="AV2214" i="3"/>
  <c r="AP2215" i="3"/>
  <c r="AV2215" i="3"/>
  <c r="AJ2216" i="3"/>
  <c r="AP2216" i="3"/>
  <c r="AV2216" i="3"/>
  <c r="AJ2217" i="3"/>
  <c r="AP2217" i="3"/>
  <c r="AV2217" i="3"/>
  <c r="AJ2218" i="3"/>
  <c r="AP2218" i="3"/>
  <c r="AV2218" i="3"/>
  <c r="AJ2219" i="3"/>
  <c r="AP2219" i="3"/>
  <c r="AV2219" i="3"/>
  <c r="AJ2220" i="3"/>
  <c r="AP2220" i="3"/>
  <c r="AV2220" i="3"/>
  <c r="AJ2221" i="3"/>
  <c r="AP2221" i="3"/>
  <c r="AV2221" i="3"/>
  <c r="AJ2222" i="3"/>
  <c r="AP2222" i="3"/>
  <c r="AV2222" i="3"/>
  <c r="AJ2223" i="3"/>
  <c r="AP2223" i="3"/>
  <c r="AV2223" i="3"/>
  <c r="AJ2224" i="3"/>
  <c r="AP2224" i="3"/>
  <c r="AV2224" i="3"/>
  <c r="AJ2225" i="3"/>
  <c r="AP2225" i="3"/>
  <c r="AV2225" i="3"/>
  <c r="AJ2226" i="3"/>
  <c r="AP2226" i="3"/>
  <c r="AV2226" i="3"/>
  <c r="AJ2227" i="3"/>
  <c r="AP2227" i="3"/>
  <c r="AV2227" i="3"/>
  <c r="AJ2228" i="3"/>
  <c r="AP2228" i="3"/>
  <c r="AV2228" i="3"/>
  <c r="AJ2229" i="3"/>
  <c r="AP2229" i="3"/>
  <c r="AV2229" i="3"/>
  <c r="AJ2230" i="3"/>
  <c r="AP2230" i="3"/>
  <c r="AV2230" i="3"/>
  <c r="AJ2231" i="3"/>
  <c r="AP2231" i="3"/>
  <c r="AV2231" i="3"/>
  <c r="AJ2232" i="3"/>
  <c r="AP2232" i="3"/>
  <c r="AV2232" i="3"/>
  <c r="AJ2233" i="3"/>
  <c r="AP2233" i="3"/>
  <c r="AV2233" i="3"/>
  <c r="AJ2234" i="3"/>
  <c r="AP2234" i="3"/>
  <c r="AV2234" i="3"/>
  <c r="AJ2235" i="3"/>
  <c r="AP2235" i="3"/>
  <c r="AV2235" i="3"/>
  <c r="AJ2236" i="3"/>
  <c r="AP2236" i="3"/>
  <c r="AV2236" i="3"/>
  <c r="AJ2237" i="3"/>
  <c r="AP2237" i="3"/>
  <c r="AV2237" i="3"/>
  <c r="AJ2238" i="3"/>
  <c r="AP2238" i="3"/>
  <c r="AV2238" i="3"/>
  <c r="AJ2239" i="3"/>
  <c r="AP2239" i="3"/>
  <c r="AV2239" i="3"/>
  <c r="AJ2240" i="3"/>
  <c r="AP2240" i="3"/>
  <c r="AV2240" i="3"/>
  <c r="AJ2241" i="3"/>
  <c r="AP2241" i="3"/>
  <c r="AV2241" i="3"/>
  <c r="AJ2242" i="3"/>
  <c r="AP2242" i="3"/>
  <c r="AV2242" i="3"/>
  <c r="AJ2243" i="3"/>
  <c r="AP2243" i="3"/>
  <c r="AV2243" i="3"/>
  <c r="AJ2244" i="3"/>
  <c r="AP2244" i="3"/>
  <c r="AV2244" i="3"/>
  <c r="AK2245" i="3"/>
  <c r="AR2245" i="3"/>
  <c r="AY2245" i="3"/>
  <c r="AG2246" i="3"/>
  <c r="AN2246" i="3"/>
  <c r="AU2246" i="3"/>
  <c r="AK2247" i="3"/>
  <c r="AR2247" i="3"/>
  <c r="AY2247" i="3"/>
  <c r="AG2248" i="3"/>
  <c r="AN2248" i="3"/>
  <c r="AU2248" i="3"/>
  <c r="AK2249" i="3"/>
  <c r="AR2249" i="3"/>
  <c r="AY2249" i="3"/>
  <c r="AG2250" i="3"/>
  <c r="AN2250" i="3"/>
  <c r="AU2250" i="3"/>
  <c r="AK2251" i="3"/>
  <c r="AR2251" i="3"/>
  <c r="AY2251" i="3"/>
  <c r="AG2252" i="3"/>
  <c r="AN2252" i="3"/>
  <c r="AU2252" i="3"/>
  <c r="AJ2254" i="3"/>
  <c r="AI2254" i="3"/>
  <c r="AM2256" i="3"/>
  <c r="AL2257" i="3"/>
  <c r="AV2257" i="3"/>
  <c r="BA2257" i="3"/>
  <c r="AU2257" i="3"/>
  <c r="AZ2257" i="3"/>
  <c r="AT2257" i="3"/>
  <c r="AP2259" i="3"/>
  <c r="AO2259" i="3"/>
  <c r="AN2259" i="3"/>
  <c r="AJ2261" i="3"/>
  <c r="AI2261" i="3"/>
  <c r="AH2261" i="3"/>
  <c r="AM2262" i="3"/>
  <c r="AF2264" i="3"/>
  <c r="AJ2264" i="3"/>
  <c r="AI2264" i="3"/>
  <c r="AH2264" i="3"/>
  <c r="AK2216" i="3"/>
  <c r="AK2217" i="3"/>
  <c r="AK2218" i="3"/>
  <c r="AK2219" i="3"/>
  <c r="AK2220" i="3"/>
  <c r="AK2221" i="3"/>
  <c r="AK2222" i="3"/>
  <c r="AK2223" i="3"/>
  <c r="AK2224" i="3"/>
  <c r="AK2225" i="3"/>
  <c r="AK2226" i="3"/>
  <c r="AK2227" i="3"/>
  <c r="AK2228" i="3"/>
  <c r="AK2229" i="3"/>
  <c r="AK2230" i="3"/>
  <c r="AK2231" i="3"/>
  <c r="AK2232" i="3"/>
  <c r="AK2233" i="3"/>
  <c r="AK2234" i="3"/>
  <c r="AK2235" i="3"/>
  <c r="AK2236" i="3"/>
  <c r="AK2237" i="3"/>
  <c r="AK2238" i="3"/>
  <c r="AK2239" i="3"/>
  <c r="AK2240" i="3"/>
  <c r="AK2241" i="3"/>
  <c r="AK2242" i="3"/>
  <c r="AK2243" i="3"/>
  <c r="AK2244" i="3"/>
  <c r="AJ2253" i="3"/>
  <c r="AI2253" i="3"/>
  <c r="AV2254" i="3"/>
  <c r="BA2254" i="3"/>
  <c r="AU2254" i="3"/>
  <c r="AJ2256" i="3"/>
  <c r="AI2256" i="3"/>
  <c r="AH2256" i="3"/>
  <c r="AV2258" i="3"/>
  <c r="BA2258" i="3"/>
  <c r="AU2258" i="3"/>
  <c r="AZ2258" i="3"/>
  <c r="AT2258" i="3"/>
  <c r="AP2260" i="3"/>
  <c r="AO2260" i="3"/>
  <c r="AN2260" i="3"/>
  <c r="AJ2262" i="3"/>
  <c r="AI2262" i="3"/>
  <c r="AH2262" i="3"/>
  <c r="AR2263" i="3"/>
  <c r="AL2263" i="3"/>
  <c r="AP2263" i="3"/>
  <c r="AO2263" i="3"/>
  <c r="AN2263" i="3"/>
  <c r="AF2266" i="3"/>
  <c r="AJ2266" i="3"/>
  <c r="AI2266" i="3"/>
  <c r="AH2266" i="3"/>
  <c r="AG2266" i="3"/>
  <c r="AF2271" i="3"/>
  <c r="AG2271" i="3"/>
  <c r="AK2271" i="3"/>
  <c r="AJ2271" i="3"/>
  <c r="AI2271" i="3"/>
  <c r="AH2271" i="3"/>
  <c r="AF2216" i="3"/>
  <c r="AF2217" i="3"/>
  <c r="AF2218" i="3"/>
  <c r="AF2219" i="3"/>
  <c r="AF2220" i="3"/>
  <c r="AF2221" i="3"/>
  <c r="AF2222" i="3"/>
  <c r="AF2223" i="3"/>
  <c r="AF2224" i="3"/>
  <c r="AF2225" i="3"/>
  <c r="AF2226" i="3"/>
  <c r="AF2227" i="3"/>
  <c r="AF2228" i="3"/>
  <c r="AF2229" i="3"/>
  <c r="AF2230" i="3"/>
  <c r="AF2231" i="3"/>
  <c r="AF2232" i="3"/>
  <c r="AF2233" i="3"/>
  <c r="AF2234" i="3"/>
  <c r="AF2235" i="3"/>
  <c r="AF2236" i="3"/>
  <c r="AF2237" i="3"/>
  <c r="AF2238" i="3"/>
  <c r="AF2239" i="3"/>
  <c r="AF2240" i="3"/>
  <c r="AF2241" i="3"/>
  <c r="AF2242" i="3"/>
  <c r="AF2243" i="3"/>
  <c r="AF2244" i="3"/>
  <c r="AF2245" i="3"/>
  <c r="AM2245" i="3"/>
  <c r="AF2247" i="3"/>
  <c r="AM2247" i="3"/>
  <c r="AF2249" i="3"/>
  <c r="AM2249" i="3"/>
  <c r="AF2251" i="3"/>
  <c r="AM2251" i="3"/>
  <c r="AF2253" i="3"/>
  <c r="AV2253" i="3"/>
  <c r="BA2253" i="3"/>
  <c r="AU2253" i="3"/>
  <c r="AY2254" i="3"/>
  <c r="AP2255" i="3"/>
  <c r="AO2255" i="3"/>
  <c r="AN2255" i="3"/>
  <c r="AF2256" i="3"/>
  <c r="AJ2257" i="3"/>
  <c r="AI2257" i="3"/>
  <c r="AH2257" i="3"/>
  <c r="AY2258" i="3"/>
  <c r="AV2259" i="3"/>
  <c r="BA2259" i="3"/>
  <c r="AU2259" i="3"/>
  <c r="AZ2259" i="3"/>
  <c r="AT2259" i="3"/>
  <c r="AP2261" i="3"/>
  <c r="AO2261" i="3"/>
  <c r="AN2261" i="3"/>
  <c r="AF2262" i="3"/>
  <c r="AF2263" i="3"/>
  <c r="AJ2263" i="3"/>
  <c r="AI2263" i="3"/>
  <c r="AH2263" i="3"/>
  <c r="AK2266" i="3"/>
  <c r="AY2212" i="3"/>
  <c r="AY2213" i="3"/>
  <c r="AY2214" i="3"/>
  <c r="AY2215" i="3"/>
  <c r="AG2216" i="3"/>
  <c r="AY2216" i="3"/>
  <c r="AG2217" i="3"/>
  <c r="AY2217" i="3"/>
  <c r="AG2218" i="3"/>
  <c r="AY2218" i="3"/>
  <c r="AG2219" i="3"/>
  <c r="AY2219" i="3"/>
  <c r="AG2220" i="3"/>
  <c r="AY2220" i="3"/>
  <c r="AG2221" i="3"/>
  <c r="AY2221" i="3"/>
  <c r="AG2222" i="3"/>
  <c r="AY2222" i="3"/>
  <c r="AG2223" i="3"/>
  <c r="AY2223" i="3"/>
  <c r="AG2224" i="3"/>
  <c r="AY2224" i="3"/>
  <c r="AG2225" i="3"/>
  <c r="AY2225" i="3"/>
  <c r="AG2226" i="3"/>
  <c r="AY2226" i="3"/>
  <c r="AG2227" i="3"/>
  <c r="AY2227" i="3"/>
  <c r="AG2228" i="3"/>
  <c r="AY2228" i="3"/>
  <c r="AG2229" i="3"/>
  <c r="AY2229" i="3"/>
  <c r="AG2230" i="3"/>
  <c r="AY2230" i="3"/>
  <c r="AG2231" i="3"/>
  <c r="AY2231" i="3"/>
  <c r="AG2232" i="3"/>
  <c r="AY2232" i="3"/>
  <c r="AG2233" i="3"/>
  <c r="AY2233" i="3"/>
  <c r="AG2234" i="3"/>
  <c r="AY2234" i="3"/>
  <c r="AG2235" i="3"/>
  <c r="AY2235" i="3"/>
  <c r="AG2236" i="3"/>
  <c r="AY2236" i="3"/>
  <c r="AG2237" i="3"/>
  <c r="AY2237" i="3"/>
  <c r="AG2238" i="3"/>
  <c r="AY2238" i="3"/>
  <c r="AG2239" i="3"/>
  <c r="AY2239" i="3"/>
  <c r="AG2240" i="3"/>
  <c r="AY2240" i="3"/>
  <c r="AG2241" i="3"/>
  <c r="AY2241" i="3"/>
  <c r="AG2242" i="3"/>
  <c r="AY2242" i="3"/>
  <c r="AG2243" i="3"/>
  <c r="AY2243" i="3"/>
  <c r="AG2244" i="3"/>
  <c r="AY2244" i="3"/>
  <c r="AG2245" i="3"/>
  <c r="AN2245" i="3"/>
  <c r="AK2246" i="3"/>
  <c r="AR2246" i="3"/>
  <c r="AY2246" i="3"/>
  <c r="AG2247" i="3"/>
  <c r="AN2247" i="3"/>
  <c r="AK2248" i="3"/>
  <c r="AR2248" i="3"/>
  <c r="AY2248" i="3"/>
  <c r="AG2249" i="3"/>
  <c r="AN2249" i="3"/>
  <c r="AY2250" i="3"/>
  <c r="AG2251" i="3"/>
  <c r="AN2251" i="3"/>
  <c r="AG2253" i="3"/>
  <c r="AZ2254" i="3"/>
  <c r="AG2256" i="3"/>
  <c r="AP2256" i="3"/>
  <c r="AO2256" i="3"/>
  <c r="AN2256" i="3"/>
  <c r="AJ2258" i="3"/>
  <c r="AI2258" i="3"/>
  <c r="AH2258" i="3"/>
  <c r="AY2259" i="3"/>
  <c r="AL2260" i="3"/>
  <c r="AV2260" i="3"/>
  <c r="BA2260" i="3"/>
  <c r="AU2260" i="3"/>
  <c r="AZ2260" i="3"/>
  <c r="AT2260" i="3"/>
  <c r="AG2262" i="3"/>
  <c r="AP2262" i="3"/>
  <c r="AO2262" i="3"/>
  <c r="AN2262" i="3"/>
  <c r="AG2263" i="3"/>
  <c r="AN2208" i="3"/>
  <c r="AN2209" i="3"/>
  <c r="AN2210" i="3"/>
  <c r="AN2211" i="3"/>
  <c r="AN2212" i="3"/>
  <c r="AT2212" i="3"/>
  <c r="AZ2212" i="3"/>
  <c r="AN2213" i="3"/>
  <c r="AT2213" i="3"/>
  <c r="AZ2213" i="3"/>
  <c r="AN2214" i="3"/>
  <c r="AT2214" i="3"/>
  <c r="AZ2214" i="3"/>
  <c r="AN2215" i="3"/>
  <c r="AT2215" i="3"/>
  <c r="AZ2215" i="3"/>
  <c r="AH2216" i="3"/>
  <c r="AN2216" i="3"/>
  <c r="AT2216" i="3"/>
  <c r="AZ2216" i="3"/>
  <c r="AH2217" i="3"/>
  <c r="AN2217" i="3"/>
  <c r="AT2217" i="3"/>
  <c r="AZ2217" i="3"/>
  <c r="AH2218" i="3"/>
  <c r="AN2218" i="3"/>
  <c r="AT2218" i="3"/>
  <c r="AZ2218" i="3"/>
  <c r="AH2219" i="3"/>
  <c r="AN2219" i="3"/>
  <c r="AT2219" i="3"/>
  <c r="AZ2219" i="3"/>
  <c r="AH2220" i="3"/>
  <c r="AN2220" i="3"/>
  <c r="AT2220" i="3"/>
  <c r="AZ2220" i="3"/>
  <c r="AH2221" i="3"/>
  <c r="AN2221" i="3"/>
  <c r="AT2221" i="3"/>
  <c r="AZ2221" i="3"/>
  <c r="AH2222" i="3"/>
  <c r="AN2222" i="3"/>
  <c r="AT2222" i="3"/>
  <c r="AZ2222" i="3"/>
  <c r="AH2223" i="3"/>
  <c r="AN2223" i="3"/>
  <c r="AT2223" i="3"/>
  <c r="AZ2223" i="3"/>
  <c r="AH2224" i="3"/>
  <c r="AN2224" i="3"/>
  <c r="AT2224" i="3"/>
  <c r="AZ2224" i="3"/>
  <c r="AH2225" i="3"/>
  <c r="AN2225" i="3"/>
  <c r="AT2225" i="3"/>
  <c r="AZ2225" i="3"/>
  <c r="AH2226" i="3"/>
  <c r="AN2226" i="3"/>
  <c r="AT2226" i="3"/>
  <c r="AZ2226" i="3"/>
  <c r="AH2227" i="3"/>
  <c r="AN2227" i="3"/>
  <c r="AT2227" i="3"/>
  <c r="AZ2227" i="3"/>
  <c r="AH2228" i="3"/>
  <c r="AN2228" i="3"/>
  <c r="AT2228" i="3"/>
  <c r="AZ2228" i="3"/>
  <c r="AH2229" i="3"/>
  <c r="AN2229" i="3"/>
  <c r="AT2229" i="3"/>
  <c r="AZ2229" i="3"/>
  <c r="AH2230" i="3"/>
  <c r="AN2230" i="3"/>
  <c r="AT2230" i="3"/>
  <c r="AZ2230" i="3"/>
  <c r="AH2231" i="3"/>
  <c r="AN2231" i="3"/>
  <c r="AT2231" i="3"/>
  <c r="AZ2231" i="3"/>
  <c r="AH2232" i="3"/>
  <c r="AN2232" i="3"/>
  <c r="AT2232" i="3"/>
  <c r="AZ2232" i="3"/>
  <c r="AH2233" i="3"/>
  <c r="AT2233" i="3"/>
  <c r="AZ2233" i="3"/>
  <c r="AH2234" i="3"/>
  <c r="AT2234" i="3"/>
  <c r="AZ2234" i="3"/>
  <c r="AH2235" i="3"/>
  <c r="AT2235" i="3"/>
  <c r="AZ2235" i="3"/>
  <c r="AH2236" i="3"/>
  <c r="AT2236" i="3"/>
  <c r="AZ2236" i="3"/>
  <c r="AH2237" i="3"/>
  <c r="AT2237" i="3"/>
  <c r="AZ2237" i="3"/>
  <c r="AH2238" i="3"/>
  <c r="AT2238" i="3"/>
  <c r="AZ2238" i="3"/>
  <c r="AH2239" i="3"/>
  <c r="AT2239" i="3"/>
  <c r="AZ2239" i="3"/>
  <c r="AH2240" i="3"/>
  <c r="AT2240" i="3"/>
  <c r="AZ2240" i="3"/>
  <c r="AH2241" i="3"/>
  <c r="AT2241" i="3"/>
  <c r="AZ2241" i="3"/>
  <c r="AH2242" i="3"/>
  <c r="AT2242" i="3"/>
  <c r="AZ2242" i="3"/>
  <c r="AH2243" i="3"/>
  <c r="AT2243" i="3"/>
  <c r="AZ2243" i="3"/>
  <c r="AH2244" i="3"/>
  <c r="AT2244" i="3"/>
  <c r="AZ2244" i="3"/>
  <c r="AH2245" i="3"/>
  <c r="AO2245" i="3"/>
  <c r="AZ2246" i="3"/>
  <c r="AH2247" i="3"/>
  <c r="AO2247" i="3"/>
  <c r="AZ2248" i="3"/>
  <c r="AH2249" i="3"/>
  <c r="AO2249" i="3"/>
  <c r="AZ2250" i="3"/>
  <c r="AH2251" i="3"/>
  <c r="AO2251" i="3"/>
  <c r="AZ2252" i="3"/>
  <c r="AH2253" i="3"/>
  <c r="AZ2253" i="3"/>
  <c r="AP2254" i="3"/>
  <c r="AO2254" i="3"/>
  <c r="AL2255" i="3"/>
  <c r="AV2255" i="3"/>
  <c r="BA2255" i="3"/>
  <c r="AU2255" i="3"/>
  <c r="AZ2255" i="3"/>
  <c r="AT2255" i="3"/>
  <c r="AK2256" i="3"/>
  <c r="AG2257" i="3"/>
  <c r="AP2257" i="3"/>
  <c r="AO2257" i="3"/>
  <c r="AN2257" i="3"/>
  <c r="AF2258" i="3"/>
  <c r="AJ2259" i="3"/>
  <c r="AI2259" i="3"/>
  <c r="AH2259" i="3"/>
  <c r="AM2260" i="3"/>
  <c r="AY2260" i="3"/>
  <c r="AL2261" i="3"/>
  <c r="AV2261" i="3"/>
  <c r="BA2261" i="3"/>
  <c r="AU2261" i="3"/>
  <c r="AZ2261" i="3"/>
  <c r="AT2261" i="3"/>
  <c r="AK2262" i="3"/>
  <c r="AK2263" i="3"/>
  <c r="AF2265" i="3"/>
  <c r="AJ2265" i="3"/>
  <c r="AI2265" i="3"/>
  <c r="AH2265" i="3"/>
  <c r="AG2265" i="3"/>
  <c r="AF2267" i="3"/>
  <c r="AG2267" i="3"/>
  <c r="AK2267" i="3"/>
  <c r="AJ2267" i="3"/>
  <c r="AI2267" i="3"/>
  <c r="AH2267" i="3"/>
  <c r="AU2212" i="3"/>
  <c r="AU2213" i="3"/>
  <c r="AU2214" i="3"/>
  <c r="AU2215" i="3"/>
  <c r="AU2216" i="3"/>
  <c r="AU2217" i="3"/>
  <c r="AU2218" i="3"/>
  <c r="AU2219" i="3"/>
  <c r="AU2220" i="3"/>
  <c r="AU2221" i="3"/>
  <c r="AU2222" i="3"/>
  <c r="AU2223" i="3"/>
  <c r="AU2224" i="3"/>
  <c r="AU2225" i="3"/>
  <c r="AU2226" i="3"/>
  <c r="AU2227" i="3"/>
  <c r="AU2228" i="3"/>
  <c r="AU2229" i="3"/>
  <c r="AU2230" i="3"/>
  <c r="AU2231" i="3"/>
  <c r="AU2232" i="3"/>
  <c r="AU2233" i="3"/>
  <c r="AU2234" i="3"/>
  <c r="AU2235" i="3"/>
  <c r="AU2236" i="3"/>
  <c r="AU2237" i="3"/>
  <c r="AU2238" i="3"/>
  <c r="AU2239" i="3"/>
  <c r="AU2240" i="3"/>
  <c r="AU2241" i="3"/>
  <c r="AU2242" i="3"/>
  <c r="AU2243" i="3"/>
  <c r="AU2244" i="3"/>
  <c r="AI2245" i="3"/>
  <c r="AQ2245" i="3"/>
  <c r="AF2246" i="3"/>
  <c r="AM2246" i="3"/>
  <c r="AT2246" i="3"/>
  <c r="BA2246" i="3"/>
  <c r="AI2247" i="3"/>
  <c r="AQ2247" i="3"/>
  <c r="AF2248" i="3"/>
  <c r="AM2248" i="3"/>
  <c r="AT2248" i="3"/>
  <c r="BA2248" i="3"/>
  <c r="AI2249" i="3"/>
  <c r="AQ2249" i="3"/>
  <c r="AF2250" i="3"/>
  <c r="AM2250" i="3"/>
  <c r="AT2250" i="3"/>
  <c r="BA2250" i="3"/>
  <c r="AI2251" i="3"/>
  <c r="AQ2251" i="3"/>
  <c r="AF2252" i="3"/>
  <c r="AM2252" i="3"/>
  <c r="AT2252" i="3"/>
  <c r="BA2252" i="3"/>
  <c r="AK2253" i="3"/>
  <c r="AP2253" i="3"/>
  <c r="AO2253" i="3"/>
  <c r="AL2254" i="3"/>
  <c r="AT2254" i="3"/>
  <c r="AJ2255" i="3"/>
  <c r="AI2255" i="3"/>
  <c r="AM2255" i="3"/>
  <c r="AY2255" i="3"/>
  <c r="AL2256" i="3"/>
  <c r="AV2256" i="3"/>
  <c r="BA2256" i="3"/>
  <c r="AU2256" i="3"/>
  <c r="AZ2256" i="3"/>
  <c r="AT2256" i="3"/>
  <c r="AK2257" i="3"/>
  <c r="AG2258" i="3"/>
  <c r="AP2258" i="3"/>
  <c r="AO2258" i="3"/>
  <c r="AN2258" i="3"/>
  <c r="AF2259" i="3"/>
  <c r="AJ2260" i="3"/>
  <c r="AI2260" i="3"/>
  <c r="AH2260" i="3"/>
  <c r="AQ2260" i="3"/>
  <c r="AM2261" i="3"/>
  <c r="AY2261" i="3"/>
  <c r="AL2262" i="3"/>
  <c r="AV2262" i="3"/>
  <c r="BA2262" i="3"/>
  <c r="AU2262" i="3"/>
  <c r="AZ2262" i="3"/>
  <c r="AT2262" i="3"/>
  <c r="AM2263" i="3"/>
  <c r="AR2264" i="3"/>
  <c r="AL2264" i="3"/>
  <c r="AP2264" i="3"/>
  <c r="AO2264" i="3"/>
  <c r="AN2264" i="3"/>
  <c r="AK2265" i="3"/>
  <c r="AF2269" i="3"/>
  <c r="AG2269" i="3"/>
  <c r="AK2269" i="3"/>
  <c r="AJ2269" i="3"/>
  <c r="AI2269" i="3"/>
  <c r="AH2269" i="3"/>
  <c r="AR2268" i="3"/>
  <c r="AL2268" i="3"/>
  <c r="AR2270" i="3"/>
  <c r="AL2270" i="3"/>
  <c r="AR2272" i="3"/>
  <c r="AL2272" i="3"/>
  <c r="AH2273" i="3"/>
  <c r="AR2274" i="3"/>
  <c r="AL2274" i="3"/>
  <c r="AH2275" i="3"/>
  <c r="AR2276" i="3"/>
  <c r="AL2276" i="3"/>
  <c r="AH2277" i="3"/>
  <c r="AR2278" i="3"/>
  <c r="AL2278" i="3"/>
  <c r="AH2279" i="3"/>
  <c r="AR2280" i="3"/>
  <c r="AL2280" i="3"/>
  <c r="AH2281" i="3"/>
  <c r="AR2282" i="3"/>
  <c r="AL2282" i="3"/>
  <c r="AH2283" i="3"/>
  <c r="AR2284" i="3"/>
  <c r="AL2284" i="3"/>
  <c r="AH2285" i="3"/>
  <c r="AR2286" i="3"/>
  <c r="AL2286" i="3"/>
  <c r="AH2287" i="3"/>
  <c r="AR2288" i="3"/>
  <c r="AL2288" i="3"/>
  <c r="AH2289" i="3"/>
  <c r="AR2290" i="3"/>
  <c r="AL2290" i="3"/>
  <c r="AH2291" i="3"/>
  <c r="AG2292" i="3"/>
  <c r="AP2292" i="3"/>
  <c r="AF2293" i="3"/>
  <c r="AJ2293" i="3"/>
  <c r="AI2293" i="3"/>
  <c r="AG2294" i="3"/>
  <c r="AR2294" i="3"/>
  <c r="AL2294" i="3"/>
  <c r="AP2294" i="3"/>
  <c r="AO2294" i="3"/>
  <c r="AH2295" i="3"/>
  <c r="AM2296" i="3"/>
  <c r="AM2298" i="3"/>
  <c r="AM2300" i="3"/>
  <c r="AM2302" i="3"/>
  <c r="AM2304" i="3"/>
  <c r="AM2306" i="3"/>
  <c r="AM2308" i="3"/>
  <c r="AR2319" i="3"/>
  <c r="AL2319" i="3"/>
  <c r="AP2319" i="3"/>
  <c r="AO2319" i="3"/>
  <c r="AN2319" i="3"/>
  <c r="AM2319" i="3"/>
  <c r="AR2321" i="3"/>
  <c r="AL2321" i="3"/>
  <c r="AP2321" i="3"/>
  <c r="AO2321" i="3"/>
  <c r="AN2321" i="3"/>
  <c r="AM2321" i="3"/>
  <c r="AQ2321" i="3"/>
  <c r="AR2327" i="3"/>
  <c r="AL2327" i="3"/>
  <c r="AP2327" i="3"/>
  <c r="AO2327" i="3"/>
  <c r="AN2327" i="3"/>
  <c r="AM2327" i="3"/>
  <c r="AQ2327" i="3"/>
  <c r="AT2263" i="3"/>
  <c r="AZ2263" i="3"/>
  <c r="AT2264" i="3"/>
  <c r="AZ2264" i="3"/>
  <c r="AN2265" i="3"/>
  <c r="AT2265" i="3"/>
  <c r="AZ2265" i="3"/>
  <c r="AN2266" i="3"/>
  <c r="AT2266" i="3"/>
  <c r="AZ2266" i="3"/>
  <c r="AM2268" i="3"/>
  <c r="AM2270" i="3"/>
  <c r="AM2272" i="3"/>
  <c r="AI2273" i="3"/>
  <c r="AM2274" i="3"/>
  <c r="AI2275" i="3"/>
  <c r="AM2276" i="3"/>
  <c r="AI2277" i="3"/>
  <c r="AM2278" i="3"/>
  <c r="AI2279" i="3"/>
  <c r="AM2280" i="3"/>
  <c r="AI2281" i="3"/>
  <c r="AM2282" i="3"/>
  <c r="AI2283" i="3"/>
  <c r="AM2284" i="3"/>
  <c r="AI2285" i="3"/>
  <c r="AM2286" i="3"/>
  <c r="AI2287" i="3"/>
  <c r="AM2288" i="3"/>
  <c r="AI2289" i="3"/>
  <c r="AM2290" i="3"/>
  <c r="AJ2291" i="3"/>
  <c r="AR2291" i="3"/>
  <c r="AL2291" i="3"/>
  <c r="AO2291" i="3"/>
  <c r="AH2292" i="3"/>
  <c r="AG2293" i="3"/>
  <c r="AR2293" i="3"/>
  <c r="AL2293" i="3"/>
  <c r="AP2293" i="3"/>
  <c r="AO2293" i="3"/>
  <c r="AH2294" i="3"/>
  <c r="AU2263" i="3"/>
  <c r="BA2263" i="3"/>
  <c r="AU2264" i="3"/>
  <c r="BA2264" i="3"/>
  <c r="AO2265" i="3"/>
  <c r="AU2265" i="3"/>
  <c r="BA2265" i="3"/>
  <c r="AO2266" i="3"/>
  <c r="AU2266" i="3"/>
  <c r="BA2266" i="3"/>
  <c r="AG2268" i="3"/>
  <c r="AN2268" i="3"/>
  <c r="AG2270" i="3"/>
  <c r="AN2270" i="3"/>
  <c r="AG2272" i="3"/>
  <c r="AN2272" i="3"/>
  <c r="AJ2273" i="3"/>
  <c r="AN2274" i="3"/>
  <c r="AJ2275" i="3"/>
  <c r="AN2276" i="3"/>
  <c r="AJ2277" i="3"/>
  <c r="AN2278" i="3"/>
  <c r="AJ2279" i="3"/>
  <c r="AN2280" i="3"/>
  <c r="AJ2281" i="3"/>
  <c r="AN2282" i="3"/>
  <c r="AJ2283" i="3"/>
  <c r="AN2284" i="3"/>
  <c r="AJ2285" i="3"/>
  <c r="AJ2287" i="3"/>
  <c r="AJ2289" i="3"/>
  <c r="AJ2292" i="3"/>
  <c r="AR2292" i="3"/>
  <c r="AL2292" i="3"/>
  <c r="AO2292" i="3"/>
  <c r="AM2295" i="3"/>
  <c r="AR2296" i="3"/>
  <c r="AL2296" i="3"/>
  <c r="AQ2296" i="3"/>
  <c r="AP2296" i="3"/>
  <c r="AO2296" i="3"/>
  <c r="AR2298" i="3"/>
  <c r="AL2298" i="3"/>
  <c r="AQ2298" i="3"/>
  <c r="AP2298" i="3"/>
  <c r="AO2298" i="3"/>
  <c r="AR2300" i="3"/>
  <c r="AL2300" i="3"/>
  <c r="AQ2300" i="3"/>
  <c r="AP2300" i="3"/>
  <c r="AO2300" i="3"/>
  <c r="AR2302" i="3"/>
  <c r="AL2302" i="3"/>
  <c r="AQ2302" i="3"/>
  <c r="AP2302" i="3"/>
  <c r="AO2302" i="3"/>
  <c r="AR2304" i="3"/>
  <c r="AL2304" i="3"/>
  <c r="AQ2304" i="3"/>
  <c r="AP2304" i="3"/>
  <c r="AO2304" i="3"/>
  <c r="AR2306" i="3"/>
  <c r="AL2306" i="3"/>
  <c r="AQ2306" i="3"/>
  <c r="AP2306" i="3"/>
  <c r="AO2306" i="3"/>
  <c r="AR2308" i="3"/>
  <c r="AL2308" i="3"/>
  <c r="AQ2308" i="3"/>
  <c r="AP2308" i="3"/>
  <c r="AO2308" i="3"/>
  <c r="AF2311" i="3"/>
  <c r="AJ2311" i="3"/>
  <c r="AI2311" i="3"/>
  <c r="AH2311" i="3"/>
  <c r="AG2311" i="3"/>
  <c r="AF2313" i="3"/>
  <c r="AJ2313" i="3"/>
  <c r="AI2313" i="3"/>
  <c r="AH2313" i="3"/>
  <c r="AG2313" i="3"/>
  <c r="AF2315" i="3"/>
  <c r="AJ2315" i="3"/>
  <c r="AI2315" i="3"/>
  <c r="AH2315" i="3"/>
  <c r="AG2315" i="3"/>
  <c r="AF2317" i="3"/>
  <c r="AJ2317" i="3"/>
  <c r="AI2317" i="3"/>
  <c r="AH2317" i="3"/>
  <c r="AG2317" i="3"/>
  <c r="AP2265" i="3"/>
  <c r="AP2266" i="3"/>
  <c r="AR2267" i="3"/>
  <c r="AL2267" i="3"/>
  <c r="AH2268" i="3"/>
  <c r="AO2268" i="3"/>
  <c r="AR2269" i="3"/>
  <c r="AL2269" i="3"/>
  <c r="AH2270" i="3"/>
  <c r="AO2270" i="3"/>
  <c r="AR2271" i="3"/>
  <c r="AL2271" i="3"/>
  <c r="AH2272" i="3"/>
  <c r="AO2272" i="3"/>
  <c r="AK2273" i="3"/>
  <c r="AR2273" i="3"/>
  <c r="AL2273" i="3"/>
  <c r="AH2274" i="3"/>
  <c r="AO2274" i="3"/>
  <c r="AK2275" i="3"/>
  <c r="AR2275" i="3"/>
  <c r="AL2275" i="3"/>
  <c r="AH2276" i="3"/>
  <c r="AO2276" i="3"/>
  <c r="AK2277" i="3"/>
  <c r="AR2277" i="3"/>
  <c r="AL2277" i="3"/>
  <c r="AH2278" i="3"/>
  <c r="AO2278" i="3"/>
  <c r="AK2279" i="3"/>
  <c r="AR2279" i="3"/>
  <c r="AL2279" i="3"/>
  <c r="AH2280" i="3"/>
  <c r="AO2280" i="3"/>
  <c r="AK2281" i="3"/>
  <c r="AR2281" i="3"/>
  <c r="AL2281" i="3"/>
  <c r="AH2282" i="3"/>
  <c r="AO2282" i="3"/>
  <c r="AK2283" i="3"/>
  <c r="AR2283" i="3"/>
  <c r="AL2283" i="3"/>
  <c r="AH2284" i="3"/>
  <c r="AO2284" i="3"/>
  <c r="AK2285" i="3"/>
  <c r="AR2285" i="3"/>
  <c r="AL2285" i="3"/>
  <c r="AH2286" i="3"/>
  <c r="AO2286" i="3"/>
  <c r="AK2287" i="3"/>
  <c r="AR2287" i="3"/>
  <c r="AL2287" i="3"/>
  <c r="AH2288" i="3"/>
  <c r="AO2288" i="3"/>
  <c r="AK2289" i="3"/>
  <c r="AR2289" i="3"/>
  <c r="AL2289" i="3"/>
  <c r="AH2290" i="3"/>
  <c r="AO2290" i="3"/>
  <c r="AM2291" i="3"/>
  <c r="AK2293" i="3"/>
  <c r="AM2294" i="3"/>
  <c r="AK2311" i="3"/>
  <c r="AK2313" i="3"/>
  <c r="AK2315" i="3"/>
  <c r="AK2317" i="3"/>
  <c r="AF2326" i="3"/>
  <c r="AJ2326" i="3"/>
  <c r="AI2326" i="3"/>
  <c r="AK2326" i="3"/>
  <c r="AH2326" i="3"/>
  <c r="AG2326" i="3"/>
  <c r="AF2291" i="3"/>
  <c r="AI2291" i="3"/>
  <c r="AF2295" i="3"/>
  <c r="AJ2295" i="3"/>
  <c r="AI2295" i="3"/>
  <c r="AR2318" i="3"/>
  <c r="AL2318" i="3"/>
  <c r="AP2318" i="3"/>
  <c r="AQ2318" i="3"/>
  <c r="AO2318" i="3"/>
  <c r="AN2318" i="3"/>
  <c r="AM2318" i="3"/>
  <c r="AL2265" i="3"/>
  <c r="AL2266" i="3"/>
  <c r="AQ2268" i="3"/>
  <c r="AG2273" i="3"/>
  <c r="AG2275" i="3"/>
  <c r="AG2277" i="3"/>
  <c r="AG2279" i="3"/>
  <c r="AG2281" i="3"/>
  <c r="AG2283" i="3"/>
  <c r="AG2285" i="3"/>
  <c r="AG2287" i="3"/>
  <c r="AG2289" i="3"/>
  <c r="AG2291" i="3"/>
  <c r="AF2292" i="3"/>
  <c r="AI2292" i="3"/>
  <c r="AF2294" i="3"/>
  <c r="AJ2294" i="3"/>
  <c r="AI2294" i="3"/>
  <c r="AG2295" i="3"/>
  <c r="AR2295" i="3"/>
  <c r="AL2295" i="3"/>
  <c r="AP2295" i="3"/>
  <c r="AO2295" i="3"/>
  <c r="AR2297" i="3"/>
  <c r="AL2297" i="3"/>
  <c r="AQ2297" i="3"/>
  <c r="AP2297" i="3"/>
  <c r="AO2297" i="3"/>
  <c r="AR2299" i="3"/>
  <c r="AL2299" i="3"/>
  <c r="AQ2299" i="3"/>
  <c r="AP2299" i="3"/>
  <c r="AO2299" i="3"/>
  <c r="AR2301" i="3"/>
  <c r="AL2301" i="3"/>
  <c r="AQ2301" i="3"/>
  <c r="AP2301" i="3"/>
  <c r="AO2301" i="3"/>
  <c r="AR2303" i="3"/>
  <c r="AL2303" i="3"/>
  <c r="AQ2303" i="3"/>
  <c r="AP2303" i="3"/>
  <c r="AO2303" i="3"/>
  <c r="AR2305" i="3"/>
  <c r="AL2305" i="3"/>
  <c r="AQ2305" i="3"/>
  <c r="AP2305" i="3"/>
  <c r="AO2305" i="3"/>
  <c r="AR2307" i="3"/>
  <c r="AL2307" i="3"/>
  <c r="AQ2307" i="3"/>
  <c r="AP2307" i="3"/>
  <c r="AO2307" i="3"/>
  <c r="AR2309" i="3"/>
  <c r="AL2309" i="3"/>
  <c r="AQ2309" i="3"/>
  <c r="AP2309" i="3"/>
  <c r="AO2309" i="3"/>
  <c r="AR2311" i="3"/>
  <c r="AL2311" i="3"/>
  <c r="AQ2311" i="3"/>
  <c r="AP2311" i="3"/>
  <c r="AO2311" i="3"/>
  <c r="AN2311" i="3"/>
  <c r="AR2313" i="3"/>
  <c r="AL2313" i="3"/>
  <c r="AQ2313" i="3"/>
  <c r="AP2313" i="3"/>
  <c r="AO2313" i="3"/>
  <c r="AN2313" i="3"/>
  <c r="AR2315" i="3"/>
  <c r="AL2315" i="3"/>
  <c r="AQ2315" i="3"/>
  <c r="AP2315" i="3"/>
  <c r="AO2315" i="3"/>
  <c r="AN2315" i="3"/>
  <c r="AF2321" i="3"/>
  <c r="AJ2321" i="3"/>
  <c r="AI2321" i="3"/>
  <c r="AR2322" i="3"/>
  <c r="AL2322" i="3"/>
  <c r="AP2322" i="3"/>
  <c r="AO2322" i="3"/>
  <c r="AF2327" i="3"/>
  <c r="AJ2327" i="3"/>
  <c r="AI2327" i="3"/>
  <c r="AP2342" i="3"/>
  <c r="AM2342" i="3"/>
  <c r="AR2342" i="3"/>
  <c r="AQ2342" i="3"/>
  <c r="AO2342" i="3"/>
  <c r="AQ2396" i="3"/>
  <c r="AP2396" i="3"/>
  <c r="AM2396" i="3"/>
  <c r="AR2396" i="3"/>
  <c r="AN2396" i="3"/>
  <c r="AL2396" i="3"/>
  <c r="AO2396" i="3"/>
  <c r="AP2344" i="3"/>
  <c r="AM2344" i="3"/>
  <c r="AR2344" i="3"/>
  <c r="AQ2344" i="3"/>
  <c r="AO2344" i="3"/>
  <c r="AI2296" i="3"/>
  <c r="AI2297" i="3"/>
  <c r="AI2298" i="3"/>
  <c r="AI2299" i="3"/>
  <c r="AI2300" i="3"/>
  <c r="AI2301" i="3"/>
  <c r="AI2302" i="3"/>
  <c r="AI2303" i="3"/>
  <c r="AI2304" i="3"/>
  <c r="AI2305" i="3"/>
  <c r="AI2306" i="3"/>
  <c r="AI2307" i="3"/>
  <c r="AI2308" i="3"/>
  <c r="AI2309" i="3"/>
  <c r="AJ2310" i="3"/>
  <c r="AJ2312" i="3"/>
  <c r="AJ2314" i="3"/>
  <c r="AJ2316" i="3"/>
  <c r="AR2320" i="3"/>
  <c r="AL2320" i="3"/>
  <c r="AP2320" i="3"/>
  <c r="AH2321" i="3"/>
  <c r="AN2324" i="3"/>
  <c r="AF2325" i="3"/>
  <c r="AJ2325" i="3"/>
  <c r="AI2325" i="3"/>
  <c r="AR2326" i="3"/>
  <c r="AL2326" i="3"/>
  <c r="AP2326" i="3"/>
  <c r="AO2326" i="3"/>
  <c r="AH2327" i="3"/>
  <c r="AJ2330" i="3"/>
  <c r="AF2330" i="3"/>
  <c r="AK2330" i="3"/>
  <c r="AI2330" i="3"/>
  <c r="AP2330" i="3"/>
  <c r="AM2330" i="3"/>
  <c r="AR2330" i="3"/>
  <c r="AQ2330" i="3"/>
  <c r="AJ2331" i="3"/>
  <c r="AI2331" i="3"/>
  <c r="AG2331" i="3"/>
  <c r="AF2331" i="3"/>
  <c r="AP2331" i="3"/>
  <c r="AQ2331" i="3"/>
  <c r="AN2331" i="3"/>
  <c r="AM2331" i="3"/>
  <c r="AJ2334" i="3"/>
  <c r="AF2334" i="3"/>
  <c r="AK2334" i="3"/>
  <c r="AI2334" i="3"/>
  <c r="AP2334" i="3"/>
  <c r="AM2334" i="3"/>
  <c r="AR2334" i="3"/>
  <c r="AQ2334" i="3"/>
  <c r="AJ2335" i="3"/>
  <c r="AI2335" i="3"/>
  <c r="AG2335" i="3"/>
  <c r="AF2335" i="3"/>
  <c r="AP2335" i="3"/>
  <c r="AQ2335" i="3"/>
  <c r="AN2335" i="3"/>
  <c r="AM2335" i="3"/>
  <c r="AJ2338" i="3"/>
  <c r="AF2338" i="3"/>
  <c r="AK2338" i="3"/>
  <c r="AI2338" i="3"/>
  <c r="AP2338" i="3"/>
  <c r="AM2338" i="3"/>
  <c r="AR2338" i="3"/>
  <c r="AQ2338" i="3"/>
  <c r="AJ2339" i="3"/>
  <c r="AI2339" i="3"/>
  <c r="AG2339" i="3"/>
  <c r="AF2339" i="3"/>
  <c r="AP2339" i="3"/>
  <c r="AQ2339" i="3"/>
  <c r="AN2339" i="3"/>
  <c r="AM2339" i="3"/>
  <c r="AJ2342" i="3"/>
  <c r="AF2342" i="3"/>
  <c r="AK2342" i="3"/>
  <c r="AI2342" i="3"/>
  <c r="AH2342" i="3"/>
  <c r="AJ2296" i="3"/>
  <c r="AJ2297" i="3"/>
  <c r="AJ2298" i="3"/>
  <c r="AJ2299" i="3"/>
  <c r="AJ2300" i="3"/>
  <c r="AJ2301" i="3"/>
  <c r="AJ2302" i="3"/>
  <c r="AJ2303" i="3"/>
  <c r="AJ2304" i="3"/>
  <c r="AJ2305" i="3"/>
  <c r="AJ2306" i="3"/>
  <c r="AJ2307" i="3"/>
  <c r="AJ2308" i="3"/>
  <c r="AJ2309" i="3"/>
  <c r="AK2310" i="3"/>
  <c r="AR2310" i="3"/>
  <c r="AL2310" i="3"/>
  <c r="AK2312" i="3"/>
  <c r="AR2312" i="3"/>
  <c r="AL2312" i="3"/>
  <c r="AK2314" i="3"/>
  <c r="AR2314" i="3"/>
  <c r="AL2314" i="3"/>
  <c r="AK2316" i="3"/>
  <c r="AR2316" i="3"/>
  <c r="AL2316" i="3"/>
  <c r="AF2318" i="3"/>
  <c r="AJ2318" i="3"/>
  <c r="AK2321" i="3"/>
  <c r="AM2322" i="3"/>
  <c r="AF2324" i="3"/>
  <c r="AJ2324" i="3"/>
  <c r="AI2324" i="3"/>
  <c r="AG2325" i="3"/>
  <c r="AR2325" i="3"/>
  <c r="AL2325" i="3"/>
  <c r="AP2325" i="3"/>
  <c r="AO2325" i="3"/>
  <c r="AK2327" i="3"/>
  <c r="AG2330" i="3"/>
  <c r="AH2331" i="3"/>
  <c r="AG2334" i="3"/>
  <c r="AH2335" i="3"/>
  <c r="AG2338" i="3"/>
  <c r="AH2339" i="3"/>
  <c r="AG2342" i="3"/>
  <c r="AJ2344" i="3"/>
  <c r="AF2344" i="3"/>
  <c r="AK2344" i="3"/>
  <c r="AI2344" i="3"/>
  <c r="AH2344" i="3"/>
  <c r="AJ2366" i="3"/>
  <c r="AH2366" i="3"/>
  <c r="AF2366" i="3"/>
  <c r="AK2366" i="3"/>
  <c r="AI2366" i="3"/>
  <c r="AG2366" i="3"/>
  <c r="AK2296" i="3"/>
  <c r="AK2297" i="3"/>
  <c r="AK2298" i="3"/>
  <c r="AK2299" i="3"/>
  <c r="AK2300" i="3"/>
  <c r="AK2301" i="3"/>
  <c r="AK2302" i="3"/>
  <c r="AK2303" i="3"/>
  <c r="AK2304" i="3"/>
  <c r="AK2305" i="3"/>
  <c r="AK2306" i="3"/>
  <c r="AK2307" i="3"/>
  <c r="AK2308" i="3"/>
  <c r="AK2309" i="3"/>
  <c r="AF2319" i="3"/>
  <c r="AJ2319" i="3"/>
  <c r="AN2322" i="3"/>
  <c r="AF2323" i="3"/>
  <c r="AJ2323" i="3"/>
  <c r="AI2323" i="3"/>
  <c r="AR2324" i="3"/>
  <c r="AL2324" i="3"/>
  <c r="AP2324" i="3"/>
  <c r="AO2324" i="3"/>
  <c r="AL2342" i="3"/>
  <c r="AG2310" i="3"/>
  <c r="AN2310" i="3"/>
  <c r="AG2312" i="3"/>
  <c r="AN2312" i="3"/>
  <c r="AG2314" i="3"/>
  <c r="AN2314" i="3"/>
  <c r="AG2316" i="3"/>
  <c r="AN2316" i="3"/>
  <c r="AR2317" i="3"/>
  <c r="AL2317" i="3"/>
  <c r="AP2317" i="3"/>
  <c r="AH2318" i="3"/>
  <c r="AG2319" i="3"/>
  <c r="AF2320" i="3"/>
  <c r="AJ2320" i="3"/>
  <c r="AN2320" i="3"/>
  <c r="AF2322" i="3"/>
  <c r="AJ2322" i="3"/>
  <c r="AI2322" i="3"/>
  <c r="AQ2322" i="3"/>
  <c r="AG2323" i="3"/>
  <c r="AR2323" i="3"/>
  <c r="AL2323" i="3"/>
  <c r="AP2323" i="3"/>
  <c r="AO2323" i="3"/>
  <c r="AH2324" i="3"/>
  <c r="AK2325" i="3"/>
  <c r="AM2326" i="3"/>
  <c r="AJ2328" i="3"/>
  <c r="AF2328" i="3"/>
  <c r="AK2328" i="3"/>
  <c r="AI2328" i="3"/>
  <c r="AP2328" i="3"/>
  <c r="AM2328" i="3"/>
  <c r="AR2328" i="3"/>
  <c r="AQ2328" i="3"/>
  <c r="AJ2329" i="3"/>
  <c r="AI2329" i="3"/>
  <c r="AG2329" i="3"/>
  <c r="AF2329" i="3"/>
  <c r="AP2329" i="3"/>
  <c r="AQ2329" i="3"/>
  <c r="AN2329" i="3"/>
  <c r="AM2329" i="3"/>
  <c r="AL2330" i="3"/>
  <c r="AL2331" i="3"/>
  <c r="AJ2332" i="3"/>
  <c r="AF2332" i="3"/>
  <c r="AK2332" i="3"/>
  <c r="AI2332" i="3"/>
  <c r="AP2332" i="3"/>
  <c r="AM2332" i="3"/>
  <c r="AR2332" i="3"/>
  <c r="AQ2332" i="3"/>
  <c r="AJ2333" i="3"/>
  <c r="AI2333" i="3"/>
  <c r="AG2333" i="3"/>
  <c r="AF2333" i="3"/>
  <c r="AP2333" i="3"/>
  <c r="AQ2333" i="3"/>
  <c r="AN2333" i="3"/>
  <c r="AM2333" i="3"/>
  <c r="AL2334" i="3"/>
  <c r="AL2335" i="3"/>
  <c r="AJ2336" i="3"/>
  <c r="AF2336" i="3"/>
  <c r="AK2336" i="3"/>
  <c r="AI2336" i="3"/>
  <c r="AP2336" i="3"/>
  <c r="AM2336" i="3"/>
  <c r="AR2336" i="3"/>
  <c r="AQ2336" i="3"/>
  <c r="AJ2337" i="3"/>
  <c r="AI2337" i="3"/>
  <c r="AG2337" i="3"/>
  <c r="AF2337" i="3"/>
  <c r="AP2337" i="3"/>
  <c r="AQ2337" i="3"/>
  <c r="AN2337" i="3"/>
  <c r="AM2337" i="3"/>
  <c r="AL2338" i="3"/>
  <c r="AL2339" i="3"/>
  <c r="AJ2340" i="3"/>
  <c r="AF2340" i="3"/>
  <c r="AK2340" i="3"/>
  <c r="AI2340" i="3"/>
  <c r="AP2340" i="3"/>
  <c r="AM2340" i="3"/>
  <c r="AR2340" i="3"/>
  <c r="AQ2340" i="3"/>
  <c r="AN2342" i="3"/>
  <c r="AL2344" i="3"/>
  <c r="AI2346" i="3"/>
  <c r="AP2346" i="3"/>
  <c r="AR2346" i="3"/>
  <c r="AL2346" i="3"/>
  <c r="AI2347" i="3"/>
  <c r="AP2347" i="3"/>
  <c r="AR2347" i="3"/>
  <c r="AL2347" i="3"/>
  <c r="AI2348" i="3"/>
  <c r="AP2348" i="3"/>
  <c r="AR2348" i="3"/>
  <c r="AL2348" i="3"/>
  <c r="AI2349" i="3"/>
  <c r="AP2349" i="3"/>
  <c r="AR2349" i="3"/>
  <c r="AL2349" i="3"/>
  <c r="AI2350" i="3"/>
  <c r="AP2350" i="3"/>
  <c r="AR2350" i="3"/>
  <c r="AL2350" i="3"/>
  <c r="AI2351" i="3"/>
  <c r="AP2351" i="3"/>
  <c r="AR2351" i="3"/>
  <c r="AL2351" i="3"/>
  <c r="AI2352" i="3"/>
  <c r="AP2352" i="3"/>
  <c r="AR2352" i="3"/>
  <c r="AL2352" i="3"/>
  <c r="AI2353" i="3"/>
  <c r="AP2353" i="3"/>
  <c r="AR2353" i="3"/>
  <c r="AL2353" i="3"/>
  <c r="AI2354" i="3"/>
  <c r="AP2354" i="3"/>
  <c r="AR2354" i="3"/>
  <c r="AL2354" i="3"/>
  <c r="AI2355" i="3"/>
  <c r="AP2355" i="3"/>
  <c r="AR2355" i="3"/>
  <c r="AL2355" i="3"/>
  <c r="AI2356" i="3"/>
  <c r="AP2356" i="3"/>
  <c r="AR2356" i="3"/>
  <c r="AL2356" i="3"/>
  <c r="AI2357" i="3"/>
  <c r="AP2357" i="3"/>
  <c r="AR2357" i="3"/>
  <c r="AL2357" i="3"/>
  <c r="AI2358" i="3"/>
  <c r="AP2358" i="3"/>
  <c r="AR2358" i="3"/>
  <c r="AL2358" i="3"/>
  <c r="AI2359" i="3"/>
  <c r="AP2359" i="3"/>
  <c r="AR2359" i="3"/>
  <c r="AL2359" i="3"/>
  <c r="AI2360" i="3"/>
  <c r="AP2360" i="3"/>
  <c r="AR2360" i="3"/>
  <c r="AL2360" i="3"/>
  <c r="AI2361" i="3"/>
  <c r="AP2361" i="3"/>
  <c r="AR2361" i="3"/>
  <c r="AL2361" i="3"/>
  <c r="AI2362" i="3"/>
  <c r="AP2362" i="3"/>
  <c r="AR2362" i="3"/>
  <c r="AL2362" i="3"/>
  <c r="AI2363" i="3"/>
  <c r="AP2363" i="3"/>
  <c r="AR2363" i="3"/>
  <c r="AL2363" i="3"/>
  <c r="AI2394" i="3"/>
  <c r="AG2394" i="3"/>
  <c r="AK2394" i="3"/>
  <c r="AJ2394" i="3"/>
  <c r="AH2394" i="3"/>
  <c r="AF2394" i="3"/>
  <c r="AQ2401" i="3"/>
  <c r="AM2401" i="3"/>
  <c r="AR2401" i="3"/>
  <c r="AP2401" i="3"/>
  <c r="AN2401" i="3"/>
  <c r="AL2401" i="3"/>
  <c r="AO2401" i="3"/>
  <c r="AQ2405" i="3"/>
  <c r="AM2405" i="3"/>
  <c r="AR2405" i="3"/>
  <c r="AP2405" i="3"/>
  <c r="AN2405" i="3"/>
  <c r="AL2405" i="3"/>
  <c r="AO2405" i="3"/>
  <c r="AF2341" i="3"/>
  <c r="AM2341" i="3"/>
  <c r="AF2343" i="3"/>
  <c r="AM2343" i="3"/>
  <c r="AF2345" i="3"/>
  <c r="AM2345" i="3"/>
  <c r="AJ2365" i="3"/>
  <c r="AH2365" i="3"/>
  <c r="AF2365" i="3"/>
  <c r="AQ2416" i="3"/>
  <c r="AP2416" i="3"/>
  <c r="AO2416" i="3"/>
  <c r="AN2416" i="3"/>
  <c r="AM2416" i="3"/>
  <c r="AR2416" i="3"/>
  <c r="AL2416" i="3"/>
  <c r="AY2328" i="3"/>
  <c r="AY2330" i="3"/>
  <c r="AY2332" i="3"/>
  <c r="AY2334" i="3"/>
  <c r="AY2336" i="3"/>
  <c r="AY2338" i="3"/>
  <c r="AY2340" i="3"/>
  <c r="AG2341" i="3"/>
  <c r="AN2341" i="3"/>
  <c r="AY2342" i="3"/>
  <c r="AG2343" i="3"/>
  <c r="AN2343" i="3"/>
  <c r="AY2344" i="3"/>
  <c r="AG2345" i="3"/>
  <c r="AN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P2365" i="3"/>
  <c r="AN2365" i="3"/>
  <c r="AR2365" i="3"/>
  <c r="AL2365" i="3"/>
  <c r="AJ2346" i="3"/>
  <c r="AF2346" i="3"/>
  <c r="AJ2347" i="3"/>
  <c r="AF2347" i="3"/>
  <c r="AJ2348" i="3"/>
  <c r="AF2348" i="3"/>
  <c r="AJ2349" i="3"/>
  <c r="AF2349" i="3"/>
  <c r="AJ2350" i="3"/>
  <c r="AF2350" i="3"/>
  <c r="AJ2351" i="3"/>
  <c r="AF2351" i="3"/>
  <c r="AJ2352" i="3"/>
  <c r="AF2352" i="3"/>
  <c r="AJ2353" i="3"/>
  <c r="AF2353" i="3"/>
  <c r="AJ2354" i="3"/>
  <c r="AF2354" i="3"/>
  <c r="AJ2355" i="3"/>
  <c r="AF2355" i="3"/>
  <c r="AJ2356" i="3"/>
  <c r="AF2356" i="3"/>
  <c r="AJ2357" i="3"/>
  <c r="AF2357" i="3"/>
  <c r="AJ2358" i="3"/>
  <c r="AF2358" i="3"/>
  <c r="AJ2359" i="3"/>
  <c r="AF2359" i="3"/>
  <c r="AJ2360" i="3"/>
  <c r="AF2360" i="3"/>
  <c r="AJ2361" i="3"/>
  <c r="AF2361" i="3"/>
  <c r="AJ2362" i="3"/>
  <c r="AF2362" i="3"/>
  <c r="AJ2363" i="3"/>
  <c r="AF2363" i="3"/>
  <c r="AJ2364" i="3"/>
  <c r="AH2364" i="3"/>
  <c r="AF2364" i="3"/>
  <c r="AQ2403" i="3"/>
  <c r="AM2403" i="3"/>
  <c r="AR2403" i="3"/>
  <c r="AP2403" i="3"/>
  <c r="AN2403" i="3"/>
  <c r="AL2403" i="3"/>
  <c r="AO2403" i="3"/>
  <c r="AQ2407" i="3"/>
  <c r="AM2407" i="3"/>
  <c r="AR2407" i="3"/>
  <c r="AP2407" i="3"/>
  <c r="AN2407" i="3"/>
  <c r="AL2407" i="3"/>
  <c r="AO2407" i="3"/>
  <c r="AT2328" i="3"/>
  <c r="BA2328" i="3"/>
  <c r="AT2330" i="3"/>
  <c r="BA2330" i="3"/>
  <c r="AT2332" i="3"/>
  <c r="BA2332" i="3"/>
  <c r="AT2334" i="3"/>
  <c r="BA2334" i="3"/>
  <c r="AT2336" i="3"/>
  <c r="BA2336" i="3"/>
  <c r="AT2338" i="3"/>
  <c r="BA2338" i="3"/>
  <c r="AT2340" i="3"/>
  <c r="BA2340" i="3"/>
  <c r="AI2341" i="3"/>
  <c r="AQ2341" i="3"/>
  <c r="AT2342" i="3"/>
  <c r="BA2342" i="3"/>
  <c r="AI2343" i="3"/>
  <c r="AQ2343" i="3"/>
  <c r="AT2344" i="3"/>
  <c r="BA2344" i="3"/>
  <c r="AI2345" i="3"/>
  <c r="AQ2345" i="3"/>
  <c r="AG2346" i="3"/>
  <c r="AO2346" i="3"/>
  <c r="AG2347" i="3"/>
  <c r="AO2347" i="3"/>
  <c r="AG2348" i="3"/>
  <c r="AO2348" i="3"/>
  <c r="AG2349" i="3"/>
  <c r="AO2349" i="3"/>
  <c r="AG2350" i="3"/>
  <c r="AO2350" i="3"/>
  <c r="AG2351" i="3"/>
  <c r="AO2351" i="3"/>
  <c r="AG2352" i="3"/>
  <c r="AO2352" i="3"/>
  <c r="AG2353" i="3"/>
  <c r="AO2353" i="3"/>
  <c r="AG2354" i="3"/>
  <c r="AO2354" i="3"/>
  <c r="AG2355" i="3"/>
  <c r="AO2355" i="3"/>
  <c r="AG2356" i="3"/>
  <c r="AO2356" i="3"/>
  <c r="AG2357" i="3"/>
  <c r="AO2357" i="3"/>
  <c r="AG2358" i="3"/>
  <c r="AO2358" i="3"/>
  <c r="AG2359" i="3"/>
  <c r="AO2359" i="3"/>
  <c r="AG2360" i="3"/>
  <c r="AO2360" i="3"/>
  <c r="AG2361" i="3"/>
  <c r="AO2361" i="3"/>
  <c r="AG2362" i="3"/>
  <c r="AO2362" i="3"/>
  <c r="AG2363" i="3"/>
  <c r="AO2363" i="3"/>
  <c r="AG2364" i="3"/>
  <c r="AP2364" i="3"/>
  <c r="AN2364" i="3"/>
  <c r="AR2364" i="3"/>
  <c r="AL2364" i="3"/>
  <c r="AJ2368" i="3"/>
  <c r="AV2368" i="3"/>
  <c r="AJ2371" i="3"/>
  <c r="AV2371" i="3"/>
  <c r="AJ2374" i="3"/>
  <c r="AV2374" i="3"/>
  <c r="AJ2377" i="3"/>
  <c r="AV2377" i="3"/>
  <c r="AJ2380" i="3"/>
  <c r="AV2380" i="3"/>
  <c r="AJ2383" i="3"/>
  <c r="AV2383" i="3"/>
  <c r="AJ2386" i="3"/>
  <c r="AV2386" i="3"/>
  <c r="AJ2389" i="3"/>
  <c r="AV2389" i="3"/>
  <c r="AF2392" i="3"/>
  <c r="AT2392" i="3"/>
  <c r="AI2393" i="3"/>
  <c r="AG2393" i="3"/>
  <c r="AZ2394" i="3"/>
  <c r="AQ2399" i="3"/>
  <c r="AM2399" i="3"/>
  <c r="AP2399" i="3"/>
  <c r="AN2399" i="3"/>
  <c r="AQ2418" i="3"/>
  <c r="AP2418" i="3"/>
  <c r="AO2418" i="3"/>
  <c r="AN2418" i="3"/>
  <c r="AM2418" i="3"/>
  <c r="AR2418" i="3"/>
  <c r="AP2425" i="3"/>
  <c r="AQ2425" i="3"/>
  <c r="AO2425" i="3"/>
  <c r="AN2425" i="3"/>
  <c r="AM2425" i="3"/>
  <c r="AL2425" i="3"/>
  <c r="AR2425" i="3"/>
  <c r="BA2391" i="3"/>
  <c r="AU2391" i="3"/>
  <c r="AY2391" i="3"/>
  <c r="AT2394" i="3"/>
  <c r="AK2395" i="3"/>
  <c r="AF2395" i="3"/>
  <c r="AI2395" i="3"/>
  <c r="AG2395" i="3"/>
  <c r="AQ2395" i="3"/>
  <c r="AM2395" i="3"/>
  <c r="AP2395" i="3"/>
  <c r="AN2395" i="3"/>
  <c r="AQ2414" i="3"/>
  <c r="AP2414" i="3"/>
  <c r="AO2414" i="3"/>
  <c r="AN2414" i="3"/>
  <c r="AM2414" i="3"/>
  <c r="AR2414" i="3"/>
  <c r="AV2428" i="3"/>
  <c r="AW2428" i="3"/>
  <c r="AT2428" i="3"/>
  <c r="BA2428" i="3"/>
  <c r="AZ2428" i="3"/>
  <c r="AY2428" i="3"/>
  <c r="AU2428" i="3"/>
  <c r="BA2392" i="3"/>
  <c r="AU2392" i="3"/>
  <c r="AY2392" i="3"/>
  <c r="AQ2398" i="3"/>
  <c r="AP2398" i="3"/>
  <c r="AM2398" i="3"/>
  <c r="AR2398" i="3"/>
  <c r="AQ2412" i="3"/>
  <c r="AP2412" i="3"/>
  <c r="AO2412" i="3"/>
  <c r="AN2412" i="3"/>
  <c r="AM2412" i="3"/>
  <c r="AR2412" i="3"/>
  <c r="AV2366" i="3"/>
  <c r="AH2368" i="3"/>
  <c r="AT2368" i="3"/>
  <c r="BA2368" i="3"/>
  <c r="AJ2369" i="3"/>
  <c r="AV2369" i="3"/>
  <c r="AH2371" i="3"/>
  <c r="AT2371" i="3"/>
  <c r="BA2371" i="3"/>
  <c r="AJ2372" i="3"/>
  <c r="AV2372" i="3"/>
  <c r="AH2374" i="3"/>
  <c r="AT2374" i="3"/>
  <c r="BA2374" i="3"/>
  <c r="AJ2375" i="3"/>
  <c r="AV2375" i="3"/>
  <c r="AH2377" i="3"/>
  <c r="AT2377" i="3"/>
  <c r="BA2377" i="3"/>
  <c r="AJ2378" i="3"/>
  <c r="AV2378" i="3"/>
  <c r="AH2380" i="3"/>
  <c r="AT2380" i="3"/>
  <c r="BA2380" i="3"/>
  <c r="AJ2381" i="3"/>
  <c r="AV2381" i="3"/>
  <c r="AH2383" i="3"/>
  <c r="AT2383" i="3"/>
  <c r="BA2383" i="3"/>
  <c r="AJ2384" i="3"/>
  <c r="AV2384" i="3"/>
  <c r="AH2386" i="3"/>
  <c r="AT2386" i="3"/>
  <c r="BA2386" i="3"/>
  <c r="AJ2387" i="3"/>
  <c r="AV2387" i="3"/>
  <c r="AH2389" i="3"/>
  <c r="AT2389" i="3"/>
  <c r="BA2389" i="3"/>
  <c r="AJ2390" i="3"/>
  <c r="AV2390" i="3"/>
  <c r="AI2391" i="3"/>
  <c r="AG2391" i="3"/>
  <c r="AZ2392" i="3"/>
  <c r="AK2393" i="3"/>
  <c r="BA2393" i="3"/>
  <c r="AU2393" i="3"/>
  <c r="AY2393" i="3"/>
  <c r="AJ2395" i="3"/>
  <c r="AQ2397" i="3"/>
  <c r="AM2397" i="3"/>
  <c r="AP2397" i="3"/>
  <c r="AN2397" i="3"/>
  <c r="AO2399" i="3"/>
  <c r="AQ2410" i="3"/>
  <c r="AP2410" i="3"/>
  <c r="AO2410" i="3"/>
  <c r="AN2410" i="3"/>
  <c r="AM2410" i="3"/>
  <c r="AR2410" i="3"/>
  <c r="AQ2422" i="3"/>
  <c r="AP2422" i="3"/>
  <c r="AO2422" i="3"/>
  <c r="AN2422" i="3"/>
  <c r="AM2422" i="3"/>
  <c r="AR2422" i="3"/>
  <c r="AI2368" i="3"/>
  <c r="AU2368" i="3"/>
  <c r="AI2371" i="3"/>
  <c r="AU2371" i="3"/>
  <c r="AI2374" i="3"/>
  <c r="AU2374" i="3"/>
  <c r="AI2377" i="3"/>
  <c r="AU2377" i="3"/>
  <c r="AI2380" i="3"/>
  <c r="AU2380" i="3"/>
  <c r="AI2383" i="3"/>
  <c r="AU2383" i="3"/>
  <c r="AI2392" i="3"/>
  <c r="AG2392" i="3"/>
  <c r="BA2394" i="3"/>
  <c r="AU2394" i="3"/>
  <c r="AY2394" i="3"/>
  <c r="AL2395" i="3"/>
  <c r="AQ2400" i="3"/>
  <c r="AP2400" i="3"/>
  <c r="AM2400" i="3"/>
  <c r="AR2400" i="3"/>
  <c r="AQ2402" i="3"/>
  <c r="AP2402" i="3"/>
  <c r="AN2402" i="3"/>
  <c r="AM2402" i="3"/>
  <c r="AR2402" i="3"/>
  <c r="AQ2404" i="3"/>
  <c r="AP2404" i="3"/>
  <c r="AN2404" i="3"/>
  <c r="AM2404" i="3"/>
  <c r="AR2404" i="3"/>
  <c r="AQ2406" i="3"/>
  <c r="AP2406" i="3"/>
  <c r="AN2406" i="3"/>
  <c r="AM2406" i="3"/>
  <c r="AR2406" i="3"/>
  <c r="AQ2408" i="3"/>
  <c r="AP2408" i="3"/>
  <c r="AN2408" i="3"/>
  <c r="AM2408" i="3"/>
  <c r="AR2408" i="3"/>
  <c r="AQ2420" i="3"/>
  <c r="AP2420" i="3"/>
  <c r="AO2420" i="3"/>
  <c r="AN2420" i="3"/>
  <c r="AM2420" i="3"/>
  <c r="AR2420" i="3"/>
  <c r="AU2395" i="3"/>
  <c r="AY2396" i="3"/>
  <c r="AU2397" i="3"/>
  <c r="AY2398" i="3"/>
  <c r="AU2399" i="3"/>
  <c r="AY2400" i="3"/>
  <c r="AU2401" i="3"/>
  <c r="AY2402" i="3"/>
  <c r="AU2403" i="3"/>
  <c r="AY2404" i="3"/>
  <c r="AU2405" i="3"/>
  <c r="AY2406" i="3"/>
  <c r="AU2407" i="3"/>
  <c r="AY2408" i="3"/>
  <c r="AN2409" i="3"/>
  <c r="AU2409" i="3"/>
  <c r="AY2410" i="3"/>
  <c r="AN2411" i="3"/>
  <c r="AU2411" i="3"/>
  <c r="AY2412" i="3"/>
  <c r="AN2413" i="3"/>
  <c r="AU2413" i="3"/>
  <c r="AY2414" i="3"/>
  <c r="AN2415" i="3"/>
  <c r="AU2415" i="3"/>
  <c r="AY2416" i="3"/>
  <c r="AN2417" i="3"/>
  <c r="AU2417" i="3"/>
  <c r="AY2418" i="3"/>
  <c r="AN2419" i="3"/>
  <c r="AU2419" i="3"/>
  <c r="AY2420" i="3"/>
  <c r="AN2421" i="3"/>
  <c r="AU2421" i="3"/>
  <c r="AY2422" i="3"/>
  <c r="AN2423" i="3"/>
  <c r="AU2423" i="3"/>
  <c r="AP2424" i="3"/>
  <c r="AQ2424" i="3"/>
  <c r="BA2424" i="3"/>
  <c r="AZ2425" i="3"/>
  <c r="AY2426" i="3"/>
  <c r="AN2427" i="3"/>
  <c r="AV2427" i="3"/>
  <c r="AW2427" i="3"/>
  <c r="AM2428" i="3"/>
  <c r="AL2429" i="3"/>
  <c r="AV2429" i="3"/>
  <c r="BA2429" i="3"/>
  <c r="AU2429" i="3"/>
  <c r="AW2429" i="3"/>
  <c r="AZ2430" i="3"/>
  <c r="AP2431" i="3"/>
  <c r="AO2431" i="3"/>
  <c r="AQ2431" i="3"/>
  <c r="AL2432" i="3"/>
  <c r="AV2432" i="3"/>
  <c r="BA2432" i="3"/>
  <c r="AU2432" i="3"/>
  <c r="AW2432" i="3"/>
  <c r="AZ2433" i="3"/>
  <c r="AP2434" i="3"/>
  <c r="AO2434" i="3"/>
  <c r="AQ2434" i="3"/>
  <c r="AL2435" i="3"/>
  <c r="AV2435" i="3"/>
  <c r="BA2435" i="3"/>
  <c r="AU2435" i="3"/>
  <c r="AW2435" i="3"/>
  <c r="AZ2436" i="3"/>
  <c r="AP2437" i="3"/>
  <c r="AO2437" i="3"/>
  <c r="AQ2437" i="3"/>
  <c r="AV2438" i="3"/>
  <c r="BA2438" i="3"/>
  <c r="AU2438" i="3"/>
  <c r="AY2438" i="3"/>
  <c r="AW2438" i="3"/>
  <c r="AV2440" i="3"/>
  <c r="BA2440" i="3"/>
  <c r="AU2440" i="3"/>
  <c r="AY2440" i="3"/>
  <c r="AW2440" i="3"/>
  <c r="AG2450" i="3"/>
  <c r="AJ2450" i="3"/>
  <c r="AI2450" i="3"/>
  <c r="AH2450" i="3"/>
  <c r="AF2450" i="3"/>
  <c r="AK2450" i="3"/>
  <c r="AG2459" i="3"/>
  <c r="AJ2459" i="3"/>
  <c r="AI2459" i="3"/>
  <c r="AH2459" i="3"/>
  <c r="AF2459" i="3"/>
  <c r="AK2459" i="3"/>
  <c r="AF2478" i="3"/>
  <c r="AJ2478" i="3"/>
  <c r="AI2478" i="3"/>
  <c r="AG2478" i="3"/>
  <c r="AK2478" i="3"/>
  <c r="AH2478" i="3"/>
  <c r="AY2447" i="3"/>
  <c r="AV2447" i="3"/>
  <c r="AU2447" i="3"/>
  <c r="BA2447" i="3"/>
  <c r="AT2447" i="3"/>
  <c r="AZ2447" i="3"/>
  <c r="AW2447" i="3"/>
  <c r="AY2456" i="3"/>
  <c r="AV2456" i="3"/>
  <c r="AU2456" i="3"/>
  <c r="BA2456" i="3"/>
  <c r="AT2456" i="3"/>
  <c r="AZ2456" i="3"/>
  <c r="AW2456" i="3"/>
  <c r="AY2465" i="3"/>
  <c r="AV2465" i="3"/>
  <c r="AU2465" i="3"/>
  <c r="BA2465" i="3"/>
  <c r="AT2465" i="3"/>
  <c r="AZ2465" i="3"/>
  <c r="AW2465" i="3"/>
  <c r="AF2474" i="3"/>
  <c r="AJ2474" i="3"/>
  <c r="AG2474" i="3"/>
  <c r="AK2474" i="3"/>
  <c r="AI2474" i="3"/>
  <c r="AH2474" i="3"/>
  <c r="AO2516" i="3"/>
  <c r="AR2516" i="3"/>
  <c r="AL2516" i="3"/>
  <c r="AP2516" i="3"/>
  <c r="AN2516" i="3"/>
  <c r="AM2516" i="3"/>
  <c r="AQ2516" i="3"/>
  <c r="AI2533" i="3"/>
  <c r="AH2533" i="3"/>
  <c r="AG2533" i="3"/>
  <c r="AF2533" i="3"/>
  <c r="AJ2533" i="3"/>
  <c r="AK2533" i="3"/>
  <c r="AT2396" i="3"/>
  <c r="BA2396" i="3"/>
  <c r="AT2398" i="3"/>
  <c r="BA2398" i="3"/>
  <c r="AT2400" i="3"/>
  <c r="BA2400" i="3"/>
  <c r="AT2402" i="3"/>
  <c r="BA2402" i="3"/>
  <c r="AT2404" i="3"/>
  <c r="BA2404" i="3"/>
  <c r="AT2406" i="3"/>
  <c r="BA2406" i="3"/>
  <c r="AT2408" i="3"/>
  <c r="BA2408" i="3"/>
  <c r="AP2409" i="3"/>
  <c r="AT2410" i="3"/>
  <c r="BA2410" i="3"/>
  <c r="AP2411" i="3"/>
  <c r="AT2412" i="3"/>
  <c r="BA2412" i="3"/>
  <c r="AP2413" i="3"/>
  <c r="AT2414" i="3"/>
  <c r="BA2414" i="3"/>
  <c r="AP2415" i="3"/>
  <c r="AT2416" i="3"/>
  <c r="BA2416" i="3"/>
  <c r="AP2417" i="3"/>
  <c r="AT2418" i="3"/>
  <c r="BA2418" i="3"/>
  <c r="AP2419" i="3"/>
  <c r="AT2420" i="3"/>
  <c r="BA2420" i="3"/>
  <c r="AP2421" i="3"/>
  <c r="AT2422" i="3"/>
  <c r="BA2422" i="3"/>
  <c r="AP2423" i="3"/>
  <c r="AT2425" i="3"/>
  <c r="AP2426" i="3"/>
  <c r="AQ2426" i="3"/>
  <c r="AO2428" i="3"/>
  <c r="AN2429" i="3"/>
  <c r="AP2430" i="3"/>
  <c r="AO2430" i="3"/>
  <c r="AQ2430" i="3"/>
  <c r="AV2431" i="3"/>
  <c r="BA2431" i="3"/>
  <c r="AU2431" i="3"/>
  <c r="AW2431" i="3"/>
  <c r="AN2432" i="3"/>
  <c r="AP2433" i="3"/>
  <c r="AO2433" i="3"/>
  <c r="AQ2433" i="3"/>
  <c r="AV2434" i="3"/>
  <c r="BA2434" i="3"/>
  <c r="AU2434" i="3"/>
  <c r="AW2434" i="3"/>
  <c r="AN2435" i="3"/>
  <c r="AP2436" i="3"/>
  <c r="AO2436" i="3"/>
  <c r="AQ2436" i="3"/>
  <c r="AV2437" i="3"/>
  <c r="BA2437" i="3"/>
  <c r="AU2437" i="3"/>
  <c r="AW2437" i="3"/>
  <c r="AV2441" i="3"/>
  <c r="BA2441" i="3"/>
  <c r="AU2441" i="3"/>
  <c r="AZ2441" i="3"/>
  <c r="AT2441" i="3"/>
  <c r="AY2441" i="3"/>
  <c r="AW2441" i="3"/>
  <c r="AG2453" i="3"/>
  <c r="AJ2453" i="3"/>
  <c r="AI2453" i="3"/>
  <c r="AH2453" i="3"/>
  <c r="AF2453" i="3"/>
  <c r="AK2453" i="3"/>
  <c r="AG2462" i="3"/>
  <c r="AJ2462" i="3"/>
  <c r="AI2462" i="3"/>
  <c r="AH2462" i="3"/>
  <c r="AF2462" i="3"/>
  <c r="AK2462" i="3"/>
  <c r="AF2471" i="3"/>
  <c r="AJ2471" i="3"/>
  <c r="AG2471" i="3"/>
  <c r="AK2471" i="3"/>
  <c r="AI2471" i="3"/>
  <c r="AH2471" i="3"/>
  <c r="AR2409" i="3"/>
  <c r="AR2411" i="3"/>
  <c r="AR2413" i="3"/>
  <c r="AR2415" i="3"/>
  <c r="AR2417" i="3"/>
  <c r="AR2419" i="3"/>
  <c r="AR2421" i="3"/>
  <c r="AR2423" i="3"/>
  <c r="AV2424" i="3"/>
  <c r="AW2424" i="3"/>
  <c r="AP2427" i="3"/>
  <c r="AQ2427" i="3"/>
  <c r="AV2439" i="3"/>
  <c r="BA2439" i="3"/>
  <c r="AU2439" i="3"/>
  <c r="AY2439" i="3"/>
  <c r="AW2439" i="3"/>
  <c r="AV2442" i="3"/>
  <c r="BA2442" i="3"/>
  <c r="AU2442" i="3"/>
  <c r="AZ2442" i="3"/>
  <c r="AT2442" i="3"/>
  <c r="AY2442" i="3"/>
  <c r="AW2442" i="3"/>
  <c r="AY2450" i="3"/>
  <c r="AV2450" i="3"/>
  <c r="AU2450" i="3"/>
  <c r="BA2450" i="3"/>
  <c r="AT2450" i="3"/>
  <c r="AZ2450" i="3"/>
  <c r="AW2450" i="3"/>
  <c r="AY2459" i="3"/>
  <c r="AV2459" i="3"/>
  <c r="AU2459" i="3"/>
  <c r="BA2459" i="3"/>
  <c r="AT2459" i="3"/>
  <c r="AZ2459" i="3"/>
  <c r="AW2459" i="3"/>
  <c r="AP2503" i="3"/>
  <c r="AQ2503" i="3"/>
  <c r="AO2503" i="3"/>
  <c r="AN2503" i="3"/>
  <c r="AM2503" i="3"/>
  <c r="AR2503" i="3"/>
  <c r="AL2503" i="3"/>
  <c r="AJ2507" i="3"/>
  <c r="AI2507" i="3"/>
  <c r="AH2507" i="3"/>
  <c r="AG2507" i="3"/>
  <c r="AF2507" i="3"/>
  <c r="AK2507" i="3"/>
  <c r="AV2425" i="3"/>
  <c r="AW2425" i="3"/>
  <c r="AP2428" i="3"/>
  <c r="AQ2428" i="3"/>
  <c r="AP2429" i="3"/>
  <c r="AO2429" i="3"/>
  <c r="AQ2429" i="3"/>
  <c r="AV2430" i="3"/>
  <c r="BA2430" i="3"/>
  <c r="AU2430" i="3"/>
  <c r="AW2430" i="3"/>
  <c r="AP2432" i="3"/>
  <c r="AO2432" i="3"/>
  <c r="AQ2432" i="3"/>
  <c r="AV2433" i="3"/>
  <c r="BA2433" i="3"/>
  <c r="AU2433" i="3"/>
  <c r="AW2433" i="3"/>
  <c r="AP2435" i="3"/>
  <c r="AO2435" i="3"/>
  <c r="AQ2435" i="3"/>
  <c r="AV2436" i="3"/>
  <c r="BA2436" i="3"/>
  <c r="AU2436" i="3"/>
  <c r="AW2436" i="3"/>
  <c r="AV2443" i="3"/>
  <c r="BA2443" i="3"/>
  <c r="AU2443" i="3"/>
  <c r="AZ2443" i="3"/>
  <c r="AT2443" i="3"/>
  <c r="AY2443" i="3"/>
  <c r="AW2443" i="3"/>
  <c r="AG2447" i="3"/>
  <c r="AJ2447" i="3"/>
  <c r="AI2447" i="3"/>
  <c r="AH2447" i="3"/>
  <c r="AF2447" i="3"/>
  <c r="AK2447" i="3"/>
  <c r="AG2456" i="3"/>
  <c r="AJ2456" i="3"/>
  <c r="AI2456" i="3"/>
  <c r="AH2456" i="3"/>
  <c r="AF2456" i="3"/>
  <c r="AK2456" i="3"/>
  <c r="AG2465" i="3"/>
  <c r="AJ2465" i="3"/>
  <c r="AI2465" i="3"/>
  <c r="AH2465" i="3"/>
  <c r="AF2465" i="3"/>
  <c r="AK2465" i="3"/>
  <c r="AM2409" i="3"/>
  <c r="AM2411" i="3"/>
  <c r="AM2413" i="3"/>
  <c r="AM2415" i="3"/>
  <c r="AM2417" i="3"/>
  <c r="AM2419" i="3"/>
  <c r="AM2421" i="3"/>
  <c r="AM2423" i="3"/>
  <c r="AZ2424" i="3"/>
  <c r="AY2425" i="3"/>
  <c r="AV2426" i="3"/>
  <c r="AW2426" i="3"/>
  <c r="AM2427" i="3"/>
  <c r="AL2428" i="3"/>
  <c r="AY2430" i="3"/>
  <c r="AY2433" i="3"/>
  <c r="AY2436" i="3"/>
  <c r="AY2444" i="3"/>
  <c r="AV2444" i="3"/>
  <c r="AU2444" i="3"/>
  <c r="BA2444" i="3"/>
  <c r="AT2444" i="3"/>
  <c r="AZ2444" i="3"/>
  <c r="AW2444" i="3"/>
  <c r="AY2453" i="3"/>
  <c r="AV2453" i="3"/>
  <c r="AU2453" i="3"/>
  <c r="BA2453" i="3"/>
  <c r="AT2453" i="3"/>
  <c r="AZ2453" i="3"/>
  <c r="AW2453" i="3"/>
  <c r="AY2462" i="3"/>
  <c r="AV2462" i="3"/>
  <c r="AU2462" i="3"/>
  <c r="BA2462" i="3"/>
  <c r="AT2462" i="3"/>
  <c r="AZ2462" i="3"/>
  <c r="AW2462" i="3"/>
  <c r="AQ2438" i="3"/>
  <c r="AQ2439" i="3"/>
  <c r="AQ2440" i="3"/>
  <c r="AQ2441" i="3"/>
  <c r="AQ2442" i="3"/>
  <c r="AQ2443" i="3"/>
  <c r="AQ2444" i="3"/>
  <c r="AF2445" i="3"/>
  <c r="AZ2445" i="3"/>
  <c r="AI2446" i="3"/>
  <c r="AU2446" i="3"/>
  <c r="AF2448" i="3"/>
  <c r="AZ2448" i="3"/>
  <c r="AI2449" i="3"/>
  <c r="AU2449" i="3"/>
  <c r="AF2451" i="3"/>
  <c r="AZ2451" i="3"/>
  <c r="AI2452" i="3"/>
  <c r="AU2452" i="3"/>
  <c r="AF2454" i="3"/>
  <c r="AZ2454" i="3"/>
  <c r="AI2455" i="3"/>
  <c r="AU2455" i="3"/>
  <c r="AF2457" i="3"/>
  <c r="AZ2457" i="3"/>
  <c r="AI2458" i="3"/>
  <c r="AU2458" i="3"/>
  <c r="AF2460" i="3"/>
  <c r="AZ2460" i="3"/>
  <c r="AI2461" i="3"/>
  <c r="AU2461" i="3"/>
  <c r="AF2463" i="3"/>
  <c r="AZ2463" i="3"/>
  <c r="AI2464" i="3"/>
  <c r="AU2464" i="3"/>
  <c r="AF2477" i="3"/>
  <c r="AJ2477" i="3"/>
  <c r="AI2477" i="3"/>
  <c r="AG2477" i="3"/>
  <c r="AP2501" i="3"/>
  <c r="AQ2501" i="3"/>
  <c r="AO2501" i="3"/>
  <c r="AN2501" i="3"/>
  <c r="AM2501" i="3"/>
  <c r="AR2501" i="3"/>
  <c r="AJ2505" i="3"/>
  <c r="AI2505" i="3"/>
  <c r="AH2505" i="3"/>
  <c r="AG2505" i="3"/>
  <c r="AF2505" i="3"/>
  <c r="AK2505" i="3"/>
  <c r="BA2513" i="3"/>
  <c r="AU2513" i="3"/>
  <c r="AV2513" i="3"/>
  <c r="AT2513" i="3"/>
  <c r="AZ2513" i="3"/>
  <c r="AY2513" i="3"/>
  <c r="AW2513" i="3"/>
  <c r="AI2523" i="3"/>
  <c r="AG2523" i="3"/>
  <c r="AF2523" i="3"/>
  <c r="AJ2523" i="3"/>
  <c r="AK2523" i="3"/>
  <c r="AH2523" i="3"/>
  <c r="AK2446" i="3"/>
  <c r="AW2446" i="3"/>
  <c r="AK2449" i="3"/>
  <c r="AW2449" i="3"/>
  <c r="AK2452" i="3"/>
  <c r="AW2452" i="3"/>
  <c r="AK2455" i="3"/>
  <c r="AW2455" i="3"/>
  <c r="AK2458" i="3"/>
  <c r="AW2458" i="3"/>
  <c r="AK2461" i="3"/>
  <c r="AW2461" i="3"/>
  <c r="AK2464" i="3"/>
  <c r="AW2464" i="3"/>
  <c r="AF2467" i="3"/>
  <c r="AG2467" i="3"/>
  <c r="AF2469" i="3"/>
  <c r="AG2469" i="3"/>
  <c r="AF2479" i="3"/>
  <c r="AJ2479" i="3"/>
  <c r="AI2479" i="3"/>
  <c r="AG2479" i="3"/>
  <c r="AJ2497" i="3"/>
  <c r="AI2497" i="3"/>
  <c r="AH2497" i="3"/>
  <c r="AG2497" i="3"/>
  <c r="AF2497" i="3"/>
  <c r="AK2497" i="3"/>
  <c r="AP2505" i="3"/>
  <c r="AQ2505" i="3"/>
  <c r="AO2505" i="3"/>
  <c r="AN2505" i="3"/>
  <c r="AM2505" i="3"/>
  <c r="AR2505" i="3"/>
  <c r="AJ2509" i="3"/>
  <c r="AI2509" i="3"/>
  <c r="AH2509" i="3"/>
  <c r="AG2509" i="3"/>
  <c r="AF2509" i="3"/>
  <c r="AK2509" i="3"/>
  <c r="AF2472" i="3"/>
  <c r="AJ2472" i="3"/>
  <c r="AG2472" i="3"/>
  <c r="AF2475" i="3"/>
  <c r="AJ2475" i="3"/>
  <c r="AG2475" i="3"/>
  <c r="AF2480" i="3"/>
  <c r="AJ2480" i="3"/>
  <c r="AI2480" i="3"/>
  <c r="AG2480" i="3"/>
  <c r="AJ2499" i="3"/>
  <c r="AI2499" i="3"/>
  <c r="AH2499" i="3"/>
  <c r="AG2499" i="3"/>
  <c r="AF2499" i="3"/>
  <c r="AK2499" i="3"/>
  <c r="AP2507" i="3"/>
  <c r="AQ2507" i="3"/>
  <c r="AO2507" i="3"/>
  <c r="AN2507" i="3"/>
  <c r="AM2507" i="3"/>
  <c r="AR2507" i="3"/>
  <c r="AJ2511" i="3"/>
  <c r="AI2511" i="3"/>
  <c r="AH2511" i="3"/>
  <c r="AG2511" i="3"/>
  <c r="AF2511" i="3"/>
  <c r="AK2511" i="3"/>
  <c r="AI2531" i="3"/>
  <c r="AH2531" i="3"/>
  <c r="AG2531" i="3"/>
  <c r="AF2531" i="3"/>
  <c r="AJ2531" i="3"/>
  <c r="AK2531" i="3"/>
  <c r="AO2438" i="3"/>
  <c r="AO2439" i="3"/>
  <c r="AO2440" i="3"/>
  <c r="AO2441" i="3"/>
  <c r="AO2442" i="3"/>
  <c r="AO2443" i="3"/>
  <c r="AO2444" i="3"/>
  <c r="AF2446" i="3"/>
  <c r="AZ2446" i="3"/>
  <c r="AF2449" i="3"/>
  <c r="AZ2449" i="3"/>
  <c r="AF2452" i="3"/>
  <c r="AZ2452" i="3"/>
  <c r="AF2455" i="3"/>
  <c r="AZ2455" i="3"/>
  <c r="AF2458" i="3"/>
  <c r="AZ2458" i="3"/>
  <c r="AF2461" i="3"/>
  <c r="AZ2461" i="3"/>
  <c r="AF2464" i="3"/>
  <c r="AZ2464" i="3"/>
  <c r="AI2467" i="3"/>
  <c r="AI2469" i="3"/>
  <c r="AH2472" i="3"/>
  <c r="AH2475" i="3"/>
  <c r="AK2479" i="3"/>
  <c r="AH2480" i="3"/>
  <c r="AF2481" i="3"/>
  <c r="AJ2481" i="3"/>
  <c r="AI2481" i="3"/>
  <c r="AG2481" i="3"/>
  <c r="AP2497" i="3"/>
  <c r="AQ2497" i="3"/>
  <c r="AO2497" i="3"/>
  <c r="AN2497" i="3"/>
  <c r="AM2497" i="3"/>
  <c r="AR2497" i="3"/>
  <c r="AJ2501" i="3"/>
  <c r="AI2501" i="3"/>
  <c r="AH2501" i="3"/>
  <c r="AG2501" i="3"/>
  <c r="AF2501" i="3"/>
  <c r="AK2501" i="3"/>
  <c r="AP2509" i="3"/>
  <c r="AQ2509" i="3"/>
  <c r="AO2509" i="3"/>
  <c r="AN2509" i="3"/>
  <c r="AM2509" i="3"/>
  <c r="AR2509" i="3"/>
  <c r="AI2539" i="3"/>
  <c r="AH2539" i="3"/>
  <c r="AG2539" i="3"/>
  <c r="AF2539" i="3"/>
  <c r="AJ2539" i="3"/>
  <c r="AK2539" i="3"/>
  <c r="AH2446" i="3"/>
  <c r="AT2446" i="3"/>
  <c r="BA2446" i="3"/>
  <c r="AH2449" i="3"/>
  <c r="AT2449" i="3"/>
  <c r="BA2449" i="3"/>
  <c r="AH2452" i="3"/>
  <c r="AT2452" i="3"/>
  <c r="BA2452" i="3"/>
  <c r="AH2455" i="3"/>
  <c r="AT2455" i="3"/>
  <c r="BA2455" i="3"/>
  <c r="AH2458" i="3"/>
  <c r="AT2458" i="3"/>
  <c r="BA2458" i="3"/>
  <c r="AH2461" i="3"/>
  <c r="AT2461" i="3"/>
  <c r="BA2461" i="3"/>
  <c r="AH2464" i="3"/>
  <c r="AT2464" i="3"/>
  <c r="BA2464" i="3"/>
  <c r="AF2466" i="3"/>
  <c r="AG2466" i="3"/>
  <c r="AJ2467" i="3"/>
  <c r="AF2468" i="3"/>
  <c r="AG2468" i="3"/>
  <c r="AJ2469" i="3"/>
  <c r="AF2470" i="3"/>
  <c r="AJ2470" i="3"/>
  <c r="AG2470" i="3"/>
  <c r="AI2472" i="3"/>
  <c r="AF2473" i="3"/>
  <c r="AJ2473" i="3"/>
  <c r="AG2473" i="3"/>
  <c r="AI2475" i="3"/>
  <c r="AF2476" i="3"/>
  <c r="AJ2476" i="3"/>
  <c r="AI2476" i="3"/>
  <c r="AG2476" i="3"/>
  <c r="AK2480" i="3"/>
  <c r="AH2481" i="3"/>
  <c r="AP2499" i="3"/>
  <c r="AQ2499" i="3"/>
  <c r="AO2499" i="3"/>
  <c r="AN2499" i="3"/>
  <c r="AM2499" i="3"/>
  <c r="AR2499" i="3"/>
  <c r="AJ2503" i="3"/>
  <c r="AI2503" i="3"/>
  <c r="AH2503" i="3"/>
  <c r="AG2503" i="3"/>
  <c r="AF2503" i="3"/>
  <c r="AK2503" i="3"/>
  <c r="AP2511" i="3"/>
  <c r="AQ2511" i="3"/>
  <c r="AO2511" i="3"/>
  <c r="AN2511" i="3"/>
  <c r="AM2511" i="3"/>
  <c r="AR2511" i="3"/>
  <c r="AO2519" i="3"/>
  <c r="AR2519" i="3"/>
  <c r="AL2519" i="3"/>
  <c r="AP2519" i="3"/>
  <c r="AN2519" i="3"/>
  <c r="AM2519" i="3"/>
  <c r="AQ2519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N2496" i="3"/>
  <c r="AU2496" i="3"/>
  <c r="AY2497" i="3"/>
  <c r="AG2498" i="3"/>
  <c r="AN2498" i="3"/>
  <c r="AU2498" i="3"/>
  <c r="AY2499" i="3"/>
  <c r="AG2500" i="3"/>
  <c r="AN2500" i="3"/>
  <c r="AU2500" i="3"/>
  <c r="AY2501" i="3"/>
  <c r="AG2502" i="3"/>
  <c r="AN2502" i="3"/>
  <c r="AU2502" i="3"/>
  <c r="AY2503" i="3"/>
  <c r="AG2504" i="3"/>
  <c r="AN2504" i="3"/>
  <c r="AU2504" i="3"/>
  <c r="AY2505" i="3"/>
  <c r="AG2506" i="3"/>
  <c r="AN2506" i="3"/>
  <c r="AU2506" i="3"/>
  <c r="AY2507" i="3"/>
  <c r="AG2508" i="3"/>
  <c r="AN2508" i="3"/>
  <c r="AU2508" i="3"/>
  <c r="AY2509" i="3"/>
  <c r="AG2510" i="3"/>
  <c r="AN2510" i="3"/>
  <c r="AU2510" i="3"/>
  <c r="AY2511" i="3"/>
  <c r="AG2512" i="3"/>
  <c r="AN2512" i="3"/>
  <c r="AI2513" i="3"/>
  <c r="AJ2513" i="3"/>
  <c r="AM2513" i="3"/>
  <c r="AN2514" i="3"/>
  <c r="BA2514" i="3"/>
  <c r="AU2514" i="3"/>
  <c r="AV2514" i="3"/>
  <c r="AI2516" i="3"/>
  <c r="AF2516" i="3"/>
  <c r="AJ2516" i="3"/>
  <c r="AM2517" i="3"/>
  <c r="AI2519" i="3"/>
  <c r="AF2519" i="3"/>
  <c r="AJ2519" i="3"/>
  <c r="AM2520" i="3"/>
  <c r="AI2522" i="3"/>
  <c r="AG2522" i="3"/>
  <c r="AF2522" i="3"/>
  <c r="AJ2522" i="3"/>
  <c r="AI2538" i="3"/>
  <c r="AH2538" i="3"/>
  <c r="AG2538" i="3"/>
  <c r="AF2538" i="3"/>
  <c r="AJ2538" i="3"/>
  <c r="AI2544" i="3"/>
  <c r="AH2544" i="3"/>
  <c r="AG2544" i="3"/>
  <c r="AF2544" i="3"/>
  <c r="AJ2544" i="3"/>
  <c r="AI2482" i="3"/>
  <c r="AI2483" i="3"/>
  <c r="AI2484" i="3"/>
  <c r="AI2485" i="3"/>
  <c r="AI2486" i="3"/>
  <c r="AI2487" i="3"/>
  <c r="AI2488" i="3"/>
  <c r="AI2489" i="3"/>
  <c r="AI2490" i="3"/>
  <c r="AI2491" i="3"/>
  <c r="AI2492" i="3"/>
  <c r="AI2493" i="3"/>
  <c r="AI2494" i="3"/>
  <c r="AI2495" i="3"/>
  <c r="AI2496" i="3"/>
  <c r="AQ2496" i="3"/>
  <c r="AI2498" i="3"/>
  <c r="AQ2498" i="3"/>
  <c r="AI2500" i="3"/>
  <c r="AQ2500" i="3"/>
  <c r="AI2502" i="3"/>
  <c r="AQ2502" i="3"/>
  <c r="AI2504" i="3"/>
  <c r="AQ2504" i="3"/>
  <c r="AI2506" i="3"/>
  <c r="AQ2506" i="3"/>
  <c r="AI2508" i="3"/>
  <c r="AQ2508" i="3"/>
  <c r="AI2510" i="3"/>
  <c r="AQ2510" i="3"/>
  <c r="AI2512" i="3"/>
  <c r="AQ2512" i="3"/>
  <c r="BA2512" i="3"/>
  <c r="AV2512" i="3"/>
  <c r="AQ2513" i="3"/>
  <c r="AI2517" i="3"/>
  <c r="AF2517" i="3"/>
  <c r="AJ2517" i="3"/>
  <c r="AI2520" i="3"/>
  <c r="AF2520" i="3"/>
  <c r="AJ2520" i="3"/>
  <c r="AI2524" i="3"/>
  <c r="AG2524" i="3"/>
  <c r="AF2524" i="3"/>
  <c r="AJ2524" i="3"/>
  <c r="AI2534" i="3"/>
  <c r="AH2534" i="3"/>
  <c r="AG2534" i="3"/>
  <c r="AF2534" i="3"/>
  <c r="AJ2534" i="3"/>
  <c r="AI2540" i="3"/>
  <c r="AH2540" i="3"/>
  <c r="AG2540" i="3"/>
  <c r="AF2540" i="3"/>
  <c r="AJ2540" i="3"/>
  <c r="AJ2482" i="3"/>
  <c r="AJ2483" i="3"/>
  <c r="AJ2484" i="3"/>
  <c r="AJ2485" i="3"/>
  <c r="AJ2486" i="3"/>
  <c r="AJ2487" i="3"/>
  <c r="AJ2488" i="3"/>
  <c r="AJ2489" i="3"/>
  <c r="AJ2490" i="3"/>
  <c r="AJ2491" i="3"/>
  <c r="AJ2492" i="3"/>
  <c r="AJ2493" i="3"/>
  <c r="AJ2494" i="3"/>
  <c r="AJ2495" i="3"/>
  <c r="AK2496" i="3"/>
  <c r="AR2496" i="3"/>
  <c r="AY2496" i="3"/>
  <c r="AK2498" i="3"/>
  <c r="AR2498" i="3"/>
  <c r="AY2498" i="3"/>
  <c r="AK2500" i="3"/>
  <c r="AR2500" i="3"/>
  <c r="AY2500" i="3"/>
  <c r="AK2502" i="3"/>
  <c r="AR2502" i="3"/>
  <c r="AY2502" i="3"/>
  <c r="AK2504" i="3"/>
  <c r="AR2504" i="3"/>
  <c r="AY2504" i="3"/>
  <c r="AK2506" i="3"/>
  <c r="AR2506" i="3"/>
  <c r="AY2506" i="3"/>
  <c r="AK2508" i="3"/>
  <c r="AR2508" i="3"/>
  <c r="AY2508" i="3"/>
  <c r="AK2510" i="3"/>
  <c r="AR2510" i="3"/>
  <c r="AY2510" i="3"/>
  <c r="AK2512" i="3"/>
  <c r="AR2512" i="3"/>
  <c r="AO2514" i="3"/>
  <c r="AP2514" i="3"/>
  <c r="AO2517" i="3"/>
  <c r="AR2517" i="3"/>
  <c r="AL2517" i="3"/>
  <c r="AP2517" i="3"/>
  <c r="AO2520" i="3"/>
  <c r="AR2520" i="3"/>
  <c r="AL2520" i="3"/>
  <c r="AP2520" i="3"/>
  <c r="AI2525" i="3"/>
  <c r="AH2525" i="3"/>
  <c r="AG2525" i="3"/>
  <c r="AF2525" i="3"/>
  <c r="AJ2525" i="3"/>
  <c r="AI2526" i="3"/>
  <c r="AH2526" i="3"/>
  <c r="AG2526" i="3"/>
  <c r="AF2526" i="3"/>
  <c r="AJ2526" i="3"/>
  <c r="AI2527" i="3"/>
  <c r="AH2527" i="3"/>
  <c r="AG2527" i="3"/>
  <c r="AF2527" i="3"/>
  <c r="AJ2527" i="3"/>
  <c r="AI2528" i="3"/>
  <c r="AH2528" i="3"/>
  <c r="AG2528" i="3"/>
  <c r="AF2528" i="3"/>
  <c r="AJ2528" i="3"/>
  <c r="AI2529" i="3"/>
  <c r="AH2529" i="3"/>
  <c r="AG2529" i="3"/>
  <c r="AF2529" i="3"/>
  <c r="AJ2529" i="3"/>
  <c r="AI2535" i="3"/>
  <c r="AH2535" i="3"/>
  <c r="AG2535" i="3"/>
  <c r="AF2535" i="3"/>
  <c r="AJ2535" i="3"/>
  <c r="AI2541" i="3"/>
  <c r="AH2541" i="3"/>
  <c r="AG2541" i="3"/>
  <c r="AF2541" i="3"/>
  <c r="AJ2541" i="3"/>
  <c r="AK2482" i="3"/>
  <c r="AK2483" i="3"/>
  <c r="AK2484" i="3"/>
  <c r="AK2485" i="3"/>
  <c r="AK2486" i="3"/>
  <c r="AK2487" i="3"/>
  <c r="AK2488" i="3"/>
  <c r="AK2489" i="3"/>
  <c r="AK2490" i="3"/>
  <c r="AK2491" i="3"/>
  <c r="AK2492" i="3"/>
  <c r="AK2493" i="3"/>
  <c r="AK2494" i="3"/>
  <c r="AK2495" i="3"/>
  <c r="AO2513" i="3"/>
  <c r="AP2513" i="3"/>
  <c r="AI2515" i="3"/>
  <c r="AF2515" i="3"/>
  <c r="AJ2515" i="3"/>
  <c r="AI2518" i="3"/>
  <c r="AF2518" i="3"/>
  <c r="AJ2518" i="3"/>
  <c r="AI2521" i="3"/>
  <c r="AF2521" i="3"/>
  <c r="AJ2521" i="3"/>
  <c r="AI2532" i="3"/>
  <c r="AH2532" i="3"/>
  <c r="AG2532" i="3"/>
  <c r="AF2532" i="3"/>
  <c r="AJ2532" i="3"/>
  <c r="AI2536" i="3"/>
  <c r="AH2536" i="3"/>
  <c r="AG2536" i="3"/>
  <c r="AF2536" i="3"/>
  <c r="AJ2536" i="3"/>
  <c r="AI2542" i="3"/>
  <c r="AH2542" i="3"/>
  <c r="AG2542" i="3"/>
  <c r="AF2542" i="3"/>
  <c r="AJ2542" i="3"/>
  <c r="AF2496" i="3"/>
  <c r="AM2496" i="3"/>
  <c r="AT2496" i="3"/>
  <c r="BA2496" i="3"/>
  <c r="AF2498" i="3"/>
  <c r="AM2498" i="3"/>
  <c r="AT2498" i="3"/>
  <c r="BA2498" i="3"/>
  <c r="AF2500" i="3"/>
  <c r="AM2500" i="3"/>
  <c r="AT2500" i="3"/>
  <c r="BA2500" i="3"/>
  <c r="AF2502" i="3"/>
  <c r="AM2502" i="3"/>
  <c r="AT2502" i="3"/>
  <c r="BA2502" i="3"/>
  <c r="AF2504" i="3"/>
  <c r="AM2504" i="3"/>
  <c r="AT2504" i="3"/>
  <c r="BA2504" i="3"/>
  <c r="AF2506" i="3"/>
  <c r="AM2506" i="3"/>
  <c r="AT2506" i="3"/>
  <c r="BA2506" i="3"/>
  <c r="AF2508" i="3"/>
  <c r="AM2508" i="3"/>
  <c r="AT2508" i="3"/>
  <c r="BA2508" i="3"/>
  <c r="AF2510" i="3"/>
  <c r="AM2510" i="3"/>
  <c r="AT2510" i="3"/>
  <c r="BA2510" i="3"/>
  <c r="AF2512" i="3"/>
  <c r="AM2512" i="3"/>
  <c r="AT2512" i="3"/>
  <c r="AL2513" i="3"/>
  <c r="AI2514" i="3"/>
  <c r="AJ2514" i="3"/>
  <c r="AM2514" i="3"/>
  <c r="AG2515" i="3"/>
  <c r="AO2515" i="3"/>
  <c r="AR2515" i="3"/>
  <c r="AL2515" i="3"/>
  <c r="AP2515" i="3"/>
  <c r="AK2517" i="3"/>
  <c r="AG2518" i="3"/>
  <c r="AO2518" i="3"/>
  <c r="AR2518" i="3"/>
  <c r="AL2518" i="3"/>
  <c r="AP2518" i="3"/>
  <c r="AK2520" i="3"/>
  <c r="AG2521" i="3"/>
  <c r="AI2530" i="3"/>
  <c r="AH2530" i="3"/>
  <c r="AG2530" i="3"/>
  <c r="AF2530" i="3"/>
  <c r="AJ2530" i="3"/>
  <c r="AK2532" i="3"/>
  <c r="AK2536" i="3"/>
  <c r="AI2537" i="3"/>
  <c r="AH2537" i="3"/>
  <c r="AG2537" i="3"/>
  <c r="AF2537" i="3"/>
  <c r="AJ2537" i="3"/>
  <c r="AK2542" i="3"/>
  <c r="AI2543" i="3"/>
  <c r="AH2543" i="3"/>
  <c r="AG2543" i="3"/>
  <c r="AF2543" i="3"/>
  <c r="AJ2543" i="3"/>
  <c r="AV2515" i="3"/>
  <c r="AV2516" i="3"/>
  <c r="AV2517" i="3"/>
  <c r="AV2518" i="3"/>
  <c r="AV2519" i="3"/>
  <c r="AV2520" i="3"/>
  <c r="AP2521" i="3"/>
  <c r="AV2521" i="3"/>
  <c r="AP2522" i="3"/>
  <c r="AV2522" i="3"/>
  <c r="AP2523" i="3"/>
  <c r="AV2523" i="3"/>
  <c r="AP2524" i="3"/>
  <c r="AV2524" i="3"/>
  <c r="AP2525" i="3"/>
  <c r="AV2525" i="3"/>
  <c r="AP2526" i="3"/>
  <c r="AV2526" i="3"/>
  <c r="AP2527" i="3"/>
  <c r="AV2527" i="3"/>
  <c r="AP2528" i="3"/>
  <c r="AV2528" i="3"/>
  <c r="AP2529" i="3"/>
  <c r="AP2530" i="3"/>
  <c r="AP2531" i="3"/>
  <c r="AP2532" i="3"/>
  <c r="AL2521" i="3"/>
  <c r="AR2521" i="3"/>
  <c r="AL2522" i="3"/>
  <c r="AR2522" i="3"/>
  <c r="AL2523" i="3"/>
  <c r="AR2523" i="3"/>
  <c r="AL2524" i="3"/>
  <c r="AR2524" i="3"/>
  <c r="AL2525" i="3"/>
  <c r="AR2525" i="3"/>
  <c r="AL2526" i="3"/>
  <c r="AR2526" i="3"/>
  <c r="AL2527" i="3"/>
  <c r="AR2527" i="3"/>
  <c r="AL2528" i="3"/>
  <c r="AR2528" i="3"/>
  <c r="AL2529" i="3"/>
  <c r="AR2529" i="3"/>
  <c r="AL2530" i="3"/>
  <c r="AR2530" i="3"/>
  <c r="AL2531" i="3"/>
  <c r="AR2531" i="3"/>
  <c r="AL2532" i="3"/>
  <c r="AR2532" i="3"/>
  <c r="AU2515" i="3"/>
  <c r="AU2516" i="3"/>
  <c r="AU2517" i="3"/>
  <c r="AU2518" i="3"/>
  <c r="AU2519" i="3"/>
  <c r="AU2520" i="3"/>
  <c r="AU2521" i="3"/>
  <c r="AU2522" i="3"/>
  <c r="AU2523" i="3"/>
  <c r="AU2524" i="3"/>
  <c r="AU2525" i="3"/>
  <c r="AU2526" i="3"/>
  <c r="AU2527" i="3"/>
  <c r="AU2528" i="3"/>
  <c r="R6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6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6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6" i="3"/>
  <c r="M9" i="3" l="1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6" i="3"/>
  <c r="W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6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R7" i="3" l="1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N8" i="3" l="1"/>
  <c r="Y8" i="3"/>
  <c r="AB8" i="3"/>
  <c r="Y7" i="3"/>
  <c r="AB7" i="3"/>
  <c r="N7" i="3"/>
  <c r="S8" i="3"/>
  <c r="S6" i="3"/>
  <c r="Z6" i="3"/>
  <c r="S7" i="3"/>
  <c r="AA6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C21" i="3"/>
  <c r="AC23" i="3"/>
  <c r="AC24" i="3"/>
  <c r="AC25" i="3"/>
  <c r="I8" i="4" l="1"/>
  <c r="K8" i="4"/>
  <c r="I16" i="4"/>
  <c r="I17" i="4"/>
  <c r="I18" i="4"/>
  <c r="I19" i="4"/>
  <c r="I15" i="4"/>
  <c r="AE14" i="3"/>
  <c r="AS14" i="3"/>
  <c r="AL14" i="3" s="1"/>
  <c r="AX14" i="3"/>
  <c r="AV14" i="3" s="1"/>
  <c r="AN14" i="3" l="1"/>
  <c r="AQ14" i="3"/>
  <c r="AY14" i="3"/>
  <c r="AM14" i="3"/>
  <c r="Z14" i="3"/>
  <c r="AA14" i="3"/>
  <c r="AP14" i="3"/>
  <c r="AO14" i="3"/>
  <c r="AR14" i="3"/>
  <c r="AC14" i="3" l="1"/>
  <c r="AZ14" i="3" s="1"/>
  <c r="BA14" i="3" s="1"/>
  <c r="AW14" i="3" l="1"/>
  <c r="O14" i="3"/>
  <c r="AX6" i="3" l="1"/>
  <c r="AV6" i="3" s="1"/>
  <c r="AX7" i="3"/>
  <c r="AX8" i="3"/>
  <c r="L8" i="3" s="1"/>
  <c r="AX9" i="3"/>
  <c r="AX10" i="3"/>
  <c r="AV10" i="3" s="1"/>
  <c r="AX11" i="3"/>
  <c r="AX12" i="3"/>
  <c r="AX13" i="3"/>
  <c r="AV13" i="3" s="1"/>
  <c r="AX16" i="3"/>
  <c r="AX17" i="3"/>
  <c r="AV17" i="3" s="1"/>
  <c r="AX18" i="3"/>
  <c r="AV18" i="3" s="1"/>
  <c r="AX19" i="3"/>
  <c r="AX20" i="3"/>
  <c r="AV20" i="3" s="1"/>
  <c r="AX21" i="3"/>
  <c r="AV21" i="3" s="1"/>
  <c r="AX22" i="3"/>
  <c r="AV22" i="3" s="1"/>
  <c r="AX23" i="3"/>
  <c r="AV23" i="3" s="1"/>
  <c r="AX24" i="3"/>
  <c r="AV24" i="3" s="1"/>
  <c r="AX25" i="3"/>
  <c r="AV25" i="3" s="1"/>
  <c r="AX15" i="3"/>
  <c r="AV15" i="3" s="1"/>
  <c r="AE6" i="3"/>
  <c r="AE7" i="3"/>
  <c r="K7" i="3" s="1"/>
  <c r="AE8" i="3"/>
  <c r="AE9" i="3"/>
  <c r="AE10" i="3"/>
  <c r="AE11" i="3"/>
  <c r="AE12" i="3"/>
  <c r="AE13" i="3"/>
  <c r="AE16" i="3"/>
  <c r="AE17" i="3"/>
  <c r="AE18" i="3"/>
  <c r="AE19" i="3"/>
  <c r="AE20" i="3"/>
  <c r="AE21" i="3"/>
  <c r="AE22" i="3"/>
  <c r="AE23" i="3"/>
  <c r="AE24" i="3"/>
  <c r="AE25" i="3"/>
  <c r="AT24" i="3" l="1"/>
  <c r="AT12" i="3"/>
  <c r="AV12" i="3"/>
  <c r="AY11" i="3"/>
  <c r="AV11" i="3"/>
  <c r="AT19" i="3"/>
  <c r="AV19" i="3"/>
  <c r="AT16" i="3"/>
  <c r="AV16" i="3"/>
  <c r="AY9" i="3"/>
  <c r="AV9" i="3"/>
  <c r="AY8" i="3"/>
  <c r="AZ8" i="3" s="1"/>
  <c r="BA8" i="3" s="1"/>
  <c r="AY23" i="3"/>
  <c r="AU23" i="3"/>
  <c r="AY19" i="3"/>
  <c r="AU19" i="3"/>
  <c r="AZ22" i="3"/>
  <c r="AY22" i="3"/>
  <c r="AU22" i="3"/>
  <c r="AZ18" i="3"/>
  <c r="AY18" i="3"/>
  <c r="AU18" i="3"/>
  <c r="AZ12" i="3"/>
  <c r="AY12" i="3"/>
  <c r="AU12" i="3"/>
  <c r="AY21" i="3"/>
  <c r="AU21" i="3"/>
  <c r="AY17" i="3"/>
  <c r="AU17" i="3"/>
  <c r="AY24" i="3"/>
  <c r="AU24" i="3"/>
  <c r="AY20" i="3"/>
  <c r="AU20" i="3"/>
  <c r="AY16" i="3"/>
  <c r="AU16" i="3"/>
  <c r="AT18" i="3"/>
  <c r="AT22" i="3"/>
  <c r="AW21" i="3"/>
  <c r="BA19" i="3"/>
  <c r="AW17" i="3"/>
  <c r="AT21" i="3"/>
  <c r="AT17" i="3"/>
  <c r="BA21" i="3"/>
  <c r="AT20" i="3"/>
  <c r="AZ21" i="3"/>
  <c r="AW19" i="3"/>
  <c r="AZ17" i="3"/>
  <c r="AW22" i="3"/>
  <c r="BA17" i="3"/>
  <c r="AW12" i="3"/>
  <c r="AW18" i="3"/>
  <c r="BA12" i="3"/>
  <c r="AZ24" i="3"/>
  <c r="AW24" i="3"/>
  <c r="BA24" i="3"/>
  <c r="AZ20" i="3"/>
  <c r="AW20" i="3"/>
  <c r="BA20" i="3"/>
  <c r="AZ16" i="3"/>
  <c r="AW16" i="3"/>
  <c r="BA16" i="3"/>
  <c r="AZ19" i="3"/>
  <c r="BA22" i="3"/>
  <c r="BA18" i="3"/>
  <c r="AW8" i="3" l="1"/>
  <c r="AU8" i="3" s="1"/>
  <c r="M8" i="3"/>
  <c r="O24" i="3"/>
  <c r="AV8" i="3" l="1"/>
  <c r="AT8" i="3" s="1"/>
  <c r="K8" i="3" s="1"/>
  <c r="AD25" i="3"/>
  <c r="AC9" i="3" l="1"/>
  <c r="AC18" i="3"/>
  <c r="AC12" i="3"/>
  <c r="AC11" i="3"/>
  <c r="AC20" i="3"/>
  <c r="AC15" i="3"/>
  <c r="AC13" i="3"/>
  <c r="AC22" i="3"/>
  <c r="AC17" i="3"/>
  <c r="AC8" i="3"/>
  <c r="AC16" i="3"/>
  <c r="AC10" i="3"/>
  <c r="AC19" i="3"/>
  <c r="K5" i="4"/>
  <c r="K6" i="4"/>
  <c r="I5" i="4"/>
  <c r="I6" i="4"/>
  <c r="AY13" i="3" l="1"/>
  <c r="AY15" i="3"/>
  <c r="AY25" i="3"/>
  <c r="AS18" i="3" l="1"/>
  <c r="Z19" i="3"/>
  <c r="AS19" i="3"/>
  <c r="AS20" i="3"/>
  <c r="Z21" i="3"/>
  <c r="AS21" i="3"/>
  <c r="AL21" i="3" s="1"/>
  <c r="AS22" i="3"/>
  <c r="Z23" i="3"/>
  <c r="AS23" i="3"/>
  <c r="AL23" i="3" s="1"/>
  <c r="AS24" i="3"/>
  <c r="AL24" i="3" s="1"/>
  <c r="AS25" i="3"/>
  <c r="AL25" i="3" s="1"/>
  <c r="AS6" i="3"/>
  <c r="M6" i="3" s="1"/>
  <c r="AS7" i="3"/>
  <c r="AQ7" i="3" s="1"/>
  <c r="AS8" i="3"/>
  <c r="AQ8" i="3" s="1"/>
  <c r="AS9" i="3"/>
  <c r="AS10" i="3"/>
  <c r="AS11" i="3"/>
  <c r="AQ11" i="3" s="1"/>
  <c r="AS12" i="3"/>
  <c r="AQ12" i="3" s="1"/>
  <c r="AS13" i="3"/>
  <c r="AL13" i="3" s="1"/>
  <c r="AS15" i="3"/>
  <c r="AL15" i="3" s="1"/>
  <c r="AS16" i="3"/>
  <c r="AS17" i="3"/>
  <c r="AE15" i="3"/>
  <c r="AQ22" i="3" l="1"/>
  <c r="AL22" i="3"/>
  <c r="AQ19" i="3"/>
  <c r="AL19" i="3"/>
  <c r="AQ17" i="3"/>
  <c r="AL17" i="3"/>
  <c r="AQ16" i="3"/>
  <c r="AL16" i="3"/>
  <c r="AQ18" i="3"/>
  <c r="AL18" i="3"/>
  <c r="AQ20" i="3"/>
  <c r="AL20" i="3"/>
  <c r="AQ13" i="3"/>
  <c r="AM13" i="3"/>
  <c r="AQ24" i="3"/>
  <c r="AM24" i="3"/>
  <c r="AN24" i="3"/>
  <c r="AO24" i="3"/>
  <c r="AQ21" i="3"/>
  <c r="AM21" i="3"/>
  <c r="AN23" i="3"/>
  <c r="AQ23" i="3"/>
  <c r="AM23" i="3"/>
  <c r="AN15" i="3"/>
  <c r="AQ15" i="3"/>
  <c r="AM15" i="3"/>
  <c r="AQ10" i="3"/>
  <c r="AM10" i="3"/>
  <c r="AQ25" i="3"/>
  <c r="AM25" i="3"/>
  <c r="AM11" i="3"/>
  <c r="AN25" i="3"/>
  <c r="AO25" i="3"/>
  <c r="AN13" i="3"/>
  <c r="AO13" i="3"/>
  <c r="AP23" i="3"/>
  <c r="AA18" i="3"/>
  <c r="Z24" i="3"/>
  <c r="Z20" i="3"/>
  <c r="Z18" i="3"/>
  <c r="AA22" i="3"/>
  <c r="AA24" i="3"/>
  <c r="AZ23" i="3"/>
  <c r="BA23" i="3" s="1"/>
  <c r="AA21" i="3"/>
  <c r="AA20" i="3"/>
  <c r="U25" i="3"/>
  <c r="AA25" i="3" s="1"/>
  <c r="Z22" i="3"/>
  <c r="AA19" i="3"/>
  <c r="Z25" i="3"/>
  <c r="AA23" i="3"/>
  <c r="AZ25" i="3" l="1"/>
  <c r="BA25" i="3" s="1"/>
  <c r="AQ9" i="3" l="1"/>
  <c r="AY10" i="3"/>
  <c r="AY6" i="3" l="1"/>
  <c r="AY7" i="3"/>
  <c r="AD7" i="3"/>
  <c r="AC7" i="3"/>
  <c r="AQ6" i="3"/>
  <c r="AD6" i="3"/>
  <c r="AC6" i="3"/>
  <c r="AZ15" i="3"/>
  <c r="BA15" i="3" s="1"/>
  <c r="AZ7" i="3" l="1"/>
  <c r="BA7" i="3" s="1"/>
  <c r="AZ6" i="3"/>
  <c r="BA6" i="3" s="1"/>
  <c r="B3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2" i="17"/>
  <c r="K12" i="4"/>
  <c r="I12" i="4"/>
  <c r="K11" i="4"/>
  <c r="I11" i="4"/>
  <c r="K10" i="4"/>
  <c r="I10" i="4"/>
  <c r="K7" i="4"/>
  <c r="I7" i="4"/>
  <c r="K4" i="4"/>
  <c r="I4" i="4"/>
  <c r="AU14" i="3" l="1"/>
  <c r="AT14" i="3" s="1"/>
  <c r="AR22" i="3"/>
  <c r="AO22" i="3" s="1"/>
  <c r="AM22" i="3" s="1"/>
  <c r="AR18" i="3"/>
  <c r="AO18" i="3" s="1"/>
  <c r="AM18" i="3" s="1"/>
  <c r="AR20" i="3"/>
  <c r="AO20" i="3" s="1"/>
  <c r="AM20" i="3" s="1"/>
  <c r="AR19" i="3"/>
  <c r="AO19" i="3" s="1"/>
  <c r="AM19" i="3" s="1"/>
  <c r="AR21" i="3"/>
  <c r="AO21" i="3" s="1"/>
  <c r="AN21" i="3" s="1"/>
  <c r="AR23" i="3"/>
  <c r="AO23" i="3" s="1"/>
  <c r="AR25" i="3"/>
  <c r="AR24" i="3"/>
  <c r="Z12" i="3"/>
  <c r="AZ11" i="3"/>
  <c r="BA11" i="3" s="1"/>
  <c r="Z16" i="3"/>
  <c r="Z15" i="3"/>
  <c r="Z17" i="3"/>
  <c r="Z13" i="3"/>
  <c r="AA17" i="3"/>
  <c r="AA15" i="3"/>
  <c r="AA12" i="3"/>
  <c r="AA13" i="3"/>
  <c r="AA16" i="3"/>
  <c r="AA9" i="3"/>
  <c r="Z9" i="3"/>
  <c r="AA8" i="3"/>
  <c r="Z8" i="3"/>
  <c r="AA10" i="3"/>
  <c r="Z10" i="3"/>
  <c r="AA11" i="3"/>
  <c r="Z11" i="3"/>
  <c r="AA7" i="3"/>
  <c r="Z7" i="3"/>
  <c r="AN22" i="3" l="1"/>
  <c r="AN19" i="3"/>
  <c r="AN20" i="3"/>
  <c r="AN18" i="3"/>
  <c r="AW11" i="3"/>
  <c r="AR11" i="3"/>
  <c r="AO11" i="3" s="1"/>
  <c r="AN11" i="3" s="1"/>
  <c r="AP24" i="3"/>
  <c r="AP22" i="3"/>
  <c r="AP25" i="3"/>
  <c r="AR12" i="3"/>
  <c r="AZ13" i="3"/>
  <c r="BA13" i="3" s="1"/>
  <c r="AZ9" i="3"/>
  <c r="BA9" i="3" s="1"/>
  <c r="AZ10" i="3"/>
  <c r="BA10" i="3" s="1"/>
  <c r="AW6" i="3" l="1"/>
  <c r="AU6" i="3" s="1"/>
  <c r="AT6" i="3" s="1"/>
  <c r="AU11" i="3"/>
  <c r="AT11" i="3" s="1"/>
  <c r="AO12" i="3"/>
  <c r="AM12" i="3" s="1"/>
  <c r="AW9" i="3"/>
  <c r="AW13" i="3"/>
  <c r="AW10" i="3"/>
  <c r="AW15" i="3"/>
  <c r="AR13" i="3"/>
  <c r="AR17" i="3"/>
  <c r="AO17" i="3" s="1"/>
  <c r="AM17" i="3" s="1"/>
  <c r="AR16" i="3"/>
  <c r="AP18" i="3"/>
  <c r="AR10" i="3"/>
  <c r="AR6" i="3"/>
  <c r="AR15" i="3"/>
  <c r="AO15" i="3" s="1"/>
  <c r="AR7" i="3"/>
  <c r="AR8" i="3"/>
  <c r="AR9" i="3"/>
  <c r="AP12" i="3"/>
  <c r="AP13" i="3"/>
  <c r="AU9" i="3" l="1"/>
  <c r="AT9" i="3" s="1"/>
  <c r="AU15" i="3"/>
  <c r="AT15" i="3" s="1"/>
  <c r="AU10" i="3"/>
  <c r="AT10" i="3" s="1"/>
  <c r="AU13" i="3"/>
  <c r="AT13" i="3" s="1"/>
  <c r="AN17" i="3"/>
  <c r="AN12" i="3"/>
  <c r="AL12" i="3" s="1"/>
  <c r="AO16" i="3"/>
  <c r="AM16" i="3" s="1"/>
  <c r="AP15" i="3"/>
  <c r="AO6" i="3"/>
  <c r="AM6" i="3" s="1"/>
  <c r="AO10" i="3"/>
  <c r="AN10" i="3" s="1"/>
  <c r="AO9" i="3"/>
  <c r="AO8" i="3"/>
  <c r="AM8" i="3" s="1"/>
  <c r="AO7" i="3"/>
  <c r="AM7" i="3" s="1"/>
  <c r="AL11" i="3"/>
  <c r="AP20" i="3"/>
  <c r="AP19" i="3"/>
  <c r="AP21" i="3"/>
  <c r="AP16" i="3"/>
  <c r="AP11" i="3"/>
  <c r="AM9" i="3" l="1"/>
  <c r="AN9" i="3" s="1"/>
  <c r="AL9" i="3" s="1"/>
  <c r="AN7" i="3"/>
  <c r="AL7" i="3" s="1"/>
  <c r="AN8" i="3"/>
  <c r="AL8" i="3" s="1"/>
  <c r="AN16" i="3"/>
  <c r="AN6" i="3"/>
  <c r="AL6" i="3" s="1"/>
  <c r="K6" i="3" s="1"/>
  <c r="AL10" i="3"/>
  <c r="AP17" i="3"/>
  <c r="AP9" i="3"/>
  <c r="AP7" i="3"/>
  <c r="AP8" i="3"/>
  <c r="AP10" i="3"/>
  <c r="AP6" i="3"/>
  <c r="L6" i="3" s="1"/>
  <c r="O25" i="3" l="1"/>
  <c r="O19" i="3"/>
  <c r="O11" i="3"/>
  <c r="O22" i="3" l="1"/>
  <c r="O23" i="3"/>
  <c r="O16" i="3"/>
  <c r="O17" i="3"/>
  <c r="O18" i="3"/>
  <c r="O21" i="3"/>
  <c r="O20" i="3"/>
  <c r="O13" i="3"/>
  <c r="O9" i="3"/>
  <c r="O10" i="3"/>
  <c r="O12" i="3" l="1"/>
  <c r="O15" i="3" l="1"/>
  <c r="AW23" i="3" l="1"/>
  <c r="AT23" i="3"/>
  <c r="AW25" i="3" l="1"/>
  <c r="AU25" i="3" s="1"/>
  <c r="AT25" i="3" s="1"/>
  <c r="AI23" i="3"/>
  <c r="AK23" i="3"/>
  <c r="AJ23" i="3"/>
  <c r="AG23" i="3"/>
  <c r="AF23" i="3"/>
  <c r="AH23" i="3"/>
  <c r="AG12" i="3"/>
  <c r="AH12" i="3"/>
  <c r="AI12" i="3"/>
  <c r="AJ12" i="3"/>
  <c r="AF12" i="3"/>
  <c r="AK12" i="3"/>
  <c r="AJ19" i="3"/>
  <c r="AI19" i="3"/>
  <c r="AK19" i="3"/>
  <c r="AH19" i="3"/>
  <c r="AF19" i="3"/>
  <c r="AG19" i="3"/>
  <c r="AK17" i="3"/>
  <c r="AG17" i="3"/>
  <c r="AI17" i="3"/>
  <c r="AH17" i="3"/>
  <c r="AF17" i="3"/>
  <c r="AJ17" i="3"/>
  <c r="AI21" i="3"/>
  <c r="AG21" i="3"/>
  <c r="AK21" i="3"/>
  <c r="AJ21" i="3"/>
  <c r="AF21" i="3"/>
  <c r="AH21" i="3"/>
  <c r="AK10" i="3"/>
  <c r="AJ10" i="3"/>
  <c r="AG10" i="3"/>
  <c r="AH10" i="3"/>
  <c r="AF10" i="3"/>
  <c r="AI10" i="3"/>
  <c r="AG25" i="3"/>
  <c r="AI25" i="3"/>
  <c r="AJ25" i="3"/>
  <c r="AH25" i="3"/>
  <c r="AF25" i="3"/>
  <c r="AK25" i="3"/>
  <c r="AG15" i="3"/>
  <c r="AH15" i="3"/>
  <c r="AI15" i="3"/>
  <c r="AK15" i="3"/>
  <c r="AF15" i="3"/>
  <c r="AJ15" i="3"/>
  <c r="AF6" i="3"/>
  <c r="AG6" i="3" s="1"/>
  <c r="AH6" i="3" s="1"/>
  <c r="AH13" i="3"/>
  <c r="AK13" i="3"/>
  <c r="AJ13" i="3"/>
  <c r="AG13" i="3"/>
  <c r="AF13" i="3"/>
  <c r="AI13" i="3"/>
  <c r="AG11" i="3"/>
  <c r="AH11" i="3"/>
  <c r="AI11" i="3"/>
  <c r="AK11" i="3"/>
  <c r="AF11" i="3"/>
  <c r="AJ11" i="3"/>
  <c r="AJ22" i="3"/>
  <c r="AG22" i="3"/>
  <c r="AI22" i="3"/>
  <c r="AK22" i="3"/>
  <c r="AF22" i="3"/>
  <c r="AH22" i="3"/>
  <c r="AG24" i="3"/>
  <c r="AH24" i="3"/>
  <c r="AI24" i="3"/>
  <c r="AK24" i="3"/>
  <c r="AF24" i="3"/>
  <c r="AJ24" i="3"/>
  <c r="AH16" i="3"/>
  <c r="AI16" i="3"/>
  <c r="AJ16" i="3"/>
  <c r="AK16" i="3"/>
  <c r="AF16" i="3"/>
  <c r="AG16" i="3"/>
  <c r="AI14" i="3"/>
  <c r="AH14" i="3"/>
  <c r="AG14" i="3"/>
  <c r="AJ14" i="3"/>
  <c r="AF14" i="3"/>
  <c r="AK14" i="3"/>
  <c r="AG9" i="3"/>
  <c r="AH9" i="3"/>
  <c r="AI9" i="3"/>
  <c r="AK9" i="3"/>
  <c r="AF9" i="3"/>
  <c r="AJ9" i="3"/>
  <c r="AF8" i="3"/>
  <c r="AG8" i="3" s="1"/>
  <c r="AF7" i="3"/>
  <c r="AG7" i="3" s="1"/>
  <c r="AH7" i="3" s="1"/>
  <c r="L7" i="3" s="1"/>
  <c r="AK18" i="3"/>
  <c r="AG18" i="3"/>
  <c r="AJ18" i="3"/>
  <c r="AI18" i="3"/>
  <c r="AF18" i="3"/>
  <c r="AH18" i="3"/>
  <c r="AH20" i="3"/>
  <c r="AG20" i="3"/>
  <c r="AK20" i="3"/>
  <c r="AI20" i="3"/>
  <c r="AF20" i="3"/>
  <c r="AJ20" i="3"/>
  <c r="AI7" i="3" l="1"/>
  <c r="AJ7" i="3" s="1"/>
  <c r="AK7" i="3" s="1"/>
  <c r="M7" i="3" s="1"/>
  <c r="AI6" i="3"/>
  <c r="AJ6" i="3" s="1"/>
  <c r="AK6" i="3" s="1"/>
  <c r="O6" i="3" s="1"/>
  <c r="O7" i="3" l="1"/>
  <c r="AU7" i="3"/>
  <c r="AV7" i="3" s="1"/>
  <c r="AW7" i="3" l="1"/>
  <c r="AT7" i="3"/>
  <c r="AK8" i="3"/>
  <c r="AI8" i="3" s="1"/>
  <c r="AJ8" i="3" s="1"/>
  <c r="AH8" i="3" s="1"/>
  <c r="O8" i="3" l="1"/>
</calcChain>
</file>

<file path=xl/sharedStrings.xml><?xml version="1.0" encoding="utf-8"?>
<sst xmlns="http://schemas.openxmlformats.org/spreadsheetml/2006/main" count="162" uniqueCount="138">
  <si>
    <t>General Pricing</t>
  </si>
  <si>
    <t>Reverse Pricing - Retail Price</t>
  </si>
  <si>
    <t>Reverse Pricing - Licensee Retail</t>
  </si>
  <si>
    <t>Category</t>
  </si>
  <si>
    <t>Micro Level</t>
  </si>
  <si>
    <t>Input Value</t>
  </si>
  <si>
    <t>Type</t>
  </si>
  <si>
    <t>Gross Price to Brewers</t>
  </si>
  <si>
    <t>LIC/VEN Retail</t>
  </si>
  <si>
    <t xml:space="preserve">Final Retail </t>
  </si>
  <si>
    <t>Social Reference Pricing</t>
  </si>
  <si>
    <t>Above SRP</t>
  </si>
  <si>
    <t>Level</t>
  </si>
  <si>
    <t>Level Markup %</t>
  </si>
  <si>
    <t>Package Type        (Can, Bottle, Keg)</t>
  </si>
  <si>
    <t>Selling Unit Size (L)</t>
  </si>
  <si>
    <t>Units /Package</t>
  </si>
  <si>
    <t>Litre  Equivalents</t>
  </si>
  <si>
    <t>Alc. % /Vol.</t>
  </si>
  <si>
    <t>Surcharge</t>
  </si>
  <si>
    <t>Handling Charge</t>
  </si>
  <si>
    <t>Equilization</t>
  </si>
  <si>
    <t xml:space="preserve">Minimum Markup 
49% </t>
  </si>
  <si>
    <t>Minimum Markup 
17%</t>
  </si>
  <si>
    <t>Ref. Bev. Minimum  Markup</t>
  </si>
  <si>
    <t>Natural Markup</t>
  </si>
  <si>
    <t>Markup $</t>
  </si>
  <si>
    <t>Price to Licensees</t>
  </si>
  <si>
    <t>Retail Price</t>
  </si>
  <si>
    <t>After Markup Value</t>
  </si>
  <si>
    <t>Alcohol Percent</t>
  </si>
  <si>
    <t>Size</t>
  </si>
  <si>
    <t>Less than or equal to Economy</t>
  </si>
  <si>
    <t>More than or equal to Deluxe</t>
  </si>
  <si>
    <t>Markup &amp; Surcharge</t>
  </si>
  <si>
    <t>Beer</t>
  </si>
  <si>
    <t>&lt;10 litres</t>
  </si>
  <si>
    <t xml:space="preserve">Lic/Ven </t>
  </si>
  <si>
    <t>Markup</t>
  </si>
  <si>
    <t>10 - 20 litres</t>
  </si>
  <si>
    <t>&gt;=20 litres</t>
  </si>
  <si>
    <t>Refreshment Beverages</t>
  </si>
  <si>
    <t>&lt;100 mL</t>
  </si>
  <si>
    <t>100-250 mL</t>
  </si>
  <si>
    <t>250-400 mL</t>
  </si>
  <si>
    <t>400-700 mL</t>
  </si>
  <si>
    <t>&gt;=700 mL</t>
  </si>
  <si>
    <t>Minimum Markup</t>
  </si>
  <si>
    <t>Refreshment Beverage</t>
  </si>
  <si>
    <t xml:space="preserve">Per Litre &lt;1 litre </t>
  </si>
  <si>
    <t xml:space="preserve">Per Litre 1.001 ‐ 3.000 litres </t>
  </si>
  <si>
    <t>Per litre 3.001 ‐ 13.000 litres</t>
  </si>
  <si>
    <t>Kegs &gt;13.000 litres</t>
  </si>
  <si>
    <t>Microbrewery Minimum Markup</t>
  </si>
  <si>
    <t>Micro Refreshment Beverage/Cider Minimum Markup</t>
  </si>
  <si>
    <t>Refreshment Beverage Minimum Markup</t>
  </si>
  <si>
    <t>MM1552</t>
  </si>
  <si>
    <t>MM1095</t>
  </si>
  <si>
    <t>MM1775</t>
  </si>
  <si>
    <t>MM1768</t>
  </si>
  <si>
    <t>MM1259</t>
  </si>
  <si>
    <t>MM2115</t>
  </si>
  <si>
    <t>MM2138</t>
  </si>
  <si>
    <t>MM2140</t>
  </si>
  <si>
    <t>MM1551</t>
  </si>
  <si>
    <t>MM1870</t>
  </si>
  <si>
    <t>MM1873</t>
  </si>
  <si>
    <t>MM1097</t>
  </si>
  <si>
    <t>MM1874</t>
  </si>
  <si>
    <t>MM2549</t>
  </si>
  <si>
    <t>MM2551</t>
  </si>
  <si>
    <t>MM1257</t>
  </si>
  <si>
    <t>MM1890</t>
  </si>
  <si>
    <t>MM2554</t>
  </si>
  <si>
    <t>MM1335</t>
  </si>
  <si>
    <t>MM2118</t>
  </si>
  <si>
    <t>MM2305</t>
  </si>
  <si>
    <t>MM2307</t>
  </si>
  <si>
    <t>MM1363</t>
  </si>
  <si>
    <t>MM2552</t>
  </si>
  <si>
    <t>MM1365</t>
  </si>
  <si>
    <t>MM1370</t>
  </si>
  <si>
    <t>MM1419</t>
  </si>
  <si>
    <t>MM1567</t>
  </si>
  <si>
    <t>MM1420</t>
  </si>
  <si>
    <t>MM2010</t>
  </si>
  <si>
    <t>MM2556</t>
  </si>
  <si>
    <t>MM1430</t>
  </si>
  <si>
    <t>MM1438</t>
  </si>
  <si>
    <t>MM1440</t>
  </si>
  <si>
    <t>MM1450</t>
  </si>
  <si>
    <t>MM1451</t>
  </si>
  <si>
    <t>MM1453</t>
  </si>
  <si>
    <t>MM1455</t>
  </si>
  <si>
    <t>MM1543</t>
  </si>
  <si>
    <t>MM2095</t>
  </si>
  <si>
    <t>MM1544</t>
  </si>
  <si>
    <t>MM1547</t>
  </si>
  <si>
    <t>MM1545</t>
  </si>
  <si>
    <t>MM1588</t>
  </si>
  <si>
    <t>MM1364</t>
  </si>
  <si>
    <t>MM1801</t>
  </si>
  <si>
    <t>MM1814</t>
  </si>
  <si>
    <t>MM1815</t>
  </si>
  <si>
    <t>MM1820</t>
  </si>
  <si>
    <t>MM1840</t>
  </si>
  <si>
    <t>MM1845</t>
  </si>
  <si>
    <t>MM1850</t>
  </si>
  <si>
    <t>MM1546</t>
  </si>
  <si>
    <t>MM1548</t>
  </si>
  <si>
    <t>MM1859</t>
  </si>
  <si>
    <t>MM1093</t>
  </si>
  <si>
    <t>MM1550</t>
  </si>
  <si>
    <t>MM2550</t>
  </si>
  <si>
    <t>MM2553</t>
  </si>
  <si>
    <t>MM2555</t>
  </si>
  <si>
    <t>MM1590</t>
  </si>
  <si>
    <t>MM1591</t>
  </si>
  <si>
    <t>MM1875</t>
  </si>
  <si>
    <t>MM1920</t>
  </si>
  <si>
    <t>MM1945</t>
  </si>
  <si>
    <t>MM1615</t>
  </si>
  <si>
    <t>MM1617</t>
  </si>
  <si>
    <t>MM1620</t>
  </si>
  <si>
    <t>MM1650</t>
  </si>
  <si>
    <t>MM2114</t>
  </si>
  <si>
    <t>MM1970</t>
  </si>
  <si>
    <t>MM1946</t>
  </si>
  <si>
    <t>MM1549</t>
  </si>
  <si>
    <t>MM1541</t>
  </si>
  <si>
    <t>MM1720</t>
  </si>
  <si>
    <t>MM1740</t>
  </si>
  <si>
    <t>Package Type</t>
  </si>
  <si>
    <t>Units/ Package</t>
  </si>
  <si>
    <t>Brand Name</t>
  </si>
  <si>
    <t>SKU NUMBER</t>
  </si>
  <si>
    <t>Privately Distributed Product Price Change Submission Form</t>
  </si>
  <si>
    <t>Price Change Effective 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</si>
</sst>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000"/>
    <numFmt numFmtId="167" formatCode="&quot;$&quot;#,##0.00"/>
    <numFmt numFmtId="168" formatCode="0.000"/>
    <numFmt numFmtId="169" formatCode="0.0"/>
    <numFmt numFmtId="170" formatCode="&quot;$&quot;#,##0.0000"/>
    <numFmt numFmtId="171" formatCode="[$-409]d\-mmm\-yy;@"/>
  </numFmts>
  <fonts count="3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FAFBF7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7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5" applyNumberFormat="0" applyAlignment="0" applyProtection="0"/>
    <xf numFmtId="0" fontId="15" fillId="9" borderId="6" applyNumberFormat="0" applyAlignment="0" applyProtection="0"/>
    <xf numFmtId="0" fontId="16" fillId="9" borderId="5" applyNumberFormat="0" applyAlignment="0" applyProtection="0"/>
    <xf numFmtId="0" fontId="17" fillId="0" borderId="7" applyNumberFormat="0" applyFill="0" applyAlignment="0" applyProtection="0"/>
    <xf numFmtId="0" fontId="18" fillId="10" borderId="8" applyNumberFormat="0" applyAlignment="0" applyProtection="0"/>
    <xf numFmtId="0" fontId="1" fillId="0" borderId="0" applyNumberFormat="0" applyFill="0" applyBorder="0" applyAlignment="0" applyProtection="0"/>
    <xf numFmtId="0" fontId="3" fillId="11" borderId="9" applyNumberFormat="0" applyFont="0" applyAlignment="0" applyProtection="0"/>
    <xf numFmtId="0" fontId="19" fillId="0" borderId="0" applyNumberFormat="0" applyFill="0" applyBorder="0" applyAlignment="0" applyProtection="0"/>
    <xf numFmtId="0" fontId="6" fillId="0" borderId="10" applyNumberFormat="0" applyFill="0" applyAlignment="0" applyProtection="0"/>
    <xf numFmtId="0" fontId="20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</cellStyleXfs>
  <cellXfs count="14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/>
    <xf numFmtId="0" fontId="22" fillId="0" borderId="0" xfId="0" applyFont="1"/>
    <xf numFmtId="0" fontId="23" fillId="0" borderId="0" xfId="0" applyFont="1" applyFill="1" applyAlignment="1"/>
    <xf numFmtId="0" fontId="22" fillId="36" borderId="0" xfId="0" applyFont="1" applyFill="1"/>
    <xf numFmtId="0" fontId="6" fillId="0" borderId="0" xfId="0" applyFont="1" applyAlignment="1">
      <alignment wrapText="1"/>
    </xf>
    <xf numFmtId="0" fontId="4" fillId="0" borderId="0" xfId="0" applyFont="1"/>
    <xf numFmtId="0" fontId="0" fillId="0" borderId="0" xfId="0"/>
    <xf numFmtId="2" fontId="25" fillId="0" borderId="0" xfId="0" applyNumberFormat="1" applyFont="1" applyFill="1" applyBorder="1" applyProtection="1">
      <protection hidden="1"/>
    </xf>
    <xf numFmtId="0" fontId="24" fillId="0" borderId="0" xfId="0" applyFont="1" applyFill="1" applyBorder="1" applyProtection="1">
      <protection hidden="1"/>
    </xf>
    <xf numFmtId="0" fontId="29" fillId="0" borderId="0" xfId="0" applyFont="1" applyFill="1" applyBorder="1" applyAlignment="1" applyProtection="1">
      <alignment horizontal="left"/>
      <protection hidden="1"/>
    </xf>
    <xf numFmtId="0" fontId="26" fillId="4" borderId="0" xfId="0" applyFont="1" applyFill="1" applyBorder="1" applyAlignment="1" applyProtection="1">
      <alignment horizontal="left" wrapText="1"/>
      <protection hidden="1"/>
    </xf>
    <xf numFmtId="2" fontId="26" fillId="4" borderId="0" xfId="0" applyNumberFormat="1" applyFont="1" applyFill="1" applyBorder="1" applyAlignment="1" applyProtection="1">
      <alignment horizontal="center" wrapText="1"/>
      <protection hidden="1"/>
    </xf>
    <xf numFmtId="0" fontId="26" fillId="4" borderId="0" xfId="0" applyFont="1" applyFill="1" applyBorder="1" applyAlignment="1" applyProtection="1">
      <alignment horizontal="center" wrapText="1"/>
      <protection hidden="1"/>
    </xf>
    <xf numFmtId="0" fontId="26" fillId="37" borderId="11" xfId="0" applyFont="1" applyFill="1" applyBorder="1" applyAlignment="1" applyProtection="1">
      <alignment horizontal="center" wrapText="1"/>
      <protection hidden="1"/>
    </xf>
    <xf numFmtId="0" fontId="26" fillId="38" borderId="0" xfId="0" applyFont="1" applyFill="1" applyBorder="1" applyAlignment="1" applyProtection="1">
      <alignment horizontal="center" wrapText="1"/>
      <protection hidden="1"/>
    </xf>
    <xf numFmtId="0" fontId="26" fillId="39" borderId="1" xfId="0" applyFont="1" applyFill="1" applyBorder="1" applyAlignment="1" applyProtection="1">
      <alignment horizontal="center" wrapText="1"/>
      <protection hidden="1"/>
    </xf>
    <xf numFmtId="0" fontId="26" fillId="4" borderId="11" xfId="0" applyFont="1" applyFill="1" applyBorder="1" applyAlignment="1" applyProtection="1">
      <alignment horizontal="center" wrapText="1"/>
      <protection hidden="1"/>
    </xf>
    <xf numFmtId="168" fontId="26" fillId="4" borderId="0" xfId="0" applyNumberFormat="1" applyFont="1" applyFill="1" applyBorder="1" applyAlignment="1" applyProtection="1">
      <alignment horizontal="center" wrapText="1"/>
      <protection hidden="1"/>
    </xf>
    <xf numFmtId="10" fontId="26" fillId="4" borderId="0" xfId="0" applyNumberFormat="1" applyFont="1" applyFill="1" applyBorder="1" applyAlignment="1" applyProtection="1">
      <alignment horizontal="center" wrapText="1"/>
      <protection hidden="1"/>
    </xf>
    <xf numFmtId="0" fontId="26" fillId="4" borderId="0" xfId="0" applyFont="1" applyFill="1" applyBorder="1" applyAlignment="1" applyProtection="1">
      <alignment horizontal="center"/>
      <protection hidden="1"/>
    </xf>
    <xf numFmtId="2" fontId="26" fillId="4" borderId="1" xfId="0" applyNumberFormat="1" applyFont="1" applyFill="1" applyBorder="1" applyAlignment="1" applyProtection="1">
      <alignment horizontal="center" wrapText="1"/>
      <protection hidden="1"/>
    </xf>
    <xf numFmtId="0" fontId="26" fillId="36" borderId="0" xfId="0" applyFont="1" applyFill="1" applyBorder="1" applyAlignment="1" applyProtection="1">
      <alignment horizontal="center" wrapText="1"/>
      <protection hidden="1"/>
    </xf>
    <xf numFmtId="0" fontId="26" fillId="3" borderId="0" xfId="0" applyFont="1" applyFill="1" applyBorder="1" applyAlignment="1" applyProtection="1">
      <alignment horizontal="center" wrapText="1"/>
      <protection hidden="1"/>
    </xf>
    <xf numFmtId="0" fontId="26" fillId="2" borderId="0" xfId="0" applyFont="1" applyFill="1" applyBorder="1" applyAlignment="1" applyProtection="1">
      <alignment horizontal="center" wrapText="1"/>
      <protection hidden="1"/>
    </xf>
    <xf numFmtId="0" fontId="26" fillId="2" borderId="1" xfId="0" applyFont="1" applyFill="1" applyBorder="1" applyAlignment="1" applyProtection="1">
      <alignment horizontal="center" wrapText="1"/>
      <protection hidden="1"/>
    </xf>
    <xf numFmtId="0" fontId="26" fillId="0" borderId="0" xfId="0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4" borderId="0" xfId="0" applyNumberFormat="1" applyFont="1" applyFill="1" applyBorder="1" applyAlignment="1" applyProtection="1">
      <alignment horizontal="center"/>
      <protection hidden="1"/>
    </xf>
    <xf numFmtId="169" fontId="24" fillId="4" borderId="0" xfId="0" applyNumberFormat="1" applyFont="1" applyFill="1" applyBorder="1" applyAlignment="1" applyProtection="1">
      <alignment horizontal="center"/>
      <protection hidden="1"/>
    </xf>
    <xf numFmtId="166" fontId="24" fillId="4" borderId="0" xfId="0" applyNumberFormat="1" applyFont="1" applyFill="1" applyBorder="1" applyAlignment="1" applyProtection="1">
      <alignment horizontal="center"/>
      <protection hidden="1"/>
    </xf>
    <xf numFmtId="2" fontId="24" fillId="36" borderId="0" xfId="0" applyNumberFormat="1" applyFont="1" applyFill="1" applyBorder="1" applyAlignment="1" applyProtection="1">
      <alignment horizontal="center"/>
      <protection hidden="1"/>
    </xf>
    <xf numFmtId="2" fontId="24" fillId="3" borderId="0" xfId="0" applyNumberFormat="1" applyFont="1" applyFill="1" applyBorder="1" applyAlignment="1" applyProtection="1">
      <alignment horizontal="center"/>
      <protection hidden="1"/>
    </xf>
    <xf numFmtId="167" fontId="24" fillId="3" borderId="0" xfId="0" applyNumberFormat="1" applyFont="1" applyFill="1" applyBorder="1" applyAlignment="1" applyProtection="1">
      <alignment horizontal="center"/>
      <protection hidden="1"/>
    </xf>
    <xf numFmtId="166" fontId="24" fillId="2" borderId="0" xfId="0" applyNumberFormat="1" applyFont="1" applyFill="1" applyBorder="1" applyAlignment="1" applyProtection="1">
      <alignment horizontal="center"/>
      <protection hidden="1"/>
    </xf>
    <xf numFmtId="167" fontId="24" fillId="2" borderId="1" xfId="0" applyNumberFormat="1" applyFont="1" applyFill="1" applyBorder="1" applyAlignment="1" applyProtection="1">
      <alignment horizontal="center"/>
      <protection hidden="1"/>
    </xf>
    <xf numFmtId="166" fontId="24" fillId="3" borderId="0" xfId="0" applyNumberFormat="1" applyFont="1" applyFill="1" applyBorder="1" applyAlignment="1" applyProtection="1">
      <alignment horizontal="center"/>
      <protection hidden="1"/>
    </xf>
    <xf numFmtId="170" fontId="24" fillId="3" borderId="0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Protection="1">
      <protection hidden="1"/>
    </xf>
    <xf numFmtId="2" fontId="24" fillId="0" borderId="11" xfId="0" applyNumberFormat="1" applyFont="1" applyFill="1" applyBorder="1" applyAlignment="1" applyProtection="1">
      <alignment horizontal="center"/>
      <protection locked="0" hidden="1"/>
    </xf>
    <xf numFmtId="0" fontId="24" fillId="0" borderId="0" xfId="0" applyFont="1" applyFill="1" applyBorder="1" applyAlignment="1" applyProtection="1">
      <alignment horizontal="left"/>
      <protection hidden="1"/>
    </xf>
    <xf numFmtId="2" fontId="24" fillId="0" borderId="0" xfId="0" applyNumberFormat="1" applyFont="1" applyFill="1" applyBorder="1" applyProtection="1">
      <protection locked="0" hidden="1"/>
    </xf>
    <xf numFmtId="0" fontId="24" fillId="0" borderId="0" xfId="0" applyFont="1" applyFill="1" applyBorder="1" applyProtection="1">
      <protection locked="0" hidden="1"/>
    </xf>
    <xf numFmtId="168" fontId="24" fillId="0" borderId="0" xfId="0" applyNumberFormat="1" applyFont="1" applyFill="1" applyBorder="1" applyProtection="1">
      <protection hidden="1"/>
    </xf>
    <xf numFmtId="10" fontId="24" fillId="0" borderId="0" xfId="0" applyNumberFormat="1" applyFont="1" applyFill="1" applyBorder="1" applyProtection="1">
      <protection hidden="1"/>
    </xf>
    <xf numFmtId="0" fontId="28" fillId="40" borderId="0" xfId="0" applyFont="1" applyFill="1" applyAlignment="1" applyProtection="1">
      <alignment vertical="center"/>
      <protection hidden="1"/>
    </xf>
    <xf numFmtId="0" fontId="28" fillId="40" borderId="0" xfId="0" applyFont="1" applyFill="1" applyAlignment="1" applyProtection="1">
      <alignment horizontal="center" vertical="center"/>
      <protection hidden="1"/>
    </xf>
    <xf numFmtId="0" fontId="28" fillId="40" borderId="0" xfId="0" applyFont="1" applyFill="1" applyAlignment="1" applyProtection="1">
      <alignment horizontal="right" vertical="center"/>
      <protection hidden="1"/>
    </xf>
    <xf numFmtId="166" fontId="28" fillId="40" borderId="0" xfId="0" applyNumberFormat="1" applyFont="1" applyFill="1" applyAlignment="1" applyProtection="1">
      <alignment vertical="center"/>
      <protection hidden="1"/>
    </xf>
    <xf numFmtId="0" fontId="24" fillId="0" borderId="0" xfId="0" applyFont="1" applyProtection="1">
      <protection hidden="1"/>
    </xf>
    <xf numFmtId="0" fontId="29" fillId="41" borderId="0" xfId="0" applyFont="1" applyFill="1" applyAlignment="1" applyProtection="1">
      <alignment vertical="center"/>
      <protection hidden="1"/>
    </xf>
    <xf numFmtId="0" fontId="29" fillId="41" borderId="0" xfId="0" applyFont="1" applyFill="1" applyAlignment="1" applyProtection="1">
      <alignment horizontal="center" vertical="center"/>
      <protection hidden="1"/>
    </xf>
    <xf numFmtId="2" fontId="29" fillId="41" borderId="0" xfId="0" applyNumberFormat="1" applyFont="1" applyFill="1" applyAlignment="1" applyProtection="1">
      <alignment horizontal="left" vertical="center"/>
      <protection hidden="1"/>
    </xf>
    <xf numFmtId="166" fontId="29" fillId="41" borderId="0" xfId="0" applyNumberFormat="1" applyFont="1" applyFill="1" applyAlignment="1" applyProtection="1">
      <alignment horizontal="left" vertical="center"/>
      <protection hidden="1"/>
    </xf>
    <xf numFmtId="0" fontId="29" fillId="41" borderId="0" xfId="0" applyFont="1" applyFill="1" applyAlignment="1" applyProtection="1">
      <alignment horizontal="right" vertical="center"/>
      <protection hidden="1"/>
    </xf>
    <xf numFmtId="166" fontId="29" fillId="41" borderId="0" xfId="0" applyNumberFormat="1" applyFont="1" applyFill="1" applyAlignment="1" applyProtection="1">
      <alignment vertical="center"/>
      <protection hidden="1"/>
    </xf>
    <xf numFmtId="2" fontId="25" fillId="0" borderId="0" xfId="0" applyNumberFormat="1" applyFont="1" applyFill="1" applyBorder="1" applyAlignment="1" applyProtection="1">
      <alignment horizontal="left"/>
      <protection hidden="1"/>
    </xf>
    <xf numFmtId="0" fontId="5" fillId="2" borderId="0" xfId="0" applyFont="1" applyFill="1" applyAlignment="1">
      <alignment horizontal="left"/>
    </xf>
    <xf numFmtId="0" fontId="28" fillId="40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/>
    <xf numFmtId="1" fontId="24" fillId="4" borderId="0" xfId="0" applyNumberFormat="1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Alignment="1">
      <alignment horizontal="right"/>
    </xf>
    <xf numFmtId="0" fontId="4" fillId="4" borderId="0" xfId="0" applyFont="1" applyFill="1"/>
    <xf numFmtId="0" fontId="5" fillId="0" borderId="0" xfId="0" applyFont="1" applyFill="1" applyAlignment="1">
      <alignment horizontal="left"/>
    </xf>
    <xf numFmtId="0" fontId="29" fillId="41" borderId="0" xfId="0" applyFont="1" applyFill="1" applyAlignment="1" applyProtection="1">
      <alignment horizontal="left" vertical="center"/>
      <protection hidden="1"/>
    </xf>
    <xf numFmtId="0" fontId="0" fillId="0" borderId="0" xfId="0"/>
    <xf numFmtId="0" fontId="5" fillId="0" borderId="0" xfId="0" applyFont="1"/>
    <xf numFmtId="0" fontId="5" fillId="0" borderId="0" xfId="0" applyFont="1" applyFill="1"/>
    <xf numFmtId="0" fontId="5" fillId="36" borderId="0" xfId="0" applyFont="1" applyFill="1"/>
    <xf numFmtId="0" fontId="5" fillId="0" borderId="0" xfId="0" applyFont="1" applyAlignment="1">
      <alignment horizontal="left"/>
    </xf>
    <xf numFmtId="2" fontId="27" fillId="4" borderId="0" xfId="0" applyNumberFormat="1" applyFont="1" applyFill="1" applyBorder="1" applyAlignment="1" applyProtection="1">
      <alignment horizontal="center" wrapText="1"/>
      <protection hidden="1"/>
    </xf>
    <xf numFmtId="0" fontId="24" fillId="0" borderId="11" xfId="0" applyNumberFormat="1" applyFont="1" applyFill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alignment horizontal="left"/>
      <protection locked="0" hidden="1"/>
    </xf>
    <xf numFmtId="2" fontId="24" fillId="37" borderId="11" xfId="0" applyNumberFormat="1" applyFont="1" applyFill="1" applyBorder="1" applyAlignment="1" applyProtection="1">
      <alignment horizontal="center"/>
      <protection hidden="1"/>
    </xf>
    <xf numFmtId="2" fontId="24" fillId="38" borderId="0" xfId="0" applyNumberFormat="1" applyFont="1" applyFill="1" applyBorder="1" applyAlignment="1" applyProtection="1">
      <alignment horizontal="center"/>
      <protection hidden="1"/>
    </xf>
    <xf numFmtId="2" fontId="24" fillId="39" borderId="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Border="1" applyAlignment="1" applyProtection="1">
      <alignment horizontal="center"/>
      <protection hidden="1"/>
    </xf>
    <xf numFmtId="2" fontId="24" fillId="4" borderId="0" xfId="0" applyNumberFormat="1" applyFont="1" applyFill="1" applyBorder="1" applyAlignment="1" applyProtection="1">
      <alignment horizontal="center"/>
      <protection hidden="1"/>
    </xf>
    <xf numFmtId="2" fontId="24" fillId="4" borderId="1" xfId="0" applyNumberFormat="1" applyFont="1" applyFill="1" applyBorder="1" applyAlignment="1" applyProtection="1">
      <alignment horizontal="center"/>
      <protection hidden="1"/>
    </xf>
    <xf numFmtId="0" fontId="24" fillId="3" borderId="0" xfId="0" applyFont="1" applyFill="1" applyBorder="1" applyAlignment="1" applyProtection="1">
      <alignment horizontal="center"/>
      <protection hidden="1"/>
    </xf>
    <xf numFmtId="167" fontId="24" fillId="2" borderId="0" xfId="0" applyNumberFormat="1" applyFont="1" applyFill="1" applyBorder="1" applyAlignment="1" applyProtection="1">
      <alignment horizontal="center"/>
      <protection hidden="1"/>
    </xf>
    <xf numFmtId="170" fontId="24" fillId="2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Font="1" applyFill="1" applyBorder="1" applyAlignment="1" applyProtection="1">
      <alignment horizontal="left"/>
      <protection locked="0" hidden="1"/>
    </xf>
    <xf numFmtId="0" fontId="24" fillId="0" borderId="0" xfId="0" applyNumberFormat="1" applyFont="1" applyBorder="1" applyAlignment="1" applyProtection="1">
      <alignment horizontal="left"/>
      <protection locked="0" hidden="1"/>
    </xf>
    <xf numFmtId="0" fontId="24" fillId="0" borderId="0" xfId="0" applyFont="1" applyFill="1" applyBorder="1" applyAlignment="1" applyProtection="1">
      <alignment horizontal="center"/>
      <protection locked="0" hidden="1"/>
    </xf>
    <xf numFmtId="0" fontId="26" fillId="0" borderId="13" xfId="0" applyFont="1" applyFill="1" applyBorder="1" applyAlignment="1" applyProtection="1">
      <alignment horizontal="center"/>
      <protection hidden="1"/>
    </xf>
    <xf numFmtId="0" fontId="26" fillId="0" borderId="12" xfId="0" applyFont="1" applyFill="1" applyBorder="1" applyAlignment="1" applyProtection="1">
      <alignment horizontal="center"/>
      <protection hidden="1"/>
    </xf>
    <xf numFmtId="0" fontId="26" fillId="0" borderId="14" xfId="0" applyFont="1" applyFill="1" applyBorder="1" applyAlignment="1" applyProtection="1">
      <alignment horizontal="center"/>
      <protection hidden="1"/>
    </xf>
    <xf numFmtId="0" fontId="4" fillId="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6" fillId="0" borderId="0" xfId="0" applyFont="1" applyFill="1" applyBorder="1" applyAlignment="1" applyProtection="1">
      <alignment horizontal="center" wrapText="1"/>
      <protection hidden="1"/>
    </xf>
    <xf numFmtId="0" fontId="24" fillId="0" borderId="0" xfId="0" applyFont="1" applyFill="1" applyBorder="1" applyProtection="1">
      <protection locked="0"/>
    </xf>
    <xf numFmtId="2" fontId="31" fillId="45" borderId="0" xfId="0" applyNumberFormat="1" applyFont="1" applyFill="1" applyAlignment="1" applyProtection="1">
      <alignment horizontal="left" vertical="center"/>
      <protection hidden="1"/>
    </xf>
    <xf numFmtId="166" fontId="31" fillId="45" borderId="0" xfId="0" applyNumberFormat="1" applyFont="1" applyFill="1" applyAlignment="1" applyProtection="1">
      <alignment horizontal="left" vertical="center"/>
      <protection hidden="1"/>
    </xf>
    <xf numFmtId="0" fontId="28" fillId="45" borderId="0" xfId="0" applyFont="1" applyFill="1" applyAlignment="1" applyProtection="1">
      <alignment horizontal="center" vertical="center"/>
      <protection hidden="1"/>
    </xf>
    <xf numFmtId="0" fontId="24" fillId="43" borderId="0" xfId="0" applyFont="1" applyFill="1" applyBorder="1" applyProtection="1">
      <protection hidden="1"/>
    </xf>
    <xf numFmtId="0" fontId="28" fillId="45" borderId="0" xfId="0" applyFont="1" applyFill="1" applyAlignment="1" applyProtection="1">
      <alignment vertical="center"/>
      <protection hidden="1"/>
    </xf>
    <xf numFmtId="0" fontId="29" fillId="41" borderId="0" xfId="0" applyFont="1" applyFill="1" applyAlignment="1" applyProtection="1">
      <alignment vertical="center"/>
      <protection hidden="1"/>
    </xf>
    <xf numFmtId="0" fontId="29" fillId="41" borderId="0" xfId="0" applyFont="1" applyFill="1" applyAlignment="1" applyProtection="1">
      <alignment horizontal="center" vertical="center"/>
      <protection hidden="1"/>
    </xf>
    <xf numFmtId="0" fontId="29" fillId="41" borderId="0" xfId="0" applyFont="1" applyFill="1" applyAlignment="1" applyProtection="1">
      <alignment horizontal="left" vertical="center"/>
      <protection hidden="1"/>
    </xf>
    <xf numFmtId="0" fontId="29" fillId="44" borderId="0" xfId="0" applyFont="1" applyFill="1" applyBorder="1" applyAlignment="1" applyProtection="1">
      <alignment horizontal="center"/>
      <protection hidden="1"/>
    </xf>
    <xf numFmtId="171" fontId="29" fillId="44" borderId="15" xfId="0" applyNumberFormat="1" applyFont="1" applyFill="1" applyBorder="1" applyAlignment="1" applyProtection="1">
      <alignment horizontal="left"/>
      <protection hidden="1"/>
    </xf>
    <xf numFmtId="0" fontId="32" fillId="45" borderId="0" xfId="0" applyFont="1" applyFill="1" applyBorder="1" applyAlignment="1" applyProtection="1">
      <alignment vertical="center"/>
      <protection hidden="1"/>
    </xf>
    <xf numFmtId="0" fontId="32" fillId="45" borderId="0" xfId="0" applyFont="1" applyFill="1" applyBorder="1" applyAlignment="1" applyProtection="1">
      <alignment horizontal="center" vertical="center"/>
      <protection hidden="1"/>
    </xf>
    <xf numFmtId="0" fontId="33" fillId="44" borderId="0" xfId="0" applyFont="1" applyFill="1" applyBorder="1" applyAlignment="1" applyProtection="1">
      <alignment horizontal="left"/>
      <protection hidden="1"/>
    </xf>
    <xf numFmtId="0" fontId="24" fillId="0" borderId="0" xfId="0" applyFont="1" applyFill="1" applyBorder="1" applyProtection="1">
      <protection hidden="1"/>
    </xf>
    <xf numFmtId="0" fontId="26" fillId="0" borderId="0" xfId="0" applyFont="1" applyFill="1" applyBorder="1" applyProtection="1">
      <protection hidden="1"/>
    </xf>
    <xf numFmtId="0" fontId="24" fillId="0" borderId="0" xfId="0" applyFont="1" applyProtection="1">
      <protection hidden="1"/>
    </xf>
    <xf numFmtId="0" fontId="24" fillId="42" borderId="0" xfId="0" applyFont="1" applyFill="1" applyProtection="1">
      <protection hidden="1"/>
    </xf>
    <xf numFmtId="0" fontId="26" fillId="42" borderId="0" xfId="0" applyFont="1" applyFill="1" applyProtection="1">
      <protection hidden="1"/>
    </xf>
    <xf numFmtId="0" fontId="24" fillId="0" borderId="0" xfId="0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4" borderId="0" xfId="0" applyNumberFormat="1" applyFont="1" applyFill="1" applyBorder="1" applyAlignment="1" applyProtection="1">
      <alignment horizontal="center"/>
      <protection hidden="1"/>
    </xf>
    <xf numFmtId="169" fontId="24" fillId="4" borderId="0" xfId="0" applyNumberFormat="1" applyFont="1" applyFill="1" applyBorder="1" applyAlignment="1" applyProtection="1">
      <alignment horizontal="center"/>
      <protection hidden="1"/>
    </xf>
    <xf numFmtId="166" fontId="24" fillId="4" borderId="0" xfId="0" applyNumberFormat="1" applyFont="1" applyFill="1" applyBorder="1" applyAlignment="1" applyProtection="1">
      <alignment horizontal="center"/>
      <protection hidden="1"/>
    </xf>
    <xf numFmtId="2" fontId="24" fillId="36" borderId="0" xfId="0" applyNumberFormat="1" applyFont="1" applyFill="1" applyBorder="1" applyAlignment="1" applyProtection="1">
      <alignment horizontal="center"/>
      <protection hidden="1"/>
    </xf>
    <xf numFmtId="2" fontId="24" fillId="3" borderId="0" xfId="0" applyNumberFormat="1" applyFont="1" applyFill="1" applyBorder="1" applyAlignment="1" applyProtection="1">
      <alignment horizontal="center"/>
      <protection hidden="1"/>
    </xf>
    <xf numFmtId="167" fontId="24" fillId="3" borderId="0" xfId="0" applyNumberFormat="1" applyFont="1" applyFill="1" applyBorder="1" applyAlignment="1" applyProtection="1">
      <alignment horizontal="center"/>
      <protection hidden="1"/>
    </xf>
    <xf numFmtId="166" fontId="24" fillId="2" borderId="0" xfId="0" applyNumberFormat="1" applyFont="1" applyFill="1" applyBorder="1" applyAlignment="1" applyProtection="1">
      <alignment horizontal="center"/>
      <protection hidden="1"/>
    </xf>
    <xf numFmtId="167" fontId="24" fillId="2" borderId="1" xfId="0" applyNumberFormat="1" applyFont="1" applyFill="1" applyBorder="1" applyAlignment="1" applyProtection="1">
      <alignment horizontal="center"/>
      <protection hidden="1"/>
    </xf>
    <xf numFmtId="166" fontId="24" fillId="3" borderId="0" xfId="0" applyNumberFormat="1" applyFont="1" applyFill="1" applyBorder="1" applyAlignment="1" applyProtection="1">
      <alignment horizontal="center"/>
      <protection hidden="1"/>
    </xf>
    <xf numFmtId="170" fontId="24" fillId="3" borderId="0" xfId="0" applyNumberFormat="1" applyFont="1" applyFill="1" applyBorder="1" applyAlignment="1" applyProtection="1">
      <alignment horizontal="center"/>
      <protection hidden="1"/>
    </xf>
    <xf numFmtId="1" fontId="24" fillId="4" borderId="0" xfId="0" applyNumberFormat="1" applyFont="1" applyFill="1" applyBorder="1" applyAlignment="1" applyProtection="1">
      <alignment horizontal="left" vertical="center"/>
      <protection hidden="1"/>
    </xf>
    <xf numFmtId="0" fontId="24" fillId="0" borderId="11" xfId="0" applyNumberFormat="1" applyFont="1" applyFill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alignment horizontal="left"/>
      <protection locked="0" hidden="1"/>
    </xf>
    <xf numFmtId="2" fontId="24" fillId="37" borderId="11" xfId="0" applyNumberFormat="1" applyFont="1" applyFill="1" applyBorder="1" applyAlignment="1" applyProtection="1">
      <alignment horizontal="center"/>
      <protection hidden="1"/>
    </xf>
    <xf numFmtId="2" fontId="24" fillId="38" borderId="0" xfId="0" applyNumberFormat="1" applyFont="1" applyFill="1" applyBorder="1" applyAlignment="1" applyProtection="1">
      <alignment horizontal="center"/>
      <protection hidden="1"/>
    </xf>
    <xf numFmtId="2" fontId="24" fillId="39" borderId="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Border="1" applyAlignment="1" applyProtection="1">
      <alignment horizontal="center"/>
      <protection hidden="1"/>
    </xf>
    <xf numFmtId="2" fontId="24" fillId="4" borderId="0" xfId="0" applyNumberFormat="1" applyFont="1" applyFill="1" applyBorder="1" applyAlignment="1" applyProtection="1">
      <alignment horizontal="center"/>
      <protection hidden="1"/>
    </xf>
    <xf numFmtId="2" fontId="24" fillId="4" borderId="1" xfId="0" applyNumberFormat="1" applyFont="1" applyFill="1" applyBorder="1" applyAlignment="1" applyProtection="1">
      <alignment horizontal="center"/>
      <protection hidden="1"/>
    </xf>
    <xf numFmtId="0" fontId="24" fillId="3" borderId="0" xfId="0" applyFont="1" applyFill="1" applyBorder="1" applyAlignment="1" applyProtection="1">
      <alignment horizontal="center"/>
      <protection hidden="1"/>
    </xf>
    <xf numFmtId="167" fontId="24" fillId="2" borderId="0" xfId="0" applyNumberFormat="1" applyFont="1" applyFill="1" applyBorder="1" applyAlignment="1" applyProtection="1">
      <alignment horizontal="center"/>
      <protection hidden="1"/>
    </xf>
    <xf numFmtId="170" fontId="24" fillId="2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Font="1" applyFill="1" applyBorder="1" applyAlignment="1" applyProtection="1">
      <alignment horizontal="left"/>
      <protection locked="0" hidden="1"/>
    </xf>
    <xf numFmtId="0" fontId="24" fillId="0" borderId="0" xfId="0" applyFont="1" applyFill="1" applyBorder="1" applyAlignment="1" applyProtection="1">
      <alignment horizontal="center"/>
      <protection locked="0" hidden="1"/>
    </xf>
    <xf numFmtId="0" fontId="24" fillId="42" borderId="0" xfId="0" applyFont="1" applyFill="1" applyProtection="1">
      <protection hidden="1"/>
    </xf>
    <xf numFmtId="0" fontId="24" fillId="0" borderId="0" xfId="0" applyFont="1" applyFill="1" applyBorder="1" applyProtection="1">
      <protection locked="0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4" xr:uid="{00000000-0005-0000-0000-00001C000000}"/>
    <cellStyle name="Comma 3" xfId="45" xr:uid="{00000000-0005-0000-0000-00001D000000}"/>
    <cellStyle name="Currency 2" xfId="46" xr:uid="{00000000-0005-0000-0000-00001E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9000000}"/>
    <cellStyle name="Normal 3" xfId="43" xr:uid="{00000000-0005-0000-0000-00002A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colors>
    <mruColors>
      <color rgb="FFFFFFCC"/>
      <color rgb="FFFFFFF3"/>
      <color rgb="FFFFFFDD"/>
      <color rgb="FFFAFBF7"/>
      <color rgb="FFF0F8FA"/>
      <color rgb="FFEDF7F9"/>
      <color rgb="FFF6F5EE"/>
      <color rgb="FFFFCCCC"/>
      <color rgb="FFCCFFCC"/>
      <color rgb="FFE7F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0</xdr:colOff>
      <xdr:row>0</xdr:row>
      <xdr:rowOff>0</xdr:rowOff>
    </xdr:from>
    <xdr:to>
      <xdr:col>59</xdr:col>
      <xdr:colOff>0</xdr:colOff>
      <xdr:row>0</xdr:row>
      <xdr:rowOff>314325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D7536F7-99F8-4CCF-877A-519203951390}"/>
            </a:ext>
          </a:extLst>
        </xdr:cNvPr>
        <xdr:cNvSpPr txBox="1"/>
      </xdr:nvSpPr>
      <xdr:spPr>
        <a:xfrm>
          <a:off x="35823525" y="0"/>
          <a:ext cx="272415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bg1">
                  <a:lumMod val="95000"/>
                </a:schemeClr>
              </a:solidFill>
            </a:rPr>
            <a:t>Price Change Submission Guidelines</a:t>
          </a:r>
        </a:p>
      </xdr:txBody>
    </xdr:sp>
    <xdr:clientData/>
  </xdr:twoCellAnchor>
  <xdr:twoCellAnchor>
    <xdr:from>
      <xdr:col>55</xdr:col>
      <xdr:colOff>19049</xdr:colOff>
      <xdr:row>0</xdr:row>
      <xdr:rowOff>323850</xdr:rowOff>
    </xdr:from>
    <xdr:to>
      <xdr:col>59</xdr:col>
      <xdr:colOff>9524</xdr:colOff>
      <xdr:row>9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7F39C1-449B-44EC-9EAC-92E2A871E31D}"/>
            </a:ext>
          </a:extLst>
        </xdr:cNvPr>
        <xdr:cNvSpPr txBox="1"/>
      </xdr:nvSpPr>
      <xdr:spPr>
        <a:xfrm>
          <a:off x="35842574" y="323850"/>
          <a:ext cx="2714625" cy="16573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accent4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Submit</a:t>
          </a:r>
          <a:r>
            <a:rPr lang="en-US" sz="1000" b="1" baseline="0"/>
            <a:t> all price changes to </a:t>
          </a:r>
          <a:r>
            <a:rPr lang="en-US" sz="1000" b="1" u="sng" baseline="0">
              <a:solidFill>
                <a:srgbClr val="002060"/>
              </a:solidFill>
            </a:rPr>
            <a:t>pricechange@mbll.ca</a:t>
          </a:r>
        </a:p>
        <a:p>
          <a:endParaRPr lang="en-US" sz="500" baseline="0"/>
        </a:p>
        <a:p>
          <a:r>
            <a:rPr lang="en-US" sz="900" baseline="0"/>
            <a:t>Only submit a price change request if you desire a change to a products Retail Price.  If you do not want your products retail price to change do not submit a price change request.</a:t>
          </a:r>
        </a:p>
        <a:p>
          <a:endParaRPr lang="en-US" sz="500" baseline="0"/>
        </a:p>
        <a:p>
          <a:r>
            <a:rPr lang="en-US" sz="1000" b="1" u="sng" baseline="0"/>
            <a:t>SUBMISSION ERRORS</a:t>
          </a:r>
        </a:p>
        <a:p>
          <a:r>
            <a:rPr lang="en-US" sz="900" baseline="0"/>
            <a:t>**Price change Submissions containing errors may not be accepted.</a:t>
          </a:r>
          <a:endParaRPr lang="en-US" sz="900"/>
        </a:p>
      </xdr:txBody>
    </xdr:sp>
    <xdr:clientData/>
  </xdr:twoCellAnchor>
  <xdr:twoCellAnchor>
    <xdr:from>
      <xdr:col>55</xdr:col>
      <xdr:colOff>9525</xdr:colOff>
      <xdr:row>9</xdr:row>
      <xdr:rowOff>19050</xdr:rowOff>
    </xdr:from>
    <xdr:to>
      <xdr:col>59</xdr:col>
      <xdr:colOff>9525</xdr:colOff>
      <xdr:row>10</xdr:row>
      <xdr:rowOff>180975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13A9659-28A1-47FA-935A-E936D8B621ED}"/>
            </a:ext>
          </a:extLst>
        </xdr:cNvPr>
        <xdr:cNvSpPr txBox="1"/>
      </xdr:nvSpPr>
      <xdr:spPr>
        <a:xfrm>
          <a:off x="35833050" y="2000250"/>
          <a:ext cx="2724150" cy="352425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bg1">
                  <a:lumMod val="95000"/>
                </a:schemeClr>
              </a:solidFill>
            </a:rPr>
            <a:t>Instructions on the Price Change Form</a:t>
          </a:r>
        </a:p>
      </xdr:txBody>
    </xdr:sp>
    <xdr:clientData/>
  </xdr:twoCellAnchor>
  <xdr:twoCellAnchor>
    <xdr:from>
      <xdr:col>55</xdr:col>
      <xdr:colOff>9524</xdr:colOff>
      <xdr:row>11</xdr:row>
      <xdr:rowOff>9525</xdr:rowOff>
    </xdr:from>
    <xdr:to>
      <xdr:col>58</xdr:col>
      <xdr:colOff>685799</xdr:colOff>
      <xdr:row>18</xdr:row>
      <xdr:rowOff>123825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E8FFEF3-0BE9-4C92-A0BD-9DA2B4C134F7}"/>
            </a:ext>
          </a:extLst>
        </xdr:cNvPr>
        <xdr:cNvSpPr txBox="1"/>
      </xdr:nvSpPr>
      <xdr:spPr>
        <a:xfrm>
          <a:off x="35833049" y="2371725"/>
          <a:ext cx="2695575" cy="1447800"/>
        </a:xfrm>
        <a:prstGeom prst="rect">
          <a:avLst/>
        </a:prstGeom>
        <a:gradFill flip="none" rotWithShape="1"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rgbClr val="7030A0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baseline="0">
              <a:solidFill>
                <a:sysClr val="windowText" lastClr="000000"/>
              </a:solidFill>
            </a:rPr>
            <a:t>Step 1</a:t>
          </a:r>
          <a:r>
            <a:rPr lang="en-US" sz="900" b="0" baseline="0">
              <a:solidFill>
                <a:sysClr val="windowText" lastClr="000000"/>
              </a:solidFill>
            </a:rPr>
            <a:t>: Fill in the Product Information Fields (Columns A through J)</a:t>
          </a:r>
        </a:p>
        <a:p>
          <a:endParaRPr lang="en-US" sz="300" b="0" baseline="0">
            <a:solidFill>
              <a:sysClr val="windowText" lastClr="000000"/>
            </a:solidFill>
          </a:endParaRPr>
        </a:p>
        <a:p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Select Pricing Type (Gross Price to Brewer, Licensee Retail or Retail Price)</a:t>
          </a:r>
        </a:p>
        <a:p>
          <a:endParaRPr lang="en-US" sz="3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3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Input the desired dollar value</a:t>
          </a:r>
        </a:p>
        <a:p>
          <a:endParaRPr lang="en-US" sz="3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4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The spreadsheet automatically does the calculation to achieve desired pricing type and value</a:t>
          </a:r>
          <a:endParaRPr lang="en-US" sz="900" b="0" baseline="0">
            <a:solidFill>
              <a:sysClr val="windowText" lastClr="000000"/>
            </a:solidFill>
          </a:endParaRPr>
        </a:p>
        <a:p>
          <a:endParaRPr lang="en-US" sz="900"/>
        </a:p>
      </xdr:txBody>
    </xdr:sp>
    <xdr:clientData/>
  </xdr:twoCellAnchor>
  <xdr:twoCellAnchor>
    <xdr:from>
      <xdr:col>55</xdr:col>
      <xdr:colOff>9525</xdr:colOff>
      <xdr:row>18</xdr:row>
      <xdr:rowOff>142875</xdr:rowOff>
    </xdr:from>
    <xdr:to>
      <xdr:col>59</xdr:col>
      <xdr:colOff>0</xdr:colOff>
      <xdr:row>20</xdr:row>
      <xdr:rowOff>19050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6219F3A-AD1C-4080-88EB-F6046129360E}"/>
            </a:ext>
          </a:extLst>
        </xdr:cNvPr>
        <xdr:cNvSpPr txBox="1"/>
      </xdr:nvSpPr>
      <xdr:spPr>
        <a:xfrm>
          <a:off x="12353925" y="3838575"/>
          <a:ext cx="2714625" cy="25717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chemeClr val="bg1"/>
              </a:solidFill>
            </a:rPr>
            <a:t>Notes</a:t>
          </a:r>
        </a:p>
      </xdr:txBody>
    </xdr:sp>
    <xdr:clientData/>
  </xdr:twoCellAnchor>
  <xdr:twoCellAnchor>
    <xdr:from>
      <xdr:col>55</xdr:col>
      <xdr:colOff>9525</xdr:colOff>
      <xdr:row>20</xdr:row>
      <xdr:rowOff>28575</xdr:rowOff>
    </xdr:from>
    <xdr:to>
      <xdr:col>58</xdr:col>
      <xdr:colOff>676275</xdr:colOff>
      <xdr:row>24</xdr:row>
      <xdr:rowOff>38100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7125615-62E1-4481-8BF2-7EFC7DBA06F4}"/>
            </a:ext>
          </a:extLst>
        </xdr:cNvPr>
        <xdr:cNvSpPr txBox="1"/>
      </xdr:nvSpPr>
      <xdr:spPr>
        <a:xfrm>
          <a:off x="12353925" y="4105275"/>
          <a:ext cx="2686050" cy="7715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/>
            <a:t>Price to Public</a:t>
          </a:r>
          <a:r>
            <a:rPr lang="en-US" sz="900" b="1" i="0" baseline="0"/>
            <a:t>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300" b="1" i="0" baseline="0"/>
        </a:p>
        <a:p>
          <a:r>
            <a:rPr lang="en-US" sz="900" b="1" i="0" baseline="0"/>
            <a:t>Price to Lic/Vendor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1000" b="1" i="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2544"/>
  <sheetViews>
    <sheetView tabSelected="1" zoomScaleNormal="100" workbookViewId="0">
      <selection activeCell="A6" sqref="A6"/>
    </sheetView>
  </sheetViews>
  <sheetFormatPr defaultColWidth="0" defaultRowHeight="12.75" x14ac:dyDescent="0.2"/>
  <cols>
    <col min="1" max="1" width="10.7109375" style="11" customWidth="1"/>
    <col min="2" max="2" width="40.28515625" style="86" customWidth="1"/>
    <col min="3" max="3" width="14.85546875" style="43" customWidth="1"/>
    <col min="4" max="4" width="8.140625" style="29" customWidth="1"/>
    <col min="5" max="5" width="8.7109375" style="29" customWidth="1"/>
    <col min="6" max="6" width="8.85546875" style="29" customWidth="1"/>
    <col min="7" max="8" width="8.140625" style="29" customWidth="1"/>
    <col min="9" max="9" width="9.140625" style="44" customWidth="1"/>
    <col min="10" max="10" width="19.85546875" style="45" customWidth="1"/>
    <col min="11" max="13" width="9.140625" style="41" customWidth="1"/>
    <col min="14" max="14" width="9.85546875" style="10" customWidth="1"/>
    <col min="15" max="15" width="6.28515625" style="10" customWidth="1"/>
    <col min="16" max="16" width="3.28515625" style="11" customWidth="1"/>
    <col min="17" max="17" width="7.5703125" style="29" hidden="1" customWidth="1"/>
    <col min="18" max="18" width="8" style="59" hidden="1" customWidth="1"/>
    <col min="19" max="19" width="8.42578125" style="29" hidden="1" customWidth="1"/>
    <col min="20" max="20" width="12.85546875" style="11" hidden="1" customWidth="1"/>
    <col min="21" max="21" width="10.28515625" style="46" hidden="1" customWidth="1"/>
    <col min="22" max="22" width="9.140625" style="11" hidden="1" customWidth="1"/>
    <col min="23" max="23" width="10.140625" style="11" hidden="1" customWidth="1"/>
    <col min="24" max="24" width="9.140625" style="47" hidden="1" customWidth="1"/>
    <col min="25" max="26" width="9.140625" style="11" hidden="1" customWidth="1"/>
    <col min="27" max="27" width="9.140625" style="29" hidden="1" customWidth="1"/>
    <col min="28" max="28" width="10.5703125" style="41" hidden="1" customWidth="1"/>
    <col min="29" max="30" width="9.7109375" style="41" hidden="1" customWidth="1"/>
    <col min="31" max="31" width="9.140625" style="11" hidden="1" customWidth="1"/>
    <col min="32" max="32" width="9.140625" style="29" hidden="1" customWidth="1"/>
    <col min="33" max="34" width="9.140625" style="11" hidden="1" customWidth="1"/>
    <col min="35" max="35" width="7.85546875" style="11" hidden="1" customWidth="1"/>
    <col min="36" max="38" width="9.140625" style="11" hidden="1" customWidth="1"/>
    <col min="39" max="39" width="9.140625" style="29" hidden="1" customWidth="1"/>
    <col min="40" max="42" width="9.140625" style="11" hidden="1" customWidth="1"/>
    <col min="43" max="43" width="9.85546875" style="11" hidden="1" customWidth="1"/>
    <col min="44" max="46" width="9.140625" style="11" hidden="1" customWidth="1"/>
    <col min="47" max="47" width="9.140625" style="29" hidden="1" customWidth="1"/>
    <col min="48" max="50" width="9.140625" style="11" hidden="1" customWidth="1"/>
    <col min="51" max="51" width="9.42578125" style="11" hidden="1" customWidth="1"/>
    <col min="52" max="54" width="9.140625" style="11" hidden="1" customWidth="1"/>
    <col min="55" max="55" width="1.42578125" style="11" customWidth="1"/>
    <col min="56" max="56" width="9.140625" style="11" customWidth="1"/>
    <col min="57" max="59" width="10.5703125" style="11" customWidth="1"/>
    <col min="60" max="16384" width="9.140625" style="11" hidden="1"/>
  </cols>
  <sheetData>
    <row r="1" spans="1:59" s="52" customFormat="1" ht="33.75" customHeight="1" x14ac:dyDescent="0.2">
      <c r="A1" s="107" t="s">
        <v>136</v>
      </c>
      <c r="B1" s="108"/>
      <c r="C1" s="108"/>
      <c r="D1" s="108"/>
      <c r="E1" s="99"/>
      <c r="F1" s="99"/>
      <c r="G1" s="99"/>
      <c r="H1" s="99"/>
      <c r="I1" s="99"/>
      <c r="J1" s="101"/>
      <c r="K1" s="97"/>
      <c r="L1" s="98"/>
      <c r="M1" s="97"/>
      <c r="N1" s="99"/>
      <c r="O1" s="99"/>
      <c r="P1" s="99"/>
      <c r="Q1" s="49"/>
      <c r="R1" s="61"/>
      <c r="S1" s="48"/>
      <c r="T1" s="49"/>
      <c r="U1" s="49"/>
      <c r="V1" s="49"/>
      <c r="W1" s="49"/>
      <c r="X1" s="49"/>
      <c r="Y1" s="49"/>
      <c r="Z1" s="48"/>
      <c r="AA1" s="48"/>
      <c r="AB1" s="48"/>
      <c r="AC1" s="50"/>
      <c r="AD1" s="49"/>
      <c r="AE1" s="49"/>
      <c r="AF1" s="49"/>
      <c r="AG1" s="49"/>
      <c r="AH1" s="49"/>
      <c r="AI1" s="49"/>
      <c r="AJ1" s="51"/>
      <c r="AK1" s="51"/>
      <c r="AL1" s="51"/>
      <c r="AM1" s="48"/>
      <c r="AN1" s="48"/>
      <c r="AO1" s="48"/>
      <c r="AP1" s="48"/>
      <c r="AQ1" s="48"/>
      <c r="AR1" s="48"/>
      <c r="AS1" s="51"/>
      <c r="AT1" s="51"/>
      <c r="AU1" s="51"/>
      <c r="AV1" s="48"/>
      <c r="AW1" s="48"/>
      <c r="AX1" s="48"/>
      <c r="AY1" s="48"/>
      <c r="AZ1" s="48"/>
      <c r="BA1" s="48"/>
      <c r="BC1" s="113"/>
      <c r="BD1" s="112"/>
      <c r="BE1" s="112"/>
      <c r="BF1" s="112"/>
      <c r="BG1" s="112"/>
    </row>
    <row r="2" spans="1:59" s="52" customFormat="1" ht="3.6" customHeight="1" x14ac:dyDescent="0.2">
      <c r="A2" s="104"/>
      <c r="B2" s="104"/>
      <c r="C2" s="102"/>
      <c r="D2" s="103"/>
      <c r="E2" s="54"/>
      <c r="F2" s="54"/>
      <c r="G2" s="54"/>
      <c r="H2" s="54"/>
      <c r="I2" s="54"/>
      <c r="J2" s="53"/>
      <c r="K2" s="55"/>
      <c r="L2" s="56"/>
      <c r="M2" s="55"/>
      <c r="N2" s="54"/>
      <c r="O2" s="54"/>
      <c r="P2" s="54"/>
      <c r="Q2" s="54"/>
      <c r="R2" s="67"/>
      <c r="S2" s="53"/>
      <c r="T2" s="54"/>
      <c r="U2" s="54"/>
      <c r="V2" s="54"/>
      <c r="W2" s="54"/>
      <c r="X2" s="54"/>
      <c r="Y2" s="54"/>
      <c r="Z2" s="53"/>
      <c r="AA2" s="53"/>
      <c r="AB2" s="53"/>
      <c r="AC2" s="57"/>
      <c r="AD2" s="54"/>
      <c r="AE2" s="54"/>
      <c r="AF2" s="54"/>
      <c r="AG2" s="54"/>
      <c r="AH2" s="54"/>
      <c r="AI2" s="54"/>
      <c r="AJ2" s="58"/>
      <c r="AK2" s="58"/>
      <c r="AL2" s="58"/>
      <c r="AM2" s="53"/>
      <c r="AN2" s="53"/>
      <c r="AO2" s="53"/>
      <c r="AP2" s="53"/>
      <c r="AQ2" s="53"/>
      <c r="AR2" s="53"/>
      <c r="AS2" s="58"/>
      <c r="AT2" s="58"/>
      <c r="AU2" s="58"/>
      <c r="AV2" s="53"/>
      <c r="AW2" s="53"/>
      <c r="AX2" s="53"/>
      <c r="AY2" s="53"/>
      <c r="AZ2" s="53"/>
      <c r="BA2" s="53"/>
      <c r="BC2" s="113"/>
      <c r="BD2" s="112"/>
      <c r="BE2" s="112"/>
      <c r="BF2" s="112"/>
      <c r="BG2" s="112"/>
    </row>
    <row r="3" spans="1:59" s="52" customFormat="1" ht="3.6" customHeight="1" thickBot="1" x14ac:dyDescent="0.25">
      <c r="A3" s="104"/>
      <c r="B3" s="104"/>
      <c r="C3" s="102"/>
      <c r="D3" s="103"/>
      <c r="E3" s="54"/>
      <c r="F3" s="54"/>
      <c r="G3" s="54"/>
      <c r="H3" s="54"/>
      <c r="I3" s="54"/>
      <c r="J3" s="53"/>
      <c r="K3" s="55"/>
      <c r="L3" s="56"/>
      <c r="M3" s="55"/>
      <c r="N3" s="54"/>
      <c r="O3" s="54"/>
      <c r="P3" s="54"/>
      <c r="Q3" s="54"/>
      <c r="R3" s="67"/>
      <c r="S3" s="53"/>
      <c r="T3" s="54"/>
      <c r="U3" s="54"/>
      <c r="V3" s="54"/>
      <c r="W3" s="54"/>
      <c r="X3" s="54"/>
      <c r="Y3" s="54"/>
      <c r="Z3" s="53"/>
      <c r="AA3" s="53"/>
      <c r="AB3" s="53"/>
      <c r="AC3" s="57"/>
      <c r="AD3" s="54"/>
      <c r="AE3" s="54"/>
      <c r="AF3" s="54"/>
      <c r="AG3" s="54"/>
      <c r="AH3" s="54"/>
      <c r="AI3" s="54"/>
      <c r="AJ3" s="58"/>
      <c r="AK3" s="58"/>
      <c r="AL3" s="58"/>
      <c r="AM3" s="53"/>
      <c r="AN3" s="53"/>
      <c r="AO3" s="53"/>
      <c r="AP3" s="53"/>
      <c r="AQ3" s="53"/>
      <c r="AR3" s="53"/>
      <c r="AS3" s="58"/>
      <c r="AT3" s="58"/>
      <c r="AU3" s="58"/>
      <c r="AV3" s="53"/>
      <c r="AW3" s="53"/>
      <c r="AX3" s="53"/>
      <c r="AY3" s="53"/>
      <c r="AZ3" s="53"/>
      <c r="BA3" s="53"/>
      <c r="BC3" s="113"/>
      <c r="BD3" s="112"/>
      <c r="BE3" s="112"/>
      <c r="BF3" s="112"/>
      <c r="BG3" s="112"/>
    </row>
    <row r="4" spans="1:59" ht="18" thickBot="1" x14ac:dyDescent="0.35">
      <c r="A4" s="105"/>
      <c r="B4" s="109" t="s">
        <v>137</v>
      </c>
      <c r="C4" s="106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89" t="s">
        <v>0</v>
      </c>
      <c r="AF4" s="90"/>
      <c r="AG4" s="90"/>
      <c r="AH4" s="90"/>
      <c r="AI4" s="90"/>
      <c r="AJ4" s="90"/>
      <c r="AK4" s="91"/>
      <c r="AL4" s="89" t="s">
        <v>1</v>
      </c>
      <c r="AM4" s="90"/>
      <c r="AN4" s="90"/>
      <c r="AO4" s="90"/>
      <c r="AP4" s="90"/>
      <c r="AQ4" s="90"/>
      <c r="AR4" s="90"/>
      <c r="AS4" s="91"/>
      <c r="AT4" s="89" t="s">
        <v>2</v>
      </c>
      <c r="AU4" s="90"/>
      <c r="AV4" s="90"/>
      <c r="AW4" s="90"/>
      <c r="AX4" s="90"/>
      <c r="AY4" s="90"/>
      <c r="AZ4" s="90"/>
      <c r="BA4" s="91"/>
      <c r="BC4" s="113"/>
      <c r="BD4" s="110"/>
      <c r="BE4" s="110"/>
      <c r="BF4" s="110"/>
      <c r="BG4" s="110"/>
    </row>
    <row r="5" spans="1:59" s="28" customFormat="1" ht="38.25" x14ac:dyDescent="0.2">
      <c r="A5" s="95" t="s">
        <v>135</v>
      </c>
      <c r="B5" s="13" t="s">
        <v>134</v>
      </c>
      <c r="C5" s="15" t="s">
        <v>3</v>
      </c>
      <c r="D5" s="15" t="s">
        <v>4</v>
      </c>
      <c r="E5" s="15" t="s">
        <v>15</v>
      </c>
      <c r="F5" s="15" t="s">
        <v>133</v>
      </c>
      <c r="G5" s="15" t="s">
        <v>132</v>
      </c>
      <c r="H5" s="15" t="s">
        <v>30</v>
      </c>
      <c r="I5" s="14" t="s">
        <v>5</v>
      </c>
      <c r="J5" s="15" t="s">
        <v>6</v>
      </c>
      <c r="K5" s="16" t="s">
        <v>7</v>
      </c>
      <c r="L5" s="17" t="s">
        <v>8</v>
      </c>
      <c r="M5" s="18" t="s">
        <v>9</v>
      </c>
      <c r="N5" s="73" t="s">
        <v>10</v>
      </c>
      <c r="O5" s="73" t="s">
        <v>11</v>
      </c>
      <c r="P5" s="15"/>
      <c r="Q5" s="19" t="s">
        <v>12</v>
      </c>
      <c r="R5" s="73" t="s">
        <v>3</v>
      </c>
      <c r="S5" s="15" t="s">
        <v>13</v>
      </c>
      <c r="T5" s="15" t="s">
        <v>14</v>
      </c>
      <c r="U5" s="20" t="s">
        <v>15</v>
      </c>
      <c r="V5" s="15" t="s">
        <v>16</v>
      </c>
      <c r="W5" s="15" t="s">
        <v>17</v>
      </c>
      <c r="X5" s="21" t="s">
        <v>18</v>
      </c>
      <c r="Y5" s="15" t="s">
        <v>19</v>
      </c>
      <c r="Z5" s="15" t="s">
        <v>20</v>
      </c>
      <c r="AA5" s="22" t="s">
        <v>21</v>
      </c>
      <c r="AB5" s="15" t="s">
        <v>22</v>
      </c>
      <c r="AC5" s="14" t="s">
        <v>23</v>
      </c>
      <c r="AD5" s="23" t="s">
        <v>24</v>
      </c>
      <c r="AE5" s="24" t="s">
        <v>7</v>
      </c>
      <c r="AF5" s="25" t="s">
        <v>25</v>
      </c>
      <c r="AG5" s="25" t="s">
        <v>26</v>
      </c>
      <c r="AH5" s="25" t="s">
        <v>27</v>
      </c>
      <c r="AI5" s="26" t="s">
        <v>25</v>
      </c>
      <c r="AJ5" s="26" t="s">
        <v>26</v>
      </c>
      <c r="AK5" s="27" t="s">
        <v>28</v>
      </c>
      <c r="AL5" s="24" t="s">
        <v>7</v>
      </c>
      <c r="AM5" s="25" t="s">
        <v>25</v>
      </c>
      <c r="AN5" s="25" t="s">
        <v>26</v>
      </c>
      <c r="AO5" s="25" t="s">
        <v>29</v>
      </c>
      <c r="AP5" s="25" t="s">
        <v>27</v>
      </c>
      <c r="AQ5" s="26" t="s">
        <v>25</v>
      </c>
      <c r="AR5" s="26" t="s">
        <v>26</v>
      </c>
      <c r="AS5" s="27" t="s">
        <v>28</v>
      </c>
      <c r="AT5" s="24" t="s">
        <v>7</v>
      </c>
      <c r="AU5" s="25" t="s">
        <v>25</v>
      </c>
      <c r="AV5" s="25" t="s">
        <v>26</v>
      </c>
      <c r="AW5" s="25" t="s">
        <v>29</v>
      </c>
      <c r="AX5" s="25" t="s">
        <v>27</v>
      </c>
      <c r="AY5" s="26" t="s">
        <v>25</v>
      </c>
      <c r="AZ5" s="26" t="s">
        <v>26</v>
      </c>
      <c r="BA5" s="27" t="s">
        <v>28</v>
      </c>
      <c r="BC5" s="114"/>
      <c r="BD5" s="111"/>
      <c r="BE5" s="111"/>
      <c r="BF5" s="111"/>
      <c r="BG5" s="111"/>
    </row>
    <row r="6" spans="1:59" ht="15" customHeight="1" x14ac:dyDescent="0.2">
      <c r="A6" s="96"/>
      <c r="C6" s="86"/>
      <c r="D6" s="88"/>
      <c r="E6" s="88"/>
      <c r="F6" s="88"/>
      <c r="G6" s="88"/>
      <c r="H6" s="88"/>
      <c r="I6" s="42"/>
      <c r="J6" s="75"/>
      <c r="K6" s="76" t="str">
        <f>IFERROR(IF(B:B="","",IF(OR(C6="",E6="",F6="",G6="",H6="",I6="",J6=""),"",ROUND(IF(J6="Gross Price to Brewers",AE6,IF(J6="Retail Price",AL6,IF(J6="Licensee Retail",AT6,""))),2))),"")</f>
        <v/>
      </c>
      <c r="L6" s="77" t="str">
        <f>IFERROR(IF(B:B="","",IF(OR(C6="",E6="",F6="",G6="",H6="",I6="",J6=""),"",ROUND(IF(J6="Gross Price to Brewers",AH6,IF(J6="Retail Price",AP6,IF(J6="Licensee Retail",AX6,""))),2))),"")</f>
        <v/>
      </c>
      <c r="M6" s="78" t="str">
        <f>IFERROR(IF(B:B="","",IF(OR(C6="",E6="",F6="",G6="",H6="",I6="",J6=""),"",ROUND(IF(J6="Gross Price to Brewers",AK6,IF(J6="Retail Price",AS6,IF(J6="Licensee Retail",BA6,""))),2))),"")</f>
        <v/>
      </c>
      <c r="N6" s="79" t="str">
        <f>IFERROR(IF(B:B="","",IF(R6="Beer",SUM(LOOKUP(2,1/(Rates!$B$3:$B$5&lt;=W6)/(Rates!$C$3:$C$5&gt;=W6),Rates!$D$3:$D$5)*(X6/100)*W6),IF(R6="Refreshment Beverage",SUM(LOOKUP(2,1/(Rates!$B$7:$B$11&lt;=W6)/(Rates!$C$7:$C$11&gt;=W6),Rates!$D$7:$D$11)*(X6/100)*W6)))),"")</f>
        <v/>
      </c>
      <c r="O6" s="79" t="str">
        <f t="shared" ref="O6:O25" si="0">IF(B:B="","",IF(M6&gt;N6,"YES","NO"))</f>
        <v/>
      </c>
      <c r="P6" s="29"/>
      <c r="Q6" s="30" t="str">
        <f t="shared" ref="Q6:Q25" si="1">IF(B6="","",IF(OR(D6="",D6=5),0,D6))</f>
        <v/>
      </c>
      <c r="R6" s="63" t="str">
        <f>IF(B6="","",C6)</f>
        <v/>
      </c>
      <c r="S6" s="80" t="str">
        <f>IF(B6="","",IF(R6="Refreshment Beverage",VLOOKUP(VALUE(Q6),Rates!G$15:L$19,2,0),VLOOKUP(VALUE(Q6),Rates!G$4:L$12,2,0)))</f>
        <v/>
      </c>
      <c r="T6" s="80" t="str">
        <f t="shared" ref="T6:T25" si="2">IF(B6="","",G6)</f>
        <v/>
      </c>
      <c r="U6" s="31" t="str">
        <f t="shared" ref="U6:U24" si="3">IF(B6="","",G6)</f>
        <v/>
      </c>
      <c r="V6" s="80" t="str">
        <f t="shared" ref="V6:V25" si="4">IF(B6="","",F6)</f>
        <v/>
      </c>
      <c r="W6" s="80" t="str">
        <f t="shared" ref="W6:W25" si="5">IF(B6="","",E6*F6)</f>
        <v/>
      </c>
      <c r="X6" s="32" t="str">
        <f t="shared" ref="X6:X25" si="6">IF(B6="","",H6)</f>
        <v/>
      </c>
      <c r="Y6" s="33" t="str">
        <f>IF(B:B="","",IF(R6="Refreshment Beverage",VLOOKUP(Q6,Rates!G$15:L$19,6,0)*W6,VLOOKUP(Q6,Rates!G$4:L$12,6,0)*W6))</f>
        <v/>
      </c>
      <c r="Z6" s="33" t="str">
        <f t="shared" ref="Z6:Z25" si="7">IF(B:B="","",IF(R6="Refreshment Beverage",0,IF(T6="Keg",0,ROUND(0.34/12*V6,2))))</f>
        <v/>
      </c>
      <c r="AA6" s="33" t="str">
        <f t="shared" ref="AA6:AA25" si="8">IF(B:B="","",IF(AND(T6="Can",V6=8,R6="Beer"),V6*0.0192,IF(AND(T6="Can",V6=15,R6="Beer"),V6*0.0096,IF(AND(T6="Can",V6=20,R6="Beer"),V6*0.0102,IF(AND(T6="Can",V6=30,R6="Beer"),V6*0.0085,IF(AND(T6="Can",V6=36,R6="Beer"),V6*0.0071,IF(AND(T6="Bottle",V6=24,R6="Beer"),V6*0.0153,IF(AND(R6="Refreshment Beverage",U6&gt;0.49,U6&lt;0.401),V6*0.0512,IF(AND(R6="Refreshment Beverage",U6&gt;0.4,U6&lt;0.47),V6*0.0614,IF(AND(R6="Refreshment Beverage",U6&gt;0.469,U6&lt;0.66),V6*0.0716,IF(AND(R6="Refreshment Beverage",U6&gt;0.659,U6&lt;0.75),V6*0.1023,IF(AND(R6="Refreshment Beverage",U6&gt;0.749,U6&lt;0.9),V6*0.1125,IF(AND(R6="Refreshment Beverage",U6&gt;0.899,U6&lt;1),V6*0.133,IF(AND(R6="Refreshment Beverage",U6=1),V6*0.1432,IF(AND(R6="Refreshment Beverage",U6=1.14),V6*0.1637,IF(AND(R6="Refreshment Beverage",U6=2),V6*0.2864,IF(AND(R6="Refreshment Beverage",U6=3),V6*0.4297,IF(AND(R6="Refreshment Beverage",U6=1.75),V6*0.2558,0))))))))))))))))))</f>
        <v/>
      </c>
      <c r="AB6" s="81" t="str">
        <f>IF(B:B="","",IF(R6="Refreshment Beverage","",IF(AND(R6="Beer",Q6=0),SUM(LOOKUP(2,1/(Rates!$B$15:$B$18&lt;=W6)/(Rates!$C$15:$C$18&gt;=W6),Rates!$D$15:$D$18)*W6),VLOOKUP(VALUE(Q:Q),Rates!A:B,2,0)*W6)))</f>
        <v/>
      </c>
      <c r="AC6" s="81" t="str">
        <f>IF(B:B="","",IF(R6="Refreshment Beverage","",IF(AND(R6="Beer",Q6=0),SUM(LOOKUP(2,1/(Rates!$B$15:$B$18&lt;=W6)/(Rates!$C$15:$C$18&gt;=W6),Rates!$E$15:$E$18)*W6),VLOOKUP(VALUE(Q:Q),Rates!A:C,3,0)*W6)))</f>
        <v/>
      </c>
      <c r="AD6" s="82" t="str">
        <f>IFERROR(IF(B:B="","",IF(R6="Beer","",IF(VALUE(Q6)=0,VLOOKUP(VLOOKUP(B:B,#REF!,16,0),Rates!A:E,2,0),VLOOKUP(VALUE(Q6),Rates!A$31:B$34,2,0)*W6))),0)</f>
        <v/>
      </c>
      <c r="AE6" s="34" t="str">
        <f t="shared" ref="AE6:AE25" si="9">IF(J6="Gross Price to Brewers",I6,"")</f>
        <v/>
      </c>
      <c r="AF6" s="83" t="str">
        <f t="shared" ref="AF6:AF25" si="10">IF(AE:AE="","",ROUND(SUM(AE6*(S6/100)),4))</f>
        <v/>
      </c>
      <c r="AG6" s="35" t="str">
        <f t="shared" ref="AG6:AG25" si="11">IF(AE:AE="","",IF(R6="Refreshment Beverage",MAX(AF6,AD6),MAX(AB6,AF6)))</f>
        <v/>
      </c>
      <c r="AH6" s="36" t="str">
        <f t="shared" ref="AH6:AH25" si="12">IF(AE:AE="","",IF(R6="Refreshment Beverage",AK6-AJ6,SUM(Y6:AA6)+AE6+AG6))</f>
        <v/>
      </c>
      <c r="AI6" s="84" t="str">
        <f>IF(AE:AE="","",IF(R6="Refreshment Beverage",AK6*(Rates!J$19/100),ROUND(SUM(AH6*(Rates!$J$8/100)),4)))</f>
        <v/>
      </c>
      <c r="AJ6" s="37" t="str">
        <f t="shared" ref="AJ6:AJ25" si="13">IF(AE:AE="","",IF(R6="Refreshment Beverage",AI6,MAX(AC6,AI6)))</f>
        <v/>
      </c>
      <c r="AK6" s="38" t="str">
        <f t="shared" ref="AK6:AK25" si="14">IF(AE:AE="","",IF(R6="Refreshment Beverage",SUM(AE6+Y6+Z6+AA6+AG6),SUM(AH6+AJ6)))</f>
        <v/>
      </c>
      <c r="AL6" s="34" t="str">
        <f t="shared" ref="AL6:AL25" si="15">IF(AS6="","",IF(R6="Refreshment Beverage",ROUND(SUM(AS6-AR6-AA6-Z6-Y6),2),ROUND(SUM(AS6-AR6-AN6-Y6-Z6-AA6),2)))</f>
        <v/>
      </c>
      <c r="AM6" s="83" t="str">
        <f>IF(AS6="","",IF(R6="Refreshment Beverage",ROUND(AS6*Rates!K$19,4),ROUND(AO6*(VLOOKUP(VALUE(Q6),Rates!G$4:L$12,3,0)),4)))</f>
        <v/>
      </c>
      <c r="AN6" s="39" t="str">
        <f>IF(AS6="","",IF(R6="Refreshment Beverage",AS6*(Rates!J$19/100),MAX(AM6,AB6)))</f>
        <v/>
      </c>
      <c r="AO6" s="40" t="str">
        <f t="shared" ref="AO6:AO13" si="16">IF(AS6="","",ROUND(SUM(AS6-AR6-Y6-Z6-AA6),4))</f>
        <v/>
      </c>
      <c r="AP6" s="40" t="str">
        <f t="shared" ref="AP6:AP12" si="17">IF(AS6="","",IF(R6="Refreshment Beverage",ROUND(AS6-AN6,2),ROUND(SUM(AS6-AR6),2)))</f>
        <v/>
      </c>
      <c r="AQ6" s="85" t="str">
        <f>IF(AS6="","",IF(R6="Refreshment Beverage",ROUND(SUM(VLOOKUP(Q:Q,Rates!G$15:L$19,3,0)*(AS6-Y6-Z6-AA6)),4),ROUND(SUM(Rates!$K$8*AS6),4)))</f>
        <v/>
      </c>
      <c r="AR6" s="84" t="str">
        <f t="shared" ref="AR6:AR12" si="18">IF(AS6="","",IF(R6="Refreshment Beverage",MAX(AD6,AQ6),MAX(AQ6,AC6)))</f>
        <v/>
      </c>
      <c r="AS6" s="38" t="str">
        <f t="shared" ref="AS6:AS25" si="19">IF(J6="Retail Price",SUM(I6+0.004),"")</f>
        <v/>
      </c>
      <c r="AT6" s="34" t="str">
        <f t="shared" ref="AT6:AT13" si="20">IF(AX6="","",IF(R6="Refreshment Beverage",SUM(BA6-AV6-Y6-Z6-AA6),SUM(AX6-AV6-Y6-Z6-AA6)))</f>
        <v/>
      </c>
      <c r="AU6" s="83" t="str">
        <f>IF(AX6="","",IF(R6="Refreshment Beverage",ROUND((BA6-Y6-Z6-AA6)*VLOOKUP(VALUE(Q6),Rates!G$15:L$19,3,0),4),ROUND(AW6*(VLOOKUP(VALUE(Q6),Rates!G:L,3,0)),4)))</f>
        <v/>
      </c>
      <c r="AV6" s="39" t="str">
        <f>IF(AX6="","",IF(R6="Refreshment Beverage",MAX(AU6,AD6),MAX(AB6,AU6)))</f>
        <v/>
      </c>
      <c r="AW6" s="40" t="str">
        <f t="shared" ref="AW6:AW13" si="21">IF(AX6="","",IF(R6="Refreshment Beverage",SUM(BA6-AV6-Y6-Z6-AA6),ROUND(SUM(BA6-AZ6-Y6-Z6-AA6),4)))</f>
        <v/>
      </c>
      <c r="AX6" s="36" t="str">
        <f t="shared" ref="AX6:AX25" si="22">IF(J6="Licensee Retail",I6,"")</f>
        <v/>
      </c>
      <c r="AY6" s="85" t="str">
        <f>IF(AX6="","",IF(R6="Refreshment Beverage",ROUND(SUM(AX6*Rates!K$19),4),ROUND(SUM(AX6*(Rates!J$8/100)),4)))</f>
        <v/>
      </c>
      <c r="AZ6" s="37" t="str">
        <f t="shared" ref="AZ6:AZ13" si="23">IF(AX6="","",MAX($AC6,AY6))</f>
        <v/>
      </c>
      <c r="BA6" s="38" t="str">
        <f t="shared" ref="BA6:BA13" si="24">IF(AX6="","",SUM(AX6+AZ6))</f>
        <v/>
      </c>
      <c r="BC6" s="113"/>
      <c r="BD6" s="110"/>
      <c r="BE6" s="110"/>
      <c r="BF6" s="110"/>
      <c r="BG6" s="110"/>
    </row>
    <row r="7" spans="1:59" ht="15" customHeight="1" x14ac:dyDescent="0.2">
      <c r="A7" s="96"/>
      <c r="C7" s="86"/>
      <c r="D7" s="88"/>
      <c r="E7" s="88"/>
      <c r="F7" s="88"/>
      <c r="G7" s="88"/>
      <c r="H7" s="88"/>
      <c r="I7" s="42"/>
      <c r="J7" s="75"/>
      <c r="K7" s="76" t="str">
        <f t="shared" ref="K7:K25" si="25">IFERROR(IF(B:B="","",IF(OR(C7="",E7="",F7="",G7="",H7="",I7="",J7=""),"",ROUND(IF(J7="Gross Price to Brewers",AE7,IF(J7="Retail Price",AL7,IF(J7="Licensee Retail",AT7,""))),2))),"")</f>
        <v/>
      </c>
      <c r="L7" s="77" t="str">
        <f t="shared" ref="L7:L25" si="26">IFERROR(IF(B:B="","",IF(OR(C7="",E7="",F7="",G7="",H7="",I7="",J7=""),"",ROUND(IF(J7="Gross Price to Brewers",AH7,IF(J7="Retail Price",AP7,IF(J7="Licensee Retail",AX7,""))),2))),"")</f>
        <v/>
      </c>
      <c r="M7" s="78" t="str">
        <f t="shared" ref="M7:M25" si="27">IFERROR(IF(B:B="","",IF(OR(C7="",E7="",F7="",G7="",H7="",I7="",J7=""),"",ROUND(IF(J7="Gross Price to Brewers",AK7,IF(J7="Retail Price",AS7,IF(J7="Licensee Retail",BA7,""))),2))),"")</f>
        <v/>
      </c>
      <c r="N7" s="79" t="str">
        <f>IFERROR(IF(B:B="","",IF(R7="Beer",SUM(LOOKUP(2,1/(Rates!$B$3:$B$5&lt;=W7)/(Rates!$C$3:$C$5&gt;=W7),Rates!$D$3:$D$5)*(X7/100)*W7),IF(R7="Refreshment Beverage",SUM(LOOKUP(2,1/(Rates!$B$7:$B$11&lt;=W7)/(Rates!$C$7:$C$11&gt;=W7),Rates!$D$7:$D$11)*(X7/100)*W7)))),"")</f>
        <v/>
      </c>
      <c r="O7" s="79" t="str">
        <f t="shared" si="0"/>
        <v/>
      </c>
      <c r="P7" s="29"/>
      <c r="Q7" s="30" t="str">
        <f t="shared" si="1"/>
        <v/>
      </c>
      <c r="R7" s="63" t="str">
        <f t="shared" ref="R7:R25" si="28">IF(B7="","",C7)</f>
        <v/>
      </c>
      <c r="S7" s="80" t="str">
        <f>IF(B7="","",IF(R7="Refreshment Beverage",VLOOKUP(VALUE(Q7),Rates!G$15:L$19,2,0),VLOOKUP(VALUE(Q7),Rates!G$4:L$12,2,0)))</f>
        <v/>
      </c>
      <c r="T7" s="80" t="str">
        <f t="shared" si="2"/>
        <v/>
      </c>
      <c r="U7" s="31" t="str">
        <f t="shared" si="3"/>
        <v/>
      </c>
      <c r="V7" s="80" t="str">
        <f t="shared" si="4"/>
        <v/>
      </c>
      <c r="W7" s="80" t="str">
        <f t="shared" si="5"/>
        <v/>
      </c>
      <c r="X7" s="32" t="str">
        <f t="shared" si="6"/>
        <v/>
      </c>
      <c r="Y7" s="33" t="str">
        <f>IF(B:B="","",IF(R7="Refreshment Beverage",VLOOKUP(Q7,Rates!G$15:L$19,6,0)*W7,VLOOKUP(Q7,Rates!G$4:L$12,6,0)*W7))</f>
        <v/>
      </c>
      <c r="Z7" s="33" t="str">
        <f t="shared" si="7"/>
        <v/>
      </c>
      <c r="AA7" s="33" t="str">
        <f t="shared" si="8"/>
        <v/>
      </c>
      <c r="AB7" s="81" t="str">
        <f>IF(B:B="","",IF(R7="Refreshment Beverage","",IF(AND(R7="Beer",Q7=0),SUM(LOOKUP(2,1/(Rates!$B$15:$B$18&lt;=W7)/(Rates!$C$15:$C$18&gt;=W7),Rates!$D$15:$D$18)*W7),VLOOKUP(VALUE(Q:Q),Rates!A:B,2,0)*W7)))</f>
        <v/>
      </c>
      <c r="AC7" s="81" t="str">
        <f>IF(B:B="","",IF(R7="Refreshment Beverage","",IF(AND(R7="Beer",Q7=0),SUM(LOOKUP(2,1/(Rates!$B$15:$B$18&lt;=W7)/(Rates!$C$15:$C$18&gt;=W7),Rates!$E$15:$E$18)*W7),VLOOKUP(VALUE(Q:Q),Rates!A:C,3,0)*W7)))</f>
        <v/>
      </c>
      <c r="AD7" s="82" t="str">
        <f>IFERROR(IF(B:B="","",IF(R7="Beer","",IF(VALUE(Q7)=0,VLOOKUP(VLOOKUP(B:B,#REF!,16,0),Rates!A:E,2,0),VLOOKUP(VALUE(Q7),Rates!A$31:B$34,2,0)*W7))),0)</f>
        <v/>
      </c>
      <c r="AE7" s="34" t="str">
        <f t="shared" si="9"/>
        <v/>
      </c>
      <c r="AF7" s="83" t="str">
        <f t="shared" si="10"/>
        <v/>
      </c>
      <c r="AG7" s="35" t="str">
        <f t="shared" si="11"/>
        <v/>
      </c>
      <c r="AH7" s="36" t="str">
        <f t="shared" si="12"/>
        <v/>
      </c>
      <c r="AI7" s="84" t="str">
        <f>IF(AE:AE="","",IF(R7="Refreshment Beverage",AK7*(Rates!J$19/100),ROUND(SUM(AH7*(Rates!$J$8/100)),4)))</f>
        <v/>
      </c>
      <c r="AJ7" s="37" t="str">
        <f t="shared" si="13"/>
        <v/>
      </c>
      <c r="AK7" s="38" t="str">
        <f t="shared" si="14"/>
        <v/>
      </c>
      <c r="AL7" s="34" t="str">
        <f t="shared" si="15"/>
        <v/>
      </c>
      <c r="AM7" s="83" t="str">
        <f>IF(AS7="","",IF(R7="Refreshment Beverage",ROUND(AS7*Rates!K$19,4),ROUND(AO7*(VLOOKUP(VALUE(Q7),Rates!G$4:L$12,3,0)),4)))</f>
        <v/>
      </c>
      <c r="AN7" s="39" t="str">
        <f>IF(AS7="","",IF(R7="Refreshment Beverage",AS7*(Rates!J$19/100),MAX(AM7,AB7)))</f>
        <v/>
      </c>
      <c r="AO7" s="40" t="str">
        <f t="shared" si="16"/>
        <v/>
      </c>
      <c r="AP7" s="40" t="str">
        <f t="shared" si="17"/>
        <v/>
      </c>
      <c r="AQ7" s="85" t="str">
        <f>IF(AS7="","",IF(R7="Refreshment Beverage",ROUND(SUM(VLOOKUP(Q:Q,Rates!G$15:L$19,3,0)*(AS7-Y7-Z7-AA7)),4),ROUND(SUM(Rates!$K$8*AS7),4)))</f>
        <v/>
      </c>
      <c r="AR7" s="84" t="str">
        <f t="shared" si="18"/>
        <v/>
      </c>
      <c r="AS7" s="38" t="str">
        <f t="shared" si="19"/>
        <v/>
      </c>
      <c r="AT7" s="34" t="str">
        <f>IF(AX7="","",IF(R7="Refreshment Beverage",SUM(BA7-AV7-Y7-Z7-AA7),SUM(AX7-AV7-Y7-Z7-AA7)))</f>
        <v/>
      </c>
      <c r="AU7" s="83" t="str">
        <f>IF(AX7="","",IF(R7="Refreshment Beverage",ROUND((BA7-Y7-Z7-AA7)*VLOOKUP(VALUE(Q7),Rates!G$15:L$19,3,0),4),ROUND(AW7*(VLOOKUP(VALUE(Q7),Rates!G:L,3,0)),4)))</f>
        <v/>
      </c>
      <c r="AV7" s="39" t="str">
        <f>IF(AX7="","",IF(R7="Refreshment Beverage",MAX(AU7,AD7),MAX(AB7,AU7)))</f>
        <v/>
      </c>
      <c r="AW7" s="40" t="str">
        <f t="shared" si="21"/>
        <v/>
      </c>
      <c r="AX7" s="36" t="str">
        <f t="shared" si="22"/>
        <v/>
      </c>
      <c r="AY7" s="85" t="str">
        <f>IF(AX7="","",IF(R7="Refreshment Beverage",ROUND(SUM(AX7*Rates!K$19),4),ROUND(SUM(AX7*(Rates!J$8/100)),4)))</f>
        <v/>
      </c>
      <c r="AZ7" s="37" t="str">
        <f t="shared" si="23"/>
        <v/>
      </c>
      <c r="BA7" s="38" t="str">
        <f t="shared" si="24"/>
        <v/>
      </c>
      <c r="BC7" s="113"/>
      <c r="BD7" s="110"/>
      <c r="BE7" s="110"/>
      <c r="BF7" s="110"/>
      <c r="BG7" s="110"/>
    </row>
    <row r="8" spans="1:59" ht="15" customHeight="1" x14ac:dyDescent="0.2">
      <c r="A8" s="96"/>
      <c r="C8" s="86"/>
      <c r="D8" s="88"/>
      <c r="E8" s="88"/>
      <c r="F8" s="88"/>
      <c r="G8" s="88"/>
      <c r="H8" s="88"/>
      <c r="I8" s="42"/>
      <c r="J8" s="75"/>
      <c r="K8" s="76" t="str">
        <f t="shared" si="25"/>
        <v/>
      </c>
      <c r="L8" s="77" t="str">
        <f t="shared" si="26"/>
        <v/>
      </c>
      <c r="M8" s="78" t="str">
        <f t="shared" si="27"/>
        <v/>
      </c>
      <c r="N8" s="79" t="str">
        <f>IFERROR(IF(B:B="","",IF(R8="Beer",SUM(LOOKUP(2,1/(Rates!$B$3:$B$5&lt;=W8)/(Rates!$C$3:$C$5&gt;=W8),Rates!$D$3:$D$5)*(X8/100)*W8),IF(R8="Refreshment Beverage",SUM(LOOKUP(2,1/(Rates!$B$7:$B$11&lt;=W8)/(Rates!$C$7:$C$11&gt;=W8),Rates!$D$7:$D$11)*(X8/100)*W8)))),"")</f>
        <v/>
      </c>
      <c r="O8" s="79" t="str">
        <f t="shared" si="0"/>
        <v/>
      </c>
      <c r="P8" s="29"/>
      <c r="Q8" s="30" t="str">
        <f t="shared" si="1"/>
        <v/>
      </c>
      <c r="R8" s="63" t="str">
        <f t="shared" si="28"/>
        <v/>
      </c>
      <c r="S8" s="80" t="str">
        <f>IF(B8="","",IF(R8="Refreshment Beverage",VLOOKUP(VALUE(Q8),Rates!G$15:L$19,2,0),VLOOKUP(VALUE(Q8),Rates!G$4:L$12,2,0)))</f>
        <v/>
      </c>
      <c r="T8" s="80" t="str">
        <f t="shared" si="2"/>
        <v/>
      </c>
      <c r="U8" s="31" t="str">
        <f t="shared" si="3"/>
        <v/>
      </c>
      <c r="V8" s="80" t="str">
        <f t="shared" si="4"/>
        <v/>
      </c>
      <c r="W8" s="80" t="str">
        <f t="shared" si="5"/>
        <v/>
      </c>
      <c r="X8" s="32" t="str">
        <f t="shared" si="6"/>
        <v/>
      </c>
      <c r="Y8" s="33" t="str">
        <f>IF(B:B="","",IF(R8="Refreshment Beverage",VLOOKUP(Q8,Rates!G$15:L$19,6,0)*W8,VLOOKUP(Q8,Rates!G$4:L$12,6,0)*W8))</f>
        <v/>
      </c>
      <c r="Z8" s="33" t="str">
        <f t="shared" si="7"/>
        <v/>
      </c>
      <c r="AA8" s="33" t="str">
        <f t="shared" si="8"/>
        <v/>
      </c>
      <c r="AB8" s="81" t="str">
        <f>IF(B:B="","",IF(R8="Refreshment Beverage","",IF(AND(R8="Beer",Q8=0),SUM(LOOKUP(2,1/(Rates!$B$15:$B$18&lt;=W8)/(Rates!$C$15:$C$18&gt;=W8),Rates!$D$15:$D$18)*W8),VLOOKUP(VALUE(Q:Q),Rates!A:B,2,0)*W8)))</f>
        <v/>
      </c>
      <c r="AC8" s="81" t="str">
        <f>IF(B:B="","",IF(R8="Refreshment Beverage","",IF(AND(R8="Beer",Q8=0),SUM(LOOKUP(2,1/(Rates!$B$15:$B$18&lt;=W8)/(Rates!$C$15:$C$18&gt;=W8),Rates!$E$15:$E$18)*W8),VLOOKUP(VALUE(Q:Q),Rates!A:C,3,0)*W8)))</f>
        <v/>
      </c>
      <c r="AD8" s="82" t="str">
        <f>IFERROR(IF(B:B="","",IF(R8="Beer","",IF(VALUE(Q8)=0,VLOOKUP(VLOOKUP(B:B,#REF!,16,0),Rates!A:E,2,0),VLOOKUP(VALUE(Q8),Rates!A$31:B$34,2,0)*W8))),0)</f>
        <v/>
      </c>
      <c r="AE8" s="34" t="str">
        <f t="shared" si="9"/>
        <v/>
      </c>
      <c r="AF8" s="83" t="str">
        <f t="shared" si="10"/>
        <v/>
      </c>
      <c r="AG8" s="35" t="str">
        <f t="shared" si="11"/>
        <v/>
      </c>
      <c r="AH8" s="36" t="str">
        <f t="shared" si="12"/>
        <v/>
      </c>
      <c r="AI8" s="84" t="str">
        <f>IF(AE:AE="","",IF(R8="Refreshment Beverage",AK8*(Rates!J$19/100),ROUND(SUM(AH8*(Rates!$J$8/100)),4)))</f>
        <v/>
      </c>
      <c r="AJ8" s="37" t="str">
        <f t="shared" si="13"/>
        <v/>
      </c>
      <c r="AK8" s="38" t="str">
        <f t="shared" si="14"/>
        <v/>
      </c>
      <c r="AL8" s="34" t="str">
        <f t="shared" si="15"/>
        <v/>
      </c>
      <c r="AM8" s="83" t="str">
        <f>IF(AS8="","",IF(R8="Refreshment Beverage",ROUND(AS8*Rates!K$19,4),ROUND(AO8*(VLOOKUP(VALUE(Q8),Rates!G$4:L$12,3,0)),4)))</f>
        <v/>
      </c>
      <c r="AN8" s="39" t="str">
        <f>IF(AS8="","",IF(R8="Refreshment Beverage",AS8*(Rates!J$19/100),MAX(AM8,AB8)))</f>
        <v/>
      </c>
      <c r="AO8" s="40" t="str">
        <f t="shared" si="16"/>
        <v/>
      </c>
      <c r="AP8" s="40" t="str">
        <f t="shared" si="17"/>
        <v/>
      </c>
      <c r="AQ8" s="85" t="str">
        <f>IF(AS8="","",IF(R8="Refreshment Beverage",ROUND(SUM(VLOOKUP(Q:Q,Rates!G$15:L$19,3,0)*(AS8-Y8-Z8-AA8)),4),ROUND(SUM(Rates!$K$8*AS8),4)))</f>
        <v/>
      </c>
      <c r="AR8" s="84" t="str">
        <f t="shared" si="18"/>
        <v/>
      </c>
      <c r="AS8" s="38" t="str">
        <f t="shared" si="19"/>
        <v/>
      </c>
      <c r="AT8" s="34" t="str">
        <f t="shared" si="20"/>
        <v/>
      </c>
      <c r="AU8" s="83" t="str">
        <f>IF(AX8="","",IF(R8="Refreshment Beverage",ROUND((BA8-Y8-Z8-AA8)*VLOOKUP(VALUE(Q8),Rates!G$15:L$19,3,0),4),ROUND(AW8*(VLOOKUP(VALUE(Q8),Rates!G:L,3,0)),4)))</f>
        <v/>
      </c>
      <c r="AV8" s="39" t="str">
        <f t="shared" ref="AV8:AV25" si="29">IF(AX8="","",IF(R8="Refreshment Beverage",MAX(AU8,AD8),MAX(AB8,AU8)))</f>
        <v/>
      </c>
      <c r="AW8" s="40" t="str">
        <f t="shared" si="21"/>
        <v/>
      </c>
      <c r="AX8" s="36" t="str">
        <f t="shared" si="22"/>
        <v/>
      </c>
      <c r="AY8" s="85" t="str">
        <f>IF(AX8="","",IF(R8="Refreshment Beverage",ROUND(SUM(AX8*Rates!K$19),4),ROUND(SUM(AX8*(Rates!J$8/100)),4)))</f>
        <v/>
      </c>
      <c r="AZ8" s="37" t="str">
        <f t="shared" si="23"/>
        <v/>
      </c>
      <c r="BA8" s="38" t="str">
        <f t="shared" si="24"/>
        <v/>
      </c>
      <c r="BC8" s="113"/>
      <c r="BD8" s="110"/>
      <c r="BE8" s="110"/>
      <c r="BF8" s="110"/>
      <c r="BG8" s="110"/>
    </row>
    <row r="9" spans="1:59" ht="15" customHeight="1" x14ac:dyDescent="0.2">
      <c r="A9" s="96"/>
      <c r="C9" s="86"/>
      <c r="D9" s="88"/>
      <c r="E9" s="88"/>
      <c r="F9" s="88"/>
      <c r="G9" s="88"/>
      <c r="H9" s="88"/>
      <c r="I9" s="42"/>
      <c r="J9" s="75"/>
      <c r="K9" s="76" t="str">
        <f t="shared" si="25"/>
        <v/>
      </c>
      <c r="L9" s="77" t="str">
        <f t="shared" si="26"/>
        <v/>
      </c>
      <c r="M9" s="78" t="str">
        <f t="shared" si="27"/>
        <v/>
      </c>
      <c r="N9" s="79" t="str">
        <f>IFERROR(IF(B:B="","",IF(R9="Beer",SUM(LOOKUP(2,1/(Rates!$B$3:$B$5&lt;=W9)/(Rates!$C$3:$C$5&gt;=W9),Rates!$D$3:$D$5)*(X9/100)*W9),IF(R9="Refreshment Beverage",SUM(LOOKUP(2,1/(Rates!$B$7:$B$11&lt;=W9)/(Rates!$C$7:$C$11&gt;=W9),Rates!$D$7:$D$11)*(X9/100)*W9)))),"")</f>
        <v/>
      </c>
      <c r="O9" s="79" t="str">
        <f t="shared" si="0"/>
        <v/>
      </c>
      <c r="P9" s="29"/>
      <c r="Q9" s="30" t="str">
        <f t="shared" si="1"/>
        <v/>
      </c>
      <c r="R9" s="63" t="str">
        <f t="shared" si="28"/>
        <v/>
      </c>
      <c r="S9" s="80" t="str">
        <f>IF(B9="","",IF(R9="Refreshment Beverage",VLOOKUP(VALUE(Q9),Rates!G$15:L$19,2,0),VLOOKUP(VALUE(Q9),Rates!G$4:L$12,2,0)))</f>
        <v/>
      </c>
      <c r="T9" s="80" t="str">
        <f t="shared" si="2"/>
        <v/>
      </c>
      <c r="U9" s="31" t="str">
        <f t="shared" si="3"/>
        <v/>
      </c>
      <c r="V9" s="80" t="str">
        <f t="shared" si="4"/>
        <v/>
      </c>
      <c r="W9" s="80" t="str">
        <f t="shared" si="5"/>
        <v/>
      </c>
      <c r="X9" s="32" t="str">
        <f t="shared" si="6"/>
        <v/>
      </c>
      <c r="Y9" s="33" t="str">
        <f>IF(B:B="","",IF(R9="Refreshment Beverage",VLOOKUP(Q9,Rates!G$15:L$19,6,0)*W9,VLOOKUP(Q9,Rates!G$4:L$12,6,0)*W9))</f>
        <v/>
      </c>
      <c r="Z9" s="33" t="str">
        <f t="shared" si="7"/>
        <v/>
      </c>
      <c r="AA9" s="33" t="str">
        <f t="shared" si="8"/>
        <v/>
      </c>
      <c r="AB9" s="81" t="str">
        <f>IF(B:B="","",IF(R9="Refreshment Beverage","",IF(AND(R9="Beer",Q9=0),SUM(LOOKUP(2,1/(Rates!$B$15:$B$18&lt;=W9)/(Rates!$C$15:$C$18&gt;=W9),Rates!$D$15:$D$18)*W9),VLOOKUP(VALUE(Q:Q),Rates!A:B,2,0)*W9)))</f>
        <v/>
      </c>
      <c r="AC9" s="81" t="str">
        <f>IF(B:B="","",IF(R9="Refreshment Beverage","",IF(AND(R9="Beer",Q9=0),SUM(LOOKUP(2,1/(Rates!$B$15:$B$18&lt;=W9)/(Rates!$C$15:$C$18&gt;=W9),Rates!$E$15:$E$18)*W9),VLOOKUP(VALUE(Q:Q),Rates!A:C,3,0)*W9)))</f>
        <v/>
      </c>
      <c r="AD9" s="82" t="str">
        <f>IFERROR(IF(B:B="","",IF(R9="Beer","",IF(VALUE(Q9)=0,VLOOKUP(VLOOKUP(B:B,#REF!,16,0),Rates!A:E,2,0),VLOOKUP(VALUE(Q9),Rates!A$31:B$34,2,0)*W9))),0)</f>
        <v/>
      </c>
      <c r="AE9" s="34" t="str">
        <f t="shared" si="9"/>
        <v/>
      </c>
      <c r="AF9" s="83" t="str">
        <f t="shared" si="10"/>
        <v/>
      </c>
      <c r="AG9" s="35" t="str">
        <f t="shared" si="11"/>
        <v/>
      </c>
      <c r="AH9" s="36" t="str">
        <f t="shared" si="12"/>
        <v/>
      </c>
      <c r="AI9" s="84" t="str">
        <f>IF(AE:AE="","",IF(R9="Refreshment Beverage",AK9*(Rates!J$19/100),ROUND(SUM(AH9*(Rates!$J$8/100)),4)))</f>
        <v/>
      </c>
      <c r="AJ9" s="37" t="str">
        <f t="shared" si="13"/>
        <v/>
      </c>
      <c r="AK9" s="38" t="str">
        <f t="shared" si="14"/>
        <v/>
      </c>
      <c r="AL9" s="34" t="str">
        <f t="shared" si="15"/>
        <v/>
      </c>
      <c r="AM9" s="83" t="str">
        <f>IF(AS9="","",IF(R9="Refreshment Beverage",ROUND(AS9*Rates!K$19,4),ROUND(AO9*(VLOOKUP(VALUE(Q9),Rates!G$4:L$12,3,0)),4)))</f>
        <v/>
      </c>
      <c r="AN9" s="39" t="str">
        <f>IF(AS9="","",IF(R9="Refreshment Beverage",AS9*(Rates!J$19/100),MAX(AM9,AB9)))</f>
        <v/>
      </c>
      <c r="AO9" s="40" t="str">
        <f t="shared" si="16"/>
        <v/>
      </c>
      <c r="AP9" s="40" t="str">
        <f t="shared" si="17"/>
        <v/>
      </c>
      <c r="AQ9" s="85" t="str">
        <f>IF(AS9="","",IF(R9="Refreshment Beverage",ROUND(SUM(VLOOKUP(Q:Q,Rates!G$15:L$19,3,0)*(AS9-Y9-Z9-AA9)),4),ROUND(SUM(Rates!$K$8*AS9),4)))</f>
        <v/>
      </c>
      <c r="AR9" s="84" t="str">
        <f t="shared" si="18"/>
        <v/>
      </c>
      <c r="AS9" s="38" t="str">
        <f t="shared" si="19"/>
        <v/>
      </c>
      <c r="AT9" s="34" t="str">
        <f t="shared" si="20"/>
        <v/>
      </c>
      <c r="AU9" s="83" t="str">
        <f>IF(AX9="","",IF(R9="Refreshment Beverage",ROUND((BA9-Y9-Z9-AA9)*VLOOKUP(VALUE(Q9),Rates!G$15:L$19,3,0),4),ROUND(AW9*(VLOOKUP(VALUE(Q9),Rates!G:L,3,0)),4)))</f>
        <v/>
      </c>
      <c r="AV9" s="39" t="str">
        <f t="shared" si="29"/>
        <v/>
      </c>
      <c r="AW9" s="40" t="str">
        <f t="shared" si="21"/>
        <v/>
      </c>
      <c r="AX9" s="36" t="str">
        <f t="shared" si="22"/>
        <v/>
      </c>
      <c r="AY9" s="85" t="str">
        <f>IF(AX9="","",IF(R9="Refreshment Beverage",ROUND(SUM(AX9*Rates!K$19),4),ROUND(SUM(AX9*(Rates!J$8/100)),4)))</f>
        <v/>
      </c>
      <c r="AZ9" s="37" t="str">
        <f t="shared" si="23"/>
        <v/>
      </c>
      <c r="BA9" s="38" t="str">
        <f t="shared" si="24"/>
        <v/>
      </c>
      <c r="BC9" s="113"/>
      <c r="BD9" s="110"/>
      <c r="BE9" s="110"/>
      <c r="BF9" s="110"/>
      <c r="BG9" s="110"/>
    </row>
    <row r="10" spans="1:59" ht="15" customHeight="1" x14ac:dyDescent="0.2">
      <c r="A10" s="96"/>
      <c r="C10" s="86"/>
      <c r="D10" s="88"/>
      <c r="E10" s="88"/>
      <c r="F10" s="88"/>
      <c r="G10" s="88"/>
      <c r="H10" s="88"/>
      <c r="I10" s="42"/>
      <c r="J10" s="75"/>
      <c r="K10" s="76" t="str">
        <f t="shared" si="25"/>
        <v/>
      </c>
      <c r="L10" s="77" t="str">
        <f t="shared" si="26"/>
        <v/>
      </c>
      <c r="M10" s="78" t="str">
        <f t="shared" si="27"/>
        <v/>
      </c>
      <c r="N10" s="79" t="str">
        <f>IFERROR(IF(B:B="","",IF(R10="Beer",SUM(LOOKUP(2,1/(Rates!$B$3:$B$5&lt;=W10)/(Rates!$C$3:$C$5&gt;=W10),Rates!$D$3:$D$5)*(X10/100)*W10),IF(R10="Refreshment Beverage",SUM(LOOKUP(2,1/(Rates!$B$7:$B$11&lt;=W10)/(Rates!$C$7:$C$11&gt;=W10),Rates!$D$7:$D$11)*(X10/100)*W10)))),"")</f>
        <v/>
      </c>
      <c r="O10" s="79" t="str">
        <f t="shared" si="0"/>
        <v/>
      </c>
      <c r="P10" s="29"/>
      <c r="Q10" s="30" t="str">
        <f t="shared" si="1"/>
        <v/>
      </c>
      <c r="R10" s="63" t="str">
        <f t="shared" si="28"/>
        <v/>
      </c>
      <c r="S10" s="80" t="str">
        <f>IF(B10="","",IF(R10="Refreshment Beverage",VLOOKUP(VALUE(Q10),Rates!G$15:L$19,2,0),VLOOKUP(VALUE(Q10),Rates!G$4:L$12,2,0)))</f>
        <v/>
      </c>
      <c r="T10" s="80" t="str">
        <f t="shared" si="2"/>
        <v/>
      </c>
      <c r="U10" s="31" t="str">
        <f t="shared" si="3"/>
        <v/>
      </c>
      <c r="V10" s="80" t="str">
        <f t="shared" si="4"/>
        <v/>
      </c>
      <c r="W10" s="80" t="str">
        <f t="shared" si="5"/>
        <v/>
      </c>
      <c r="X10" s="32" t="str">
        <f t="shared" si="6"/>
        <v/>
      </c>
      <c r="Y10" s="33" t="str">
        <f>IF(B:B="","",IF(R10="Refreshment Beverage",VLOOKUP(Q10,Rates!G$15:L$19,6,0)*W10,VLOOKUP(Q10,Rates!G$4:L$12,6,0)*W10))</f>
        <v/>
      </c>
      <c r="Z10" s="33" t="str">
        <f t="shared" si="7"/>
        <v/>
      </c>
      <c r="AA10" s="33" t="str">
        <f t="shared" si="8"/>
        <v/>
      </c>
      <c r="AB10" s="81" t="str">
        <f>IF(B:B="","",IF(R10="Refreshment Beverage","",IF(AND(R10="Beer",Q10=0),SUM(LOOKUP(2,1/(Rates!$B$15:$B$18&lt;=W10)/(Rates!$C$15:$C$18&gt;=W10),Rates!$D$15:$D$18)*W10),VLOOKUP(VALUE(Q:Q),Rates!A:B,2,0)*W10)))</f>
        <v/>
      </c>
      <c r="AC10" s="81" t="str">
        <f>IF(B:B="","",IF(R10="Refreshment Beverage","",IF(AND(R10="Beer",Q10=0),SUM(LOOKUP(2,1/(Rates!$B$15:$B$18&lt;=W10)/(Rates!$C$15:$C$18&gt;=W10),Rates!$E$15:$E$18)*W10),VLOOKUP(VALUE(Q:Q),Rates!A:C,3,0)*W10)))</f>
        <v/>
      </c>
      <c r="AD10" s="82" t="str">
        <f>IFERROR(IF(B:B="","",IF(R10="Beer","",IF(VALUE(Q10)=0,VLOOKUP(VLOOKUP(B:B,#REF!,16,0),Rates!A:E,2,0),VLOOKUP(VALUE(Q10),Rates!A$31:B$34,2,0)*W10))),0)</f>
        <v/>
      </c>
      <c r="AE10" s="34" t="str">
        <f t="shared" si="9"/>
        <v/>
      </c>
      <c r="AF10" s="83" t="str">
        <f t="shared" si="10"/>
        <v/>
      </c>
      <c r="AG10" s="35" t="str">
        <f t="shared" si="11"/>
        <v/>
      </c>
      <c r="AH10" s="36" t="str">
        <f t="shared" si="12"/>
        <v/>
      </c>
      <c r="AI10" s="84" t="str">
        <f>IF(AE:AE="","",IF(R10="Refreshment Beverage",AK10*(Rates!J$19/100),ROUND(SUM(AH10*(Rates!$J$8/100)),4)))</f>
        <v/>
      </c>
      <c r="AJ10" s="37" t="str">
        <f t="shared" si="13"/>
        <v/>
      </c>
      <c r="AK10" s="38" t="str">
        <f t="shared" si="14"/>
        <v/>
      </c>
      <c r="AL10" s="34" t="str">
        <f t="shared" si="15"/>
        <v/>
      </c>
      <c r="AM10" s="83" t="str">
        <f>IF(AS10="","",IF(R10="Refreshment Beverage",ROUND(AS10*Rates!K$19,4),ROUND(AO10*(VLOOKUP(VALUE(Q10),Rates!G$4:L$12,3,0)),4)))</f>
        <v/>
      </c>
      <c r="AN10" s="39" t="str">
        <f>IF(AS10="","",IF(R10="Refreshment Beverage",AS10*(Rates!J$19/100),MAX(AM10,AB10)))</f>
        <v/>
      </c>
      <c r="AO10" s="40" t="str">
        <f t="shared" si="16"/>
        <v/>
      </c>
      <c r="AP10" s="40" t="str">
        <f t="shared" si="17"/>
        <v/>
      </c>
      <c r="AQ10" s="85" t="str">
        <f>IF(AS10="","",IF(R10="Refreshment Beverage",ROUND(SUM(VLOOKUP(Q:Q,Rates!G$15:L$19,3,0)*(AS10-Y10-Z10-AA10)),4),ROUND(SUM(Rates!$K$8*AS10),4)))</f>
        <v/>
      </c>
      <c r="AR10" s="84" t="str">
        <f t="shared" si="18"/>
        <v/>
      </c>
      <c r="AS10" s="38" t="str">
        <f t="shared" si="19"/>
        <v/>
      </c>
      <c r="AT10" s="34" t="str">
        <f t="shared" si="20"/>
        <v/>
      </c>
      <c r="AU10" s="83" t="str">
        <f>IF(AX10="","",IF(R10="Refreshment Beverage",ROUND((BA10-Y10-Z10-AA10)*VLOOKUP(VALUE(Q10),Rates!G$15:L$19,3,0),4),ROUND(AW10*(VLOOKUP(VALUE(Q10),Rates!G:L,3,0)),4)))</f>
        <v/>
      </c>
      <c r="AV10" s="39" t="str">
        <f t="shared" si="29"/>
        <v/>
      </c>
      <c r="AW10" s="40" t="str">
        <f t="shared" si="21"/>
        <v/>
      </c>
      <c r="AX10" s="36" t="str">
        <f t="shared" si="22"/>
        <v/>
      </c>
      <c r="AY10" s="85" t="str">
        <f>IF(AX10="","",IF(R10="Refreshment Beverage",ROUND(SUM(AX10*Rates!K$19),4),ROUND(SUM(AX10*(Rates!J$8/100)),4)))</f>
        <v/>
      </c>
      <c r="AZ10" s="37" t="str">
        <f t="shared" si="23"/>
        <v/>
      </c>
      <c r="BA10" s="38" t="str">
        <f t="shared" si="24"/>
        <v/>
      </c>
      <c r="BC10" s="113"/>
      <c r="BD10" s="110"/>
      <c r="BE10" s="110"/>
      <c r="BF10" s="110"/>
      <c r="BG10" s="110"/>
    </row>
    <row r="11" spans="1:59" ht="15" customHeight="1" x14ac:dyDescent="0.2">
      <c r="A11" s="96"/>
      <c r="C11" s="86"/>
      <c r="D11" s="88"/>
      <c r="E11" s="88"/>
      <c r="F11" s="88"/>
      <c r="G11" s="88"/>
      <c r="H11" s="88"/>
      <c r="I11" s="42"/>
      <c r="J11" s="75"/>
      <c r="K11" s="76" t="str">
        <f t="shared" si="25"/>
        <v/>
      </c>
      <c r="L11" s="77" t="str">
        <f t="shared" si="26"/>
        <v/>
      </c>
      <c r="M11" s="78" t="str">
        <f t="shared" si="27"/>
        <v/>
      </c>
      <c r="N11" s="79" t="str">
        <f>IFERROR(IF(B:B="","",IF(R11="Beer",SUM(LOOKUP(2,1/(Rates!$B$3:$B$5&lt;=W11)/(Rates!$C$3:$C$5&gt;=W11),Rates!$D$3:$D$5)*(X11/100)*W11),IF(R11="Refreshment Beverage",SUM(LOOKUP(2,1/(Rates!$B$7:$B$11&lt;=W11)/(Rates!$C$7:$C$11&gt;=W11),Rates!$D$7:$D$11)*(X11/100)*W11)))),"")</f>
        <v/>
      </c>
      <c r="O11" s="79" t="str">
        <f t="shared" si="0"/>
        <v/>
      </c>
      <c r="P11" s="29"/>
      <c r="Q11" s="30" t="str">
        <f t="shared" si="1"/>
        <v/>
      </c>
      <c r="R11" s="63" t="str">
        <f t="shared" si="28"/>
        <v/>
      </c>
      <c r="S11" s="80" t="str">
        <f>IF(B11="","",IF(R11="Refreshment Beverage",VLOOKUP(VALUE(Q11),Rates!G$15:L$19,2,0),VLOOKUP(VALUE(Q11),Rates!G$4:L$12,2,0)))</f>
        <v/>
      </c>
      <c r="T11" s="80" t="str">
        <f t="shared" si="2"/>
        <v/>
      </c>
      <c r="U11" s="31" t="str">
        <f t="shared" si="3"/>
        <v/>
      </c>
      <c r="V11" s="80" t="str">
        <f t="shared" si="4"/>
        <v/>
      </c>
      <c r="W11" s="80" t="str">
        <f t="shared" si="5"/>
        <v/>
      </c>
      <c r="X11" s="32" t="str">
        <f t="shared" si="6"/>
        <v/>
      </c>
      <c r="Y11" s="33" t="str">
        <f>IF(B:B="","",IF(R11="Refreshment Beverage",VLOOKUP(Q11,Rates!G$15:L$19,6,0)*W11,VLOOKUP(Q11,Rates!G$4:L$12,6,0)*W11))</f>
        <v/>
      </c>
      <c r="Z11" s="33" t="str">
        <f t="shared" si="7"/>
        <v/>
      </c>
      <c r="AA11" s="33" t="str">
        <f t="shared" si="8"/>
        <v/>
      </c>
      <c r="AB11" s="81" t="str">
        <f>IF(B:B="","",IF(R11="Refreshment Beverage","",IF(AND(R11="Beer",Q11=0),SUM(LOOKUP(2,1/(Rates!$B$15:$B$18&lt;=W11)/(Rates!$C$15:$C$18&gt;=W11),Rates!$D$15:$D$18)*W11),VLOOKUP(VALUE(Q:Q),Rates!A:B,2,0)*W11)))</f>
        <v/>
      </c>
      <c r="AC11" s="81" t="str">
        <f>IF(B:B="","",IF(R11="Refreshment Beverage","",IF(AND(R11="Beer",Q11=0),SUM(LOOKUP(2,1/(Rates!$B$15:$B$18&lt;=W11)/(Rates!$C$15:$C$18&gt;=W11),Rates!$E$15:$E$18)*W11),VLOOKUP(VALUE(Q:Q),Rates!A:C,3,0)*W11)))</f>
        <v/>
      </c>
      <c r="AD11" s="82" t="str">
        <f>IFERROR(IF(B:B="","",IF(R11="Beer","",IF(VALUE(Q11)=0,VLOOKUP(VLOOKUP(B:B,#REF!,16,0),Rates!A:E,2,0),VLOOKUP(VALUE(Q11),Rates!A$31:B$34,2,0)*W11))),0)</f>
        <v/>
      </c>
      <c r="AE11" s="34" t="str">
        <f t="shared" si="9"/>
        <v/>
      </c>
      <c r="AF11" s="83" t="str">
        <f t="shared" si="10"/>
        <v/>
      </c>
      <c r="AG11" s="35" t="str">
        <f t="shared" si="11"/>
        <v/>
      </c>
      <c r="AH11" s="36" t="str">
        <f t="shared" si="12"/>
        <v/>
      </c>
      <c r="AI11" s="84" t="str">
        <f>IF(AE:AE="","",IF(R11="Refreshment Beverage",AK11*(Rates!J$19/100),ROUND(SUM(AH11*(Rates!$J$8/100)),4)))</f>
        <v/>
      </c>
      <c r="AJ11" s="37" t="str">
        <f t="shared" si="13"/>
        <v/>
      </c>
      <c r="AK11" s="38" t="str">
        <f t="shared" si="14"/>
        <v/>
      </c>
      <c r="AL11" s="34" t="str">
        <f t="shared" si="15"/>
        <v/>
      </c>
      <c r="AM11" s="83" t="str">
        <f>IF(AS11="","",IF(R11="Refreshment Beverage",ROUND(AS11*Rates!K$19,4),ROUND(AO11*(VLOOKUP(VALUE(Q11),Rates!G$4:L$12,3,0)),4)))</f>
        <v/>
      </c>
      <c r="AN11" s="39" t="str">
        <f>IF(AS11="","",IF(R11="Refreshment Beverage",AS11*(Rates!J$19/100),MAX(AM11,AB11)))</f>
        <v/>
      </c>
      <c r="AO11" s="40" t="str">
        <f t="shared" si="16"/>
        <v/>
      </c>
      <c r="AP11" s="40" t="str">
        <f t="shared" si="17"/>
        <v/>
      </c>
      <c r="AQ11" s="85" t="str">
        <f>IF(AS11="","",IF(R11="Refreshment Beverage",ROUND(SUM(VLOOKUP(Q:Q,Rates!G$15:L$19,3,0)*(AS11-Y11-Z11-AA11)),4),ROUND(SUM(Rates!$K$8*AS11),4)))</f>
        <v/>
      </c>
      <c r="AR11" s="84" t="str">
        <f t="shared" si="18"/>
        <v/>
      </c>
      <c r="AS11" s="38" t="str">
        <f t="shared" si="19"/>
        <v/>
      </c>
      <c r="AT11" s="34" t="str">
        <f t="shared" si="20"/>
        <v/>
      </c>
      <c r="AU11" s="83" t="str">
        <f>IF(AX11="","",IF(R11="Refreshment Beverage",ROUND((BA11-Y11-Z11-AA11)*VLOOKUP(VALUE(Q11),Rates!G$15:L$19,3,0),4),ROUND(AW11*(VLOOKUP(VALUE(Q11),Rates!G:L,3,0)),4)))</f>
        <v/>
      </c>
      <c r="AV11" s="39" t="str">
        <f t="shared" si="29"/>
        <v/>
      </c>
      <c r="AW11" s="40" t="str">
        <f t="shared" si="21"/>
        <v/>
      </c>
      <c r="AX11" s="36" t="str">
        <f t="shared" si="22"/>
        <v/>
      </c>
      <c r="AY11" s="85" t="str">
        <f>IF(AX11="","",IF(R11="Refreshment Beverage",ROUND(SUM(AX11*Rates!K$19),4),ROUND(SUM(AX11*(Rates!J$8/100)),4)))</f>
        <v/>
      </c>
      <c r="AZ11" s="37" t="str">
        <f t="shared" si="23"/>
        <v/>
      </c>
      <c r="BA11" s="38" t="str">
        <f t="shared" si="24"/>
        <v/>
      </c>
      <c r="BC11" s="113"/>
      <c r="BD11" s="110"/>
      <c r="BE11" s="110"/>
      <c r="BF11" s="110"/>
      <c r="BG11" s="110"/>
    </row>
    <row r="12" spans="1:59" ht="15" customHeight="1" x14ac:dyDescent="0.2">
      <c r="A12" s="96"/>
      <c r="C12" s="86"/>
      <c r="D12" s="88"/>
      <c r="E12" s="88"/>
      <c r="F12" s="88"/>
      <c r="G12" s="88"/>
      <c r="H12" s="88"/>
      <c r="I12" s="74"/>
      <c r="J12" s="75"/>
      <c r="K12" s="76" t="str">
        <f t="shared" si="25"/>
        <v/>
      </c>
      <c r="L12" s="77" t="str">
        <f t="shared" si="26"/>
        <v/>
      </c>
      <c r="M12" s="78" t="str">
        <f t="shared" si="27"/>
        <v/>
      </c>
      <c r="N12" s="79" t="str">
        <f>IFERROR(IF(B:B="","",IF(R12="Beer",SUM(LOOKUP(2,1/(Rates!$B$3:$B$5&lt;=W12)/(Rates!$C$3:$C$5&gt;=W12),Rates!$D$3:$D$5)*(X12/100)*W12),IF(R12="Refreshment Beverage",SUM(LOOKUP(2,1/(Rates!$B$7:$B$11&lt;=W12)/(Rates!$C$7:$C$11&gt;=W12),Rates!$D$7:$D$11)*(X12/100)*W12)))),"")</f>
        <v/>
      </c>
      <c r="O12" s="79" t="str">
        <f t="shared" si="0"/>
        <v/>
      </c>
      <c r="P12" s="29"/>
      <c r="Q12" s="30" t="str">
        <f t="shared" si="1"/>
        <v/>
      </c>
      <c r="R12" s="63" t="str">
        <f t="shared" si="28"/>
        <v/>
      </c>
      <c r="S12" s="80" t="str">
        <f>IF(B12="","",IF(R12="Refreshment Beverage",VLOOKUP(VALUE(Q12),Rates!G$15:L$19,2,0),VLOOKUP(VALUE(Q12),Rates!G$4:L$12,2,0)))</f>
        <v/>
      </c>
      <c r="T12" s="80" t="str">
        <f t="shared" si="2"/>
        <v/>
      </c>
      <c r="U12" s="31" t="str">
        <f t="shared" si="3"/>
        <v/>
      </c>
      <c r="V12" s="80" t="str">
        <f t="shared" si="4"/>
        <v/>
      </c>
      <c r="W12" s="80" t="str">
        <f t="shared" si="5"/>
        <v/>
      </c>
      <c r="X12" s="32" t="str">
        <f t="shared" si="6"/>
        <v/>
      </c>
      <c r="Y12" s="33" t="str">
        <f>IF(B:B="","",IF(R12="Refreshment Beverage",VLOOKUP(Q12,Rates!G$15:L$19,6,0)*W12,VLOOKUP(Q12,Rates!G$4:L$12,6,0)*W12))</f>
        <v/>
      </c>
      <c r="Z12" s="33" t="str">
        <f t="shared" si="7"/>
        <v/>
      </c>
      <c r="AA12" s="33" t="str">
        <f t="shared" si="8"/>
        <v/>
      </c>
      <c r="AB12" s="81" t="str">
        <f>IF(B:B="","",IF(R12="Refreshment Beverage","",IF(AND(R12="Beer",Q12=0),SUM(LOOKUP(2,1/(Rates!$B$15:$B$18&lt;=W12)/(Rates!$C$15:$C$18&gt;=W12),Rates!$D$15:$D$18)*W12),VLOOKUP(VALUE(Q:Q),Rates!A:B,2,0)*W12)))</f>
        <v/>
      </c>
      <c r="AC12" s="81" t="str">
        <f>IF(B:B="","",IF(R12="Refreshment Beverage","",IF(AND(R12="Beer",Q12=0),SUM(LOOKUP(2,1/(Rates!$B$15:$B$18&lt;=W12)/(Rates!$C$15:$C$18&gt;=W12),Rates!$E$15:$E$18)*W12),VLOOKUP(VALUE(Q:Q),Rates!A:C,3,0)*W12)))</f>
        <v/>
      </c>
      <c r="AD12" s="82" t="str">
        <f>IFERROR(IF(B:B="","",IF(R12="Beer","",IF(VALUE(Q12)=0,VLOOKUP(VLOOKUP(B:B,#REF!,16,0),Rates!A:E,2,0),VLOOKUP(VALUE(Q12),Rates!A$31:B$34,2,0)*W12))),0)</f>
        <v/>
      </c>
      <c r="AE12" s="34" t="str">
        <f t="shared" si="9"/>
        <v/>
      </c>
      <c r="AF12" s="83" t="str">
        <f t="shared" si="10"/>
        <v/>
      </c>
      <c r="AG12" s="35" t="str">
        <f t="shared" si="11"/>
        <v/>
      </c>
      <c r="AH12" s="36" t="str">
        <f t="shared" si="12"/>
        <v/>
      </c>
      <c r="AI12" s="84" t="str">
        <f>IF(AE:AE="","",IF(R12="Refreshment Beverage",AK12*(Rates!J$19/100),ROUND(SUM(AH12*(Rates!$J$8/100)),4)))</f>
        <v/>
      </c>
      <c r="AJ12" s="37" t="str">
        <f t="shared" si="13"/>
        <v/>
      </c>
      <c r="AK12" s="38" t="str">
        <f t="shared" si="14"/>
        <v/>
      </c>
      <c r="AL12" s="34" t="str">
        <f t="shared" si="15"/>
        <v/>
      </c>
      <c r="AM12" s="83" t="str">
        <f>IF(AS12="","",IF(R12="Refreshment Beverage",ROUND(AS12*Rates!K$19,4),ROUND(AO12*(VLOOKUP(VALUE(Q12),Rates!G$4:L$12,3,0)),4)))</f>
        <v/>
      </c>
      <c r="AN12" s="39" t="str">
        <f>IF(AS12="","",IF(R12="Refreshment Beverage",AS12*(Rates!J$19/100),MAX(AM12,AB12)))</f>
        <v/>
      </c>
      <c r="AO12" s="40" t="str">
        <f t="shared" si="16"/>
        <v/>
      </c>
      <c r="AP12" s="40" t="str">
        <f t="shared" si="17"/>
        <v/>
      </c>
      <c r="AQ12" s="85" t="str">
        <f>IF(AS12="","",IF(R12="Refreshment Beverage",ROUND(SUM(VLOOKUP(Q:Q,Rates!G$15:L$19,3,0)*(AS12-Y12-Z12-AA12)),4),ROUND(SUM(Rates!$K$8*AS12),4)))</f>
        <v/>
      </c>
      <c r="AR12" s="84" t="str">
        <f t="shared" si="18"/>
        <v/>
      </c>
      <c r="AS12" s="38" t="str">
        <f t="shared" si="19"/>
        <v/>
      </c>
      <c r="AT12" s="34" t="str">
        <f t="shared" si="20"/>
        <v/>
      </c>
      <c r="AU12" s="83" t="str">
        <f>IF(AX12="","",IF(R12="Refreshment Beverage",ROUND((BA12-Y12-Z12-AA12)*VLOOKUP(VALUE(Q12),Rates!G$15:L$19,3,0),4),ROUND(AW12*(VLOOKUP(VALUE(Q12),Rates!G:L,3,0)),4)))</f>
        <v/>
      </c>
      <c r="AV12" s="39" t="str">
        <f t="shared" si="29"/>
        <v/>
      </c>
      <c r="AW12" s="40" t="str">
        <f t="shared" si="21"/>
        <v/>
      </c>
      <c r="AX12" s="36" t="str">
        <f t="shared" si="22"/>
        <v/>
      </c>
      <c r="AY12" s="85" t="str">
        <f>IF(AX12="","",IF(R12="Refreshment Beverage",ROUND(SUM(AX12*Rates!K$19),4),ROUND(SUM(AX12*(Rates!J$8/100)),4)))</f>
        <v/>
      </c>
      <c r="AZ12" s="37" t="str">
        <f t="shared" si="23"/>
        <v/>
      </c>
      <c r="BA12" s="38" t="str">
        <f t="shared" si="24"/>
        <v/>
      </c>
      <c r="BC12" s="113"/>
      <c r="BD12" s="110"/>
      <c r="BE12" s="110"/>
      <c r="BF12" s="110"/>
      <c r="BG12" s="110"/>
    </row>
    <row r="13" spans="1:59" ht="15" customHeight="1" x14ac:dyDescent="0.2">
      <c r="A13" s="96"/>
      <c r="C13" s="86"/>
      <c r="D13" s="88"/>
      <c r="E13" s="88"/>
      <c r="F13" s="88"/>
      <c r="G13" s="88"/>
      <c r="H13" s="88"/>
      <c r="I13" s="74"/>
      <c r="J13" s="75"/>
      <c r="K13" s="76" t="str">
        <f t="shared" si="25"/>
        <v/>
      </c>
      <c r="L13" s="77" t="str">
        <f t="shared" si="26"/>
        <v/>
      </c>
      <c r="M13" s="78" t="str">
        <f t="shared" si="27"/>
        <v/>
      </c>
      <c r="N13" s="79" t="str">
        <f>IFERROR(IF(B:B="","",IF(R13="Beer",SUM(LOOKUP(2,1/(Rates!$B$3:$B$5&lt;=W13)/(Rates!$C$3:$C$5&gt;=W13),Rates!$D$3:$D$5)*(X13/100)*W13),IF(R13="Refreshment Beverage",SUM(LOOKUP(2,1/(Rates!$B$7:$B$11&lt;=W13)/(Rates!$C$7:$C$11&gt;=W13),Rates!$D$7:$D$11)*(X13/100)*W13)))),"")</f>
        <v/>
      </c>
      <c r="O13" s="79" t="str">
        <f t="shared" si="0"/>
        <v/>
      </c>
      <c r="P13" s="29"/>
      <c r="Q13" s="30" t="str">
        <f t="shared" si="1"/>
        <v/>
      </c>
      <c r="R13" s="63" t="str">
        <f t="shared" si="28"/>
        <v/>
      </c>
      <c r="S13" s="80" t="str">
        <f>IF(B13="","",IF(R13="Refreshment Beverage",VLOOKUP(VALUE(Q13),Rates!G$15:L$19,2,0),VLOOKUP(VALUE(Q13),Rates!G$4:L$12,2,0)))</f>
        <v/>
      </c>
      <c r="T13" s="80" t="str">
        <f t="shared" si="2"/>
        <v/>
      </c>
      <c r="U13" s="31" t="str">
        <f t="shared" si="3"/>
        <v/>
      </c>
      <c r="V13" s="80" t="str">
        <f t="shared" si="4"/>
        <v/>
      </c>
      <c r="W13" s="80" t="str">
        <f t="shared" si="5"/>
        <v/>
      </c>
      <c r="X13" s="32" t="str">
        <f t="shared" si="6"/>
        <v/>
      </c>
      <c r="Y13" s="33" t="str">
        <f>IF(B:B="","",IF(R13="Refreshment Beverage",VLOOKUP(Q13,Rates!G$15:L$19,6,0)*W13,VLOOKUP(Q13,Rates!G$4:L$12,6,0)*W13))</f>
        <v/>
      </c>
      <c r="Z13" s="33" t="str">
        <f t="shared" si="7"/>
        <v/>
      </c>
      <c r="AA13" s="33" t="str">
        <f t="shared" si="8"/>
        <v/>
      </c>
      <c r="AB13" s="81" t="str">
        <f>IF(B:B="","",IF(R13="Refreshment Beverage","",IF(AND(R13="Beer",Q13=0),SUM(LOOKUP(2,1/(Rates!$B$15:$B$18&lt;=W13)/(Rates!$C$15:$C$18&gt;=W13),Rates!$D$15:$D$18)*W13),VLOOKUP(VALUE(Q:Q),Rates!A:B,2,0)*W13)))</f>
        <v/>
      </c>
      <c r="AC13" s="81" t="str">
        <f>IF(B:B="","",IF(R13="Refreshment Beverage","",IF(AND(R13="Beer",Q13=0),SUM(LOOKUP(2,1/(Rates!$B$15:$B$18&lt;=W13)/(Rates!$C$15:$C$18&gt;=W13),Rates!$E$15:$E$18)*W13),VLOOKUP(VALUE(Q:Q),Rates!A:C,3,0)*W13)))</f>
        <v/>
      </c>
      <c r="AD13" s="82" t="str">
        <f>IFERROR(IF(B:B="","",IF(R13="Beer","",IF(VALUE(Q13)=0,VLOOKUP(VLOOKUP(B:B,#REF!,16,0),Rates!A:E,2,0),VLOOKUP(VALUE(Q13),Rates!A$31:B$34,2,0)*W13))),0)</f>
        <v/>
      </c>
      <c r="AE13" s="34" t="str">
        <f t="shared" si="9"/>
        <v/>
      </c>
      <c r="AF13" s="83" t="str">
        <f t="shared" si="10"/>
        <v/>
      </c>
      <c r="AG13" s="35" t="str">
        <f t="shared" si="11"/>
        <v/>
      </c>
      <c r="AH13" s="36" t="str">
        <f t="shared" si="12"/>
        <v/>
      </c>
      <c r="AI13" s="84" t="str">
        <f>IF(AE:AE="","",IF(R13="Refreshment Beverage",AK13*(Rates!J$19/100),ROUND(SUM(AH13*(Rates!$J$8/100)),4)))</f>
        <v/>
      </c>
      <c r="AJ13" s="37" t="str">
        <f t="shared" si="13"/>
        <v/>
      </c>
      <c r="AK13" s="38" t="str">
        <f t="shared" si="14"/>
        <v/>
      </c>
      <c r="AL13" s="34" t="str">
        <f t="shared" si="15"/>
        <v/>
      </c>
      <c r="AM13" s="83" t="str">
        <f>IF(AS13="","",IF(R13="Refreshment Beverage",ROUND(AS13*Rates!K$19,4),ROUND(AO13*(VLOOKUP(VALUE(Q13),Rates!G$4:L$12,3,0)),4)))</f>
        <v/>
      </c>
      <c r="AN13" s="39" t="str">
        <f>IF(AS13="","",IF(R13="Refreshment Beverage",AS13*(Rates!J$19/100),MAX(AM13,AB13)))</f>
        <v/>
      </c>
      <c r="AO13" s="40" t="str">
        <f t="shared" si="16"/>
        <v/>
      </c>
      <c r="AP13" s="40" t="str">
        <f t="shared" ref="AP13:AP17" si="30">IF(AS13="","",IF(R13="Refreshment Beverage",ROUND(AS13-AN13,2),ROUND(SUM(AS13-AR13),2)))</f>
        <v/>
      </c>
      <c r="AQ13" s="85" t="str">
        <f>IF(AS13="","",IF(R13="Refreshment Beverage",ROUND(SUM(VLOOKUP(Q:Q,Rates!G$15:L$19,3,0)*(AS13-Y13-Z13-AA13)),4),ROUND(SUM(Rates!$K$8*AS13),4)))</f>
        <v/>
      </c>
      <c r="AR13" s="84" t="str">
        <f t="shared" ref="AR13:AR17" si="31">IF(AS13="","",IF(R13="Refreshment Beverage",MAX(AD13,AQ13),MAX(AQ13,AC13)))</f>
        <v/>
      </c>
      <c r="AS13" s="38" t="str">
        <f t="shared" si="19"/>
        <v/>
      </c>
      <c r="AT13" s="34" t="str">
        <f t="shared" si="20"/>
        <v/>
      </c>
      <c r="AU13" s="83" t="str">
        <f>IF(AX13="","",IF(R13="Refreshment Beverage",ROUND((BA13-Y13-Z13-AA13)*VLOOKUP(VALUE(Q13),Rates!G$15:L$19,3,0),4),ROUND(AW13*(VLOOKUP(VALUE(Q13),Rates!G:L,3,0)),4)))</f>
        <v/>
      </c>
      <c r="AV13" s="39" t="str">
        <f t="shared" si="29"/>
        <v/>
      </c>
      <c r="AW13" s="40" t="str">
        <f t="shared" si="21"/>
        <v/>
      </c>
      <c r="AX13" s="36" t="str">
        <f t="shared" si="22"/>
        <v/>
      </c>
      <c r="AY13" s="85" t="str">
        <f>IF(AX13="","",IF(R13="Refreshment Beverage",ROUND(SUM(AX13*Rates!K$19),4),ROUND(SUM(AX13*(Rates!J$8/100)),4)))</f>
        <v/>
      </c>
      <c r="AZ13" s="37" t="str">
        <f t="shared" si="23"/>
        <v/>
      </c>
      <c r="BA13" s="38" t="str">
        <f t="shared" si="24"/>
        <v/>
      </c>
      <c r="BC13" s="113"/>
      <c r="BD13" s="110"/>
      <c r="BE13" s="110"/>
      <c r="BF13" s="110"/>
      <c r="BG13" s="110"/>
    </row>
    <row r="14" spans="1:59" ht="15" customHeight="1" x14ac:dyDescent="0.2">
      <c r="A14" s="96"/>
      <c r="C14" s="86"/>
      <c r="D14" s="88"/>
      <c r="E14" s="88"/>
      <c r="F14" s="88"/>
      <c r="G14" s="88"/>
      <c r="H14" s="88"/>
      <c r="I14" s="74"/>
      <c r="J14" s="75"/>
      <c r="K14" s="76" t="str">
        <f t="shared" si="25"/>
        <v/>
      </c>
      <c r="L14" s="77" t="str">
        <f t="shared" si="26"/>
        <v/>
      </c>
      <c r="M14" s="78" t="str">
        <f t="shared" si="27"/>
        <v/>
      </c>
      <c r="N14" s="79" t="str">
        <f>IFERROR(IF(B:B="","",IF(R14="Beer",SUM(LOOKUP(2,1/(Rates!$B$3:$B$5&lt;=W14)/(Rates!$C$3:$C$5&gt;=W14),Rates!$D$3:$D$5)*(X14/100)*W14),IF(R14="Refreshment Beverage",SUM(LOOKUP(2,1/(Rates!$B$7:$B$11&lt;=W14)/(Rates!$C$7:$C$11&gt;=W14),Rates!$D$7:$D$11)*(X14/100)*W14)))),"")</f>
        <v/>
      </c>
      <c r="O14" s="79" t="str">
        <f t="shared" si="0"/>
        <v/>
      </c>
      <c r="P14" s="29"/>
      <c r="Q14" s="30" t="str">
        <f t="shared" si="1"/>
        <v/>
      </c>
      <c r="R14" s="63" t="str">
        <f t="shared" si="28"/>
        <v/>
      </c>
      <c r="S14" s="80" t="str">
        <f>IF(B14="","",IF(R14="Refreshment Beverage",VLOOKUP(VALUE(Q14),Rates!G$15:L$19,2,0),VLOOKUP(VALUE(Q14),Rates!G$4:L$12,2,0)))</f>
        <v/>
      </c>
      <c r="T14" s="80" t="str">
        <f t="shared" si="2"/>
        <v/>
      </c>
      <c r="U14" s="31" t="str">
        <f t="shared" si="3"/>
        <v/>
      </c>
      <c r="V14" s="80" t="str">
        <f t="shared" si="4"/>
        <v/>
      </c>
      <c r="W14" s="80" t="str">
        <f t="shared" si="5"/>
        <v/>
      </c>
      <c r="X14" s="32" t="str">
        <f t="shared" si="6"/>
        <v/>
      </c>
      <c r="Y14" s="33" t="str">
        <f>IF(B:B="","",IF(R14="Refreshment Beverage",VLOOKUP(Q14,Rates!G$15:L$19,6,0)*W14,VLOOKUP(Q14,Rates!G$4:L$12,6,0)*W14))</f>
        <v/>
      </c>
      <c r="Z14" s="33" t="str">
        <f t="shared" si="7"/>
        <v/>
      </c>
      <c r="AA14" s="33" t="str">
        <f t="shared" si="8"/>
        <v/>
      </c>
      <c r="AB14" s="81" t="str">
        <f>IF(B:B="","",IF(R14="Refreshment Beverage","",IF(AND(R14="Beer",Q14=0),SUM(LOOKUP(2,1/(Rates!$B$15:$B$18&lt;=W14)/(Rates!$C$15:$C$18&gt;=W14),Rates!$D$15:$D$18)*W14),VLOOKUP(VALUE(Q:Q),Rates!A:B,2,0)*W14)))</f>
        <v/>
      </c>
      <c r="AC14" s="81" t="str">
        <f>IF(B:B="","",IF(R14="Refreshment Beverage","",IF(AND(R14="Beer",Q14=0),SUM(LOOKUP(2,1/(Rates!$B$15:$B$18&lt;=W14)/(Rates!$C$15:$C$18&gt;=W14),Rates!$E$15:$E$18)*W14),VLOOKUP(VALUE(Q:Q),Rates!A:C,3,0)*W14)))</f>
        <v/>
      </c>
      <c r="AD14" s="82" t="str">
        <f>IFERROR(IF(B:B="","",IF(R14="Beer","",IF(VALUE(Q14)=0,VLOOKUP(VLOOKUP(B:B,#REF!,16,0),Rates!A:E,2,0),VLOOKUP(VALUE(Q14),Rates!A$31:B$34,2,0)*W14))),0)</f>
        <v/>
      </c>
      <c r="AE14" s="34" t="str">
        <f t="shared" si="9"/>
        <v/>
      </c>
      <c r="AF14" s="83" t="str">
        <f t="shared" si="10"/>
        <v/>
      </c>
      <c r="AG14" s="35" t="str">
        <f t="shared" si="11"/>
        <v/>
      </c>
      <c r="AH14" s="36" t="str">
        <f t="shared" si="12"/>
        <v/>
      </c>
      <c r="AI14" s="84" t="str">
        <f>IF(AE:AE="","",IF(R14="Refreshment Beverage",AK14*(Rates!J$19/100),ROUND(SUM(AH14*(Rates!$J$8/100)),4)))</f>
        <v/>
      </c>
      <c r="AJ14" s="37" t="str">
        <f t="shared" si="13"/>
        <v/>
      </c>
      <c r="AK14" s="38" t="str">
        <f t="shared" si="14"/>
        <v/>
      </c>
      <c r="AL14" s="34" t="str">
        <f t="shared" si="15"/>
        <v/>
      </c>
      <c r="AM14" s="83" t="str">
        <f>IF(AS14="","",IF(R14="Refreshment Beverage",ROUND(AS14*Rates!K$19,4),ROUND(AO14*(VLOOKUP(VALUE(Q14),Rates!G$4:L$12,3,0)),4)))</f>
        <v/>
      </c>
      <c r="AN14" s="39" t="str">
        <f>IF(AS14="","",IF(R14="Refreshment Beverage",AS14*(Rates!J$19/100),MAX(AM14,AB14)))</f>
        <v/>
      </c>
      <c r="AO14" s="40" t="str">
        <f t="shared" ref="AO14" si="32">IF(AS14="","",ROUND(SUM(AS14-AR14-Y14-Z14-AA14),4))</f>
        <v/>
      </c>
      <c r="AP14" s="40" t="str">
        <f t="shared" ref="AP14" si="33">IF(AS14="","",IF(R14="Refreshment Beverage",ROUND(AS14-AN14,2),ROUND(SUM(AS14-AR14),2)))</f>
        <v/>
      </c>
      <c r="AQ14" s="85" t="str">
        <f>IF(AS14="","",IF(R14="Refreshment Beverage",ROUND(SUM(VLOOKUP(Q:Q,Rates!G$15:L$19,3,0)*(AS14-Y14-Z14-AA14)),4),ROUND(SUM(Rates!$K$8*AS14),4)))</f>
        <v/>
      </c>
      <c r="AR14" s="84" t="str">
        <f t="shared" ref="AR14" si="34">IF(AS14="","",IF(R14="Refreshment Beverage",MAX(AD14,AQ14),MAX(AQ14,AC14)))</f>
        <v/>
      </c>
      <c r="AS14" s="38" t="str">
        <f t="shared" si="19"/>
        <v/>
      </c>
      <c r="AT14" s="34" t="str">
        <f t="shared" ref="AT14" si="35">IF(AX14="","",IF(R14="Refreshment Beverage",SUM(BA14-AV14-Y14-Z14-AA14),SUM(AX14-AV14-Y14-Z14-AA14)))</f>
        <v/>
      </c>
      <c r="AU14" s="83" t="str">
        <f>IF(AX14="","",IF(R14="Refreshment Beverage",ROUND((BA14-Y14-Z14-AA14)*VLOOKUP(VALUE(Q14),Rates!G$15:L$19,3,0),4),ROUND(AW14*(VLOOKUP(VALUE(Q14),Rates!G:L,3,0)),4)))</f>
        <v/>
      </c>
      <c r="AV14" s="39" t="str">
        <f t="shared" si="29"/>
        <v/>
      </c>
      <c r="AW14" s="40" t="str">
        <f t="shared" ref="AW14" si="36">IF(AX14="","",IF(R14="Refreshment Beverage",SUM(BA14-AV14-Y14-Z14-AA14),ROUND(SUM(BA14-AZ14-Y14-Z14-AA14),4)))</f>
        <v/>
      </c>
      <c r="AX14" s="36" t="str">
        <f t="shared" si="22"/>
        <v/>
      </c>
      <c r="AY14" s="85" t="str">
        <f>IF(AX14="","",IF(R14="Refreshment Beverage",ROUND(SUM(AX14*Rates!K$19),4),ROUND(SUM(AX14*(Rates!J$8/100)),4)))</f>
        <v/>
      </c>
      <c r="AZ14" s="37" t="str">
        <f t="shared" ref="AZ14" si="37">IF(AX14="","",MAX($AC14,AY14))</f>
        <v/>
      </c>
      <c r="BA14" s="38" t="str">
        <f t="shared" ref="BA14" si="38">IF(AX14="","",SUM(AX14+AZ14))</f>
        <v/>
      </c>
      <c r="BC14" s="113"/>
      <c r="BD14" s="110"/>
      <c r="BE14" s="110"/>
      <c r="BF14" s="110"/>
      <c r="BG14" s="110"/>
    </row>
    <row r="15" spans="1:59" ht="15" customHeight="1" x14ac:dyDescent="0.2">
      <c r="A15" s="96"/>
      <c r="C15" s="86"/>
      <c r="D15" s="88"/>
      <c r="E15" s="88"/>
      <c r="F15" s="88"/>
      <c r="G15" s="88"/>
      <c r="H15" s="88"/>
      <c r="I15" s="74"/>
      <c r="J15" s="75"/>
      <c r="K15" s="76" t="str">
        <f t="shared" si="25"/>
        <v/>
      </c>
      <c r="L15" s="77" t="str">
        <f t="shared" si="26"/>
        <v/>
      </c>
      <c r="M15" s="78" t="str">
        <f t="shared" si="27"/>
        <v/>
      </c>
      <c r="N15" s="79" t="str">
        <f>IFERROR(IF(B:B="","",IF(R15="Beer",SUM(LOOKUP(2,1/(Rates!$B$3:$B$5&lt;=W15)/(Rates!$C$3:$C$5&gt;=W15),Rates!$D$3:$D$5)*(X15/100)*W15),IF(R15="Refreshment Beverage",SUM(LOOKUP(2,1/(Rates!$B$7:$B$11&lt;=W15)/(Rates!$C$7:$C$11&gt;=W15),Rates!$D$7:$D$11)*(X15/100)*W15)))),"")</f>
        <v/>
      </c>
      <c r="O15" s="79" t="str">
        <f t="shared" si="0"/>
        <v/>
      </c>
      <c r="P15" s="29"/>
      <c r="Q15" s="30" t="str">
        <f t="shared" si="1"/>
        <v/>
      </c>
      <c r="R15" s="63" t="str">
        <f t="shared" si="28"/>
        <v/>
      </c>
      <c r="S15" s="80" t="str">
        <f>IF(B15="","",IF(R15="Refreshment Beverage",VLOOKUP(VALUE(Q15),Rates!G$15:L$19,2,0),VLOOKUP(VALUE(Q15),Rates!G$4:L$12,2,0)))</f>
        <v/>
      </c>
      <c r="T15" s="80" t="str">
        <f t="shared" si="2"/>
        <v/>
      </c>
      <c r="U15" s="31" t="str">
        <f t="shared" si="3"/>
        <v/>
      </c>
      <c r="V15" s="80" t="str">
        <f t="shared" si="4"/>
        <v/>
      </c>
      <c r="W15" s="80" t="str">
        <f t="shared" si="5"/>
        <v/>
      </c>
      <c r="X15" s="32" t="str">
        <f t="shared" si="6"/>
        <v/>
      </c>
      <c r="Y15" s="33" t="str">
        <f>IF(B:B="","",IF(R15="Refreshment Beverage",VLOOKUP(Q15,Rates!G$15:L$19,6,0)*W15,VLOOKUP(Q15,Rates!G$4:L$12,6,0)*W15))</f>
        <v/>
      </c>
      <c r="Z15" s="33" t="str">
        <f t="shared" si="7"/>
        <v/>
      </c>
      <c r="AA15" s="33" t="str">
        <f t="shared" si="8"/>
        <v/>
      </c>
      <c r="AB15" s="81" t="str">
        <f>IF(B:B="","",IF(R15="Refreshment Beverage","",IF(AND(R15="Beer",Q15=0),SUM(LOOKUP(2,1/(Rates!$B$15:$B$18&lt;=W15)/(Rates!$C$15:$C$18&gt;=W15),Rates!$D$15:$D$18)*W15),VLOOKUP(VALUE(Q:Q),Rates!A:B,2,0)*W15)))</f>
        <v/>
      </c>
      <c r="AC15" s="81" t="str">
        <f>IF(B:B="","",IF(R15="Refreshment Beverage","",IF(AND(R15="Beer",Q15=0),SUM(LOOKUP(2,1/(Rates!$B$15:$B$18&lt;=W15)/(Rates!$C$15:$C$18&gt;=W15),Rates!$E$15:$E$18)*W15),VLOOKUP(VALUE(Q:Q),Rates!A:C,3,0)*W15)))</f>
        <v/>
      </c>
      <c r="AD15" s="82" t="str">
        <f>IFERROR(IF(B:B="","",IF(R15="Beer","",IF(VALUE(Q15)=0,VLOOKUP(VLOOKUP(B:B,#REF!,16,0),Rates!A:E,2,0),VLOOKUP(VALUE(Q15),Rates!A$31:B$34,2,0)*W15))),0)</f>
        <v/>
      </c>
      <c r="AE15" s="34" t="str">
        <f t="shared" si="9"/>
        <v/>
      </c>
      <c r="AF15" s="83" t="str">
        <f t="shared" si="10"/>
        <v/>
      </c>
      <c r="AG15" s="35" t="str">
        <f t="shared" si="11"/>
        <v/>
      </c>
      <c r="AH15" s="36" t="str">
        <f t="shared" si="12"/>
        <v/>
      </c>
      <c r="AI15" s="84" t="str">
        <f>IF(AE:AE="","",IF(R15="Refreshment Beverage",AK15*(Rates!J$19/100),ROUND(SUM(AH15*(Rates!$J$8/100)),4)))</f>
        <v/>
      </c>
      <c r="AJ15" s="37" t="str">
        <f t="shared" si="13"/>
        <v/>
      </c>
      <c r="AK15" s="38" t="str">
        <f t="shared" si="14"/>
        <v/>
      </c>
      <c r="AL15" s="34" t="str">
        <f t="shared" si="15"/>
        <v/>
      </c>
      <c r="AM15" s="83" t="str">
        <f>IF(AS15="","",IF(R15="Refreshment Beverage",ROUND(AS15*Rates!K$19,4),ROUND(AO15*(VLOOKUP(VALUE(Q15),Rates!G$4:L$12,3,0)),4)))</f>
        <v/>
      </c>
      <c r="AN15" s="39" t="str">
        <f>IF(AS15="","",IF(R15="Refreshment Beverage",AS15*(Rates!J$19/100),MAX(AM15,AB15)))</f>
        <v/>
      </c>
      <c r="AO15" s="40" t="str">
        <f>IF(AS15="","",ROUND(SUM(AS15-AR15-Y15-Z15-AA15),4))</f>
        <v/>
      </c>
      <c r="AP15" s="40" t="str">
        <f t="shared" si="30"/>
        <v/>
      </c>
      <c r="AQ15" s="85" t="str">
        <f>IF(AS15="","",IF(R15="Refreshment Beverage",ROUND(SUM(VLOOKUP(Q:Q,Rates!G$15:L$19,3,0)*(AS15-Y15-Z15-AA15)),4),ROUND(SUM(Rates!$K$8*AS15),4)))</f>
        <v/>
      </c>
      <c r="AR15" s="84" t="str">
        <f t="shared" si="31"/>
        <v/>
      </c>
      <c r="AS15" s="38" t="str">
        <f t="shared" si="19"/>
        <v/>
      </c>
      <c r="AT15" s="34" t="str">
        <f>IF(AX15="","",IF(R15="Refreshment Beverage",SUM(BA15-AV15-Y15-Z15-AA15),SUM(AX15-AV15-Y15-Z15-AA15)))</f>
        <v/>
      </c>
      <c r="AU15" s="83" t="str">
        <f>IF(AX15="","",IF(R15="Refreshment Beverage",ROUND((BA15-Y15-Z15-AA15)*VLOOKUP(VALUE(Q15),Rates!G$15:L$19,3,0),4),ROUND(AW15*(VLOOKUP(VALUE(Q15),Rates!G:L,3,0)),4)))</f>
        <v/>
      </c>
      <c r="AV15" s="39" t="str">
        <f t="shared" si="29"/>
        <v/>
      </c>
      <c r="AW15" s="40" t="str">
        <f>IF(AX15="","",IF(R15="Refreshment Beverage",SUM(BA15-AV15-Y15-Z15-AA15),ROUND(SUM(BA15-AZ15-Y15-Z15-AA15),4)))</f>
        <v/>
      </c>
      <c r="AX15" s="36" t="str">
        <f t="shared" si="22"/>
        <v/>
      </c>
      <c r="AY15" s="85" t="str">
        <f>IF(AX15="","",IF(R15="Refreshment Beverage",ROUND(SUM(AX15*Rates!K$19),4),ROUND(SUM(AX15*(Rates!J$8/100)),4)))</f>
        <v/>
      </c>
      <c r="AZ15" s="37" t="str">
        <f t="shared" ref="AZ15:AZ25" si="39">IF(AX15="","",MAX($AC15,AY15))</f>
        <v/>
      </c>
      <c r="BA15" s="38" t="str">
        <f t="shared" ref="BA15" si="40">IF(AX15="","",SUM(AX15+AZ15))</f>
        <v/>
      </c>
      <c r="BC15" s="113"/>
      <c r="BD15" s="110"/>
      <c r="BE15" s="110"/>
      <c r="BF15" s="110"/>
      <c r="BG15" s="110"/>
    </row>
    <row r="16" spans="1:59" ht="15" customHeight="1" x14ac:dyDescent="0.2">
      <c r="A16" s="96"/>
      <c r="C16" s="86"/>
      <c r="D16" s="88"/>
      <c r="E16" s="88"/>
      <c r="F16" s="88"/>
      <c r="G16" s="88"/>
      <c r="H16" s="88"/>
      <c r="I16" s="74"/>
      <c r="J16" s="75"/>
      <c r="K16" s="76" t="str">
        <f t="shared" si="25"/>
        <v/>
      </c>
      <c r="L16" s="77" t="str">
        <f t="shared" si="26"/>
        <v/>
      </c>
      <c r="M16" s="78" t="str">
        <f t="shared" si="27"/>
        <v/>
      </c>
      <c r="N16" s="79" t="str">
        <f>IFERROR(IF(B:B="","",IF(R16="Beer",SUM(LOOKUP(2,1/(Rates!$B$3:$B$5&lt;=W16)/(Rates!$C$3:$C$5&gt;=W16),Rates!$D$3:$D$5)*(X16/100)*W16),IF(R16="Refreshment Beverage",SUM(LOOKUP(2,1/(Rates!$B$7:$B$11&lt;=W16)/(Rates!$C$7:$C$11&gt;=W16),Rates!$D$7:$D$11)*(X16/100)*W16)))),"")</f>
        <v/>
      </c>
      <c r="O16" s="79" t="str">
        <f t="shared" si="0"/>
        <v/>
      </c>
      <c r="P16" s="29"/>
      <c r="Q16" s="30" t="str">
        <f t="shared" si="1"/>
        <v/>
      </c>
      <c r="R16" s="63" t="str">
        <f t="shared" si="28"/>
        <v/>
      </c>
      <c r="S16" s="80" t="str">
        <f>IF(B16="","",IF(R16="Refreshment Beverage",VLOOKUP(VALUE(Q16),Rates!G$15:L$19,2,0),VLOOKUP(VALUE(Q16),Rates!G$4:L$12,2,0)))</f>
        <v/>
      </c>
      <c r="T16" s="80" t="str">
        <f t="shared" si="2"/>
        <v/>
      </c>
      <c r="U16" s="31" t="str">
        <f t="shared" si="3"/>
        <v/>
      </c>
      <c r="V16" s="80" t="str">
        <f t="shared" si="4"/>
        <v/>
      </c>
      <c r="W16" s="80" t="str">
        <f t="shared" si="5"/>
        <v/>
      </c>
      <c r="X16" s="32" t="str">
        <f t="shared" si="6"/>
        <v/>
      </c>
      <c r="Y16" s="33" t="str">
        <f>IF(B:B="","",IF(R16="Refreshment Beverage",VLOOKUP(Q16,Rates!G$15:L$19,6,0)*W16,VLOOKUP(Q16,Rates!G$4:L$12,6,0)*W16))</f>
        <v/>
      </c>
      <c r="Z16" s="33" t="str">
        <f t="shared" si="7"/>
        <v/>
      </c>
      <c r="AA16" s="33" t="str">
        <f t="shared" si="8"/>
        <v/>
      </c>
      <c r="AB16" s="81" t="str">
        <f>IF(B:B="","",IF(R16="Refreshment Beverage","",IF(AND(R16="Beer",Q16=0),SUM(LOOKUP(2,1/(Rates!$B$15:$B$18&lt;=W16)/(Rates!$C$15:$C$18&gt;=W16),Rates!$D$15:$D$18)*W16),VLOOKUP(VALUE(Q:Q),Rates!A:B,2,0)*W16)))</f>
        <v/>
      </c>
      <c r="AC16" s="81" t="str">
        <f>IF(B:B="","",IF(R16="Refreshment Beverage","",IF(AND(R16="Beer",Q16=0),SUM(LOOKUP(2,1/(Rates!$B$15:$B$18&lt;=W16)/(Rates!$C$15:$C$18&gt;=W16),Rates!$E$15:$E$18)*W16),VLOOKUP(VALUE(Q:Q),Rates!A:C,3,0)*W16)))</f>
        <v/>
      </c>
      <c r="AD16" s="82" t="str">
        <f>IFERROR(IF(B:B="","",IF(R16="Beer","",IF(VALUE(Q16)=0,VLOOKUP(VLOOKUP(B:B,#REF!,16,0),Rates!A:E,2,0),VLOOKUP(VALUE(Q16),Rates!A$31:B$34,2,0)*W16))),0)</f>
        <v/>
      </c>
      <c r="AE16" s="34" t="str">
        <f t="shared" si="9"/>
        <v/>
      </c>
      <c r="AF16" s="83" t="str">
        <f t="shared" si="10"/>
        <v/>
      </c>
      <c r="AG16" s="35" t="str">
        <f t="shared" si="11"/>
        <v/>
      </c>
      <c r="AH16" s="36" t="str">
        <f t="shared" si="12"/>
        <v/>
      </c>
      <c r="AI16" s="84" t="str">
        <f>IF(AE:AE="","",IF(R16="Refreshment Beverage",AK16*(Rates!J$19/100),ROUND(SUM(AH16*(Rates!$J$8/100)),4)))</f>
        <v/>
      </c>
      <c r="AJ16" s="37" t="str">
        <f t="shared" si="13"/>
        <v/>
      </c>
      <c r="AK16" s="38" t="str">
        <f t="shared" si="14"/>
        <v/>
      </c>
      <c r="AL16" s="34" t="str">
        <f t="shared" si="15"/>
        <v/>
      </c>
      <c r="AM16" s="83" t="str">
        <f>IF(AS16="","",IF(R16="Refreshment Beverage",ROUND(AS16*Rates!K$19,4),ROUND(AO16*(VLOOKUP(VALUE(Q16),Rates!G$4:L$12,3,0)),4)))</f>
        <v/>
      </c>
      <c r="AN16" s="39" t="str">
        <f>IF(AS16="","",IF(R16="Refreshment Beverage",AS16*(Rates!J$19/100),MAX(AM16,AB16)))</f>
        <v/>
      </c>
      <c r="AO16" s="40" t="str">
        <f t="shared" ref="AO16:AO25" si="41">IF(AS16="","",ROUND(SUM(AS16-AR16-Y16-Z16-AA16),4))</f>
        <v/>
      </c>
      <c r="AP16" s="40" t="str">
        <f t="shared" si="30"/>
        <v/>
      </c>
      <c r="AQ16" s="85" t="str">
        <f>IF(AS16="","",IF(R16="Refreshment Beverage",ROUND(SUM(VLOOKUP(Q:Q,Rates!G$15:L$19,3,0)*(AS16-Y16-Z16-AA16)),4),ROUND(SUM(Rates!$K$8*AS16),4)))</f>
        <v/>
      </c>
      <c r="AR16" s="84" t="str">
        <f t="shared" si="31"/>
        <v/>
      </c>
      <c r="AS16" s="38" t="str">
        <f t="shared" si="19"/>
        <v/>
      </c>
      <c r="AT16" s="34" t="str">
        <f t="shared" ref="AT16:AT25" si="42">IF(AX16="","",IF(R16="Refreshment Beverage",SUM(BA16-AV16-Y16-Z16-AA16),SUM(AX16-AV16-Y16-Z16-AA16)))</f>
        <v/>
      </c>
      <c r="AU16" s="83" t="str">
        <f>IF(AX16="","",IF(R16="Refreshment Beverage",ROUND((BA16-Y16-Z16-AA16)*VLOOKUP(VALUE(Q16),Rates!G$15:L$19,3,0),4),ROUND(AW16*(VLOOKUP(VALUE(Q16),Rates!G:L,3,0)),4)))</f>
        <v/>
      </c>
      <c r="AV16" s="39" t="str">
        <f t="shared" si="29"/>
        <v/>
      </c>
      <c r="AW16" s="40" t="str">
        <f t="shared" ref="AW16:AW25" si="43">IF(AX16="","",IF(R16="Refreshment Beverage",SUM(BA16-AV16-Y16-Z16-AA16),ROUND(SUM(BA16-AZ16-Y16-Z16-AA16),4)))</f>
        <v/>
      </c>
      <c r="AX16" s="36" t="str">
        <f t="shared" si="22"/>
        <v/>
      </c>
      <c r="AY16" s="85" t="str">
        <f>IF(AX16="","",IF(R16="Refreshment Beverage",ROUND(SUM(AX16*Rates!K$19),4),ROUND(SUM(AX16*(Rates!J$8/100)),4)))</f>
        <v/>
      </c>
      <c r="AZ16" s="37" t="str">
        <f t="shared" si="39"/>
        <v/>
      </c>
      <c r="BA16" s="38" t="str">
        <f t="shared" ref="BA16:BA25" si="44">IF(AX16="","",SUM(AX16+AZ16))</f>
        <v/>
      </c>
      <c r="BC16" s="113"/>
      <c r="BD16" s="110"/>
      <c r="BE16" s="110"/>
      <c r="BF16" s="110"/>
      <c r="BG16" s="110"/>
    </row>
    <row r="17" spans="1:59" ht="15" customHeight="1" x14ac:dyDescent="0.2">
      <c r="A17" s="96"/>
      <c r="C17" s="86"/>
      <c r="D17" s="88"/>
      <c r="E17" s="88"/>
      <c r="F17" s="88"/>
      <c r="G17" s="88"/>
      <c r="H17" s="88"/>
      <c r="I17" s="74"/>
      <c r="J17" s="75"/>
      <c r="K17" s="76" t="str">
        <f t="shared" si="25"/>
        <v/>
      </c>
      <c r="L17" s="77" t="str">
        <f t="shared" si="26"/>
        <v/>
      </c>
      <c r="M17" s="78" t="str">
        <f t="shared" si="27"/>
        <v/>
      </c>
      <c r="N17" s="79" t="str">
        <f>IFERROR(IF(B:B="","",IF(R17="Beer",SUM(LOOKUP(2,1/(Rates!$B$3:$B$5&lt;=W17)/(Rates!$C$3:$C$5&gt;=W17),Rates!$D$3:$D$5)*(X17/100)*W17),IF(R17="Refreshment Beverage",SUM(LOOKUP(2,1/(Rates!$B$7:$B$11&lt;=W17)/(Rates!$C$7:$C$11&gt;=W17),Rates!$D$7:$D$11)*(X17/100)*W17)))),"")</f>
        <v/>
      </c>
      <c r="O17" s="79" t="str">
        <f t="shared" si="0"/>
        <v/>
      </c>
      <c r="P17" s="29"/>
      <c r="Q17" s="30" t="str">
        <f t="shared" si="1"/>
        <v/>
      </c>
      <c r="R17" s="63" t="str">
        <f t="shared" si="28"/>
        <v/>
      </c>
      <c r="S17" s="80" t="str">
        <f>IF(B17="","",IF(R17="Refreshment Beverage",VLOOKUP(VALUE(Q17),Rates!G$15:L$19,2,0),VLOOKUP(VALUE(Q17),Rates!G$4:L$12,2,0)))</f>
        <v/>
      </c>
      <c r="T17" s="80" t="str">
        <f t="shared" si="2"/>
        <v/>
      </c>
      <c r="U17" s="31" t="str">
        <f t="shared" si="3"/>
        <v/>
      </c>
      <c r="V17" s="80" t="str">
        <f t="shared" si="4"/>
        <v/>
      </c>
      <c r="W17" s="80" t="str">
        <f t="shared" si="5"/>
        <v/>
      </c>
      <c r="X17" s="32" t="str">
        <f t="shared" si="6"/>
        <v/>
      </c>
      <c r="Y17" s="33" t="str">
        <f>IF(B:B="","",IF(R17="Refreshment Beverage",VLOOKUP(Q17,Rates!G$15:L$19,6,0)*W17,VLOOKUP(Q17,Rates!G$4:L$12,6,0)*W17))</f>
        <v/>
      </c>
      <c r="Z17" s="33" t="str">
        <f t="shared" si="7"/>
        <v/>
      </c>
      <c r="AA17" s="33" t="str">
        <f t="shared" si="8"/>
        <v/>
      </c>
      <c r="AB17" s="81" t="str">
        <f>IF(B:B="","",IF(R17="Refreshment Beverage","",IF(AND(R17="Beer",Q17=0),SUM(LOOKUP(2,1/(Rates!$B$15:$B$18&lt;=W17)/(Rates!$C$15:$C$18&gt;=W17),Rates!$D$15:$D$18)*W17),VLOOKUP(VALUE(Q:Q),Rates!A:B,2,0)*W17)))</f>
        <v/>
      </c>
      <c r="AC17" s="81" t="str">
        <f>IF(B:B="","",IF(R17="Refreshment Beverage","",IF(AND(R17="Beer",Q17=0),SUM(LOOKUP(2,1/(Rates!$B$15:$B$18&lt;=W17)/(Rates!$C$15:$C$18&gt;=W17),Rates!$E$15:$E$18)*W17),VLOOKUP(VALUE(Q:Q),Rates!A:C,3,0)*W17)))</f>
        <v/>
      </c>
      <c r="AD17" s="82" t="str">
        <f>IFERROR(IF(B:B="","",IF(R17="Beer","",IF(VALUE(Q17)=0,VLOOKUP(VLOOKUP(B:B,#REF!,16,0),Rates!A:E,2,0),VLOOKUP(VALUE(Q17),Rates!A$31:B$34,2,0)*W17))),0)</f>
        <v/>
      </c>
      <c r="AE17" s="34" t="str">
        <f t="shared" si="9"/>
        <v/>
      </c>
      <c r="AF17" s="83" t="str">
        <f t="shared" si="10"/>
        <v/>
      </c>
      <c r="AG17" s="35" t="str">
        <f t="shared" si="11"/>
        <v/>
      </c>
      <c r="AH17" s="36" t="str">
        <f t="shared" si="12"/>
        <v/>
      </c>
      <c r="AI17" s="84" t="str">
        <f>IF(AE:AE="","",IF(R17="Refreshment Beverage",AK17*(Rates!J$19/100),ROUND(SUM(AH17*(Rates!$J$8/100)),4)))</f>
        <v/>
      </c>
      <c r="AJ17" s="37" t="str">
        <f t="shared" si="13"/>
        <v/>
      </c>
      <c r="AK17" s="38" t="str">
        <f t="shared" si="14"/>
        <v/>
      </c>
      <c r="AL17" s="34" t="str">
        <f t="shared" si="15"/>
        <v/>
      </c>
      <c r="AM17" s="83" t="str">
        <f>IF(AS17="","",IF(R17="Refreshment Beverage",ROUND(AS17*Rates!K$19,4),ROUND(AO17*(VLOOKUP(VALUE(Q17),Rates!G$4:L$12,3,0)),4)))</f>
        <v/>
      </c>
      <c r="AN17" s="39" t="str">
        <f>IF(AS17="","",IF(R17="Refreshment Beverage",AS17*(Rates!J$19/100),MAX(AM17,AB17)))</f>
        <v/>
      </c>
      <c r="AO17" s="40" t="str">
        <f t="shared" si="41"/>
        <v/>
      </c>
      <c r="AP17" s="40" t="str">
        <f t="shared" si="30"/>
        <v/>
      </c>
      <c r="AQ17" s="85" t="str">
        <f>IF(AS17="","",IF(R17="Refreshment Beverage",ROUND(SUM(VLOOKUP(Q:Q,Rates!G$15:L$19,3,0)*(AS17-Y17-Z17-AA17)),4),ROUND(SUM(Rates!$K$8*AS17),4)))</f>
        <v/>
      </c>
      <c r="AR17" s="84" t="str">
        <f t="shared" si="31"/>
        <v/>
      </c>
      <c r="AS17" s="38" t="str">
        <f t="shared" si="19"/>
        <v/>
      </c>
      <c r="AT17" s="34" t="str">
        <f t="shared" si="42"/>
        <v/>
      </c>
      <c r="AU17" s="83" t="str">
        <f>IF(AX17="","",IF(R17="Refreshment Beverage",ROUND((BA17-Y17-Z17-AA17)*VLOOKUP(VALUE(Q17),Rates!G$15:L$19,3,0),4),ROUND(AW17*(VLOOKUP(VALUE(Q17),Rates!G:L,3,0)),4)))</f>
        <v/>
      </c>
      <c r="AV17" s="39" t="str">
        <f t="shared" si="29"/>
        <v/>
      </c>
      <c r="AW17" s="40" t="str">
        <f t="shared" si="43"/>
        <v/>
      </c>
      <c r="AX17" s="36" t="str">
        <f t="shared" si="22"/>
        <v/>
      </c>
      <c r="AY17" s="85" t="str">
        <f>IF(AX17="","",IF(R17="Refreshment Beverage",ROUND(SUM(AX17*Rates!K$19),4),ROUND(SUM(AX17*(Rates!J$8/100)),4)))</f>
        <v/>
      </c>
      <c r="AZ17" s="37" t="str">
        <f t="shared" si="39"/>
        <v/>
      </c>
      <c r="BA17" s="38" t="str">
        <f t="shared" si="44"/>
        <v/>
      </c>
      <c r="BC17" s="113"/>
      <c r="BD17" s="110"/>
      <c r="BE17" s="110"/>
      <c r="BF17" s="110"/>
      <c r="BG17" s="110"/>
    </row>
    <row r="18" spans="1:59" ht="15" customHeight="1" x14ac:dyDescent="0.2">
      <c r="A18" s="96"/>
      <c r="C18" s="86"/>
      <c r="D18" s="88"/>
      <c r="E18" s="88"/>
      <c r="F18" s="88"/>
      <c r="G18" s="88"/>
      <c r="H18" s="88"/>
      <c r="I18" s="74"/>
      <c r="J18" s="75"/>
      <c r="K18" s="76" t="str">
        <f t="shared" si="25"/>
        <v/>
      </c>
      <c r="L18" s="77" t="str">
        <f t="shared" si="26"/>
        <v/>
      </c>
      <c r="M18" s="78" t="str">
        <f t="shared" si="27"/>
        <v/>
      </c>
      <c r="N18" s="79" t="str">
        <f>IFERROR(IF(B:B="","",IF(R18="Beer",SUM(LOOKUP(2,1/(Rates!$B$3:$B$5&lt;=W18)/(Rates!$C$3:$C$5&gt;=W18),Rates!$D$3:$D$5)*(X18/100)*W18),IF(R18="Refreshment Beverage",SUM(LOOKUP(2,1/(Rates!$B$7:$B$11&lt;=W18)/(Rates!$C$7:$C$11&gt;=W18),Rates!$D$7:$D$11)*(X18/100)*W18)))),"")</f>
        <v/>
      </c>
      <c r="O18" s="79" t="str">
        <f t="shared" si="0"/>
        <v/>
      </c>
      <c r="P18" s="29"/>
      <c r="Q18" s="30" t="str">
        <f t="shared" si="1"/>
        <v/>
      </c>
      <c r="R18" s="63" t="str">
        <f t="shared" si="28"/>
        <v/>
      </c>
      <c r="S18" s="80" t="str">
        <f>IF(B18="","",IF(R18="Refreshment Beverage",VLOOKUP(VALUE(Q18),Rates!G$15:L$19,2,0),VLOOKUP(VALUE(Q18),Rates!G$4:L$12,2,0)))</f>
        <v/>
      </c>
      <c r="T18" s="80" t="str">
        <f t="shared" si="2"/>
        <v/>
      </c>
      <c r="U18" s="31" t="str">
        <f t="shared" si="3"/>
        <v/>
      </c>
      <c r="V18" s="80" t="str">
        <f t="shared" si="4"/>
        <v/>
      </c>
      <c r="W18" s="80" t="str">
        <f t="shared" si="5"/>
        <v/>
      </c>
      <c r="X18" s="32" t="str">
        <f t="shared" si="6"/>
        <v/>
      </c>
      <c r="Y18" s="33" t="str">
        <f>IF(B:B="","",IF(R18="Refreshment Beverage",VLOOKUP(Q18,Rates!G$15:L$19,6,0)*W18,VLOOKUP(Q18,Rates!G$4:L$12,6,0)*W18))</f>
        <v/>
      </c>
      <c r="Z18" s="33" t="str">
        <f t="shared" si="7"/>
        <v/>
      </c>
      <c r="AA18" s="33" t="str">
        <f t="shared" si="8"/>
        <v/>
      </c>
      <c r="AB18" s="81" t="str">
        <f>IF(B:B="","",IF(R18="Refreshment Beverage","",IF(AND(R18="Beer",Q18=0),SUM(LOOKUP(2,1/(Rates!$B$15:$B$18&lt;=W18)/(Rates!$C$15:$C$18&gt;=W18),Rates!$D$15:$D$18)*W18),VLOOKUP(VALUE(Q:Q),Rates!A:B,2,0)*W18)))</f>
        <v/>
      </c>
      <c r="AC18" s="81" t="str">
        <f>IF(B:B="","",IF(R18="Refreshment Beverage","",IF(AND(R18="Beer",Q18=0),SUM(LOOKUP(2,1/(Rates!$B$15:$B$18&lt;=W18)/(Rates!$C$15:$C$18&gt;=W18),Rates!$E$15:$E$18)*W18),VLOOKUP(VALUE(Q:Q),Rates!A:C,3,0)*W18)))</f>
        <v/>
      </c>
      <c r="AD18" s="82" t="str">
        <f>IFERROR(IF(B:B="","",IF(R18="Beer","",IF(VALUE(Q18)=0,VLOOKUP(VLOOKUP(B:B,#REF!,16,0),Rates!A:E,2,0),VLOOKUP(VALUE(Q18),Rates!A$31:B$34,2,0)*W18))),0)</f>
        <v/>
      </c>
      <c r="AE18" s="34" t="str">
        <f t="shared" si="9"/>
        <v/>
      </c>
      <c r="AF18" s="83" t="str">
        <f t="shared" si="10"/>
        <v/>
      </c>
      <c r="AG18" s="35" t="str">
        <f t="shared" si="11"/>
        <v/>
      </c>
      <c r="AH18" s="36" t="str">
        <f t="shared" si="12"/>
        <v/>
      </c>
      <c r="AI18" s="84" t="str">
        <f>IF(AE:AE="","",IF(R18="Refreshment Beverage",AK18*(Rates!J$19/100),ROUND(SUM(AH18*(Rates!$J$8/100)),4)))</f>
        <v/>
      </c>
      <c r="AJ18" s="37" t="str">
        <f t="shared" si="13"/>
        <v/>
      </c>
      <c r="AK18" s="38" t="str">
        <f t="shared" si="14"/>
        <v/>
      </c>
      <c r="AL18" s="34" t="str">
        <f t="shared" si="15"/>
        <v/>
      </c>
      <c r="AM18" s="83" t="str">
        <f>IF(AS18="","",IF(R18="Refreshment Beverage",ROUND(AS18*Rates!K$19,4),ROUND(AO18*(VLOOKUP(VALUE(Q18),Rates!G$4:L$12,3,0)),4)))</f>
        <v/>
      </c>
      <c r="AN18" s="39" t="str">
        <f>IF(AS18="","",IF(R18="Refreshment Beverage",AS18*(Rates!J$19/100),MAX(AM18,AB18)))</f>
        <v/>
      </c>
      <c r="AO18" s="40" t="str">
        <f t="shared" si="41"/>
        <v/>
      </c>
      <c r="AP18" s="40" t="str">
        <f t="shared" ref="AP18:AP25" si="45">IF(AS18="","",IF(R18="Refreshment Beverage",ROUND(AS18-AN18,2),ROUND(SUM(AS18-AR18),2)))</f>
        <v/>
      </c>
      <c r="AQ18" s="85" t="str">
        <f>IF(AS18="","",IF(R18="Refreshment Beverage",ROUND(SUM(VLOOKUP(Q:Q,Rates!G$15:L$19,3,0)*(AS18-Y18-Z18-AA18)),4),ROUND(SUM(Rates!$K$8*AS18),4)))</f>
        <v/>
      </c>
      <c r="AR18" s="84" t="str">
        <f t="shared" ref="AR18:AR25" si="46">IF(AS18="","",IF(R18="Refreshment Beverage",MAX(AD18,AQ18),MAX(AQ18,AC18)))</f>
        <v/>
      </c>
      <c r="AS18" s="38" t="str">
        <f t="shared" si="19"/>
        <v/>
      </c>
      <c r="AT18" s="34" t="str">
        <f t="shared" si="42"/>
        <v/>
      </c>
      <c r="AU18" s="83" t="str">
        <f>IF(AX18="","",IF(R18="Refreshment Beverage",ROUND((BA18-Y18-Z18-AA18)*VLOOKUP(VALUE(Q18),Rates!G$15:L$19,3,0),4),ROUND(AW18*(VLOOKUP(VALUE(Q18),Rates!G:L,3,0)),4)))</f>
        <v/>
      </c>
      <c r="AV18" s="39" t="str">
        <f t="shared" si="29"/>
        <v/>
      </c>
      <c r="AW18" s="40" t="str">
        <f t="shared" si="43"/>
        <v/>
      </c>
      <c r="AX18" s="36" t="str">
        <f t="shared" si="22"/>
        <v/>
      </c>
      <c r="AY18" s="85" t="str">
        <f>IF(AX18="","",IF(R18="Refreshment Beverage",ROUND(SUM(AX18*Rates!K$19),4),ROUND(SUM(AX18*(Rates!J$8/100)),4)))</f>
        <v/>
      </c>
      <c r="AZ18" s="37" t="str">
        <f t="shared" si="39"/>
        <v/>
      </c>
      <c r="BA18" s="38" t="str">
        <f t="shared" si="44"/>
        <v/>
      </c>
      <c r="BC18" s="113"/>
      <c r="BD18" s="110"/>
      <c r="BE18" s="110"/>
      <c r="BF18" s="110"/>
      <c r="BG18" s="110"/>
    </row>
    <row r="19" spans="1:59" ht="15" customHeight="1" x14ac:dyDescent="0.2">
      <c r="A19" s="96"/>
      <c r="C19" s="86"/>
      <c r="D19" s="88"/>
      <c r="E19" s="88"/>
      <c r="F19" s="88"/>
      <c r="G19" s="88"/>
      <c r="H19" s="88"/>
      <c r="I19" s="74"/>
      <c r="J19" s="75"/>
      <c r="K19" s="76" t="str">
        <f t="shared" si="25"/>
        <v/>
      </c>
      <c r="L19" s="77" t="str">
        <f t="shared" si="26"/>
        <v/>
      </c>
      <c r="M19" s="78" t="str">
        <f t="shared" si="27"/>
        <v/>
      </c>
      <c r="N19" s="79" t="str">
        <f>IFERROR(IF(B:B="","",IF(R19="Beer",SUM(LOOKUP(2,1/(Rates!$B$3:$B$5&lt;=W19)/(Rates!$C$3:$C$5&gt;=W19),Rates!$D$3:$D$5)*(X19/100)*W19),IF(R19="Refreshment Beverage",SUM(LOOKUP(2,1/(Rates!$B$7:$B$11&lt;=W19)/(Rates!$C$7:$C$11&gt;=W19),Rates!$D$7:$D$11)*(X19/100)*W19)))),"")</f>
        <v/>
      </c>
      <c r="O19" s="79" t="str">
        <f t="shared" si="0"/>
        <v/>
      </c>
      <c r="P19" s="29"/>
      <c r="Q19" s="30" t="str">
        <f t="shared" si="1"/>
        <v/>
      </c>
      <c r="R19" s="63" t="str">
        <f t="shared" si="28"/>
        <v/>
      </c>
      <c r="S19" s="80" t="str">
        <f>IF(B19="","",IF(R19="Refreshment Beverage",VLOOKUP(VALUE(Q19),Rates!G$15:L$19,2,0),VLOOKUP(VALUE(Q19),Rates!G$4:L$12,2,0)))</f>
        <v/>
      </c>
      <c r="T19" s="80" t="str">
        <f t="shared" si="2"/>
        <v/>
      </c>
      <c r="U19" s="31" t="str">
        <f t="shared" si="3"/>
        <v/>
      </c>
      <c r="V19" s="80" t="str">
        <f t="shared" si="4"/>
        <v/>
      </c>
      <c r="W19" s="80" t="str">
        <f t="shared" si="5"/>
        <v/>
      </c>
      <c r="X19" s="32" t="str">
        <f t="shared" si="6"/>
        <v/>
      </c>
      <c r="Y19" s="33" t="str">
        <f>IF(B:B="","",IF(R19="Refreshment Beverage",VLOOKUP(Q19,Rates!G$15:L$19,6,0)*W19,VLOOKUP(Q19,Rates!G$4:L$12,6,0)*W19))</f>
        <v/>
      </c>
      <c r="Z19" s="33" t="str">
        <f t="shared" si="7"/>
        <v/>
      </c>
      <c r="AA19" s="33" t="str">
        <f t="shared" si="8"/>
        <v/>
      </c>
      <c r="AB19" s="81" t="str">
        <f>IF(B:B="","",IF(R19="Refreshment Beverage","",IF(AND(R19="Beer",Q19=0),SUM(LOOKUP(2,1/(Rates!$B$15:$B$18&lt;=W19)/(Rates!$C$15:$C$18&gt;=W19),Rates!$D$15:$D$18)*W19),VLOOKUP(VALUE(Q:Q),Rates!A:B,2,0)*W19)))</f>
        <v/>
      </c>
      <c r="AC19" s="81" t="str">
        <f>IF(B:B="","",IF(R19="Refreshment Beverage","",IF(AND(R19="Beer",Q19=0),SUM(LOOKUP(2,1/(Rates!$B$15:$B$18&lt;=W19)/(Rates!$C$15:$C$18&gt;=W19),Rates!$E$15:$E$18)*W19),VLOOKUP(VALUE(Q:Q),Rates!A:C,3,0)*W19)))</f>
        <v/>
      </c>
      <c r="AD19" s="82" t="str">
        <f>IFERROR(IF(B:B="","",IF(R19="Beer","",IF(VALUE(Q19)=0,VLOOKUP(VLOOKUP(B:B,#REF!,16,0),Rates!A:E,2,0),VLOOKUP(VALUE(Q19),Rates!A$31:B$34,2,0)*W19))),0)</f>
        <v/>
      </c>
      <c r="AE19" s="34" t="str">
        <f t="shared" si="9"/>
        <v/>
      </c>
      <c r="AF19" s="83" t="str">
        <f t="shared" si="10"/>
        <v/>
      </c>
      <c r="AG19" s="35" t="str">
        <f t="shared" si="11"/>
        <v/>
      </c>
      <c r="AH19" s="36" t="str">
        <f t="shared" si="12"/>
        <v/>
      </c>
      <c r="AI19" s="84" t="str">
        <f>IF(AE:AE="","",IF(R19="Refreshment Beverage",AK19*(Rates!J$19/100),ROUND(SUM(AH19*(Rates!$J$8/100)),4)))</f>
        <v/>
      </c>
      <c r="AJ19" s="37" t="str">
        <f t="shared" si="13"/>
        <v/>
      </c>
      <c r="AK19" s="38" t="str">
        <f t="shared" si="14"/>
        <v/>
      </c>
      <c r="AL19" s="34" t="str">
        <f t="shared" si="15"/>
        <v/>
      </c>
      <c r="AM19" s="83" t="str">
        <f>IF(AS19="","",IF(R19="Refreshment Beverage",ROUND(AS19*Rates!K$19,4),ROUND(AO19*(VLOOKUP(VALUE(Q19),Rates!G$4:L$12,3,0)),4)))</f>
        <v/>
      </c>
      <c r="AN19" s="39" t="str">
        <f>IF(AS19="","",IF(R19="Refreshment Beverage",AS19*(Rates!J$19/100),MAX(AM19,AB19)))</f>
        <v/>
      </c>
      <c r="AO19" s="40" t="str">
        <f t="shared" si="41"/>
        <v/>
      </c>
      <c r="AP19" s="40" t="str">
        <f t="shared" si="45"/>
        <v/>
      </c>
      <c r="AQ19" s="85" t="str">
        <f>IF(AS19="","",IF(R19="Refreshment Beverage",ROUND(SUM(VLOOKUP(Q:Q,Rates!G$15:L$19,3,0)*(AS19-Y19-Z19-AA19)),4),ROUND(SUM(Rates!$K$8*AS19),4)))</f>
        <v/>
      </c>
      <c r="AR19" s="84" t="str">
        <f t="shared" si="46"/>
        <v/>
      </c>
      <c r="AS19" s="38" t="str">
        <f t="shared" si="19"/>
        <v/>
      </c>
      <c r="AT19" s="34" t="str">
        <f t="shared" si="42"/>
        <v/>
      </c>
      <c r="AU19" s="83" t="str">
        <f>IF(AX19="","",IF(R19="Refreshment Beverage",ROUND((BA19-Y19-Z19-AA19)*VLOOKUP(VALUE(Q19),Rates!G$15:L$19,3,0),4),ROUND(AW19*(VLOOKUP(VALUE(Q19),Rates!G:L,3,0)),4)))</f>
        <v/>
      </c>
      <c r="AV19" s="39" t="str">
        <f t="shared" si="29"/>
        <v/>
      </c>
      <c r="AW19" s="40" t="str">
        <f t="shared" si="43"/>
        <v/>
      </c>
      <c r="AX19" s="36" t="str">
        <f t="shared" si="22"/>
        <v/>
      </c>
      <c r="AY19" s="85" t="str">
        <f>IF(AX19="","",IF(R19="Refreshment Beverage",ROUND(SUM(AX19*Rates!K$19),4),ROUND(SUM(AX19*(Rates!J$8/100)),4)))</f>
        <v/>
      </c>
      <c r="AZ19" s="37" t="str">
        <f t="shared" si="39"/>
        <v/>
      </c>
      <c r="BA19" s="38" t="str">
        <f t="shared" si="44"/>
        <v/>
      </c>
      <c r="BC19" s="113"/>
      <c r="BD19" s="110"/>
      <c r="BE19" s="110"/>
      <c r="BF19" s="110"/>
      <c r="BG19" s="110"/>
    </row>
    <row r="20" spans="1:59" ht="15" customHeight="1" x14ac:dyDescent="0.2">
      <c r="A20" s="96"/>
      <c r="C20" s="86"/>
      <c r="D20" s="88"/>
      <c r="E20" s="88"/>
      <c r="F20" s="88"/>
      <c r="G20" s="88"/>
      <c r="H20" s="88"/>
      <c r="I20" s="74"/>
      <c r="J20" s="75"/>
      <c r="K20" s="76" t="str">
        <f t="shared" si="25"/>
        <v/>
      </c>
      <c r="L20" s="77" t="str">
        <f t="shared" si="26"/>
        <v/>
      </c>
      <c r="M20" s="78" t="str">
        <f t="shared" si="27"/>
        <v/>
      </c>
      <c r="N20" s="79" t="str">
        <f>IFERROR(IF(B:B="","",IF(R20="Beer",SUM(LOOKUP(2,1/(Rates!$B$3:$B$5&lt;=W20)/(Rates!$C$3:$C$5&gt;=W20),Rates!$D$3:$D$5)*(X20/100)*W20),IF(R20="Refreshment Beverage",SUM(LOOKUP(2,1/(Rates!$B$7:$B$11&lt;=W20)/(Rates!$C$7:$C$11&gt;=W20),Rates!$D$7:$D$11)*(X20/100)*W20)))),"")</f>
        <v/>
      </c>
      <c r="O20" s="79" t="str">
        <f t="shared" si="0"/>
        <v/>
      </c>
      <c r="P20" s="29"/>
      <c r="Q20" s="30" t="str">
        <f t="shared" si="1"/>
        <v/>
      </c>
      <c r="R20" s="63" t="str">
        <f t="shared" si="28"/>
        <v/>
      </c>
      <c r="S20" s="80" t="str">
        <f>IF(B20="","",IF(R20="Refreshment Beverage",VLOOKUP(VALUE(Q20),Rates!G$15:L$19,2,0),VLOOKUP(VALUE(Q20),Rates!G$4:L$12,2,0)))</f>
        <v/>
      </c>
      <c r="T20" s="80" t="str">
        <f t="shared" si="2"/>
        <v/>
      </c>
      <c r="U20" s="31" t="str">
        <f t="shared" si="3"/>
        <v/>
      </c>
      <c r="V20" s="80" t="str">
        <f t="shared" si="4"/>
        <v/>
      </c>
      <c r="W20" s="80" t="str">
        <f t="shared" si="5"/>
        <v/>
      </c>
      <c r="X20" s="32" t="str">
        <f t="shared" si="6"/>
        <v/>
      </c>
      <c r="Y20" s="33" t="str">
        <f>IF(B:B="","",IF(R20="Refreshment Beverage",VLOOKUP(Q20,Rates!G$15:L$19,6,0)*W20,VLOOKUP(Q20,Rates!G$4:L$12,6,0)*W20))</f>
        <v/>
      </c>
      <c r="Z20" s="33" t="str">
        <f t="shared" si="7"/>
        <v/>
      </c>
      <c r="AA20" s="33" t="str">
        <f t="shared" si="8"/>
        <v/>
      </c>
      <c r="AB20" s="81" t="str">
        <f>IF(B:B="","",IF(R20="Refreshment Beverage","",IF(AND(R20="Beer",Q20=0),SUM(LOOKUP(2,1/(Rates!$B$15:$B$18&lt;=W20)/(Rates!$C$15:$C$18&gt;=W20),Rates!$D$15:$D$18)*W20),VLOOKUP(VALUE(Q:Q),Rates!A:B,2,0)*W20)))</f>
        <v/>
      </c>
      <c r="AC20" s="81" t="str">
        <f>IF(B:B="","",IF(R20="Refreshment Beverage","",IF(AND(R20="Beer",Q20=0),SUM(LOOKUP(2,1/(Rates!$B$15:$B$18&lt;=W20)/(Rates!$C$15:$C$18&gt;=W20),Rates!$E$15:$E$18)*W20),VLOOKUP(VALUE(Q:Q),Rates!A:C,3,0)*W20)))</f>
        <v/>
      </c>
      <c r="AD20" s="82" t="str">
        <f>IFERROR(IF(B:B="","",IF(R20="Beer","",IF(VALUE(Q20)=0,VLOOKUP(VLOOKUP(B:B,#REF!,16,0),Rates!A:E,2,0),VLOOKUP(VALUE(Q20),Rates!A$31:B$34,2,0)*W20))),0)</f>
        <v/>
      </c>
      <c r="AE20" s="34" t="str">
        <f t="shared" si="9"/>
        <v/>
      </c>
      <c r="AF20" s="83" t="str">
        <f t="shared" si="10"/>
        <v/>
      </c>
      <c r="AG20" s="35" t="str">
        <f t="shared" si="11"/>
        <v/>
      </c>
      <c r="AH20" s="36" t="str">
        <f t="shared" si="12"/>
        <v/>
      </c>
      <c r="AI20" s="84" t="str">
        <f>IF(AE:AE="","",IF(R20="Refreshment Beverage",AK20*(Rates!J$19/100),ROUND(SUM(AH20*(Rates!$J$8/100)),4)))</f>
        <v/>
      </c>
      <c r="AJ20" s="37" t="str">
        <f t="shared" si="13"/>
        <v/>
      </c>
      <c r="AK20" s="38" t="str">
        <f t="shared" si="14"/>
        <v/>
      </c>
      <c r="AL20" s="34" t="str">
        <f t="shared" si="15"/>
        <v/>
      </c>
      <c r="AM20" s="83" t="str">
        <f>IF(AS20="","",IF(R20="Refreshment Beverage",ROUND(AS20*Rates!K$19,4),ROUND(AO20*(VLOOKUP(VALUE(Q20),Rates!G$4:L$12,3,0)),4)))</f>
        <v/>
      </c>
      <c r="AN20" s="39" t="str">
        <f>IF(AS20="","",IF(R20="Refreshment Beverage",AS20*(Rates!J$19/100),MAX(AM20,AB20)))</f>
        <v/>
      </c>
      <c r="AO20" s="40" t="str">
        <f t="shared" si="41"/>
        <v/>
      </c>
      <c r="AP20" s="40" t="str">
        <f t="shared" si="45"/>
        <v/>
      </c>
      <c r="AQ20" s="85" t="str">
        <f>IF(AS20="","",IF(R20="Refreshment Beverage",ROUND(SUM(VLOOKUP(Q:Q,Rates!G$15:L$19,3,0)*(AS20-Y20-Z20-AA20)),4),ROUND(SUM(Rates!$K$8*AS20),4)))</f>
        <v/>
      </c>
      <c r="AR20" s="84" t="str">
        <f t="shared" si="46"/>
        <v/>
      </c>
      <c r="AS20" s="38" t="str">
        <f t="shared" si="19"/>
        <v/>
      </c>
      <c r="AT20" s="34" t="str">
        <f t="shared" si="42"/>
        <v/>
      </c>
      <c r="AU20" s="83" t="str">
        <f>IF(AX20="","",IF(R20="Refreshment Beverage",ROUND((BA20-Y20-Z20-AA20)*VLOOKUP(VALUE(Q20),Rates!G$15:L$19,3,0),4),ROUND(AW20*(VLOOKUP(VALUE(Q20),Rates!G:L,3,0)),4)))</f>
        <v/>
      </c>
      <c r="AV20" s="39" t="str">
        <f t="shared" si="29"/>
        <v/>
      </c>
      <c r="AW20" s="40" t="str">
        <f t="shared" si="43"/>
        <v/>
      </c>
      <c r="AX20" s="36" t="str">
        <f t="shared" si="22"/>
        <v/>
      </c>
      <c r="AY20" s="85" t="str">
        <f>IF(AX20="","",IF(R20="Refreshment Beverage",ROUND(SUM(AX20*Rates!K$19),4),ROUND(SUM(AX20*(Rates!J$8/100)),4)))</f>
        <v/>
      </c>
      <c r="AZ20" s="37" t="str">
        <f t="shared" si="39"/>
        <v/>
      </c>
      <c r="BA20" s="38" t="str">
        <f t="shared" si="44"/>
        <v/>
      </c>
      <c r="BC20" s="113"/>
      <c r="BD20" s="110"/>
      <c r="BE20" s="110"/>
      <c r="BF20" s="110"/>
      <c r="BG20" s="110"/>
    </row>
    <row r="21" spans="1:59" ht="15" customHeight="1" x14ac:dyDescent="0.2">
      <c r="A21" s="96"/>
      <c r="C21" s="86"/>
      <c r="D21" s="88"/>
      <c r="E21" s="88"/>
      <c r="F21" s="88"/>
      <c r="G21" s="88"/>
      <c r="H21" s="88"/>
      <c r="I21" s="74"/>
      <c r="J21" s="75"/>
      <c r="K21" s="76" t="str">
        <f t="shared" si="25"/>
        <v/>
      </c>
      <c r="L21" s="77" t="str">
        <f t="shared" si="26"/>
        <v/>
      </c>
      <c r="M21" s="78" t="str">
        <f t="shared" si="27"/>
        <v/>
      </c>
      <c r="N21" s="79" t="str">
        <f>IFERROR(IF(B:B="","",IF(R21="Beer",SUM(LOOKUP(2,1/(Rates!$B$3:$B$5&lt;=W21)/(Rates!$C$3:$C$5&gt;=W21),Rates!$D$3:$D$5)*(X21/100)*W21),IF(R21="Refreshment Beverage",SUM(LOOKUP(2,1/(Rates!$B$7:$B$11&lt;=W21)/(Rates!$C$7:$C$11&gt;=W21),Rates!$D$7:$D$11)*(X21/100)*W21)))),"")</f>
        <v/>
      </c>
      <c r="O21" s="79" t="str">
        <f t="shared" si="0"/>
        <v/>
      </c>
      <c r="P21" s="29"/>
      <c r="Q21" s="30" t="str">
        <f t="shared" si="1"/>
        <v/>
      </c>
      <c r="R21" s="63" t="str">
        <f t="shared" si="28"/>
        <v/>
      </c>
      <c r="S21" s="80" t="str">
        <f>IF(B21="","",IF(R21="Refreshment Beverage",VLOOKUP(VALUE(Q21),Rates!G$15:L$19,2,0),VLOOKUP(VALUE(Q21),Rates!G$4:L$12,2,0)))</f>
        <v/>
      </c>
      <c r="T21" s="80" t="str">
        <f t="shared" si="2"/>
        <v/>
      </c>
      <c r="U21" s="31" t="str">
        <f t="shared" si="3"/>
        <v/>
      </c>
      <c r="V21" s="80" t="str">
        <f t="shared" si="4"/>
        <v/>
      </c>
      <c r="W21" s="80" t="str">
        <f t="shared" si="5"/>
        <v/>
      </c>
      <c r="X21" s="32" t="str">
        <f t="shared" si="6"/>
        <v/>
      </c>
      <c r="Y21" s="33" t="str">
        <f>IF(B:B="","",IF(R21="Refreshment Beverage",VLOOKUP(Q21,Rates!G$15:L$19,6,0)*W21,VLOOKUP(Q21,Rates!G$4:L$12,6,0)*W21))</f>
        <v/>
      </c>
      <c r="Z21" s="33" t="str">
        <f t="shared" si="7"/>
        <v/>
      </c>
      <c r="AA21" s="33" t="str">
        <f t="shared" si="8"/>
        <v/>
      </c>
      <c r="AB21" s="81" t="str">
        <f>IF(B:B="","",IF(R21="Refreshment Beverage","",IF(AND(R21="Beer",Q21=0),SUM(LOOKUP(2,1/(Rates!$B$15:$B$18&lt;=W21)/(Rates!$C$15:$C$18&gt;=W21),Rates!$D$15:$D$18)*W21),VLOOKUP(VALUE(Q:Q),Rates!A:B,2,0)*W21)))</f>
        <v/>
      </c>
      <c r="AC21" s="81" t="str">
        <f>IF(B:B="","",IF(R21="Refreshment Beverage","",IF(AND(R21="Beer",Q21=0),SUM(LOOKUP(2,1/(Rates!$B$15:$B$18&lt;=W21)/(Rates!$C$15:$C$18&gt;=W21),Rates!$E$15:$E$18)*W21),VLOOKUP(VALUE(Q:Q),Rates!A:C,3,0)*W21)))</f>
        <v/>
      </c>
      <c r="AD21" s="82" t="str">
        <f>IFERROR(IF(B:B="","",IF(R21="Beer","",IF(VALUE(Q21)=0,VLOOKUP(VLOOKUP(B:B,#REF!,16,0),Rates!A:E,2,0),VLOOKUP(VALUE(Q21),Rates!A$31:B$34,2,0)*W21))),0)</f>
        <v/>
      </c>
      <c r="AE21" s="34" t="str">
        <f t="shared" si="9"/>
        <v/>
      </c>
      <c r="AF21" s="83" t="str">
        <f t="shared" si="10"/>
        <v/>
      </c>
      <c r="AG21" s="35" t="str">
        <f t="shared" si="11"/>
        <v/>
      </c>
      <c r="AH21" s="36" t="str">
        <f t="shared" si="12"/>
        <v/>
      </c>
      <c r="AI21" s="84" t="str">
        <f>IF(AE:AE="","",IF(R21="Refreshment Beverage",AK21*(Rates!J$19/100),ROUND(SUM(AH21*(Rates!$J$8/100)),4)))</f>
        <v/>
      </c>
      <c r="AJ21" s="37" t="str">
        <f t="shared" si="13"/>
        <v/>
      </c>
      <c r="AK21" s="38" t="str">
        <f t="shared" si="14"/>
        <v/>
      </c>
      <c r="AL21" s="34" t="str">
        <f t="shared" si="15"/>
        <v/>
      </c>
      <c r="AM21" s="83" t="str">
        <f>IF(AS21="","",IF(R21="Refreshment Beverage",ROUND(AS21*Rates!K$19,4),ROUND(AO21*(VLOOKUP(VALUE(Q21),Rates!G$4:L$12,3,0)),4)))</f>
        <v/>
      </c>
      <c r="AN21" s="39" t="str">
        <f>IF(AS21="","",IF(R21="Refreshment Beverage",AS21*(Rates!J$19/100),MAX(AM21,AB21)))</f>
        <v/>
      </c>
      <c r="AO21" s="40" t="str">
        <f t="shared" si="41"/>
        <v/>
      </c>
      <c r="AP21" s="40" t="str">
        <f t="shared" si="45"/>
        <v/>
      </c>
      <c r="AQ21" s="85" t="str">
        <f>IF(AS21="","",IF(R21="Refreshment Beverage",ROUND(SUM(VLOOKUP(Q:Q,Rates!G$15:L$19,3,0)*(AS21-Y21-Z21-AA21)),4),ROUND(SUM(Rates!$K$8*AS21),4)))</f>
        <v/>
      </c>
      <c r="AR21" s="84" t="str">
        <f t="shared" si="46"/>
        <v/>
      </c>
      <c r="AS21" s="38" t="str">
        <f t="shared" si="19"/>
        <v/>
      </c>
      <c r="AT21" s="34" t="str">
        <f t="shared" si="42"/>
        <v/>
      </c>
      <c r="AU21" s="83" t="str">
        <f>IF(AX21="","",IF(R21="Refreshment Beverage",ROUND((BA21-Y21-Z21-AA21)*VLOOKUP(VALUE(Q21),Rates!G$15:L$19,3,0),4),ROUND(AW21*(VLOOKUP(VALUE(Q21),Rates!G:L,3,0)),4)))</f>
        <v/>
      </c>
      <c r="AV21" s="39" t="str">
        <f t="shared" si="29"/>
        <v/>
      </c>
      <c r="AW21" s="40" t="str">
        <f t="shared" si="43"/>
        <v/>
      </c>
      <c r="AX21" s="36" t="str">
        <f t="shared" si="22"/>
        <v/>
      </c>
      <c r="AY21" s="85" t="str">
        <f>IF(AX21="","",IF(R21="Refreshment Beverage",ROUND(SUM(AX21*Rates!K$19),4),ROUND(SUM(AX21*(Rates!J$8/100)),4)))</f>
        <v/>
      </c>
      <c r="AZ21" s="37" t="str">
        <f t="shared" si="39"/>
        <v/>
      </c>
      <c r="BA21" s="38" t="str">
        <f t="shared" si="44"/>
        <v/>
      </c>
      <c r="BC21" s="113"/>
      <c r="BD21" s="110"/>
      <c r="BE21" s="110"/>
      <c r="BF21" s="110"/>
      <c r="BG21" s="110"/>
    </row>
    <row r="22" spans="1:59" ht="15" customHeight="1" x14ac:dyDescent="0.2">
      <c r="A22" s="96"/>
      <c r="C22" s="86"/>
      <c r="D22" s="88"/>
      <c r="E22" s="88"/>
      <c r="F22" s="88"/>
      <c r="G22" s="88"/>
      <c r="H22" s="88"/>
      <c r="I22" s="74"/>
      <c r="J22" s="75"/>
      <c r="K22" s="76" t="str">
        <f t="shared" si="25"/>
        <v/>
      </c>
      <c r="L22" s="77" t="str">
        <f t="shared" si="26"/>
        <v/>
      </c>
      <c r="M22" s="78" t="str">
        <f t="shared" si="27"/>
        <v/>
      </c>
      <c r="N22" s="79" t="str">
        <f>IFERROR(IF(B:B="","",IF(R22="Beer",SUM(LOOKUP(2,1/(Rates!$B$3:$B$5&lt;=W22)/(Rates!$C$3:$C$5&gt;=W22),Rates!$D$3:$D$5)*(X22/100)*W22),IF(R22="Refreshment Beverage",SUM(LOOKUP(2,1/(Rates!$B$7:$B$11&lt;=W22)/(Rates!$C$7:$C$11&gt;=W22),Rates!$D$7:$D$11)*(X22/100)*W22)))),"")</f>
        <v/>
      </c>
      <c r="O22" s="79" t="str">
        <f t="shared" si="0"/>
        <v/>
      </c>
      <c r="P22" s="29"/>
      <c r="Q22" s="30" t="str">
        <f t="shared" si="1"/>
        <v/>
      </c>
      <c r="R22" s="63" t="str">
        <f t="shared" si="28"/>
        <v/>
      </c>
      <c r="S22" s="80" t="str">
        <f>IF(B22="","",IF(R22="Refreshment Beverage",VLOOKUP(VALUE(Q22),Rates!G$15:L$19,2,0),VLOOKUP(VALUE(Q22),Rates!G$4:L$12,2,0)))</f>
        <v/>
      </c>
      <c r="T22" s="80" t="str">
        <f t="shared" si="2"/>
        <v/>
      </c>
      <c r="U22" s="31" t="str">
        <f t="shared" si="3"/>
        <v/>
      </c>
      <c r="V22" s="80" t="str">
        <f t="shared" si="4"/>
        <v/>
      </c>
      <c r="W22" s="80" t="str">
        <f t="shared" si="5"/>
        <v/>
      </c>
      <c r="X22" s="32" t="str">
        <f t="shared" si="6"/>
        <v/>
      </c>
      <c r="Y22" s="33" t="str">
        <f>IF(B:B="","",IF(R22="Refreshment Beverage",VLOOKUP(Q22,Rates!G$15:L$19,6,0)*W22,VLOOKUP(Q22,Rates!G$4:L$12,6,0)*W22))</f>
        <v/>
      </c>
      <c r="Z22" s="33" t="str">
        <f t="shared" si="7"/>
        <v/>
      </c>
      <c r="AA22" s="33" t="str">
        <f t="shared" si="8"/>
        <v/>
      </c>
      <c r="AB22" s="81" t="str">
        <f>IF(B:B="","",IF(R22="Refreshment Beverage","",IF(AND(R22="Beer",Q22=0),SUM(LOOKUP(2,1/(Rates!$B$15:$B$18&lt;=W22)/(Rates!$C$15:$C$18&gt;=W22),Rates!$D$15:$D$18)*W22),VLOOKUP(VALUE(Q:Q),Rates!A:B,2,0)*W22)))</f>
        <v/>
      </c>
      <c r="AC22" s="81" t="str">
        <f>IF(B:B="","",IF(R22="Refreshment Beverage","",IF(AND(R22="Beer",Q22=0),SUM(LOOKUP(2,1/(Rates!$B$15:$B$18&lt;=W22)/(Rates!$C$15:$C$18&gt;=W22),Rates!$E$15:$E$18)*W22),VLOOKUP(VALUE(Q:Q),Rates!A:C,3,0)*W22)))</f>
        <v/>
      </c>
      <c r="AD22" s="82" t="str">
        <f>IFERROR(IF(B:B="","",IF(R22="Beer","",IF(VALUE(Q22)=0,VLOOKUP(VLOOKUP(B:B,#REF!,16,0),Rates!A:E,2,0),VLOOKUP(VALUE(Q22),Rates!A$31:B$34,2,0)*W22))),0)</f>
        <v/>
      </c>
      <c r="AE22" s="34" t="str">
        <f t="shared" si="9"/>
        <v/>
      </c>
      <c r="AF22" s="83" t="str">
        <f t="shared" si="10"/>
        <v/>
      </c>
      <c r="AG22" s="35" t="str">
        <f t="shared" si="11"/>
        <v/>
      </c>
      <c r="AH22" s="36" t="str">
        <f t="shared" si="12"/>
        <v/>
      </c>
      <c r="AI22" s="84" t="str">
        <f>IF(AE:AE="","",IF(R22="Refreshment Beverage",AK22*(Rates!J$19/100),ROUND(SUM(AH22*(Rates!$J$8/100)),4)))</f>
        <v/>
      </c>
      <c r="AJ22" s="37" t="str">
        <f t="shared" si="13"/>
        <v/>
      </c>
      <c r="AK22" s="38" t="str">
        <f t="shared" si="14"/>
        <v/>
      </c>
      <c r="AL22" s="34" t="str">
        <f t="shared" si="15"/>
        <v/>
      </c>
      <c r="AM22" s="83" t="str">
        <f>IF(AS22="","",IF(R22="Refreshment Beverage",ROUND(AS22*Rates!K$19,4),ROUND(AO22*(VLOOKUP(VALUE(Q22),Rates!G$4:L$12,3,0)),4)))</f>
        <v/>
      </c>
      <c r="AN22" s="39" t="str">
        <f>IF(AS22="","",IF(R22="Refreshment Beverage",AS22*(Rates!J$19/100),MAX(AM22,AB22)))</f>
        <v/>
      </c>
      <c r="AO22" s="40" t="str">
        <f t="shared" si="41"/>
        <v/>
      </c>
      <c r="AP22" s="40" t="str">
        <f t="shared" si="45"/>
        <v/>
      </c>
      <c r="AQ22" s="85" t="str">
        <f>IF(AS22="","",IF(R22="Refreshment Beverage",ROUND(SUM(VLOOKUP(Q:Q,Rates!G$15:L$19,3,0)*(AS22-Y22-Z22-AA22)),4),ROUND(SUM(Rates!$K$8*AS22),4)))</f>
        <v/>
      </c>
      <c r="AR22" s="84" t="str">
        <f t="shared" si="46"/>
        <v/>
      </c>
      <c r="AS22" s="38" t="str">
        <f t="shared" si="19"/>
        <v/>
      </c>
      <c r="AT22" s="34" t="str">
        <f t="shared" si="42"/>
        <v/>
      </c>
      <c r="AU22" s="83" t="str">
        <f>IF(AX22="","",IF(R22="Refreshment Beverage",ROUND((BA22-Y22-Z22-AA22)*VLOOKUP(VALUE(Q22),Rates!G$15:L$19,3,0),4),ROUND(AW22*(VLOOKUP(VALUE(Q22),Rates!G:L,3,0)),4)))</f>
        <v/>
      </c>
      <c r="AV22" s="39" t="str">
        <f t="shared" si="29"/>
        <v/>
      </c>
      <c r="AW22" s="40" t="str">
        <f t="shared" si="43"/>
        <v/>
      </c>
      <c r="AX22" s="36" t="str">
        <f t="shared" si="22"/>
        <v/>
      </c>
      <c r="AY22" s="85" t="str">
        <f>IF(AX22="","",IF(R22="Refreshment Beverage",ROUND(SUM(AX22*Rates!K$19),4),ROUND(SUM(AX22*(Rates!J$8/100)),4)))</f>
        <v/>
      </c>
      <c r="AZ22" s="37" t="str">
        <f t="shared" si="39"/>
        <v/>
      </c>
      <c r="BA22" s="38" t="str">
        <f t="shared" si="44"/>
        <v/>
      </c>
      <c r="BC22" s="113"/>
      <c r="BD22" s="110"/>
      <c r="BE22" s="110"/>
      <c r="BF22" s="110"/>
      <c r="BG22" s="110"/>
    </row>
    <row r="23" spans="1:59" ht="15" customHeight="1" x14ac:dyDescent="0.2">
      <c r="A23" s="96"/>
      <c r="C23" s="86"/>
      <c r="D23" s="88"/>
      <c r="E23" s="88"/>
      <c r="F23" s="88"/>
      <c r="G23" s="88"/>
      <c r="H23" s="88"/>
      <c r="I23" s="42"/>
      <c r="J23" s="75"/>
      <c r="K23" s="76" t="str">
        <f t="shared" si="25"/>
        <v/>
      </c>
      <c r="L23" s="77" t="str">
        <f t="shared" si="26"/>
        <v/>
      </c>
      <c r="M23" s="78" t="str">
        <f t="shared" si="27"/>
        <v/>
      </c>
      <c r="N23" s="79" t="str">
        <f>IFERROR(IF(B:B="","",IF(R23="Beer",SUM(LOOKUP(2,1/(Rates!$B$3:$B$5&lt;=W23)/(Rates!$C$3:$C$5&gt;=W23),Rates!$D$3:$D$5)*(X23/100)*W23),IF(R23="Refreshment Beverage",SUM(LOOKUP(2,1/(Rates!$B$7:$B$11&lt;=W23)/(Rates!$C$7:$C$11&gt;=W23),Rates!$D$7:$D$11)*(X23/100)*W23)))),"")</f>
        <v/>
      </c>
      <c r="O23" s="79" t="str">
        <f t="shared" si="0"/>
        <v/>
      </c>
      <c r="P23" s="29"/>
      <c r="Q23" s="30" t="str">
        <f t="shared" si="1"/>
        <v/>
      </c>
      <c r="R23" s="63" t="str">
        <f t="shared" si="28"/>
        <v/>
      </c>
      <c r="S23" s="80" t="str">
        <f>IF(B23="","",IF(R23="Refreshment Beverage",VLOOKUP(VALUE(Q23),Rates!G$15:L$19,2,0),VLOOKUP(VALUE(Q23),Rates!G$4:L$12,2,0)))</f>
        <v/>
      </c>
      <c r="T23" s="80" t="str">
        <f t="shared" si="2"/>
        <v/>
      </c>
      <c r="U23" s="31" t="str">
        <f t="shared" si="3"/>
        <v/>
      </c>
      <c r="V23" s="80" t="str">
        <f t="shared" si="4"/>
        <v/>
      </c>
      <c r="W23" s="80" t="str">
        <f t="shared" si="5"/>
        <v/>
      </c>
      <c r="X23" s="32" t="str">
        <f t="shared" si="6"/>
        <v/>
      </c>
      <c r="Y23" s="33" t="str">
        <f>IF(B:B="","",IF(R23="Refreshment Beverage",VLOOKUP(Q23,Rates!G$15:L$19,6,0)*W23,VLOOKUP(Q23,Rates!G$4:L$12,6,0)*W23))</f>
        <v/>
      </c>
      <c r="Z23" s="33" t="str">
        <f t="shared" si="7"/>
        <v/>
      </c>
      <c r="AA23" s="33" t="str">
        <f t="shared" si="8"/>
        <v/>
      </c>
      <c r="AB23" s="81" t="str">
        <f>IF(B:B="","",IF(R23="Refreshment Beverage","",IF(AND(R23="Beer",Q23=0),SUM(LOOKUP(2,1/(Rates!$B$15:$B$18&lt;=W23)/(Rates!$C$15:$C$18&gt;=W23),Rates!$D$15:$D$18)*W23),VLOOKUP(VALUE(Q:Q),Rates!A:B,2,0)*W23)))</f>
        <v/>
      </c>
      <c r="AC23" s="81" t="str">
        <f>IF(B:B="","",IF(R23="Refreshment Beverage","",IF(AND(R23="Beer",Q23=0),SUM(LOOKUP(2,1/(Rates!$B$15:$B$18&lt;=W23)/(Rates!$C$15:$C$18&gt;=W23),Rates!$E$15:$E$18)*W23),VLOOKUP(VALUE(Q:Q),Rates!A:C,3,0)*W23)))</f>
        <v/>
      </c>
      <c r="AD23" s="82" t="str">
        <f>IFERROR(IF(B:B="","",IF(R23="Beer","",IF(VALUE(Q23)=0,VLOOKUP(VLOOKUP(B:B,#REF!,16,0),Rates!A:E,2,0),VLOOKUP(VALUE(Q23),Rates!A$31:B$34,2,0)*W23))),0)</f>
        <v/>
      </c>
      <c r="AE23" s="34" t="str">
        <f t="shared" si="9"/>
        <v/>
      </c>
      <c r="AF23" s="83" t="str">
        <f t="shared" si="10"/>
        <v/>
      </c>
      <c r="AG23" s="35" t="str">
        <f t="shared" si="11"/>
        <v/>
      </c>
      <c r="AH23" s="36" t="str">
        <f t="shared" si="12"/>
        <v/>
      </c>
      <c r="AI23" s="84" t="str">
        <f>IF(AE:AE="","",IF(R23="Refreshment Beverage",AK23*(Rates!J$19/100),ROUND(SUM(AH23*(Rates!$J$8/100)),4)))</f>
        <v/>
      </c>
      <c r="AJ23" s="37" t="str">
        <f t="shared" si="13"/>
        <v/>
      </c>
      <c r="AK23" s="38" t="str">
        <f t="shared" si="14"/>
        <v/>
      </c>
      <c r="AL23" s="34" t="str">
        <f t="shared" si="15"/>
        <v/>
      </c>
      <c r="AM23" s="83" t="str">
        <f>IF(AS23="","",IF(R23="Refreshment Beverage",ROUND(AS23*Rates!K$19,4),ROUND(AO23*(VLOOKUP(VALUE(Q23),Rates!G$4:L$12,3,0)),4)))</f>
        <v/>
      </c>
      <c r="AN23" s="39" t="str">
        <f>IF(AS23="","",IF(R23="Refreshment Beverage",AS23*(Rates!J$19/100),MAX(AM23,AB23)))</f>
        <v/>
      </c>
      <c r="AO23" s="40" t="str">
        <f t="shared" si="41"/>
        <v/>
      </c>
      <c r="AP23" s="40" t="str">
        <f>IF(AS23="","",IF(R23="Refreshment Beverage",ROUND(AS23-AN23,2),ROUND(SUM(AS23-AR23),2)))</f>
        <v/>
      </c>
      <c r="AQ23" s="85" t="str">
        <f>IF(AS23="","",IF(R23="Refreshment Beverage",ROUND(SUM(VLOOKUP(Q:Q,Rates!G$15:L$19,3,0)*(AS23-Y23-Z23-AA23)),4),ROUND(SUM(Rates!$K$8*AS23),4)))</f>
        <v/>
      </c>
      <c r="AR23" s="84" t="str">
        <f t="shared" si="46"/>
        <v/>
      </c>
      <c r="AS23" s="38" t="str">
        <f t="shared" si="19"/>
        <v/>
      </c>
      <c r="AT23" s="34" t="str">
        <f t="shared" si="42"/>
        <v/>
      </c>
      <c r="AU23" s="83" t="str">
        <f>IF(AX23="","",IF(R23="Refreshment Beverage",ROUND((BA23-Y23-Z23-AA23)*VLOOKUP(VALUE(Q23),Rates!G$15:L$19,3,0),4),ROUND(AW23*(VLOOKUP(VALUE(Q23),Rates!G:L,3,0)),4)))</f>
        <v/>
      </c>
      <c r="AV23" s="39" t="str">
        <f t="shared" si="29"/>
        <v/>
      </c>
      <c r="AW23" s="40" t="str">
        <f>IF(AX23="","",IF(R23="Refreshment Beverage",SUM(BA23-AV23-Y23-Z23-AA23),ROUND(SUM(BA23-AZ23-Y23-Z23-AA23),4)))</f>
        <v/>
      </c>
      <c r="AX23" s="36" t="str">
        <f t="shared" si="22"/>
        <v/>
      </c>
      <c r="AY23" s="85" t="str">
        <f>IF(AX23="","",IF(R23="Refreshment Beverage",ROUND(SUM(AX23*Rates!K$19),4),ROUND(SUM(AX23*(Rates!J$8/100)),4)))</f>
        <v/>
      </c>
      <c r="AZ23" s="37" t="str">
        <f t="shared" si="39"/>
        <v/>
      </c>
      <c r="BA23" s="38" t="str">
        <f>IF(AX23="","",SUM(AX23+AZ23))</f>
        <v/>
      </c>
      <c r="BC23" s="113"/>
      <c r="BD23" s="110"/>
      <c r="BE23" s="110"/>
      <c r="BF23" s="110"/>
      <c r="BG23" s="110"/>
    </row>
    <row r="24" spans="1:59" ht="15" customHeight="1" x14ac:dyDescent="0.2">
      <c r="A24" s="96"/>
      <c r="B24" s="87"/>
      <c r="C24" s="86"/>
      <c r="D24" s="88"/>
      <c r="E24" s="88"/>
      <c r="F24" s="88"/>
      <c r="G24" s="88"/>
      <c r="H24" s="88"/>
      <c r="I24" s="74"/>
      <c r="J24" s="75"/>
      <c r="K24" s="76" t="str">
        <f t="shared" si="25"/>
        <v/>
      </c>
      <c r="L24" s="77" t="str">
        <f t="shared" si="26"/>
        <v/>
      </c>
      <c r="M24" s="78" t="str">
        <f t="shared" si="27"/>
        <v/>
      </c>
      <c r="N24" s="79" t="str">
        <f>IFERROR(IF(B:B="","",IF(R24="Beer",SUM(LOOKUP(2,1/(Rates!$B$3:$B$5&lt;=W24)/(Rates!$C$3:$C$5&gt;=W24),Rates!$D$3:$D$5)*(X24/100)*W24),IF(R24="Refreshment Beverage",SUM(LOOKUP(2,1/(Rates!$B$7:$B$11&lt;=W24)/(Rates!$C$7:$C$11&gt;=W24),Rates!$D$7:$D$11)*(X24/100)*W24)))),"")</f>
        <v/>
      </c>
      <c r="O24" s="79" t="str">
        <f t="shared" si="0"/>
        <v/>
      </c>
      <c r="P24" s="29"/>
      <c r="Q24" s="30" t="str">
        <f t="shared" si="1"/>
        <v/>
      </c>
      <c r="R24" s="63" t="str">
        <f t="shared" si="28"/>
        <v/>
      </c>
      <c r="S24" s="80" t="str">
        <f>IF(B24="","",IF(R24="Refreshment Beverage",VLOOKUP(VALUE(Q24),Rates!G$15:L$19,2,0),VLOOKUP(VALUE(Q24),Rates!G$4:L$12,2,0)))</f>
        <v/>
      </c>
      <c r="T24" s="80" t="str">
        <f t="shared" si="2"/>
        <v/>
      </c>
      <c r="U24" s="31" t="str">
        <f t="shared" si="3"/>
        <v/>
      </c>
      <c r="V24" s="80" t="str">
        <f t="shared" si="4"/>
        <v/>
      </c>
      <c r="W24" s="80" t="str">
        <f t="shared" si="5"/>
        <v/>
      </c>
      <c r="X24" s="32" t="str">
        <f t="shared" si="6"/>
        <v/>
      </c>
      <c r="Y24" s="33" t="str">
        <f>IF(B:B="","",IF(R24="Refreshment Beverage",VLOOKUP(Q24,Rates!G$15:L$19,6,0)*W24,VLOOKUP(Q24,Rates!G$4:L$12,6,0)*W24))</f>
        <v/>
      </c>
      <c r="Z24" s="33" t="str">
        <f t="shared" si="7"/>
        <v/>
      </c>
      <c r="AA24" s="33" t="str">
        <f t="shared" si="8"/>
        <v/>
      </c>
      <c r="AB24" s="81" t="str">
        <f>IF(B:B="","",IF(R24="Refreshment Beverage","",IF(AND(R24="Beer",Q24=0),SUM(LOOKUP(2,1/(Rates!$B$15:$B$18&lt;=W24)/(Rates!$C$15:$C$18&gt;=W24),Rates!$D$15:$D$18)*W24),VLOOKUP(VALUE(Q:Q),Rates!A:B,2,0)*W24)))</f>
        <v/>
      </c>
      <c r="AC24" s="81" t="str">
        <f>IF(B:B="","",IF(R24="Refreshment Beverage","",IF(AND(R24="Beer",Q24=0),SUM(LOOKUP(2,1/(Rates!$B$15:$B$18&lt;=W24)/(Rates!$C$15:$C$18&gt;=W24),Rates!$E$15:$E$18)*W24),VLOOKUP(VALUE(Q:Q),Rates!A:C,3,0)*W24)))</f>
        <v/>
      </c>
      <c r="AD24" s="82" t="str">
        <f>IFERROR(IF(B:B="","",IF(R24="Beer","",IF(VALUE(Q24)=0,VLOOKUP(VLOOKUP(B:B,#REF!,16,0),Rates!A:E,2,0),VLOOKUP(VALUE(Q24),Rates!A$31:B$34,2,0)*W24))),0)</f>
        <v/>
      </c>
      <c r="AE24" s="34" t="str">
        <f t="shared" si="9"/>
        <v/>
      </c>
      <c r="AF24" s="83" t="str">
        <f t="shared" si="10"/>
        <v/>
      </c>
      <c r="AG24" s="35" t="str">
        <f t="shared" si="11"/>
        <v/>
      </c>
      <c r="AH24" s="36" t="str">
        <f t="shared" si="12"/>
        <v/>
      </c>
      <c r="AI24" s="84" t="str">
        <f>IF(AE:AE="","",IF(R24="Refreshment Beverage",AK24*(Rates!J$19/100),ROUND(SUM(AH24*(Rates!$J$8/100)),4)))</f>
        <v/>
      </c>
      <c r="AJ24" s="37" t="str">
        <f t="shared" si="13"/>
        <v/>
      </c>
      <c r="AK24" s="38" t="str">
        <f t="shared" si="14"/>
        <v/>
      </c>
      <c r="AL24" s="34" t="str">
        <f t="shared" si="15"/>
        <v/>
      </c>
      <c r="AM24" s="83" t="str">
        <f>IF(AS24="","",IF(R24="Refreshment Beverage",ROUND(AS24*Rates!K$19,4),ROUND(AO24*(VLOOKUP(VALUE(Q24),Rates!G$4:L$12,3,0)),4)))</f>
        <v/>
      </c>
      <c r="AN24" s="39" t="str">
        <f>IF(AS24="","",IF(R24="Refreshment Beverage",AS24*(Rates!J$19/100),MAX(AM24,AB24)))</f>
        <v/>
      </c>
      <c r="AO24" s="40" t="str">
        <f t="shared" si="41"/>
        <v/>
      </c>
      <c r="AP24" s="40" t="str">
        <f t="shared" si="45"/>
        <v/>
      </c>
      <c r="AQ24" s="85" t="str">
        <f>IF(AS24="","",IF(R24="Refreshment Beverage",ROUND(SUM(VLOOKUP(Q:Q,Rates!G$15:L$19,3,0)*(AS24-Y24-Z24-AA24)),4),ROUND(SUM(Rates!$K$8*AS24),4)))</f>
        <v/>
      </c>
      <c r="AR24" s="84" t="str">
        <f t="shared" si="46"/>
        <v/>
      </c>
      <c r="AS24" s="38" t="str">
        <f t="shared" si="19"/>
        <v/>
      </c>
      <c r="AT24" s="34" t="str">
        <f t="shared" si="42"/>
        <v/>
      </c>
      <c r="AU24" s="83" t="str">
        <f>IF(AX24="","",IF(R24="Refreshment Beverage",ROUND((BA24-Y24-Z24-AA24)*VLOOKUP(VALUE(Q24),Rates!G$15:L$19,3,0),4),ROUND(AW24*(VLOOKUP(VALUE(Q24),Rates!G:L,3,0)),4)))</f>
        <v/>
      </c>
      <c r="AV24" s="39" t="str">
        <f t="shared" si="29"/>
        <v/>
      </c>
      <c r="AW24" s="40" t="str">
        <f t="shared" si="43"/>
        <v/>
      </c>
      <c r="AX24" s="36" t="str">
        <f t="shared" si="22"/>
        <v/>
      </c>
      <c r="AY24" s="85" t="str">
        <f>IF(AX24="","",IF(R24="Refreshment Beverage",ROUND(SUM(AX24*Rates!K$19),4),ROUND(SUM(AX24*(Rates!J$8/100)),4)))</f>
        <v/>
      </c>
      <c r="AZ24" s="37" t="str">
        <f t="shared" si="39"/>
        <v/>
      </c>
      <c r="BA24" s="38" t="str">
        <f t="shared" si="44"/>
        <v/>
      </c>
      <c r="BC24" s="113"/>
      <c r="BD24" s="110"/>
      <c r="BE24" s="110"/>
      <c r="BF24" s="110"/>
      <c r="BG24" s="110"/>
    </row>
    <row r="25" spans="1:59" ht="15" customHeight="1" x14ac:dyDescent="0.2">
      <c r="A25" s="96"/>
      <c r="C25" s="86"/>
      <c r="D25" s="88"/>
      <c r="E25" s="88"/>
      <c r="F25" s="88"/>
      <c r="G25" s="88"/>
      <c r="H25" s="88"/>
      <c r="I25" s="74"/>
      <c r="J25" s="75"/>
      <c r="K25" s="76" t="str">
        <f t="shared" si="25"/>
        <v/>
      </c>
      <c r="L25" s="77" t="str">
        <f t="shared" si="26"/>
        <v/>
      </c>
      <c r="M25" s="78" t="str">
        <f t="shared" si="27"/>
        <v/>
      </c>
      <c r="N25" s="79" t="str">
        <f>IFERROR(IF(B:B="","",IF(R25="Beer",SUM(LOOKUP(2,1/(Rates!$B$3:$B$5&lt;=W25)/(Rates!$C$3:$C$5&gt;=W25),Rates!$D$3:$D$5)*(X25/100)*W25),IF(R25="Refreshment Beverage",SUM(LOOKUP(2,1/(Rates!$B$7:$B$11&lt;=W25)/(Rates!$C$7:$C$11&gt;=W25),Rates!$D$7:$D$11)*(X25/100)*W25)))),"")</f>
        <v/>
      </c>
      <c r="O25" s="79" t="str">
        <f t="shared" si="0"/>
        <v/>
      </c>
      <c r="P25" s="29"/>
      <c r="Q25" s="30" t="str">
        <f t="shared" si="1"/>
        <v/>
      </c>
      <c r="R25" s="63" t="str">
        <f t="shared" si="28"/>
        <v/>
      </c>
      <c r="S25" s="80" t="str">
        <f>IF(B25="","",IF(R25="Refreshment Beverage",VLOOKUP(VALUE(Q25),Rates!G$15:L$19,2,0),VLOOKUP(VALUE(Q25),Rates!G$4:L$12,2,0)))</f>
        <v/>
      </c>
      <c r="T25" s="80" t="str">
        <f t="shared" si="2"/>
        <v/>
      </c>
      <c r="U25" s="31" t="str">
        <f>IF(B:B="","",SUM(W25/V25))</f>
        <v/>
      </c>
      <c r="V25" s="80" t="str">
        <f t="shared" si="4"/>
        <v/>
      </c>
      <c r="W25" s="80" t="str">
        <f t="shared" si="5"/>
        <v/>
      </c>
      <c r="X25" s="32" t="str">
        <f t="shared" si="6"/>
        <v/>
      </c>
      <c r="Y25" s="33" t="str">
        <f>IF(B:B="","",IF(R25="Refreshment Beverage",VLOOKUP(Q25,Rates!G$15:L$19,6,0)*W25,VLOOKUP(Q25,Rates!G$4:L$12,6,0)*W25))</f>
        <v/>
      </c>
      <c r="Z25" s="33" t="str">
        <f t="shared" si="7"/>
        <v/>
      </c>
      <c r="AA25" s="33" t="str">
        <f t="shared" si="8"/>
        <v/>
      </c>
      <c r="AB25" s="81" t="str">
        <f>IF(B:B="","",IF(R25="Refreshment Beverage","",IF(AND(R25="Beer",Q25=0),SUM(LOOKUP(2,1/(Rates!$B$15:$B$18&lt;=W25)/(Rates!$C$15:$C$18&gt;=W25),Rates!$D$15:$D$18)*W25),VLOOKUP(VALUE(Q:Q),Rates!A:B,2,0)*W25)))</f>
        <v/>
      </c>
      <c r="AC25" s="81" t="str">
        <f>IF(B:B="","",IF(R25="Refreshment Beverage","",IF(AND(R25="Beer",Q25=0),SUM(LOOKUP(2,1/(Rates!$B$15:$B$18&lt;=W25)/(Rates!$C$15:$C$18&gt;=W25),Rates!$E$15:$E$18)*W25),VLOOKUP(VALUE(Q:Q),Rates!A:C,3,0)*W25)))</f>
        <v/>
      </c>
      <c r="AD25" s="82" t="str">
        <f>IFERROR(IF(B:B="","",IF(R25="Beer","",IF(VALUE(Q25)=0,VLOOKUP(VLOOKUP(B:B,#REF!,16,0),Rates!A:E,2,0),VLOOKUP(VALUE(Q25),Rates!A$31:B$34,2,0)*W25))),0)</f>
        <v/>
      </c>
      <c r="AE25" s="34" t="str">
        <f t="shared" si="9"/>
        <v/>
      </c>
      <c r="AF25" s="83" t="str">
        <f t="shared" si="10"/>
        <v/>
      </c>
      <c r="AG25" s="35" t="str">
        <f t="shared" si="11"/>
        <v/>
      </c>
      <c r="AH25" s="36" t="str">
        <f t="shared" si="12"/>
        <v/>
      </c>
      <c r="AI25" s="84" t="str">
        <f>IF(AE:AE="","",IF(R25="Refreshment Beverage",AK25*(Rates!J$19/100),ROUND(SUM(AH25*(Rates!$J$8/100)),4)))</f>
        <v/>
      </c>
      <c r="AJ25" s="37" t="str">
        <f t="shared" si="13"/>
        <v/>
      </c>
      <c r="AK25" s="38" t="str">
        <f t="shared" si="14"/>
        <v/>
      </c>
      <c r="AL25" s="34" t="str">
        <f t="shared" si="15"/>
        <v/>
      </c>
      <c r="AM25" s="83" t="str">
        <f>IF(AS25="","",IF(R25="Refreshment Beverage",ROUND(AS25*Rates!K$19,4),ROUND(AO25*(VLOOKUP(VALUE(Q25),Rates!G$4:L$12,3,0)),4)))</f>
        <v/>
      </c>
      <c r="AN25" s="39" t="str">
        <f>IF(AS25="","",IF(R25="Refreshment Beverage",AS25*(Rates!J$19/100),MAX(AM25,AB25)))</f>
        <v/>
      </c>
      <c r="AO25" s="40" t="str">
        <f t="shared" si="41"/>
        <v/>
      </c>
      <c r="AP25" s="40" t="str">
        <f t="shared" si="45"/>
        <v/>
      </c>
      <c r="AQ25" s="85" t="str">
        <f>IF(AS25="","",IF(R25="Refreshment Beverage",ROUND(SUM(VLOOKUP(Q:Q,Rates!G$15:L$19,3,0)*(AS25-Y25-Z25-AA25)),4),ROUND(SUM(Rates!$K$8*AS25),4)))</f>
        <v/>
      </c>
      <c r="AR25" s="84" t="str">
        <f t="shared" si="46"/>
        <v/>
      </c>
      <c r="AS25" s="38" t="str">
        <f t="shared" si="19"/>
        <v/>
      </c>
      <c r="AT25" s="34" t="str">
        <f t="shared" si="42"/>
        <v/>
      </c>
      <c r="AU25" s="83" t="str">
        <f>IF(AX25="","",IF(R25="Refreshment Beverage",ROUND((BA25-Y25-Z25-AA25)*VLOOKUP(VALUE(Q25),Rates!G$15:L$19,3,0),4),ROUND(AW25*(VLOOKUP(VALUE(Q25),Rates!G:L,3,0)),4)))</f>
        <v/>
      </c>
      <c r="AV25" s="39" t="str">
        <f t="shared" si="29"/>
        <v/>
      </c>
      <c r="AW25" s="40" t="str">
        <f t="shared" si="43"/>
        <v/>
      </c>
      <c r="AX25" s="36" t="str">
        <f t="shared" si="22"/>
        <v/>
      </c>
      <c r="AY25" s="85" t="str">
        <f>IF(AX25="","",IF(R25="Refreshment Beverage",ROUND(SUM(AX25*Rates!K$19),4),ROUND(SUM(AX25*(Rates!J$8/100)),4)))</f>
        <v/>
      </c>
      <c r="AZ25" s="37" t="str">
        <f t="shared" si="39"/>
        <v/>
      </c>
      <c r="BA25" s="38" t="str">
        <f t="shared" si="44"/>
        <v/>
      </c>
      <c r="BC25" s="113"/>
      <c r="BD25" s="100"/>
      <c r="BE25" s="100"/>
      <c r="BF25" s="100"/>
      <c r="BG25" s="100"/>
    </row>
    <row r="26" spans="1:59" ht="12.75" customHeight="1" x14ac:dyDescent="0.2">
      <c r="A26" s="144"/>
      <c r="B26" s="141"/>
      <c r="C26" s="141"/>
      <c r="D26" s="142"/>
      <c r="E26" s="142"/>
      <c r="F26" s="142"/>
      <c r="G26" s="142"/>
      <c r="H26" s="142"/>
      <c r="I26" s="129"/>
      <c r="J26" s="130"/>
      <c r="K26" s="131" t="str">
        <f t="shared" ref="K26:K89" si="47">IFERROR(IF(B:B="","",IF(OR(C26="",E26="",F26="",G26="",H26="",I26="",J26=""),"",ROUND(IF(J26="Gross Price to Brewers",AE26,IF(J26="Retail Price",AL26,IF(J26="Licensee Retail",AT26,""))),2))),"")</f>
        <v/>
      </c>
      <c r="L26" s="132" t="str">
        <f t="shared" ref="L26:L89" si="48">IFERROR(IF(B:B="","",IF(OR(C26="",E26="",F26="",G26="",H26="",I26="",J26=""),"",ROUND(IF(J26="Gross Price to Brewers",AH26,IF(J26="Retail Price",AP26,IF(J26="Licensee Retail",AX26,""))),2))),"")</f>
        <v/>
      </c>
      <c r="M26" s="133" t="str">
        <f t="shared" ref="M26:M89" si="49">IFERROR(IF(B:B="","",IF(OR(C26="",E26="",F26="",G26="",H26="",I26="",J26=""),"",ROUND(IF(J26="Gross Price to Brewers",AK26,IF(J26="Retail Price",AS26,IF(J26="Licensee Retail",BA26,""))),2))),"")</f>
        <v/>
      </c>
      <c r="N26" s="134" t="str">
        <f>IFERROR(IF(B:B="","",IF(R26="Beer",SUM(LOOKUP(2,1/(Rates!$B$3:$B$5&lt;=W26)/(Rates!$C$3:$C$5&gt;=W26),Rates!$D$3:$D$5)*(X26/100)*W26),IF(R26="Refreshment Beverage",SUM(LOOKUP(2,1/(Rates!$B$7:$B$11&lt;=W26)/(Rates!$C$7:$C$11&gt;=W26),Rates!$D$7:$D$11)*(X26/100)*W26)))),"")</f>
        <v/>
      </c>
      <c r="O26" s="134" t="str">
        <f t="shared" ref="O26:O89" si="50">IF(B:B="","",IF(M26&gt;N26,"YES","NO"))</f>
        <v/>
      </c>
      <c r="P26" s="116"/>
      <c r="Q26" s="117" t="str">
        <f t="shared" ref="Q26:Q89" si="51">IF(B26="","",IF(OR(D26="",D26=5),0,D26))</f>
        <v/>
      </c>
      <c r="R26" s="128" t="str">
        <f t="shared" ref="R26:R89" si="52">IF(B26="","",C26)</f>
        <v/>
      </c>
      <c r="S26" s="135" t="str">
        <f>IF(B26="","",IF(R26="Refreshment Beverage",VLOOKUP(VALUE(Q26),Rates!G$15:L$19,2,0),VLOOKUP(VALUE(Q26),Rates!G$4:L$12,2,0)))</f>
        <v/>
      </c>
      <c r="T26" s="135" t="str">
        <f t="shared" ref="T26:T89" si="53">IF(B26="","",G26)</f>
        <v/>
      </c>
      <c r="U26" s="118" t="str">
        <f t="shared" ref="U26:U89" si="54">IF(B:B="","",SUM(W26/V26))</f>
        <v/>
      </c>
      <c r="V26" s="135" t="str">
        <f t="shared" ref="V26:V89" si="55">IF(B26="","",F26)</f>
        <v/>
      </c>
      <c r="W26" s="135" t="str">
        <f t="shared" ref="W26:W89" si="56">IF(B26="","",E26*F26)</f>
        <v/>
      </c>
      <c r="X26" s="119" t="str">
        <f t="shared" ref="X26:X89" si="57">IF(B26="","",H26)</f>
        <v/>
      </c>
      <c r="Y26" s="120" t="str">
        <f>IF(B:B="","",IF(R26="Refreshment Beverage",VLOOKUP(Q26,Rates!G$15:L$19,6,0)*W26,VLOOKUP(Q26,Rates!G$4:L$12,6,0)*W26))</f>
        <v/>
      </c>
      <c r="Z26" s="120" t="str">
        <f t="shared" ref="Z26:Z89" si="58">IF(B:B="","",IF(R26="Refreshment Beverage",0,IF(T26="Keg",0,ROUND(0.34/12*V26,2))))</f>
        <v/>
      </c>
      <c r="AA26" s="120" t="str">
        <f t="shared" ref="AA26:AA89" si="59">IF(B:B="","",IF(AND(T26="Can",V26=8,R26="Beer"),V26*0.0192,IF(AND(T26="Can",V26=15,R26="Beer"),V26*0.0096,IF(AND(T26="Can",V26=20,R26="Beer"),V26*0.0102,IF(AND(T26="Can",V26=30,R26="Beer"),V26*0.0085,IF(AND(T26="Can",V26=36,R26="Beer"),V26*0.0071,IF(AND(T26="Bottle",V26=24,R26="Beer"),V26*0.0153,IF(AND(R26="Refreshment Beverage",U26&gt;0.49,U26&lt;0.401),V26*0.0512,IF(AND(R26="Refreshment Beverage",U26&gt;0.4,U26&lt;0.47),V26*0.0614,IF(AND(R26="Refreshment Beverage",U26&gt;0.469,U26&lt;0.66),V26*0.0716,IF(AND(R26="Refreshment Beverage",U26&gt;0.659,U26&lt;0.75),V26*0.1023,IF(AND(R26="Refreshment Beverage",U26&gt;0.749,U26&lt;0.9),V26*0.1125,IF(AND(R26="Refreshment Beverage",U26&gt;0.899,U26&lt;1),V26*0.133,IF(AND(R26="Refreshment Beverage",U26=1),V26*0.1432,IF(AND(R26="Refreshment Beverage",U26=1.14),V26*0.1637,IF(AND(R26="Refreshment Beverage",U26=2),V26*0.2864,IF(AND(R26="Refreshment Beverage",U26=3),V26*0.4297,IF(AND(R26="Refreshment Beverage",U26=1.75),V26*0.2558,0))))))))))))))))))</f>
        <v/>
      </c>
      <c r="AB26" s="136" t="str">
        <f>IF(B:B="","",IF(R26="Refreshment Beverage","",IF(AND(R26="Beer",Q26=0),SUM(LOOKUP(2,1/(Rates!$B$15:$B$18&lt;=W26)/(Rates!$C$15:$C$18&gt;=W26),Rates!$D$15:$D$18)*W26),VLOOKUP(VALUE(Q:Q),Rates!A:B,2,0)*W26)))</f>
        <v/>
      </c>
      <c r="AC26" s="136" t="str">
        <f>IF(B:B="","",IF(R26="Refreshment Beverage","",IF(AND(R26="Beer",Q26=0),SUM(LOOKUP(2,1/(Rates!$B$15:$B$18&lt;=W26)/(Rates!$C$15:$C$18&gt;=W26),Rates!$E$15:$E$18)*W26),VLOOKUP(VALUE(Q:Q),Rates!A:C,3,0)*W26)))</f>
        <v/>
      </c>
      <c r="AD26" s="137" t="str">
        <f>IFERROR(IF(B:B="","",IF(R26="Beer","",IF(VALUE(Q26)=0,VLOOKUP(VLOOKUP(B:B,#REF!,16,0),Rates!A:E,2,0),VLOOKUP(VALUE(Q26),Rates!A$31:B$34,2,0)*W26))),0)</f>
        <v/>
      </c>
      <c r="AE26" s="121" t="str">
        <f t="shared" ref="AE26:AE89" si="60">IF(J26="Gross Price to Brewers",I26,"")</f>
        <v/>
      </c>
      <c r="AF26" s="138" t="str">
        <f t="shared" ref="AF26:AF89" si="61">IF(AE:AE="","",ROUND(SUM(AE26*(S26/100)),4))</f>
        <v/>
      </c>
      <c r="AG26" s="122" t="str">
        <f t="shared" ref="AG26:AG89" si="62">IF(AE:AE="","",IF(R26="Refreshment Beverage",MAX(AF26,AD26),MAX(AB26,AF26)))</f>
        <v/>
      </c>
      <c r="AH26" s="123" t="str">
        <f t="shared" ref="AH26:AH89" si="63">IF(AE:AE="","",IF(R26="Refreshment Beverage",AK26-AJ26,SUM(Y26:AA26)+AE26+AG26))</f>
        <v/>
      </c>
      <c r="AI26" s="139" t="str">
        <f>IF(AE:AE="","",IF(R26="Refreshment Beverage",AK26*(Rates!J$19/100),ROUND(SUM(AH26*(Rates!$J$8/100)),4)))</f>
        <v/>
      </c>
      <c r="AJ26" s="124" t="str">
        <f t="shared" ref="AJ26:AJ89" si="64">IF(AE:AE="","",IF(R26="Refreshment Beverage",AI26,MAX(AC26,AI26)))</f>
        <v/>
      </c>
      <c r="AK26" s="125" t="str">
        <f t="shared" ref="AK26:AK89" si="65">IF(AE:AE="","",IF(R26="Refreshment Beverage",SUM(AE26+Y26+Z26+AA26+AG26),SUM(AH26+AJ26)))</f>
        <v/>
      </c>
      <c r="AL26" s="121" t="str">
        <f t="shared" ref="AL26:AL89" si="66">IF(AS26="","",IF(R26="Refreshment Beverage",ROUND(SUM(AS26-AR26-AA26-Z26-Y26),2),ROUND(SUM(AS26-AR26-AN26-Y26-Z26-AA26),2)))</f>
        <v/>
      </c>
      <c r="AM26" s="138" t="str">
        <f>IF(AS26="","",IF(R26="Refreshment Beverage",ROUND(AS26*Rates!K$19,4),ROUND(AO26*(VLOOKUP(VALUE(Q26),Rates!G$4:L$12,3,0)),4)))</f>
        <v/>
      </c>
      <c r="AN26" s="126" t="str">
        <f>IF(AS26="","",IF(R26="Refreshment Beverage",AS26*(Rates!J$19/100),MAX(AM26,AB26)))</f>
        <v/>
      </c>
      <c r="AO26" s="127" t="str">
        <f t="shared" ref="AO26:AO89" si="67">IF(AS26="","",ROUND(SUM(AS26-AR26-Y26-Z26-AA26),4))</f>
        <v/>
      </c>
      <c r="AP26" s="127" t="str">
        <f t="shared" ref="AP26:AP89" si="68">IF(AS26="","",IF(R26="Refreshment Beverage",ROUND(AS26-AN26,2),ROUND(SUM(AS26-AR26),2)))</f>
        <v/>
      </c>
      <c r="AQ26" s="140" t="str">
        <f>IF(AS26="","",IF(R26="Refreshment Beverage",ROUND(SUM(VLOOKUP(Q:Q,Rates!G$15:L$19,3,0)*(AS26-Y26-Z26-AA26)),4),ROUND(SUM(Rates!$K$8*AS26),4)))</f>
        <v/>
      </c>
      <c r="AR26" s="139" t="str">
        <f t="shared" ref="AR26:AR89" si="69">IF(AS26="","",IF(R26="Refreshment Beverage",MAX(AD26,AQ26),MAX(AQ26,AC26)))</f>
        <v/>
      </c>
      <c r="AS26" s="125" t="str">
        <f t="shared" ref="AS26:AS89" si="70">IF(J26="Retail Price",SUM(I26+0.004),"")</f>
        <v/>
      </c>
      <c r="AT26" s="121" t="str">
        <f t="shared" ref="AT26:AT89" si="71">IF(AX26="","",IF(R26="Refreshment Beverage",SUM(BA26-AV26-Y26-Z26-AA26),SUM(AX26-AV26-Y26-Z26-AA26)))</f>
        <v/>
      </c>
      <c r="AU26" s="138" t="str">
        <f>IF(AX26="","",IF(R26="Refreshment Beverage",ROUND((BA26-Y26-Z26-AA26)*VLOOKUP(VALUE(Q26),Rates!G$15:L$19,3,0),4),ROUND(AW26*(VLOOKUP(VALUE(Q26),Rates!G:L,3,0)),4)))</f>
        <v/>
      </c>
      <c r="AV26" s="126" t="str">
        <f t="shared" ref="AV26:AV89" si="72">IF(AX26="","",IF(R26="Refreshment Beverage",MAX(AU26,AD26),MAX(AB26,AU26)))</f>
        <v/>
      </c>
      <c r="AW26" s="127" t="str">
        <f t="shared" ref="AW26:AW89" si="73">IF(AX26="","",IF(R26="Refreshment Beverage",SUM(BA26-AV26-Y26-Z26-AA26),ROUND(SUM(BA26-AZ26-Y26-Z26-AA26),4)))</f>
        <v/>
      </c>
      <c r="AX26" s="123" t="str">
        <f t="shared" ref="AX26:AX89" si="74">IF(J26="Licensee Retail",I26,"")</f>
        <v/>
      </c>
      <c r="AY26" s="140" t="str">
        <f>IF(AX26="","",IF(R26="Refreshment Beverage",ROUND(SUM(AX26*Rates!K$19),4),ROUND(SUM(AX26*(Rates!J$8/100)),4)))</f>
        <v/>
      </c>
      <c r="AZ26" s="124" t="str">
        <f t="shared" ref="AZ26:AZ89" si="75">IF(AX26="","",MAX($AC26,AY26))</f>
        <v/>
      </c>
      <c r="BA26" s="125" t="str">
        <f t="shared" ref="BA26:BA89" si="76">IF(AX26="","",SUM(AX26+AZ26))</f>
        <v/>
      </c>
      <c r="BB26" s="115"/>
      <c r="BC26" s="143"/>
      <c r="BD26" s="100"/>
      <c r="BE26" s="100"/>
      <c r="BF26" s="100"/>
      <c r="BG26" s="100"/>
    </row>
    <row r="27" spans="1:59" ht="12.75" customHeight="1" x14ac:dyDescent="0.2">
      <c r="A27" s="144"/>
      <c r="B27" s="141"/>
      <c r="C27" s="141"/>
      <c r="D27" s="142"/>
      <c r="E27" s="142"/>
      <c r="F27" s="142"/>
      <c r="G27" s="142"/>
      <c r="H27" s="142"/>
      <c r="I27" s="129"/>
      <c r="J27" s="130"/>
      <c r="K27" s="131" t="str">
        <f t="shared" si="47"/>
        <v/>
      </c>
      <c r="L27" s="132" t="str">
        <f t="shared" si="48"/>
        <v/>
      </c>
      <c r="M27" s="133" t="str">
        <f t="shared" si="49"/>
        <v/>
      </c>
      <c r="N27" s="134" t="str">
        <f>IFERROR(IF(B:B="","",IF(R27="Beer",SUM(LOOKUP(2,1/(Rates!$B$3:$B$5&lt;=W27)/(Rates!$C$3:$C$5&gt;=W27),Rates!$D$3:$D$5)*(X27/100)*W27),IF(R27="Refreshment Beverage",SUM(LOOKUP(2,1/(Rates!$B$7:$B$11&lt;=W27)/(Rates!$C$7:$C$11&gt;=W27),Rates!$D$7:$D$11)*(X27/100)*W27)))),"")</f>
        <v/>
      </c>
      <c r="O27" s="134" t="str">
        <f t="shared" si="50"/>
        <v/>
      </c>
      <c r="P27" s="116"/>
      <c r="Q27" s="117" t="str">
        <f t="shared" si="51"/>
        <v/>
      </c>
      <c r="R27" s="128" t="str">
        <f t="shared" si="52"/>
        <v/>
      </c>
      <c r="S27" s="135" t="str">
        <f>IF(B27="","",IF(R27="Refreshment Beverage",VLOOKUP(VALUE(Q27),Rates!G$15:L$19,2,0),VLOOKUP(VALUE(Q27),Rates!G$4:L$12,2,0)))</f>
        <v/>
      </c>
      <c r="T27" s="135" t="str">
        <f t="shared" si="53"/>
        <v/>
      </c>
      <c r="U27" s="118" t="str">
        <f t="shared" si="54"/>
        <v/>
      </c>
      <c r="V27" s="135" t="str">
        <f t="shared" si="55"/>
        <v/>
      </c>
      <c r="W27" s="135" t="str">
        <f t="shared" si="56"/>
        <v/>
      </c>
      <c r="X27" s="119" t="str">
        <f t="shared" si="57"/>
        <v/>
      </c>
      <c r="Y27" s="120" t="str">
        <f>IF(B:B="","",IF(R27="Refreshment Beverage",VLOOKUP(Q27,Rates!G$15:L$19,6,0)*W27,VLOOKUP(Q27,Rates!G$4:L$12,6,0)*W27))</f>
        <v/>
      </c>
      <c r="Z27" s="120" t="str">
        <f t="shared" si="58"/>
        <v/>
      </c>
      <c r="AA27" s="120" t="str">
        <f t="shared" si="59"/>
        <v/>
      </c>
      <c r="AB27" s="136" t="str">
        <f>IF(B:B="","",IF(R27="Refreshment Beverage","",IF(AND(R27="Beer",Q27=0),SUM(LOOKUP(2,1/(Rates!$B$15:$B$18&lt;=W27)/(Rates!$C$15:$C$18&gt;=W27),Rates!$D$15:$D$18)*W27),VLOOKUP(VALUE(Q:Q),Rates!A:B,2,0)*W27)))</f>
        <v/>
      </c>
      <c r="AC27" s="136" t="str">
        <f>IF(B:B="","",IF(R27="Refreshment Beverage","",IF(AND(R27="Beer",Q27=0),SUM(LOOKUP(2,1/(Rates!$B$15:$B$18&lt;=W27)/(Rates!$C$15:$C$18&gt;=W27),Rates!$E$15:$E$18)*W27),VLOOKUP(VALUE(Q:Q),Rates!A:C,3,0)*W27)))</f>
        <v/>
      </c>
      <c r="AD27" s="137" t="str">
        <f>IFERROR(IF(B:B="","",IF(R27="Beer","",IF(VALUE(Q27)=0,VLOOKUP(VLOOKUP(B:B,#REF!,16,0),Rates!A:E,2,0),VLOOKUP(VALUE(Q27),Rates!A$31:B$34,2,0)*W27))),0)</f>
        <v/>
      </c>
      <c r="AE27" s="121" t="str">
        <f t="shared" si="60"/>
        <v/>
      </c>
      <c r="AF27" s="138" t="str">
        <f t="shared" si="61"/>
        <v/>
      </c>
      <c r="AG27" s="122" t="str">
        <f t="shared" si="62"/>
        <v/>
      </c>
      <c r="AH27" s="123" t="str">
        <f t="shared" si="63"/>
        <v/>
      </c>
      <c r="AI27" s="139" t="str">
        <f>IF(AE:AE="","",IF(R27="Refreshment Beverage",AK27*(Rates!J$19/100),ROUND(SUM(AH27*(Rates!$J$8/100)),4)))</f>
        <v/>
      </c>
      <c r="AJ27" s="124" t="str">
        <f t="shared" si="64"/>
        <v/>
      </c>
      <c r="AK27" s="125" t="str">
        <f t="shared" si="65"/>
        <v/>
      </c>
      <c r="AL27" s="121" t="str">
        <f t="shared" si="66"/>
        <v/>
      </c>
      <c r="AM27" s="138" t="str">
        <f>IF(AS27="","",IF(R27="Refreshment Beverage",ROUND(AS27*Rates!K$19,4),ROUND(AO27*(VLOOKUP(VALUE(Q27),Rates!G$4:L$12,3,0)),4)))</f>
        <v/>
      </c>
      <c r="AN27" s="126" t="str">
        <f>IF(AS27="","",IF(R27="Refreshment Beverage",AS27*(Rates!J$19/100),MAX(AM27,AB27)))</f>
        <v/>
      </c>
      <c r="AO27" s="127" t="str">
        <f t="shared" si="67"/>
        <v/>
      </c>
      <c r="AP27" s="127" t="str">
        <f t="shared" si="68"/>
        <v/>
      </c>
      <c r="AQ27" s="140" t="str">
        <f>IF(AS27="","",IF(R27="Refreshment Beverage",ROUND(SUM(VLOOKUP(Q:Q,Rates!G$15:L$19,3,0)*(AS27-Y27-Z27-AA27)),4),ROUND(SUM(Rates!$K$8*AS27),4)))</f>
        <v/>
      </c>
      <c r="AR27" s="139" t="str">
        <f t="shared" si="69"/>
        <v/>
      </c>
      <c r="AS27" s="125" t="str">
        <f t="shared" si="70"/>
        <v/>
      </c>
      <c r="AT27" s="121" t="str">
        <f t="shared" si="71"/>
        <v/>
      </c>
      <c r="AU27" s="138" t="str">
        <f>IF(AX27="","",IF(R27="Refreshment Beverage",ROUND((BA27-Y27-Z27-AA27)*VLOOKUP(VALUE(Q27),Rates!G$15:L$19,3,0),4),ROUND(AW27*(VLOOKUP(VALUE(Q27),Rates!G:L,3,0)),4)))</f>
        <v/>
      </c>
      <c r="AV27" s="126" t="str">
        <f t="shared" si="72"/>
        <v/>
      </c>
      <c r="AW27" s="127" t="str">
        <f t="shared" si="73"/>
        <v/>
      </c>
      <c r="AX27" s="123" t="str">
        <f t="shared" si="74"/>
        <v/>
      </c>
      <c r="AY27" s="140" t="str">
        <f>IF(AX27="","",IF(R27="Refreshment Beverage",ROUND(SUM(AX27*Rates!K$19),4),ROUND(SUM(AX27*(Rates!J$8/100)),4)))</f>
        <v/>
      </c>
      <c r="AZ27" s="124" t="str">
        <f t="shared" si="75"/>
        <v/>
      </c>
      <c r="BA27" s="125" t="str">
        <f t="shared" si="76"/>
        <v/>
      </c>
      <c r="BB27" s="115"/>
      <c r="BC27" s="143"/>
      <c r="BD27" s="100"/>
      <c r="BE27" s="100"/>
      <c r="BF27" s="100"/>
      <c r="BG27" s="100"/>
    </row>
    <row r="28" spans="1:59" ht="12.75" customHeight="1" x14ac:dyDescent="0.2">
      <c r="A28" s="144"/>
      <c r="B28" s="141"/>
      <c r="C28" s="141"/>
      <c r="D28" s="142"/>
      <c r="E28" s="142"/>
      <c r="F28" s="142"/>
      <c r="G28" s="142"/>
      <c r="H28" s="142"/>
      <c r="I28" s="129"/>
      <c r="J28" s="130"/>
      <c r="K28" s="131" t="str">
        <f t="shared" si="47"/>
        <v/>
      </c>
      <c r="L28" s="132" t="str">
        <f t="shared" si="48"/>
        <v/>
      </c>
      <c r="M28" s="133" t="str">
        <f t="shared" si="49"/>
        <v/>
      </c>
      <c r="N28" s="134" t="str">
        <f>IFERROR(IF(B:B="","",IF(R28="Beer",SUM(LOOKUP(2,1/(Rates!$B$3:$B$5&lt;=W28)/(Rates!$C$3:$C$5&gt;=W28),Rates!$D$3:$D$5)*(X28/100)*W28),IF(R28="Refreshment Beverage",SUM(LOOKUP(2,1/(Rates!$B$7:$B$11&lt;=W28)/(Rates!$C$7:$C$11&gt;=W28),Rates!$D$7:$D$11)*(X28/100)*W28)))),"")</f>
        <v/>
      </c>
      <c r="O28" s="134" t="str">
        <f t="shared" si="50"/>
        <v/>
      </c>
      <c r="P28" s="116"/>
      <c r="Q28" s="117" t="str">
        <f t="shared" si="51"/>
        <v/>
      </c>
      <c r="R28" s="128" t="str">
        <f t="shared" si="52"/>
        <v/>
      </c>
      <c r="S28" s="135" t="str">
        <f>IF(B28="","",IF(R28="Refreshment Beverage",VLOOKUP(VALUE(Q28),Rates!G$15:L$19,2,0),VLOOKUP(VALUE(Q28),Rates!G$4:L$12,2,0)))</f>
        <v/>
      </c>
      <c r="T28" s="135" t="str">
        <f t="shared" si="53"/>
        <v/>
      </c>
      <c r="U28" s="118" t="str">
        <f t="shared" si="54"/>
        <v/>
      </c>
      <c r="V28" s="135" t="str">
        <f t="shared" si="55"/>
        <v/>
      </c>
      <c r="W28" s="135" t="str">
        <f t="shared" si="56"/>
        <v/>
      </c>
      <c r="X28" s="119" t="str">
        <f t="shared" si="57"/>
        <v/>
      </c>
      <c r="Y28" s="120" t="str">
        <f>IF(B:B="","",IF(R28="Refreshment Beverage",VLOOKUP(Q28,Rates!G$15:L$19,6,0)*W28,VLOOKUP(Q28,Rates!G$4:L$12,6,0)*W28))</f>
        <v/>
      </c>
      <c r="Z28" s="120" t="str">
        <f t="shared" si="58"/>
        <v/>
      </c>
      <c r="AA28" s="120" t="str">
        <f t="shared" si="59"/>
        <v/>
      </c>
      <c r="AB28" s="136" t="str">
        <f>IF(B:B="","",IF(R28="Refreshment Beverage","",IF(AND(R28="Beer",Q28=0),SUM(LOOKUP(2,1/(Rates!$B$15:$B$18&lt;=W28)/(Rates!$C$15:$C$18&gt;=W28),Rates!$D$15:$D$18)*W28),VLOOKUP(VALUE(Q:Q),Rates!A:B,2,0)*W28)))</f>
        <v/>
      </c>
      <c r="AC28" s="136" t="str">
        <f>IF(B:B="","",IF(R28="Refreshment Beverage","",IF(AND(R28="Beer",Q28=0),SUM(LOOKUP(2,1/(Rates!$B$15:$B$18&lt;=W28)/(Rates!$C$15:$C$18&gt;=W28),Rates!$E$15:$E$18)*W28),VLOOKUP(VALUE(Q:Q),Rates!A:C,3,0)*W28)))</f>
        <v/>
      </c>
      <c r="AD28" s="137" t="str">
        <f>IFERROR(IF(B:B="","",IF(R28="Beer","",IF(VALUE(Q28)=0,VLOOKUP(VLOOKUP(B:B,#REF!,16,0),Rates!A:E,2,0),VLOOKUP(VALUE(Q28),Rates!A$31:B$34,2,0)*W28))),0)</f>
        <v/>
      </c>
      <c r="AE28" s="121" t="str">
        <f t="shared" si="60"/>
        <v/>
      </c>
      <c r="AF28" s="138" t="str">
        <f t="shared" si="61"/>
        <v/>
      </c>
      <c r="AG28" s="122" t="str">
        <f t="shared" si="62"/>
        <v/>
      </c>
      <c r="AH28" s="123" t="str">
        <f t="shared" si="63"/>
        <v/>
      </c>
      <c r="AI28" s="139" t="str">
        <f>IF(AE:AE="","",IF(R28="Refreshment Beverage",AK28*(Rates!J$19/100),ROUND(SUM(AH28*(Rates!$J$8/100)),4)))</f>
        <v/>
      </c>
      <c r="AJ28" s="124" t="str">
        <f t="shared" si="64"/>
        <v/>
      </c>
      <c r="AK28" s="125" t="str">
        <f t="shared" si="65"/>
        <v/>
      </c>
      <c r="AL28" s="121" t="str">
        <f t="shared" si="66"/>
        <v/>
      </c>
      <c r="AM28" s="138" t="str">
        <f>IF(AS28="","",IF(R28="Refreshment Beverage",ROUND(AS28*Rates!K$19,4),ROUND(AO28*(VLOOKUP(VALUE(Q28),Rates!G$4:L$12,3,0)),4)))</f>
        <v/>
      </c>
      <c r="AN28" s="126" t="str">
        <f>IF(AS28="","",IF(R28="Refreshment Beverage",AS28*(Rates!J$19/100),MAX(AM28,AB28)))</f>
        <v/>
      </c>
      <c r="AO28" s="127" t="str">
        <f t="shared" si="67"/>
        <v/>
      </c>
      <c r="AP28" s="127" t="str">
        <f t="shared" si="68"/>
        <v/>
      </c>
      <c r="AQ28" s="140" t="str">
        <f>IF(AS28="","",IF(R28="Refreshment Beverage",ROUND(SUM(VLOOKUP(Q:Q,Rates!G$15:L$19,3,0)*(AS28-Y28-Z28-AA28)),4),ROUND(SUM(Rates!$K$8*AS28),4)))</f>
        <v/>
      </c>
      <c r="AR28" s="139" t="str">
        <f t="shared" si="69"/>
        <v/>
      </c>
      <c r="AS28" s="125" t="str">
        <f t="shared" si="70"/>
        <v/>
      </c>
      <c r="AT28" s="121" t="str">
        <f t="shared" si="71"/>
        <v/>
      </c>
      <c r="AU28" s="138" t="str">
        <f>IF(AX28="","",IF(R28="Refreshment Beverage",ROUND((BA28-Y28-Z28-AA28)*VLOOKUP(VALUE(Q28),Rates!G$15:L$19,3,0),4),ROUND(AW28*(VLOOKUP(VALUE(Q28),Rates!G:L,3,0)),4)))</f>
        <v/>
      </c>
      <c r="AV28" s="126" t="str">
        <f t="shared" si="72"/>
        <v/>
      </c>
      <c r="AW28" s="127" t="str">
        <f t="shared" si="73"/>
        <v/>
      </c>
      <c r="AX28" s="123" t="str">
        <f t="shared" si="74"/>
        <v/>
      </c>
      <c r="AY28" s="140" t="str">
        <f>IF(AX28="","",IF(R28="Refreshment Beverage",ROUND(SUM(AX28*Rates!K$19),4),ROUND(SUM(AX28*(Rates!J$8/100)),4)))</f>
        <v/>
      </c>
      <c r="AZ28" s="124" t="str">
        <f t="shared" si="75"/>
        <v/>
      </c>
      <c r="BA28" s="125" t="str">
        <f t="shared" si="76"/>
        <v/>
      </c>
      <c r="BB28" s="115"/>
      <c r="BC28" s="143"/>
      <c r="BD28" s="100"/>
      <c r="BE28" s="100"/>
      <c r="BF28" s="100"/>
      <c r="BG28" s="100"/>
    </row>
    <row r="29" spans="1:59" ht="12.75" customHeight="1" x14ac:dyDescent="0.2">
      <c r="A29" s="144"/>
      <c r="B29" s="141"/>
      <c r="C29" s="141"/>
      <c r="D29" s="142"/>
      <c r="E29" s="142"/>
      <c r="F29" s="142"/>
      <c r="G29" s="142"/>
      <c r="H29" s="142"/>
      <c r="I29" s="129"/>
      <c r="J29" s="130"/>
      <c r="K29" s="131" t="str">
        <f t="shared" si="47"/>
        <v/>
      </c>
      <c r="L29" s="132" t="str">
        <f t="shared" si="48"/>
        <v/>
      </c>
      <c r="M29" s="133" t="str">
        <f t="shared" si="49"/>
        <v/>
      </c>
      <c r="N29" s="134" t="str">
        <f>IFERROR(IF(B:B="","",IF(R29="Beer",SUM(LOOKUP(2,1/(Rates!$B$3:$B$5&lt;=W29)/(Rates!$C$3:$C$5&gt;=W29),Rates!$D$3:$D$5)*(X29/100)*W29),IF(R29="Refreshment Beverage",SUM(LOOKUP(2,1/(Rates!$B$7:$B$11&lt;=W29)/(Rates!$C$7:$C$11&gt;=W29),Rates!$D$7:$D$11)*(X29/100)*W29)))),"")</f>
        <v/>
      </c>
      <c r="O29" s="134" t="str">
        <f t="shared" si="50"/>
        <v/>
      </c>
      <c r="P29" s="116"/>
      <c r="Q29" s="117" t="str">
        <f t="shared" si="51"/>
        <v/>
      </c>
      <c r="R29" s="128" t="str">
        <f t="shared" si="52"/>
        <v/>
      </c>
      <c r="S29" s="135" t="str">
        <f>IF(B29="","",IF(R29="Refreshment Beverage",VLOOKUP(VALUE(Q29),Rates!G$15:L$19,2,0),VLOOKUP(VALUE(Q29),Rates!G$4:L$12,2,0)))</f>
        <v/>
      </c>
      <c r="T29" s="135" t="str">
        <f t="shared" si="53"/>
        <v/>
      </c>
      <c r="U29" s="118" t="str">
        <f t="shared" si="54"/>
        <v/>
      </c>
      <c r="V29" s="135" t="str">
        <f t="shared" si="55"/>
        <v/>
      </c>
      <c r="W29" s="135" t="str">
        <f t="shared" si="56"/>
        <v/>
      </c>
      <c r="X29" s="119" t="str">
        <f t="shared" si="57"/>
        <v/>
      </c>
      <c r="Y29" s="120" t="str">
        <f>IF(B:B="","",IF(R29="Refreshment Beverage",VLOOKUP(Q29,Rates!G$15:L$19,6,0)*W29,VLOOKUP(Q29,Rates!G$4:L$12,6,0)*W29))</f>
        <v/>
      </c>
      <c r="Z29" s="120" t="str">
        <f t="shared" si="58"/>
        <v/>
      </c>
      <c r="AA29" s="120" t="str">
        <f t="shared" si="59"/>
        <v/>
      </c>
      <c r="AB29" s="136" t="str">
        <f>IF(B:B="","",IF(R29="Refreshment Beverage","",IF(AND(R29="Beer",Q29=0),SUM(LOOKUP(2,1/(Rates!$B$15:$B$18&lt;=W29)/(Rates!$C$15:$C$18&gt;=W29),Rates!$D$15:$D$18)*W29),VLOOKUP(VALUE(Q:Q),Rates!A:B,2,0)*W29)))</f>
        <v/>
      </c>
      <c r="AC29" s="136" t="str">
        <f>IF(B:B="","",IF(R29="Refreshment Beverage","",IF(AND(R29="Beer",Q29=0),SUM(LOOKUP(2,1/(Rates!$B$15:$B$18&lt;=W29)/(Rates!$C$15:$C$18&gt;=W29),Rates!$E$15:$E$18)*W29),VLOOKUP(VALUE(Q:Q),Rates!A:C,3,0)*W29)))</f>
        <v/>
      </c>
      <c r="AD29" s="137" t="str">
        <f>IFERROR(IF(B:B="","",IF(R29="Beer","",IF(VALUE(Q29)=0,VLOOKUP(VLOOKUP(B:B,#REF!,16,0),Rates!A:E,2,0),VLOOKUP(VALUE(Q29),Rates!A$31:B$34,2,0)*W29))),0)</f>
        <v/>
      </c>
      <c r="AE29" s="121" t="str">
        <f t="shared" si="60"/>
        <v/>
      </c>
      <c r="AF29" s="138" t="str">
        <f t="shared" si="61"/>
        <v/>
      </c>
      <c r="AG29" s="122" t="str">
        <f t="shared" si="62"/>
        <v/>
      </c>
      <c r="AH29" s="123" t="str">
        <f t="shared" si="63"/>
        <v/>
      </c>
      <c r="AI29" s="139" t="str">
        <f>IF(AE:AE="","",IF(R29="Refreshment Beverage",AK29*(Rates!J$19/100),ROUND(SUM(AH29*(Rates!$J$8/100)),4)))</f>
        <v/>
      </c>
      <c r="AJ29" s="124" t="str">
        <f t="shared" si="64"/>
        <v/>
      </c>
      <c r="AK29" s="125" t="str">
        <f t="shared" si="65"/>
        <v/>
      </c>
      <c r="AL29" s="121" t="str">
        <f t="shared" si="66"/>
        <v/>
      </c>
      <c r="AM29" s="138" t="str">
        <f>IF(AS29="","",IF(R29="Refreshment Beverage",ROUND(AS29*Rates!K$19,4),ROUND(AO29*(VLOOKUP(VALUE(Q29),Rates!G$4:L$12,3,0)),4)))</f>
        <v/>
      </c>
      <c r="AN29" s="126" t="str">
        <f>IF(AS29="","",IF(R29="Refreshment Beverage",AS29*(Rates!J$19/100),MAX(AM29,AB29)))</f>
        <v/>
      </c>
      <c r="AO29" s="127" t="str">
        <f t="shared" si="67"/>
        <v/>
      </c>
      <c r="AP29" s="127" t="str">
        <f t="shared" si="68"/>
        <v/>
      </c>
      <c r="AQ29" s="140" t="str">
        <f>IF(AS29="","",IF(R29="Refreshment Beverage",ROUND(SUM(VLOOKUP(Q:Q,Rates!G$15:L$19,3,0)*(AS29-Y29-Z29-AA29)),4),ROUND(SUM(Rates!$K$8*AS29),4)))</f>
        <v/>
      </c>
      <c r="AR29" s="139" t="str">
        <f t="shared" si="69"/>
        <v/>
      </c>
      <c r="AS29" s="125" t="str">
        <f t="shared" si="70"/>
        <v/>
      </c>
      <c r="AT29" s="121" t="str">
        <f t="shared" si="71"/>
        <v/>
      </c>
      <c r="AU29" s="138" t="str">
        <f>IF(AX29="","",IF(R29="Refreshment Beverage",ROUND((BA29-Y29-Z29-AA29)*VLOOKUP(VALUE(Q29),Rates!G$15:L$19,3,0),4),ROUND(AW29*(VLOOKUP(VALUE(Q29),Rates!G:L,3,0)),4)))</f>
        <v/>
      </c>
      <c r="AV29" s="126" t="str">
        <f t="shared" si="72"/>
        <v/>
      </c>
      <c r="AW29" s="127" t="str">
        <f t="shared" si="73"/>
        <v/>
      </c>
      <c r="AX29" s="123" t="str">
        <f t="shared" si="74"/>
        <v/>
      </c>
      <c r="AY29" s="140" t="str">
        <f>IF(AX29="","",IF(R29="Refreshment Beverage",ROUND(SUM(AX29*Rates!K$19),4),ROUND(SUM(AX29*(Rates!J$8/100)),4)))</f>
        <v/>
      </c>
      <c r="AZ29" s="124" t="str">
        <f t="shared" si="75"/>
        <v/>
      </c>
      <c r="BA29" s="125" t="str">
        <f t="shared" si="76"/>
        <v/>
      </c>
      <c r="BB29" s="115"/>
      <c r="BC29" s="143"/>
      <c r="BD29" s="100"/>
      <c r="BE29" s="100"/>
      <c r="BF29" s="100"/>
      <c r="BG29" s="100"/>
    </row>
    <row r="30" spans="1:59" ht="12.75" customHeight="1" x14ac:dyDescent="0.2">
      <c r="A30" s="144"/>
      <c r="B30" s="141"/>
      <c r="C30" s="141"/>
      <c r="D30" s="142"/>
      <c r="E30" s="142"/>
      <c r="F30" s="142"/>
      <c r="G30" s="142"/>
      <c r="H30" s="142"/>
      <c r="I30" s="129"/>
      <c r="J30" s="130"/>
      <c r="K30" s="131" t="str">
        <f t="shared" si="47"/>
        <v/>
      </c>
      <c r="L30" s="132" t="str">
        <f t="shared" si="48"/>
        <v/>
      </c>
      <c r="M30" s="133" t="str">
        <f t="shared" si="49"/>
        <v/>
      </c>
      <c r="N30" s="134" t="str">
        <f>IFERROR(IF(B:B="","",IF(R30="Beer",SUM(LOOKUP(2,1/(Rates!$B$3:$B$5&lt;=W30)/(Rates!$C$3:$C$5&gt;=W30),Rates!$D$3:$D$5)*(X30/100)*W30),IF(R30="Refreshment Beverage",SUM(LOOKUP(2,1/(Rates!$B$7:$B$11&lt;=W30)/(Rates!$C$7:$C$11&gt;=W30),Rates!$D$7:$D$11)*(X30/100)*W30)))),"")</f>
        <v/>
      </c>
      <c r="O30" s="134" t="str">
        <f t="shared" si="50"/>
        <v/>
      </c>
      <c r="P30" s="116"/>
      <c r="Q30" s="117" t="str">
        <f t="shared" si="51"/>
        <v/>
      </c>
      <c r="R30" s="128" t="str">
        <f t="shared" si="52"/>
        <v/>
      </c>
      <c r="S30" s="135" t="str">
        <f>IF(B30="","",IF(R30="Refreshment Beverage",VLOOKUP(VALUE(Q30),Rates!G$15:L$19,2,0),VLOOKUP(VALUE(Q30),Rates!G$4:L$12,2,0)))</f>
        <v/>
      </c>
      <c r="T30" s="135" t="str">
        <f t="shared" si="53"/>
        <v/>
      </c>
      <c r="U30" s="118" t="str">
        <f t="shared" si="54"/>
        <v/>
      </c>
      <c r="V30" s="135" t="str">
        <f t="shared" si="55"/>
        <v/>
      </c>
      <c r="W30" s="135" t="str">
        <f t="shared" si="56"/>
        <v/>
      </c>
      <c r="X30" s="119" t="str">
        <f t="shared" si="57"/>
        <v/>
      </c>
      <c r="Y30" s="120" t="str">
        <f>IF(B:B="","",IF(R30="Refreshment Beverage",VLOOKUP(Q30,Rates!G$15:L$19,6,0)*W30,VLOOKUP(Q30,Rates!G$4:L$12,6,0)*W30))</f>
        <v/>
      </c>
      <c r="Z30" s="120" t="str">
        <f t="shared" si="58"/>
        <v/>
      </c>
      <c r="AA30" s="120" t="str">
        <f t="shared" si="59"/>
        <v/>
      </c>
      <c r="AB30" s="136" t="str">
        <f>IF(B:B="","",IF(R30="Refreshment Beverage","",IF(AND(R30="Beer",Q30=0),SUM(LOOKUP(2,1/(Rates!$B$15:$B$18&lt;=W30)/(Rates!$C$15:$C$18&gt;=W30),Rates!$D$15:$D$18)*W30),VLOOKUP(VALUE(Q:Q),Rates!A:B,2,0)*W30)))</f>
        <v/>
      </c>
      <c r="AC30" s="136" t="str">
        <f>IF(B:B="","",IF(R30="Refreshment Beverage","",IF(AND(R30="Beer",Q30=0),SUM(LOOKUP(2,1/(Rates!$B$15:$B$18&lt;=W30)/(Rates!$C$15:$C$18&gt;=W30),Rates!$E$15:$E$18)*W30),VLOOKUP(VALUE(Q:Q),Rates!A:C,3,0)*W30)))</f>
        <v/>
      </c>
      <c r="AD30" s="137" t="str">
        <f>IFERROR(IF(B:B="","",IF(R30="Beer","",IF(VALUE(Q30)=0,VLOOKUP(VLOOKUP(B:B,#REF!,16,0),Rates!A:E,2,0),VLOOKUP(VALUE(Q30),Rates!A$31:B$34,2,0)*W30))),0)</f>
        <v/>
      </c>
      <c r="AE30" s="121" t="str">
        <f t="shared" si="60"/>
        <v/>
      </c>
      <c r="AF30" s="138" t="str">
        <f t="shared" si="61"/>
        <v/>
      </c>
      <c r="AG30" s="122" t="str">
        <f t="shared" si="62"/>
        <v/>
      </c>
      <c r="AH30" s="123" t="str">
        <f t="shared" si="63"/>
        <v/>
      </c>
      <c r="AI30" s="139" t="str">
        <f>IF(AE:AE="","",IF(R30="Refreshment Beverage",AK30*(Rates!J$19/100),ROUND(SUM(AH30*(Rates!$J$8/100)),4)))</f>
        <v/>
      </c>
      <c r="AJ30" s="124" t="str">
        <f t="shared" si="64"/>
        <v/>
      </c>
      <c r="AK30" s="125" t="str">
        <f t="shared" si="65"/>
        <v/>
      </c>
      <c r="AL30" s="121" t="str">
        <f t="shared" si="66"/>
        <v/>
      </c>
      <c r="AM30" s="138" t="str">
        <f>IF(AS30="","",IF(R30="Refreshment Beverage",ROUND(AS30*Rates!K$19,4),ROUND(AO30*(VLOOKUP(VALUE(Q30),Rates!G$4:L$12,3,0)),4)))</f>
        <v/>
      </c>
      <c r="AN30" s="126" t="str">
        <f>IF(AS30="","",IF(R30="Refreshment Beverage",AS30*(Rates!J$19/100),MAX(AM30,AB30)))</f>
        <v/>
      </c>
      <c r="AO30" s="127" t="str">
        <f t="shared" si="67"/>
        <v/>
      </c>
      <c r="AP30" s="127" t="str">
        <f t="shared" si="68"/>
        <v/>
      </c>
      <c r="AQ30" s="140" t="str">
        <f>IF(AS30="","",IF(R30="Refreshment Beverage",ROUND(SUM(VLOOKUP(Q:Q,Rates!G$15:L$19,3,0)*(AS30-Y30-Z30-AA30)),4),ROUND(SUM(Rates!$K$8*AS30),4)))</f>
        <v/>
      </c>
      <c r="AR30" s="139" t="str">
        <f t="shared" si="69"/>
        <v/>
      </c>
      <c r="AS30" s="125" t="str">
        <f t="shared" si="70"/>
        <v/>
      </c>
      <c r="AT30" s="121" t="str">
        <f t="shared" si="71"/>
        <v/>
      </c>
      <c r="AU30" s="138" t="str">
        <f>IF(AX30="","",IF(R30="Refreshment Beverage",ROUND((BA30-Y30-Z30-AA30)*VLOOKUP(VALUE(Q30),Rates!G$15:L$19,3,0),4),ROUND(AW30*(VLOOKUP(VALUE(Q30),Rates!G:L,3,0)),4)))</f>
        <v/>
      </c>
      <c r="AV30" s="126" t="str">
        <f t="shared" si="72"/>
        <v/>
      </c>
      <c r="AW30" s="127" t="str">
        <f t="shared" si="73"/>
        <v/>
      </c>
      <c r="AX30" s="123" t="str">
        <f t="shared" si="74"/>
        <v/>
      </c>
      <c r="AY30" s="140" t="str">
        <f>IF(AX30="","",IF(R30="Refreshment Beverage",ROUND(SUM(AX30*Rates!K$19),4),ROUND(SUM(AX30*(Rates!J$8/100)),4)))</f>
        <v/>
      </c>
      <c r="AZ30" s="124" t="str">
        <f t="shared" si="75"/>
        <v/>
      </c>
      <c r="BA30" s="125" t="str">
        <f t="shared" si="76"/>
        <v/>
      </c>
      <c r="BB30" s="115"/>
      <c r="BC30" s="143"/>
      <c r="BD30" s="100"/>
      <c r="BE30" s="100"/>
      <c r="BF30" s="100"/>
      <c r="BG30" s="100"/>
    </row>
    <row r="31" spans="1:59" ht="12.75" customHeight="1" x14ac:dyDescent="0.2">
      <c r="A31" s="144"/>
      <c r="B31" s="141"/>
      <c r="C31" s="141"/>
      <c r="D31" s="142"/>
      <c r="E31" s="142"/>
      <c r="F31" s="142"/>
      <c r="G31" s="142"/>
      <c r="H31" s="142"/>
      <c r="I31" s="129"/>
      <c r="J31" s="130"/>
      <c r="K31" s="131" t="str">
        <f t="shared" si="47"/>
        <v/>
      </c>
      <c r="L31" s="132" t="str">
        <f t="shared" si="48"/>
        <v/>
      </c>
      <c r="M31" s="133" t="str">
        <f t="shared" si="49"/>
        <v/>
      </c>
      <c r="N31" s="134" t="str">
        <f>IFERROR(IF(B:B="","",IF(R31="Beer",SUM(LOOKUP(2,1/(Rates!$B$3:$B$5&lt;=W31)/(Rates!$C$3:$C$5&gt;=W31),Rates!$D$3:$D$5)*(X31/100)*W31),IF(R31="Refreshment Beverage",SUM(LOOKUP(2,1/(Rates!$B$7:$B$11&lt;=W31)/(Rates!$C$7:$C$11&gt;=W31),Rates!$D$7:$D$11)*(X31/100)*W31)))),"")</f>
        <v/>
      </c>
      <c r="O31" s="134" t="str">
        <f t="shared" si="50"/>
        <v/>
      </c>
      <c r="P31" s="116"/>
      <c r="Q31" s="117" t="str">
        <f t="shared" si="51"/>
        <v/>
      </c>
      <c r="R31" s="128" t="str">
        <f t="shared" si="52"/>
        <v/>
      </c>
      <c r="S31" s="135" t="str">
        <f>IF(B31="","",IF(R31="Refreshment Beverage",VLOOKUP(VALUE(Q31),Rates!G$15:L$19,2,0),VLOOKUP(VALUE(Q31),Rates!G$4:L$12,2,0)))</f>
        <v/>
      </c>
      <c r="T31" s="135" t="str">
        <f t="shared" si="53"/>
        <v/>
      </c>
      <c r="U31" s="118" t="str">
        <f t="shared" si="54"/>
        <v/>
      </c>
      <c r="V31" s="135" t="str">
        <f t="shared" si="55"/>
        <v/>
      </c>
      <c r="W31" s="135" t="str">
        <f t="shared" si="56"/>
        <v/>
      </c>
      <c r="X31" s="119" t="str">
        <f t="shared" si="57"/>
        <v/>
      </c>
      <c r="Y31" s="120" t="str">
        <f>IF(B:B="","",IF(R31="Refreshment Beverage",VLOOKUP(Q31,Rates!G$15:L$19,6,0)*W31,VLOOKUP(Q31,Rates!G$4:L$12,6,0)*W31))</f>
        <v/>
      </c>
      <c r="Z31" s="120" t="str">
        <f t="shared" si="58"/>
        <v/>
      </c>
      <c r="AA31" s="120" t="str">
        <f t="shared" si="59"/>
        <v/>
      </c>
      <c r="AB31" s="136" t="str">
        <f>IF(B:B="","",IF(R31="Refreshment Beverage","",IF(AND(R31="Beer",Q31=0),SUM(LOOKUP(2,1/(Rates!$B$15:$B$18&lt;=W31)/(Rates!$C$15:$C$18&gt;=W31),Rates!$D$15:$D$18)*W31),VLOOKUP(VALUE(Q:Q),Rates!A:B,2,0)*W31)))</f>
        <v/>
      </c>
      <c r="AC31" s="136" t="str">
        <f>IF(B:B="","",IF(R31="Refreshment Beverage","",IF(AND(R31="Beer",Q31=0),SUM(LOOKUP(2,1/(Rates!$B$15:$B$18&lt;=W31)/(Rates!$C$15:$C$18&gt;=W31),Rates!$E$15:$E$18)*W31),VLOOKUP(VALUE(Q:Q),Rates!A:C,3,0)*W31)))</f>
        <v/>
      </c>
      <c r="AD31" s="137" t="str">
        <f>IFERROR(IF(B:B="","",IF(R31="Beer","",IF(VALUE(Q31)=0,VLOOKUP(VLOOKUP(B:B,#REF!,16,0),Rates!A:E,2,0),VLOOKUP(VALUE(Q31),Rates!A$31:B$34,2,0)*W31))),0)</f>
        <v/>
      </c>
      <c r="AE31" s="121" t="str">
        <f t="shared" si="60"/>
        <v/>
      </c>
      <c r="AF31" s="138" t="str">
        <f t="shared" si="61"/>
        <v/>
      </c>
      <c r="AG31" s="122" t="str">
        <f t="shared" si="62"/>
        <v/>
      </c>
      <c r="AH31" s="123" t="str">
        <f t="shared" si="63"/>
        <v/>
      </c>
      <c r="AI31" s="139" t="str">
        <f>IF(AE:AE="","",IF(R31="Refreshment Beverage",AK31*(Rates!J$19/100),ROUND(SUM(AH31*(Rates!$J$8/100)),4)))</f>
        <v/>
      </c>
      <c r="AJ31" s="124" t="str">
        <f t="shared" si="64"/>
        <v/>
      </c>
      <c r="AK31" s="125" t="str">
        <f t="shared" si="65"/>
        <v/>
      </c>
      <c r="AL31" s="121" t="str">
        <f t="shared" si="66"/>
        <v/>
      </c>
      <c r="AM31" s="138" t="str">
        <f>IF(AS31="","",IF(R31="Refreshment Beverage",ROUND(AS31*Rates!K$19,4),ROUND(AO31*(VLOOKUP(VALUE(Q31),Rates!G$4:L$12,3,0)),4)))</f>
        <v/>
      </c>
      <c r="AN31" s="126" t="str">
        <f>IF(AS31="","",IF(R31="Refreshment Beverage",AS31*(Rates!J$19/100),MAX(AM31,AB31)))</f>
        <v/>
      </c>
      <c r="AO31" s="127" t="str">
        <f t="shared" si="67"/>
        <v/>
      </c>
      <c r="AP31" s="127" t="str">
        <f t="shared" si="68"/>
        <v/>
      </c>
      <c r="AQ31" s="140" t="str">
        <f>IF(AS31="","",IF(R31="Refreshment Beverage",ROUND(SUM(VLOOKUP(Q:Q,Rates!G$15:L$19,3,0)*(AS31-Y31-Z31-AA31)),4),ROUND(SUM(Rates!$K$8*AS31),4)))</f>
        <v/>
      </c>
      <c r="AR31" s="139" t="str">
        <f t="shared" si="69"/>
        <v/>
      </c>
      <c r="AS31" s="125" t="str">
        <f t="shared" si="70"/>
        <v/>
      </c>
      <c r="AT31" s="121" t="str">
        <f t="shared" si="71"/>
        <v/>
      </c>
      <c r="AU31" s="138" t="str">
        <f>IF(AX31="","",IF(R31="Refreshment Beverage",ROUND((BA31-Y31-Z31-AA31)*VLOOKUP(VALUE(Q31),Rates!G$15:L$19,3,0),4),ROUND(AW31*(VLOOKUP(VALUE(Q31),Rates!G:L,3,0)),4)))</f>
        <v/>
      </c>
      <c r="AV31" s="126" t="str">
        <f t="shared" si="72"/>
        <v/>
      </c>
      <c r="AW31" s="127" t="str">
        <f t="shared" si="73"/>
        <v/>
      </c>
      <c r="AX31" s="123" t="str">
        <f t="shared" si="74"/>
        <v/>
      </c>
      <c r="AY31" s="140" t="str">
        <f>IF(AX31="","",IF(R31="Refreshment Beverage",ROUND(SUM(AX31*Rates!K$19),4),ROUND(SUM(AX31*(Rates!J$8/100)),4)))</f>
        <v/>
      </c>
      <c r="AZ31" s="124" t="str">
        <f t="shared" si="75"/>
        <v/>
      </c>
      <c r="BA31" s="125" t="str">
        <f t="shared" si="76"/>
        <v/>
      </c>
      <c r="BB31" s="115"/>
      <c r="BC31" s="143"/>
      <c r="BD31" s="100"/>
      <c r="BE31" s="100"/>
      <c r="BF31" s="100"/>
      <c r="BG31" s="100"/>
    </row>
    <row r="32" spans="1:59" ht="12.75" customHeight="1" x14ac:dyDescent="0.2">
      <c r="A32" s="144"/>
      <c r="B32" s="141"/>
      <c r="C32" s="141"/>
      <c r="D32" s="142"/>
      <c r="E32" s="142"/>
      <c r="F32" s="142"/>
      <c r="G32" s="142"/>
      <c r="H32" s="142"/>
      <c r="I32" s="129"/>
      <c r="J32" s="130"/>
      <c r="K32" s="131" t="str">
        <f t="shared" si="47"/>
        <v/>
      </c>
      <c r="L32" s="132" t="str">
        <f t="shared" si="48"/>
        <v/>
      </c>
      <c r="M32" s="133" t="str">
        <f t="shared" si="49"/>
        <v/>
      </c>
      <c r="N32" s="134" t="str">
        <f>IFERROR(IF(B:B="","",IF(R32="Beer",SUM(LOOKUP(2,1/(Rates!$B$3:$B$5&lt;=W32)/(Rates!$C$3:$C$5&gt;=W32),Rates!$D$3:$D$5)*(X32/100)*W32),IF(R32="Refreshment Beverage",SUM(LOOKUP(2,1/(Rates!$B$7:$B$11&lt;=W32)/(Rates!$C$7:$C$11&gt;=W32),Rates!$D$7:$D$11)*(X32/100)*W32)))),"")</f>
        <v/>
      </c>
      <c r="O32" s="134" t="str">
        <f t="shared" si="50"/>
        <v/>
      </c>
      <c r="P32" s="116"/>
      <c r="Q32" s="117" t="str">
        <f t="shared" si="51"/>
        <v/>
      </c>
      <c r="R32" s="128" t="str">
        <f t="shared" si="52"/>
        <v/>
      </c>
      <c r="S32" s="135" t="str">
        <f>IF(B32="","",IF(R32="Refreshment Beverage",VLOOKUP(VALUE(Q32),Rates!G$15:L$19,2,0),VLOOKUP(VALUE(Q32),Rates!G$4:L$12,2,0)))</f>
        <v/>
      </c>
      <c r="T32" s="135" t="str">
        <f t="shared" si="53"/>
        <v/>
      </c>
      <c r="U32" s="118" t="str">
        <f t="shared" si="54"/>
        <v/>
      </c>
      <c r="V32" s="135" t="str">
        <f t="shared" si="55"/>
        <v/>
      </c>
      <c r="W32" s="135" t="str">
        <f t="shared" si="56"/>
        <v/>
      </c>
      <c r="X32" s="119" t="str">
        <f t="shared" si="57"/>
        <v/>
      </c>
      <c r="Y32" s="120" t="str">
        <f>IF(B:B="","",IF(R32="Refreshment Beverage",VLOOKUP(Q32,Rates!G$15:L$19,6,0)*W32,VLOOKUP(Q32,Rates!G$4:L$12,6,0)*W32))</f>
        <v/>
      </c>
      <c r="Z32" s="120" t="str">
        <f t="shared" si="58"/>
        <v/>
      </c>
      <c r="AA32" s="120" t="str">
        <f t="shared" si="59"/>
        <v/>
      </c>
      <c r="AB32" s="136" t="str">
        <f>IF(B:B="","",IF(R32="Refreshment Beverage","",IF(AND(R32="Beer",Q32=0),SUM(LOOKUP(2,1/(Rates!$B$15:$B$18&lt;=W32)/(Rates!$C$15:$C$18&gt;=W32),Rates!$D$15:$D$18)*W32),VLOOKUP(VALUE(Q:Q),Rates!A:B,2,0)*W32)))</f>
        <v/>
      </c>
      <c r="AC32" s="136" t="str">
        <f>IF(B:B="","",IF(R32="Refreshment Beverage","",IF(AND(R32="Beer",Q32=0),SUM(LOOKUP(2,1/(Rates!$B$15:$B$18&lt;=W32)/(Rates!$C$15:$C$18&gt;=W32),Rates!$E$15:$E$18)*W32),VLOOKUP(VALUE(Q:Q),Rates!A:C,3,0)*W32)))</f>
        <v/>
      </c>
      <c r="AD32" s="137" t="str">
        <f>IFERROR(IF(B:B="","",IF(R32="Beer","",IF(VALUE(Q32)=0,VLOOKUP(VLOOKUP(B:B,#REF!,16,0),Rates!A:E,2,0),VLOOKUP(VALUE(Q32),Rates!A$31:B$34,2,0)*W32))),0)</f>
        <v/>
      </c>
      <c r="AE32" s="121" t="str">
        <f t="shared" si="60"/>
        <v/>
      </c>
      <c r="AF32" s="138" t="str">
        <f t="shared" si="61"/>
        <v/>
      </c>
      <c r="AG32" s="122" t="str">
        <f t="shared" si="62"/>
        <v/>
      </c>
      <c r="AH32" s="123" t="str">
        <f t="shared" si="63"/>
        <v/>
      </c>
      <c r="AI32" s="139" t="str">
        <f>IF(AE:AE="","",IF(R32="Refreshment Beverage",AK32*(Rates!J$19/100),ROUND(SUM(AH32*(Rates!$J$8/100)),4)))</f>
        <v/>
      </c>
      <c r="AJ32" s="124" t="str">
        <f t="shared" si="64"/>
        <v/>
      </c>
      <c r="AK32" s="125" t="str">
        <f t="shared" si="65"/>
        <v/>
      </c>
      <c r="AL32" s="121" t="str">
        <f t="shared" si="66"/>
        <v/>
      </c>
      <c r="AM32" s="138" t="str">
        <f>IF(AS32="","",IF(R32="Refreshment Beverage",ROUND(AS32*Rates!K$19,4),ROUND(AO32*(VLOOKUP(VALUE(Q32),Rates!G$4:L$12,3,0)),4)))</f>
        <v/>
      </c>
      <c r="AN32" s="126" t="str">
        <f>IF(AS32="","",IF(R32="Refreshment Beverage",AS32*(Rates!J$19/100),MAX(AM32,AB32)))</f>
        <v/>
      </c>
      <c r="AO32" s="127" t="str">
        <f t="shared" si="67"/>
        <v/>
      </c>
      <c r="AP32" s="127" t="str">
        <f t="shared" si="68"/>
        <v/>
      </c>
      <c r="AQ32" s="140" t="str">
        <f>IF(AS32="","",IF(R32="Refreshment Beverage",ROUND(SUM(VLOOKUP(Q:Q,Rates!G$15:L$19,3,0)*(AS32-Y32-Z32-AA32)),4),ROUND(SUM(Rates!$K$8*AS32),4)))</f>
        <v/>
      </c>
      <c r="AR32" s="139" t="str">
        <f t="shared" si="69"/>
        <v/>
      </c>
      <c r="AS32" s="125" t="str">
        <f t="shared" si="70"/>
        <v/>
      </c>
      <c r="AT32" s="121" t="str">
        <f t="shared" si="71"/>
        <v/>
      </c>
      <c r="AU32" s="138" t="str">
        <f>IF(AX32="","",IF(R32="Refreshment Beverage",ROUND((BA32-Y32-Z32-AA32)*VLOOKUP(VALUE(Q32),Rates!G$15:L$19,3,0),4),ROUND(AW32*(VLOOKUP(VALUE(Q32),Rates!G:L,3,0)),4)))</f>
        <v/>
      </c>
      <c r="AV32" s="126" t="str">
        <f t="shared" si="72"/>
        <v/>
      </c>
      <c r="AW32" s="127" t="str">
        <f t="shared" si="73"/>
        <v/>
      </c>
      <c r="AX32" s="123" t="str">
        <f t="shared" si="74"/>
        <v/>
      </c>
      <c r="AY32" s="140" t="str">
        <f>IF(AX32="","",IF(R32="Refreshment Beverage",ROUND(SUM(AX32*Rates!K$19),4),ROUND(SUM(AX32*(Rates!J$8/100)),4)))</f>
        <v/>
      </c>
      <c r="AZ32" s="124" t="str">
        <f t="shared" si="75"/>
        <v/>
      </c>
      <c r="BA32" s="125" t="str">
        <f t="shared" si="76"/>
        <v/>
      </c>
      <c r="BB32" s="115"/>
      <c r="BC32" s="143"/>
      <c r="BD32" s="100"/>
      <c r="BE32" s="100"/>
      <c r="BF32" s="100"/>
      <c r="BG32" s="100"/>
    </row>
    <row r="33" spans="1:59" ht="12.75" customHeight="1" x14ac:dyDescent="0.2">
      <c r="A33" s="144"/>
      <c r="B33" s="141"/>
      <c r="C33" s="141"/>
      <c r="D33" s="142"/>
      <c r="E33" s="142"/>
      <c r="F33" s="142"/>
      <c r="G33" s="142"/>
      <c r="H33" s="142"/>
      <c r="I33" s="129"/>
      <c r="J33" s="130"/>
      <c r="K33" s="131" t="str">
        <f t="shared" si="47"/>
        <v/>
      </c>
      <c r="L33" s="132" t="str">
        <f t="shared" si="48"/>
        <v/>
      </c>
      <c r="M33" s="133" t="str">
        <f t="shared" si="49"/>
        <v/>
      </c>
      <c r="N33" s="134" t="str">
        <f>IFERROR(IF(B:B="","",IF(R33="Beer",SUM(LOOKUP(2,1/(Rates!$B$3:$B$5&lt;=W33)/(Rates!$C$3:$C$5&gt;=W33),Rates!$D$3:$D$5)*(X33/100)*W33),IF(R33="Refreshment Beverage",SUM(LOOKUP(2,1/(Rates!$B$7:$B$11&lt;=W33)/(Rates!$C$7:$C$11&gt;=W33),Rates!$D$7:$D$11)*(X33/100)*W33)))),"")</f>
        <v/>
      </c>
      <c r="O33" s="134" t="str">
        <f t="shared" si="50"/>
        <v/>
      </c>
      <c r="P33" s="116"/>
      <c r="Q33" s="117" t="str">
        <f t="shared" si="51"/>
        <v/>
      </c>
      <c r="R33" s="128" t="str">
        <f t="shared" si="52"/>
        <v/>
      </c>
      <c r="S33" s="135" t="str">
        <f>IF(B33="","",IF(R33="Refreshment Beverage",VLOOKUP(VALUE(Q33),Rates!G$15:L$19,2,0),VLOOKUP(VALUE(Q33),Rates!G$4:L$12,2,0)))</f>
        <v/>
      </c>
      <c r="T33" s="135" t="str">
        <f t="shared" si="53"/>
        <v/>
      </c>
      <c r="U33" s="118" t="str">
        <f t="shared" si="54"/>
        <v/>
      </c>
      <c r="V33" s="135" t="str">
        <f t="shared" si="55"/>
        <v/>
      </c>
      <c r="W33" s="135" t="str">
        <f t="shared" si="56"/>
        <v/>
      </c>
      <c r="X33" s="119" t="str">
        <f t="shared" si="57"/>
        <v/>
      </c>
      <c r="Y33" s="120" t="str">
        <f>IF(B:B="","",IF(R33="Refreshment Beverage",VLOOKUP(Q33,Rates!G$15:L$19,6,0)*W33,VLOOKUP(Q33,Rates!G$4:L$12,6,0)*W33))</f>
        <v/>
      </c>
      <c r="Z33" s="120" t="str">
        <f t="shared" si="58"/>
        <v/>
      </c>
      <c r="AA33" s="120" t="str">
        <f t="shared" si="59"/>
        <v/>
      </c>
      <c r="AB33" s="136" t="str">
        <f>IF(B:B="","",IF(R33="Refreshment Beverage","",IF(AND(R33="Beer",Q33=0),SUM(LOOKUP(2,1/(Rates!$B$15:$B$18&lt;=W33)/(Rates!$C$15:$C$18&gt;=W33),Rates!$D$15:$D$18)*W33),VLOOKUP(VALUE(Q:Q),Rates!A:B,2,0)*W33)))</f>
        <v/>
      </c>
      <c r="AC33" s="136" t="str">
        <f>IF(B:B="","",IF(R33="Refreshment Beverage","",IF(AND(R33="Beer",Q33=0),SUM(LOOKUP(2,1/(Rates!$B$15:$B$18&lt;=W33)/(Rates!$C$15:$C$18&gt;=W33),Rates!$E$15:$E$18)*W33),VLOOKUP(VALUE(Q:Q),Rates!A:C,3,0)*W33)))</f>
        <v/>
      </c>
      <c r="AD33" s="137" t="str">
        <f>IFERROR(IF(B:B="","",IF(R33="Beer","",IF(VALUE(Q33)=0,VLOOKUP(VLOOKUP(B:B,#REF!,16,0),Rates!A:E,2,0),VLOOKUP(VALUE(Q33),Rates!A$31:B$34,2,0)*W33))),0)</f>
        <v/>
      </c>
      <c r="AE33" s="121" t="str">
        <f t="shared" si="60"/>
        <v/>
      </c>
      <c r="AF33" s="138" t="str">
        <f t="shared" si="61"/>
        <v/>
      </c>
      <c r="AG33" s="122" t="str">
        <f t="shared" si="62"/>
        <v/>
      </c>
      <c r="AH33" s="123" t="str">
        <f t="shared" si="63"/>
        <v/>
      </c>
      <c r="AI33" s="139" t="str">
        <f>IF(AE:AE="","",IF(R33="Refreshment Beverage",AK33*(Rates!J$19/100),ROUND(SUM(AH33*(Rates!$J$8/100)),4)))</f>
        <v/>
      </c>
      <c r="AJ33" s="124" t="str">
        <f t="shared" si="64"/>
        <v/>
      </c>
      <c r="AK33" s="125" t="str">
        <f t="shared" si="65"/>
        <v/>
      </c>
      <c r="AL33" s="121" t="str">
        <f t="shared" si="66"/>
        <v/>
      </c>
      <c r="AM33" s="138" t="str">
        <f>IF(AS33="","",IF(R33="Refreshment Beverage",ROUND(AS33*Rates!K$19,4),ROUND(AO33*(VLOOKUP(VALUE(Q33),Rates!G$4:L$12,3,0)),4)))</f>
        <v/>
      </c>
      <c r="AN33" s="126" t="str">
        <f>IF(AS33="","",IF(R33="Refreshment Beverage",AS33*(Rates!J$19/100),MAX(AM33,AB33)))</f>
        <v/>
      </c>
      <c r="AO33" s="127" t="str">
        <f t="shared" si="67"/>
        <v/>
      </c>
      <c r="AP33" s="127" t="str">
        <f t="shared" si="68"/>
        <v/>
      </c>
      <c r="AQ33" s="140" t="str">
        <f>IF(AS33="","",IF(R33="Refreshment Beverage",ROUND(SUM(VLOOKUP(Q:Q,Rates!G$15:L$19,3,0)*(AS33-Y33-Z33-AA33)),4),ROUND(SUM(Rates!$K$8*AS33),4)))</f>
        <v/>
      </c>
      <c r="AR33" s="139" t="str">
        <f t="shared" si="69"/>
        <v/>
      </c>
      <c r="AS33" s="125" t="str">
        <f t="shared" si="70"/>
        <v/>
      </c>
      <c r="AT33" s="121" t="str">
        <f t="shared" si="71"/>
        <v/>
      </c>
      <c r="AU33" s="138" t="str">
        <f>IF(AX33="","",IF(R33="Refreshment Beverage",ROUND((BA33-Y33-Z33-AA33)*VLOOKUP(VALUE(Q33),Rates!G$15:L$19,3,0),4),ROUND(AW33*(VLOOKUP(VALUE(Q33),Rates!G:L,3,0)),4)))</f>
        <v/>
      </c>
      <c r="AV33" s="126" t="str">
        <f t="shared" si="72"/>
        <v/>
      </c>
      <c r="AW33" s="127" t="str">
        <f t="shared" si="73"/>
        <v/>
      </c>
      <c r="AX33" s="123" t="str">
        <f t="shared" si="74"/>
        <v/>
      </c>
      <c r="AY33" s="140" t="str">
        <f>IF(AX33="","",IF(R33="Refreshment Beverage",ROUND(SUM(AX33*Rates!K$19),4),ROUND(SUM(AX33*(Rates!J$8/100)),4)))</f>
        <v/>
      </c>
      <c r="AZ33" s="124" t="str">
        <f t="shared" si="75"/>
        <v/>
      </c>
      <c r="BA33" s="125" t="str">
        <f t="shared" si="76"/>
        <v/>
      </c>
      <c r="BB33" s="115"/>
      <c r="BC33" s="143"/>
      <c r="BD33" s="100"/>
      <c r="BE33" s="100"/>
      <c r="BF33" s="100"/>
      <c r="BG33" s="100"/>
    </row>
    <row r="34" spans="1:59" ht="12.75" customHeight="1" x14ac:dyDescent="0.2">
      <c r="A34" s="144"/>
      <c r="B34" s="141"/>
      <c r="C34" s="141"/>
      <c r="D34" s="142"/>
      <c r="E34" s="142"/>
      <c r="F34" s="142"/>
      <c r="G34" s="142"/>
      <c r="H34" s="142"/>
      <c r="I34" s="129"/>
      <c r="J34" s="130"/>
      <c r="K34" s="131" t="str">
        <f t="shared" si="47"/>
        <v/>
      </c>
      <c r="L34" s="132" t="str">
        <f t="shared" si="48"/>
        <v/>
      </c>
      <c r="M34" s="133" t="str">
        <f t="shared" si="49"/>
        <v/>
      </c>
      <c r="N34" s="134" t="str">
        <f>IFERROR(IF(B:B="","",IF(R34="Beer",SUM(LOOKUP(2,1/(Rates!$B$3:$B$5&lt;=W34)/(Rates!$C$3:$C$5&gt;=W34),Rates!$D$3:$D$5)*(X34/100)*W34),IF(R34="Refreshment Beverage",SUM(LOOKUP(2,1/(Rates!$B$7:$B$11&lt;=W34)/(Rates!$C$7:$C$11&gt;=W34),Rates!$D$7:$D$11)*(X34/100)*W34)))),"")</f>
        <v/>
      </c>
      <c r="O34" s="134" t="str">
        <f t="shared" si="50"/>
        <v/>
      </c>
      <c r="P34" s="116"/>
      <c r="Q34" s="117" t="str">
        <f t="shared" si="51"/>
        <v/>
      </c>
      <c r="R34" s="128" t="str">
        <f t="shared" si="52"/>
        <v/>
      </c>
      <c r="S34" s="135" t="str">
        <f>IF(B34="","",IF(R34="Refreshment Beverage",VLOOKUP(VALUE(Q34),Rates!G$15:L$19,2,0),VLOOKUP(VALUE(Q34),Rates!G$4:L$12,2,0)))</f>
        <v/>
      </c>
      <c r="T34" s="135" t="str">
        <f t="shared" si="53"/>
        <v/>
      </c>
      <c r="U34" s="118" t="str">
        <f t="shared" si="54"/>
        <v/>
      </c>
      <c r="V34" s="135" t="str">
        <f t="shared" si="55"/>
        <v/>
      </c>
      <c r="W34" s="135" t="str">
        <f t="shared" si="56"/>
        <v/>
      </c>
      <c r="X34" s="119" t="str">
        <f t="shared" si="57"/>
        <v/>
      </c>
      <c r="Y34" s="120" t="str">
        <f>IF(B:B="","",IF(R34="Refreshment Beverage",VLOOKUP(Q34,Rates!G$15:L$19,6,0)*W34,VLOOKUP(Q34,Rates!G$4:L$12,6,0)*W34))</f>
        <v/>
      </c>
      <c r="Z34" s="120" t="str">
        <f t="shared" si="58"/>
        <v/>
      </c>
      <c r="AA34" s="120" t="str">
        <f t="shared" si="59"/>
        <v/>
      </c>
      <c r="AB34" s="136" t="str">
        <f>IF(B:B="","",IF(R34="Refreshment Beverage","",IF(AND(R34="Beer",Q34=0),SUM(LOOKUP(2,1/(Rates!$B$15:$B$18&lt;=W34)/(Rates!$C$15:$C$18&gt;=W34),Rates!$D$15:$D$18)*W34),VLOOKUP(VALUE(Q:Q),Rates!A:B,2,0)*W34)))</f>
        <v/>
      </c>
      <c r="AC34" s="136" t="str">
        <f>IF(B:B="","",IF(R34="Refreshment Beverage","",IF(AND(R34="Beer",Q34=0),SUM(LOOKUP(2,1/(Rates!$B$15:$B$18&lt;=W34)/(Rates!$C$15:$C$18&gt;=W34),Rates!$E$15:$E$18)*W34),VLOOKUP(VALUE(Q:Q),Rates!A:C,3,0)*W34)))</f>
        <v/>
      </c>
      <c r="AD34" s="137" t="str">
        <f>IFERROR(IF(B:B="","",IF(R34="Beer","",IF(VALUE(Q34)=0,VLOOKUP(VLOOKUP(B:B,#REF!,16,0),Rates!A:E,2,0),VLOOKUP(VALUE(Q34),Rates!A$31:B$34,2,0)*W34))),0)</f>
        <v/>
      </c>
      <c r="AE34" s="121" t="str">
        <f t="shared" si="60"/>
        <v/>
      </c>
      <c r="AF34" s="138" t="str">
        <f t="shared" si="61"/>
        <v/>
      </c>
      <c r="AG34" s="122" t="str">
        <f t="shared" si="62"/>
        <v/>
      </c>
      <c r="AH34" s="123" t="str">
        <f t="shared" si="63"/>
        <v/>
      </c>
      <c r="AI34" s="139" t="str">
        <f>IF(AE:AE="","",IF(R34="Refreshment Beverage",AK34*(Rates!J$19/100),ROUND(SUM(AH34*(Rates!$J$8/100)),4)))</f>
        <v/>
      </c>
      <c r="AJ34" s="124" t="str">
        <f t="shared" si="64"/>
        <v/>
      </c>
      <c r="AK34" s="125" t="str">
        <f t="shared" si="65"/>
        <v/>
      </c>
      <c r="AL34" s="121" t="str">
        <f t="shared" si="66"/>
        <v/>
      </c>
      <c r="AM34" s="138" t="str">
        <f>IF(AS34="","",IF(R34="Refreshment Beverage",ROUND(AS34*Rates!K$19,4),ROUND(AO34*(VLOOKUP(VALUE(Q34),Rates!G$4:L$12,3,0)),4)))</f>
        <v/>
      </c>
      <c r="AN34" s="126" t="str">
        <f>IF(AS34="","",IF(R34="Refreshment Beverage",AS34*(Rates!J$19/100),MAX(AM34,AB34)))</f>
        <v/>
      </c>
      <c r="AO34" s="127" t="str">
        <f t="shared" si="67"/>
        <v/>
      </c>
      <c r="AP34" s="127" t="str">
        <f t="shared" si="68"/>
        <v/>
      </c>
      <c r="AQ34" s="140" t="str">
        <f>IF(AS34="","",IF(R34="Refreshment Beverage",ROUND(SUM(VLOOKUP(Q:Q,Rates!G$15:L$19,3,0)*(AS34-Y34-Z34-AA34)),4),ROUND(SUM(Rates!$K$8*AS34),4)))</f>
        <v/>
      </c>
      <c r="AR34" s="139" t="str">
        <f t="shared" si="69"/>
        <v/>
      </c>
      <c r="AS34" s="125" t="str">
        <f t="shared" si="70"/>
        <v/>
      </c>
      <c r="AT34" s="121" t="str">
        <f t="shared" si="71"/>
        <v/>
      </c>
      <c r="AU34" s="138" t="str">
        <f>IF(AX34="","",IF(R34="Refreshment Beverage",ROUND((BA34-Y34-Z34-AA34)*VLOOKUP(VALUE(Q34),Rates!G$15:L$19,3,0),4),ROUND(AW34*(VLOOKUP(VALUE(Q34),Rates!G:L,3,0)),4)))</f>
        <v/>
      </c>
      <c r="AV34" s="126" t="str">
        <f t="shared" si="72"/>
        <v/>
      </c>
      <c r="AW34" s="127" t="str">
        <f t="shared" si="73"/>
        <v/>
      </c>
      <c r="AX34" s="123" t="str">
        <f t="shared" si="74"/>
        <v/>
      </c>
      <c r="AY34" s="140" t="str">
        <f>IF(AX34="","",IF(R34="Refreshment Beverage",ROUND(SUM(AX34*Rates!K$19),4),ROUND(SUM(AX34*(Rates!J$8/100)),4)))</f>
        <v/>
      </c>
      <c r="AZ34" s="124" t="str">
        <f t="shared" si="75"/>
        <v/>
      </c>
      <c r="BA34" s="125" t="str">
        <f t="shared" si="76"/>
        <v/>
      </c>
      <c r="BB34" s="115"/>
      <c r="BC34" s="143"/>
      <c r="BD34" s="100"/>
      <c r="BE34" s="100"/>
      <c r="BF34" s="100"/>
      <c r="BG34" s="100"/>
    </row>
    <row r="35" spans="1:59" ht="12.75" customHeight="1" x14ac:dyDescent="0.2">
      <c r="A35" s="144"/>
      <c r="B35" s="141"/>
      <c r="C35" s="141"/>
      <c r="D35" s="142"/>
      <c r="E35" s="142"/>
      <c r="F35" s="142"/>
      <c r="G35" s="142"/>
      <c r="H35" s="142"/>
      <c r="I35" s="129"/>
      <c r="J35" s="130"/>
      <c r="K35" s="131" t="str">
        <f t="shared" si="47"/>
        <v/>
      </c>
      <c r="L35" s="132" t="str">
        <f t="shared" si="48"/>
        <v/>
      </c>
      <c r="M35" s="133" t="str">
        <f t="shared" si="49"/>
        <v/>
      </c>
      <c r="N35" s="134" t="str">
        <f>IFERROR(IF(B:B="","",IF(R35="Beer",SUM(LOOKUP(2,1/(Rates!$B$3:$B$5&lt;=W35)/(Rates!$C$3:$C$5&gt;=W35),Rates!$D$3:$D$5)*(X35/100)*W35),IF(R35="Refreshment Beverage",SUM(LOOKUP(2,1/(Rates!$B$7:$B$11&lt;=W35)/(Rates!$C$7:$C$11&gt;=W35),Rates!$D$7:$D$11)*(X35/100)*W35)))),"")</f>
        <v/>
      </c>
      <c r="O35" s="134" t="str">
        <f t="shared" si="50"/>
        <v/>
      </c>
      <c r="P35" s="116"/>
      <c r="Q35" s="117" t="str">
        <f t="shared" si="51"/>
        <v/>
      </c>
      <c r="R35" s="128" t="str">
        <f t="shared" si="52"/>
        <v/>
      </c>
      <c r="S35" s="135" t="str">
        <f>IF(B35="","",IF(R35="Refreshment Beverage",VLOOKUP(VALUE(Q35),Rates!G$15:L$19,2,0),VLOOKUP(VALUE(Q35),Rates!G$4:L$12,2,0)))</f>
        <v/>
      </c>
      <c r="T35" s="135" t="str">
        <f t="shared" si="53"/>
        <v/>
      </c>
      <c r="U35" s="118" t="str">
        <f t="shared" si="54"/>
        <v/>
      </c>
      <c r="V35" s="135" t="str">
        <f t="shared" si="55"/>
        <v/>
      </c>
      <c r="W35" s="135" t="str">
        <f t="shared" si="56"/>
        <v/>
      </c>
      <c r="X35" s="119" t="str">
        <f t="shared" si="57"/>
        <v/>
      </c>
      <c r="Y35" s="120" t="str">
        <f>IF(B:B="","",IF(R35="Refreshment Beverage",VLOOKUP(Q35,Rates!G$15:L$19,6,0)*W35,VLOOKUP(Q35,Rates!G$4:L$12,6,0)*W35))</f>
        <v/>
      </c>
      <c r="Z35" s="120" t="str">
        <f t="shared" si="58"/>
        <v/>
      </c>
      <c r="AA35" s="120" t="str">
        <f t="shared" si="59"/>
        <v/>
      </c>
      <c r="AB35" s="136" t="str">
        <f>IF(B:B="","",IF(R35="Refreshment Beverage","",IF(AND(R35="Beer",Q35=0),SUM(LOOKUP(2,1/(Rates!$B$15:$B$18&lt;=W35)/(Rates!$C$15:$C$18&gt;=W35),Rates!$D$15:$D$18)*W35),VLOOKUP(VALUE(Q:Q),Rates!A:B,2,0)*W35)))</f>
        <v/>
      </c>
      <c r="AC35" s="136" t="str">
        <f>IF(B:B="","",IF(R35="Refreshment Beverage","",IF(AND(R35="Beer",Q35=0),SUM(LOOKUP(2,1/(Rates!$B$15:$B$18&lt;=W35)/(Rates!$C$15:$C$18&gt;=W35),Rates!$E$15:$E$18)*W35),VLOOKUP(VALUE(Q:Q),Rates!A:C,3,0)*W35)))</f>
        <v/>
      </c>
      <c r="AD35" s="137" t="str">
        <f>IFERROR(IF(B:B="","",IF(R35="Beer","",IF(VALUE(Q35)=0,VLOOKUP(VLOOKUP(B:B,#REF!,16,0),Rates!A:E,2,0),VLOOKUP(VALUE(Q35),Rates!A$31:B$34,2,0)*W35))),0)</f>
        <v/>
      </c>
      <c r="AE35" s="121" t="str">
        <f t="shared" si="60"/>
        <v/>
      </c>
      <c r="AF35" s="138" t="str">
        <f t="shared" si="61"/>
        <v/>
      </c>
      <c r="AG35" s="122" t="str">
        <f t="shared" si="62"/>
        <v/>
      </c>
      <c r="AH35" s="123" t="str">
        <f t="shared" si="63"/>
        <v/>
      </c>
      <c r="AI35" s="139" t="str">
        <f>IF(AE:AE="","",IF(R35="Refreshment Beverage",AK35*(Rates!J$19/100),ROUND(SUM(AH35*(Rates!$J$8/100)),4)))</f>
        <v/>
      </c>
      <c r="AJ35" s="124" t="str">
        <f t="shared" si="64"/>
        <v/>
      </c>
      <c r="AK35" s="125" t="str">
        <f t="shared" si="65"/>
        <v/>
      </c>
      <c r="AL35" s="121" t="str">
        <f t="shared" si="66"/>
        <v/>
      </c>
      <c r="AM35" s="138" t="str">
        <f>IF(AS35="","",IF(R35="Refreshment Beverage",ROUND(AS35*Rates!K$19,4),ROUND(AO35*(VLOOKUP(VALUE(Q35),Rates!G$4:L$12,3,0)),4)))</f>
        <v/>
      </c>
      <c r="AN35" s="126" t="str">
        <f>IF(AS35="","",IF(R35="Refreshment Beverage",AS35*(Rates!J$19/100),MAX(AM35,AB35)))</f>
        <v/>
      </c>
      <c r="AO35" s="127" t="str">
        <f t="shared" si="67"/>
        <v/>
      </c>
      <c r="AP35" s="127" t="str">
        <f t="shared" si="68"/>
        <v/>
      </c>
      <c r="AQ35" s="140" t="str">
        <f>IF(AS35="","",IF(R35="Refreshment Beverage",ROUND(SUM(VLOOKUP(Q:Q,Rates!G$15:L$19,3,0)*(AS35-Y35-Z35-AA35)),4),ROUND(SUM(Rates!$K$8*AS35),4)))</f>
        <v/>
      </c>
      <c r="AR35" s="139" t="str">
        <f t="shared" si="69"/>
        <v/>
      </c>
      <c r="AS35" s="125" t="str">
        <f t="shared" si="70"/>
        <v/>
      </c>
      <c r="AT35" s="121" t="str">
        <f t="shared" si="71"/>
        <v/>
      </c>
      <c r="AU35" s="138" t="str">
        <f>IF(AX35="","",IF(R35="Refreshment Beverage",ROUND((BA35-Y35-Z35-AA35)*VLOOKUP(VALUE(Q35),Rates!G$15:L$19,3,0),4),ROUND(AW35*(VLOOKUP(VALUE(Q35),Rates!G:L,3,0)),4)))</f>
        <v/>
      </c>
      <c r="AV35" s="126" t="str">
        <f t="shared" si="72"/>
        <v/>
      </c>
      <c r="AW35" s="127" t="str">
        <f t="shared" si="73"/>
        <v/>
      </c>
      <c r="AX35" s="123" t="str">
        <f t="shared" si="74"/>
        <v/>
      </c>
      <c r="AY35" s="140" t="str">
        <f>IF(AX35="","",IF(R35="Refreshment Beverage",ROUND(SUM(AX35*Rates!K$19),4),ROUND(SUM(AX35*(Rates!J$8/100)),4)))</f>
        <v/>
      </c>
      <c r="AZ35" s="124" t="str">
        <f t="shared" si="75"/>
        <v/>
      </c>
      <c r="BA35" s="125" t="str">
        <f t="shared" si="76"/>
        <v/>
      </c>
      <c r="BB35" s="115"/>
      <c r="BC35" s="143"/>
      <c r="BD35" s="100"/>
      <c r="BE35" s="100"/>
      <c r="BF35" s="100"/>
      <c r="BG35" s="100"/>
    </row>
    <row r="36" spans="1:59" ht="12.75" customHeight="1" x14ac:dyDescent="0.2">
      <c r="A36" s="144"/>
      <c r="B36" s="141"/>
      <c r="C36" s="141"/>
      <c r="D36" s="142"/>
      <c r="E36" s="142"/>
      <c r="F36" s="142"/>
      <c r="G36" s="142"/>
      <c r="H36" s="142"/>
      <c r="I36" s="129"/>
      <c r="J36" s="130"/>
      <c r="K36" s="131" t="str">
        <f t="shared" si="47"/>
        <v/>
      </c>
      <c r="L36" s="132" t="str">
        <f t="shared" si="48"/>
        <v/>
      </c>
      <c r="M36" s="133" t="str">
        <f t="shared" si="49"/>
        <v/>
      </c>
      <c r="N36" s="134" t="str">
        <f>IFERROR(IF(B:B="","",IF(R36="Beer",SUM(LOOKUP(2,1/(Rates!$B$3:$B$5&lt;=W36)/(Rates!$C$3:$C$5&gt;=W36),Rates!$D$3:$D$5)*(X36/100)*W36),IF(R36="Refreshment Beverage",SUM(LOOKUP(2,1/(Rates!$B$7:$B$11&lt;=W36)/(Rates!$C$7:$C$11&gt;=W36),Rates!$D$7:$D$11)*(X36/100)*W36)))),"")</f>
        <v/>
      </c>
      <c r="O36" s="134" t="str">
        <f t="shared" si="50"/>
        <v/>
      </c>
      <c r="P36" s="116"/>
      <c r="Q36" s="117" t="str">
        <f t="shared" si="51"/>
        <v/>
      </c>
      <c r="R36" s="128" t="str">
        <f t="shared" si="52"/>
        <v/>
      </c>
      <c r="S36" s="135" t="str">
        <f>IF(B36="","",IF(R36="Refreshment Beverage",VLOOKUP(VALUE(Q36),Rates!G$15:L$19,2,0),VLOOKUP(VALUE(Q36),Rates!G$4:L$12,2,0)))</f>
        <v/>
      </c>
      <c r="T36" s="135" t="str">
        <f t="shared" si="53"/>
        <v/>
      </c>
      <c r="U36" s="118" t="str">
        <f t="shared" si="54"/>
        <v/>
      </c>
      <c r="V36" s="135" t="str">
        <f t="shared" si="55"/>
        <v/>
      </c>
      <c r="W36" s="135" t="str">
        <f t="shared" si="56"/>
        <v/>
      </c>
      <c r="X36" s="119" t="str">
        <f t="shared" si="57"/>
        <v/>
      </c>
      <c r="Y36" s="120" t="str">
        <f>IF(B:B="","",IF(R36="Refreshment Beverage",VLOOKUP(Q36,Rates!G$15:L$19,6,0)*W36,VLOOKUP(Q36,Rates!G$4:L$12,6,0)*W36))</f>
        <v/>
      </c>
      <c r="Z36" s="120" t="str">
        <f t="shared" si="58"/>
        <v/>
      </c>
      <c r="AA36" s="120" t="str">
        <f t="shared" si="59"/>
        <v/>
      </c>
      <c r="AB36" s="136" t="str">
        <f>IF(B:B="","",IF(R36="Refreshment Beverage","",IF(AND(R36="Beer",Q36=0),SUM(LOOKUP(2,1/(Rates!$B$15:$B$18&lt;=W36)/(Rates!$C$15:$C$18&gt;=W36),Rates!$D$15:$D$18)*W36),VLOOKUP(VALUE(Q:Q),Rates!A:B,2,0)*W36)))</f>
        <v/>
      </c>
      <c r="AC36" s="136" t="str">
        <f>IF(B:B="","",IF(R36="Refreshment Beverage","",IF(AND(R36="Beer",Q36=0),SUM(LOOKUP(2,1/(Rates!$B$15:$B$18&lt;=W36)/(Rates!$C$15:$C$18&gt;=W36),Rates!$E$15:$E$18)*W36),VLOOKUP(VALUE(Q:Q),Rates!A:C,3,0)*W36)))</f>
        <v/>
      </c>
      <c r="AD36" s="137" t="str">
        <f>IFERROR(IF(B:B="","",IF(R36="Beer","",IF(VALUE(Q36)=0,VLOOKUP(VLOOKUP(B:B,#REF!,16,0),Rates!A:E,2,0),VLOOKUP(VALUE(Q36),Rates!A$31:B$34,2,0)*W36))),0)</f>
        <v/>
      </c>
      <c r="AE36" s="121" t="str">
        <f t="shared" si="60"/>
        <v/>
      </c>
      <c r="AF36" s="138" t="str">
        <f t="shared" si="61"/>
        <v/>
      </c>
      <c r="AG36" s="122" t="str">
        <f t="shared" si="62"/>
        <v/>
      </c>
      <c r="AH36" s="123" t="str">
        <f t="shared" si="63"/>
        <v/>
      </c>
      <c r="AI36" s="139" t="str">
        <f>IF(AE:AE="","",IF(R36="Refreshment Beverage",AK36*(Rates!J$19/100),ROUND(SUM(AH36*(Rates!$J$8/100)),4)))</f>
        <v/>
      </c>
      <c r="AJ36" s="124" t="str">
        <f t="shared" si="64"/>
        <v/>
      </c>
      <c r="AK36" s="125" t="str">
        <f t="shared" si="65"/>
        <v/>
      </c>
      <c r="AL36" s="121" t="str">
        <f t="shared" si="66"/>
        <v/>
      </c>
      <c r="AM36" s="138" t="str">
        <f>IF(AS36="","",IF(R36="Refreshment Beverage",ROUND(AS36*Rates!K$19,4),ROUND(AO36*(VLOOKUP(VALUE(Q36),Rates!G$4:L$12,3,0)),4)))</f>
        <v/>
      </c>
      <c r="AN36" s="126" t="str">
        <f>IF(AS36="","",IF(R36="Refreshment Beverage",AS36*(Rates!J$19/100),MAX(AM36,AB36)))</f>
        <v/>
      </c>
      <c r="AO36" s="127" t="str">
        <f t="shared" si="67"/>
        <v/>
      </c>
      <c r="AP36" s="127" t="str">
        <f t="shared" si="68"/>
        <v/>
      </c>
      <c r="AQ36" s="140" t="str">
        <f>IF(AS36="","",IF(R36="Refreshment Beverage",ROUND(SUM(VLOOKUP(Q:Q,Rates!G$15:L$19,3,0)*(AS36-Y36-Z36-AA36)),4),ROUND(SUM(Rates!$K$8*AS36),4)))</f>
        <v/>
      </c>
      <c r="AR36" s="139" t="str">
        <f t="shared" si="69"/>
        <v/>
      </c>
      <c r="AS36" s="125" t="str">
        <f t="shared" si="70"/>
        <v/>
      </c>
      <c r="AT36" s="121" t="str">
        <f t="shared" si="71"/>
        <v/>
      </c>
      <c r="AU36" s="138" t="str">
        <f>IF(AX36="","",IF(R36="Refreshment Beverage",ROUND((BA36-Y36-Z36-AA36)*VLOOKUP(VALUE(Q36),Rates!G$15:L$19,3,0),4),ROUND(AW36*(VLOOKUP(VALUE(Q36),Rates!G:L,3,0)),4)))</f>
        <v/>
      </c>
      <c r="AV36" s="126" t="str">
        <f t="shared" si="72"/>
        <v/>
      </c>
      <c r="AW36" s="127" t="str">
        <f t="shared" si="73"/>
        <v/>
      </c>
      <c r="AX36" s="123" t="str">
        <f t="shared" si="74"/>
        <v/>
      </c>
      <c r="AY36" s="140" t="str">
        <f>IF(AX36="","",IF(R36="Refreshment Beverage",ROUND(SUM(AX36*Rates!K$19),4),ROUND(SUM(AX36*(Rates!J$8/100)),4)))</f>
        <v/>
      </c>
      <c r="AZ36" s="124" t="str">
        <f t="shared" si="75"/>
        <v/>
      </c>
      <c r="BA36" s="125" t="str">
        <f t="shared" si="76"/>
        <v/>
      </c>
      <c r="BB36" s="115"/>
      <c r="BC36" s="143"/>
      <c r="BD36" s="100"/>
      <c r="BE36" s="100"/>
      <c r="BF36" s="100"/>
      <c r="BG36" s="100"/>
    </row>
    <row r="37" spans="1:59" ht="12.75" customHeight="1" x14ac:dyDescent="0.2">
      <c r="A37" s="144"/>
      <c r="B37" s="141"/>
      <c r="C37" s="141"/>
      <c r="D37" s="142"/>
      <c r="E37" s="142"/>
      <c r="F37" s="142"/>
      <c r="G37" s="142"/>
      <c r="H37" s="142"/>
      <c r="I37" s="129"/>
      <c r="J37" s="130"/>
      <c r="K37" s="131" t="str">
        <f t="shared" si="47"/>
        <v/>
      </c>
      <c r="L37" s="132" t="str">
        <f t="shared" si="48"/>
        <v/>
      </c>
      <c r="M37" s="133" t="str">
        <f t="shared" si="49"/>
        <v/>
      </c>
      <c r="N37" s="134" t="str">
        <f>IFERROR(IF(B:B="","",IF(R37="Beer",SUM(LOOKUP(2,1/(Rates!$B$3:$B$5&lt;=W37)/(Rates!$C$3:$C$5&gt;=W37),Rates!$D$3:$D$5)*(X37/100)*W37),IF(R37="Refreshment Beverage",SUM(LOOKUP(2,1/(Rates!$B$7:$B$11&lt;=W37)/(Rates!$C$7:$C$11&gt;=W37),Rates!$D$7:$D$11)*(X37/100)*W37)))),"")</f>
        <v/>
      </c>
      <c r="O37" s="134" t="str">
        <f t="shared" si="50"/>
        <v/>
      </c>
      <c r="P37" s="116"/>
      <c r="Q37" s="117" t="str">
        <f t="shared" si="51"/>
        <v/>
      </c>
      <c r="R37" s="128" t="str">
        <f t="shared" si="52"/>
        <v/>
      </c>
      <c r="S37" s="135" t="str">
        <f>IF(B37="","",IF(R37="Refreshment Beverage",VLOOKUP(VALUE(Q37),Rates!G$15:L$19,2,0),VLOOKUP(VALUE(Q37),Rates!G$4:L$12,2,0)))</f>
        <v/>
      </c>
      <c r="T37" s="135" t="str">
        <f t="shared" si="53"/>
        <v/>
      </c>
      <c r="U37" s="118" t="str">
        <f t="shared" si="54"/>
        <v/>
      </c>
      <c r="V37" s="135" t="str">
        <f t="shared" si="55"/>
        <v/>
      </c>
      <c r="W37" s="135" t="str">
        <f t="shared" si="56"/>
        <v/>
      </c>
      <c r="X37" s="119" t="str">
        <f t="shared" si="57"/>
        <v/>
      </c>
      <c r="Y37" s="120" t="str">
        <f>IF(B:B="","",IF(R37="Refreshment Beverage",VLOOKUP(Q37,Rates!G$15:L$19,6,0)*W37,VLOOKUP(Q37,Rates!G$4:L$12,6,0)*W37))</f>
        <v/>
      </c>
      <c r="Z37" s="120" t="str">
        <f t="shared" si="58"/>
        <v/>
      </c>
      <c r="AA37" s="120" t="str">
        <f t="shared" si="59"/>
        <v/>
      </c>
      <c r="AB37" s="136" t="str">
        <f>IF(B:B="","",IF(R37="Refreshment Beverage","",IF(AND(R37="Beer",Q37=0),SUM(LOOKUP(2,1/(Rates!$B$15:$B$18&lt;=W37)/(Rates!$C$15:$C$18&gt;=W37),Rates!$D$15:$D$18)*W37),VLOOKUP(VALUE(Q:Q),Rates!A:B,2,0)*W37)))</f>
        <v/>
      </c>
      <c r="AC37" s="136" t="str">
        <f>IF(B:B="","",IF(R37="Refreshment Beverage","",IF(AND(R37="Beer",Q37=0),SUM(LOOKUP(2,1/(Rates!$B$15:$B$18&lt;=W37)/(Rates!$C$15:$C$18&gt;=W37),Rates!$E$15:$E$18)*W37),VLOOKUP(VALUE(Q:Q),Rates!A:C,3,0)*W37)))</f>
        <v/>
      </c>
      <c r="AD37" s="137" t="str">
        <f>IFERROR(IF(B:B="","",IF(R37="Beer","",IF(VALUE(Q37)=0,VLOOKUP(VLOOKUP(B:B,#REF!,16,0),Rates!A:E,2,0),VLOOKUP(VALUE(Q37),Rates!A$31:B$34,2,0)*W37))),0)</f>
        <v/>
      </c>
      <c r="AE37" s="121" t="str">
        <f t="shared" si="60"/>
        <v/>
      </c>
      <c r="AF37" s="138" t="str">
        <f t="shared" si="61"/>
        <v/>
      </c>
      <c r="AG37" s="122" t="str">
        <f t="shared" si="62"/>
        <v/>
      </c>
      <c r="AH37" s="123" t="str">
        <f t="shared" si="63"/>
        <v/>
      </c>
      <c r="AI37" s="139" t="str">
        <f>IF(AE:AE="","",IF(R37="Refreshment Beverage",AK37*(Rates!J$19/100),ROUND(SUM(AH37*(Rates!$J$8/100)),4)))</f>
        <v/>
      </c>
      <c r="AJ37" s="124" t="str">
        <f t="shared" si="64"/>
        <v/>
      </c>
      <c r="AK37" s="125" t="str">
        <f t="shared" si="65"/>
        <v/>
      </c>
      <c r="AL37" s="121" t="str">
        <f t="shared" si="66"/>
        <v/>
      </c>
      <c r="AM37" s="138" t="str">
        <f>IF(AS37="","",IF(R37="Refreshment Beverage",ROUND(AS37*Rates!K$19,4),ROUND(AO37*(VLOOKUP(VALUE(Q37),Rates!G$4:L$12,3,0)),4)))</f>
        <v/>
      </c>
      <c r="AN37" s="126" t="str">
        <f>IF(AS37="","",IF(R37="Refreshment Beverage",AS37*(Rates!J$19/100),MAX(AM37,AB37)))</f>
        <v/>
      </c>
      <c r="AO37" s="127" t="str">
        <f t="shared" si="67"/>
        <v/>
      </c>
      <c r="AP37" s="127" t="str">
        <f t="shared" si="68"/>
        <v/>
      </c>
      <c r="AQ37" s="140" t="str">
        <f>IF(AS37="","",IF(R37="Refreshment Beverage",ROUND(SUM(VLOOKUP(Q:Q,Rates!G$15:L$19,3,0)*(AS37-Y37-Z37-AA37)),4),ROUND(SUM(Rates!$K$8*AS37),4)))</f>
        <v/>
      </c>
      <c r="AR37" s="139" t="str">
        <f t="shared" si="69"/>
        <v/>
      </c>
      <c r="AS37" s="125" t="str">
        <f t="shared" si="70"/>
        <v/>
      </c>
      <c r="AT37" s="121" t="str">
        <f t="shared" si="71"/>
        <v/>
      </c>
      <c r="AU37" s="138" t="str">
        <f>IF(AX37="","",IF(R37="Refreshment Beverage",ROUND((BA37-Y37-Z37-AA37)*VLOOKUP(VALUE(Q37),Rates!G$15:L$19,3,0),4),ROUND(AW37*(VLOOKUP(VALUE(Q37),Rates!G:L,3,0)),4)))</f>
        <v/>
      </c>
      <c r="AV37" s="126" t="str">
        <f t="shared" si="72"/>
        <v/>
      </c>
      <c r="AW37" s="127" t="str">
        <f t="shared" si="73"/>
        <v/>
      </c>
      <c r="AX37" s="123" t="str">
        <f t="shared" si="74"/>
        <v/>
      </c>
      <c r="AY37" s="140" t="str">
        <f>IF(AX37="","",IF(R37="Refreshment Beverage",ROUND(SUM(AX37*Rates!K$19),4),ROUND(SUM(AX37*(Rates!J$8/100)),4)))</f>
        <v/>
      </c>
      <c r="AZ37" s="124" t="str">
        <f t="shared" si="75"/>
        <v/>
      </c>
      <c r="BA37" s="125" t="str">
        <f t="shared" si="76"/>
        <v/>
      </c>
      <c r="BB37" s="115"/>
      <c r="BC37" s="143"/>
      <c r="BD37" s="100"/>
      <c r="BE37" s="100"/>
      <c r="BF37" s="100"/>
      <c r="BG37" s="100"/>
    </row>
    <row r="38" spans="1:59" ht="12.75" customHeight="1" x14ac:dyDescent="0.2">
      <c r="A38" s="144"/>
      <c r="B38" s="141"/>
      <c r="C38" s="141"/>
      <c r="D38" s="142"/>
      <c r="E38" s="142"/>
      <c r="F38" s="142"/>
      <c r="G38" s="142"/>
      <c r="H38" s="142"/>
      <c r="I38" s="129"/>
      <c r="J38" s="130"/>
      <c r="K38" s="131" t="str">
        <f t="shared" si="47"/>
        <v/>
      </c>
      <c r="L38" s="132" t="str">
        <f t="shared" si="48"/>
        <v/>
      </c>
      <c r="M38" s="133" t="str">
        <f t="shared" si="49"/>
        <v/>
      </c>
      <c r="N38" s="134" t="str">
        <f>IFERROR(IF(B:B="","",IF(R38="Beer",SUM(LOOKUP(2,1/(Rates!$B$3:$B$5&lt;=W38)/(Rates!$C$3:$C$5&gt;=W38),Rates!$D$3:$D$5)*(X38/100)*W38),IF(R38="Refreshment Beverage",SUM(LOOKUP(2,1/(Rates!$B$7:$B$11&lt;=W38)/(Rates!$C$7:$C$11&gt;=W38),Rates!$D$7:$D$11)*(X38/100)*W38)))),"")</f>
        <v/>
      </c>
      <c r="O38" s="134" t="str">
        <f t="shared" si="50"/>
        <v/>
      </c>
      <c r="P38" s="116"/>
      <c r="Q38" s="117" t="str">
        <f t="shared" si="51"/>
        <v/>
      </c>
      <c r="R38" s="128" t="str">
        <f t="shared" si="52"/>
        <v/>
      </c>
      <c r="S38" s="135" t="str">
        <f>IF(B38="","",IF(R38="Refreshment Beverage",VLOOKUP(VALUE(Q38),Rates!G$15:L$19,2,0),VLOOKUP(VALUE(Q38),Rates!G$4:L$12,2,0)))</f>
        <v/>
      </c>
      <c r="T38" s="135" t="str">
        <f t="shared" si="53"/>
        <v/>
      </c>
      <c r="U38" s="118" t="str">
        <f t="shared" si="54"/>
        <v/>
      </c>
      <c r="V38" s="135" t="str">
        <f t="shared" si="55"/>
        <v/>
      </c>
      <c r="W38" s="135" t="str">
        <f t="shared" si="56"/>
        <v/>
      </c>
      <c r="X38" s="119" t="str">
        <f t="shared" si="57"/>
        <v/>
      </c>
      <c r="Y38" s="120" t="str">
        <f>IF(B:B="","",IF(R38="Refreshment Beverage",VLOOKUP(Q38,Rates!G$15:L$19,6,0)*W38,VLOOKUP(Q38,Rates!G$4:L$12,6,0)*W38))</f>
        <v/>
      </c>
      <c r="Z38" s="120" t="str">
        <f t="shared" si="58"/>
        <v/>
      </c>
      <c r="AA38" s="120" t="str">
        <f t="shared" si="59"/>
        <v/>
      </c>
      <c r="AB38" s="136" t="str">
        <f>IF(B:B="","",IF(R38="Refreshment Beverage","",IF(AND(R38="Beer",Q38=0),SUM(LOOKUP(2,1/(Rates!$B$15:$B$18&lt;=W38)/(Rates!$C$15:$C$18&gt;=W38),Rates!$D$15:$D$18)*W38),VLOOKUP(VALUE(Q:Q),Rates!A:B,2,0)*W38)))</f>
        <v/>
      </c>
      <c r="AC38" s="136" t="str">
        <f>IF(B:B="","",IF(R38="Refreshment Beverage","",IF(AND(R38="Beer",Q38=0),SUM(LOOKUP(2,1/(Rates!$B$15:$B$18&lt;=W38)/(Rates!$C$15:$C$18&gt;=W38),Rates!$E$15:$E$18)*W38),VLOOKUP(VALUE(Q:Q),Rates!A:C,3,0)*W38)))</f>
        <v/>
      </c>
      <c r="AD38" s="137" t="str">
        <f>IFERROR(IF(B:B="","",IF(R38="Beer","",IF(VALUE(Q38)=0,VLOOKUP(VLOOKUP(B:B,#REF!,16,0),Rates!A:E,2,0),VLOOKUP(VALUE(Q38),Rates!A$31:B$34,2,0)*W38))),0)</f>
        <v/>
      </c>
      <c r="AE38" s="121" t="str">
        <f t="shared" si="60"/>
        <v/>
      </c>
      <c r="AF38" s="138" t="str">
        <f t="shared" si="61"/>
        <v/>
      </c>
      <c r="AG38" s="122" t="str">
        <f t="shared" si="62"/>
        <v/>
      </c>
      <c r="AH38" s="123" t="str">
        <f t="shared" si="63"/>
        <v/>
      </c>
      <c r="AI38" s="139" t="str">
        <f>IF(AE:AE="","",IF(R38="Refreshment Beverage",AK38*(Rates!J$19/100),ROUND(SUM(AH38*(Rates!$J$8/100)),4)))</f>
        <v/>
      </c>
      <c r="AJ38" s="124" t="str">
        <f t="shared" si="64"/>
        <v/>
      </c>
      <c r="AK38" s="125" t="str">
        <f t="shared" si="65"/>
        <v/>
      </c>
      <c r="AL38" s="121" t="str">
        <f t="shared" si="66"/>
        <v/>
      </c>
      <c r="AM38" s="138" t="str">
        <f>IF(AS38="","",IF(R38="Refreshment Beverage",ROUND(AS38*Rates!K$19,4),ROUND(AO38*(VLOOKUP(VALUE(Q38),Rates!G$4:L$12,3,0)),4)))</f>
        <v/>
      </c>
      <c r="AN38" s="126" t="str">
        <f>IF(AS38="","",IF(R38="Refreshment Beverage",AS38*(Rates!J$19/100),MAX(AM38,AB38)))</f>
        <v/>
      </c>
      <c r="AO38" s="127" t="str">
        <f t="shared" si="67"/>
        <v/>
      </c>
      <c r="AP38" s="127" t="str">
        <f t="shared" si="68"/>
        <v/>
      </c>
      <c r="AQ38" s="140" t="str">
        <f>IF(AS38="","",IF(R38="Refreshment Beverage",ROUND(SUM(VLOOKUP(Q:Q,Rates!G$15:L$19,3,0)*(AS38-Y38-Z38-AA38)),4),ROUND(SUM(Rates!$K$8*AS38),4)))</f>
        <v/>
      </c>
      <c r="AR38" s="139" t="str">
        <f t="shared" si="69"/>
        <v/>
      </c>
      <c r="AS38" s="125" t="str">
        <f t="shared" si="70"/>
        <v/>
      </c>
      <c r="AT38" s="121" t="str">
        <f t="shared" si="71"/>
        <v/>
      </c>
      <c r="AU38" s="138" t="str">
        <f>IF(AX38="","",IF(R38="Refreshment Beverage",ROUND((BA38-Y38-Z38-AA38)*VLOOKUP(VALUE(Q38),Rates!G$15:L$19,3,0),4),ROUND(AW38*(VLOOKUP(VALUE(Q38),Rates!G:L,3,0)),4)))</f>
        <v/>
      </c>
      <c r="AV38" s="126" t="str">
        <f t="shared" si="72"/>
        <v/>
      </c>
      <c r="AW38" s="127" t="str">
        <f t="shared" si="73"/>
        <v/>
      </c>
      <c r="AX38" s="123" t="str">
        <f t="shared" si="74"/>
        <v/>
      </c>
      <c r="AY38" s="140" t="str">
        <f>IF(AX38="","",IF(R38="Refreshment Beverage",ROUND(SUM(AX38*Rates!K$19),4),ROUND(SUM(AX38*(Rates!J$8/100)),4)))</f>
        <v/>
      </c>
      <c r="AZ38" s="124" t="str">
        <f t="shared" si="75"/>
        <v/>
      </c>
      <c r="BA38" s="125" t="str">
        <f t="shared" si="76"/>
        <v/>
      </c>
      <c r="BB38" s="115"/>
      <c r="BC38" s="143"/>
      <c r="BD38" s="100"/>
      <c r="BE38" s="100"/>
      <c r="BF38" s="100"/>
      <c r="BG38" s="100"/>
    </row>
    <row r="39" spans="1:59" ht="12.75" customHeight="1" x14ac:dyDescent="0.2">
      <c r="A39" s="144"/>
      <c r="B39" s="141"/>
      <c r="C39" s="141"/>
      <c r="D39" s="142"/>
      <c r="E39" s="142"/>
      <c r="F39" s="142"/>
      <c r="G39" s="142"/>
      <c r="H39" s="142"/>
      <c r="I39" s="129"/>
      <c r="J39" s="130"/>
      <c r="K39" s="131" t="str">
        <f t="shared" si="47"/>
        <v/>
      </c>
      <c r="L39" s="132" t="str">
        <f t="shared" si="48"/>
        <v/>
      </c>
      <c r="M39" s="133" t="str">
        <f t="shared" si="49"/>
        <v/>
      </c>
      <c r="N39" s="134" t="str">
        <f>IFERROR(IF(B:B="","",IF(R39="Beer",SUM(LOOKUP(2,1/(Rates!$B$3:$B$5&lt;=W39)/(Rates!$C$3:$C$5&gt;=W39),Rates!$D$3:$D$5)*(X39/100)*W39),IF(R39="Refreshment Beverage",SUM(LOOKUP(2,1/(Rates!$B$7:$B$11&lt;=W39)/(Rates!$C$7:$C$11&gt;=W39),Rates!$D$7:$D$11)*(X39/100)*W39)))),"")</f>
        <v/>
      </c>
      <c r="O39" s="134" t="str">
        <f t="shared" si="50"/>
        <v/>
      </c>
      <c r="P39" s="116"/>
      <c r="Q39" s="117" t="str">
        <f t="shared" si="51"/>
        <v/>
      </c>
      <c r="R39" s="128" t="str">
        <f t="shared" si="52"/>
        <v/>
      </c>
      <c r="S39" s="135" t="str">
        <f>IF(B39="","",IF(R39="Refreshment Beverage",VLOOKUP(VALUE(Q39),Rates!G$15:L$19,2,0),VLOOKUP(VALUE(Q39),Rates!G$4:L$12,2,0)))</f>
        <v/>
      </c>
      <c r="T39" s="135" t="str">
        <f t="shared" si="53"/>
        <v/>
      </c>
      <c r="U39" s="118" t="str">
        <f t="shared" si="54"/>
        <v/>
      </c>
      <c r="V39" s="135" t="str">
        <f t="shared" si="55"/>
        <v/>
      </c>
      <c r="W39" s="135" t="str">
        <f t="shared" si="56"/>
        <v/>
      </c>
      <c r="X39" s="119" t="str">
        <f t="shared" si="57"/>
        <v/>
      </c>
      <c r="Y39" s="120" t="str">
        <f>IF(B:B="","",IF(R39="Refreshment Beverage",VLOOKUP(Q39,Rates!G$15:L$19,6,0)*W39,VLOOKUP(Q39,Rates!G$4:L$12,6,0)*W39))</f>
        <v/>
      </c>
      <c r="Z39" s="120" t="str">
        <f t="shared" si="58"/>
        <v/>
      </c>
      <c r="AA39" s="120" t="str">
        <f t="shared" si="59"/>
        <v/>
      </c>
      <c r="AB39" s="136" t="str">
        <f>IF(B:B="","",IF(R39="Refreshment Beverage","",IF(AND(R39="Beer",Q39=0),SUM(LOOKUP(2,1/(Rates!$B$15:$B$18&lt;=W39)/(Rates!$C$15:$C$18&gt;=W39),Rates!$D$15:$D$18)*W39),VLOOKUP(VALUE(Q:Q),Rates!A:B,2,0)*W39)))</f>
        <v/>
      </c>
      <c r="AC39" s="136" t="str">
        <f>IF(B:B="","",IF(R39="Refreshment Beverage","",IF(AND(R39="Beer",Q39=0),SUM(LOOKUP(2,1/(Rates!$B$15:$B$18&lt;=W39)/(Rates!$C$15:$C$18&gt;=W39),Rates!$E$15:$E$18)*W39),VLOOKUP(VALUE(Q:Q),Rates!A:C,3,0)*W39)))</f>
        <v/>
      </c>
      <c r="AD39" s="137" t="str">
        <f>IFERROR(IF(B:B="","",IF(R39="Beer","",IF(VALUE(Q39)=0,VLOOKUP(VLOOKUP(B:B,#REF!,16,0),Rates!A:E,2,0),VLOOKUP(VALUE(Q39),Rates!A$31:B$34,2,0)*W39))),0)</f>
        <v/>
      </c>
      <c r="AE39" s="121" t="str">
        <f t="shared" si="60"/>
        <v/>
      </c>
      <c r="AF39" s="138" t="str">
        <f t="shared" si="61"/>
        <v/>
      </c>
      <c r="AG39" s="122" t="str">
        <f t="shared" si="62"/>
        <v/>
      </c>
      <c r="AH39" s="123" t="str">
        <f t="shared" si="63"/>
        <v/>
      </c>
      <c r="AI39" s="139" t="str">
        <f>IF(AE:AE="","",IF(R39="Refreshment Beverage",AK39*(Rates!J$19/100),ROUND(SUM(AH39*(Rates!$J$8/100)),4)))</f>
        <v/>
      </c>
      <c r="AJ39" s="124" t="str">
        <f t="shared" si="64"/>
        <v/>
      </c>
      <c r="AK39" s="125" t="str">
        <f t="shared" si="65"/>
        <v/>
      </c>
      <c r="AL39" s="121" t="str">
        <f t="shared" si="66"/>
        <v/>
      </c>
      <c r="AM39" s="138" t="str">
        <f>IF(AS39="","",IF(R39="Refreshment Beverage",ROUND(AS39*Rates!K$19,4),ROUND(AO39*(VLOOKUP(VALUE(Q39),Rates!G$4:L$12,3,0)),4)))</f>
        <v/>
      </c>
      <c r="AN39" s="126" t="str">
        <f>IF(AS39="","",IF(R39="Refreshment Beverage",AS39*(Rates!J$19/100),MAX(AM39,AB39)))</f>
        <v/>
      </c>
      <c r="AO39" s="127" t="str">
        <f t="shared" si="67"/>
        <v/>
      </c>
      <c r="AP39" s="127" t="str">
        <f t="shared" si="68"/>
        <v/>
      </c>
      <c r="AQ39" s="140" t="str">
        <f>IF(AS39="","",IF(R39="Refreshment Beverage",ROUND(SUM(VLOOKUP(Q:Q,Rates!G$15:L$19,3,0)*(AS39-Y39-Z39-AA39)),4),ROUND(SUM(Rates!$K$8*AS39),4)))</f>
        <v/>
      </c>
      <c r="AR39" s="139" t="str">
        <f t="shared" si="69"/>
        <v/>
      </c>
      <c r="AS39" s="125" t="str">
        <f t="shared" si="70"/>
        <v/>
      </c>
      <c r="AT39" s="121" t="str">
        <f t="shared" si="71"/>
        <v/>
      </c>
      <c r="AU39" s="138" t="str">
        <f>IF(AX39="","",IF(R39="Refreshment Beverage",ROUND((BA39-Y39-Z39-AA39)*VLOOKUP(VALUE(Q39),Rates!G$15:L$19,3,0),4),ROUND(AW39*(VLOOKUP(VALUE(Q39),Rates!G:L,3,0)),4)))</f>
        <v/>
      </c>
      <c r="AV39" s="126" t="str">
        <f t="shared" si="72"/>
        <v/>
      </c>
      <c r="AW39" s="127" t="str">
        <f t="shared" si="73"/>
        <v/>
      </c>
      <c r="AX39" s="123" t="str">
        <f t="shared" si="74"/>
        <v/>
      </c>
      <c r="AY39" s="140" t="str">
        <f>IF(AX39="","",IF(R39="Refreshment Beverage",ROUND(SUM(AX39*Rates!K$19),4),ROUND(SUM(AX39*(Rates!J$8/100)),4)))</f>
        <v/>
      </c>
      <c r="AZ39" s="124" t="str">
        <f t="shared" si="75"/>
        <v/>
      </c>
      <c r="BA39" s="125" t="str">
        <f t="shared" si="76"/>
        <v/>
      </c>
      <c r="BB39" s="115"/>
      <c r="BC39" s="143"/>
      <c r="BD39" s="100"/>
      <c r="BE39" s="100"/>
      <c r="BF39" s="100"/>
      <c r="BG39" s="100"/>
    </row>
    <row r="40" spans="1:59" ht="12.75" customHeight="1" x14ac:dyDescent="0.2">
      <c r="A40" s="144"/>
      <c r="B40" s="141"/>
      <c r="C40" s="141"/>
      <c r="D40" s="142"/>
      <c r="E40" s="142"/>
      <c r="F40" s="142"/>
      <c r="G40" s="142"/>
      <c r="H40" s="142"/>
      <c r="I40" s="129"/>
      <c r="J40" s="130"/>
      <c r="K40" s="131" t="str">
        <f t="shared" si="47"/>
        <v/>
      </c>
      <c r="L40" s="132" t="str">
        <f t="shared" si="48"/>
        <v/>
      </c>
      <c r="M40" s="133" t="str">
        <f t="shared" si="49"/>
        <v/>
      </c>
      <c r="N40" s="134" t="str">
        <f>IFERROR(IF(B:B="","",IF(R40="Beer",SUM(LOOKUP(2,1/(Rates!$B$3:$B$5&lt;=W40)/(Rates!$C$3:$C$5&gt;=W40),Rates!$D$3:$D$5)*(X40/100)*W40),IF(R40="Refreshment Beverage",SUM(LOOKUP(2,1/(Rates!$B$7:$B$11&lt;=W40)/(Rates!$C$7:$C$11&gt;=W40),Rates!$D$7:$D$11)*(X40/100)*W40)))),"")</f>
        <v/>
      </c>
      <c r="O40" s="134" t="str">
        <f t="shared" si="50"/>
        <v/>
      </c>
      <c r="P40" s="116"/>
      <c r="Q40" s="117" t="str">
        <f t="shared" si="51"/>
        <v/>
      </c>
      <c r="R40" s="128" t="str">
        <f t="shared" si="52"/>
        <v/>
      </c>
      <c r="S40" s="135" t="str">
        <f>IF(B40="","",IF(R40="Refreshment Beverage",VLOOKUP(VALUE(Q40),Rates!G$15:L$19,2,0),VLOOKUP(VALUE(Q40),Rates!G$4:L$12,2,0)))</f>
        <v/>
      </c>
      <c r="T40" s="135" t="str">
        <f t="shared" si="53"/>
        <v/>
      </c>
      <c r="U40" s="118" t="str">
        <f t="shared" si="54"/>
        <v/>
      </c>
      <c r="V40" s="135" t="str">
        <f t="shared" si="55"/>
        <v/>
      </c>
      <c r="W40" s="135" t="str">
        <f t="shared" si="56"/>
        <v/>
      </c>
      <c r="X40" s="119" t="str">
        <f t="shared" si="57"/>
        <v/>
      </c>
      <c r="Y40" s="120" t="str">
        <f>IF(B:B="","",IF(R40="Refreshment Beverage",VLOOKUP(Q40,Rates!G$15:L$19,6,0)*W40,VLOOKUP(Q40,Rates!G$4:L$12,6,0)*W40))</f>
        <v/>
      </c>
      <c r="Z40" s="120" t="str">
        <f t="shared" si="58"/>
        <v/>
      </c>
      <c r="AA40" s="120" t="str">
        <f t="shared" si="59"/>
        <v/>
      </c>
      <c r="AB40" s="136" t="str">
        <f>IF(B:B="","",IF(R40="Refreshment Beverage","",IF(AND(R40="Beer",Q40=0),SUM(LOOKUP(2,1/(Rates!$B$15:$B$18&lt;=W40)/(Rates!$C$15:$C$18&gt;=W40),Rates!$D$15:$D$18)*W40),VLOOKUP(VALUE(Q:Q),Rates!A:B,2,0)*W40)))</f>
        <v/>
      </c>
      <c r="AC40" s="136" t="str">
        <f>IF(B:B="","",IF(R40="Refreshment Beverage","",IF(AND(R40="Beer",Q40=0),SUM(LOOKUP(2,1/(Rates!$B$15:$B$18&lt;=W40)/(Rates!$C$15:$C$18&gt;=W40),Rates!$E$15:$E$18)*W40),VLOOKUP(VALUE(Q:Q),Rates!A:C,3,0)*W40)))</f>
        <v/>
      </c>
      <c r="AD40" s="137" t="str">
        <f>IFERROR(IF(B:B="","",IF(R40="Beer","",IF(VALUE(Q40)=0,VLOOKUP(VLOOKUP(B:B,#REF!,16,0),Rates!A:E,2,0),VLOOKUP(VALUE(Q40),Rates!A$31:B$34,2,0)*W40))),0)</f>
        <v/>
      </c>
      <c r="AE40" s="121" t="str">
        <f t="shared" si="60"/>
        <v/>
      </c>
      <c r="AF40" s="138" t="str">
        <f t="shared" si="61"/>
        <v/>
      </c>
      <c r="AG40" s="122" t="str">
        <f t="shared" si="62"/>
        <v/>
      </c>
      <c r="AH40" s="123" t="str">
        <f t="shared" si="63"/>
        <v/>
      </c>
      <c r="AI40" s="139" t="str">
        <f>IF(AE:AE="","",IF(R40="Refreshment Beverage",AK40*(Rates!J$19/100),ROUND(SUM(AH40*(Rates!$J$8/100)),4)))</f>
        <v/>
      </c>
      <c r="AJ40" s="124" t="str">
        <f t="shared" si="64"/>
        <v/>
      </c>
      <c r="AK40" s="125" t="str">
        <f t="shared" si="65"/>
        <v/>
      </c>
      <c r="AL40" s="121" t="str">
        <f t="shared" si="66"/>
        <v/>
      </c>
      <c r="AM40" s="138" t="str">
        <f>IF(AS40="","",IF(R40="Refreshment Beverage",ROUND(AS40*Rates!K$19,4),ROUND(AO40*(VLOOKUP(VALUE(Q40),Rates!G$4:L$12,3,0)),4)))</f>
        <v/>
      </c>
      <c r="AN40" s="126" t="str">
        <f>IF(AS40="","",IF(R40="Refreshment Beverage",AS40*(Rates!J$19/100),MAX(AM40,AB40)))</f>
        <v/>
      </c>
      <c r="AO40" s="127" t="str">
        <f t="shared" si="67"/>
        <v/>
      </c>
      <c r="AP40" s="127" t="str">
        <f t="shared" si="68"/>
        <v/>
      </c>
      <c r="AQ40" s="140" t="str">
        <f>IF(AS40="","",IF(R40="Refreshment Beverage",ROUND(SUM(VLOOKUP(Q:Q,Rates!G$15:L$19,3,0)*(AS40-Y40-Z40-AA40)),4),ROUND(SUM(Rates!$K$8*AS40),4)))</f>
        <v/>
      </c>
      <c r="AR40" s="139" t="str">
        <f t="shared" si="69"/>
        <v/>
      </c>
      <c r="AS40" s="125" t="str">
        <f t="shared" si="70"/>
        <v/>
      </c>
      <c r="AT40" s="121" t="str">
        <f t="shared" si="71"/>
        <v/>
      </c>
      <c r="AU40" s="138" t="str">
        <f>IF(AX40="","",IF(R40="Refreshment Beverage",ROUND((BA40-Y40-Z40-AA40)*VLOOKUP(VALUE(Q40),Rates!G$15:L$19,3,0),4),ROUND(AW40*(VLOOKUP(VALUE(Q40),Rates!G:L,3,0)),4)))</f>
        <v/>
      </c>
      <c r="AV40" s="126" t="str">
        <f t="shared" si="72"/>
        <v/>
      </c>
      <c r="AW40" s="127" t="str">
        <f t="shared" si="73"/>
        <v/>
      </c>
      <c r="AX40" s="123" t="str">
        <f t="shared" si="74"/>
        <v/>
      </c>
      <c r="AY40" s="140" t="str">
        <f>IF(AX40="","",IF(R40="Refreshment Beverage",ROUND(SUM(AX40*Rates!K$19),4),ROUND(SUM(AX40*(Rates!J$8/100)),4)))</f>
        <v/>
      </c>
      <c r="AZ40" s="124" t="str">
        <f t="shared" si="75"/>
        <v/>
      </c>
      <c r="BA40" s="125" t="str">
        <f t="shared" si="76"/>
        <v/>
      </c>
      <c r="BB40" s="115"/>
      <c r="BC40" s="143"/>
      <c r="BD40" s="100"/>
      <c r="BE40" s="100"/>
      <c r="BF40" s="100"/>
      <c r="BG40" s="100"/>
    </row>
    <row r="41" spans="1:59" ht="12.75" customHeight="1" x14ac:dyDescent="0.2">
      <c r="A41" s="144"/>
      <c r="B41" s="141"/>
      <c r="C41" s="141"/>
      <c r="D41" s="142"/>
      <c r="E41" s="142"/>
      <c r="F41" s="142"/>
      <c r="G41" s="142"/>
      <c r="H41" s="142"/>
      <c r="I41" s="129"/>
      <c r="J41" s="130"/>
      <c r="K41" s="131" t="str">
        <f t="shared" si="47"/>
        <v/>
      </c>
      <c r="L41" s="132" t="str">
        <f t="shared" si="48"/>
        <v/>
      </c>
      <c r="M41" s="133" t="str">
        <f t="shared" si="49"/>
        <v/>
      </c>
      <c r="N41" s="134" t="str">
        <f>IFERROR(IF(B:B="","",IF(R41="Beer",SUM(LOOKUP(2,1/(Rates!$B$3:$B$5&lt;=W41)/(Rates!$C$3:$C$5&gt;=W41),Rates!$D$3:$D$5)*(X41/100)*W41),IF(R41="Refreshment Beverage",SUM(LOOKUP(2,1/(Rates!$B$7:$B$11&lt;=W41)/(Rates!$C$7:$C$11&gt;=W41),Rates!$D$7:$D$11)*(X41/100)*W41)))),"")</f>
        <v/>
      </c>
      <c r="O41" s="134" t="str">
        <f t="shared" si="50"/>
        <v/>
      </c>
      <c r="P41" s="116"/>
      <c r="Q41" s="117" t="str">
        <f t="shared" si="51"/>
        <v/>
      </c>
      <c r="R41" s="128" t="str">
        <f t="shared" si="52"/>
        <v/>
      </c>
      <c r="S41" s="135" t="str">
        <f>IF(B41="","",IF(R41="Refreshment Beverage",VLOOKUP(VALUE(Q41),Rates!G$15:L$19,2,0),VLOOKUP(VALUE(Q41),Rates!G$4:L$12,2,0)))</f>
        <v/>
      </c>
      <c r="T41" s="135" t="str">
        <f t="shared" si="53"/>
        <v/>
      </c>
      <c r="U41" s="118" t="str">
        <f t="shared" si="54"/>
        <v/>
      </c>
      <c r="V41" s="135" t="str">
        <f t="shared" si="55"/>
        <v/>
      </c>
      <c r="W41" s="135" t="str">
        <f t="shared" si="56"/>
        <v/>
      </c>
      <c r="X41" s="119" t="str">
        <f t="shared" si="57"/>
        <v/>
      </c>
      <c r="Y41" s="120" t="str">
        <f>IF(B:B="","",IF(R41="Refreshment Beverage",VLOOKUP(Q41,Rates!G$15:L$19,6,0)*W41,VLOOKUP(Q41,Rates!G$4:L$12,6,0)*W41))</f>
        <v/>
      </c>
      <c r="Z41" s="120" t="str">
        <f t="shared" si="58"/>
        <v/>
      </c>
      <c r="AA41" s="120" t="str">
        <f t="shared" si="59"/>
        <v/>
      </c>
      <c r="AB41" s="136" t="str">
        <f>IF(B:B="","",IF(R41="Refreshment Beverage","",IF(AND(R41="Beer",Q41=0),SUM(LOOKUP(2,1/(Rates!$B$15:$B$18&lt;=W41)/(Rates!$C$15:$C$18&gt;=W41),Rates!$D$15:$D$18)*W41),VLOOKUP(VALUE(Q:Q),Rates!A:B,2,0)*W41)))</f>
        <v/>
      </c>
      <c r="AC41" s="136" t="str">
        <f>IF(B:B="","",IF(R41="Refreshment Beverage","",IF(AND(R41="Beer",Q41=0),SUM(LOOKUP(2,1/(Rates!$B$15:$B$18&lt;=W41)/(Rates!$C$15:$C$18&gt;=W41),Rates!$E$15:$E$18)*W41),VLOOKUP(VALUE(Q:Q),Rates!A:C,3,0)*W41)))</f>
        <v/>
      </c>
      <c r="AD41" s="137" t="str">
        <f>IFERROR(IF(B:B="","",IF(R41="Beer","",IF(VALUE(Q41)=0,VLOOKUP(VLOOKUP(B:B,#REF!,16,0),Rates!A:E,2,0),VLOOKUP(VALUE(Q41),Rates!A$31:B$34,2,0)*W41))),0)</f>
        <v/>
      </c>
      <c r="AE41" s="121" t="str">
        <f t="shared" si="60"/>
        <v/>
      </c>
      <c r="AF41" s="138" t="str">
        <f t="shared" si="61"/>
        <v/>
      </c>
      <c r="AG41" s="122" t="str">
        <f t="shared" si="62"/>
        <v/>
      </c>
      <c r="AH41" s="123" t="str">
        <f t="shared" si="63"/>
        <v/>
      </c>
      <c r="AI41" s="139" t="str">
        <f>IF(AE:AE="","",IF(R41="Refreshment Beverage",AK41*(Rates!J$19/100),ROUND(SUM(AH41*(Rates!$J$8/100)),4)))</f>
        <v/>
      </c>
      <c r="AJ41" s="124" t="str">
        <f t="shared" si="64"/>
        <v/>
      </c>
      <c r="AK41" s="125" t="str">
        <f t="shared" si="65"/>
        <v/>
      </c>
      <c r="AL41" s="121" t="str">
        <f t="shared" si="66"/>
        <v/>
      </c>
      <c r="AM41" s="138" t="str">
        <f>IF(AS41="","",IF(R41="Refreshment Beverage",ROUND(AS41*Rates!K$19,4),ROUND(AO41*(VLOOKUP(VALUE(Q41),Rates!G$4:L$12,3,0)),4)))</f>
        <v/>
      </c>
      <c r="AN41" s="126" t="str">
        <f>IF(AS41="","",IF(R41="Refreshment Beverage",AS41*(Rates!J$19/100),MAX(AM41,AB41)))</f>
        <v/>
      </c>
      <c r="AO41" s="127" t="str">
        <f t="shared" si="67"/>
        <v/>
      </c>
      <c r="AP41" s="127" t="str">
        <f t="shared" si="68"/>
        <v/>
      </c>
      <c r="AQ41" s="140" t="str">
        <f>IF(AS41="","",IF(R41="Refreshment Beverage",ROUND(SUM(VLOOKUP(Q:Q,Rates!G$15:L$19,3,0)*(AS41-Y41-Z41-AA41)),4),ROUND(SUM(Rates!$K$8*AS41),4)))</f>
        <v/>
      </c>
      <c r="AR41" s="139" t="str">
        <f t="shared" si="69"/>
        <v/>
      </c>
      <c r="AS41" s="125" t="str">
        <f t="shared" si="70"/>
        <v/>
      </c>
      <c r="AT41" s="121" t="str">
        <f t="shared" si="71"/>
        <v/>
      </c>
      <c r="AU41" s="138" t="str">
        <f>IF(AX41="","",IF(R41="Refreshment Beverage",ROUND((BA41-Y41-Z41-AA41)*VLOOKUP(VALUE(Q41),Rates!G$15:L$19,3,0),4),ROUND(AW41*(VLOOKUP(VALUE(Q41),Rates!G:L,3,0)),4)))</f>
        <v/>
      </c>
      <c r="AV41" s="126" t="str">
        <f t="shared" si="72"/>
        <v/>
      </c>
      <c r="AW41" s="127" t="str">
        <f t="shared" si="73"/>
        <v/>
      </c>
      <c r="AX41" s="123" t="str">
        <f t="shared" si="74"/>
        <v/>
      </c>
      <c r="AY41" s="140" t="str">
        <f>IF(AX41="","",IF(R41="Refreshment Beverage",ROUND(SUM(AX41*Rates!K$19),4),ROUND(SUM(AX41*(Rates!J$8/100)),4)))</f>
        <v/>
      </c>
      <c r="AZ41" s="124" t="str">
        <f t="shared" si="75"/>
        <v/>
      </c>
      <c r="BA41" s="125" t="str">
        <f t="shared" si="76"/>
        <v/>
      </c>
      <c r="BB41" s="115"/>
      <c r="BC41" s="143"/>
      <c r="BD41" s="100"/>
      <c r="BE41" s="100"/>
      <c r="BF41" s="100"/>
      <c r="BG41" s="100"/>
    </row>
    <row r="42" spans="1:59" ht="12.75" customHeight="1" x14ac:dyDescent="0.2">
      <c r="A42" s="144"/>
      <c r="B42" s="141"/>
      <c r="C42" s="141"/>
      <c r="D42" s="142"/>
      <c r="E42" s="142"/>
      <c r="F42" s="142"/>
      <c r="G42" s="142"/>
      <c r="H42" s="142"/>
      <c r="I42" s="129"/>
      <c r="J42" s="130"/>
      <c r="K42" s="131" t="str">
        <f t="shared" si="47"/>
        <v/>
      </c>
      <c r="L42" s="132" t="str">
        <f t="shared" si="48"/>
        <v/>
      </c>
      <c r="M42" s="133" t="str">
        <f t="shared" si="49"/>
        <v/>
      </c>
      <c r="N42" s="134" t="str">
        <f>IFERROR(IF(B:B="","",IF(R42="Beer",SUM(LOOKUP(2,1/(Rates!$B$3:$B$5&lt;=W42)/(Rates!$C$3:$C$5&gt;=W42),Rates!$D$3:$D$5)*(X42/100)*W42),IF(R42="Refreshment Beverage",SUM(LOOKUP(2,1/(Rates!$B$7:$B$11&lt;=W42)/(Rates!$C$7:$C$11&gt;=W42),Rates!$D$7:$D$11)*(X42/100)*W42)))),"")</f>
        <v/>
      </c>
      <c r="O42" s="134" t="str">
        <f t="shared" si="50"/>
        <v/>
      </c>
      <c r="P42" s="116"/>
      <c r="Q42" s="117" t="str">
        <f t="shared" si="51"/>
        <v/>
      </c>
      <c r="R42" s="128" t="str">
        <f t="shared" si="52"/>
        <v/>
      </c>
      <c r="S42" s="135" t="str">
        <f>IF(B42="","",IF(R42="Refreshment Beverage",VLOOKUP(VALUE(Q42),Rates!G$15:L$19,2,0),VLOOKUP(VALUE(Q42),Rates!G$4:L$12,2,0)))</f>
        <v/>
      </c>
      <c r="T42" s="135" t="str">
        <f t="shared" si="53"/>
        <v/>
      </c>
      <c r="U42" s="118" t="str">
        <f t="shared" si="54"/>
        <v/>
      </c>
      <c r="V42" s="135" t="str">
        <f t="shared" si="55"/>
        <v/>
      </c>
      <c r="W42" s="135" t="str">
        <f t="shared" si="56"/>
        <v/>
      </c>
      <c r="X42" s="119" t="str">
        <f t="shared" si="57"/>
        <v/>
      </c>
      <c r="Y42" s="120" t="str">
        <f>IF(B:B="","",IF(R42="Refreshment Beverage",VLOOKUP(Q42,Rates!G$15:L$19,6,0)*W42,VLOOKUP(Q42,Rates!G$4:L$12,6,0)*W42))</f>
        <v/>
      </c>
      <c r="Z42" s="120" t="str">
        <f t="shared" si="58"/>
        <v/>
      </c>
      <c r="AA42" s="120" t="str">
        <f t="shared" si="59"/>
        <v/>
      </c>
      <c r="AB42" s="136" t="str">
        <f>IF(B:B="","",IF(R42="Refreshment Beverage","",IF(AND(R42="Beer",Q42=0),SUM(LOOKUP(2,1/(Rates!$B$15:$B$18&lt;=W42)/(Rates!$C$15:$C$18&gt;=W42),Rates!$D$15:$D$18)*W42),VLOOKUP(VALUE(Q:Q),Rates!A:B,2,0)*W42)))</f>
        <v/>
      </c>
      <c r="AC42" s="136" t="str">
        <f>IF(B:B="","",IF(R42="Refreshment Beverage","",IF(AND(R42="Beer",Q42=0),SUM(LOOKUP(2,1/(Rates!$B$15:$B$18&lt;=W42)/(Rates!$C$15:$C$18&gt;=W42),Rates!$E$15:$E$18)*W42),VLOOKUP(VALUE(Q:Q),Rates!A:C,3,0)*W42)))</f>
        <v/>
      </c>
      <c r="AD42" s="137" t="str">
        <f>IFERROR(IF(B:B="","",IF(R42="Beer","",IF(VALUE(Q42)=0,VLOOKUP(VLOOKUP(B:B,#REF!,16,0),Rates!A:E,2,0),VLOOKUP(VALUE(Q42),Rates!A$31:B$34,2,0)*W42))),0)</f>
        <v/>
      </c>
      <c r="AE42" s="121" t="str">
        <f t="shared" si="60"/>
        <v/>
      </c>
      <c r="AF42" s="138" t="str">
        <f t="shared" si="61"/>
        <v/>
      </c>
      <c r="AG42" s="122" t="str">
        <f t="shared" si="62"/>
        <v/>
      </c>
      <c r="AH42" s="123" t="str">
        <f t="shared" si="63"/>
        <v/>
      </c>
      <c r="AI42" s="139" t="str">
        <f>IF(AE:AE="","",IF(R42="Refreshment Beverage",AK42*(Rates!J$19/100),ROUND(SUM(AH42*(Rates!$J$8/100)),4)))</f>
        <v/>
      </c>
      <c r="AJ42" s="124" t="str">
        <f t="shared" si="64"/>
        <v/>
      </c>
      <c r="AK42" s="125" t="str">
        <f t="shared" si="65"/>
        <v/>
      </c>
      <c r="AL42" s="121" t="str">
        <f t="shared" si="66"/>
        <v/>
      </c>
      <c r="AM42" s="138" t="str">
        <f>IF(AS42="","",IF(R42="Refreshment Beverage",ROUND(AS42*Rates!K$19,4),ROUND(AO42*(VLOOKUP(VALUE(Q42),Rates!G$4:L$12,3,0)),4)))</f>
        <v/>
      </c>
      <c r="AN42" s="126" t="str">
        <f>IF(AS42="","",IF(R42="Refreshment Beverage",AS42*(Rates!J$19/100),MAX(AM42,AB42)))</f>
        <v/>
      </c>
      <c r="AO42" s="127" t="str">
        <f t="shared" si="67"/>
        <v/>
      </c>
      <c r="AP42" s="127" t="str">
        <f t="shared" si="68"/>
        <v/>
      </c>
      <c r="AQ42" s="140" t="str">
        <f>IF(AS42="","",IF(R42="Refreshment Beverage",ROUND(SUM(VLOOKUP(Q:Q,Rates!G$15:L$19,3,0)*(AS42-Y42-Z42-AA42)),4),ROUND(SUM(Rates!$K$8*AS42),4)))</f>
        <v/>
      </c>
      <c r="AR42" s="139" t="str">
        <f t="shared" si="69"/>
        <v/>
      </c>
      <c r="AS42" s="125" t="str">
        <f t="shared" si="70"/>
        <v/>
      </c>
      <c r="AT42" s="121" t="str">
        <f t="shared" si="71"/>
        <v/>
      </c>
      <c r="AU42" s="138" t="str">
        <f>IF(AX42="","",IF(R42="Refreshment Beverage",ROUND((BA42-Y42-Z42-AA42)*VLOOKUP(VALUE(Q42),Rates!G$15:L$19,3,0),4),ROUND(AW42*(VLOOKUP(VALUE(Q42),Rates!G:L,3,0)),4)))</f>
        <v/>
      </c>
      <c r="AV42" s="126" t="str">
        <f t="shared" si="72"/>
        <v/>
      </c>
      <c r="AW42" s="127" t="str">
        <f t="shared" si="73"/>
        <v/>
      </c>
      <c r="AX42" s="123" t="str">
        <f t="shared" si="74"/>
        <v/>
      </c>
      <c r="AY42" s="140" t="str">
        <f>IF(AX42="","",IF(R42="Refreshment Beverage",ROUND(SUM(AX42*Rates!K$19),4),ROUND(SUM(AX42*(Rates!J$8/100)),4)))</f>
        <v/>
      </c>
      <c r="AZ42" s="124" t="str">
        <f t="shared" si="75"/>
        <v/>
      </c>
      <c r="BA42" s="125" t="str">
        <f t="shared" si="76"/>
        <v/>
      </c>
      <c r="BB42" s="115"/>
      <c r="BC42" s="143"/>
      <c r="BD42" s="100"/>
      <c r="BE42" s="100"/>
      <c r="BF42" s="100"/>
      <c r="BG42" s="100"/>
    </row>
    <row r="43" spans="1:59" ht="12.75" customHeight="1" x14ac:dyDescent="0.2">
      <c r="A43" s="144"/>
      <c r="B43" s="141"/>
      <c r="C43" s="141"/>
      <c r="D43" s="142"/>
      <c r="E43" s="142"/>
      <c r="F43" s="142"/>
      <c r="G43" s="142"/>
      <c r="H43" s="142"/>
      <c r="I43" s="129"/>
      <c r="J43" s="130"/>
      <c r="K43" s="131" t="str">
        <f t="shared" si="47"/>
        <v/>
      </c>
      <c r="L43" s="132" t="str">
        <f t="shared" si="48"/>
        <v/>
      </c>
      <c r="M43" s="133" t="str">
        <f t="shared" si="49"/>
        <v/>
      </c>
      <c r="N43" s="134" t="str">
        <f>IFERROR(IF(B:B="","",IF(R43="Beer",SUM(LOOKUP(2,1/(Rates!$B$3:$B$5&lt;=W43)/(Rates!$C$3:$C$5&gt;=W43),Rates!$D$3:$D$5)*(X43/100)*W43),IF(R43="Refreshment Beverage",SUM(LOOKUP(2,1/(Rates!$B$7:$B$11&lt;=W43)/(Rates!$C$7:$C$11&gt;=W43),Rates!$D$7:$D$11)*(X43/100)*W43)))),"")</f>
        <v/>
      </c>
      <c r="O43" s="134" t="str">
        <f t="shared" si="50"/>
        <v/>
      </c>
      <c r="P43" s="116"/>
      <c r="Q43" s="117" t="str">
        <f t="shared" si="51"/>
        <v/>
      </c>
      <c r="R43" s="128" t="str">
        <f t="shared" si="52"/>
        <v/>
      </c>
      <c r="S43" s="135" t="str">
        <f>IF(B43="","",IF(R43="Refreshment Beverage",VLOOKUP(VALUE(Q43),Rates!G$15:L$19,2,0),VLOOKUP(VALUE(Q43),Rates!G$4:L$12,2,0)))</f>
        <v/>
      </c>
      <c r="T43" s="135" t="str">
        <f t="shared" si="53"/>
        <v/>
      </c>
      <c r="U43" s="118" t="str">
        <f t="shared" si="54"/>
        <v/>
      </c>
      <c r="V43" s="135" t="str">
        <f t="shared" si="55"/>
        <v/>
      </c>
      <c r="W43" s="135" t="str">
        <f t="shared" si="56"/>
        <v/>
      </c>
      <c r="X43" s="119" t="str">
        <f t="shared" si="57"/>
        <v/>
      </c>
      <c r="Y43" s="120" t="str">
        <f>IF(B:B="","",IF(R43="Refreshment Beverage",VLOOKUP(Q43,Rates!G$15:L$19,6,0)*W43,VLOOKUP(Q43,Rates!G$4:L$12,6,0)*W43))</f>
        <v/>
      </c>
      <c r="Z43" s="120" t="str">
        <f t="shared" si="58"/>
        <v/>
      </c>
      <c r="AA43" s="120" t="str">
        <f t="shared" si="59"/>
        <v/>
      </c>
      <c r="AB43" s="136" t="str">
        <f>IF(B:B="","",IF(R43="Refreshment Beverage","",IF(AND(R43="Beer",Q43=0),SUM(LOOKUP(2,1/(Rates!$B$15:$B$18&lt;=W43)/(Rates!$C$15:$C$18&gt;=W43),Rates!$D$15:$D$18)*W43),VLOOKUP(VALUE(Q:Q),Rates!A:B,2,0)*W43)))</f>
        <v/>
      </c>
      <c r="AC43" s="136" t="str">
        <f>IF(B:B="","",IF(R43="Refreshment Beverage","",IF(AND(R43="Beer",Q43=0),SUM(LOOKUP(2,1/(Rates!$B$15:$B$18&lt;=W43)/(Rates!$C$15:$C$18&gt;=W43),Rates!$E$15:$E$18)*W43),VLOOKUP(VALUE(Q:Q),Rates!A:C,3,0)*W43)))</f>
        <v/>
      </c>
      <c r="AD43" s="137" t="str">
        <f>IFERROR(IF(B:B="","",IF(R43="Beer","",IF(VALUE(Q43)=0,VLOOKUP(VLOOKUP(B:B,#REF!,16,0),Rates!A:E,2,0),VLOOKUP(VALUE(Q43),Rates!A$31:B$34,2,0)*W43))),0)</f>
        <v/>
      </c>
      <c r="AE43" s="121" t="str">
        <f t="shared" si="60"/>
        <v/>
      </c>
      <c r="AF43" s="138" t="str">
        <f t="shared" si="61"/>
        <v/>
      </c>
      <c r="AG43" s="122" t="str">
        <f t="shared" si="62"/>
        <v/>
      </c>
      <c r="AH43" s="123" t="str">
        <f t="shared" si="63"/>
        <v/>
      </c>
      <c r="AI43" s="139" t="str">
        <f>IF(AE:AE="","",IF(R43="Refreshment Beverage",AK43*(Rates!J$19/100),ROUND(SUM(AH43*(Rates!$J$8/100)),4)))</f>
        <v/>
      </c>
      <c r="AJ43" s="124" t="str">
        <f t="shared" si="64"/>
        <v/>
      </c>
      <c r="AK43" s="125" t="str">
        <f t="shared" si="65"/>
        <v/>
      </c>
      <c r="AL43" s="121" t="str">
        <f t="shared" si="66"/>
        <v/>
      </c>
      <c r="AM43" s="138" t="str">
        <f>IF(AS43="","",IF(R43="Refreshment Beverage",ROUND(AS43*Rates!K$19,4),ROUND(AO43*(VLOOKUP(VALUE(Q43),Rates!G$4:L$12,3,0)),4)))</f>
        <v/>
      </c>
      <c r="AN43" s="126" t="str">
        <f>IF(AS43="","",IF(R43="Refreshment Beverage",AS43*(Rates!J$19/100),MAX(AM43,AB43)))</f>
        <v/>
      </c>
      <c r="AO43" s="127" t="str">
        <f t="shared" si="67"/>
        <v/>
      </c>
      <c r="AP43" s="127" t="str">
        <f t="shared" si="68"/>
        <v/>
      </c>
      <c r="AQ43" s="140" t="str">
        <f>IF(AS43="","",IF(R43="Refreshment Beverage",ROUND(SUM(VLOOKUP(Q:Q,Rates!G$15:L$19,3,0)*(AS43-Y43-Z43-AA43)),4),ROUND(SUM(Rates!$K$8*AS43),4)))</f>
        <v/>
      </c>
      <c r="AR43" s="139" t="str">
        <f t="shared" si="69"/>
        <v/>
      </c>
      <c r="AS43" s="125" t="str">
        <f t="shared" si="70"/>
        <v/>
      </c>
      <c r="AT43" s="121" t="str">
        <f t="shared" si="71"/>
        <v/>
      </c>
      <c r="AU43" s="138" t="str">
        <f>IF(AX43="","",IF(R43="Refreshment Beverage",ROUND((BA43-Y43-Z43-AA43)*VLOOKUP(VALUE(Q43),Rates!G$15:L$19,3,0),4),ROUND(AW43*(VLOOKUP(VALUE(Q43),Rates!G:L,3,0)),4)))</f>
        <v/>
      </c>
      <c r="AV43" s="126" t="str">
        <f t="shared" si="72"/>
        <v/>
      </c>
      <c r="AW43" s="127" t="str">
        <f t="shared" si="73"/>
        <v/>
      </c>
      <c r="AX43" s="123" t="str">
        <f t="shared" si="74"/>
        <v/>
      </c>
      <c r="AY43" s="140" t="str">
        <f>IF(AX43="","",IF(R43="Refreshment Beverage",ROUND(SUM(AX43*Rates!K$19),4),ROUND(SUM(AX43*(Rates!J$8/100)),4)))</f>
        <v/>
      </c>
      <c r="AZ43" s="124" t="str">
        <f t="shared" si="75"/>
        <v/>
      </c>
      <c r="BA43" s="125" t="str">
        <f t="shared" si="76"/>
        <v/>
      </c>
      <c r="BB43" s="115"/>
      <c r="BC43" s="143"/>
      <c r="BD43" s="100"/>
      <c r="BE43" s="100"/>
      <c r="BF43" s="100"/>
      <c r="BG43" s="100"/>
    </row>
    <row r="44" spans="1:59" ht="12.75" customHeight="1" x14ac:dyDescent="0.2">
      <c r="A44" s="144"/>
      <c r="B44" s="141"/>
      <c r="C44" s="141"/>
      <c r="D44" s="142"/>
      <c r="E44" s="142"/>
      <c r="F44" s="142"/>
      <c r="G44" s="142"/>
      <c r="H44" s="142"/>
      <c r="I44" s="129"/>
      <c r="J44" s="130"/>
      <c r="K44" s="131" t="str">
        <f t="shared" si="47"/>
        <v/>
      </c>
      <c r="L44" s="132" t="str">
        <f t="shared" si="48"/>
        <v/>
      </c>
      <c r="M44" s="133" t="str">
        <f t="shared" si="49"/>
        <v/>
      </c>
      <c r="N44" s="134" t="str">
        <f>IFERROR(IF(B:B="","",IF(R44="Beer",SUM(LOOKUP(2,1/(Rates!$B$3:$B$5&lt;=W44)/(Rates!$C$3:$C$5&gt;=W44),Rates!$D$3:$D$5)*(X44/100)*W44),IF(R44="Refreshment Beverage",SUM(LOOKUP(2,1/(Rates!$B$7:$B$11&lt;=W44)/(Rates!$C$7:$C$11&gt;=W44),Rates!$D$7:$D$11)*(X44/100)*W44)))),"")</f>
        <v/>
      </c>
      <c r="O44" s="134" t="str">
        <f t="shared" si="50"/>
        <v/>
      </c>
      <c r="P44" s="116"/>
      <c r="Q44" s="117" t="str">
        <f t="shared" si="51"/>
        <v/>
      </c>
      <c r="R44" s="128" t="str">
        <f t="shared" si="52"/>
        <v/>
      </c>
      <c r="S44" s="135" t="str">
        <f>IF(B44="","",IF(R44="Refreshment Beverage",VLOOKUP(VALUE(Q44),Rates!G$15:L$19,2,0),VLOOKUP(VALUE(Q44),Rates!G$4:L$12,2,0)))</f>
        <v/>
      </c>
      <c r="T44" s="135" t="str">
        <f t="shared" si="53"/>
        <v/>
      </c>
      <c r="U44" s="118" t="str">
        <f t="shared" si="54"/>
        <v/>
      </c>
      <c r="V44" s="135" t="str">
        <f t="shared" si="55"/>
        <v/>
      </c>
      <c r="W44" s="135" t="str">
        <f t="shared" si="56"/>
        <v/>
      </c>
      <c r="X44" s="119" t="str">
        <f t="shared" si="57"/>
        <v/>
      </c>
      <c r="Y44" s="120" t="str">
        <f>IF(B:B="","",IF(R44="Refreshment Beverage",VLOOKUP(Q44,Rates!G$15:L$19,6,0)*W44,VLOOKUP(Q44,Rates!G$4:L$12,6,0)*W44))</f>
        <v/>
      </c>
      <c r="Z44" s="120" t="str">
        <f t="shared" si="58"/>
        <v/>
      </c>
      <c r="AA44" s="120" t="str">
        <f t="shared" si="59"/>
        <v/>
      </c>
      <c r="AB44" s="136" t="str">
        <f>IF(B:B="","",IF(R44="Refreshment Beverage","",IF(AND(R44="Beer",Q44=0),SUM(LOOKUP(2,1/(Rates!$B$15:$B$18&lt;=W44)/(Rates!$C$15:$C$18&gt;=W44),Rates!$D$15:$D$18)*W44),VLOOKUP(VALUE(Q:Q),Rates!A:B,2,0)*W44)))</f>
        <v/>
      </c>
      <c r="AC44" s="136" t="str">
        <f>IF(B:B="","",IF(R44="Refreshment Beverage","",IF(AND(R44="Beer",Q44=0),SUM(LOOKUP(2,1/(Rates!$B$15:$B$18&lt;=W44)/(Rates!$C$15:$C$18&gt;=W44),Rates!$E$15:$E$18)*W44),VLOOKUP(VALUE(Q:Q),Rates!A:C,3,0)*W44)))</f>
        <v/>
      </c>
      <c r="AD44" s="137" t="str">
        <f>IFERROR(IF(B:B="","",IF(R44="Beer","",IF(VALUE(Q44)=0,VLOOKUP(VLOOKUP(B:B,#REF!,16,0),Rates!A:E,2,0),VLOOKUP(VALUE(Q44),Rates!A$31:B$34,2,0)*W44))),0)</f>
        <v/>
      </c>
      <c r="AE44" s="121" t="str">
        <f t="shared" si="60"/>
        <v/>
      </c>
      <c r="AF44" s="138" t="str">
        <f t="shared" si="61"/>
        <v/>
      </c>
      <c r="AG44" s="122" t="str">
        <f t="shared" si="62"/>
        <v/>
      </c>
      <c r="AH44" s="123" t="str">
        <f t="shared" si="63"/>
        <v/>
      </c>
      <c r="AI44" s="139" t="str">
        <f>IF(AE:AE="","",IF(R44="Refreshment Beverage",AK44*(Rates!J$19/100),ROUND(SUM(AH44*(Rates!$J$8/100)),4)))</f>
        <v/>
      </c>
      <c r="AJ44" s="124" t="str">
        <f t="shared" si="64"/>
        <v/>
      </c>
      <c r="AK44" s="125" t="str">
        <f t="shared" si="65"/>
        <v/>
      </c>
      <c r="AL44" s="121" t="str">
        <f t="shared" si="66"/>
        <v/>
      </c>
      <c r="AM44" s="138" t="str">
        <f>IF(AS44="","",IF(R44="Refreshment Beverage",ROUND(AS44*Rates!K$19,4),ROUND(AO44*(VLOOKUP(VALUE(Q44),Rates!G$4:L$12,3,0)),4)))</f>
        <v/>
      </c>
      <c r="AN44" s="126" t="str">
        <f>IF(AS44="","",IF(R44="Refreshment Beverage",AS44*(Rates!J$19/100),MAX(AM44,AB44)))</f>
        <v/>
      </c>
      <c r="AO44" s="127" t="str">
        <f t="shared" si="67"/>
        <v/>
      </c>
      <c r="AP44" s="127" t="str">
        <f t="shared" si="68"/>
        <v/>
      </c>
      <c r="AQ44" s="140" t="str">
        <f>IF(AS44="","",IF(R44="Refreshment Beverage",ROUND(SUM(VLOOKUP(Q:Q,Rates!G$15:L$19,3,0)*(AS44-Y44-Z44-AA44)),4),ROUND(SUM(Rates!$K$8*AS44),4)))</f>
        <v/>
      </c>
      <c r="AR44" s="139" t="str">
        <f t="shared" si="69"/>
        <v/>
      </c>
      <c r="AS44" s="125" t="str">
        <f t="shared" si="70"/>
        <v/>
      </c>
      <c r="AT44" s="121" t="str">
        <f t="shared" si="71"/>
        <v/>
      </c>
      <c r="AU44" s="138" t="str">
        <f>IF(AX44="","",IF(R44="Refreshment Beverage",ROUND((BA44-Y44-Z44-AA44)*VLOOKUP(VALUE(Q44),Rates!G$15:L$19,3,0),4),ROUND(AW44*(VLOOKUP(VALUE(Q44),Rates!G:L,3,0)),4)))</f>
        <v/>
      </c>
      <c r="AV44" s="126" t="str">
        <f t="shared" si="72"/>
        <v/>
      </c>
      <c r="AW44" s="127" t="str">
        <f t="shared" si="73"/>
        <v/>
      </c>
      <c r="AX44" s="123" t="str">
        <f t="shared" si="74"/>
        <v/>
      </c>
      <c r="AY44" s="140" t="str">
        <f>IF(AX44="","",IF(R44="Refreshment Beverage",ROUND(SUM(AX44*Rates!K$19),4),ROUND(SUM(AX44*(Rates!J$8/100)),4)))</f>
        <v/>
      </c>
      <c r="AZ44" s="124" t="str">
        <f t="shared" si="75"/>
        <v/>
      </c>
      <c r="BA44" s="125" t="str">
        <f t="shared" si="76"/>
        <v/>
      </c>
      <c r="BB44" s="115"/>
      <c r="BC44" s="143"/>
      <c r="BD44" s="100"/>
      <c r="BE44" s="100"/>
      <c r="BF44" s="100"/>
      <c r="BG44" s="100"/>
    </row>
    <row r="45" spans="1:59" ht="12.75" customHeight="1" x14ac:dyDescent="0.2">
      <c r="A45" s="144"/>
      <c r="B45" s="141"/>
      <c r="C45" s="141"/>
      <c r="D45" s="142"/>
      <c r="E45" s="142"/>
      <c r="F45" s="142"/>
      <c r="G45" s="142"/>
      <c r="H45" s="142"/>
      <c r="I45" s="129"/>
      <c r="J45" s="130"/>
      <c r="K45" s="131" t="str">
        <f t="shared" si="47"/>
        <v/>
      </c>
      <c r="L45" s="132" t="str">
        <f t="shared" si="48"/>
        <v/>
      </c>
      <c r="M45" s="133" t="str">
        <f t="shared" si="49"/>
        <v/>
      </c>
      <c r="N45" s="134" t="str">
        <f>IFERROR(IF(B:B="","",IF(R45="Beer",SUM(LOOKUP(2,1/(Rates!$B$3:$B$5&lt;=W45)/(Rates!$C$3:$C$5&gt;=W45),Rates!$D$3:$D$5)*(X45/100)*W45),IF(R45="Refreshment Beverage",SUM(LOOKUP(2,1/(Rates!$B$7:$B$11&lt;=W45)/(Rates!$C$7:$C$11&gt;=W45),Rates!$D$7:$D$11)*(X45/100)*W45)))),"")</f>
        <v/>
      </c>
      <c r="O45" s="134" t="str">
        <f t="shared" si="50"/>
        <v/>
      </c>
      <c r="P45" s="116"/>
      <c r="Q45" s="117" t="str">
        <f t="shared" si="51"/>
        <v/>
      </c>
      <c r="R45" s="128" t="str">
        <f t="shared" si="52"/>
        <v/>
      </c>
      <c r="S45" s="135" t="str">
        <f>IF(B45="","",IF(R45="Refreshment Beverage",VLOOKUP(VALUE(Q45),Rates!G$15:L$19,2,0),VLOOKUP(VALUE(Q45),Rates!G$4:L$12,2,0)))</f>
        <v/>
      </c>
      <c r="T45" s="135" t="str">
        <f t="shared" si="53"/>
        <v/>
      </c>
      <c r="U45" s="118" t="str">
        <f t="shared" si="54"/>
        <v/>
      </c>
      <c r="V45" s="135" t="str">
        <f t="shared" si="55"/>
        <v/>
      </c>
      <c r="W45" s="135" t="str">
        <f t="shared" si="56"/>
        <v/>
      </c>
      <c r="X45" s="119" t="str">
        <f t="shared" si="57"/>
        <v/>
      </c>
      <c r="Y45" s="120" t="str">
        <f>IF(B:B="","",IF(R45="Refreshment Beverage",VLOOKUP(Q45,Rates!G$15:L$19,6,0)*W45,VLOOKUP(Q45,Rates!G$4:L$12,6,0)*W45))</f>
        <v/>
      </c>
      <c r="Z45" s="120" t="str">
        <f t="shared" si="58"/>
        <v/>
      </c>
      <c r="AA45" s="120" t="str">
        <f t="shared" si="59"/>
        <v/>
      </c>
      <c r="AB45" s="136" t="str">
        <f>IF(B:B="","",IF(R45="Refreshment Beverage","",IF(AND(R45="Beer",Q45=0),SUM(LOOKUP(2,1/(Rates!$B$15:$B$18&lt;=W45)/(Rates!$C$15:$C$18&gt;=W45),Rates!$D$15:$D$18)*W45),VLOOKUP(VALUE(Q:Q),Rates!A:B,2,0)*W45)))</f>
        <v/>
      </c>
      <c r="AC45" s="136" t="str">
        <f>IF(B:B="","",IF(R45="Refreshment Beverage","",IF(AND(R45="Beer",Q45=0),SUM(LOOKUP(2,1/(Rates!$B$15:$B$18&lt;=W45)/(Rates!$C$15:$C$18&gt;=W45),Rates!$E$15:$E$18)*W45),VLOOKUP(VALUE(Q:Q),Rates!A:C,3,0)*W45)))</f>
        <v/>
      </c>
      <c r="AD45" s="137" t="str">
        <f>IFERROR(IF(B:B="","",IF(R45="Beer","",IF(VALUE(Q45)=0,VLOOKUP(VLOOKUP(B:B,#REF!,16,0),Rates!A:E,2,0),VLOOKUP(VALUE(Q45),Rates!A$31:B$34,2,0)*W45))),0)</f>
        <v/>
      </c>
      <c r="AE45" s="121" t="str">
        <f t="shared" si="60"/>
        <v/>
      </c>
      <c r="AF45" s="138" t="str">
        <f t="shared" si="61"/>
        <v/>
      </c>
      <c r="AG45" s="122" t="str">
        <f t="shared" si="62"/>
        <v/>
      </c>
      <c r="AH45" s="123" t="str">
        <f t="shared" si="63"/>
        <v/>
      </c>
      <c r="AI45" s="139" t="str">
        <f>IF(AE:AE="","",IF(R45="Refreshment Beverage",AK45*(Rates!J$19/100),ROUND(SUM(AH45*(Rates!$J$8/100)),4)))</f>
        <v/>
      </c>
      <c r="AJ45" s="124" t="str">
        <f t="shared" si="64"/>
        <v/>
      </c>
      <c r="AK45" s="125" t="str">
        <f t="shared" si="65"/>
        <v/>
      </c>
      <c r="AL45" s="121" t="str">
        <f t="shared" si="66"/>
        <v/>
      </c>
      <c r="AM45" s="138" t="str">
        <f>IF(AS45="","",IF(R45="Refreshment Beverage",ROUND(AS45*Rates!K$19,4),ROUND(AO45*(VLOOKUP(VALUE(Q45),Rates!G$4:L$12,3,0)),4)))</f>
        <v/>
      </c>
      <c r="AN45" s="126" t="str">
        <f>IF(AS45="","",IF(R45="Refreshment Beverage",AS45*(Rates!J$19/100),MAX(AM45,AB45)))</f>
        <v/>
      </c>
      <c r="AO45" s="127" t="str">
        <f t="shared" si="67"/>
        <v/>
      </c>
      <c r="AP45" s="127" t="str">
        <f t="shared" si="68"/>
        <v/>
      </c>
      <c r="AQ45" s="140" t="str">
        <f>IF(AS45="","",IF(R45="Refreshment Beverage",ROUND(SUM(VLOOKUP(Q:Q,Rates!G$15:L$19,3,0)*(AS45-Y45-Z45-AA45)),4),ROUND(SUM(Rates!$K$8*AS45),4)))</f>
        <v/>
      </c>
      <c r="AR45" s="139" t="str">
        <f t="shared" si="69"/>
        <v/>
      </c>
      <c r="AS45" s="125" t="str">
        <f t="shared" si="70"/>
        <v/>
      </c>
      <c r="AT45" s="121" t="str">
        <f t="shared" si="71"/>
        <v/>
      </c>
      <c r="AU45" s="138" t="str">
        <f>IF(AX45="","",IF(R45="Refreshment Beverage",ROUND((BA45-Y45-Z45-AA45)*VLOOKUP(VALUE(Q45),Rates!G$15:L$19,3,0),4),ROUND(AW45*(VLOOKUP(VALUE(Q45),Rates!G:L,3,0)),4)))</f>
        <v/>
      </c>
      <c r="AV45" s="126" t="str">
        <f t="shared" si="72"/>
        <v/>
      </c>
      <c r="AW45" s="127" t="str">
        <f t="shared" si="73"/>
        <v/>
      </c>
      <c r="AX45" s="123" t="str">
        <f t="shared" si="74"/>
        <v/>
      </c>
      <c r="AY45" s="140" t="str">
        <f>IF(AX45="","",IF(R45="Refreshment Beverage",ROUND(SUM(AX45*Rates!K$19),4),ROUND(SUM(AX45*(Rates!J$8/100)),4)))</f>
        <v/>
      </c>
      <c r="AZ45" s="124" t="str">
        <f t="shared" si="75"/>
        <v/>
      </c>
      <c r="BA45" s="125" t="str">
        <f t="shared" si="76"/>
        <v/>
      </c>
      <c r="BB45" s="115"/>
      <c r="BC45" s="143"/>
      <c r="BD45" s="100"/>
      <c r="BE45" s="100"/>
      <c r="BF45" s="100"/>
      <c r="BG45" s="100"/>
    </row>
    <row r="46" spans="1:59" ht="12.75" customHeight="1" x14ac:dyDescent="0.2">
      <c r="A46" s="144"/>
      <c r="B46" s="141"/>
      <c r="C46" s="141"/>
      <c r="D46" s="142"/>
      <c r="E46" s="142"/>
      <c r="F46" s="142"/>
      <c r="G46" s="142"/>
      <c r="H46" s="142"/>
      <c r="I46" s="129"/>
      <c r="J46" s="130"/>
      <c r="K46" s="131" t="str">
        <f t="shared" si="47"/>
        <v/>
      </c>
      <c r="L46" s="132" t="str">
        <f t="shared" si="48"/>
        <v/>
      </c>
      <c r="M46" s="133" t="str">
        <f t="shared" si="49"/>
        <v/>
      </c>
      <c r="N46" s="134" t="str">
        <f>IFERROR(IF(B:B="","",IF(R46="Beer",SUM(LOOKUP(2,1/(Rates!$B$3:$B$5&lt;=W46)/(Rates!$C$3:$C$5&gt;=W46),Rates!$D$3:$D$5)*(X46/100)*W46),IF(R46="Refreshment Beverage",SUM(LOOKUP(2,1/(Rates!$B$7:$B$11&lt;=W46)/(Rates!$C$7:$C$11&gt;=W46),Rates!$D$7:$D$11)*(X46/100)*W46)))),"")</f>
        <v/>
      </c>
      <c r="O46" s="134" t="str">
        <f t="shared" si="50"/>
        <v/>
      </c>
      <c r="P46" s="116"/>
      <c r="Q46" s="117" t="str">
        <f t="shared" si="51"/>
        <v/>
      </c>
      <c r="R46" s="128" t="str">
        <f t="shared" si="52"/>
        <v/>
      </c>
      <c r="S46" s="135" t="str">
        <f>IF(B46="","",IF(R46="Refreshment Beverage",VLOOKUP(VALUE(Q46),Rates!G$15:L$19,2,0),VLOOKUP(VALUE(Q46),Rates!G$4:L$12,2,0)))</f>
        <v/>
      </c>
      <c r="T46" s="135" t="str">
        <f t="shared" si="53"/>
        <v/>
      </c>
      <c r="U46" s="118" t="str">
        <f t="shared" si="54"/>
        <v/>
      </c>
      <c r="V46" s="135" t="str">
        <f t="shared" si="55"/>
        <v/>
      </c>
      <c r="W46" s="135" t="str">
        <f t="shared" si="56"/>
        <v/>
      </c>
      <c r="X46" s="119" t="str">
        <f t="shared" si="57"/>
        <v/>
      </c>
      <c r="Y46" s="120" t="str">
        <f>IF(B:B="","",IF(R46="Refreshment Beverage",VLOOKUP(Q46,Rates!G$15:L$19,6,0)*W46,VLOOKUP(Q46,Rates!G$4:L$12,6,0)*W46))</f>
        <v/>
      </c>
      <c r="Z46" s="120" t="str">
        <f t="shared" si="58"/>
        <v/>
      </c>
      <c r="AA46" s="120" t="str">
        <f t="shared" si="59"/>
        <v/>
      </c>
      <c r="AB46" s="136" t="str">
        <f>IF(B:B="","",IF(R46="Refreshment Beverage","",IF(AND(R46="Beer",Q46=0),SUM(LOOKUP(2,1/(Rates!$B$15:$B$18&lt;=W46)/(Rates!$C$15:$C$18&gt;=W46),Rates!$D$15:$D$18)*W46),VLOOKUP(VALUE(Q:Q),Rates!A:B,2,0)*W46)))</f>
        <v/>
      </c>
      <c r="AC46" s="136" t="str">
        <f>IF(B:B="","",IF(R46="Refreshment Beverage","",IF(AND(R46="Beer",Q46=0),SUM(LOOKUP(2,1/(Rates!$B$15:$B$18&lt;=W46)/(Rates!$C$15:$C$18&gt;=W46),Rates!$E$15:$E$18)*W46),VLOOKUP(VALUE(Q:Q),Rates!A:C,3,0)*W46)))</f>
        <v/>
      </c>
      <c r="AD46" s="137" t="str">
        <f>IFERROR(IF(B:B="","",IF(R46="Beer","",IF(VALUE(Q46)=0,VLOOKUP(VLOOKUP(B:B,#REF!,16,0),Rates!A:E,2,0),VLOOKUP(VALUE(Q46),Rates!A$31:B$34,2,0)*W46))),0)</f>
        <v/>
      </c>
      <c r="AE46" s="121" t="str">
        <f t="shared" si="60"/>
        <v/>
      </c>
      <c r="AF46" s="138" t="str">
        <f t="shared" si="61"/>
        <v/>
      </c>
      <c r="AG46" s="122" t="str">
        <f t="shared" si="62"/>
        <v/>
      </c>
      <c r="AH46" s="123" t="str">
        <f t="shared" si="63"/>
        <v/>
      </c>
      <c r="AI46" s="139" t="str">
        <f>IF(AE:AE="","",IF(R46="Refreshment Beverage",AK46*(Rates!J$19/100),ROUND(SUM(AH46*(Rates!$J$8/100)),4)))</f>
        <v/>
      </c>
      <c r="AJ46" s="124" t="str">
        <f t="shared" si="64"/>
        <v/>
      </c>
      <c r="AK46" s="125" t="str">
        <f t="shared" si="65"/>
        <v/>
      </c>
      <c r="AL46" s="121" t="str">
        <f t="shared" si="66"/>
        <v/>
      </c>
      <c r="AM46" s="138" t="str">
        <f>IF(AS46="","",IF(R46="Refreshment Beverage",ROUND(AS46*Rates!K$19,4),ROUND(AO46*(VLOOKUP(VALUE(Q46),Rates!G$4:L$12,3,0)),4)))</f>
        <v/>
      </c>
      <c r="AN46" s="126" t="str">
        <f>IF(AS46="","",IF(R46="Refreshment Beverage",AS46*(Rates!J$19/100),MAX(AM46,AB46)))</f>
        <v/>
      </c>
      <c r="AO46" s="127" t="str">
        <f t="shared" si="67"/>
        <v/>
      </c>
      <c r="AP46" s="127" t="str">
        <f t="shared" si="68"/>
        <v/>
      </c>
      <c r="AQ46" s="140" t="str">
        <f>IF(AS46="","",IF(R46="Refreshment Beverage",ROUND(SUM(VLOOKUP(Q:Q,Rates!G$15:L$19,3,0)*(AS46-Y46-Z46-AA46)),4),ROUND(SUM(Rates!$K$8*AS46),4)))</f>
        <v/>
      </c>
      <c r="AR46" s="139" t="str">
        <f t="shared" si="69"/>
        <v/>
      </c>
      <c r="AS46" s="125" t="str">
        <f t="shared" si="70"/>
        <v/>
      </c>
      <c r="AT46" s="121" t="str">
        <f t="shared" si="71"/>
        <v/>
      </c>
      <c r="AU46" s="138" t="str">
        <f>IF(AX46="","",IF(R46="Refreshment Beverage",ROUND((BA46-Y46-Z46-AA46)*VLOOKUP(VALUE(Q46),Rates!G$15:L$19,3,0),4),ROUND(AW46*(VLOOKUP(VALUE(Q46),Rates!G:L,3,0)),4)))</f>
        <v/>
      </c>
      <c r="AV46" s="126" t="str">
        <f t="shared" si="72"/>
        <v/>
      </c>
      <c r="AW46" s="127" t="str">
        <f t="shared" si="73"/>
        <v/>
      </c>
      <c r="AX46" s="123" t="str">
        <f t="shared" si="74"/>
        <v/>
      </c>
      <c r="AY46" s="140" t="str">
        <f>IF(AX46="","",IF(R46="Refreshment Beverage",ROUND(SUM(AX46*Rates!K$19),4),ROUND(SUM(AX46*(Rates!J$8/100)),4)))</f>
        <v/>
      </c>
      <c r="AZ46" s="124" t="str">
        <f t="shared" si="75"/>
        <v/>
      </c>
      <c r="BA46" s="125" t="str">
        <f t="shared" si="76"/>
        <v/>
      </c>
      <c r="BB46" s="115"/>
      <c r="BC46" s="143"/>
      <c r="BD46" s="100"/>
      <c r="BE46" s="100"/>
      <c r="BF46" s="100"/>
      <c r="BG46" s="100"/>
    </row>
    <row r="47" spans="1:59" ht="12.75" customHeight="1" x14ac:dyDescent="0.2">
      <c r="A47" s="144"/>
      <c r="B47" s="141"/>
      <c r="C47" s="141"/>
      <c r="D47" s="142"/>
      <c r="E47" s="142"/>
      <c r="F47" s="142"/>
      <c r="G47" s="142"/>
      <c r="H47" s="142"/>
      <c r="I47" s="129"/>
      <c r="J47" s="130"/>
      <c r="K47" s="131" t="str">
        <f t="shared" si="47"/>
        <v/>
      </c>
      <c r="L47" s="132" t="str">
        <f t="shared" si="48"/>
        <v/>
      </c>
      <c r="M47" s="133" t="str">
        <f t="shared" si="49"/>
        <v/>
      </c>
      <c r="N47" s="134" t="str">
        <f>IFERROR(IF(B:B="","",IF(R47="Beer",SUM(LOOKUP(2,1/(Rates!$B$3:$B$5&lt;=W47)/(Rates!$C$3:$C$5&gt;=W47),Rates!$D$3:$D$5)*(X47/100)*W47),IF(R47="Refreshment Beverage",SUM(LOOKUP(2,1/(Rates!$B$7:$B$11&lt;=W47)/(Rates!$C$7:$C$11&gt;=W47),Rates!$D$7:$D$11)*(X47/100)*W47)))),"")</f>
        <v/>
      </c>
      <c r="O47" s="134" t="str">
        <f t="shared" si="50"/>
        <v/>
      </c>
      <c r="P47" s="116"/>
      <c r="Q47" s="117" t="str">
        <f t="shared" si="51"/>
        <v/>
      </c>
      <c r="R47" s="128" t="str">
        <f t="shared" si="52"/>
        <v/>
      </c>
      <c r="S47" s="135" t="str">
        <f>IF(B47="","",IF(R47="Refreshment Beverage",VLOOKUP(VALUE(Q47),Rates!G$15:L$19,2,0),VLOOKUP(VALUE(Q47),Rates!G$4:L$12,2,0)))</f>
        <v/>
      </c>
      <c r="T47" s="135" t="str">
        <f t="shared" si="53"/>
        <v/>
      </c>
      <c r="U47" s="118" t="str">
        <f t="shared" si="54"/>
        <v/>
      </c>
      <c r="V47" s="135" t="str">
        <f t="shared" si="55"/>
        <v/>
      </c>
      <c r="W47" s="135" t="str">
        <f t="shared" si="56"/>
        <v/>
      </c>
      <c r="X47" s="119" t="str">
        <f t="shared" si="57"/>
        <v/>
      </c>
      <c r="Y47" s="120" t="str">
        <f>IF(B:B="","",IF(R47="Refreshment Beverage",VLOOKUP(Q47,Rates!G$15:L$19,6,0)*W47,VLOOKUP(Q47,Rates!G$4:L$12,6,0)*W47))</f>
        <v/>
      </c>
      <c r="Z47" s="120" t="str">
        <f t="shared" si="58"/>
        <v/>
      </c>
      <c r="AA47" s="120" t="str">
        <f t="shared" si="59"/>
        <v/>
      </c>
      <c r="AB47" s="136" t="str">
        <f>IF(B:B="","",IF(R47="Refreshment Beverage","",IF(AND(R47="Beer",Q47=0),SUM(LOOKUP(2,1/(Rates!$B$15:$B$18&lt;=W47)/(Rates!$C$15:$C$18&gt;=W47),Rates!$D$15:$D$18)*W47),VLOOKUP(VALUE(Q:Q),Rates!A:B,2,0)*W47)))</f>
        <v/>
      </c>
      <c r="AC47" s="136" t="str">
        <f>IF(B:B="","",IF(R47="Refreshment Beverage","",IF(AND(R47="Beer",Q47=0),SUM(LOOKUP(2,1/(Rates!$B$15:$B$18&lt;=W47)/(Rates!$C$15:$C$18&gt;=W47),Rates!$E$15:$E$18)*W47),VLOOKUP(VALUE(Q:Q),Rates!A:C,3,0)*W47)))</f>
        <v/>
      </c>
      <c r="AD47" s="137" t="str">
        <f>IFERROR(IF(B:B="","",IF(R47="Beer","",IF(VALUE(Q47)=0,VLOOKUP(VLOOKUP(B:B,#REF!,16,0),Rates!A:E,2,0),VLOOKUP(VALUE(Q47),Rates!A$31:B$34,2,0)*W47))),0)</f>
        <v/>
      </c>
      <c r="AE47" s="121" t="str">
        <f t="shared" si="60"/>
        <v/>
      </c>
      <c r="AF47" s="138" t="str">
        <f t="shared" si="61"/>
        <v/>
      </c>
      <c r="AG47" s="122" t="str">
        <f t="shared" si="62"/>
        <v/>
      </c>
      <c r="AH47" s="123" t="str">
        <f t="shared" si="63"/>
        <v/>
      </c>
      <c r="AI47" s="139" t="str">
        <f>IF(AE:AE="","",IF(R47="Refreshment Beverage",AK47*(Rates!J$19/100),ROUND(SUM(AH47*(Rates!$J$8/100)),4)))</f>
        <v/>
      </c>
      <c r="AJ47" s="124" t="str">
        <f t="shared" si="64"/>
        <v/>
      </c>
      <c r="AK47" s="125" t="str">
        <f t="shared" si="65"/>
        <v/>
      </c>
      <c r="AL47" s="121" t="str">
        <f t="shared" si="66"/>
        <v/>
      </c>
      <c r="AM47" s="138" t="str">
        <f>IF(AS47="","",IF(R47="Refreshment Beverage",ROUND(AS47*Rates!K$19,4),ROUND(AO47*(VLOOKUP(VALUE(Q47),Rates!G$4:L$12,3,0)),4)))</f>
        <v/>
      </c>
      <c r="AN47" s="126" t="str">
        <f>IF(AS47="","",IF(R47="Refreshment Beverage",AS47*(Rates!J$19/100),MAX(AM47,AB47)))</f>
        <v/>
      </c>
      <c r="AO47" s="127" t="str">
        <f t="shared" si="67"/>
        <v/>
      </c>
      <c r="AP47" s="127" t="str">
        <f t="shared" si="68"/>
        <v/>
      </c>
      <c r="AQ47" s="140" t="str">
        <f>IF(AS47="","",IF(R47="Refreshment Beverage",ROUND(SUM(VLOOKUP(Q:Q,Rates!G$15:L$19,3,0)*(AS47-Y47-Z47-AA47)),4),ROUND(SUM(Rates!$K$8*AS47),4)))</f>
        <v/>
      </c>
      <c r="AR47" s="139" t="str">
        <f t="shared" si="69"/>
        <v/>
      </c>
      <c r="AS47" s="125" t="str">
        <f t="shared" si="70"/>
        <v/>
      </c>
      <c r="AT47" s="121" t="str">
        <f t="shared" si="71"/>
        <v/>
      </c>
      <c r="AU47" s="138" t="str">
        <f>IF(AX47="","",IF(R47="Refreshment Beverage",ROUND((BA47-Y47-Z47-AA47)*VLOOKUP(VALUE(Q47),Rates!G$15:L$19,3,0),4),ROUND(AW47*(VLOOKUP(VALUE(Q47),Rates!G:L,3,0)),4)))</f>
        <v/>
      </c>
      <c r="AV47" s="126" t="str">
        <f t="shared" si="72"/>
        <v/>
      </c>
      <c r="AW47" s="127" t="str">
        <f t="shared" si="73"/>
        <v/>
      </c>
      <c r="AX47" s="123" t="str">
        <f t="shared" si="74"/>
        <v/>
      </c>
      <c r="AY47" s="140" t="str">
        <f>IF(AX47="","",IF(R47="Refreshment Beverage",ROUND(SUM(AX47*Rates!K$19),4),ROUND(SUM(AX47*(Rates!J$8/100)),4)))</f>
        <v/>
      </c>
      <c r="AZ47" s="124" t="str">
        <f t="shared" si="75"/>
        <v/>
      </c>
      <c r="BA47" s="125" t="str">
        <f t="shared" si="76"/>
        <v/>
      </c>
      <c r="BB47" s="115"/>
      <c r="BC47" s="143"/>
      <c r="BD47" s="100"/>
      <c r="BE47" s="100"/>
      <c r="BF47" s="100"/>
      <c r="BG47" s="100"/>
    </row>
    <row r="48" spans="1:59" ht="12.75" customHeight="1" x14ac:dyDescent="0.2">
      <c r="A48" s="144"/>
      <c r="B48" s="141"/>
      <c r="C48" s="141"/>
      <c r="D48" s="142"/>
      <c r="E48" s="142"/>
      <c r="F48" s="142"/>
      <c r="G48" s="142"/>
      <c r="H48" s="142"/>
      <c r="I48" s="129"/>
      <c r="J48" s="130"/>
      <c r="K48" s="131" t="str">
        <f t="shared" si="47"/>
        <v/>
      </c>
      <c r="L48" s="132" t="str">
        <f t="shared" si="48"/>
        <v/>
      </c>
      <c r="M48" s="133" t="str">
        <f t="shared" si="49"/>
        <v/>
      </c>
      <c r="N48" s="134" t="str">
        <f>IFERROR(IF(B:B="","",IF(R48="Beer",SUM(LOOKUP(2,1/(Rates!$B$3:$B$5&lt;=W48)/(Rates!$C$3:$C$5&gt;=W48),Rates!$D$3:$D$5)*(X48/100)*W48),IF(R48="Refreshment Beverage",SUM(LOOKUP(2,1/(Rates!$B$7:$B$11&lt;=W48)/(Rates!$C$7:$C$11&gt;=W48),Rates!$D$7:$D$11)*(X48/100)*W48)))),"")</f>
        <v/>
      </c>
      <c r="O48" s="134" t="str">
        <f t="shared" si="50"/>
        <v/>
      </c>
      <c r="P48" s="116"/>
      <c r="Q48" s="117" t="str">
        <f t="shared" si="51"/>
        <v/>
      </c>
      <c r="R48" s="128" t="str">
        <f t="shared" si="52"/>
        <v/>
      </c>
      <c r="S48" s="135" t="str">
        <f>IF(B48="","",IF(R48="Refreshment Beverage",VLOOKUP(VALUE(Q48),Rates!G$15:L$19,2,0),VLOOKUP(VALUE(Q48),Rates!G$4:L$12,2,0)))</f>
        <v/>
      </c>
      <c r="T48" s="135" t="str">
        <f t="shared" si="53"/>
        <v/>
      </c>
      <c r="U48" s="118" t="str">
        <f t="shared" si="54"/>
        <v/>
      </c>
      <c r="V48" s="135" t="str">
        <f t="shared" si="55"/>
        <v/>
      </c>
      <c r="W48" s="135" t="str">
        <f t="shared" si="56"/>
        <v/>
      </c>
      <c r="X48" s="119" t="str">
        <f t="shared" si="57"/>
        <v/>
      </c>
      <c r="Y48" s="120" t="str">
        <f>IF(B:B="","",IF(R48="Refreshment Beverage",VLOOKUP(Q48,Rates!G$15:L$19,6,0)*W48,VLOOKUP(Q48,Rates!G$4:L$12,6,0)*W48))</f>
        <v/>
      </c>
      <c r="Z48" s="120" t="str">
        <f t="shared" si="58"/>
        <v/>
      </c>
      <c r="AA48" s="120" t="str">
        <f t="shared" si="59"/>
        <v/>
      </c>
      <c r="AB48" s="136" t="str">
        <f>IF(B:B="","",IF(R48="Refreshment Beverage","",IF(AND(R48="Beer",Q48=0),SUM(LOOKUP(2,1/(Rates!$B$15:$B$18&lt;=W48)/(Rates!$C$15:$C$18&gt;=W48),Rates!$D$15:$D$18)*W48),VLOOKUP(VALUE(Q:Q),Rates!A:B,2,0)*W48)))</f>
        <v/>
      </c>
      <c r="AC48" s="136" t="str">
        <f>IF(B:B="","",IF(R48="Refreshment Beverage","",IF(AND(R48="Beer",Q48=0),SUM(LOOKUP(2,1/(Rates!$B$15:$B$18&lt;=W48)/(Rates!$C$15:$C$18&gt;=W48),Rates!$E$15:$E$18)*W48),VLOOKUP(VALUE(Q:Q),Rates!A:C,3,0)*W48)))</f>
        <v/>
      </c>
      <c r="AD48" s="137" t="str">
        <f>IFERROR(IF(B:B="","",IF(R48="Beer","",IF(VALUE(Q48)=0,VLOOKUP(VLOOKUP(B:B,#REF!,16,0),Rates!A:E,2,0),VLOOKUP(VALUE(Q48),Rates!A$31:B$34,2,0)*W48))),0)</f>
        <v/>
      </c>
      <c r="AE48" s="121" t="str">
        <f t="shared" si="60"/>
        <v/>
      </c>
      <c r="AF48" s="138" t="str">
        <f t="shared" si="61"/>
        <v/>
      </c>
      <c r="AG48" s="122" t="str">
        <f t="shared" si="62"/>
        <v/>
      </c>
      <c r="AH48" s="123" t="str">
        <f t="shared" si="63"/>
        <v/>
      </c>
      <c r="AI48" s="139" t="str">
        <f>IF(AE:AE="","",IF(R48="Refreshment Beverage",AK48*(Rates!J$19/100),ROUND(SUM(AH48*(Rates!$J$8/100)),4)))</f>
        <v/>
      </c>
      <c r="AJ48" s="124" t="str">
        <f t="shared" si="64"/>
        <v/>
      </c>
      <c r="AK48" s="125" t="str">
        <f t="shared" si="65"/>
        <v/>
      </c>
      <c r="AL48" s="121" t="str">
        <f t="shared" si="66"/>
        <v/>
      </c>
      <c r="AM48" s="138" t="str">
        <f>IF(AS48="","",IF(R48="Refreshment Beverage",ROUND(AS48*Rates!K$19,4),ROUND(AO48*(VLOOKUP(VALUE(Q48),Rates!G$4:L$12,3,0)),4)))</f>
        <v/>
      </c>
      <c r="AN48" s="126" t="str">
        <f>IF(AS48="","",IF(R48="Refreshment Beverage",AS48*(Rates!J$19/100),MAX(AM48,AB48)))</f>
        <v/>
      </c>
      <c r="AO48" s="127" t="str">
        <f t="shared" si="67"/>
        <v/>
      </c>
      <c r="AP48" s="127" t="str">
        <f t="shared" si="68"/>
        <v/>
      </c>
      <c r="AQ48" s="140" t="str">
        <f>IF(AS48="","",IF(R48="Refreshment Beverage",ROUND(SUM(VLOOKUP(Q:Q,Rates!G$15:L$19,3,0)*(AS48-Y48-Z48-AA48)),4),ROUND(SUM(Rates!$K$8*AS48),4)))</f>
        <v/>
      </c>
      <c r="AR48" s="139" t="str">
        <f t="shared" si="69"/>
        <v/>
      </c>
      <c r="AS48" s="125" t="str">
        <f t="shared" si="70"/>
        <v/>
      </c>
      <c r="AT48" s="121" t="str">
        <f t="shared" si="71"/>
        <v/>
      </c>
      <c r="AU48" s="138" t="str">
        <f>IF(AX48="","",IF(R48="Refreshment Beverage",ROUND((BA48-Y48-Z48-AA48)*VLOOKUP(VALUE(Q48),Rates!G$15:L$19,3,0),4),ROUND(AW48*(VLOOKUP(VALUE(Q48),Rates!G:L,3,0)),4)))</f>
        <v/>
      </c>
      <c r="AV48" s="126" t="str">
        <f t="shared" si="72"/>
        <v/>
      </c>
      <c r="AW48" s="127" t="str">
        <f t="shared" si="73"/>
        <v/>
      </c>
      <c r="AX48" s="123" t="str">
        <f t="shared" si="74"/>
        <v/>
      </c>
      <c r="AY48" s="140" t="str">
        <f>IF(AX48="","",IF(R48="Refreshment Beverage",ROUND(SUM(AX48*Rates!K$19),4),ROUND(SUM(AX48*(Rates!J$8/100)),4)))</f>
        <v/>
      </c>
      <c r="AZ48" s="124" t="str">
        <f t="shared" si="75"/>
        <v/>
      </c>
      <c r="BA48" s="125" t="str">
        <f t="shared" si="76"/>
        <v/>
      </c>
      <c r="BB48" s="115"/>
      <c r="BC48" s="143"/>
      <c r="BD48" s="100"/>
      <c r="BE48" s="100"/>
      <c r="BF48" s="100"/>
      <c r="BG48" s="100"/>
    </row>
    <row r="49" spans="1:59" ht="12.75" customHeight="1" x14ac:dyDescent="0.2">
      <c r="A49" s="144"/>
      <c r="B49" s="141"/>
      <c r="C49" s="141"/>
      <c r="D49" s="142"/>
      <c r="E49" s="142"/>
      <c r="F49" s="142"/>
      <c r="G49" s="142"/>
      <c r="H49" s="142"/>
      <c r="I49" s="129"/>
      <c r="J49" s="130"/>
      <c r="K49" s="131" t="str">
        <f t="shared" si="47"/>
        <v/>
      </c>
      <c r="L49" s="132" t="str">
        <f t="shared" si="48"/>
        <v/>
      </c>
      <c r="M49" s="133" t="str">
        <f t="shared" si="49"/>
        <v/>
      </c>
      <c r="N49" s="134" t="str">
        <f>IFERROR(IF(B:B="","",IF(R49="Beer",SUM(LOOKUP(2,1/(Rates!$B$3:$B$5&lt;=W49)/(Rates!$C$3:$C$5&gt;=W49),Rates!$D$3:$D$5)*(X49/100)*W49),IF(R49="Refreshment Beverage",SUM(LOOKUP(2,1/(Rates!$B$7:$B$11&lt;=W49)/(Rates!$C$7:$C$11&gt;=W49),Rates!$D$7:$D$11)*(X49/100)*W49)))),"")</f>
        <v/>
      </c>
      <c r="O49" s="134" t="str">
        <f t="shared" si="50"/>
        <v/>
      </c>
      <c r="P49" s="116"/>
      <c r="Q49" s="117" t="str">
        <f t="shared" si="51"/>
        <v/>
      </c>
      <c r="R49" s="128" t="str">
        <f t="shared" si="52"/>
        <v/>
      </c>
      <c r="S49" s="135" t="str">
        <f>IF(B49="","",IF(R49="Refreshment Beverage",VLOOKUP(VALUE(Q49),Rates!G$15:L$19,2,0),VLOOKUP(VALUE(Q49),Rates!G$4:L$12,2,0)))</f>
        <v/>
      </c>
      <c r="T49" s="135" t="str">
        <f t="shared" si="53"/>
        <v/>
      </c>
      <c r="U49" s="118" t="str">
        <f t="shared" si="54"/>
        <v/>
      </c>
      <c r="V49" s="135" t="str">
        <f t="shared" si="55"/>
        <v/>
      </c>
      <c r="W49" s="135" t="str">
        <f t="shared" si="56"/>
        <v/>
      </c>
      <c r="X49" s="119" t="str">
        <f t="shared" si="57"/>
        <v/>
      </c>
      <c r="Y49" s="120" t="str">
        <f>IF(B:B="","",IF(R49="Refreshment Beverage",VLOOKUP(Q49,Rates!G$15:L$19,6,0)*W49,VLOOKUP(Q49,Rates!G$4:L$12,6,0)*W49))</f>
        <v/>
      </c>
      <c r="Z49" s="120" t="str">
        <f t="shared" si="58"/>
        <v/>
      </c>
      <c r="AA49" s="120" t="str">
        <f t="shared" si="59"/>
        <v/>
      </c>
      <c r="AB49" s="136" t="str">
        <f>IF(B:B="","",IF(R49="Refreshment Beverage","",IF(AND(R49="Beer",Q49=0),SUM(LOOKUP(2,1/(Rates!$B$15:$B$18&lt;=W49)/(Rates!$C$15:$C$18&gt;=W49),Rates!$D$15:$D$18)*W49),VLOOKUP(VALUE(Q:Q),Rates!A:B,2,0)*W49)))</f>
        <v/>
      </c>
      <c r="AC49" s="136" t="str">
        <f>IF(B:B="","",IF(R49="Refreshment Beverage","",IF(AND(R49="Beer",Q49=0),SUM(LOOKUP(2,1/(Rates!$B$15:$B$18&lt;=W49)/(Rates!$C$15:$C$18&gt;=W49),Rates!$E$15:$E$18)*W49),VLOOKUP(VALUE(Q:Q),Rates!A:C,3,0)*W49)))</f>
        <v/>
      </c>
      <c r="AD49" s="137" t="str">
        <f>IFERROR(IF(B:B="","",IF(R49="Beer","",IF(VALUE(Q49)=0,VLOOKUP(VLOOKUP(B:B,#REF!,16,0),Rates!A:E,2,0),VLOOKUP(VALUE(Q49),Rates!A$31:B$34,2,0)*W49))),0)</f>
        <v/>
      </c>
      <c r="AE49" s="121" t="str">
        <f t="shared" si="60"/>
        <v/>
      </c>
      <c r="AF49" s="138" t="str">
        <f t="shared" si="61"/>
        <v/>
      </c>
      <c r="AG49" s="122" t="str">
        <f t="shared" si="62"/>
        <v/>
      </c>
      <c r="AH49" s="123" t="str">
        <f t="shared" si="63"/>
        <v/>
      </c>
      <c r="AI49" s="139" t="str">
        <f>IF(AE:AE="","",IF(R49="Refreshment Beverage",AK49*(Rates!J$19/100),ROUND(SUM(AH49*(Rates!$J$8/100)),4)))</f>
        <v/>
      </c>
      <c r="AJ49" s="124" t="str">
        <f t="shared" si="64"/>
        <v/>
      </c>
      <c r="AK49" s="125" t="str">
        <f t="shared" si="65"/>
        <v/>
      </c>
      <c r="AL49" s="121" t="str">
        <f t="shared" si="66"/>
        <v/>
      </c>
      <c r="AM49" s="138" t="str">
        <f>IF(AS49="","",IF(R49="Refreshment Beverage",ROUND(AS49*Rates!K$19,4),ROUND(AO49*(VLOOKUP(VALUE(Q49),Rates!G$4:L$12,3,0)),4)))</f>
        <v/>
      </c>
      <c r="AN49" s="126" t="str">
        <f>IF(AS49="","",IF(R49="Refreshment Beverage",AS49*(Rates!J$19/100),MAX(AM49,AB49)))</f>
        <v/>
      </c>
      <c r="AO49" s="127" t="str">
        <f t="shared" si="67"/>
        <v/>
      </c>
      <c r="AP49" s="127" t="str">
        <f t="shared" si="68"/>
        <v/>
      </c>
      <c r="AQ49" s="140" t="str">
        <f>IF(AS49="","",IF(R49="Refreshment Beverage",ROUND(SUM(VLOOKUP(Q:Q,Rates!G$15:L$19,3,0)*(AS49-Y49-Z49-AA49)),4),ROUND(SUM(Rates!$K$8*AS49),4)))</f>
        <v/>
      </c>
      <c r="AR49" s="139" t="str">
        <f t="shared" si="69"/>
        <v/>
      </c>
      <c r="AS49" s="125" t="str">
        <f t="shared" si="70"/>
        <v/>
      </c>
      <c r="AT49" s="121" t="str">
        <f t="shared" si="71"/>
        <v/>
      </c>
      <c r="AU49" s="138" t="str">
        <f>IF(AX49="","",IF(R49="Refreshment Beverage",ROUND((BA49-Y49-Z49-AA49)*VLOOKUP(VALUE(Q49),Rates!G$15:L$19,3,0),4),ROUND(AW49*(VLOOKUP(VALUE(Q49),Rates!G:L,3,0)),4)))</f>
        <v/>
      </c>
      <c r="AV49" s="126" t="str">
        <f t="shared" si="72"/>
        <v/>
      </c>
      <c r="AW49" s="127" t="str">
        <f t="shared" si="73"/>
        <v/>
      </c>
      <c r="AX49" s="123" t="str">
        <f t="shared" si="74"/>
        <v/>
      </c>
      <c r="AY49" s="140" t="str">
        <f>IF(AX49="","",IF(R49="Refreshment Beverage",ROUND(SUM(AX49*Rates!K$19),4),ROUND(SUM(AX49*(Rates!J$8/100)),4)))</f>
        <v/>
      </c>
      <c r="AZ49" s="124" t="str">
        <f t="shared" si="75"/>
        <v/>
      </c>
      <c r="BA49" s="125" t="str">
        <f t="shared" si="76"/>
        <v/>
      </c>
      <c r="BB49" s="115"/>
      <c r="BC49" s="143"/>
      <c r="BD49" s="100"/>
      <c r="BE49" s="100"/>
      <c r="BF49" s="100"/>
      <c r="BG49" s="100"/>
    </row>
    <row r="50" spans="1:59" ht="12.75" customHeight="1" x14ac:dyDescent="0.2">
      <c r="A50" s="144"/>
      <c r="B50" s="141"/>
      <c r="C50" s="141"/>
      <c r="D50" s="142"/>
      <c r="E50" s="142"/>
      <c r="F50" s="142"/>
      <c r="G50" s="142"/>
      <c r="H50" s="142"/>
      <c r="I50" s="129"/>
      <c r="J50" s="130"/>
      <c r="K50" s="131" t="str">
        <f t="shared" si="47"/>
        <v/>
      </c>
      <c r="L50" s="132" t="str">
        <f t="shared" si="48"/>
        <v/>
      </c>
      <c r="M50" s="133" t="str">
        <f t="shared" si="49"/>
        <v/>
      </c>
      <c r="N50" s="134" t="str">
        <f>IFERROR(IF(B:B="","",IF(R50="Beer",SUM(LOOKUP(2,1/(Rates!$B$3:$B$5&lt;=W50)/(Rates!$C$3:$C$5&gt;=W50),Rates!$D$3:$D$5)*(X50/100)*W50),IF(R50="Refreshment Beverage",SUM(LOOKUP(2,1/(Rates!$B$7:$B$11&lt;=W50)/(Rates!$C$7:$C$11&gt;=W50),Rates!$D$7:$D$11)*(X50/100)*W50)))),"")</f>
        <v/>
      </c>
      <c r="O50" s="134" t="str">
        <f t="shared" si="50"/>
        <v/>
      </c>
      <c r="P50" s="116"/>
      <c r="Q50" s="117" t="str">
        <f t="shared" si="51"/>
        <v/>
      </c>
      <c r="R50" s="128" t="str">
        <f t="shared" si="52"/>
        <v/>
      </c>
      <c r="S50" s="135" t="str">
        <f>IF(B50="","",IF(R50="Refreshment Beverage",VLOOKUP(VALUE(Q50),Rates!G$15:L$19,2,0),VLOOKUP(VALUE(Q50),Rates!G$4:L$12,2,0)))</f>
        <v/>
      </c>
      <c r="T50" s="135" t="str">
        <f t="shared" si="53"/>
        <v/>
      </c>
      <c r="U50" s="118" t="str">
        <f t="shared" si="54"/>
        <v/>
      </c>
      <c r="V50" s="135" t="str">
        <f t="shared" si="55"/>
        <v/>
      </c>
      <c r="W50" s="135" t="str">
        <f t="shared" si="56"/>
        <v/>
      </c>
      <c r="X50" s="119" t="str">
        <f t="shared" si="57"/>
        <v/>
      </c>
      <c r="Y50" s="120" t="str">
        <f>IF(B:B="","",IF(R50="Refreshment Beverage",VLOOKUP(Q50,Rates!G$15:L$19,6,0)*W50,VLOOKUP(Q50,Rates!G$4:L$12,6,0)*W50))</f>
        <v/>
      </c>
      <c r="Z50" s="120" t="str">
        <f t="shared" si="58"/>
        <v/>
      </c>
      <c r="AA50" s="120" t="str">
        <f t="shared" si="59"/>
        <v/>
      </c>
      <c r="AB50" s="136" t="str">
        <f>IF(B:B="","",IF(R50="Refreshment Beverage","",IF(AND(R50="Beer",Q50=0),SUM(LOOKUP(2,1/(Rates!$B$15:$B$18&lt;=W50)/(Rates!$C$15:$C$18&gt;=W50),Rates!$D$15:$D$18)*W50),VLOOKUP(VALUE(Q:Q),Rates!A:B,2,0)*W50)))</f>
        <v/>
      </c>
      <c r="AC50" s="136" t="str">
        <f>IF(B:B="","",IF(R50="Refreshment Beverage","",IF(AND(R50="Beer",Q50=0),SUM(LOOKUP(2,1/(Rates!$B$15:$B$18&lt;=W50)/(Rates!$C$15:$C$18&gt;=W50),Rates!$E$15:$E$18)*W50),VLOOKUP(VALUE(Q:Q),Rates!A:C,3,0)*W50)))</f>
        <v/>
      </c>
      <c r="AD50" s="137" t="str">
        <f>IFERROR(IF(B:B="","",IF(R50="Beer","",IF(VALUE(Q50)=0,VLOOKUP(VLOOKUP(B:B,#REF!,16,0),Rates!A:E,2,0),VLOOKUP(VALUE(Q50),Rates!A$31:B$34,2,0)*W50))),0)</f>
        <v/>
      </c>
      <c r="AE50" s="121" t="str">
        <f t="shared" si="60"/>
        <v/>
      </c>
      <c r="AF50" s="138" t="str">
        <f t="shared" si="61"/>
        <v/>
      </c>
      <c r="AG50" s="122" t="str">
        <f t="shared" si="62"/>
        <v/>
      </c>
      <c r="AH50" s="123" t="str">
        <f t="shared" si="63"/>
        <v/>
      </c>
      <c r="AI50" s="139" t="str">
        <f>IF(AE:AE="","",IF(R50="Refreshment Beverage",AK50*(Rates!J$19/100),ROUND(SUM(AH50*(Rates!$J$8/100)),4)))</f>
        <v/>
      </c>
      <c r="AJ50" s="124" t="str">
        <f t="shared" si="64"/>
        <v/>
      </c>
      <c r="AK50" s="125" t="str">
        <f t="shared" si="65"/>
        <v/>
      </c>
      <c r="AL50" s="121" t="str">
        <f t="shared" si="66"/>
        <v/>
      </c>
      <c r="AM50" s="138" t="str">
        <f>IF(AS50="","",IF(R50="Refreshment Beverage",ROUND(AS50*Rates!K$19,4),ROUND(AO50*(VLOOKUP(VALUE(Q50),Rates!G$4:L$12,3,0)),4)))</f>
        <v/>
      </c>
      <c r="AN50" s="126" t="str">
        <f>IF(AS50="","",IF(R50="Refreshment Beverage",AS50*(Rates!J$19/100),MAX(AM50,AB50)))</f>
        <v/>
      </c>
      <c r="AO50" s="127" t="str">
        <f t="shared" si="67"/>
        <v/>
      </c>
      <c r="AP50" s="127" t="str">
        <f t="shared" si="68"/>
        <v/>
      </c>
      <c r="AQ50" s="140" t="str">
        <f>IF(AS50="","",IF(R50="Refreshment Beverage",ROUND(SUM(VLOOKUP(Q:Q,Rates!G$15:L$19,3,0)*(AS50-Y50-Z50-AA50)),4),ROUND(SUM(Rates!$K$8*AS50),4)))</f>
        <v/>
      </c>
      <c r="AR50" s="139" t="str">
        <f t="shared" si="69"/>
        <v/>
      </c>
      <c r="AS50" s="125" t="str">
        <f t="shared" si="70"/>
        <v/>
      </c>
      <c r="AT50" s="121" t="str">
        <f t="shared" si="71"/>
        <v/>
      </c>
      <c r="AU50" s="138" t="str">
        <f>IF(AX50="","",IF(R50="Refreshment Beverage",ROUND((BA50-Y50-Z50-AA50)*VLOOKUP(VALUE(Q50),Rates!G$15:L$19,3,0),4),ROUND(AW50*(VLOOKUP(VALUE(Q50),Rates!G:L,3,0)),4)))</f>
        <v/>
      </c>
      <c r="AV50" s="126" t="str">
        <f t="shared" si="72"/>
        <v/>
      </c>
      <c r="AW50" s="127" t="str">
        <f t="shared" si="73"/>
        <v/>
      </c>
      <c r="AX50" s="123" t="str">
        <f t="shared" si="74"/>
        <v/>
      </c>
      <c r="AY50" s="140" t="str">
        <f>IF(AX50="","",IF(R50="Refreshment Beverage",ROUND(SUM(AX50*Rates!K$19),4),ROUND(SUM(AX50*(Rates!J$8/100)),4)))</f>
        <v/>
      </c>
      <c r="AZ50" s="124" t="str">
        <f t="shared" si="75"/>
        <v/>
      </c>
      <c r="BA50" s="125" t="str">
        <f t="shared" si="76"/>
        <v/>
      </c>
      <c r="BB50" s="115"/>
      <c r="BC50" s="143"/>
      <c r="BD50" s="100"/>
      <c r="BE50" s="100"/>
      <c r="BF50" s="100"/>
      <c r="BG50" s="100"/>
    </row>
    <row r="51" spans="1:59" ht="12.75" customHeight="1" x14ac:dyDescent="0.2">
      <c r="A51" s="144"/>
      <c r="B51" s="141"/>
      <c r="C51" s="141"/>
      <c r="D51" s="142"/>
      <c r="E51" s="142"/>
      <c r="F51" s="142"/>
      <c r="G51" s="142"/>
      <c r="H51" s="142"/>
      <c r="I51" s="129"/>
      <c r="J51" s="130"/>
      <c r="K51" s="131" t="str">
        <f t="shared" si="47"/>
        <v/>
      </c>
      <c r="L51" s="132" t="str">
        <f t="shared" si="48"/>
        <v/>
      </c>
      <c r="M51" s="133" t="str">
        <f t="shared" si="49"/>
        <v/>
      </c>
      <c r="N51" s="134" t="str">
        <f>IFERROR(IF(B:B="","",IF(R51="Beer",SUM(LOOKUP(2,1/(Rates!$B$3:$B$5&lt;=W51)/(Rates!$C$3:$C$5&gt;=W51),Rates!$D$3:$D$5)*(X51/100)*W51),IF(R51="Refreshment Beverage",SUM(LOOKUP(2,1/(Rates!$B$7:$B$11&lt;=W51)/(Rates!$C$7:$C$11&gt;=W51),Rates!$D$7:$D$11)*(X51/100)*W51)))),"")</f>
        <v/>
      </c>
      <c r="O51" s="134" t="str">
        <f t="shared" si="50"/>
        <v/>
      </c>
      <c r="P51" s="116"/>
      <c r="Q51" s="117" t="str">
        <f t="shared" si="51"/>
        <v/>
      </c>
      <c r="R51" s="128" t="str">
        <f t="shared" si="52"/>
        <v/>
      </c>
      <c r="S51" s="135" t="str">
        <f>IF(B51="","",IF(R51="Refreshment Beverage",VLOOKUP(VALUE(Q51),Rates!G$15:L$19,2,0),VLOOKUP(VALUE(Q51),Rates!G$4:L$12,2,0)))</f>
        <v/>
      </c>
      <c r="T51" s="135" t="str">
        <f t="shared" si="53"/>
        <v/>
      </c>
      <c r="U51" s="118" t="str">
        <f t="shared" si="54"/>
        <v/>
      </c>
      <c r="V51" s="135" t="str">
        <f t="shared" si="55"/>
        <v/>
      </c>
      <c r="W51" s="135" t="str">
        <f t="shared" si="56"/>
        <v/>
      </c>
      <c r="X51" s="119" t="str">
        <f t="shared" si="57"/>
        <v/>
      </c>
      <c r="Y51" s="120" t="str">
        <f>IF(B:B="","",IF(R51="Refreshment Beverage",VLOOKUP(Q51,Rates!G$15:L$19,6,0)*W51,VLOOKUP(Q51,Rates!G$4:L$12,6,0)*W51))</f>
        <v/>
      </c>
      <c r="Z51" s="120" t="str">
        <f t="shared" si="58"/>
        <v/>
      </c>
      <c r="AA51" s="120" t="str">
        <f t="shared" si="59"/>
        <v/>
      </c>
      <c r="AB51" s="136" t="str">
        <f>IF(B:B="","",IF(R51="Refreshment Beverage","",IF(AND(R51="Beer",Q51=0),SUM(LOOKUP(2,1/(Rates!$B$15:$B$18&lt;=W51)/(Rates!$C$15:$C$18&gt;=W51),Rates!$D$15:$D$18)*W51),VLOOKUP(VALUE(Q:Q),Rates!A:B,2,0)*W51)))</f>
        <v/>
      </c>
      <c r="AC51" s="136" t="str">
        <f>IF(B:B="","",IF(R51="Refreshment Beverage","",IF(AND(R51="Beer",Q51=0),SUM(LOOKUP(2,1/(Rates!$B$15:$B$18&lt;=W51)/(Rates!$C$15:$C$18&gt;=W51),Rates!$E$15:$E$18)*W51),VLOOKUP(VALUE(Q:Q),Rates!A:C,3,0)*W51)))</f>
        <v/>
      </c>
      <c r="AD51" s="137" t="str">
        <f>IFERROR(IF(B:B="","",IF(R51="Beer","",IF(VALUE(Q51)=0,VLOOKUP(VLOOKUP(B:B,#REF!,16,0),Rates!A:E,2,0),VLOOKUP(VALUE(Q51),Rates!A$31:B$34,2,0)*W51))),0)</f>
        <v/>
      </c>
      <c r="AE51" s="121" t="str">
        <f t="shared" si="60"/>
        <v/>
      </c>
      <c r="AF51" s="138" t="str">
        <f t="shared" si="61"/>
        <v/>
      </c>
      <c r="AG51" s="122" t="str">
        <f t="shared" si="62"/>
        <v/>
      </c>
      <c r="AH51" s="123" t="str">
        <f t="shared" si="63"/>
        <v/>
      </c>
      <c r="AI51" s="139" t="str">
        <f>IF(AE:AE="","",IF(R51="Refreshment Beverage",AK51*(Rates!J$19/100),ROUND(SUM(AH51*(Rates!$J$8/100)),4)))</f>
        <v/>
      </c>
      <c r="AJ51" s="124" t="str">
        <f t="shared" si="64"/>
        <v/>
      </c>
      <c r="AK51" s="125" t="str">
        <f t="shared" si="65"/>
        <v/>
      </c>
      <c r="AL51" s="121" t="str">
        <f t="shared" si="66"/>
        <v/>
      </c>
      <c r="AM51" s="138" t="str">
        <f>IF(AS51="","",IF(R51="Refreshment Beverage",ROUND(AS51*Rates!K$19,4),ROUND(AO51*(VLOOKUP(VALUE(Q51),Rates!G$4:L$12,3,0)),4)))</f>
        <v/>
      </c>
      <c r="AN51" s="126" t="str">
        <f>IF(AS51="","",IF(R51="Refreshment Beverage",AS51*(Rates!J$19/100),MAX(AM51,AB51)))</f>
        <v/>
      </c>
      <c r="AO51" s="127" t="str">
        <f t="shared" si="67"/>
        <v/>
      </c>
      <c r="AP51" s="127" t="str">
        <f t="shared" si="68"/>
        <v/>
      </c>
      <c r="AQ51" s="140" t="str">
        <f>IF(AS51="","",IF(R51="Refreshment Beverage",ROUND(SUM(VLOOKUP(Q:Q,Rates!G$15:L$19,3,0)*(AS51-Y51-Z51-AA51)),4),ROUND(SUM(Rates!$K$8*AS51),4)))</f>
        <v/>
      </c>
      <c r="AR51" s="139" t="str">
        <f t="shared" si="69"/>
        <v/>
      </c>
      <c r="AS51" s="125" t="str">
        <f t="shared" si="70"/>
        <v/>
      </c>
      <c r="AT51" s="121" t="str">
        <f t="shared" si="71"/>
        <v/>
      </c>
      <c r="AU51" s="138" t="str">
        <f>IF(AX51="","",IF(R51="Refreshment Beverage",ROUND((BA51-Y51-Z51-AA51)*VLOOKUP(VALUE(Q51),Rates!G$15:L$19,3,0),4),ROUND(AW51*(VLOOKUP(VALUE(Q51),Rates!G:L,3,0)),4)))</f>
        <v/>
      </c>
      <c r="AV51" s="126" t="str">
        <f t="shared" si="72"/>
        <v/>
      </c>
      <c r="AW51" s="127" t="str">
        <f t="shared" si="73"/>
        <v/>
      </c>
      <c r="AX51" s="123" t="str">
        <f t="shared" si="74"/>
        <v/>
      </c>
      <c r="AY51" s="140" t="str">
        <f>IF(AX51="","",IF(R51="Refreshment Beverage",ROUND(SUM(AX51*Rates!K$19),4),ROUND(SUM(AX51*(Rates!J$8/100)),4)))</f>
        <v/>
      </c>
      <c r="AZ51" s="124" t="str">
        <f t="shared" si="75"/>
        <v/>
      </c>
      <c r="BA51" s="125" t="str">
        <f t="shared" si="76"/>
        <v/>
      </c>
      <c r="BB51" s="115"/>
      <c r="BC51" s="143"/>
      <c r="BD51" s="100"/>
      <c r="BE51" s="100"/>
      <c r="BF51" s="100"/>
      <c r="BG51" s="100"/>
    </row>
    <row r="52" spans="1:59" ht="12.75" customHeight="1" x14ac:dyDescent="0.2">
      <c r="A52" s="144"/>
      <c r="B52" s="141"/>
      <c r="C52" s="141"/>
      <c r="D52" s="142"/>
      <c r="E52" s="142"/>
      <c r="F52" s="142"/>
      <c r="G52" s="142"/>
      <c r="H52" s="142"/>
      <c r="I52" s="129"/>
      <c r="J52" s="130"/>
      <c r="K52" s="131" t="str">
        <f t="shared" si="47"/>
        <v/>
      </c>
      <c r="L52" s="132" t="str">
        <f t="shared" si="48"/>
        <v/>
      </c>
      <c r="M52" s="133" t="str">
        <f t="shared" si="49"/>
        <v/>
      </c>
      <c r="N52" s="134" t="str">
        <f>IFERROR(IF(B:B="","",IF(R52="Beer",SUM(LOOKUP(2,1/(Rates!$B$3:$B$5&lt;=W52)/(Rates!$C$3:$C$5&gt;=W52),Rates!$D$3:$D$5)*(X52/100)*W52),IF(R52="Refreshment Beverage",SUM(LOOKUP(2,1/(Rates!$B$7:$B$11&lt;=W52)/(Rates!$C$7:$C$11&gt;=W52),Rates!$D$7:$D$11)*(X52/100)*W52)))),"")</f>
        <v/>
      </c>
      <c r="O52" s="134" t="str">
        <f t="shared" si="50"/>
        <v/>
      </c>
      <c r="P52" s="116"/>
      <c r="Q52" s="117" t="str">
        <f t="shared" si="51"/>
        <v/>
      </c>
      <c r="R52" s="128" t="str">
        <f t="shared" si="52"/>
        <v/>
      </c>
      <c r="S52" s="135" t="str">
        <f>IF(B52="","",IF(R52="Refreshment Beverage",VLOOKUP(VALUE(Q52),Rates!G$15:L$19,2,0),VLOOKUP(VALUE(Q52),Rates!G$4:L$12,2,0)))</f>
        <v/>
      </c>
      <c r="T52" s="135" t="str">
        <f t="shared" si="53"/>
        <v/>
      </c>
      <c r="U52" s="118" t="str">
        <f t="shared" si="54"/>
        <v/>
      </c>
      <c r="V52" s="135" t="str">
        <f t="shared" si="55"/>
        <v/>
      </c>
      <c r="W52" s="135" t="str">
        <f t="shared" si="56"/>
        <v/>
      </c>
      <c r="X52" s="119" t="str">
        <f t="shared" si="57"/>
        <v/>
      </c>
      <c r="Y52" s="120" t="str">
        <f>IF(B:B="","",IF(R52="Refreshment Beverage",VLOOKUP(Q52,Rates!G$15:L$19,6,0)*W52,VLOOKUP(Q52,Rates!G$4:L$12,6,0)*W52))</f>
        <v/>
      </c>
      <c r="Z52" s="120" t="str">
        <f t="shared" si="58"/>
        <v/>
      </c>
      <c r="AA52" s="120" t="str">
        <f t="shared" si="59"/>
        <v/>
      </c>
      <c r="AB52" s="136" t="str">
        <f>IF(B:B="","",IF(R52="Refreshment Beverage","",IF(AND(R52="Beer",Q52=0),SUM(LOOKUP(2,1/(Rates!$B$15:$B$18&lt;=W52)/(Rates!$C$15:$C$18&gt;=W52),Rates!$D$15:$D$18)*W52),VLOOKUP(VALUE(Q:Q),Rates!A:B,2,0)*W52)))</f>
        <v/>
      </c>
      <c r="AC52" s="136" t="str">
        <f>IF(B:B="","",IF(R52="Refreshment Beverage","",IF(AND(R52="Beer",Q52=0),SUM(LOOKUP(2,1/(Rates!$B$15:$B$18&lt;=W52)/(Rates!$C$15:$C$18&gt;=W52),Rates!$E$15:$E$18)*W52),VLOOKUP(VALUE(Q:Q),Rates!A:C,3,0)*W52)))</f>
        <v/>
      </c>
      <c r="AD52" s="137" t="str">
        <f>IFERROR(IF(B:B="","",IF(R52="Beer","",IF(VALUE(Q52)=0,VLOOKUP(VLOOKUP(B:B,#REF!,16,0),Rates!A:E,2,0),VLOOKUP(VALUE(Q52),Rates!A$31:B$34,2,0)*W52))),0)</f>
        <v/>
      </c>
      <c r="AE52" s="121" t="str">
        <f t="shared" si="60"/>
        <v/>
      </c>
      <c r="AF52" s="138" t="str">
        <f t="shared" si="61"/>
        <v/>
      </c>
      <c r="AG52" s="122" t="str">
        <f t="shared" si="62"/>
        <v/>
      </c>
      <c r="AH52" s="123" t="str">
        <f t="shared" si="63"/>
        <v/>
      </c>
      <c r="AI52" s="139" t="str">
        <f>IF(AE:AE="","",IF(R52="Refreshment Beverage",AK52*(Rates!J$19/100),ROUND(SUM(AH52*(Rates!$J$8/100)),4)))</f>
        <v/>
      </c>
      <c r="AJ52" s="124" t="str">
        <f t="shared" si="64"/>
        <v/>
      </c>
      <c r="AK52" s="125" t="str">
        <f t="shared" si="65"/>
        <v/>
      </c>
      <c r="AL52" s="121" t="str">
        <f t="shared" si="66"/>
        <v/>
      </c>
      <c r="AM52" s="138" t="str">
        <f>IF(AS52="","",IF(R52="Refreshment Beverage",ROUND(AS52*Rates!K$19,4),ROUND(AO52*(VLOOKUP(VALUE(Q52),Rates!G$4:L$12,3,0)),4)))</f>
        <v/>
      </c>
      <c r="AN52" s="126" t="str">
        <f>IF(AS52="","",IF(R52="Refreshment Beverage",AS52*(Rates!J$19/100),MAX(AM52,AB52)))</f>
        <v/>
      </c>
      <c r="AO52" s="127" t="str">
        <f t="shared" si="67"/>
        <v/>
      </c>
      <c r="AP52" s="127" t="str">
        <f t="shared" si="68"/>
        <v/>
      </c>
      <c r="AQ52" s="140" t="str">
        <f>IF(AS52="","",IF(R52="Refreshment Beverage",ROUND(SUM(VLOOKUP(Q:Q,Rates!G$15:L$19,3,0)*(AS52-Y52-Z52-AA52)),4),ROUND(SUM(Rates!$K$8*AS52),4)))</f>
        <v/>
      </c>
      <c r="AR52" s="139" t="str">
        <f t="shared" si="69"/>
        <v/>
      </c>
      <c r="AS52" s="125" t="str">
        <f t="shared" si="70"/>
        <v/>
      </c>
      <c r="AT52" s="121" t="str">
        <f t="shared" si="71"/>
        <v/>
      </c>
      <c r="AU52" s="138" t="str">
        <f>IF(AX52="","",IF(R52="Refreshment Beverage",ROUND((BA52-Y52-Z52-AA52)*VLOOKUP(VALUE(Q52),Rates!G$15:L$19,3,0),4),ROUND(AW52*(VLOOKUP(VALUE(Q52),Rates!G:L,3,0)),4)))</f>
        <v/>
      </c>
      <c r="AV52" s="126" t="str">
        <f t="shared" si="72"/>
        <v/>
      </c>
      <c r="AW52" s="127" t="str">
        <f t="shared" si="73"/>
        <v/>
      </c>
      <c r="AX52" s="123" t="str">
        <f t="shared" si="74"/>
        <v/>
      </c>
      <c r="AY52" s="140" t="str">
        <f>IF(AX52="","",IF(R52="Refreshment Beverage",ROUND(SUM(AX52*Rates!K$19),4),ROUND(SUM(AX52*(Rates!J$8/100)),4)))</f>
        <v/>
      </c>
      <c r="AZ52" s="124" t="str">
        <f t="shared" si="75"/>
        <v/>
      </c>
      <c r="BA52" s="125" t="str">
        <f t="shared" si="76"/>
        <v/>
      </c>
      <c r="BB52" s="115"/>
      <c r="BC52" s="143"/>
      <c r="BD52" s="100"/>
      <c r="BE52" s="100"/>
      <c r="BF52" s="100"/>
      <c r="BG52" s="100"/>
    </row>
    <row r="53" spans="1:59" ht="12.75" customHeight="1" x14ac:dyDescent="0.2">
      <c r="A53" s="144"/>
      <c r="B53" s="141"/>
      <c r="C53" s="141"/>
      <c r="D53" s="142"/>
      <c r="E53" s="142"/>
      <c r="F53" s="142"/>
      <c r="G53" s="142"/>
      <c r="H53" s="142"/>
      <c r="I53" s="129"/>
      <c r="J53" s="130"/>
      <c r="K53" s="131" t="str">
        <f t="shared" si="47"/>
        <v/>
      </c>
      <c r="L53" s="132" t="str">
        <f t="shared" si="48"/>
        <v/>
      </c>
      <c r="M53" s="133" t="str">
        <f t="shared" si="49"/>
        <v/>
      </c>
      <c r="N53" s="134" t="str">
        <f>IFERROR(IF(B:B="","",IF(R53="Beer",SUM(LOOKUP(2,1/(Rates!$B$3:$B$5&lt;=W53)/(Rates!$C$3:$C$5&gt;=W53),Rates!$D$3:$D$5)*(X53/100)*W53),IF(R53="Refreshment Beverage",SUM(LOOKUP(2,1/(Rates!$B$7:$B$11&lt;=W53)/(Rates!$C$7:$C$11&gt;=W53),Rates!$D$7:$D$11)*(X53/100)*W53)))),"")</f>
        <v/>
      </c>
      <c r="O53" s="134" t="str">
        <f t="shared" si="50"/>
        <v/>
      </c>
      <c r="P53" s="116"/>
      <c r="Q53" s="117" t="str">
        <f t="shared" si="51"/>
        <v/>
      </c>
      <c r="R53" s="128" t="str">
        <f t="shared" si="52"/>
        <v/>
      </c>
      <c r="S53" s="135" t="str">
        <f>IF(B53="","",IF(R53="Refreshment Beverage",VLOOKUP(VALUE(Q53),Rates!G$15:L$19,2,0),VLOOKUP(VALUE(Q53),Rates!G$4:L$12,2,0)))</f>
        <v/>
      </c>
      <c r="T53" s="135" t="str">
        <f t="shared" si="53"/>
        <v/>
      </c>
      <c r="U53" s="118" t="str">
        <f t="shared" si="54"/>
        <v/>
      </c>
      <c r="V53" s="135" t="str">
        <f t="shared" si="55"/>
        <v/>
      </c>
      <c r="W53" s="135" t="str">
        <f t="shared" si="56"/>
        <v/>
      </c>
      <c r="X53" s="119" t="str">
        <f t="shared" si="57"/>
        <v/>
      </c>
      <c r="Y53" s="120" t="str">
        <f>IF(B:B="","",IF(R53="Refreshment Beverage",VLOOKUP(Q53,Rates!G$15:L$19,6,0)*W53,VLOOKUP(Q53,Rates!G$4:L$12,6,0)*W53))</f>
        <v/>
      </c>
      <c r="Z53" s="120" t="str">
        <f t="shared" si="58"/>
        <v/>
      </c>
      <c r="AA53" s="120" t="str">
        <f t="shared" si="59"/>
        <v/>
      </c>
      <c r="AB53" s="136" t="str">
        <f>IF(B:B="","",IF(R53="Refreshment Beverage","",IF(AND(R53="Beer",Q53=0),SUM(LOOKUP(2,1/(Rates!$B$15:$B$18&lt;=W53)/(Rates!$C$15:$C$18&gt;=W53),Rates!$D$15:$D$18)*W53),VLOOKUP(VALUE(Q:Q),Rates!A:B,2,0)*W53)))</f>
        <v/>
      </c>
      <c r="AC53" s="136" t="str">
        <f>IF(B:B="","",IF(R53="Refreshment Beverage","",IF(AND(R53="Beer",Q53=0),SUM(LOOKUP(2,1/(Rates!$B$15:$B$18&lt;=W53)/(Rates!$C$15:$C$18&gt;=W53),Rates!$E$15:$E$18)*W53),VLOOKUP(VALUE(Q:Q),Rates!A:C,3,0)*W53)))</f>
        <v/>
      </c>
      <c r="AD53" s="137" t="str">
        <f>IFERROR(IF(B:B="","",IF(R53="Beer","",IF(VALUE(Q53)=0,VLOOKUP(VLOOKUP(B:B,#REF!,16,0),Rates!A:E,2,0),VLOOKUP(VALUE(Q53),Rates!A$31:B$34,2,0)*W53))),0)</f>
        <v/>
      </c>
      <c r="AE53" s="121" t="str">
        <f t="shared" si="60"/>
        <v/>
      </c>
      <c r="AF53" s="138" t="str">
        <f t="shared" si="61"/>
        <v/>
      </c>
      <c r="AG53" s="122" t="str">
        <f t="shared" si="62"/>
        <v/>
      </c>
      <c r="AH53" s="123" t="str">
        <f t="shared" si="63"/>
        <v/>
      </c>
      <c r="AI53" s="139" t="str">
        <f>IF(AE:AE="","",IF(R53="Refreshment Beverage",AK53*(Rates!J$19/100),ROUND(SUM(AH53*(Rates!$J$8/100)),4)))</f>
        <v/>
      </c>
      <c r="AJ53" s="124" t="str">
        <f t="shared" si="64"/>
        <v/>
      </c>
      <c r="AK53" s="125" t="str">
        <f t="shared" si="65"/>
        <v/>
      </c>
      <c r="AL53" s="121" t="str">
        <f t="shared" si="66"/>
        <v/>
      </c>
      <c r="AM53" s="138" t="str">
        <f>IF(AS53="","",IF(R53="Refreshment Beverage",ROUND(AS53*Rates!K$19,4),ROUND(AO53*(VLOOKUP(VALUE(Q53),Rates!G$4:L$12,3,0)),4)))</f>
        <v/>
      </c>
      <c r="AN53" s="126" t="str">
        <f>IF(AS53="","",IF(R53="Refreshment Beverage",AS53*(Rates!J$19/100),MAX(AM53,AB53)))</f>
        <v/>
      </c>
      <c r="AO53" s="127" t="str">
        <f t="shared" si="67"/>
        <v/>
      </c>
      <c r="AP53" s="127" t="str">
        <f t="shared" si="68"/>
        <v/>
      </c>
      <c r="AQ53" s="140" t="str">
        <f>IF(AS53="","",IF(R53="Refreshment Beverage",ROUND(SUM(VLOOKUP(Q:Q,Rates!G$15:L$19,3,0)*(AS53-Y53-Z53-AA53)),4),ROUND(SUM(Rates!$K$8*AS53),4)))</f>
        <v/>
      </c>
      <c r="AR53" s="139" t="str">
        <f t="shared" si="69"/>
        <v/>
      </c>
      <c r="AS53" s="125" t="str">
        <f t="shared" si="70"/>
        <v/>
      </c>
      <c r="AT53" s="121" t="str">
        <f t="shared" si="71"/>
        <v/>
      </c>
      <c r="AU53" s="138" t="str">
        <f>IF(AX53="","",IF(R53="Refreshment Beverage",ROUND((BA53-Y53-Z53-AA53)*VLOOKUP(VALUE(Q53),Rates!G$15:L$19,3,0),4),ROUND(AW53*(VLOOKUP(VALUE(Q53),Rates!G:L,3,0)),4)))</f>
        <v/>
      </c>
      <c r="AV53" s="126" t="str">
        <f t="shared" si="72"/>
        <v/>
      </c>
      <c r="AW53" s="127" t="str">
        <f t="shared" si="73"/>
        <v/>
      </c>
      <c r="AX53" s="123" t="str">
        <f t="shared" si="74"/>
        <v/>
      </c>
      <c r="AY53" s="140" t="str">
        <f>IF(AX53="","",IF(R53="Refreshment Beverage",ROUND(SUM(AX53*Rates!K$19),4),ROUND(SUM(AX53*(Rates!J$8/100)),4)))</f>
        <v/>
      </c>
      <c r="AZ53" s="124" t="str">
        <f t="shared" si="75"/>
        <v/>
      </c>
      <c r="BA53" s="125" t="str">
        <f t="shared" si="76"/>
        <v/>
      </c>
      <c r="BB53" s="115"/>
      <c r="BC53" s="143"/>
      <c r="BD53" s="100"/>
      <c r="BE53" s="100"/>
      <c r="BF53" s="100"/>
      <c r="BG53" s="100"/>
    </row>
    <row r="54" spans="1:59" ht="12.75" customHeight="1" x14ac:dyDescent="0.2">
      <c r="A54" s="144"/>
      <c r="B54" s="141"/>
      <c r="C54" s="141"/>
      <c r="D54" s="142"/>
      <c r="E54" s="142"/>
      <c r="F54" s="142"/>
      <c r="G54" s="142"/>
      <c r="H54" s="142"/>
      <c r="I54" s="129"/>
      <c r="J54" s="130"/>
      <c r="K54" s="131" t="str">
        <f t="shared" si="47"/>
        <v/>
      </c>
      <c r="L54" s="132" t="str">
        <f t="shared" si="48"/>
        <v/>
      </c>
      <c r="M54" s="133" t="str">
        <f t="shared" si="49"/>
        <v/>
      </c>
      <c r="N54" s="134" t="str">
        <f>IFERROR(IF(B:B="","",IF(R54="Beer",SUM(LOOKUP(2,1/(Rates!$B$3:$B$5&lt;=W54)/(Rates!$C$3:$C$5&gt;=W54),Rates!$D$3:$D$5)*(X54/100)*W54),IF(R54="Refreshment Beverage",SUM(LOOKUP(2,1/(Rates!$B$7:$B$11&lt;=W54)/(Rates!$C$7:$C$11&gt;=W54),Rates!$D$7:$D$11)*(X54/100)*W54)))),"")</f>
        <v/>
      </c>
      <c r="O54" s="134" t="str">
        <f t="shared" si="50"/>
        <v/>
      </c>
      <c r="P54" s="116"/>
      <c r="Q54" s="117" t="str">
        <f t="shared" si="51"/>
        <v/>
      </c>
      <c r="R54" s="128" t="str">
        <f t="shared" si="52"/>
        <v/>
      </c>
      <c r="S54" s="135" t="str">
        <f>IF(B54="","",IF(R54="Refreshment Beverage",VLOOKUP(VALUE(Q54),Rates!G$15:L$19,2,0),VLOOKUP(VALUE(Q54),Rates!G$4:L$12,2,0)))</f>
        <v/>
      </c>
      <c r="T54" s="135" t="str">
        <f t="shared" si="53"/>
        <v/>
      </c>
      <c r="U54" s="118" t="str">
        <f t="shared" si="54"/>
        <v/>
      </c>
      <c r="V54" s="135" t="str">
        <f t="shared" si="55"/>
        <v/>
      </c>
      <c r="W54" s="135" t="str">
        <f t="shared" si="56"/>
        <v/>
      </c>
      <c r="X54" s="119" t="str">
        <f t="shared" si="57"/>
        <v/>
      </c>
      <c r="Y54" s="120" t="str">
        <f>IF(B:B="","",IF(R54="Refreshment Beverage",VLOOKUP(Q54,Rates!G$15:L$19,6,0)*W54,VLOOKUP(Q54,Rates!G$4:L$12,6,0)*W54))</f>
        <v/>
      </c>
      <c r="Z54" s="120" t="str">
        <f t="shared" si="58"/>
        <v/>
      </c>
      <c r="AA54" s="120" t="str">
        <f t="shared" si="59"/>
        <v/>
      </c>
      <c r="AB54" s="136" t="str">
        <f>IF(B:B="","",IF(R54="Refreshment Beverage","",IF(AND(R54="Beer",Q54=0),SUM(LOOKUP(2,1/(Rates!$B$15:$B$18&lt;=W54)/(Rates!$C$15:$C$18&gt;=W54),Rates!$D$15:$D$18)*W54),VLOOKUP(VALUE(Q:Q),Rates!A:B,2,0)*W54)))</f>
        <v/>
      </c>
      <c r="AC54" s="136" t="str">
        <f>IF(B:B="","",IF(R54="Refreshment Beverage","",IF(AND(R54="Beer",Q54=0),SUM(LOOKUP(2,1/(Rates!$B$15:$B$18&lt;=W54)/(Rates!$C$15:$C$18&gt;=W54),Rates!$E$15:$E$18)*W54),VLOOKUP(VALUE(Q:Q),Rates!A:C,3,0)*W54)))</f>
        <v/>
      </c>
      <c r="AD54" s="137" t="str">
        <f>IFERROR(IF(B:B="","",IF(R54="Beer","",IF(VALUE(Q54)=0,VLOOKUP(VLOOKUP(B:B,#REF!,16,0),Rates!A:E,2,0),VLOOKUP(VALUE(Q54),Rates!A$31:B$34,2,0)*W54))),0)</f>
        <v/>
      </c>
      <c r="AE54" s="121" t="str">
        <f t="shared" si="60"/>
        <v/>
      </c>
      <c r="AF54" s="138" t="str">
        <f t="shared" si="61"/>
        <v/>
      </c>
      <c r="AG54" s="122" t="str">
        <f t="shared" si="62"/>
        <v/>
      </c>
      <c r="AH54" s="123" t="str">
        <f t="shared" si="63"/>
        <v/>
      </c>
      <c r="AI54" s="139" t="str">
        <f>IF(AE:AE="","",IF(R54="Refreshment Beverage",AK54*(Rates!J$19/100),ROUND(SUM(AH54*(Rates!$J$8/100)),4)))</f>
        <v/>
      </c>
      <c r="AJ54" s="124" t="str">
        <f t="shared" si="64"/>
        <v/>
      </c>
      <c r="AK54" s="125" t="str">
        <f t="shared" si="65"/>
        <v/>
      </c>
      <c r="AL54" s="121" t="str">
        <f t="shared" si="66"/>
        <v/>
      </c>
      <c r="AM54" s="138" t="str">
        <f>IF(AS54="","",IF(R54="Refreshment Beverage",ROUND(AS54*Rates!K$19,4),ROUND(AO54*(VLOOKUP(VALUE(Q54),Rates!G$4:L$12,3,0)),4)))</f>
        <v/>
      </c>
      <c r="AN54" s="126" t="str">
        <f>IF(AS54="","",IF(R54="Refreshment Beverage",AS54*(Rates!J$19/100),MAX(AM54,AB54)))</f>
        <v/>
      </c>
      <c r="AO54" s="127" t="str">
        <f t="shared" si="67"/>
        <v/>
      </c>
      <c r="AP54" s="127" t="str">
        <f t="shared" si="68"/>
        <v/>
      </c>
      <c r="AQ54" s="140" t="str">
        <f>IF(AS54="","",IF(R54="Refreshment Beverage",ROUND(SUM(VLOOKUP(Q:Q,Rates!G$15:L$19,3,0)*(AS54-Y54-Z54-AA54)),4),ROUND(SUM(Rates!$K$8*AS54),4)))</f>
        <v/>
      </c>
      <c r="AR54" s="139" t="str">
        <f t="shared" si="69"/>
        <v/>
      </c>
      <c r="AS54" s="125" t="str">
        <f t="shared" si="70"/>
        <v/>
      </c>
      <c r="AT54" s="121" t="str">
        <f t="shared" si="71"/>
        <v/>
      </c>
      <c r="AU54" s="138" t="str">
        <f>IF(AX54="","",IF(R54="Refreshment Beverage",ROUND((BA54-Y54-Z54-AA54)*VLOOKUP(VALUE(Q54),Rates!G$15:L$19,3,0),4),ROUND(AW54*(VLOOKUP(VALUE(Q54),Rates!G:L,3,0)),4)))</f>
        <v/>
      </c>
      <c r="AV54" s="126" t="str">
        <f t="shared" si="72"/>
        <v/>
      </c>
      <c r="AW54" s="127" t="str">
        <f t="shared" si="73"/>
        <v/>
      </c>
      <c r="AX54" s="123" t="str">
        <f t="shared" si="74"/>
        <v/>
      </c>
      <c r="AY54" s="140" t="str">
        <f>IF(AX54="","",IF(R54="Refreshment Beverage",ROUND(SUM(AX54*Rates!K$19),4),ROUND(SUM(AX54*(Rates!J$8/100)),4)))</f>
        <v/>
      </c>
      <c r="AZ54" s="124" t="str">
        <f t="shared" si="75"/>
        <v/>
      </c>
      <c r="BA54" s="125" t="str">
        <f t="shared" si="76"/>
        <v/>
      </c>
      <c r="BB54" s="115"/>
      <c r="BC54" s="143"/>
      <c r="BD54" s="100"/>
      <c r="BE54" s="100"/>
      <c r="BF54" s="100"/>
      <c r="BG54" s="100"/>
    </row>
    <row r="55" spans="1:59" ht="12.75" customHeight="1" x14ac:dyDescent="0.2">
      <c r="A55" s="144"/>
      <c r="B55" s="141"/>
      <c r="C55" s="141"/>
      <c r="D55" s="142"/>
      <c r="E55" s="142"/>
      <c r="F55" s="142"/>
      <c r="G55" s="142"/>
      <c r="H55" s="142"/>
      <c r="I55" s="129"/>
      <c r="J55" s="130"/>
      <c r="K55" s="131" t="str">
        <f t="shared" si="47"/>
        <v/>
      </c>
      <c r="L55" s="132" t="str">
        <f t="shared" si="48"/>
        <v/>
      </c>
      <c r="M55" s="133" t="str">
        <f t="shared" si="49"/>
        <v/>
      </c>
      <c r="N55" s="134" t="str">
        <f>IFERROR(IF(B:B="","",IF(R55="Beer",SUM(LOOKUP(2,1/(Rates!$B$3:$B$5&lt;=W55)/(Rates!$C$3:$C$5&gt;=W55),Rates!$D$3:$D$5)*(X55/100)*W55),IF(R55="Refreshment Beverage",SUM(LOOKUP(2,1/(Rates!$B$7:$B$11&lt;=W55)/(Rates!$C$7:$C$11&gt;=W55),Rates!$D$7:$D$11)*(X55/100)*W55)))),"")</f>
        <v/>
      </c>
      <c r="O55" s="134" t="str">
        <f t="shared" si="50"/>
        <v/>
      </c>
      <c r="P55" s="116"/>
      <c r="Q55" s="117" t="str">
        <f t="shared" si="51"/>
        <v/>
      </c>
      <c r="R55" s="128" t="str">
        <f t="shared" si="52"/>
        <v/>
      </c>
      <c r="S55" s="135" t="str">
        <f>IF(B55="","",IF(R55="Refreshment Beverage",VLOOKUP(VALUE(Q55),Rates!G$15:L$19,2,0),VLOOKUP(VALUE(Q55),Rates!G$4:L$12,2,0)))</f>
        <v/>
      </c>
      <c r="T55" s="135" t="str">
        <f t="shared" si="53"/>
        <v/>
      </c>
      <c r="U55" s="118" t="str">
        <f t="shared" si="54"/>
        <v/>
      </c>
      <c r="V55" s="135" t="str">
        <f t="shared" si="55"/>
        <v/>
      </c>
      <c r="W55" s="135" t="str">
        <f t="shared" si="56"/>
        <v/>
      </c>
      <c r="X55" s="119" t="str">
        <f t="shared" si="57"/>
        <v/>
      </c>
      <c r="Y55" s="120" t="str">
        <f>IF(B:B="","",IF(R55="Refreshment Beverage",VLOOKUP(Q55,Rates!G$15:L$19,6,0)*W55,VLOOKUP(Q55,Rates!G$4:L$12,6,0)*W55))</f>
        <v/>
      </c>
      <c r="Z55" s="120" t="str">
        <f t="shared" si="58"/>
        <v/>
      </c>
      <c r="AA55" s="120" t="str">
        <f t="shared" si="59"/>
        <v/>
      </c>
      <c r="AB55" s="136" t="str">
        <f>IF(B:B="","",IF(R55="Refreshment Beverage","",IF(AND(R55="Beer",Q55=0),SUM(LOOKUP(2,1/(Rates!$B$15:$B$18&lt;=W55)/(Rates!$C$15:$C$18&gt;=W55),Rates!$D$15:$D$18)*W55),VLOOKUP(VALUE(Q:Q),Rates!A:B,2,0)*W55)))</f>
        <v/>
      </c>
      <c r="AC55" s="136" t="str">
        <f>IF(B:B="","",IF(R55="Refreshment Beverage","",IF(AND(R55="Beer",Q55=0),SUM(LOOKUP(2,1/(Rates!$B$15:$B$18&lt;=W55)/(Rates!$C$15:$C$18&gt;=W55),Rates!$E$15:$E$18)*W55),VLOOKUP(VALUE(Q:Q),Rates!A:C,3,0)*W55)))</f>
        <v/>
      </c>
      <c r="AD55" s="137" t="str">
        <f>IFERROR(IF(B:B="","",IF(R55="Beer","",IF(VALUE(Q55)=0,VLOOKUP(VLOOKUP(B:B,#REF!,16,0),Rates!A:E,2,0),VLOOKUP(VALUE(Q55),Rates!A$31:B$34,2,0)*W55))),0)</f>
        <v/>
      </c>
      <c r="AE55" s="121" t="str">
        <f t="shared" si="60"/>
        <v/>
      </c>
      <c r="AF55" s="138" t="str">
        <f t="shared" si="61"/>
        <v/>
      </c>
      <c r="AG55" s="122" t="str">
        <f t="shared" si="62"/>
        <v/>
      </c>
      <c r="AH55" s="123" t="str">
        <f t="shared" si="63"/>
        <v/>
      </c>
      <c r="AI55" s="139" t="str">
        <f>IF(AE:AE="","",IF(R55="Refreshment Beverage",AK55*(Rates!J$19/100),ROUND(SUM(AH55*(Rates!$J$8/100)),4)))</f>
        <v/>
      </c>
      <c r="AJ55" s="124" t="str">
        <f t="shared" si="64"/>
        <v/>
      </c>
      <c r="AK55" s="125" t="str">
        <f t="shared" si="65"/>
        <v/>
      </c>
      <c r="AL55" s="121" t="str">
        <f t="shared" si="66"/>
        <v/>
      </c>
      <c r="AM55" s="138" t="str">
        <f>IF(AS55="","",IF(R55="Refreshment Beverage",ROUND(AS55*Rates!K$19,4),ROUND(AO55*(VLOOKUP(VALUE(Q55),Rates!G$4:L$12,3,0)),4)))</f>
        <v/>
      </c>
      <c r="AN55" s="126" t="str">
        <f>IF(AS55="","",IF(R55="Refreshment Beverage",AS55*(Rates!J$19/100),MAX(AM55,AB55)))</f>
        <v/>
      </c>
      <c r="AO55" s="127" t="str">
        <f t="shared" si="67"/>
        <v/>
      </c>
      <c r="AP55" s="127" t="str">
        <f t="shared" si="68"/>
        <v/>
      </c>
      <c r="AQ55" s="140" t="str">
        <f>IF(AS55="","",IF(R55="Refreshment Beverage",ROUND(SUM(VLOOKUP(Q:Q,Rates!G$15:L$19,3,0)*(AS55-Y55-Z55-AA55)),4),ROUND(SUM(Rates!$K$8*AS55),4)))</f>
        <v/>
      </c>
      <c r="AR55" s="139" t="str">
        <f t="shared" si="69"/>
        <v/>
      </c>
      <c r="AS55" s="125" t="str">
        <f t="shared" si="70"/>
        <v/>
      </c>
      <c r="AT55" s="121" t="str">
        <f t="shared" si="71"/>
        <v/>
      </c>
      <c r="AU55" s="138" t="str">
        <f>IF(AX55="","",IF(R55="Refreshment Beverage",ROUND((BA55-Y55-Z55-AA55)*VLOOKUP(VALUE(Q55),Rates!G$15:L$19,3,0),4),ROUND(AW55*(VLOOKUP(VALUE(Q55),Rates!G:L,3,0)),4)))</f>
        <v/>
      </c>
      <c r="AV55" s="126" t="str">
        <f t="shared" si="72"/>
        <v/>
      </c>
      <c r="AW55" s="127" t="str">
        <f t="shared" si="73"/>
        <v/>
      </c>
      <c r="AX55" s="123" t="str">
        <f t="shared" si="74"/>
        <v/>
      </c>
      <c r="AY55" s="140" t="str">
        <f>IF(AX55="","",IF(R55="Refreshment Beverage",ROUND(SUM(AX55*Rates!K$19),4),ROUND(SUM(AX55*(Rates!J$8/100)),4)))</f>
        <v/>
      </c>
      <c r="AZ55" s="124" t="str">
        <f t="shared" si="75"/>
        <v/>
      </c>
      <c r="BA55" s="125" t="str">
        <f t="shared" si="76"/>
        <v/>
      </c>
      <c r="BB55" s="115"/>
      <c r="BC55" s="143"/>
      <c r="BD55" s="100"/>
      <c r="BE55" s="100"/>
      <c r="BF55" s="100"/>
      <c r="BG55" s="100"/>
    </row>
    <row r="56" spans="1:59" ht="12.75" customHeight="1" x14ac:dyDescent="0.2">
      <c r="A56" s="144"/>
      <c r="B56" s="141"/>
      <c r="C56" s="141"/>
      <c r="D56" s="142"/>
      <c r="E56" s="142"/>
      <c r="F56" s="142"/>
      <c r="G56" s="142"/>
      <c r="H56" s="142"/>
      <c r="I56" s="129"/>
      <c r="J56" s="130"/>
      <c r="K56" s="131" t="str">
        <f t="shared" si="47"/>
        <v/>
      </c>
      <c r="L56" s="132" t="str">
        <f t="shared" si="48"/>
        <v/>
      </c>
      <c r="M56" s="133" t="str">
        <f t="shared" si="49"/>
        <v/>
      </c>
      <c r="N56" s="134" t="str">
        <f>IFERROR(IF(B:B="","",IF(R56="Beer",SUM(LOOKUP(2,1/(Rates!$B$3:$B$5&lt;=W56)/(Rates!$C$3:$C$5&gt;=W56),Rates!$D$3:$D$5)*(X56/100)*W56),IF(R56="Refreshment Beverage",SUM(LOOKUP(2,1/(Rates!$B$7:$B$11&lt;=W56)/(Rates!$C$7:$C$11&gt;=W56),Rates!$D$7:$D$11)*(X56/100)*W56)))),"")</f>
        <v/>
      </c>
      <c r="O56" s="134" t="str">
        <f t="shared" si="50"/>
        <v/>
      </c>
      <c r="P56" s="116"/>
      <c r="Q56" s="117" t="str">
        <f t="shared" si="51"/>
        <v/>
      </c>
      <c r="R56" s="128" t="str">
        <f t="shared" si="52"/>
        <v/>
      </c>
      <c r="S56" s="135" t="str">
        <f>IF(B56="","",IF(R56="Refreshment Beverage",VLOOKUP(VALUE(Q56),Rates!G$15:L$19,2,0),VLOOKUP(VALUE(Q56),Rates!G$4:L$12,2,0)))</f>
        <v/>
      </c>
      <c r="T56" s="135" t="str">
        <f t="shared" si="53"/>
        <v/>
      </c>
      <c r="U56" s="118" t="str">
        <f t="shared" si="54"/>
        <v/>
      </c>
      <c r="V56" s="135" t="str">
        <f t="shared" si="55"/>
        <v/>
      </c>
      <c r="W56" s="135" t="str">
        <f t="shared" si="56"/>
        <v/>
      </c>
      <c r="X56" s="119" t="str">
        <f t="shared" si="57"/>
        <v/>
      </c>
      <c r="Y56" s="120" t="str">
        <f>IF(B:B="","",IF(R56="Refreshment Beverage",VLOOKUP(Q56,Rates!G$15:L$19,6,0)*W56,VLOOKUP(Q56,Rates!G$4:L$12,6,0)*W56))</f>
        <v/>
      </c>
      <c r="Z56" s="120" t="str">
        <f t="shared" si="58"/>
        <v/>
      </c>
      <c r="AA56" s="120" t="str">
        <f t="shared" si="59"/>
        <v/>
      </c>
      <c r="AB56" s="136" t="str">
        <f>IF(B:B="","",IF(R56="Refreshment Beverage","",IF(AND(R56="Beer",Q56=0),SUM(LOOKUP(2,1/(Rates!$B$15:$B$18&lt;=W56)/(Rates!$C$15:$C$18&gt;=W56),Rates!$D$15:$D$18)*W56),VLOOKUP(VALUE(Q:Q),Rates!A:B,2,0)*W56)))</f>
        <v/>
      </c>
      <c r="AC56" s="136" t="str">
        <f>IF(B:B="","",IF(R56="Refreshment Beverage","",IF(AND(R56="Beer",Q56=0),SUM(LOOKUP(2,1/(Rates!$B$15:$B$18&lt;=W56)/(Rates!$C$15:$C$18&gt;=W56),Rates!$E$15:$E$18)*W56),VLOOKUP(VALUE(Q:Q),Rates!A:C,3,0)*W56)))</f>
        <v/>
      </c>
      <c r="AD56" s="137" t="str">
        <f>IFERROR(IF(B:B="","",IF(R56="Beer","",IF(VALUE(Q56)=0,VLOOKUP(VLOOKUP(B:B,#REF!,16,0),Rates!A:E,2,0),VLOOKUP(VALUE(Q56),Rates!A$31:B$34,2,0)*W56))),0)</f>
        <v/>
      </c>
      <c r="AE56" s="121" t="str">
        <f t="shared" si="60"/>
        <v/>
      </c>
      <c r="AF56" s="138" t="str">
        <f t="shared" si="61"/>
        <v/>
      </c>
      <c r="AG56" s="122" t="str">
        <f t="shared" si="62"/>
        <v/>
      </c>
      <c r="AH56" s="123" t="str">
        <f t="shared" si="63"/>
        <v/>
      </c>
      <c r="AI56" s="139" t="str">
        <f>IF(AE:AE="","",IF(R56="Refreshment Beverage",AK56*(Rates!J$19/100),ROUND(SUM(AH56*(Rates!$J$8/100)),4)))</f>
        <v/>
      </c>
      <c r="AJ56" s="124" t="str">
        <f t="shared" si="64"/>
        <v/>
      </c>
      <c r="AK56" s="125" t="str">
        <f t="shared" si="65"/>
        <v/>
      </c>
      <c r="AL56" s="121" t="str">
        <f t="shared" si="66"/>
        <v/>
      </c>
      <c r="AM56" s="138" t="str">
        <f>IF(AS56="","",IF(R56="Refreshment Beverage",ROUND(AS56*Rates!K$19,4),ROUND(AO56*(VLOOKUP(VALUE(Q56),Rates!G$4:L$12,3,0)),4)))</f>
        <v/>
      </c>
      <c r="AN56" s="126" t="str">
        <f>IF(AS56="","",IF(R56="Refreshment Beverage",AS56*(Rates!J$19/100),MAX(AM56,AB56)))</f>
        <v/>
      </c>
      <c r="AO56" s="127" t="str">
        <f t="shared" si="67"/>
        <v/>
      </c>
      <c r="AP56" s="127" t="str">
        <f t="shared" si="68"/>
        <v/>
      </c>
      <c r="AQ56" s="140" t="str">
        <f>IF(AS56="","",IF(R56="Refreshment Beverage",ROUND(SUM(VLOOKUP(Q:Q,Rates!G$15:L$19,3,0)*(AS56-Y56-Z56-AA56)),4),ROUND(SUM(Rates!$K$8*AS56),4)))</f>
        <v/>
      </c>
      <c r="AR56" s="139" t="str">
        <f t="shared" si="69"/>
        <v/>
      </c>
      <c r="AS56" s="125" t="str">
        <f t="shared" si="70"/>
        <v/>
      </c>
      <c r="AT56" s="121" t="str">
        <f t="shared" si="71"/>
        <v/>
      </c>
      <c r="AU56" s="138" t="str">
        <f>IF(AX56="","",IF(R56="Refreshment Beverage",ROUND((BA56-Y56-Z56-AA56)*VLOOKUP(VALUE(Q56),Rates!G$15:L$19,3,0),4),ROUND(AW56*(VLOOKUP(VALUE(Q56),Rates!G:L,3,0)),4)))</f>
        <v/>
      </c>
      <c r="AV56" s="126" t="str">
        <f t="shared" si="72"/>
        <v/>
      </c>
      <c r="AW56" s="127" t="str">
        <f t="shared" si="73"/>
        <v/>
      </c>
      <c r="AX56" s="123" t="str">
        <f t="shared" si="74"/>
        <v/>
      </c>
      <c r="AY56" s="140" t="str">
        <f>IF(AX56="","",IF(R56="Refreshment Beverage",ROUND(SUM(AX56*Rates!K$19),4),ROUND(SUM(AX56*(Rates!J$8/100)),4)))</f>
        <v/>
      </c>
      <c r="AZ56" s="124" t="str">
        <f t="shared" si="75"/>
        <v/>
      </c>
      <c r="BA56" s="125" t="str">
        <f t="shared" si="76"/>
        <v/>
      </c>
      <c r="BB56" s="115"/>
      <c r="BC56" s="143"/>
      <c r="BD56" s="100"/>
      <c r="BE56" s="100"/>
      <c r="BF56" s="100"/>
      <c r="BG56" s="100"/>
    </row>
    <row r="57" spans="1:59" ht="12.75" customHeight="1" x14ac:dyDescent="0.2">
      <c r="A57" s="144"/>
      <c r="B57" s="141"/>
      <c r="C57" s="141"/>
      <c r="D57" s="142"/>
      <c r="E57" s="142"/>
      <c r="F57" s="142"/>
      <c r="G57" s="142"/>
      <c r="H57" s="142"/>
      <c r="I57" s="129"/>
      <c r="J57" s="130"/>
      <c r="K57" s="131" t="str">
        <f t="shared" si="47"/>
        <v/>
      </c>
      <c r="L57" s="132" t="str">
        <f t="shared" si="48"/>
        <v/>
      </c>
      <c r="M57" s="133" t="str">
        <f t="shared" si="49"/>
        <v/>
      </c>
      <c r="N57" s="134" t="str">
        <f>IFERROR(IF(B:B="","",IF(R57="Beer",SUM(LOOKUP(2,1/(Rates!$B$3:$B$5&lt;=W57)/(Rates!$C$3:$C$5&gt;=W57),Rates!$D$3:$D$5)*(X57/100)*W57),IF(R57="Refreshment Beverage",SUM(LOOKUP(2,1/(Rates!$B$7:$B$11&lt;=W57)/(Rates!$C$7:$C$11&gt;=W57),Rates!$D$7:$D$11)*(X57/100)*W57)))),"")</f>
        <v/>
      </c>
      <c r="O57" s="134" t="str">
        <f t="shared" si="50"/>
        <v/>
      </c>
      <c r="P57" s="116"/>
      <c r="Q57" s="117" t="str">
        <f t="shared" si="51"/>
        <v/>
      </c>
      <c r="R57" s="128" t="str">
        <f t="shared" si="52"/>
        <v/>
      </c>
      <c r="S57" s="135" t="str">
        <f>IF(B57="","",IF(R57="Refreshment Beverage",VLOOKUP(VALUE(Q57),Rates!G$15:L$19,2,0),VLOOKUP(VALUE(Q57),Rates!G$4:L$12,2,0)))</f>
        <v/>
      </c>
      <c r="T57" s="135" t="str">
        <f t="shared" si="53"/>
        <v/>
      </c>
      <c r="U57" s="118" t="str">
        <f t="shared" si="54"/>
        <v/>
      </c>
      <c r="V57" s="135" t="str">
        <f t="shared" si="55"/>
        <v/>
      </c>
      <c r="W57" s="135" t="str">
        <f t="shared" si="56"/>
        <v/>
      </c>
      <c r="X57" s="119" t="str">
        <f t="shared" si="57"/>
        <v/>
      </c>
      <c r="Y57" s="120" t="str">
        <f>IF(B:B="","",IF(R57="Refreshment Beverage",VLOOKUP(Q57,Rates!G$15:L$19,6,0)*W57,VLOOKUP(Q57,Rates!G$4:L$12,6,0)*W57))</f>
        <v/>
      </c>
      <c r="Z57" s="120" t="str">
        <f t="shared" si="58"/>
        <v/>
      </c>
      <c r="AA57" s="120" t="str">
        <f t="shared" si="59"/>
        <v/>
      </c>
      <c r="AB57" s="136" t="str">
        <f>IF(B:B="","",IF(R57="Refreshment Beverage","",IF(AND(R57="Beer",Q57=0),SUM(LOOKUP(2,1/(Rates!$B$15:$B$18&lt;=W57)/(Rates!$C$15:$C$18&gt;=W57),Rates!$D$15:$D$18)*W57),VLOOKUP(VALUE(Q:Q),Rates!A:B,2,0)*W57)))</f>
        <v/>
      </c>
      <c r="AC57" s="136" t="str">
        <f>IF(B:B="","",IF(R57="Refreshment Beverage","",IF(AND(R57="Beer",Q57=0),SUM(LOOKUP(2,1/(Rates!$B$15:$B$18&lt;=W57)/(Rates!$C$15:$C$18&gt;=W57),Rates!$E$15:$E$18)*W57),VLOOKUP(VALUE(Q:Q),Rates!A:C,3,0)*W57)))</f>
        <v/>
      </c>
      <c r="AD57" s="137" t="str">
        <f>IFERROR(IF(B:B="","",IF(R57="Beer","",IF(VALUE(Q57)=0,VLOOKUP(VLOOKUP(B:B,#REF!,16,0),Rates!A:E,2,0),VLOOKUP(VALUE(Q57),Rates!A$31:B$34,2,0)*W57))),0)</f>
        <v/>
      </c>
      <c r="AE57" s="121" t="str">
        <f t="shared" si="60"/>
        <v/>
      </c>
      <c r="AF57" s="138" t="str">
        <f t="shared" si="61"/>
        <v/>
      </c>
      <c r="AG57" s="122" t="str">
        <f t="shared" si="62"/>
        <v/>
      </c>
      <c r="AH57" s="123" t="str">
        <f t="shared" si="63"/>
        <v/>
      </c>
      <c r="AI57" s="139" t="str">
        <f>IF(AE:AE="","",IF(R57="Refreshment Beverage",AK57*(Rates!J$19/100),ROUND(SUM(AH57*(Rates!$J$8/100)),4)))</f>
        <v/>
      </c>
      <c r="AJ57" s="124" t="str">
        <f t="shared" si="64"/>
        <v/>
      </c>
      <c r="AK57" s="125" t="str">
        <f t="shared" si="65"/>
        <v/>
      </c>
      <c r="AL57" s="121" t="str">
        <f t="shared" si="66"/>
        <v/>
      </c>
      <c r="AM57" s="138" t="str">
        <f>IF(AS57="","",IF(R57="Refreshment Beverage",ROUND(AS57*Rates!K$19,4),ROUND(AO57*(VLOOKUP(VALUE(Q57),Rates!G$4:L$12,3,0)),4)))</f>
        <v/>
      </c>
      <c r="AN57" s="126" t="str">
        <f>IF(AS57="","",IF(R57="Refreshment Beverage",AS57*(Rates!J$19/100),MAX(AM57,AB57)))</f>
        <v/>
      </c>
      <c r="AO57" s="127" t="str">
        <f t="shared" si="67"/>
        <v/>
      </c>
      <c r="AP57" s="127" t="str">
        <f t="shared" si="68"/>
        <v/>
      </c>
      <c r="AQ57" s="140" t="str">
        <f>IF(AS57="","",IF(R57="Refreshment Beverage",ROUND(SUM(VLOOKUP(Q:Q,Rates!G$15:L$19,3,0)*(AS57-Y57-Z57-AA57)),4),ROUND(SUM(Rates!$K$8*AS57),4)))</f>
        <v/>
      </c>
      <c r="AR57" s="139" t="str">
        <f t="shared" si="69"/>
        <v/>
      </c>
      <c r="AS57" s="125" t="str">
        <f t="shared" si="70"/>
        <v/>
      </c>
      <c r="AT57" s="121" t="str">
        <f t="shared" si="71"/>
        <v/>
      </c>
      <c r="AU57" s="138" t="str">
        <f>IF(AX57="","",IF(R57="Refreshment Beverage",ROUND((BA57-Y57-Z57-AA57)*VLOOKUP(VALUE(Q57),Rates!G$15:L$19,3,0),4),ROUND(AW57*(VLOOKUP(VALUE(Q57),Rates!G:L,3,0)),4)))</f>
        <v/>
      </c>
      <c r="AV57" s="126" t="str">
        <f t="shared" si="72"/>
        <v/>
      </c>
      <c r="AW57" s="127" t="str">
        <f t="shared" si="73"/>
        <v/>
      </c>
      <c r="AX57" s="123" t="str">
        <f t="shared" si="74"/>
        <v/>
      </c>
      <c r="AY57" s="140" t="str">
        <f>IF(AX57="","",IF(R57="Refreshment Beverage",ROUND(SUM(AX57*Rates!K$19),4),ROUND(SUM(AX57*(Rates!J$8/100)),4)))</f>
        <v/>
      </c>
      <c r="AZ57" s="124" t="str">
        <f t="shared" si="75"/>
        <v/>
      </c>
      <c r="BA57" s="125" t="str">
        <f t="shared" si="76"/>
        <v/>
      </c>
      <c r="BB57" s="115"/>
      <c r="BC57" s="143"/>
      <c r="BD57" s="100"/>
      <c r="BE57" s="100"/>
      <c r="BF57" s="100"/>
      <c r="BG57" s="100"/>
    </row>
    <row r="58" spans="1:59" ht="12.75" customHeight="1" x14ac:dyDescent="0.2">
      <c r="A58" s="144"/>
      <c r="B58" s="141"/>
      <c r="C58" s="141"/>
      <c r="D58" s="142"/>
      <c r="E58" s="142"/>
      <c r="F58" s="142"/>
      <c r="G58" s="142"/>
      <c r="H58" s="142"/>
      <c r="I58" s="129"/>
      <c r="J58" s="130"/>
      <c r="K58" s="131" t="str">
        <f t="shared" si="47"/>
        <v/>
      </c>
      <c r="L58" s="132" t="str">
        <f t="shared" si="48"/>
        <v/>
      </c>
      <c r="M58" s="133" t="str">
        <f t="shared" si="49"/>
        <v/>
      </c>
      <c r="N58" s="134" t="str">
        <f>IFERROR(IF(B:B="","",IF(R58="Beer",SUM(LOOKUP(2,1/(Rates!$B$3:$B$5&lt;=W58)/(Rates!$C$3:$C$5&gt;=W58),Rates!$D$3:$D$5)*(X58/100)*W58),IF(R58="Refreshment Beverage",SUM(LOOKUP(2,1/(Rates!$B$7:$B$11&lt;=W58)/(Rates!$C$7:$C$11&gt;=W58),Rates!$D$7:$D$11)*(X58/100)*W58)))),"")</f>
        <v/>
      </c>
      <c r="O58" s="134" t="str">
        <f t="shared" si="50"/>
        <v/>
      </c>
      <c r="P58" s="116"/>
      <c r="Q58" s="117" t="str">
        <f t="shared" si="51"/>
        <v/>
      </c>
      <c r="R58" s="128" t="str">
        <f t="shared" si="52"/>
        <v/>
      </c>
      <c r="S58" s="135" t="str">
        <f>IF(B58="","",IF(R58="Refreshment Beverage",VLOOKUP(VALUE(Q58),Rates!G$15:L$19,2,0),VLOOKUP(VALUE(Q58),Rates!G$4:L$12,2,0)))</f>
        <v/>
      </c>
      <c r="T58" s="135" t="str">
        <f t="shared" si="53"/>
        <v/>
      </c>
      <c r="U58" s="118" t="str">
        <f t="shared" si="54"/>
        <v/>
      </c>
      <c r="V58" s="135" t="str">
        <f t="shared" si="55"/>
        <v/>
      </c>
      <c r="W58" s="135" t="str">
        <f t="shared" si="56"/>
        <v/>
      </c>
      <c r="X58" s="119" t="str">
        <f t="shared" si="57"/>
        <v/>
      </c>
      <c r="Y58" s="120" t="str">
        <f>IF(B:B="","",IF(R58="Refreshment Beverage",VLOOKUP(Q58,Rates!G$15:L$19,6,0)*W58,VLOOKUP(Q58,Rates!G$4:L$12,6,0)*W58))</f>
        <v/>
      </c>
      <c r="Z58" s="120" t="str">
        <f t="shared" si="58"/>
        <v/>
      </c>
      <c r="AA58" s="120" t="str">
        <f t="shared" si="59"/>
        <v/>
      </c>
      <c r="AB58" s="136" t="str">
        <f>IF(B:B="","",IF(R58="Refreshment Beverage","",IF(AND(R58="Beer",Q58=0),SUM(LOOKUP(2,1/(Rates!$B$15:$B$18&lt;=W58)/(Rates!$C$15:$C$18&gt;=W58),Rates!$D$15:$D$18)*W58),VLOOKUP(VALUE(Q:Q),Rates!A:B,2,0)*W58)))</f>
        <v/>
      </c>
      <c r="AC58" s="136" t="str">
        <f>IF(B:B="","",IF(R58="Refreshment Beverage","",IF(AND(R58="Beer",Q58=0),SUM(LOOKUP(2,1/(Rates!$B$15:$B$18&lt;=W58)/(Rates!$C$15:$C$18&gt;=W58),Rates!$E$15:$E$18)*W58),VLOOKUP(VALUE(Q:Q),Rates!A:C,3,0)*W58)))</f>
        <v/>
      </c>
      <c r="AD58" s="137" t="str">
        <f>IFERROR(IF(B:B="","",IF(R58="Beer","",IF(VALUE(Q58)=0,VLOOKUP(VLOOKUP(B:B,#REF!,16,0),Rates!A:E,2,0),VLOOKUP(VALUE(Q58),Rates!A$31:B$34,2,0)*W58))),0)</f>
        <v/>
      </c>
      <c r="AE58" s="121" t="str">
        <f t="shared" si="60"/>
        <v/>
      </c>
      <c r="AF58" s="138" t="str">
        <f t="shared" si="61"/>
        <v/>
      </c>
      <c r="AG58" s="122" t="str">
        <f t="shared" si="62"/>
        <v/>
      </c>
      <c r="AH58" s="123" t="str">
        <f t="shared" si="63"/>
        <v/>
      </c>
      <c r="AI58" s="139" t="str">
        <f>IF(AE:AE="","",IF(R58="Refreshment Beverage",AK58*(Rates!J$19/100),ROUND(SUM(AH58*(Rates!$J$8/100)),4)))</f>
        <v/>
      </c>
      <c r="AJ58" s="124" t="str">
        <f t="shared" si="64"/>
        <v/>
      </c>
      <c r="AK58" s="125" t="str">
        <f t="shared" si="65"/>
        <v/>
      </c>
      <c r="AL58" s="121" t="str">
        <f t="shared" si="66"/>
        <v/>
      </c>
      <c r="AM58" s="138" t="str">
        <f>IF(AS58="","",IF(R58="Refreshment Beverage",ROUND(AS58*Rates!K$19,4),ROUND(AO58*(VLOOKUP(VALUE(Q58),Rates!G$4:L$12,3,0)),4)))</f>
        <v/>
      </c>
      <c r="AN58" s="126" t="str">
        <f>IF(AS58="","",IF(R58="Refreshment Beverage",AS58*(Rates!J$19/100),MAX(AM58,AB58)))</f>
        <v/>
      </c>
      <c r="AO58" s="127" t="str">
        <f t="shared" si="67"/>
        <v/>
      </c>
      <c r="AP58" s="127" t="str">
        <f t="shared" si="68"/>
        <v/>
      </c>
      <c r="AQ58" s="140" t="str">
        <f>IF(AS58="","",IF(R58="Refreshment Beverage",ROUND(SUM(VLOOKUP(Q:Q,Rates!G$15:L$19,3,0)*(AS58-Y58-Z58-AA58)),4),ROUND(SUM(Rates!$K$8*AS58),4)))</f>
        <v/>
      </c>
      <c r="AR58" s="139" t="str">
        <f t="shared" si="69"/>
        <v/>
      </c>
      <c r="AS58" s="125" t="str">
        <f t="shared" si="70"/>
        <v/>
      </c>
      <c r="AT58" s="121" t="str">
        <f t="shared" si="71"/>
        <v/>
      </c>
      <c r="AU58" s="138" t="str">
        <f>IF(AX58="","",IF(R58="Refreshment Beverage",ROUND((BA58-Y58-Z58-AA58)*VLOOKUP(VALUE(Q58),Rates!G$15:L$19,3,0),4),ROUND(AW58*(VLOOKUP(VALUE(Q58),Rates!G:L,3,0)),4)))</f>
        <v/>
      </c>
      <c r="AV58" s="126" t="str">
        <f t="shared" si="72"/>
        <v/>
      </c>
      <c r="AW58" s="127" t="str">
        <f t="shared" si="73"/>
        <v/>
      </c>
      <c r="AX58" s="123" t="str">
        <f t="shared" si="74"/>
        <v/>
      </c>
      <c r="AY58" s="140" t="str">
        <f>IF(AX58="","",IF(R58="Refreshment Beverage",ROUND(SUM(AX58*Rates!K$19),4),ROUND(SUM(AX58*(Rates!J$8/100)),4)))</f>
        <v/>
      </c>
      <c r="AZ58" s="124" t="str">
        <f t="shared" si="75"/>
        <v/>
      </c>
      <c r="BA58" s="125" t="str">
        <f t="shared" si="76"/>
        <v/>
      </c>
      <c r="BB58" s="115"/>
      <c r="BC58" s="143"/>
      <c r="BD58" s="100"/>
      <c r="BE58" s="100"/>
      <c r="BF58" s="100"/>
      <c r="BG58" s="100"/>
    </row>
    <row r="59" spans="1:59" ht="12.75" customHeight="1" x14ac:dyDescent="0.2">
      <c r="A59" s="144"/>
      <c r="B59" s="141"/>
      <c r="C59" s="141"/>
      <c r="D59" s="142"/>
      <c r="E59" s="142"/>
      <c r="F59" s="142"/>
      <c r="G59" s="142"/>
      <c r="H59" s="142"/>
      <c r="I59" s="129"/>
      <c r="J59" s="130"/>
      <c r="K59" s="131" t="str">
        <f t="shared" si="47"/>
        <v/>
      </c>
      <c r="L59" s="132" t="str">
        <f t="shared" si="48"/>
        <v/>
      </c>
      <c r="M59" s="133" t="str">
        <f t="shared" si="49"/>
        <v/>
      </c>
      <c r="N59" s="134" t="str">
        <f>IFERROR(IF(B:B="","",IF(R59="Beer",SUM(LOOKUP(2,1/(Rates!$B$3:$B$5&lt;=W59)/(Rates!$C$3:$C$5&gt;=W59),Rates!$D$3:$D$5)*(X59/100)*W59),IF(R59="Refreshment Beverage",SUM(LOOKUP(2,1/(Rates!$B$7:$B$11&lt;=W59)/(Rates!$C$7:$C$11&gt;=W59),Rates!$D$7:$D$11)*(X59/100)*W59)))),"")</f>
        <v/>
      </c>
      <c r="O59" s="134" t="str">
        <f t="shared" si="50"/>
        <v/>
      </c>
      <c r="P59" s="116"/>
      <c r="Q59" s="117" t="str">
        <f t="shared" si="51"/>
        <v/>
      </c>
      <c r="R59" s="128" t="str">
        <f t="shared" si="52"/>
        <v/>
      </c>
      <c r="S59" s="135" t="str">
        <f>IF(B59="","",IF(R59="Refreshment Beverage",VLOOKUP(VALUE(Q59),Rates!G$15:L$19,2,0),VLOOKUP(VALUE(Q59),Rates!G$4:L$12,2,0)))</f>
        <v/>
      </c>
      <c r="T59" s="135" t="str">
        <f t="shared" si="53"/>
        <v/>
      </c>
      <c r="U59" s="118" t="str">
        <f t="shared" si="54"/>
        <v/>
      </c>
      <c r="V59" s="135" t="str">
        <f t="shared" si="55"/>
        <v/>
      </c>
      <c r="W59" s="135" t="str">
        <f t="shared" si="56"/>
        <v/>
      </c>
      <c r="X59" s="119" t="str">
        <f t="shared" si="57"/>
        <v/>
      </c>
      <c r="Y59" s="120" t="str">
        <f>IF(B:B="","",IF(R59="Refreshment Beverage",VLOOKUP(Q59,Rates!G$15:L$19,6,0)*W59,VLOOKUP(Q59,Rates!G$4:L$12,6,0)*W59))</f>
        <v/>
      </c>
      <c r="Z59" s="120" t="str">
        <f t="shared" si="58"/>
        <v/>
      </c>
      <c r="AA59" s="120" t="str">
        <f t="shared" si="59"/>
        <v/>
      </c>
      <c r="AB59" s="136" t="str">
        <f>IF(B:B="","",IF(R59="Refreshment Beverage","",IF(AND(R59="Beer",Q59=0),SUM(LOOKUP(2,1/(Rates!$B$15:$B$18&lt;=W59)/(Rates!$C$15:$C$18&gt;=W59),Rates!$D$15:$D$18)*W59),VLOOKUP(VALUE(Q:Q),Rates!A:B,2,0)*W59)))</f>
        <v/>
      </c>
      <c r="AC59" s="136" t="str">
        <f>IF(B:B="","",IF(R59="Refreshment Beverage","",IF(AND(R59="Beer",Q59=0),SUM(LOOKUP(2,1/(Rates!$B$15:$B$18&lt;=W59)/(Rates!$C$15:$C$18&gt;=W59),Rates!$E$15:$E$18)*W59),VLOOKUP(VALUE(Q:Q),Rates!A:C,3,0)*W59)))</f>
        <v/>
      </c>
      <c r="AD59" s="137" t="str">
        <f>IFERROR(IF(B:B="","",IF(R59="Beer","",IF(VALUE(Q59)=0,VLOOKUP(VLOOKUP(B:B,#REF!,16,0),Rates!A:E,2,0),VLOOKUP(VALUE(Q59),Rates!A$31:B$34,2,0)*W59))),0)</f>
        <v/>
      </c>
      <c r="AE59" s="121" t="str">
        <f t="shared" si="60"/>
        <v/>
      </c>
      <c r="AF59" s="138" t="str">
        <f t="shared" si="61"/>
        <v/>
      </c>
      <c r="AG59" s="122" t="str">
        <f t="shared" si="62"/>
        <v/>
      </c>
      <c r="AH59" s="123" t="str">
        <f t="shared" si="63"/>
        <v/>
      </c>
      <c r="AI59" s="139" t="str">
        <f>IF(AE:AE="","",IF(R59="Refreshment Beverage",AK59*(Rates!J$19/100),ROUND(SUM(AH59*(Rates!$J$8/100)),4)))</f>
        <v/>
      </c>
      <c r="AJ59" s="124" t="str">
        <f t="shared" si="64"/>
        <v/>
      </c>
      <c r="AK59" s="125" t="str">
        <f t="shared" si="65"/>
        <v/>
      </c>
      <c r="AL59" s="121" t="str">
        <f t="shared" si="66"/>
        <v/>
      </c>
      <c r="AM59" s="138" t="str">
        <f>IF(AS59="","",IF(R59="Refreshment Beverage",ROUND(AS59*Rates!K$19,4),ROUND(AO59*(VLOOKUP(VALUE(Q59),Rates!G$4:L$12,3,0)),4)))</f>
        <v/>
      </c>
      <c r="AN59" s="126" t="str">
        <f>IF(AS59="","",IF(R59="Refreshment Beverage",AS59*(Rates!J$19/100),MAX(AM59,AB59)))</f>
        <v/>
      </c>
      <c r="AO59" s="127" t="str">
        <f t="shared" si="67"/>
        <v/>
      </c>
      <c r="AP59" s="127" t="str">
        <f t="shared" si="68"/>
        <v/>
      </c>
      <c r="AQ59" s="140" t="str">
        <f>IF(AS59="","",IF(R59="Refreshment Beverage",ROUND(SUM(VLOOKUP(Q:Q,Rates!G$15:L$19,3,0)*(AS59-Y59-Z59-AA59)),4),ROUND(SUM(Rates!$K$8*AS59),4)))</f>
        <v/>
      </c>
      <c r="AR59" s="139" t="str">
        <f t="shared" si="69"/>
        <v/>
      </c>
      <c r="AS59" s="125" t="str">
        <f t="shared" si="70"/>
        <v/>
      </c>
      <c r="AT59" s="121" t="str">
        <f t="shared" si="71"/>
        <v/>
      </c>
      <c r="AU59" s="138" t="str">
        <f>IF(AX59="","",IF(R59="Refreshment Beverage",ROUND((BA59-Y59-Z59-AA59)*VLOOKUP(VALUE(Q59),Rates!G$15:L$19,3,0),4),ROUND(AW59*(VLOOKUP(VALUE(Q59),Rates!G:L,3,0)),4)))</f>
        <v/>
      </c>
      <c r="AV59" s="126" t="str">
        <f t="shared" si="72"/>
        <v/>
      </c>
      <c r="AW59" s="127" t="str">
        <f t="shared" si="73"/>
        <v/>
      </c>
      <c r="AX59" s="123" t="str">
        <f t="shared" si="74"/>
        <v/>
      </c>
      <c r="AY59" s="140" t="str">
        <f>IF(AX59="","",IF(R59="Refreshment Beverage",ROUND(SUM(AX59*Rates!K$19),4),ROUND(SUM(AX59*(Rates!J$8/100)),4)))</f>
        <v/>
      </c>
      <c r="AZ59" s="124" t="str">
        <f t="shared" si="75"/>
        <v/>
      </c>
      <c r="BA59" s="125" t="str">
        <f t="shared" si="76"/>
        <v/>
      </c>
      <c r="BB59" s="115"/>
      <c r="BC59" s="143"/>
      <c r="BD59" s="100"/>
      <c r="BE59" s="100"/>
      <c r="BF59" s="100"/>
      <c r="BG59" s="100"/>
    </row>
    <row r="60" spans="1:59" ht="12.75" customHeight="1" x14ac:dyDescent="0.2">
      <c r="A60" s="144"/>
      <c r="B60" s="141"/>
      <c r="C60" s="141"/>
      <c r="D60" s="142"/>
      <c r="E60" s="142"/>
      <c r="F60" s="142"/>
      <c r="G60" s="142"/>
      <c r="H60" s="142"/>
      <c r="I60" s="129"/>
      <c r="J60" s="130"/>
      <c r="K60" s="131" t="str">
        <f t="shared" si="47"/>
        <v/>
      </c>
      <c r="L60" s="132" t="str">
        <f t="shared" si="48"/>
        <v/>
      </c>
      <c r="M60" s="133" t="str">
        <f t="shared" si="49"/>
        <v/>
      </c>
      <c r="N60" s="134" t="str">
        <f>IFERROR(IF(B:B="","",IF(R60="Beer",SUM(LOOKUP(2,1/(Rates!$B$3:$B$5&lt;=W60)/(Rates!$C$3:$C$5&gt;=W60),Rates!$D$3:$D$5)*(X60/100)*W60),IF(R60="Refreshment Beverage",SUM(LOOKUP(2,1/(Rates!$B$7:$B$11&lt;=W60)/(Rates!$C$7:$C$11&gt;=W60),Rates!$D$7:$D$11)*(X60/100)*W60)))),"")</f>
        <v/>
      </c>
      <c r="O60" s="134" t="str">
        <f t="shared" si="50"/>
        <v/>
      </c>
      <c r="P60" s="116"/>
      <c r="Q60" s="117" t="str">
        <f t="shared" si="51"/>
        <v/>
      </c>
      <c r="R60" s="128" t="str">
        <f t="shared" si="52"/>
        <v/>
      </c>
      <c r="S60" s="135" t="str">
        <f>IF(B60="","",IF(R60="Refreshment Beverage",VLOOKUP(VALUE(Q60),Rates!G$15:L$19,2,0),VLOOKUP(VALUE(Q60),Rates!G$4:L$12,2,0)))</f>
        <v/>
      </c>
      <c r="T60" s="135" t="str">
        <f t="shared" si="53"/>
        <v/>
      </c>
      <c r="U60" s="118" t="str">
        <f t="shared" si="54"/>
        <v/>
      </c>
      <c r="V60" s="135" t="str">
        <f t="shared" si="55"/>
        <v/>
      </c>
      <c r="W60" s="135" t="str">
        <f t="shared" si="56"/>
        <v/>
      </c>
      <c r="X60" s="119" t="str">
        <f t="shared" si="57"/>
        <v/>
      </c>
      <c r="Y60" s="120" t="str">
        <f>IF(B:B="","",IF(R60="Refreshment Beverage",VLOOKUP(Q60,Rates!G$15:L$19,6,0)*W60,VLOOKUP(Q60,Rates!G$4:L$12,6,0)*W60))</f>
        <v/>
      </c>
      <c r="Z60" s="120" t="str">
        <f t="shared" si="58"/>
        <v/>
      </c>
      <c r="AA60" s="120" t="str">
        <f t="shared" si="59"/>
        <v/>
      </c>
      <c r="AB60" s="136" t="str">
        <f>IF(B:B="","",IF(R60="Refreshment Beverage","",IF(AND(R60="Beer",Q60=0),SUM(LOOKUP(2,1/(Rates!$B$15:$B$18&lt;=W60)/(Rates!$C$15:$C$18&gt;=W60),Rates!$D$15:$D$18)*W60),VLOOKUP(VALUE(Q:Q),Rates!A:B,2,0)*W60)))</f>
        <v/>
      </c>
      <c r="AC60" s="136" t="str">
        <f>IF(B:B="","",IF(R60="Refreshment Beverage","",IF(AND(R60="Beer",Q60=0),SUM(LOOKUP(2,1/(Rates!$B$15:$B$18&lt;=W60)/(Rates!$C$15:$C$18&gt;=W60),Rates!$E$15:$E$18)*W60),VLOOKUP(VALUE(Q:Q),Rates!A:C,3,0)*W60)))</f>
        <v/>
      </c>
      <c r="AD60" s="137" t="str">
        <f>IFERROR(IF(B:B="","",IF(R60="Beer","",IF(VALUE(Q60)=0,VLOOKUP(VLOOKUP(B:B,#REF!,16,0),Rates!A:E,2,0),VLOOKUP(VALUE(Q60),Rates!A$31:B$34,2,0)*W60))),0)</f>
        <v/>
      </c>
      <c r="AE60" s="121" t="str">
        <f t="shared" si="60"/>
        <v/>
      </c>
      <c r="AF60" s="138" t="str">
        <f t="shared" si="61"/>
        <v/>
      </c>
      <c r="AG60" s="122" t="str">
        <f t="shared" si="62"/>
        <v/>
      </c>
      <c r="AH60" s="123" t="str">
        <f t="shared" si="63"/>
        <v/>
      </c>
      <c r="AI60" s="139" t="str">
        <f>IF(AE:AE="","",IF(R60="Refreshment Beverage",AK60*(Rates!J$19/100),ROUND(SUM(AH60*(Rates!$J$8/100)),4)))</f>
        <v/>
      </c>
      <c r="AJ60" s="124" t="str">
        <f t="shared" si="64"/>
        <v/>
      </c>
      <c r="AK60" s="125" t="str">
        <f t="shared" si="65"/>
        <v/>
      </c>
      <c r="AL60" s="121" t="str">
        <f t="shared" si="66"/>
        <v/>
      </c>
      <c r="AM60" s="138" t="str">
        <f>IF(AS60="","",IF(R60="Refreshment Beverage",ROUND(AS60*Rates!K$19,4),ROUND(AO60*(VLOOKUP(VALUE(Q60),Rates!G$4:L$12,3,0)),4)))</f>
        <v/>
      </c>
      <c r="AN60" s="126" t="str">
        <f>IF(AS60="","",IF(R60="Refreshment Beverage",AS60*(Rates!J$19/100),MAX(AM60,AB60)))</f>
        <v/>
      </c>
      <c r="AO60" s="127" t="str">
        <f t="shared" si="67"/>
        <v/>
      </c>
      <c r="AP60" s="127" t="str">
        <f t="shared" si="68"/>
        <v/>
      </c>
      <c r="AQ60" s="140" t="str">
        <f>IF(AS60="","",IF(R60="Refreshment Beverage",ROUND(SUM(VLOOKUP(Q:Q,Rates!G$15:L$19,3,0)*(AS60-Y60-Z60-AA60)),4),ROUND(SUM(Rates!$K$8*AS60),4)))</f>
        <v/>
      </c>
      <c r="AR60" s="139" t="str">
        <f t="shared" si="69"/>
        <v/>
      </c>
      <c r="AS60" s="125" t="str">
        <f t="shared" si="70"/>
        <v/>
      </c>
      <c r="AT60" s="121" t="str">
        <f t="shared" si="71"/>
        <v/>
      </c>
      <c r="AU60" s="138" t="str">
        <f>IF(AX60="","",IF(R60="Refreshment Beverage",ROUND((BA60-Y60-Z60-AA60)*VLOOKUP(VALUE(Q60),Rates!G$15:L$19,3,0),4),ROUND(AW60*(VLOOKUP(VALUE(Q60),Rates!G:L,3,0)),4)))</f>
        <v/>
      </c>
      <c r="AV60" s="126" t="str">
        <f t="shared" si="72"/>
        <v/>
      </c>
      <c r="AW60" s="127" t="str">
        <f t="shared" si="73"/>
        <v/>
      </c>
      <c r="AX60" s="123" t="str">
        <f t="shared" si="74"/>
        <v/>
      </c>
      <c r="AY60" s="140" t="str">
        <f>IF(AX60="","",IF(R60="Refreshment Beverage",ROUND(SUM(AX60*Rates!K$19),4),ROUND(SUM(AX60*(Rates!J$8/100)),4)))</f>
        <v/>
      </c>
      <c r="AZ60" s="124" t="str">
        <f t="shared" si="75"/>
        <v/>
      </c>
      <c r="BA60" s="125" t="str">
        <f t="shared" si="76"/>
        <v/>
      </c>
      <c r="BB60" s="115"/>
      <c r="BC60" s="143"/>
      <c r="BD60" s="100"/>
      <c r="BE60" s="100"/>
      <c r="BF60" s="100"/>
      <c r="BG60" s="100"/>
    </row>
    <row r="61" spans="1:59" ht="12.75" customHeight="1" x14ac:dyDescent="0.2">
      <c r="A61" s="144"/>
      <c r="B61" s="141"/>
      <c r="C61" s="141"/>
      <c r="D61" s="142"/>
      <c r="E61" s="142"/>
      <c r="F61" s="142"/>
      <c r="G61" s="142"/>
      <c r="H61" s="142"/>
      <c r="I61" s="129"/>
      <c r="J61" s="130"/>
      <c r="K61" s="131" t="str">
        <f t="shared" si="47"/>
        <v/>
      </c>
      <c r="L61" s="132" t="str">
        <f t="shared" si="48"/>
        <v/>
      </c>
      <c r="M61" s="133" t="str">
        <f t="shared" si="49"/>
        <v/>
      </c>
      <c r="N61" s="134" t="str">
        <f>IFERROR(IF(B:B="","",IF(R61="Beer",SUM(LOOKUP(2,1/(Rates!$B$3:$B$5&lt;=W61)/(Rates!$C$3:$C$5&gt;=W61),Rates!$D$3:$D$5)*(X61/100)*W61),IF(R61="Refreshment Beverage",SUM(LOOKUP(2,1/(Rates!$B$7:$B$11&lt;=W61)/(Rates!$C$7:$C$11&gt;=W61),Rates!$D$7:$D$11)*(X61/100)*W61)))),"")</f>
        <v/>
      </c>
      <c r="O61" s="134" t="str">
        <f t="shared" si="50"/>
        <v/>
      </c>
      <c r="P61" s="116"/>
      <c r="Q61" s="117" t="str">
        <f t="shared" si="51"/>
        <v/>
      </c>
      <c r="R61" s="128" t="str">
        <f t="shared" si="52"/>
        <v/>
      </c>
      <c r="S61" s="135" t="str">
        <f>IF(B61="","",IF(R61="Refreshment Beverage",VLOOKUP(VALUE(Q61),Rates!G$15:L$19,2,0),VLOOKUP(VALUE(Q61),Rates!G$4:L$12,2,0)))</f>
        <v/>
      </c>
      <c r="T61" s="135" t="str">
        <f t="shared" si="53"/>
        <v/>
      </c>
      <c r="U61" s="118" t="str">
        <f t="shared" si="54"/>
        <v/>
      </c>
      <c r="V61" s="135" t="str">
        <f t="shared" si="55"/>
        <v/>
      </c>
      <c r="W61" s="135" t="str">
        <f t="shared" si="56"/>
        <v/>
      </c>
      <c r="X61" s="119" t="str">
        <f t="shared" si="57"/>
        <v/>
      </c>
      <c r="Y61" s="120" t="str">
        <f>IF(B:B="","",IF(R61="Refreshment Beverage",VLOOKUP(Q61,Rates!G$15:L$19,6,0)*W61,VLOOKUP(Q61,Rates!G$4:L$12,6,0)*W61))</f>
        <v/>
      </c>
      <c r="Z61" s="120" t="str">
        <f t="shared" si="58"/>
        <v/>
      </c>
      <c r="AA61" s="120" t="str">
        <f t="shared" si="59"/>
        <v/>
      </c>
      <c r="AB61" s="136" t="str">
        <f>IF(B:B="","",IF(R61="Refreshment Beverage","",IF(AND(R61="Beer",Q61=0),SUM(LOOKUP(2,1/(Rates!$B$15:$B$18&lt;=W61)/(Rates!$C$15:$C$18&gt;=W61),Rates!$D$15:$D$18)*W61),VLOOKUP(VALUE(Q:Q),Rates!A:B,2,0)*W61)))</f>
        <v/>
      </c>
      <c r="AC61" s="136" t="str">
        <f>IF(B:B="","",IF(R61="Refreshment Beverage","",IF(AND(R61="Beer",Q61=0),SUM(LOOKUP(2,1/(Rates!$B$15:$B$18&lt;=W61)/(Rates!$C$15:$C$18&gt;=W61),Rates!$E$15:$E$18)*W61),VLOOKUP(VALUE(Q:Q),Rates!A:C,3,0)*W61)))</f>
        <v/>
      </c>
      <c r="AD61" s="137" t="str">
        <f>IFERROR(IF(B:B="","",IF(R61="Beer","",IF(VALUE(Q61)=0,VLOOKUP(VLOOKUP(B:B,#REF!,16,0),Rates!A:E,2,0),VLOOKUP(VALUE(Q61),Rates!A$31:B$34,2,0)*W61))),0)</f>
        <v/>
      </c>
      <c r="AE61" s="121" t="str">
        <f t="shared" si="60"/>
        <v/>
      </c>
      <c r="AF61" s="138" t="str">
        <f t="shared" si="61"/>
        <v/>
      </c>
      <c r="AG61" s="122" t="str">
        <f t="shared" si="62"/>
        <v/>
      </c>
      <c r="AH61" s="123" t="str">
        <f t="shared" si="63"/>
        <v/>
      </c>
      <c r="AI61" s="139" t="str">
        <f>IF(AE:AE="","",IF(R61="Refreshment Beverage",AK61*(Rates!J$19/100),ROUND(SUM(AH61*(Rates!$J$8/100)),4)))</f>
        <v/>
      </c>
      <c r="AJ61" s="124" t="str">
        <f t="shared" si="64"/>
        <v/>
      </c>
      <c r="AK61" s="125" t="str">
        <f t="shared" si="65"/>
        <v/>
      </c>
      <c r="AL61" s="121" t="str">
        <f t="shared" si="66"/>
        <v/>
      </c>
      <c r="AM61" s="138" t="str">
        <f>IF(AS61="","",IF(R61="Refreshment Beverage",ROUND(AS61*Rates!K$19,4),ROUND(AO61*(VLOOKUP(VALUE(Q61),Rates!G$4:L$12,3,0)),4)))</f>
        <v/>
      </c>
      <c r="AN61" s="126" t="str">
        <f>IF(AS61="","",IF(R61="Refreshment Beverage",AS61*(Rates!J$19/100),MAX(AM61,AB61)))</f>
        <v/>
      </c>
      <c r="AO61" s="127" t="str">
        <f t="shared" si="67"/>
        <v/>
      </c>
      <c r="AP61" s="127" t="str">
        <f t="shared" si="68"/>
        <v/>
      </c>
      <c r="AQ61" s="140" t="str">
        <f>IF(AS61="","",IF(R61="Refreshment Beverage",ROUND(SUM(VLOOKUP(Q:Q,Rates!G$15:L$19,3,0)*(AS61-Y61-Z61-AA61)),4),ROUND(SUM(Rates!$K$8*AS61),4)))</f>
        <v/>
      </c>
      <c r="AR61" s="139" t="str">
        <f t="shared" si="69"/>
        <v/>
      </c>
      <c r="AS61" s="125" t="str">
        <f t="shared" si="70"/>
        <v/>
      </c>
      <c r="AT61" s="121" t="str">
        <f t="shared" si="71"/>
        <v/>
      </c>
      <c r="AU61" s="138" t="str">
        <f>IF(AX61="","",IF(R61="Refreshment Beverage",ROUND((BA61-Y61-Z61-AA61)*VLOOKUP(VALUE(Q61),Rates!G$15:L$19,3,0),4),ROUND(AW61*(VLOOKUP(VALUE(Q61),Rates!G:L,3,0)),4)))</f>
        <v/>
      </c>
      <c r="AV61" s="126" t="str">
        <f t="shared" si="72"/>
        <v/>
      </c>
      <c r="AW61" s="127" t="str">
        <f t="shared" si="73"/>
        <v/>
      </c>
      <c r="AX61" s="123" t="str">
        <f t="shared" si="74"/>
        <v/>
      </c>
      <c r="AY61" s="140" t="str">
        <f>IF(AX61="","",IF(R61="Refreshment Beverage",ROUND(SUM(AX61*Rates!K$19),4),ROUND(SUM(AX61*(Rates!J$8/100)),4)))</f>
        <v/>
      </c>
      <c r="AZ61" s="124" t="str">
        <f t="shared" si="75"/>
        <v/>
      </c>
      <c r="BA61" s="125" t="str">
        <f t="shared" si="76"/>
        <v/>
      </c>
      <c r="BB61" s="115"/>
      <c r="BC61" s="143"/>
      <c r="BD61" s="100"/>
      <c r="BE61" s="100"/>
      <c r="BF61" s="100"/>
      <c r="BG61" s="100"/>
    </row>
    <row r="62" spans="1:59" ht="12.75" customHeight="1" x14ac:dyDescent="0.2">
      <c r="A62" s="144"/>
      <c r="B62" s="141"/>
      <c r="C62" s="141"/>
      <c r="D62" s="142"/>
      <c r="E62" s="142"/>
      <c r="F62" s="142"/>
      <c r="G62" s="142"/>
      <c r="H62" s="142"/>
      <c r="I62" s="129"/>
      <c r="J62" s="130"/>
      <c r="K62" s="131" t="str">
        <f t="shared" si="47"/>
        <v/>
      </c>
      <c r="L62" s="132" t="str">
        <f t="shared" si="48"/>
        <v/>
      </c>
      <c r="M62" s="133" t="str">
        <f t="shared" si="49"/>
        <v/>
      </c>
      <c r="N62" s="134" t="str">
        <f>IFERROR(IF(B:B="","",IF(R62="Beer",SUM(LOOKUP(2,1/(Rates!$B$3:$B$5&lt;=W62)/(Rates!$C$3:$C$5&gt;=W62),Rates!$D$3:$D$5)*(X62/100)*W62),IF(R62="Refreshment Beverage",SUM(LOOKUP(2,1/(Rates!$B$7:$B$11&lt;=W62)/(Rates!$C$7:$C$11&gt;=W62),Rates!$D$7:$D$11)*(X62/100)*W62)))),"")</f>
        <v/>
      </c>
      <c r="O62" s="134" t="str">
        <f t="shared" si="50"/>
        <v/>
      </c>
      <c r="P62" s="116"/>
      <c r="Q62" s="117" t="str">
        <f t="shared" si="51"/>
        <v/>
      </c>
      <c r="R62" s="128" t="str">
        <f t="shared" si="52"/>
        <v/>
      </c>
      <c r="S62" s="135" t="str">
        <f>IF(B62="","",IF(R62="Refreshment Beverage",VLOOKUP(VALUE(Q62),Rates!G$15:L$19,2,0),VLOOKUP(VALUE(Q62),Rates!G$4:L$12,2,0)))</f>
        <v/>
      </c>
      <c r="T62" s="135" t="str">
        <f t="shared" si="53"/>
        <v/>
      </c>
      <c r="U62" s="118" t="str">
        <f t="shared" si="54"/>
        <v/>
      </c>
      <c r="V62" s="135" t="str">
        <f t="shared" si="55"/>
        <v/>
      </c>
      <c r="W62" s="135" t="str">
        <f t="shared" si="56"/>
        <v/>
      </c>
      <c r="X62" s="119" t="str">
        <f t="shared" si="57"/>
        <v/>
      </c>
      <c r="Y62" s="120" t="str">
        <f>IF(B:B="","",IF(R62="Refreshment Beverage",VLOOKUP(Q62,Rates!G$15:L$19,6,0)*W62,VLOOKUP(Q62,Rates!G$4:L$12,6,0)*W62))</f>
        <v/>
      </c>
      <c r="Z62" s="120" t="str">
        <f t="shared" si="58"/>
        <v/>
      </c>
      <c r="AA62" s="120" t="str">
        <f t="shared" si="59"/>
        <v/>
      </c>
      <c r="AB62" s="136" t="str">
        <f>IF(B:B="","",IF(R62="Refreshment Beverage","",IF(AND(R62="Beer",Q62=0),SUM(LOOKUP(2,1/(Rates!$B$15:$B$18&lt;=W62)/(Rates!$C$15:$C$18&gt;=W62),Rates!$D$15:$D$18)*W62),VLOOKUP(VALUE(Q:Q),Rates!A:B,2,0)*W62)))</f>
        <v/>
      </c>
      <c r="AC62" s="136" t="str">
        <f>IF(B:B="","",IF(R62="Refreshment Beverage","",IF(AND(R62="Beer",Q62=0),SUM(LOOKUP(2,1/(Rates!$B$15:$B$18&lt;=W62)/(Rates!$C$15:$C$18&gt;=W62),Rates!$E$15:$E$18)*W62),VLOOKUP(VALUE(Q:Q),Rates!A:C,3,0)*W62)))</f>
        <v/>
      </c>
      <c r="AD62" s="137" t="str">
        <f>IFERROR(IF(B:B="","",IF(R62="Beer","",IF(VALUE(Q62)=0,VLOOKUP(VLOOKUP(B:B,#REF!,16,0),Rates!A:E,2,0),VLOOKUP(VALUE(Q62),Rates!A$31:B$34,2,0)*W62))),0)</f>
        <v/>
      </c>
      <c r="AE62" s="121" t="str">
        <f t="shared" si="60"/>
        <v/>
      </c>
      <c r="AF62" s="138" t="str">
        <f t="shared" si="61"/>
        <v/>
      </c>
      <c r="AG62" s="122" t="str">
        <f t="shared" si="62"/>
        <v/>
      </c>
      <c r="AH62" s="123" t="str">
        <f t="shared" si="63"/>
        <v/>
      </c>
      <c r="AI62" s="139" t="str">
        <f>IF(AE:AE="","",IF(R62="Refreshment Beverage",AK62*(Rates!J$19/100),ROUND(SUM(AH62*(Rates!$J$8/100)),4)))</f>
        <v/>
      </c>
      <c r="AJ62" s="124" t="str">
        <f t="shared" si="64"/>
        <v/>
      </c>
      <c r="AK62" s="125" t="str">
        <f t="shared" si="65"/>
        <v/>
      </c>
      <c r="AL62" s="121" t="str">
        <f t="shared" si="66"/>
        <v/>
      </c>
      <c r="AM62" s="138" t="str">
        <f>IF(AS62="","",IF(R62="Refreshment Beverage",ROUND(AS62*Rates!K$19,4),ROUND(AO62*(VLOOKUP(VALUE(Q62),Rates!G$4:L$12,3,0)),4)))</f>
        <v/>
      </c>
      <c r="AN62" s="126" t="str">
        <f>IF(AS62="","",IF(R62="Refreshment Beverage",AS62*(Rates!J$19/100),MAX(AM62,AB62)))</f>
        <v/>
      </c>
      <c r="AO62" s="127" t="str">
        <f t="shared" si="67"/>
        <v/>
      </c>
      <c r="AP62" s="127" t="str">
        <f t="shared" si="68"/>
        <v/>
      </c>
      <c r="AQ62" s="140" t="str">
        <f>IF(AS62="","",IF(R62="Refreshment Beverage",ROUND(SUM(VLOOKUP(Q:Q,Rates!G$15:L$19,3,0)*(AS62-Y62-Z62-AA62)),4),ROUND(SUM(Rates!$K$8*AS62),4)))</f>
        <v/>
      </c>
      <c r="AR62" s="139" t="str">
        <f t="shared" si="69"/>
        <v/>
      </c>
      <c r="AS62" s="125" t="str">
        <f t="shared" si="70"/>
        <v/>
      </c>
      <c r="AT62" s="121" t="str">
        <f t="shared" si="71"/>
        <v/>
      </c>
      <c r="AU62" s="138" t="str">
        <f>IF(AX62="","",IF(R62="Refreshment Beverage",ROUND((BA62-Y62-Z62-AA62)*VLOOKUP(VALUE(Q62),Rates!G$15:L$19,3,0),4),ROUND(AW62*(VLOOKUP(VALUE(Q62),Rates!G:L,3,0)),4)))</f>
        <v/>
      </c>
      <c r="AV62" s="126" t="str">
        <f t="shared" si="72"/>
        <v/>
      </c>
      <c r="AW62" s="127" t="str">
        <f t="shared" si="73"/>
        <v/>
      </c>
      <c r="AX62" s="123" t="str">
        <f t="shared" si="74"/>
        <v/>
      </c>
      <c r="AY62" s="140" t="str">
        <f>IF(AX62="","",IF(R62="Refreshment Beverage",ROUND(SUM(AX62*Rates!K$19),4),ROUND(SUM(AX62*(Rates!J$8/100)),4)))</f>
        <v/>
      </c>
      <c r="AZ62" s="124" t="str">
        <f t="shared" si="75"/>
        <v/>
      </c>
      <c r="BA62" s="125" t="str">
        <f t="shared" si="76"/>
        <v/>
      </c>
      <c r="BB62" s="115"/>
      <c r="BC62" s="143"/>
      <c r="BD62" s="100"/>
      <c r="BE62" s="100"/>
      <c r="BF62" s="100"/>
      <c r="BG62" s="100"/>
    </row>
    <row r="63" spans="1:59" ht="12.75" customHeight="1" x14ac:dyDescent="0.2">
      <c r="A63" s="144"/>
      <c r="B63" s="141"/>
      <c r="C63" s="141"/>
      <c r="D63" s="142"/>
      <c r="E63" s="142"/>
      <c r="F63" s="142"/>
      <c r="G63" s="142"/>
      <c r="H63" s="142"/>
      <c r="I63" s="129"/>
      <c r="J63" s="130"/>
      <c r="K63" s="131" t="str">
        <f t="shared" si="47"/>
        <v/>
      </c>
      <c r="L63" s="132" t="str">
        <f t="shared" si="48"/>
        <v/>
      </c>
      <c r="M63" s="133" t="str">
        <f t="shared" si="49"/>
        <v/>
      </c>
      <c r="N63" s="134" t="str">
        <f>IFERROR(IF(B:B="","",IF(R63="Beer",SUM(LOOKUP(2,1/(Rates!$B$3:$B$5&lt;=W63)/(Rates!$C$3:$C$5&gt;=W63),Rates!$D$3:$D$5)*(X63/100)*W63),IF(R63="Refreshment Beverage",SUM(LOOKUP(2,1/(Rates!$B$7:$B$11&lt;=W63)/(Rates!$C$7:$C$11&gt;=W63),Rates!$D$7:$D$11)*(X63/100)*W63)))),"")</f>
        <v/>
      </c>
      <c r="O63" s="134" t="str">
        <f t="shared" si="50"/>
        <v/>
      </c>
      <c r="P63" s="116"/>
      <c r="Q63" s="117" t="str">
        <f t="shared" si="51"/>
        <v/>
      </c>
      <c r="R63" s="128" t="str">
        <f t="shared" si="52"/>
        <v/>
      </c>
      <c r="S63" s="135" t="str">
        <f>IF(B63="","",IF(R63="Refreshment Beverage",VLOOKUP(VALUE(Q63),Rates!G$15:L$19,2,0),VLOOKUP(VALUE(Q63),Rates!G$4:L$12,2,0)))</f>
        <v/>
      </c>
      <c r="T63" s="135" t="str">
        <f t="shared" si="53"/>
        <v/>
      </c>
      <c r="U63" s="118" t="str">
        <f t="shared" si="54"/>
        <v/>
      </c>
      <c r="V63" s="135" t="str">
        <f t="shared" si="55"/>
        <v/>
      </c>
      <c r="W63" s="135" t="str">
        <f t="shared" si="56"/>
        <v/>
      </c>
      <c r="X63" s="119" t="str">
        <f t="shared" si="57"/>
        <v/>
      </c>
      <c r="Y63" s="120" t="str">
        <f>IF(B:B="","",IF(R63="Refreshment Beverage",VLOOKUP(Q63,Rates!G$15:L$19,6,0)*W63,VLOOKUP(Q63,Rates!G$4:L$12,6,0)*W63))</f>
        <v/>
      </c>
      <c r="Z63" s="120" t="str">
        <f t="shared" si="58"/>
        <v/>
      </c>
      <c r="AA63" s="120" t="str">
        <f t="shared" si="59"/>
        <v/>
      </c>
      <c r="AB63" s="136" t="str">
        <f>IF(B:B="","",IF(R63="Refreshment Beverage","",IF(AND(R63="Beer",Q63=0),SUM(LOOKUP(2,1/(Rates!$B$15:$B$18&lt;=W63)/(Rates!$C$15:$C$18&gt;=W63),Rates!$D$15:$D$18)*W63),VLOOKUP(VALUE(Q:Q),Rates!A:B,2,0)*W63)))</f>
        <v/>
      </c>
      <c r="AC63" s="136" t="str">
        <f>IF(B:B="","",IF(R63="Refreshment Beverage","",IF(AND(R63="Beer",Q63=0),SUM(LOOKUP(2,1/(Rates!$B$15:$B$18&lt;=W63)/(Rates!$C$15:$C$18&gt;=W63),Rates!$E$15:$E$18)*W63),VLOOKUP(VALUE(Q:Q),Rates!A:C,3,0)*W63)))</f>
        <v/>
      </c>
      <c r="AD63" s="137" t="str">
        <f>IFERROR(IF(B:B="","",IF(R63="Beer","",IF(VALUE(Q63)=0,VLOOKUP(VLOOKUP(B:B,#REF!,16,0),Rates!A:E,2,0),VLOOKUP(VALUE(Q63),Rates!A$31:B$34,2,0)*W63))),0)</f>
        <v/>
      </c>
      <c r="AE63" s="121" t="str">
        <f t="shared" si="60"/>
        <v/>
      </c>
      <c r="AF63" s="138" t="str">
        <f t="shared" si="61"/>
        <v/>
      </c>
      <c r="AG63" s="122" t="str">
        <f t="shared" si="62"/>
        <v/>
      </c>
      <c r="AH63" s="123" t="str">
        <f t="shared" si="63"/>
        <v/>
      </c>
      <c r="AI63" s="139" t="str">
        <f>IF(AE:AE="","",IF(R63="Refreshment Beverage",AK63*(Rates!J$19/100),ROUND(SUM(AH63*(Rates!$J$8/100)),4)))</f>
        <v/>
      </c>
      <c r="AJ63" s="124" t="str">
        <f t="shared" si="64"/>
        <v/>
      </c>
      <c r="AK63" s="125" t="str">
        <f t="shared" si="65"/>
        <v/>
      </c>
      <c r="AL63" s="121" t="str">
        <f t="shared" si="66"/>
        <v/>
      </c>
      <c r="AM63" s="138" t="str">
        <f>IF(AS63="","",IF(R63="Refreshment Beverage",ROUND(AS63*Rates!K$19,4),ROUND(AO63*(VLOOKUP(VALUE(Q63),Rates!G$4:L$12,3,0)),4)))</f>
        <v/>
      </c>
      <c r="AN63" s="126" t="str">
        <f>IF(AS63="","",IF(R63="Refreshment Beverage",AS63*(Rates!J$19/100),MAX(AM63,AB63)))</f>
        <v/>
      </c>
      <c r="AO63" s="127" t="str">
        <f t="shared" si="67"/>
        <v/>
      </c>
      <c r="AP63" s="127" t="str">
        <f t="shared" si="68"/>
        <v/>
      </c>
      <c r="AQ63" s="140" t="str">
        <f>IF(AS63="","",IF(R63="Refreshment Beverage",ROUND(SUM(VLOOKUP(Q:Q,Rates!G$15:L$19,3,0)*(AS63-Y63-Z63-AA63)),4),ROUND(SUM(Rates!$K$8*AS63),4)))</f>
        <v/>
      </c>
      <c r="AR63" s="139" t="str">
        <f t="shared" si="69"/>
        <v/>
      </c>
      <c r="AS63" s="125" t="str">
        <f t="shared" si="70"/>
        <v/>
      </c>
      <c r="AT63" s="121" t="str">
        <f t="shared" si="71"/>
        <v/>
      </c>
      <c r="AU63" s="138" t="str">
        <f>IF(AX63="","",IF(R63="Refreshment Beverage",ROUND((BA63-Y63-Z63-AA63)*VLOOKUP(VALUE(Q63),Rates!G$15:L$19,3,0),4),ROUND(AW63*(VLOOKUP(VALUE(Q63),Rates!G:L,3,0)),4)))</f>
        <v/>
      </c>
      <c r="AV63" s="126" t="str">
        <f t="shared" si="72"/>
        <v/>
      </c>
      <c r="AW63" s="127" t="str">
        <f t="shared" si="73"/>
        <v/>
      </c>
      <c r="AX63" s="123" t="str">
        <f t="shared" si="74"/>
        <v/>
      </c>
      <c r="AY63" s="140" t="str">
        <f>IF(AX63="","",IF(R63="Refreshment Beverage",ROUND(SUM(AX63*Rates!K$19),4),ROUND(SUM(AX63*(Rates!J$8/100)),4)))</f>
        <v/>
      </c>
      <c r="AZ63" s="124" t="str">
        <f t="shared" si="75"/>
        <v/>
      </c>
      <c r="BA63" s="125" t="str">
        <f t="shared" si="76"/>
        <v/>
      </c>
      <c r="BB63" s="115"/>
      <c r="BC63" s="143"/>
      <c r="BD63" s="100"/>
      <c r="BE63" s="100"/>
      <c r="BF63" s="100"/>
      <c r="BG63" s="100"/>
    </row>
    <row r="64" spans="1:59" ht="12.75" customHeight="1" x14ac:dyDescent="0.2">
      <c r="A64" s="144"/>
      <c r="B64" s="141"/>
      <c r="C64" s="141"/>
      <c r="D64" s="142"/>
      <c r="E64" s="142"/>
      <c r="F64" s="142"/>
      <c r="G64" s="142"/>
      <c r="H64" s="142"/>
      <c r="I64" s="129"/>
      <c r="J64" s="130"/>
      <c r="K64" s="131" t="str">
        <f t="shared" si="47"/>
        <v/>
      </c>
      <c r="L64" s="132" t="str">
        <f t="shared" si="48"/>
        <v/>
      </c>
      <c r="M64" s="133" t="str">
        <f t="shared" si="49"/>
        <v/>
      </c>
      <c r="N64" s="134" t="str">
        <f>IFERROR(IF(B:B="","",IF(R64="Beer",SUM(LOOKUP(2,1/(Rates!$B$3:$B$5&lt;=W64)/(Rates!$C$3:$C$5&gt;=W64),Rates!$D$3:$D$5)*(X64/100)*W64),IF(R64="Refreshment Beverage",SUM(LOOKUP(2,1/(Rates!$B$7:$B$11&lt;=W64)/(Rates!$C$7:$C$11&gt;=W64),Rates!$D$7:$D$11)*(X64/100)*W64)))),"")</f>
        <v/>
      </c>
      <c r="O64" s="134" t="str">
        <f t="shared" si="50"/>
        <v/>
      </c>
      <c r="P64" s="116"/>
      <c r="Q64" s="117" t="str">
        <f t="shared" si="51"/>
        <v/>
      </c>
      <c r="R64" s="128" t="str">
        <f t="shared" si="52"/>
        <v/>
      </c>
      <c r="S64" s="135" t="str">
        <f>IF(B64="","",IF(R64="Refreshment Beverage",VLOOKUP(VALUE(Q64),Rates!G$15:L$19,2,0),VLOOKUP(VALUE(Q64),Rates!G$4:L$12,2,0)))</f>
        <v/>
      </c>
      <c r="T64" s="135" t="str">
        <f t="shared" si="53"/>
        <v/>
      </c>
      <c r="U64" s="118" t="str">
        <f t="shared" si="54"/>
        <v/>
      </c>
      <c r="V64" s="135" t="str">
        <f t="shared" si="55"/>
        <v/>
      </c>
      <c r="W64" s="135" t="str">
        <f t="shared" si="56"/>
        <v/>
      </c>
      <c r="X64" s="119" t="str">
        <f t="shared" si="57"/>
        <v/>
      </c>
      <c r="Y64" s="120" t="str">
        <f>IF(B:B="","",IF(R64="Refreshment Beverage",VLOOKUP(Q64,Rates!G$15:L$19,6,0)*W64,VLOOKUP(Q64,Rates!G$4:L$12,6,0)*W64))</f>
        <v/>
      </c>
      <c r="Z64" s="120" t="str">
        <f t="shared" si="58"/>
        <v/>
      </c>
      <c r="AA64" s="120" t="str">
        <f t="shared" si="59"/>
        <v/>
      </c>
      <c r="AB64" s="136" t="str">
        <f>IF(B:B="","",IF(R64="Refreshment Beverage","",IF(AND(R64="Beer",Q64=0),SUM(LOOKUP(2,1/(Rates!$B$15:$B$18&lt;=W64)/(Rates!$C$15:$C$18&gt;=W64),Rates!$D$15:$D$18)*W64),VLOOKUP(VALUE(Q:Q),Rates!A:B,2,0)*W64)))</f>
        <v/>
      </c>
      <c r="AC64" s="136" t="str">
        <f>IF(B:B="","",IF(R64="Refreshment Beverage","",IF(AND(R64="Beer",Q64=0),SUM(LOOKUP(2,1/(Rates!$B$15:$B$18&lt;=W64)/(Rates!$C$15:$C$18&gt;=W64),Rates!$E$15:$E$18)*W64),VLOOKUP(VALUE(Q:Q),Rates!A:C,3,0)*W64)))</f>
        <v/>
      </c>
      <c r="AD64" s="137" t="str">
        <f>IFERROR(IF(B:B="","",IF(R64="Beer","",IF(VALUE(Q64)=0,VLOOKUP(VLOOKUP(B:B,#REF!,16,0),Rates!A:E,2,0),VLOOKUP(VALUE(Q64),Rates!A$31:B$34,2,0)*W64))),0)</f>
        <v/>
      </c>
      <c r="AE64" s="121" t="str">
        <f t="shared" si="60"/>
        <v/>
      </c>
      <c r="AF64" s="138" t="str">
        <f t="shared" si="61"/>
        <v/>
      </c>
      <c r="AG64" s="122" t="str">
        <f t="shared" si="62"/>
        <v/>
      </c>
      <c r="AH64" s="123" t="str">
        <f t="shared" si="63"/>
        <v/>
      </c>
      <c r="AI64" s="139" t="str">
        <f>IF(AE:AE="","",IF(R64="Refreshment Beverage",AK64*(Rates!J$19/100),ROUND(SUM(AH64*(Rates!$J$8/100)),4)))</f>
        <v/>
      </c>
      <c r="AJ64" s="124" t="str">
        <f t="shared" si="64"/>
        <v/>
      </c>
      <c r="AK64" s="125" t="str">
        <f t="shared" si="65"/>
        <v/>
      </c>
      <c r="AL64" s="121" t="str">
        <f t="shared" si="66"/>
        <v/>
      </c>
      <c r="AM64" s="138" t="str">
        <f>IF(AS64="","",IF(R64="Refreshment Beverage",ROUND(AS64*Rates!K$19,4),ROUND(AO64*(VLOOKUP(VALUE(Q64),Rates!G$4:L$12,3,0)),4)))</f>
        <v/>
      </c>
      <c r="AN64" s="126" t="str">
        <f>IF(AS64="","",IF(R64="Refreshment Beverage",AS64*(Rates!J$19/100),MAX(AM64,AB64)))</f>
        <v/>
      </c>
      <c r="AO64" s="127" t="str">
        <f t="shared" si="67"/>
        <v/>
      </c>
      <c r="AP64" s="127" t="str">
        <f t="shared" si="68"/>
        <v/>
      </c>
      <c r="AQ64" s="140" t="str">
        <f>IF(AS64="","",IF(R64="Refreshment Beverage",ROUND(SUM(VLOOKUP(Q:Q,Rates!G$15:L$19,3,0)*(AS64-Y64-Z64-AA64)),4),ROUND(SUM(Rates!$K$8*AS64),4)))</f>
        <v/>
      </c>
      <c r="AR64" s="139" t="str">
        <f t="shared" si="69"/>
        <v/>
      </c>
      <c r="AS64" s="125" t="str">
        <f t="shared" si="70"/>
        <v/>
      </c>
      <c r="AT64" s="121" t="str">
        <f t="shared" si="71"/>
        <v/>
      </c>
      <c r="AU64" s="138" t="str">
        <f>IF(AX64="","",IF(R64="Refreshment Beverage",ROUND((BA64-Y64-Z64-AA64)*VLOOKUP(VALUE(Q64),Rates!G$15:L$19,3,0),4),ROUND(AW64*(VLOOKUP(VALUE(Q64),Rates!G:L,3,0)),4)))</f>
        <v/>
      </c>
      <c r="AV64" s="126" t="str">
        <f t="shared" si="72"/>
        <v/>
      </c>
      <c r="AW64" s="127" t="str">
        <f t="shared" si="73"/>
        <v/>
      </c>
      <c r="AX64" s="123" t="str">
        <f t="shared" si="74"/>
        <v/>
      </c>
      <c r="AY64" s="140" t="str">
        <f>IF(AX64="","",IF(R64="Refreshment Beverage",ROUND(SUM(AX64*Rates!K$19),4),ROUND(SUM(AX64*(Rates!J$8/100)),4)))</f>
        <v/>
      </c>
      <c r="AZ64" s="124" t="str">
        <f t="shared" si="75"/>
        <v/>
      </c>
      <c r="BA64" s="125" t="str">
        <f t="shared" si="76"/>
        <v/>
      </c>
      <c r="BB64" s="115"/>
      <c r="BC64" s="143"/>
      <c r="BD64" s="100"/>
      <c r="BE64" s="100"/>
      <c r="BF64" s="100"/>
      <c r="BG64" s="100"/>
    </row>
    <row r="65" spans="1:59" ht="12.75" customHeight="1" x14ac:dyDescent="0.2">
      <c r="A65" s="144"/>
      <c r="B65" s="141"/>
      <c r="C65" s="141"/>
      <c r="D65" s="142"/>
      <c r="E65" s="142"/>
      <c r="F65" s="142"/>
      <c r="G65" s="142"/>
      <c r="H65" s="142"/>
      <c r="I65" s="129"/>
      <c r="J65" s="130"/>
      <c r="K65" s="131" t="str">
        <f t="shared" si="47"/>
        <v/>
      </c>
      <c r="L65" s="132" t="str">
        <f t="shared" si="48"/>
        <v/>
      </c>
      <c r="M65" s="133" t="str">
        <f t="shared" si="49"/>
        <v/>
      </c>
      <c r="N65" s="134" t="str">
        <f>IFERROR(IF(B:B="","",IF(R65="Beer",SUM(LOOKUP(2,1/(Rates!$B$3:$B$5&lt;=W65)/(Rates!$C$3:$C$5&gt;=W65),Rates!$D$3:$D$5)*(X65/100)*W65),IF(R65="Refreshment Beverage",SUM(LOOKUP(2,1/(Rates!$B$7:$B$11&lt;=W65)/(Rates!$C$7:$C$11&gt;=W65),Rates!$D$7:$D$11)*(X65/100)*W65)))),"")</f>
        <v/>
      </c>
      <c r="O65" s="134" t="str">
        <f t="shared" si="50"/>
        <v/>
      </c>
      <c r="P65" s="116"/>
      <c r="Q65" s="117" t="str">
        <f t="shared" si="51"/>
        <v/>
      </c>
      <c r="R65" s="128" t="str">
        <f t="shared" si="52"/>
        <v/>
      </c>
      <c r="S65" s="135" t="str">
        <f>IF(B65="","",IF(R65="Refreshment Beverage",VLOOKUP(VALUE(Q65),Rates!G$15:L$19,2,0),VLOOKUP(VALUE(Q65),Rates!G$4:L$12,2,0)))</f>
        <v/>
      </c>
      <c r="T65" s="135" t="str">
        <f t="shared" si="53"/>
        <v/>
      </c>
      <c r="U65" s="118" t="str">
        <f t="shared" si="54"/>
        <v/>
      </c>
      <c r="V65" s="135" t="str">
        <f t="shared" si="55"/>
        <v/>
      </c>
      <c r="W65" s="135" t="str">
        <f t="shared" si="56"/>
        <v/>
      </c>
      <c r="X65" s="119" t="str">
        <f t="shared" si="57"/>
        <v/>
      </c>
      <c r="Y65" s="120" t="str">
        <f>IF(B:B="","",IF(R65="Refreshment Beverage",VLOOKUP(Q65,Rates!G$15:L$19,6,0)*W65,VLOOKUP(Q65,Rates!G$4:L$12,6,0)*W65))</f>
        <v/>
      </c>
      <c r="Z65" s="120" t="str">
        <f t="shared" si="58"/>
        <v/>
      </c>
      <c r="AA65" s="120" t="str">
        <f t="shared" si="59"/>
        <v/>
      </c>
      <c r="AB65" s="136" t="str">
        <f>IF(B:B="","",IF(R65="Refreshment Beverage","",IF(AND(R65="Beer",Q65=0),SUM(LOOKUP(2,1/(Rates!$B$15:$B$18&lt;=W65)/(Rates!$C$15:$C$18&gt;=W65),Rates!$D$15:$D$18)*W65),VLOOKUP(VALUE(Q:Q),Rates!A:B,2,0)*W65)))</f>
        <v/>
      </c>
      <c r="AC65" s="136" t="str">
        <f>IF(B:B="","",IF(R65="Refreshment Beverage","",IF(AND(R65="Beer",Q65=0),SUM(LOOKUP(2,1/(Rates!$B$15:$B$18&lt;=W65)/(Rates!$C$15:$C$18&gt;=W65),Rates!$E$15:$E$18)*W65),VLOOKUP(VALUE(Q:Q),Rates!A:C,3,0)*W65)))</f>
        <v/>
      </c>
      <c r="AD65" s="137" t="str">
        <f>IFERROR(IF(B:B="","",IF(R65="Beer","",IF(VALUE(Q65)=0,VLOOKUP(VLOOKUP(B:B,#REF!,16,0),Rates!A:E,2,0),VLOOKUP(VALUE(Q65),Rates!A$31:B$34,2,0)*W65))),0)</f>
        <v/>
      </c>
      <c r="AE65" s="121" t="str">
        <f t="shared" si="60"/>
        <v/>
      </c>
      <c r="AF65" s="138" t="str">
        <f t="shared" si="61"/>
        <v/>
      </c>
      <c r="AG65" s="122" t="str">
        <f t="shared" si="62"/>
        <v/>
      </c>
      <c r="AH65" s="123" t="str">
        <f t="shared" si="63"/>
        <v/>
      </c>
      <c r="AI65" s="139" t="str">
        <f>IF(AE:AE="","",IF(R65="Refreshment Beverage",AK65*(Rates!J$19/100),ROUND(SUM(AH65*(Rates!$J$8/100)),4)))</f>
        <v/>
      </c>
      <c r="AJ65" s="124" t="str">
        <f t="shared" si="64"/>
        <v/>
      </c>
      <c r="AK65" s="125" t="str">
        <f t="shared" si="65"/>
        <v/>
      </c>
      <c r="AL65" s="121" t="str">
        <f t="shared" si="66"/>
        <v/>
      </c>
      <c r="AM65" s="138" t="str">
        <f>IF(AS65="","",IF(R65="Refreshment Beverage",ROUND(AS65*Rates!K$19,4),ROUND(AO65*(VLOOKUP(VALUE(Q65),Rates!G$4:L$12,3,0)),4)))</f>
        <v/>
      </c>
      <c r="AN65" s="126" t="str">
        <f>IF(AS65="","",IF(R65="Refreshment Beverage",AS65*(Rates!J$19/100),MAX(AM65,AB65)))</f>
        <v/>
      </c>
      <c r="AO65" s="127" t="str">
        <f t="shared" si="67"/>
        <v/>
      </c>
      <c r="AP65" s="127" t="str">
        <f t="shared" si="68"/>
        <v/>
      </c>
      <c r="AQ65" s="140" t="str">
        <f>IF(AS65="","",IF(R65="Refreshment Beverage",ROUND(SUM(VLOOKUP(Q:Q,Rates!G$15:L$19,3,0)*(AS65-Y65-Z65-AA65)),4),ROUND(SUM(Rates!$K$8*AS65),4)))</f>
        <v/>
      </c>
      <c r="AR65" s="139" t="str">
        <f t="shared" si="69"/>
        <v/>
      </c>
      <c r="AS65" s="125" t="str">
        <f t="shared" si="70"/>
        <v/>
      </c>
      <c r="AT65" s="121" t="str">
        <f t="shared" si="71"/>
        <v/>
      </c>
      <c r="AU65" s="138" t="str">
        <f>IF(AX65="","",IF(R65="Refreshment Beverage",ROUND((BA65-Y65-Z65-AA65)*VLOOKUP(VALUE(Q65),Rates!G$15:L$19,3,0),4),ROUND(AW65*(VLOOKUP(VALUE(Q65),Rates!G:L,3,0)),4)))</f>
        <v/>
      </c>
      <c r="AV65" s="126" t="str">
        <f t="shared" si="72"/>
        <v/>
      </c>
      <c r="AW65" s="127" t="str">
        <f t="shared" si="73"/>
        <v/>
      </c>
      <c r="AX65" s="123" t="str">
        <f t="shared" si="74"/>
        <v/>
      </c>
      <c r="AY65" s="140" t="str">
        <f>IF(AX65="","",IF(R65="Refreshment Beverage",ROUND(SUM(AX65*Rates!K$19),4),ROUND(SUM(AX65*(Rates!J$8/100)),4)))</f>
        <v/>
      </c>
      <c r="AZ65" s="124" t="str">
        <f t="shared" si="75"/>
        <v/>
      </c>
      <c r="BA65" s="125" t="str">
        <f t="shared" si="76"/>
        <v/>
      </c>
      <c r="BB65" s="115"/>
      <c r="BC65" s="143"/>
      <c r="BD65" s="100"/>
      <c r="BE65" s="100"/>
      <c r="BF65" s="100"/>
      <c r="BG65" s="100"/>
    </row>
    <row r="66" spans="1:59" ht="12.75" customHeight="1" x14ac:dyDescent="0.2">
      <c r="A66" s="144"/>
      <c r="B66" s="141"/>
      <c r="C66" s="141"/>
      <c r="D66" s="142"/>
      <c r="E66" s="142"/>
      <c r="F66" s="142"/>
      <c r="G66" s="142"/>
      <c r="H66" s="142"/>
      <c r="I66" s="129"/>
      <c r="J66" s="130"/>
      <c r="K66" s="131" t="str">
        <f t="shared" si="47"/>
        <v/>
      </c>
      <c r="L66" s="132" t="str">
        <f t="shared" si="48"/>
        <v/>
      </c>
      <c r="M66" s="133" t="str">
        <f t="shared" si="49"/>
        <v/>
      </c>
      <c r="N66" s="134" t="str">
        <f>IFERROR(IF(B:B="","",IF(R66="Beer",SUM(LOOKUP(2,1/(Rates!$B$3:$B$5&lt;=W66)/(Rates!$C$3:$C$5&gt;=W66),Rates!$D$3:$D$5)*(X66/100)*W66),IF(R66="Refreshment Beverage",SUM(LOOKUP(2,1/(Rates!$B$7:$B$11&lt;=W66)/(Rates!$C$7:$C$11&gt;=W66),Rates!$D$7:$D$11)*(X66/100)*W66)))),"")</f>
        <v/>
      </c>
      <c r="O66" s="134" t="str">
        <f t="shared" si="50"/>
        <v/>
      </c>
      <c r="P66" s="116"/>
      <c r="Q66" s="117" t="str">
        <f t="shared" si="51"/>
        <v/>
      </c>
      <c r="R66" s="128" t="str">
        <f t="shared" si="52"/>
        <v/>
      </c>
      <c r="S66" s="135" t="str">
        <f>IF(B66="","",IF(R66="Refreshment Beverage",VLOOKUP(VALUE(Q66),Rates!G$15:L$19,2,0),VLOOKUP(VALUE(Q66),Rates!G$4:L$12,2,0)))</f>
        <v/>
      </c>
      <c r="T66" s="135" t="str">
        <f t="shared" si="53"/>
        <v/>
      </c>
      <c r="U66" s="118" t="str">
        <f t="shared" si="54"/>
        <v/>
      </c>
      <c r="V66" s="135" t="str">
        <f t="shared" si="55"/>
        <v/>
      </c>
      <c r="W66" s="135" t="str">
        <f t="shared" si="56"/>
        <v/>
      </c>
      <c r="X66" s="119" t="str">
        <f t="shared" si="57"/>
        <v/>
      </c>
      <c r="Y66" s="120" t="str">
        <f>IF(B:B="","",IF(R66="Refreshment Beverage",VLOOKUP(Q66,Rates!G$15:L$19,6,0)*W66,VLOOKUP(Q66,Rates!G$4:L$12,6,0)*W66))</f>
        <v/>
      </c>
      <c r="Z66" s="120" t="str">
        <f t="shared" si="58"/>
        <v/>
      </c>
      <c r="AA66" s="120" t="str">
        <f t="shared" si="59"/>
        <v/>
      </c>
      <c r="AB66" s="136" t="str">
        <f>IF(B:B="","",IF(R66="Refreshment Beverage","",IF(AND(R66="Beer",Q66=0),SUM(LOOKUP(2,1/(Rates!$B$15:$B$18&lt;=W66)/(Rates!$C$15:$C$18&gt;=W66),Rates!$D$15:$D$18)*W66),VLOOKUP(VALUE(Q:Q),Rates!A:B,2,0)*W66)))</f>
        <v/>
      </c>
      <c r="AC66" s="136" t="str">
        <f>IF(B:B="","",IF(R66="Refreshment Beverage","",IF(AND(R66="Beer",Q66=0),SUM(LOOKUP(2,1/(Rates!$B$15:$B$18&lt;=W66)/(Rates!$C$15:$C$18&gt;=W66),Rates!$E$15:$E$18)*W66),VLOOKUP(VALUE(Q:Q),Rates!A:C,3,0)*W66)))</f>
        <v/>
      </c>
      <c r="AD66" s="137" t="str">
        <f>IFERROR(IF(B:B="","",IF(R66="Beer","",IF(VALUE(Q66)=0,VLOOKUP(VLOOKUP(B:B,#REF!,16,0),Rates!A:E,2,0),VLOOKUP(VALUE(Q66),Rates!A$31:B$34,2,0)*W66))),0)</f>
        <v/>
      </c>
      <c r="AE66" s="121" t="str">
        <f t="shared" si="60"/>
        <v/>
      </c>
      <c r="AF66" s="138" t="str">
        <f t="shared" si="61"/>
        <v/>
      </c>
      <c r="AG66" s="122" t="str">
        <f t="shared" si="62"/>
        <v/>
      </c>
      <c r="AH66" s="123" t="str">
        <f t="shared" si="63"/>
        <v/>
      </c>
      <c r="AI66" s="139" t="str">
        <f>IF(AE:AE="","",IF(R66="Refreshment Beverage",AK66*(Rates!J$19/100),ROUND(SUM(AH66*(Rates!$J$8/100)),4)))</f>
        <v/>
      </c>
      <c r="AJ66" s="124" t="str">
        <f t="shared" si="64"/>
        <v/>
      </c>
      <c r="AK66" s="125" t="str">
        <f t="shared" si="65"/>
        <v/>
      </c>
      <c r="AL66" s="121" t="str">
        <f t="shared" si="66"/>
        <v/>
      </c>
      <c r="AM66" s="138" t="str">
        <f>IF(AS66="","",IF(R66="Refreshment Beverage",ROUND(AS66*Rates!K$19,4),ROUND(AO66*(VLOOKUP(VALUE(Q66),Rates!G$4:L$12,3,0)),4)))</f>
        <v/>
      </c>
      <c r="AN66" s="126" t="str">
        <f>IF(AS66="","",IF(R66="Refreshment Beverage",AS66*(Rates!J$19/100),MAX(AM66,AB66)))</f>
        <v/>
      </c>
      <c r="AO66" s="127" t="str">
        <f t="shared" si="67"/>
        <v/>
      </c>
      <c r="AP66" s="127" t="str">
        <f t="shared" si="68"/>
        <v/>
      </c>
      <c r="AQ66" s="140" t="str">
        <f>IF(AS66="","",IF(R66="Refreshment Beverage",ROUND(SUM(VLOOKUP(Q:Q,Rates!G$15:L$19,3,0)*(AS66-Y66-Z66-AA66)),4),ROUND(SUM(Rates!$K$8*AS66),4)))</f>
        <v/>
      </c>
      <c r="AR66" s="139" t="str">
        <f t="shared" si="69"/>
        <v/>
      </c>
      <c r="AS66" s="125" t="str">
        <f t="shared" si="70"/>
        <v/>
      </c>
      <c r="AT66" s="121" t="str">
        <f t="shared" si="71"/>
        <v/>
      </c>
      <c r="AU66" s="138" t="str">
        <f>IF(AX66="","",IF(R66="Refreshment Beverage",ROUND((BA66-Y66-Z66-AA66)*VLOOKUP(VALUE(Q66),Rates!G$15:L$19,3,0),4),ROUND(AW66*(VLOOKUP(VALUE(Q66),Rates!G:L,3,0)),4)))</f>
        <v/>
      </c>
      <c r="AV66" s="126" t="str">
        <f t="shared" si="72"/>
        <v/>
      </c>
      <c r="AW66" s="127" t="str">
        <f t="shared" si="73"/>
        <v/>
      </c>
      <c r="AX66" s="123" t="str">
        <f t="shared" si="74"/>
        <v/>
      </c>
      <c r="AY66" s="140" t="str">
        <f>IF(AX66="","",IF(R66="Refreshment Beverage",ROUND(SUM(AX66*Rates!K$19),4),ROUND(SUM(AX66*(Rates!J$8/100)),4)))</f>
        <v/>
      </c>
      <c r="AZ66" s="124" t="str">
        <f t="shared" si="75"/>
        <v/>
      </c>
      <c r="BA66" s="125" t="str">
        <f t="shared" si="76"/>
        <v/>
      </c>
      <c r="BB66" s="115"/>
      <c r="BC66" s="143"/>
      <c r="BD66" s="100"/>
      <c r="BE66" s="100"/>
      <c r="BF66" s="100"/>
      <c r="BG66" s="100"/>
    </row>
    <row r="67" spans="1:59" ht="12.75" customHeight="1" x14ac:dyDescent="0.2">
      <c r="A67" s="144"/>
      <c r="B67" s="141"/>
      <c r="C67" s="141"/>
      <c r="D67" s="142"/>
      <c r="E67" s="142"/>
      <c r="F67" s="142"/>
      <c r="G67" s="142"/>
      <c r="H67" s="142"/>
      <c r="I67" s="129"/>
      <c r="J67" s="130"/>
      <c r="K67" s="131" t="str">
        <f t="shared" si="47"/>
        <v/>
      </c>
      <c r="L67" s="132" t="str">
        <f t="shared" si="48"/>
        <v/>
      </c>
      <c r="M67" s="133" t="str">
        <f t="shared" si="49"/>
        <v/>
      </c>
      <c r="N67" s="134" t="str">
        <f>IFERROR(IF(B:B="","",IF(R67="Beer",SUM(LOOKUP(2,1/(Rates!$B$3:$B$5&lt;=W67)/(Rates!$C$3:$C$5&gt;=W67),Rates!$D$3:$D$5)*(X67/100)*W67),IF(R67="Refreshment Beverage",SUM(LOOKUP(2,1/(Rates!$B$7:$B$11&lt;=W67)/(Rates!$C$7:$C$11&gt;=W67),Rates!$D$7:$D$11)*(X67/100)*W67)))),"")</f>
        <v/>
      </c>
      <c r="O67" s="134" t="str">
        <f t="shared" si="50"/>
        <v/>
      </c>
      <c r="P67" s="116"/>
      <c r="Q67" s="117" t="str">
        <f t="shared" si="51"/>
        <v/>
      </c>
      <c r="R67" s="128" t="str">
        <f t="shared" si="52"/>
        <v/>
      </c>
      <c r="S67" s="135" t="str">
        <f>IF(B67="","",IF(R67="Refreshment Beverage",VLOOKUP(VALUE(Q67),Rates!G$15:L$19,2,0),VLOOKUP(VALUE(Q67),Rates!G$4:L$12,2,0)))</f>
        <v/>
      </c>
      <c r="T67" s="135" t="str">
        <f t="shared" si="53"/>
        <v/>
      </c>
      <c r="U67" s="118" t="str">
        <f t="shared" si="54"/>
        <v/>
      </c>
      <c r="V67" s="135" t="str">
        <f t="shared" si="55"/>
        <v/>
      </c>
      <c r="W67" s="135" t="str">
        <f t="shared" si="56"/>
        <v/>
      </c>
      <c r="X67" s="119" t="str">
        <f t="shared" si="57"/>
        <v/>
      </c>
      <c r="Y67" s="120" t="str">
        <f>IF(B:B="","",IF(R67="Refreshment Beverage",VLOOKUP(Q67,Rates!G$15:L$19,6,0)*W67,VLOOKUP(Q67,Rates!G$4:L$12,6,0)*W67))</f>
        <v/>
      </c>
      <c r="Z67" s="120" t="str">
        <f t="shared" si="58"/>
        <v/>
      </c>
      <c r="AA67" s="120" t="str">
        <f t="shared" si="59"/>
        <v/>
      </c>
      <c r="AB67" s="136" t="str">
        <f>IF(B:B="","",IF(R67="Refreshment Beverage","",IF(AND(R67="Beer",Q67=0),SUM(LOOKUP(2,1/(Rates!$B$15:$B$18&lt;=W67)/(Rates!$C$15:$C$18&gt;=W67),Rates!$D$15:$D$18)*W67),VLOOKUP(VALUE(Q:Q),Rates!A:B,2,0)*W67)))</f>
        <v/>
      </c>
      <c r="AC67" s="136" t="str">
        <f>IF(B:B="","",IF(R67="Refreshment Beverage","",IF(AND(R67="Beer",Q67=0),SUM(LOOKUP(2,1/(Rates!$B$15:$B$18&lt;=W67)/(Rates!$C$15:$C$18&gt;=W67),Rates!$E$15:$E$18)*W67),VLOOKUP(VALUE(Q:Q),Rates!A:C,3,0)*W67)))</f>
        <v/>
      </c>
      <c r="AD67" s="137" t="str">
        <f>IFERROR(IF(B:B="","",IF(R67="Beer","",IF(VALUE(Q67)=0,VLOOKUP(VLOOKUP(B:B,#REF!,16,0),Rates!A:E,2,0),VLOOKUP(VALUE(Q67),Rates!A$31:B$34,2,0)*W67))),0)</f>
        <v/>
      </c>
      <c r="AE67" s="121" t="str">
        <f t="shared" si="60"/>
        <v/>
      </c>
      <c r="AF67" s="138" t="str">
        <f t="shared" si="61"/>
        <v/>
      </c>
      <c r="AG67" s="122" t="str">
        <f t="shared" si="62"/>
        <v/>
      </c>
      <c r="AH67" s="123" t="str">
        <f t="shared" si="63"/>
        <v/>
      </c>
      <c r="AI67" s="139" t="str">
        <f>IF(AE:AE="","",IF(R67="Refreshment Beverage",AK67*(Rates!J$19/100),ROUND(SUM(AH67*(Rates!$J$8/100)),4)))</f>
        <v/>
      </c>
      <c r="AJ67" s="124" t="str">
        <f t="shared" si="64"/>
        <v/>
      </c>
      <c r="AK67" s="125" t="str">
        <f t="shared" si="65"/>
        <v/>
      </c>
      <c r="AL67" s="121" t="str">
        <f t="shared" si="66"/>
        <v/>
      </c>
      <c r="AM67" s="138" t="str">
        <f>IF(AS67="","",IF(R67="Refreshment Beverage",ROUND(AS67*Rates!K$19,4),ROUND(AO67*(VLOOKUP(VALUE(Q67),Rates!G$4:L$12,3,0)),4)))</f>
        <v/>
      </c>
      <c r="AN67" s="126" t="str">
        <f>IF(AS67="","",IF(R67="Refreshment Beverage",AS67*(Rates!J$19/100),MAX(AM67,AB67)))</f>
        <v/>
      </c>
      <c r="AO67" s="127" t="str">
        <f t="shared" si="67"/>
        <v/>
      </c>
      <c r="AP67" s="127" t="str">
        <f t="shared" si="68"/>
        <v/>
      </c>
      <c r="AQ67" s="140" t="str">
        <f>IF(AS67="","",IF(R67="Refreshment Beverage",ROUND(SUM(VLOOKUP(Q:Q,Rates!G$15:L$19,3,0)*(AS67-Y67-Z67-AA67)),4),ROUND(SUM(Rates!$K$8*AS67),4)))</f>
        <v/>
      </c>
      <c r="AR67" s="139" t="str">
        <f t="shared" si="69"/>
        <v/>
      </c>
      <c r="AS67" s="125" t="str">
        <f t="shared" si="70"/>
        <v/>
      </c>
      <c r="AT67" s="121" t="str">
        <f t="shared" si="71"/>
        <v/>
      </c>
      <c r="AU67" s="138" t="str">
        <f>IF(AX67="","",IF(R67="Refreshment Beverage",ROUND((BA67-Y67-Z67-AA67)*VLOOKUP(VALUE(Q67),Rates!G$15:L$19,3,0),4),ROUND(AW67*(VLOOKUP(VALUE(Q67),Rates!G:L,3,0)),4)))</f>
        <v/>
      </c>
      <c r="AV67" s="126" t="str">
        <f t="shared" si="72"/>
        <v/>
      </c>
      <c r="AW67" s="127" t="str">
        <f t="shared" si="73"/>
        <v/>
      </c>
      <c r="AX67" s="123" t="str">
        <f t="shared" si="74"/>
        <v/>
      </c>
      <c r="AY67" s="140" t="str">
        <f>IF(AX67="","",IF(R67="Refreshment Beverage",ROUND(SUM(AX67*Rates!K$19),4),ROUND(SUM(AX67*(Rates!J$8/100)),4)))</f>
        <v/>
      </c>
      <c r="AZ67" s="124" t="str">
        <f t="shared" si="75"/>
        <v/>
      </c>
      <c r="BA67" s="125" t="str">
        <f t="shared" si="76"/>
        <v/>
      </c>
      <c r="BB67" s="115"/>
      <c r="BC67" s="143"/>
      <c r="BD67" s="100"/>
      <c r="BE67" s="100"/>
      <c r="BF67" s="100"/>
      <c r="BG67" s="100"/>
    </row>
    <row r="68" spans="1:59" ht="12.75" customHeight="1" x14ac:dyDescent="0.2">
      <c r="A68" s="144"/>
      <c r="B68" s="141"/>
      <c r="C68" s="141"/>
      <c r="D68" s="142"/>
      <c r="E68" s="142"/>
      <c r="F68" s="142"/>
      <c r="G68" s="142"/>
      <c r="H68" s="142"/>
      <c r="I68" s="129"/>
      <c r="J68" s="130"/>
      <c r="K68" s="131" t="str">
        <f t="shared" si="47"/>
        <v/>
      </c>
      <c r="L68" s="132" t="str">
        <f t="shared" si="48"/>
        <v/>
      </c>
      <c r="M68" s="133" t="str">
        <f t="shared" si="49"/>
        <v/>
      </c>
      <c r="N68" s="134" t="str">
        <f>IFERROR(IF(B:B="","",IF(R68="Beer",SUM(LOOKUP(2,1/(Rates!$B$3:$B$5&lt;=W68)/(Rates!$C$3:$C$5&gt;=W68),Rates!$D$3:$D$5)*(X68/100)*W68),IF(R68="Refreshment Beverage",SUM(LOOKUP(2,1/(Rates!$B$7:$B$11&lt;=W68)/(Rates!$C$7:$C$11&gt;=W68),Rates!$D$7:$D$11)*(X68/100)*W68)))),"")</f>
        <v/>
      </c>
      <c r="O68" s="134" t="str">
        <f t="shared" si="50"/>
        <v/>
      </c>
      <c r="P68" s="116"/>
      <c r="Q68" s="117" t="str">
        <f t="shared" si="51"/>
        <v/>
      </c>
      <c r="R68" s="128" t="str">
        <f t="shared" si="52"/>
        <v/>
      </c>
      <c r="S68" s="135" t="str">
        <f>IF(B68="","",IF(R68="Refreshment Beverage",VLOOKUP(VALUE(Q68),Rates!G$15:L$19,2,0),VLOOKUP(VALUE(Q68),Rates!G$4:L$12,2,0)))</f>
        <v/>
      </c>
      <c r="T68" s="135" t="str">
        <f t="shared" si="53"/>
        <v/>
      </c>
      <c r="U68" s="118" t="str">
        <f t="shared" si="54"/>
        <v/>
      </c>
      <c r="V68" s="135" t="str">
        <f t="shared" si="55"/>
        <v/>
      </c>
      <c r="W68" s="135" t="str">
        <f t="shared" si="56"/>
        <v/>
      </c>
      <c r="X68" s="119" t="str">
        <f t="shared" si="57"/>
        <v/>
      </c>
      <c r="Y68" s="120" t="str">
        <f>IF(B:B="","",IF(R68="Refreshment Beverage",VLOOKUP(Q68,Rates!G$15:L$19,6,0)*W68,VLOOKUP(Q68,Rates!G$4:L$12,6,0)*W68))</f>
        <v/>
      </c>
      <c r="Z68" s="120" t="str">
        <f t="shared" si="58"/>
        <v/>
      </c>
      <c r="AA68" s="120" t="str">
        <f t="shared" si="59"/>
        <v/>
      </c>
      <c r="AB68" s="136" t="str">
        <f>IF(B:B="","",IF(R68="Refreshment Beverage","",IF(AND(R68="Beer",Q68=0),SUM(LOOKUP(2,1/(Rates!$B$15:$B$18&lt;=W68)/(Rates!$C$15:$C$18&gt;=W68),Rates!$D$15:$D$18)*W68),VLOOKUP(VALUE(Q:Q),Rates!A:B,2,0)*W68)))</f>
        <v/>
      </c>
      <c r="AC68" s="136" t="str">
        <f>IF(B:B="","",IF(R68="Refreshment Beverage","",IF(AND(R68="Beer",Q68=0),SUM(LOOKUP(2,1/(Rates!$B$15:$B$18&lt;=W68)/(Rates!$C$15:$C$18&gt;=W68),Rates!$E$15:$E$18)*W68),VLOOKUP(VALUE(Q:Q),Rates!A:C,3,0)*W68)))</f>
        <v/>
      </c>
      <c r="AD68" s="137" t="str">
        <f>IFERROR(IF(B:B="","",IF(R68="Beer","",IF(VALUE(Q68)=0,VLOOKUP(VLOOKUP(B:B,#REF!,16,0),Rates!A:E,2,0),VLOOKUP(VALUE(Q68),Rates!A$31:B$34,2,0)*W68))),0)</f>
        <v/>
      </c>
      <c r="AE68" s="121" t="str">
        <f t="shared" si="60"/>
        <v/>
      </c>
      <c r="AF68" s="138" t="str">
        <f t="shared" si="61"/>
        <v/>
      </c>
      <c r="AG68" s="122" t="str">
        <f t="shared" si="62"/>
        <v/>
      </c>
      <c r="AH68" s="123" t="str">
        <f t="shared" si="63"/>
        <v/>
      </c>
      <c r="AI68" s="139" t="str">
        <f>IF(AE:AE="","",IF(R68="Refreshment Beverage",AK68*(Rates!J$19/100),ROUND(SUM(AH68*(Rates!$J$8/100)),4)))</f>
        <v/>
      </c>
      <c r="AJ68" s="124" t="str">
        <f t="shared" si="64"/>
        <v/>
      </c>
      <c r="AK68" s="125" t="str">
        <f t="shared" si="65"/>
        <v/>
      </c>
      <c r="AL68" s="121" t="str">
        <f t="shared" si="66"/>
        <v/>
      </c>
      <c r="AM68" s="138" t="str">
        <f>IF(AS68="","",IF(R68="Refreshment Beverage",ROUND(AS68*Rates!K$19,4),ROUND(AO68*(VLOOKUP(VALUE(Q68),Rates!G$4:L$12,3,0)),4)))</f>
        <v/>
      </c>
      <c r="AN68" s="126" t="str">
        <f>IF(AS68="","",IF(R68="Refreshment Beverage",AS68*(Rates!J$19/100),MAX(AM68,AB68)))</f>
        <v/>
      </c>
      <c r="AO68" s="127" t="str">
        <f t="shared" si="67"/>
        <v/>
      </c>
      <c r="AP68" s="127" t="str">
        <f t="shared" si="68"/>
        <v/>
      </c>
      <c r="AQ68" s="140" t="str">
        <f>IF(AS68="","",IF(R68="Refreshment Beverage",ROUND(SUM(VLOOKUP(Q:Q,Rates!G$15:L$19,3,0)*(AS68-Y68-Z68-AA68)),4),ROUND(SUM(Rates!$K$8*AS68),4)))</f>
        <v/>
      </c>
      <c r="AR68" s="139" t="str">
        <f t="shared" si="69"/>
        <v/>
      </c>
      <c r="AS68" s="125" t="str">
        <f t="shared" si="70"/>
        <v/>
      </c>
      <c r="AT68" s="121" t="str">
        <f t="shared" si="71"/>
        <v/>
      </c>
      <c r="AU68" s="138" t="str">
        <f>IF(AX68="","",IF(R68="Refreshment Beverage",ROUND((BA68-Y68-Z68-AA68)*VLOOKUP(VALUE(Q68),Rates!G$15:L$19,3,0),4),ROUND(AW68*(VLOOKUP(VALUE(Q68),Rates!G:L,3,0)),4)))</f>
        <v/>
      </c>
      <c r="AV68" s="126" t="str">
        <f t="shared" si="72"/>
        <v/>
      </c>
      <c r="AW68" s="127" t="str">
        <f t="shared" si="73"/>
        <v/>
      </c>
      <c r="AX68" s="123" t="str">
        <f t="shared" si="74"/>
        <v/>
      </c>
      <c r="AY68" s="140" t="str">
        <f>IF(AX68="","",IF(R68="Refreshment Beverage",ROUND(SUM(AX68*Rates!K$19),4),ROUND(SUM(AX68*(Rates!J$8/100)),4)))</f>
        <v/>
      </c>
      <c r="AZ68" s="124" t="str">
        <f t="shared" si="75"/>
        <v/>
      </c>
      <c r="BA68" s="125" t="str">
        <f t="shared" si="76"/>
        <v/>
      </c>
      <c r="BB68" s="115"/>
      <c r="BC68" s="143"/>
      <c r="BD68" s="100"/>
      <c r="BE68" s="100"/>
      <c r="BF68" s="100"/>
      <c r="BG68" s="100"/>
    </row>
    <row r="69" spans="1:59" ht="12.75" customHeight="1" x14ac:dyDescent="0.2">
      <c r="A69" s="144"/>
      <c r="B69" s="141"/>
      <c r="C69" s="141"/>
      <c r="D69" s="142"/>
      <c r="E69" s="142"/>
      <c r="F69" s="142"/>
      <c r="G69" s="142"/>
      <c r="H69" s="142"/>
      <c r="I69" s="129"/>
      <c r="J69" s="130"/>
      <c r="K69" s="131" t="str">
        <f t="shared" si="47"/>
        <v/>
      </c>
      <c r="L69" s="132" t="str">
        <f t="shared" si="48"/>
        <v/>
      </c>
      <c r="M69" s="133" t="str">
        <f t="shared" si="49"/>
        <v/>
      </c>
      <c r="N69" s="134" t="str">
        <f>IFERROR(IF(B:B="","",IF(R69="Beer",SUM(LOOKUP(2,1/(Rates!$B$3:$B$5&lt;=W69)/(Rates!$C$3:$C$5&gt;=W69),Rates!$D$3:$D$5)*(X69/100)*W69),IF(R69="Refreshment Beverage",SUM(LOOKUP(2,1/(Rates!$B$7:$B$11&lt;=W69)/(Rates!$C$7:$C$11&gt;=W69),Rates!$D$7:$D$11)*(X69/100)*W69)))),"")</f>
        <v/>
      </c>
      <c r="O69" s="134" t="str">
        <f t="shared" si="50"/>
        <v/>
      </c>
      <c r="P69" s="116"/>
      <c r="Q69" s="117" t="str">
        <f t="shared" si="51"/>
        <v/>
      </c>
      <c r="R69" s="128" t="str">
        <f t="shared" si="52"/>
        <v/>
      </c>
      <c r="S69" s="135" t="str">
        <f>IF(B69="","",IF(R69="Refreshment Beverage",VLOOKUP(VALUE(Q69),Rates!G$15:L$19,2,0),VLOOKUP(VALUE(Q69),Rates!G$4:L$12,2,0)))</f>
        <v/>
      </c>
      <c r="T69" s="135" t="str">
        <f t="shared" si="53"/>
        <v/>
      </c>
      <c r="U69" s="118" t="str">
        <f t="shared" si="54"/>
        <v/>
      </c>
      <c r="V69" s="135" t="str">
        <f t="shared" si="55"/>
        <v/>
      </c>
      <c r="W69" s="135" t="str">
        <f t="shared" si="56"/>
        <v/>
      </c>
      <c r="X69" s="119" t="str">
        <f t="shared" si="57"/>
        <v/>
      </c>
      <c r="Y69" s="120" t="str">
        <f>IF(B:B="","",IF(R69="Refreshment Beverage",VLOOKUP(Q69,Rates!G$15:L$19,6,0)*W69,VLOOKUP(Q69,Rates!G$4:L$12,6,0)*W69))</f>
        <v/>
      </c>
      <c r="Z69" s="120" t="str">
        <f t="shared" si="58"/>
        <v/>
      </c>
      <c r="AA69" s="120" t="str">
        <f t="shared" si="59"/>
        <v/>
      </c>
      <c r="AB69" s="136" t="str">
        <f>IF(B:B="","",IF(R69="Refreshment Beverage","",IF(AND(R69="Beer",Q69=0),SUM(LOOKUP(2,1/(Rates!$B$15:$B$18&lt;=W69)/(Rates!$C$15:$C$18&gt;=W69),Rates!$D$15:$D$18)*W69),VLOOKUP(VALUE(Q:Q),Rates!A:B,2,0)*W69)))</f>
        <v/>
      </c>
      <c r="AC69" s="136" t="str">
        <f>IF(B:B="","",IF(R69="Refreshment Beverage","",IF(AND(R69="Beer",Q69=0),SUM(LOOKUP(2,1/(Rates!$B$15:$B$18&lt;=W69)/(Rates!$C$15:$C$18&gt;=W69),Rates!$E$15:$E$18)*W69),VLOOKUP(VALUE(Q:Q),Rates!A:C,3,0)*W69)))</f>
        <v/>
      </c>
      <c r="AD69" s="137" t="str">
        <f>IFERROR(IF(B:B="","",IF(R69="Beer","",IF(VALUE(Q69)=0,VLOOKUP(VLOOKUP(B:B,#REF!,16,0),Rates!A:E,2,0),VLOOKUP(VALUE(Q69),Rates!A$31:B$34,2,0)*W69))),0)</f>
        <v/>
      </c>
      <c r="AE69" s="121" t="str">
        <f t="shared" si="60"/>
        <v/>
      </c>
      <c r="AF69" s="138" t="str">
        <f t="shared" si="61"/>
        <v/>
      </c>
      <c r="AG69" s="122" t="str">
        <f t="shared" si="62"/>
        <v/>
      </c>
      <c r="AH69" s="123" t="str">
        <f t="shared" si="63"/>
        <v/>
      </c>
      <c r="AI69" s="139" t="str">
        <f>IF(AE:AE="","",IF(R69="Refreshment Beverage",AK69*(Rates!J$19/100),ROUND(SUM(AH69*(Rates!$J$8/100)),4)))</f>
        <v/>
      </c>
      <c r="AJ69" s="124" t="str">
        <f t="shared" si="64"/>
        <v/>
      </c>
      <c r="AK69" s="125" t="str">
        <f t="shared" si="65"/>
        <v/>
      </c>
      <c r="AL69" s="121" t="str">
        <f t="shared" si="66"/>
        <v/>
      </c>
      <c r="AM69" s="138" t="str">
        <f>IF(AS69="","",IF(R69="Refreshment Beverage",ROUND(AS69*Rates!K$19,4),ROUND(AO69*(VLOOKUP(VALUE(Q69),Rates!G$4:L$12,3,0)),4)))</f>
        <v/>
      </c>
      <c r="AN69" s="126" t="str">
        <f>IF(AS69="","",IF(R69="Refreshment Beverage",AS69*(Rates!J$19/100),MAX(AM69,AB69)))</f>
        <v/>
      </c>
      <c r="AO69" s="127" t="str">
        <f t="shared" si="67"/>
        <v/>
      </c>
      <c r="AP69" s="127" t="str">
        <f t="shared" si="68"/>
        <v/>
      </c>
      <c r="AQ69" s="140" t="str">
        <f>IF(AS69="","",IF(R69="Refreshment Beverage",ROUND(SUM(VLOOKUP(Q:Q,Rates!G$15:L$19,3,0)*(AS69-Y69-Z69-AA69)),4),ROUND(SUM(Rates!$K$8*AS69),4)))</f>
        <v/>
      </c>
      <c r="AR69" s="139" t="str">
        <f t="shared" si="69"/>
        <v/>
      </c>
      <c r="AS69" s="125" t="str">
        <f t="shared" si="70"/>
        <v/>
      </c>
      <c r="AT69" s="121" t="str">
        <f t="shared" si="71"/>
        <v/>
      </c>
      <c r="AU69" s="138" t="str">
        <f>IF(AX69="","",IF(R69="Refreshment Beverage",ROUND((BA69-Y69-Z69-AA69)*VLOOKUP(VALUE(Q69),Rates!G$15:L$19,3,0),4),ROUND(AW69*(VLOOKUP(VALUE(Q69),Rates!G:L,3,0)),4)))</f>
        <v/>
      </c>
      <c r="AV69" s="126" t="str">
        <f t="shared" si="72"/>
        <v/>
      </c>
      <c r="AW69" s="127" t="str">
        <f t="shared" si="73"/>
        <v/>
      </c>
      <c r="AX69" s="123" t="str">
        <f t="shared" si="74"/>
        <v/>
      </c>
      <c r="AY69" s="140" t="str">
        <f>IF(AX69="","",IF(R69="Refreshment Beverage",ROUND(SUM(AX69*Rates!K$19),4),ROUND(SUM(AX69*(Rates!J$8/100)),4)))</f>
        <v/>
      </c>
      <c r="AZ69" s="124" t="str">
        <f t="shared" si="75"/>
        <v/>
      </c>
      <c r="BA69" s="125" t="str">
        <f t="shared" si="76"/>
        <v/>
      </c>
      <c r="BB69" s="115"/>
      <c r="BC69" s="143"/>
      <c r="BD69" s="100"/>
      <c r="BE69" s="100"/>
      <c r="BF69" s="100"/>
      <c r="BG69" s="100"/>
    </row>
    <row r="70" spans="1:59" ht="12.75" customHeight="1" x14ac:dyDescent="0.2">
      <c r="A70" s="144"/>
      <c r="B70" s="141"/>
      <c r="C70" s="141"/>
      <c r="D70" s="142"/>
      <c r="E70" s="142"/>
      <c r="F70" s="142"/>
      <c r="G70" s="142"/>
      <c r="H70" s="142"/>
      <c r="I70" s="129"/>
      <c r="J70" s="130"/>
      <c r="K70" s="131" t="str">
        <f t="shared" si="47"/>
        <v/>
      </c>
      <c r="L70" s="132" t="str">
        <f t="shared" si="48"/>
        <v/>
      </c>
      <c r="M70" s="133" t="str">
        <f t="shared" si="49"/>
        <v/>
      </c>
      <c r="N70" s="134" t="str">
        <f>IFERROR(IF(B:B="","",IF(R70="Beer",SUM(LOOKUP(2,1/(Rates!$B$3:$B$5&lt;=W70)/(Rates!$C$3:$C$5&gt;=W70),Rates!$D$3:$D$5)*(X70/100)*W70),IF(R70="Refreshment Beverage",SUM(LOOKUP(2,1/(Rates!$B$7:$B$11&lt;=W70)/(Rates!$C$7:$C$11&gt;=W70),Rates!$D$7:$D$11)*(X70/100)*W70)))),"")</f>
        <v/>
      </c>
      <c r="O70" s="134" t="str">
        <f t="shared" si="50"/>
        <v/>
      </c>
      <c r="P70" s="116"/>
      <c r="Q70" s="117" t="str">
        <f t="shared" si="51"/>
        <v/>
      </c>
      <c r="R70" s="128" t="str">
        <f t="shared" si="52"/>
        <v/>
      </c>
      <c r="S70" s="135" t="str">
        <f>IF(B70="","",IF(R70="Refreshment Beverage",VLOOKUP(VALUE(Q70),Rates!G$15:L$19,2,0),VLOOKUP(VALUE(Q70),Rates!G$4:L$12,2,0)))</f>
        <v/>
      </c>
      <c r="T70" s="135" t="str">
        <f t="shared" si="53"/>
        <v/>
      </c>
      <c r="U70" s="118" t="str">
        <f t="shared" si="54"/>
        <v/>
      </c>
      <c r="V70" s="135" t="str">
        <f t="shared" si="55"/>
        <v/>
      </c>
      <c r="W70" s="135" t="str">
        <f t="shared" si="56"/>
        <v/>
      </c>
      <c r="X70" s="119" t="str">
        <f t="shared" si="57"/>
        <v/>
      </c>
      <c r="Y70" s="120" t="str">
        <f>IF(B:B="","",IF(R70="Refreshment Beverage",VLOOKUP(Q70,Rates!G$15:L$19,6,0)*W70,VLOOKUP(Q70,Rates!G$4:L$12,6,0)*W70))</f>
        <v/>
      </c>
      <c r="Z70" s="120" t="str">
        <f t="shared" si="58"/>
        <v/>
      </c>
      <c r="AA70" s="120" t="str">
        <f t="shared" si="59"/>
        <v/>
      </c>
      <c r="AB70" s="136" t="str">
        <f>IF(B:B="","",IF(R70="Refreshment Beverage","",IF(AND(R70="Beer",Q70=0),SUM(LOOKUP(2,1/(Rates!$B$15:$B$18&lt;=W70)/(Rates!$C$15:$C$18&gt;=W70),Rates!$D$15:$D$18)*W70),VLOOKUP(VALUE(Q:Q),Rates!A:B,2,0)*W70)))</f>
        <v/>
      </c>
      <c r="AC70" s="136" t="str">
        <f>IF(B:B="","",IF(R70="Refreshment Beverage","",IF(AND(R70="Beer",Q70=0),SUM(LOOKUP(2,1/(Rates!$B$15:$B$18&lt;=W70)/(Rates!$C$15:$C$18&gt;=W70),Rates!$E$15:$E$18)*W70),VLOOKUP(VALUE(Q:Q),Rates!A:C,3,0)*W70)))</f>
        <v/>
      </c>
      <c r="AD70" s="137" t="str">
        <f>IFERROR(IF(B:B="","",IF(R70="Beer","",IF(VALUE(Q70)=0,VLOOKUP(VLOOKUP(B:B,#REF!,16,0),Rates!A:E,2,0),VLOOKUP(VALUE(Q70),Rates!A$31:B$34,2,0)*W70))),0)</f>
        <v/>
      </c>
      <c r="AE70" s="121" t="str">
        <f t="shared" si="60"/>
        <v/>
      </c>
      <c r="AF70" s="138" t="str">
        <f t="shared" si="61"/>
        <v/>
      </c>
      <c r="AG70" s="122" t="str">
        <f t="shared" si="62"/>
        <v/>
      </c>
      <c r="AH70" s="123" t="str">
        <f t="shared" si="63"/>
        <v/>
      </c>
      <c r="AI70" s="139" t="str">
        <f>IF(AE:AE="","",IF(R70="Refreshment Beverage",AK70*(Rates!J$19/100),ROUND(SUM(AH70*(Rates!$J$8/100)),4)))</f>
        <v/>
      </c>
      <c r="AJ70" s="124" t="str">
        <f t="shared" si="64"/>
        <v/>
      </c>
      <c r="AK70" s="125" t="str">
        <f t="shared" si="65"/>
        <v/>
      </c>
      <c r="AL70" s="121" t="str">
        <f t="shared" si="66"/>
        <v/>
      </c>
      <c r="AM70" s="138" t="str">
        <f>IF(AS70="","",IF(R70="Refreshment Beverage",ROUND(AS70*Rates!K$19,4),ROUND(AO70*(VLOOKUP(VALUE(Q70),Rates!G$4:L$12,3,0)),4)))</f>
        <v/>
      </c>
      <c r="AN70" s="126" t="str">
        <f>IF(AS70="","",IF(R70="Refreshment Beverage",AS70*(Rates!J$19/100),MAX(AM70,AB70)))</f>
        <v/>
      </c>
      <c r="AO70" s="127" t="str">
        <f t="shared" si="67"/>
        <v/>
      </c>
      <c r="AP70" s="127" t="str">
        <f t="shared" si="68"/>
        <v/>
      </c>
      <c r="AQ70" s="140" t="str">
        <f>IF(AS70="","",IF(R70="Refreshment Beverage",ROUND(SUM(VLOOKUP(Q:Q,Rates!G$15:L$19,3,0)*(AS70-Y70-Z70-AA70)),4),ROUND(SUM(Rates!$K$8*AS70),4)))</f>
        <v/>
      </c>
      <c r="AR70" s="139" t="str">
        <f t="shared" si="69"/>
        <v/>
      </c>
      <c r="AS70" s="125" t="str">
        <f t="shared" si="70"/>
        <v/>
      </c>
      <c r="AT70" s="121" t="str">
        <f t="shared" si="71"/>
        <v/>
      </c>
      <c r="AU70" s="138" t="str">
        <f>IF(AX70="","",IF(R70="Refreshment Beverage",ROUND((BA70-Y70-Z70-AA70)*VLOOKUP(VALUE(Q70),Rates!G$15:L$19,3,0),4),ROUND(AW70*(VLOOKUP(VALUE(Q70),Rates!G:L,3,0)),4)))</f>
        <v/>
      </c>
      <c r="AV70" s="126" t="str">
        <f t="shared" si="72"/>
        <v/>
      </c>
      <c r="AW70" s="127" t="str">
        <f t="shared" si="73"/>
        <v/>
      </c>
      <c r="AX70" s="123" t="str">
        <f t="shared" si="74"/>
        <v/>
      </c>
      <c r="AY70" s="140" t="str">
        <f>IF(AX70="","",IF(R70="Refreshment Beverage",ROUND(SUM(AX70*Rates!K$19),4),ROUND(SUM(AX70*(Rates!J$8/100)),4)))</f>
        <v/>
      </c>
      <c r="AZ70" s="124" t="str">
        <f t="shared" si="75"/>
        <v/>
      </c>
      <c r="BA70" s="125" t="str">
        <f t="shared" si="76"/>
        <v/>
      </c>
      <c r="BB70" s="115"/>
      <c r="BC70" s="143"/>
      <c r="BD70" s="100"/>
      <c r="BE70" s="100"/>
      <c r="BF70" s="100"/>
      <c r="BG70" s="100"/>
    </row>
    <row r="71" spans="1:59" ht="12.75" customHeight="1" x14ac:dyDescent="0.2">
      <c r="A71" s="144"/>
      <c r="B71" s="141"/>
      <c r="C71" s="141"/>
      <c r="D71" s="142"/>
      <c r="E71" s="142"/>
      <c r="F71" s="142"/>
      <c r="G71" s="142"/>
      <c r="H71" s="142"/>
      <c r="I71" s="129"/>
      <c r="J71" s="130"/>
      <c r="K71" s="131" t="str">
        <f t="shared" si="47"/>
        <v/>
      </c>
      <c r="L71" s="132" t="str">
        <f t="shared" si="48"/>
        <v/>
      </c>
      <c r="M71" s="133" t="str">
        <f t="shared" si="49"/>
        <v/>
      </c>
      <c r="N71" s="134" t="str">
        <f>IFERROR(IF(B:B="","",IF(R71="Beer",SUM(LOOKUP(2,1/(Rates!$B$3:$B$5&lt;=W71)/(Rates!$C$3:$C$5&gt;=W71),Rates!$D$3:$D$5)*(X71/100)*W71),IF(R71="Refreshment Beverage",SUM(LOOKUP(2,1/(Rates!$B$7:$B$11&lt;=W71)/(Rates!$C$7:$C$11&gt;=W71),Rates!$D$7:$D$11)*(X71/100)*W71)))),"")</f>
        <v/>
      </c>
      <c r="O71" s="134" t="str">
        <f t="shared" si="50"/>
        <v/>
      </c>
      <c r="P71" s="116"/>
      <c r="Q71" s="117" t="str">
        <f t="shared" si="51"/>
        <v/>
      </c>
      <c r="R71" s="128" t="str">
        <f t="shared" si="52"/>
        <v/>
      </c>
      <c r="S71" s="135" t="str">
        <f>IF(B71="","",IF(R71="Refreshment Beverage",VLOOKUP(VALUE(Q71),Rates!G$15:L$19,2,0),VLOOKUP(VALUE(Q71),Rates!G$4:L$12,2,0)))</f>
        <v/>
      </c>
      <c r="T71" s="135" t="str">
        <f t="shared" si="53"/>
        <v/>
      </c>
      <c r="U71" s="118" t="str">
        <f t="shared" si="54"/>
        <v/>
      </c>
      <c r="V71" s="135" t="str">
        <f t="shared" si="55"/>
        <v/>
      </c>
      <c r="W71" s="135" t="str">
        <f t="shared" si="56"/>
        <v/>
      </c>
      <c r="X71" s="119" t="str">
        <f t="shared" si="57"/>
        <v/>
      </c>
      <c r="Y71" s="120" t="str">
        <f>IF(B:B="","",IF(R71="Refreshment Beverage",VLOOKUP(Q71,Rates!G$15:L$19,6,0)*W71,VLOOKUP(Q71,Rates!G$4:L$12,6,0)*W71))</f>
        <v/>
      </c>
      <c r="Z71" s="120" t="str">
        <f t="shared" si="58"/>
        <v/>
      </c>
      <c r="AA71" s="120" t="str">
        <f t="shared" si="59"/>
        <v/>
      </c>
      <c r="AB71" s="136" t="str">
        <f>IF(B:B="","",IF(R71="Refreshment Beverage","",IF(AND(R71="Beer",Q71=0),SUM(LOOKUP(2,1/(Rates!$B$15:$B$18&lt;=W71)/(Rates!$C$15:$C$18&gt;=W71),Rates!$D$15:$D$18)*W71),VLOOKUP(VALUE(Q:Q),Rates!A:B,2,0)*W71)))</f>
        <v/>
      </c>
      <c r="AC71" s="136" t="str">
        <f>IF(B:B="","",IF(R71="Refreshment Beverage","",IF(AND(R71="Beer",Q71=0),SUM(LOOKUP(2,1/(Rates!$B$15:$B$18&lt;=W71)/(Rates!$C$15:$C$18&gt;=W71),Rates!$E$15:$E$18)*W71),VLOOKUP(VALUE(Q:Q),Rates!A:C,3,0)*W71)))</f>
        <v/>
      </c>
      <c r="AD71" s="137" t="str">
        <f>IFERROR(IF(B:B="","",IF(R71="Beer","",IF(VALUE(Q71)=0,VLOOKUP(VLOOKUP(B:B,#REF!,16,0),Rates!A:E,2,0),VLOOKUP(VALUE(Q71),Rates!A$31:B$34,2,0)*W71))),0)</f>
        <v/>
      </c>
      <c r="AE71" s="121" t="str">
        <f t="shared" si="60"/>
        <v/>
      </c>
      <c r="AF71" s="138" t="str">
        <f t="shared" si="61"/>
        <v/>
      </c>
      <c r="AG71" s="122" t="str">
        <f t="shared" si="62"/>
        <v/>
      </c>
      <c r="AH71" s="123" t="str">
        <f t="shared" si="63"/>
        <v/>
      </c>
      <c r="AI71" s="139" t="str">
        <f>IF(AE:AE="","",IF(R71="Refreshment Beverage",AK71*(Rates!J$19/100),ROUND(SUM(AH71*(Rates!$J$8/100)),4)))</f>
        <v/>
      </c>
      <c r="AJ71" s="124" t="str">
        <f t="shared" si="64"/>
        <v/>
      </c>
      <c r="AK71" s="125" t="str">
        <f t="shared" si="65"/>
        <v/>
      </c>
      <c r="AL71" s="121" t="str">
        <f t="shared" si="66"/>
        <v/>
      </c>
      <c r="AM71" s="138" t="str">
        <f>IF(AS71="","",IF(R71="Refreshment Beverage",ROUND(AS71*Rates!K$19,4),ROUND(AO71*(VLOOKUP(VALUE(Q71),Rates!G$4:L$12,3,0)),4)))</f>
        <v/>
      </c>
      <c r="AN71" s="126" t="str">
        <f>IF(AS71="","",IF(R71="Refreshment Beverage",AS71*(Rates!J$19/100),MAX(AM71,AB71)))</f>
        <v/>
      </c>
      <c r="AO71" s="127" t="str">
        <f t="shared" si="67"/>
        <v/>
      </c>
      <c r="AP71" s="127" t="str">
        <f t="shared" si="68"/>
        <v/>
      </c>
      <c r="AQ71" s="140" t="str">
        <f>IF(AS71="","",IF(R71="Refreshment Beverage",ROUND(SUM(VLOOKUP(Q:Q,Rates!G$15:L$19,3,0)*(AS71-Y71-Z71-AA71)),4),ROUND(SUM(Rates!$K$8*AS71),4)))</f>
        <v/>
      </c>
      <c r="AR71" s="139" t="str">
        <f t="shared" si="69"/>
        <v/>
      </c>
      <c r="AS71" s="125" t="str">
        <f t="shared" si="70"/>
        <v/>
      </c>
      <c r="AT71" s="121" t="str">
        <f t="shared" si="71"/>
        <v/>
      </c>
      <c r="AU71" s="138" t="str">
        <f>IF(AX71="","",IF(R71="Refreshment Beverage",ROUND((BA71-Y71-Z71-AA71)*VLOOKUP(VALUE(Q71),Rates!G$15:L$19,3,0),4),ROUND(AW71*(VLOOKUP(VALUE(Q71),Rates!G:L,3,0)),4)))</f>
        <v/>
      </c>
      <c r="AV71" s="126" t="str">
        <f t="shared" si="72"/>
        <v/>
      </c>
      <c r="AW71" s="127" t="str">
        <f t="shared" si="73"/>
        <v/>
      </c>
      <c r="AX71" s="123" t="str">
        <f t="shared" si="74"/>
        <v/>
      </c>
      <c r="AY71" s="140" t="str">
        <f>IF(AX71="","",IF(R71="Refreshment Beverage",ROUND(SUM(AX71*Rates!K$19),4),ROUND(SUM(AX71*(Rates!J$8/100)),4)))</f>
        <v/>
      </c>
      <c r="AZ71" s="124" t="str">
        <f t="shared" si="75"/>
        <v/>
      </c>
      <c r="BA71" s="125" t="str">
        <f t="shared" si="76"/>
        <v/>
      </c>
      <c r="BB71" s="115"/>
      <c r="BC71" s="143"/>
      <c r="BD71" s="100"/>
      <c r="BE71" s="100"/>
      <c r="BF71" s="100"/>
      <c r="BG71" s="100"/>
    </row>
    <row r="72" spans="1:59" ht="12.75" customHeight="1" x14ac:dyDescent="0.2">
      <c r="A72" s="144"/>
      <c r="B72" s="141"/>
      <c r="C72" s="141"/>
      <c r="D72" s="142"/>
      <c r="E72" s="142"/>
      <c r="F72" s="142"/>
      <c r="G72" s="142"/>
      <c r="H72" s="142"/>
      <c r="I72" s="129"/>
      <c r="J72" s="130"/>
      <c r="K72" s="131" t="str">
        <f t="shared" si="47"/>
        <v/>
      </c>
      <c r="L72" s="132" t="str">
        <f t="shared" si="48"/>
        <v/>
      </c>
      <c r="M72" s="133" t="str">
        <f t="shared" si="49"/>
        <v/>
      </c>
      <c r="N72" s="134" t="str">
        <f>IFERROR(IF(B:B="","",IF(R72="Beer",SUM(LOOKUP(2,1/(Rates!$B$3:$B$5&lt;=W72)/(Rates!$C$3:$C$5&gt;=W72),Rates!$D$3:$D$5)*(X72/100)*W72),IF(R72="Refreshment Beverage",SUM(LOOKUP(2,1/(Rates!$B$7:$B$11&lt;=W72)/(Rates!$C$7:$C$11&gt;=W72),Rates!$D$7:$D$11)*(X72/100)*W72)))),"")</f>
        <v/>
      </c>
      <c r="O72" s="134" t="str">
        <f t="shared" si="50"/>
        <v/>
      </c>
      <c r="P72" s="116"/>
      <c r="Q72" s="117" t="str">
        <f t="shared" si="51"/>
        <v/>
      </c>
      <c r="R72" s="128" t="str">
        <f t="shared" si="52"/>
        <v/>
      </c>
      <c r="S72" s="135" t="str">
        <f>IF(B72="","",IF(R72="Refreshment Beverage",VLOOKUP(VALUE(Q72),Rates!G$15:L$19,2,0),VLOOKUP(VALUE(Q72),Rates!G$4:L$12,2,0)))</f>
        <v/>
      </c>
      <c r="T72" s="135" t="str">
        <f t="shared" si="53"/>
        <v/>
      </c>
      <c r="U72" s="118" t="str">
        <f t="shared" si="54"/>
        <v/>
      </c>
      <c r="V72" s="135" t="str">
        <f t="shared" si="55"/>
        <v/>
      </c>
      <c r="W72" s="135" t="str">
        <f t="shared" si="56"/>
        <v/>
      </c>
      <c r="X72" s="119" t="str">
        <f t="shared" si="57"/>
        <v/>
      </c>
      <c r="Y72" s="120" t="str">
        <f>IF(B:B="","",IF(R72="Refreshment Beverage",VLOOKUP(Q72,Rates!G$15:L$19,6,0)*W72,VLOOKUP(Q72,Rates!G$4:L$12,6,0)*W72))</f>
        <v/>
      </c>
      <c r="Z72" s="120" t="str">
        <f t="shared" si="58"/>
        <v/>
      </c>
      <c r="AA72" s="120" t="str">
        <f t="shared" si="59"/>
        <v/>
      </c>
      <c r="AB72" s="136" t="str">
        <f>IF(B:B="","",IF(R72="Refreshment Beverage","",IF(AND(R72="Beer",Q72=0),SUM(LOOKUP(2,1/(Rates!$B$15:$B$18&lt;=W72)/(Rates!$C$15:$C$18&gt;=W72),Rates!$D$15:$D$18)*W72),VLOOKUP(VALUE(Q:Q),Rates!A:B,2,0)*W72)))</f>
        <v/>
      </c>
      <c r="AC72" s="136" t="str">
        <f>IF(B:B="","",IF(R72="Refreshment Beverage","",IF(AND(R72="Beer",Q72=0),SUM(LOOKUP(2,1/(Rates!$B$15:$B$18&lt;=W72)/(Rates!$C$15:$C$18&gt;=W72),Rates!$E$15:$E$18)*W72),VLOOKUP(VALUE(Q:Q),Rates!A:C,3,0)*W72)))</f>
        <v/>
      </c>
      <c r="AD72" s="137" t="str">
        <f>IFERROR(IF(B:B="","",IF(R72="Beer","",IF(VALUE(Q72)=0,VLOOKUP(VLOOKUP(B:B,#REF!,16,0),Rates!A:E,2,0),VLOOKUP(VALUE(Q72),Rates!A$31:B$34,2,0)*W72))),0)</f>
        <v/>
      </c>
      <c r="AE72" s="121" t="str">
        <f t="shared" si="60"/>
        <v/>
      </c>
      <c r="AF72" s="138" t="str">
        <f t="shared" si="61"/>
        <v/>
      </c>
      <c r="AG72" s="122" t="str">
        <f t="shared" si="62"/>
        <v/>
      </c>
      <c r="AH72" s="123" t="str">
        <f t="shared" si="63"/>
        <v/>
      </c>
      <c r="AI72" s="139" t="str">
        <f>IF(AE:AE="","",IF(R72="Refreshment Beverage",AK72*(Rates!J$19/100),ROUND(SUM(AH72*(Rates!$J$8/100)),4)))</f>
        <v/>
      </c>
      <c r="AJ72" s="124" t="str">
        <f t="shared" si="64"/>
        <v/>
      </c>
      <c r="AK72" s="125" t="str">
        <f t="shared" si="65"/>
        <v/>
      </c>
      <c r="AL72" s="121" t="str">
        <f t="shared" si="66"/>
        <v/>
      </c>
      <c r="AM72" s="138" t="str">
        <f>IF(AS72="","",IF(R72="Refreshment Beverage",ROUND(AS72*Rates!K$19,4),ROUND(AO72*(VLOOKUP(VALUE(Q72),Rates!G$4:L$12,3,0)),4)))</f>
        <v/>
      </c>
      <c r="AN72" s="126" t="str">
        <f>IF(AS72="","",IF(R72="Refreshment Beverage",AS72*(Rates!J$19/100),MAX(AM72,AB72)))</f>
        <v/>
      </c>
      <c r="AO72" s="127" t="str">
        <f t="shared" si="67"/>
        <v/>
      </c>
      <c r="AP72" s="127" t="str">
        <f t="shared" si="68"/>
        <v/>
      </c>
      <c r="AQ72" s="140" t="str">
        <f>IF(AS72="","",IF(R72="Refreshment Beverage",ROUND(SUM(VLOOKUP(Q:Q,Rates!G$15:L$19,3,0)*(AS72-Y72-Z72-AA72)),4),ROUND(SUM(Rates!$K$8*AS72),4)))</f>
        <v/>
      </c>
      <c r="AR72" s="139" t="str">
        <f t="shared" si="69"/>
        <v/>
      </c>
      <c r="AS72" s="125" t="str">
        <f t="shared" si="70"/>
        <v/>
      </c>
      <c r="AT72" s="121" t="str">
        <f t="shared" si="71"/>
        <v/>
      </c>
      <c r="AU72" s="138" t="str">
        <f>IF(AX72="","",IF(R72="Refreshment Beverage",ROUND((BA72-Y72-Z72-AA72)*VLOOKUP(VALUE(Q72),Rates!G$15:L$19,3,0),4),ROUND(AW72*(VLOOKUP(VALUE(Q72),Rates!G:L,3,0)),4)))</f>
        <v/>
      </c>
      <c r="AV72" s="126" t="str">
        <f t="shared" si="72"/>
        <v/>
      </c>
      <c r="AW72" s="127" t="str">
        <f t="shared" si="73"/>
        <v/>
      </c>
      <c r="AX72" s="123" t="str">
        <f t="shared" si="74"/>
        <v/>
      </c>
      <c r="AY72" s="140" t="str">
        <f>IF(AX72="","",IF(R72="Refreshment Beverage",ROUND(SUM(AX72*Rates!K$19),4),ROUND(SUM(AX72*(Rates!J$8/100)),4)))</f>
        <v/>
      </c>
      <c r="AZ72" s="124" t="str">
        <f t="shared" si="75"/>
        <v/>
      </c>
      <c r="BA72" s="125" t="str">
        <f t="shared" si="76"/>
        <v/>
      </c>
      <c r="BB72" s="115"/>
      <c r="BC72" s="143"/>
      <c r="BD72" s="100"/>
      <c r="BE72" s="100"/>
      <c r="BF72" s="100"/>
      <c r="BG72" s="100"/>
    </row>
    <row r="73" spans="1:59" ht="12.75" customHeight="1" x14ac:dyDescent="0.2">
      <c r="A73" s="144"/>
      <c r="B73" s="141"/>
      <c r="C73" s="141"/>
      <c r="D73" s="142"/>
      <c r="E73" s="142"/>
      <c r="F73" s="142"/>
      <c r="G73" s="142"/>
      <c r="H73" s="142"/>
      <c r="I73" s="129"/>
      <c r="J73" s="130"/>
      <c r="K73" s="131" t="str">
        <f t="shared" si="47"/>
        <v/>
      </c>
      <c r="L73" s="132" t="str">
        <f t="shared" si="48"/>
        <v/>
      </c>
      <c r="M73" s="133" t="str">
        <f t="shared" si="49"/>
        <v/>
      </c>
      <c r="N73" s="134" t="str">
        <f>IFERROR(IF(B:B="","",IF(R73="Beer",SUM(LOOKUP(2,1/(Rates!$B$3:$B$5&lt;=W73)/(Rates!$C$3:$C$5&gt;=W73),Rates!$D$3:$D$5)*(X73/100)*W73),IF(R73="Refreshment Beverage",SUM(LOOKUP(2,1/(Rates!$B$7:$B$11&lt;=W73)/(Rates!$C$7:$C$11&gt;=W73),Rates!$D$7:$D$11)*(X73/100)*W73)))),"")</f>
        <v/>
      </c>
      <c r="O73" s="134" t="str">
        <f t="shared" si="50"/>
        <v/>
      </c>
      <c r="P73" s="116"/>
      <c r="Q73" s="117" t="str">
        <f t="shared" si="51"/>
        <v/>
      </c>
      <c r="R73" s="128" t="str">
        <f t="shared" si="52"/>
        <v/>
      </c>
      <c r="S73" s="135" t="str">
        <f>IF(B73="","",IF(R73="Refreshment Beverage",VLOOKUP(VALUE(Q73),Rates!G$15:L$19,2,0),VLOOKUP(VALUE(Q73),Rates!G$4:L$12,2,0)))</f>
        <v/>
      </c>
      <c r="T73" s="135" t="str">
        <f t="shared" si="53"/>
        <v/>
      </c>
      <c r="U73" s="118" t="str">
        <f t="shared" si="54"/>
        <v/>
      </c>
      <c r="V73" s="135" t="str">
        <f t="shared" si="55"/>
        <v/>
      </c>
      <c r="W73" s="135" t="str">
        <f t="shared" si="56"/>
        <v/>
      </c>
      <c r="X73" s="119" t="str">
        <f t="shared" si="57"/>
        <v/>
      </c>
      <c r="Y73" s="120" t="str">
        <f>IF(B:B="","",IF(R73="Refreshment Beverage",VLOOKUP(Q73,Rates!G$15:L$19,6,0)*W73,VLOOKUP(Q73,Rates!G$4:L$12,6,0)*W73))</f>
        <v/>
      </c>
      <c r="Z73" s="120" t="str">
        <f t="shared" si="58"/>
        <v/>
      </c>
      <c r="AA73" s="120" t="str">
        <f t="shared" si="59"/>
        <v/>
      </c>
      <c r="AB73" s="136" t="str">
        <f>IF(B:B="","",IF(R73="Refreshment Beverage","",IF(AND(R73="Beer",Q73=0),SUM(LOOKUP(2,1/(Rates!$B$15:$B$18&lt;=W73)/(Rates!$C$15:$C$18&gt;=W73),Rates!$D$15:$D$18)*W73),VLOOKUP(VALUE(Q:Q),Rates!A:B,2,0)*W73)))</f>
        <v/>
      </c>
      <c r="AC73" s="136" t="str">
        <f>IF(B:B="","",IF(R73="Refreshment Beverage","",IF(AND(R73="Beer",Q73=0),SUM(LOOKUP(2,1/(Rates!$B$15:$B$18&lt;=W73)/(Rates!$C$15:$C$18&gt;=W73),Rates!$E$15:$E$18)*W73),VLOOKUP(VALUE(Q:Q),Rates!A:C,3,0)*W73)))</f>
        <v/>
      </c>
      <c r="AD73" s="137" t="str">
        <f>IFERROR(IF(B:B="","",IF(R73="Beer","",IF(VALUE(Q73)=0,VLOOKUP(VLOOKUP(B:B,#REF!,16,0),Rates!A:E,2,0),VLOOKUP(VALUE(Q73),Rates!A$31:B$34,2,0)*W73))),0)</f>
        <v/>
      </c>
      <c r="AE73" s="121" t="str">
        <f t="shared" si="60"/>
        <v/>
      </c>
      <c r="AF73" s="138" t="str">
        <f t="shared" si="61"/>
        <v/>
      </c>
      <c r="AG73" s="122" t="str">
        <f t="shared" si="62"/>
        <v/>
      </c>
      <c r="AH73" s="123" t="str">
        <f t="shared" si="63"/>
        <v/>
      </c>
      <c r="AI73" s="139" t="str">
        <f>IF(AE:AE="","",IF(R73="Refreshment Beverage",AK73*(Rates!J$19/100),ROUND(SUM(AH73*(Rates!$J$8/100)),4)))</f>
        <v/>
      </c>
      <c r="AJ73" s="124" t="str">
        <f t="shared" si="64"/>
        <v/>
      </c>
      <c r="AK73" s="125" t="str">
        <f t="shared" si="65"/>
        <v/>
      </c>
      <c r="AL73" s="121" t="str">
        <f t="shared" si="66"/>
        <v/>
      </c>
      <c r="AM73" s="138" t="str">
        <f>IF(AS73="","",IF(R73="Refreshment Beverage",ROUND(AS73*Rates!K$19,4),ROUND(AO73*(VLOOKUP(VALUE(Q73),Rates!G$4:L$12,3,0)),4)))</f>
        <v/>
      </c>
      <c r="AN73" s="126" t="str">
        <f>IF(AS73="","",IF(R73="Refreshment Beverage",AS73*(Rates!J$19/100),MAX(AM73,AB73)))</f>
        <v/>
      </c>
      <c r="AO73" s="127" t="str">
        <f t="shared" si="67"/>
        <v/>
      </c>
      <c r="AP73" s="127" t="str">
        <f t="shared" si="68"/>
        <v/>
      </c>
      <c r="AQ73" s="140" t="str">
        <f>IF(AS73="","",IF(R73="Refreshment Beverage",ROUND(SUM(VLOOKUP(Q:Q,Rates!G$15:L$19,3,0)*(AS73-Y73-Z73-AA73)),4),ROUND(SUM(Rates!$K$8*AS73),4)))</f>
        <v/>
      </c>
      <c r="AR73" s="139" t="str">
        <f t="shared" si="69"/>
        <v/>
      </c>
      <c r="AS73" s="125" t="str">
        <f t="shared" si="70"/>
        <v/>
      </c>
      <c r="AT73" s="121" t="str">
        <f t="shared" si="71"/>
        <v/>
      </c>
      <c r="AU73" s="138" t="str">
        <f>IF(AX73="","",IF(R73="Refreshment Beverage",ROUND((BA73-Y73-Z73-AA73)*VLOOKUP(VALUE(Q73),Rates!G$15:L$19,3,0),4),ROUND(AW73*(VLOOKUP(VALUE(Q73),Rates!G:L,3,0)),4)))</f>
        <v/>
      </c>
      <c r="AV73" s="126" t="str">
        <f t="shared" si="72"/>
        <v/>
      </c>
      <c r="AW73" s="127" t="str">
        <f t="shared" si="73"/>
        <v/>
      </c>
      <c r="AX73" s="123" t="str">
        <f t="shared" si="74"/>
        <v/>
      </c>
      <c r="AY73" s="140" t="str">
        <f>IF(AX73="","",IF(R73="Refreshment Beverage",ROUND(SUM(AX73*Rates!K$19),4),ROUND(SUM(AX73*(Rates!J$8/100)),4)))</f>
        <v/>
      </c>
      <c r="AZ73" s="124" t="str">
        <f t="shared" si="75"/>
        <v/>
      </c>
      <c r="BA73" s="125" t="str">
        <f t="shared" si="76"/>
        <v/>
      </c>
      <c r="BB73" s="115"/>
      <c r="BC73" s="143"/>
      <c r="BD73" s="100"/>
      <c r="BE73" s="100"/>
      <c r="BF73" s="100"/>
      <c r="BG73" s="100"/>
    </row>
    <row r="74" spans="1:59" ht="12.75" customHeight="1" x14ac:dyDescent="0.2">
      <c r="A74" s="144"/>
      <c r="B74" s="141"/>
      <c r="C74" s="141"/>
      <c r="D74" s="142"/>
      <c r="E74" s="142"/>
      <c r="F74" s="142"/>
      <c r="G74" s="142"/>
      <c r="H74" s="142"/>
      <c r="I74" s="129"/>
      <c r="J74" s="130"/>
      <c r="K74" s="131" t="str">
        <f t="shared" si="47"/>
        <v/>
      </c>
      <c r="L74" s="132" t="str">
        <f t="shared" si="48"/>
        <v/>
      </c>
      <c r="M74" s="133" t="str">
        <f t="shared" si="49"/>
        <v/>
      </c>
      <c r="N74" s="134" t="str">
        <f>IFERROR(IF(B:B="","",IF(R74="Beer",SUM(LOOKUP(2,1/(Rates!$B$3:$B$5&lt;=W74)/(Rates!$C$3:$C$5&gt;=W74),Rates!$D$3:$D$5)*(X74/100)*W74),IF(R74="Refreshment Beverage",SUM(LOOKUP(2,1/(Rates!$B$7:$B$11&lt;=W74)/(Rates!$C$7:$C$11&gt;=W74),Rates!$D$7:$D$11)*(X74/100)*W74)))),"")</f>
        <v/>
      </c>
      <c r="O74" s="134" t="str">
        <f t="shared" si="50"/>
        <v/>
      </c>
      <c r="P74" s="116"/>
      <c r="Q74" s="117" t="str">
        <f t="shared" si="51"/>
        <v/>
      </c>
      <c r="R74" s="128" t="str">
        <f t="shared" si="52"/>
        <v/>
      </c>
      <c r="S74" s="135" t="str">
        <f>IF(B74="","",IF(R74="Refreshment Beverage",VLOOKUP(VALUE(Q74),Rates!G$15:L$19,2,0),VLOOKUP(VALUE(Q74),Rates!G$4:L$12,2,0)))</f>
        <v/>
      </c>
      <c r="T74" s="135" t="str">
        <f t="shared" si="53"/>
        <v/>
      </c>
      <c r="U74" s="118" t="str">
        <f t="shared" si="54"/>
        <v/>
      </c>
      <c r="V74" s="135" t="str">
        <f t="shared" si="55"/>
        <v/>
      </c>
      <c r="W74" s="135" t="str">
        <f t="shared" si="56"/>
        <v/>
      </c>
      <c r="X74" s="119" t="str">
        <f t="shared" si="57"/>
        <v/>
      </c>
      <c r="Y74" s="120" t="str">
        <f>IF(B:B="","",IF(R74="Refreshment Beverage",VLOOKUP(Q74,Rates!G$15:L$19,6,0)*W74,VLOOKUP(Q74,Rates!G$4:L$12,6,0)*W74))</f>
        <v/>
      </c>
      <c r="Z74" s="120" t="str">
        <f t="shared" si="58"/>
        <v/>
      </c>
      <c r="AA74" s="120" t="str">
        <f t="shared" si="59"/>
        <v/>
      </c>
      <c r="AB74" s="136" t="str">
        <f>IF(B:B="","",IF(R74="Refreshment Beverage","",IF(AND(R74="Beer",Q74=0),SUM(LOOKUP(2,1/(Rates!$B$15:$B$18&lt;=W74)/(Rates!$C$15:$C$18&gt;=W74),Rates!$D$15:$D$18)*W74),VLOOKUP(VALUE(Q:Q),Rates!A:B,2,0)*W74)))</f>
        <v/>
      </c>
      <c r="AC74" s="136" t="str">
        <f>IF(B:B="","",IF(R74="Refreshment Beverage","",IF(AND(R74="Beer",Q74=0),SUM(LOOKUP(2,1/(Rates!$B$15:$B$18&lt;=W74)/(Rates!$C$15:$C$18&gt;=W74),Rates!$E$15:$E$18)*W74),VLOOKUP(VALUE(Q:Q),Rates!A:C,3,0)*W74)))</f>
        <v/>
      </c>
      <c r="AD74" s="137" t="str">
        <f>IFERROR(IF(B:B="","",IF(R74="Beer","",IF(VALUE(Q74)=0,VLOOKUP(VLOOKUP(B:B,#REF!,16,0),Rates!A:E,2,0),VLOOKUP(VALUE(Q74),Rates!A$31:B$34,2,0)*W74))),0)</f>
        <v/>
      </c>
      <c r="AE74" s="121" t="str">
        <f t="shared" si="60"/>
        <v/>
      </c>
      <c r="AF74" s="138" t="str">
        <f t="shared" si="61"/>
        <v/>
      </c>
      <c r="AG74" s="122" t="str">
        <f t="shared" si="62"/>
        <v/>
      </c>
      <c r="AH74" s="123" t="str">
        <f t="shared" si="63"/>
        <v/>
      </c>
      <c r="AI74" s="139" t="str">
        <f>IF(AE:AE="","",IF(R74="Refreshment Beverage",AK74*(Rates!J$19/100),ROUND(SUM(AH74*(Rates!$J$8/100)),4)))</f>
        <v/>
      </c>
      <c r="AJ74" s="124" t="str">
        <f t="shared" si="64"/>
        <v/>
      </c>
      <c r="AK74" s="125" t="str">
        <f t="shared" si="65"/>
        <v/>
      </c>
      <c r="AL74" s="121" t="str">
        <f t="shared" si="66"/>
        <v/>
      </c>
      <c r="AM74" s="138" t="str">
        <f>IF(AS74="","",IF(R74="Refreshment Beverage",ROUND(AS74*Rates!K$19,4),ROUND(AO74*(VLOOKUP(VALUE(Q74),Rates!G$4:L$12,3,0)),4)))</f>
        <v/>
      </c>
      <c r="AN74" s="126" t="str">
        <f>IF(AS74="","",IF(R74="Refreshment Beverage",AS74*(Rates!J$19/100),MAX(AM74,AB74)))</f>
        <v/>
      </c>
      <c r="AO74" s="127" t="str">
        <f t="shared" si="67"/>
        <v/>
      </c>
      <c r="AP74" s="127" t="str">
        <f t="shared" si="68"/>
        <v/>
      </c>
      <c r="AQ74" s="140" t="str">
        <f>IF(AS74="","",IF(R74="Refreshment Beverage",ROUND(SUM(VLOOKUP(Q:Q,Rates!G$15:L$19,3,0)*(AS74-Y74-Z74-AA74)),4),ROUND(SUM(Rates!$K$8*AS74),4)))</f>
        <v/>
      </c>
      <c r="AR74" s="139" t="str">
        <f t="shared" si="69"/>
        <v/>
      </c>
      <c r="AS74" s="125" t="str">
        <f t="shared" si="70"/>
        <v/>
      </c>
      <c r="AT74" s="121" t="str">
        <f t="shared" si="71"/>
        <v/>
      </c>
      <c r="AU74" s="138" t="str">
        <f>IF(AX74="","",IF(R74="Refreshment Beverage",ROUND((BA74-Y74-Z74-AA74)*VLOOKUP(VALUE(Q74),Rates!G$15:L$19,3,0),4),ROUND(AW74*(VLOOKUP(VALUE(Q74),Rates!G:L,3,0)),4)))</f>
        <v/>
      </c>
      <c r="AV74" s="126" t="str">
        <f t="shared" si="72"/>
        <v/>
      </c>
      <c r="AW74" s="127" t="str">
        <f t="shared" si="73"/>
        <v/>
      </c>
      <c r="AX74" s="123" t="str">
        <f t="shared" si="74"/>
        <v/>
      </c>
      <c r="AY74" s="140" t="str">
        <f>IF(AX74="","",IF(R74="Refreshment Beverage",ROUND(SUM(AX74*Rates!K$19),4),ROUND(SUM(AX74*(Rates!J$8/100)),4)))</f>
        <v/>
      </c>
      <c r="AZ74" s="124" t="str">
        <f t="shared" si="75"/>
        <v/>
      </c>
      <c r="BA74" s="125" t="str">
        <f t="shared" si="76"/>
        <v/>
      </c>
      <c r="BB74" s="115"/>
      <c r="BC74" s="143"/>
      <c r="BD74" s="100"/>
      <c r="BE74" s="100"/>
      <c r="BF74" s="100"/>
      <c r="BG74" s="100"/>
    </row>
    <row r="75" spans="1:59" ht="12.75" customHeight="1" x14ac:dyDescent="0.2">
      <c r="A75" s="144"/>
      <c r="B75" s="141"/>
      <c r="C75" s="141"/>
      <c r="D75" s="142"/>
      <c r="E75" s="142"/>
      <c r="F75" s="142"/>
      <c r="G75" s="142"/>
      <c r="H75" s="142"/>
      <c r="I75" s="129"/>
      <c r="J75" s="130"/>
      <c r="K75" s="131" t="str">
        <f t="shared" si="47"/>
        <v/>
      </c>
      <c r="L75" s="132" t="str">
        <f t="shared" si="48"/>
        <v/>
      </c>
      <c r="M75" s="133" t="str">
        <f t="shared" si="49"/>
        <v/>
      </c>
      <c r="N75" s="134" t="str">
        <f>IFERROR(IF(B:B="","",IF(R75="Beer",SUM(LOOKUP(2,1/(Rates!$B$3:$B$5&lt;=W75)/(Rates!$C$3:$C$5&gt;=W75),Rates!$D$3:$D$5)*(X75/100)*W75),IF(R75="Refreshment Beverage",SUM(LOOKUP(2,1/(Rates!$B$7:$B$11&lt;=W75)/(Rates!$C$7:$C$11&gt;=W75),Rates!$D$7:$D$11)*(X75/100)*W75)))),"")</f>
        <v/>
      </c>
      <c r="O75" s="134" t="str">
        <f t="shared" si="50"/>
        <v/>
      </c>
      <c r="P75" s="116"/>
      <c r="Q75" s="117" t="str">
        <f t="shared" si="51"/>
        <v/>
      </c>
      <c r="R75" s="128" t="str">
        <f t="shared" si="52"/>
        <v/>
      </c>
      <c r="S75" s="135" t="str">
        <f>IF(B75="","",IF(R75="Refreshment Beverage",VLOOKUP(VALUE(Q75),Rates!G$15:L$19,2,0),VLOOKUP(VALUE(Q75),Rates!G$4:L$12,2,0)))</f>
        <v/>
      </c>
      <c r="T75" s="135" t="str">
        <f t="shared" si="53"/>
        <v/>
      </c>
      <c r="U75" s="118" t="str">
        <f t="shared" si="54"/>
        <v/>
      </c>
      <c r="V75" s="135" t="str">
        <f t="shared" si="55"/>
        <v/>
      </c>
      <c r="W75" s="135" t="str">
        <f t="shared" si="56"/>
        <v/>
      </c>
      <c r="X75" s="119" t="str">
        <f t="shared" si="57"/>
        <v/>
      </c>
      <c r="Y75" s="120" t="str">
        <f>IF(B:B="","",IF(R75="Refreshment Beverage",VLOOKUP(Q75,Rates!G$15:L$19,6,0)*W75,VLOOKUP(Q75,Rates!G$4:L$12,6,0)*W75))</f>
        <v/>
      </c>
      <c r="Z75" s="120" t="str">
        <f t="shared" si="58"/>
        <v/>
      </c>
      <c r="AA75" s="120" t="str">
        <f t="shared" si="59"/>
        <v/>
      </c>
      <c r="AB75" s="136" t="str">
        <f>IF(B:B="","",IF(R75="Refreshment Beverage","",IF(AND(R75="Beer",Q75=0),SUM(LOOKUP(2,1/(Rates!$B$15:$B$18&lt;=W75)/(Rates!$C$15:$C$18&gt;=W75),Rates!$D$15:$D$18)*W75),VLOOKUP(VALUE(Q:Q),Rates!A:B,2,0)*W75)))</f>
        <v/>
      </c>
      <c r="AC75" s="136" t="str">
        <f>IF(B:B="","",IF(R75="Refreshment Beverage","",IF(AND(R75="Beer",Q75=0),SUM(LOOKUP(2,1/(Rates!$B$15:$B$18&lt;=W75)/(Rates!$C$15:$C$18&gt;=W75),Rates!$E$15:$E$18)*W75),VLOOKUP(VALUE(Q:Q),Rates!A:C,3,0)*W75)))</f>
        <v/>
      </c>
      <c r="AD75" s="137" t="str">
        <f>IFERROR(IF(B:B="","",IF(R75="Beer","",IF(VALUE(Q75)=0,VLOOKUP(VLOOKUP(B:B,#REF!,16,0),Rates!A:E,2,0),VLOOKUP(VALUE(Q75),Rates!A$31:B$34,2,0)*W75))),0)</f>
        <v/>
      </c>
      <c r="AE75" s="121" t="str">
        <f t="shared" si="60"/>
        <v/>
      </c>
      <c r="AF75" s="138" t="str">
        <f t="shared" si="61"/>
        <v/>
      </c>
      <c r="AG75" s="122" t="str">
        <f t="shared" si="62"/>
        <v/>
      </c>
      <c r="AH75" s="123" t="str">
        <f t="shared" si="63"/>
        <v/>
      </c>
      <c r="AI75" s="139" t="str">
        <f>IF(AE:AE="","",IF(R75="Refreshment Beverage",AK75*(Rates!J$19/100),ROUND(SUM(AH75*(Rates!$J$8/100)),4)))</f>
        <v/>
      </c>
      <c r="AJ75" s="124" t="str">
        <f t="shared" si="64"/>
        <v/>
      </c>
      <c r="AK75" s="125" t="str">
        <f t="shared" si="65"/>
        <v/>
      </c>
      <c r="AL75" s="121" t="str">
        <f t="shared" si="66"/>
        <v/>
      </c>
      <c r="AM75" s="138" t="str">
        <f>IF(AS75="","",IF(R75="Refreshment Beverage",ROUND(AS75*Rates!K$19,4),ROUND(AO75*(VLOOKUP(VALUE(Q75),Rates!G$4:L$12,3,0)),4)))</f>
        <v/>
      </c>
      <c r="AN75" s="126" t="str">
        <f>IF(AS75="","",IF(R75="Refreshment Beverage",AS75*(Rates!J$19/100),MAX(AM75,AB75)))</f>
        <v/>
      </c>
      <c r="AO75" s="127" t="str">
        <f t="shared" si="67"/>
        <v/>
      </c>
      <c r="AP75" s="127" t="str">
        <f t="shared" si="68"/>
        <v/>
      </c>
      <c r="AQ75" s="140" t="str">
        <f>IF(AS75="","",IF(R75="Refreshment Beverage",ROUND(SUM(VLOOKUP(Q:Q,Rates!G$15:L$19,3,0)*(AS75-Y75-Z75-AA75)),4),ROUND(SUM(Rates!$K$8*AS75),4)))</f>
        <v/>
      </c>
      <c r="AR75" s="139" t="str">
        <f t="shared" si="69"/>
        <v/>
      </c>
      <c r="AS75" s="125" t="str">
        <f t="shared" si="70"/>
        <v/>
      </c>
      <c r="AT75" s="121" t="str">
        <f t="shared" si="71"/>
        <v/>
      </c>
      <c r="AU75" s="138" t="str">
        <f>IF(AX75="","",IF(R75="Refreshment Beverage",ROUND((BA75-Y75-Z75-AA75)*VLOOKUP(VALUE(Q75),Rates!G$15:L$19,3,0),4),ROUND(AW75*(VLOOKUP(VALUE(Q75),Rates!G:L,3,0)),4)))</f>
        <v/>
      </c>
      <c r="AV75" s="126" t="str">
        <f t="shared" si="72"/>
        <v/>
      </c>
      <c r="AW75" s="127" t="str">
        <f t="shared" si="73"/>
        <v/>
      </c>
      <c r="AX75" s="123" t="str">
        <f t="shared" si="74"/>
        <v/>
      </c>
      <c r="AY75" s="140" t="str">
        <f>IF(AX75="","",IF(R75="Refreshment Beverage",ROUND(SUM(AX75*Rates!K$19),4),ROUND(SUM(AX75*(Rates!J$8/100)),4)))</f>
        <v/>
      </c>
      <c r="AZ75" s="124" t="str">
        <f t="shared" si="75"/>
        <v/>
      </c>
      <c r="BA75" s="125" t="str">
        <f t="shared" si="76"/>
        <v/>
      </c>
      <c r="BB75" s="115"/>
      <c r="BC75" s="143"/>
      <c r="BD75" s="100"/>
      <c r="BE75" s="100"/>
      <c r="BF75" s="100"/>
      <c r="BG75" s="100"/>
    </row>
    <row r="76" spans="1:59" ht="12.75" customHeight="1" x14ac:dyDescent="0.2">
      <c r="A76" s="144"/>
      <c r="B76" s="141"/>
      <c r="C76" s="141"/>
      <c r="D76" s="142"/>
      <c r="E76" s="142"/>
      <c r="F76" s="142"/>
      <c r="G76" s="142"/>
      <c r="H76" s="142"/>
      <c r="I76" s="129"/>
      <c r="J76" s="130"/>
      <c r="K76" s="131" t="str">
        <f t="shared" si="47"/>
        <v/>
      </c>
      <c r="L76" s="132" t="str">
        <f t="shared" si="48"/>
        <v/>
      </c>
      <c r="M76" s="133" t="str">
        <f t="shared" si="49"/>
        <v/>
      </c>
      <c r="N76" s="134" t="str">
        <f>IFERROR(IF(B:B="","",IF(R76="Beer",SUM(LOOKUP(2,1/(Rates!$B$3:$B$5&lt;=W76)/(Rates!$C$3:$C$5&gt;=W76),Rates!$D$3:$D$5)*(X76/100)*W76),IF(R76="Refreshment Beverage",SUM(LOOKUP(2,1/(Rates!$B$7:$B$11&lt;=W76)/(Rates!$C$7:$C$11&gt;=W76),Rates!$D$7:$D$11)*(X76/100)*W76)))),"")</f>
        <v/>
      </c>
      <c r="O76" s="134" t="str">
        <f t="shared" si="50"/>
        <v/>
      </c>
      <c r="P76" s="116"/>
      <c r="Q76" s="117" t="str">
        <f t="shared" si="51"/>
        <v/>
      </c>
      <c r="R76" s="128" t="str">
        <f t="shared" si="52"/>
        <v/>
      </c>
      <c r="S76" s="135" t="str">
        <f>IF(B76="","",IF(R76="Refreshment Beverage",VLOOKUP(VALUE(Q76),Rates!G$15:L$19,2,0),VLOOKUP(VALUE(Q76),Rates!G$4:L$12,2,0)))</f>
        <v/>
      </c>
      <c r="T76" s="135" t="str">
        <f t="shared" si="53"/>
        <v/>
      </c>
      <c r="U76" s="118" t="str">
        <f t="shared" si="54"/>
        <v/>
      </c>
      <c r="V76" s="135" t="str">
        <f t="shared" si="55"/>
        <v/>
      </c>
      <c r="W76" s="135" t="str">
        <f t="shared" si="56"/>
        <v/>
      </c>
      <c r="X76" s="119" t="str">
        <f t="shared" si="57"/>
        <v/>
      </c>
      <c r="Y76" s="120" t="str">
        <f>IF(B:B="","",IF(R76="Refreshment Beverage",VLOOKUP(Q76,Rates!G$15:L$19,6,0)*W76,VLOOKUP(Q76,Rates!G$4:L$12,6,0)*W76))</f>
        <v/>
      </c>
      <c r="Z76" s="120" t="str">
        <f t="shared" si="58"/>
        <v/>
      </c>
      <c r="AA76" s="120" t="str">
        <f t="shared" si="59"/>
        <v/>
      </c>
      <c r="AB76" s="136" t="str">
        <f>IF(B:B="","",IF(R76="Refreshment Beverage","",IF(AND(R76="Beer",Q76=0),SUM(LOOKUP(2,1/(Rates!$B$15:$B$18&lt;=W76)/(Rates!$C$15:$C$18&gt;=W76),Rates!$D$15:$D$18)*W76),VLOOKUP(VALUE(Q:Q),Rates!A:B,2,0)*W76)))</f>
        <v/>
      </c>
      <c r="AC76" s="136" t="str">
        <f>IF(B:B="","",IF(R76="Refreshment Beverage","",IF(AND(R76="Beer",Q76=0),SUM(LOOKUP(2,1/(Rates!$B$15:$B$18&lt;=W76)/(Rates!$C$15:$C$18&gt;=W76),Rates!$E$15:$E$18)*W76),VLOOKUP(VALUE(Q:Q),Rates!A:C,3,0)*W76)))</f>
        <v/>
      </c>
      <c r="AD76" s="137" t="str">
        <f>IFERROR(IF(B:B="","",IF(R76="Beer","",IF(VALUE(Q76)=0,VLOOKUP(VLOOKUP(B:B,#REF!,16,0),Rates!A:E,2,0),VLOOKUP(VALUE(Q76),Rates!A$31:B$34,2,0)*W76))),0)</f>
        <v/>
      </c>
      <c r="AE76" s="121" t="str">
        <f t="shared" si="60"/>
        <v/>
      </c>
      <c r="AF76" s="138" t="str">
        <f t="shared" si="61"/>
        <v/>
      </c>
      <c r="AG76" s="122" t="str">
        <f t="shared" si="62"/>
        <v/>
      </c>
      <c r="AH76" s="123" t="str">
        <f t="shared" si="63"/>
        <v/>
      </c>
      <c r="AI76" s="139" t="str">
        <f>IF(AE:AE="","",IF(R76="Refreshment Beverage",AK76*(Rates!J$19/100),ROUND(SUM(AH76*(Rates!$J$8/100)),4)))</f>
        <v/>
      </c>
      <c r="AJ76" s="124" t="str">
        <f t="shared" si="64"/>
        <v/>
      </c>
      <c r="AK76" s="125" t="str">
        <f t="shared" si="65"/>
        <v/>
      </c>
      <c r="AL76" s="121" t="str">
        <f t="shared" si="66"/>
        <v/>
      </c>
      <c r="AM76" s="138" t="str">
        <f>IF(AS76="","",IF(R76="Refreshment Beverage",ROUND(AS76*Rates!K$19,4),ROUND(AO76*(VLOOKUP(VALUE(Q76),Rates!G$4:L$12,3,0)),4)))</f>
        <v/>
      </c>
      <c r="AN76" s="126" t="str">
        <f>IF(AS76="","",IF(R76="Refreshment Beverage",AS76*(Rates!J$19/100),MAX(AM76,AB76)))</f>
        <v/>
      </c>
      <c r="AO76" s="127" t="str">
        <f t="shared" si="67"/>
        <v/>
      </c>
      <c r="AP76" s="127" t="str">
        <f t="shared" si="68"/>
        <v/>
      </c>
      <c r="AQ76" s="140" t="str">
        <f>IF(AS76="","",IF(R76="Refreshment Beverage",ROUND(SUM(VLOOKUP(Q:Q,Rates!G$15:L$19,3,0)*(AS76-Y76-Z76-AA76)),4),ROUND(SUM(Rates!$K$8*AS76),4)))</f>
        <v/>
      </c>
      <c r="AR76" s="139" t="str">
        <f t="shared" si="69"/>
        <v/>
      </c>
      <c r="AS76" s="125" t="str">
        <f t="shared" si="70"/>
        <v/>
      </c>
      <c r="AT76" s="121" t="str">
        <f t="shared" si="71"/>
        <v/>
      </c>
      <c r="AU76" s="138" t="str">
        <f>IF(AX76="","",IF(R76="Refreshment Beverage",ROUND((BA76-Y76-Z76-AA76)*VLOOKUP(VALUE(Q76),Rates!G$15:L$19,3,0),4),ROUND(AW76*(VLOOKUP(VALUE(Q76),Rates!G:L,3,0)),4)))</f>
        <v/>
      </c>
      <c r="AV76" s="126" t="str">
        <f t="shared" si="72"/>
        <v/>
      </c>
      <c r="AW76" s="127" t="str">
        <f t="shared" si="73"/>
        <v/>
      </c>
      <c r="AX76" s="123" t="str">
        <f t="shared" si="74"/>
        <v/>
      </c>
      <c r="AY76" s="140" t="str">
        <f>IF(AX76="","",IF(R76="Refreshment Beverage",ROUND(SUM(AX76*Rates!K$19),4),ROUND(SUM(AX76*(Rates!J$8/100)),4)))</f>
        <v/>
      </c>
      <c r="AZ76" s="124" t="str">
        <f t="shared" si="75"/>
        <v/>
      </c>
      <c r="BA76" s="125" t="str">
        <f t="shared" si="76"/>
        <v/>
      </c>
      <c r="BB76" s="115"/>
      <c r="BC76" s="143"/>
      <c r="BD76" s="100"/>
      <c r="BE76" s="100"/>
      <c r="BF76" s="100"/>
      <c r="BG76" s="100"/>
    </row>
    <row r="77" spans="1:59" ht="12.75" customHeight="1" x14ac:dyDescent="0.2">
      <c r="A77" s="144"/>
      <c r="B77" s="141"/>
      <c r="C77" s="141"/>
      <c r="D77" s="142"/>
      <c r="E77" s="142"/>
      <c r="F77" s="142"/>
      <c r="G77" s="142"/>
      <c r="H77" s="142"/>
      <c r="I77" s="129"/>
      <c r="J77" s="130"/>
      <c r="K77" s="131" t="str">
        <f t="shared" si="47"/>
        <v/>
      </c>
      <c r="L77" s="132" t="str">
        <f t="shared" si="48"/>
        <v/>
      </c>
      <c r="M77" s="133" t="str">
        <f t="shared" si="49"/>
        <v/>
      </c>
      <c r="N77" s="134" t="str">
        <f>IFERROR(IF(B:B="","",IF(R77="Beer",SUM(LOOKUP(2,1/(Rates!$B$3:$B$5&lt;=W77)/(Rates!$C$3:$C$5&gt;=W77),Rates!$D$3:$D$5)*(X77/100)*W77),IF(R77="Refreshment Beverage",SUM(LOOKUP(2,1/(Rates!$B$7:$B$11&lt;=W77)/(Rates!$C$7:$C$11&gt;=W77),Rates!$D$7:$D$11)*(X77/100)*W77)))),"")</f>
        <v/>
      </c>
      <c r="O77" s="134" t="str">
        <f t="shared" si="50"/>
        <v/>
      </c>
      <c r="P77" s="116"/>
      <c r="Q77" s="117" t="str">
        <f t="shared" si="51"/>
        <v/>
      </c>
      <c r="R77" s="128" t="str">
        <f t="shared" si="52"/>
        <v/>
      </c>
      <c r="S77" s="135" t="str">
        <f>IF(B77="","",IF(R77="Refreshment Beverage",VLOOKUP(VALUE(Q77),Rates!G$15:L$19,2,0),VLOOKUP(VALUE(Q77),Rates!G$4:L$12,2,0)))</f>
        <v/>
      </c>
      <c r="T77" s="135" t="str">
        <f t="shared" si="53"/>
        <v/>
      </c>
      <c r="U77" s="118" t="str">
        <f t="shared" si="54"/>
        <v/>
      </c>
      <c r="V77" s="135" t="str">
        <f t="shared" si="55"/>
        <v/>
      </c>
      <c r="W77" s="135" t="str">
        <f t="shared" si="56"/>
        <v/>
      </c>
      <c r="X77" s="119" t="str">
        <f t="shared" si="57"/>
        <v/>
      </c>
      <c r="Y77" s="120" t="str">
        <f>IF(B:B="","",IF(R77="Refreshment Beverage",VLOOKUP(Q77,Rates!G$15:L$19,6,0)*W77,VLOOKUP(Q77,Rates!G$4:L$12,6,0)*W77))</f>
        <v/>
      </c>
      <c r="Z77" s="120" t="str">
        <f t="shared" si="58"/>
        <v/>
      </c>
      <c r="AA77" s="120" t="str">
        <f t="shared" si="59"/>
        <v/>
      </c>
      <c r="AB77" s="136" t="str">
        <f>IF(B:B="","",IF(R77="Refreshment Beverage","",IF(AND(R77="Beer",Q77=0),SUM(LOOKUP(2,1/(Rates!$B$15:$B$18&lt;=W77)/(Rates!$C$15:$C$18&gt;=W77),Rates!$D$15:$D$18)*W77),VLOOKUP(VALUE(Q:Q),Rates!A:B,2,0)*W77)))</f>
        <v/>
      </c>
      <c r="AC77" s="136" t="str">
        <f>IF(B:B="","",IF(R77="Refreshment Beverage","",IF(AND(R77="Beer",Q77=0),SUM(LOOKUP(2,1/(Rates!$B$15:$B$18&lt;=W77)/(Rates!$C$15:$C$18&gt;=W77),Rates!$E$15:$E$18)*W77),VLOOKUP(VALUE(Q:Q),Rates!A:C,3,0)*W77)))</f>
        <v/>
      </c>
      <c r="AD77" s="137" t="str">
        <f>IFERROR(IF(B:B="","",IF(R77="Beer","",IF(VALUE(Q77)=0,VLOOKUP(VLOOKUP(B:B,#REF!,16,0),Rates!A:E,2,0),VLOOKUP(VALUE(Q77),Rates!A$31:B$34,2,0)*W77))),0)</f>
        <v/>
      </c>
      <c r="AE77" s="121" t="str">
        <f t="shared" si="60"/>
        <v/>
      </c>
      <c r="AF77" s="138" t="str">
        <f t="shared" si="61"/>
        <v/>
      </c>
      <c r="AG77" s="122" t="str">
        <f t="shared" si="62"/>
        <v/>
      </c>
      <c r="AH77" s="123" t="str">
        <f t="shared" si="63"/>
        <v/>
      </c>
      <c r="AI77" s="139" t="str">
        <f>IF(AE:AE="","",IF(R77="Refreshment Beverage",AK77*(Rates!J$19/100),ROUND(SUM(AH77*(Rates!$J$8/100)),4)))</f>
        <v/>
      </c>
      <c r="AJ77" s="124" t="str">
        <f t="shared" si="64"/>
        <v/>
      </c>
      <c r="AK77" s="125" t="str">
        <f t="shared" si="65"/>
        <v/>
      </c>
      <c r="AL77" s="121" t="str">
        <f t="shared" si="66"/>
        <v/>
      </c>
      <c r="AM77" s="138" t="str">
        <f>IF(AS77="","",IF(R77="Refreshment Beverage",ROUND(AS77*Rates!K$19,4),ROUND(AO77*(VLOOKUP(VALUE(Q77),Rates!G$4:L$12,3,0)),4)))</f>
        <v/>
      </c>
      <c r="AN77" s="126" t="str">
        <f>IF(AS77="","",IF(R77="Refreshment Beverage",AS77*(Rates!J$19/100),MAX(AM77,AB77)))</f>
        <v/>
      </c>
      <c r="AO77" s="127" t="str">
        <f t="shared" si="67"/>
        <v/>
      </c>
      <c r="AP77" s="127" t="str">
        <f t="shared" si="68"/>
        <v/>
      </c>
      <c r="AQ77" s="140" t="str">
        <f>IF(AS77="","",IF(R77="Refreshment Beverage",ROUND(SUM(VLOOKUP(Q:Q,Rates!G$15:L$19,3,0)*(AS77-Y77-Z77-AA77)),4),ROUND(SUM(Rates!$K$8*AS77),4)))</f>
        <v/>
      </c>
      <c r="AR77" s="139" t="str">
        <f t="shared" si="69"/>
        <v/>
      </c>
      <c r="AS77" s="125" t="str">
        <f t="shared" si="70"/>
        <v/>
      </c>
      <c r="AT77" s="121" t="str">
        <f t="shared" si="71"/>
        <v/>
      </c>
      <c r="AU77" s="138" t="str">
        <f>IF(AX77="","",IF(R77="Refreshment Beverage",ROUND((BA77-Y77-Z77-AA77)*VLOOKUP(VALUE(Q77),Rates!G$15:L$19,3,0),4),ROUND(AW77*(VLOOKUP(VALUE(Q77),Rates!G:L,3,0)),4)))</f>
        <v/>
      </c>
      <c r="AV77" s="126" t="str">
        <f t="shared" si="72"/>
        <v/>
      </c>
      <c r="AW77" s="127" t="str">
        <f t="shared" si="73"/>
        <v/>
      </c>
      <c r="AX77" s="123" t="str">
        <f t="shared" si="74"/>
        <v/>
      </c>
      <c r="AY77" s="140" t="str">
        <f>IF(AX77="","",IF(R77="Refreshment Beverage",ROUND(SUM(AX77*Rates!K$19),4),ROUND(SUM(AX77*(Rates!J$8/100)),4)))</f>
        <v/>
      </c>
      <c r="AZ77" s="124" t="str">
        <f t="shared" si="75"/>
        <v/>
      </c>
      <c r="BA77" s="125" t="str">
        <f t="shared" si="76"/>
        <v/>
      </c>
      <c r="BB77" s="115"/>
      <c r="BC77" s="143"/>
      <c r="BD77" s="100"/>
      <c r="BE77" s="100"/>
      <c r="BF77" s="100"/>
      <c r="BG77" s="100"/>
    </row>
    <row r="78" spans="1:59" ht="12.75" customHeight="1" x14ac:dyDescent="0.2">
      <c r="A78" s="144"/>
      <c r="B78" s="141"/>
      <c r="C78" s="141"/>
      <c r="D78" s="142"/>
      <c r="E78" s="142"/>
      <c r="F78" s="142"/>
      <c r="G78" s="142"/>
      <c r="H78" s="142"/>
      <c r="I78" s="129"/>
      <c r="J78" s="130"/>
      <c r="K78" s="131" t="str">
        <f t="shared" si="47"/>
        <v/>
      </c>
      <c r="L78" s="132" t="str">
        <f t="shared" si="48"/>
        <v/>
      </c>
      <c r="M78" s="133" t="str">
        <f t="shared" si="49"/>
        <v/>
      </c>
      <c r="N78" s="134" t="str">
        <f>IFERROR(IF(B:B="","",IF(R78="Beer",SUM(LOOKUP(2,1/(Rates!$B$3:$B$5&lt;=W78)/(Rates!$C$3:$C$5&gt;=W78),Rates!$D$3:$D$5)*(X78/100)*W78),IF(R78="Refreshment Beverage",SUM(LOOKUP(2,1/(Rates!$B$7:$B$11&lt;=W78)/(Rates!$C$7:$C$11&gt;=W78),Rates!$D$7:$D$11)*(X78/100)*W78)))),"")</f>
        <v/>
      </c>
      <c r="O78" s="134" t="str">
        <f t="shared" si="50"/>
        <v/>
      </c>
      <c r="P78" s="116"/>
      <c r="Q78" s="117" t="str">
        <f t="shared" si="51"/>
        <v/>
      </c>
      <c r="R78" s="128" t="str">
        <f t="shared" si="52"/>
        <v/>
      </c>
      <c r="S78" s="135" t="str">
        <f>IF(B78="","",IF(R78="Refreshment Beverage",VLOOKUP(VALUE(Q78),Rates!G$15:L$19,2,0),VLOOKUP(VALUE(Q78),Rates!G$4:L$12,2,0)))</f>
        <v/>
      </c>
      <c r="T78" s="135" t="str">
        <f t="shared" si="53"/>
        <v/>
      </c>
      <c r="U78" s="118" t="str">
        <f t="shared" si="54"/>
        <v/>
      </c>
      <c r="V78" s="135" t="str">
        <f t="shared" si="55"/>
        <v/>
      </c>
      <c r="W78" s="135" t="str">
        <f t="shared" si="56"/>
        <v/>
      </c>
      <c r="X78" s="119" t="str">
        <f t="shared" si="57"/>
        <v/>
      </c>
      <c r="Y78" s="120" t="str">
        <f>IF(B:B="","",IF(R78="Refreshment Beverage",VLOOKUP(Q78,Rates!G$15:L$19,6,0)*W78,VLOOKUP(Q78,Rates!G$4:L$12,6,0)*W78))</f>
        <v/>
      </c>
      <c r="Z78" s="120" t="str">
        <f t="shared" si="58"/>
        <v/>
      </c>
      <c r="AA78" s="120" t="str">
        <f t="shared" si="59"/>
        <v/>
      </c>
      <c r="AB78" s="136" t="str">
        <f>IF(B:B="","",IF(R78="Refreshment Beverage","",IF(AND(R78="Beer",Q78=0),SUM(LOOKUP(2,1/(Rates!$B$15:$B$18&lt;=W78)/(Rates!$C$15:$C$18&gt;=W78),Rates!$D$15:$D$18)*W78),VLOOKUP(VALUE(Q:Q),Rates!A:B,2,0)*W78)))</f>
        <v/>
      </c>
      <c r="AC78" s="136" t="str">
        <f>IF(B:B="","",IF(R78="Refreshment Beverage","",IF(AND(R78="Beer",Q78=0),SUM(LOOKUP(2,1/(Rates!$B$15:$B$18&lt;=W78)/(Rates!$C$15:$C$18&gt;=W78),Rates!$E$15:$E$18)*W78),VLOOKUP(VALUE(Q:Q),Rates!A:C,3,0)*W78)))</f>
        <v/>
      </c>
      <c r="AD78" s="137" t="str">
        <f>IFERROR(IF(B:B="","",IF(R78="Beer","",IF(VALUE(Q78)=0,VLOOKUP(VLOOKUP(B:B,#REF!,16,0),Rates!A:E,2,0),VLOOKUP(VALUE(Q78),Rates!A$31:B$34,2,0)*W78))),0)</f>
        <v/>
      </c>
      <c r="AE78" s="121" t="str">
        <f t="shared" si="60"/>
        <v/>
      </c>
      <c r="AF78" s="138" t="str">
        <f t="shared" si="61"/>
        <v/>
      </c>
      <c r="AG78" s="122" t="str">
        <f t="shared" si="62"/>
        <v/>
      </c>
      <c r="AH78" s="123" t="str">
        <f t="shared" si="63"/>
        <v/>
      </c>
      <c r="AI78" s="139" t="str">
        <f>IF(AE:AE="","",IF(R78="Refreshment Beverage",AK78*(Rates!J$19/100),ROUND(SUM(AH78*(Rates!$J$8/100)),4)))</f>
        <v/>
      </c>
      <c r="AJ78" s="124" t="str">
        <f t="shared" si="64"/>
        <v/>
      </c>
      <c r="AK78" s="125" t="str">
        <f t="shared" si="65"/>
        <v/>
      </c>
      <c r="AL78" s="121" t="str">
        <f t="shared" si="66"/>
        <v/>
      </c>
      <c r="AM78" s="138" t="str">
        <f>IF(AS78="","",IF(R78="Refreshment Beverage",ROUND(AS78*Rates!K$19,4),ROUND(AO78*(VLOOKUP(VALUE(Q78),Rates!G$4:L$12,3,0)),4)))</f>
        <v/>
      </c>
      <c r="AN78" s="126" t="str">
        <f>IF(AS78="","",IF(R78="Refreshment Beverage",AS78*(Rates!J$19/100),MAX(AM78,AB78)))</f>
        <v/>
      </c>
      <c r="AO78" s="127" t="str">
        <f t="shared" si="67"/>
        <v/>
      </c>
      <c r="AP78" s="127" t="str">
        <f t="shared" si="68"/>
        <v/>
      </c>
      <c r="AQ78" s="140" t="str">
        <f>IF(AS78="","",IF(R78="Refreshment Beverage",ROUND(SUM(VLOOKUP(Q:Q,Rates!G$15:L$19,3,0)*(AS78-Y78-Z78-AA78)),4),ROUND(SUM(Rates!$K$8*AS78),4)))</f>
        <v/>
      </c>
      <c r="AR78" s="139" t="str">
        <f t="shared" si="69"/>
        <v/>
      </c>
      <c r="AS78" s="125" t="str">
        <f t="shared" si="70"/>
        <v/>
      </c>
      <c r="AT78" s="121" t="str">
        <f t="shared" si="71"/>
        <v/>
      </c>
      <c r="AU78" s="138" t="str">
        <f>IF(AX78="","",IF(R78="Refreshment Beverage",ROUND((BA78-Y78-Z78-AA78)*VLOOKUP(VALUE(Q78),Rates!G$15:L$19,3,0),4),ROUND(AW78*(VLOOKUP(VALUE(Q78),Rates!G:L,3,0)),4)))</f>
        <v/>
      </c>
      <c r="AV78" s="126" t="str">
        <f t="shared" si="72"/>
        <v/>
      </c>
      <c r="AW78" s="127" t="str">
        <f t="shared" si="73"/>
        <v/>
      </c>
      <c r="AX78" s="123" t="str">
        <f t="shared" si="74"/>
        <v/>
      </c>
      <c r="AY78" s="140" t="str">
        <f>IF(AX78="","",IF(R78="Refreshment Beverage",ROUND(SUM(AX78*Rates!K$19),4),ROUND(SUM(AX78*(Rates!J$8/100)),4)))</f>
        <v/>
      </c>
      <c r="AZ78" s="124" t="str">
        <f t="shared" si="75"/>
        <v/>
      </c>
      <c r="BA78" s="125" t="str">
        <f t="shared" si="76"/>
        <v/>
      </c>
      <c r="BB78" s="115"/>
      <c r="BC78" s="143"/>
      <c r="BD78" s="100"/>
      <c r="BE78" s="100"/>
      <c r="BF78" s="100"/>
      <c r="BG78" s="100"/>
    </row>
    <row r="79" spans="1:59" ht="12.75" customHeight="1" x14ac:dyDescent="0.2">
      <c r="A79" s="144"/>
      <c r="B79" s="141"/>
      <c r="C79" s="141"/>
      <c r="D79" s="142"/>
      <c r="E79" s="142"/>
      <c r="F79" s="142"/>
      <c r="G79" s="142"/>
      <c r="H79" s="142"/>
      <c r="I79" s="129"/>
      <c r="J79" s="130"/>
      <c r="K79" s="131" t="str">
        <f t="shared" si="47"/>
        <v/>
      </c>
      <c r="L79" s="132" t="str">
        <f t="shared" si="48"/>
        <v/>
      </c>
      <c r="M79" s="133" t="str">
        <f t="shared" si="49"/>
        <v/>
      </c>
      <c r="N79" s="134" t="str">
        <f>IFERROR(IF(B:B="","",IF(R79="Beer",SUM(LOOKUP(2,1/(Rates!$B$3:$B$5&lt;=W79)/(Rates!$C$3:$C$5&gt;=W79),Rates!$D$3:$D$5)*(X79/100)*W79),IF(R79="Refreshment Beverage",SUM(LOOKUP(2,1/(Rates!$B$7:$B$11&lt;=W79)/(Rates!$C$7:$C$11&gt;=W79),Rates!$D$7:$D$11)*(X79/100)*W79)))),"")</f>
        <v/>
      </c>
      <c r="O79" s="134" t="str">
        <f t="shared" si="50"/>
        <v/>
      </c>
      <c r="P79" s="116"/>
      <c r="Q79" s="117" t="str">
        <f t="shared" si="51"/>
        <v/>
      </c>
      <c r="R79" s="128" t="str">
        <f t="shared" si="52"/>
        <v/>
      </c>
      <c r="S79" s="135" t="str">
        <f>IF(B79="","",IF(R79="Refreshment Beverage",VLOOKUP(VALUE(Q79),Rates!G$15:L$19,2,0),VLOOKUP(VALUE(Q79),Rates!G$4:L$12,2,0)))</f>
        <v/>
      </c>
      <c r="T79" s="135" t="str">
        <f t="shared" si="53"/>
        <v/>
      </c>
      <c r="U79" s="118" t="str">
        <f t="shared" si="54"/>
        <v/>
      </c>
      <c r="V79" s="135" t="str">
        <f t="shared" si="55"/>
        <v/>
      </c>
      <c r="W79" s="135" t="str">
        <f t="shared" si="56"/>
        <v/>
      </c>
      <c r="X79" s="119" t="str">
        <f t="shared" si="57"/>
        <v/>
      </c>
      <c r="Y79" s="120" t="str">
        <f>IF(B:B="","",IF(R79="Refreshment Beverage",VLOOKUP(Q79,Rates!G$15:L$19,6,0)*W79,VLOOKUP(Q79,Rates!G$4:L$12,6,0)*W79))</f>
        <v/>
      </c>
      <c r="Z79" s="120" t="str">
        <f t="shared" si="58"/>
        <v/>
      </c>
      <c r="AA79" s="120" t="str">
        <f t="shared" si="59"/>
        <v/>
      </c>
      <c r="AB79" s="136" t="str">
        <f>IF(B:B="","",IF(R79="Refreshment Beverage","",IF(AND(R79="Beer",Q79=0),SUM(LOOKUP(2,1/(Rates!$B$15:$B$18&lt;=W79)/(Rates!$C$15:$C$18&gt;=W79),Rates!$D$15:$D$18)*W79),VLOOKUP(VALUE(Q:Q),Rates!A:B,2,0)*W79)))</f>
        <v/>
      </c>
      <c r="AC79" s="136" t="str">
        <f>IF(B:B="","",IF(R79="Refreshment Beverage","",IF(AND(R79="Beer",Q79=0),SUM(LOOKUP(2,1/(Rates!$B$15:$B$18&lt;=W79)/(Rates!$C$15:$C$18&gt;=W79),Rates!$E$15:$E$18)*W79),VLOOKUP(VALUE(Q:Q),Rates!A:C,3,0)*W79)))</f>
        <v/>
      </c>
      <c r="AD79" s="137" t="str">
        <f>IFERROR(IF(B:B="","",IF(R79="Beer","",IF(VALUE(Q79)=0,VLOOKUP(VLOOKUP(B:B,#REF!,16,0),Rates!A:E,2,0),VLOOKUP(VALUE(Q79),Rates!A$31:B$34,2,0)*W79))),0)</f>
        <v/>
      </c>
      <c r="AE79" s="121" t="str">
        <f t="shared" si="60"/>
        <v/>
      </c>
      <c r="AF79" s="138" t="str">
        <f t="shared" si="61"/>
        <v/>
      </c>
      <c r="AG79" s="122" t="str">
        <f t="shared" si="62"/>
        <v/>
      </c>
      <c r="AH79" s="123" t="str">
        <f t="shared" si="63"/>
        <v/>
      </c>
      <c r="AI79" s="139" t="str">
        <f>IF(AE:AE="","",IF(R79="Refreshment Beverage",AK79*(Rates!J$19/100),ROUND(SUM(AH79*(Rates!$J$8/100)),4)))</f>
        <v/>
      </c>
      <c r="AJ79" s="124" t="str">
        <f t="shared" si="64"/>
        <v/>
      </c>
      <c r="AK79" s="125" t="str">
        <f t="shared" si="65"/>
        <v/>
      </c>
      <c r="AL79" s="121" t="str">
        <f t="shared" si="66"/>
        <v/>
      </c>
      <c r="AM79" s="138" t="str">
        <f>IF(AS79="","",IF(R79="Refreshment Beverage",ROUND(AS79*Rates!K$19,4),ROUND(AO79*(VLOOKUP(VALUE(Q79),Rates!G$4:L$12,3,0)),4)))</f>
        <v/>
      </c>
      <c r="AN79" s="126" t="str">
        <f>IF(AS79="","",IF(R79="Refreshment Beverage",AS79*(Rates!J$19/100),MAX(AM79,AB79)))</f>
        <v/>
      </c>
      <c r="AO79" s="127" t="str">
        <f t="shared" si="67"/>
        <v/>
      </c>
      <c r="AP79" s="127" t="str">
        <f t="shared" si="68"/>
        <v/>
      </c>
      <c r="AQ79" s="140" t="str">
        <f>IF(AS79="","",IF(R79="Refreshment Beverage",ROUND(SUM(VLOOKUP(Q:Q,Rates!G$15:L$19,3,0)*(AS79-Y79-Z79-AA79)),4),ROUND(SUM(Rates!$K$8*AS79),4)))</f>
        <v/>
      </c>
      <c r="AR79" s="139" t="str">
        <f t="shared" si="69"/>
        <v/>
      </c>
      <c r="AS79" s="125" t="str">
        <f t="shared" si="70"/>
        <v/>
      </c>
      <c r="AT79" s="121" t="str">
        <f t="shared" si="71"/>
        <v/>
      </c>
      <c r="AU79" s="138" t="str">
        <f>IF(AX79="","",IF(R79="Refreshment Beverage",ROUND((BA79-Y79-Z79-AA79)*VLOOKUP(VALUE(Q79),Rates!G$15:L$19,3,0),4),ROUND(AW79*(VLOOKUP(VALUE(Q79),Rates!G:L,3,0)),4)))</f>
        <v/>
      </c>
      <c r="AV79" s="126" t="str">
        <f t="shared" si="72"/>
        <v/>
      </c>
      <c r="AW79" s="127" t="str">
        <f t="shared" si="73"/>
        <v/>
      </c>
      <c r="AX79" s="123" t="str">
        <f t="shared" si="74"/>
        <v/>
      </c>
      <c r="AY79" s="140" t="str">
        <f>IF(AX79="","",IF(R79="Refreshment Beverage",ROUND(SUM(AX79*Rates!K$19),4),ROUND(SUM(AX79*(Rates!J$8/100)),4)))</f>
        <v/>
      </c>
      <c r="AZ79" s="124" t="str">
        <f t="shared" si="75"/>
        <v/>
      </c>
      <c r="BA79" s="125" t="str">
        <f t="shared" si="76"/>
        <v/>
      </c>
      <c r="BB79" s="115"/>
      <c r="BC79" s="143"/>
      <c r="BD79" s="100"/>
      <c r="BE79" s="100"/>
      <c r="BF79" s="100"/>
      <c r="BG79" s="100"/>
    </row>
    <row r="80" spans="1:59" ht="12.75" customHeight="1" x14ac:dyDescent="0.2">
      <c r="A80" s="144"/>
      <c r="B80" s="141"/>
      <c r="C80" s="141"/>
      <c r="D80" s="142"/>
      <c r="E80" s="142"/>
      <c r="F80" s="142"/>
      <c r="G80" s="142"/>
      <c r="H80" s="142"/>
      <c r="I80" s="129"/>
      <c r="J80" s="130"/>
      <c r="K80" s="131" t="str">
        <f t="shared" si="47"/>
        <v/>
      </c>
      <c r="L80" s="132" t="str">
        <f t="shared" si="48"/>
        <v/>
      </c>
      <c r="M80" s="133" t="str">
        <f t="shared" si="49"/>
        <v/>
      </c>
      <c r="N80" s="134" t="str">
        <f>IFERROR(IF(B:B="","",IF(R80="Beer",SUM(LOOKUP(2,1/(Rates!$B$3:$B$5&lt;=W80)/(Rates!$C$3:$C$5&gt;=W80),Rates!$D$3:$D$5)*(X80/100)*W80),IF(R80="Refreshment Beverage",SUM(LOOKUP(2,1/(Rates!$B$7:$B$11&lt;=W80)/(Rates!$C$7:$C$11&gt;=W80),Rates!$D$7:$D$11)*(X80/100)*W80)))),"")</f>
        <v/>
      </c>
      <c r="O80" s="134" t="str">
        <f t="shared" si="50"/>
        <v/>
      </c>
      <c r="P80" s="116"/>
      <c r="Q80" s="117" t="str">
        <f t="shared" si="51"/>
        <v/>
      </c>
      <c r="R80" s="128" t="str">
        <f t="shared" si="52"/>
        <v/>
      </c>
      <c r="S80" s="135" t="str">
        <f>IF(B80="","",IF(R80="Refreshment Beverage",VLOOKUP(VALUE(Q80),Rates!G$15:L$19,2,0),VLOOKUP(VALUE(Q80),Rates!G$4:L$12,2,0)))</f>
        <v/>
      </c>
      <c r="T80" s="135" t="str">
        <f t="shared" si="53"/>
        <v/>
      </c>
      <c r="U80" s="118" t="str">
        <f t="shared" si="54"/>
        <v/>
      </c>
      <c r="V80" s="135" t="str">
        <f t="shared" si="55"/>
        <v/>
      </c>
      <c r="W80" s="135" t="str">
        <f t="shared" si="56"/>
        <v/>
      </c>
      <c r="X80" s="119" t="str">
        <f t="shared" si="57"/>
        <v/>
      </c>
      <c r="Y80" s="120" t="str">
        <f>IF(B:B="","",IF(R80="Refreshment Beverage",VLOOKUP(Q80,Rates!G$15:L$19,6,0)*W80,VLOOKUP(Q80,Rates!G$4:L$12,6,0)*W80))</f>
        <v/>
      </c>
      <c r="Z80" s="120" t="str">
        <f t="shared" si="58"/>
        <v/>
      </c>
      <c r="AA80" s="120" t="str">
        <f t="shared" si="59"/>
        <v/>
      </c>
      <c r="AB80" s="136" t="str">
        <f>IF(B:B="","",IF(R80="Refreshment Beverage","",IF(AND(R80="Beer",Q80=0),SUM(LOOKUP(2,1/(Rates!$B$15:$B$18&lt;=W80)/(Rates!$C$15:$C$18&gt;=W80),Rates!$D$15:$D$18)*W80),VLOOKUP(VALUE(Q:Q),Rates!A:B,2,0)*W80)))</f>
        <v/>
      </c>
      <c r="AC80" s="136" t="str">
        <f>IF(B:B="","",IF(R80="Refreshment Beverage","",IF(AND(R80="Beer",Q80=0),SUM(LOOKUP(2,1/(Rates!$B$15:$B$18&lt;=W80)/(Rates!$C$15:$C$18&gt;=W80),Rates!$E$15:$E$18)*W80),VLOOKUP(VALUE(Q:Q),Rates!A:C,3,0)*W80)))</f>
        <v/>
      </c>
      <c r="AD80" s="137" t="str">
        <f>IFERROR(IF(B:B="","",IF(R80="Beer","",IF(VALUE(Q80)=0,VLOOKUP(VLOOKUP(B:B,#REF!,16,0),Rates!A:E,2,0),VLOOKUP(VALUE(Q80),Rates!A$31:B$34,2,0)*W80))),0)</f>
        <v/>
      </c>
      <c r="AE80" s="121" t="str">
        <f t="shared" si="60"/>
        <v/>
      </c>
      <c r="AF80" s="138" t="str">
        <f t="shared" si="61"/>
        <v/>
      </c>
      <c r="AG80" s="122" t="str">
        <f t="shared" si="62"/>
        <v/>
      </c>
      <c r="AH80" s="123" t="str">
        <f t="shared" si="63"/>
        <v/>
      </c>
      <c r="AI80" s="139" t="str">
        <f>IF(AE:AE="","",IF(R80="Refreshment Beverage",AK80*(Rates!J$19/100),ROUND(SUM(AH80*(Rates!$J$8/100)),4)))</f>
        <v/>
      </c>
      <c r="AJ80" s="124" t="str">
        <f t="shared" si="64"/>
        <v/>
      </c>
      <c r="AK80" s="125" t="str">
        <f t="shared" si="65"/>
        <v/>
      </c>
      <c r="AL80" s="121" t="str">
        <f t="shared" si="66"/>
        <v/>
      </c>
      <c r="AM80" s="138" t="str">
        <f>IF(AS80="","",IF(R80="Refreshment Beverage",ROUND(AS80*Rates!K$19,4),ROUND(AO80*(VLOOKUP(VALUE(Q80),Rates!G$4:L$12,3,0)),4)))</f>
        <v/>
      </c>
      <c r="AN80" s="126" t="str">
        <f>IF(AS80="","",IF(R80="Refreshment Beverage",AS80*(Rates!J$19/100),MAX(AM80,AB80)))</f>
        <v/>
      </c>
      <c r="AO80" s="127" t="str">
        <f t="shared" si="67"/>
        <v/>
      </c>
      <c r="AP80" s="127" t="str">
        <f t="shared" si="68"/>
        <v/>
      </c>
      <c r="AQ80" s="140" t="str">
        <f>IF(AS80="","",IF(R80="Refreshment Beverage",ROUND(SUM(VLOOKUP(Q:Q,Rates!G$15:L$19,3,0)*(AS80-Y80-Z80-AA80)),4),ROUND(SUM(Rates!$K$8*AS80),4)))</f>
        <v/>
      </c>
      <c r="AR80" s="139" t="str">
        <f t="shared" si="69"/>
        <v/>
      </c>
      <c r="AS80" s="125" t="str">
        <f t="shared" si="70"/>
        <v/>
      </c>
      <c r="AT80" s="121" t="str">
        <f t="shared" si="71"/>
        <v/>
      </c>
      <c r="AU80" s="138" t="str">
        <f>IF(AX80="","",IF(R80="Refreshment Beverage",ROUND((BA80-Y80-Z80-AA80)*VLOOKUP(VALUE(Q80),Rates!G$15:L$19,3,0),4),ROUND(AW80*(VLOOKUP(VALUE(Q80),Rates!G:L,3,0)),4)))</f>
        <v/>
      </c>
      <c r="AV80" s="126" t="str">
        <f t="shared" si="72"/>
        <v/>
      </c>
      <c r="AW80" s="127" t="str">
        <f t="shared" si="73"/>
        <v/>
      </c>
      <c r="AX80" s="123" t="str">
        <f t="shared" si="74"/>
        <v/>
      </c>
      <c r="AY80" s="140" t="str">
        <f>IF(AX80="","",IF(R80="Refreshment Beverage",ROUND(SUM(AX80*Rates!K$19),4),ROUND(SUM(AX80*(Rates!J$8/100)),4)))</f>
        <v/>
      </c>
      <c r="AZ80" s="124" t="str">
        <f t="shared" si="75"/>
        <v/>
      </c>
      <c r="BA80" s="125" t="str">
        <f t="shared" si="76"/>
        <v/>
      </c>
      <c r="BB80" s="115"/>
      <c r="BC80" s="143"/>
      <c r="BD80" s="100"/>
      <c r="BE80" s="100"/>
      <c r="BF80" s="100"/>
      <c r="BG80" s="100"/>
    </row>
    <row r="81" spans="1:59" ht="12.75" customHeight="1" x14ac:dyDescent="0.2">
      <c r="A81" s="144"/>
      <c r="B81" s="141"/>
      <c r="C81" s="141"/>
      <c r="D81" s="142"/>
      <c r="E81" s="142"/>
      <c r="F81" s="142"/>
      <c r="G81" s="142"/>
      <c r="H81" s="142"/>
      <c r="I81" s="129"/>
      <c r="J81" s="130"/>
      <c r="K81" s="131" t="str">
        <f t="shared" si="47"/>
        <v/>
      </c>
      <c r="L81" s="132" t="str">
        <f t="shared" si="48"/>
        <v/>
      </c>
      <c r="M81" s="133" t="str">
        <f t="shared" si="49"/>
        <v/>
      </c>
      <c r="N81" s="134" t="str">
        <f>IFERROR(IF(B:B="","",IF(R81="Beer",SUM(LOOKUP(2,1/(Rates!$B$3:$B$5&lt;=W81)/(Rates!$C$3:$C$5&gt;=W81),Rates!$D$3:$D$5)*(X81/100)*W81),IF(R81="Refreshment Beverage",SUM(LOOKUP(2,1/(Rates!$B$7:$B$11&lt;=W81)/(Rates!$C$7:$C$11&gt;=W81),Rates!$D$7:$D$11)*(X81/100)*W81)))),"")</f>
        <v/>
      </c>
      <c r="O81" s="134" t="str">
        <f t="shared" si="50"/>
        <v/>
      </c>
      <c r="P81" s="116"/>
      <c r="Q81" s="117" t="str">
        <f t="shared" si="51"/>
        <v/>
      </c>
      <c r="R81" s="128" t="str">
        <f t="shared" si="52"/>
        <v/>
      </c>
      <c r="S81" s="135" t="str">
        <f>IF(B81="","",IF(R81="Refreshment Beverage",VLOOKUP(VALUE(Q81),Rates!G$15:L$19,2,0),VLOOKUP(VALUE(Q81),Rates!G$4:L$12,2,0)))</f>
        <v/>
      </c>
      <c r="T81" s="135" t="str">
        <f t="shared" si="53"/>
        <v/>
      </c>
      <c r="U81" s="118" t="str">
        <f t="shared" si="54"/>
        <v/>
      </c>
      <c r="V81" s="135" t="str">
        <f t="shared" si="55"/>
        <v/>
      </c>
      <c r="W81" s="135" t="str">
        <f t="shared" si="56"/>
        <v/>
      </c>
      <c r="X81" s="119" t="str">
        <f t="shared" si="57"/>
        <v/>
      </c>
      <c r="Y81" s="120" t="str">
        <f>IF(B:B="","",IF(R81="Refreshment Beverage",VLOOKUP(Q81,Rates!G$15:L$19,6,0)*W81,VLOOKUP(Q81,Rates!G$4:L$12,6,0)*W81))</f>
        <v/>
      </c>
      <c r="Z81" s="120" t="str">
        <f t="shared" si="58"/>
        <v/>
      </c>
      <c r="AA81" s="120" t="str">
        <f t="shared" si="59"/>
        <v/>
      </c>
      <c r="AB81" s="136" t="str">
        <f>IF(B:B="","",IF(R81="Refreshment Beverage","",IF(AND(R81="Beer",Q81=0),SUM(LOOKUP(2,1/(Rates!$B$15:$B$18&lt;=W81)/(Rates!$C$15:$C$18&gt;=W81),Rates!$D$15:$D$18)*W81),VLOOKUP(VALUE(Q:Q),Rates!A:B,2,0)*W81)))</f>
        <v/>
      </c>
      <c r="AC81" s="136" t="str">
        <f>IF(B:B="","",IF(R81="Refreshment Beverage","",IF(AND(R81="Beer",Q81=0),SUM(LOOKUP(2,1/(Rates!$B$15:$B$18&lt;=W81)/(Rates!$C$15:$C$18&gt;=W81),Rates!$E$15:$E$18)*W81),VLOOKUP(VALUE(Q:Q),Rates!A:C,3,0)*W81)))</f>
        <v/>
      </c>
      <c r="AD81" s="137" t="str">
        <f>IFERROR(IF(B:B="","",IF(R81="Beer","",IF(VALUE(Q81)=0,VLOOKUP(VLOOKUP(B:B,#REF!,16,0),Rates!A:E,2,0),VLOOKUP(VALUE(Q81),Rates!A$31:B$34,2,0)*W81))),0)</f>
        <v/>
      </c>
      <c r="AE81" s="121" t="str">
        <f t="shared" si="60"/>
        <v/>
      </c>
      <c r="AF81" s="138" t="str">
        <f t="shared" si="61"/>
        <v/>
      </c>
      <c r="AG81" s="122" t="str">
        <f t="shared" si="62"/>
        <v/>
      </c>
      <c r="AH81" s="123" t="str">
        <f t="shared" si="63"/>
        <v/>
      </c>
      <c r="AI81" s="139" t="str">
        <f>IF(AE:AE="","",IF(R81="Refreshment Beverage",AK81*(Rates!J$19/100),ROUND(SUM(AH81*(Rates!$J$8/100)),4)))</f>
        <v/>
      </c>
      <c r="AJ81" s="124" t="str">
        <f t="shared" si="64"/>
        <v/>
      </c>
      <c r="AK81" s="125" t="str">
        <f t="shared" si="65"/>
        <v/>
      </c>
      <c r="AL81" s="121" t="str">
        <f t="shared" si="66"/>
        <v/>
      </c>
      <c r="AM81" s="138" t="str">
        <f>IF(AS81="","",IF(R81="Refreshment Beverage",ROUND(AS81*Rates!K$19,4),ROUND(AO81*(VLOOKUP(VALUE(Q81),Rates!G$4:L$12,3,0)),4)))</f>
        <v/>
      </c>
      <c r="AN81" s="126" t="str">
        <f>IF(AS81="","",IF(R81="Refreshment Beverage",AS81*(Rates!J$19/100),MAX(AM81,AB81)))</f>
        <v/>
      </c>
      <c r="AO81" s="127" t="str">
        <f t="shared" si="67"/>
        <v/>
      </c>
      <c r="AP81" s="127" t="str">
        <f t="shared" si="68"/>
        <v/>
      </c>
      <c r="AQ81" s="140" t="str">
        <f>IF(AS81="","",IF(R81="Refreshment Beverage",ROUND(SUM(VLOOKUP(Q:Q,Rates!G$15:L$19,3,0)*(AS81-Y81-Z81-AA81)),4),ROUND(SUM(Rates!$K$8*AS81),4)))</f>
        <v/>
      </c>
      <c r="AR81" s="139" t="str">
        <f t="shared" si="69"/>
        <v/>
      </c>
      <c r="AS81" s="125" t="str">
        <f t="shared" si="70"/>
        <v/>
      </c>
      <c r="AT81" s="121" t="str">
        <f t="shared" si="71"/>
        <v/>
      </c>
      <c r="AU81" s="138" t="str">
        <f>IF(AX81="","",IF(R81="Refreshment Beverage",ROUND((BA81-Y81-Z81-AA81)*VLOOKUP(VALUE(Q81),Rates!G$15:L$19,3,0),4),ROUND(AW81*(VLOOKUP(VALUE(Q81),Rates!G:L,3,0)),4)))</f>
        <v/>
      </c>
      <c r="AV81" s="126" t="str">
        <f t="shared" si="72"/>
        <v/>
      </c>
      <c r="AW81" s="127" t="str">
        <f t="shared" si="73"/>
        <v/>
      </c>
      <c r="AX81" s="123" t="str">
        <f t="shared" si="74"/>
        <v/>
      </c>
      <c r="AY81" s="140" t="str">
        <f>IF(AX81="","",IF(R81="Refreshment Beverage",ROUND(SUM(AX81*Rates!K$19),4),ROUND(SUM(AX81*(Rates!J$8/100)),4)))</f>
        <v/>
      </c>
      <c r="AZ81" s="124" t="str">
        <f t="shared" si="75"/>
        <v/>
      </c>
      <c r="BA81" s="125" t="str">
        <f t="shared" si="76"/>
        <v/>
      </c>
      <c r="BB81" s="115"/>
      <c r="BC81" s="143"/>
      <c r="BD81" s="100"/>
      <c r="BE81" s="100"/>
      <c r="BF81" s="100"/>
      <c r="BG81" s="100"/>
    </row>
    <row r="82" spans="1:59" ht="12.75" customHeight="1" x14ac:dyDescent="0.2">
      <c r="A82" s="144"/>
      <c r="B82" s="141"/>
      <c r="C82" s="141"/>
      <c r="D82" s="142"/>
      <c r="E82" s="142"/>
      <c r="F82" s="142"/>
      <c r="G82" s="142"/>
      <c r="H82" s="142"/>
      <c r="I82" s="129"/>
      <c r="J82" s="130"/>
      <c r="K82" s="131" t="str">
        <f t="shared" si="47"/>
        <v/>
      </c>
      <c r="L82" s="132" t="str">
        <f t="shared" si="48"/>
        <v/>
      </c>
      <c r="M82" s="133" t="str">
        <f t="shared" si="49"/>
        <v/>
      </c>
      <c r="N82" s="134" t="str">
        <f>IFERROR(IF(B:B="","",IF(R82="Beer",SUM(LOOKUP(2,1/(Rates!$B$3:$B$5&lt;=W82)/(Rates!$C$3:$C$5&gt;=W82),Rates!$D$3:$D$5)*(X82/100)*W82),IF(R82="Refreshment Beverage",SUM(LOOKUP(2,1/(Rates!$B$7:$B$11&lt;=W82)/(Rates!$C$7:$C$11&gt;=W82),Rates!$D$7:$D$11)*(X82/100)*W82)))),"")</f>
        <v/>
      </c>
      <c r="O82" s="134" t="str">
        <f t="shared" si="50"/>
        <v/>
      </c>
      <c r="P82" s="116"/>
      <c r="Q82" s="117" t="str">
        <f t="shared" si="51"/>
        <v/>
      </c>
      <c r="R82" s="128" t="str">
        <f t="shared" si="52"/>
        <v/>
      </c>
      <c r="S82" s="135" t="str">
        <f>IF(B82="","",IF(R82="Refreshment Beverage",VLOOKUP(VALUE(Q82),Rates!G$15:L$19,2,0),VLOOKUP(VALUE(Q82),Rates!G$4:L$12,2,0)))</f>
        <v/>
      </c>
      <c r="T82" s="135" t="str">
        <f t="shared" si="53"/>
        <v/>
      </c>
      <c r="U82" s="118" t="str">
        <f t="shared" si="54"/>
        <v/>
      </c>
      <c r="V82" s="135" t="str">
        <f t="shared" si="55"/>
        <v/>
      </c>
      <c r="W82" s="135" t="str">
        <f t="shared" si="56"/>
        <v/>
      </c>
      <c r="X82" s="119" t="str">
        <f t="shared" si="57"/>
        <v/>
      </c>
      <c r="Y82" s="120" t="str">
        <f>IF(B:B="","",IF(R82="Refreshment Beverage",VLOOKUP(Q82,Rates!G$15:L$19,6,0)*W82,VLOOKUP(Q82,Rates!G$4:L$12,6,0)*W82))</f>
        <v/>
      </c>
      <c r="Z82" s="120" t="str">
        <f t="shared" si="58"/>
        <v/>
      </c>
      <c r="AA82" s="120" t="str">
        <f t="shared" si="59"/>
        <v/>
      </c>
      <c r="AB82" s="136" t="str">
        <f>IF(B:B="","",IF(R82="Refreshment Beverage","",IF(AND(R82="Beer",Q82=0),SUM(LOOKUP(2,1/(Rates!$B$15:$B$18&lt;=W82)/(Rates!$C$15:$C$18&gt;=W82),Rates!$D$15:$D$18)*W82),VLOOKUP(VALUE(Q:Q),Rates!A:B,2,0)*W82)))</f>
        <v/>
      </c>
      <c r="AC82" s="136" t="str">
        <f>IF(B:B="","",IF(R82="Refreshment Beverage","",IF(AND(R82="Beer",Q82=0),SUM(LOOKUP(2,1/(Rates!$B$15:$B$18&lt;=W82)/(Rates!$C$15:$C$18&gt;=W82),Rates!$E$15:$E$18)*W82),VLOOKUP(VALUE(Q:Q),Rates!A:C,3,0)*W82)))</f>
        <v/>
      </c>
      <c r="AD82" s="137" t="str">
        <f>IFERROR(IF(B:B="","",IF(R82="Beer","",IF(VALUE(Q82)=0,VLOOKUP(VLOOKUP(B:B,#REF!,16,0),Rates!A:E,2,0),VLOOKUP(VALUE(Q82),Rates!A$31:B$34,2,0)*W82))),0)</f>
        <v/>
      </c>
      <c r="AE82" s="121" t="str">
        <f t="shared" si="60"/>
        <v/>
      </c>
      <c r="AF82" s="138" t="str">
        <f t="shared" si="61"/>
        <v/>
      </c>
      <c r="AG82" s="122" t="str">
        <f t="shared" si="62"/>
        <v/>
      </c>
      <c r="AH82" s="123" t="str">
        <f t="shared" si="63"/>
        <v/>
      </c>
      <c r="AI82" s="139" t="str">
        <f>IF(AE:AE="","",IF(R82="Refreshment Beverage",AK82*(Rates!J$19/100),ROUND(SUM(AH82*(Rates!$J$8/100)),4)))</f>
        <v/>
      </c>
      <c r="AJ82" s="124" t="str">
        <f t="shared" si="64"/>
        <v/>
      </c>
      <c r="AK82" s="125" t="str">
        <f t="shared" si="65"/>
        <v/>
      </c>
      <c r="AL82" s="121" t="str">
        <f t="shared" si="66"/>
        <v/>
      </c>
      <c r="AM82" s="138" t="str">
        <f>IF(AS82="","",IF(R82="Refreshment Beverage",ROUND(AS82*Rates!K$19,4),ROUND(AO82*(VLOOKUP(VALUE(Q82),Rates!G$4:L$12,3,0)),4)))</f>
        <v/>
      </c>
      <c r="AN82" s="126" t="str">
        <f>IF(AS82="","",IF(R82="Refreshment Beverage",AS82*(Rates!J$19/100),MAX(AM82,AB82)))</f>
        <v/>
      </c>
      <c r="AO82" s="127" t="str">
        <f t="shared" si="67"/>
        <v/>
      </c>
      <c r="AP82" s="127" t="str">
        <f t="shared" si="68"/>
        <v/>
      </c>
      <c r="AQ82" s="140" t="str">
        <f>IF(AS82="","",IF(R82="Refreshment Beverage",ROUND(SUM(VLOOKUP(Q:Q,Rates!G$15:L$19,3,0)*(AS82-Y82-Z82-AA82)),4),ROUND(SUM(Rates!$K$8*AS82),4)))</f>
        <v/>
      </c>
      <c r="AR82" s="139" t="str">
        <f t="shared" si="69"/>
        <v/>
      </c>
      <c r="AS82" s="125" t="str">
        <f t="shared" si="70"/>
        <v/>
      </c>
      <c r="AT82" s="121" t="str">
        <f t="shared" si="71"/>
        <v/>
      </c>
      <c r="AU82" s="138" t="str">
        <f>IF(AX82="","",IF(R82="Refreshment Beverage",ROUND((BA82-Y82-Z82-AA82)*VLOOKUP(VALUE(Q82),Rates!G$15:L$19,3,0),4),ROUND(AW82*(VLOOKUP(VALUE(Q82),Rates!G:L,3,0)),4)))</f>
        <v/>
      </c>
      <c r="AV82" s="126" t="str">
        <f t="shared" si="72"/>
        <v/>
      </c>
      <c r="AW82" s="127" t="str">
        <f t="shared" si="73"/>
        <v/>
      </c>
      <c r="AX82" s="123" t="str">
        <f t="shared" si="74"/>
        <v/>
      </c>
      <c r="AY82" s="140" t="str">
        <f>IF(AX82="","",IF(R82="Refreshment Beverage",ROUND(SUM(AX82*Rates!K$19),4),ROUND(SUM(AX82*(Rates!J$8/100)),4)))</f>
        <v/>
      </c>
      <c r="AZ82" s="124" t="str">
        <f t="shared" si="75"/>
        <v/>
      </c>
      <c r="BA82" s="125" t="str">
        <f t="shared" si="76"/>
        <v/>
      </c>
      <c r="BB82" s="115"/>
      <c r="BC82" s="143"/>
      <c r="BD82" s="100"/>
      <c r="BE82" s="100"/>
      <c r="BF82" s="100"/>
      <c r="BG82" s="100"/>
    </row>
    <row r="83" spans="1:59" ht="12.75" customHeight="1" x14ac:dyDescent="0.2">
      <c r="A83" s="144"/>
      <c r="B83" s="141"/>
      <c r="C83" s="141"/>
      <c r="D83" s="142"/>
      <c r="E83" s="142"/>
      <c r="F83" s="142"/>
      <c r="G83" s="142"/>
      <c r="H83" s="142"/>
      <c r="I83" s="129"/>
      <c r="J83" s="130"/>
      <c r="K83" s="131" t="str">
        <f t="shared" si="47"/>
        <v/>
      </c>
      <c r="L83" s="132" t="str">
        <f t="shared" si="48"/>
        <v/>
      </c>
      <c r="M83" s="133" t="str">
        <f t="shared" si="49"/>
        <v/>
      </c>
      <c r="N83" s="134" t="str">
        <f>IFERROR(IF(B:B="","",IF(R83="Beer",SUM(LOOKUP(2,1/(Rates!$B$3:$B$5&lt;=W83)/(Rates!$C$3:$C$5&gt;=W83),Rates!$D$3:$D$5)*(X83/100)*W83),IF(R83="Refreshment Beverage",SUM(LOOKUP(2,1/(Rates!$B$7:$B$11&lt;=W83)/(Rates!$C$7:$C$11&gt;=W83),Rates!$D$7:$D$11)*(X83/100)*W83)))),"")</f>
        <v/>
      </c>
      <c r="O83" s="134" t="str">
        <f t="shared" si="50"/>
        <v/>
      </c>
      <c r="P83" s="116"/>
      <c r="Q83" s="117" t="str">
        <f t="shared" si="51"/>
        <v/>
      </c>
      <c r="R83" s="128" t="str">
        <f t="shared" si="52"/>
        <v/>
      </c>
      <c r="S83" s="135" t="str">
        <f>IF(B83="","",IF(R83="Refreshment Beverage",VLOOKUP(VALUE(Q83),Rates!G$15:L$19,2,0),VLOOKUP(VALUE(Q83),Rates!G$4:L$12,2,0)))</f>
        <v/>
      </c>
      <c r="T83" s="135" t="str">
        <f t="shared" si="53"/>
        <v/>
      </c>
      <c r="U83" s="118" t="str">
        <f t="shared" si="54"/>
        <v/>
      </c>
      <c r="V83" s="135" t="str">
        <f t="shared" si="55"/>
        <v/>
      </c>
      <c r="W83" s="135" t="str">
        <f t="shared" si="56"/>
        <v/>
      </c>
      <c r="X83" s="119" t="str">
        <f t="shared" si="57"/>
        <v/>
      </c>
      <c r="Y83" s="120" t="str">
        <f>IF(B:B="","",IF(R83="Refreshment Beverage",VLOOKUP(Q83,Rates!G$15:L$19,6,0)*W83,VLOOKUP(Q83,Rates!G$4:L$12,6,0)*W83))</f>
        <v/>
      </c>
      <c r="Z83" s="120" t="str">
        <f t="shared" si="58"/>
        <v/>
      </c>
      <c r="AA83" s="120" t="str">
        <f t="shared" si="59"/>
        <v/>
      </c>
      <c r="AB83" s="136" t="str">
        <f>IF(B:B="","",IF(R83="Refreshment Beverage","",IF(AND(R83="Beer",Q83=0),SUM(LOOKUP(2,1/(Rates!$B$15:$B$18&lt;=W83)/(Rates!$C$15:$C$18&gt;=W83),Rates!$D$15:$D$18)*W83),VLOOKUP(VALUE(Q:Q),Rates!A:B,2,0)*W83)))</f>
        <v/>
      </c>
      <c r="AC83" s="136" t="str">
        <f>IF(B:B="","",IF(R83="Refreshment Beverage","",IF(AND(R83="Beer",Q83=0),SUM(LOOKUP(2,1/(Rates!$B$15:$B$18&lt;=W83)/(Rates!$C$15:$C$18&gt;=W83),Rates!$E$15:$E$18)*W83),VLOOKUP(VALUE(Q:Q),Rates!A:C,3,0)*W83)))</f>
        <v/>
      </c>
      <c r="AD83" s="137" t="str">
        <f>IFERROR(IF(B:B="","",IF(R83="Beer","",IF(VALUE(Q83)=0,VLOOKUP(VLOOKUP(B:B,#REF!,16,0),Rates!A:E,2,0),VLOOKUP(VALUE(Q83),Rates!A$31:B$34,2,0)*W83))),0)</f>
        <v/>
      </c>
      <c r="AE83" s="121" t="str">
        <f t="shared" si="60"/>
        <v/>
      </c>
      <c r="AF83" s="138" t="str">
        <f t="shared" si="61"/>
        <v/>
      </c>
      <c r="AG83" s="122" t="str">
        <f t="shared" si="62"/>
        <v/>
      </c>
      <c r="AH83" s="123" t="str">
        <f t="shared" si="63"/>
        <v/>
      </c>
      <c r="AI83" s="139" t="str">
        <f>IF(AE:AE="","",IF(R83="Refreshment Beverage",AK83*(Rates!J$19/100),ROUND(SUM(AH83*(Rates!$J$8/100)),4)))</f>
        <v/>
      </c>
      <c r="AJ83" s="124" t="str">
        <f t="shared" si="64"/>
        <v/>
      </c>
      <c r="AK83" s="125" t="str">
        <f t="shared" si="65"/>
        <v/>
      </c>
      <c r="AL83" s="121" t="str">
        <f t="shared" si="66"/>
        <v/>
      </c>
      <c r="AM83" s="138" t="str">
        <f>IF(AS83="","",IF(R83="Refreshment Beverage",ROUND(AS83*Rates!K$19,4),ROUND(AO83*(VLOOKUP(VALUE(Q83),Rates!G$4:L$12,3,0)),4)))</f>
        <v/>
      </c>
      <c r="AN83" s="126" t="str">
        <f>IF(AS83="","",IF(R83="Refreshment Beverage",AS83*(Rates!J$19/100),MAX(AM83,AB83)))</f>
        <v/>
      </c>
      <c r="AO83" s="127" t="str">
        <f t="shared" si="67"/>
        <v/>
      </c>
      <c r="AP83" s="127" t="str">
        <f t="shared" si="68"/>
        <v/>
      </c>
      <c r="AQ83" s="140" t="str">
        <f>IF(AS83="","",IF(R83="Refreshment Beverage",ROUND(SUM(VLOOKUP(Q:Q,Rates!G$15:L$19,3,0)*(AS83-Y83-Z83-AA83)),4),ROUND(SUM(Rates!$K$8*AS83),4)))</f>
        <v/>
      </c>
      <c r="AR83" s="139" t="str">
        <f t="shared" si="69"/>
        <v/>
      </c>
      <c r="AS83" s="125" t="str">
        <f t="shared" si="70"/>
        <v/>
      </c>
      <c r="AT83" s="121" t="str">
        <f t="shared" si="71"/>
        <v/>
      </c>
      <c r="AU83" s="138" t="str">
        <f>IF(AX83="","",IF(R83="Refreshment Beverage",ROUND((BA83-Y83-Z83-AA83)*VLOOKUP(VALUE(Q83),Rates!G$15:L$19,3,0),4),ROUND(AW83*(VLOOKUP(VALUE(Q83),Rates!G:L,3,0)),4)))</f>
        <v/>
      </c>
      <c r="AV83" s="126" t="str">
        <f t="shared" si="72"/>
        <v/>
      </c>
      <c r="AW83" s="127" t="str">
        <f t="shared" si="73"/>
        <v/>
      </c>
      <c r="AX83" s="123" t="str">
        <f t="shared" si="74"/>
        <v/>
      </c>
      <c r="AY83" s="140" t="str">
        <f>IF(AX83="","",IF(R83="Refreshment Beverage",ROUND(SUM(AX83*Rates!K$19),4),ROUND(SUM(AX83*(Rates!J$8/100)),4)))</f>
        <v/>
      </c>
      <c r="AZ83" s="124" t="str">
        <f t="shared" si="75"/>
        <v/>
      </c>
      <c r="BA83" s="125" t="str">
        <f t="shared" si="76"/>
        <v/>
      </c>
      <c r="BB83" s="115"/>
      <c r="BC83" s="143"/>
      <c r="BD83" s="100"/>
      <c r="BE83" s="100"/>
      <c r="BF83" s="100"/>
      <c r="BG83" s="100"/>
    </row>
    <row r="84" spans="1:59" ht="12.75" customHeight="1" x14ac:dyDescent="0.2">
      <c r="A84" s="144"/>
      <c r="B84" s="141"/>
      <c r="C84" s="141"/>
      <c r="D84" s="142"/>
      <c r="E84" s="142"/>
      <c r="F84" s="142"/>
      <c r="G84" s="142"/>
      <c r="H84" s="142"/>
      <c r="I84" s="129"/>
      <c r="J84" s="130"/>
      <c r="K84" s="131" t="str">
        <f t="shared" si="47"/>
        <v/>
      </c>
      <c r="L84" s="132" t="str">
        <f t="shared" si="48"/>
        <v/>
      </c>
      <c r="M84" s="133" t="str">
        <f t="shared" si="49"/>
        <v/>
      </c>
      <c r="N84" s="134" t="str">
        <f>IFERROR(IF(B:B="","",IF(R84="Beer",SUM(LOOKUP(2,1/(Rates!$B$3:$B$5&lt;=W84)/(Rates!$C$3:$C$5&gt;=W84),Rates!$D$3:$D$5)*(X84/100)*W84),IF(R84="Refreshment Beverage",SUM(LOOKUP(2,1/(Rates!$B$7:$B$11&lt;=W84)/(Rates!$C$7:$C$11&gt;=W84),Rates!$D$7:$D$11)*(X84/100)*W84)))),"")</f>
        <v/>
      </c>
      <c r="O84" s="134" t="str">
        <f t="shared" si="50"/>
        <v/>
      </c>
      <c r="P84" s="116"/>
      <c r="Q84" s="117" t="str">
        <f t="shared" si="51"/>
        <v/>
      </c>
      <c r="R84" s="128" t="str">
        <f t="shared" si="52"/>
        <v/>
      </c>
      <c r="S84" s="135" t="str">
        <f>IF(B84="","",IF(R84="Refreshment Beverage",VLOOKUP(VALUE(Q84),Rates!G$15:L$19,2,0),VLOOKUP(VALUE(Q84),Rates!G$4:L$12,2,0)))</f>
        <v/>
      </c>
      <c r="T84" s="135" t="str">
        <f t="shared" si="53"/>
        <v/>
      </c>
      <c r="U84" s="118" t="str">
        <f t="shared" si="54"/>
        <v/>
      </c>
      <c r="V84" s="135" t="str">
        <f t="shared" si="55"/>
        <v/>
      </c>
      <c r="W84" s="135" t="str">
        <f t="shared" si="56"/>
        <v/>
      </c>
      <c r="X84" s="119" t="str">
        <f t="shared" si="57"/>
        <v/>
      </c>
      <c r="Y84" s="120" t="str">
        <f>IF(B:B="","",IF(R84="Refreshment Beverage",VLOOKUP(Q84,Rates!G$15:L$19,6,0)*W84,VLOOKUP(Q84,Rates!G$4:L$12,6,0)*W84))</f>
        <v/>
      </c>
      <c r="Z84" s="120" t="str">
        <f t="shared" si="58"/>
        <v/>
      </c>
      <c r="AA84" s="120" t="str">
        <f t="shared" si="59"/>
        <v/>
      </c>
      <c r="AB84" s="136" t="str">
        <f>IF(B:B="","",IF(R84="Refreshment Beverage","",IF(AND(R84="Beer",Q84=0),SUM(LOOKUP(2,1/(Rates!$B$15:$B$18&lt;=W84)/(Rates!$C$15:$C$18&gt;=W84),Rates!$D$15:$D$18)*W84),VLOOKUP(VALUE(Q:Q),Rates!A:B,2,0)*W84)))</f>
        <v/>
      </c>
      <c r="AC84" s="136" t="str">
        <f>IF(B:B="","",IF(R84="Refreshment Beverage","",IF(AND(R84="Beer",Q84=0),SUM(LOOKUP(2,1/(Rates!$B$15:$B$18&lt;=W84)/(Rates!$C$15:$C$18&gt;=W84),Rates!$E$15:$E$18)*W84),VLOOKUP(VALUE(Q:Q),Rates!A:C,3,0)*W84)))</f>
        <v/>
      </c>
      <c r="AD84" s="137" t="str">
        <f>IFERROR(IF(B:B="","",IF(R84="Beer","",IF(VALUE(Q84)=0,VLOOKUP(VLOOKUP(B:B,#REF!,16,0),Rates!A:E,2,0),VLOOKUP(VALUE(Q84),Rates!A$31:B$34,2,0)*W84))),0)</f>
        <v/>
      </c>
      <c r="AE84" s="121" t="str">
        <f t="shared" si="60"/>
        <v/>
      </c>
      <c r="AF84" s="138" t="str">
        <f t="shared" si="61"/>
        <v/>
      </c>
      <c r="AG84" s="122" t="str">
        <f t="shared" si="62"/>
        <v/>
      </c>
      <c r="AH84" s="123" t="str">
        <f t="shared" si="63"/>
        <v/>
      </c>
      <c r="AI84" s="139" t="str">
        <f>IF(AE:AE="","",IF(R84="Refreshment Beverage",AK84*(Rates!J$19/100),ROUND(SUM(AH84*(Rates!$J$8/100)),4)))</f>
        <v/>
      </c>
      <c r="AJ84" s="124" t="str">
        <f t="shared" si="64"/>
        <v/>
      </c>
      <c r="AK84" s="125" t="str">
        <f t="shared" si="65"/>
        <v/>
      </c>
      <c r="AL84" s="121" t="str">
        <f t="shared" si="66"/>
        <v/>
      </c>
      <c r="AM84" s="138" t="str">
        <f>IF(AS84="","",IF(R84="Refreshment Beverage",ROUND(AS84*Rates!K$19,4),ROUND(AO84*(VLOOKUP(VALUE(Q84),Rates!G$4:L$12,3,0)),4)))</f>
        <v/>
      </c>
      <c r="AN84" s="126" t="str">
        <f>IF(AS84="","",IF(R84="Refreshment Beverage",AS84*(Rates!J$19/100),MAX(AM84,AB84)))</f>
        <v/>
      </c>
      <c r="AO84" s="127" t="str">
        <f t="shared" si="67"/>
        <v/>
      </c>
      <c r="AP84" s="127" t="str">
        <f t="shared" si="68"/>
        <v/>
      </c>
      <c r="AQ84" s="140" t="str">
        <f>IF(AS84="","",IF(R84="Refreshment Beverage",ROUND(SUM(VLOOKUP(Q:Q,Rates!G$15:L$19,3,0)*(AS84-Y84-Z84-AA84)),4),ROUND(SUM(Rates!$K$8*AS84),4)))</f>
        <v/>
      </c>
      <c r="AR84" s="139" t="str">
        <f t="shared" si="69"/>
        <v/>
      </c>
      <c r="AS84" s="125" t="str">
        <f t="shared" si="70"/>
        <v/>
      </c>
      <c r="AT84" s="121" t="str">
        <f t="shared" si="71"/>
        <v/>
      </c>
      <c r="AU84" s="138" t="str">
        <f>IF(AX84="","",IF(R84="Refreshment Beverage",ROUND((BA84-Y84-Z84-AA84)*VLOOKUP(VALUE(Q84),Rates!G$15:L$19,3,0),4),ROUND(AW84*(VLOOKUP(VALUE(Q84),Rates!G:L,3,0)),4)))</f>
        <v/>
      </c>
      <c r="AV84" s="126" t="str">
        <f t="shared" si="72"/>
        <v/>
      </c>
      <c r="AW84" s="127" t="str">
        <f t="shared" si="73"/>
        <v/>
      </c>
      <c r="AX84" s="123" t="str">
        <f t="shared" si="74"/>
        <v/>
      </c>
      <c r="AY84" s="140" t="str">
        <f>IF(AX84="","",IF(R84="Refreshment Beverage",ROUND(SUM(AX84*Rates!K$19),4),ROUND(SUM(AX84*(Rates!J$8/100)),4)))</f>
        <v/>
      </c>
      <c r="AZ84" s="124" t="str">
        <f t="shared" si="75"/>
        <v/>
      </c>
      <c r="BA84" s="125" t="str">
        <f t="shared" si="76"/>
        <v/>
      </c>
      <c r="BB84" s="115"/>
      <c r="BC84" s="143"/>
      <c r="BD84" s="100"/>
      <c r="BE84" s="100"/>
      <c r="BF84" s="100"/>
      <c r="BG84" s="100"/>
    </row>
    <row r="85" spans="1:59" ht="12.75" customHeight="1" x14ac:dyDescent="0.2">
      <c r="A85" s="144"/>
      <c r="B85" s="141"/>
      <c r="C85" s="141"/>
      <c r="D85" s="142"/>
      <c r="E85" s="142"/>
      <c r="F85" s="142"/>
      <c r="G85" s="142"/>
      <c r="H85" s="142"/>
      <c r="I85" s="129"/>
      <c r="J85" s="130"/>
      <c r="K85" s="131" t="str">
        <f t="shared" si="47"/>
        <v/>
      </c>
      <c r="L85" s="132" t="str">
        <f t="shared" si="48"/>
        <v/>
      </c>
      <c r="M85" s="133" t="str">
        <f t="shared" si="49"/>
        <v/>
      </c>
      <c r="N85" s="134" t="str">
        <f>IFERROR(IF(B:B="","",IF(R85="Beer",SUM(LOOKUP(2,1/(Rates!$B$3:$B$5&lt;=W85)/(Rates!$C$3:$C$5&gt;=W85),Rates!$D$3:$D$5)*(X85/100)*W85),IF(R85="Refreshment Beverage",SUM(LOOKUP(2,1/(Rates!$B$7:$B$11&lt;=W85)/(Rates!$C$7:$C$11&gt;=W85),Rates!$D$7:$D$11)*(X85/100)*W85)))),"")</f>
        <v/>
      </c>
      <c r="O85" s="134" t="str">
        <f t="shared" si="50"/>
        <v/>
      </c>
      <c r="P85" s="116"/>
      <c r="Q85" s="117" t="str">
        <f t="shared" si="51"/>
        <v/>
      </c>
      <c r="R85" s="128" t="str">
        <f t="shared" si="52"/>
        <v/>
      </c>
      <c r="S85" s="135" t="str">
        <f>IF(B85="","",IF(R85="Refreshment Beverage",VLOOKUP(VALUE(Q85),Rates!G$15:L$19,2,0),VLOOKUP(VALUE(Q85),Rates!G$4:L$12,2,0)))</f>
        <v/>
      </c>
      <c r="T85" s="135" t="str">
        <f t="shared" si="53"/>
        <v/>
      </c>
      <c r="U85" s="118" t="str">
        <f t="shared" si="54"/>
        <v/>
      </c>
      <c r="V85" s="135" t="str">
        <f t="shared" si="55"/>
        <v/>
      </c>
      <c r="W85" s="135" t="str">
        <f t="shared" si="56"/>
        <v/>
      </c>
      <c r="X85" s="119" t="str">
        <f t="shared" si="57"/>
        <v/>
      </c>
      <c r="Y85" s="120" t="str">
        <f>IF(B:B="","",IF(R85="Refreshment Beverage",VLOOKUP(Q85,Rates!G$15:L$19,6,0)*W85,VLOOKUP(Q85,Rates!G$4:L$12,6,0)*W85))</f>
        <v/>
      </c>
      <c r="Z85" s="120" t="str">
        <f t="shared" si="58"/>
        <v/>
      </c>
      <c r="AA85" s="120" t="str">
        <f t="shared" si="59"/>
        <v/>
      </c>
      <c r="AB85" s="136" t="str">
        <f>IF(B:B="","",IF(R85="Refreshment Beverage","",IF(AND(R85="Beer",Q85=0),SUM(LOOKUP(2,1/(Rates!$B$15:$B$18&lt;=W85)/(Rates!$C$15:$C$18&gt;=W85),Rates!$D$15:$D$18)*W85),VLOOKUP(VALUE(Q:Q),Rates!A:B,2,0)*W85)))</f>
        <v/>
      </c>
      <c r="AC85" s="136" t="str">
        <f>IF(B:B="","",IF(R85="Refreshment Beverage","",IF(AND(R85="Beer",Q85=0),SUM(LOOKUP(2,1/(Rates!$B$15:$B$18&lt;=W85)/(Rates!$C$15:$C$18&gt;=W85),Rates!$E$15:$E$18)*W85),VLOOKUP(VALUE(Q:Q),Rates!A:C,3,0)*W85)))</f>
        <v/>
      </c>
      <c r="AD85" s="137" t="str">
        <f>IFERROR(IF(B:B="","",IF(R85="Beer","",IF(VALUE(Q85)=0,VLOOKUP(VLOOKUP(B:B,#REF!,16,0),Rates!A:E,2,0),VLOOKUP(VALUE(Q85),Rates!A$31:B$34,2,0)*W85))),0)</f>
        <v/>
      </c>
      <c r="AE85" s="121" t="str">
        <f t="shared" si="60"/>
        <v/>
      </c>
      <c r="AF85" s="138" t="str">
        <f t="shared" si="61"/>
        <v/>
      </c>
      <c r="AG85" s="122" t="str">
        <f t="shared" si="62"/>
        <v/>
      </c>
      <c r="AH85" s="123" t="str">
        <f t="shared" si="63"/>
        <v/>
      </c>
      <c r="AI85" s="139" t="str">
        <f>IF(AE:AE="","",IF(R85="Refreshment Beverage",AK85*(Rates!J$19/100),ROUND(SUM(AH85*(Rates!$J$8/100)),4)))</f>
        <v/>
      </c>
      <c r="AJ85" s="124" t="str">
        <f t="shared" si="64"/>
        <v/>
      </c>
      <c r="AK85" s="125" t="str">
        <f t="shared" si="65"/>
        <v/>
      </c>
      <c r="AL85" s="121" t="str">
        <f t="shared" si="66"/>
        <v/>
      </c>
      <c r="AM85" s="138" t="str">
        <f>IF(AS85="","",IF(R85="Refreshment Beverage",ROUND(AS85*Rates!K$19,4),ROUND(AO85*(VLOOKUP(VALUE(Q85),Rates!G$4:L$12,3,0)),4)))</f>
        <v/>
      </c>
      <c r="AN85" s="126" t="str">
        <f>IF(AS85="","",IF(R85="Refreshment Beverage",AS85*(Rates!J$19/100),MAX(AM85,AB85)))</f>
        <v/>
      </c>
      <c r="AO85" s="127" t="str">
        <f t="shared" si="67"/>
        <v/>
      </c>
      <c r="AP85" s="127" t="str">
        <f t="shared" si="68"/>
        <v/>
      </c>
      <c r="AQ85" s="140" t="str">
        <f>IF(AS85="","",IF(R85="Refreshment Beverage",ROUND(SUM(VLOOKUP(Q:Q,Rates!G$15:L$19,3,0)*(AS85-Y85-Z85-AA85)),4),ROUND(SUM(Rates!$K$8*AS85),4)))</f>
        <v/>
      </c>
      <c r="AR85" s="139" t="str">
        <f t="shared" si="69"/>
        <v/>
      </c>
      <c r="AS85" s="125" t="str">
        <f t="shared" si="70"/>
        <v/>
      </c>
      <c r="AT85" s="121" t="str">
        <f t="shared" si="71"/>
        <v/>
      </c>
      <c r="AU85" s="138" t="str">
        <f>IF(AX85="","",IF(R85="Refreshment Beverage",ROUND((BA85-Y85-Z85-AA85)*VLOOKUP(VALUE(Q85),Rates!G$15:L$19,3,0),4),ROUND(AW85*(VLOOKUP(VALUE(Q85),Rates!G:L,3,0)),4)))</f>
        <v/>
      </c>
      <c r="AV85" s="126" t="str">
        <f t="shared" si="72"/>
        <v/>
      </c>
      <c r="AW85" s="127" t="str">
        <f t="shared" si="73"/>
        <v/>
      </c>
      <c r="AX85" s="123" t="str">
        <f t="shared" si="74"/>
        <v/>
      </c>
      <c r="AY85" s="140" t="str">
        <f>IF(AX85="","",IF(R85="Refreshment Beverage",ROUND(SUM(AX85*Rates!K$19),4),ROUND(SUM(AX85*(Rates!J$8/100)),4)))</f>
        <v/>
      </c>
      <c r="AZ85" s="124" t="str">
        <f t="shared" si="75"/>
        <v/>
      </c>
      <c r="BA85" s="125" t="str">
        <f t="shared" si="76"/>
        <v/>
      </c>
      <c r="BB85" s="115"/>
      <c r="BC85" s="143"/>
      <c r="BD85" s="100"/>
      <c r="BE85" s="100"/>
      <c r="BF85" s="100"/>
      <c r="BG85" s="100"/>
    </row>
    <row r="86" spans="1:59" ht="12.75" customHeight="1" x14ac:dyDescent="0.2">
      <c r="A86" s="144"/>
      <c r="B86" s="141"/>
      <c r="C86" s="141"/>
      <c r="D86" s="142"/>
      <c r="E86" s="142"/>
      <c r="F86" s="142"/>
      <c r="G86" s="142"/>
      <c r="H86" s="142"/>
      <c r="I86" s="129"/>
      <c r="J86" s="130"/>
      <c r="K86" s="131" t="str">
        <f t="shared" si="47"/>
        <v/>
      </c>
      <c r="L86" s="132" t="str">
        <f t="shared" si="48"/>
        <v/>
      </c>
      <c r="M86" s="133" t="str">
        <f t="shared" si="49"/>
        <v/>
      </c>
      <c r="N86" s="134" t="str">
        <f>IFERROR(IF(B:B="","",IF(R86="Beer",SUM(LOOKUP(2,1/(Rates!$B$3:$B$5&lt;=W86)/(Rates!$C$3:$C$5&gt;=W86),Rates!$D$3:$D$5)*(X86/100)*W86),IF(R86="Refreshment Beverage",SUM(LOOKUP(2,1/(Rates!$B$7:$B$11&lt;=W86)/(Rates!$C$7:$C$11&gt;=W86),Rates!$D$7:$D$11)*(X86/100)*W86)))),"")</f>
        <v/>
      </c>
      <c r="O86" s="134" t="str">
        <f t="shared" si="50"/>
        <v/>
      </c>
      <c r="P86" s="116"/>
      <c r="Q86" s="117" t="str">
        <f t="shared" si="51"/>
        <v/>
      </c>
      <c r="R86" s="128" t="str">
        <f t="shared" si="52"/>
        <v/>
      </c>
      <c r="S86" s="135" t="str">
        <f>IF(B86="","",IF(R86="Refreshment Beverage",VLOOKUP(VALUE(Q86),Rates!G$15:L$19,2,0),VLOOKUP(VALUE(Q86),Rates!G$4:L$12,2,0)))</f>
        <v/>
      </c>
      <c r="T86" s="135" t="str">
        <f t="shared" si="53"/>
        <v/>
      </c>
      <c r="U86" s="118" t="str">
        <f t="shared" si="54"/>
        <v/>
      </c>
      <c r="V86" s="135" t="str">
        <f t="shared" si="55"/>
        <v/>
      </c>
      <c r="W86" s="135" t="str">
        <f t="shared" si="56"/>
        <v/>
      </c>
      <c r="X86" s="119" t="str">
        <f t="shared" si="57"/>
        <v/>
      </c>
      <c r="Y86" s="120" t="str">
        <f>IF(B:B="","",IF(R86="Refreshment Beverage",VLOOKUP(Q86,Rates!G$15:L$19,6,0)*W86,VLOOKUP(Q86,Rates!G$4:L$12,6,0)*W86))</f>
        <v/>
      </c>
      <c r="Z86" s="120" t="str">
        <f t="shared" si="58"/>
        <v/>
      </c>
      <c r="AA86" s="120" t="str">
        <f t="shared" si="59"/>
        <v/>
      </c>
      <c r="AB86" s="136" t="str">
        <f>IF(B:B="","",IF(R86="Refreshment Beverage","",IF(AND(R86="Beer",Q86=0),SUM(LOOKUP(2,1/(Rates!$B$15:$B$18&lt;=W86)/(Rates!$C$15:$C$18&gt;=W86),Rates!$D$15:$D$18)*W86),VLOOKUP(VALUE(Q:Q),Rates!A:B,2,0)*W86)))</f>
        <v/>
      </c>
      <c r="AC86" s="136" t="str">
        <f>IF(B:B="","",IF(R86="Refreshment Beverage","",IF(AND(R86="Beer",Q86=0),SUM(LOOKUP(2,1/(Rates!$B$15:$B$18&lt;=W86)/(Rates!$C$15:$C$18&gt;=W86),Rates!$E$15:$E$18)*W86),VLOOKUP(VALUE(Q:Q),Rates!A:C,3,0)*W86)))</f>
        <v/>
      </c>
      <c r="AD86" s="137" t="str">
        <f>IFERROR(IF(B:B="","",IF(R86="Beer","",IF(VALUE(Q86)=0,VLOOKUP(VLOOKUP(B:B,#REF!,16,0),Rates!A:E,2,0),VLOOKUP(VALUE(Q86),Rates!A$31:B$34,2,0)*W86))),0)</f>
        <v/>
      </c>
      <c r="AE86" s="121" t="str">
        <f t="shared" si="60"/>
        <v/>
      </c>
      <c r="AF86" s="138" t="str">
        <f t="shared" si="61"/>
        <v/>
      </c>
      <c r="AG86" s="122" t="str">
        <f t="shared" si="62"/>
        <v/>
      </c>
      <c r="AH86" s="123" t="str">
        <f t="shared" si="63"/>
        <v/>
      </c>
      <c r="AI86" s="139" t="str">
        <f>IF(AE:AE="","",IF(R86="Refreshment Beverage",AK86*(Rates!J$19/100),ROUND(SUM(AH86*(Rates!$J$8/100)),4)))</f>
        <v/>
      </c>
      <c r="AJ86" s="124" t="str">
        <f t="shared" si="64"/>
        <v/>
      </c>
      <c r="AK86" s="125" t="str">
        <f t="shared" si="65"/>
        <v/>
      </c>
      <c r="AL86" s="121" t="str">
        <f t="shared" si="66"/>
        <v/>
      </c>
      <c r="AM86" s="138" t="str">
        <f>IF(AS86="","",IF(R86="Refreshment Beverage",ROUND(AS86*Rates!K$19,4),ROUND(AO86*(VLOOKUP(VALUE(Q86),Rates!G$4:L$12,3,0)),4)))</f>
        <v/>
      </c>
      <c r="AN86" s="126" t="str">
        <f>IF(AS86="","",IF(R86="Refreshment Beverage",AS86*(Rates!J$19/100),MAX(AM86,AB86)))</f>
        <v/>
      </c>
      <c r="AO86" s="127" t="str">
        <f t="shared" si="67"/>
        <v/>
      </c>
      <c r="AP86" s="127" t="str">
        <f t="shared" si="68"/>
        <v/>
      </c>
      <c r="AQ86" s="140" t="str">
        <f>IF(AS86="","",IF(R86="Refreshment Beverage",ROUND(SUM(VLOOKUP(Q:Q,Rates!G$15:L$19,3,0)*(AS86-Y86-Z86-AA86)),4),ROUND(SUM(Rates!$K$8*AS86),4)))</f>
        <v/>
      </c>
      <c r="AR86" s="139" t="str">
        <f t="shared" si="69"/>
        <v/>
      </c>
      <c r="AS86" s="125" t="str">
        <f t="shared" si="70"/>
        <v/>
      </c>
      <c r="AT86" s="121" t="str">
        <f t="shared" si="71"/>
        <v/>
      </c>
      <c r="AU86" s="138" t="str">
        <f>IF(AX86="","",IF(R86="Refreshment Beverage",ROUND((BA86-Y86-Z86-AA86)*VLOOKUP(VALUE(Q86),Rates!G$15:L$19,3,0),4),ROUND(AW86*(VLOOKUP(VALUE(Q86),Rates!G:L,3,0)),4)))</f>
        <v/>
      </c>
      <c r="AV86" s="126" t="str">
        <f t="shared" si="72"/>
        <v/>
      </c>
      <c r="AW86" s="127" t="str">
        <f t="shared" si="73"/>
        <v/>
      </c>
      <c r="AX86" s="123" t="str">
        <f t="shared" si="74"/>
        <v/>
      </c>
      <c r="AY86" s="140" t="str">
        <f>IF(AX86="","",IF(R86="Refreshment Beverage",ROUND(SUM(AX86*Rates!K$19),4),ROUND(SUM(AX86*(Rates!J$8/100)),4)))</f>
        <v/>
      </c>
      <c r="AZ86" s="124" t="str">
        <f t="shared" si="75"/>
        <v/>
      </c>
      <c r="BA86" s="125" t="str">
        <f t="shared" si="76"/>
        <v/>
      </c>
      <c r="BB86" s="115"/>
      <c r="BC86" s="143"/>
      <c r="BD86" s="100"/>
      <c r="BE86" s="100"/>
      <c r="BF86" s="100"/>
      <c r="BG86" s="100"/>
    </row>
    <row r="87" spans="1:59" ht="12.75" customHeight="1" x14ac:dyDescent="0.2">
      <c r="A87" s="144"/>
      <c r="B87" s="141"/>
      <c r="C87" s="141"/>
      <c r="D87" s="142"/>
      <c r="E87" s="142"/>
      <c r="F87" s="142"/>
      <c r="G87" s="142"/>
      <c r="H87" s="142"/>
      <c r="I87" s="129"/>
      <c r="J87" s="130"/>
      <c r="K87" s="131" t="str">
        <f t="shared" si="47"/>
        <v/>
      </c>
      <c r="L87" s="132" t="str">
        <f t="shared" si="48"/>
        <v/>
      </c>
      <c r="M87" s="133" t="str">
        <f t="shared" si="49"/>
        <v/>
      </c>
      <c r="N87" s="134" t="str">
        <f>IFERROR(IF(B:B="","",IF(R87="Beer",SUM(LOOKUP(2,1/(Rates!$B$3:$B$5&lt;=W87)/(Rates!$C$3:$C$5&gt;=W87),Rates!$D$3:$D$5)*(X87/100)*W87),IF(R87="Refreshment Beverage",SUM(LOOKUP(2,1/(Rates!$B$7:$B$11&lt;=W87)/(Rates!$C$7:$C$11&gt;=W87),Rates!$D$7:$D$11)*(X87/100)*W87)))),"")</f>
        <v/>
      </c>
      <c r="O87" s="134" t="str">
        <f t="shared" si="50"/>
        <v/>
      </c>
      <c r="P87" s="116"/>
      <c r="Q87" s="117" t="str">
        <f t="shared" si="51"/>
        <v/>
      </c>
      <c r="R87" s="128" t="str">
        <f t="shared" si="52"/>
        <v/>
      </c>
      <c r="S87" s="135" t="str">
        <f>IF(B87="","",IF(R87="Refreshment Beverage",VLOOKUP(VALUE(Q87),Rates!G$15:L$19,2,0),VLOOKUP(VALUE(Q87),Rates!G$4:L$12,2,0)))</f>
        <v/>
      </c>
      <c r="T87" s="135" t="str">
        <f t="shared" si="53"/>
        <v/>
      </c>
      <c r="U87" s="118" t="str">
        <f t="shared" si="54"/>
        <v/>
      </c>
      <c r="V87" s="135" t="str">
        <f t="shared" si="55"/>
        <v/>
      </c>
      <c r="W87" s="135" t="str">
        <f t="shared" si="56"/>
        <v/>
      </c>
      <c r="X87" s="119" t="str">
        <f t="shared" si="57"/>
        <v/>
      </c>
      <c r="Y87" s="120" t="str">
        <f>IF(B:B="","",IF(R87="Refreshment Beverage",VLOOKUP(Q87,Rates!G$15:L$19,6,0)*W87,VLOOKUP(Q87,Rates!G$4:L$12,6,0)*W87))</f>
        <v/>
      </c>
      <c r="Z87" s="120" t="str">
        <f t="shared" si="58"/>
        <v/>
      </c>
      <c r="AA87" s="120" t="str">
        <f t="shared" si="59"/>
        <v/>
      </c>
      <c r="AB87" s="136" t="str">
        <f>IF(B:B="","",IF(R87="Refreshment Beverage","",IF(AND(R87="Beer",Q87=0),SUM(LOOKUP(2,1/(Rates!$B$15:$B$18&lt;=W87)/(Rates!$C$15:$C$18&gt;=W87),Rates!$D$15:$D$18)*W87),VLOOKUP(VALUE(Q:Q),Rates!A:B,2,0)*W87)))</f>
        <v/>
      </c>
      <c r="AC87" s="136" t="str">
        <f>IF(B:B="","",IF(R87="Refreshment Beverage","",IF(AND(R87="Beer",Q87=0),SUM(LOOKUP(2,1/(Rates!$B$15:$B$18&lt;=W87)/(Rates!$C$15:$C$18&gt;=W87),Rates!$E$15:$E$18)*W87),VLOOKUP(VALUE(Q:Q),Rates!A:C,3,0)*W87)))</f>
        <v/>
      </c>
      <c r="AD87" s="137" t="str">
        <f>IFERROR(IF(B:B="","",IF(R87="Beer","",IF(VALUE(Q87)=0,VLOOKUP(VLOOKUP(B:B,#REF!,16,0),Rates!A:E,2,0),VLOOKUP(VALUE(Q87),Rates!A$31:B$34,2,0)*W87))),0)</f>
        <v/>
      </c>
      <c r="AE87" s="121" t="str">
        <f t="shared" si="60"/>
        <v/>
      </c>
      <c r="AF87" s="138" t="str">
        <f t="shared" si="61"/>
        <v/>
      </c>
      <c r="AG87" s="122" t="str">
        <f t="shared" si="62"/>
        <v/>
      </c>
      <c r="AH87" s="123" t="str">
        <f t="shared" si="63"/>
        <v/>
      </c>
      <c r="AI87" s="139" t="str">
        <f>IF(AE:AE="","",IF(R87="Refreshment Beverage",AK87*(Rates!J$19/100),ROUND(SUM(AH87*(Rates!$J$8/100)),4)))</f>
        <v/>
      </c>
      <c r="AJ87" s="124" t="str">
        <f t="shared" si="64"/>
        <v/>
      </c>
      <c r="AK87" s="125" t="str">
        <f t="shared" si="65"/>
        <v/>
      </c>
      <c r="AL87" s="121" t="str">
        <f t="shared" si="66"/>
        <v/>
      </c>
      <c r="AM87" s="138" t="str">
        <f>IF(AS87="","",IF(R87="Refreshment Beverage",ROUND(AS87*Rates!K$19,4),ROUND(AO87*(VLOOKUP(VALUE(Q87),Rates!G$4:L$12,3,0)),4)))</f>
        <v/>
      </c>
      <c r="AN87" s="126" t="str">
        <f>IF(AS87="","",IF(R87="Refreshment Beverage",AS87*(Rates!J$19/100),MAX(AM87,AB87)))</f>
        <v/>
      </c>
      <c r="AO87" s="127" t="str">
        <f t="shared" si="67"/>
        <v/>
      </c>
      <c r="AP87" s="127" t="str">
        <f t="shared" si="68"/>
        <v/>
      </c>
      <c r="AQ87" s="140" t="str">
        <f>IF(AS87="","",IF(R87="Refreshment Beverage",ROUND(SUM(VLOOKUP(Q:Q,Rates!G$15:L$19,3,0)*(AS87-Y87-Z87-AA87)),4),ROUND(SUM(Rates!$K$8*AS87),4)))</f>
        <v/>
      </c>
      <c r="AR87" s="139" t="str">
        <f t="shared" si="69"/>
        <v/>
      </c>
      <c r="AS87" s="125" t="str">
        <f t="shared" si="70"/>
        <v/>
      </c>
      <c r="AT87" s="121" t="str">
        <f t="shared" si="71"/>
        <v/>
      </c>
      <c r="AU87" s="138" t="str">
        <f>IF(AX87="","",IF(R87="Refreshment Beverage",ROUND((BA87-Y87-Z87-AA87)*VLOOKUP(VALUE(Q87),Rates!G$15:L$19,3,0),4),ROUND(AW87*(VLOOKUP(VALUE(Q87),Rates!G:L,3,0)),4)))</f>
        <v/>
      </c>
      <c r="AV87" s="126" t="str">
        <f t="shared" si="72"/>
        <v/>
      </c>
      <c r="AW87" s="127" t="str">
        <f t="shared" si="73"/>
        <v/>
      </c>
      <c r="AX87" s="123" t="str">
        <f t="shared" si="74"/>
        <v/>
      </c>
      <c r="AY87" s="140" t="str">
        <f>IF(AX87="","",IF(R87="Refreshment Beverage",ROUND(SUM(AX87*Rates!K$19),4),ROUND(SUM(AX87*(Rates!J$8/100)),4)))</f>
        <v/>
      </c>
      <c r="AZ87" s="124" t="str">
        <f t="shared" si="75"/>
        <v/>
      </c>
      <c r="BA87" s="125" t="str">
        <f t="shared" si="76"/>
        <v/>
      </c>
      <c r="BB87" s="115"/>
      <c r="BC87" s="143"/>
      <c r="BD87" s="100"/>
      <c r="BE87" s="100"/>
      <c r="BF87" s="100"/>
      <c r="BG87" s="100"/>
    </row>
    <row r="88" spans="1:59" ht="12.75" customHeight="1" x14ac:dyDescent="0.2">
      <c r="A88" s="144"/>
      <c r="B88" s="141"/>
      <c r="C88" s="141"/>
      <c r="D88" s="142"/>
      <c r="E88" s="142"/>
      <c r="F88" s="142"/>
      <c r="G88" s="142"/>
      <c r="H88" s="142"/>
      <c r="I88" s="129"/>
      <c r="J88" s="130"/>
      <c r="K88" s="131" t="str">
        <f t="shared" si="47"/>
        <v/>
      </c>
      <c r="L88" s="132" t="str">
        <f t="shared" si="48"/>
        <v/>
      </c>
      <c r="M88" s="133" t="str">
        <f t="shared" si="49"/>
        <v/>
      </c>
      <c r="N88" s="134" t="str">
        <f>IFERROR(IF(B:B="","",IF(R88="Beer",SUM(LOOKUP(2,1/(Rates!$B$3:$B$5&lt;=W88)/(Rates!$C$3:$C$5&gt;=W88),Rates!$D$3:$D$5)*(X88/100)*W88),IF(R88="Refreshment Beverage",SUM(LOOKUP(2,1/(Rates!$B$7:$B$11&lt;=W88)/(Rates!$C$7:$C$11&gt;=W88),Rates!$D$7:$D$11)*(X88/100)*W88)))),"")</f>
        <v/>
      </c>
      <c r="O88" s="134" t="str">
        <f t="shared" si="50"/>
        <v/>
      </c>
      <c r="P88" s="116"/>
      <c r="Q88" s="117" t="str">
        <f t="shared" si="51"/>
        <v/>
      </c>
      <c r="R88" s="128" t="str">
        <f t="shared" si="52"/>
        <v/>
      </c>
      <c r="S88" s="135" t="str">
        <f>IF(B88="","",IF(R88="Refreshment Beverage",VLOOKUP(VALUE(Q88),Rates!G$15:L$19,2,0),VLOOKUP(VALUE(Q88),Rates!G$4:L$12,2,0)))</f>
        <v/>
      </c>
      <c r="T88" s="135" t="str">
        <f t="shared" si="53"/>
        <v/>
      </c>
      <c r="U88" s="118" t="str">
        <f t="shared" si="54"/>
        <v/>
      </c>
      <c r="V88" s="135" t="str">
        <f t="shared" si="55"/>
        <v/>
      </c>
      <c r="W88" s="135" t="str">
        <f t="shared" si="56"/>
        <v/>
      </c>
      <c r="X88" s="119" t="str">
        <f t="shared" si="57"/>
        <v/>
      </c>
      <c r="Y88" s="120" t="str">
        <f>IF(B:B="","",IF(R88="Refreshment Beverage",VLOOKUP(Q88,Rates!G$15:L$19,6,0)*W88,VLOOKUP(Q88,Rates!G$4:L$12,6,0)*W88))</f>
        <v/>
      </c>
      <c r="Z88" s="120" t="str">
        <f t="shared" si="58"/>
        <v/>
      </c>
      <c r="AA88" s="120" t="str">
        <f t="shared" si="59"/>
        <v/>
      </c>
      <c r="AB88" s="136" t="str">
        <f>IF(B:B="","",IF(R88="Refreshment Beverage","",IF(AND(R88="Beer",Q88=0),SUM(LOOKUP(2,1/(Rates!$B$15:$B$18&lt;=W88)/(Rates!$C$15:$C$18&gt;=W88),Rates!$D$15:$D$18)*W88),VLOOKUP(VALUE(Q:Q),Rates!A:B,2,0)*W88)))</f>
        <v/>
      </c>
      <c r="AC88" s="136" t="str">
        <f>IF(B:B="","",IF(R88="Refreshment Beverage","",IF(AND(R88="Beer",Q88=0),SUM(LOOKUP(2,1/(Rates!$B$15:$B$18&lt;=W88)/(Rates!$C$15:$C$18&gt;=W88),Rates!$E$15:$E$18)*W88),VLOOKUP(VALUE(Q:Q),Rates!A:C,3,0)*W88)))</f>
        <v/>
      </c>
      <c r="AD88" s="137" t="str">
        <f>IFERROR(IF(B:B="","",IF(R88="Beer","",IF(VALUE(Q88)=0,VLOOKUP(VLOOKUP(B:B,#REF!,16,0),Rates!A:E,2,0),VLOOKUP(VALUE(Q88),Rates!A$31:B$34,2,0)*W88))),0)</f>
        <v/>
      </c>
      <c r="AE88" s="121" t="str">
        <f t="shared" si="60"/>
        <v/>
      </c>
      <c r="AF88" s="138" t="str">
        <f t="shared" si="61"/>
        <v/>
      </c>
      <c r="AG88" s="122" t="str">
        <f t="shared" si="62"/>
        <v/>
      </c>
      <c r="AH88" s="123" t="str">
        <f t="shared" si="63"/>
        <v/>
      </c>
      <c r="AI88" s="139" t="str">
        <f>IF(AE:AE="","",IF(R88="Refreshment Beverage",AK88*(Rates!J$19/100),ROUND(SUM(AH88*(Rates!$J$8/100)),4)))</f>
        <v/>
      </c>
      <c r="AJ88" s="124" t="str">
        <f t="shared" si="64"/>
        <v/>
      </c>
      <c r="AK88" s="125" t="str">
        <f t="shared" si="65"/>
        <v/>
      </c>
      <c r="AL88" s="121" t="str">
        <f t="shared" si="66"/>
        <v/>
      </c>
      <c r="AM88" s="138" t="str">
        <f>IF(AS88="","",IF(R88="Refreshment Beverage",ROUND(AS88*Rates!K$19,4),ROUND(AO88*(VLOOKUP(VALUE(Q88),Rates!G$4:L$12,3,0)),4)))</f>
        <v/>
      </c>
      <c r="AN88" s="126" t="str">
        <f>IF(AS88="","",IF(R88="Refreshment Beverage",AS88*(Rates!J$19/100),MAX(AM88,AB88)))</f>
        <v/>
      </c>
      <c r="AO88" s="127" t="str">
        <f t="shared" si="67"/>
        <v/>
      </c>
      <c r="AP88" s="127" t="str">
        <f t="shared" si="68"/>
        <v/>
      </c>
      <c r="AQ88" s="140" t="str">
        <f>IF(AS88="","",IF(R88="Refreshment Beverage",ROUND(SUM(VLOOKUP(Q:Q,Rates!G$15:L$19,3,0)*(AS88-Y88-Z88-AA88)),4),ROUND(SUM(Rates!$K$8*AS88),4)))</f>
        <v/>
      </c>
      <c r="AR88" s="139" t="str">
        <f t="shared" si="69"/>
        <v/>
      </c>
      <c r="AS88" s="125" t="str">
        <f t="shared" si="70"/>
        <v/>
      </c>
      <c r="AT88" s="121" t="str">
        <f t="shared" si="71"/>
        <v/>
      </c>
      <c r="AU88" s="138" t="str">
        <f>IF(AX88="","",IF(R88="Refreshment Beverage",ROUND((BA88-Y88-Z88-AA88)*VLOOKUP(VALUE(Q88),Rates!G$15:L$19,3,0),4),ROUND(AW88*(VLOOKUP(VALUE(Q88),Rates!G:L,3,0)),4)))</f>
        <v/>
      </c>
      <c r="AV88" s="126" t="str">
        <f t="shared" si="72"/>
        <v/>
      </c>
      <c r="AW88" s="127" t="str">
        <f t="shared" si="73"/>
        <v/>
      </c>
      <c r="AX88" s="123" t="str">
        <f t="shared" si="74"/>
        <v/>
      </c>
      <c r="AY88" s="140" t="str">
        <f>IF(AX88="","",IF(R88="Refreshment Beverage",ROUND(SUM(AX88*Rates!K$19),4),ROUND(SUM(AX88*(Rates!J$8/100)),4)))</f>
        <v/>
      </c>
      <c r="AZ88" s="124" t="str">
        <f t="shared" si="75"/>
        <v/>
      </c>
      <c r="BA88" s="125" t="str">
        <f t="shared" si="76"/>
        <v/>
      </c>
      <c r="BB88" s="115"/>
      <c r="BC88" s="143"/>
      <c r="BD88" s="100"/>
      <c r="BE88" s="100"/>
      <c r="BF88" s="100"/>
      <c r="BG88" s="100"/>
    </row>
    <row r="89" spans="1:59" ht="12.75" customHeight="1" x14ac:dyDescent="0.2">
      <c r="A89" s="144"/>
      <c r="B89" s="141"/>
      <c r="C89" s="141"/>
      <c r="D89" s="142"/>
      <c r="E89" s="142"/>
      <c r="F89" s="142"/>
      <c r="G89" s="142"/>
      <c r="H89" s="142"/>
      <c r="I89" s="129"/>
      <c r="J89" s="130"/>
      <c r="K89" s="131" t="str">
        <f t="shared" si="47"/>
        <v/>
      </c>
      <c r="L89" s="132" t="str">
        <f t="shared" si="48"/>
        <v/>
      </c>
      <c r="M89" s="133" t="str">
        <f t="shared" si="49"/>
        <v/>
      </c>
      <c r="N89" s="134" t="str">
        <f>IFERROR(IF(B:B="","",IF(R89="Beer",SUM(LOOKUP(2,1/(Rates!$B$3:$B$5&lt;=W89)/(Rates!$C$3:$C$5&gt;=W89),Rates!$D$3:$D$5)*(X89/100)*W89),IF(R89="Refreshment Beverage",SUM(LOOKUP(2,1/(Rates!$B$7:$B$11&lt;=W89)/(Rates!$C$7:$C$11&gt;=W89),Rates!$D$7:$D$11)*(X89/100)*W89)))),"")</f>
        <v/>
      </c>
      <c r="O89" s="134" t="str">
        <f t="shared" si="50"/>
        <v/>
      </c>
      <c r="P89" s="116"/>
      <c r="Q89" s="117" t="str">
        <f t="shared" si="51"/>
        <v/>
      </c>
      <c r="R89" s="128" t="str">
        <f t="shared" si="52"/>
        <v/>
      </c>
      <c r="S89" s="135" t="str">
        <f>IF(B89="","",IF(R89="Refreshment Beverage",VLOOKUP(VALUE(Q89),Rates!G$15:L$19,2,0),VLOOKUP(VALUE(Q89),Rates!G$4:L$12,2,0)))</f>
        <v/>
      </c>
      <c r="T89" s="135" t="str">
        <f t="shared" si="53"/>
        <v/>
      </c>
      <c r="U89" s="118" t="str">
        <f t="shared" si="54"/>
        <v/>
      </c>
      <c r="V89" s="135" t="str">
        <f t="shared" si="55"/>
        <v/>
      </c>
      <c r="W89" s="135" t="str">
        <f t="shared" si="56"/>
        <v/>
      </c>
      <c r="X89" s="119" t="str">
        <f t="shared" si="57"/>
        <v/>
      </c>
      <c r="Y89" s="120" t="str">
        <f>IF(B:B="","",IF(R89="Refreshment Beverage",VLOOKUP(Q89,Rates!G$15:L$19,6,0)*W89,VLOOKUP(Q89,Rates!G$4:L$12,6,0)*W89))</f>
        <v/>
      </c>
      <c r="Z89" s="120" t="str">
        <f t="shared" si="58"/>
        <v/>
      </c>
      <c r="AA89" s="120" t="str">
        <f t="shared" si="59"/>
        <v/>
      </c>
      <c r="AB89" s="136" t="str">
        <f>IF(B:B="","",IF(R89="Refreshment Beverage","",IF(AND(R89="Beer",Q89=0),SUM(LOOKUP(2,1/(Rates!$B$15:$B$18&lt;=W89)/(Rates!$C$15:$C$18&gt;=W89),Rates!$D$15:$D$18)*W89),VLOOKUP(VALUE(Q:Q),Rates!A:B,2,0)*W89)))</f>
        <v/>
      </c>
      <c r="AC89" s="136" t="str">
        <f>IF(B:B="","",IF(R89="Refreshment Beverage","",IF(AND(R89="Beer",Q89=0),SUM(LOOKUP(2,1/(Rates!$B$15:$B$18&lt;=W89)/(Rates!$C$15:$C$18&gt;=W89),Rates!$E$15:$E$18)*W89),VLOOKUP(VALUE(Q:Q),Rates!A:C,3,0)*W89)))</f>
        <v/>
      </c>
      <c r="AD89" s="137" t="str">
        <f>IFERROR(IF(B:B="","",IF(R89="Beer","",IF(VALUE(Q89)=0,VLOOKUP(VLOOKUP(B:B,#REF!,16,0),Rates!A:E,2,0),VLOOKUP(VALUE(Q89),Rates!A$31:B$34,2,0)*W89))),0)</f>
        <v/>
      </c>
      <c r="AE89" s="121" t="str">
        <f t="shared" si="60"/>
        <v/>
      </c>
      <c r="AF89" s="138" t="str">
        <f t="shared" si="61"/>
        <v/>
      </c>
      <c r="AG89" s="122" t="str">
        <f t="shared" si="62"/>
        <v/>
      </c>
      <c r="AH89" s="123" t="str">
        <f t="shared" si="63"/>
        <v/>
      </c>
      <c r="AI89" s="139" t="str">
        <f>IF(AE:AE="","",IF(R89="Refreshment Beverage",AK89*(Rates!J$19/100),ROUND(SUM(AH89*(Rates!$J$8/100)),4)))</f>
        <v/>
      </c>
      <c r="AJ89" s="124" t="str">
        <f t="shared" si="64"/>
        <v/>
      </c>
      <c r="AK89" s="125" t="str">
        <f t="shared" si="65"/>
        <v/>
      </c>
      <c r="AL89" s="121" t="str">
        <f t="shared" si="66"/>
        <v/>
      </c>
      <c r="AM89" s="138" t="str">
        <f>IF(AS89="","",IF(R89="Refreshment Beverage",ROUND(AS89*Rates!K$19,4),ROUND(AO89*(VLOOKUP(VALUE(Q89),Rates!G$4:L$12,3,0)),4)))</f>
        <v/>
      </c>
      <c r="AN89" s="126" t="str">
        <f>IF(AS89="","",IF(R89="Refreshment Beverage",AS89*(Rates!J$19/100),MAX(AM89,AB89)))</f>
        <v/>
      </c>
      <c r="AO89" s="127" t="str">
        <f t="shared" si="67"/>
        <v/>
      </c>
      <c r="AP89" s="127" t="str">
        <f t="shared" si="68"/>
        <v/>
      </c>
      <c r="AQ89" s="140" t="str">
        <f>IF(AS89="","",IF(R89="Refreshment Beverage",ROUND(SUM(VLOOKUP(Q:Q,Rates!G$15:L$19,3,0)*(AS89-Y89-Z89-AA89)),4),ROUND(SUM(Rates!$K$8*AS89),4)))</f>
        <v/>
      </c>
      <c r="AR89" s="139" t="str">
        <f t="shared" si="69"/>
        <v/>
      </c>
      <c r="AS89" s="125" t="str">
        <f t="shared" si="70"/>
        <v/>
      </c>
      <c r="AT89" s="121" t="str">
        <f t="shared" si="71"/>
        <v/>
      </c>
      <c r="AU89" s="138" t="str">
        <f>IF(AX89="","",IF(R89="Refreshment Beverage",ROUND((BA89-Y89-Z89-AA89)*VLOOKUP(VALUE(Q89),Rates!G$15:L$19,3,0),4),ROUND(AW89*(VLOOKUP(VALUE(Q89),Rates!G:L,3,0)),4)))</f>
        <v/>
      </c>
      <c r="AV89" s="126" t="str">
        <f t="shared" si="72"/>
        <v/>
      </c>
      <c r="AW89" s="127" t="str">
        <f t="shared" si="73"/>
        <v/>
      </c>
      <c r="AX89" s="123" t="str">
        <f t="shared" si="74"/>
        <v/>
      </c>
      <c r="AY89" s="140" t="str">
        <f>IF(AX89="","",IF(R89="Refreshment Beverage",ROUND(SUM(AX89*Rates!K$19),4),ROUND(SUM(AX89*(Rates!J$8/100)),4)))</f>
        <v/>
      </c>
      <c r="AZ89" s="124" t="str">
        <f t="shared" si="75"/>
        <v/>
      </c>
      <c r="BA89" s="125" t="str">
        <f t="shared" si="76"/>
        <v/>
      </c>
      <c r="BB89" s="115"/>
      <c r="BC89" s="143"/>
      <c r="BD89" s="100"/>
      <c r="BE89" s="100"/>
      <c r="BF89" s="100"/>
      <c r="BG89" s="100"/>
    </row>
    <row r="90" spans="1:59" ht="12.75" customHeight="1" x14ac:dyDescent="0.2">
      <c r="A90" s="144"/>
      <c r="B90" s="141"/>
      <c r="C90" s="141"/>
      <c r="D90" s="142"/>
      <c r="E90" s="142"/>
      <c r="F90" s="142"/>
      <c r="G90" s="142"/>
      <c r="H90" s="142"/>
      <c r="I90" s="129"/>
      <c r="J90" s="130"/>
      <c r="K90" s="131" t="str">
        <f t="shared" ref="K90:K153" si="77">IFERROR(IF(B:B="","",IF(OR(C90="",E90="",F90="",G90="",H90="",I90="",J90=""),"",ROUND(IF(J90="Gross Price to Brewers",AE90,IF(J90="Retail Price",AL90,IF(J90="Licensee Retail",AT90,""))),2))),"")</f>
        <v/>
      </c>
      <c r="L90" s="132" t="str">
        <f t="shared" ref="L90:L153" si="78">IFERROR(IF(B:B="","",IF(OR(C90="",E90="",F90="",G90="",H90="",I90="",J90=""),"",ROUND(IF(J90="Gross Price to Brewers",AH90,IF(J90="Retail Price",AP90,IF(J90="Licensee Retail",AX90,""))),2))),"")</f>
        <v/>
      </c>
      <c r="M90" s="133" t="str">
        <f t="shared" ref="M90:M153" si="79">IFERROR(IF(B:B="","",IF(OR(C90="",E90="",F90="",G90="",H90="",I90="",J90=""),"",ROUND(IF(J90="Gross Price to Brewers",AK90,IF(J90="Retail Price",AS90,IF(J90="Licensee Retail",BA90,""))),2))),"")</f>
        <v/>
      </c>
      <c r="N90" s="134" t="str">
        <f>IFERROR(IF(B:B="","",IF(R90="Beer",SUM(LOOKUP(2,1/(Rates!$B$3:$B$5&lt;=W90)/(Rates!$C$3:$C$5&gt;=W90),Rates!$D$3:$D$5)*(X90/100)*W90),IF(R90="Refreshment Beverage",SUM(LOOKUP(2,1/(Rates!$B$7:$B$11&lt;=W90)/(Rates!$C$7:$C$11&gt;=W90),Rates!$D$7:$D$11)*(X90/100)*W90)))),"")</f>
        <v/>
      </c>
      <c r="O90" s="134" t="str">
        <f t="shared" ref="O90:O153" si="80">IF(B:B="","",IF(M90&gt;N90,"YES","NO"))</f>
        <v/>
      </c>
      <c r="P90" s="116"/>
      <c r="Q90" s="117" t="str">
        <f t="shared" ref="Q90:Q153" si="81">IF(B90="","",IF(OR(D90="",D90=5),0,D90))</f>
        <v/>
      </c>
      <c r="R90" s="128" t="str">
        <f t="shared" ref="R90:R153" si="82">IF(B90="","",C90)</f>
        <v/>
      </c>
      <c r="S90" s="135" t="str">
        <f>IF(B90="","",IF(R90="Refreshment Beverage",VLOOKUP(VALUE(Q90),Rates!G$15:L$19,2,0),VLOOKUP(VALUE(Q90),Rates!G$4:L$12,2,0)))</f>
        <v/>
      </c>
      <c r="T90" s="135" t="str">
        <f t="shared" ref="T90:T153" si="83">IF(B90="","",G90)</f>
        <v/>
      </c>
      <c r="U90" s="118" t="str">
        <f t="shared" ref="U90:U153" si="84">IF(B:B="","",SUM(W90/V90))</f>
        <v/>
      </c>
      <c r="V90" s="135" t="str">
        <f t="shared" ref="V90:V153" si="85">IF(B90="","",F90)</f>
        <v/>
      </c>
      <c r="W90" s="135" t="str">
        <f t="shared" ref="W90:W153" si="86">IF(B90="","",E90*F90)</f>
        <v/>
      </c>
      <c r="X90" s="119" t="str">
        <f t="shared" ref="X90:X153" si="87">IF(B90="","",H90)</f>
        <v/>
      </c>
      <c r="Y90" s="120" t="str">
        <f>IF(B:B="","",IF(R90="Refreshment Beverage",VLOOKUP(Q90,Rates!G$15:L$19,6,0)*W90,VLOOKUP(Q90,Rates!G$4:L$12,6,0)*W90))</f>
        <v/>
      </c>
      <c r="Z90" s="120" t="str">
        <f t="shared" ref="Z90:Z153" si="88">IF(B:B="","",IF(R90="Refreshment Beverage",0,IF(T90="Keg",0,ROUND(0.34/12*V90,2))))</f>
        <v/>
      </c>
      <c r="AA90" s="120" t="str">
        <f t="shared" ref="AA90:AA153" si="89">IF(B:B="","",IF(AND(T90="Can",V90=8,R90="Beer"),V90*0.0192,IF(AND(T90="Can",V90=15,R90="Beer"),V90*0.0096,IF(AND(T90="Can",V90=20,R90="Beer"),V90*0.0102,IF(AND(T90="Can",V90=30,R90="Beer"),V90*0.0085,IF(AND(T90="Can",V90=36,R90="Beer"),V90*0.0071,IF(AND(T90="Bottle",V90=24,R90="Beer"),V90*0.0153,IF(AND(R90="Refreshment Beverage",U90&gt;0.49,U90&lt;0.401),V90*0.0512,IF(AND(R90="Refreshment Beverage",U90&gt;0.4,U90&lt;0.47),V90*0.0614,IF(AND(R90="Refreshment Beverage",U90&gt;0.469,U90&lt;0.66),V90*0.0716,IF(AND(R90="Refreshment Beverage",U90&gt;0.659,U90&lt;0.75),V90*0.1023,IF(AND(R90="Refreshment Beverage",U90&gt;0.749,U90&lt;0.9),V90*0.1125,IF(AND(R90="Refreshment Beverage",U90&gt;0.899,U90&lt;1),V90*0.133,IF(AND(R90="Refreshment Beverage",U90=1),V90*0.1432,IF(AND(R90="Refreshment Beverage",U90=1.14),V90*0.1637,IF(AND(R90="Refreshment Beverage",U90=2),V90*0.2864,IF(AND(R90="Refreshment Beverage",U90=3),V90*0.4297,IF(AND(R90="Refreshment Beverage",U90=1.75),V90*0.2558,0))))))))))))))))))</f>
        <v/>
      </c>
      <c r="AB90" s="136" t="str">
        <f>IF(B:B="","",IF(R90="Refreshment Beverage","",IF(AND(R90="Beer",Q90=0),SUM(LOOKUP(2,1/(Rates!$B$15:$B$18&lt;=W90)/(Rates!$C$15:$C$18&gt;=W90),Rates!$D$15:$D$18)*W90),VLOOKUP(VALUE(Q:Q),Rates!A:B,2,0)*W90)))</f>
        <v/>
      </c>
      <c r="AC90" s="136" t="str">
        <f>IF(B:B="","",IF(R90="Refreshment Beverage","",IF(AND(R90="Beer",Q90=0),SUM(LOOKUP(2,1/(Rates!$B$15:$B$18&lt;=W90)/(Rates!$C$15:$C$18&gt;=W90),Rates!$E$15:$E$18)*W90),VLOOKUP(VALUE(Q:Q),Rates!A:C,3,0)*W90)))</f>
        <v/>
      </c>
      <c r="AD90" s="137" t="str">
        <f>IFERROR(IF(B:B="","",IF(R90="Beer","",IF(VALUE(Q90)=0,VLOOKUP(VLOOKUP(B:B,#REF!,16,0),Rates!A:E,2,0),VLOOKUP(VALUE(Q90),Rates!A$31:B$34,2,0)*W90))),0)</f>
        <v/>
      </c>
      <c r="AE90" s="121" t="str">
        <f t="shared" ref="AE90:AE153" si="90">IF(J90="Gross Price to Brewers",I90,"")</f>
        <v/>
      </c>
      <c r="AF90" s="138" t="str">
        <f t="shared" ref="AF90:AF153" si="91">IF(AE:AE="","",ROUND(SUM(AE90*(S90/100)),4))</f>
        <v/>
      </c>
      <c r="AG90" s="122" t="str">
        <f t="shared" ref="AG90:AG153" si="92">IF(AE:AE="","",IF(R90="Refreshment Beverage",MAX(AF90,AD90),MAX(AB90,AF90)))</f>
        <v/>
      </c>
      <c r="AH90" s="123" t="str">
        <f t="shared" ref="AH90:AH153" si="93">IF(AE:AE="","",IF(R90="Refreshment Beverage",AK90-AJ90,SUM(Y90:AA90)+AE90+AG90))</f>
        <v/>
      </c>
      <c r="AI90" s="139" t="str">
        <f>IF(AE:AE="","",IF(R90="Refreshment Beverage",AK90*(Rates!J$19/100),ROUND(SUM(AH90*(Rates!$J$8/100)),4)))</f>
        <v/>
      </c>
      <c r="AJ90" s="124" t="str">
        <f t="shared" ref="AJ90:AJ153" si="94">IF(AE:AE="","",IF(R90="Refreshment Beverage",AI90,MAX(AC90,AI90)))</f>
        <v/>
      </c>
      <c r="AK90" s="125" t="str">
        <f t="shared" ref="AK90:AK153" si="95">IF(AE:AE="","",IF(R90="Refreshment Beverage",SUM(AE90+Y90+Z90+AA90+AG90),SUM(AH90+AJ90)))</f>
        <v/>
      </c>
      <c r="AL90" s="121" t="str">
        <f t="shared" ref="AL90:AL153" si="96">IF(AS90="","",IF(R90="Refreshment Beverage",ROUND(SUM(AS90-AR90-AA90-Z90-Y90),2),ROUND(SUM(AS90-AR90-AN90-Y90-Z90-AA90),2)))</f>
        <v/>
      </c>
      <c r="AM90" s="138" t="str">
        <f>IF(AS90="","",IF(R90="Refreshment Beverage",ROUND(AS90*Rates!K$19,4),ROUND(AO90*(VLOOKUP(VALUE(Q90),Rates!G$4:L$12,3,0)),4)))</f>
        <v/>
      </c>
      <c r="AN90" s="126" t="str">
        <f>IF(AS90="","",IF(R90="Refreshment Beverage",AS90*(Rates!J$19/100),MAX(AM90,AB90)))</f>
        <v/>
      </c>
      <c r="AO90" s="127" t="str">
        <f t="shared" ref="AO90:AO153" si="97">IF(AS90="","",ROUND(SUM(AS90-AR90-Y90-Z90-AA90),4))</f>
        <v/>
      </c>
      <c r="AP90" s="127" t="str">
        <f t="shared" ref="AP90:AP153" si="98">IF(AS90="","",IF(R90="Refreshment Beverage",ROUND(AS90-AN90,2),ROUND(SUM(AS90-AR90),2)))</f>
        <v/>
      </c>
      <c r="AQ90" s="140" t="str">
        <f>IF(AS90="","",IF(R90="Refreshment Beverage",ROUND(SUM(VLOOKUP(Q:Q,Rates!G$15:L$19,3,0)*(AS90-Y90-Z90-AA90)),4),ROUND(SUM(Rates!$K$8*AS90),4)))</f>
        <v/>
      </c>
      <c r="AR90" s="139" t="str">
        <f t="shared" ref="AR90:AR153" si="99">IF(AS90="","",IF(R90="Refreshment Beverage",MAX(AD90,AQ90),MAX(AQ90,AC90)))</f>
        <v/>
      </c>
      <c r="AS90" s="125" t="str">
        <f t="shared" ref="AS90:AS153" si="100">IF(J90="Retail Price",SUM(I90+0.004),"")</f>
        <v/>
      </c>
      <c r="AT90" s="121" t="str">
        <f t="shared" ref="AT90:AT153" si="101">IF(AX90="","",IF(R90="Refreshment Beverage",SUM(BA90-AV90-Y90-Z90-AA90),SUM(AX90-AV90-Y90-Z90-AA90)))</f>
        <v/>
      </c>
      <c r="AU90" s="138" t="str">
        <f>IF(AX90="","",IF(R90="Refreshment Beverage",ROUND((BA90-Y90-Z90-AA90)*VLOOKUP(VALUE(Q90),Rates!G$15:L$19,3,0),4),ROUND(AW90*(VLOOKUP(VALUE(Q90),Rates!G:L,3,0)),4)))</f>
        <v/>
      </c>
      <c r="AV90" s="126" t="str">
        <f t="shared" ref="AV90:AV153" si="102">IF(AX90="","",IF(R90="Refreshment Beverage",MAX(AU90,AD90),MAX(AB90,AU90)))</f>
        <v/>
      </c>
      <c r="AW90" s="127" t="str">
        <f t="shared" ref="AW90:AW153" si="103">IF(AX90="","",IF(R90="Refreshment Beverage",SUM(BA90-AV90-Y90-Z90-AA90),ROUND(SUM(BA90-AZ90-Y90-Z90-AA90),4)))</f>
        <v/>
      </c>
      <c r="AX90" s="123" t="str">
        <f t="shared" ref="AX90:AX153" si="104">IF(J90="Licensee Retail",I90,"")</f>
        <v/>
      </c>
      <c r="AY90" s="140" t="str">
        <f>IF(AX90="","",IF(R90="Refreshment Beverage",ROUND(SUM(AX90*Rates!K$19),4),ROUND(SUM(AX90*(Rates!J$8/100)),4)))</f>
        <v/>
      </c>
      <c r="AZ90" s="124" t="str">
        <f t="shared" ref="AZ90:AZ153" si="105">IF(AX90="","",MAX($AC90,AY90))</f>
        <v/>
      </c>
      <c r="BA90" s="125" t="str">
        <f t="shared" ref="BA90:BA153" si="106">IF(AX90="","",SUM(AX90+AZ90))</f>
        <v/>
      </c>
      <c r="BB90" s="115"/>
      <c r="BC90" s="143"/>
      <c r="BD90" s="100"/>
      <c r="BE90" s="100"/>
      <c r="BF90" s="100"/>
      <c r="BG90" s="100"/>
    </row>
    <row r="91" spans="1:59" ht="12.75" customHeight="1" x14ac:dyDescent="0.2">
      <c r="A91" s="144"/>
      <c r="B91" s="141"/>
      <c r="C91" s="141"/>
      <c r="D91" s="142"/>
      <c r="E91" s="142"/>
      <c r="F91" s="142"/>
      <c r="G91" s="142"/>
      <c r="H91" s="142"/>
      <c r="I91" s="129"/>
      <c r="J91" s="130"/>
      <c r="K91" s="131" t="str">
        <f t="shared" si="77"/>
        <v/>
      </c>
      <c r="L91" s="132" t="str">
        <f t="shared" si="78"/>
        <v/>
      </c>
      <c r="M91" s="133" t="str">
        <f t="shared" si="79"/>
        <v/>
      </c>
      <c r="N91" s="134" t="str">
        <f>IFERROR(IF(B:B="","",IF(R91="Beer",SUM(LOOKUP(2,1/(Rates!$B$3:$B$5&lt;=W91)/(Rates!$C$3:$C$5&gt;=W91),Rates!$D$3:$D$5)*(X91/100)*W91),IF(R91="Refreshment Beverage",SUM(LOOKUP(2,1/(Rates!$B$7:$B$11&lt;=W91)/(Rates!$C$7:$C$11&gt;=W91),Rates!$D$7:$D$11)*(X91/100)*W91)))),"")</f>
        <v/>
      </c>
      <c r="O91" s="134" t="str">
        <f t="shared" si="80"/>
        <v/>
      </c>
      <c r="P91" s="116"/>
      <c r="Q91" s="117" t="str">
        <f t="shared" si="81"/>
        <v/>
      </c>
      <c r="R91" s="128" t="str">
        <f t="shared" si="82"/>
        <v/>
      </c>
      <c r="S91" s="135" t="str">
        <f>IF(B91="","",IF(R91="Refreshment Beverage",VLOOKUP(VALUE(Q91),Rates!G$15:L$19,2,0),VLOOKUP(VALUE(Q91),Rates!G$4:L$12,2,0)))</f>
        <v/>
      </c>
      <c r="T91" s="135" t="str">
        <f t="shared" si="83"/>
        <v/>
      </c>
      <c r="U91" s="118" t="str">
        <f t="shared" si="84"/>
        <v/>
      </c>
      <c r="V91" s="135" t="str">
        <f t="shared" si="85"/>
        <v/>
      </c>
      <c r="W91" s="135" t="str">
        <f t="shared" si="86"/>
        <v/>
      </c>
      <c r="X91" s="119" t="str">
        <f t="shared" si="87"/>
        <v/>
      </c>
      <c r="Y91" s="120" t="str">
        <f>IF(B:B="","",IF(R91="Refreshment Beverage",VLOOKUP(Q91,Rates!G$15:L$19,6,0)*W91,VLOOKUP(Q91,Rates!G$4:L$12,6,0)*W91))</f>
        <v/>
      </c>
      <c r="Z91" s="120" t="str">
        <f t="shared" si="88"/>
        <v/>
      </c>
      <c r="AA91" s="120" t="str">
        <f t="shared" si="89"/>
        <v/>
      </c>
      <c r="AB91" s="136" t="str">
        <f>IF(B:B="","",IF(R91="Refreshment Beverage","",IF(AND(R91="Beer",Q91=0),SUM(LOOKUP(2,1/(Rates!$B$15:$B$18&lt;=W91)/(Rates!$C$15:$C$18&gt;=W91),Rates!$D$15:$D$18)*W91),VLOOKUP(VALUE(Q:Q),Rates!A:B,2,0)*W91)))</f>
        <v/>
      </c>
      <c r="AC91" s="136" t="str">
        <f>IF(B:B="","",IF(R91="Refreshment Beverage","",IF(AND(R91="Beer",Q91=0),SUM(LOOKUP(2,1/(Rates!$B$15:$B$18&lt;=W91)/(Rates!$C$15:$C$18&gt;=W91),Rates!$E$15:$E$18)*W91),VLOOKUP(VALUE(Q:Q),Rates!A:C,3,0)*W91)))</f>
        <v/>
      </c>
      <c r="AD91" s="137" t="str">
        <f>IFERROR(IF(B:B="","",IF(R91="Beer","",IF(VALUE(Q91)=0,VLOOKUP(VLOOKUP(B:B,#REF!,16,0),Rates!A:E,2,0),VLOOKUP(VALUE(Q91),Rates!A$31:B$34,2,0)*W91))),0)</f>
        <v/>
      </c>
      <c r="AE91" s="121" t="str">
        <f t="shared" si="90"/>
        <v/>
      </c>
      <c r="AF91" s="138" t="str">
        <f t="shared" si="91"/>
        <v/>
      </c>
      <c r="AG91" s="122" t="str">
        <f t="shared" si="92"/>
        <v/>
      </c>
      <c r="AH91" s="123" t="str">
        <f t="shared" si="93"/>
        <v/>
      </c>
      <c r="AI91" s="139" t="str">
        <f>IF(AE:AE="","",IF(R91="Refreshment Beverage",AK91*(Rates!J$19/100),ROUND(SUM(AH91*(Rates!$J$8/100)),4)))</f>
        <v/>
      </c>
      <c r="AJ91" s="124" t="str">
        <f t="shared" si="94"/>
        <v/>
      </c>
      <c r="AK91" s="125" t="str">
        <f t="shared" si="95"/>
        <v/>
      </c>
      <c r="AL91" s="121" t="str">
        <f t="shared" si="96"/>
        <v/>
      </c>
      <c r="AM91" s="138" t="str">
        <f>IF(AS91="","",IF(R91="Refreshment Beverage",ROUND(AS91*Rates!K$19,4),ROUND(AO91*(VLOOKUP(VALUE(Q91),Rates!G$4:L$12,3,0)),4)))</f>
        <v/>
      </c>
      <c r="AN91" s="126" t="str">
        <f>IF(AS91="","",IF(R91="Refreshment Beverage",AS91*(Rates!J$19/100),MAX(AM91,AB91)))</f>
        <v/>
      </c>
      <c r="AO91" s="127" t="str">
        <f t="shared" si="97"/>
        <v/>
      </c>
      <c r="AP91" s="127" t="str">
        <f t="shared" si="98"/>
        <v/>
      </c>
      <c r="AQ91" s="140" t="str">
        <f>IF(AS91="","",IF(R91="Refreshment Beverage",ROUND(SUM(VLOOKUP(Q:Q,Rates!G$15:L$19,3,0)*(AS91-Y91-Z91-AA91)),4),ROUND(SUM(Rates!$K$8*AS91),4)))</f>
        <v/>
      </c>
      <c r="AR91" s="139" t="str">
        <f t="shared" si="99"/>
        <v/>
      </c>
      <c r="AS91" s="125" t="str">
        <f t="shared" si="100"/>
        <v/>
      </c>
      <c r="AT91" s="121" t="str">
        <f t="shared" si="101"/>
        <v/>
      </c>
      <c r="AU91" s="138" t="str">
        <f>IF(AX91="","",IF(R91="Refreshment Beverage",ROUND((BA91-Y91-Z91-AA91)*VLOOKUP(VALUE(Q91),Rates!G$15:L$19,3,0),4),ROUND(AW91*(VLOOKUP(VALUE(Q91),Rates!G:L,3,0)),4)))</f>
        <v/>
      </c>
      <c r="AV91" s="126" t="str">
        <f t="shared" si="102"/>
        <v/>
      </c>
      <c r="AW91" s="127" t="str">
        <f t="shared" si="103"/>
        <v/>
      </c>
      <c r="AX91" s="123" t="str">
        <f t="shared" si="104"/>
        <v/>
      </c>
      <c r="AY91" s="140" t="str">
        <f>IF(AX91="","",IF(R91="Refreshment Beverage",ROUND(SUM(AX91*Rates!K$19),4),ROUND(SUM(AX91*(Rates!J$8/100)),4)))</f>
        <v/>
      </c>
      <c r="AZ91" s="124" t="str">
        <f t="shared" si="105"/>
        <v/>
      </c>
      <c r="BA91" s="125" t="str">
        <f t="shared" si="106"/>
        <v/>
      </c>
      <c r="BB91" s="115"/>
      <c r="BC91" s="143"/>
      <c r="BD91" s="100"/>
      <c r="BE91" s="100"/>
      <c r="BF91" s="100"/>
      <c r="BG91" s="100"/>
    </row>
    <row r="92" spans="1:59" ht="12.75" customHeight="1" x14ac:dyDescent="0.2">
      <c r="A92" s="144"/>
      <c r="B92" s="141"/>
      <c r="C92" s="141"/>
      <c r="D92" s="142"/>
      <c r="E92" s="142"/>
      <c r="F92" s="142"/>
      <c r="G92" s="142"/>
      <c r="H92" s="142"/>
      <c r="I92" s="129"/>
      <c r="J92" s="130"/>
      <c r="K92" s="131" t="str">
        <f t="shared" si="77"/>
        <v/>
      </c>
      <c r="L92" s="132" t="str">
        <f t="shared" si="78"/>
        <v/>
      </c>
      <c r="M92" s="133" t="str">
        <f t="shared" si="79"/>
        <v/>
      </c>
      <c r="N92" s="134" t="str">
        <f>IFERROR(IF(B:B="","",IF(R92="Beer",SUM(LOOKUP(2,1/(Rates!$B$3:$B$5&lt;=W92)/(Rates!$C$3:$C$5&gt;=W92),Rates!$D$3:$D$5)*(X92/100)*W92),IF(R92="Refreshment Beverage",SUM(LOOKUP(2,1/(Rates!$B$7:$B$11&lt;=W92)/(Rates!$C$7:$C$11&gt;=W92),Rates!$D$7:$D$11)*(X92/100)*W92)))),"")</f>
        <v/>
      </c>
      <c r="O92" s="134" t="str">
        <f t="shared" si="80"/>
        <v/>
      </c>
      <c r="P92" s="116"/>
      <c r="Q92" s="117" t="str">
        <f t="shared" si="81"/>
        <v/>
      </c>
      <c r="R92" s="128" t="str">
        <f t="shared" si="82"/>
        <v/>
      </c>
      <c r="S92" s="135" t="str">
        <f>IF(B92="","",IF(R92="Refreshment Beverage",VLOOKUP(VALUE(Q92),Rates!G$15:L$19,2,0),VLOOKUP(VALUE(Q92),Rates!G$4:L$12,2,0)))</f>
        <v/>
      </c>
      <c r="T92" s="135" t="str">
        <f t="shared" si="83"/>
        <v/>
      </c>
      <c r="U92" s="118" t="str">
        <f t="shared" si="84"/>
        <v/>
      </c>
      <c r="V92" s="135" t="str">
        <f t="shared" si="85"/>
        <v/>
      </c>
      <c r="W92" s="135" t="str">
        <f t="shared" si="86"/>
        <v/>
      </c>
      <c r="X92" s="119" t="str">
        <f t="shared" si="87"/>
        <v/>
      </c>
      <c r="Y92" s="120" t="str">
        <f>IF(B:B="","",IF(R92="Refreshment Beverage",VLOOKUP(Q92,Rates!G$15:L$19,6,0)*W92,VLOOKUP(Q92,Rates!G$4:L$12,6,0)*W92))</f>
        <v/>
      </c>
      <c r="Z92" s="120" t="str">
        <f t="shared" si="88"/>
        <v/>
      </c>
      <c r="AA92" s="120" t="str">
        <f t="shared" si="89"/>
        <v/>
      </c>
      <c r="AB92" s="136" t="str">
        <f>IF(B:B="","",IF(R92="Refreshment Beverage","",IF(AND(R92="Beer",Q92=0),SUM(LOOKUP(2,1/(Rates!$B$15:$B$18&lt;=W92)/(Rates!$C$15:$C$18&gt;=W92),Rates!$D$15:$D$18)*W92),VLOOKUP(VALUE(Q:Q),Rates!A:B,2,0)*W92)))</f>
        <v/>
      </c>
      <c r="AC92" s="136" t="str">
        <f>IF(B:B="","",IF(R92="Refreshment Beverage","",IF(AND(R92="Beer",Q92=0),SUM(LOOKUP(2,1/(Rates!$B$15:$B$18&lt;=W92)/(Rates!$C$15:$C$18&gt;=W92),Rates!$E$15:$E$18)*W92),VLOOKUP(VALUE(Q:Q),Rates!A:C,3,0)*W92)))</f>
        <v/>
      </c>
      <c r="AD92" s="137" t="str">
        <f>IFERROR(IF(B:B="","",IF(R92="Beer","",IF(VALUE(Q92)=0,VLOOKUP(VLOOKUP(B:B,#REF!,16,0),Rates!A:E,2,0),VLOOKUP(VALUE(Q92),Rates!A$31:B$34,2,0)*W92))),0)</f>
        <v/>
      </c>
      <c r="AE92" s="121" t="str">
        <f t="shared" si="90"/>
        <v/>
      </c>
      <c r="AF92" s="138" t="str">
        <f t="shared" si="91"/>
        <v/>
      </c>
      <c r="AG92" s="122" t="str">
        <f t="shared" si="92"/>
        <v/>
      </c>
      <c r="AH92" s="123" t="str">
        <f t="shared" si="93"/>
        <v/>
      </c>
      <c r="AI92" s="139" t="str">
        <f>IF(AE:AE="","",IF(R92="Refreshment Beverage",AK92*(Rates!J$19/100),ROUND(SUM(AH92*(Rates!$J$8/100)),4)))</f>
        <v/>
      </c>
      <c r="AJ92" s="124" t="str">
        <f t="shared" si="94"/>
        <v/>
      </c>
      <c r="AK92" s="125" t="str">
        <f t="shared" si="95"/>
        <v/>
      </c>
      <c r="AL92" s="121" t="str">
        <f t="shared" si="96"/>
        <v/>
      </c>
      <c r="AM92" s="138" t="str">
        <f>IF(AS92="","",IF(R92="Refreshment Beverage",ROUND(AS92*Rates!K$19,4),ROUND(AO92*(VLOOKUP(VALUE(Q92),Rates!G$4:L$12,3,0)),4)))</f>
        <v/>
      </c>
      <c r="AN92" s="126" t="str">
        <f>IF(AS92="","",IF(R92="Refreshment Beverage",AS92*(Rates!J$19/100),MAX(AM92,AB92)))</f>
        <v/>
      </c>
      <c r="AO92" s="127" t="str">
        <f t="shared" si="97"/>
        <v/>
      </c>
      <c r="AP92" s="127" t="str">
        <f t="shared" si="98"/>
        <v/>
      </c>
      <c r="AQ92" s="140" t="str">
        <f>IF(AS92="","",IF(R92="Refreshment Beverage",ROUND(SUM(VLOOKUP(Q:Q,Rates!G$15:L$19,3,0)*(AS92-Y92-Z92-AA92)),4),ROUND(SUM(Rates!$K$8*AS92),4)))</f>
        <v/>
      </c>
      <c r="AR92" s="139" t="str">
        <f t="shared" si="99"/>
        <v/>
      </c>
      <c r="AS92" s="125" t="str">
        <f t="shared" si="100"/>
        <v/>
      </c>
      <c r="AT92" s="121" t="str">
        <f t="shared" si="101"/>
        <v/>
      </c>
      <c r="AU92" s="138" t="str">
        <f>IF(AX92="","",IF(R92="Refreshment Beverage",ROUND((BA92-Y92-Z92-AA92)*VLOOKUP(VALUE(Q92),Rates!G$15:L$19,3,0),4),ROUND(AW92*(VLOOKUP(VALUE(Q92),Rates!G:L,3,0)),4)))</f>
        <v/>
      </c>
      <c r="AV92" s="126" t="str">
        <f t="shared" si="102"/>
        <v/>
      </c>
      <c r="AW92" s="127" t="str">
        <f t="shared" si="103"/>
        <v/>
      </c>
      <c r="AX92" s="123" t="str">
        <f t="shared" si="104"/>
        <v/>
      </c>
      <c r="AY92" s="140" t="str">
        <f>IF(AX92="","",IF(R92="Refreshment Beverage",ROUND(SUM(AX92*Rates!K$19),4),ROUND(SUM(AX92*(Rates!J$8/100)),4)))</f>
        <v/>
      </c>
      <c r="AZ92" s="124" t="str">
        <f t="shared" si="105"/>
        <v/>
      </c>
      <c r="BA92" s="125" t="str">
        <f t="shared" si="106"/>
        <v/>
      </c>
      <c r="BB92" s="115"/>
      <c r="BC92" s="143"/>
      <c r="BD92" s="100"/>
      <c r="BE92" s="100"/>
      <c r="BF92" s="100"/>
      <c r="BG92" s="100"/>
    </row>
    <row r="93" spans="1:59" ht="12.75" customHeight="1" x14ac:dyDescent="0.2">
      <c r="A93" s="144"/>
      <c r="B93" s="141"/>
      <c r="C93" s="141"/>
      <c r="D93" s="142"/>
      <c r="E93" s="142"/>
      <c r="F93" s="142"/>
      <c r="G93" s="142"/>
      <c r="H93" s="142"/>
      <c r="I93" s="129"/>
      <c r="J93" s="130"/>
      <c r="K93" s="131" t="str">
        <f t="shared" si="77"/>
        <v/>
      </c>
      <c r="L93" s="132" t="str">
        <f t="shared" si="78"/>
        <v/>
      </c>
      <c r="M93" s="133" t="str">
        <f t="shared" si="79"/>
        <v/>
      </c>
      <c r="N93" s="134" t="str">
        <f>IFERROR(IF(B:B="","",IF(R93="Beer",SUM(LOOKUP(2,1/(Rates!$B$3:$B$5&lt;=W93)/(Rates!$C$3:$C$5&gt;=W93),Rates!$D$3:$D$5)*(X93/100)*W93),IF(R93="Refreshment Beverage",SUM(LOOKUP(2,1/(Rates!$B$7:$B$11&lt;=W93)/(Rates!$C$7:$C$11&gt;=W93),Rates!$D$7:$D$11)*(X93/100)*W93)))),"")</f>
        <v/>
      </c>
      <c r="O93" s="134" t="str">
        <f t="shared" si="80"/>
        <v/>
      </c>
      <c r="P93" s="116"/>
      <c r="Q93" s="117" t="str">
        <f t="shared" si="81"/>
        <v/>
      </c>
      <c r="R93" s="128" t="str">
        <f t="shared" si="82"/>
        <v/>
      </c>
      <c r="S93" s="135" t="str">
        <f>IF(B93="","",IF(R93="Refreshment Beverage",VLOOKUP(VALUE(Q93),Rates!G$15:L$19,2,0),VLOOKUP(VALUE(Q93),Rates!G$4:L$12,2,0)))</f>
        <v/>
      </c>
      <c r="T93" s="135" t="str">
        <f t="shared" si="83"/>
        <v/>
      </c>
      <c r="U93" s="118" t="str">
        <f t="shared" si="84"/>
        <v/>
      </c>
      <c r="V93" s="135" t="str">
        <f t="shared" si="85"/>
        <v/>
      </c>
      <c r="W93" s="135" t="str">
        <f t="shared" si="86"/>
        <v/>
      </c>
      <c r="X93" s="119" t="str">
        <f t="shared" si="87"/>
        <v/>
      </c>
      <c r="Y93" s="120" t="str">
        <f>IF(B:B="","",IF(R93="Refreshment Beverage",VLOOKUP(Q93,Rates!G$15:L$19,6,0)*W93,VLOOKUP(Q93,Rates!G$4:L$12,6,0)*W93))</f>
        <v/>
      </c>
      <c r="Z93" s="120" t="str">
        <f t="shared" si="88"/>
        <v/>
      </c>
      <c r="AA93" s="120" t="str">
        <f t="shared" si="89"/>
        <v/>
      </c>
      <c r="AB93" s="136" t="str">
        <f>IF(B:B="","",IF(R93="Refreshment Beverage","",IF(AND(R93="Beer",Q93=0),SUM(LOOKUP(2,1/(Rates!$B$15:$B$18&lt;=W93)/(Rates!$C$15:$C$18&gt;=W93),Rates!$D$15:$D$18)*W93),VLOOKUP(VALUE(Q:Q),Rates!A:B,2,0)*W93)))</f>
        <v/>
      </c>
      <c r="AC93" s="136" t="str">
        <f>IF(B:B="","",IF(R93="Refreshment Beverage","",IF(AND(R93="Beer",Q93=0),SUM(LOOKUP(2,1/(Rates!$B$15:$B$18&lt;=W93)/(Rates!$C$15:$C$18&gt;=W93),Rates!$E$15:$E$18)*W93),VLOOKUP(VALUE(Q:Q),Rates!A:C,3,0)*W93)))</f>
        <v/>
      </c>
      <c r="AD93" s="137" t="str">
        <f>IFERROR(IF(B:B="","",IF(R93="Beer","",IF(VALUE(Q93)=0,VLOOKUP(VLOOKUP(B:B,#REF!,16,0),Rates!A:E,2,0),VLOOKUP(VALUE(Q93),Rates!A$31:B$34,2,0)*W93))),0)</f>
        <v/>
      </c>
      <c r="AE93" s="121" t="str">
        <f t="shared" si="90"/>
        <v/>
      </c>
      <c r="AF93" s="138" t="str">
        <f t="shared" si="91"/>
        <v/>
      </c>
      <c r="AG93" s="122" t="str">
        <f t="shared" si="92"/>
        <v/>
      </c>
      <c r="AH93" s="123" t="str">
        <f t="shared" si="93"/>
        <v/>
      </c>
      <c r="AI93" s="139" t="str">
        <f>IF(AE:AE="","",IF(R93="Refreshment Beverage",AK93*(Rates!J$19/100),ROUND(SUM(AH93*(Rates!$J$8/100)),4)))</f>
        <v/>
      </c>
      <c r="AJ93" s="124" t="str">
        <f t="shared" si="94"/>
        <v/>
      </c>
      <c r="AK93" s="125" t="str">
        <f t="shared" si="95"/>
        <v/>
      </c>
      <c r="AL93" s="121" t="str">
        <f t="shared" si="96"/>
        <v/>
      </c>
      <c r="AM93" s="138" t="str">
        <f>IF(AS93="","",IF(R93="Refreshment Beverage",ROUND(AS93*Rates!K$19,4),ROUND(AO93*(VLOOKUP(VALUE(Q93),Rates!G$4:L$12,3,0)),4)))</f>
        <v/>
      </c>
      <c r="AN93" s="126" t="str">
        <f>IF(AS93="","",IF(R93="Refreshment Beverage",AS93*(Rates!J$19/100),MAX(AM93,AB93)))</f>
        <v/>
      </c>
      <c r="AO93" s="127" t="str">
        <f t="shared" si="97"/>
        <v/>
      </c>
      <c r="AP93" s="127" t="str">
        <f t="shared" si="98"/>
        <v/>
      </c>
      <c r="AQ93" s="140" t="str">
        <f>IF(AS93="","",IF(R93="Refreshment Beverage",ROUND(SUM(VLOOKUP(Q:Q,Rates!G$15:L$19,3,0)*(AS93-Y93-Z93-AA93)),4),ROUND(SUM(Rates!$K$8*AS93),4)))</f>
        <v/>
      </c>
      <c r="AR93" s="139" t="str">
        <f t="shared" si="99"/>
        <v/>
      </c>
      <c r="AS93" s="125" t="str">
        <f t="shared" si="100"/>
        <v/>
      </c>
      <c r="AT93" s="121" t="str">
        <f t="shared" si="101"/>
        <v/>
      </c>
      <c r="AU93" s="138" t="str">
        <f>IF(AX93="","",IF(R93="Refreshment Beverage",ROUND((BA93-Y93-Z93-AA93)*VLOOKUP(VALUE(Q93),Rates!G$15:L$19,3,0),4),ROUND(AW93*(VLOOKUP(VALUE(Q93),Rates!G:L,3,0)),4)))</f>
        <v/>
      </c>
      <c r="AV93" s="126" t="str">
        <f t="shared" si="102"/>
        <v/>
      </c>
      <c r="AW93" s="127" t="str">
        <f t="shared" si="103"/>
        <v/>
      </c>
      <c r="AX93" s="123" t="str">
        <f t="shared" si="104"/>
        <v/>
      </c>
      <c r="AY93" s="140" t="str">
        <f>IF(AX93="","",IF(R93="Refreshment Beverage",ROUND(SUM(AX93*Rates!K$19),4),ROUND(SUM(AX93*(Rates!J$8/100)),4)))</f>
        <v/>
      </c>
      <c r="AZ93" s="124" t="str">
        <f t="shared" si="105"/>
        <v/>
      </c>
      <c r="BA93" s="125" t="str">
        <f t="shared" si="106"/>
        <v/>
      </c>
      <c r="BB93" s="115"/>
      <c r="BC93" s="143"/>
      <c r="BD93" s="100"/>
      <c r="BE93" s="100"/>
      <c r="BF93" s="100"/>
      <c r="BG93" s="100"/>
    </row>
    <row r="94" spans="1:59" ht="12.75" customHeight="1" x14ac:dyDescent="0.2">
      <c r="A94" s="144"/>
      <c r="B94" s="141"/>
      <c r="C94" s="141"/>
      <c r="D94" s="142"/>
      <c r="E94" s="142"/>
      <c r="F94" s="142"/>
      <c r="G94" s="142"/>
      <c r="H94" s="142"/>
      <c r="I94" s="129"/>
      <c r="J94" s="130"/>
      <c r="K94" s="131" t="str">
        <f t="shared" si="77"/>
        <v/>
      </c>
      <c r="L94" s="132" t="str">
        <f t="shared" si="78"/>
        <v/>
      </c>
      <c r="M94" s="133" t="str">
        <f t="shared" si="79"/>
        <v/>
      </c>
      <c r="N94" s="134" t="str">
        <f>IFERROR(IF(B:B="","",IF(R94="Beer",SUM(LOOKUP(2,1/(Rates!$B$3:$B$5&lt;=W94)/(Rates!$C$3:$C$5&gt;=W94),Rates!$D$3:$D$5)*(X94/100)*W94),IF(R94="Refreshment Beverage",SUM(LOOKUP(2,1/(Rates!$B$7:$B$11&lt;=W94)/(Rates!$C$7:$C$11&gt;=W94),Rates!$D$7:$D$11)*(X94/100)*W94)))),"")</f>
        <v/>
      </c>
      <c r="O94" s="134" t="str">
        <f t="shared" si="80"/>
        <v/>
      </c>
      <c r="P94" s="116"/>
      <c r="Q94" s="117" t="str">
        <f t="shared" si="81"/>
        <v/>
      </c>
      <c r="R94" s="128" t="str">
        <f t="shared" si="82"/>
        <v/>
      </c>
      <c r="S94" s="135" t="str">
        <f>IF(B94="","",IF(R94="Refreshment Beverage",VLOOKUP(VALUE(Q94),Rates!G$15:L$19,2,0),VLOOKUP(VALUE(Q94),Rates!G$4:L$12,2,0)))</f>
        <v/>
      </c>
      <c r="T94" s="135" t="str">
        <f t="shared" si="83"/>
        <v/>
      </c>
      <c r="U94" s="118" t="str">
        <f t="shared" si="84"/>
        <v/>
      </c>
      <c r="V94" s="135" t="str">
        <f t="shared" si="85"/>
        <v/>
      </c>
      <c r="W94" s="135" t="str">
        <f t="shared" si="86"/>
        <v/>
      </c>
      <c r="X94" s="119" t="str">
        <f t="shared" si="87"/>
        <v/>
      </c>
      <c r="Y94" s="120" t="str">
        <f>IF(B:B="","",IF(R94="Refreshment Beverage",VLOOKUP(Q94,Rates!G$15:L$19,6,0)*W94,VLOOKUP(Q94,Rates!G$4:L$12,6,0)*W94))</f>
        <v/>
      </c>
      <c r="Z94" s="120" t="str">
        <f t="shared" si="88"/>
        <v/>
      </c>
      <c r="AA94" s="120" t="str">
        <f t="shared" si="89"/>
        <v/>
      </c>
      <c r="AB94" s="136" t="str">
        <f>IF(B:B="","",IF(R94="Refreshment Beverage","",IF(AND(R94="Beer",Q94=0),SUM(LOOKUP(2,1/(Rates!$B$15:$B$18&lt;=W94)/(Rates!$C$15:$C$18&gt;=W94),Rates!$D$15:$D$18)*W94),VLOOKUP(VALUE(Q:Q),Rates!A:B,2,0)*W94)))</f>
        <v/>
      </c>
      <c r="AC94" s="136" t="str">
        <f>IF(B:B="","",IF(R94="Refreshment Beverage","",IF(AND(R94="Beer",Q94=0),SUM(LOOKUP(2,1/(Rates!$B$15:$B$18&lt;=W94)/(Rates!$C$15:$C$18&gt;=W94),Rates!$E$15:$E$18)*W94),VLOOKUP(VALUE(Q:Q),Rates!A:C,3,0)*W94)))</f>
        <v/>
      </c>
      <c r="AD94" s="137" t="str">
        <f>IFERROR(IF(B:B="","",IF(R94="Beer","",IF(VALUE(Q94)=0,VLOOKUP(VLOOKUP(B:B,#REF!,16,0),Rates!A:E,2,0),VLOOKUP(VALUE(Q94),Rates!A$31:B$34,2,0)*W94))),0)</f>
        <v/>
      </c>
      <c r="AE94" s="121" t="str">
        <f t="shared" si="90"/>
        <v/>
      </c>
      <c r="AF94" s="138" t="str">
        <f t="shared" si="91"/>
        <v/>
      </c>
      <c r="AG94" s="122" t="str">
        <f t="shared" si="92"/>
        <v/>
      </c>
      <c r="AH94" s="123" t="str">
        <f t="shared" si="93"/>
        <v/>
      </c>
      <c r="AI94" s="139" t="str">
        <f>IF(AE:AE="","",IF(R94="Refreshment Beverage",AK94*(Rates!J$19/100),ROUND(SUM(AH94*(Rates!$J$8/100)),4)))</f>
        <v/>
      </c>
      <c r="AJ94" s="124" t="str">
        <f t="shared" si="94"/>
        <v/>
      </c>
      <c r="AK94" s="125" t="str">
        <f t="shared" si="95"/>
        <v/>
      </c>
      <c r="AL94" s="121" t="str">
        <f t="shared" si="96"/>
        <v/>
      </c>
      <c r="AM94" s="138" t="str">
        <f>IF(AS94="","",IF(R94="Refreshment Beverage",ROUND(AS94*Rates!K$19,4),ROUND(AO94*(VLOOKUP(VALUE(Q94),Rates!G$4:L$12,3,0)),4)))</f>
        <v/>
      </c>
      <c r="AN94" s="126" t="str">
        <f>IF(AS94="","",IF(R94="Refreshment Beverage",AS94*(Rates!J$19/100),MAX(AM94,AB94)))</f>
        <v/>
      </c>
      <c r="AO94" s="127" t="str">
        <f t="shared" si="97"/>
        <v/>
      </c>
      <c r="AP94" s="127" t="str">
        <f t="shared" si="98"/>
        <v/>
      </c>
      <c r="AQ94" s="140" t="str">
        <f>IF(AS94="","",IF(R94="Refreshment Beverage",ROUND(SUM(VLOOKUP(Q:Q,Rates!G$15:L$19,3,0)*(AS94-Y94-Z94-AA94)),4),ROUND(SUM(Rates!$K$8*AS94),4)))</f>
        <v/>
      </c>
      <c r="AR94" s="139" t="str">
        <f t="shared" si="99"/>
        <v/>
      </c>
      <c r="AS94" s="125" t="str">
        <f t="shared" si="100"/>
        <v/>
      </c>
      <c r="AT94" s="121" t="str">
        <f t="shared" si="101"/>
        <v/>
      </c>
      <c r="AU94" s="138" t="str">
        <f>IF(AX94="","",IF(R94="Refreshment Beverage",ROUND((BA94-Y94-Z94-AA94)*VLOOKUP(VALUE(Q94),Rates!G$15:L$19,3,0),4),ROUND(AW94*(VLOOKUP(VALUE(Q94),Rates!G:L,3,0)),4)))</f>
        <v/>
      </c>
      <c r="AV94" s="126" t="str">
        <f t="shared" si="102"/>
        <v/>
      </c>
      <c r="AW94" s="127" t="str">
        <f t="shared" si="103"/>
        <v/>
      </c>
      <c r="AX94" s="123" t="str">
        <f t="shared" si="104"/>
        <v/>
      </c>
      <c r="AY94" s="140" t="str">
        <f>IF(AX94="","",IF(R94="Refreshment Beverage",ROUND(SUM(AX94*Rates!K$19),4),ROUND(SUM(AX94*(Rates!J$8/100)),4)))</f>
        <v/>
      </c>
      <c r="AZ94" s="124" t="str">
        <f t="shared" si="105"/>
        <v/>
      </c>
      <c r="BA94" s="125" t="str">
        <f t="shared" si="106"/>
        <v/>
      </c>
      <c r="BB94" s="115"/>
      <c r="BC94" s="143"/>
      <c r="BD94" s="100"/>
      <c r="BE94" s="100"/>
      <c r="BF94" s="100"/>
      <c r="BG94" s="100"/>
    </row>
    <row r="95" spans="1:59" ht="12.75" customHeight="1" x14ac:dyDescent="0.2">
      <c r="A95" s="144"/>
      <c r="B95" s="141"/>
      <c r="C95" s="141"/>
      <c r="D95" s="142"/>
      <c r="E95" s="142"/>
      <c r="F95" s="142"/>
      <c r="G95" s="142"/>
      <c r="H95" s="142"/>
      <c r="I95" s="129"/>
      <c r="J95" s="130"/>
      <c r="K95" s="131" t="str">
        <f t="shared" si="77"/>
        <v/>
      </c>
      <c r="L95" s="132" t="str">
        <f t="shared" si="78"/>
        <v/>
      </c>
      <c r="M95" s="133" t="str">
        <f t="shared" si="79"/>
        <v/>
      </c>
      <c r="N95" s="134" t="str">
        <f>IFERROR(IF(B:B="","",IF(R95="Beer",SUM(LOOKUP(2,1/(Rates!$B$3:$B$5&lt;=W95)/(Rates!$C$3:$C$5&gt;=W95),Rates!$D$3:$D$5)*(X95/100)*W95),IF(R95="Refreshment Beverage",SUM(LOOKUP(2,1/(Rates!$B$7:$B$11&lt;=W95)/(Rates!$C$7:$C$11&gt;=W95),Rates!$D$7:$D$11)*(X95/100)*W95)))),"")</f>
        <v/>
      </c>
      <c r="O95" s="134" t="str">
        <f t="shared" si="80"/>
        <v/>
      </c>
      <c r="P95" s="116"/>
      <c r="Q95" s="117" t="str">
        <f t="shared" si="81"/>
        <v/>
      </c>
      <c r="R95" s="128" t="str">
        <f t="shared" si="82"/>
        <v/>
      </c>
      <c r="S95" s="135" t="str">
        <f>IF(B95="","",IF(R95="Refreshment Beverage",VLOOKUP(VALUE(Q95),Rates!G$15:L$19,2,0),VLOOKUP(VALUE(Q95),Rates!G$4:L$12,2,0)))</f>
        <v/>
      </c>
      <c r="T95" s="135" t="str">
        <f t="shared" si="83"/>
        <v/>
      </c>
      <c r="U95" s="118" t="str">
        <f t="shared" si="84"/>
        <v/>
      </c>
      <c r="V95" s="135" t="str">
        <f t="shared" si="85"/>
        <v/>
      </c>
      <c r="W95" s="135" t="str">
        <f t="shared" si="86"/>
        <v/>
      </c>
      <c r="X95" s="119" t="str">
        <f t="shared" si="87"/>
        <v/>
      </c>
      <c r="Y95" s="120" t="str">
        <f>IF(B:B="","",IF(R95="Refreshment Beverage",VLOOKUP(Q95,Rates!G$15:L$19,6,0)*W95,VLOOKUP(Q95,Rates!G$4:L$12,6,0)*W95))</f>
        <v/>
      </c>
      <c r="Z95" s="120" t="str">
        <f t="shared" si="88"/>
        <v/>
      </c>
      <c r="AA95" s="120" t="str">
        <f t="shared" si="89"/>
        <v/>
      </c>
      <c r="AB95" s="136" t="str">
        <f>IF(B:B="","",IF(R95="Refreshment Beverage","",IF(AND(R95="Beer",Q95=0),SUM(LOOKUP(2,1/(Rates!$B$15:$B$18&lt;=W95)/(Rates!$C$15:$C$18&gt;=W95),Rates!$D$15:$D$18)*W95),VLOOKUP(VALUE(Q:Q),Rates!A:B,2,0)*W95)))</f>
        <v/>
      </c>
      <c r="AC95" s="136" t="str">
        <f>IF(B:B="","",IF(R95="Refreshment Beverage","",IF(AND(R95="Beer",Q95=0),SUM(LOOKUP(2,1/(Rates!$B$15:$B$18&lt;=W95)/(Rates!$C$15:$C$18&gt;=W95),Rates!$E$15:$E$18)*W95),VLOOKUP(VALUE(Q:Q),Rates!A:C,3,0)*W95)))</f>
        <v/>
      </c>
      <c r="AD95" s="137" t="str">
        <f>IFERROR(IF(B:B="","",IF(R95="Beer","",IF(VALUE(Q95)=0,VLOOKUP(VLOOKUP(B:B,#REF!,16,0),Rates!A:E,2,0),VLOOKUP(VALUE(Q95),Rates!A$31:B$34,2,0)*W95))),0)</f>
        <v/>
      </c>
      <c r="AE95" s="121" t="str">
        <f t="shared" si="90"/>
        <v/>
      </c>
      <c r="AF95" s="138" t="str">
        <f t="shared" si="91"/>
        <v/>
      </c>
      <c r="AG95" s="122" t="str">
        <f t="shared" si="92"/>
        <v/>
      </c>
      <c r="AH95" s="123" t="str">
        <f t="shared" si="93"/>
        <v/>
      </c>
      <c r="AI95" s="139" t="str">
        <f>IF(AE:AE="","",IF(R95="Refreshment Beverage",AK95*(Rates!J$19/100),ROUND(SUM(AH95*(Rates!$J$8/100)),4)))</f>
        <v/>
      </c>
      <c r="AJ95" s="124" t="str">
        <f t="shared" si="94"/>
        <v/>
      </c>
      <c r="AK95" s="125" t="str">
        <f t="shared" si="95"/>
        <v/>
      </c>
      <c r="AL95" s="121" t="str">
        <f t="shared" si="96"/>
        <v/>
      </c>
      <c r="AM95" s="138" t="str">
        <f>IF(AS95="","",IF(R95="Refreshment Beverage",ROUND(AS95*Rates!K$19,4),ROUND(AO95*(VLOOKUP(VALUE(Q95),Rates!G$4:L$12,3,0)),4)))</f>
        <v/>
      </c>
      <c r="AN95" s="126" t="str">
        <f>IF(AS95="","",IF(R95="Refreshment Beverage",AS95*(Rates!J$19/100),MAX(AM95,AB95)))</f>
        <v/>
      </c>
      <c r="AO95" s="127" t="str">
        <f t="shared" si="97"/>
        <v/>
      </c>
      <c r="AP95" s="127" t="str">
        <f t="shared" si="98"/>
        <v/>
      </c>
      <c r="AQ95" s="140" t="str">
        <f>IF(AS95="","",IF(R95="Refreshment Beverage",ROUND(SUM(VLOOKUP(Q:Q,Rates!G$15:L$19,3,0)*(AS95-Y95-Z95-AA95)),4),ROUND(SUM(Rates!$K$8*AS95),4)))</f>
        <v/>
      </c>
      <c r="AR95" s="139" t="str">
        <f t="shared" si="99"/>
        <v/>
      </c>
      <c r="AS95" s="125" t="str">
        <f t="shared" si="100"/>
        <v/>
      </c>
      <c r="AT95" s="121" t="str">
        <f t="shared" si="101"/>
        <v/>
      </c>
      <c r="AU95" s="138" t="str">
        <f>IF(AX95="","",IF(R95="Refreshment Beverage",ROUND((BA95-Y95-Z95-AA95)*VLOOKUP(VALUE(Q95),Rates!G$15:L$19,3,0),4),ROUND(AW95*(VLOOKUP(VALUE(Q95),Rates!G:L,3,0)),4)))</f>
        <v/>
      </c>
      <c r="AV95" s="126" t="str">
        <f t="shared" si="102"/>
        <v/>
      </c>
      <c r="AW95" s="127" t="str">
        <f t="shared" si="103"/>
        <v/>
      </c>
      <c r="AX95" s="123" t="str">
        <f t="shared" si="104"/>
        <v/>
      </c>
      <c r="AY95" s="140" t="str">
        <f>IF(AX95="","",IF(R95="Refreshment Beverage",ROUND(SUM(AX95*Rates!K$19),4),ROUND(SUM(AX95*(Rates!J$8/100)),4)))</f>
        <v/>
      </c>
      <c r="AZ95" s="124" t="str">
        <f t="shared" si="105"/>
        <v/>
      </c>
      <c r="BA95" s="125" t="str">
        <f t="shared" si="106"/>
        <v/>
      </c>
      <c r="BB95" s="115"/>
      <c r="BC95" s="143"/>
      <c r="BD95" s="100"/>
      <c r="BE95" s="100"/>
      <c r="BF95" s="100"/>
      <c r="BG95" s="100"/>
    </row>
    <row r="96" spans="1:59" ht="12.75" customHeight="1" x14ac:dyDescent="0.2">
      <c r="A96" s="144"/>
      <c r="B96" s="141"/>
      <c r="C96" s="141"/>
      <c r="D96" s="142"/>
      <c r="E96" s="142"/>
      <c r="F96" s="142"/>
      <c r="G96" s="142"/>
      <c r="H96" s="142"/>
      <c r="I96" s="129"/>
      <c r="J96" s="130"/>
      <c r="K96" s="131" t="str">
        <f t="shared" si="77"/>
        <v/>
      </c>
      <c r="L96" s="132" t="str">
        <f t="shared" si="78"/>
        <v/>
      </c>
      <c r="M96" s="133" t="str">
        <f t="shared" si="79"/>
        <v/>
      </c>
      <c r="N96" s="134" t="str">
        <f>IFERROR(IF(B:B="","",IF(R96="Beer",SUM(LOOKUP(2,1/(Rates!$B$3:$B$5&lt;=W96)/(Rates!$C$3:$C$5&gt;=W96),Rates!$D$3:$D$5)*(X96/100)*W96),IF(R96="Refreshment Beverage",SUM(LOOKUP(2,1/(Rates!$B$7:$B$11&lt;=W96)/(Rates!$C$7:$C$11&gt;=W96),Rates!$D$7:$D$11)*(X96/100)*W96)))),"")</f>
        <v/>
      </c>
      <c r="O96" s="134" t="str">
        <f t="shared" si="80"/>
        <v/>
      </c>
      <c r="P96" s="116"/>
      <c r="Q96" s="117" t="str">
        <f t="shared" si="81"/>
        <v/>
      </c>
      <c r="R96" s="128" t="str">
        <f t="shared" si="82"/>
        <v/>
      </c>
      <c r="S96" s="135" t="str">
        <f>IF(B96="","",IF(R96="Refreshment Beverage",VLOOKUP(VALUE(Q96),Rates!G$15:L$19,2,0),VLOOKUP(VALUE(Q96),Rates!G$4:L$12,2,0)))</f>
        <v/>
      </c>
      <c r="T96" s="135" t="str">
        <f t="shared" si="83"/>
        <v/>
      </c>
      <c r="U96" s="118" t="str">
        <f t="shared" si="84"/>
        <v/>
      </c>
      <c r="V96" s="135" t="str">
        <f t="shared" si="85"/>
        <v/>
      </c>
      <c r="W96" s="135" t="str">
        <f t="shared" si="86"/>
        <v/>
      </c>
      <c r="X96" s="119" t="str">
        <f t="shared" si="87"/>
        <v/>
      </c>
      <c r="Y96" s="120" t="str">
        <f>IF(B:B="","",IF(R96="Refreshment Beverage",VLOOKUP(Q96,Rates!G$15:L$19,6,0)*W96,VLOOKUP(Q96,Rates!G$4:L$12,6,0)*W96))</f>
        <v/>
      </c>
      <c r="Z96" s="120" t="str">
        <f t="shared" si="88"/>
        <v/>
      </c>
      <c r="AA96" s="120" t="str">
        <f t="shared" si="89"/>
        <v/>
      </c>
      <c r="AB96" s="136" t="str">
        <f>IF(B:B="","",IF(R96="Refreshment Beverage","",IF(AND(R96="Beer",Q96=0),SUM(LOOKUP(2,1/(Rates!$B$15:$B$18&lt;=W96)/(Rates!$C$15:$C$18&gt;=W96),Rates!$D$15:$D$18)*W96),VLOOKUP(VALUE(Q:Q),Rates!A:B,2,0)*W96)))</f>
        <v/>
      </c>
      <c r="AC96" s="136" t="str">
        <f>IF(B:B="","",IF(R96="Refreshment Beverage","",IF(AND(R96="Beer",Q96=0),SUM(LOOKUP(2,1/(Rates!$B$15:$B$18&lt;=W96)/(Rates!$C$15:$C$18&gt;=W96),Rates!$E$15:$E$18)*W96),VLOOKUP(VALUE(Q:Q),Rates!A:C,3,0)*W96)))</f>
        <v/>
      </c>
      <c r="AD96" s="137" t="str">
        <f>IFERROR(IF(B:B="","",IF(R96="Beer","",IF(VALUE(Q96)=0,VLOOKUP(VLOOKUP(B:B,#REF!,16,0),Rates!A:E,2,0),VLOOKUP(VALUE(Q96),Rates!A$31:B$34,2,0)*W96))),0)</f>
        <v/>
      </c>
      <c r="AE96" s="121" t="str">
        <f t="shared" si="90"/>
        <v/>
      </c>
      <c r="AF96" s="138" t="str">
        <f t="shared" si="91"/>
        <v/>
      </c>
      <c r="AG96" s="122" t="str">
        <f t="shared" si="92"/>
        <v/>
      </c>
      <c r="AH96" s="123" t="str">
        <f t="shared" si="93"/>
        <v/>
      </c>
      <c r="AI96" s="139" t="str">
        <f>IF(AE:AE="","",IF(R96="Refreshment Beverage",AK96*(Rates!J$19/100),ROUND(SUM(AH96*(Rates!$J$8/100)),4)))</f>
        <v/>
      </c>
      <c r="AJ96" s="124" t="str">
        <f t="shared" si="94"/>
        <v/>
      </c>
      <c r="AK96" s="125" t="str">
        <f t="shared" si="95"/>
        <v/>
      </c>
      <c r="AL96" s="121" t="str">
        <f t="shared" si="96"/>
        <v/>
      </c>
      <c r="AM96" s="138" t="str">
        <f>IF(AS96="","",IF(R96="Refreshment Beverage",ROUND(AS96*Rates!K$19,4),ROUND(AO96*(VLOOKUP(VALUE(Q96),Rates!G$4:L$12,3,0)),4)))</f>
        <v/>
      </c>
      <c r="AN96" s="126" t="str">
        <f>IF(AS96="","",IF(R96="Refreshment Beverage",AS96*(Rates!J$19/100),MAX(AM96,AB96)))</f>
        <v/>
      </c>
      <c r="AO96" s="127" t="str">
        <f t="shared" si="97"/>
        <v/>
      </c>
      <c r="AP96" s="127" t="str">
        <f t="shared" si="98"/>
        <v/>
      </c>
      <c r="AQ96" s="140" t="str">
        <f>IF(AS96="","",IF(R96="Refreshment Beverage",ROUND(SUM(VLOOKUP(Q:Q,Rates!G$15:L$19,3,0)*(AS96-Y96-Z96-AA96)),4),ROUND(SUM(Rates!$K$8*AS96),4)))</f>
        <v/>
      </c>
      <c r="AR96" s="139" t="str">
        <f t="shared" si="99"/>
        <v/>
      </c>
      <c r="AS96" s="125" t="str">
        <f t="shared" si="100"/>
        <v/>
      </c>
      <c r="AT96" s="121" t="str">
        <f t="shared" si="101"/>
        <v/>
      </c>
      <c r="AU96" s="138" t="str">
        <f>IF(AX96="","",IF(R96="Refreshment Beverage",ROUND((BA96-Y96-Z96-AA96)*VLOOKUP(VALUE(Q96),Rates!G$15:L$19,3,0),4),ROUND(AW96*(VLOOKUP(VALUE(Q96),Rates!G:L,3,0)),4)))</f>
        <v/>
      </c>
      <c r="AV96" s="126" t="str">
        <f t="shared" si="102"/>
        <v/>
      </c>
      <c r="AW96" s="127" t="str">
        <f t="shared" si="103"/>
        <v/>
      </c>
      <c r="AX96" s="123" t="str">
        <f t="shared" si="104"/>
        <v/>
      </c>
      <c r="AY96" s="140" t="str">
        <f>IF(AX96="","",IF(R96="Refreshment Beverage",ROUND(SUM(AX96*Rates!K$19),4),ROUND(SUM(AX96*(Rates!J$8/100)),4)))</f>
        <v/>
      </c>
      <c r="AZ96" s="124" t="str">
        <f t="shared" si="105"/>
        <v/>
      </c>
      <c r="BA96" s="125" t="str">
        <f t="shared" si="106"/>
        <v/>
      </c>
      <c r="BB96" s="115"/>
      <c r="BC96" s="143"/>
      <c r="BD96" s="100"/>
      <c r="BE96" s="100"/>
      <c r="BF96" s="100"/>
      <c r="BG96" s="100"/>
    </row>
    <row r="97" spans="1:59" ht="12.75" customHeight="1" x14ac:dyDescent="0.2">
      <c r="A97" s="144"/>
      <c r="B97" s="141"/>
      <c r="C97" s="141"/>
      <c r="D97" s="142"/>
      <c r="E97" s="142"/>
      <c r="F97" s="142"/>
      <c r="G97" s="142"/>
      <c r="H97" s="142"/>
      <c r="I97" s="129"/>
      <c r="J97" s="130"/>
      <c r="K97" s="131" t="str">
        <f t="shared" si="77"/>
        <v/>
      </c>
      <c r="L97" s="132" t="str">
        <f t="shared" si="78"/>
        <v/>
      </c>
      <c r="M97" s="133" t="str">
        <f t="shared" si="79"/>
        <v/>
      </c>
      <c r="N97" s="134" t="str">
        <f>IFERROR(IF(B:B="","",IF(R97="Beer",SUM(LOOKUP(2,1/(Rates!$B$3:$B$5&lt;=W97)/(Rates!$C$3:$C$5&gt;=W97),Rates!$D$3:$D$5)*(X97/100)*W97),IF(R97="Refreshment Beverage",SUM(LOOKUP(2,1/(Rates!$B$7:$B$11&lt;=W97)/(Rates!$C$7:$C$11&gt;=W97),Rates!$D$7:$D$11)*(X97/100)*W97)))),"")</f>
        <v/>
      </c>
      <c r="O97" s="134" t="str">
        <f t="shared" si="80"/>
        <v/>
      </c>
      <c r="P97" s="116"/>
      <c r="Q97" s="117" t="str">
        <f t="shared" si="81"/>
        <v/>
      </c>
      <c r="R97" s="128" t="str">
        <f t="shared" si="82"/>
        <v/>
      </c>
      <c r="S97" s="135" t="str">
        <f>IF(B97="","",IF(R97="Refreshment Beverage",VLOOKUP(VALUE(Q97),Rates!G$15:L$19,2,0),VLOOKUP(VALUE(Q97),Rates!G$4:L$12,2,0)))</f>
        <v/>
      </c>
      <c r="T97" s="135" t="str">
        <f t="shared" si="83"/>
        <v/>
      </c>
      <c r="U97" s="118" t="str">
        <f t="shared" si="84"/>
        <v/>
      </c>
      <c r="V97" s="135" t="str">
        <f t="shared" si="85"/>
        <v/>
      </c>
      <c r="W97" s="135" t="str">
        <f t="shared" si="86"/>
        <v/>
      </c>
      <c r="X97" s="119" t="str">
        <f t="shared" si="87"/>
        <v/>
      </c>
      <c r="Y97" s="120" t="str">
        <f>IF(B:B="","",IF(R97="Refreshment Beverage",VLOOKUP(Q97,Rates!G$15:L$19,6,0)*W97,VLOOKUP(Q97,Rates!G$4:L$12,6,0)*W97))</f>
        <v/>
      </c>
      <c r="Z97" s="120" t="str">
        <f t="shared" si="88"/>
        <v/>
      </c>
      <c r="AA97" s="120" t="str">
        <f t="shared" si="89"/>
        <v/>
      </c>
      <c r="AB97" s="136" t="str">
        <f>IF(B:B="","",IF(R97="Refreshment Beverage","",IF(AND(R97="Beer",Q97=0),SUM(LOOKUP(2,1/(Rates!$B$15:$B$18&lt;=W97)/(Rates!$C$15:$C$18&gt;=W97),Rates!$D$15:$D$18)*W97),VLOOKUP(VALUE(Q:Q),Rates!A:B,2,0)*W97)))</f>
        <v/>
      </c>
      <c r="AC97" s="136" t="str">
        <f>IF(B:B="","",IF(R97="Refreshment Beverage","",IF(AND(R97="Beer",Q97=0),SUM(LOOKUP(2,1/(Rates!$B$15:$B$18&lt;=W97)/(Rates!$C$15:$C$18&gt;=W97),Rates!$E$15:$E$18)*W97),VLOOKUP(VALUE(Q:Q),Rates!A:C,3,0)*W97)))</f>
        <v/>
      </c>
      <c r="AD97" s="137" t="str">
        <f>IFERROR(IF(B:B="","",IF(R97="Beer","",IF(VALUE(Q97)=0,VLOOKUP(VLOOKUP(B:B,#REF!,16,0),Rates!A:E,2,0),VLOOKUP(VALUE(Q97),Rates!A$31:B$34,2,0)*W97))),0)</f>
        <v/>
      </c>
      <c r="AE97" s="121" t="str">
        <f t="shared" si="90"/>
        <v/>
      </c>
      <c r="AF97" s="138" t="str">
        <f t="shared" si="91"/>
        <v/>
      </c>
      <c r="AG97" s="122" t="str">
        <f t="shared" si="92"/>
        <v/>
      </c>
      <c r="AH97" s="123" t="str">
        <f t="shared" si="93"/>
        <v/>
      </c>
      <c r="AI97" s="139" t="str">
        <f>IF(AE:AE="","",IF(R97="Refreshment Beverage",AK97*(Rates!J$19/100),ROUND(SUM(AH97*(Rates!$J$8/100)),4)))</f>
        <v/>
      </c>
      <c r="AJ97" s="124" t="str">
        <f t="shared" si="94"/>
        <v/>
      </c>
      <c r="AK97" s="125" t="str">
        <f t="shared" si="95"/>
        <v/>
      </c>
      <c r="AL97" s="121" t="str">
        <f t="shared" si="96"/>
        <v/>
      </c>
      <c r="AM97" s="138" t="str">
        <f>IF(AS97="","",IF(R97="Refreshment Beverage",ROUND(AS97*Rates!K$19,4),ROUND(AO97*(VLOOKUP(VALUE(Q97),Rates!G$4:L$12,3,0)),4)))</f>
        <v/>
      </c>
      <c r="AN97" s="126" t="str">
        <f>IF(AS97="","",IF(R97="Refreshment Beverage",AS97*(Rates!J$19/100),MAX(AM97,AB97)))</f>
        <v/>
      </c>
      <c r="AO97" s="127" t="str">
        <f t="shared" si="97"/>
        <v/>
      </c>
      <c r="AP97" s="127" t="str">
        <f t="shared" si="98"/>
        <v/>
      </c>
      <c r="AQ97" s="140" t="str">
        <f>IF(AS97="","",IF(R97="Refreshment Beverage",ROUND(SUM(VLOOKUP(Q:Q,Rates!G$15:L$19,3,0)*(AS97-Y97-Z97-AA97)),4),ROUND(SUM(Rates!$K$8*AS97),4)))</f>
        <v/>
      </c>
      <c r="AR97" s="139" t="str">
        <f t="shared" si="99"/>
        <v/>
      </c>
      <c r="AS97" s="125" t="str">
        <f t="shared" si="100"/>
        <v/>
      </c>
      <c r="AT97" s="121" t="str">
        <f t="shared" si="101"/>
        <v/>
      </c>
      <c r="AU97" s="138" t="str">
        <f>IF(AX97="","",IF(R97="Refreshment Beverage",ROUND((BA97-Y97-Z97-AA97)*VLOOKUP(VALUE(Q97),Rates!G$15:L$19,3,0),4),ROUND(AW97*(VLOOKUP(VALUE(Q97),Rates!G:L,3,0)),4)))</f>
        <v/>
      </c>
      <c r="AV97" s="126" t="str">
        <f t="shared" si="102"/>
        <v/>
      </c>
      <c r="AW97" s="127" t="str">
        <f t="shared" si="103"/>
        <v/>
      </c>
      <c r="AX97" s="123" t="str">
        <f t="shared" si="104"/>
        <v/>
      </c>
      <c r="AY97" s="140" t="str">
        <f>IF(AX97="","",IF(R97="Refreshment Beverage",ROUND(SUM(AX97*Rates!K$19),4),ROUND(SUM(AX97*(Rates!J$8/100)),4)))</f>
        <v/>
      </c>
      <c r="AZ97" s="124" t="str">
        <f t="shared" si="105"/>
        <v/>
      </c>
      <c r="BA97" s="125" t="str">
        <f t="shared" si="106"/>
        <v/>
      </c>
      <c r="BB97" s="115"/>
      <c r="BC97" s="143"/>
      <c r="BD97" s="100"/>
      <c r="BE97" s="100"/>
      <c r="BF97" s="100"/>
      <c r="BG97" s="100"/>
    </row>
    <row r="98" spans="1:59" ht="12.75" customHeight="1" x14ac:dyDescent="0.2">
      <c r="A98" s="144"/>
      <c r="B98" s="141"/>
      <c r="C98" s="141"/>
      <c r="D98" s="142"/>
      <c r="E98" s="142"/>
      <c r="F98" s="142"/>
      <c r="G98" s="142"/>
      <c r="H98" s="142"/>
      <c r="I98" s="129"/>
      <c r="J98" s="130"/>
      <c r="K98" s="131" t="str">
        <f t="shared" si="77"/>
        <v/>
      </c>
      <c r="L98" s="132" t="str">
        <f t="shared" si="78"/>
        <v/>
      </c>
      <c r="M98" s="133" t="str">
        <f t="shared" si="79"/>
        <v/>
      </c>
      <c r="N98" s="134" t="str">
        <f>IFERROR(IF(B:B="","",IF(R98="Beer",SUM(LOOKUP(2,1/(Rates!$B$3:$B$5&lt;=W98)/(Rates!$C$3:$C$5&gt;=W98),Rates!$D$3:$D$5)*(X98/100)*W98),IF(R98="Refreshment Beverage",SUM(LOOKUP(2,1/(Rates!$B$7:$B$11&lt;=W98)/(Rates!$C$7:$C$11&gt;=W98),Rates!$D$7:$D$11)*(X98/100)*W98)))),"")</f>
        <v/>
      </c>
      <c r="O98" s="134" t="str">
        <f t="shared" si="80"/>
        <v/>
      </c>
      <c r="P98" s="116"/>
      <c r="Q98" s="117" t="str">
        <f t="shared" si="81"/>
        <v/>
      </c>
      <c r="R98" s="128" t="str">
        <f t="shared" si="82"/>
        <v/>
      </c>
      <c r="S98" s="135" t="str">
        <f>IF(B98="","",IF(R98="Refreshment Beverage",VLOOKUP(VALUE(Q98),Rates!G$15:L$19,2,0),VLOOKUP(VALUE(Q98),Rates!G$4:L$12,2,0)))</f>
        <v/>
      </c>
      <c r="T98" s="135" t="str">
        <f t="shared" si="83"/>
        <v/>
      </c>
      <c r="U98" s="118" t="str">
        <f t="shared" si="84"/>
        <v/>
      </c>
      <c r="V98" s="135" t="str">
        <f t="shared" si="85"/>
        <v/>
      </c>
      <c r="W98" s="135" t="str">
        <f t="shared" si="86"/>
        <v/>
      </c>
      <c r="X98" s="119" t="str">
        <f t="shared" si="87"/>
        <v/>
      </c>
      <c r="Y98" s="120" t="str">
        <f>IF(B:B="","",IF(R98="Refreshment Beverage",VLOOKUP(Q98,Rates!G$15:L$19,6,0)*W98,VLOOKUP(Q98,Rates!G$4:L$12,6,0)*W98))</f>
        <v/>
      </c>
      <c r="Z98" s="120" t="str">
        <f t="shared" si="88"/>
        <v/>
      </c>
      <c r="AA98" s="120" t="str">
        <f t="shared" si="89"/>
        <v/>
      </c>
      <c r="AB98" s="136" t="str">
        <f>IF(B:B="","",IF(R98="Refreshment Beverage","",IF(AND(R98="Beer",Q98=0),SUM(LOOKUP(2,1/(Rates!$B$15:$B$18&lt;=W98)/(Rates!$C$15:$C$18&gt;=W98),Rates!$D$15:$D$18)*W98),VLOOKUP(VALUE(Q:Q),Rates!A:B,2,0)*W98)))</f>
        <v/>
      </c>
      <c r="AC98" s="136" t="str">
        <f>IF(B:B="","",IF(R98="Refreshment Beverage","",IF(AND(R98="Beer",Q98=0),SUM(LOOKUP(2,1/(Rates!$B$15:$B$18&lt;=W98)/(Rates!$C$15:$C$18&gt;=W98),Rates!$E$15:$E$18)*W98),VLOOKUP(VALUE(Q:Q),Rates!A:C,3,0)*W98)))</f>
        <v/>
      </c>
      <c r="AD98" s="137" t="str">
        <f>IFERROR(IF(B:B="","",IF(R98="Beer","",IF(VALUE(Q98)=0,VLOOKUP(VLOOKUP(B:B,#REF!,16,0),Rates!A:E,2,0),VLOOKUP(VALUE(Q98),Rates!A$31:B$34,2,0)*W98))),0)</f>
        <v/>
      </c>
      <c r="AE98" s="121" t="str">
        <f t="shared" si="90"/>
        <v/>
      </c>
      <c r="AF98" s="138" t="str">
        <f t="shared" si="91"/>
        <v/>
      </c>
      <c r="AG98" s="122" t="str">
        <f t="shared" si="92"/>
        <v/>
      </c>
      <c r="AH98" s="123" t="str">
        <f t="shared" si="93"/>
        <v/>
      </c>
      <c r="AI98" s="139" t="str">
        <f>IF(AE:AE="","",IF(R98="Refreshment Beverage",AK98*(Rates!J$19/100),ROUND(SUM(AH98*(Rates!$J$8/100)),4)))</f>
        <v/>
      </c>
      <c r="AJ98" s="124" t="str">
        <f t="shared" si="94"/>
        <v/>
      </c>
      <c r="AK98" s="125" t="str">
        <f t="shared" si="95"/>
        <v/>
      </c>
      <c r="AL98" s="121" t="str">
        <f t="shared" si="96"/>
        <v/>
      </c>
      <c r="AM98" s="138" t="str">
        <f>IF(AS98="","",IF(R98="Refreshment Beverage",ROUND(AS98*Rates!K$19,4),ROUND(AO98*(VLOOKUP(VALUE(Q98),Rates!G$4:L$12,3,0)),4)))</f>
        <v/>
      </c>
      <c r="AN98" s="126" t="str">
        <f>IF(AS98="","",IF(R98="Refreshment Beverage",AS98*(Rates!J$19/100),MAX(AM98,AB98)))</f>
        <v/>
      </c>
      <c r="AO98" s="127" t="str">
        <f t="shared" si="97"/>
        <v/>
      </c>
      <c r="AP98" s="127" t="str">
        <f t="shared" si="98"/>
        <v/>
      </c>
      <c r="AQ98" s="140" t="str">
        <f>IF(AS98="","",IF(R98="Refreshment Beverage",ROUND(SUM(VLOOKUP(Q:Q,Rates!G$15:L$19,3,0)*(AS98-Y98-Z98-AA98)),4),ROUND(SUM(Rates!$K$8*AS98),4)))</f>
        <v/>
      </c>
      <c r="AR98" s="139" t="str">
        <f t="shared" si="99"/>
        <v/>
      </c>
      <c r="AS98" s="125" t="str">
        <f t="shared" si="100"/>
        <v/>
      </c>
      <c r="AT98" s="121" t="str">
        <f t="shared" si="101"/>
        <v/>
      </c>
      <c r="AU98" s="138" t="str">
        <f>IF(AX98="","",IF(R98="Refreshment Beverage",ROUND((BA98-Y98-Z98-AA98)*VLOOKUP(VALUE(Q98),Rates!G$15:L$19,3,0),4),ROUND(AW98*(VLOOKUP(VALUE(Q98),Rates!G:L,3,0)),4)))</f>
        <v/>
      </c>
      <c r="AV98" s="126" t="str">
        <f t="shared" si="102"/>
        <v/>
      </c>
      <c r="AW98" s="127" t="str">
        <f t="shared" si="103"/>
        <v/>
      </c>
      <c r="AX98" s="123" t="str">
        <f t="shared" si="104"/>
        <v/>
      </c>
      <c r="AY98" s="140" t="str">
        <f>IF(AX98="","",IF(R98="Refreshment Beverage",ROUND(SUM(AX98*Rates!K$19),4),ROUND(SUM(AX98*(Rates!J$8/100)),4)))</f>
        <v/>
      </c>
      <c r="AZ98" s="124" t="str">
        <f t="shared" si="105"/>
        <v/>
      </c>
      <c r="BA98" s="125" t="str">
        <f t="shared" si="106"/>
        <v/>
      </c>
      <c r="BB98" s="115"/>
      <c r="BC98" s="143"/>
      <c r="BD98" s="100"/>
      <c r="BE98" s="100"/>
      <c r="BF98" s="100"/>
      <c r="BG98" s="100"/>
    </row>
    <row r="99" spans="1:59" ht="12.75" customHeight="1" x14ac:dyDescent="0.2">
      <c r="A99" s="144"/>
      <c r="B99" s="141"/>
      <c r="C99" s="141"/>
      <c r="D99" s="142"/>
      <c r="E99" s="142"/>
      <c r="F99" s="142"/>
      <c r="G99" s="142"/>
      <c r="H99" s="142"/>
      <c r="I99" s="129"/>
      <c r="J99" s="130"/>
      <c r="K99" s="131" t="str">
        <f t="shared" si="77"/>
        <v/>
      </c>
      <c r="L99" s="132" t="str">
        <f t="shared" si="78"/>
        <v/>
      </c>
      <c r="M99" s="133" t="str">
        <f t="shared" si="79"/>
        <v/>
      </c>
      <c r="N99" s="134" t="str">
        <f>IFERROR(IF(B:B="","",IF(R99="Beer",SUM(LOOKUP(2,1/(Rates!$B$3:$B$5&lt;=W99)/(Rates!$C$3:$C$5&gt;=W99),Rates!$D$3:$D$5)*(X99/100)*W99),IF(R99="Refreshment Beverage",SUM(LOOKUP(2,1/(Rates!$B$7:$B$11&lt;=W99)/(Rates!$C$7:$C$11&gt;=W99),Rates!$D$7:$D$11)*(X99/100)*W99)))),"")</f>
        <v/>
      </c>
      <c r="O99" s="134" t="str">
        <f t="shared" si="80"/>
        <v/>
      </c>
      <c r="P99" s="116"/>
      <c r="Q99" s="117" t="str">
        <f t="shared" si="81"/>
        <v/>
      </c>
      <c r="R99" s="128" t="str">
        <f t="shared" si="82"/>
        <v/>
      </c>
      <c r="S99" s="135" t="str">
        <f>IF(B99="","",IF(R99="Refreshment Beverage",VLOOKUP(VALUE(Q99),Rates!G$15:L$19,2,0),VLOOKUP(VALUE(Q99),Rates!G$4:L$12,2,0)))</f>
        <v/>
      </c>
      <c r="T99" s="135" t="str">
        <f t="shared" si="83"/>
        <v/>
      </c>
      <c r="U99" s="118" t="str">
        <f t="shared" si="84"/>
        <v/>
      </c>
      <c r="V99" s="135" t="str">
        <f t="shared" si="85"/>
        <v/>
      </c>
      <c r="W99" s="135" t="str">
        <f t="shared" si="86"/>
        <v/>
      </c>
      <c r="X99" s="119" t="str">
        <f t="shared" si="87"/>
        <v/>
      </c>
      <c r="Y99" s="120" t="str">
        <f>IF(B:B="","",IF(R99="Refreshment Beverage",VLOOKUP(Q99,Rates!G$15:L$19,6,0)*W99,VLOOKUP(Q99,Rates!G$4:L$12,6,0)*W99))</f>
        <v/>
      </c>
      <c r="Z99" s="120" t="str">
        <f t="shared" si="88"/>
        <v/>
      </c>
      <c r="AA99" s="120" t="str">
        <f t="shared" si="89"/>
        <v/>
      </c>
      <c r="AB99" s="136" t="str">
        <f>IF(B:B="","",IF(R99="Refreshment Beverage","",IF(AND(R99="Beer",Q99=0),SUM(LOOKUP(2,1/(Rates!$B$15:$B$18&lt;=W99)/(Rates!$C$15:$C$18&gt;=W99),Rates!$D$15:$D$18)*W99),VLOOKUP(VALUE(Q:Q),Rates!A:B,2,0)*W99)))</f>
        <v/>
      </c>
      <c r="AC99" s="136" t="str">
        <f>IF(B:B="","",IF(R99="Refreshment Beverage","",IF(AND(R99="Beer",Q99=0),SUM(LOOKUP(2,1/(Rates!$B$15:$B$18&lt;=W99)/(Rates!$C$15:$C$18&gt;=W99),Rates!$E$15:$E$18)*W99),VLOOKUP(VALUE(Q:Q),Rates!A:C,3,0)*W99)))</f>
        <v/>
      </c>
      <c r="AD99" s="137" t="str">
        <f>IFERROR(IF(B:B="","",IF(R99="Beer","",IF(VALUE(Q99)=0,VLOOKUP(VLOOKUP(B:B,#REF!,16,0),Rates!A:E,2,0),VLOOKUP(VALUE(Q99),Rates!A$31:B$34,2,0)*W99))),0)</f>
        <v/>
      </c>
      <c r="AE99" s="121" t="str">
        <f t="shared" si="90"/>
        <v/>
      </c>
      <c r="AF99" s="138" t="str">
        <f t="shared" si="91"/>
        <v/>
      </c>
      <c r="AG99" s="122" t="str">
        <f t="shared" si="92"/>
        <v/>
      </c>
      <c r="AH99" s="123" t="str">
        <f t="shared" si="93"/>
        <v/>
      </c>
      <c r="AI99" s="139" t="str">
        <f>IF(AE:AE="","",IF(R99="Refreshment Beverage",AK99*(Rates!J$19/100),ROUND(SUM(AH99*(Rates!$J$8/100)),4)))</f>
        <v/>
      </c>
      <c r="AJ99" s="124" t="str">
        <f t="shared" si="94"/>
        <v/>
      </c>
      <c r="AK99" s="125" t="str">
        <f t="shared" si="95"/>
        <v/>
      </c>
      <c r="AL99" s="121" t="str">
        <f t="shared" si="96"/>
        <v/>
      </c>
      <c r="AM99" s="138" t="str">
        <f>IF(AS99="","",IF(R99="Refreshment Beverage",ROUND(AS99*Rates!K$19,4),ROUND(AO99*(VLOOKUP(VALUE(Q99),Rates!G$4:L$12,3,0)),4)))</f>
        <v/>
      </c>
      <c r="AN99" s="126" t="str">
        <f>IF(AS99="","",IF(R99="Refreshment Beverage",AS99*(Rates!J$19/100),MAX(AM99,AB99)))</f>
        <v/>
      </c>
      <c r="AO99" s="127" t="str">
        <f t="shared" si="97"/>
        <v/>
      </c>
      <c r="AP99" s="127" t="str">
        <f t="shared" si="98"/>
        <v/>
      </c>
      <c r="AQ99" s="140" t="str">
        <f>IF(AS99="","",IF(R99="Refreshment Beverage",ROUND(SUM(VLOOKUP(Q:Q,Rates!G$15:L$19,3,0)*(AS99-Y99-Z99-AA99)),4),ROUND(SUM(Rates!$K$8*AS99),4)))</f>
        <v/>
      </c>
      <c r="AR99" s="139" t="str">
        <f t="shared" si="99"/>
        <v/>
      </c>
      <c r="AS99" s="125" t="str">
        <f t="shared" si="100"/>
        <v/>
      </c>
      <c r="AT99" s="121" t="str">
        <f t="shared" si="101"/>
        <v/>
      </c>
      <c r="AU99" s="138" t="str">
        <f>IF(AX99="","",IF(R99="Refreshment Beverage",ROUND((BA99-Y99-Z99-AA99)*VLOOKUP(VALUE(Q99),Rates!G$15:L$19,3,0),4),ROUND(AW99*(VLOOKUP(VALUE(Q99),Rates!G:L,3,0)),4)))</f>
        <v/>
      </c>
      <c r="AV99" s="126" t="str">
        <f t="shared" si="102"/>
        <v/>
      </c>
      <c r="AW99" s="127" t="str">
        <f t="shared" si="103"/>
        <v/>
      </c>
      <c r="AX99" s="123" t="str">
        <f t="shared" si="104"/>
        <v/>
      </c>
      <c r="AY99" s="140" t="str">
        <f>IF(AX99="","",IF(R99="Refreshment Beverage",ROUND(SUM(AX99*Rates!K$19),4),ROUND(SUM(AX99*(Rates!J$8/100)),4)))</f>
        <v/>
      </c>
      <c r="AZ99" s="124" t="str">
        <f t="shared" si="105"/>
        <v/>
      </c>
      <c r="BA99" s="125" t="str">
        <f t="shared" si="106"/>
        <v/>
      </c>
      <c r="BB99" s="115"/>
      <c r="BC99" s="143"/>
      <c r="BD99" s="100"/>
      <c r="BE99" s="100"/>
      <c r="BF99" s="100"/>
      <c r="BG99" s="100"/>
    </row>
    <row r="100" spans="1:59" ht="12.75" customHeight="1" x14ac:dyDescent="0.2">
      <c r="A100" s="144"/>
      <c r="B100" s="141"/>
      <c r="C100" s="141"/>
      <c r="D100" s="142"/>
      <c r="E100" s="142"/>
      <c r="F100" s="142"/>
      <c r="G100" s="142"/>
      <c r="H100" s="142"/>
      <c r="I100" s="129"/>
      <c r="J100" s="130"/>
      <c r="K100" s="131" t="str">
        <f t="shared" si="77"/>
        <v/>
      </c>
      <c r="L100" s="132" t="str">
        <f t="shared" si="78"/>
        <v/>
      </c>
      <c r="M100" s="133" t="str">
        <f t="shared" si="79"/>
        <v/>
      </c>
      <c r="N100" s="134" t="str">
        <f>IFERROR(IF(B:B="","",IF(R100="Beer",SUM(LOOKUP(2,1/(Rates!$B$3:$B$5&lt;=W100)/(Rates!$C$3:$C$5&gt;=W100),Rates!$D$3:$D$5)*(X100/100)*W100),IF(R100="Refreshment Beverage",SUM(LOOKUP(2,1/(Rates!$B$7:$B$11&lt;=W100)/(Rates!$C$7:$C$11&gt;=W100),Rates!$D$7:$D$11)*(X100/100)*W100)))),"")</f>
        <v/>
      </c>
      <c r="O100" s="134" t="str">
        <f t="shared" si="80"/>
        <v/>
      </c>
      <c r="P100" s="116"/>
      <c r="Q100" s="117" t="str">
        <f t="shared" si="81"/>
        <v/>
      </c>
      <c r="R100" s="128" t="str">
        <f t="shared" si="82"/>
        <v/>
      </c>
      <c r="S100" s="135" t="str">
        <f>IF(B100="","",IF(R100="Refreshment Beverage",VLOOKUP(VALUE(Q100),Rates!G$15:L$19,2,0),VLOOKUP(VALUE(Q100),Rates!G$4:L$12,2,0)))</f>
        <v/>
      </c>
      <c r="T100" s="135" t="str">
        <f t="shared" si="83"/>
        <v/>
      </c>
      <c r="U100" s="118" t="str">
        <f t="shared" si="84"/>
        <v/>
      </c>
      <c r="V100" s="135" t="str">
        <f t="shared" si="85"/>
        <v/>
      </c>
      <c r="W100" s="135" t="str">
        <f t="shared" si="86"/>
        <v/>
      </c>
      <c r="X100" s="119" t="str">
        <f t="shared" si="87"/>
        <v/>
      </c>
      <c r="Y100" s="120" t="str">
        <f>IF(B:B="","",IF(R100="Refreshment Beverage",VLOOKUP(Q100,Rates!G$15:L$19,6,0)*W100,VLOOKUP(Q100,Rates!G$4:L$12,6,0)*W100))</f>
        <v/>
      </c>
      <c r="Z100" s="120" t="str">
        <f t="shared" si="88"/>
        <v/>
      </c>
      <c r="AA100" s="120" t="str">
        <f t="shared" si="89"/>
        <v/>
      </c>
      <c r="AB100" s="136" t="str">
        <f>IF(B:B="","",IF(R100="Refreshment Beverage","",IF(AND(R100="Beer",Q100=0),SUM(LOOKUP(2,1/(Rates!$B$15:$B$18&lt;=W100)/(Rates!$C$15:$C$18&gt;=W100),Rates!$D$15:$D$18)*W100),VLOOKUP(VALUE(Q:Q),Rates!A:B,2,0)*W100)))</f>
        <v/>
      </c>
      <c r="AC100" s="136" t="str">
        <f>IF(B:B="","",IF(R100="Refreshment Beverage","",IF(AND(R100="Beer",Q100=0),SUM(LOOKUP(2,1/(Rates!$B$15:$B$18&lt;=W100)/(Rates!$C$15:$C$18&gt;=W100),Rates!$E$15:$E$18)*W100),VLOOKUP(VALUE(Q:Q),Rates!A:C,3,0)*W100)))</f>
        <v/>
      </c>
      <c r="AD100" s="137" t="str">
        <f>IFERROR(IF(B:B="","",IF(R100="Beer","",IF(VALUE(Q100)=0,VLOOKUP(VLOOKUP(B:B,#REF!,16,0),Rates!A:E,2,0),VLOOKUP(VALUE(Q100),Rates!A$31:B$34,2,0)*W100))),0)</f>
        <v/>
      </c>
      <c r="AE100" s="121" t="str">
        <f t="shared" si="90"/>
        <v/>
      </c>
      <c r="AF100" s="138" t="str">
        <f t="shared" si="91"/>
        <v/>
      </c>
      <c r="AG100" s="122" t="str">
        <f t="shared" si="92"/>
        <v/>
      </c>
      <c r="AH100" s="123" t="str">
        <f t="shared" si="93"/>
        <v/>
      </c>
      <c r="AI100" s="139" t="str">
        <f>IF(AE:AE="","",IF(R100="Refreshment Beverage",AK100*(Rates!J$19/100),ROUND(SUM(AH100*(Rates!$J$8/100)),4)))</f>
        <v/>
      </c>
      <c r="AJ100" s="124" t="str">
        <f t="shared" si="94"/>
        <v/>
      </c>
      <c r="AK100" s="125" t="str">
        <f t="shared" si="95"/>
        <v/>
      </c>
      <c r="AL100" s="121" t="str">
        <f t="shared" si="96"/>
        <v/>
      </c>
      <c r="AM100" s="138" t="str">
        <f>IF(AS100="","",IF(R100="Refreshment Beverage",ROUND(AS100*Rates!K$19,4),ROUND(AO100*(VLOOKUP(VALUE(Q100),Rates!G$4:L$12,3,0)),4)))</f>
        <v/>
      </c>
      <c r="AN100" s="126" t="str">
        <f>IF(AS100="","",IF(R100="Refreshment Beverage",AS100*(Rates!J$19/100),MAX(AM100,AB100)))</f>
        <v/>
      </c>
      <c r="AO100" s="127" t="str">
        <f t="shared" si="97"/>
        <v/>
      </c>
      <c r="AP100" s="127" t="str">
        <f t="shared" si="98"/>
        <v/>
      </c>
      <c r="AQ100" s="140" t="str">
        <f>IF(AS100="","",IF(R100="Refreshment Beverage",ROUND(SUM(VLOOKUP(Q:Q,Rates!G$15:L$19,3,0)*(AS100-Y100-Z100-AA100)),4),ROUND(SUM(Rates!$K$8*AS100),4)))</f>
        <v/>
      </c>
      <c r="AR100" s="139" t="str">
        <f t="shared" si="99"/>
        <v/>
      </c>
      <c r="AS100" s="125" t="str">
        <f t="shared" si="100"/>
        <v/>
      </c>
      <c r="AT100" s="121" t="str">
        <f t="shared" si="101"/>
        <v/>
      </c>
      <c r="AU100" s="138" t="str">
        <f>IF(AX100="","",IF(R100="Refreshment Beverage",ROUND((BA100-Y100-Z100-AA100)*VLOOKUP(VALUE(Q100),Rates!G$15:L$19,3,0),4),ROUND(AW100*(VLOOKUP(VALUE(Q100),Rates!G:L,3,0)),4)))</f>
        <v/>
      </c>
      <c r="AV100" s="126" t="str">
        <f t="shared" si="102"/>
        <v/>
      </c>
      <c r="AW100" s="127" t="str">
        <f t="shared" si="103"/>
        <v/>
      </c>
      <c r="AX100" s="123" t="str">
        <f t="shared" si="104"/>
        <v/>
      </c>
      <c r="AY100" s="140" t="str">
        <f>IF(AX100="","",IF(R100="Refreshment Beverage",ROUND(SUM(AX100*Rates!K$19),4),ROUND(SUM(AX100*(Rates!J$8/100)),4)))</f>
        <v/>
      </c>
      <c r="AZ100" s="124" t="str">
        <f t="shared" si="105"/>
        <v/>
      </c>
      <c r="BA100" s="125" t="str">
        <f t="shared" si="106"/>
        <v/>
      </c>
      <c r="BB100" s="115"/>
      <c r="BC100" s="143"/>
      <c r="BD100" s="100"/>
      <c r="BE100" s="100"/>
      <c r="BF100" s="100"/>
      <c r="BG100" s="100"/>
    </row>
    <row r="101" spans="1:59" ht="12.75" customHeight="1" x14ac:dyDescent="0.2">
      <c r="A101" s="144"/>
      <c r="B101" s="141"/>
      <c r="C101" s="141"/>
      <c r="D101" s="142"/>
      <c r="E101" s="142"/>
      <c r="F101" s="142"/>
      <c r="G101" s="142"/>
      <c r="H101" s="142"/>
      <c r="I101" s="129"/>
      <c r="J101" s="130"/>
      <c r="K101" s="131" t="str">
        <f t="shared" si="77"/>
        <v/>
      </c>
      <c r="L101" s="132" t="str">
        <f t="shared" si="78"/>
        <v/>
      </c>
      <c r="M101" s="133" t="str">
        <f t="shared" si="79"/>
        <v/>
      </c>
      <c r="N101" s="134" t="str">
        <f>IFERROR(IF(B:B="","",IF(R101="Beer",SUM(LOOKUP(2,1/(Rates!$B$3:$B$5&lt;=W101)/(Rates!$C$3:$C$5&gt;=W101),Rates!$D$3:$D$5)*(X101/100)*W101),IF(R101="Refreshment Beverage",SUM(LOOKUP(2,1/(Rates!$B$7:$B$11&lt;=W101)/(Rates!$C$7:$C$11&gt;=W101),Rates!$D$7:$D$11)*(X101/100)*W101)))),"")</f>
        <v/>
      </c>
      <c r="O101" s="134" t="str">
        <f t="shared" si="80"/>
        <v/>
      </c>
      <c r="P101" s="116"/>
      <c r="Q101" s="117" t="str">
        <f t="shared" si="81"/>
        <v/>
      </c>
      <c r="R101" s="128" t="str">
        <f t="shared" si="82"/>
        <v/>
      </c>
      <c r="S101" s="135" t="str">
        <f>IF(B101="","",IF(R101="Refreshment Beverage",VLOOKUP(VALUE(Q101),Rates!G$15:L$19,2,0),VLOOKUP(VALUE(Q101),Rates!G$4:L$12,2,0)))</f>
        <v/>
      </c>
      <c r="T101" s="135" t="str">
        <f t="shared" si="83"/>
        <v/>
      </c>
      <c r="U101" s="118" t="str">
        <f t="shared" si="84"/>
        <v/>
      </c>
      <c r="V101" s="135" t="str">
        <f t="shared" si="85"/>
        <v/>
      </c>
      <c r="W101" s="135" t="str">
        <f t="shared" si="86"/>
        <v/>
      </c>
      <c r="X101" s="119" t="str">
        <f t="shared" si="87"/>
        <v/>
      </c>
      <c r="Y101" s="120" t="str">
        <f>IF(B:B="","",IF(R101="Refreshment Beverage",VLOOKUP(Q101,Rates!G$15:L$19,6,0)*W101,VLOOKUP(Q101,Rates!G$4:L$12,6,0)*W101))</f>
        <v/>
      </c>
      <c r="Z101" s="120" t="str">
        <f t="shared" si="88"/>
        <v/>
      </c>
      <c r="AA101" s="120" t="str">
        <f t="shared" si="89"/>
        <v/>
      </c>
      <c r="AB101" s="136" t="str">
        <f>IF(B:B="","",IF(R101="Refreshment Beverage","",IF(AND(R101="Beer",Q101=0),SUM(LOOKUP(2,1/(Rates!$B$15:$B$18&lt;=W101)/(Rates!$C$15:$C$18&gt;=W101),Rates!$D$15:$D$18)*W101),VLOOKUP(VALUE(Q:Q),Rates!A:B,2,0)*W101)))</f>
        <v/>
      </c>
      <c r="AC101" s="136" t="str">
        <f>IF(B:B="","",IF(R101="Refreshment Beverage","",IF(AND(R101="Beer",Q101=0),SUM(LOOKUP(2,1/(Rates!$B$15:$B$18&lt;=W101)/(Rates!$C$15:$C$18&gt;=W101),Rates!$E$15:$E$18)*W101),VLOOKUP(VALUE(Q:Q),Rates!A:C,3,0)*W101)))</f>
        <v/>
      </c>
      <c r="AD101" s="137" t="str">
        <f>IFERROR(IF(B:B="","",IF(R101="Beer","",IF(VALUE(Q101)=0,VLOOKUP(VLOOKUP(B:B,#REF!,16,0),Rates!A:E,2,0),VLOOKUP(VALUE(Q101),Rates!A$31:B$34,2,0)*W101))),0)</f>
        <v/>
      </c>
      <c r="AE101" s="121" t="str">
        <f t="shared" si="90"/>
        <v/>
      </c>
      <c r="AF101" s="138" t="str">
        <f t="shared" si="91"/>
        <v/>
      </c>
      <c r="AG101" s="122" t="str">
        <f t="shared" si="92"/>
        <v/>
      </c>
      <c r="AH101" s="123" t="str">
        <f t="shared" si="93"/>
        <v/>
      </c>
      <c r="AI101" s="139" t="str">
        <f>IF(AE:AE="","",IF(R101="Refreshment Beverage",AK101*(Rates!J$19/100),ROUND(SUM(AH101*(Rates!$J$8/100)),4)))</f>
        <v/>
      </c>
      <c r="AJ101" s="124" t="str">
        <f t="shared" si="94"/>
        <v/>
      </c>
      <c r="AK101" s="125" t="str">
        <f t="shared" si="95"/>
        <v/>
      </c>
      <c r="AL101" s="121" t="str">
        <f t="shared" si="96"/>
        <v/>
      </c>
      <c r="AM101" s="138" t="str">
        <f>IF(AS101="","",IF(R101="Refreshment Beverage",ROUND(AS101*Rates!K$19,4),ROUND(AO101*(VLOOKUP(VALUE(Q101),Rates!G$4:L$12,3,0)),4)))</f>
        <v/>
      </c>
      <c r="AN101" s="126" t="str">
        <f>IF(AS101="","",IF(R101="Refreshment Beverage",AS101*(Rates!J$19/100),MAX(AM101,AB101)))</f>
        <v/>
      </c>
      <c r="AO101" s="127" t="str">
        <f t="shared" si="97"/>
        <v/>
      </c>
      <c r="AP101" s="127" t="str">
        <f t="shared" si="98"/>
        <v/>
      </c>
      <c r="AQ101" s="140" t="str">
        <f>IF(AS101="","",IF(R101="Refreshment Beverage",ROUND(SUM(VLOOKUP(Q:Q,Rates!G$15:L$19,3,0)*(AS101-Y101-Z101-AA101)),4),ROUND(SUM(Rates!$K$8*AS101),4)))</f>
        <v/>
      </c>
      <c r="AR101" s="139" t="str">
        <f t="shared" si="99"/>
        <v/>
      </c>
      <c r="AS101" s="125" t="str">
        <f t="shared" si="100"/>
        <v/>
      </c>
      <c r="AT101" s="121" t="str">
        <f t="shared" si="101"/>
        <v/>
      </c>
      <c r="AU101" s="138" t="str">
        <f>IF(AX101="","",IF(R101="Refreshment Beverage",ROUND((BA101-Y101-Z101-AA101)*VLOOKUP(VALUE(Q101),Rates!G$15:L$19,3,0),4),ROUND(AW101*(VLOOKUP(VALUE(Q101),Rates!G:L,3,0)),4)))</f>
        <v/>
      </c>
      <c r="AV101" s="126" t="str">
        <f t="shared" si="102"/>
        <v/>
      </c>
      <c r="AW101" s="127" t="str">
        <f t="shared" si="103"/>
        <v/>
      </c>
      <c r="AX101" s="123" t="str">
        <f t="shared" si="104"/>
        <v/>
      </c>
      <c r="AY101" s="140" t="str">
        <f>IF(AX101="","",IF(R101="Refreshment Beverage",ROUND(SUM(AX101*Rates!K$19),4),ROUND(SUM(AX101*(Rates!J$8/100)),4)))</f>
        <v/>
      </c>
      <c r="AZ101" s="124" t="str">
        <f t="shared" si="105"/>
        <v/>
      </c>
      <c r="BA101" s="125" t="str">
        <f t="shared" si="106"/>
        <v/>
      </c>
      <c r="BB101" s="115"/>
      <c r="BC101" s="143"/>
      <c r="BD101" s="100"/>
      <c r="BE101" s="100"/>
      <c r="BF101" s="100"/>
      <c r="BG101" s="100"/>
    </row>
    <row r="102" spans="1:59" ht="12.75" customHeight="1" x14ac:dyDescent="0.2">
      <c r="A102" s="144"/>
      <c r="B102" s="141"/>
      <c r="C102" s="141"/>
      <c r="D102" s="142"/>
      <c r="E102" s="142"/>
      <c r="F102" s="142"/>
      <c r="G102" s="142"/>
      <c r="H102" s="142"/>
      <c r="I102" s="129"/>
      <c r="J102" s="130"/>
      <c r="K102" s="131" t="str">
        <f t="shared" si="77"/>
        <v/>
      </c>
      <c r="L102" s="132" t="str">
        <f t="shared" si="78"/>
        <v/>
      </c>
      <c r="M102" s="133" t="str">
        <f t="shared" si="79"/>
        <v/>
      </c>
      <c r="N102" s="134" t="str">
        <f>IFERROR(IF(B:B="","",IF(R102="Beer",SUM(LOOKUP(2,1/(Rates!$B$3:$B$5&lt;=W102)/(Rates!$C$3:$C$5&gt;=W102),Rates!$D$3:$D$5)*(X102/100)*W102),IF(R102="Refreshment Beverage",SUM(LOOKUP(2,1/(Rates!$B$7:$B$11&lt;=W102)/(Rates!$C$7:$C$11&gt;=W102),Rates!$D$7:$D$11)*(X102/100)*W102)))),"")</f>
        <v/>
      </c>
      <c r="O102" s="134" t="str">
        <f t="shared" si="80"/>
        <v/>
      </c>
      <c r="P102" s="116"/>
      <c r="Q102" s="117" t="str">
        <f t="shared" si="81"/>
        <v/>
      </c>
      <c r="R102" s="128" t="str">
        <f t="shared" si="82"/>
        <v/>
      </c>
      <c r="S102" s="135" t="str">
        <f>IF(B102="","",IF(R102="Refreshment Beverage",VLOOKUP(VALUE(Q102),Rates!G$15:L$19,2,0),VLOOKUP(VALUE(Q102),Rates!G$4:L$12,2,0)))</f>
        <v/>
      </c>
      <c r="T102" s="135" t="str">
        <f t="shared" si="83"/>
        <v/>
      </c>
      <c r="U102" s="118" t="str">
        <f t="shared" si="84"/>
        <v/>
      </c>
      <c r="V102" s="135" t="str">
        <f t="shared" si="85"/>
        <v/>
      </c>
      <c r="W102" s="135" t="str">
        <f t="shared" si="86"/>
        <v/>
      </c>
      <c r="X102" s="119" t="str">
        <f t="shared" si="87"/>
        <v/>
      </c>
      <c r="Y102" s="120" t="str">
        <f>IF(B:B="","",IF(R102="Refreshment Beverage",VLOOKUP(Q102,Rates!G$15:L$19,6,0)*W102,VLOOKUP(Q102,Rates!G$4:L$12,6,0)*W102))</f>
        <v/>
      </c>
      <c r="Z102" s="120" t="str">
        <f t="shared" si="88"/>
        <v/>
      </c>
      <c r="AA102" s="120" t="str">
        <f t="shared" si="89"/>
        <v/>
      </c>
      <c r="AB102" s="136" t="str">
        <f>IF(B:B="","",IF(R102="Refreshment Beverage","",IF(AND(R102="Beer",Q102=0),SUM(LOOKUP(2,1/(Rates!$B$15:$B$18&lt;=W102)/(Rates!$C$15:$C$18&gt;=W102),Rates!$D$15:$D$18)*W102),VLOOKUP(VALUE(Q:Q),Rates!A:B,2,0)*W102)))</f>
        <v/>
      </c>
      <c r="AC102" s="136" t="str">
        <f>IF(B:B="","",IF(R102="Refreshment Beverage","",IF(AND(R102="Beer",Q102=0),SUM(LOOKUP(2,1/(Rates!$B$15:$B$18&lt;=W102)/(Rates!$C$15:$C$18&gt;=W102),Rates!$E$15:$E$18)*W102),VLOOKUP(VALUE(Q:Q),Rates!A:C,3,0)*W102)))</f>
        <v/>
      </c>
      <c r="AD102" s="137" t="str">
        <f>IFERROR(IF(B:B="","",IF(R102="Beer","",IF(VALUE(Q102)=0,VLOOKUP(VLOOKUP(B:B,#REF!,16,0),Rates!A:E,2,0),VLOOKUP(VALUE(Q102),Rates!A$31:B$34,2,0)*W102))),0)</f>
        <v/>
      </c>
      <c r="AE102" s="121" t="str">
        <f t="shared" si="90"/>
        <v/>
      </c>
      <c r="AF102" s="138" t="str">
        <f t="shared" si="91"/>
        <v/>
      </c>
      <c r="AG102" s="122" t="str">
        <f t="shared" si="92"/>
        <v/>
      </c>
      <c r="AH102" s="123" t="str">
        <f t="shared" si="93"/>
        <v/>
      </c>
      <c r="AI102" s="139" t="str">
        <f>IF(AE:AE="","",IF(R102="Refreshment Beverage",AK102*(Rates!J$19/100),ROUND(SUM(AH102*(Rates!$J$8/100)),4)))</f>
        <v/>
      </c>
      <c r="AJ102" s="124" t="str">
        <f t="shared" si="94"/>
        <v/>
      </c>
      <c r="AK102" s="125" t="str">
        <f t="shared" si="95"/>
        <v/>
      </c>
      <c r="AL102" s="121" t="str">
        <f t="shared" si="96"/>
        <v/>
      </c>
      <c r="AM102" s="138" t="str">
        <f>IF(AS102="","",IF(R102="Refreshment Beverage",ROUND(AS102*Rates!K$19,4),ROUND(AO102*(VLOOKUP(VALUE(Q102),Rates!G$4:L$12,3,0)),4)))</f>
        <v/>
      </c>
      <c r="AN102" s="126" t="str">
        <f>IF(AS102="","",IF(R102="Refreshment Beverage",AS102*(Rates!J$19/100),MAX(AM102,AB102)))</f>
        <v/>
      </c>
      <c r="AO102" s="127" t="str">
        <f t="shared" si="97"/>
        <v/>
      </c>
      <c r="AP102" s="127" t="str">
        <f t="shared" si="98"/>
        <v/>
      </c>
      <c r="AQ102" s="140" t="str">
        <f>IF(AS102="","",IF(R102="Refreshment Beverage",ROUND(SUM(VLOOKUP(Q:Q,Rates!G$15:L$19,3,0)*(AS102-Y102-Z102-AA102)),4),ROUND(SUM(Rates!$K$8*AS102),4)))</f>
        <v/>
      </c>
      <c r="AR102" s="139" t="str">
        <f t="shared" si="99"/>
        <v/>
      </c>
      <c r="AS102" s="125" t="str">
        <f t="shared" si="100"/>
        <v/>
      </c>
      <c r="AT102" s="121" t="str">
        <f t="shared" si="101"/>
        <v/>
      </c>
      <c r="AU102" s="138" t="str">
        <f>IF(AX102="","",IF(R102="Refreshment Beverage",ROUND((BA102-Y102-Z102-AA102)*VLOOKUP(VALUE(Q102),Rates!G$15:L$19,3,0),4),ROUND(AW102*(VLOOKUP(VALUE(Q102),Rates!G:L,3,0)),4)))</f>
        <v/>
      </c>
      <c r="AV102" s="126" t="str">
        <f t="shared" si="102"/>
        <v/>
      </c>
      <c r="AW102" s="127" t="str">
        <f t="shared" si="103"/>
        <v/>
      </c>
      <c r="AX102" s="123" t="str">
        <f t="shared" si="104"/>
        <v/>
      </c>
      <c r="AY102" s="140" t="str">
        <f>IF(AX102="","",IF(R102="Refreshment Beverage",ROUND(SUM(AX102*Rates!K$19),4),ROUND(SUM(AX102*(Rates!J$8/100)),4)))</f>
        <v/>
      </c>
      <c r="AZ102" s="124" t="str">
        <f t="shared" si="105"/>
        <v/>
      </c>
      <c r="BA102" s="125" t="str">
        <f t="shared" si="106"/>
        <v/>
      </c>
      <c r="BB102" s="115"/>
      <c r="BC102" s="143"/>
      <c r="BD102" s="100"/>
      <c r="BE102" s="100"/>
      <c r="BF102" s="100"/>
      <c r="BG102" s="100"/>
    </row>
    <row r="103" spans="1:59" ht="12.75" customHeight="1" x14ac:dyDescent="0.2">
      <c r="A103" s="144"/>
      <c r="B103" s="141"/>
      <c r="C103" s="141"/>
      <c r="D103" s="142"/>
      <c r="E103" s="142"/>
      <c r="F103" s="142"/>
      <c r="G103" s="142"/>
      <c r="H103" s="142"/>
      <c r="I103" s="129"/>
      <c r="J103" s="130"/>
      <c r="K103" s="131" t="str">
        <f t="shared" si="77"/>
        <v/>
      </c>
      <c r="L103" s="132" t="str">
        <f t="shared" si="78"/>
        <v/>
      </c>
      <c r="M103" s="133" t="str">
        <f t="shared" si="79"/>
        <v/>
      </c>
      <c r="N103" s="134" t="str">
        <f>IFERROR(IF(B:B="","",IF(R103="Beer",SUM(LOOKUP(2,1/(Rates!$B$3:$B$5&lt;=W103)/(Rates!$C$3:$C$5&gt;=W103),Rates!$D$3:$D$5)*(X103/100)*W103),IF(R103="Refreshment Beverage",SUM(LOOKUP(2,1/(Rates!$B$7:$B$11&lt;=W103)/(Rates!$C$7:$C$11&gt;=W103),Rates!$D$7:$D$11)*(X103/100)*W103)))),"")</f>
        <v/>
      </c>
      <c r="O103" s="134" t="str">
        <f t="shared" si="80"/>
        <v/>
      </c>
      <c r="P103" s="116"/>
      <c r="Q103" s="117" t="str">
        <f t="shared" si="81"/>
        <v/>
      </c>
      <c r="R103" s="128" t="str">
        <f t="shared" si="82"/>
        <v/>
      </c>
      <c r="S103" s="135" t="str">
        <f>IF(B103="","",IF(R103="Refreshment Beverage",VLOOKUP(VALUE(Q103),Rates!G$15:L$19,2,0),VLOOKUP(VALUE(Q103),Rates!G$4:L$12,2,0)))</f>
        <v/>
      </c>
      <c r="T103" s="135" t="str">
        <f t="shared" si="83"/>
        <v/>
      </c>
      <c r="U103" s="118" t="str">
        <f t="shared" si="84"/>
        <v/>
      </c>
      <c r="V103" s="135" t="str">
        <f t="shared" si="85"/>
        <v/>
      </c>
      <c r="W103" s="135" t="str">
        <f t="shared" si="86"/>
        <v/>
      </c>
      <c r="X103" s="119" t="str">
        <f t="shared" si="87"/>
        <v/>
      </c>
      <c r="Y103" s="120" t="str">
        <f>IF(B:B="","",IF(R103="Refreshment Beverage",VLOOKUP(Q103,Rates!G$15:L$19,6,0)*W103,VLOOKUP(Q103,Rates!G$4:L$12,6,0)*W103))</f>
        <v/>
      </c>
      <c r="Z103" s="120" t="str">
        <f t="shared" si="88"/>
        <v/>
      </c>
      <c r="AA103" s="120" t="str">
        <f t="shared" si="89"/>
        <v/>
      </c>
      <c r="AB103" s="136" t="str">
        <f>IF(B:B="","",IF(R103="Refreshment Beverage","",IF(AND(R103="Beer",Q103=0),SUM(LOOKUP(2,1/(Rates!$B$15:$B$18&lt;=W103)/(Rates!$C$15:$C$18&gt;=W103),Rates!$D$15:$D$18)*W103),VLOOKUP(VALUE(Q:Q),Rates!A:B,2,0)*W103)))</f>
        <v/>
      </c>
      <c r="AC103" s="136" t="str">
        <f>IF(B:B="","",IF(R103="Refreshment Beverage","",IF(AND(R103="Beer",Q103=0),SUM(LOOKUP(2,1/(Rates!$B$15:$B$18&lt;=W103)/(Rates!$C$15:$C$18&gt;=W103),Rates!$E$15:$E$18)*W103),VLOOKUP(VALUE(Q:Q),Rates!A:C,3,0)*W103)))</f>
        <v/>
      </c>
      <c r="AD103" s="137" t="str">
        <f>IFERROR(IF(B:B="","",IF(R103="Beer","",IF(VALUE(Q103)=0,VLOOKUP(VLOOKUP(B:B,#REF!,16,0),Rates!A:E,2,0),VLOOKUP(VALUE(Q103),Rates!A$31:B$34,2,0)*W103))),0)</f>
        <v/>
      </c>
      <c r="AE103" s="121" t="str">
        <f t="shared" si="90"/>
        <v/>
      </c>
      <c r="AF103" s="138" t="str">
        <f t="shared" si="91"/>
        <v/>
      </c>
      <c r="AG103" s="122" t="str">
        <f t="shared" si="92"/>
        <v/>
      </c>
      <c r="AH103" s="123" t="str">
        <f t="shared" si="93"/>
        <v/>
      </c>
      <c r="AI103" s="139" t="str">
        <f>IF(AE:AE="","",IF(R103="Refreshment Beverage",AK103*(Rates!J$19/100),ROUND(SUM(AH103*(Rates!$J$8/100)),4)))</f>
        <v/>
      </c>
      <c r="AJ103" s="124" t="str">
        <f t="shared" si="94"/>
        <v/>
      </c>
      <c r="AK103" s="125" t="str">
        <f t="shared" si="95"/>
        <v/>
      </c>
      <c r="AL103" s="121" t="str">
        <f t="shared" si="96"/>
        <v/>
      </c>
      <c r="AM103" s="138" t="str">
        <f>IF(AS103="","",IF(R103="Refreshment Beverage",ROUND(AS103*Rates!K$19,4),ROUND(AO103*(VLOOKUP(VALUE(Q103),Rates!G$4:L$12,3,0)),4)))</f>
        <v/>
      </c>
      <c r="AN103" s="126" t="str">
        <f>IF(AS103="","",IF(R103="Refreshment Beverage",AS103*(Rates!J$19/100),MAX(AM103,AB103)))</f>
        <v/>
      </c>
      <c r="AO103" s="127" t="str">
        <f t="shared" si="97"/>
        <v/>
      </c>
      <c r="AP103" s="127" t="str">
        <f t="shared" si="98"/>
        <v/>
      </c>
      <c r="AQ103" s="140" t="str">
        <f>IF(AS103="","",IF(R103="Refreshment Beverage",ROUND(SUM(VLOOKUP(Q:Q,Rates!G$15:L$19,3,0)*(AS103-Y103-Z103-AA103)),4),ROUND(SUM(Rates!$K$8*AS103),4)))</f>
        <v/>
      </c>
      <c r="AR103" s="139" t="str">
        <f t="shared" si="99"/>
        <v/>
      </c>
      <c r="AS103" s="125" t="str">
        <f t="shared" si="100"/>
        <v/>
      </c>
      <c r="AT103" s="121" t="str">
        <f t="shared" si="101"/>
        <v/>
      </c>
      <c r="AU103" s="138" t="str">
        <f>IF(AX103="","",IF(R103="Refreshment Beverage",ROUND((BA103-Y103-Z103-AA103)*VLOOKUP(VALUE(Q103),Rates!G$15:L$19,3,0),4),ROUND(AW103*(VLOOKUP(VALUE(Q103),Rates!G:L,3,0)),4)))</f>
        <v/>
      </c>
      <c r="AV103" s="126" t="str">
        <f t="shared" si="102"/>
        <v/>
      </c>
      <c r="AW103" s="127" t="str">
        <f t="shared" si="103"/>
        <v/>
      </c>
      <c r="AX103" s="123" t="str">
        <f t="shared" si="104"/>
        <v/>
      </c>
      <c r="AY103" s="140" t="str">
        <f>IF(AX103="","",IF(R103="Refreshment Beverage",ROUND(SUM(AX103*Rates!K$19),4),ROUND(SUM(AX103*(Rates!J$8/100)),4)))</f>
        <v/>
      </c>
      <c r="AZ103" s="124" t="str">
        <f t="shared" si="105"/>
        <v/>
      </c>
      <c r="BA103" s="125" t="str">
        <f t="shared" si="106"/>
        <v/>
      </c>
      <c r="BB103" s="115"/>
      <c r="BC103" s="143"/>
      <c r="BD103" s="100"/>
      <c r="BE103" s="100"/>
      <c r="BF103" s="100"/>
      <c r="BG103" s="100"/>
    </row>
    <row r="104" spans="1:59" ht="12.75" customHeight="1" x14ac:dyDescent="0.2">
      <c r="A104" s="144"/>
      <c r="B104" s="141"/>
      <c r="C104" s="141"/>
      <c r="D104" s="142"/>
      <c r="E104" s="142"/>
      <c r="F104" s="142"/>
      <c r="G104" s="142"/>
      <c r="H104" s="142"/>
      <c r="I104" s="129"/>
      <c r="J104" s="130"/>
      <c r="K104" s="131" t="str">
        <f t="shared" si="77"/>
        <v/>
      </c>
      <c r="L104" s="132" t="str">
        <f t="shared" si="78"/>
        <v/>
      </c>
      <c r="M104" s="133" t="str">
        <f t="shared" si="79"/>
        <v/>
      </c>
      <c r="N104" s="134" t="str">
        <f>IFERROR(IF(B:B="","",IF(R104="Beer",SUM(LOOKUP(2,1/(Rates!$B$3:$B$5&lt;=W104)/(Rates!$C$3:$C$5&gt;=W104),Rates!$D$3:$D$5)*(X104/100)*W104),IF(R104="Refreshment Beverage",SUM(LOOKUP(2,1/(Rates!$B$7:$B$11&lt;=W104)/(Rates!$C$7:$C$11&gt;=W104),Rates!$D$7:$D$11)*(X104/100)*W104)))),"")</f>
        <v/>
      </c>
      <c r="O104" s="134" t="str">
        <f t="shared" si="80"/>
        <v/>
      </c>
      <c r="P104" s="116"/>
      <c r="Q104" s="117" t="str">
        <f t="shared" si="81"/>
        <v/>
      </c>
      <c r="R104" s="128" t="str">
        <f t="shared" si="82"/>
        <v/>
      </c>
      <c r="S104" s="135" t="str">
        <f>IF(B104="","",IF(R104="Refreshment Beverage",VLOOKUP(VALUE(Q104),Rates!G$15:L$19,2,0),VLOOKUP(VALUE(Q104),Rates!G$4:L$12,2,0)))</f>
        <v/>
      </c>
      <c r="T104" s="135" t="str">
        <f t="shared" si="83"/>
        <v/>
      </c>
      <c r="U104" s="118" t="str">
        <f t="shared" si="84"/>
        <v/>
      </c>
      <c r="V104" s="135" t="str">
        <f t="shared" si="85"/>
        <v/>
      </c>
      <c r="W104" s="135" t="str">
        <f t="shared" si="86"/>
        <v/>
      </c>
      <c r="X104" s="119" t="str">
        <f t="shared" si="87"/>
        <v/>
      </c>
      <c r="Y104" s="120" t="str">
        <f>IF(B:B="","",IF(R104="Refreshment Beverage",VLOOKUP(Q104,Rates!G$15:L$19,6,0)*W104,VLOOKUP(Q104,Rates!G$4:L$12,6,0)*W104))</f>
        <v/>
      </c>
      <c r="Z104" s="120" t="str">
        <f t="shared" si="88"/>
        <v/>
      </c>
      <c r="AA104" s="120" t="str">
        <f t="shared" si="89"/>
        <v/>
      </c>
      <c r="AB104" s="136" t="str">
        <f>IF(B:B="","",IF(R104="Refreshment Beverage","",IF(AND(R104="Beer",Q104=0),SUM(LOOKUP(2,1/(Rates!$B$15:$B$18&lt;=W104)/(Rates!$C$15:$C$18&gt;=W104),Rates!$D$15:$D$18)*W104),VLOOKUP(VALUE(Q:Q),Rates!A:B,2,0)*W104)))</f>
        <v/>
      </c>
      <c r="AC104" s="136" t="str">
        <f>IF(B:B="","",IF(R104="Refreshment Beverage","",IF(AND(R104="Beer",Q104=0),SUM(LOOKUP(2,1/(Rates!$B$15:$B$18&lt;=W104)/(Rates!$C$15:$C$18&gt;=W104),Rates!$E$15:$E$18)*W104),VLOOKUP(VALUE(Q:Q),Rates!A:C,3,0)*W104)))</f>
        <v/>
      </c>
      <c r="AD104" s="137" t="str">
        <f>IFERROR(IF(B:B="","",IF(R104="Beer","",IF(VALUE(Q104)=0,VLOOKUP(VLOOKUP(B:B,#REF!,16,0),Rates!A:E,2,0),VLOOKUP(VALUE(Q104),Rates!A$31:B$34,2,0)*W104))),0)</f>
        <v/>
      </c>
      <c r="AE104" s="121" t="str">
        <f t="shared" si="90"/>
        <v/>
      </c>
      <c r="AF104" s="138" t="str">
        <f t="shared" si="91"/>
        <v/>
      </c>
      <c r="AG104" s="122" t="str">
        <f t="shared" si="92"/>
        <v/>
      </c>
      <c r="AH104" s="123" t="str">
        <f t="shared" si="93"/>
        <v/>
      </c>
      <c r="AI104" s="139" t="str">
        <f>IF(AE:AE="","",IF(R104="Refreshment Beverage",AK104*(Rates!J$19/100),ROUND(SUM(AH104*(Rates!$J$8/100)),4)))</f>
        <v/>
      </c>
      <c r="AJ104" s="124" t="str">
        <f t="shared" si="94"/>
        <v/>
      </c>
      <c r="AK104" s="125" t="str">
        <f t="shared" si="95"/>
        <v/>
      </c>
      <c r="AL104" s="121" t="str">
        <f t="shared" si="96"/>
        <v/>
      </c>
      <c r="AM104" s="138" t="str">
        <f>IF(AS104="","",IF(R104="Refreshment Beverage",ROUND(AS104*Rates!K$19,4),ROUND(AO104*(VLOOKUP(VALUE(Q104),Rates!G$4:L$12,3,0)),4)))</f>
        <v/>
      </c>
      <c r="AN104" s="126" t="str">
        <f>IF(AS104="","",IF(R104="Refreshment Beverage",AS104*(Rates!J$19/100),MAX(AM104,AB104)))</f>
        <v/>
      </c>
      <c r="AO104" s="127" t="str">
        <f t="shared" si="97"/>
        <v/>
      </c>
      <c r="AP104" s="127" t="str">
        <f t="shared" si="98"/>
        <v/>
      </c>
      <c r="AQ104" s="140" t="str">
        <f>IF(AS104="","",IF(R104="Refreshment Beverage",ROUND(SUM(VLOOKUP(Q:Q,Rates!G$15:L$19,3,0)*(AS104-Y104-Z104-AA104)),4),ROUND(SUM(Rates!$K$8*AS104),4)))</f>
        <v/>
      </c>
      <c r="AR104" s="139" t="str">
        <f t="shared" si="99"/>
        <v/>
      </c>
      <c r="AS104" s="125" t="str">
        <f t="shared" si="100"/>
        <v/>
      </c>
      <c r="AT104" s="121" t="str">
        <f t="shared" si="101"/>
        <v/>
      </c>
      <c r="AU104" s="138" t="str">
        <f>IF(AX104="","",IF(R104="Refreshment Beverage",ROUND((BA104-Y104-Z104-AA104)*VLOOKUP(VALUE(Q104),Rates!G$15:L$19,3,0),4),ROUND(AW104*(VLOOKUP(VALUE(Q104),Rates!G:L,3,0)),4)))</f>
        <v/>
      </c>
      <c r="AV104" s="126" t="str">
        <f t="shared" si="102"/>
        <v/>
      </c>
      <c r="AW104" s="127" t="str">
        <f t="shared" si="103"/>
        <v/>
      </c>
      <c r="AX104" s="123" t="str">
        <f t="shared" si="104"/>
        <v/>
      </c>
      <c r="AY104" s="140" t="str">
        <f>IF(AX104="","",IF(R104="Refreshment Beverage",ROUND(SUM(AX104*Rates!K$19),4),ROUND(SUM(AX104*(Rates!J$8/100)),4)))</f>
        <v/>
      </c>
      <c r="AZ104" s="124" t="str">
        <f t="shared" si="105"/>
        <v/>
      </c>
      <c r="BA104" s="125" t="str">
        <f t="shared" si="106"/>
        <v/>
      </c>
      <c r="BB104" s="115"/>
      <c r="BC104" s="143"/>
      <c r="BD104" s="100"/>
      <c r="BE104" s="100"/>
      <c r="BF104" s="100"/>
      <c r="BG104" s="100"/>
    </row>
    <row r="105" spans="1:59" ht="12.75" customHeight="1" x14ac:dyDescent="0.2">
      <c r="A105" s="144"/>
      <c r="B105" s="141"/>
      <c r="C105" s="141"/>
      <c r="D105" s="142"/>
      <c r="E105" s="142"/>
      <c r="F105" s="142"/>
      <c r="G105" s="142"/>
      <c r="H105" s="142"/>
      <c r="I105" s="129"/>
      <c r="J105" s="130"/>
      <c r="K105" s="131" t="str">
        <f t="shared" si="77"/>
        <v/>
      </c>
      <c r="L105" s="132" t="str">
        <f t="shared" si="78"/>
        <v/>
      </c>
      <c r="M105" s="133" t="str">
        <f t="shared" si="79"/>
        <v/>
      </c>
      <c r="N105" s="134" t="str">
        <f>IFERROR(IF(B:B="","",IF(R105="Beer",SUM(LOOKUP(2,1/(Rates!$B$3:$B$5&lt;=W105)/(Rates!$C$3:$C$5&gt;=W105),Rates!$D$3:$D$5)*(X105/100)*W105),IF(R105="Refreshment Beverage",SUM(LOOKUP(2,1/(Rates!$B$7:$B$11&lt;=W105)/(Rates!$C$7:$C$11&gt;=W105),Rates!$D$7:$D$11)*(X105/100)*W105)))),"")</f>
        <v/>
      </c>
      <c r="O105" s="134" t="str">
        <f t="shared" si="80"/>
        <v/>
      </c>
      <c r="P105" s="116"/>
      <c r="Q105" s="117" t="str">
        <f t="shared" si="81"/>
        <v/>
      </c>
      <c r="R105" s="128" t="str">
        <f t="shared" si="82"/>
        <v/>
      </c>
      <c r="S105" s="135" t="str">
        <f>IF(B105="","",IF(R105="Refreshment Beverage",VLOOKUP(VALUE(Q105),Rates!G$15:L$19,2,0),VLOOKUP(VALUE(Q105),Rates!G$4:L$12,2,0)))</f>
        <v/>
      </c>
      <c r="T105" s="135" t="str">
        <f t="shared" si="83"/>
        <v/>
      </c>
      <c r="U105" s="118" t="str">
        <f t="shared" si="84"/>
        <v/>
      </c>
      <c r="V105" s="135" t="str">
        <f t="shared" si="85"/>
        <v/>
      </c>
      <c r="W105" s="135" t="str">
        <f t="shared" si="86"/>
        <v/>
      </c>
      <c r="X105" s="119" t="str">
        <f t="shared" si="87"/>
        <v/>
      </c>
      <c r="Y105" s="120" t="str">
        <f>IF(B:B="","",IF(R105="Refreshment Beverage",VLOOKUP(Q105,Rates!G$15:L$19,6,0)*W105,VLOOKUP(Q105,Rates!G$4:L$12,6,0)*W105))</f>
        <v/>
      </c>
      <c r="Z105" s="120" t="str">
        <f t="shared" si="88"/>
        <v/>
      </c>
      <c r="AA105" s="120" t="str">
        <f t="shared" si="89"/>
        <v/>
      </c>
      <c r="AB105" s="136" t="str">
        <f>IF(B:B="","",IF(R105="Refreshment Beverage","",IF(AND(R105="Beer",Q105=0),SUM(LOOKUP(2,1/(Rates!$B$15:$B$18&lt;=W105)/(Rates!$C$15:$C$18&gt;=W105),Rates!$D$15:$D$18)*W105),VLOOKUP(VALUE(Q:Q),Rates!A:B,2,0)*W105)))</f>
        <v/>
      </c>
      <c r="AC105" s="136" t="str">
        <f>IF(B:B="","",IF(R105="Refreshment Beverage","",IF(AND(R105="Beer",Q105=0),SUM(LOOKUP(2,1/(Rates!$B$15:$B$18&lt;=W105)/(Rates!$C$15:$C$18&gt;=W105),Rates!$E$15:$E$18)*W105),VLOOKUP(VALUE(Q:Q),Rates!A:C,3,0)*W105)))</f>
        <v/>
      </c>
      <c r="AD105" s="137" t="str">
        <f>IFERROR(IF(B:B="","",IF(R105="Beer","",IF(VALUE(Q105)=0,VLOOKUP(VLOOKUP(B:B,#REF!,16,0),Rates!A:E,2,0),VLOOKUP(VALUE(Q105),Rates!A$31:B$34,2,0)*W105))),0)</f>
        <v/>
      </c>
      <c r="AE105" s="121" t="str">
        <f t="shared" si="90"/>
        <v/>
      </c>
      <c r="AF105" s="138" t="str">
        <f t="shared" si="91"/>
        <v/>
      </c>
      <c r="AG105" s="122" t="str">
        <f t="shared" si="92"/>
        <v/>
      </c>
      <c r="AH105" s="123" t="str">
        <f t="shared" si="93"/>
        <v/>
      </c>
      <c r="AI105" s="139" t="str">
        <f>IF(AE:AE="","",IF(R105="Refreshment Beverage",AK105*(Rates!J$19/100),ROUND(SUM(AH105*(Rates!$J$8/100)),4)))</f>
        <v/>
      </c>
      <c r="AJ105" s="124" t="str">
        <f t="shared" si="94"/>
        <v/>
      </c>
      <c r="AK105" s="125" t="str">
        <f t="shared" si="95"/>
        <v/>
      </c>
      <c r="AL105" s="121" t="str">
        <f t="shared" si="96"/>
        <v/>
      </c>
      <c r="AM105" s="138" t="str">
        <f>IF(AS105="","",IF(R105="Refreshment Beverage",ROUND(AS105*Rates!K$19,4),ROUND(AO105*(VLOOKUP(VALUE(Q105),Rates!G$4:L$12,3,0)),4)))</f>
        <v/>
      </c>
      <c r="AN105" s="126" t="str">
        <f>IF(AS105="","",IF(R105="Refreshment Beverage",AS105*(Rates!J$19/100),MAX(AM105,AB105)))</f>
        <v/>
      </c>
      <c r="AO105" s="127" t="str">
        <f t="shared" si="97"/>
        <v/>
      </c>
      <c r="AP105" s="127" t="str">
        <f t="shared" si="98"/>
        <v/>
      </c>
      <c r="AQ105" s="140" t="str">
        <f>IF(AS105="","",IF(R105="Refreshment Beverage",ROUND(SUM(VLOOKUP(Q:Q,Rates!G$15:L$19,3,0)*(AS105-Y105-Z105-AA105)),4),ROUND(SUM(Rates!$K$8*AS105),4)))</f>
        <v/>
      </c>
      <c r="AR105" s="139" t="str">
        <f t="shared" si="99"/>
        <v/>
      </c>
      <c r="AS105" s="125" t="str">
        <f t="shared" si="100"/>
        <v/>
      </c>
      <c r="AT105" s="121" t="str">
        <f t="shared" si="101"/>
        <v/>
      </c>
      <c r="AU105" s="138" t="str">
        <f>IF(AX105="","",IF(R105="Refreshment Beverage",ROUND((BA105-Y105-Z105-AA105)*VLOOKUP(VALUE(Q105),Rates!G$15:L$19,3,0),4),ROUND(AW105*(VLOOKUP(VALUE(Q105),Rates!G:L,3,0)),4)))</f>
        <v/>
      </c>
      <c r="AV105" s="126" t="str">
        <f t="shared" si="102"/>
        <v/>
      </c>
      <c r="AW105" s="127" t="str">
        <f t="shared" si="103"/>
        <v/>
      </c>
      <c r="AX105" s="123" t="str">
        <f t="shared" si="104"/>
        <v/>
      </c>
      <c r="AY105" s="140" t="str">
        <f>IF(AX105="","",IF(R105="Refreshment Beverage",ROUND(SUM(AX105*Rates!K$19),4),ROUND(SUM(AX105*(Rates!J$8/100)),4)))</f>
        <v/>
      </c>
      <c r="AZ105" s="124" t="str">
        <f t="shared" si="105"/>
        <v/>
      </c>
      <c r="BA105" s="125" t="str">
        <f t="shared" si="106"/>
        <v/>
      </c>
      <c r="BB105" s="115"/>
      <c r="BC105" s="143"/>
      <c r="BD105" s="100"/>
      <c r="BE105" s="100"/>
      <c r="BF105" s="100"/>
      <c r="BG105" s="100"/>
    </row>
    <row r="106" spans="1:59" ht="12.75" customHeight="1" x14ac:dyDescent="0.2">
      <c r="A106" s="144"/>
      <c r="B106" s="141"/>
      <c r="C106" s="141"/>
      <c r="D106" s="142"/>
      <c r="E106" s="142"/>
      <c r="F106" s="142"/>
      <c r="G106" s="142"/>
      <c r="H106" s="142"/>
      <c r="I106" s="129"/>
      <c r="J106" s="130"/>
      <c r="K106" s="131" t="str">
        <f t="shared" si="77"/>
        <v/>
      </c>
      <c r="L106" s="132" t="str">
        <f t="shared" si="78"/>
        <v/>
      </c>
      <c r="M106" s="133" t="str">
        <f t="shared" si="79"/>
        <v/>
      </c>
      <c r="N106" s="134" t="str">
        <f>IFERROR(IF(B:B="","",IF(R106="Beer",SUM(LOOKUP(2,1/(Rates!$B$3:$B$5&lt;=W106)/(Rates!$C$3:$C$5&gt;=W106),Rates!$D$3:$D$5)*(X106/100)*W106),IF(R106="Refreshment Beverage",SUM(LOOKUP(2,1/(Rates!$B$7:$B$11&lt;=W106)/(Rates!$C$7:$C$11&gt;=W106),Rates!$D$7:$D$11)*(X106/100)*W106)))),"")</f>
        <v/>
      </c>
      <c r="O106" s="134" t="str">
        <f t="shared" si="80"/>
        <v/>
      </c>
      <c r="P106" s="116"/>
      <c r="Q106" s="117" t="str">
        <f t="shared" si="81"/>
        <v/>
      </c>
      <c r="R106" s="128" t="str">
        <f t="shared" si="82"/>
        <v/>
      </c>
      <c r="S106" s="135" t="str">
        <f>IF(B106="","",IF(R106="Refreshment Beverage",VLOOKUP(VALUE(Q106),Rates!G$15:L$19,2,0),VLOOKUP(VALUE(Q106),Rates!G$4:L$12,2,0)))</f>
        <v/>
      </c>
      <c r="T106" s="135" t="str">
        <f t="shared" si="83"/>
        <v/>
      </c>
      <c r="U106" s="118" t="str">
        <f t="shared" si="84"/>
        <v/>
      </c>
      <c r="V106" s="135" t="str">
        <f t="shared" si="85"/>
        <v/>
      </c>
      <c r="W106" s="135" t="str">
        <f t="shared" si="86"/>
        <v/>
      </c>
      <c r="X106" s="119" t="str">
        <f t="shared" si="87"/>
        <v/>
      </c>
      <c r="Y106" s="120" t="str">
        <f>IF(B:B="","",IF(R106="Refreshment Beverage",VLOOKUP(Q106,Rates!G$15:L$19,6,0)*W106,VLOOKUP(Q106,Rates!G$4:L$12,6,0)*W106))</f>
        <v/>
      </c>
      <c r="Z106" s="120" t="str">
        <f t="shared" si="88"/>
        <v/>
      </c>
      <c r="AA106" s="120" t="str">
        <f t="shared" si="89"/>
        <v/>
      </c>
      <c r="AB106" s="136" t="str">
        <f>IF(B:B="","",IF(R106="Refreshment Beverage","",IF(AND(R106="Beer",Q106=0),SUM(LOOKUP(2,1/(Rates!$B$15:$B$18&lt;=W106)/(Rates!$C$15:$C$18&gt;=W106),Rates!$D$15:$D$18)*W106),VLOOKUP(VALUE(Q:Q),Rates!A:B,2,0)*W106)))</f>
        <v/>
      </c>
      <c r="AC106" s="136" t="str">
        <f>IF(B:B="","",IF(R106="Refreshment Beverage","",IF(AND(R106="Beer",Q106=0),SUM(LOOKUP(2,1/(Rates!$B$15:$B$18&lt;=W106)/(Rates!$C$15:$C$18&gt;=W106),Rates!$E$15:$E$18)*W106),VLOOKUP(VALUE(Q:Q),Rates!A:C,3,0)*W106)))</f>
        <v/>
      </c>
      <c r="AD106" s="137" t="str">
        <f>IFERROR(IF(B:B="","",IF(R106="Beer","",IF(VALUE(Q106)=0,VLOOKUP(VLOOKUP(B:B,#REF!,16,0),Rates!A:E,2,0),VLOOKUP(VALUE(Q106),Rates!A$31:B$34,2,0)*W106))),0)</f>
        <v/>
      </c>
      <c r="AE106" s="121" t="str">
        <f t="shared" si="90"/>
        <v/>
      </c>
      <c r="AF106" s="138" t="str">
        <f t="shared" si="91"/>
        <v/>
      </c>
      <c r="AG106" s="122" t="str">
        <f t="shared" si="92"/>
        <v/>
      </c>
      <c r="AH106" s="123" t="str">
        <f t="shared" si="93"/>
        <v/>
      </c>
      <c r="AI106" s="139" t="str">
        <f>IF(AE:AE="","",IF(R106="Refreshment Beverage",AK106*(Rates!J$19/100),ROUND(SUM(AH106*(Rates!$J$8/100)),4)))</f>
        <v/>
      </c>
      <c r="AJ106" s="124" t="str">
        <f t="shared" si="94"/>
        <v/>
      </c>
      <c r="AK106" s="125" t="str">
        <f t="shared" si="95"/>
        <v/>
      </c>
      <c r="AL106" s="121" t="str">
        <f t="shared" si="96"/>
        <v/>
      </c>
      <c r="AM106" s="138" t="str">
        <f>IF(AS106="","",IF(R106="Refreshment Beverage",ROUND(AS106*Rates!K$19,4),ROUND(AO106*(VLOOKUP(VALUE(Q106),Rates!G$4:L$12,3,0)),4)))</f>
        <v/>
      </c>
      <c r="AN106" s="126" t="str">
        <f>IF(AS106="","",IF(R106="Refreshment Beverage",AS106*(Rates!J$19/100),MAX(AM106,AB106)))</f>
        <v/>
      </c>
      <c r="AO106" s="127" t="str">
        <f t="shared" si="97"/>
        <v/>
      </c>
      <c r="AP106" s="127" t="str">
        <f t="shared" si="98"/>
        <v/>
      </c>
      <c r="AQ106" s="140" t="str">
        <f>IF(AS106="","",IF(R106="Refreshment Beverage",ROUND(SUM(VLOOKUP(Q:Q,Rates!G$15:L$19,3,0)*(AS106-Y106-Z106-AA106)),4),ROUND(SUM(Rates!$K$8*AS106),4)))</f>
        <v/>
      </c>
      <c r="AR106" s="139" t="str">
        <f t="shared" si="99"/>
        <v/>
      </c>
      <c r="AS106" s="125" t="str">
        <f t="shared" si="100"/>
        <v/>
      </c>
      <c r="AT106" s="121" t="str">
        <f t="shared" si="101"/>
        <v/>
      </c>
      <c r="AU106" s="138" t="str">
        <f>IF(AX106="","",IF(R106="Refreshment Beverage",ROUND((BA106-Y106-Z106-AA106)*VLOOKUP(VALUE(Q106),Rates!G$15:L$19,3,0),4),ROUND(AW106*(VLOOKUP(VALUE(Q106),Rates!G:L,3,0)),4)))</f>
        <v/>
      </c>
      <c r="AV106" s="126" t="str">
        <f t="shared" si="102"/>
        <v/>
      </c>
      <c r="AW106" s="127" t="str">
        <f t="shared" si="103"/>
        <v/>
      </c>
      <c r="AX106" s="123" t="str">
        <f t="shared" si="104"/>
        <v/>
      </c>
      <c r="AY106" s="140" t="str">
        <f>IF(AX106="","",IF(R106="Refreshment Beverage",ROUND(SUM(AX106*Rates!K$19),4),ROUND(SUM(AX106*(Rates!J$8/100)),4)))</f>
        <v/>
      </c>
      <c r="AZ106" s="124" t="str">
        <f t="shared" si="105"/>
        <v/>
      </c>
      <c r="BA106" s="125" t="str">
        <f t="shared" si="106"/>
        <v/>
      </c>
      <c r="BB106" s="115"/>
      <c r="BC106" s="143"/>
      <c r="BD106" s="100"/>
      <c r="BE106" s="100"/>
      <c r="BF106" s="100"/>
      <c r="BG106" s="100"/>
    </row>
    <row r="107" spans="1:59" ht="12.75" customHeight="1" x14ac:dyDescent="0.2">
      <c r="A107" s="144"/>
      <c r="B107" s="141"/>
      <c r="C107" s="141"/>
      <c r="D107" s="142"/>
      <c r="E107" s="142"/>
      <c r="F107" s="142"/>
      <c r="G107" s="142"/>
      <c r="H107" s="142"/>
      <c r="I107" s="129"/>
      <c r="J107" s="130"/>
      <c r="K107" s="131" t="str">
        <f t="shared" si="77"/>
        <v/>
      </c>
      <c r="L107" s="132" t="str">
        <f t="shared" si="78"/>
        <v/>
      </c>
      <c r="M107" s="133" t="str">
        <f t="shared" si="79"/>
        <v/>
      </c>
      <c r="N107" s="134" t="str">
        <f>IFERROR(IF(B:B="","",IF(R107="Beer",SUM(LOOKUP(2,1/(Rates!$B$3:$B$5&lt;=W107)/(Rates!$C$3:$C$5&gt;=W107),Rates!$D$3:$D$5)*(X107/100)*W107),IF(R107="Refreshment Beverage",SUM(LOOKUP(2,1/(Rates!$B$7:$B$11&lt;=W107)/(Rates!$C$7:$C$11&gt;=W107),Rates!$D$7:$D$11)*(X107/100)*W107)))),"")</f>
        <v/>
      </c>
      <c r="O107" s="134" t="str">
        <f t="shared" si="80"/>
        <v/>
      </c>
      <c r="P107" s="116"/>
      <c r="Q107" s="117" t="str">
        <f t="shared" si="81"/>
        <v/>
      </c>
      <c r="R107" s="128" t="str">
        <f t="shared" si="82"/>
        <v/>
      </c>
      <c r="S107" s="135" t="str">
        <f>IF(B107="","",IF(R107="Refreshment Beverage",VLOOKUP(VALUE(Q107),Rates!G$15:L$19,2,0),VLOOKUP(VALUE(Q107),Rates!G$4:L$12,2,0)))</f>
        <v/>
      </c>
      <c r="T107" s="135" t="str">
        <f t="shared" si="83"/>
        <v/>
      </c>
      <c r="U107" s="118" t="str">
        <f t="shared" si="84"/>
        <v/>
      </c>
      <c r="V107" s="135" t="str">
        <f t="shared" si="85"/>
        <v/>
      </c>
      <c r="W107" s="135" t="str">
        <f t="shared" si="86"/>
        <v/>
      </c>
      <c r="X107" s="119" t="str">
        <f t="shared" si="87"/>
        <v/>
      </c>
      <c r="Y107" s="120" t="str">
        <f>IF(B:B="","",IF(R107="Refreshment Beverage",VLOOKUP(Q107,Rates!G$15:L$19,6,0)*W107,VLOOKUP(Q107,Rates!G$4:L$12,6,0)*W107))</f>
        <v/>
      </c>
      <c r="Z107" s="120" t="str">
        <f t="shared" si="88"/>
        <v/>
      </c>
      <c r="AA107" s="120" t="str">
        <f t="shared" si="89"/>
        <v/>
      </c>
      <c r="AB107" s="136" t="str">
        <f>IF(B:B="","",IF(R107="Refreshment Beverage","",IF(AND(R107="Beer",Q107=0),SUM(LOOKUP(2,1/(Rates!$B$15:$B$18&lt;=W107)/(Rates!$C$15:$C$18&gt;=W107),Rates!$D$15:$D$18)*W107),VLOOKUP(VALUE(Q:Q),Rates!A:B,2,0)*W107)))</f>
        <v/>
      </c>
      <c r="AC107" s="136" t="str">
        <f>IF(B:B="","",IF(R107="Refreshment Beverage","",IF(AND(R107="Beer",Q107=0),SUM(LOOKUP(2,1/(Rates!$B$15:$B$18&lt;=W107)/(Rates!$C$15:$C$18&gt;=W107),Rates!$E$15:$E$18)*W107),VLOOKUP(VALUE(Q:Q),Rates!A:C,3,0)*W107)))</f>
        <v/>
      </c>
      <c r="AD107" s="137" t="str">
        <f>IFERROR(IF(B:B="","",IF(R107="Beer","",IF(VALUE(Q107)=0,VLOOKUP(VLOOKUP(B:B,#REF!,16,0),Rates!A:E,2,0),VLOOKUP(VALUE(Q107),Rates!A$31:B$34,2,0)*W107))),0)</f>
        <v/>
      </c>
      <c r="AE107" s="121" t="str">
        <f t="shared" si="90"/>
        <v/>
      </c>
      <c r="AF107" s="138" t="str">
        <f t="shared" si="91"/>
        <v/>
      </c>
      <c r="AG107" s="122" t="str">
        <f t="shared" si="92"/>
        <v/>
      </c>
      <c r="AH107" s="123" t="str">
        <f t="shared" si="93"/>
        <v/>
      </c>
      <c r="AI107" s="139" t="str">
        <f>IF(AE:AE="","",IF(R107="Refreshment Beverage",AK107*(Rates!J$19/100),ROUND(SUM(AH107*(Rates!$J$8/100)),4)))</f>
        <v/>
      </c>
      <c r="AJ107" s="124" t="str">
        <f t="shared" si="94"/>
        <v/>
      </c>
      <c r="AK107" s="125" t="str">
        <f t="shared" si="95"/>
        <v/>
      </c>
      <c r="AL107" s="121" t="str">
        <f t="shared" si="96"/>
        <v/>
      </c>
      <c r="AM107" s="138" t="str">
        <f>IF(AS107="","",IF(R107="Refreshment Beverage",ROUND(AS107*Rates!K$19,4),ROUND(AO107*(VLOOKUP(VALUE(Q107),Rates!G$4:L$12,3,0)),4)))</f>
        <v/>
      </c>
      <c r="AN107" s="126" t="str">
        <f>IF(AS107="","",IF(R107="Refreshment Beverage",AS107*(Rates!J$19/100),MAX(AM107,AB107)))</f>
        <v/>
      </c>
      <c r="AO107" s="127" t="str">
        <f t="shared" si="97"/>
        <v/>
      </c>
      <c r="AP107" s="127" t="str">
        <f t="shared" si="98"/>
        <v/>
      </c>
      <c r="AQ107" s="140" t="str">
        <f>IF(AS107="","",IF(R107="Refreshment Beverage",ROUND(SUM(VLOOKUP(Q:Q,Rates!G$15:L$19,3,0)*(AS107-Y107-Z107-AA107)),4),ROUND(SUM(Rates!$K$8*AS107),4)))</f>
        <v/>
      </c>
      <c r="AR107" s="139" t="str">
        <f t="shared" si="99"/>
        <v/>
      </c>
      <c r="AS107" s="125" t="str">
        <f t="shared" si="100"/>
        <v/>
      </c>
      <c r="AT107" s="121" t="str">
        <f t="shared" si="101"/>
        <v/>
      </c>
      <c r="AU107" s="138" t="str">
        <f>IF(AX107="","",IF(R107="Refreshment Beverage",ROUND((BA107-Y107-Z107-AA107)*VLOOKUP(VALUE(Q107),Rates!G$15:L$19,3,0),4),ROUND(AW107*(VLOOKUP(VALUE(Q107),Rates!G:L,3,0)),4)))</f>
        <v/>
      </c>
      <c r="AV107" s="126" t="str">
        <f t="shared" si="102"/>
        <v/>
      </c>
      <c r="AW107" s="127" t="str">
        <f t="shared" si="103"/>
        <v/>
      </c>
      <c r="AX107" s="123" t="str">
        <f t="shared" si="104"/>
        <v/>
      </c>
      <c r="AY107" s="140" t="str">
        <f>IF(AX107="","",IF(R107="Refreshment Beverage",ROUND(SUM(AX107*Rates!K$19),4),ROUND(SUM(AX107*(Rates!J$8/100)),4)))</f>
        <v/>
      </c>
      <c r="AZ107" s="124" t="str">
        <f t="shared" si="105"/>
        <v/>
      </c>
      <c r="BA107" s="125" t="str">
        <f t="shared" si="106"/>
        <v/>
      </c>
      <c r="BB107" s="115"/>
      <c r="BC107" s="143"/>
      <c r="BD107" s="100"/>
      <c r="BE107" s="100"/>
      <c r="BF107" s="100"/>
      <c r="BG107" s="100"/>
    </row>
    <row r="108" spans="1:59" ht="12.75" customHeight="1" x14ac:dyDescent="0.2">
      <c r="A108" s="144"/>
      <c r="B108" s="141"/>
      <c r="C108" s="141"/>
      <c r="D108" s="142"/>
      <c r="E108" s="142"/>
      <c r="F108" s="142"/>
      <c r="G108" s="142"/>
      <c r="H108" s="142"/>
      <c r="I108" s="129"/>
      <c r="J108" s="130"/>
      <c r="K108" s="131" t="str">
        <f t="shared" si="77"/>
        <v/>
      </c>
      <c r="L108" s="132" t="str">
        <f t="shared" si="78"/>
        <v/>
      </c>
      <c r="M108" s="133" t="str">
        <f t="shared" si="79"/>
        <v/>
      </c>
      <c r="N108" s="134" t="str">
        <f>IFERROR(IF(B:B="","",IF(R108="Beer",SUM(LOOKUP(2,1/(Rates!$B$3:$B$5&lt;=W108)/(Rates!$C$3:$C$5&gt;=W108),Rates!$D$3:$D$5)*(X108/100)*W108),IF(R108="Refreshment Beverage",SUM(LOOKUP(2,1/(Rates!$B$7:$B$11&lt;=W108)/(Rates!$C$7:$C$11&gt;=W108),Rates!$D$7:$D$11)*(X108/100)*W108)))),"")</f>
        <v/>
      </c>
      <c r="O108" s="134" t="str">
        <f t="shared" si="80"/>
        <v/>
      </c>
      <c r="P108" s="116"/>
      <c r="Q108" s="117" t="str">
        <f t="shared" si="81"/>
        <v/>
      </c>
      <c r="R108" s="128" t="str">
        <f t="shared" si="82"/>
        <v/>
      </c>
      <c r="S108" s="135" t="str">
        <f>IF(B108="","",IF(R108="Refreshment Beverage",VLOOKUP(VALUE(Q108),Rates!G$15:L$19,2,0),VLOOKUP(VALUE(Q108),Rates!G$4:L$12,2,0)))</f>
        <v/>
      </c>
      <c r="T108" s="135" t="str">
        <f t="shared" si="83"/>
        <v/>
      </c>
      <c r="U108" s="118" t="str">
        <f t="shared" si="84"/>
        <v/>
      </c>
      <c r="V108" s="135" t="str">
        <f t="shared" si="85"/>
        <v/>
      </c>
      <c r="W108" s="135" t="str">
        <f t="shared" si="86"/>
        <v/>
      </c>
      <c r="X108" s="119" t="str">
        <f t="shared" si="87"/>
        <v/>
      </c>
      <c r="Y108" s="120" t="str">
        <f>IF(B:B="","",IF(R108="Refreshment Beverage",VLOOKUP(Q108,Rates!G$15:L$19,6,0)*W108,VLOOKUP(Q108,Rates!G$4:L$12,6,0)*W108))</f>
        <v/>
      </c>
      <c r="Z108" s="120" t="str">
        <f t="shared" si="88"/>
        <v/>
      </c>
      <c r="AA108" s="120" t="str">
        <f t="shared" si="89"/>
        <v/>
      </c>
      <c r="AB108" s="136" t="str">
        <f>IF(B:B="","",IF(R108="Refreshment Beverage","",IF(AND(R108="Beer",Q108=0),SUM(LOOKUP(2,1/(Rates!$B$15:$B$18&lt;=W108)/(Rates!$C$15:$C$18&gt;=W108),Rates!$D$15:$D$18)*W108),VLOOKUP(VALUE(Q:Q),Rates!A:B,2,0)*W108)))</f>
        <v/>
      </c>
      <c r="AC108" s="136" t="str">
        <f>IF(B:B="","",IF(R108="Refreshment Beverage","",IF(AND(R108="Beer",Q108=0),SUM(LOOKUP(2,1/(Rates!$B$15:$B$18&lt;=W108)/(Rates!$C$15:$C$18&gt;=W108),Rates!$E$15:$E$18)*W108),VLOOKUP(VALUE(Q:Q),Rates!A:C,3,0)*W108)))</f>
        <v/>
      </c>
      <c r="AD108" s="137" t="str">
        <f>IFERROR(IF(B:B="","",IF(R108="Beer","",IF(VALUE(Q108)=0,VLOOKUP(VLOOKUP(B:B,#REF!,16,0),Rates!A:E,2,0),VLOOKUP(VALUE(Q108),Rates!A$31:B$34,2,0)*W108))),0)</f>
        <v/>
      </c>
      <c r="AE108" s="121" t="str">
        <f t="shared" si="90"/>
        <v/>
      </c>
      <c r="AF108" s="138" t="str">
        <f t="shared" si="91"/>
        <v/>
      </c>
      <c r="AG108" s="122" t="str">
        <f t="shared" si="92"/>
        <v/>
      </c>
      <c r="AH108" s="123" t="str">
        <f t="shared" si="93"/>
        <v/>
      </c>
      <c r="AI108" s="139" t="str">
        <f>IF(AE:AE="","",IF(R108="Refreshment Beverage",AK108*(Rates!J$19/100),ROUND(SUM(AH108*(Rates!$J$8/100)),4)))</f>
        <v/>
      </c>
      <c r="AJ108" s="124" t="str">
        <f t="shared" si="94"/>
        <v/>
      </c>
      <c r="AK108" s="125" t="str">
        <f t="shared" si="95"/>
        <v/>
      </c>
      <c r="AL108" s="121" t="str">
        <f t="shared" si="96"/>
        <v/>
      </c>
      <c r="AM108" s="138" t="str">
        <f>IF(AS108="","",IF(R108="Refreshment Beverage",ROUND(AS108*Rates!K$19,4),ROUND(AO108*(VLOOKUP(VALUE(Q108),Rates!G$4:L$12,3,0)),4)))</f>
        <v/>
      </c>
      <c r="AN108" s="126" t="str">
        <f>IF(AS108="","",IF(R108="Refreshment Beverage",AS108*(Rates!J$19/100),MAX(AM108,AB108)))</f>
        <v/>
      </c>
      <c r="AO108" s="127" t="str">
        <f t="shared" si="97"/>
        <v/>
      </c>
      <c r="AP108" s="127" t="str">
        <f t="shared" si="98"/>
        <v/>
      </c>
      <c r="AQ108" s="140" t="str">
        <f>IF(AS108="","",IF(R108="Refreshment Beverage",ROUND(SUM(VLOOKUP(Q:Q,Rates!G$15:L$19,3,0)*(AS108-Y108-Z108-AA108)),4),ROUND(SUM(Rates!$K$8*AS108),4)))</f>
        <v/>
      </c>
      <c r="AR108" s="139" t="str">
        <f t="shared" si="99"/>
        <v/>
      </c>
      <c r="AS108" s="125" t="str">
        <f t="shared" si="100"/>
        <v/>
      </c>
      <c r="AT108" s="121" t="str">
        <f t="shared" si="101"/>
        <v/>
      </c>
      <c r="AU108" s="138" t="str">
        <f>IF(AX108="","",IF(R108="Refreshment Beverage",ROUND((BA108-Y108-Z108-AA108)*VLOOKUP(VALUE(Q108),Rates!G$15:L$19,3,0),4),ROUND(AW108*(VLOOKUP(VALUE(Q108),Rates!G:L,3,0)),4)))</f>
        <v/>
      </c>
      <c r="AV108" s="126" t="str">
        <f t="shared" si="102"/>
        <v/>
      </c>
      <c r="AW108" s="127" t="str">
        <f t="shared" si="103"/>
        <v/>
      </c>
      <c r="AX108" s="123" t="str">
        <f t="shared" si="104"/>
        <v/>
      </c>
      <c r="AY108" s="140" t="str">
        <f>IF(AX108="","",IF(R108="Refreshment Beverage",ROUND(SUM(AX108*Rates!K$19),4),ROUND(SUM(AX108*(Rates!J$8/100)),4)))</f>
        <v/>
      </c>
      <c r="AZ108" s="124" t="str">
        <f t="shared" si="105"/>
        <v/>
      </c>
      <c r="BA108" s="125" t="str">
        <f t="shared" si="106"/>
        <v/>
      </c>
      <c r="BB108" s="115"/>
      <c r="BC108" s="143"/>
      <c r="BD108" s="100"/>
      <c r="BE108" s="100"/>
      <c r="BF108" s="100"/>
      <c r="BG108" s="100"/>
    </row>
    <row r="109" spans="1:59" ht="12.75" customHeight="1" x14ac:dyDescent="0.2">
      <c r="A109" s="144"/>
      <c r="B109" s="141"/>
      <c r="C109" s="141"/>
      <c r="D109" s="142"/>
      <c r="E109" s="142"/>
      <c r="F109" s="142"/>
      <c r="G109" s="142"/>
      <c r="H109" s="142"/>
      <c r="I109" s="129"/>
      <c r="J109" s="130"/>
      <c r="K109" s="131" t="str">
        <f t="shared" si="77"/>
        <v/>
      </c>
      <c r="L109" s="132" t="str">
        <f t="shared" si="78"/>
        <v/>
      </c>
      <c r="M109" s="133" t="str">
        <f t="shared" si="79"/>
        <v/>
      </c>
      <c r="N109" s="134" t="str">
        <f>IFERROR(IF(B:B="","",IF(R109="Beer",SUM(LOOKUP(2,1/(Rates!$B$3:$B$5&lt;=W109)/(Rates!$C$3:$C$5&gt;=W109),Rates!$D$3:$D$5)*(X109/100)*W109),IF(R109="Refreshment Beverage",SUM(LOOKUP(2,1/(Rates!$B$7:$B$11&lt;=W109)/(Rates!$C$7:$C$11&gt;=W109),Rates!$D$7:$D$11)*(X109/100)*W109)))),"")</f>
        <v/>
      </c>
      <c r="O109" s="134" t="str">
        <f t="shared" si="80"/>
        <v/>
      </c>
      <c r="P109" s="116"/>
      <c r="Q109" s="117" t="str">
        <f t="shared" si="81"/>
        <v/>
      </c>
      <c r="R109" s="128" t="str">
        <f t="shared" si="82"/>
        <v/>
      </c>
      <c r="S109" s="135" t="str">
        <f>IF(B109="","",IF(R109="Refreshment Beverage",VLOOKUP(VALUE(Q109),Rates!G$15:L$19,2,0),VLOOKUP(VALUE(Q109),Rates!G$4:L$12,2,0)))</f>
        <v/>
      </c>
      <c r="T109" s="135" t="str">
        <f t="shared" si="83"/>
        <v/>
      </c>
      <c r="U109" s="118" t="str">
        <f t="shared" si="84"/>
        <v/>
      </c>
      <c r="V109" s="135" t="str">
        <f t="shared" si="85"/>
        <v/>
      </c>
      <c r="W109" s="135" t="str">
        <f t="shared" si="86"/>
        <v/>
      </c>
      <c r="X109" s="119" t="str">
        <f t="shared" si="87"/>
        <v/>
      </c>
      <c r="Y109" s="120" t="str">
        <f>IF(B:B="","",IF(R109="Refreshment Beverage",VLOOKUP(Q109,Rates!G$15:L$19,6,0)*W109,VLOOKUP(Q109,Rates!G$4:L$12,6,0)*W109))</f>
        <v/>
      </c>
      <c r="Z109" s="120" t="str">
        <f t="shared" si="88"/>
        <v/>
      </c>
      <c r="AA109" s="120" t="str">
        <f t="shared" si="89"/>
        <v/>
      </c>
      <c r="AB109" s="136" t="str">
        <f>IF(B:B="","",IF(R109="Refreshment Beverage","",IF(AND(R109="Beer",Q109=0),SUM(LOOKUP(2,1/(Rates!$B$15:$B$18&lt;=W109)/(Rates!$C$15:$C$18&gt;=W109),Rates!$D$15:$D$18)*W109),VLOOKUP(VALUE(Q:Q),Rates!A:B,2,0)*W109)))</f>
        <v/>
      </c>
      <c r="AC109" s="136" t="str">
        <f>IF(B:B="","",IF(R109="Refreshment Beverage","",IF(AND(R109="Beer",Q109=0),SUM(LOOKUP(2,1/(Rates!$B$15:$B$18&lt;=W109)/(Rates!$C$15:$C$18&gt;=W109),Rates!$E$15:$E$18)*W109),VLOOKUP(VALUE(Q:Q),Rates!A:C,3,0)*W109)))</f>
        <v/>
      </c>
      <c r="AD109" s="137" t="str">
        <f>IFERROR(IF(B:B="","",IF(R109="Beer","",IF(VALUE(Q109)=0,VLOOKUP(VLOOKUP(B:B,#REF!,16,0),Rates!A:E,2,0),VLOOKUP(VALUE(Q109),Rates!A$31:B$34,2,0)*W109))),0)</f>
        <v/>
      </c>
      <c r="AE109" s="121" t="str">
        <f t="shared" si="90"/>
        <v/>
      </c>
      <c r="AF109" s="138" t="str">
        <f t="shared" si="91"/>
        <v/>
      </c>
      <c r="AG109" s="122" t="str">
        <f t="shared" si="92"/>
        <v/>
      </c>
      <c r="AH109" s="123" t="str">
        <f t="shared" si="93"/>
        <v/>
      </c>
      <c r="AI109" s="139" t="str">
        <f>IF(AE:AE="","",IF(R109="Refreshment Beverage",AK109*(Rates!J$19/100),ROUND(SUM(AH109*(Rates!$J$8/100)),4)))</f>
        <v/>
      </c>
      <c r="AJ109" s="124" t="str">
        <f t="shared" si="94"/>
        <v/>
      </c>
      <c r="AK109" s="125" t="str">
        <f t="shared" si="95"/>
        <v/>
      </c>
      <c r="AL109" s="121" t="str">
        <f t="shared" si="96"/>
        <v/>
      </c>
      <c r="AM109" s="138" t="str">
        <f>IF(AS109="","",IF(R109="Refreshment Beverage",ROUND(AS109*Rates!K$19,4),ROUND(AO109*(VLOOKUP(VALUE(Q109),Rates!G$4:L$12,3,0)),4)))</f>
        <v/>
      </c>
      <c r="AN109" s="126" t="str">
        <f>IF(AS109="","",IF(R109="Refreshment Beverage",AS109*(Rates!J$19/100),MAX(AM109,AB109)))</f>
        <v/>
      </c>
      <c r="AO109" s="127" t="str">
        <f t="shared" si="97"/>
        <v/>
      </c>
      <c r="AP109" s="127" t="str">
        <f t="shared" si="98"/>
        <v/>
      </c>
      <c r="AQ109" s="140" t="str">
        <f>IF(AS109="","",IF(R109="Refreshment Beverage",ROUND(SUM(VLOOKUP(Q:Q,Rates!G$15:L$19,3,0)*(AS109-Y109-Z109-AA109)),4),ROUND(SUM(Rates!$K$8*AS109),4)))</f>
        <v/>
      </c>
      <c r="AR109" s="139" t="str">
        <f t="shared" si="99"/>
        <v/>
      </c>
      <c r="AS109" s="125" t="str">
        <f t="shared" si="100"/>
        <v/>
      </c>
      <c r="AT109" s="121" t="str">
        <f t="shared" si="101"/>
        <v/>
      </c>
      <c r="AU109" s="138" t="str">
        <f>IF(AX109="","",IF(R109="Refreshment Beverage",ROUND((BA109-Y109-Z109-AA109)*VLOOKUP(VALUE(Q109),Rates!G$15:L$19,3,0),4),ROUND(AW109*(VLOOKUP(VALUE(Q109),Rates!G:L,3,0)),4)))</f>
        <v/>
      </c>
      <c r="AV109" s="126" t="str">
        <f t="shared" si="102"/>
        <v/>
      </c>
      <c r="AW109" s="127" t="str">
        <f t="shared" si="103"/>
        <v/>
      </c>
      <c r="AX109" s="123" t="str">
        <f t="shared" si="104"/>
        <v/>
      </c>
      <c r="AY109" s="140" t="str">
        <f>IF(AX109="","",IF(R109="Refreshment Beverage",ROUND(SUM(AX109*Rates!K$19),4),ROUND(SUM(AX109*(Rates!J$8/100)),4)))</f>
        <v/>
      </c>
      <c r="AZ109" s="124" t="str">
        <f t="shared" si="105"/>
        <v/>
      </c>
      <c r="BA109" s="125" t="str">
        <f t="shared" si="106"/>
        <v/>
      </c>
      <c r="BB109" s="115"/>
      <c r="BC109" s="143"/>
      <c r="BD109" s="100"/>
      <c r="BE109" s="100"/>
      <c r="BF109" s="100"/>
      <c r="BG109" s="100"/>
    </row>
    <row r="110" spans="1:59" ht="12.75" customHeight="1" x14ac:dyDescent="0.2">
      <c r="A110" s="144"/>
      <c r="B110" s="141"/>
      <c r="C110" s="141"/>
      <c r="D110" s="142"/>
      <c r="E110" s="142"/>
      <c r="F110" s="142"/>
      <c r="G110" s="142"/>
      <c r="H110" s="142"/>
      <c r="I110" s="129"/>
      <c r="J110" s="130"/>
      <c r="K110" s="131" t="str">
        <f t="shared" si="77"/>
        <v/>
      </c>
      <c r="L110" s="132" t="str">
        <f t="shared" si="78"/>
        <v/>
      </c>
      <c r="M110" s="133" t="str">
        <f t="shared" si="79"/>
        <v/>
      </c>
      <c r="N110" s="134" t="str">
        <f>IFERROR(IF(B:B="","",IF(R110="Beer",SUM(LOOKUP(2,1/(Rates!$B$3:$B$5&lt;=W110)/(Rates!$C$3:$C$5&gt;=W110),Rates!$D$3:$D$5)*(X110/100)*W110),IF(R110="Refreshment Beverage",SUM(LOOKUP(2,1/(Rates!$B$7:$B$11&lt;=W110)/(Rates!$C$7:$C$11&gt;=W110),Rates!$D$7:$D$11)*(X110/100)*W110)))),"")</f>
        <v/>
      </c>
      <c r="O110" s="134" t="str">
        <f t="shared" si="80"/>
        <v/>
      </c>
      <c r="P110" s="116"/>
      <c r="Q110" s="117" t="str">
        <f t="shared" si="81"/>
        <v/>
      </c>
      <c r="R110" s="128" t="str">
        <f t="shared" si="82"/>
        <v/>
      </c>
      <c r="S110" s="135" t="str">
        <f>IF(B110="","",IF(R110="Refreshment Beverage",VLOOKUP(VALUE(Q110),Rates!G$15:L$19,2,0),VLOOKUP(VALUE(Q110),Rates!G$4:L$12,2,0)))</f>
        <v/>
      </c>
      <c r="T110" s="135" t="str">
        <f t="shared" si="83"/>
        <v/>
      </c>
      <c r="U110" s="118" t="str">
        <f t="shared" si="84"/>
        <v/>
      </c>
      <c r="V110" s="135" t="str">
        <f t="shared" si="85"/>
        <v/>
      </c>
      <c r="W110" s="135" t="str">
        <f t="shared" si="86"/>
        <v/>
      </c>
      <c r="X110" s="119" t="str">
        <f t="shared" si="87"/>
        <v/>
      </c>
      <c r="Y110" s="120" t="str">
        <f>IF(B:B="","",IF(R110="Refreshment Beverage",VLOOKUP(Q110,Rates!G$15:L$19,6,0)*W110,VLOOKUP(Q110,Rates!G$4:L$12,6,0)*W110))</f>
        <v/>
      </c>
      <c r="Z110" s="120" t="str">
        <f t="shared" si="88"/>
        <v/>
      </c>
      <c r="AA110" s="120" t="str">
        <f t="shared" si="89"/>
        <v/>
      </c>
      <c r="AB110" s="136" t="str">
        <f>IF(B:B="","",IF(R110="Refreshment Beverage","",IF(AND(R110="Beer",Q110=0),SUM(LOOKUP(2,1/(Rates!$B$15:$B$18&lt;=W110)/(Rates!$C$15:$C$18&gt;=W110),Rates!$D$15:$D$18)*W110),VLOOKUP(VALUE(Q:Q),Rates!A:B,2,0)*W110)))</f>
        <v/>
      </c>
      <c r="AC110" s="136" t="str">
        <f>IF(B:B="","",IF(R110="Refreshment Beverage","",IF(AND(R110="Beer",Q110=0),SUM(LOOKUP(2,1/(Rates!$B$15:$B$18&lt;=W110)/(Rates!$C$15:$C$18&gt;=W110),Rates!$E$15:$E$18)*W110),VLOOKUP(VALUE(Q:Q),Rates!A:C,3,0)*W110)))</f>
        <v/>
      </c>
      <c r="AD110" s="137" t="str">
        <f>IFERROR(IF(B:B="","",IF(R110="Beer","",IF(VALUE(Q110)=0,VLOOKUP(VLOOKUP(B:B,#REF!,16,0),Rates!A:E,2,0),VLOOKUP(VALUE(Q110),Rates!A$31:B$34,2,0)*W110))),0)</f>
        <v/>
      </c>
      <c r="AE110" s="121" t="str">
        <f t="shared" si="90"/>
        <v/>
      </c>
      <c r="AF110" s="138" t="str">
        <f t="shared" si="91"/>
        <v/>
      </c>
      <c r="AG110" s="122" t="str">
        <f t="shared" si="92"/>
        <v/>
      </c>
      <c r="AH110" s="123" t="str">
        <f t="shared" si="93"/>
        <v/>
      </c>
      <c r="AI110" s="139" t="str">
        <f>IF(AE:AE="","",IF(R110="Refreshment Beverage",AK110*(Rates!J$19/100),ROUND(SUM(AH110*(Rates!$J$8/100)),4)))</f>
        <v/>
      </c>
      <c r="AJ110" s="124" t="str">
        <f t="shared" si="94"/>
        <v/>
      </c>
      <c r="AK110" s="125" t="str">
        <f t="shared" si="95"/>
        <v/>
      </c>
      <c r="AL110" s="121" t="str">
        <f t="shared" si="96"/>
        <v/>
      </c>
      <c r="AM110" s="138" t="str">
        <f>IF(AS110="","",IF(R110="Refreshment Beverage",ROUND(AS110*Rates!K$19,4),ROUND(AO110*(VLOOKUP(VALUE(Q110),Rates!G$4:L$12,3,0)),4)))</f>
        <v/>
      </c>
      <c r="AN110" s="126" t="str">
        <f>IF(AS110="","",IF(R110="Refreshment Beverage",AS110*(Rates!J$19/100),MAX(AM110,AB110)))</f>
        <v/>
      </c>
      <c r="AO110" s="127" t="str">
        <f t="shared" si="97"/>
        <v/>
      </c>
      <c r="AP110" s="127" t="str">
        <f t="shared" si="98"/>
        <v/>
      </c>
      <c r="AQ110" s="140" t="str">
        <f>IF(AS110="","",IF(R110="Refreshment Beverage",ROUND(SUM(VLOOKUP(Q:Q,Rates!G$15:L$19,3,0)*(AS110-Y110-Z110-AA110)),4),ROUND(SUM(Rates!$K$8*AS110),4)))</f>
        <v/>
      </c>
      <c r="AR110" s="139" t="str">
        <f t="shared" si="99"/>
        <v/>
      </c>
      <c r="AS110" s="125" t="str">
        <f t="shared" si="100"/>
        <v/>
      </c>
      <c r="AT110" s="121" t="str">
        <f t="shared" si="101"/>
        <v/>
      </c>
      <c r="AU110" s="138" t="str">
        <f>IF(AX110="","",IF(R110="Refreshment Beverage",ROUND((BA110-Y110-Z110-AA110)*VLOOKUP(VALUE(Q110),Rates!G$15:L$19,3,0),4),ROUND(AW110*(VLOOKUP(VALUE(Q110),Rates!G:L,3,0)),4)))</f>
        <v/>
      </c>
      <c r="AV110" s="126" t="str">
        <f t="shared" si="102"/>
        <v/>
      </c>
      <c r="AW110" s="127" t="str">
        <f t="shared" si="103"/>
        <v/>
      </c>
      <c r="AX110" s="123" t="str">
        <f t="shared" si="104"/>
        <v/>
      </c>
      <c r="AY110" s="140" t="str">
        <f>IF(AX110="","",IF(R110="Refreshment Beverage",ROUND(SUM(AX110*Rates!K$19),4),ROUND(SUM(AX110*(Rates!J$8/100)),4)))</f>
        <v/>
      </c>
      <c r="AZ110" s="124" t="str">
        <f t="shared" si="105"/>
        <v/>
      </c>
      <c r="BA110" s="125" t="str">
        <f t="shared" si="106"/>
        <v/>
      </c>
      <c r="BB110" s="115"/>
      <c r="BC110" s="143"/>
      <c r="BD110" s="100"/>
      <c r="BE110" s="100"/>
      <c r="BF110" s="100"/>
      <c r="BG110" s="100"/>
    </row>
    <row r="111" spans="1:59" ht="12.75" customHeight="1" x14ac:dyDescent="0.2">
      <c r="A111" s="144"/>
      <c r="B111" s="141"/>
      <c r="C111" s="141"/>
      <c r="D111" s="142"/>
      <c r="E111" s="142"/>
      <c r="F111" s="142"/>
      <c r="G111" s="142"/>
      <c r="H111" s="142"/>
      <c r="I111" s="129"/>
      <c r="J111" s="130"/>
      <c r="K111" s="131" t="str">
        <f t="shared" si="77"/>
        <v/>
      </c>
      <c r="L111" s="132" t="str">
        <f t="shared" si="78"/>
        <v/>
      </c>
      <c r="M111" s="133" t="str">
        <f t="shared" si="79"/>
        <v/>
      </c>
      <c r="N111" s="134" t="str">
        <f>IFERROR(IF(B:B="","",IF(R111="Beer",SUM(LOOKUP(2,1/(Rates!$B$3:$B$5&lt;=W111)/(Rates!$C$3:$C$5&gt;=W111),Rates!$D$3:$D$5)*(X111/100)*W111),IF(R111="Refreshment Beverage",SUM(LOOKUP(2,1/(Rates!$B$7:$B$11&lt;=W111)/(Rates!$C$7:$C$11&gt;=W111),Rates!$D$7:$D$11)*(X111/100)*W111)))),"")</f>
        <v/>
      </c>
      <c r="O111" s="134" t="str">
        <f t="shared" si="80"/>
        <v/>
      </c>
      <c r="P111" s="116"/>
      <c r="Q111" s="117" t="str">
        <f t="shared" si="81"/>
        <v/>
      </c>
      <c r="R111" s="128" t="str">
        <f t="shared" si="82"/>
        <v/>
      </c>
      <c r="S111" s="135" t="str">
        <f>IF(B111="","",IF(R111="Refreshment Beverage",VLOOKUP(VALUE(Q111),Rates!G$15:L$19,2,0),VLOOKUP(VALUE(Q111),Rates!G$4:L$12,2,0)))</f>
        <v/>
      </c>
      <c r="T111" s="135" t="str">
        <f t="shared" si="83"/>
        <v/>
      </c>
      <c r="U111" s="118" t="str">
        <f t="shared" si="84"/>
        <v/>
      </c>
      <c r="V111" s="135" t="str">
        <f t="shared" si="85"/>
        <v/>
      </c>
      <c r="W111" s="135" t="str">
        <f t="shared" si="86"/>
        <v/>
      </c>
      <c r="X111" s="119" t="str">
        <f t="shared" si="87"/>
        <v/>
      </c>
      <c r="Y111" s="120" t="str">
        <f>IF(B:B="","",IF(R111="Refreshment Beverage",VLOOKUP(Q111,Rates!G$15:L$19,6,0)*W111,VLOOKUP(Q111,Rates!G$4:L$12,6,0)*W111))</f>
        <v/>
      </c>
      <c r="Z111" s="120" t="str">
        <f t="shared" si="88"/>
        <v/>
      </c>
      <c r="AA111" s="120" t="str">
        <f t="shared" si="89"/>
        <v/>
      </c>
      <c r="AB111" s="136" t="str">
        <f>IF(B:B="","",IF(R111="Refreshment Beverage","",IF(AND(R111="Beer",Q111=0),SUM(LOOKUP(2,1/(Rates!$B$15:$B$18&lt;=W111)/(Rates!$C$15:$C$18&gt;=W111),Rates!$D$15:$D$18)*W111),VLOOKUP(VALUE(Q:Q),Rates!A:B,2,0)*W111)))</f>
        <v/>
      </c>
      <c r="AC111" s="136" t="str">
        <f>IF(B:B="","",IF(R111="Refreshment Beverage","",IF(AND(R111="Beer",Q111=0),SUM(LOOKUP(2,1/(Rates!$B$15:$B$18&lt;=W111)/(Rates!$C$15:$C$18&gt;=W111),Rates!$E$15:$E$18)*W111),VLOOKUP(VALUE(Q:Q),Rates!A:C,3,0)*W111)))</f>
        <v/>
      </c>
      <c r="AD111" s="137" t="str">
        <f>IFERROR(IF(B:B="","",IF(R111="Beer","",IF(VALUE(Q111)=0,VLOOKUP(VLOOKUP(B:B,#REF!,16,0),Rates!A:E,2,0),VLOOKUP(VALUE(Q111),Rates!A$31:B$34,2,0)*W111))),0)</f>
        <v/>
      </c>
      <c r="AE111" s="121" t="str">
        <f t="shared" si="90"/>
        <v/>
      </c>
      <c r="AF111" s="138" t="str">
        <f t="shared" si="91"/>
        <v/>
      </c>
      <c r="AG111" s="122" t="str">
        <f t="shared" si="92"/>
        <v/>
      </c>
      <c r="AH111" s="123" t="str">
        <f t="shared" si="93"/>
        <v/>
      </c>
      <c r="AI111" s="139" t="str">
        <f>IF(AE:AE="","",IF(R111="Refreshment Beverage",AK111*(Rates!J$19/100),ROUND(SUM(AH111*(Rates!$J$8/100)),4)))</f>
        <v/>
      </c>
      <c r="AJ111" s="124" t="str">
        <f t="shared" si="94"/>
        <v/>
      </c>
      <c r="AK111" s="125" t="str">
        <f t="shared" si="95"/>
        <v/>
      </c>
      <c r="AL111" s="121" t="str">
        <f t="shared" si="96"/>
        <v/>
      </c>
      <c r="AM111" s="138" t="str">
        <f>IF(AS111="","",IF(R111="Refreshment Beverage",ROUND(AS111*Rates!K$19,4),ROUND(AO111*(VLOOKUP(VALUE(Q111),Rates!G$4:L$12,3,0)),4)))</f>
        <v/>
      </c>
      <c r="AN111" s="126" t="str">
        <f>IF(AS111="","",IF(R111="Refreshment Beverage",AS111*(Rates!J$19/100),MAX(AM111,AB111)))</f>
        <v/>
      </c>
      <c r="AO111" s="127" t="str">
        <f t="shared" si="97"/>
        <v/>
      </c>
      <c r="AP111" s="127" t="str">
        <f t="shared" si="98"/>
        <v/>
      </c>
      <c r="AQ111" s="140" t="str">
        <f>IF(AS111="","",IF(R111="Refreshment Beverage",ROUND(SUM(VLOOKUP(Q:Q,Rates!G$15:L$19,3,0)*(AS111-Y111-Z111-AA111)),4),ROUND(SUM(Rates!$K$8*AS111),4)))</f>
        <v/>
      </c>
      <c r="AR111" s="139" t="str">
        <f t="shared" si="99"/>
        <v/>
      </c>
      <c r="AS111" s="125" t="str">
        <f t="shared" si="100"/>
        <v/>
      </c>
      <c r="AT111" s="121" t="str">
        <f t="shared" si="101"/>
        <v/>
      </c>
      <c r="AU111" s="138" t="str">
        <f>IF(AX111="","",IF(R111="Refreshment Beverage",ROUND((BA111-Y111-Z111-AA111)*VLOOKUP(VALUE(Q111),Rates!G$15:L$19,3,0),4),ROUND(AW111*(VLOOKUP(VALUE(Q111),Rates!G:L,3,0)),4)))</f>
        <v/>
      </c>
      <c r="AV111" s="126" t="str">
        <f t="shared" si="102"/>
        <v/>
      </c>
      <c r="AW111" s="127" t="str">
        <f t="shared" si="103"/>
        <v/>
      </c>
      <c r="AX111" s="123" t="str">
        <f t="shared" si="104"/>
        <v/>
      </c>
      <c r="AY111" s="140" t="str">
        <f>IF(AX111="","",IF(R111="Refreshment Beverage",ROUND(SUM(AX111*Rates!K$19),4),ROUND(SUM(AX111*(Rates!J$8/100)),4)))</f>
        <v/>
      </c>
      <c r="AZ111" s="124" t="str">
        <f t="shared" si="105"/>
        <v/>
      </c>
      <c r="BA111" s="125" t="str">
        <f t="shared" si="106"/>
        <v/>
      </c>
      <c r="BB111" s="115"/>
      <c r="BC111" s="143"/>
      <c r="BD111" s="100"/>
      <c r="BE111" s="100"/>
      <c r="BF111" s="100"/>
      <c r="BG111" s="100"/>
    </row>
    <row r="112" spans="1:59" ht="12.75" customHeight="1" x14ac:dyDescent="0.2">
      <c r="A112" s="144"/>
      <c r="B112" s="141"/>
      <c r="C112" s="141"/>
      <c r="D112" s="142"/>
      <c r="E112" s="142"/>
      <c r="F112" s="142"/>
      <c r="G112" s="142"/>
      <c r="H112" s="142"/>
      <c r="I112" s="129"/>
      <c r="J112" s="130"/>
      <c r="K112" s="131" t="str">
        <f t="shared" si="77"/>
        <v/>
      </c>
      <c r="L112" s="132" t="str">
        <f t="shared" si="78"/>
        <v/>
      </c>
      <c r="M112" s="133" t="str">
        <f t="shared" si="79"/>
        <v/>
      </c>
      <c r="N112" s="134" t="str">
        <f>IFERROR(IF(B:B="","",IF(R112="Beer",SUM(LOOKUP(2,1/(Rates!$B$3:$B$5&lt;=W112)/(Rates!$C$3:$C$5&gt;=W112),Rates!$D$3:$D$5)*(X112/100)*W112),IF(R112="Refreshment Beverage",SUM(LOOKUP(2,1/(Rates!$B$7:$B$11&lt;=W112)/(Rates!$C$7:$C$11&gt;=W112),Rates!$D$7:$D$11)*(X112/100)*W112)))),"")</f>
        <v/>
      </c>
      <c r="O112" s="134" t="str">
        <f t="shared" si="80"/>
        <v/>
      </c>
      <c r="P112" s="116"/>
      <c r="Q112" s="117" t="str">
        <f t="shared" si="81"/>
        <v/>
      </c>
      <c r="R112" s="128" t="str">
        <f t="shared" si="82"/>
        <v/>
      </c>
      <c r="S112" s="135" t="str">
        <f>IF(B112="","",IF(R112="Refreshment Beverage",VLOOKUP(VALUE(Q112),Rates!G$15:L$19,2,0),VLOOKUP(VALUE(Q112),Rates!G$4:L$12,2,0)))</f>
        <v/>
      </c>
      <c r="T112" s="135" t="str">
        <f t="shared" si="83"/>
        <v/>
      </c>
      <c r="U112" s="118" t="str">
        <f t="shared" si="84"/>
        <v/>
      </c>
      <c r="V112" s="135" t="str">
        <f t="shared" si="85"/>
        <v/>
      </c>
      <c r="W112" s="135" t="str">
        <f t="shared" si="86"/>
        <v/>
      </c>
      <c r="X112" s="119" t="str">
        <f t="shared" si="87"/>
        <v/>
      </c>
      <c r="Y112" s="120" t="str">
        <f>IF(B:B="","",IF(R112="Refreshment Beverage",VLOOKUP(Q112,Rates!G$15:L$19,6,0)*W112,VLOOKUP(Q112,Rates!G$4:L$12,6,0)*W112))</f>
        <v/>
      </c>
      <c r="Z112" s="120" t="str">
        <f t="shared" si="88"/>
        <v/>
      </c>
      <c r="AA112" s="120" t="str">
        <f t="shared" si="89"/>
        <v/>
      </c>
      <c r="AB112" s="136" t="str">
        <f>IF(B:B="","",IF(R112="Refreshment Beverage","",IF(AND(R112="Beer",Q112=0),SUM(LOOKUP(2,1/(Rates!$B$15:$B$18&lt;=W112)/(Rates!$C$15:$C$18&gt;=W112),Rates!$D$15:$D$18)*W112),VLOOKUP(VALUE(Q:Q),Rates!A:B,2,0)*W112)))</f>
        <v/>
      </c>
      <c r="AC112" s="136" t="str">
        <f>IF(B:B="","",IF(R112="Refreshment Beverage","",IF(AND(R112="Beer",Q112=0),SUM(LOOKUP(2,1/(Rates!$B$15:$B$18&lt;=W112)/(Rates!$C$15:$C$18&gt;=W112),Rates!$E$15:$E$18)*W112),VLOOKUP(VALUE(Q:Q),Rates!A:C,3,0)*W112)))</f>
        <v/>
      </c>
      <c r="AD112" s="137" t="str">
        <f>IFERROR(IF(B:B="","",IF(R112="Beer","",IF(VALUE(Q112)=0,VLOOKUP(VLOOKUP(B:B,#REF!,16,0),Rates!A:E,2,0),VLOOKUP(VALUE(Q112),Rates!A$31:B$34,2,0)*W112))),0)</f>
        <v/>
      </c>
      <c r="AE112" s="121" t="str">
        <f t="shared" si="90"/>
        <v/>
      </c>
      <c r="AF112" s="138" t="str">
        <f t="shared" si="91"/>
        <v/>
      </c>
      <c r="AG112" s="122" t="str">
        <f t="shared" si="92"/>
        <v/>
      </c>
      <c r="AH112" s="123" t="str">
        <f t="shared" si="93"/>
        <v/>
      </c>
      <c r="AI112" s="139" t="str">
        <f>IF(AE:AE="","",IF(R112="Refreshment Beverage",AK112*(Rates!J$19/100),ROUND(SUM(AH112*(Rates!$J$8/100)),4)))</f>
        <v/>
      </c>
      <c r="AJ112" s="124" t="str">
        <f t="shared" si="94"/>
        <v/>
      </c>
      <c r="AK112" s="125" t="str">
        <f t="shared" si="95"/>
        <v/>
      </c>
      <c r="AL112" s="121" t="str">
        <f t="shared" si="96"/>
        <v/>
      </c>
      <c r="AM112" s="138" t="str">
        <f>IF(AS112="","",IF(R112="Refreshment Beverage",ROUND(AS112*Rates!K$19,4),ROUND(AO112*(VLOOKUP(VALUE(Q112),Rates!G$4:L$12,3,0)),4)))</f>
        <v/>
      </c>
      <c r="AN112" s="126" t="str">
        <f>IF(AS112="","",IF(R112="Refreshment Beverage",AS112*(Rates!J$19/100),MAX(AM112,AB112)))</f>
        <v/>
      </c>
      <c r="AO112" s="127" t="str">
        <f t="shared" si="97"/>
        <v/>
      </c>
      <c r="AP112" s="127" t="str">
        <f t="shared" si="98"/>
        <v/>
      </c>
      <c r="AQ112" s="140" t="str">
        <f>IF(AS112="","",IF(R112="Refreshment Beverage",ROUND(SUM(VLOOKUP(Q:Q,Rates!G$15:L$19,3,0)*(AS112-Y112-Z112-AA112)),4),ROUND(SUM(Rates!$K$8*AS112),4)))</f>
        <v/>
      </c>
      <c r="AR112" s="139" t="str">
        <f t="shared" si="99"/>
        <v/>
      </c>
      <c r="AS112" s="125" t="str">
        <f t="shared" si="100"/>
        <v/>
      </c>
      <c r="AT112" s="121" t="str">
        <f t="shared" si="101"/>
        <v/>
      </c>
      <c r="AU112" s="138" t="str">
        <f>IF(AX112="","",IF(R112="Refreshment Beverage",ROUND((BA112-Y112-Z112-AA112)*VLOOKUP(VALUE(Q112),Rates!G$15:L$19,3,0),4),ROUND(AW112*(VLOOKUP(VALUE(Q112),Rates!G:L,3,0)),4)))</f>
        <v/>
      </c>
      <c r="AV112" s="126" t="str">
        <f t="shared" si="102"/>
        <v/>
      </c>
      <c r="AW112" s="127" t="str">
        <f t="shared" si="103"/>
        <v/>
      </c>
      <c r="AX112" s="123" t="str">
        <f t="shared" si="104"/>
        <v/>
      </c>
      <c r="AY112" s="140" t="str">
        <f>IF(AX112="","",IF(R112="Refreshment Beverage",ROUND(SUM(AX112*Rates!K$19),4),ROUND(SUM(AX112*(Rates!J$8/100)),4)))</f>
        <v/>
      </c>
      <c r="AZ112" s="124" t="str">
        <f t="shared" si="105"/>
        <v/>
      </c>
      <c r="BA112" s="125" t="str">
        <f t="shared" si="106"/>
        <v/>
      </c>
      <c r="BB112" s="115"/>
      <c r="BC112" s="143"/>
      <c r="BD112" s="100"/>
      <c r="BE112" s="100"/>
      <c r="BF112" s="100"/>
      <c r="BG112" s="100"/>
    </row>
    <row r="113" spans="1:59" ht="12.75" customHeight="1" x14ac:dyDescent="0.2">
      <c r="A113" s="144"/>
      <c r="B113" s="141"/>
      <c r="C113" s="141"/>
      <c r="D113" s="142"/>
      <c r="E113" s="142"/>
      <c r="F113" s="142"/>
      <c r="G113" s="142"/>
      <c r="H113" s="142"/>
      <c r="I113" s="129"/>
      <c r="J113" s="130"/>
      <c r="K113" s="131" t="str">
        <f t="shared" si="77"/>
        <v/>
      </c>
      <c r="L113" s="132" t="str">
        <f t="shared" si="78"/>
        <v/>
      </c>
      <c r="M113" s="133" t="str">
        <f t="shared" si="79"/>
        <v/>
      </c>
      <c r="N113" s="134" t="str">
        <f>IFERROR(IF(B:B="","",IF(R113="Beer",SUM(LOOKUP(2,1/(Rates!$B$3:$B$5&lt;=W113)/(Rates!$C$3:$C$5&gt;=W113),Rates!$D$3:$D$5)*(X113/100)*W113),IF(R113="Refreshment Beverage",SUM(LOOKUP(2,1/(Rates!$B$7:$B$11&lt;=W113)/(Rates!$C$7:$C$11&gt;=W113),Rates!$D$7:$D$11)*(X113/100)*W113)))),"")</f>
        <v/>
      </c>
      <c r="O113" s="134" t="str">
        <f t="shared" si="80"/>
        <v/>
      </c>
      <c r="P113" s="116"/>
      <c r="Q113" s="117" t="str">
        <f t="shared" si="81"/>
        <v/>
      </c>
      <c r="R113" s="128" t="str">
        <f t="shared" si="82"/>
        <v/>
      </c>
      <c r="S113" s="135" t="str">
        <f>IF(B113="","",IF(R113="Refreshment Beverage",VLOOKUP(VALUE(Q113),Rates!G$15:L$19,2,0),VLOOKUP(VALUE(Q113),Rates!G$4:L$12,2,0)))</f>
        <v/>
      </c>
      <c r="T113" s="135" t="str">
        <f t="shared" si="83"/>
        <v/>
      </c>
      <c r="U113" s="118" t="str">
        <f t="shared" si="84"/>
        <v/>
      </c>
      <c r="V113" s="135" t="str">
        <f t="shared" si="85"/>
        <v/>
      </c>
      <c r="W113" s="135" t="str">
        <f t="shared" si="86"/>
        <v/>
      </c>
      <c r="X113" s="119" t="str">
        <f t="shared" si="87"/>
        <v/>
      </c>
      <c r="Y113" s="120" t="str">
        <f>IF(B:B="","",IF(R113="Refreshment Beverage",VLOOKUP(Q113,Rates!G$15:L$19,6,0)*W113,VLOOKUP(Q113,Rates!G$4:L$12,6,0)*W113))</f>
        <v/>
      </c>
      <c r="Z113" s="120" t="str">
        <f t="shared" si="88"/>
        <v/>
      </c>
      <c r="AA113" s="120" t="str">
        <f t="shared" si="89"/>
        <v/>
      </c>
      <c r="AB113" s="136" t="str">
        <f>IF(B:B="","",IF(R113="Refreshment Beverage","",IF(AND(R113="Beer",Q113=0),SUM(LOOKUP(2,1/(Rates!$B$15:$B$18&lt;=W113)/(Rates!$C$15:$C$18&gt;=W113),Rates!$D$15:$D$18)*W113),VLOOKUP(VALUE(Q:Q),Rates!A:B,2,0)*W113)))</f>
        <v/>
      </c>
      <c r="AC113" s="136" t="str">
        <f>IF(B:B="","",IF(R113="Refreshment Beverage","",IF(AND(R113="Beer",Q113=0),SUM(LOOKUP(2,1/(Rates!$B$15:$B$18&lt;=W113)/(Rates!$C$15:$C$18&gt;=W113),Rates!$E$15:$E$18)*W113),VLOOKUP(VALUE(Q:Q),Rates!A:C,3,0)*W113)))</f>
        <v/>
      </c>
      <c r="AD113" s="137" t="str">
        <f>IFERROR(IF(B:B="","",IF(R113="Beer","",IF(VALUE(Q113)=0,VLOOKUP(VLOOKUP(B:B,#REF!,16,0),Rates!A:E,2,0),VLOOKUP(VALUE(Q113),Rates!A$31:B$34,2,0)*W113))),0)</f>
        <v/>
      </c>
      <c r="AE113" s="121" t="str">
        <f t="shared" si="90"/>
        <v/>
      </c>
      <c r="AF113" s="138" t="str">
        <f t="shared" si="91"/>
        <v/>
      </c>
      <c r="AG113" s="122" t="str">
        <f t="shared" si="92"/>
        <v/>
      </c>
      <c r="AH113" s="123" t="str">
        <f t="shared" si="93"/>
        <v/>
      </c>
      <c r="AI113" s="139" t="str">
        <f>IF(AE:AE="","",IF(R113="Refreshment Beverage",AK113*(Rates!J$19/100),ROUND(SUM(AH113*(Rates!$J$8/100)),4)))</f>
        <v/>
      </c>
      <c r="AJ113" s="124" t="str">
        <f t="shared" si="94"/>
        <v/>
      </c>
      <c r="AK113" s="125" t="str">
        <f t="shared" si="95"/>
        <v/>
      </c>
      <c r="AL113" s="121" t="str">
        <f t="shared" si="96"/>
        <v/>
      </c>
      <c r="AM113" s="138" t="str">
        <f>IF(AS113="","",IF(R113="Refreshment Beverage",ROUND(AS113*Rates!K$19,4),ROUND(AO113*(VLOOKUP(VALUE(Q113),Rates!G$4:L$12,3,0)),4)))</f>
        <v/>
      </c>
      <c r="AN113" s="126" t="str">
        <f>IF(AS113="","",IF(R113="Refreshment Beverage",AS113*(Rates!J$19/100),MAX(AM113,AB113)))</f>
        <v/>
      </c>
      <c r="AO113" s="127" t="str">
        <f t="shared" si="97"/>
        <v/>
      </c>
      <c r="AP113" s="127" t="str">
        <f t="shared" si="98"/>
        <v/>
      </c>
      <c r="AQ113" s="140" t="str">
        <f>IF(AS113="","",IF(R113="Refreshment Beverage",ROUND(SUM(VLOOKUP(Q:Q,Rates!G$15:L$19,3,0)*(AS113-Y113-Z113-AA113)),4),ROUND(SUM(Rates!$K$8*AS113),4)))</f>
        <v/>
      </c>
      <c r="AR113" s="139" t="str">
        <f t="shared" si="99"/>
        <v/>
      </c>
      <c r="AS113" s="125" t="str">
        <f t="shared" si="100"/>
        <v/>
      </c>
      <c r="AT113" s="121" t="str">
        <f t="shared" si="101"/>
        <v/>
      </c>
      <c r="AU113" s="138" t="str">
        <f>IF(AX113="","",IF(R113="Refreshment Beverage",ROUND((BA113-Y113-Z113-AA113)*VLOOKUP(VALUE(Q113),Rates!G$15:L$19,3,0),4),ROUND(AW113*(VLOOKUP(VALUE(Q113),Rates!G:L,3,0)),4)))</f>
        <v/>
      </c>
      <c r="AV113" s="126" t="str">
        <f t="shared" si="102"/>
        <v/>
      </c>
      <c r="AW113" s="127" t="str">
        <f t="shared" si="103"/>
        <v/>
      </c>
      <c r="AX113" s="123" t="str">
        <f t="shared" si="104"/>
        <v/>
      </c>
      <c r="AY113" s="140" t="str">
        <f>IF(AX113="","",IF(R113="Refreshment Beverage",ROUND(SUM(AX113*Rates!K$19),4),ROUND(SUM(AX113*(Rates!J$8/100)),4)))</f>
        <v/>
      </c>
      <c r="AZ113" s="124" t="str">
        <f t="shared" si="105"/>
        <v/>
      </c>
      <c r="BA113" s="125" t="str">
        <f t="shared" si="106"/>
        <v/>
      </c>
      <c r="BB113" s="115"/>
      <c r="BC113" s="143"/>
      <c r="BD113" s="100"/>
      <c r="BE113" s="100"/>
      <c r="BF113" s="100"/>
      <c r="BG113" s="100"/>
    </row>
    <row r="114" spans="1:59" ht="12.75" customHeight="1" x14ac:dyDescent="0.2">
      <c r="A114" s="144"/>
      <c r="B114" s="141"/>
      <c r="C114" s="141"/>
      <c r="D114" s="142"/>
      <c r="E114" s="142"/>
      <c r="F114" s="142"/>
      <c r="G114" s="142"/>
      <c r="H114" s="142"/>
      <c r="I114" s="129"/>
      <c r="J114" s="130"/>
      <c r="K114" s="131" t="str">
        <f t="shared" si="77"/>
        <v/>
      </c>
      <c r="L114" s="132" t="str">
        <f t="shared" si="78"/>
        <v/>
      </c>
      <c r="M114" s="133" t="str">
        <f t="shared" si="79"/>
        <v/>
      </c>
      <c r="N114" s="134" t="str">
        <f>IFERROR(IF(B:B="","",IF(R114="Beer",SUM(LOOKUP(2,1/(Rates!$B$3:$B$5&lt;=W114)/(Rates!$C$3:$C$5&gt;=W114),Rates!$D$3:$D$5)*(X114/100)*W114),IF(R114="Refreshment Beverage",SUM(LOOKUP(2,1/(Rates!$B$7:$B$11&lt;=W114)/(Rates!$C$7:$C$11&gt;=W114),Rates!$D$7:$D$11)*(X114/100)*W114)))),"")</f>
        <v/>
      </c>
      <c r="O114" s="134" t="str">
        <f t="shared" si="80"/>
        <v/>
      </c>
      <c r="P114" s="116"/>
      <c r="Q114" s="117" t="str">
        <f t="shared" si="81"/>
        <v/>
      </c>
      <c r="R114" s="128" t="str">
        <f t="shared" si="82"/>
        <v/>
      </c>
      <c r="S114" s="135" t="str">
        <f>IF(B114="","",IF(R114="Refreshment Beverage",VLOOKUP(VALUE(Q114),Rates!G$15:L$19,2,0),VLOOKUP(VALUE(Q114),Rates!G$4:L$12,2,0)))</f>
        <v/>
      </c>
      <c r="T114" s="135" t="str">
        <f t="shared" si="83"/>
        <v/>
      </c>
      <c r="U114" s="118" t="str">
        <f t="shared" si="84"/>
        <v/>
      </c>
      <c r="V114" s="135" t="str">
        <f t="shared" si="85"/>
        <v/>
      </c>
      <c r="W114" s="135" t="str">
        <f t="shared" si="86"/>
        <v/>
      </c>
      <c r="X114" s="119" t="str">
        <f t="shared" si="87"/>
        <v/>
      </c>
      <c r="Y114" s="120" t="str">
        <f>IF(B:B="","",IF(R114="Refreshment Beverage",VLOOKUP(Q114,Rates!G$15:L$19,6,0)*W114,VLOOKUP(Q114,Rates!G$4:L$12,6,0)*W114))</f>
        <v/>
      </c>
      <c r="Z114" s="120" t="str">
        <f t="shared" si="88"/>
        <v/>
      </c>
      <c r="AA114" s="120" t="str">
        <f t="shared" si="89"/>
        <v/>
      </c>
      <c r="AB114" s="136" t="str">
        <f>IF(B:B="","",IF(R114="Refreshment Beverage","",IF(AND(R114="Beer",Q114=0),SUM(LOOKUP(2,1/(Rates!$B$15:$B$18&lt;=W114)/(Rates!$C$15:$C$18&gt;=W114),Rates!$D$15:$D$18)*W114),VLOOKUP(VALUE(Q:Q),Rates!A:B,2,0)*W114)))</f>
        <v/>
      </c>
      <c r="AC114" s="136" t="str">
        <f>IF(B:B="","",IF(R114="Refreshment Beverage","",IF(AND(R114="Beer",Q114=0),SUM(LOOKUP(2,1/(Rates!$B$15:$B$18&lt;=W114)/(Rates!$C$15:$C$18&gt;=W114),Rates!$E$15:$E$18)*W114),VLOOKUP(VALUE(Q:Q),Rates!A:C,3,0)*W114)))</f>
        <v/>
      </c>
      <c r="AD114" s="137" t="str">
        <f>IFERROR(IF(B:B="","",IF(R114="Beer","",IF(VALUE(Q114)=0,VLOOKUP(VLOOKUP(B:B,#REF!,16,0),Rates!A:E,2,0),VLOOKUP(VALUE(Q114),Rates!A$31:B$34,2,0)*W114))),0)</f>
        <v/>
      </c>
      <c r="AE114" s="121" t="str">
        <f t="shared" si="90"/>
        <v/>
      </c>
      <c r="AF114" s="138" t="str">
        <f t="shared" si="91"/>
        <v/>
      </c>
      <c r="AG114" s="122" t="str">
        <f t="shared" si="92"/>
        <v/>
      </c>
      <c r="AH114" s="123" t="str">
        <f t="shared" si="93"/>
        <v/>
      </c>
      <c r="AI114" s="139" t="str">
        <f>IF(AE:AE="","",IF(R114="Refreshment Beverage",AK114*(Rates!J$19/100),ROUND(SUM(AH114*(Rates!$J$8/100)),4)))</f>
        <v/>
      </c>
      <c r="AJ114" s="124" t="str">
        <f t="shared" si="94"/>
        <v/>
      </c>
      <c r="AK114" s="125" t="str">
        <f t="shared" si="95"/>
        <v/>
      </c>
      <c r="AL114" s="121" t="str">
        <f t="shared" si="96"/>
        <v/>
      </c>
      <c r="AM114" s="138" t="str">
        <f>IF(AS114="","",IF(R114="Refreshment Beverage",ROUND(AS114*Rates!K$19,4),ROUND(AO114*(VLOOKUP(VALUE(Q114),Rates!G$4:L$12,3,0)),4)))</f>
        <v/>
      </c>
      <c r="AN114" s="126" t="str">
        <f>IF(AS114="","",IF(R114="Refreshment Beverage",AS114*(Rates!J$19/100),MAX(AM114,AB114)))</f>
        <v/>
      </c>
      <c r="AO114" s="127" t="str">
        <f t="shared" si="97"/>
        <v/>
      </c>
      <c r="AP114" s="127" t="str">
        <f t="shared" si="98"/>
        <v/>
      </c>
      <c r="AQ114" s="140" t="str">
        <f>IF(AS114="","",IF(R114="Refreshment Beverage",ROUND(SUM(VLOOKUP(Q:Q,Rates!G$15:L$19,3,0)*(AS114-Y114-Z114-AA114)),4),ROUND(SUM(Rates!$K$8*AS114),4)))</f>
        <v/>
      </c>
      <c r="AR114" s="139" t="str">
        <f t="shared" si="99"/>
        <v/>
      </c>
      <c r="AS114" s="125" t="str">
        <f t="shared" si="100"/>
        <v/>
      </c>
      <c r="AT114" s="121" t="str">
        <f t="shared" si="101"/>
        <v/>
      </c>
      <c r="AU114" s="138" t="str">
        <f>IF(AX114="","",IF(R114="Refreshment Beverage",ROUND((BA114-Y114-Z114-AA114)*VLOOKUP(VALUE(Q114),Rates!G$15:L$19,3,0),4),ROUND(AW114*(VLOOKUP(VALUE(Q114),Rates!G:L,3,0)),4)))</f>
        <v/>
      </c>
      <c r="AV114" s="126" t="str">
        <f t="shared" si="102"/>
        <v/>
      </c>
      <c r="AW114" s="127" t="str">
        <f t="shared" si="103"/>
        <v/>
      </c>
      <c r="AX114" s="123" t="str">
        <f t="shared" si="104"/>
        <v/>
      </c>
      <c r="AY114" s="140" t="str">
        <f>IF(AX114="","",IF(R114="Refreshment Beverage",ROUND(SUM(AX114*Rates!K$19),4),ROUND(SUM(AX114*(Rates!J$8/100)),4)))</f>
        <v/>
      </c>
      <c r="AZ114" s="124" t="str">
        <f t="shared" si="105"/>
        <v/>
      </c>
      <c r="BA114" s="125" t="str">
        <f t="shared" si="106"/>
        <v/>
      </c>
      <c r="BB114" s="115"/>
      <c r="BC114" s="143"/>
      <c r="BD114" s="100"/>
      <c r="BE114" s="100"/>
      <c r="BF114" s="100"/>
      <c r="BG114" s="100"/>
    </row>
    <row r="115" spans="1:59" ht="12.75" customHeight="1" x14ac:dyDescent="0.2">
      <c r="A115" s="144"/>
      <c r="B115" s="141"/>
      <c r="C115" s="141"/>
      <c r="D115" s="142"/>
      <c r="E115" s="142"/>
      <c r="F115" s="142"/>
      <c r="G115" s="142"/>
      <c r="H115" s="142"/>
      <c r="I115" s="129"/>
      <c r="J115" s="130"/>
      <c r="K115" s="131" t="str">
        <f t="shared" si="77"/>
        <v/>
      </c>
      <c r="L115" s="132" t="str">
        <f t="shared" si="78"/>
        <v/>
      </c>
      <c r="M115" s="133" t="str">
        <f t="shared" si="79"/>
        <v/>
      </c>
      <c r="N115" s="134" t="str">
        <f>IFERROR(IF(B:B="","",IF(R115="Beer",SUM(LOOKUP(2,1/(Rates!$B$3:$B$5&lt;=W115)/(Rates!$C$3:$C$5&gt;=W115),Rates!$D$3:$D$5)*(X115/100)*W115),IF(R115="Refreshment Beverage",SUM(LOOKUP(2,1/(Rates!$B$7:$B$11&lt;=W115)/(Rates!$C$7:$C$11&gt;=W115),Rates!$D$7:$D$11)*(X115/100)*W115)))),"")</f>
        <v/>
      </c>
      <c r="O115" s="134" t="str">
        <f t="shared" si="80"/>
        <v/>
      </c>
      <c r="P115" s="116"/>
      <c r="Q115" s="117" t="str">
        <f t="shared" si="81"/>
        <v/>
      </c>
      <c r="R115" s="128" t="str">
        <f t="shared" si="82"/>
        <v/>
      </c>
      <c r="S115" s="135" t="str">
        <f>IF(B115="","",IF(R115="Refreshment Beverage",VLOOKUP(VALUE(Q115),Rates!G$15:L$19,2,0),VLOOKUP(VALUE(Q115),Rates!G$4:L$12,2,0)))</f>
        <v/>
      </c>
      <c r="T115" s="135" t="str">
        <f t="shared" si="83"/>
        <v/>
      </c>
      <c r="U115" s="118" t="str">
        <f t="shared" si="84"/>
        <v/>
      </c>
      <c r="V115" s="135" t="str">
        <f t="shared" si="85"/>
        <v/>
      </c>
      <c r="W115" s="135" t="str">
        <f t="shared" si="86"/>
        <v/>
      </c>
      <c r="X115" s="119" t="str">
        <f t="shared" si="87"/>
        <v/>
      </c>
      <c r="Y115" s="120" t="str">
        <f>IF(B:B="","",IF(R115="Refreshment Beverage",VLOOKUP(Q115,Rates!G$15:L$19,6,0)*W115,VLOOKUP(Q115,Rates!G$4:L$12,6,0)*W115))</f>
        <v/>
      </c>
      <c r="Z115" s="120" t="str">
        <f t="shared" si="88"/>
        <v/>
      </c>
      <c r="AA115" s="120" t="str">
        <f t="shared" si="89"/>
        <v/>
      </c>
      <c r="AB115" s="136" t="str">
        <f>IF(B:B="","",IF(R115="Refreshment Beverage","",IF(AND(R115="Beer",Q115=0),SUM(LOOKUP(2,1/(Rates!$B$15:$B$18&lt;=W115)/(Rates!$C$15:$C$18&gt;=W115),Rates!$D$15:$D$18)*W115),VLOOKUP(VALUE(Q:Q),Rates!A:B,2,0)*W115)))</f>
        <v/>
      </c>
      <c r="AC115" s="136" t="str">
        <f>IF(B:B="","",IF(R115="Refreshment Beverage","",IF(AND(R115="Beer",Q115=0),SUM(LOOKUP(2,1/(Rates!$B$15:$B$18&lt;=W115)/(Rates!$C$15:$C$18&gt;=W115),Rates!$E$15:$E$18)*W115),VLOOKUP(VALUE(Q:Q),Rates!A:C,3,0)*W115)))</f>
        <v/>
      </c>
      <c r="AD115" s="137" t="str">
        <f>IFERROR(IF(B:B="","",IF(R115="Beer","",IF(VALUE(Q115)=0,VLOOKUP(VLOOKUP(B:B,#REF!,16,0),Rates!A:E,2,0),VLOOKUP(VALUE(Q115),Rates!A$31:B$34,2,0)*W115))),0)</f>
        <v/>
      </c>
      <c r="AE115" s="121" t="str">
        <f t="shared" si="90"/>
        <v/>
      </c>
      <c r="AF115" s="138" t="str">
        <f t="shared" si="91"/>
        <v/>
      </c>
      <c r="AG115" s="122" t="str">
        <f t="shared" si="92"/>
        <v/>
      </c>
      <c r="AH115" s="123" t="str">
        <f t="shared" si="93"/>
        <v/>
      </c>
      <c r="AI115" s="139" t="str">
        <f>IF(AE:AE="","",IF(R115="Refreshment Beverage",AK115*(Rates!J$19/100),ROUND(SUM(AH115*(Rates!$J$8/100)),4)))</f>
        <v/>
      </c>
      <c r="AJ115" s="124" t="str">
        <f t="shared" si="94"/>
        <v/>
      </c>
      <c r="AK115" s="125" t="str">
        <f t="shared" si="95"/>
        <v/>
      </c>
      <c r="AL115" s="121" t="str">
        <f t="shared" si="96"/>
        <v/>
      </c>
      <c r="AM115" s="138" t="str">
        <f>IF(AS115="","",IF(R115="Refreshment Beverage",ROUND(AS115*Rates!K$19,4),ROUND(AO115*(VLOOKUP(VALUE(Q115),Rates!G$4:L$12,3,0)),4)))</f>
        <v/>
      </c>
      <c r="AN115" s="126" t="str">
        <f>IF(AS115="","",IF(R115="Refreshment Beverage",AS115*(Rates!J$19/100),MAX(AM115,AB115)))</f>
        <v/>
      </c>
      <c r="AO115" s="127" t="str">
        <f t="shared" si="97"/>
        <v/>
      </c>
      <c r="AP115" s="127" t="str">
        <f t="shared" si="98"/>
        <v/>
      </c>
      <c r="AQ115" s="140" t="str">
        <f>IF(AS115="","",IF(R115="Refreshment Beverage",ROUND(SUM(VLOOKUP(Q:Q,Rates!G$15:L$19,3,0)*(AS115-Y115-Z115-AA115)),4),ROUND(SUM(Rates!$K$8*AS115),4)))</f>
        <v/>
      </c>
      <c r="AR115" s="139" t="str">
        <f t="shared" si="99"/>
        <v/>
      </c>
      <c r="AS115" s="125" t="str">
        <f t="shared" si="100"/>
        <v/>
      </c>
      <c r="AT115" s="121" t="str">
        <f t="shared" si="101"/>
        <v/>
      </c>
      <c r="AU115" s="138" t="str">
        <f>IF(AX115="","",IF(R115="Refreshment Beverage",ROUND((BA115-Y115-Z115-AA115)*VLOOKUP(VALUE(Q115),Rates!G$15:L$19,3,0),4),ROUND(AW115*(VLOOKUP(VALUE(Q115),Rates!G:L,3,0)),4)))</f>
        <v/>
      </c>
      <c r="AV115" s="126" t="str">
        <f t="shared" si="102"/>
        <v/>
      </c>
      <c r="AW115" s="127" t="str">
        <f t="shared" si="103"/>
        <v/>
      </c>
      <c r="AX115" s="123" t="str">
        <f t="shared" si="104"/>
        <v/>
      </c>
      <c r="AY115" s="140" t="str">
        <f>IF(AX115="","",IF(R115="Refreshment Beverage",ROUND(SUM(AX115*Rates!K$19),4),ROUND(SUM(AX115*(Rates!J$8/100)),4)))</f>
        <v/>
      </c>
      <c r="AZ115" s="124" t="str">
        <f t="shared" si="105"/>
        <v/>
      </c>
      <c r="BA115" s="125" t="str">
        <f t="shared" si="106"/>
        <v/>
      </c>
      <c r="BB115" s="115"/>
      <c r="BC115" s="143"/>
      <c r="BD115" s="100"/>
      <c r="BE115" s="100"/>
      <c r="BF115" s="100"/>
      <c r="BG115" s="100"/>
    </row>
    <row r="116" spans="1:59" ht="12.75" customHeight="1" x14ac:dyDescent="0.2">
      <c r="A116" s="144"/>
      <c r="B116" s="141"/>
      <c r="C116" s="141"/>
      <c r="D116" s="142"/>
      <c r="E116" s="142"/>
      <c r="F116" s="142"/>
      <c r="G116" s="142"/>
      <c r="H116" s="142"/>
      <c r="I116" s="129"/>
      <c r="J116" s="130"/>
      <c r="K116" s="131" t="str">
        <f t="shared" si="77"/>
        <v/>
      </c>
      <c r="L116" s="132" t="str">
        <f t="shared" si="78"/>
        <v/>
      </c>
      <c r="M116" s="133" t="str">
        <f t="shared" si="79"/>
        <v/>
      </c>
      <c r="N116" s="134" t="str">
        <f>IFERROR(IF(B:B="","",IF(R116="Beer",SUM(LOOKUP(2,1/(Rates!$B$3:$B$5&lt;=W116)/(Rates!$C$3:$C$5&gt;=W116),Rates!$D$3:$D$5)*(X116/100)*W116),IF(R116="Refreshment Beverage",SUM(LOOKUP(2,1/(Rates!$B$7:$B$11&lt;=W116)/(Rates!$C$7:$C$11&gt;=W116),Rates!$D$7:$D$11)*(X116/100)*W116)))),"")</f>
        <v/>
      </c>
      <c r="O116" s="134" t="str">
        <f t="shared" si="80"/>
        <v/>
      </c>
      <c r="P116" s="116"/>
      <c r="Q116" s="117" t="str">
        <f t="shared" si="81"/>
        <v/>
      </c>
      <c r="R116" s="128" t="str">
        <f t="shared" si="82"/>
        <v/>
      </c>
      <c r="S116" s="135" t="str">
        <f>IF(B116="","",IF(R116="Refreshment Beverage",VLOOKUP(VALUE(Q116),Rates!G$15:L$19,2,0),VLOOKUP(VALUE(Q116),Rates!G$4:L$12,2,0)))</f>
        <v/>
      </c>
      <c r="T116" s="135" t="str">
        <f t="shared" si="83"/>
        <v/>
      </c>
      <c r="U116" s="118" t="str">
        <f t="shared" si="84"/>
        <v/>
      </c>
      <c r="V116" s="135" t="str">
        <f t="shared" si="85"/>
        <v/>
      </c>
      <c r="W116" s="135" t="str">
        <f t="shared" si="86"/>
        <v/>
      </c>
      <c r="X116" s="119" t="str">
        <f t="shared" si="87"/>
        <v/>
      </c>
      <c r="Y116" s="120" t="str">
        <f>IF(B:B="","",IF(R116="Refreshment Beverage",VLOOKUP(Q116,Rates!G$15:L$19,6,0)*W116,VLOOKUP(Q116,Rates!G$4:L$12,6,0)*W116))</f>
        <v/>
      </c>
      <c r="Z116" s="120" t="str">
        <f t="shared" si="88"/>
        <v/>
      </c>
      <c r="AA116" s="120" t="str">
        <f t="shared" si="89"/>
        <v/>
      </c>
      <c r="AB116" s="136" t="str">
        <f>IF(B:B="","",IF(R116="Refreshment Beverage","",IF(AND(R116="Beer",Q116=0),SUM(LOOKUP(2,1/(Rates!$B$15:$B$18&lt;=W116)/(Rates!$C$15:$C$18&gt;=W116),Rates!$D$15:$D$18)*W116),VLOOKUP(VALUE(Q:Q),Rates!A:B,2,0)*W116)))</f>
        <v/>
      </c>
      <c r="AC116" s="136" t="str">
        <f>IF(B:B="","",IF(R116="Refreshment Beverage","",IF(AND(R116="Beer",Q116=0),SUM(LOOKUP(2,1/(Rates!$B$15:$B$18&lt;=W116)/(Rates!$C$15:$C$18&gt;=W116),Rates!$E$15:$E$18)*W116),VLOOKUP(VALUE(Q:Q),Rates!A:C,3,0)*W116)))</f>
        <v/>
      </c>
      <c r="AD116" s="137" t="str">
        <f>IFERROR(IF(B:B="","",IF(R116="Beer","",IF(VALUE(Q116)=0,VLOOKUP(VLOOKUP(B:B,#REF!,16,0),Rates!A:E,2,0),VLOOKUP(VALUE(Q116),Rates!A$31:B$34,2,0)*W116))),0)</f>
        <v/>
      </c>
      <c r="AE116" s="121" t="str">
        <f t="shared" si="90"/>
        <v/>
      </c>
      <c r="AF116" s="138" t="str">
        <f t="shared" si="91"/>
        <v/>
      </c>
      <c r="AG116" s="122" t="str">
        <f t="shared" si="92"/>
        <v/>
      </c>
      <c r="AH116" s="123" t="str">
        <f t="shared" si="93"/>
        <v/>
      </c>
      <c r="AI116" s="139" t="str">
        <f>IF(AE:AE="","",IF(R116="Refreshment Beverage",AK116*(Rates!J$19/100),ROUND(SUM(AH116*(Rates!$J$8/100)),4)))</f>
        <v/>
      </c>
      <c r="AJ116" s="124" t="str">
        <f t="shared" si="94"/>
        <v/>
      </c>
      <c r="AK116" s="125" t="str">
        <f t="shared" si="95"/>
        <v/>
      </c>
      <c r="AL116" s="121" t="str">
        <f t="shared" si="96"/>
        <v/>
      </c>
      <c r="AM116" s="138" t="str">
        <f>IF(AS116="","",IF(R116="Refreshment Beverage",ROUND(AS116*Rates!K$19,4),ROUND(AO116*(VLOOKUP(VALUE(Q116),Rates!G$4:L$12,3,0)),4)))</f>
        <v/>
      </c>
      <c r="AN116" s="126" t="str">
        <f>IF(AS116="","",IF(R116="Refreshment Beverage",AS116*(Rates!J$19/100),MAX(AM116,AB116)))</f>
        <v/>
      </c>
      <c r="AO116" s="127" t="str">
        <f t="shared" si="97"/>
        <v/>
      </c>
      <c r="AP116" s="127" t="str">
        <f t="shared" si="98"/>
        <v/>
      </c>
      <c r="AQ116" s="140" t="str">
        <f>IF(AS116="","",IF(R116="Refreshment Beverage",ROUND(SUM(VLOOKUP(Q:Q,Rates!G$15:L$19,3,0)*(AS116-Y116-Z116-AA116)),4),ROUND(SUM(Rates!$K$8*AS116),4)))</f>
        <v/>
      </c>
      <c r="AR116" s="139" t="str">
        <f t="shared" si="99"/>
        <v/>
      </c>
      <c r="AS116" s="125" t="str">
        <f t="shared" si="100"/>
        <v/>
      </c>
      <c r="AT116" s="121" t="str">
        <f t="shared" si="101"/>
        <v/>
      </c>
      <c r="AU116" s="138" t="str">
        <f>IF(AX116="","",IF(R116="Refreshment Beverage",ROUND((BA116-Y116-Z116-AA116)*VLOOKUP(VALUE(Q116),Rates!G$15:L$19,3,0),4),ROUND(AW116*(VLOOKUP(VALUE(Q116),Rates!G:L,3,0)),4)))</f>
        <v/>
      </c>
      <c r="AV116" s="126" t="str">
        <f t="shared" si="102"/>
        <v/>
      </c>
      <c r="AW116" s="127" t="str">
        <f t="shared" si="103"/>
        <v/>
      </c>
      <c r="AX116" s="123" t="str">
        <f t="shared" si="104"/>
        <v/>
      </c>
      <c r="AY116" s="140" t="str">
        <f>IF(AX116="","",IF(R116="Refreshment Beverage",ROUND(SUM(AX116*Rates!K$19),4),ROUND(SUM(AX116*(Rates!J$8/100)),4)))</f>
        <v/>
      </c>
      <c r="AZ116" s="124" t="str">
        <f t="shared" si="105"/>
        <v/>
      </c>
      <c r="BA116" s="125" t="str">
        <f t="shared" si="106"/>
        <v/>
      </c>
      <c r="BB116" s="115"/>
      <c r="BC116" s="143"/>
      <c r="BD116" s="100"/>
      <c r="BE116" s="100"/>
      <c r="BF116" s="100"/>
      <c r="BG116" s="100"/>
    </row>
    <row r="117" spans="1:59" ht="12.75" customHeight="1" x14ac:dyDescent="0.2">
      <c r="A117" s="144"/>
      <c r="B117" s="141"/>
      <c r="C117" s="141"/>
      <c r="D117" s="142"/>
      <c r="E117" s="142"/>
      <c r="F117" s="142"/>
      <c r="G117" s="142"/>
      <c r="H117" s="142"/>
      <c r="I117" s="129"/>
      <c r="J117" s="130"/>
      <c r="K117" s="131" t="str">
        <f t="shared" si="77"/>
        <v/>
      </c>
      <c r="L117" s="132" t="str">
        <f t="shared" si="78"/>
        <v/>
      </c>
      <c r="M117" s="133" t="str">
        <f t="shared" si="79"/>
        <v/>
      </c>
      <c r="N117" s="134" t="str">
        <f>IFERROR(IF(B:B="","",IF(R117="Beer",SUM(LOOKUP(2,1/(Rates!$B$3:$B$5&lt;=W117)/(Rates!$C$3:$C$5&gt;=W117),Rates!$D$3:$D$5)*(X117/100)*W117),IF(R117="Refreshment Beverage",SUM(LOOKUP(2,1/(Rates!$B$7:$B$11&lt;=W117)/(Rates!$C$7:$C$11&gt;=W117),Rates!$D$7:$D$11)*(X117/100)*W117)))),"")</f>
        <v/>
      </c>
      <c r="O117" s="134" t="str">
        <f t="shared" si="80"/>
        <v/>
      </c>
      <c r="P117" s="116"/>
      <c r="Q117" s="117" t="str">
        <f t="shared" si="81"/>
        <v/>
      </c>
      <c r="R117" s="128" t="str">
        <f t="shared" si="82"/>
        <v/>
      </c>
      <c r="S117" s="135" t="str">
        <f>IF(B117="","",IF(R117="Refreshment Beverage",VLOOKUP(VALUE(Q117),Rates!G$15:L$19,2,0),VLOOKUP(VALUE(Q117),Rates!G$4:L$12,2,0)))</f>
        <v/>
      </c>
      <c r="T117" s="135" t="str">
        <f t="shared" si="83"/>
        <v/>
      </c>
      <c r="U117" s="118" t="str">
        <f t="shared" si="84"/>
        <v/>
      </c>
      <c r="V117" s="135" t="str">
        <f t="shared" si="85"/>
        <v/>
      </c>
      <c r="W117" s="135" t="str">
        <f t="shared" si="86"/>
        <v/>
      </c>
      <c r="X117" s="119" t="str">
        <f t="shared" si="87"/>
        <v/>
      </c>
      <c r="Y117" s="120" t="str">
        <f>IF(B:B="","",IF(R117="Refreshment Beverage",VLOOKUP(Q117,Rates!G$15:L$19,6,0)*W117,VLOOKUP(Q117,Rates!G$4:L$12,6,0)*W117))</f>
        <v/>
      </c>
      <c r="Z117" s="120" t="str">
        <f t="shared" si="88"/>
        <v/>
      </c>
      <c r="AA117" s="120" t="str">
        <f t="shared" si="89"/>
        <v/>
      </c>
      <c r="AB117" s="136" t="str">
        <f>IF(B:B="","",IF(R117="Refreshment Beverage","",IF(AND(R117="Beer",Q117=0),SUM(LOOKUP(2,1/(Rates!$B$15:$B$18&lt;=W117)/(Rates!$C$15:$C$18&gt;=W117),Rates!$D$15:$D$18)*W117),VLOOKUP(VALUE(Q:Q),Rates!A:B,2,0)*W117)))</f>
        <v/>
      </c>
      <c r="AC117" s="136" t="str">
        <f>IF(B:B="","",IF(R117="Refreshment Beverage","",IF(AND(R117="Beer",Q117=0),SUM(LOOKUP(2,1/(Rates!$B$15:$B$18&lt;=W117)/(Rates!$C$15:$C$18&gt;=W117),Rates!$E$15:$E$18)*W117),VLOOKUP(VALUE(Q:Q),Rates!A:C,3,0)*W117)))</f>
        <v/>
      </c>
      <c r="AD117" s="137" t="str">
        <f>IFERROR(IF(B:B="","",IF(R117="Beer","",IF(VALUE(Q117)=0,VLOOKUP(VLOOKUP(B:B,#REF!,16,0),Rates!A:E,2,0),VLOOKUP(VALUE(Q117),Rates!A$31:B$34,2,0)*W117))),0)</f>
        <v/>
      </c>
      <c r="AE117" s="121" t="str">
        <f t="shared" si="90"/>
        <v/>
      </c>
      <c r="AF117" s="138" t="str">
        <f t="shared" si="91"/>
        <v/>
      </c>
      <c r="AG117" s="122" t="str">
        <f t="shared" si="92"/>
        <v/>
      </c>
      <c r="AH117" s="123" t="str">
        <f t="shared" si="93"/>
        <v/>
      </c>
      <c r="AI117" s="139" t="str">
        <f>IF(AE:AE="","",IF(R117="Refreshment Beverage",AK117*(Rates!J$19/100),ROUND(SUM(AH117*(Rates!$J$8/100)),4)))</f>
        <v/>
      </c>
      <c r="AJ117" s="124" t="str">
        <f t="shared" si="94"/>
        <v/>
      </c>
      <c r="AK117" s="125" t="str">
        <f t="shared" si="95"/>
        <v/>
      </c>
      <c r="AL117" s="121" t="str">
        <f t="shared" si="96"/>
        <v/>
      </c>
      <c r="AM117" s="138" t="str">
        <f>IF(AS117="","",IF(R117="Refreshment Beverage",ROUND(AS117*Rates!K$19,4),ROUND(AO117*(VLOOKUP(VALUE(Q117),Rates!G$4:L$12,3,0)),4)))</f>
        <v/>
      </c>
      <c r="AN117" s="126" t="str">
        <f>IF(AS117="","",IF(R117="Refreshment Beverage",AS117*(Rates!J$19/100),MAX(AM117,AB117)))</f>
        <v/>
      </c>
      <c r="AO117" s="127" t="str">
        <f t="shared" si="97"/>
        <v/>
      </c>
      <c r="AP117" s="127" t="str">
        <f t="shared" si="98"/>
        <v/>
      </c>
      <c r="AQ117" s="140" t="str">
        <f>IF(AS117="","",IF(R117="Refreshment Beverage",ROUND(SUM(VLOOKUP(Q:Q,Rates!G$15:L$19,3,0)*(AS117-Y117-Z117-AA117)),4),ROUND(SUM(Rates!$K$8*AS117),4)))</f>
        <v/>
      </c>
      <c r="AR117" s="139" t="str">
        <f t="shared" si="99"/>
        <v/>
      </c>
      <c r="AS117" s="125" t="str">
        <f t="shared" si="100"/>
        <v/>
      </c>
      <c r="AT117" s="121" t="str">
        <f t="shared" si="101"/>
        <v/>
      </c>
      <c r="AU117" s="138" t="str">
        <f>IF(AX117="","",IF(R117="Refreshment Beverage",ROUND((BA117-Y117-Z117-AA117)*VLOOKUP(VALUE(Q117),Rates!G$15:L$19,3,0),4),ROUND(AW117*(VLOOKUP(VALUE(Q117),Rates!G:L,3,0)),4)))</f>
        <v/>
      </c>
      <c r="AV117" s="126" t="str">
        <f t="shared" si="102"/>
        <v/>
      </c>
      <c r="AW117" s="127" t="str">
        <f t="shared" si="103"/>
        <v/>
      </c>
      <c r="AX117" s="123" t="str">
        <f t="shared" si="104"/>
        <v/>
      </c>
      <c r="AY117" s="140" t="str">
        <f>IF(AX117="","",IF(R117="Refreshment Beverage",ROUND(SUM(AX117*Rates!K$19),4),ROUND(SUM(AX117*(Rates!J$8/100)),4)))</f>
        <v/>
      </c>
      <c r="AZ117" s="124" t="str">
        <f t="shared" si="105"/>
        <v/>
      </c>
      <c r="BA117" s="125" t="str">
        <f t="shared" si="106"/>
        <v/>
      </c>
      <c r="BB117" s="115"/>
      <c r="BC117" s="143"/>
      <c r="BD117" s="100"/>
      <c r="BE117" s="100"/>
      <c r="BF117" s="100"/>
      <c r="BG117" s="100"/>
    </row>
    <row r="118" spans="1:59" ht="12.75" customHeight="1" x14ac:dyDescent="0.2">
      <c r="A118" s="144"/>
      <c r="B118" s="141"/>
      <c r="C118" s="141"/>
      <c r="D118" s="142"/>
      <c r="E118" s="142"/>
      <c r="F118" s="142"/>
      <c r="G118" s="142"/>
      <c r="H118" s="142"/>
      <c r="I118" s="129"/>
      <c r="J118" s="130"/>
      <c r="K118" s="131" t="str">
        <f t="shared" si="77"/>
        <v/>
      </c>
      <c r="L118" s="132" t="str">
        <f t="shared" si="78"/>
        <v/>
      </c>
      <c r="M118" s="133" t="str">
        <f t="shared" si="79"/>
        <v/>
      </c>
      <c r="N118" s="134" t="str">
        <f>IFERROR(IF(B:B="","",IF(R118="Beer",SUM(LOOKUP(2,1/(Rates!$B$3:$B$5&lt;=W118)/(Rates!$C$3:$C$5&gt;=W118),Rates!$D$3:$D$5)*(X118/100)*W118),IF(R118="Refreshment Beverage",SUM(LOOKUP(2,1/(Rates!$B$7:$B$11&lt;=W118)/(Rates!$C$7:$C$11&gt;=W118),Rates!$D$7:$D$11)*(X118/100)*W118)))),"")</f>
        <v/>
      </c>
      <c r="O118" s="134" t="str">
        <f t="shared" si="80"/>
        <v/>
      </c>
      <c r="P118" s="116"/>
      <c r="Q118" s="117" t="str">
        <f t="shared" si="81"/>
        <v/>
      </c>
      <c r="R118" s="128" t="str">
        <f t="shared" si="82"/>
        <v/>
      </c>
      <c r="S118" s="135" t="str">
        <f>IF(B118="","",IF(R118="Refreshment Beverage",VLOOKUP(VALUE(Q118),Rates!G$15:L$19,2,0),VLOOKUP(VALUE(Q118),Rates!G$4:L$12,2,0)))</f>
        <v/>
      </c>
      <c r="T118" s="135" t="str">
        <f t="shared" si="83"/>
        <v/>
      </c>
      <c r="U118" s="118" t="str">
        <f t="shared" si="84"/>
        <v/>
      </c>
      <c r="V118" s="135" t="str">
        <f t="shared" si="85"/>
        <v/>
      </c>
      <c r="W118" s="135" t="str">
        <f t="shared" si="86"/>
        <v/>
      </c>
      <c r="X118" s="119" t="str">
        <f t="shared" si="87"/>
        <v/>
      </c>
      <c r="Y118" s="120" t="str">
        <f>IF(B:B="","",IF(R118="Refreshment Beverage",VLOOKUP(Q118,Rates!G$15:L$19,6,0)*W118,VLOOKUP(Q118,Rates!G$4:L$12,6,0)*W118))</f>
        <v/>
      </c>
      <c r="Z118" s="120" t="str">
        <f t="shared" si="88"/>
        <v/>
      </c>
      <c r="AA118" s="120" t="str">
        <f t="shared" si="89"/>
        <v/>
      </c>
      <c r="AB118" s="136" t="str">
        <f>IF(B:B="","",IF(R118="Refreshment Beverage","",IF(AND(R118="Beer",Q118=0),SUM(LOOKUP(2,1/(Rates!$B$15:$B$18&lt;=W118)/(Rates!$C$15:$C$18&gt;=W118),Rates!$D$15:$D$18)*W118),VLOOKUP(VALUE(Q:Q),Rates!A:B,2,0)*W118)))</f>
        <v/>
      </c>
      <c r="AC118" s="136" t="str">
        <f>IF(B:B="","",IF(R118="Refreshment Beverage","",IF(AND(R118="Beer",Q118=0),SUM(LOOKUP(2,1/(Rates!$B$15:$B$18&lt;=W118)/(Rates!$C$15:$C$18&gt;=W118),Rates!$E$15:$E$18)*W118),VLOOKUP(VALUE(Q:Q),Rates!A:C,3,0)*W118)))</f>
        <v/>
      </c>
      <c r="AD118" s="137" t="str">
        <f>IFERROR(IF(B:B="","",IF(R118="Beer","",IF(VALUE(Q118)=0,VLOOKUP(VLOOKUP(B:B,#REF!,16,0),Rates!A:E,2,0),VLOOKUP(VALUE(Q118),Rates!A$31:B$34,2,0)*W118))),0)</f>
        <v/>
      </c>
      <c r="AE118" s="121" t="str">
        <f t="shared" si="90"/>
        <v/>
      </c>
      <c r="AF118" s="138" t="str">
        <f t="shared" si="91"/>
        <v/>
      </c>
      <c r="AG118" s="122" t="str">
        <f t="shared" si="92"/>
        <v/>
      </c>
      <c r="AH118" s="123" t="str">
        <f t="shared" si="93"/>
        <v/>
      </c>
      <c r="AI118" s="139" t="str">
        <f>IF(AE:AE="","",IF(R118="Refreshment Beverage",AK118*(Rates!J$19/100),ROUND(SUM(AH118*(Rates!$J$8/100)),4)))</f>
        <v/>
      </c>
      <c r="AJ118" s="124" t="str">
        <f t="shared" si="94"/>
        <v/>
      </c>
      <c r="AK118" s="125" t="str">
        <f t="shared" si="95"/>
        <v/>
      </c>
      <c r="AL118" s="121" t="str">
        <f t="shared" si="96"/>
        <v/>
      </c>
      <c r="AM118" s="138" t="str">
        <f>IF(AS118="","",IF(R118="Refreshment Beverage",ROUND(AS118*Rates!K$19,4),ROUND(AO118*(VLOOKUP(VALUE(Q118),Rates!G$4:L$12,3,0)),4)))</f>
        <v/>
      </c>
      <c r="AN118" s="126" t="str">
        <f>IF(AS118="","",IF(R118="Refreshment Beverage",AS118*(Rates!J$19/100),MAX(AM118,AB118)))</f>
        <v/>
      </c>
      <c r="AO118" s="127" t="str">
        <f t="shared" si="97"/>
        <v/>
      </c>
      <c r="AP118" s="127" t="str">
        <f t="shared" si="98"/>
        <v/>
      </c>
      <c r="AQ118" s="140" t="str">
        <f>IF(AS118="","",IF(R118="Refreshment Beverage",ROUND(SUM(VLOOKUP(Q:Q,Rates!G$15:L$19,3,0)*(AS118-Y118-Z118-AA118)),4),ROUND(SUM(Rates!$K$8*AS118),4)))</f>
        <v/>
      </c>
      <c r="AR118" s="139" t="str">
        <f t="shared" si="99"/>
        <v/>
      </c>
      <c r="AS118" s="125" t="str">
        <f t="shared" si="100"/>
        <v/>
      </c>
      <c r="AT118" s="121" t="str">
        <f t="shared" si="101"/>
        <v/>
      </c>
      <c r="AU118" s="138" t="str">
        <f>IF(AX118="","",IF(R118="Refreshment Beverage",ROUND((BA118-Y118-Z118-AA118)*VLOOKUP(VALUE(Q118),Rates!G$15:L$19,3,0),4),ROUND(AW118*(VLOOKUP(VALUE(Q118),Rates!G:L,3,0)),4)))</f>
        <v/>
      </c>
      <c r="AV118" s="126" t="str">
        <f t="shared" si="102"/>
        <v/>
      </c>
      <c r="AW118" s="127" t="str">
        <f t="shared" si="103"/>
        <v/>
      </c>
      <c r="AX118" s="123" t="str">
        <f t="shared" si="104"/>
        <v/>
      </c>
      <c r="AY118" s="140" t="str">
        <f>IF(AX118="","",IF(R118="Refreshment Beverage",ROUND(SUM(AX118*Rates!K$19),4),ROUND(SUM(AX118*(Rates!J$8/100)),4)))</f>
        <v/>
      </c>
      <c r="AZ118" s="124" t="str">
        <f t="shared" si="105"/>
        <v/>
      </c>
      <c r="BA118" s="125" t="str">
        <f t="shared" si="106"/>
        <v/>
      </c>
      <c r="BB118" s="115"/>
      <c r="BC118" s="143"/>
      <c r="BD118" s="100"/>
      <c r="BE118" s="100"/>
      <c r="BF118" s="100"/>
      <c r="BG118" s="100"/>
    </row>
    <row r="119" spans="1:59" ht="12.75" customHeight="1" x14ac:dyDescent="0.2">
      <c r="A119" s="144"/>
      <c r="B119" s="141"/>
      <c r="C119" s="141"/>
      <c r="D119" s="142"/>
      <c r="E119" s="142"/>
      <c r="F119" s="142"/>
      <c r="G119" s="142"/>
      <c r="H119" s="142"/>
      <c r="I119" s="129"/>
      <c r="J119" s="130"/>
      <c r="K119" s="131" t="str">
        <f t="shared" si="77"/>
        <v/>
      </c>
      <c r="L119" s="132" t="str">
        <f t="shared" si="78"/>
        <v/>
      </c>
      <c r="M119" s="133" t="str">
        <f t="shared" si="79"/>
        <v/>
      </c>
      <c r="N119" s="134" t="str">
        <f>IFERROR(IF(B:B="","",IF(R119="Beer",SUM(LOOKUP(2,1/(Rates!$B$3:$B$5&lt;=W119)/(Rates!$C$3:$C$5&gt;=W119),Rates!$D$3:$D$5)*(X119/100)*W119),IF(R119="Refreshment Beverage",SUM(LOOKUP(2,1/(Rates!$B$7:$B$11&lt;=W119)/(Rates!$C$7:$C$11&gt;=W119),Rates!$D$7:$D$11)*(X119/100)*W119)))),"")</f>
        <v/>
      </c>
      <c r="O119" s="134" t="str">
        <f t="shared" si="80"/>
        <v/>
      </c>
      <c r="P119" s="116"/>
      <c r="Q119" s="117" t="str">
        <f t="shared" si="81"/>
        <v/>
      </c>
      <c r="R119" s="128" t="str">
        <f t="shared" si="82"/>
        <v/>
      </c>
      <c r="S119" s="135" t="str">
        <f>IF(B119="","",IF(R119="Refreshment Beverage",VLOOKUP(VALUE(Q119),Rates!G$15:L$19,2,0),VLOOKUP(VALUE(Q119),Rates!G$4:L$12,2,0)))</f>
        <v/>
      </c>
      <c r="T119" s="135" t="str">
        <f t="shared" si="83"/>
        <v/>
      </c>
      <c r="U119" s="118" t="str">
        <f t="shared" si="84"/>
        <v/>
      </c>
      <c r="V119" s="135" t="str">
        <f t="shared" si="85"/>
        <v/>
      </c>
      <c r="W119" s="135" t="str">
        <f t="shared" si="86"/>
        <v/>
      </c>
      <c r="X119" s="119" t="str">
        <f t="shared" si="87"/>
        <v/>
      </c>
      <c r="Y119" s="120" t="str">
        <f>IF(B:B="","",IF(R119="Refreshment Beverage",VLOOKUP(Q119,Rates!G$15:L$19,6,0)*W119,VLOOKUP(Q119,Rates!G$4:L$12,6,0)*W119))</f>
        <v/>
      </c>
      <c r="Z119" s="120" t="str">
        <f t="shared" si="88"/>
        <v/>
      </c>
      <c r="AA119" s="120" t="str">
        <f t="shared" si="89"/>
        <v/>
      </c>
      <c r="AB119" s="136" t="str">
        <f>IF(B:B="","",IF(R119="Refreshment Beverage","",IF(AND(R119="Beer",Q119=0),SUM(LOOKUP(2,1/(Rates!$B$15:$B$18&lt;=W119)/(Rates!$C$15:$C$18&gt;=W119),Rates!$D$15:$D$18)*W119),VLOOKUP(VALUE(Q:Q),Rates!A:B,2,0)*W119)))</f>
        <v/>
      </c>
      <c r="AC119" s="136" t="str">
        <f>IF(B:B="","",IF(R119="Refreshment Beverage","",IF(AND(R119="Beer",Q119=0),SUM(LOOKUP(2,1/(Rates!$B$15:$B$18&lt;=W119)/(Rates!$C$15:$C$18&gt;=W119),Rates!$E$15:$E$18)*W119),VLOOKUP(VALUE(Q:Q),Rates!A:C,3,0)*W119)))</f>
        <v/>
      </c>
      <c r="AD119" s="137" t="str">
        <f>IFERROR(IF(B:B="","",IF(R119="Beer","",IF(VALUE(Q119)=0,VLOOKUP(VLOOKUP(B:B,#REF!,16,0),Rates!A:E,2,0),VLOOKUP(VALUE(Q119),Rates!A$31:B$34,2,0)*W119))),0)</f>
        <v/>
      </c>
      <c r="AE119" s="121" t="str">
        <f t="shared" si="90"/>
        <v/>
      </c>
      <c r="AF119" s="138" t="str">
        <f t="shared" si="91"/>
        <v/>
      </c>
      <c r="AG119" s="122" t="str">
        <f t="shared" si="92"/>
        <v/>
      </c>
      <c r="AH119" s="123" t="str">
        <f t="shared" si="93"/>
        <v/>
      </c>
      <c r="AI119" s="139" t="str">
        <f>IF(AE:AE="","",IF(R119="Refreshment Beverage",AK119*(Rates!J$19/100),ROUND(SUM(AH119*(Rates!$J$8/100)),4)))</f>
        <v/>
      </c>
      <c r="AJ119" s="124" t="str">
        <f t="shared" si="94"/>
        <v/>
      </c>
      <c r="AK119" s="125" t="str">
        <f t="shared" si="95"/>
        <v/>
      </c>
      <c r="AL119" s="121" t="str">
        <f t="shared" si="96"/>
        <v/>
      </c>
      <c r="AM119" s="138" t="str">
        <f>IF(AS119="","",IF(R119="Refreshment Beverage",ROUND(AS119*Rates!K$19,4),ROUND(AO119*(VLOOKUP(VALUE(Q119),Rates!G$4:L$12,3,0)),4)))</f>
        <v/>
      </c>
      <c r="AN119" s="126" t="str">
        <f>IF(AS119="","",IF(R119="Refreshment Beverage",AS119*(Rates!J$19/100),MAX(AM119,AB119)))</f>
        <v/>
      </c>
      <c r="AO119" s="127" t="str">
        <f t="shared" si="97"/>
        <v/>
      </c>
      <c r="AP119" s="127" t="str">
        <f t="shared" si="98"/>
        <v/>
      </c>
      <c r="AQ119" s="140" t="str">
        <f>IF(AS119="","",IF(R119="Refreshment Beverage",ROUND(SUM(VLOOKUP(Q:Q,Rates!G$15:L$19,3,0)*(AS119-Y119-Z119-AA119)),4),ROUND(SUM(Rates!$K$8*AS119),4)))</f>
        <v/>
      </c>
      <c r="AR119" s="139" t="str">
        <f t="shared" si="99"/>
        <v/>
      </c>
      <c r="AS119" s="125" t="str">
        <f t="shared" si="100"/>
        <v/>
      </c>
      <c r="AT119" s="121" t="str">
        <f t="shared" si="101"/>
        <v/>
      </c>
      <c r="AU119" s="138" t="str">
        <f>IF(AX119="","",IF(R119="Refreshment Beverage",ROUND((BA119-Y119-Z119-AA119)*VLOOKUP(VALUE(Q119),Rates!G$15:L$19,3,0),4),ROUND(AW119*(VLOOKUP(VALUE(Q119),Rates!G:L,3,0)),4)))</f>
        <v/>
      </c>
      <c r="AV119" s="126" t="str">
        <f t="shared" si="102"/>
        <v/>
      </c>
      <c r="AW119" s="127" t="str">
        <f t="shared" si="103"/>
        <v/>
      </c>
      <c r="AX119" s="123" t="str">
        <f t="shared" si="104"/>
        <v/>
      </c>
      <c r="AY119" s="140" t="str">
        <f>IF(AX119="","",IF(R119="Refreshment Beverage",ROUND(SUM(AX119*Rates!K$19),4),ROUND(SUM(AX119*(Rates!J$8/100)),4)))</f>
        <v/>
      </c>
      <c r="AZ119" s="124" t="str">
        <f t="shared" si="105"/>
        <v/>
      </c>
      <c r="BA119" s="125" t="str">
        <f t="shared" si="106"/>
        <v/>
      </c>
      <c r="BB119" s="115"/>
      <c r="BC119" s="143"/>
      <c r="BD119" s="100"/>
      <c r="BE119" s="100"/>
      <c r="BF119" s="100"/>
      <c r="BG119" s="100"/>
    </row>
    <row r="120" spans="1:59" ht="12.75" customHeight="1" x14ac:dyDescent="0.2">
      <c r="A120" s="144"/>
      <c r="B120" s="141"/>
      <c r="C120" s="141"/>
      <c r="D120" s="142"/>
      <c r="E120" s="142"/>
      <c r="F120" s="142"/>
      <c r="G120" s="142"/>
      <c r="H120" s="142"/>
      <c r="I120" s="129"/>
      <c r="J120" s="130"/>
      <c r="K120" s="131" t="str">
        <f t="shared" si="77"/>
        <v/>
      </c>
      <c r="L120" s="132" t="str">
        <f t="shared" si="78"/>
        <v/>
      </c>
      <c r="M120" s="133" t="str">
        <f t="shared" si="79"/>
        <v/>
      </c>
      <c r="N120" s="134" t="str">
        <f>IFERROR(IF(B:B="","",IF(R120="Beer",SUM(LOOKUP(2,1/(Rates!$B$3:$B$5&lt;=W120)/(Rates!$C$3:$C$5&gt;=W120),Rates!$D$3:$D$5)*(X120/100)*W120),IF(R120="Refreshment Beverage",SUM(LOOKUP(2,1/(Rates!$B$7:$B$11&lt;=W120)/(Rates!$C$7:$C$11&gt;=W120),Rates!$D$7:$D$11)*(X120/100)*W120)))),"")</f>
        <v/>
      </c>
      <c r="O120" s="134" t="str">
        <f t="shared" si="80"/>
        <v/>
      </c>
      <c r="P120" s="116"/>
      <c r="Q120" s="117" t="str">
        <f t="shared" si="81"/>
        <v/>
      </c>
      <c r="R120" s="128" t="str">
        <f t="shared" si="82"/>
        <v/>
      </c>
      <c r="S120" s="135" t="str">
        <f>IF(B120="","",IF(R120="Refreshment Beverage",VLOOKUP(VALUE(Q120),Rates!G$15:L$19,2,0),VLOOKUP(VALUE(Q120),Rates!G$4:L$12,2,0)))</f>
        <v/>
      </c>
      <c r="T120" s="135" t="str">
        <f t="shared" si="83"/>
        <v/>
      </c>
      <c r="U120" s="118" t="str">
        <f t="shared" si="84"/>
        <v/>
      </c>
      <c r="V120" s="135" t="str">
        <f t="shared" si="85"/>
        <v/>
      </c>
      <c r="W120" s="135" t="str">
        <f t="shared" si="86"/>
        <v/>
      </c>
      <c r="X120" s="119" t="str">
        <f t="shared" si="87"/>
        <v/>
      </c>
      <c r="Y120" s="120" t="str">
        <f>IF(B:B="","",IF(R120="Refreshment Beverage",VLOOKUP(Q120,Rates!G$15:L$19,6,0)*W120,VLOOKUP(Q120,Rates!G$4:L$12,6,0)*W120))</f>
        <v/>
      </c>
      <c r="Z120" s="120" t="str">
        <f t="shared" si="88"/>
        <v/>
      </c>
      <c r="AA120" s="120" t="str">
        <f t="shared" si="89"/>
        <v/>
      </c>
      <c r="AB120" s="136" t="str">
        <f>IF(B:B="","",IF(R120="Refreshment Beverage","",IF(AND(R120="Beer",Q120=0),SUM(LOOKUP(2,1/(Rates!$B$15:$B$18&lt;=W120)/(Rates!$C$15:$C$18&gt;=W120),Rates!$D$15:$D$18)*W120),VLOOKUP(VALUE(Q:Q),Rates!A:B,2,0)*W120)))</f>
        <v/>
      </c>
      <c r="AC120" s="136" t="str">
        <f>IF(B:B="","",IF(R120="Refreshment Beverage","",IF(AND(R120="Beer",Q120=0),SUM(LOOKUP(2,1/(Rates!$B$15:$B$18&lt;=W120)/(Rates!$C$15:$C$18&gt;=W120),Rates!$E$15:$E$18)*W120),VLOOKUP(VALUE(Q:Q),Rates!A:C,3,0)*W120)))</f>
        <v/>
      </c>
      <c r="AD120" s="137" t="str">
        <f>IFERROR(IF(B:B="","",IF(R120="Beer","",IF(VALUE(Q120)=0,VLOOKUP(VLOOKUP(B:B,#REF!,16,0),Rates!A:E,2,0),VLOOKUP(VALUE(Q120),Rates!A$31:B$34,2,0)*W120))),0)</f>
        <v/>
      </c>
      <c r="AE120" s="121" t="str">
        <f t="shared" si="90"/>
        <v/>
      </c>
      <c r="AF120" s="138" t="str">
        <f t="shared" si="91"/>
        <v/>
      </c>
      <c r="AG120" s="122" t="str">
        <f t="shared" si="92"/>
        <v/>
      </c>
      <c r="AH120" s="123" t="str">
        <f t="shared" si="93"/>
        <v/>
      </c>
      <c r="AI120" s="139" t="str">
        <f>IF(AE:AE="","",IF(R120="Refreshment Beverage",AK120*(Rates!J$19/100),ROUND(SUM(AH120*(Rates!$J$8/100)),4)))</f>
        <v/>
      </c>
      <c r="AJ120" s="124" t="str">
        <f t="shared" si="94"/>
        <v/>
      </c>
      <c r="AK120" s="125" t="str">
        <f t="shared" si="95"/>
        <v/>
      </c>
      <c r="AL120" s="121" t="str">
        <f t="shared" si="96"/>
        <v/>
      </c>
      <c r="AM120" s="138" t="str">
        <f>IF(AS120="","",IF(R120="Refreshment Beverage",ROUND(AS120*Rates!K$19,4),ROUND(AO120*(VLOOKUP(VALUE(Q120),Rates!G$4:L$12,3,0)),4)))</f>
        <v/>
      </c>
      <c r="AN120" s="126" t="str">
        <f>IF(AS120="","",IF(R120="Refreshment Beverage",AS120*(Rates!J$19/100),MAX(AM120,AB120)))</f>
        <v/>
      </c>
      <c r="AO120" s="127" t="str">
        <f t="shared" si="97"/>
        <v/>
      </c>
      <c r="AP120" s="127" t="str">
        <f t="shared" si="98"/>
        <v/>
      </c>
      <c r="AQ120" s="140" t="str">
        <f>IF(AS120="","",IF(R120="Refreshment Beverage",ROUND(SUM(VLOOKUP(Q:Q,Rates!G$15:L$19,3,0)*(AS120-Y120-Z120-AA120)),4),ROUND(SUM(Rates!$K$8*AS120),4)))</f>
        <v/>
      </c>
      <c r="AR120" s="139" t="str">
        <f t="shared" si="99"/>
        <v/>
      </c>
      <c r="AS120" s="125" t="str">
        <f t="shared" si="100"/>
        <v/>
      </c>
      <c r="AT120" s="121" t="str">
        <f t="shared" si="101"/>
        <v/>
      </c>
      <c r="AU120" s="138" t="str">
        <f>IF(AX120="","",IF(R120="Refreshment Beverage",ROUND((BA120-Y120-Z120-AA120)*VLOOKUP(VALUE(Q120),Rates!G$15:L$19,3,0),4),ROUND(AW120*(VLOOKUP(VALUE(Q120),Rates!G:L,3,0)),4)))</f>
        <v/>
      </c>
      <c r="AV120" s="126" t="str">
        <f t="shared" si="102"/>
        <v/>
      </c>
      <c r="AW120" s="127" t="str">
        <f t="shared" si="103"/>
        <v/>
      </c>
      <c r="AX120" s="123" t="str">
        <f t="shared" si="104"/>
        <v/>
      </c>
      <c r="AY120" s="140" t="str">
        <f>IF(AX120="","",IF(R120="Refreshment Beverage",ROUND(SUM(AX120*Rates!K$19),4),ROUND(SUM(AX120*(Rates!J$8/100)),4)))</f>
        <v/>
      </c>
      <c r="AZ120" s="124" t="str">
        <f t="shared" si="105"/>
        <v/>
      </c>
      <c r="BA120" s="125" t="str">
        <f t="shared" si="106"/>
        <v/>
      </c>
      <c r="BB120" s="115"/>
      <c r="BC120" s="143"/>
      <c r="BD120" s="100"/>
      <c r="BE120" s="100"/>
      <c r="BF120" s="100"/>
      <c r="BG120" s="100"/>
    </row>
    <row r="121" spans="1:59" ht="12.75" customHeight="1" x14ac:dyDescent="0.2">
      <c r="A121" s="144"/>
      <c r="B121" s="141"/>
      <c r="C121" s="141"/>
      <c r="D121" s="142"/>
      <c r="E121" s="142"/>
      <c r="F121" s="142"/>
      <c r="G121" s="142"/>
      <c r="H121" s="142"/>
      <c r="I121" s="129"/>
      <c r="J121" s="130"/>
      <c r="K121" s="131" t="str">
        <f t="shared" si="77"/>
        <v/>
      </c>
      <c r="L121" s="132" t="str">
        <f t="shared" si="78"/>
        <v/>
      </c>
      <c r="M121" s="133" t="str">
        <f t="shared" si="79"/>
        <v/>
      </c>
      <c r="N121" s="134" t="str">
        <f>IFERROR(IF(B:B="","",IF(R121="Beer",SUM(LOOKUP(2,1/(Rates!$B$3:$B$5&lt;=W121)/(Rates!$C$3:$C$5&gt;=W121),Rates!$D$3:$D$5)*(X121/100)*W121),IF(R121="Refreshment Beverage",SUM(LOOKUP(2,1/(Rates!$B$7:$B$11&lt;=W121)/(Rates!$C$7:$C$11&gt;=W121),Rates!$D$7:$D$11)*(X121/100)*W121)))),"")</f>
        <v/>
      </c>
      <c r="O121" s="134" t="str">
        <f t="shared" si="80"/>
        <v/>
      </c>
      <c r="P121" s="116"/>
      <c r="Q121" s="117" t="str">
        <f t="shared" si="81"/>
        <v/>
      </c>
      <c r="R121" s="128" t="str">
        <f t="shared" si="82"/>
        <v/>
      </c>
      <c r="S121" s="135" t="str">
        <f>IF(B121="","",IF(R121="Refreshment Beverage",VLOOKUP(VALUE(Q121),Rates!G$15:L$19,2,0),VLOOKUP(VALUE(Q121),Rates!G$4:L$12,2,0)))</f>
        <v/>
      </c>
      <c r="T121" s="135" t="str">
        <f t="shared" si="83"/>
        <v/>
      </c>
      <c r="U121" s="118" t="str">
        <f t="shared" si="84"/>
        <v/>
      </c>
      <c r="V121" s="135" t="str">
        <f t="shared" si="85"/>
        <v/>
      </c>
      <c r="W121" s="135" t="str">
        <f t="shared" si="86"/>
        <v/>
      </c>
      <c r="X121" s="119" t="str">
        <f t="shared" si="87"/>
        <v/>
      </c>
      <c r="Y121" s="120" t="str">
        <f>IF(B:B="","",IF(R121="Refreshment Beverage",VLOOKUP(Q121,Rates!G$15:L$19,6,0)*W121,VLOOKUP(Q121,Rates!G$4:L$12,6,0)*W121))</f>
        <v/>
      </c>
      <c r="Z121" s="120" t="str">
        <f t="shared" si="88"/>
        <v/>
      </c>
      <c r="AA121" s="120" t="str">
        <f t="shared" si="89"/>
        <v/>
      </c>
      <c r="AB121" s="136" t="str">
        <f>IF(B:B="","",IF(R121="Refreshment Beverage","",IF(AND(R121="Beer",Q121=0),SUM(LOOKUP(2,1/(Rates!$B$15:$B$18&lt;=W121)/(Rates!$C$15:$C$18&gt;=W121),Rates!$D$15:$D$18)*W121),VLOOKUP(VALUE(Q:Q),Rates!A:B,2,0)*W121)))</f>
        <v/>
      </c>
      <c r="AC121" s="136" t="str">
        <f>IF(B:B="","",IF(R121="Refreshment Beverage","",IF(AND(R121="Beer",Q121=0),SUM(LOOKUP(2,1/(Rates!$B$15:$B$18&lt;=W121)/(Rates!$C$15:$C$18&gt;=W121),Rates!$E$15:$E$18)*W121),VLOOKUP(VALUE(Q:Q),Rates!A:C,3,0)*W121)))</f>
        <v/>
      </c>
      <c r="AD121" s="137" t="str">
        <f>IFERROR(IF(B:B="","",IF(R121="Beer","",IF(VALUE(Q121)=0,VLOOKUP(VLOOKUP(B:B,#REF!,16,0),Rates!A:E,2,0),VLOOKUP(VALUE(Q121),Rates!A$31:B$34,2,0)*W121))),0)</f>
        <v/>
      </c>
      <c r="AE121" s="121" t="str">
        <f t="shared" si="90"/>
        <v/>
      </c>
      <c r="AF121" s="138" t="str">
        <f t="shared" si="91"/>
        <v/>
      </c>
      <c r="AG121" s="122" t="str">
        <f t="shared" si="92"/>
        <v/>
      </c>
      <c r="AH121" s="123" t="str">
        <f t="shared" si="93"/>
        <v/>
      </c>
      <c r="AI121" s="139" t="str">
        <f>IF(AE:AE="","",IF(R121="Refreshment Beverage",AK121*(Rates!J$19/100),ROUND(SUM(AH121*(Rates!$J$8/100)),4)))</f>
        <v/>
      </c>
      <c r="AJ121" s="124" t="str">
        <f t="shared" si="94"/>
        <v/>
      </c>
      <c r="AK121" s="125" t="str">
        <f t="shared" si="95"/>
        <v/>
      </c>
      <c r="AL121" s="121" t="str">
        <f t="shared" si="96"/>
        <v/>
      </c>
      <c r="AM121" s="138" t="str">
        <f>IF(AS121="","",IF(R121="Refreshment Beverage",ROUND(AS121*Rates!K$19,4),ROUND(AO121*(VLOOKUP(VALUE(Q121),Rates!G$4:L$12,3,0)),4)))</f>
        <v/>
      </c>
      <c r="AN121" s="126" t="str">
        <f>IF(AS121="","",IF(R121="Refreshment Beverage",AS121*(Rates!J$19/100),MAX(AM121,AB121)))</f>
        <v/>
      </c>
      <c r="AO121" s="127" t="str">
        <f t="shared" si="97"/>
        <v/>
      </c>
      <c r="AP121" s="127" t="str">
        <f t="shared" si="98"/>
        <v/>
      </c>
      <c r="AQ121" s="140" t="str">
        <f>IF(AS121="","",IF(R121="Refreshment Beverage",ROUND(SUM(VLOOKUP(Q:Q,Rates!G$15:L$19,3,0)*(AS121-Y121-Z121-AA121)),4),ROUND(SUM(Rates!$K$8*AS121),4)))</f>
        <v/>
      </c>
      <c r="AR121" s="139" t="str">
        <f t="shared" si="99"/>
        <v/>
      </c>
      <c r="AS121" s="125" t="str">
        <f t="shared" si="100"/>
        <v/>
      </c>
      <c r="AT121" s="121" t="str">
        <f t="shared" si="101"/>
        <v/>
      </c>
      <c r="AU121" s="138" t="str">
        <f>IF(AX121="","",IF(R121="Refreshment Beverage",ROUND((BA121-Y121-Z121-AA121)*VLOOKUP(VALUE(Q121),Rates!G$15:L$19,3,0),4),ROUND(AW121*(VLOOKUP(VALUE(Q121),Rates!G:L,3,0)),4)))</f>
        <v/>
      </c>
      <c r="AV121" s="126" t="str">
        <f t="shared" si="102"/>
        <v/>
      </c>
      <c r="AW121" s="127" t="str">
        <f t="shared" si="103"/>
        <v/>
      </c>
      <c r="AX121" s="123" t="str">
        <f t="shared" si="104"/>
        <v/>
      </c>
      <c r="AY121" s="140" t="str">
        <f>IF(AX121="","",IF(R121="Refreshment Beverage",ROUND(SUM(AX121*Rates!K$19),4),ROUND(SUM(AX121*(Rates!J$8/100)),4)))</f>
        <v/>
      </c>
      <c r="AZ121" s="124" t="str">
        <f t="shared" si="105"/>
        <v/>
      </c>
      <c r="BA121" s="125" t="str">
        <f t="shared" si="106"/>
        <v/>
      </c>
      <c r="BB121" s="115"/>
      <c r="BC121" s="143"/>
      <c r="BD121" s="100"/>
      <c r="BE121" s="100"/>
      <c r="BF121" s="100"/>
      <c r="BG121" s="100"/>
    </row>
    <row r="122" spans="1:59" ht="12.75" customHeight="1" x14ac:dyDescent="0.2">
      <c r="A122" s="144"/>
      <c r="B122" s="141"/>
      <c r="C122" s="141"/>
      <c r="D122" s="142"/>
      <c r="E122" s="142"/>
      <c r="F122" s="142"/>
      <c r="G122" s="142"/>
      <c r="H122" s="142"/>
      <c r="I122" s="129"/>
      <c r="J122" s="130"/>
      <c r="K122" s="131" t="str">
        <f t="shared" si="77"/>
        <v/>
      </c>
      <c r="L122" s="132" t="str">
        <f t="shared" si="78"/>
        <v/>
      </c>
      <c r="M122" s="133" t="str">
        <f t="shared" si="79"/>
        <v/>
      </c>
      <c r="N122" s="134" t="str">
        <f>IFERROR(IF(B:B="","",IF(R122="Beer",SUM(LOOKUP(2,1/(Rates!$B$3:$B$5&lt;=W122)/(Rates!$C$3:$C$5&gt;=W122),Rates!$D$3:$D$5)*(X122/100)*W122),IF(R122="Refreshment Beverage",SUM(LOOKUP(2,1/(Rates!$B$7:$B$11&lt;=W122)/(Rates!$C$7:$C$11&gt;=W122),Rates!$D$7:$D$11)*(X122/100)*W122)))),"")</f>
        <v/>
      </c>
      <c r="O122" s="134" t="str">
        <f t="shared" si="80"/>
        <v/>
      </c>
      <c r="P122" s="116"/>
      <c r="Q122" s="117" t="str">
        <f t="shared" si="81"/>
        <v/>
      </c>
      <c r="R122" s="128" t="str">
        <f t="shared" si="82"/>
        <v/>
      </c>
      <c r="S122" s="135" t="str">
        <f>IF(B122="","",IF(R122="Refreshment Beverage",VLOOKUP(VALUE(Q122),Rates!G$15:L$19,2,0),VLOOKUP(VALUE(Q122),Rates!G$4:L$12,2,0)))</f>
        <v/>
      </c>
      <c r="T122" s="135" t="str">
        <f t="shared" si="83"/>
        <v/>
      </c>
      <c r="U122" s="118" t="str">
        <f t="shared" si="84"/>
        <v/>
      </c>
      <c r="V122" s="135" t="str">
        <f t="shared" si="85"/>
        <v/>
      </c>
      <c r="W122" s="135" t="str">
        <f t="shared" si="86"/>
        <v/>
      </c>
      <c r="X122" s="119" t="str">
        <f t="shared" si="87"/>
        <v/>
      </c>
      <c r="Y122" s="120" t="str">
        <f>IF(B:B="","",IF(R122="Refreshment Beverage",VLOOKUP(Q122,Rates!G$15:L$19,6,0)*W122,VLOOKUP(Q122,Rates!G$4:L$12,6,0)*W122))</f>
        <v/>
      </c>
      <c r="Z122" s="120" t="str">
        <f t="shared" si="88"/>
        <v/>
      </c>
      <c r="AA122" s="120" t="str">
        <f t="shared" si="89"/>
        <v/>
      </c>
      <c r="AB122" s="136" t="str">
        <f>IF(B:B="","",IF(R122="Refreshment Beverage","",IF(AND(R122="Beer",Q122=0),SUM(LOOKUP(2,1/(Rates!$B$15:$B$18&lt;=W122)/(Rates!$C$15:$C$18&gt;=W122),Rates!$D$15:$D$18)*W122),VLOOKUP(VALUE(Q:Q),Rates!A:B,2,0)*W122)))</f>
        <v/>
      </c>
      <c r="AC122" s="136" t="str">
        <f>IF(B:B="","",IF(R122="Refreshment Beverage","",IF(AND(R122="Beer",Q122=0),SUM(LOOKUP(2,1/(Rates!$B$15:$B$18&lt;=W122)/(Rates!$C$15:$C$18&gt;=W122),Rates!$E$15:$E$18)*W122),VLOOKUP(VALUE(Q:Q),Rates!A:C,3,0)*W122)))</f>
        <v/>
      </c>
      <c r="AD122" s="137" t="str">
        <f>IFERROR(IF(B:B="","",IF(R122="Beer","",IF(VALUE(Q122)=0,VLOOKUP(VLOOKUP(B:B,#REF!,16,0),Rates!A:E,2,0),VLOOKUP(VALUE(Q122),Rates!A$31:B$34,2,0)*W122))),0)</f>
        <v/>
      </c>
      <c r="AE122" s="121" t="str">
        <f t="shared" si="90"/>
        <v/>
      </c>
      <c r="AF122" s="138" t="str">
        <f t="shared" si="91"/>
        <v/>
      </c>
      <c r="AG122" s="122" t="str">
        <f t="shared" si="92"/>
        <v/>
      </c>
      <c r="AH122" s="123" t="str">
        <f t="shared" si="93"/>
        <v/>
      </c>
      <c r="AI122" s="139" t="str">
        <f>IF(AE:AE="","",IF(R122="Refreshment Beverage",AK122*(Rates!J$19/100),ROUND(SUM(AH122*(Rates!$J$8/100)),4)))</f>
        <v/>
      </c>
      <c r="AJ122" s="124" t="str">
        <f t="shared" si="94"/>
        <v/>
      </c>
      <c r="AK122" s="125" t="str">
        <f t="shared" si="95"/>
        <v/>
      </c>
      <c r="AL122" s="121" t="str">
        <f t="shared" si="96"/>
        <v/>
      </c>
      <c r="AM122" s="138" t="str">
        <f>IF(AS122="","",IF(R122="Refreshment Beverage",ROUND(AS122*Rates!K$19,4),ROUND(AO122*(VLOOKUP(VALUE(Q122),Rates!G$4:L$12,3,0)),4)))</f>
        <v/>
      </c>
      <c r="AN122" s="126" t="str">
        <f>IF(AS122="","",IF(R122="Refreshment Beverage",AS122*(Rates!J$19/100),MAX(AM122,AB122)))</f>
        <v/>
      </c>
      <c r="AO122" s="127" t="str">
        <f t="shared" si="97"/>
        <v/>
      </c>
      <c r="AP122" s="127" t="str">
        <f t="shared" si="98"/>
        <v/>
      </c>
      <c r="AQ122" s="140" t="str">
        <f>IF(AS122="","",IF(R122="Refreshment Beverage",ROUND(SUM(VLOOKUP(Q:Q,Rates!G$15:L$19,3,0)*(AS122-Y122-Z122-AA122)),4),ROUND(SUM(Rates!$K$8*AS122),4)))</f>
        <v/>
      </c>
      <c r="AR122" s="139" t="str">
        <f t="shared" si="99"/>
        <v/>
      </c>
      <c r="AS122" s="125" t="str">
        <f t="shared" si="100"/>
        <v/>
      </c>
      <c r="AT122" s="121" t="str">
        <f t="shared" si="101"/>
        <v/>
      </c>
      <c r="AU122" s="138" t="str">
        <f>IF(AX122="","",IF(R122="Refreshment Beverage",ROUND((BA122-Y122-Z122-AA122)*VLOOKUP(VALUE(Q122),Rates!G$15:L$19,3,0),4),ROUND(AW122*(VLOOKUP(VALUE(Q122),Rates!G:L,3,0)),4)))</f>
        <v/>
      </c>
      <c r="AV122" s="126" t="str">
        <f t="shared" si="102"/>
        <v/>
      </c>
      <c r="AW122" s="127" t="str">
        <f t="shared" si="103"/>
        <v/>
      </c>
      <c r="AX122" s="123" t="str">
        <f t="shared" si="104"/>
        <v/>
      </c>
      <c r="AY122" s="140" t="str">
        <f>IF(AX122="","",IF(R122="Refreshment Beverage",ROUND(SUM(AX122*Rates!K$19),4),ROUND(SUM(AX122*(Rates!J$8/100)),4)))</f>
        <v/>
      </c>
      <c r="AZ122" s="124" t="str">
        <f t="shared" si="105"/>
        <v/>
      </c>
      <c r="BA122" s="125" t="str">
        <f t="shared" si="106"/>
        <v/>
      </c>
      <c r="BB122" s="115"/>
      <c r="BC122" s="143"/>
      <c r="BD122" s="100"/>
      <c r="BE122" s="100"/>
      <c r="BF122" s="100"/>
      <c r="BG122" s="100"/>
    </row>
    <row r="123" spans="1:59" ht="12.75" customHeight="1" x14ac:dyDescent="0.2">
      <c r="A123" s="144"/>
      <c r="B123" s="141"/>
      <c r="C123" s="141"/>
      <c r="D123" s="142"/>
      <c r="E123" s="142"/>
      <c r="F123" s="142"/>
      <c r="G123" s="142"/>
      <c r="H123" s="142"/>
      <c r="I123" s="129"/>
      <c r="J123" s="130"/>
      <c r="K123" s="131" t="str">
        <f t="shared" si="77"/>
        <v/>
      </c>
      <c r="L123" s="132" t="str">
        <f t="shared" si="78"/>
        <v/>
      </c>
      <c r="M123" s="133" t="str">
        <f t="shared" si="79"/>
        <v/>
      </c>
      <c r="N123" s="134" t="str">
        <f>IFERROR(IF(B:B="","",IF(R123="Beer",SUM(LOOKUP(2,1/(Rates!$B$3:$B$5&lt;=W123)/(Rates!$C$3:$C$5&gt;=W123),Rates!$D$3:$D$5)*(X123/100)*W123),IF(R123="Refreshment Beverage",SUM(LOOKUP(2,1/(Rates!$B$7:$B$11&lt;=W123)/(Rates!$C$7:$C$11&gt;=W123),Rates!$D$7:$D$11)*(X123/100)*W123)))),"")</f>
        <v/>
      </c>
      <c r="O123" s="134" t="str">
        <f t="shared" si="80"/>
        <v/>
      </c>
      <c r="P123" s="116"/>
      <c r="Q123" s="117" t="str">
        <f t="shared" si="81"/>
        <v/>
      </c>
      <c r="R123" s="128" t="str">
        <f t="shared" si="82"/>
        <v/>
      </c>
      <c r="S123" s="135" t="str">
        <f>IF(B123="","",IF(R123="Refreshment Beverage",VLOOKUP(VALUE(Q123),Rates!G$15:L$19,2,0),VLOOKUP(VALUE(Q123),Rates!G$4:L$12,2,0)))</f>
        <v/>
      </c>
      <c r="T123" s="135" t="str">
        <f t="shared" si="83"/>
        <v/>
      </c>
      <c r="U123" s="118" t="str">
        <f t="shared" si="84"/>
        <v/>
      </c>
      <c r="V123" s="135" t="str">
        <f t="shared" si="85"/>
        <v/>
      </c>
      <c r="W123" s="135" t="str">
        <f t="shared" si="86"/>
        <v/>
      </c>
      <c r="X123" s="119" t="str">
        <f t="shared" si="87"/>
        <v/>
      </c>
      <c r="Y123" s="120" t="str">
        <f>IF(B:B="","",IF(R123="Refreshment Beverage",VLOOKUP(Q123,Rates!G$15:L$19,6,0)*W123,VLOOKUP(Q123,Rates!G$4:L$12,6,0)*W123))</f>
        <v/>
      </c>
      <c r="Z123" s="120" t="str">
        <f t="shared" si="88"/>
        <v/>
      </c>
      <c r="AA123" s="120" t="str">
        <f t="shared" si="89"/>
        <v/>
      </c>
      <c r="AB123" s="136" t="str">
        <f>IF(B:B="","",IF(R123="Refreshment Beverage","",IF(AND(R123="Beer",Q123=0),SUM(LOOKUP(2,1/(Rates!$B$15:$B$18&lt;=W123)/(Rates!$C$15:$C$18&gt;=W123),Rates!$D$15:$D$18)*W123),VLOOKUP(VALUE(Q:Q),Rates!A:B,2,0)*W123)))</f>
        <v/>
      </c>
      <c r="AC123" s="136" t="str">
        <f>IF(B:B="","",IF(R123="Refreshment Beverage","",IF(AND(R123="Beer",Q123=0),SUM(LOOKUP(2,1/(Rates!$B$15:$B$18&lt;=W123)/(Rates!$C$15:$C$18&gt;=W123),Rates!$E$15:$E$18)*W123),VLOOKUP(VALUE(Q:Q),Rates!A:C,3,0)*W123)))</f>
        <v/>
      </c>
      <c r="AD123" s="137" t="str">
        <f>IFERROR(IF(B:B="","",IF(R123="Beer","",IF(VALUE(Q123)=0,VLOOKUP(VLOOKUP(B:B,#REF!,16,0),Rates!A:E,2,0),VLOOKUP(VALUE(Q123),Rates!A$31:B$34,2,0)*W123))),0)</f>
        <v/>
      </c>
      <c r="AE123" s="121" t="str">
        <f t="shared" si="90"/>
        <v/>
      </c>
      <c r="AF123" s="138" t="str">
        <f t="shared" si="91"/>
        <v/>
      </c>
      <c r="AG123" s="122" t="str">
        <f t="shared" si="92"/>
        <v/>
      </c>
      <c r="AH123" s="123" t="str">
        <f t="shared" si="93"/>
        <v/>
      </c>
      <c r="AI123" s="139" t="str">
        <f>IF(AE:AE="","",IF(R123="Refreshment Beverage",AK123*(Rates!J$19/100),ROUND(SUM(AH123*(Rates!$J$8/100)),4)))</f>
        <v/>
      </c>
      <c r="AJ123" s="124" t="str">
        <f t="shared" si="94"/>
        <v/>
      </c>
      <c r="AK123" s="125" t="str">
        <f t="shared" si="95"/>
        <v/>
      </c>
      <c r="AL123" s="121" t="str">
        <f t="shared" si="96"/>
        <v/>
      </c>
      <c r="AM123" s="138" t="str">
        <f>IF(AS123="","",IF(R123="Refreshment Beverage",ROUND(AS123*Rates!K$19,4),ROUND(AO123*(VLOOKUP(VALUE(Q123),Rates!G$4:L$12,3,0)),4)))</f>
        <v/>
      </c>
      <c r="AN123" s="126" t="str">
        <f>IF(AS123="","",IF(R123="Refreshment Beverage",AS123*(Rates!J$19/100),MAX(AM123,AB123)))</f>
        <v/>
      </c>
      <c r="AO123" s="127" t="str">
        <f t="shared" si="97"/>
        <v/>
      </c>
      <c r="AP123" s="127" t="str">
        <f t="shared" si="98"/>
        <v/>
      </c>
      <c r="AQ123" s="140" t="str">
        <f>IF(AS123="","",IF(R123="Refreshment Beverage",ROUND(SUM(VLOOKUP(Q:Q,Rates!G$15:L$19,3,0)*(AS123-Y123-Z123-AA123)),4),ROUND(SUM(Rates!$K$8*AS123),4)))</f>
        <v/>
      </c>
      <c r="AR123" s="139" t="str">
        <f t="shared" si="99"/>
        <v/>
      </c>
      <c r="AS123" s="125" t="str">
        <f t="shared" si="100"/>
        <v/>
      </c>
      <c r="AT123" s="121" t="str">
        <f t="shared" si="101"/>
        <v/>
      </c>
      <c r="AU123" s="138" t="str">
        <f>IF(AX123="","",IF(R123="Refreshment Beverage",ROUND((BA123-Y123-Z123-AA123)*VLOOKUP(VALUE(Q123),Rates!G$15:L$19,3,0),4),ROUND(AW123*(VLOOKUP(VALUE(Q123),Rates!G:L,3,0)),4)))</f>
        <v/>
      </c>
      <c r="AV123" s="126" t="str">
        <f t="shared" si="102"/>
        <v/>
      </c>
      <c r="AW123" s="127" t="str">
        <f t="shared" si="103"/>
        <v/>
      </c>
      <c r="AX123" s="123" t="str">
        <f t="shared" si="104"/>
        <v/>
      </c>
      <c r="AY123" s="140" t="str">
        <f>IF(AX123="","",IF(R123="Refreshment Beverage",ROUND(SUM(AX123*Rates!K$19),4),ROUND(SUM(AX123*(Rates!J$8/100)),4)))</f>
        <v/>
      </c>
      <c r="AZ123" s="124" t="str">
        <f t="shared" si="105"/>
        <v/>
      </c>
      <c r="BA123" s="125" t="str">
        <f t="shared" si="106"/>
        <v/>
      </c>
      <c r="BB123" s="115"/>
      <c r="BC123" s="143"/>
      <c r="BD123" s="100"/>
      <c r="BE123" s="100"/>
      <c r="BF123" s="100"/>
      <c r="BG123" s="100"/>
    </row>
    <row r="124" spans="1:59" ht="12.75" customHeight="1" x14ac:dyDescent="0.2">
      <c r="A124" s="144"/>
      <c r="B124" s="141"/>
      <c r="C124" s="141"/>
      <c r="D124" s="142"/>
      <c r="E124" s="142"/>
      <c r="F124" s="142"/>
      <c r="G124" s="142"/>
      <c r="H124" s="142"/>
      <c r="I124" s="129"/>
      <c r="J124" s="130"/>
      <c r="K124" s="131" t="str">
        <f t="shared" si="77"/>
        <v/>
      </c>
      <c r="L124" s="132" t="str">
        <f t="shared" si="78"/>
        <v/>
      </c>
      <c r="M124" s="133" t="str">
        <f t="shared" si="79"/>
        <v/>
      </c>
      <c r="N124" s="134" t="str">
        <f>IFERROR(IF(B:B="","",IF(R124="Beer",SUM(LOOKUP(2,1/(Rates!$B$3:$B$5&lt;=W124)/(Rates!$C$3:$C$5&gt;=W124),Rates!$D$3:$D$5)*(X124/100)*W124),IF(R124="Refreshment Beverage",SUM(LOOKUP(2,1/(Rates!$B$7:$B$11&lt;=W124)/(Rates!$C$7:$C$11&gt;=W124),Rates!$D$7:$D$11)*(X124/100)*W124)))),"")</f>
        <v/>
      </c>
      <c r="O124" s="134" t="str">
        <f t="shared" si="80"/>
        <v/>
      </c>
      <c r="P124" s="116"/>
      <c r="Q124" s="117" t="str">
        <f t="shared" si="81"/>
        <v/>
      </c>
      <c r="R124" s="128" t="str">
        <f t="shared" si="82"/>
        <v/>
      </c>
      <c r="S124" s="135" t="str">
        <f>IF(B124="","",IF(R124="Refreshment Beverage",VLOOKUP(VALUE(Q124),Rates!G$15:L$19,2,0),VLOOKUP(VALUE(Q124),Rates!G$4:L$12,2,0)))</f>
        <v/>
      </c>
      <c r="T124" s="135" t="str">
        <f t="shared" si="83"/>
        <v/>
      </c>
      <c r="U124" s="118" t="str">
        <f t="shared" si="84"/>
        <v/>
      </c>
      <c r="V124" s="135" t="str">
        <f t="shared" si="85"/>
        <v/>
      </c>
      <c r="W124" s="135" t="str">
        <f t="shared" si="86"/>
        <v/>
      </c>
      <c r="X124" s="119" t="str">
        <f t="shared" si="87"/>
        <v/>
      </c>
      <c r="Y124" s="120" t="str">
        <f>IF(B:B="","",IF(R124="Refreshment Beverage",VLOOKUP(Q124,Rates!G$15:L$19,6,0)*W124,VLOOKUP(Q124,Rates!G$4:L$12,6,0)*W124))</f>
        <v/>
      </c>
      <c r="Z124" s="120" t="str">
        <f t="shared" si="88"/>
        <v/>
      </c>
      <c r="AA124" s="120" t="str">
        <f t="shared" si="89"/>
        <v/>
      </c>
      <c r="AB124" s="136" t="str">
        <f>IF(B:B="","",IF(R124="Refreshment Beverage","",IF(AND(R124="Beer",Q124=0),SUM(LOOKUP(2,1/(Rates!$B$15:$B$18&lt;=W124)/(Rates!$C$15:$C$18&gt;=W124),Rates!$D$15:$D$18)*W124),VLOOKUP(VALUE(Q:Q),Rates!A:B,2,0)*W124)))</f>
        <v/>
      </c>
      <c r="AC124" s="136" t="str">
        <f>IF(B:B="","",IF(R124="Refreshment Beverage","",IF(AND(R124="Beer",Q124=0),SUM(LOOKUP(2,1/(Rates!$B$15:$B$18&lt;=W124)/(Rates!$C$15:$C$18&gt;=W124),Rates!$E$15:$E$18)*W124),VLOOKUP(VALUE(Q:Q),Rates!A:C,3,0)*W124)))</f>
        <v/>
      </c>
      <c r="AD124" s="137" t="str">
        <f>IFERROR(IF(B:B="","",IF(R124="Beer","",IF(VALUE(Q124)=0,VLOOKUP(VLOOKUP(B:B,#REF!,16,0),Rates!A:E,2,0),VLOOKUP(VALUE(Q124),Rates!A$31:B$34,2,0)*W124))),0)</f>
        <v/>
      </c>
      <c r="AE124" s="121" t="str">
        <f t="shared" si="90"/>
        <v/>
      </c>
      <c r="AF124" s="138" t="str">
        <f t="shared" si="91"/>
        <v/>
      </c>
      <c r="AG124" s="122" t="str">
        <f t="shared" si="92"/>
        <v/>
      </c>
      <c r="AH124" s="123" t="str">
        <f t="shared" si="93"/>
        <v/>
      </c>
      <c r="AI124" s="139" t="str">
        <f>IF(AE:AE="","",IF(R124="Refreshment Beverage",AK124*(Rates!J$19/100),ROUND(SUM(AH124*(Rates!$J$8/100)),4)))</f>
        <v/>
      </c>
      <c r="AJ124" s="124" t="str">
        <f t="shared" si="94"/>
        <v/>
      </c>
      <c r="AK124" s="125" t="str">
        <f t="shared" si="95"/>
        <v/>
      </c>
      <c r="AL124" s="121" t="str">
        <f t="shared" si="96"/>
        <v/>
      </c>
      <c r="AM124" s="138" t="str">
        <f>IF(AS124="","",IF(R124="Refreshment Beverage",ROUND(AS124*Rates!K$19,4),ROUND(AO124*(VLOOKUP(VALUE(Q124),Rates!G$4:L$12,3,0)),4)))</f>
        <v/>
      </c>
      <c r="AN124" s="126" t="str">
        <f>IF(AS124="","",IF(R124="Refreshment Beverage",AS124*(Rates!J$19/100),MAX(AM124,AB124)))</f>
        <v/>
      </c>
      <c r="AO124" s="127" t="str">
        <f t="shared" si="97"/>
        <v/>
      </c>
      <c r="AP124" s="127" t="str">
        <f t="shared" si="98"/>
        <v/>
      </c>
      <c r="AQ124" s="140" t="str">
        <f>IF(AS124="","",IF(R124="Refreshment Beverage",ROUND(SUM(VLOOKUP(Q:Q,Rates!G$15:L$19,3,0)*(AS124-Y124-Z124-AA124)),4),ROUND(SUM(Rates!$K$8*AS124),4)))</f>
        <v/>
      </c>
      <c r="AR124" s="139" t="str">
        <f t="shared" si="99"/>
        <v/>
      </c>
      <c r="AS124" s="125" t="str">
        <f t="shared" si="100"/>
        <v/>
      </c>
      <c r="AT124" s="121" t="str">
        <f t="shared" si="101"/>
        <v/>
      </c>
      <c r="AU124" s="138" t="str">
        <f>IF(AX124="","",IF(R124="Refreshment Beverage",ROUND((BA124-Y124-Z124-AA124)*VLOOKUP(VALUE(Q124),Rates!G$15:L$19,3,0),4),ROUND(AW124*(VLOOKUP(VALUE(Q124),Rates!G:L,3,0)),4)))</f>
        <v/>
      </c>
      <c r="AV124" s="126" t="str">
        <f t="shared" si="102"/>
        <v/>
      </c>
      <c r="AW124" s="127" t="str">
        <f t="shared" si="103"/>
        <v/>
      </c>
      <c r="AX124" s="123" t="str">
        <f t="shared" si="104"/>
        <v/>
      </c>
      <c r="AY124" s="140" t="str">
        <f>IF(AX124="","",IF(R124="Refreshment Beverage",ROUND(SUM(AX124*Rates!K$19),4),ROUND(SUM(AX124*(Rates!J$8/100)),4)))</f>
        <v/>
      </c>
      <c r="AZ124" s="124" t="str">
        <f t="shared" si="105"/>
        <v/>
      </c>
      <c r="BA124" s="125" t="str">
        <f t="shared" si="106"/>
        <v/>
      </c>
      <c r="BB124" s="115"/>
      <c r="BC124" s="143"/>
      <c r="BD124" s="100"/>
      <c r="BE124" s="100"/>
      <c r="BF124" s="100"/>
      <c r="BG124" s="100"/>
    </row>
    <row r="125" spans="1:59" ht="12.75" customHeight="1" x14ac:dyDescent="0.2">
      <c r="A125" s="144"/>
      <c r="B125" s="141"/>
      <c r="C125" s="141"/>
      <c r="D125" s="142"/>
      <c r="E125" s="142"/>
      <c r="F125" s="142"/>
      <c r="G125" s="142"/>
      <c r="H125" s="142"/>
      <c r="I125" s="129"/>
      <c r="J125" s="130"/>
      <c r="K125" s="131" t="str">
        <f t="shared" si="77"/>
        <v/>
      </c>
      <c r="L125" s="132" t="str">
        <f t="shared" si="78"/>
        <v/>
      </c>
      <c r="M125" s="133" t="str">
        <f t="shared" si="79"/>
        <v/>
      </c>
      <c r="N125" s="134" t="str">
        <f>IFERROR(IF(B:B="","",IF(R125="Beer",SUM(LOOKUP(2,1/(Rates!$B$3:$B$5&lt;=W125)/(Rates!$C$3:$C$5&gt;=W125),Rates!$D$3:$D$5)*(X125/100)*W125),IF(R125="Refreshment Beverage",SUM(LOOKUP(2,1/(Rates!$B$7:$B$11&lt;=W125)/(Rates!$C$7:$C$11&gt;=W125),Rates!$D$7:$D$11)*(X125/100)*W125)))),"")</f>
        <v/>
      </c>
      <c r="O125" s="134" t="str">
        <f t="shared" si="80"/>
        <v/>
      </c>
      <c r="P125" s="116"/>
      <c r="Q125" s="117" t="str">
        <f t="shared" si="81"/>
        <v/>
      </c>
      <c r="R125" s="128" t="str">
        <f t="shared" si="82"/>
        <v/>
      </c>
      <c r="S125" s="135" t="str">
        <f>IF(B125="","",IF(R125="Refreshment Beverage",VLOOKUP(VALUE(Q125),Rates!G$15:L$19,2,0),VLOOKUP(VALUE(Q125),Rates!G$4:L$12,2,0)))</f>
        <v/>
      </c>
      <c r="T125" s="135" t="str">
        <f t="shared" si="83"/>
        <v/>
      </c>
      <c r="U125" s="118" t="str">
        <f t="shared" si="84"/>
        <v/>
      </c>
      <c r="V125" s="135" t="str">
        <f t="shared" si="85"/>
        <v/>
      </c>
      <c r="W125" s="135" t="str">
        <f t="shared" si="86"/>
        <v/>
      </c>
      <c r="X125" s="119" t="str">
        <f t="shared" si="87"/>
        <v/>
      </c>
      <c r="Y125" s="120" t="str">
        <f>IF(B:B="","",IF(R125="Refreshment Beverage",VLOOKUP(Q125,Rates!G$15:L$19,6,0)*W125,VLOOKUP(Q125,Rates!G$4:L$12,6,0)*W125))</f>
        <v/>
      </c>
      <c r="Z125" s="120" t="str">
        <f t="shared" si="88"/>
        <v/>
      </c>
      <c r="AA125" s="120" t="str">
        <f t="shared" si="89"/>
        <v/>
      </c>
      <c r="AB125" s="136" t="str">
        <f>IF(B:B="","",IF(R125="Refreshment Beverage","",IF(AND(R125="Beer",Q125=0),SUM(LOOKUP(2,1/(Rates!$B$15:$B$18&lt;=W125)/(Rates!$C$15:$C$18&gt;=W125),Rates!$D$15:$D$18)*W125),VLOOKUP(VALUE(Q:Q),Rates!A:B,2,0)*W125)))</f>
        <v/>
      </c>
      <c r="AC125" s="136" t="str">
        <f>IF(B:B="","",IF(R125="Refreshment Beverage","",IF(AND(R125="Beer",Q125=0),SUM(LOOKUP(2,1/(Rates!$B$15:$B$18&lt;=W125)/(Rates!$C$15:$C$18&gt;=W125),Rates!$E$15:$E$18)*W125),VLOOKUP(VALUE(Q:Q),Rates!A:C,3,0)*W125)))</f>
        <v/>
      </c>
      <c r="AD125" s="137" t="str">
        <f>IFERROR(IF(B:B="","",IF(R125="Beer","",IF(VALUE(Q125)=0,VLOOKUP(VLOOKUP(B:B,#REF!,16,0),Rates!A:E,2,0),VLOOKUP(VALUE(Q125),Rates!A$31:B$34,2,0)*W125))),0)</f>
        <v/>
      </c>
      <c r="AE125" s="121" t="str">
        <f t="shared" si="90"/>
        <v/>
      </c>
      <c r="AF125" s="138" t="str">
        <f t="shared" si="91"/>
        <v/>
      </c>
      <c r="AG125" s="122" t="str">
        <f t="shared" si="92"/>
        <v/>
      </c>
      <c r="AH125" s="123" t="str">
        <f t="shared" si="93"/>
        <v/>
      </c>
      <c r="AI125" s="139" t="str">
        <f>IF(AE:AE="","",IF(R125="Refreshment Beverage",AK125*(Rates!J$19/100),ROUND(SUM(AH125*(Rates!$J$8/100)),4)))</f>
        <v/>
      </c>
      <c r="AJ125" s="124" t="str">
        <f t="shared" si="94"/>
        <v/>
      </c>
      <c r="AK125" s="125" t="str">
        <f t="shared" si="95"/>
        <v/>
      </c>
      <c r="AL125" s="121" t="str">
        <f t="shared" si="96"/>
        <v/>
      </c>
      <c r="AM125" s="138" t="str">
        <f>IF(AS125="","",IF(R125="Refreshment Beverage",ROUND(AS125*Rates!K$19,4),ROUND(AO125*(VLOOKUP(VALUE(Q125),Rates!G$4:L$12,3,0)),4)))</f>
        <v/>
      </c>
      <c r="AN125" s="126" t="str">
        <f>IF(AS125="","",IF(R125="Refreshment Beverage",AS125*(Rates!J$19/100),MAX(AM125,AB125)))</f>
        <v/>
      </c>
      <c r="AO125" s="127" t="str">
        <f t="shared" si="97"/>
        <v/>
      </c>
      <c r="AP125" s="127" t="str">
        <f t="shared" si="98"/>
        <v/>
      </c>
      <c r="AQ125" s="140" t="str">
        <f>IF(AS125="","",IF(R125="Refreshment Beverage",ROUND(SUM(VLOOKUP(Q:Q,Rates!G$15:L$19,3,0)*(AS125-Y125-Z125-AA125)),4),ROUND(SUM(Rates!$K$8*AS125),4)))</f>
        <v/>
      </c>
      <c r="AR125" s="139" t="str">
        <f t="shared" si="99"/>
        <v/>
      </c>
      <c r="AS125" s="125" t="str">
        <f t="shared" si="100"/>
        <v/>
      </c>
      <c r="AT125" s="121" t="str">
        <f t="shared" si="101"/>
        <v/>
      </c>
      <c r="AU125" s="138" t="str">
        <f>IF(AX125="","",IF(R125="Refreshment Beverage",ROUND((BA125-Y125-Z125-AA125)*VLOOKUP(VALUE(Q125),Rates!G$15:L$19,3,0),4),ROUND(AW125*(VLOOKUP(VALUE(Q125),Rates!G:L,3,0)),4)))</f>
        <v/>
      </c>
      <c r="AV125" s="126" t="str">
        <f t="shared" si="102"/>
        <v/>
      </c>
      <c r="AW125" s="127" t="str">
        <f t="shared" si="103"/>
        <v/>
      </c>
      <c r="AX125" s="123" t="str">
        <f t="shared" si="104"/>
        <v/>
      </c>
      <c r="AY125" s="140" t="str">
        <f>IF(AX125="","",IF(R125="Refreshment Beverage",ROUND(SUM(AX125*Rates!K$19),4),ROUND(SUM(AX125*(Rates!J$8/100)),4)))</f>
        <v/>
      </c>
      <c r="AZ125" s="124" t="str">
        <f t="shared" si="105"/>
        <v/>
      </c>
      <c r="BA125" s="125" t="str">
        <f t="shared" si="106"/>
        <v/>
      </c>
      <c r="BB125" s="115"/>
      <c r="BC125" s="143"/>
      <c r="BD125" s="100"/>
      <c r="BE125" s="100"/>
      <c r="BF125" s="100"/>
      <c r="BG125" s="100"/>
    </row>
    <row r="126" spans="1:59" ht="12.75" customHeight="1" x14ac:dyDescent="0.2">
      <c r="A126" s="144"/>
      <c r="B126" s="141"/>
      <c r="C126" s="141"/>
      <c r="D126" s="142"/>
      <c r="E126" s="142"/>
      <c r="F126" s="142"/>
      <c r="G126" s="142"/>
      <c r="H126" s="142"/>
      <c r="I126" s="129"/>
      <c r="J126" s="130"/>
      <c r="K126" s="131" t="str">
        <f t="shared" si="77"/>
        <v/>
      </c>
      <c r="L126" s="132" t="str">
        <f t="shared" si="78"/>
        <v/>
      </c>
      <c r="M126" s="133" t="str">
        <f t="shared" si="79"/>
        <v/>
      </c>
      <c r="N126" s="134" t="str">
        <f>IFERROR(IF(B:B="","",IF(R126="Beer",SUM(LOOKUP(2,1/(Rates!$B$3:$B$5&lt;=W126)/(Rates!$C$3:$C$5&gt;=W126),Rates!$D$3:$D$5)*(X126/100)*W126),IF(R126="Refreshment Beverage",SUM(LOOKUP(2,1/(Rates!$B$7:$B$11&lt;=W126)/(Rates!$C$7:$C$11&gt;=W126),Rates!$D$7:$D$11)*(X126/100)*W126)))),"")</f>
        <v/>
      </c>
      <c r="O126" s="134" t="str">
        <f t="shared" si="80"/>
        <v/>
      </c>
      <c r="P126" s="116"/>
      <c r="Q126" s="117" t="str">
        <f t="shared" si="81"/>
        <v/>
      </c>
      <c r="R126" s="128" t="str">
        <f t="shared" si="82"/>
        <v/>
      </c>
      <c r="S126" s="135" t="str">
        <f>IF(B126="","",IF(R126="Refreshment Beverage",VLOOKUP(VALUE(Q126),Rates!G$15:L$19,2,0),VLOOKUP(VALUE(Q126),Rates!G$4:L$12,2,0)))</f>
        <v/>
      </c>
      <c r="T126" s="135" t="str">
        <f t="shared" si="83"/>
        <v/>
      </c>
      <c r="U126" s="118" t="str">
        <f t="shared" si="84"/>
        <v/>
      </c>
      <c r="V126" s="135" t="str">
        <f t="shared" si="85"/>
        <v/>
      </c>
      <c r="W126" s="135" t="str">
        <f t="shared" si="86"/>
        <v/>
      </c>
      <c r="X126" s="119" t="str">
        <f t="shared" si="87"/>
        <v/>
      </c>
      <c r="Y126" s="120" t="str">
        <f>IF(B:B="","",IF(R126="Refreshment Beverage",VLOOKUP(Q126,Rates!G$15:L$19,6,0)*W126,VLOOKUP(Q126,Rates!G$4:L$12,6,0)*W126))</f>
        <v/>
      </c>
      <c r="Z126" s="120" t="str">
        <f t="shared" si="88"/>
        <v/>
      </c>
      <c r="AA126" s="120" t="str">
        <f t="shared" si="89"/>
        <v/>
      </c>
      <c r="AB126" s="136" t="str">
        <f>IF(B:B="","",IF(R126="Refreshment Beverage","",IF(AND(R126="Beer",Q126=0),SUM(LOOKUP(2,1/(Rates!$B$15:$B$18&lt;=W126)/(Rates!$C$15:$C$18&gt;=W126),Rates!$D$15:$D$18)*W126),VLOOKUP(VALUE(Q:Q),Rates!A:B,2,0)*W126)))</f>
        <v/>
      </c>
      <c r="AC126" s="136" t="str">
        <f>IF(B:B="","",IF(R126="Refreshment Beverage","",IF(AND(R126="Beer",Q126=0),SUM(LOOKUP(2,1/(Rates!$B$15:$B$18&lt;=W126)/(Rates!$C$15:$C$18&gt;=W126),Rates!$E$15:$E$18)*W126),VLOOKUP(VALUE(Q:Q),Rates!A:C,3,0)*W126)))</f>
        <v/>
      </c>
      <c r="AD126" s="137" t="str">
        <f>IFERROR(IF(B:B="","",IF(R126="Beer","",IF(VALUE(Q126)=0,VLOOKUP(VLOOKUP(B:B,#REF!,16,0),Rates!A:E,2,0),VLOOKUP(VALUE(Q126),Rates!A$31:B$34,2,0)*W126))),0)</f>
        <v/>
      </c>
      <c r="AE126" s="121" t="str">
        <f t="shared" si="90"/>
        <v/>
      </c>
      <c r="AF126" s="138" t="str">
        <f t="shared" si="91"/>
        <v/>
      </c>
      <c r="AG126" s="122" t="str">
        <f t="shared" si="92"/>
        <v/>
      </c>
      <c r="AH126" s="123" t="str">
        <f t="shared" si="93"/>
        <v/>
      </c>
      <c r="AI126" s="139" t="str">
        <f>IF(AE:AE="","",IF(R126="Refreshment Beverage",AK126*(Rates!J$19/100),ROUND(SUM(AH126*(Rates!$J$8/100)),4)))</f>
        <v/>
      </c>
      <c r="AJ126" s="124" t="str">
        <f t="shared" si="94"/>
        <v/>
      </c>
      <c r="AK126" s="125" t="str">
        <f t="shared" si="95"/>
        <v/>
      </c>
      <c r="AL126" s="121" t="str">
        <f t="shared" si="96"/>
        <v/>
      </c>
      <c r="AM126" s="138" t="str">
        <f>IF(AS126="","",IF(R126="Refreshment Beverage",ROUND(AS126*Rates!K$19,4),ROUND(AO126*(VLOOKUP(VALUE(Q126),Rates!G$4:L$12,3,0)),4)))</f>
        <v/>
      </c>
      <c r="AN126" s="126" t="str">
        <f>IF(AS126="","",IF(R126="Refreshment Beverage",AS126*(Rates!J$19/100),MAX(AM126,AB126)))</f>
        <v/>
      </c>
      <c r="AO126" s="127" t="str">
        <f t="shared" si="97"/>
        <v/>
      </c>
      <c r="AP126" s="127" t="str">
        <f t="shared" si="98"/>
        <v/>
      </c>
      <c r="AQ126" s="140" t="str">
        <f>IF(AS126="","",IF(R126="Refreshment Beverage",ROUND(SUM(VLOOKUP(Q:Q,Rates!G$15:L$19,3,0)*(AS126-Y126-Z126-AA126)),4),ROUND(SUM(Rates!$K$8*AS126),4)))</f>
        <v/>
      </c>
      <c r="AR126" s="139" t="str">
        <f t="shared" si="99"/>
        <v/>
      </c>
      <c r="AS126" s="125" t="str">
        <f t="shared" si="100"/>
        <v/>
      </c>
      <c r="AT126" s="121" t="str">
        <f t="shared" si="101"/>
        <v/>
      </c>
      <c r="AU126" s="138" t="str">
        <f>IF(AX126="","",IF(R126="Refreshment Beverage",ROUND((BA126-Y126-Z126-AA126)*VLOOKUP(VALUE(Q126),Rates!G$15:L$19,3,0),4),ROUND(AW126*(VLOOKUP(VALUE(Q126),Rates!G:L,3,0)),4)))</f>
        <v/>
      </c>
      <c r="AV126" s="126" t="str">
        <f t="shared" si="102"/>
        <v/>
      </c>
      <c r="AW126" s="127" t="str">
        <f t="shared" si="103"/>
        <v/>
      </c>
      <c r="AX126" s="123" t="str">
        <f t="shared" si="104"/>
        <v/>
      </c>
      <c r="AY126" s="140" t="str">
        <f>IF(AX126="","",IF(R126="Refreshment Beverage",ROUND(SUM(AX126*Rates!K$19),4),ROUND(SUM(AX126*(Rates!J$8/100)),4)))</f>
        <v/>
      </c>
      <c r="AZ126" s="124" t="str">
        <f t="shared" si="105"/>
        <v/>
      </c>
      <c r="BA126" s="125" t="str">
        <f t="shared" si="106"/>
        <v/>
      </c>
      <c r="BB126" s="115"/>
      <c r="BC126" s="143"/>
      <c r="BD126" s="100"/>
      <c r="BE126" s="100"/>
      <c r="BF126" s="100"/>
      <c r="BG126" s="100"/>
    </row>
    <row r="127" spans="1:59" ht="12.75" customHeight="1" x14ac:dyDescent="0.2">
      <c r="A127" s="144"/>
      <c r="B127" s="141"/>
      <c r="C127" s="141"/>
      <c r="D127" s="142"/>
      <c r="E127" s="142"/>
      <c r="F127" s="142"/>
      <c r="G127" s="142"/>
      <c r="H127" s="142"/>
      <c r="I127" s="129"/>
      <c r="J127" s="130"/>
      <c r="K127" s="131" t="str">
        <f t="shared" si="77"/>
        <v/>
      </c>
      <c r="L127" s="132" t="str">
        <f t="shared" si="78"/>
        <v/>
      </c>
      <c r="M127" s="133" t="str">
        <f t="shared" si="79"/>
        <v/>
      </c>
      <c r="N127" s="134" t="str">
        <f>IFERROR(IF(B:B="","",IF(R127="Beer",SUM(LOOKUP(2,1/(Rates!$B$3:$B$5&lt;=W127)/(Rates!$C$3:$C$5&gt;=W127),Rates!$D$3:$D$5)*(X127/100)*W127),IF(R127="Refreshment Beverage",SUM(LOOKUP(2,1/(Rates!$B$7:$B$11&lt;=W127)/(Rates!$C$7:$C$11&gt;=W127),Rates!$D$7:$D$11)*(X127/100)*W127)))),"")</f>
        <v/>
      </c>
      <c r="O127" s="134" t="str">
        <f t="shared" si="80"/>
        <v/>
      </c>
      <c r="P127" s="116"/>
      <c r="Q127" s="117" t="str">
        <f t="shared" si="81"/>
        <v/>
      </c>
      <c r="R127" s="128" t="str">
        <f t="shared" si="82"/>
        <v/>
      </c>
      <c r="S127" s="135" t="str">
        <f>IF(B127="","",IF(R127="Refreshment Beverage",VLOOKUP(VALUE(Q127),Rates!G$15:L$19,2,0),VLOOKUP(VALUE(Q127),Rates!G$4:L$12,2,0)))</f>
        <v/>
      </c>
      <c r="T127" s="135" t="str">
        <f t="shared" si="83"/>
        <v/>
      </c>
      <c r="U127" s="118" t="str">
        <f t="shared" si="84"/>
        <v/>
      </c>
      <c r="V127" s="135" t="str">
        <f t="shared" si="85"/>
        <v/>
      </c>
      <c r="W127" s="135" t="str">
        <f t="shared" si="86"/>
        <v/>
      </c>
      <c r="X127" s="119" t="str">
        <f t="shared" si="87"/>
        <v/>
      </c>
      <c r="Y127" s="120" t="str">
        <f>IF(B:B="","",IF(R127="Refreshment Beverage",VLOOKUP(Q127,Rates!G$15:L$19,6,0)*W127,VLOOKUP(Q127,Rates!G$4:L$12,6,0)*W127))</f>
        <v/>
      </c>
      <c r="Z127" s="120" t="str">
        <f t="shared" si="88"/>
        <v/>
      </c>
      <c r="AA127" s="120" t="str">
        <f t="shared" si="89"/>
        <v/>
      </c>
      <c r="AB127" s="136" t="str">
        <f>IF(B:B="","",IF(R127="Refreshment Beverage","",IF(AND(R127="Beer",Q127=0),SUM(LOOKUP(2,1/(Rates!$B$15:$B$18&lt;=W127)/(Rates!$C$15:$C$18&gt;=W127),Rates!$D$15:$D$18)*W127),VLOOKUP(VALUE(Q:Q),Rates!A:B,2,0)*W127)))</f>
        <v/>
      </c>
      <c r="AC127" s="136" t="str">
        <f>IF(B:B="","",IF(R127="Refreshment Beverage","",IF(AND(R127="Beer",Q127=0),SUM(LOOKUP(2,1/(Rates!$B$15:$B$18&lt;=W127)/(Rates!$C$15:$C$18&gt;=W127),Rates!$E$15:$E$18)*W127),VLOOKUP(VALUE(Q:Q),Rates!A:C,3,0)*W127)))</f>
        <v/>
      </c>
      <c r="AD127" s="137" t="str">
        <f>IFERROR(IF(B:B="","",IF(R127="Beer","",IF(VALUE(Q127)=0,VLOOKUP(VLOOKUP(B:B,#REF!,16,0),Rates!A:E,2,0),VLOOKUP(VALUE(Q127),Rates!A$31:B$34,2,0)*W127))),0)</f>
        <v/>
      </c>
      <c r="AE127" s="121" t="str">
        <f t="shared" si="90"/>
        <v/>
      </c>
      <c r="AF127" s="138" t="str">
        <f t="shared" si="91"/>
        <v/>
      </c>
      <c r="AG127" s="122" t="str">
        <f t="shared" si="92"/>
        <v/>
      </c>
      <c r="AH127" s="123" t="str">
        <f t="shared" si="93"/>
        <v/>
      </c>
      <c r="AI127" s="139" t="str">
        <f>IF(AE:AE="","",IF(R127="Refreshment Beverage",AK127*(Rates!J$19/100),ROUND(SUM(AH127*(Rates!$J$8/100)),4)))</f>
        <v/>
      </c>
      <c r="AJ127" s="124" t="str">
        <f t="shared" si="94"/>
        <v/>
      </c>
      <c r="AK127" s="125" t="str">
        <f t="shared" si="95"/>
        <v/>
      </c>
      <c r="AL127" s="121" t="str">
        <f t="shared" si="96"/>
        <v/>
      </c>
      <c r="AM127" s="138" t="str">
        <f>IF(AS127="","",IF(R127="Refreshment Beverage",ROUND(AS127*Rates!K$19,4),ROUND(AO127*(VLOOKUP(VALUE(Q127),Rates!G$4:L$12,3,0)),4)))</f>
        <v/>
      </c>
      <c r="AN127" s="126" t="str">
        <f>IF(AS127="","",IF(R127="Refreshment Beverage",AS127*(Rates!J$19/100),MAX(AM127,AB127)))</f>
        <v/>
      </c>
      <c r="AO127" s="127" t="str">
        <f t="shared" si="97"/>
        <v/>
      </c>
      <c r="AP127" s="127" t="str">
        <f t="shared" si="98"/>
        <v/>
      </c>
      <c r="AQ127" s="140" t="str">
        <f>IF(AS127="","",IF(R127="Refreshment Beverage",ROUND(SUM(VLOOKUP(Q:Q,Rates!G$15:L$19,3,0)*(AS127-Y127-Z127-AA127)),4),ROUND(SUM(Rates!$K$8*AS127),4)))</f>
        <v/>
      </c>
      <c r="AR127" s="139" t="str">
        <f t="shared" si="99"/>
        <v/>
      </c>
      <c r="AS127" s="125" t="str">
        <f t="shared" si="100"/>
        <v/>
      </c>
      <c r="AT127" s="121" t="str">
        <f t="shared" si="101"/>
        <v/>
      </c>
      <c r="AU127" s="138" t="str">
        <f>IF(AX127="","",IF(R127="Refreshment Beverage",ROUND((BA127-Y127-Z127-AA127)*VLOOKUP(VALUE(Q127),Rates!G$15:L$19,3,0),4),ROUND(AW127*(VLOOKUP(VALUE(Q127),Rates!G:L,3,0)),4)))</f>
        <v/>
      </c>
      <c r="AV127" s="126" t="str">
        <f t="shared" si="102"/>
        <v/>
      </c>
      <c r="AW127" s="127" t="str">
        <f t="shared" si="103"/>
        <v/>
      </c>
      <c r="AX127" s="123" t="str">
        <f t="shared" si="104"/>
        <v/>
      </c>
      <c r="AY127" s="140" t="str">
        <f>IF(AX127="","",IF(R127="Refreshment Beverage",ROUND(SUM(AX127*Rates!K$19),4),ROUND(SUM(AX127*(Rates!J$8/100)),4)))</f>
        <v/>
      </c>
      <c r="AZ127" s="124" t="str">
        <f t="shared" si="105"/>
        <v/>
      </c>
      <c r="BA127" s="125" t="str">
        <f t="shared" si="106"/>
        <v/>
      </c>
      <c r="BB127" s="115"/>
      <c r="BC127" s="143"/>
      <c r="BD127" s="100"/>
      <c r="BE127" s="100"/>
      <c r="BF127" s="100"/>
      <c r="BG127" s="100"/>
    </row>
    <row r="128" spans="1:59" ht="12.75" customHeight="1" x14ac:dyDescent="0.2">
      <c r="A128" s="144"/>
      <c r="B128" s="141"/>
      <c r="C128" s="141"/>
      <c r="D128" s="142"/>
      <c r="E128" s="142"/>
      <c r="F128" s="142"/>
      <c r="G128" s="142"/>
      <c r="H128" s="142"/>
      <c r="I128" s="129"/>
      <c r="J128" s="130"/>
      <c r="K128" s="131" t="str">
        <f t="shared" si="77"/>
        <v/>
      </c>
      <c r="L128" s="132" t="str">
        <f t="shared" si="78"/>
        <v/>
      </c>
      <c r="M128" s="133" t="str">
        <f t="shared" si="79"/>
        <v/>
      </c>
      <c r="N128" s="134" t="str">
        <f>IFERROR(IF(B:B="","",IF(R128="Beer",SUM(LOOKUP(2,1/(Rates!$B$3:$B$5&lt;=W128)/(Rates!$C$3:$C$5&gt;=W128),Rates!$D$3:$D$5)*(X128/100)*W128),IF(R128="Refreshment Beverage",SUM(LOOKUP(2,1/(Rates!$B$7:$B$11&lt;=W128)/(Rates!$C$7:$C$11&gt;=W128),Rates!$D$7:$D$11)*(X128/100)*W128)))),"")</f>
        <v/>
      </c>
      <c r="O128" s="134" t="str">
        <f t="shared" si="80"/>
        <v/>
      </c>
      <c r="P128" s="116"/>
      <c r="Q128" s="117" t="str">
        <f t="shared" si="81"/>
        <v/>
      </c>
      <c r="R128" s="128" t="str">
        <f t="shared" si="82"/>
        <v/>
      </c>
      <c r="S128" s="135" t="str">
        <f>IF(B128="","",IF(R128="Refreshment Beverage",VLOOKUP(VALUE(Q128),Rates!G$15:L$19,2,0),VLOOKUP(VALUE(Q128),Rates!G$4:L$12,2,0)))</f>
        <v/>
      </c>
      <c r="T128" s="135" t="str">
        <f t="shared" si="83"/>
        <v/>
      </c>
      <c r="U128" s="118" t="str">
        <f t="shared" si="84"/>
        <v/>
      </c>
      <c r="V128" s="135" t="str">
        <f t="shared" si="85"/>
        <v/>
      </c>
      <c r="W128" s="135" t="str">
        <f t="shared" si="86"/>
        <v/>
      </c>
      <c r="X128" s="119" t="str">
        <f t="shared" si="87"/>
        <v/>
      </c>
      <c r="Y128" s="120" t="str">
        <f>IF(B:B="","",IF(R128="Refreshment Beverage",VLOOKUP(Q128,Rates!G$15:L$19,6,0)*W128,VLOOKUP(Q128,Rates!G$4:L$12,6,0)*W128))</f>
        <v/>
      </c>
      <c r="Z128" s="120" t="str">
        <f t="shared" si="88"/>
        <v/>
      </c>
      <c r="AA128" s="120" t="str">
        <f t="shared" si="89"/>
        <v/>
      </c>
      <c r="AB128" s="136" t="str">
        <f>IF(B:B="","",IF(R128="Refreshment Beverage","",IF(AND(R128="Beer",Q128=0),SUM(LOOKUP(2,1/(Rates!$B$15:$B$18&lt;=W128)/(Rates!$C$15:$C$18&gt;=W128),Rates!$D$15:$D$18)*W128),VLOOKUP(VALUE(Q:Q),Rates!A:B,2,0)*W128)))</f>
        <v/>
      </c>
      <c r="AC128" s="136" t="str">
        <f>IF(B:B="","",IF(R128="Refreshment Beverage","",IF(AND(R128="Beer",Q128=0),SUM(LOOKUP(2,1/(Rates!$B$15:$B$18&lt;=W128)/(Rates!$C$15:$C$18&gt;=W128),Rates!$E$15:$E$18)*W128),VLOOKUP(VALUE(Q:Q),Rates!A:C,3,0)*W128)))</f>
        <v/>
      </c>
      <c r="AD128" s="137" t="str">
        <f>IFERROR(IF(B:B="","",IF(R128="Beer","",IF(VALUE(Q128)=0,VLOOKUP(VLOOKUP(B:B,#REF!,16,0),Rates!A:E,2,0),VLOOKUP(VALUE(Q128),Rates!A$31:B$34,2,0)*W128))),0)</f>
        <v/>
      </c>
      <c r="AE128" s="121" t="str">
        <f t="shared" si="90"/>
        <v/>
      </c>
      <c r="AF128" s="138" t="str">
        <f t="shared" si="91"/>
        <v/>
      </c>
      <c r="AG128" s="122" t="str">
        <f t="shared" si="92"/>
        <v/>
      </c>
      <c r="AH128" s="123" t="str">
        <f t="shared" si="93"/>
        <v/>
      </c>
      <c r="AI128" s="139" t="str">
        <f>IF(AE:AE="","",IF(R128="Refreshment Beverage",AK128*(Rates!J$19/100),ROUND(SUM(AH128*(Rates!$J$8/100)),4)))</f>
        <v/>
      </c>
      <c r="AJ128" s="124" t="str">
        <f t="shared" si="94"/>
        <v/>
      </c>
      <c r="AK128" s="125" t="str">
        <f t="shared" si="95"/>
        <v/>
      </c>
      <c r="AL128" s="121" t="str">
        <f t="shared" si="96"/>
        <v/>
      </c>
      <c r="AM128" s="138" t="str">
        <f>IF(AS128="","",IF(R128="Refreshment Beverage",ROUND(AS128*Rates!K$19,4),ROUND(AO128*(VLOOKUP(VALUE(Q128),Rates!G$4:L$12,3,0)),4)))</f>
        <v/>
      </c>
      <c r="AN128" s="126" t="str">
        <f>IF(AS128="","",IF(R128="Refreshment Beverage",AS128*(Rates!J$19/100),MAX(AM128,AB128)))</f>
        <v/>
      </c>
      <c r="AO128" s="127" t="str">
        <f t="shared" si="97"/>
        <v/>
      </c>
      <c r="AP128" s="127" t="str">
        <f t="shared" si="98"/>
        <v/>
      </c>
      <c r="AQ128" s="140" t="str">
        <f>IF(AS128="","",IF(R128="Refreshment Beverage",ROUND(SUM(VLOOKUP(Q:Q,Rates!G$15:L$19,3,0)*(AS128-Y128-Z128-AA128)),4),ROUND(SUM(Rates!$K$8*AS128),4)))</f>
        <v/>
      </c>
      <c r="AR128" s="139" t="str">
        <f t="shared" si="99"/>
        <v/>
      </c>
      <c r="AS128" s="125" t="str">
        <f t="shared" si="100"/>
        <v/>
      </c>
      <c r="AT128" s="121" t="str">
        <f t="shared" si="101"/>
        <v/>
      </c>
      <c r="AU128" s="138" t="str">
        <f>IF(AX128="","",IF(R128="Refreshment Beverage",ROUND((BA128-Y128-Z128-AA128)*VLOOKUP(VALUE(Q128),Rates!G$15:L$19,3,0),4),ROUND(AW128*(VLOOKUP(VALUE(Q128),Rates!G:L,3,0)),4)))</f>
        <v/>
      </c>
      <c r="AV128" s="126" t="str">
        <f t="shared" si="102"/>
        <v/>
      </c>
      <c r="AW128" s="127" t="str">
        <f t="shared" si="103"/>
        <v/>
      </c>
      <c r="AX128" s="123" t="str">
        <f t="shared" si="104"/>
        <v/>
      </c>
      <c r="AY128" s="140" t="str">
        <f>IF(AX128="","",IF(R128="Refreshment Beverage",ROUND(SUM(AX128*Rates!K$19),4),ROUND(SUM(AX128*(Rates!J$8/100)),4)))</f>
        <v/>
      </c>
      <c r="AZ128" s="124" t="str">
        <f t="shared" si="105"/>
        <v/>
      </c>
      <c r="BA128" s="125" t="str">
        <f t="shared" si="106"/>
        <v/>
      </c>
      <c r="BB128" s="115"/>
      <c r="BC128" s="143"/>
      <c r="BD128" s="100"/>
      <c r="BE128" s="100"/>
      <c r="BF128" s="100"/>
      <c r="BG128" s="100"/>
    </row>
    <row r="129" spans="1:59" ht="12.75" customHeight="1" x14ac:dyDescent="0.2">
      <c r="A129" s="144"/>
      <c r="B129" s="141"/>
      <c r="C129" s="141"/>
      <c r="D129" s="142"/>
      <c r="E129" s="142"/>
      <c r="F129" s="142"/>
      <c r="G129" s="142"/>
      <c r="H129" s="142"/>
      <c r="I129" s="129"/>
      <c r="J129" s="130"/>
      <c r="K129" s="131" t="str">
        <f t="shared" si="77"/>
        <v/>
      </c>
      <c r="L129" s="132" t="str">
        <f t="shared" si="78"/>
        <v/>
      </c>
      <c r="M129" s="133" t="str">
        <f t="shared" si="79"/>
        <v/>
      </c>
      <c r="N129" s="134" t="str">
        <f>IFERROR(IF(B:B="","",IF(R129="Beer",SUM(LOOKUP(2,1/(Rates!$B$3:$B$5&lt;=W129)/(Rates!$C$3:$C$5&gt;=W129),Rates!$D$3:$D$5)*(X129/100)*W129),IF(R129="Refreshment Beverage",SUM(LOOKUP(2,1/(Rates!$B$7:$B$11&lt;=W129)/(Rates!$C$7:$C$11&gt;=W129),Rates!$D$7:$D$11)*(X129/100)*W129)))),"")</f>
        <v/>
      </c>
      <c r="O129" s="134" t="str">
        <f t="shared" si="80"/>
        <v/>
      </c>
      <c r="P129" s="116"/>
      <c r="Q129" s="117" t="str">
        <f t="shared" si="81"/>
        <v/>
      </c>
      <c r="R129" s="128" t="str">
        <f t="shared" si="82"/>
        <v/>
      </c>
      <c r="S129" s="135" t="str">
        <f>IF(B129="","",IF(R129="Refreshment Beverage",VLOOKUP(VALUE(Q129),Rates!G$15:L$19,2,0),VLOOKUP(VALUE(Q129),Rates!G$4:L$12,2,0)))</f>
        <v/>
      </c>
      <c r="T129" s="135" t="str">
        <f t="shared" si="83"/>
        <v/>
      </c>
      <c r="U129" s="118" t="str">
        <f t="shared" si="84"/>
        <v/>
      </c>
      <c r="V129" s="135" t="str">
        <f t="shared" si="85"/>
        <v/>
      </c>
      <c r="W129" s="135" t="str">
        <f t="shared" si="86"/>
        <v/>
      </c>
      <c r="X129" s="119" t="str">
        <f t="shared" si="87"/>
        <v/>
      </c>
      <c r="Y129" s="120" t="str">
        <f>IF(B:B="","",IF(R129="Refreshment Beverage",VLOOKUP(Q129,Rates!G$15:L$19,6,0)*W129,VLOOKUP(Q129,Rates!G$4:L$12,6,0)*W129))</f>
        <v/>
      </c>
      <c r="Z129" s="120" t="str">
        <f t="shared" si="88"/>
        <v/>
      </c>
      <c r="AA129" s="120" t="str">
        <f t="shared" si="89"/>
        <v/>
      </c>
      <c r="AB129" s="136" t="str">
        <f>IF(B:B="","",IF(R129="Refreshment Beverage","",IF(AND(R129="Beer",Q129=0),SUM(LOOKUP(2,1/(Rates!$B$15:$B$18&lt;=W129)/(Rates!$C$15:$C$18&gt;=W129),Rates!$D$15:$D$18)*W129),VLOOKUP(VALUE(Q:Q),Rates!A:B,2,0)*W129)))</f>
        <v/>
      </c>
      <c r="AC129" s="136" t="str">
        <f>IF(B:B="","",IF(R129="Refreshment Beverage","",IF(AND(R129="Beer",Q129=0),SUM(LOOKUP(2,1/(Rates!$B$15:$B$18&lt;=W129)/(Rates!$C$15:$C$18&gt;=W129),Rates!$E$15:$E$18)*W129),VLOOKUP(VALUE(Q:Q),Rates!A:C,3,0)*W129)))</f>
        <v/>
      </c>
      <c r="AD129" s="137" t="str">
        <f>IFERROR(IF(B:B="","",IF(R129="Beer","",IF(VALUE(Q129)=0,VLOOKUP(VLOOKUP(B:B,#REF!,16,0),Rates!A:E,2,0),VLOOKUP(VALUE(Q129),Rates!A$31:B$34,2,0)*W129))),0)</f>
        <v/>
      </c>
      <c r="AE129" s="121" t="str">
        <f t="shared" si="90"/>
        <v/>
      </c>
      <c r="AF129" s="138" t="str">
        <f t="shared" si="91"/>
        <v/>
      </c>
      <c r="AG129" s="122" t="str">
        <f t="shared" si="92"/>
        <v/>
      </c>
      <c r="AH129" s="123" t="str">
        <f t="shared" si="93"/>
        <v/>
      </c>
      <c r="AI129" s="139" t="str">
        <f>IF(AE:AE="","",IF(R129="Refreshment Beverage",AK129*(Rates!J$19/100),ROUND(SUM(AH129*(Rates!$J$8/100)),4)))</f>
        <v/>
      </c>
      <c r="AJ129" s="124" t="str">
        <f t="shared" si="94"/>
        <v/>
      </c>
      <c r="AK129" s="125" t="str">
        <f t="shared" si="95"/>
        <v/>
      </c>
      <c r="AL129" s="121" t="str">
        <f t="shared" si="96"/>
        <v/>
      </c>
      <c r="AM129" s="138" t="str">
        <f>IF(AS129="","",IF(R129="Refreshment Beverage",ROUND(AS129*Rates!K$19,4),ROUND(AO129*(VLOOKUP(VALUE(Q129),Rates!G$4:L$12,3,0)),4)))</f>
        <v/>
      </c>
      <c r="AN129" s="126" t="str">
        <f>IF(AS129="","",IF(R129="Refreshment Beverage",AS129*(Rates!J$19/100),MAX(AM129,AB129)))</f>
        <v/>
      </c>
      <c r="AO129" s="127" t="str">
        <f t="shared" si="97"/>
        <v/>
      </c>
      <c r="AP129" s="127" t="str">
        <f t="shared" si="98"/>
        <v/>
      </c>
      <c r="AQ129" s="140" t="str">
        <f>IF(AS129="","",IF(R129="Refreshment Beverage",ROUND(SUM(VLOOKUP(Q:Q,Rates!G$15:L$19,3,0)*(AS129-Y129-Z129-AA129)),4),ROUND(SUM(Rates!$K$8*AS129),4)))</f>
        <v/>
      </c>
      <c r="AR129" s="139" t="str">
        <f t="shared" si="99"/>
        <v/>
      </c>
      <c r="AS129" s="125" t="str">
        <f t="shared" si="100"/>
        <v/>
      </c>
      <c r="AT129" s="121" t="str">
        <f t="shared" si="101"/>
        <v/>
      </c>
      <c r="AU129" s="138" t="str">
        <f>IF(AX129="","",IF(R129="Refreshment Beverage",ROUND((BA129-Y129-Z129-AA129)*VLOOKUP(VALUE(Q129),Rates!G$15:L$19,3,0),4),ROUND(AW129*(VLOOKUP(VALUE(Q129),Rates!G:L,3,0)),4)))</f>
        <v/>
      </c>
      <c r="AV129" s="126" t="str">
        <f t="shared" si="102"/>
        <v/>
      </c>
      <c r="AW129" s="127" t="str">
        <f t="shared" si="103"/>
        <v/>
      </c>
      <c r="AX129" s="123" t="str">
        <f t="shared" si="104"/>
        <v/>
      </c>
      <c r="AY129" s="140" t="str">
        <f>IF(AX129="","",IF(R129="Refreshment Beverage",ROUND(SUM(AX129*Rates!K$19),4),ROUND(SUM(AX129*(Rates!J$8/100)),4)))</f>
        <v/>
      </c>
      <c r="AZ129" s="124" t="str">
        <f t="shared" si="105"/>
        <v/>
      </c>
      <c r="BA129" s="125" t="str">
        <f t="shared" si="106"/>
        <v/>
      </c>
      <c r="BB129" s="115"/>
      <c r="BC129" s="143"/>
      <c r="BD129" s="100"/>
      <c r="BE129" s="100"/>
      <c r="BF129" s="100"/>
      <c r="BG129" s="100"/>
    </row>
    <row r="130" spans="1:59" ht="12.75" customHeight="1" x14ac:dyDescent="0.2">
      <c r="A130" s="144"/>
      <c r="B130" s="141"/>
      <c r="C130" s="141"/>
      <c r="D130" s="142"/>
      <c r="E130" s="142"/>
      <c r="F130" s="142"/>
      <c r="G130" s="142"/>
      <c r="H130" s="142"/>
      <c r="I130" s="129"/>
      <c r="J130" s="130"/>
      <c r="K130" s="131" t="str">
        <f t="shared" si="77"/>
        <v/>
      </c>
      <c r="L130" s="132" t="str">
        <f t="shared" si="78"/>
        <v/>
      </c>
      <c r="M130" s="133" t="str">
        <f t="shared" si="79"/>
        <v/>
      </c>
      <c r="N130" s="134" t="str">
        <f>IFERROR(IF(B:B="","",IF(R130="Beer",SUM(LOOKUP(2,1/(Rates!$B$3:$B$5&lt;=W130)/(Rates!$C$3:$C$5&gt;=W130),Rates!$D$3:$D$5)*(X130/100)*W130),IF(R130="Refreshment Beverage",SUM(LOOKUP(2,1/(Rates!$B$7:$B$11&lt;=W130)/(Rates!$C$7:$C$11&gt;=W130),Rates!$D$7:$D$11)*(X130/100)*W130)))),"")</f>
        <v/>
      </c>
      <c r="O130" s="134" t="str">
        <f t="shared" si="80"/>
        <v/>
      </c>
      <c r="P130" s="116"/>
      <c r="Q130" s="117" t="str">
        <f t="shared" si="81"/>
        <v/>
      </c>
      <c r="R130" s="128" t="str">
        <f t="shared" si="82"/>
        <v/>
      </c>
      <c r="S130" s="135" t="str">
        <f>IF(B130="","",IF(R130="Refreshment Beverage",VLOOKUP(VALUE(Q130),Rates!G$15:L$19,2,0),VLOOKUP(VALUE(Q130),Rates!G$4:L$12,2,0)))</f>
        <v/>
      </c>
      <c r="T130" s="135" t="str">
        <f t="shared" si="83"/>
        <v/>
      </c>
      <c r="U130" s="118" t="str">
        <f t="shared" si="84"/>
        <v/>
      </c>
      <c r="V130" s="135" t="str">
        <f t="shared" si="85"/>
        <v/>
      </c>
      <c r="W130" s="135" t="str">
        <f t="shared" si="86"/>
        <v/>
      </c>
      <c r="X130" s="119" t="str">
        <f t="shared" si="87"/>
        <v/>
      </c>
      <c r="Y130" s="120" t="str">
        <f>IF(B:B="","",IF(R130="Refreshment Beverage",VLOOKUP(Q130,Rates!G$15:L$19,6,0)*W130,VLOOKUP(Q130,Rates!G$4:L$12,6,0)*W130))</f>
        <v/>
      </c>
      <c r="Z130" s="120" t="str">
        <f t="shared" si="88"/>
        <v/>
      </c>
      <c r="AA130" s="120" t="str">
        <f t="shared" si="89"/>
        <v/>
      </c>
      <c r="AB130" s="136" t="str">
        <f>IF(B:B="","",IF(R130="Refreshment Beverage","",IF(AND(R130="Beer",Q130=0),SUM(LOOKUP(2,1/(Rates!$B$15:$B$18&lt;=W130)/(Rates!$C$15:$C$18&gt;=W130),Rates!$D$15:$D$18)*W130),VLOOKUP(VALUE(Q:Q),Rates!A:B,2,0)*W130)))</f>
        <v/>
      </c>
      <c r="AC130" s="136" t="str">
        <f>IF(B:B="","",IF(R130="Refreshment Beverage","",IF(AND(R130="Beer",Q130=0),SUM(LOOKUP(2,1/(Rates!$B$15:$B$18&lt;=W130)/(Rates!$C$15:$C$18&gt;=W130),Rates!$E$15:$E$18)*W130),VLOOKUP(VALUE(Q:Q),Rates!A:C,3,0)*W130)))</f>
        <v/>
      </c>
      <c r="AD130" s="137" t="str">
        <f>IFERROR(IF(B:B="","",IF(R130="Beer","",IF(VALUE(Q130)=0,VLOOKUP(VLOOKUP(B:B,#REF!,16,0),Rates!A:E,2,0),VLOOKUP(VALUE(Q130),Rates!A$31:B$34,2,0)*W130))),0)</f>
        <v/>
      </c>
      <c r="AE130" s="121" t="str">
        <f t="shared" si="90"/>
        <v/>
      </c>
      <c r="AF130" s="138" t="str">
        <f t="shared" si="91"/>
        <v/>
      </c>
      <c r="AG130" s="122" t="str">
        <f t="shared" si="92"/>
        <v/>
      </c>
      <c r="AH130" s="123" t="str">
        <f t="shared" si="93"/>
        <v/>
      </c>
      <c r="AI130" s="139" t="str">
        <f>IF(AE:AE="","",IF(R130="Refreshment Beverage",AK130*(Rates!J$19/100),ROUND(SUM(AH130*(Rates!$J$8/100)),4)))</f>
        <v/>
      </c>
      <c r="AJ130" s="124" t="str">
        <f t="shared" si="94"/>
        <v/>
      </c>
      <c r="AK130" s="125" t="str">
        <f t="shared" si="95"/>
        <v/>
      </c>
      <c r="AL130" s="121" t="str">
        <f t="shared" si="96"/>
        <v/>
      </c>
      <c r="AM130" s="138" t="str">
        <f>IF(AS130="","",IF(R130="Refreshment Beverage",ROUND(AS130*Rates!K$19,4),ROUND(AO130*(VLOOKUP(VALUE(Q130),Rates!G$4:L$12,3,0)),4)))</f>
        <v/>
      </c>
      <c r="AN130" s="126" t="str">
        <f>IF(AS130="","",IF(R130="Refreshment Beverage",AS130*(Rates!J$19/100),MAX(AM130,AB130)))</f>
        <v/>
      </c>
      <c r="AO130" s="127" t="str">
        <f t="shared" si="97"/>
        <v/>
      </c>
      <c r="AP130" s="127" t="str">
        <f t="shared" si="98"/>
        <v/>
      </c>
      <c r="AQ130" s="140" t="str">
        <f>IF(AS130="","",IF(R130="Refreshment Beverage",ROUND(SUM(VLOOKUP(Q:Q,Rates!G$15:L$19,3,0)*(AS130-Y130-Z130-AA130)),4),ROUND(SUM(Rates!$K$8*AS130),4)))</f>
        <v/>
      </c>
      <c r="AR130" s="139" t="str">
        <f t="shared" si="99"/>
        <v/>
      </c>
      <c r="AS130" s="125" t="str">
        <f t="shared" si="100"/>
        <v/>
      </c>
      <c r="AT130" s="121" t="str">
        <f t="shared" si="101"/>
        <v/>
      </c>
      <c r="AU130" s="138" t="str">
        <f>IF(AX130="","",IF(R130="Refreshment Beverage",ROUND((BA130-Y130-Z130-AA130)*VLOOKUP(VALUE(Q130),Rates!G$15:L$19,3,0),4),ROUND(AW130*(VLOOKUP(VALUE(Q130),Rates!G:L,3,0)),4)))</f>
        <v/>
      </c>
      <c r="AV130" s="126" t="str">
        <f t="shared" si="102"/>
        <v/>
      </c>
      <c r="AW130" s="127" t="str">
        <f t="shared" si="103"/>
        <v/>
      </c>
      <c r="AX130" s="123" t="str">
        <f t="shared" si="104"/>
        <v/>
      </c>
      <c r="AY130" s="140" t="str">
        <f>IF(AX130="","",IF(R130="Refreshment Beverage",ROUND(SUM(AX130*Rates!K$19),4),ROUND(SUM(AX130*(Rates!J$8/100)),4)))</f>
        <v/>
      </c>
      <c r="AZ130" s="124" t="str">
        <f t="shared" si="105"/>
        <v/>
      </c>
      <c r="BA130" s="125" t="str">
        <f t="shared" si="106"/>
        <v/>
      </c>
      <c r="BB130" s="115"/>
      <c r="BC130" s="143"/>
      <c r="BD130" s="100"/>
      <c r="BE130" s="100"/>
      <c r="BF130" s="100"/>
      <c r="BG130" s="100"/>
    </row>
    <row r="131" spans="1:59" ht="12.75" customHeight="1" x14ac:dyDescent="0.2">
      <c r="A131" s="144"/>
      <c r="B131" s="141"/>
      <c r="C131" s="141"/>
      <c r="D131" s="142"/>
      <c r="E131" s="142"/>
      <c r="F131" s="142"/>
      <c r="G131" s="142"/>
      <c r="H131" s="142"/>
      <c r="I131" s="129"/>
      <c r="J131" s="130"/>
      <c r="K131" s="131" t="str">
        <f t="shared" si="77"/>
        <v/>
      </c>
      <c r="L131" s="132" t="str">
        <f t="shared" si="78"/>
        <v/>
      </c>
      <c r="M131" s="133" t="str">
        <f t="shared" si="79"/>
        <v/>
      </c>
      <c r="N131" s="134" t="str">
        <f>IFERROR(IF(B:B="","",IF(R131="Beer",SUM(LOOKUP(2,1/(Rates!$B$3:$B$5&lt;=W131)/(Rates!$C$3:$C$5&gt;=W131),Rates!$D$3:$D$5)*(X131/100)*W131),IF(R131="Refreshment Beverage",SUM(LOOKUP(2,1/(Rates!$B$7:$B$11&lt;=W131)/(Rates!$C$7:$C$11&gt;=W131),Rates!$D$7:$D$11)*(X131/100)*W131)))),"")</f>
        <v/>
      </c>
      <c r="O131" s="134" t="str">
        <f t="shared" si="80"/>
        <v/>
      </c>
      <c r="P131" s="116"/>
      <c r="Q131" s="117" t="str">
        <f t="shared" si="81"/>
        <v/>
      </c>
      <c r="R131" s="128" t="str">
        <f t="shared" si="82"/>
        <v/>
      </c>
      <c r="S131" s="135" t="str">
        <f>IF(B131="","",IF(R131="Refreshment Beverage",VLOOKUP(VALUE(Q131),Rates!G$15:L$19,2,0),VLOOKUP(VALUE(Q131),Rates!G$4:L$12,2,0)))</f>
        <v/>
      </c>
      <c r="T131" s="135" t="str">
        <f t="shared" si="83"/>
        <v/>
      </c>
      <c r="U131" s="118" t="str">
        <f t="shared" si="84"/>
        <v/>
      </c>
      <c r="V131" s="135" t="str">
        <f t="shared" si="85"/>
        <v/>
      </c>
      <c r="W131" s="135" t="str">
        <f t="shared" si="86"/>
        <v/>
      </c>
      <c r="X131" s="119" t="str">
        <f t="shared" si="87"/>
        <v/>
      </c>
      <c r="Y131" s="120" t="str">
        <f>IF(B:B="","",IF(R131="Refreshment Beverage",VLOOKUP(Q131,Rates!G$15:L$19,6,0)*W131,VLOOKUP(Q131,Rates!G$4:L$12,6,0)*W131))</f>
        <v/>
      </c>
      <c r="Z131" s="120" t="str">
        <f t="shared" si="88"/>
        <v/>
      </c>
      <c r="AA131" s="120" t="str">
        <f t="shared" si="89"/>
        <v/>
      </c>
      <c r="AB131" s="136" t="str">
        <f>IF(B:B="","",IF(R131="Refreshment Beverage","",IF(AND(R131="Beer",Q131=0),SUM(LOOKUP(2,1/(Rates!$B$15:$B$18&lt;=W131)/(Rates!$C$15:$C$18&gt;=W131),Rates!$D$15:$D$18)*W131),VLOOKUP(VALUE(Q:Q),Rates!A:B,2,0)*W131)))</f>
        <v/>
      </c>
      <c r="AC131" s="136" t="str">
        <f>IF(B:B="","",IF(R131="Refreshment Beverage","",IF(AND(R131="Beer",Q131=0),SUM(LOOKUP(2,1/(Rates!$B$15:$B$18&lt;=W131)/(Rates!$C$15:$C$18&gt;=W131),Rates!$E$15:$E$18)*W131),VLOOKUP(VALUE(Q:Q),Rates!A:C,3,0)*W131)))</f>
        <v/>
      </c>
      <c r="AD131" s="137" t="str">
        <f>IFERROR(IF(B:B="","",IF(R131="Beer","",IF(VALUE(Q131)=0,VLOOKUP(VLOOKUP(B:B,#REF!,16,0),Rates!A:E,2,0),VLOOKUP(VALUE(Q131),Rates!A$31:B$34,2,0)*W131))),0)</f>
        <v/>
      </c>
      <c r="AE131" s="121" t="str">
        <f t="shared" si="90"/>
        <v/>
      </c>
      <c r="AF131" s="138" t="str">
        <f t="shared" si="91"/>
        <v/>
      </c>
      <c r="AG131" s="122" t="str">
        <f t="shared" si="92"/>
        <v/>
      </c>
      <c r="AH131" s="123" t="str">
        <f t="shared" si="93"/>
        <v/>
      </c>
      <c r="AI131" s="139" t="str">
        <f>IF(AE:AE="","",IF(R131="Refreshment Beverage",AK131*(Rates!J$19/100),ROUND(SUM(AH131*(Rates!$J$8/100)),4)))</f>
        <v/>
      </c>
      <c r="AJ131" s="124" t="str">
        <f t="shared" si="94"/>
        <v/>
      </c>
      <c r="AK131" s="125" t="str">
        <f t="shared" si="95"/>
        <v/>
      </c>
      <c r="AL131" s="121" t="str">
        <f t="shared" si="96"/>
        <v/>
      </c>
      <c r="AM131" s="138" t="str">
        <f>IF(AS131="","",IF(R131="Refreshment Beverage",ROUND(AS131*Rates!K$19,4),ROUND(AO131*(VLOOKUP(VALUE(Q131),Rates!G$4:L$12,3,0)),4)))</f>
        <v/>
      </c>
      <c r="AN131" s="126" t="str">
        <f>IF(AS131="","",IF(R131="Refreshment Beverage",AS131*(Rates!J$19/100),MAX(AM131,AB131)))</f>
        <v/>
      </c>
      <c r="AO131" s="127" t="str">
        <f t="shared" si="97"/>
        <v/>
      </c>
      <c r="AP131" s="127" t="str">
        <f t="shared" si="98"/>
        <v/>
      </c>
      <c r="AQ131" s="140" t="str">
        <f>IF(AS131="","",IF(R131="Refreshment Beverage",ROUND(SUM(VLOOKUP(Q:Q,Rates!G$15:L$19,3,0)*(AS131-Y131-Z131-AA131)),4),ROUND(SUM(Rates!$K$8*AS131),4)))</f>
        <v/>
      </c>
      <c r="AR131" s="139" t="str">
        <f t="shared" si="99"/>
        <v/>
      </c>
      <c r="AS131" s="125" t="str">
        <f t="shared" si="100"/>
        <v/>
      </c>
      <c r="AT131" s="121" t="str">
        <f t="shared" si="101"/>
        <v/>
      </c>
      <c r="AU131" s="138" t="str">
        <f>IF(AX131="","",IF(R131="Refreshment Beverage",ROUND((BA131-Y131-Z131-AA131)*VLOOKUP(VALUE(Q131),Rates!G$15:L$19,3,0),4),ROUND(AW131*(VLOOKUP(VALUE(Q131),Rates!G:L,3,0)),4)))</f>
        <v/>
      </c>
      <c r="AV131" s="126" t="str">
        <f t="shared" si="102"/>
        <v/>
      </c>
      <c r="AW131" s="127" t="str">
        <f t="shared" si="103"/>
        <v/>
      </c>
      <c r="AX131" s="123" t="str">
        <f t="shared" si="104"/>
        <v/>
      </c>
      <c r="AY131" s="140" t="str">
        <f>IF(AX131="","",IF(R131="Refreshment Beverage",ROUND(SUM(AX131*Rates!K$19),4),ROUND(SUM(AX131*(Rates!J$8/100)),4)))</f>
        <v/>
      </c>
      <c r="AZ131" s="124" t="str">
        <f t="shared" si="105"/>
        <v/>
      </c>
      <c r="BA131" s="125" t="str">
        <f t="shared" si="106"/>
        <v/>
      </c>
      <c r="BB131" s="115"/>
      <c r="BC131" s="143"/>
      <c r="BD131" s="100"/>
      <c r="BE131" s="100"/>
      <c r="BF131" s="100"/>
      <c r="BG131" s="100"/>
    </row>
    <row r="132" spans="1:59" ht="12.75" customHeight="1" x14ac:dyDescent="0.2">
      <c r="A132" s="144"/>
      <c r="B132" s="141"/>
      <c r="C132" s="141"/>
      <c r="D132" s="142"/>
      <c r="E132" s="142"/>
      <c r="F132" s="142"/>
      <c r="G132" s="142"/>
      <c r="H132" s="142"/>
      <c r="I132" s="129"/>
      <c r="J132" s="130"/>
      <c r="K132" s="131" t="str">
        <f t="shared" si="77"/>
        <v/>
      </c>
      <c r="L132" s="132" t="str">
        <f t="shared" si="78"/>
        <v/>
      </c>
      <c r="M132" s="133" t="str">
        <f t="shared" si="79"/>
        <v/>
      </c>
      <c r="N132" s="134" t="str">
        <f>IFERROR(IF(B:B="","",IF(R132="Beer",SUM(LOOKUP(2,1/(Rates!$B$3:$B$5&lt;=W132)/(Rates!$C$3:$C$5&gt;=W132),Rates!$D$3:$D$5)*(X132/100)*W132),IF(R132="Refreshment Beverage",SUM(LOOKUP(2,1/(Rates!$B$7:$B$11&lt;=W132)/(Rates!$C$7:$C$11&gt;=W132),Rates!$D$7:$D$11)*(X132/100)*W132)))),"")</f>
        <v/>
      </c>
      <c r="O132" s="134" t="str">
        <f t="shared" si="80"/>
        <v/>
      </c>
      <c r="P132" s="116"/>
      <c r="Q132" s="117" t="str">
        <f t="shared" si="81"/>
        <v/>
      </c>
      <c r="R132" s="128" t="str">
        <f t="shared" si="82"/>
        <v/>
      </c>
      <c r="S132" s="135" t="str">
        <f>IF(B132="","",IF(R132="Refreshment Beverage",VLOOKUP(VALUE(Q132),Rates!G$15:L$19,2,0),VLOOKUP(VALUE(Q132),Rates!G$4:L$12,2,0)))</f>
        <v/>
      </c>
      <c r="T132" s="135" t="str">
        <f t="shared" si="83"/>
        <v/>
      </c>
      <c r="U132" s="118" t="str">
        <f t="shared" si="84"/>
        <v/>
      </c>
      <c r="V132" s="135" t="str">
        <f t="shared" si="85"/>
        <v/>
      </c>
      <c r="W132" s="135" t="str">
        <f t="shared" si="86"/>
        <v/>
      </c>
      <c r="X132" s="119" t="str">
        <f t="shared" si="87"/>
        <v/>
      </c>
      <c r="Y132" s="120" t="str">
        <f>IF(B:B="","",IF(R132="Refreshment Beverage",VLOOKUP(Q132,Rates!G$15:L$19,6,0)*W132,VLOOKUP(Q132,Rates!G$4:L$12,6,0)*W132))</f>
        <v/>
      </c>
      <c r="Z132" s="120" t="str">
        <f t="shared" si="88"/>
        <v/>
      </c>
      <c r="AA132" s="120" t="str">
        <f t="shared" si="89"/>
        <v/>
      </c>
      <c r="AB132" s="136" t="str">
        <f>IF(B:B="","",IF(R132="Refreshment Beverage","",IF(AND(R132="Beer",Q132=0),SUM(LOOKUP(2,1/(Rates!$B$15:$B$18&lt;=W132)/(Rates!$C$15:$C$18&gt;=W132),Rates!$D$15:$D$18)*W132),VLOOKUP(VALUE(Q:Q),Rates!A:B,2,0)*W132)))</f>
        <v/>
      </c>
      <c r="AC132" s="136" t="str">
        <f>IF(B:B="","",IF(R132="Refreshment Beverage","",IF(AND(R132="Beer",Q132=0),SUM(LOOKUP(2,1/(Rates!$B$15:$B$18&lt;=W132)/(Rates!$C$15:$C$18&gt;=W132),Rates!$E$15:$E$18)*W132),VLOOKUP(VALUE(Q:Q),Rates!A:C,3,0)*W132)))</f>
        <v/>
      </c>
      <c r="AD132" s="137" t="str">
        <f>IFERROR(IF(B:B="","",IF(R132="Beer","",IF(VALUE(Q132)=0,VLOOKUP(VLOOKUP(B:B,#REF!,16,0),Rates!A:E,2,0),VLOOKUP(VALUE(Q132),Rates!A$31:B$34,2,0)*W132))),0)</f>
        <v/>
      </c>
      <c r="AE132" s="121" t="str">
        <f t="shared" si="90"/>
        <v/>
      </c>
      <c r="AF132" s="138" t="str">
        <f t="shared" si="91"/>
        <v/>
      </c>
      <c r="AG132" s="122" t="str">
        <f t="shared" si="92"/>
        <v/>
      </c>
      <c r="AH132" s="123" t="str">
        <f t="shared" si="93"/>
        <v/>
      </c>
      <c r="AI132" s="139" t="str">
        <f>IF(AE:AE="","",IF(R132="Refreshment Beverage",AK132*(Rates!J$19/100),ROUND(SUM(AH132*(Rates!$J$8/100)),4)))</f>
        <v/>
      </c>
      <c r="AJ132" s="124" t="str">
        <f t="shared" si="94"/>
        <v/>
      </c>
      <c r="AK132" s="125" t="str">
        <f t="shared" si="95"/>
        <v/>
      </c>
      <c r="AL132" s="121" t="str">
        <f t="shared" si="96"/>
        <v/>
      </c>
      <c r="AM132" s="138" t="str">
        <f>IF(AS132="","",IF(R132="Refreshment Beverage",ROUND(AS132*Rates!K$19,4),ROUND(AO132*(VLOOKUP(VALUE(Q132),Rates!G$4:L$12,3,0)),4)))</f>
        <v/>
      </c>
      <c r="AN132" s="126" t="str">
        <f>IF(AS132="","",IF(R132="Refreshment Beverage",AS132*(Rates!J$19/100),MAX(AM132,AB132)))</f>
        <v/>
      </c>
      <c r="AO132" s="127" t="str">
        <f t="shared" si="97"/>
        <v/>
      </c>
      <c r="AP132" s="127" t="str">
        <f t="shared" si="98"/>
        <v/>
      </c>
      <c r="AQ132" s="140" t="str">
        <f>IF(AS132="","",IF(R132="Refreshment Beverage",ROUND(SUM(VLOOKUP(Q:Q,Rates!G$15:L$19,3,0)*(AS132-Y132-Z132-AA132)),4),ROUND(SUM(Rates!$K$8*AS132),4)))</f>
        <v/>
      </c>
      <c r="AR132" s="139" t="str">
        <f t="shared" si="99"/>
        <v/>
      </c>
      <c r="AS132" s="125" t="str">
        <f t="shared" si="100"/>
        <v/>
      </c>
      <c r="AT132" s="121" t="str">
        <f t="shared" si="101"/>
        <v/>
      </c>
      <c r="AU132" s="138" t="str">
        <f>IF(AX132="","",IF(R132="Refreshment Beverage",ROUND((BA132-Y132-Z132-AA132)*VLOOKUP(VALUE(Q132),Rates!G$15:L$19,3,0),4),ROUND(AW132*(VLOOKUP(VALUE(Q132),Rates!G:L,3,0)),4)))</f>
        <v/>
      </c>
      <c r="AV132" s="126" t="str">
        <f t="shared" si="102"/>
        <v/>
      </c>
      <c r="AW132" s="127" t="str">
        <f t="shared" si="103"/>
        <v/>
      </c>
      <c r="AX132" s="123" t="str">
        <f t="shared" si="104"/>
        <v/>
      </c>
      <c r="AY132" s="140" t="str">
        <f>IF(AX132="","",IF(R132="Refreshment Beverage",ROUND(SUM(AX132*Rates!K$19),4),ROUND(SUM(AX132*(Rates!J$8/100)),4)))</f>
        <v/>
      </c>
      <c r="AZ132" s="124" t="str">
        <f t="shared" si="105"/>
        <v/>
      </c>
      <c r="BA132" s="125" t="str">
        <f t="shared" si="106"/>
        <v/>
      </c>
      <c r="BB132" s="115"/>
      <c r="BC132" s="143"/>
      <c r="BD132" s="100"/>
      <c r="BE132" s="100"/>
      <c r="BF132" s="100"/>
      <c r="BG132" s="100"/>
    </row>
    <row r="133" spans="1:59" ht="12.75" customHeight="1" x14ac:dyDescent="0.2">
      <c r="A133" s="144"/>
      <c r="B133" s="141"/>
      <c r="C133" s="141"/>
      <c r="D133" s="142"/>
      <c r="E133" s="142"/>
      <c r="F133" s="142"/>
      <c r="G133" s="142"/>
      <c r="H133" s="142"/>
      <c r="I133" s="129"/>
      <c r="J133" s="130"/>
      <c r="K133" s="131" t="str">
        <f t="shared" si="77"/>
        <v/>
      </c>
      <c r="L133" s="132" t="str">
        <f t="shared" si="78"/>
        <v/>
      </c>
      <c r="M133" s="133" t="str">
        <f t="shared" si="79"/>
        <v/>
      </c>
      <c r="N133" s="134" t="str">
        <f>IFERROR(IF(B:B="","",IF(R133="Beer",SUM(LOOKUP(2,1/(Rates!$B$3:$B$5&lt;=W133)/(Rates!$C$3:$C$5&gt;=W133),Rates!$D$3:$D$5)*(X133/100)*W133),IF(R133="Refreshment Beverage",SUM(LOOKUP(2,1/(Rates!$B$7:$B$11&lt;=W133)/(Rates!$C$7:$C$11&gt;=W133),Rates!$D$7:$D$11)*(X133/100)*W133)))),"")</f>
        <v/>
      </c>
      <c r="O133" s="134" t="str">
        <f t="shared" si="80"/>
        <v/>
      </c>
      <c r="P133" s="116"/>
      <c r="Q133" s="117" t="str">
        <f t="shared" si="81"/>
        <v/>
      </c>
      <c r="R133" s="128" t="str">
        <f t="shared" si="82"/>
        <v/>
      </c>
      <c r="S133" s="135" t="str">
        <f>IF(B133="","",IF(R133="Refreshment Beverage",VLOOKUP(VALUE(Q133),Rates!G$15:L$19,2,0),VLOOKUP(VALUE(Q133),Rates!G$4:L$12,2,0)))</f>
        <v/>
      </c>
      <c r="T133" s="135" t="str">
        <f t="shared" si="83"/>
        <v/>
      </c>
      <c r="U133" s="118" t="str">
        <f t="shared" si="84"/>
        <v/>
      </c>
      <c r="V133" s="135" t="str">
        <f t="shared" si="85"/>
        <v/>
      </c>
      <c r="W133" s="135" t="str">
        <f t="shared" si="86"/>
        <v/>
      </c>
      <c r="X133" s="119" t="str">
        <f t="shared" si="87"/>
        <v/>
      </c>
      <c r="Y133" s="120" t="str">
        <f>IF(B:B="","",IF(R133="Refreshment Beverage",VLOOKUP(Q133,Rates!G$15:L$19,6,0)*W133,VLOOKUP(Q133,Rates!G$4:L$12,6,0)*W133))</f>
        <v/>
      </c>
      <c r="Z133" s="120" t="str">
        <f t="shared" si="88"/>
        <v/>
      </c>
      <c r="AA133" s="120" t="str">
        <f t="shared" si="89"/>
        <v/>
      </c>
      <c r="AB133" s="136" t="str">
        <f>IF(B:B="","",IF(R133="Refreshment Beverage","",IF(AND(R133="Beer",Q133=0),SUM(LOOKUP(2,1/(Rates!$B$15:$B$18&lt;=W133)/(Rates!$C$15:$C$18&gt;=W133),Rates!$D$15:$D$18)*W133),VLOOKUP(VALUE(Q:Q),Rates!A:B,2,0)*W133)))</f>
        <v/>
      </c>
      <c r="AC133" s="136" t="str">
        <f>IF(B:B="","",IF(R133="Refreshment Beverage","",IF(AND(R133="Beer",Q133=0),SUM(LOOKUP(2,1/(Rates!$B$15:$B$18&lt;=W133)/(Rates!$C$15:$C$18&gt;=W133),Rates!$E$15:$E$18)*W133),VLOOKUP(VALUE(Q:Q),Rates!A:C,3,0)*W133)))</f>
        <v/>
      </c>
      <c r="AD133" s="137" t="str">
        <f>IFERROR(IF(B:B="","",IF(R133="Beer","",IF(VALUE(Q133)=0,VLOOKUP(VLOOKUP(B:B,#REF!,16,0),Rates!A:E,2,0),VLOOKUP(VALUE(Q133),Rates!A$31:B$34,2,0)*W133))),0)</f>
        <v/>
      </c>
      <c r="AE133" s="121" t="str">
        <f t="shared" si="90"/>
        <v/>
      </c>
      <c r="AF133" s="138" t="str">
        <f t="shared" si="91"/>
        <v/>
      </c>
      <c r="AG133" s="122" t="str">
        <f t="shared" si="92"/>
        <v/>
      </c>
      <c r="AH133" s="123" t="str">
        <f t="shared" si="93"/>
        <v/>
      </c>
      <c r="AI133" s="139" t="str">
        <f>IF(AE:AE="","",IF(R133="Refreshment Beverage",AK133*(Rates!J$19/100),ROUND(SUM(AH133*(Rates!$J$8/100)),4)))</f>
        <v/>
      </c>
      <c r="AJ133" s="124" t="str">
        <f t="shared" si="94"/>
        <v/>
      </c>
      <c r="AK133" s="125" t="str">
        <f t="shared" si="95"/>
        <v/>
      </c>
      <c r="AL133" s="121" t="str">
        <f t="shared" si="96"/>
        <v/>
      </c>
      <c r="AM133" s="138" t="str">
        <f>IF(AS133="","",IF(R133="Refreshment Beverage",ROUND(AS133*Rates!K$19,4),ROUND(AO133*(VLOOKUP(VALUE(Q133),Rates!G$4:L$12,3,0)),4)))</f>
        <v/>
      </c>
      <c r="AN133" s="126" t="str">
        <f>IF(AS133="","",IF(R133="Refreshment Beverage",AS133*(Rates!J$19/100),MAX(AM133,AB133)))</f>
        <v/>
      </c>
      <c r="AO133" s="127" t="str">
        <f t="shared" si="97"/>
        <v/>
      </c>
      <c r="AP133" s="127" t="str">
        <f t="shared" si="98"/>
        <v/>
      </c>
      <c r="AQ133" s="140" t="str">
        <f>IF(AS133="","",IF(R133="Refreshment Beverage",ROUND(SUM(VLOOKUP(Q:Q,Rates!G$15:L$19,3,0)*(AS133-Y133-Z133-AA133)),4),ROUND(SUM(Rates!$K$8*AS133),4)))</f>
        <v/>
      </c>
      <c r="AR133" s="139" t="str">
        <f t="shared" si="99"/>
        <v/>
      </c>
      <c r="AS133" s="125" t="str">
        <f t="shared" si="100"/>
        <v/>
      </c>
      <c r="AT133" s="121" t="str">
        <f t="shared" si="101"/>
        <v/>
      </c>
      <c r="AU133" s="138" t="str">
        <f>IF(AX133="","",IF(R133="Refreshment Beverage",ROUND((BA133-Y133-Z133-AA133)*VLOOKUP(VALUE(Q133),Rates!G$15:L$19,3,0),4),ROUND(AW133*(VLOOKUP(VALUE(Q133),Rates!G:L,3,0)),4)))</f>
        <v/>
      </c>
      <c r="AV133" s="126" t="str">
        <f t="shared" si="102"/>
        <v/>
      </c>
      <c r="AW133" s="127" t="str">
        <f t="shared" si="103"/>
        <v/>
      </c>
      <c r="AX133" s="123" t="str">
        <f t="shared" si="104"/>
        <v/>
      </c>
      <c r="AY133" s="140" t="str">
        <f>IF(AX133="","",IF(R133="Refreshment Beverage",ROUND(SUM(AX133*Rates!K$19),4),ROUND(SUM(AX133*(Rates!J$8/100)),4)))</f>
        <v/>
      </c>
      <c r="AZ133" s="124" t="str">
        <f t="shared" si="105"/>
        <v/>
      </c>
      <c r="BA133" s="125" t="str">
        <f t="shared" si="106"/>
        <v/>
      </c>
      <c r="BB133" s="115"/>
      <c r="BC133" s="143"/>
      <c r="BD133" s="100"/>
      <c r="BE133" s="100"/>
      <c r="BF133" s="100"/>
      <c r="BG133" s="100"/>
    </row>
    <row r="134" spans="1:59" ht="12.75" customHeight="1" x14ac:dyDescent="0.2">
      <c r="A134" s="144"/>
      <c r="B134" s="141"/>
      <c r="C134" s="141"/>
      <c r="D134" s="142"/>
      <c r="E134" s="142"/>
      <c r="F134" s="142"/>
      <c r="G134" s="142"/>
      <c r="H134" s="142"/>
      <c r="I134" s="129"/>
      <c r="J134" s="130"/>
      <c r="K134" s="131" t="str">
        <f t="shared" si="77"/>
        <v/>
      </c>
      <c r="L134" s="132" t="str">
        <f t="shared" si="78"/>
        <v/>
      </c>
      <c r="M134" s="133" t="str">
        <f t="shared" si="79"/>
        <v/>
      </c>
      <c r="N134" s="134" t="str">
        <f>IFERROR(IF(B:B="","",IF(R134="Beer",SUM(LOOKUP(2,1/(Rates!$B$3:$B$5&lt;=W134)/(Rates!$C$3:$C$5&gt;=W134),Rates!$D$3:$D$5)*(X134/100)*W134),IF(R134="Refreshment Beverage",SUM(LOOKUP(2,1/(Rates!$B$7:$B$11&lt;=W134)/(Rates!$C$7:$C$11&gt;=W134),Rates!$D$7:$D$11)*(X134/100)*W134)))),"")</f>
        <v/>
      </c>
      <c r="O134" s="134" t="str">
        <f t="shared" si="80"/>
        <v/>
      </c>
      <c r="P134" s="116"/>
      <c r="Q134" s="117" t="str">
        <f t="shared" si="81"/>
        <v/>
      </c>
      <c r="R134" s="128" t="str">
        <f t="shared" si="82"/>
        <v/>
      </c>
      <c r="S134" s="135" t="str">
        <f>IF(B134="","",IF(R134="Refreshment Beverage",VLOOKUP(VALUE(Q134),Rates!G$15:L$19,2,0),VLOOKUP(VALUE(Q134),Rates!G$4:L$12,2,0)))</f>
        <v/>
      </c>
      <c r="T134" s="135" t="str">
        <f t="shared" si="83"/>
        <v/>
      </c>
      <c r="U134" s="118" t="str">
        <f t="shared" si="84"/>
        <v/>
      </c>
      <c r="V134" s="135" t="str">
        <f t="shared" si="85"/>
        <v/>
      </c>
      <c r="W134" s="135" t="str">
        <f t="shared" si="86"/>
        <v/>
      </c>
      <c r="X134" s="119" t="str">
        <f t="shared" si="87"/>
        <v/>
      </c>
      <c r="Y134" s="120" t="str">
        <f>IF(B:B="","",IF(R134="Refreshment Beverage",VLOOKUP(Q134,Rates!G$15:L$19,6,0)*W134,VLOOKUP(Q134,Rates!G$4:L$12,6,0)*W134))</f>
        <v/>
      </c>
      <c r="Z134" s="120" t="str">
        <f t="shared" si="88"/>
        <v/>
      </c>
      <c r="AA134" s="120" t="str">
        <f t="shared" si="89"/>
        <v/>
      </c>
      <c r="AB134" s="136" t="str">
        <f>IF(B:B="","",IF(R134="Refreshment Beverage","",IF(AND(R134="Beer",Q134=0),SUM(LOOKUP(2,1/(Rates!$B$15:$B$18&lt;=W134)/(Rates!$C$15:$C$18&gt;=W134),Rates!$D$15:$D$18)*W134),VLOOKUP(VALUE(Q:Q),Rates!A:B,2,0)*W134)))</f>
        <v/>
      </c>
      <c r="AC134" s="136" t="str">
        <f>IF(B:B="","",IF(R134="Refreshment Beverage","",IF(AND(R134="Beer",Q134=0),SUM(LOOKUP(2,1/(Rates!$B$15:$B$18&lt;=W134)/(Rates!$C$15:$C$18&gt;=W134),Rates!$E$15:$E$18)*W134),VLOOKUP(VALUE(Q:Q),Rates!A:C,3,0)*W134)))</f>
        <v/>
      </c>
      <c r="AD134" s="137" t="str">
        <f>IFERROR(IF(B:B="","",IF(R134="Beer","",IF(VALUE(Q134)=0,VLOOKUP(VLOOKUP(B:B,#REF!,16,0),Rates!A:E,2,0),VLOOKUP(VALUE(Q134),Rates!A$31:B$34,2,0)*W134))),0)</f>
        <v/>
      </c>
      <c r="AE134" s="121" t="str">
        <f t="shared" si="90"/>
        <v/>
      </c>
      <c r="AF134" s="138" t="str">
        <f t="shared" si="91"/>
        <v/>
      </c>
      <c r="AG134" s="122" t="str">
        <f t="shared" si="92"/>
        <v/>
      </c>
      <c r="AH134" s="123" t="str">
        <f t="shared" si="93"/>
        <v/>
      </c>
      <c r="AI134" s="139" t="str">
        <f>IF(AE:AE="","",IF(R134="Refreshment Beverage",AK134*(Rates!J$19/100),ROUND(SUM(AH134*(Rates!$J$8/100)),4)))</f>
        <v/>
      </c>
      <c r="AJ134" s="124" t="str">
        <f t="shared" si="94"/>
        <v/>
      </c>
      <c r="AK134" s="125" t="str">
        <f t="shared" si="95"/>
        <v/>
      </c>
      <c r="AL134" s="121" t="str">
        <f t="shared" si="96"/>
        <v/>
      </c>
      <c r="AM134" s="138" t="str">
        <f>IF(AS134="","",IF(R134="Refreshment Beverage",ROUND(AS134*Rates!K$19,4),ROUND(AO134*(VLOOKUP(VALUE(Q134),Rates!G$4:L$12,3,0)),4)))</f>
        <v/>
      </c>
      <c r="AN134" s="126" t="str">
        <f>IF(AS134="","",IF(R134="Refreshment Beverage",AS134*(Rates!J$19/100),MAX(AM134,AB134)))</f>
        <v/>
      </c>
      <c r="AO134" s="127" t="str">
        <f t="shared" si="97"/>
        <v/>
      </c>
      <c r="AP134" s="127" t="str">
        <f t="shared" si="98"/>
        <v/>
      </c>
      <c r="AQ134" s="140" t="str">
        <f>IF(AS134="","",IF(R134="Refreshment Beverage",ROUND(SUM(VLOOKUP(Q:Q,Rates!G$15:L$19,3,0)*(AS134-Y134-Z134-AA134)),4),ROUND(SUM(Rates!$K$8*AS134),4)))</f>
        <v/>
      </c>
      <c r="AR134" s="139" t="str">
        <f t="shared" si="99"/>
        <v/>
      </c>
      <c r="AS134" s="125" t="str">
        <f t="shared" si="100"/>
        <v/>
      </c>
      <c r="AT134" s="121" t="str">
        <f t="shared" si="101"/>
        <v/>
      </c>
      <c r="AU134" s="138" t="str">
        <f>IF(AX134="","",IF(R134="Refreshment Beverage",ROUND((BA134-Y134-Z134-AA134)*VLOOKUP(VALUE(Q134),Rates!G$15:L$19,3,0),4),ROUND(AW134*(VLOOKUP(VALUE(Q134),Rates!G:L,3,0)),4)))</f>
        <v/>
      </c>
      <c r="AV134" s="126" t="str">
        <f t="shared" si="102"/>
        <v/>
      </c>
      <c r="AW134" s="127" t="str">
        <f t="shared" si="103"/>
        <v/>
      </c>
      <c r="AX134" s="123" t="str">
        <f t="shared" si="104"/>
        <v/>
      </c>
      <c r="AY134" s="140" t="str">
        <f>IF(AX134="","",IF(R134="Refreshment Beverage",ROUND(SUM(AX134*Rates!K$19),4),ROUND(SUM(AX134*(Rates!J$8/100)),4)))</f>
        <v/>
      </c>
      <c r="AZ134" s="124" t="str">
        <f t="shared" si="105"/>
        <v/>
      </c>
      <c r="BA134" s="125" t="str">
        <f t="shared" si="106"/>
        <v/>
      </c>
      <c r="BB134" s="115"/>
      <c r="BC134" s="143"/>
      <c r="BD134" s="100"/>
      <c r="BE134" s="100"/>
      <c r="BF134" s="100"/>
      <c r="BG134" s="100"/>
    </row>
    <row r="135" spans="1:59" ht="12.75" customHeight="1" x14ac:dyDescent="0.2">
      <c r="A135" s="144"/>
      <c r="B135" s="141"/>
      <c r="C135" s="141"/>
      <c r="D135" s="142"/>
      <c r="E135" s="142"/>
      <c r="F135" s="142"/>
      <c r="G135" s="142"/>
      <c r="H135" s="142"/>
      <c r="I135" s="129"/>
      <c r="J135" s="130"/>
      <c r="K135" s="131" t="str">
        <f t="shared" si="77"/>
        <v/>
      </c>
      <c r="L135" s="132" t="str">
        <f t="shared" si="78"/>
        <v/>
      </c>
      <c r="M135" s="133" t="str">
        <f t="shared" si="79"/>
        <v/>
      </c>
      <c r="N135" s="134" t="str">
        <f>IFERROR(IF(B:B="","",IF(R135="Beer",SUM(LOOKUP(2,1/(Rates!$B$3:$B$5&lt;=W135)/(Rates!$C$3:$C$5&gt;=W135),Rates!$D$3:$D$5)*(X135/100)*W135),IF(R135="Refreshment Beverage",SUM(LOOKUP(2,1/(Rates!$B$7:$B$11&lt;=W135)/(Rates!$C$7:$C$11&gt;=W135),Rates!$D$7:$D$11)*(X135/100)*W135)))),"")</f>
        <v/>
      </c>
      <c r="O135" s="134" t="str">
        <f t="shared" si="80"/>
        <v/>
      </c>
      <c r="P135" s="116"/>
      <c r="Q135" s="117" t="str">
        <f t="shared" si="81"/>
        <v/>
      </c>
      <c r="R135" s="128" t="str">
        <f t="shared" si="82"/>
        <v/>
      </c>
      <c r="S135" s="135" t="str">
        <f>IF(B135="","",IF(R135="Refreshment Beverage",VLOOKUP(VALUE(Q135),Rates!G$15:L$19,2,0),VLOOKUP(VALUE(Q135),Rates!G$4:L$12,2,0)))</f>
        <v/>
      </c>
      <c r="T135" s="135" t="str">
        <f t="shared" si="83"/>
        <v/>
      </c>
      <c r="U135" s="118" t="str">
        <f t="shared" si="84"/>
        <v/>
      </c>
      <c r="V135" s="135" t="str">
        <f t="shared" si="85"/>
        <v/>
      </c>
      <c r="W135" s="135" t="str">
        <f t="shared" si="86"/>
        <v/>
      </c>
      <c r="X135" s="119" t="str">
        <f t="shared" si="87"/>
        <v/>
      </c>
      <c r="Y135" s="120" t="str">
        <f>IF(B:B="","",IF(R135="Refreshment Beverage",VLOOKUP(Q135,Rates!G$15:L$19,6,0)*W135,VLOOKUP(Q135,Rates!G$4:L$12,6,0)*W135))</f>
        <v/>
      </c>
      <c r="Z135" s="120" t="str">
        <f t="shared" si="88"/>
        <v/>
      </c>
      <c r="AA135" s="120" t="str">
        <f t="shared" si="89"/>
        <v/>
      </c>
      <c r="AB135" s="136" t="str">
        <f>IF(B:B="","",IF(R135="Refreshment Beverage","",IF(AND(R135="Beer",Q135=0),SUM(LOOKUP(2,1/(Rates!$B$15:$B$18&lt;=W135)/(Rates!$C$15:$C$18&gt;=W135),Rates!$D$15:$D$18)*W135),VLOOKUP(VALUE(Q:Q),Rates!A:B,2,0)*W135)))</f>
        <v/>
      </c>
      <c r="AC135" s="136" t="str">
        <f>IF(B:B="","",IF(R135="Refreshment Beverage","",IF(AND(R135="Beer",Q135=0),SUM(LOOKUP(2,1/(Rates!$B$15:$B$18&lt;=W135)/(Rates!$C$15:$C$18&gt;=W135),Rates!$E$15:$E$18)*W135),VLOOKUP(VALUE(Q:Q),Rates!A:C,3,0)*W135)))</f>
        <v/>
      </c>
      <c r="AD135" s="137" t="str">
        <f>IFERROR(IF(B:B="","",IF(R135="Beer","",IF(VALUE(Q135)=0,VLOOKUP(VLOOKUP(B:B,#REF!,16,0),Rates!A:E,2,0),VLOOKUP(VALUE(Q135),Rates!A$31:B$34,2,0)*W135))),0)</f>
        <v/>
      </c>
      <c r="AE135" s="121" t="str">
        <f t="shared" si="90"/>
        <v/>
      </c>
      <c r="AF135" s="138" t="str">
        <f t="shared" si="91"/>
        <v/>
      </c>
      <c r="AG135" s="122" t="str">
        <f t="shared" si="92"/>
        <v/>
      </c>
      <c r="AH135" s="123" t="str">
        <f t="shared" si="93"/>
        <v/>
      </c>
      <c r="AI135" s="139" t="str">
        <f>IF(AE:AE="","",IF(R135="Refreshment Beverage",AK135*(Rates!J$19/100),ROUND(SUM(AH135*(Rates!$J$8/100)),4)))</f>
        <v/>
      </c>
      <c r="AJ135" s="124" t="str">
        <f t="shared" si="94"/>
        <v/>
      </c>
      <c r="AK135" s="125" t="str">
        <f t="shared" si="95"/>
        <v/>
      </c>
      <c r="AL135" s="121" t="str">
        <f t="shared" si="96"/>
        <v/>
      </c>
      <c r="AM135" s="138" t="str">
        <f>IF(AS135="","",IF(R135="Refreshment Beverage",ROUND(AS135*Rates!K$19,4),ROUND(AO135*(VLOOKUP(VALUE(Q135),Rates!G$4:L$12,3,0)),4)))</f>
        <v/>
      </c>
      <c r="AN135" s="126" t="str">
        <f>IF(AS135="","",IF(R135="Refreshment Beverage",AS135*(Rates!J$19/100),MAX(AM135,AB135)))</f>
        <v/>
      </c>
      <c r="AO135" s="127" t="str">
        <f t="shared" si="97"/>
        <v/>
      </c>
      <c r="AP135" s="127" t="str">
        <f t="shared" si="98"/>
        <v/>
      </c>
      <c r="AQ135" s="140" t="str">
        <f>IF(AS135="","",IF(R135="Refreshment Beverage",ROUND(SUM(VLOOKUP(Q:Q,Rates!G$15:L$19,3,0)*(AS135-Y135-Z135-AA135)),4),ROUND(SUM(Rates!$K$8*AS135),4)))</f>
        <v/>
      </c>
      <c r="AR135" s="139" t="str">
        <f t="shared" si="99"/>
        <v/>
      </c>
      <c r="AS135" s="125" t="str">
        <f t="shared" si="100"/>
        <v/>
      </c>
      <c r="AT135" s="121" t="str">
        <f t="shared" si="101"/>
        <v/>
      </c>
      <c r="AU135" s="138" t="str">
        <f>IF(AX135="","",IF(R135="Refreshment Beverage",ROUND((BA135-Y135-Z135-AA135)*VLOOKUP(VALUE(Q135),Rates!G$15:L$19,3,0),4),ROUND(AW135*(VLOOKUP(VALUE(Q135),Rates!G:L,3,0)),4)))</f>
        <v/>
      </c>
      <c r="AV135" s="126" t="str">
        <f t="shared" si="102"/>
        <v/>
      </c>
      <c r="AW135" s="127" t="str">
        <f t="shared" si="103"/>
        <v/>
      </c>
      <c r="AX135" s="123" t="str">
        <f t="shared" si="104"/>
        <v/>
      </c>
      <c r="AY135" s="140" t="str">
        <f>IF(AX135="","",IF(R135="Refreshment Beverage",ROUND(SUM(AX135*Rates!K$19),4),ROUND(SUM(AX135*(Rates!J$8/100)),4)))</f>
        <v/>
      </c>
      <c r="AZ135" s="124" t="str">
        <f t="shared" si="105"/>
        <v/>
      </c>
      <c r="BA135" s="125" t="str">
        <f t="shared" si="106"/>
        <v/>
      </c>
      <c r="BB135" s="115"/>
      <c r="BC135" s="143"/>
      <c r="BD135" s="100"/>
      <c r="BE135" s="100"/>
      <c r="BF135" s="100"/>
      <c r="BG135" s="100"/>
    </row>
    <row r="136" spans="1:59" ht="12.75" customHeight="1" x14ac:dyDescent="0.2">
      <c r="A136" s="144"/>
      <c r="B136" s="141"/>
      <c r="C136" s="141"/>
      <c r="D136" s="142"/>
      <c r="E136" s="142"/>
      <c r="F136" s="142"/>
      <c r="G136" s="142"/>
      <c r="H136" s="142"/>
      <c r="I136" s="129"/>
      <c r="J136" s="130"/>
      <c r="K136" s="131" t="str">
        <f t="shared" si="77"/>
        <v/>
      </c>
      <c r="L136" s="132" t="str">
        <f t="shared" si="78"/>
        <v/>
      </c>
      <c r="M136" s="133" t="str">
        <f t="shared" si="79"/>
        <v/>
      </c>
      <c r="N136" s="134" t="str">
        <f>IFERROR(IF(B:B="","",IF(R136="Beer",SUM(LOOKUP(2,1/(Rates!$B$3:$B$5&lt;=W136)/(Rates!$C$3:$C$5&gt;=W136),Rates!$D$3:$D$5)*(X136/100)*W136),IF(R136="Refreshment Beverage",SUM(LOOKUP(2,1/(Rates!$B$7:$B$11&lt;=W136)/(Rates!$C$7:$C$11&gt;=W136),Rates!$D$7:$D$11)*(X136/100)*W136)))),"")</f>
        <v/>
      </c>
      <c r="O136" s="134" t="str">
        <f t="shared" si="80"/>
        <v/>
      </c>
      <c r="P136" s="116"/>
      <c r="Q136" s="117" t="str">
        <f t="shared" si="81"/>
        <v/>
      </c>
      <c r="R136" s="128" t="str">
        <f t="shared" si="82"/>
        <v/>
      </c>
      <c r="S136" s="135" t="str">
        <f>IF(B136="","",IF(R136="Refreshment Beverage",VLOOKUP(VALUE(Q136),Rates!G$15:L$19,2,0),VLOOKUP(VALUE(Q136),Rates!G$4:L$12,2,0)))</f>
        <v/>
      </c>
      <c r="T136" s="135" t="str">
        <f t="shared" si="83"/>
        <v/>
      </c>
      <c r="U136" s="118" t="str">
        <f t="shared" si="84"/>
        <v/>
      </c>
      <c r="V136" s="135" t="str">
        <f t="shared" si="85"/>
        <v/>
      </c>
      <c r="W136" s="135" t="str">
        <f t="shared" si="86"/>
        <v/>
      </c>
      <c r="X136" s="119" t="str">
        <f t="shared" si="87"/>
        <v/>
      </c>
      <c r="Y136" s="120" t="str">
        <f>IF(B:B="","",IF(R136="Refreshment Beverage",VLOOKUP(Q136,Rates!G$15:L$19,6,0)*W136,VLOOKUP(Q136,Rates!G$4:L$12,6,0)*W136))</f>
        <v/>
      </c>
      <c r="Z136" s="120" t="str">
        <f t="shared" si="88"/>
        <v/>
      </c>
      <c r="AA136" s="120" t="str">
        <f t="shared" si="89"/>
        <v/>
      </c>
      <c r="AB136" s="136" t="str">
        <f>IF(B:B="","",IF(R136="Refreshment Beverage","",IF(AND(R136="Beer",Q136=0),SUM(LOOKUP(2,1/(Rates!$B$15:$B$18&lt;=W136)/(Rates!$C$15:$C$18&gt;=W136),Rates!$D$15:$D$18)*W136),VLOOKUP(VALUE(Q:Q),Rates!A:B,2,0)*W136)))</f>
        <v/>
      </c>
      <c r="AC136" s="136" t="str">
        <f>IF(B:B="","",IF(R136="Refreshment Beverage","",IF(AND(R136="Beer",Q136=0),SUM(LOOKUP(2,1/(Rates!$B$15:$B$18&lt;=W136)/(Rates!$C$15:$C$18&gt;=W136),Rates!$E$15:$E$18)*W136),VLOOKUP(VALUE(Q:Q),Rates!A:C,3,0)*W136)))</f>
        <v/>
      </c>
      <c r="AD136" s="137" t="str">
        <f>IFERROR(IF(B:B="","",IF(R136="Beer","",IF(VALUE(Q136)=0,VLOOKUP(VLOOKUP(B:B,#REF!,16,0),Rates!A:E,2,0),VLOOKUP(VALUE(Q136),Rates!A$31:B$34,2,0)*W136))),0)</f>
        <v/>
      </c>
      <c r="AE136" s="121" t="str">
        <f t="shared" si="90"/>
        <v/>
      </c>
      <c r="AF136" s="138" t="str">
        <f t="shared" si="91"/>
        <v/>
      </c>
      <c r="AG136" s="122" t="str">
        <f t="shared" si="92"/>
        <v/>
      </c>
      <c r="AH136" s="123" t="str">
        <f t="shared" si="93"/>
        <v/>
      </c>
      <c r="AI136" s="139" t="str">
        <f>IF(AE:AE="","",IF(R136="Refreshment Beverage",AK136*(Rates!J$19/100),ROUND(SUM(AH136*(Rates!$J$8/100)),4)))</f>
        <v/>
      </c>
      <c r="AJ136" s="124" t="str">
        <f t="shared" si="94"/>
        <v/>
      </c>
      <c r="AK136" s="125" t="str">
        <f t="shared" si="95"/>
        <v/>
      </c>
      <c r="AL136" s="121" t="str">
        <f t="shared" si="96"/>
        <v/>
      </c>
      <c r="AM136" s="138" t="str">
        <f>IF(AS136="","",IF(R136="Refreshment Beverage",ROUND(AS136*Rates!K$19,4),ROUND(AO136*(VLOOKUP(VALUE(Q136),Rates!G$4:L$12,3,0)),4)))</f>
        <v/>
      </c>
      <c r="AN136" s="126" t="str">
        <f>IF(AS136="","",IF(R136="Refreshment Beverage",AS136*(Rates!J$19/100),MAX(AM136,AB136)))</f>
        <v/>
      </c>
      <c r="AO136" s="127" t="str">
        <f t="shared" si="97"/>
        <v/>
      </c>
      <c r="AP136" s="127" t="str">
        <f t="shared" si="98"/>
        <v/>
      </c>
      <c r="AQ136" s="140" t="str">
        <f>IF(AS136="","",IF(R136="Refreshment Beverage",ROUND(SUM(VLOOKUP(Q:Q,Rates!G$15:L$19,3,0)*(AS136-Y136-Z136-AA136)),4),ROUND(SUM(Rates!$K$8*AS136),4)))</f>
        <v/>
      </c>
      <c r="AR136" s="139" t="str">
        <f t="shared" si="99"/>
        <v/>
      </c>
      <c r="AS136" s="125" t="str">
        <f t="shared" si="100"/>
        <v/>
      </c>
      <c r="AT136" s="121" t="str">
        <f t="shared" si="101"/>
        <v/>
      </c>
      <c r="AU136" s="138" t="str">
        <f>IF(AX136="","",IF(R136="Refreshment Beverage",ROUND((BA136-Y136-Z136-AA136)*VLOOKUP(VALUE(Q136),Rates!G$15:L$19,3,0),4),ROUND(AW136*(VLOOKUP(VALUE(Q136),Rates!G:L,3,0)),4)))</f>
        <v/>
      </c>
      <c r="AV136" s="126" t="str">
        <f t="shared" si="102"/>
        <v/>
      </c>
      <c r="AW136" s="127" t="str">
        <f t="shared" si="103"/>
        <v/>
      </c>
      <c r="AX136" s="123" t="str">
        <f t="shared" si="104"/>
        <v/>
      </c>
      <c r="AY136" s="140" t="str">
        <f>IF(AX136="","",IF(R136="Refreshment Beverage",ROUND(SUM(AX136*Rates!K$19),4),ROUND(SUM(AX136*(Rates!J$8/100)),4)))</f>
        <v/>
      </c>
      <c r="AZ136" s="124" t="str">
        <f t="shared" si="105"/>
        <v/>
      </c>
      <c r="BA136" s="125" t="str">
        <f t="shared" si="106"/>
        <v/>
      </c>
      <c r="BB136" s="115"/>
      <c r="BC136" s="143"/>
      <c r="BD136" s="100"/>
      <c r="BE136" s="100"/>
      <c r="BF136" s="100"/>
      <c r="BG136" s="100"/>
    </row>
    <row r="137" spans="1:59" ht="12.75" customHeight="1" x14ac:dyDescent="0.2">
      <c r="A137" s="144"/>
      <c r="B137" s="141"/>
      <c r="C137" s="141"/>
      <c r="D137" s="142"/>
      <c r="E137" s="142"/>
      <c r="F137" s="142"/>
      <c r="G137" s="142"/>
      <c r="H137" s="142"/>
      <c r="I137" s="129"/>
      <c r="J137" s="130"/>
      <c r="K137" s="131" t="str">
        <f t="shared" si="77"/>
        <v/>
      </c>
      <c r="L137" s="132" t="str">
        <f t="shared" si="78"/>
        <v/>
      </c>
      <c r="M137" s="133" t="str">
        <f t="shared" si="79"/>
        <v/>
      </c>
      <c r="N137" s="134" t="str">
        <f>IFERROR(IF(B:B="","",IF(R137="Beer",SUM(LOOKUP(2,1/(Rates!$B$3:$B$5&lt;=W137)/(Rates!$C$3:$C$5&gt;=W137),Rates!$D$3:$D$5)*(X137/100)*W137),IF(R137="Refreshment Beverage",SUM(LOOKUP(2,1/(Rates!$B$7:$B$11&lt;=W137)/(Rates!$C$7:$C$11&gt;=W137),Rates!$D$7:$D$11)*(X137/100)*W137)))),"")</f>
        <v/>
      </c>
      <c r="O137" s="134" t="str">
        <f t="shared" si="80"/>
        <v/>
      </c>
      <c r="P137" s="116"/>
      <c r="Q137" s="117" t="str">
        <f t="shared" si="81"/>
        <v/>
      </c>
      <c r="R137" s="128" t="str">
        <f t="shared" si="82"/>
        <v/>
      </c>
      <c r="S137" s="135" t="str">
        <f>IF(B137="","",IF(R137="Refreshment Beverage",VLOOKUP(VALUE(Q137),Rates!G$15:L$19,2,0),VLOOKUP(VALUE(Q137),Rates!G$4:L$12,2,0)))</f>
        <v/>
      </c>
      <c r="T137" s="135" t="str">
        <f t="shared" si="83"/>
        <v/>
      </c>
      <c r="U137" s="118" t="str">
        <f t="shared" si="84"/>
        <v/>
      </c>
      <c r="V137" s="135" t="str">
        <f t="shared" si="85"/>
        <v/>
      </c>
      <c r="W137" s="135" t="str">
        <f t="shared" si="86"/>
        <v/>
      </c>
      <c r="X137" s="119" t="str">
        <f t="shared" si="87"/>
        <v/>
      </c>
      <c r="Y137" s="120" t="str">
        <f>IF(B:B="","",IF(R137="Refreshment Beverage",VLOOKUP(Q137,Rates!G$15:L$19,6,0)*W137,VLOOKUP(Q137,Rates!G$4:L$12,6,0)*W137))</f>
        <v/>
      </c>
      <c r="Z137" s="120" t="str">
        <f t="shared" si="88"/>
        <v/>
      </c>
      <c r="AA137" s="120" t="str">
        <f t="shared" si="89"/>
        <v/>
      </c>
      <c r="AB137" s="136" t="str">
        <f>IF(B:B="","",IF(R137="Refreshment Beverage","",IF(AND(R137="Beer",Q137=0),SUM(LOOKUP(2,1/(Rates!$B$15:$B$18&lt;=W137)/(Rates!$C$15:$C$18&gt;=W137),Rates!$D$15:$D$18)*W137),VLOOKUP(VALUE(Q:Q),Rates!A:B,2,0)*W137)))</f>
        <v/>
      </c>
      <c r="AC137" s="136" t="str">
        <f>IF(B:B="","",IF(R137="Refreshment Beverage","",IF(AND(R137="Beer",Q137=0),SUM(LOOKUP(2,1/(Rates!$B$15:$B$18&lt;=W137)/(Rates!$C$15:$C$18&gt;=W137),Rates!$E$15:$E$18)*W137),VLOOKUP(VALUE(Q:Q),Rates!A:C,3,0)*W137)))</f>
        <v/>
      </c>
      <c r="AD137" s="137" t="str">
        <f>IFERROR(IF(B:B="","",IF(R137="Beer","",IF(VALUE(Q137)=0,VLOOKUP(VLOOKUP(B:B,#REF!,16,0),Rates!A:E,2,0),VLOOKUP(VALUE(Q137),Rates!A$31:B$34,2,0)*W137))),0)</f>
        <v/>
      </c>
      <c r="AE137" s="121" t="str">
        <f t="shared" si="90"/>
        <v/>
      </c>
      <c r="AF137" s="138" t="str">
        <f t="shared" si="91"/>
        <v/>
      </c>
      <c r="AG137" s="122" t="str">
        <f t="shared" si="92"/>
        <v/>
      </c>
      <c r="AH137" s="123" t="str">
        <f t="shared" si="93"/>
        <v/>
      </c>
      <c r="AI137" s="139" t="str">
        <f>IF(AE:AE="","",IF(R137="Refreshment Beverage",AK137*(Rates!J$19/100),ROUND(SUM(AH137*(Rates!$J$8/100)),4)))</f>
        <v/>
      </c>
      <c r="AJ137" s="124" t="str">
        <f t="shared" si="94"/>
        <v/>
      </c>
      <c r="AK137" s="125" t="str">
        <f t="shared" si="95"/>
        <v/>
      </c>
      <c r="AL137" s="121" t="str">
        <f t="shared" si="96"/>
        <v/>
      </c>
      <c r="AM137" s="138" t="str">
        <f>IF(AS137="","",IF(R137="Refreshment Beverage",ROUND(AS137*Rates!K$19,4),ROUND(AO137*(VLOOKUP(VALUE(Q137),Rates!G$4:L$12,3,0)),4)))</f>
        <v/>
      </c>
      <c r="AN137" s="126" t="str">
        <f>IF(AS137="","",IF(R137="Refreshment Beverage",AS137*(Rates!J$19/100),MAX(AM137,AB137)))</f>
        <v/>
      </c>
      <c r="AO137" s="127" t="str">
        <f t="shared" si="97"/>
        <v/>
      </c>
      <c r="AP137" s="127" t="str">
        <f t="shared" si="98"/>
        <v/>
      </c>
      <c r="AQ137" s="140" t="str">
        <f>IF(AS137="","",IF(R137="Refreshment Beverage",ROUND(SUM(VLOOKUP(Q:Q,Rates!G$15:L$19,3,0)*(AS137-Y137-Z137-AA137)),4),ROUND(SUM(Rates!$K$8*AS137),4)))</f>
        <v/>
      </c>
      <c r="AR137" s="139" t="str">
        <f t="shared" si="99"/>
        <v/>
      </c>
      <c r="AS137" s="125" t="str">
        <f t="shared" si="100"/>
        <v/>
      </c>
      <c r="AT137" s="121" t="str">
        <f t="shared" si="101"/>
        <v/>
      </c>
      <c r="AU137" s="138" t="str">
        <f>IF(AX137="","",IF(R137="Refreshment Beverage",ROUND((BA137-Y137-Z137-AA137)*VLOOKUP(VALUE(Q137),Rates!G$15:L$19,3,0),4),ROUND(AW137*(VLOOKUP(VALUE(Q137),Rates!G:L,3,0)),4)))</f>
        <v/>
      </c>
      <c r="AV137" s="126" t="str">
        <f t="shared" si="102"/>
        <v/>
      </c>
      <c r="AW137" s="127" t="str">
        <f t="shared" si="103"/>
        <v/>
      </c>
      <c r="AX137" s="123" t="str">
        <f t="shared" si="104"/>
        <v/>
      </c>
      <c r="AY137" s="140" t="str">
        <f>IF(AX137="","",IF(R137="Refreshment Beverage",ROUND(SUM(AX137*Rates!K$19),4),ROUND(SUM(AX137*(Rates!J$8/100)),4)))</f>
        <v/>
      </c>
      <c r="AZ137" s="124" t="str">
        <f t="shared" si="105"/>
        <v/>
      </c>
      <c r="BA137" s="125" t="str">
        <f t="shared" si="106"/>
        <v/>
      </c>
      <c r="BB137" s="115"/>
      <c r="BC137" s="143"/>
      <c r="BD137" s="100"/>
      <c r="BE137" s="100"/>
      <c r="BF137" s="100"/>
      <c r="BG137" s="100"/>
    </row>
    <row r="138" spans="1:59" ht="12.75" customHeight="1" x14ac:dyDescent="0.2">
      <c r="A138" s="144"/>
      <c r="B138" s="141"/>
      <c r="C138" s="141"/>
      <c r="D138" s="142"/>
      <c r="E138" s="142"/>
      <c r="F138" s="142"/>
      <c r="G138" s="142"/>
      <c r="H138" s="142"/>
      <c r="I138" s="129"/>
      <c r="J138" s="130"/>
      <c r="K138" s="131" t="str">
        <f t="shared" si="77"/>
        <v/>
      </c>
      <c r="L138" s="132" t="str">
        <f t="shared" si="78"/>
        <v/>
      </c>
      <c r="M138" s="133" t="str">
        <f t="shared" si="79"/>
        <v/>
      </c>
      <c r="N138" s="134" t="str">
        <f>IFERROR(IF(B:B="","",IF(R138="Beer",SUM(LOOKUP(2,1/(Rates!$B$3:$B$5&lt;=W138)/(Rates!$C$3:$C$5&gt;=W138),Rates!$D$3:$D$5)*(X138/100)*W138),IF(R138="Refreshment Beverage",SUM(LOOKUP(2,1/(Rates!$B$7:$B$11&lt;=W138)/(Rates!$C$7:$C$11&gt;=W138),Rates!$D$7:$D$11)*(X138/100)*W138)))),"")</f>
        <v/>
      </c>
      <c r="O138" s="134" t="str">
        <f t="shared" si="80"/>
        <v/>
      </c>
      <c r="P138" s="116"/>
      <c r="Q138" s="117" t="str">
        <f t="shared" si="81"/>
        <v/>
      </c>
      <c r="R138" s="128" t="str">
        <f t="shared" si="82"/>
        <v/>
      </c>
      <c r="S138" s="135" t="str">
        <f>IF(B138="","",IF(R138="Refreshment Beverage",VLOOKUP(VALUE(Q138),Rates!G$15:L$19,2,0),VLOOKUP(VALUE(Q138),Rates!G$4:L$12,2,0)))</f>
        <v/>
      </c>
      <c r="T138" s="135" t="str">
        <f t="shared" si="83"/>
        <v/>
      </c>
      <c r="U138" s="118" t="str">
        <f t="shared" si="84"/>
        <v/>
      </c>
      <c r="V138" s="135" t="str">
        <f t="shared" si="85"/>
        <v/>
      </c>
      <c r="W138" s="135" t="str">
        <f t="shared" si="86"/>
        <v/>
      </c>
      <c r="X138" s="119" t="str">
        <f t="shared" si="87"/>
        <v/>
      </c>
      <c r="Y138" s="120" t="str">
        <f>IF(B:B="","",IF(R138="Refreshment Beverage",VLOOKUP(Q138,Rates!G$15:L$19,6,0)*W138,VLOOKUP(Q138,Rates!G$4:L$12,6,0)*W138))</f>
        <v/>
      </c>
      <c r="Z138" s="120" t="str">
        <f t="shared" si="88"/>
        <v/>
      </c>
      <c r="AA138" s="120" t="str">
        <f t="shared" si="89"/>
        <v/>
      </c>
      <c r="AB138" s="136" t="str">
        <f>IF(B:B="","",IF(R138="Refreshment Beverage","",IF(AND(R138="Beer",Q138=0),SUM(LOOKUP(2,1/(Rates!$B$15:$B$18&lt;=W138)/(Rates!$C$15:$C$18&gt;=W138),Rates!$D$15:$D$18)*W138),VLOOKUP(VALUE(Q:Q),Rates!A:B,2,0)*W138)))</f>
        <v/>
      </c>
      <c r="AC138" s="136" t="str">
        <f>IF(B:B="","",IF(R138="Refreshment Beverage","",IF(AND(R138="Beer",Q138=0),SUM(LOOKUP(2,1/(Rates!$B$15:$B$18&lt;=W138)/(Rates!$C$15:$C$18&gt;=W138),Rates!$E$15:$E$18)*W138),VLOOKUP(VALUE(Q:Q),Rates!A:C,3,0)*W138)))</f>
        <v/>
      </c>
      <c r="AD138" s="137" t="str">
        <f>IFERROR(IF(B:B="","",IF(R138="Beer","",IF(VALUE(Q138)=0,VLOOKUP(VLOOKUP(B:B,#REF!,16,0),Rates!A:E,2,0),VLOOKUP(VALUE(Q138),Rates!A$31:B$34,2,0)*W138))),0)</f>
        <v/>
      </c>
      <c r="AE138" s="121" t="str">
        <f t="shared" si="90"/>
        <v/>
      </c>
      <c r="AF138" s="138" t="str">
        <f t="shared" si="91"/>
        <v/>
      </c>
      <c r="AG138" s="122" t="str">
        <f t="shared" si="92"/>
        <v/>
      </c>
      <c r="AH138" s="123" t="str">
        <f t="shared" si="93"/>
        <v/>
      </c>
      <c r="AI138" s="139" t="str">
        <f>IF(AE:AE="","",IF(R138="Refreshment Beverage",AK138*(Rates!J$19/100),ROUND(SUM(AH138*(Rates!$J$8/100)),4)))</f>
        <v/>
      </c>
      <c r="AJ138" s="124" t="str">
        <f t="shared" si="94"/>
        <v/>
      </c>
      <c r="AK138" s="125" t="str">
        <f t="shared" si="95"/>
        <v/>
      </c>
      <c r="AL138" s="121" t="str">
        <f t="shared" si="96"/>
        <v/>
      </c>
      <c r="AM138" s="138" t="str">
        <f>IF(AS138="","",IF(R138="Refreshment Beverage",ROUND(AS138*Rates!K$19,4),ROUND(AO138*(VLOOKUP(VALUE(Q138),Rates!G$4:L$12,3,0)),4)))</f>
        <v/>
      </c>
      <c r="AN138" s="126" t="str">
        <f>IF(AS138="","",IF(R138="Refreshment Beverage",AS138*(Rates!J$19/100),MAX(AM138,AB138)))</f>
        <v/>
      </c>
      <c r="AO138" s="127" t="str">
        <f t="shared" si="97"/>
        <v/>
      </c>
      <c r="AP138" s="127" t="str">
        <f t="shared" si="98"/>
        <v/>
      </c>
      <c r="AQ138" s="140" t="str">
        <f>IF(AS138="","",IF(R138="Refreshment Beverage",ROUND(SUM(VLOOKUP(Q:Q,Rates!G$15:L$19,3,0)*(AS138-Y138-Z138-AA138)),4),ROUND(SUM(Rates!$K$8*AS138),4)))</f>
        <v/>
      </c>
      <c r="AR138" s="139" t="str">
        <f t="shared" si="99"/>
        <v/>
      </c>
      <c r="AS138" s="125" t="str">
        <f t="shared" si="100"/>
        <v/>
      </c>
      <c r="AT138" s="121" t="str">
        <f t="shared" si="101"/>
        <v/>
      </c>
      <c r="AU138" s="138" t="str">
        <f>IF(AX138="","",IF(R138="Refreshment Beverage",ROUND((BA138-Y138-Z138-AA138)*VLOOKUP(VALUE(Q138),Rates!G$15:L$19,3,0),4),ROUND(AW138*(VLOOKUP(VALUE(Q138),Rates!G:L,3,0)),4)))</f>
        <v/>
      </c>
      <c r="AV138" s="126" t="str">
        <f t="shared" si="102"/>
        <v/>
      </c>
      <c r="AW138" s="127" t="str">
        <f t="shared" si="103"/>
        <v/>
      </c>
      <c r="AX138" s="123" t="str">
        <f t="shared" si="104"/>
        <v/>
      </c>
      <c r="AY138" s="140" t="str">
        <f>IF(AX138="","",IF(R138="Refreshment Beverage",ROUND(SUM(AX138*Rates!K$19),4),ROUND(SUM(AX138*(Rates!J$8/100)),4)))</f>
        <v/>
      </c>
      <c r="AZ138" s="124" t="str">
        <f t="shared" si="105"/>
        <v/>
      </c>
      <c r="BA138" s="125" t="str">
        <f t="shared" si="106"/>
        <v/>
      </c>
      <c r="BB138" s="115"/>
      <c r="BC138" s="143"/>
      <c r="BD138" s="100"/>
      <c r="BE138" s="100"/>
      <c r="BF138" s="100"/>
      <c r="BG138" s="100"/>
    </row>
    <row r="139" spans="1:59" ht="12.75" customHeight="1" x14ac:dyDescent="0.2">
      <c r="A139" s="144"/>
      <c r="B139" s="141"/>
      <c r="C139" s="141"/>
      <c r="D139" s="142"/>
      <c r="E139" s="142"/>
      <c r="F139" s="142"/>
      <c r="G139" s="142"/>
      <c r="H139" s="142"/>
      <c r="I139" s="129"/>
      <c r="J139" s="130"/>
      <c r="K139" s="131" t="str">
        <f t="shared" si="77"/>
        <v/>
      </c>
      <c r="L139" s="132" t="str">
        <f t="shared" si="78"/>
        <v/>
      </c>
      <c r="M139" s="133" t="str">
        <f t="shared" si="79"/>
        <v/>
      </c>
      <c r="N139" s="134" t="str">
        <f>IFERROR(IF(B:B="","",IF(R139="Beer",SUM(LOOKUP(2,1/(Rates!$B$3:$B$5&lt;=W139)/(Rates!$C$3:$C$5&gt;=W139),Rates!$D$3:$D$5)*(X139/100)*W139),IF(R139="Refreshment Beverage",SUM(LOOKUP(2,1/(Rates!$B$7:$B$11&lt;=W139)/(Rates!$C$7:$C$11&gt;=W139),Rates!$D$7:$D$11)*(X139/100)*W139)))),"")</f>
        <v/>
      </c>
      <c r="O139" s="134" t="str">
        <f t="shared" si="80"/>
        <v/>
      </c>
      <c r="P139" s="116"/>
      <c r="Q139" s="117" t="str">
        <f t="shared" si="81"/>
        <v/>
      </c>
      <c r="R139" s="128" t="str">
        <f t="shared" si="82"/>
        <v/>
      </c>
      <c r="S139" s="135" t="str">
        <f>IF(B139="","",IF(R139="Refreshment Beverage",VLOOKUP(VALUE(Q139),Rates!G$15:L$19,2,0),VLOOKUP(VALUE(Q139),Rates!G$4:L$12,2,0)))</f>
        <v/>
      </c>
      <c r="T139" s="135" t="str">
        <f t="shared" si="83"/>
        <v/>
      </c>
      <c r="U139" s="118" t="str">
        <f t="shared" si="84"/>
        <v/>
      </c>
      <c r="V139" s="135" t="str">
        <f t="shared" si="85"/>
        <v/>
      </c>
      <c r="W139" s="135" t="str">
        <f t="shared" si="86"/>
        <v/>
      </c>
      <c r="X139" s="119" t="str">
        <f t="shared" si="87"/>
        <v/>
      </c>
      <c r="Y139" s="120" t="str">
        <f>IF(B:B="","",IF(R139="Refreshment Beverage",VLOOKUP(Q139,Rates!G$15:L$19,6,0)*W139,VLOOKUP(Q139,Rates!G$4:L$12,6,0)*W139))</f>
        <v/>
      </c>
      <c r="Z139" s="120" t="str">
        <f t="shared" si="88"/>
        <v/>
      </c>
      <c r="AA139" s="120" t="str">
        <f t="shared" si="89"/>
        <v/>
      </c>
      <c r="AB139" s="136" t="str">
        <f>IF(B:B="","",IF(R139="Refreshment Beverage","",IF(AND(R139="Beer",Q139=0),SUM(LOOKUP(2,1/(Rates!$B$15:$B$18&lt;=W139)/(Rates!$C$15:$C$18&gt;=W139),Rates!$D$15:$D$18)*W139),VLOOKUP(VALUE(Q:Q),Rates!A:B,2,0)*W139)))</f>
        <v/>
      </c>
      <c r="AC139" s="136" t="str">
        <f>IF(B:B="","",IF(R139="Refreshment Beverage","",IF(AND(R139="Beer",Q139=0),SUM(LOOKUP(2,1/(Rates!$B$15:$B$18&lt;=W139)/(Rates!$C$15:$C$18&gt;=W139),Rates!$E$15:$E$18)*W139),VLOOKUP(VALUE(Q:Q),Rates!A:C,3,0)*W139)))</f>
        <v/>
      </c>
      <c r="AD139" s="137" t="str">
        <f>IFERROR(IF(B:B="","",IF(R139="Beer","",IF(VALUE(Q139)=0,VLOOKUP(VLOOKUP(B:B,#REF!,16,0),Rates!A:E,2,0),VLOOKUP(VALUE(Q139),Rates!A$31:B$34,2,0)*W139))),0)</f>
        <v/>
      </c>
      <c r="AE139" s="121" t="str">
        <f t="shared" si="90"/>
        <v/>
      </c>
      <c r="AF139" s="138" t="str">
        <f t="shared" si="91"/>
        <v/>
      </c>
      <c r="AG139" s="122" t="str">
        <f t="shared" si="92"/>
        <v/>
      </c>
      <c r="AH139" s="123" t="str">
        <f t="shared" si="93"/>
        <v/>
      </c>
      <c r="AI139" s="139" t="str">
        <f>IF(AE:AE="","",IF(R139="Refreshment Beverage",AK139*(Rates!J$19/100),ROUND(SUM(AH139*(Rates!$J$8/100)),4)))</f>
        <v/>
      </c>
      <c r="AJ139" s="124" t="str">
        <f t="shared" si="94"/>
        <v/>
      </c>
      <c r="AK139" s="125" t="str">
        <f t="shared" si="95"/>
        <v/>
      </c>
      <c r="AL139" s="121" t="str">
        <f t="shared" si="96"/>
        <v/>
      </c>
      <c r="AM139" s="138" t="str">
        <f>IF(AS139="","",IF(R139="Refreshment Beverage",ROUND(AS139*Rates!K$19,4),ROUND(AO139*(VLOOKUP(VALUE(Q139),Rates!G$4:L$12,3,0)),4)))</f>
        <v/>
      </c>
      <c r="AN139" s="126" t="str">
        <f>IF(AS139="","",IF(R139="Refreshment Beverage",AS139*(Rates!J$19/100),MAX(AM139,AB139)))</f>
        <v/>
      </c>
      <c r="AO139" s="127" t="str">
        <f t="shared" si="97"/>
        <v/>
      </c>
      <c r="AP139" s="127" t="str">
        <f t="shared" si="98"/>
        <v/>
      </c>
      <c r="AQ139" s="140" t="str">
        <f>IF(AS139="","",IF(R139="Refreshment Beverage",ROUND(SUM(VLOOKUP(Q:Q,Rates!G$15:L$19,3,0)*(AS139-Y139-Z139-AA139)),4),ROUND(SUM(Rates!$K$8*AS139),4)))</f>
        <v/>
      </c>
      <c r="AR139" s="139" t="str">
        <f t="shared" si="99"/>
        <v/>
      </c>
      <c r="AS139" s="125" t="str">
        <f t="shared" si="100"/>
        <v/>
      </c>
      <c r="AT139" s="121" t="str">
        <f t="shared" si="101"/>
        <v/>
      </c>
      <c r="AU139" s="138" t="str">
        <f>IF(AX139="","",IF(R139="Refreshment Beverage",ROUND((BA139-Y139-Z139-AA139)*VLOOKUP(VALUE(Q139),Rates!G$15:L$19,3,0),4),ROUND(AW139*(VLOOKUP(VALUE(Q139),Rates!G:L,3,0)),4)))</f>
        <v/>
      </c>
      <c r="AV139" s="126" t="str">
        <f t="shared" si="102"/>
        <v/>
      </c>
      <c r="AW139" s="127" t="str">
        <f t="shared" si="103"/>
        <v/>
      </c>
      <c r="AX139" s="123" t="str">
        <f t="shared" si="104"/>
        <v/>
      </c>
      <c r="AY139" s="140" t="str">
        <f>IF(AX139="","",IF(R139="Refreshment Beverage",ROUND(SUM(AX139*Rates!K$19),4),ROUND(SUM(AX139*(Rates!J$8/100)),4)))</f>
        <v/>
      </c>
      <c r="AZ139" s="124" t="str">
        <f t="shared" si="105"/>
        <v/>
      </c>
      <c r="BA139" s="125" t="str">
        <f t="shared" si="106"/>
        <v/>
      </c>
      <c r="BB139" s="115"/>
      <c r="BC139" s="143"/>
      <c r="BD139" s="100"/>
      <c r="BE139" s="100"/>
      <c r="BF139" s="100"/>
      <c r="BG139" s="100"/>
    </row>
    <row r="140" spans="1:59" ht="12.75" customHeight="1" x14ac:dyDescent="0.2">
      <c r="A140" s="144"/>
      <c r="B140" s="141"/>
      <c r="C140" s="141"/>
      <c r="D140" s="142"/>
      <c r="E140" s="142"/>
      <c r="F140" s="142"/>
      <c r="G140" s="142"/>
      <c r="H140" s="142"/>
      <c r="I140" s="129"/>
      <c r="J140" s="130"/>
      <c r="K140" s="131" t="str">
        <f t="shared" si="77"/>
        <v/>
      </c>
      <c r="L140" s="132" t="str">
        <f t="shared" si="78"/>
        <v/>
      </c>
      <c r="M140" s="133" t="str">
        <f t="shared" si="79"/>
        <v/>
      </c>
      <c r="N140" s="134" t="str">
        <f>IFERROR(IF(B:B="","",IF(R140="Beer",SUM(LOOKUP(2,1/(Rates!$B$3:$B$5&lt;=W140)/(Rates!$C$3:$C$5&gt;=W140),Rates!$D$3:$D$5)*(X140/100)*W140),IF(R140="Refreshment Beverage",SUM(LOOKUP(2,1/(Rates!$B$7:$B$11&lt;=W140)/(Rates!$C$7:$C$11&gt;=W140),Rates!$D$7:$D$11)*(X140/100)*W140)))),"")</f>
        <v/>
      </c>
      <c r="O140" s="134" t="str">
        <f t="shared" si="80"/>
        <v/>
      </c>
      <c r="P140" s="116"/>
      <c r="Q140" s="117" t="str">
        <f t="shared" si="81"/>
        <v/>
      </c>
      <c r="R140" s="128" t="str">
        <f t="shared" si="82"/>
        <v/>
      </c>
      <c r="S140" s="135" t="str">
        <f>IF(B140="","",IF(R140="Refreshment Beverage",VLOOKUP(VALUE(Q140),Rates!G$15:L$19,2,0),VLOOKUP(VALUE(Q140),Rates!G$4:L$12,2,0)))</f>
        <v/>
      </c>
      <c r="T140" s="135" t="str">
        <f t="shared" si="83"/>
        <v/>
      </c>
      <c r="U140" s="118" t="str">
        <f t="shared" si="84"/>
        <v/>
      </c>
      <c r="V140" s="135" t="str">
        <f t="shared" si="85"/>
        <v/>
      </c>
      <c r="W140" s="135" t="str">
        <f t="shared" si="86"/>
        <v/>
      </c>
      <c r="X140" s="119" t="str">
        <f t="shared" si="87"/>
        <v/>
      </c>
      <c r="Y140" s="120" t="str">
        <f>IF(B:B="","",IF(R140="Refreshment Beverage",VLOOKUP(Q140,Rates!G$15:L$19,6,0)*W140,VLOOKUP(Q140,Rates!G$4:L$12,6,0)*W140))</f>
        <v/>
      </c>
      <c r="Z140" s="120" t="str">
        <f t="shared" si="88"/>
        <v/>
      </c>
      <c r="AA140" s="120" t="str">
        <f t="shared" si="89"/>
        <v/>
      </c>
      <c r="AB140" s="136" t="str">
        <f>IF(B:B="","",IF(R140="Refreshment Beverage","",IF(AND(R140="Beer",Q140=0),SUM(LOOKUP(2,1/(Rates!$B$15:$B$18&lt;=W140)/(Rates!$C$15:$C$18&gt;=W140),Rates!$D$15:$D$18)*W140),VLOOKUP(VALUE(Q:Q),Rates!A:B,2,0)*W140)))</f>
        <v/>
      </c>
      <c r="AC140" s="136" t="str">
        <f>IF(B:B="","",IF(R140="Refreshment Beverage","",IF(AND(R140="Beer",Q140=0),SUM(LOOKUP(2,1/(Rates!$B$15:$B$18&lt;=W140)/(Rates!$C$15:$C$18&gt;=W140),Rates!$E$15:$E$18)*W140),VLOOKUP(VALUE(Q:Q),Rates!A:C,3,0)*W140)))</f>
        <v/>
      </c>
      <c r="AD140" s="137" t="str">
        <f>IFERROR(IF(B:B="","",IF(R140="Beer","",IF(VALUE(Q140)=0,VLOOKUP(VLOOKUP(B:B,#REF!,16,0),Rates!A:E,2,0),VLOOKUP(VALUE(Q140),Rates!A$31:B$34,2,0)*W140))),0)</f>
        <v/>
      </c>
      <c r="AE140" s="121" t="str">
        <f t="shared" si="90"/>
        <v/>
      </c>
      <c r="AF140" s="138" t="str">
        <f t="shared" si="91"/>
        <v/>
      </c>
      <c r="AG140" s="122" t="str">
        <f t="shared" si="92"/>
        <v/>
      </c>
      <c r="AH140" s="123" t="str">
        <f t="shared" si="93"/>
        <v/>
      </c>
      <c r="AI140" s="139" t="str">
        <f>IF(AE:AE="","",IF(R140="Refreshment Beverage",AK140*(Rates!J$19/100),ROUND(SUM(AH140*(Rates!$J$8/100)),4)))</f>
        <v/>
      </c>
      <c r="AJ140" s="124" t="str">
        <f t="shared" si="94"/>
        <v/>
      </c>
      <c r="AK140" s="125" t="str">
        <f t="shared" si="95"/>
        <v/>
      </c>
      <c r="AL140" s="121" t="str">
        <f t="shared" si="96"/>
        <v/>
      </c>
      <c r="AM140" s="138" t="str">
        <f>IF(AS140="","",IF(R140="Refreshment Beverage",ROUND(AS140*Rates!K$19,4),ROUND(AO140*(VLOOKUP(VALUE(Q140),Rates!G$4:L$12,3,0)),4)))</f>
        <v/>
      </c>
      <c r="AN140" s="126" t="str">
        <f>IF(AS140="","",IF(R140="Refreshment Beverage",AS140*(Rates!J$19/100),MAX(AM140,AB140)))</f>
        <v/>
      </c>
      <c r="AO140" s="127" t="str">
        <f t="shared" si="97"/>
        <v/>
      </c>
      <c r="AP140" s="127" t="str">
        <f t="shared" si="98"/>
        <v/>
      </c>
      <c r="AQ140" s="140" t="str">
        <f>IF(AS140="","",IF(R140="Refreshment Beverage",ROUND(SUM(VLOOKUP(Q:Q,Rates!G$15:L$19,3,0)*(AS140-Y140-Z140-AA140)),4),ROUND(SUM(Rates!$K$8*AS140),4)))</f>
        <v/>
      </c>
      <c r="AR140" s="139" t="str">
        <f t="shared" si="99"/>
        <v/>
      </c>
      <c r="AS140" s="125" t="str">
        <f t="shared" si="100"/>
        <v/>
      </c>
      <c r="AT140" s="121" t="str">
        <f t="shared" si="101"/>
        <v/>
      </c>
      <c r="AU140" s="138" t="str">
        <f>IF(AX140="","",IF(R140="Refreshment Beverage",ROUND((BA140-Y140-Z140-AA140)*VLOOKUP(VALUE(Q140),Rates!G$15:L$19,3,0),4),ROUND(AW140*(VLOOKUP(VALUE(Q140),Rates!G:L,3,0)),4)))</f>
        <v/>
      </c>
      <c r="AV140" s="126" t="str">
        <f t="shared" si="102"/>
        <v/>
      </c>
      <c r="AW140" s="127" t="str">
        <f t="shared" si="103"/>
        <v/>
      </c>
      <c r="AX140" s="123" t="str">
        <f t="shared" si="104"/>
        <v/>
      </c>
      <c r="AY140" s="140" t="str">
        <f>IF(AX140="","",IF(R140="Refreshment Beverage",ROUND(SUM(AX140*Rates!K$19),4),ROUND(SUM(AX140*(Rates!J$8/100)),4)))</f>
        <v/>
      </c>
      <c r="AZ140" s="124" t="str">
        <f t="shared" si="105"/>
        <v/>
      </c>
      <c r="BA140" s="125" t="str">
        <f t="shared" si="106"/>
        <v/>
      </c>
      <c r="BB140" s="115"/>
      <c r="BC140" s="143"/>
      <c r="BD140" s="100"/>
      <c r="BE140" s="100"/>
      <c r="BF140" s="100"/>
      <c r="BG140" s="100"/>
    </row>
    <row r="141" spans="1:59" ht="12.75" customHeight="1" x14ac:dyDescent="0.2">
      <c r="A141" s="144"/>
      <c r="B141" s="141"/>
      <c r="C141" s="141"/>
      <c r="D141" s="142"/>
      <c r="E141" s="142"/>
      <c r="F141" s="142"/>
      <c r="G141" s="142"/>
      <c r="H141" s="142"/>
      <c r="I141" s="129"/>
      <c r="J141" s="130"/>
      <c r="K141" s="131" t="str">
        <f t="shared" si="77"/>
        <v/>
      </c>
      <c r="L141" s="132" t="str">
        <f t="shared" si="78"/>
        <v/>
      </c>
      <c r="M141" s="133" t="str">
        <f t="shared" si="79"/>
        <v/>
      </c>
      <c r="N141" s="134" t="str">
        <f>IFERROR(IF(B:B="","",IF(R141="Beer",SUM(LOOKUP(2,1/(Rates!$B$3:$B$5&lt;=W141)/(Rates!$C$3:$C$5&gt;=W141),Rates!$D$3:$D$5)*(X141/100)*W141),IF(R141="Refreshment Beverage",SUM(LOOKUP(2,1/(Rates!$B$7:$B$11&lt;=W141)/(Rates!$C$7:$C$11&gt;=W141),Rates!$D$7:$D$11)*(X141/100)*W141)))),"")</f>
        <v/>
      </c>
      <c r="O141" s="134" t="str">
        <f t="shared" si="80"/>
        <v/>
      </c>
      <c r="P141" s="116"/>
      <c r="Q141" s="117" t="str">
        <f t="shared" si="81"/>
        <v/>
      </c>
      <c r="R141" s="128" t="str">
        <f t="shared" si="82"/>
        <v/>
      </c>
      <c r="S141" s="135" t="str">
        <f>IF(B141="","",IF(R141="Refreshment Beverage",VLOOKUP(VALUE(Q141),Rates!G$15:L$19,2,0),VLOOKUP(VALUE(Q141),Rates!G$4:L$12,2,0)))</f>
        <v/>
      </c>
      <c r="T141" s="135" t="str">
        <f t="shared" si="83"/>
        <v/>
      </c>
      <c r="U141" s="118" t="str">
        <f t="shared" si="84"/>
        <v/>
      </c>
      <c r="V141" s="135" t="str">
        <f t="shared" si="85"/>
        <v/>
      </c>
      <c r="W141" s="135" t="str">
        <f t="shared" si="86"/>
        <v/>
      </c>
      <c r="X141" s="119" t="str">
        <f t="shared" si="87"/>
        <v/>
      </c>
      <c r="Y141" s="120" t="str">
        <f>IF(B:B="","",IF(R141="Refreshment Beverage",VLOOKUP(Q141,Rates!G$15:L$19,6,0)*W141,VLOOKUP(Q141,Rates!G$4:L$12,6,0)*W141))</f>
        <v/>
      </c>
      <c r="Z141" s="120" t="str">
        <f t="shared" si="88"/>
        <v/>
      </c>
      <c r="AA141" s="120" t="str">
        <f t="shared" si="89"/>
        <v/>
      </c>
      <c r="AB141" s="136" t="str">
        <f>IF(B:B="","",IF(R141="Refreshment Beverage","",IF(AND(R141="Beer",Q141=0),SUM(LOOKUP(2,1/(Rates!$B$15:$B$18&lt;=W141)/(Rates!$C$15:$C$18&gt;=W141),Rates!$D$15:$D$18)*W141),VLOOKUP(VALUE(Q:Q),Rates!A:B,2,0)*W141)))</f>
        <v/>
      </c>
      <c r="AC141" s="136" t="str">
        <f>IF(B:B="","",IF(R141="Refreshment Beverage","",IF(AND(R141="Beer",Q141=0),SUM(LOOKUP(2,1/(Rates!$B$15:$B$18&lt;=W141)/(Rates!$C$15:$C$18&gt;=W141),Rates!$E$15:$E$18)*W141),VLOOKUP(VALUE(Q:Q),Rates!A:C,3,0)*W141)))</f>
        <v/>
      </c>
      <c r="AD141" s="137" t="str">
        <f>IFERROR(IF(B:B="","",IF(R141="Beer","",IF(VALUE(Q141)=0,VLOOKUP(VLOOKUP(B:B,#REF!,16,0),Rates!A:E,2,0),VLOOKUP(VALUE(Q141),Rates!A$31:B$34,2,0)*W141))),0)</f>
        <v/>
      </c>
      <c r="AE141" s="121" t="str">
        <f t="shared" si="90"/>
        <v/>
      </c>
      <c r="AF141" s="138" t="str">
        <f t="shared" si="91"/>
        <v/>
      </c>
      <c r="AG141" s="122" t="str">
        <f t="shared" si="92"/>
        <v/>
      </c>
      <c r="AH141" s="123" t="str">
        <f t="shared" si="93"/>
        <v/>
      </c>
      <c r="AI141" s="139" t="str">
        <f>IF(AE:AE="","",IF(R141="Refreshment Beverage",AK141*(Rates!J$19/100),ROUND(SUM(AH141*(Rates!$J$8/100)),4)))</f>
        <v/>
      </c>
      <c r="AJ141" s="124" t="str">
        <f t="shared" si="94"/>
        <v/>
      </c>
      <c r="AK141" s="125" t="str">
        <f t="shared" si="95"/>
        <v/>
      </c>
      <c r="AL141" s="121" t="str">
        <f t="shared" si="96"/>
        <v/>
      </c>
      <c r="AM141" s="138" t="str">
        <f>IF(AS141="","",IF(R141="Refreshment Beverage",ROUND(AS141*Rates!K$19,4),ROUND(AO141*(VLOOKUP(VALUE(Q141),Rates!G$4:L$12,3,0)),4)))</f>
        <v/>
      </c>
      <c r="AN141" s="126" t="str">
        <f>IF(AS141="","",IF(R141="Refreshment Beverage",AS141*(Rates!J$19/100),MAX(AM141,AB141)))</f>
        <v/>
      </c>
      <c r="AO141" s="127" t="str">
        <f t="shared" si="97"/>
        <v/>
      </c>
      <c r="AP141" s="127" t="str">
        <f t="shared" si="98"/>
        <v/>
      </c>
      <c r="AQ141" s="140" t="str">
        <f>IF(AS141="","",IF(R141="Refreshment Beverage",ROUND(SUM(VLOOKUP(Q:Q,Rates!G$15:L$19,3,0)*(AS141-Y141-Z141-AA141)),4),ROUND(SUM(Rates!$K$8*AS141),4)))</f>
        <v/>
      </c>
      <c r="AR141" s="139" t="str">
        <f t="shared" si="99"/>
        <v/>
      </c>
      <c r="AS141" s="125" t="str">
        <f t="shared" si="100"/>
        <v/>
      </c>
      <c r="AT141" s="121" t="str">
        <f t="shared" si="101"/>
        <v/>
      </c>
      <c r="AU141" s="138" t="str">
        <f>IF(AX141="","",IF(R141="Refreshment Beverage",ROUND((BA141-Y141-Z141-AA141)*VLOOKUP(VALUE(Q141),Rates!G$15:L$19,3,0),4),ROUND(AW141*(VLOOKUP(VALUE(Q141),Rates!G:L,3,0)),4)))</f>
        <v/>
      </c>
      <c r="AV141" s="126" t="str">
        <f t="shared" si="102"/>
        <v/>
      </c>
      <c r="AW141" s="127" t="str">
        <f t="shared" si="103"/>
        <v/>
      </c>
      <c r="AX141" s="123" t="str">
        <f t="shared" si="104"/>
        <v/>
      </c>
      <c r="AY141" s="140" t="str">
        <f>IF(AX141="","",IF(R141="Refreshment Beverage",ROUND(SUM(AX141*Rates!K$19),4),ROUND(SUM(AX141*(Rates!J$8/100)),4)))</f>
        <v/>
      </c>
      <c r="AZ141" s="124" t="str">
        <f t="shared" si="105"/>
        <v/>
      </c>
      <c r="BA141" s="125" t="str">
        <f t="shared" si="106"/>
        <v/>
      </c>
      <c r="BB141" s="115"/>
      <c r="BC141" s="143"/>
      <c r="BD141" s="100"/>
      <c r="BE141" s="100"/>
      <c r="BF141" s="100"/>
      <c r="BG141" s="100"/>
    </row>
    <row r="142" spans="1:59" ht="12.75" customHeight="1" x14ac:dyDescent="0.2">
      <c r="A142" s="144"/>
      <c r="B142" s="141"/>
      <c r="C142" s="141"/>
      <c r="D142" s="142"/>
      <c r="E142" s="142"/>
      <c r="F142" s="142"/>
      <c r="G142" s="142"/>
      <c r="H142" s="142"/>
      <c r="I142" s="129"/>
      <c r="J142" s="130"/>
      <c r="K142" s="131" t="str">
        <f t="shared" si="77"/>
        <v/>
      </c>
      <c r="L142" s="132" t="str">
        <f t="shared" si="78"/>
        <v/>
      </c>
      <c r="M142" s="133" t="str">
        <f t="shared" si="79"/>
        <v/>
      </c>
      <c r="N142" s="134" t="str">
        <f>IFERROR(IF(B:B="","",IF(R142="Beer",SUM(LOOKUP(2,1/(Rates!$B$3:$B$5&lt;=W142)/(Rates!$C$3:$C$5&gt;=W142),Rates!$D$3:$D$5)*(X142/100)*W142),IF(R142="Refreshment Beverage",SUM(LOOKUP(2,1/(Rates!$B$7:$B$11&lt;=W142)/(Rates!$C$7:$C$11&gt;=W142),Rates!$D$7:$D$11)*(X142/100)*W142)))),"")</f>
        <v/>
      </c>
      <c r="O142" s="134" t="str">
        <f t="shared" si="80"/>
        <v/>
      </c>
      <c r="P142" s="116"/>
      <c r="Q142" s="117" t="str">
        <f t="shared" si="81"/>
        <v/>
      </c>
      <c r="R142" s="128" t="str">
        <f t="shared" si="82"/>
        <v/>
      </c>
      <c r="S142" s="135" t="str">
        <f>IF(B142="","",IF(R142="Refreshment Beverage",VLOOKUP(VALUE(Q142),Rates!G$15:L$19,2,0),VLOOKUP(VALUE(Q142),Rates!G$4:L$12,2,0)))</f>
        <v/>
      </c>
      <c r="T142" s="135" t="str">
        <f t="shared" si="83"/>
        <v/>
      </c>
      <c r="U142" s="118" t="str">
        <f t="shared" si="84"/>
        <v/>
      </c>
      <c r="V142" s="135" t="str">
        <f t="shared" si="85"/>
        <v/>
      </c>
      <c r="W142" s="135" t="str">
        <f t="shared" si="86"/>
        <v/>
      </c>
      <c r="X142" s="119" t="str">
        <f t="shared" si="87"/>
        <v/>
      </c>
      <c r="Y142" s="120" t="str">
        <f>IF(B:B="","",IF(R142="Refreshment Beverage",VLOOKUP(Q142,Rates!G$15:L$19,6,0)*W142,VLOOKUP(Q142,Rates!G$4:L$12,6,0)*W142))</f>
        <v/>
      </c>
      <c r="Z142" s="120" t="str">
        <f t="shared" si="88"/>
        <v/>
      </c>
      <c r="AA142" s="120" t="str">
        <f t="shared" si="89"/>
        <v/>
      </c>
      <c r="AB142" s="136" t="str">
        <f>IF(B:B="","",IF(R142="Refreshment Beverage","",IF(AND(R142="Beer",Q142=0),SUM(LOOKUP(2,1/(Rates!$B$15:$B$18&lt;=W142)/(Rates!$C$15:$C$18&gt;=W142),Rates!$D$15:$D$18)*W142),VLOOKUP(VALUE(Q:Q),Rates!A:B,2,0)*W142)))</f>
        <v/>
      </c>
      <c r="AC142" s="136" t="str">
        <f>IF(B:B="","",IF(R142="Refreshment Beverage","",IF(AND(R142="Beer",Q142=0),SUM(LOOKUP(2,1/(Rates!$B$15:$B$18&lt;=W142)/(Rates!$C$15:$C$18&gt;=W142),Rates!$E$15:$E$18)*W142),VLOOKUP(VALUE(Q:Q),Rates!A:C,3,0)*W142)))</f>
        <v/>
      </c>
      <c r="AD142" s="137" t="str">
        <f>IFERROR(IF(B:B="","",IF(R142="Beer","",IF(VALUE(Q142)=0,VLOOKUP(VLOOKUP(B:B,#REF!,16,0),Rates!A:E,2,0),VLOOKUP(VALUE(Q142),Rates!A$31:B$34,2,0)*W142))),0)</f>
        <v/>
      </c>
      <c r="AE142" s="121" t="str">
        <f t="shared" si="90"/>
        <v/>
      </c>
      <c r="AF142" s="138" t="str">
        <f t="shared" si="91"/>
        <v/>
      </c>
      <c r="AG142" s="122" t="str">
        <f t="shared" si="92"/>
        <v/>
      </c>
      <c r="AH142" s="123" t="str">
        <f t="shared" si="93"/>
        <v/>
      </c>
      <c r="AI142" s="139" t="str">
        <f>IF(AE:AE="","",IF(R142="Refreshment Beverage",AK142*(Rates!J$19/100),ROUND(SUM(AH142*(Rates!$J$8/100)),4)))</f>
        <v/>
      </c>
      <c r="AJ142" s="124" t="str">
        <f t="shared" si="94"/>
        <v/>
      </c>
      <c r="AK142" s="125" t="str">
        <f t="shared" si="95"/>
        <v/>
      </c>
      <c r="AL142" s="121" t="str">
        <f t="shared" si="96"/>
        <v/>
      </c>
      <c r="AM142" s="138" t="str">
        <f>IF(AS142="","",IF(R142="Refreshment Beverage",ROUND(AS142*Rates!K$19,4),ROUND(AO142*(VLOOKUP(VALUE(Q142),Rates!G$4:L$12,3,0)),4)))</f>
        <v/>
      </c>
      <c r="AN142" s="126" t="str">
        <f>IF(AS142="","",IF(R142="Refreshment Beverage",AS142*(Rates!J$19/100),MAX(AM142,AB142)))</f>
        <v/>
      </c>
      <c r="AO142" s="127" t="str">
        <f t="shared" si="97"/>
        <v/>
      </c>
      <c r="AP142" s="127" t="str">
        <f t="shared" si="98"/>
        <v/>
      </c>
      <c r="AQ142" s="140" t="str">
        <f>IF(AS142="","",IF(R142="Refreshment Beverage",ROUND(SUM(VLOOKUP(Q:Q,Rates!G$15:L$19,3,0)*(AS142-Y142-Z142-AA142)),4),ROUND(SUM(Rates!$K$8*AS142),4)))</f>
        <v/>
      </c>
      <c r="AR142" s="139" t="str">
        <f t="shared" si="99"/>
        <v/>
      </c>
      <c r="AS142" s="125" t="str">
        <f t="shared" si="100"/>
        <v/>
      </c>
      <c r="AT142" s="121" t="str">
        <f t="shared" si="101"/>
        <v/>
      </c>
      <c r="AU142" s="138" t="str">
        <f>IF(AX142="","",IF(R142="Refreshment Beverage",ROUND((BA142-Y142-Z142-AA142)*VLOOKUP(VALUE(Q142),Rates!G$15:L$19,3,0),4),ROUND(AW142*(VLOOKUP(VALUE(Q142),Rates!G:L,3,0)),4)))</f>
        <v/>
      </c>
      <c r="AV142" s="126" t="str">
        <f t="shared" si="102"/>
        <v/>
      </c>
      <c r="AW142" s="127" t="str">
        <f t="shared" si="103"/>
        <v/>
      </c>
      <c r="AX142" s="123" t="str">
        <f t="shared" si="104"/>
        <v/>
      </c>
      <c r="AY142" s="140" t="str">
        <f>IF(AX142="","",IF(R142="Refreshment Beverage",ROUND(SUM(AX142*Rates!K$19),4),ROUND(SUM(AX142*(Rates!J$8/100)),4)))</f>
        <v/>
      </c>
      <c r="AZ142" s="124" t="str">
        <f t="shared" si="105"/>
        <v/>
      </c>
      <c r="BA142" s="125" t="str">
        <f t="shared" si="106"/>
        <v/>
      </c>
      <c r="BB142" s="115"/>
      <c r="BC142" s="143"/>
      <c r="BD142" s="100"/>
      <c r="BE142" s="100"/>
      <c r="BF142" s="100"/>
      <c r="BG142" s="100"/>
    </row>
    <row r="143" spans="1:59" ht="12.75" customHeight="1" x14ac:dyDescent="0.2">
      <c r="A143" s="144"/>
      <c r="B143" s="141"/>
      <c r="C143" s="141"/>
      <c r="D143" s="142"/>
      <c r="E143" s="142"/>
      <c r="F143" s="142"/>
      <c r="G143" s="142"/>
      <c r="H143" s="142"/>
      <c r="I143" s="129"/>
      <c r="J143" s="130"/>
      <c r="K143" s="131" t="str">
        <f t="shared" si="77"/>
        <v/>
      </c>
      <c r="L143" s="132" t="str">
        <f t="shared" si="78"/>
        <v/>
      </c>
      <c r="M143" s="133" t="str">
        <f t="shared" si="79"/>
        <v/>
      </c>
      <c r="N143" s="134" t="str">
        <f>IFERROR(IF(B:B="","",IF(R143="Beer",SUM(LOOKUP(2,1/(Rates!$B$3:$B$5&lt;=W143)/(Rates!$C$3:$C$5&gt;=W143),Rates!$D$3:$D$5)*(X143/100)*W143),IF(R143="Refreshment Beverage",SUM(LOOKUP(2,1/(Rates!$B$7:$B$11&lt;=W143)/(Rates!$C$7:$C$11&gt;=W143),Rates!$D$7:$D$11)*(X143/100)*W143)))),"")</f>
        <v/>
      </c>
      <c r="O143" s="134" t="str">
        <f t="shared" si="80"/>
        <v/>
      </c>
      <c r="P143" s="116"/>
      <c r="Q143" s="117" t="str">
        <f t="shared" si="81"/>
        <v/>
      </c>
      <c r="R143" s="128" t="str">
        <f t="shared" si="82"/>
        <v/>
      </c>
      <c r="S143" s="135" t="str">
        <f>IF(B143="","",IF(R143="Refreshment Beverage",VLOOKUP(VALUE(Q143),Rates!G$15:L$19,2,0),VLOOKUP(VALUE(Q143),Rates!G$4:L$12,2,0)))</f>
        <v/>
      </c>
      <c r="T143" s="135" t="str">
        <f t="shared" si="83"/>
        <v/>
      </c>
      <c r="U143" s="118" t="str">
        <f t="shared" si="84"/>
        <v/>
      </c>
      <c r="V143" s="135" t="str">
        <f t="shared" si="85"/>
        <v/>
      </c>
      <c r="W143" s="135" t="str">
        <f t="shared" si="86"/>
        <v/>
      </c>
      <c r="X143" s="119" t="str">
        <f t="shared" si="87"/>
        <v/>
      </c>
      <c r="Y143" s="120" t="str">
        <f>IF(B:B="","",IF(R143="Refreshment Beverage",VLOOKUP(Q143,Rates!G$15:L$19,6,0)*W143,VLOOKUP(Q143,Rates!G$4:L$12,6,0)*W143))</f>
        <v/>
      </c>
      <c r="Z143" s="120" t="str">
        <f t="shared" si="88"/>
        <v/>
      </c>
      <c r="AA143" s="120" t="str">
        <f t="shared" si="89"/>
        <v/>
      </c>
      <c r="AB143" s="136" t="str">
        <f>IF(B:B="","",IF(R143="Refreshment Beverage","",IF(AND(R143="Beer",Q143=0),SUM(LOOKUP(2,1/(Rates!$B$15:$B$18&lt;=W143)/(Rates!$C$15:$C$18&gt;=W143),Rates!$D$15:$D$18)*W143),VLOOKUP(VALUE(Q:Q),Rates!A:B,2,0)*W143)))</f>
        <v/>
      </c>
      <c r="AC143" s="136" t="str">
        <f>IF(B:B="","",IF(R143="Refreshment Beverage","",IF(AND(R143="Beer",Q143=0),SUM(LOOKUP(2,1/(Rates!$B$15:$B$18&lt;=W143)/(Rates!$C$15:$C$18&gt;=W143),Rates!$E$15:$E$18)*W143),VLOOKUP(VALUE(Q:Q),Rates!A:C,3,0)*W143)))</f>
        <v/>
      </c>
      <c r="AD143" s="137" t="str">
        <f>IFERROR(IF(B:B="","",IF(R143="Beer","",IF(VALUE(Q143)=0,VLOOKUP(VLOOKUP(B:B,#REF!,16,0),Rates!A:E,2,0),VLOOKUP(VALUE(Q143),Rates!A$31:B$34,2,0)*W143))),0)</f>
        <v/>
      </c>
      <c r="AE143" s="121" t="str">
        <f t="shared" si="90"/>
        <v/>
      </c>
      <c r="AF143" s="138" t="str">
        <f t="shared" si="91"/>
        <v/>
      </c>
      <c r="AG143" s="122" t="str">
        <f t="shared" si="92"/>
        <v/>
      </c>
      <c r="AH143" s="123" t="str">
        <f t="shared" si="93"/>
        <v/>
      </c>
      <c r="AI143" s="139" t="str">
        <f>IF(AE:AE="","",IF(R143="Refreshment Beverage",AK143*(Rates!J$19/100),ROUND(SUM(AH143*(Rates!$J$8/100)),4)))</f>
        <v/>
      </c>
      <c r="AJ143" s="124" t="str">
        <f t="shared" si="94"/>
        <v/>
      </c>
      <c r="AK143" s="125" t="str">
        <f t="shared" si="95"/>
        <v/>
      </c>
      <c r="AL143" s="121" t="str">
        <f t="shared" si="96"/>
        <v/>
      </c>
      <c r="AM143" s="138" t="str">
        <f>IF(AS143="","",IF(R143="Refreshment Beverage",ROUND(AS143*Rates!K$19,4),ROUND(AO143*(VLOOKUP(VALUE(Q143),Rates!G$4:L$12,3,0)),4)))</f>
        <v/>
      </c>
      <c r="AN143" s="126" t="str">
        <f>IF(AS143="","",IF(R143="Refreshment Beverage",AS143*(Rates!J$19/100),MAX(AM143,AB143)))</f>
        <v/>
      </c>
      <c r="AO143" s="127" t="str">
        <f t="shared" si="97"/>
        <v/>
      </c>
      <c r="AP143" s="127" t="str">
        <f t="shared" si="98"/>
        <v/>
      </c>
      <c r="AQ143" s="140" t="str">
        <f>IF(AS143="","",IF(R143="Refreshment Beverage",ROUND(SUM(VLOOKUP(Q:Q,Rates!G$15:L$19,3,0)*(AS143-Y143-Z143-AA143)),4),ROUND(SUM(Rates!$K$8*AS143),4)))</f>
        <v/>
      </c>
      <c r="AR143" s="139" t="str">
        <f t="shared" si="99"/>
        <v/>
      </c>
      <c r="AS143" s="125" t="str">
        <f t="shared" si="100"/>
        <v/>
      </c>
      <c r="AT143" s="121" t="str">
        <f t="shared" si="101"/>
        <v/>
      </c>
      <c r="AU143" s="138" t="str">
        <f>IF(AX143="","",IF(R143="Refreshment Beverage",ROUND((BA143-Y143-Z143-AA143)*VLOOKUP(VALUE(Q143),Rates!G$15:L$19,3,0),4),ROUND(AW143*(VLOOKUP(VALUE(Q143),Rates!G:L,3,0)),4)))</f>
        <v/>
      </c>
      <c r="AV143" s="126" t="str">
        <f t="shared" si="102"/>
        <v/>
      </c>
      <c r="AW143" s="127" t="str">
        <f t="shared" si="103"/>
        <v/>
      </c>
      <c r="AX143" s="123" t="str">
        <f t="shared" si="104"/>
        <v/>
      </c>
      <c r="AY143" s="140" t="str">
        <f>IF(AX143="","",IF(R143="Refreshment Beverage",ROUND(SUM(AX143*Rates!K$19),4),ROUND(SUM(AX143*(Rates!J$8/100)),4)))</f>
        <v/>
      </c>
      <c r="AZ143" s="124" t="str">
        <f t="shared" si="105"/>
        <v/>
      </c>
      <c r="BA143" s="125" t="str">
        <f t="shared" si="106"/>
        <v/>
      </c>
      <c r="BB143" s="115"/>
      <c r="BC143" s="143"/>
      <c r="BD143" s="100"/>
      <c r="BE143" s="100"/>
      <c r="BF143" s="100"/>
      <c r="BG143" s="100"/>
    </row>
    <row r="144" spans="1:59" ht="12.75" customHeight="1" x14ac:dyDescent="0.2">
      <c r="A144" s="144"/>
      <c r="B144" s="141"/>
      <c r="C144" s="141"/>
      <c r="D144" s="142"/>
      <c r="E144" s="142"/>
      <c r="F144" s="142"/>
      <c r="G144" s="142"/>
      <c r="H144" s="142"/>
      <c r="I144" s="129"/>
      <c r="J144" s="130"/>
      <c r="K144" s="131" t="str">
        <f t="shared" si="77"/>
        <v/>
      </c>
      <c r="L144" s="132" t="str">
        <f t="shared" si="78"/>
        <v/>
      </c>
      <c r="M144" s="133" t="str">
        <f t="shared" si="79"/>
        <v/>
      </c>
      <c r="N144" s="134" t="str">
        <f>IFERROR(IF(B:B="","",IF(R144="Beer",SUM(LOOKUP(2,1/(Rates!$B$3:$B$5&lt;=W144)/(Rates!$C$3:$C$5&gt;=W144),Rates!$D$3:$D$5)*(X144/100)*W144),IF(R144="Refreshment Beverage",SUM(LOOKUP(2,1/(Rates!$B$7:$B$11&lt;=W144)/(Rates!$C$7:$C$11&gt;=W144),Rates!$D$7:$D$11)*(X144/100)*W144)))),"")</f>
        <v/>
      </c>
      <c r="O144" s="134" t="str">
        <f t="shared" si="80"/>
        <v/>
      </c>
      <c r="P144" s="116"/>
      <c r="Q144" s="117" t="str">
        <f t="shared" si="81"/>
        <v/>
      </c>
      <c r="R144" s="128" t="str">
        <f t="shared" si="82"/>
        <v/>
      </c>
      <c r="S144" s="135" t="str">
        <f>IF(B144="","",IF(R144="Refreshment Beverage",VLOOKUP(VALUE(Q144),Rates!G$15:L$19,2,0),VLOOKUP(VALUE(Q144),Rates!G$4:L$12,2,0)))</f>
        <v/>
      </c>
      <c r="T144" s="135" t="str">
        <f t="shared" si="83"/>
        <v/>
      </c>
      <c r="U144" s="118" t="str">
        <f t="shared" si="84"/>
        <v/>
      </c>
      <c r="V144" s="135" t="str">
        <f t="shared" si="85"/>
        <v/>
      </c>
      <c r="W144" s="135" t="str">
        <f t="shared" si="86"/>
        <v/>
      </c>
      <c r="X144" s="119" t="str">
        <f t="shared" si="87"/>
        <v/>
      </c>
      <c r="Y144" s="120" t="str">
        <f>IF(B:B="","",IF(R144="Refreshment Beverage",VLOOKUP(Q144,Rates!G$15:L$19,6,0)*W144,VLOOKUP(Q144,Rates!G$4:L$12,6,0)*W144))</f>
        <v/>
      </c>
      <c r="Z144" s="120" t="str">
        <f t="shared" si="88"/>
        <v/>
      </c>
      <c r="AA144" s="120" t="str">
        <f t="shared" si="89"/>
        <v/>
      </c>
      <c r="AB144" s="136" t="str">
        <f>IF(B:B="","",IF(R144="Refreshment Beverage","",IF(AND(R144="Beer",Q144=0),SUM(LOOKUP(2,1/(Rates!$B$15:$B$18&lt;=W144)/(Rates!$C$15:$C$18&gt;=W144),Rates!$D$15:$D$18)*W144),VLOOKUP(VALUE(Q:Q),Rates!A:B,2,0)*W144)))</f>
        <v/>
      </c>
      <c r="AC144" s="136" t="str">
        <f>IF(B:B="","",IF(R144="Refreshment Beverage","",IF(AND(R144="Beer",Q144=0),SUM(LOOKUP(2,1/(Rates!$B$15:$B$18&lt;=W144)/(Rates!$C$15:$C$18&gt;=W144),Rates!$E$15:$E$18)*W144),VLOOKUP(VALUE(Q:Q),Rates!A:C,3,0)*W144)))</f>
        <v/>
      </c>
      <c r="AD144" s="137" t="str">
        <f>IFERROR(IF(B:B="","",IF(R144="Beer","",IF(VALUE(Q144)=0,VLOOKUP(VLOOKUP(B:B,#REF!,16,0),Rates!A:E,2,0),VLOOKUP(VALUE(Q144),Rates!A$31:B$34,2,0)*W144))),0)</f>
        <v/>
      </c>
      <c r="AE144" s="121" t="str">
        <f t="shared" si="90"/>
        <v/>
      </c>
      <c r="AF144" s="138" t="str">
        <f t="shared" si="91"/>
        <v/>
      </c>
      <c r="AG144" s="122" t="str">
        <f t="shared" si="92"/>
        <v/>
      </c>
      <c r="AH144" s="123" t="str">
        <f t="shared" si="93"/>
        <v/>
      </c>
      <c r="AI144" s="139" t="str">
        <f>IF(AE:AE="","",IF(R144="Refreshment Beverage",AK144*(Rates!J$19/100),ROUND(SUM(AH144*(Rates!$J$8/100)),4)))</f>
        <v/>
      </c>
      <c r="AJ144" s="124" t="str">
        <f t="shared" si="94"/>
        <v/>
      </c>
      <c r="AK144" s="125" t="str">
        <f t="shared" si="95"/>
        <v/>
      </c>
      <c r="AL144" s="121" t="str">
        <f t="shared" si="96"/>
        <v/>
      </c>
      <c r="AM144" s="138" t="str">
        <f>IF(AS144="","",IF(R144="Refreshment Beverage",ROUND(AS144*Rates!K$19,4),ROUND(AO144*(VLOOKUP(VALUE(Q144),Rates!G$4:L$12,3,0)),4)))</f>
        <v/>
      </c>
      <c r="AN144" s="126" t="str">
        <f>IF(AS144="","",IF(R144="Refreshment Beverage",AS144*(Rates!J$19/100),MAX(AM144,AB144)))</f>
        <v/>
      </c>
      <c r="AO144" s="127" t="str">
        <f t="shared" si="97"/>
        <v/>
      </c>
      <c r="AP144" s="127" t="str">
        <f t="shared" si="98"/>
        <v/>
      </c>
      <c r="AQ144" s="140" t="str">
        <f>IF(AS144="","",IF(R144="Refreshment Beverage",ROUND(SUM(VLOOKUP(Q:Q,Rates!G$15:L$19,3,0)*(AS144-Y144-Z144-AA144)),4),ROUND(SUM(Rates!$K$8*AS144),4)))</f>
        <v/>
      </c>
      <c r="AR144" s="139" t="str">
        <f t="shared" si="99"/>
        <v/>
      </c>
      <c r="AS144" s="125" t="str">
        <f t="shared" si="100"/>
        <v/>
      </c>
      <c r="AT144" s="121" t="str">
        <f t="shared" si="101"/>
        <v/>
      </c>
      <c r="AU144" s="138" t="str">
        <f>IF(AX144="","",IF(R144="Refreshment Beverage",ROUND((BA144-Y144-Z144-AA144)*VLOOKUP(VALUE(Q144),Rates!G$15:L$19,3,0),4),ROUND(AW144*(VLOOKUP(VALUE(Q144),Rates!G:L,3,0)),4)))</f>
        <v/>
      </c>
      <c r="AV144" s="126" t="str">
        <f t="shared" si="102"/>
        <v/>
      </c>
      <c r="AW144" s="127" t="str">
        <f t="shared" si="103"/>
        <v/>
      </c>
      <c r="AX144" s="123" t="str">
        <f t="shared" si="104"/>
        <v/>
      </c>
      <c r="AY144" s="140" t="str">
        <f>IF(AX144="","",IF(R144="Refreshment Beverage",ROUND(SUM(AX144*Rates!K$19),4),ROUND(SUM(AX144*(Rates!J$8/100)),4)))</f>
        <v/>
      </c>
      <c r="AZ144" s="124" t="str">
        <f t="shared" si="105"/>
        <v/>
      </c>
      <c r="BA144" s="125" t="str">
        <f t="shared" si="106"/>
        <v/>
      </c>
      <c r="BB144" s="115"/>
      <c r="BC144" s="143"/>
      <c r="BD144" s="100"/>
      <c r="BE144" s="100"/>
      <c r="BF144" s="100"/>
      <c r="BG144" s="100"/>
    </row>
    <row r="145" spans="1:59" ht="12.75" customHeight="1" x14ac:dyDescent="0.2">
      <c r="A145" s="144"/>
      <c r="B145" s="141"/>
      <c r="C145" s="141"/>
      <c r="D145" s="142"/>
      <c r="E145" s="142"/>
      <c r="F145" s="142"/>
      <c r="G145" s="142"/>
      <c r="H145" s="142"/>
      <c r="I145" s="129"/>
      <c r="J145" s="130"/>
      <c r="K145" s="131" t="str">
        <f t="shared" si="77"/>
        <v/>
      </c>
      <c r="L145" s="132" t="str">
        <f t="shared" si="78"/>
        <v/>
      </c>
      <c r="M145" s="133" t="str">
        <f t="shared" si="79"/>
        <v/>
      </c>
      <c r="N145" s="134" t="str">
        <f>IFERROR(IF(B:B="","",IF(R145="Beer",SUM(LOOKUP(2,1/(Rates!$B$3:$B$5&lt;=W145)/(Rates!$C$3:$C$5&gt;=W145),Rates!$D$3:$D$5)*(X145/100)*W145),IF(R145="Refreshment Beverage",SUM(LOOKUP(2,1/(Rates!$B$7:$B$11&lt;=W145)/(Rates!$C$7:$C$11&gt;=W145),Rates!$D$7:$D$11)*(X145/100)*W145)))),"")</f>
        <v/>
      </c>
      <c r="O145" s="134" t="str">
        <f t="shared" si="80"/>
        <v/>
      </c>
      <c r="P145" s="116"/>
      <c r="Q145" s="117" t="str">
        <f t="shared" si="81"/>
        <v/>
      </c>
      <c r="R145" s="128" t="str">
        <f t="shared" si="82"/>
        <v/>
      </c>
      <c r="S145" s="135" t="str">
        <f>IF(B145="","",IF(R145="Refreshment Beverage",VLOOKUP(VALUE(Q145),Rates!G$15:L$19,2,0),VLOOKUP(VALUE(Q145),Rates!G$4:L$12,2,0)))</f>
        <v/>
      </c>
      <c r="T145" s="135" t="str">
        <f t="shared" si="83"/>
        <v/>
      </c>
      <c r="U145" s="118" t="str">
        <f t="shared" si="84"/>
        <v/>
      </c>
      <c r="V145" s="135" t="str">
        <f t="shared" si="85"/>
        <v/>
      </c>
      <c r="W145" s="135" t="str">
        <f t="shared" si="86"/>
        <v/>
      </c>
      <c r="X145" s="119" t="str">
        <f t="shared" si="87"/>
        <v/>
      </c>
      <c r="Y145" s="120" t="str">
        <f>IF(B:B="","",IF(R145="Refreshment Beverage",VLOOKUP(Q145,Rates!G$15:L$19,6,0)*W145,VLOOKUP(Q145,Rates!G$4:L$12,6,0)*W145))</f>
        <v/>
      </c>
      <c r="Z145" s="120" t="str">
        <f t="shared" si="88"/>
        <v/>
      </c>
      <c r="AA145" s="120" t="str">
        <f t="shared" si="89"/>
        <v/>
      </c>
      <c r="AB145" s="136" t="str">
        <f>IF(B:B="","",IF(R145="Refreshment Beverage","",IF(AND(R145="Beer",Q145=0),SUM(LOOKUP(2,1/(Rates!$B$15:$B$18&lt;=W145)/(Rates!$C$15:$C$18&gt;=W145),Rates!$D$15:$D$18)*W145),VLOOKUP(VALUE(Q:Q),Rates!A:B,2,0)*W145)))</f>
        <v/>
      </c>
      <c r="AC145" s="136" t="str">
        <f>IF(B:B="","",IF(R145="Refreshment Beverage","",IF(AND(R145="Beer",Q145=0),SUM(LOOKUP(2,1/(Rates!$B$15:$B$18&lt;=W145)/(Rates!$C$15:$C$18&gt;=W145),Rates!$E$15:$E$18)*W145),VLOOKUP(VALUE(Q:Q),Rates!A:C,3,0)*W145)))</f>
        <v/>
      </c>
      <c r="AD145" s="137" t="str">
        <f>IFERROR(IF(B:B="","",IF(R145="Beer","",IF(VALUE(Q145)=0,VLOOKUP(VLOOKUP(B:B,#REF!,16,0),Rates!A:E,2,0),VLOOKUP(VALUE(Q145),Rates!A$31:B$34,2,0)*W145))),0)</f>
        <v/>
      </c>
      <c r="AE145" s="121" t="str">
        <f t="shared" si="90"/>
        <v/>
      </c>
      <c r="AF145" s="138" t="str">
        <f t="shared" si="91"/>
        <v/>
      </c>
      <c r="AG145" s="122" t="str">
        <f t="shared" si="92"/>
        <v/>
      </c>
      <c r="AH145" s="123" t="str">
        <f t="shared" si="93"/>
        <v/>
      </c>
      <c r="AI145" s="139" t="str">
        <f>IF(AE:AE="","",IF(R145="Refreshment Beverage",AK145*(Rates!J$19/100),ROUND(SUM(AH145*(Rates!$J$8/100)),4)))</f>
        <v/>
      </c>
      <c r="AJ145" s="124" t="str">
        <f t="shared" si="94"/>
        <v/>
      </c>
      <c r="AK145" s="125" t="str">
        <f t="shared" si="95"/>
        <v/>
      </c>
      <c r="AL145" s="121" t="str">
        <f t="shared" si="96"/>
        <v/>
      </c>
      <c r="AM145" s="138" t="str">
        <f>IF(AS145="","",IF(R145="Refreshment Beverage",ROUND(AS145*Rates!K$19,4),ROUND(AO145*(VLOOKUP(VALUE(Q145),Rates!G$4:L$12,3,0)),4)))</f>
        <v/>
      </c>
      <c r="AN145" s="126" t="str">
        <f>IF(AS145="","",IF(R145="Refreshment Beverage",AS145*(Rates!J$19/100),MAX(AM145,AB145)))</f>
        <v/>
      </c>
      <c r="AO145" s="127" t="str">
        <f t="shared" si="97"/>
        <v/>
      </c>
      <c r="AP145" s="127" t="str">
        <f t="shared" si="98"/>
        <v/>
      </c>
      <c r="AQ145" s="140" t="str">
        <f>IF(AS145="","",IF(R145="Refreshment Beverage",ROUND(SUM(VLOOKUP(Q:Q,Rates!G$15:L$19,3,0)*(AS145-Y145-Z145-AA145)),4),ROUND(SUM(Rates!$K$8*AS145),4)))</f>
        <v/>
      </c>
      <c r="AR145" s="139" t="str">
        <f t="shared" si="99"/>
        <v/>
      </c>
      <c r="AS145" s="125" t="str">
        <f t="shared" si="100"/>
        <v/>
      </c>
      <c r="AT145" s="121" t="str">
        <f t="shared" si="101"/>
        <v/>
      </c>
      <c r="AU145" s="138" t="str">
        <f>IF(AX145="","",IF(R145="Refreshment Beverage",ROUND((BA145-Y145-Z145-AA145)*VLOOKUP(VALUE(Q145),Rates!G$15:L$19,3,0),4),ROUND(AW145*(VLOOKUP(VALUE(Q145),Rates!G:L,3,0)),4)))</f>
        <v/>
      </c>
      <c r="AV145" s="126" t="str">
        <f t="shared" si="102"/>
        <v/>
      </c>
      <c r="AW145" s="127" t="str">
        <f t="shared" si="103"/>
        <v/>
      </c>
      <c r="AX145" s="123" t="str">
        <f t="shared" si="104"/>
        <v/>
      </c>
      <c r="AY145" s="140" t="str">
        <f>IF(AX145="","",IF(R145="Refreshment Beverage",ROUND(SUM(AX145*Rates!K$19),4),ROUND(SUM(AX145*(Rates!J$8/100)),4)))</f>
        <v/>
      </c>
      <c r="AZ145" s="124" t="str">
        <f t="shared" si="105"/>
        <v/>
      </c>
      <c r="BA145" s="125" t="str">
        <f t="shared" si="106"/>
        <v/>
      </c>
      <c r="BB145" s="115"/>
      <c r="BC145" s="143"/>
      <c r="BD145" s="100"/>
      <c r="BE145" s="100"/>
      <c r="BF145" s="100"/>
      <c r="BG145" s="100"/>
    </row>
    <row r="146" spans="1:59" ht="12.75" customHeight="1" x14ac:dyDescent="0.2">
      <c r="A146" s="144"/>
      <c r="B146" s="141"/>
      <c r="C146" s="141"/>
      <c r="D146" s="142"/>
      <c r="E146" s="142"/>
      <c r="F146" s="142"/>
      <c r="G146" s="142"/>
      <c r="H146" s="142"/>
      <c r="I146" s="129"/>
      <c r="J146" s="130"/>
      <c r="K146" s="131" t="str">
        <f t="shared" si="77"/>
        <v/>
      </c>
      <c r="L146" s="132" t="str">
        <f t="shared" si="78"/>
        <v/>
      </c>
      <c r="M146" s="133" t="str">
        <f t="shared" si="79"/>
        <v/>
      </c>
      <c r="N146" s="134" t="str">
        <f>IFERROR(IF(B:B="","",IF(R146="Beer",SUM(LOOKUP(2,1/(Rates!$B$3:$B$5&lt;=W146)/(Rates!$C$3:$C$5&gt;=W146),Rates!$D$3:$D$5)*(X146/100)*W146),IF(R146="Refreshment Beverage",SUM(LOOKUP(2,1/(Rates!$B$7:$B$11&lt;=W146)/(Rates!$C$7:$C$11&gt;=W146),Rates!$D$7:$D$11)*(X146/100)*W146)))),"")</f>
        <v/>
      </c>
      <c r="O146" s="134" t="str">
        <f t="shared" si="80"/>
        <v/>
      </c>
      <c r="P146" s="116"/>
      <c r="Q146" s="117" t="str">
        <f t="shared" si="81"/>
        <v/>
      </c>
      <c r="R146" s="128" t="str">
        <f t="shared" si="82"/>
        <v/>
      </c>
      <c r="S146" s="135" t="str">
        <f>IF(B146="","",IF(R146="Refreshment Beverage",VLOOKUP(VALUE(Q146),Rates!G$15:L$19,2,0),VLOOKUP(VALUE(Q146),Rates!G$4:L$12,2,0)))</f>
        <v/>
      </c>
      <c r="T146" s="135" t="str">
        <f t="shared" si="83"/>
        <v/>
      </c>
      <c r="U146" s="118" t="str">
        <f t="shared" si="84"/>
        <v/>
      </c>
      <c r="V146" s="135" t="str">
        <f t="shared" si="85"/>
        <v/>
      </c>
      <c r="W146" s="135" t="str">
        <f t="shared" si="86"/>
        <v/>
      </c>
      <c r="X146" s="119" t="str">
        <f t="shared" si="87"/>
        <v/>
      </c>
      <c r="Y146" s="120" t="str">
        <f>IF(B:B="","",IF(R146="Refreshment Beverage",VLOOKUP(Q146,Rates!G$15:L$19,6,0)*W146,VLOOKUP(Q146,Rates!G$4:L$12,6,0)*W146))</f>
        <v/>
      </c>
      <c r="Z146" s="120" t="str">
        <f t="shared" si="88"/>
        <v/>
      </c>
      <c r="AA146" s="120" t="str">
        <f t="shared" si="89"/>
        <v/>
      </c>
      <c r="AB146" s="136" t="str">
        <f>IF(B:B="","",IF(R146="Refreshment Beverage","",IF(AND(R146="Beer",Q146=0),SUM(LOOKUP(2,1/(Rates!$B$15:$B$18&lt;=W146)/(Rates!$C$15:$C$18&gt;=W146),Rates!$D$15:$D$18)*W146),VLOOKUP(VALUE(Q:Q),Rates!A:B,2,0)*W146)))</f>
        <v/>
      </c>
      <c r="AC146" s="136" t="str">
        <f>IF(B:B="","",IF(R146="Refreshment Beverage","",IF(AND(R146="Beer",Q146=0),SUM(LOOKUP(2,1/(Rates!$B$15:$B$18&lt;=W146)/(Rates!$C$15:$C$18&gt;=W146),Rates!$E$15:$E$18)*W146),VLOOKUP(VALUE(Q:Q),Rates!A:C,3,0)*W146)))</f>
        <v/>
      </c>
      <c r="AD146" s="137" t="str">
        <f>IFERROR(IF(B:B="","",IF(R146="Beer","",IF(VALUE(Q146)=0,VLOOKUP(VLOOKUP(B:B,#REF!,16,0),Rates!A:E,2,0),VLOOKUP(VALUE(Q146),Rates!A$31:B$34,2,0)*W146))),0)</f>
        <v/>
      </c>
      <c r="AE146" s="121" t="str">
        <f t="shared" si="90"/>
        <v/>
      </c>
      <c r="AF146" s="138" t="str">
        <f t="shared" si="91"/>
        <v/>
      </c>
      <c r="AG146" s="122" t="str">
        <f t="shared" si="92"/>
        <v/>
      </c>
      <c r="AH146" s="123" t="str">
        <f t="shared" si="93"/>
        <v/>
      </c>
      <c r="AI146" s="139" t="str">
        <f>IF(AE:AE="","",IF(R146="Refreshment Beverage",AK146*(Rates!J$19/100),ROUND(SUM(AH146*(Rates!$J$8/100)),4)))</f>
        <v/>
      </c>
      <c r="AJ146" s="124" t="str">
        <f t="shared" si="94"/>
        <v/>
      </c>
      <c r="AK146" s="125" t="str">
        <f t="shared" si="95"/>
        <v/>
      </c>
      <c r="AL146" s="121" t="str">
        <f t="shared" si="96"/>
        <v/>
      </c>
      <c r="AM146" s="138" t="str">
        <f>IF(AS146="","",IF(R146="Refreshment Beverage",ROUND(AS146*Rates!K$19,4),ROUND(AO146*(VLOOKUP(VALUE(Q146),Rates!G$4:L$12,3,0)),4)))</f>
        <v/>
      </c>
      <c r="AN146" s="126" t="str">
        <f>IF(AS146="","",IF(R146="Refreshment Beverage",AS146*(Rates!J$19/100),MAX(AM146,AB146)))</f>
        <v/>
      </c>
      <c r="AO146" s="127" t="str">
        <f t="shared" si="97"/>
        <v/>
      </c>
      <c r="AP146" s="127" t="str">
        <f t="shared" si="98"/>
        <v/>
      </c>
      <c r="AQ146" s="140" t="str">
        <f>IF(AS146="","",IF(R146="Refreshment Beverage",ROUND(SUM(VLOOKUP(Q:Q,Rates!G$15:L$19,3,0)*(AS146-Y146-Z146-AA146)),4),ROUND(SUM(Rates!$K$8*AS146),4)))</f>
        <v/>
      </c>
      <c r="AR146" s="139" t="str">
        <f t="shared" si="99"/>
        <v/>
      </c>
      <c r="AS146" s="125" t="str">
        <f t="shared" si="100"/>
        <v/>
      </c>
      <c r="AT146" s="121" t="str">
        <f t="shared" si="101"/>
        <v/>
      </c>
      <c r="AU146" s="138" t="str">
        <f>IF(AX146="","",IF(R146="Refreshment Beverage",ROUND((BA146-Y146-Z146-AA146)*VLOOKUP(VALUE(Q146),Rates!G$15:L$19,3,0),4),ROUND(AW146*(VLOOKUP(VALUE(Q146),Rates!G:L,3,0)),4)))</f>
        <v/>
      </c>
      <c r="AV146" s="126" t="str">
        <f t="shared" si="102"/>
        <v/>
      </c>
      <c r="AW146" s="127" t="str">
        <f t="shared" si="103"/>
        <v/>
      </c>
      <c r="AX146" s="123" t="str">
        <f t="shared" si="104"/>
        <v/>
      </c>
      <c r="AY146" s="140" t="str">
        <f>IF(AX146="","",IF(R146="Refreshment Beverage",ROUND(SUM(AX146*Rates!K$19),4),ROUND(SUM(AX146*(Rates!J$8/100)),4)))</f>
        <v/>
      </c>
      <c r="AZ146" s="124" t="str">
        <f t="shared" si="105"/>
        <v/>
      </c>
      <c r="BA146" s="125" t="str">
        <f t="shared" si="106"/>
        <v/>
      </c>
      <c r="BB146" s="115"/>
      <c r="BC146" s="143"/>
      <c r="BD146" s="100"/>
      <c r="BE146" s="100"/>
      <c r="BF146" s="100"/>
      <c r="BG146" s="100"/>
    </row>
    <row r="147" spans="1:59" ht="12.75" customHeight="1" x14ac:dyDescent="0.2">
      <c r="A147" s="144"/>
      <c r="B147" s="141"/>
      <c r="C147" s="141"/>
      <c r="D147" s="142"/>
      <c r="E147" s="142"/>
      <c r="F147" s="142"/>
      <c r="G147" s="142"/>
      <c r="H147" s="142"/>
      <c r="I147" s="129"/>
      <c r="J147" s="130"/>
      <c r="K147" s="131" t="str">
        <f t="shared" si="77"/>
        <v/>
      </c>
      <c r="L147" s="132" t="str">
        <f t="shared" si="78"/>
        <v/>
      </c>
      <c r="M147" s="133" t="str">
        <f t="shared" si="79"/>
        <v/>
      </c>
      <c r="N147" s="134" t="str">
        <f>IFERROR(IF(B:B="","",IF(R147="Beer",SUM(LOOKUP(2,1/(Rates!$B$3:$B$5&lt;=W147)/(Rates!$C$3:$C$5&gt;=W147),Rates!$D$3:$D$5)*(X147/100)*W147),IF(R147="Refreshment Beverage",SUM(LOOKUP(2,1/(Rates!$B$7:$B$11&lt;=W147)/(Rates!$C$7:$C$11&gt;=W147),Rates!$D$7:$D$11)*(X147/100)*W147)))),"")</f>
        <v/>
      </c>
      <c r="O147" s="134" t="str">
        <f t="shared" si="80"/>
        <v/>
      </c>
      <c r="P147" s="116"/>
      <c r="Q147" s="117" t="str">
        <f t="shared" si="81"/>
        <v/>
      </c>
      <c r="R147" s="128" t="str">
        <f t="shared" si="82"/>
        <v/>
      </c>
      <c r="S147" s="135" t="str">
        <f>IF(B147="","",IF(R147="Refreshment Beverage",VLOOKUP(VALUE(Q147),Rates!G$15:L$19,2,0),VLOOKUP(VALUE(Q147),Rates!G$4:L$12,2,0)))</f>
        <v/>
      </c>
      <c r="T147" s="135" t="str">
        <f t="shared" si="83"/>
        <v/>
      </c>
      <c r="U147" s="118" t="str">
        <f t="shared" si="84"/>
        <v/>
      </c>
      <c r="V147" s="135" t="str">
        <f t="shared" si="85"/>
        <v/>
      </c>
      <c r="W147" s="135" t="str">
        <f t="shared" si="86"/>
        <v/>
      </c>
      <c r="X147" s="119" t="str">
        <f t="shared" si="87"/>
        <v/>
      </c>
      <c r="Y147" s="120" t="str">
        <f>IF(B:B="","",IF(R147="Refreshment Beverage",VLOOKUP(Q147,Rates!G$15:L$19,6,0)*W147,VLOOKUP(Q147,Rates!G$4:L$12,6,0)*W147))</f>
        <v/>
      </c>
      <c r="Z147" s="120" t="str">
        <f t="shared" si="88"/>
        <v/>
      </c>
      <c r="AA147" s="120" t="str">
        <f t="shared" si="89"/>
        <v/>
      </c>
      <c r="AB147" s="136" t="str">
        <f>IF(B:B="","",IF(R147="Refreshment Beverage","",IF(AND(R147="Beer",Q147=0),SUM(LOOKUP(2,1/(Rates!$B$15:$B$18&lt;=W147)/(Rates!$C$15:$C$18&gt;=W147),Rates!$D$15:$D$18)*W147),VLOOKUP(VALUE(Q:Q),Rates!A:B,2,0)*W147)))</f>
        <v/>
      </c>
      <c r="AC147" s="136" t="str">
        <f>IF(B:B="","",IF(R147="Refreshment Beverage","",IF(AND(R147="Beer",Q147=0),SUM(LOOKUP(2,1/(Rates!$B$15:$B$18&lt;=W147)/(Rates!$C$15:$C$18&gt;=W147),Rates!$E$15:$E$18)*W147),VLOOKUP(VALUE(Q:Q),Rates!A:C,3,0)*W147)))</f>
        <v/>
      </c>
      <c r="AD147" s="137" t="str">
        <f>IFERROR(IF(B:B="","",IF(R147="Beer","",IF(VALUE(Q147)=0,VLOOKUP(VLOOKUP(B:B,#REF!,16,0),Rates!A:E,2,0),VLOOKUP(VALUE(Q147),Rates!A$31:B$34,2,0)*W147))),0)</f>
        <v/>
      </c>
      <c r="AE147" s="121" t="str">
        <f t="shared" si="90"/>
        <v/>
      </c>
      <c r="AF147" s="138" t="str">
        <f t="shared" si="91"/>
        <v/>
      </c>
      <c r="AG147" s="122" t="str">
        <f t="shared" si="92"/>
        <v/>
      </c>
      <c r="AH147" s="123" t="str">
        <f t="shared" si="93"/>
        <v/>
      </c>
      <c r="AI147" s="139" t="str">
        <f>IF(AE:AE="","",IF(R147="Refreshment Beverage",AK147*(Rates!J$19/100),ROUND(SUM(AH147*(Rates!$J$8/100)),4)))</f>
        <v/>
      </c>
      <c r="AJ147" s="124" t="str">
        <f t="shared" si="94"/>
        <v/>
      </c>
      <c r="AK147" s="125" t="str">
        <f t="shared" si="95"/>
        <v/>
      </c>
      <c r="AL147" s="121" t="str">
        <f t="shared" si="96"/>
        <v/>
      </c>
      <c r="AM147" s="138" t="str">
        <f>IF(AS147="","",IF(R147="Refreshment Beverage",ROUND(AS147*Rates!K$19,4),ROUND(AO147*(VLOOKUP(VALUE(Q147),Rates!G$4:L$12,3,0)),4)))</f>
        <v/>
      </c>
      <c r="AN147" s="126" t="str">
        <f>IF(AS147="","",IF(R147="Refreshment Beverage",AS147*(Rates!J$19/100),MAX(AM147,AB147)))</f>
        <v/>
      </c>
      <c r="AO147" s="127" t="str">
        <f t="shared" si="97"/>
        <v/>
      </c>
      <c r="AP147" s="127" t="str">
        <f t="shared" si="98"/>
        <v/>
      </c>
      <c r="AQ147" s="140" t="str">
        <f>IF(AS147="","",IF(R147="Refreshment Beverage",ROUND(SUM(VLOOKUP(Q:Q,Rates!G$15:L$19,3,0)*(AS147-Y147-Z147-AA147)),4),ROUND(SUM(Rates!$K$8*AS147),4)))</f>
        <v/>
      </c>
      <c r="AR147" s="139" t="str">
        <f t="shared" si="99"/>
        <v/>
      </c>
      <c r="AS147" s="125" t="str">
        <f t="shared" si="100"/>
        <v/>
      </c>
      <c r="AT147" s="121" t="str">
        <f t="shared" si="101"/>
        <v/>
      </c>
      <c r="AU147" s="138" t="str">
        <f>IF(AX147="","",IF(R147="Refreshment Beverage",ROUND((BA147-Y147-Z147-AA147)*VLOOKUP(VALUE(Q147),Rates!G$15:L$19,3,0),4),ROUND(AW147*(VLOOKUP(VALUE(Q147),Rates!G:L,3,0)),4)))</f>
        <v/>
      </c>
      <c r="AV147" s="126" t="str">
        <f t="shared" si="102"/>
        <v/>
      </c>
      <c r="AW147" s="127" t="str">
        <f t="shared" si="103"/>
        <v/>
      </c>
      <c r="AX147" s="123" t="str">
        <f t="shared" si="104"/>
        <v/>
      </c>
      <c r="AY147" s="140" t="str">
        <f>IF(AX147="","",IF(R147="Refreshment Beverage",ROUND(SUM(AX147*Rates!K$19),4),ROUND(SUM(AX147*(Rates!J$8/100)),4)))</f>
        <v/>
      </c>
      <c r="AZ147" s="124" t="str">
        <f t="shared" si="105"/>
        <v/>
      </c>
      <c r="BA147" s="125" t="str">
        <f t="shared" si="106"/>
        <v/>
      </c>
      <c r="BB147" s="115"/>
      <c r="BC147" s="143"/>
      <c r="BD147" s="100"/>
      <c r="BE147" s="100"/>
      <c r="BF147" s="100"/>
      <c r="BG147" s="100"/>
    </row>
    <row r="148" spans="1:59" ht="12.75" customHeight="1" x14ac:dyDescent="0.2">
      <c r="A148" s="144"/>
      <c r="B148" s="141"/>
      <c r="C148" s="141"/>
      <c r="D148" s="142"/>
      <c r="E148" s="142"/>
      <c r="F148" s="142"/>
      <c r="G148" s="142"/>
      <c r="H148" s="142"/>
      <c r="I148" s="129"/>
      <c r="J148" s="130"/>
      <c r="K148" s="131" t="str">
        <f t="shared" si="77"/>
        <v/>
      </c>
      <c r="L148" s="132" t="str">
        <f t="shared" si="78"/>
        <v/>
      </c>
      <c r="M148" s="133" t="str">
        <f t="shared" si="79"/>
        <v/>
      </c>
      <c r="N148" s="134" t="str">
        <f>IFERROR(IF(B:B="","",IF(R148="Beer",SUM(LOOKUP(2,1/(Rates!$B$3:$B$5&lt;=W148)/(Rates!$C$3:$C$5&gt;=W148),Rates!$D$3:$D$5)*(X148/100)*W148),IF(R148="Refreshment Beverage",SUM(LOOKUP(2,1/(Rates!$B$7:$B$11&lt;=W148)/(Rates!$C$7:$C$11&gt;=W148),Rates!$D$7:$D$11)*(X148/100)*W148)))),"")</f>
        <v/>
      </c>
      <c r="O148" s="134" t="str">
        <f t="shared" si="80"/>
        <v/>
      </c>
      <c r="P148" s="116"/>
      <c r="Q148" s="117" t="str">
        <f t="shared" si="81"/>
        <v/>
      </c>
      <c r="R148" s="128" t="str">
        <f t="shared" si="82"/>
        <v/>
      </c>
      <c r="S148" s="135" t="str">
        <f>IF(B148="","",IF(R148="Refreshment Beverage",VLOOKUP(VALUE(Q148),Rates!G$15:L$19,2,0),VLOOKUP(VALUE(Q148),Rates!G$4:L$12,2,0)))</f>
        <v/>
      </c>
      <c r="T148" s="135" t="str">
        <f t="shared" si="83"/>
        <v/>
      </c>
      <c r="U148" s="118" t="str">
        <f t="shared" si="84"/>
        <v/>
      </c>
      <c r="V148" s="135" t="str">
        <f t="shared" si="85"/>
        <v/>
      </c>
      <c r="W148" s="135" t="str">
        <f t="shared" si="86"/>
        <v/>
      </c>
      <c r="X148" s="119" t="str">
        <f t="shared" si="87"/>
        <v/>
      </c>
      <c r="Y148" s="120" t="str">
        <f>IF(B:B="","",IF(R148="Refreshment Beverage",VLOOKUP(Q148,Rates!G$15:L$19,6,0)*W148,VLOOKUP(Q148,Rates!G$4:L$12,6,0)*W148))</f>
        <v/>
      </c>
      <c r="Z148" s="120" t="str">
        <f t="shared" si="88"/>
        <v/>
      </c>
      <c r="AA148" s="120" t="str">
        <f t="shared" si="89"/>
        <v/>
      </c>
      <c r="AB148" s="136" t="str">
        <f>IF(B:B="","",IF(R148="Refreshment Beverage","",IF(AND(R148="Beer",Q148=0),SUM(LOOKUP(2,1/(Rates!$B$15:$B$18&lt;=W148)/(Rates!$C$15:$C$18&gt;=W148),Rates!$D$15:$D$18)*W148),VLOOKUP(VALUE(Q:Q),Rates!A:B,2,0)*W148)))</f>
        <v/>
      </c>
      <c r="AC148" s="136" t="str">
        <f>IF(B:B="","",IF(R148="Refreshment Beverage","",IF(AND(R148="Beer",Q148=0),SUM(LOOKUP(2,1/(Rates!$B$15:$B$18&lt;=W148)/(Rates!$C$15:$C$18&gt;=W148),Rates!$E$15:$E$18)*W148),VLOOKUP(VALUE(Q:Q),Rates!A:C,3,0)*W148)))</f>
        <v/>
      </c>
      <c r="AD148" s="137" t="str">
        <f>IFERROR(IF(B:B="","",IF(R148="Beer","",IF(VALUE(Q148)=0,VLOOKUP(VLOOKUP(B:B,#REF!,16,0),Rates!A:E,2,0),VLOOKUP(VALUE(Q148),Rates!A$31:B$34,2,0)*W148))),0)</f>
        <v/>
      </c>
      <c r="AE148" s="121" t="str">
        <f t="shared" si="90"/>
        <v/>
      </c>
      <c r="AF148" s="138" t="str">
        <f t="shared" si="91"/>
        <v/>
      </c>
      <c r="AG148" s="122" t="str">
        <f t="shared" si="92"/>
        <v/>
      </c>
      <c r="AH148" s="123" t="str">
        <f t="shared" si="93"/>
        <v/>
      </c>
      <c r="AI148" s="139" t="str">
        <f>IF(AE:AE="","",IF(R148="Refreshment Beverage",AK148*(Rates!J$19/100),ROUND(SUM(AH148*(Rates!$J$8/100)),4)))</f>
        <v/>
      </c>
      <c r="AJ148" s="124" t="str">
        <f t="shared" si="94"/>
        <v/>
      </c>
      <c r="AK148" s="125" t="str">
        <f t="shared" si="95"/>
        <v/>
      </c>
      <c r="AL148" s="121" t="str">
        <f t="shared" si="96"/>
        <v/>
      </c>
      <c r="AM148" s="138" t="str">
        <f>IF(AS148="","",IF(R148="Refreshment Beverage",ROUND(AS148*Rates!K$19,4),ROUND(AO148*(VLOOKUP(VALUE(Q148),Rates!G$4:L$12,3,0)),4)))</f>
        <v/>
      </c>
      <c r="AN148" s="126" t="str">
        <f>IF(AS148="","",IF(R148="Refreshment Beverage",AS148*(Rates!J$19/100),MAX(AM148,AB148)))</f>
        <v/>
      </c>
      <c r="AO148" s="127" t="str">
        <f t="shared" si="97"/>
        <v/>
      </c>
      <c r="AP148" s="127" t="str">
        <f t="shared" si="98"/>
        <v/>
      </c>
      <c r="AQ148" s="140" t="str">
        <f>IF(AS148="","",IF(R148="Refreshment Beverage",ROUND(SUM(VLOOKUP(Q:Q,Rates!G$15:L$19,3,0)*(AS148-Y148-Z148-AA148)),4),ROUND(SUM(Rates!$K$8*AS148),4)))</f>
        <v/>
      </c>
      <c r="AR148" s="139" t="str">
        <f t="shared" si="99"/>
        <v/>
      </c>
      <c r="AS148" s="125" t="str">
        <f t="shared" si="100"/>
        <v/>
      </c>
      <c r="AT148" s="121" t="str">
        <f t="shared" si="101"/>
        <v/>
      </c>
      <c r="AU148" s="138" t="str">
        <f>IF(AX148="","",IF(R148="Refreshment Beverage",ROUND((BA148-Y148-Z148-AA148)*VLOOKUP(VALUE(Q148),Rates!G$15:L$19,3,0),4),ROUND(AW148*(VLOOKUP(VALUE(Q148),Rates!G:L,3,0)),4)))</f>
        <v/>
      </c>
      <c r="AV148" s="126" t="str">
        <f t="shared" si="102"/>
        <v/>
      </c>
      <c r="AW148" s="127" t="str">
        <f t="shared" si="103"/>
        <v/>
      </c>
      <c r="AX148" s="123" t="str">
        <f t="shared" si="104"/>
        <v/>
      </c>
      <c r="AY148" s="140" t="str">
        <f>IF(AX148="","",IF(R148="Refreshment Beverage",ROUND(SUM(AX148*Rates!K$19),4),ROUND(SUM(AX148*(Rates!J$8/100)),4)))</f>
        <v/>
      </c>
      <c r="AZ148" s="124" t="str">
        <f t="shared" si="105"/>
        <v/>
      </c>
      <c r="BA148" s="125" t="str">
        <f t="shared" si="106"/>
        <v/>
      </c>
      <c r="BB148" s="115"/>
      <c r="BC148" s="143"/>
      <c r="BD148" s="100"/>
      <c r="BE148" s="100"/>
      <c r="BF148" s="100"/>
      <c r="BG148" s="100"/>
    </row>
    <row r="149" spans="1:59" ht="12.75" customHeight="1" x14ac:dyDescent="0.2">
      <c r="A149" s="144"/>
      <c r="B149" s="141"/>
      <c r="C149" s="141"/>
      <c r="D149" s="142"/>
      <c r="E149" s="142"/>
      <c r="F149" s="142"/>
      <c r="G149" s="142"/>
      <c r="H149" s="142"/>
      <c r="I149" s="129"/>
      <c r="J149" s="130"/>
      <c r="K149" s="131" t="str">
        <f t="shared" si="77"/>
        <v/>
      </c>
      <c r="L149" s="132" t="str">
        <f t="shared" si="78"/>
        <v/>
      </c>
      <c r="M149" s="133" t="str">
        <f t="shared" si="79"/>
        <v/>
      </c>
      <c r="N149" s="134" t="str">
        <f>IFERROR(IF(B:B="","",IF(R149="Beer",SUM(LOOKUP(2,1/(Rates!$B$3:$B$5&lt;=W149)/(Rates!$C$3:$C$5&gt;=W149),Rates!$D$3:$D$5)*(X149/100)*W149),IF(R149="Refreshment Beverage",SUM(LOOKUP(2,1/(Rates!$B$7:$B$11&lt;=W149)/(Rates!$C$7:$C$11&gt;=W149),Rates!$D$7:$D$11)*(X149/100)*W149)))),"")</f>
        <v/>
      </c>
      <c r="O149" s="134" t="str">
        <f t="shared" si="80"/>
        <v/>
      </c>
      <c r="P149" s="116"/>
      <c r="Q149" s="117" t="str">
        <f t="shared" si="81"/>
        <v/>
      </c>
      <c r="R149" s="128" t="str">
        <f t="shared" si="82"/>
        <v/>
      </c>
      <c r="S149" s="135" t="str">
        <f>IF(B149="","",IF(R149="Refreshment Beverage",VLOOKUP(VALUE(Q149),Rates!G$15:L$19,2,0),VLOOKUP(VALUE(Q149),Rates!G$4:L$12,2,0)))</f>
        <v/>
      </c>
      <c r="T149" s="135" t="str">
        <f t="shared" si="83"/>
        <v/>
      </c>
      <c r="U149" s="118" t="str">
        <f t="shared" si="84"/>
        <v/>
      </c>
      <c r="V149" s="135" t="str">
        <f t="shared" si="85"/>
        <v/>
      </c>
      <c r="W149" s="135" t="str">
        <f t="shared" si="86"/>
        <v/>
      </c>
      <c r="X149" s="119" t="str">
        <f t="shared" si="87"/>
        <v/>
      </c>
      <c r="Y149" s="120" t="str">
        <f>IF(B:B="","",IF(R149="Refreshment Beverage",VLOOKUP(Q149,Rates!G$15:L$19,6,0)*W149,VLOOKUP(Q149,Rates!G$4:L$12,6,0)*W149))</f>
        <v/>
      </c>
      <c r="Z149" s="120" t="str">
        <f t="shared" si="88"/>
        <v/>
      </c>
      <c r="AA149" s="120" t="str">
        <f t="shared" si="89"/>
        <v/>
      </c>
      <c r="AB149" s="136" t="str">
        <f>IF(B:B="","",IF(R149="Refreshment Beverage","",IF(AND(R149="Beer",Q149=0),SUM(LOOKUP(2,1/(Rates!$B$15:$B$18&lt;=W149)/(Rates!$C$15:$C$18&gt;=W149),Rates!$D$15:$D$18)*W149),VLOOKUP(VALUE(Q:Q),Rates!A:B,2,0)*W149)))</f>
        <v/>
      </c>
      <c r="AC149" s="136" t="str">
        <f>IF(B:B="","",IF(R149="Refreshment Beverage","",IF(AND(R149="Beer",Q149=0),SUM(LOOKUP(2,1/(Rates!$B$15:$B$18&lt;=W149)/(Rates!$C$15:$C$18&gt;=W149),Rates!$E$15:$E$18)*W149),VLOOKUP(VALUE(Q:Q),Rates!A:C,3,0)*W149)))</f>
        <v/>
      </c>
      <c r="AD149" s="137" t="str">
        <f>IFERROR(IF(B:B="","",IF(R149="Beer","",IF(VALUE(Q149)=0,VLOOKUP(VLOOKUP(B:B,#REF!,16,0),Rates!A:E,2,0),VLOOKUP(VALUE(Q149),Rates!A$31:B$34,2,0)*W149))),0)</f>
        <v/>
      </c>
      <c r="AE149" s="121" t="str">
        <f t="shared" si="90"/>
        <v/>
      </c>
      <c r="AF149" s="138" t="str">
        <f t="shared" si="91"/>
        <v/>
      </c>
      <c r="AG149" s="122" t="str">
        <f t="shared" si="92"/>
        <v/>
      </c>
      <c r="AH149" s="123" t="str">
        <f t="shared" si="93"/>
        <v/>
      </c>
      <c r="AI149" s="139" t="str">
        <f>IF(AE:AE="","",IF(R149="Refreshment Beverage",AK149*(Rates!J$19/100),ROUND(SUM(AH149*(Rates!$J$8/100)),4)))</f>
        <v/>
      </c>
      <c r="AJ149" s="124" t="str">
        <f t="shared" si="94"/>
        <v/>
      </c>
      <c r="AK149" s="125" t="str">
        <f t="shared" si="95"/>
        <v/>
      </c>
      <c r="AL149" s="121" t="str">
        <f t="shared" si="96"/>
        <v/>
      </c>
      <c r="AM149" s="138" t="str">
        <f>IF(AS149="","",IF(R149="Refreshment Beverage",ROUND(AS149*Rates!K$19,4),ROUND(AO149*(VLOOKUP(VALUE(Q149),Rates!G$4:L$12,3,0)),4)))</f>
        <v/>
      </c>
      <c r="AN149" s="126" t="str">
        <f>IF(AS149="","",IF(R149="Refreshment Beverage",AS149*(Rates!J$19/100),MAX(AM149,AB149)))</f>
        <v/>
      </c>
      <c r="AO149" s="127" t="str">
        <f t="shared" si="97"/>
        <v/>
      </c>
      <c r="AP149" s="127" t="str">
        <f t="shared" si="98"/>
        <v/>
      </c>
      <c r="AQ149" s="140" t="str">
        <f>IF(AS149="","",IF(R149="Refreshment Beverage",ROUND(SUM(VLOOKUP(Q:Q,Rates!G$15:L$19,3,0)*(AS149-Y149-Z149-AA149)),4),ROUND(SUM(Rates!$K$8*AS149),4)))</f>
        <v/>
      </c>
      <c r="AR149" s="139" t="str">
        <f t="shared" si="99"/>
        <v/>
      </c>
      <c r="AS149" s="125" t="str">
        <f t="shared" si="100"/>
        <v/>
      </c>
      <c r="AT149" s="121" t="str">
        <f t="shared" si="101"/>
        <v/>
      </c>
      <c r="AU149" s="138" t="str">
        <f>IF(AX149="","",IF(R149="Refreshment Beverage",ROUND((BA149-Y149-Z149-AA149)*VLOOKUP(VALUE(Q149),Rates!G$15:L$19,3,0),4),ROUND(AW149*(VLOOKUP(VALUE(Q149),Rates!G:L,3,0)),4)))</f>
        <v/>
      </c>
      <c r="AV149" s="126" t="str">
        <f t="shared" si="102"/>
        <v/>
      </c>
      <c r="AW149" s="127" t="str">
        <f t="shared" si="103"/>
        <v/>
      </c>
      <c r="AX149" s="123" t="str">
        <f t="shared" si="104"/>
        <v/>
      </c>
      <c r="AY149" s="140" t="str">
        <f>IF(AX149="","",IF(R149="Refreshment Beverage",ROUND(SUM(AX149*Rates!K$19),4),ROUND(SUM(AX149*(Rates!J$8/100)),4)))</f>
        <v/>
      </c>
      <c r="AZ149" s="124" t="str">
        <f t="shared" si="105"/>
        <v/>
      </c>
      <c r="BA149" s="125" t="str">
        <f t="shared" si="106"/>
        <v/>
      </c>
      <c r="BB149" s="115"/>
      <c r="BC149" s="143"/>
      <c r="BD149" s="100"/>
      <c r="BE149" s="100"/>
      <c r="BF149" s="100"/>
      <c r="BG149" s="100"/>
    </row>
    <row r="150" spans="1:59" ht="12.75" customHeight="1" x14ac:dyDescent="0.2">
      <c r="A150" s="144"/>
      <c r="B150" s="141"/>
      <c r="C150" s="141"/>
      <c r="D150" s="142"/>
      <c r="E150" s="142"/>
      <c r="F150" s="142"/>
      <c r="G150" s="142"/>
      <c r="H150" s="142"/>
      <c r="I150" s="129"/>
      <c r="J150" s="130"/>
      <c r="K150" s="131" t="str">
        <f t="shared" si="77"/>
        <v/>
      </c>
      <c r="L150" s="132" t="str">
        <f t="shared" si="78"/>
        <v/>
      </c>
      <c r="M150" s="133" t="str">
        <f t="shared" si="79"/>
        <v/>
      </c>
      <c r="N150" s="134" t="str">
        <f>IFERROR(IF(B:B="","",IF(R150="Beer",SUM(LOOKUP(2,1/(Rates!$B$3:$B$5&lt;=W150)/(Rates!$C$3:$C$5&gt;=W150),Rates!$D$3:$D$5)*(X150/100)*W150),IF(R150="Refreshment Beverage",SUM(LOOKUP(2,1/(Rates!$B$7:$B$11&lt;=W150)/(Rates!$C$7:$C$11&gt;=W150),Rates!$D$7:$D$11)*(X150/100)*W150)))),"")</f>
        <v/>
      </c>
      <c r="O150" s="134" t="str">
        <f t="shared" si="80"/>
        <v/>
      </c>
      <c r="P150" s="116"/>
      <c r="Q150" s="117" t="str">
        <f t="shared" si="81"/>
        <v/>
      </c>
      <c r="R150" s="128" t="str">
        <f t="shared" si="82"/>
        <v/>
      </c>
      <c r="S150" s="135" t="str">
        <f>IF(B150="","",IF(R150="Refreshment Beverage",VLOOKUP(VALUE(Q150),Rates!G$15:L$19,2,0),VLOOKUP(VALUE(Q150),Rates!G$4:L$12,2,0)))</f>
        <v/>
      </c>
      <c r="T150" s="135" t="str">
        <f t="shared" si="83"/>
        <v/>
      </c>
      <c r="U150" s="118" t="str">
        <f t="shared" si="84"/>
        <v/>
      </c>
      <c r="V150" s="135" t="str">
        <f t="shared" si="85"/>
        <v/>
      </c>
      <c r="W150" s="135" t="str">
        <f t="shared" si="86"/>
        <v/>
      </c>
      <c r="X150" s="119" t="str">
        <f t="shared" si="87"/>
        <v/>
      </c>
      <c r="Y150" s="120" t="str">
        <f>IF(B:B="","",IF(R150="Refreshment Beverage",VLOOKUP(Q150,Rates!G$15:L$19,6,0)*W150,VLOOKUP(Q150,Rates!G$4:L$12,6,0)*W150))</f>
        <v/>
      </c>
      <c r="Z150" s="120" t="str">
        <f t="shared" si="88"/>
        <v/>
      </c>
      <c r="AA150" s="120" t="str">
        <f t="shared" si="89"/>
        <v/>
      </c>
      <c r="AB150" s="136" t="str">
        <f>IF(B:B="","",IF(R150="Refreshment Beverage","",IF(AND(R150="Beer",Q150=0),SUM(LOOKUP(2,1/(Rates!$B$15:$B$18&lt;=W150)/(Rates!$C$15:$C$18&gt;=W150),Rates!$D$15:$D$18)*W150),VLOOKUP(VALUE(Q:Q),Rates!A:B,2,0)*W150)))</f>
        <v/>
      </c>
      <c r="AC150" s="136" t="str">
        <f>IF(B:B="","",IF(R150="Refreshment Beverage","",IF(AND(R150="Beer",Q150=0),SUM(LOOKUP(2,1/(Rates!$B$15:$B$18&lt;=W150)/(Rates!$C$15:$C$18&gt;=W150),Rates!$E$15:$E$18)*W150),VLOOKUP(VALUE(Q:Q),Rates!A:C,3,0)*W150)))</f>
        <v/>
      </c>
      <c r="AD150" s="137" t="str">
        <f>IFERROR(IF(B:B="","",IF(R150="Beer","",IF(VALUE(Q150)=0,VLOOKUP(VLOOKUP(B:B,#REF!,16,0),Rates!A:E,2,0),VLOOKUP(VALUE(Q150),Rates!A$31:B$34,2,0)*W150))),0)</f>
        <v/>
      </c>
      <c r="AE150" s="121" t="str">
        <f t="shared" si="90"/>
        <v/>
      </c>
      <c r="AF150" s="138" t="str">
        <f t="shared" si="91"/>
        <v/>
      </c>
      <c r="AG150" s="122" t="str">
        <f t="shared" si="92"/>
        <v/>
      </c>
      <c r="AH150" s="123" t="str">
        <f t="shared" si="93"/>
        <v/>
      </c>
      <c r="AI150" s="139" t="str">
        <f>IF(AE:AE="","",IF(R150="Refreshment Beverage",AK150*(Rates!J$19/100),ROUND(SUM(AH150*(Rates!$J$8/100)),4)))</f>
        <v/>
      </c>
      <c r="AJ150" s="124" t="str">
        <f t="shared" si="94"/>
        <v/>
      </c>
      <c r="AK150" s="125" t="str">
        <f t="shared" si="95"/>
        <v/>
      </c>
      <c r="AL150" s="121" t="str">
        <f t="shared" si="96"/>
        <v/>
      </c>
      <c r="AM150" s="138" t="str">
        <f>IF(AS150="","",IF(R150="Refreshment Beverage",ROUND(AS150*Rates!K$19,4),ROUND(AO150*(VLOOKUP(VALUE(Q150),Rates!G$4:L$12,3,0)),4)))</f>
        <v/>
      </c>
      <c r="AN150" s="126" t="str">
        <f>IF(AS150="","",IF(R150="Refreshment Beverage",AS150*(Rates!J$19/100),MAX(AM150,AB150)))</f>
        <v/>
      </c>
      <c r="AO150" s="127" t="str">
        <f t="shared" si="97"/>
        <v/>
      </c>
      <c r="AP150" s="127" t="str">
        <f t="shared" si="98"/>
        <v/>
      </c>
      <c r="AQ150" s="140" t="str">
        <f>IF(AS150="","",IF(R150="Refreshment Beverage",ROUND(SUM(VLOOKUP(Q:Q,Rates!G$15:L$19,3,0)*(AS150-Y150-Z150-AA150)),4),ROUND(SUM(Rates!$K$8*AS150),4)))</f>
        <v/>
      </c>
      <c r="AR150" s="139" t="str">
        <f t="shared" si="99"/>
        <v/>
      </c>
      <c r="AS150" s="125" t="str">
        <f t="shared" si="100"/>
        <v/>
      </c>
      <c r="AT150" s="121" t="str">
        <f t="shared" si="101"/>
        <v/>
      </c>
      <c r="AU150" s="138" t="str">
        <f>IF(AX150="","",IF(R150="Refreshment Beverage",ROUND((BA150-Y150-Z150-AA150)*VLOOKUP(VALUE(Q150),Rates!G$15:L$19,3,0),4),ROUND(AW150*(VLOOKUP(VALUE(Q150),Rates!G:L,3,0)),4)))</f>
        <v/>
      </c>
      <c r="AV150" s="126" t="str">
        <f t="shared" si="102"/>
        <v/>
      </c>
      <c r="AW150" s="127" t="str">
        <f t="shared" si="103"/>
        <v/>
      </c>
      <c r="AX150" s="123" t="str">
        <f t="shared" si="104"/>
        <v/>
      </c>
      <c r="AY150" s="140" t="str">
        <f>IF(AX150="","",IF(R150="Refreshment Beverage",ROUND(SUM(AX150*Rates!K$19),4),ROUND(SUM(AX150*(Rates!J$8/100)),4)))</f>
        <v/>
      </c>
      <c r="AZ150" s="124" t="str">
        <f t="shared" si="105"/>
        <v/>
      </c>
      <c r="BA150" s="125" t="str">
        <f t="shared" si="106"/>
        <v/>
      </c>
      <c r="BB150" s="115"/>
      <c r="BC150" s="143"/>
      <c r="BD150" s="100"/>
      <c r="BE150" s="100"/>
      <c r="BF150" s="100"/>
      <c r="BG150" s="100"/>
    </row>
    <row r="151" spans="1:59" ht="12.75" customHeight="1" x14ac:dyDescent="0.2">
      <c r="A151" s="144"/>
      <c r="B151" s="141"/>
      <c r="C151" s="141"/>
      <c r="D151" s="142"/>
      <c r="E151" s="142"/>
      <c r="F151" s="142"/>
      <c r="G151" s="142"/>
      <c r="H151" s="142"/>
      <c r="I151" s="129"/>
      <c r="J151" s="130"/>
      <c r="K151" s="131" t="str">
        <f t="shared" si="77"/>
        <v/>
      </c>
      <c r="L151" s="132" t="str">
        <f t="shared" si="78"/>
        <v/>
      </c>
      <c r="M151" s="133" t="str">
        <f t="shared" si="79"/>
        <v/>
      </c>
      <c r="N151" s="134" t="str">
        <f>IFERROR(IF(B:B="","",IF(R151="Beer",SUM(LOOKUP(2,1/(Rates!$B$3:$B$5&lt;=W151)/(Rates!$C$3:$C$5&gt;=W151),Rates!$D$3:$D$5)*(X151/100)*W151),IF(R151="Refreshment Beverage",SUM(LOOKUP(2,1/(Rates!$B$7:$B$11&lt;=W151)/(Rates!$C$7:$C$11&gt;=W151),Rates!$D$7:$D$11)*(X151/100)*W151)))),"")</f>
        <v/>
      </c>
      <c r="O151" s="134" t="str">
        <f t="shared" si="80"/>
        <v/>
      </c>
      <c r="P151" s="116"/>
      <c r="Q151" s="117" t="str">
        <f t="shared" si="81"/>
        <v/>
      </c>
      <c r="R151" s="128" t="str">
        <f t="shared" si="82"/>
        <v/>
      </c>
      <c r="S151" s="135" t="str">
        <f>IF(B151="","",IF(R151="Refreshment Beverage",VLOOKUP(VALUE(Q151),Rates!G$15:L$19,2,0),VLOOKUP(VALUE(Q151),Rates!G$4:L$12,2,0)))</f>
        <v/>
      </c>
      <c r="T151" s="135" t="str">
        <f t="shared" si="83"/>
        <v/>
      </c>
      <c r="U151" s="118" t="str">
        <f t="shared" si="84"/>
        <v/>
      </c>
      <c r="V151" s="135" t="str">
        <f t="shared" si="85"/>
        <v/>
      </c>
      <c r="W151" s="135" t="str">
        <f t="shared" si="86"/>
        <v/>
      </c>
      <c r="X151" s="119" t="str">
        <f t="shared" si="87"/>
        <v/>
      </c>
      <c r="Y151" s="120" t="str">
        <f>IF(B:B="","",IF(R151="Refreshment Beverage",VLOOKUP(Q151,Rates!G$15:L$19,6,0)*W151,VLOOKUP(Q151,Rates!G$4:L$12,6,0)*W151))</f>
        <v/>
      </c>
      <c r="Z151" s="120" t="str">
        <f t="shared" si="88"/>
        <v/>
      </c>
      <c r="AA151" s="120" t="str">
        <f t="shared" si="89"/>
        <v/>
      </c>
      <c r="AB151" s="136" t="str">
        <f>IF(B:B="","",IF(R151="Refreshment Beverage","",IF(AND(R151="Beer",Q151=0),SUM(LOOKUP(2,1/(Rates!$B$15:$B$18&lt;=W151)/(Rates!$C$15:$C$18&gt;=W151),Rates!$D$15:$D$18)*W151),VLOOKUP(VALUE(Q:Q),Rates!A:B,2,0)*W151)))</f>
        <v/>
      </c>
      <c r="AC151" s="136" t="str">
        <f>IF(B:B="","",IF(R151="Refreshment Beverage","",IF(AND(R151="Beer",Q151=0),SUM(LOOKUP(2,1/(Rates!$B$15:$B$18&lt;=W151)/(Rates!$C$15:$C$18&gt;=W151),Rates!$E$15:$E$18)*W151),VLOOKUP(VALUE(Q:Q),Rates!A:C,3,0)*W151)))</f>
        <v/>
      </c>
      <c r="AD151" s="137" t="str">
        <f>IFERROR(IF(B:B="","",IF(R151="Beer","",IF(VALUE(Q151)=0,VLOOKUP(VLOOKUP(B:B,#REF!,16,0),Rates!A:E,2,0),VLOOKUP(VALUE(Q151),Rates!A$31:B$34,2,0)*W151))),0)</f>
        <v/>
      </c>
      <c r="AE151" s="121" t="str">
        <f t="shared" si="90"/>
        <v/>
      </c>
      <c r="AF151" s="138" t="str">
        <f t="shared" si="91"/>
        <v/>
      </c>
      <c r="AG151" s="122" t="str">
        <f t="shared" si="92"/>
        <v/>
      </c>
      <c r="AH151" s="123" t="str">
        <f t="shared" si="93"/>
        <v/>
      </c>
      <c r="AI151" s="139" t="str">
        <f>IF(AE:AE="","",IF(R151="Refreshment Beverage",AK151*(Rates!J$19/100),ROUND(SUM(AH151*(Rates!$J$8/100)),4)))</f>
        <v/>
      </c>
      <c r="AJ151" s="124" t="str">
        <f t="shared" si="94"/>
        <v/>
      </c>
      <c r="AK151" s="125" t="str">
        <f t="shared" si="95"/>
        <v/>
      </c>
      <c r="AL151" s="121" t="str">
        <f t="shared" si="96"/>
        <v/>
      </c>
      <c r="AM151" s="138" t="str">
        <f>IF(AS151="","",IF(R151="Refreshment Beverage",ROUND(AS151*Rates!K$19,4),ROUND(AO151*(VLOOKUP(VALUE(Q151),Rates!G$4:L$12,3,0)),4)))</f>
        <v/>
      </c>
      <c r="AN151" s="126" t="str">
        <f>IF(AS151="","",IF(R151="Refreshment Beverage",AS151*(Rates!J$19/100),MAX(AM151,AB151)))</f>
        <v/>
      </c>
      <c r="AO151" s="127" t="str">
        <f t="shared" si="97"/>
        <v/>
      </c>
      <c r="AP151" s="127" t="str">
        <f t="shared" si="98"/>
        <v/>
      </c>
      <c r="AQ151" s="140" t="str">
        <f>IF(AS151="","",IF(R151="Refreshment Beverage",ROUND(SUM(VLOOKUP(Q:Q,Rates!G$15:L$19,3,0)*(AS151-Y151-Z151-AA151)),4),ROUND(SUM(Rates!$K$8*AS151),4)))</f>
        <v/>
      </c>
      <c r="AR151" s="139" t="str">
        <f t="shared" si="99"/>
        <v/>
      </c>
      <c r="AS151" s="125" t="str">
        <f t="shared" si="100"/>
        <v/>
      </c>
      <c r="AT151" s="121" t="str">
        <f t="shared" si="101"/>
        <v/>
      </c>
      <c r="AU151" s="138" t="str">
        <f>IF(AX151="","",IF(R151="Refreshment Beverage",ROUND((BA151-Y151-Z151-AA151)*VLOOKUP(VALUE(Q151),Rates!G$15:L$19,3,0),4),ROUND(AW151*(VLOOKUP(VALUE(Q151),Rates!G:L,3,0)),4)))</f>
        <v/>
      </c>
      <c r="AV151" s="126" t="str">
        <f t="shared" si="102"/>
        <v/>
      </c>
      <c r="AW151" s="127" t="str">
        <f t="shared" si="103"/>
        <v/>
      </c>
      <c r="AX151" s="123" t="str">
        <f t="shared" si="104"/>
        <v/>
      </c>
      <c r="AY151" s="140" t="str">
        <f>IF(AX151="","",IF(R151="Refreshment Beverage",ROUND(SUM(AX151*Rates!K$19),4),ROUND(SUM(AX151*(Rates!J$8/100)),4)))</f>
        <v/>
      </c>
      <c r="AZ151" s="124" t="str">
        <f t="shared" si="105"/>
        <v/>
      </c>
      <c r="BA151" s="125" t="str">
        <f t="shared" si="106"/>
        <v/>
      </c>
      <c r="BB151" s="115"/>
      <c r="BC151" s="143"/>
      <c r="BD151" s="100"/>
      <c r="BE151" s="100"/>
      <c r="BF151" s="100"/>
      <c r="BG151" s="100"/>
    </row>
    <row r="152" spans="1:59" ht="12.75" customHeight="1" x14ac:dyDescent="0.2">
      <c r="A152" s="144"/>
      <c r="B152" s="141"/>
      <c r="C152" s="141"/>
      <c r="D152" s="142"/>
      <c r="E152" s="142"/>
      <c r="F152" s="142"/>
      <c r="G152" s="142"/>
      <c r="H152" s="142"/>
      <c r="I152" s="129"/>
      <c r="J152" s="130"/>
      <c r="K152" s="131" t="str">
        <f t="shared" si="77"/>
        <v/>
      </c>
      <c r="L152" s="132" t="str">
        <f t="shared" si="78"/>
        <v/>
      </c>
      <c r="M152" s="133" t="str">
        <f t="shared" si="79"/>
        <v/>
      </c>
      <c r="N152" s="134" t="str">
        <f>IFERROR(IF(B:B="","",IF(R152="Beer",SUM(LOOKUP(2,1/(Rates!$B$3:$B$5&lt;=W152)/(Rates!$C$3:$C$5&gt;=W152),Rates!$D$3:$D$5)*(X152/100)*W152),IF(R152="Refreshment Beverage",SUM(LOOKUP(2,1/(Rates!$B$7:$B$11&lt;=W152)/(Rates!$C$7:$C$11&gt;=W152),Rates!$D$7:$D$11)*(X152/100)*W152)))),"")</f>
        <v/>
      </c>
      <c r="O152" s="134" t="str">
        <f t="shared" si="80"/>
        <v/>
      </c>
      <c r="P152" s="116"/>
      <c r="Q152" s="117" t="str">
        <f t="shared" si="81"/>
        <v/>
      </c>
      <c r="R152" s="128" t="str">
        <f t="shared" si="82"/>
        <v/>
      </c>
      <c r="S152" s="135" t="str">
        <f>IF(B152="","",IF(R152="Refreshment Beverage",VLOOKUP(VALUE(Q152),Rates!G$15:L$19,2,0),VLOOKUP(VALUE(Q152),Rates!G$4:L$12,2,0)))</f>
        <v/>
      </c>
      <c r="T152" s="135" t="str">
        <f t="shared" si="83"/>
        <v/>
      </c>
      <c r="U152" s="118" t="str">
        <f t="shared" si="84"/>
        <v/>
      </c>
      <c r="V152" s="135" t="str">
        <f t="shared" si="85"/>
        <v/>
      </c>
      <c r="W152" s="135" t="str">
        <f t="shared" si="86"/>
        <v/>
      </c>
      <c r="X152" s="119" t="str">
        <f t="shared" si="87"/>
        <v/>
      </c>
      <c r="Y152" s="120" t="str">
        <f>IF(B:B="","",IF(R152="Refreshment Beverage",VLOOKUP(Q152,Rates!G$15:L$19,6,0)*W152,VLOOKUP(Q152,Rates!G$4:L$12,6,0)*W152))</f>
        <v/>
      </c>
      <c r="Z152" s="120" t="str">
        <f t="shared" si="88"/>
        <v/>
      </c>
      <c r="AA152" s="120" t="str">
        <f t="shared" si="89"/>
        <v/>
      </c>
      <c r="AB152" s="136" t="str">
        <f>IF(B:B="","",IF(R152="Refreshment Beverage","",IF(AND(R152="Beer",Q152=0),SUM(LOOKUP(2,1/(Rates!$B$15:$B$18&lt;=W152)/(Rates!$C$15:$C$18&gt;=W152),Rates!$D$15:$D$18)*W152),VLOOKUP(VALUE(Q:Q),Rates!A:B,2,0)*W152)))</f>
        <v/>
      </c>
      <c r="AC152" s="136" t="str">
        <f>IF(B:B="","",IF(R152="Refreshment Beverage","",IF(AND(R152="Beer",Q152=0),SUM(LOOKUP(2,1/(Rates!$B$15:$B$18&lt;=W152)/(Rates!$C$15:$C$18&gt;=W152),Rates!$E$15:$E$18)*W152),VLOOKUP(VALUE(Q:Q),Rates!A:C,3,0)*W152)))</f>
        <v/>
      </c>
      <c r="AD152" s="137" t="str">
        <f>IFERROR(IF(B:B="","",IF(R152="Beer","",IF(VALUE(Q152)=0,VLOOKUP(VLOOKUP(B:B,#REF!,16,0),Rates!A:E,2,0),VLOOKUP(VALUE(Q152),Rates!A$31:B$34,2,0)*W152))),0)</f>
        <v/>
      </c>
      <c r="AE152" s="121" t="str">
        <f t="shared" si="90"/>
        <v/>
      </c>
      <c r="AF152" s="138" t="str">
        <f t="shared" si="91"/>
        <v/>
      </c>
      <c r="AG152" s="122" t="str">
        <f t="shared" si="92"/>
        <v/>
      </c>
      <c r="AH152" s="123" t="str">
        <f t="shared" si="93"/>
        <v/>
      </c>
      <c r="AI152" s="139" t="str">
        <f>IF(AE:AE="","",IF(R152="Refreshment Beverage",AK152*(Rates!J$19/100),ROUND(SUM(AH152*(Rates!$J$8/100)),4)))</f>
        <v/>
      </c>
      <c r="AJ152" s="124" t="str">
        <f t="shared" si="94"/>
        <v/>
      </c>
      <c r="AK152" s="125" t="str">
        <f t="shared" si="95"/>
        <v/>
      </c>
      <c r="AL152" s="121" t="str">
        <f t="shared" si="96"/>
        <v/>
      </c>
      <c r="AM152" s="138" t="str">
        <f>IF(AS152="","",IF(R152="Refreshment Beverage",ROUND(AS152*Rates!K$19,4),ROUND(AO152*(VLOOKUP(VALUE(Q152),Rates!G$4:L$12,3,0)),4)))</f>
        <v/>
      </c>
      <c r="AN152" s="126" t="str">
        <f>IF(AS152="","",IF(R152="Refreshment Beverage",AS152*(Rates!J$19/100),MAX(AM152,AB152)))</f>
        <v/>
      </c>
      <c r="AO152" s="127" t="str">
        <f t="shared" si="97"/>
        <v/>
      </c>
      <c r="AP152" s="127" t="str">
        <f t="shared" si="98"/>
        <v/>
      </c>
      <c r="AQ152" s="140" t="str">
        <f>IF(AS152="","",IF(R152="Refreshment Beverage",ROUND(SUM(VLOOKUP(Q:Q,Rates!G$15:L$19,3,0)*(AS152-Y152-Z152-AA152)),4),ROUND(SUM(Rates!$K$8*AS152),4)))</f>
        <v/>
      </c>
      <c r="AR152" s="139" t="str">
        <f t="shared" si="99"/>
        <v/>
      </c>
      <c r="AS152" s="125" t="str">
        <f t="shared" si="100"/>
        <v/>
      </c>
      <c r="AT152" s="121" t="str">
        <f t="shared" si="101"/>
        <v/>
      </c>
      <c r="AU152" s="138" t="str">
        <f>IF(AX152="","",IF(R152="Refreshment Beverage",ROUND((BA152-Y152-Z152-AA152)*VLOOKUP(VALUE(Q152),Rates!G$15:L$19,3,0),4),ROUND(AW152*(VLOOKUP(VALUE(Q152),Rates!G:L,3,0)),4)))</f>
        <v/>
      </c>
      <c r="AV152" s="126" t="str">
        <f t="shared" si="102"/>
        <v/>
      </c>
      <c r="AW152" s="127" t="str">
        <f t="shared" si="103"/>
        <v/>
      </c>
      <c r="AX152" s="123" t="str">
        <f t="shared" si="104"/>
        <v/>
      </c>
      <c r="AY152" s="140" t="str">
        <f>IF(AX152="","",IF(R152="Refreshment Beverage",ROUND(SUM(AX152*Rates!K$19),4),ROUND(SUM(AX152*(Rates!J$8/100)),4)))</f>
        <v/>
      </c>
      <c r="AZ152" s="124" t="str">
        <f t="shared" si="105"/>
        <v/>
      </c>
      <c r="BA152" s="125" t="str">
        <f t="shared" si="106"/>
        <v/>
      </c>
      <c r="BB152" s="115"/>
      <c r="BC152" s="143"/>
      <c r="BD152" s="100"/>
      <c r="BE152" s="100"/>
      <c r="BF152" s="100"/>
      <c r="BG152" s="100"/>
    </row>
    <row r="153" spans="1:59" ht="12.75" customHeight="1" x14ac:dyDescent="0.2">
      <c r="A153" s="144"/>
      <c r="B153" s="141"/>
      <c r="C153" s="141"/>
      <c r="D153" s="142"/>
      <c r="E153" s="142"/>
      <c r="F153" s="142"/>
      <c r="G153" s="142"/>
      <c r="H153" s="142"/>
      <c r="I153" s="129"/>
      <c r="J153" s="130"/>
      <c r="K153" s="131" t="str">
        <f t="shared" si="77"/>
        <v/>
      </c>
      <c r="L153" s="132" t="str">
        <f t="shared" si="78"/>
        <v/>
      </c>
      <c r="M153" s="133" t="str">
        <f t="shared" si="79"/>
        <v/>
      </c>
      <c r="N153" s="134" t="str">
        <f>IFERROR(IF(B:B="","",IF(R153="Beer",SUM(LOOKUP(2,1/(Rates!$B$3:$B$5&lt;=W153)/(Rates!$C$3:$C$5&gt;=W153),Rates!$D$3:$D$5)*(X153/100)*W153),IF(R153="Refreshment Beverage",SUM(LOOKUP(2,1/(Rates!$B$7:$B$11&lt;=W153)/(Rates!$C$7:$C$11&gt;=W153),Rates!$D$7:$D$11)*(X153/100)*W153)))),"")</f>
        <v/>
      </c>
      <c r="O153" s="134" t="str">
        <f t="shared" si="80"/>
        <v/>
      </c>
      <c r="P153" s="116"/>
      <c r="Q153" s="117" t="str">
        <f t="shared" si="81"/>
        <v/>
      </c>
      <c r="R153" s="128" t="str">
        <f t="shared" si="82"/>
        <v/>
      </c>
      <c r="S153" s="135" t="str">
        <f>IF(B153="","",IF(R153="Refreshment Beverage",VLOOKUP(VALUE(Q153),Rates!G$15:L$19,2,0),VLOOKUP(VALUE(Q153),Rates!G$4:L$12,2,0)))</f>
        <v/>
      </c>
      <c r="T153" s="135" t="str">
        <f t="shared" si="83"/>
        <v/>
      </c>
      <c r="U153" s="118" t="str">
        <f t="shared" si="84"/>
        <v/>
      </c>
      <c r="V153" s="135" t="str">
        <f t="shared" si="85"/>
        <v/>
      </c>
      <c r="W153" s="135" t="str">
        <f t="shared" si="86"/>
        <v/>
      </c>
      <c r="X153" s="119" t="str">
        <f t="shared" si="87"/>
        <v/>
      </c>
      <c r="Y153" s="120" t="str">
        <f>IF(B:B="","",IF(R153="Refreshment Beverage",VLOOKUP(Q153,Rates!G$15:L$19,6,0)*W153,VLOOKUP(Q153,Rates!G$4:L$12,6,0)*W153))</f>
        <v/>
      </c>
      <c r="Z153" s="120" t="str">
        <f t="shared" si="88"/>
        <v/>
      </c>
      <c r="AA153" s="120" t="str">
        <f t="shared" si="89"/>
        <v/>
      </c>
      <c r="AB153" s="136" t="str">
        <f>IF(B:B="","",IF(R153="Refreshment Beverage","",IF(AND(R153="Beer",Q153=0),SUM(LOOKUP(2,1/(Rates!$B$15:$B$18&lt;=W153)/(Rates!$C$15:$C$18&gt;=W153),Rates!$D$15:$D$18)*W153),VLOOKUP(VALUE(Q:Q),Rates!A:B,2,0)*W153)))</f>
        <v/>
      </c>
      <c r="AC153" s="136" t="str">
        <f>IF(B:B="","",IF(R153="Refreshment Beverage","",IF(AND(R153="Beer",Q153=0),SUM(LOOKUP(2,1/(Rates!$B$15:$B$18&lt;=W153)/(Rates!$C$15:$C$18&gt;=W153),Rates!$E$15:$E$18)*W153),VLOOKUP(VALUE(Q:Q),Rates!A:C,3,0)*W153)))</f>
        <v/>
      </c>
      <c r="AD153" s="137" t="str">
        <f>IFERROR(IF(B:B="","",IF(R153="Beer","",IF(VALUE(Q153)=0,VLOOKUP(VLOOKUP(B:B,#REF!,16,0),Rates!A:E,2,0),VLOOKUP(VALUE(Q153),Rates!A$31:B$34,2,0)*W153))),0)</f>
        <v/>
      </c>
      <c r="AE153" s="121" t="str">
        <f t="shared" si="90"/>
        <v/>
      </c>
      <c r="AF153" s="138" t="str">
        <f t="shared" si="91"/>
        <v/>
      </c>
      <c r="AG153" s="122" t="str">
        <f t="shared" si="92"/>
        <v/>
      </c>
      <c r="AH153" s="123" t="str">
        <f t="shared" si="93"/>
        <v/>
      </c>
      <c r="AI153" s="139" t="str">
        <f>IF(AE:AE="","",IF(R153="Refreshment Beverage",AK153*(Rates!J$19/100),ROUND(SUM(AH153*(Rates!$J$8/100)),4)))</f>
        <v/>
      </c>
      <c r="AJ153" s="124" t="str">
        <f t="shared" si="94"/>
        <v/>
      </c>
      <c r="AK153" s="125" t="str">
        <f t="shared" si="95"/>
        <v/>
      </c>
      <c r="AL153" s="121" t="str">
        <f t="shared" si="96"/>
        <v/>
      </c>
      <c r="AM153" s="138" t="str">
        <f>IF(AS153="","",IF(R153="Refreshment Beverage",ROUND(AS153*Rates!K$19,4),ROUND(AO153*(VLOOKUP(VALUE(Q153),Rates!G$4:L$12,3,0)),4)))</f>
        <v/>
      </c>
      <c r="AN153" s="126" t="str">
        <f>IF(AS153="","",IF(R153="Refreshment Beverage",AS153*(Rates!J$19/100),MAX(AM153,AB153)))</f>
        <v/>
      </c>
      <c r="AO153" s="127" t="str">
        <f t="shared" si="97"/>
        <v/>
      </c>
      <c r="AP153" s="127" t="str">
        <f t="shared" si="98"/>
        <v/>
      </c>
      <c r="AQ153" s="140" t="str">
        <f>IF(AS153="","",IF(R153="Refreshment Beverage",ROUND(SUM(VLOOKUP(Q:Q,Rates!G$15:L$19,3,0)*(AS153-Y153-Z153-AA153)),4),ROUND(SUM(Rates!$K$8*AS153),4)))</f>
        <v/>
      </c>
      <c r="AR153" s="139" t="str">
        <f t="shared" si="99"/>
        <v/>
      </c>
      <c r="AS153" s="125" t="str">
        <f t="shared" si="100"/>
        <v/>
      </c>
      <c r="AT153" s="121" t="str">
        <f t="shared" si="101"/>
        <v/>
      </c>
      <c r="AU153" s="138" t="str">
        <f>IF(AX153="","",IF(R153="Refreshment Beverage",ROUND((BA153-Y153-Z153-AA153)*VLOOKUP(VALUE(Q153),Rates!G$15:L$19,3,0),4),ROUND(AW153*(VLOOKUP(VALUE(Q153),Rates!G:L,3,0)),4)))</f>
        <v/>
      </c>
      <c r="AV153" s="126" t="str">
        <f t="shared" si="102"/>
        <v/>
      </c>
      <c r="AW153" s="127" t="str">
        <f t="shared" si="103"/>
        <v/>
      </c>
      <c r="AX153" s="123" t="str">
        <f t="shared" si="104"/>
        <v/>
      </c>
      <c r="AY153" s="140" t="str">
        <f>IF(AX153="","",IF(R153="Refreshment Beverage",ROUND(SUM(AX153*Rates!K$19),4),ROUND(SUM(AX153*(Rates!J$8/100)),4)))</f>
        <v/>
      </c>
      <c r="AZ153" s="124" t="str">
        <f t="shared" si="105"/>
        <v/>
      </c>
      <c r="BA153" s="125" t="str">
        <f t="shared" si="106"/>
        <v/>
      </c>
      <c r="BB153" s="115"/>
      <c r="BC153" s="143"/>
      <c r="BD153" s="100"/>
      <c r="BE153" s="100"/>
      <c r="BF153" s="100"/>
      <c r="BG153" s="100"/>
    </row>
    <row r="154" spans="1:59" ht="12.75" customHeight="1" x14ac:dyDescent="0.2">
      <c r="A154" s="144"/>
      <c r="B154" s="141"/>
      <c r="C154" s="141"/>
      <c r="D154" s="142"/>
      <c r="E154" s="142"/>
      <c r="F154" s="142"/>
      <c r="G154" s="142"/>
      <c r="H154" s="142"/>
      <c r="I154" s="129"/>
      <c r="J154" s="130"/>
      <c r="K154" s="131" t="str">
        <f t="shared" ref="K154:K217" si="107">IFERROR(IF(B:B="","",IF(OR(C154="",E154="",F154="",G154="",H154="",I154="",J154=""),"",ROUND(IF(J154="Gross Price to Brewers",AE154,IF(J154="Retail Price",AL154,IF(J154="Licensee Retail",AT154,""))),2))),"")</f>
        <v/>
      </c>
      <c r="L154" s="132" t="str">
        <f t="shared" ref="L154:L217" si="108">IFERROR(IF(B:B="","",IF(OR(C154="",E154="",F154="",G154="",H154="",I154="",J154=""),"",ROUND(IF(J154="Gross Price to Brewers",AH154,IF(J154="Retail Price",AP154,IF(J154="Licensee Retail",AX154,""))),2))),"")</f>
        <v/>
      </c>
      <c r="M154" s="133" t="str">
        <f t="shared" ref="M154:M217" si="109">IFERROR(IF(B:B="","",IF(OR(C154="",E154="",F154="",G154="",H154="",I154="",J154=""),"",ROUND(IF(J154="Gross Price to Brewers",AK154,IF(J154="Retail Price",AS154,IF(J154="Licensee Retail",BA154,""))),2))),"")</f>
        <v/>
      </c>
      <c r="N154" s="134" t="str">
        <f>IFERROR(IF(B:B="","",IF(R154="Beer",SUM(LOOKUP(2,1/(Rates!$B$3:$B$5&lt;=W154)/(Rates!$C$3:$C$5&gt;=W154),Rates!$D$3:$D$5)*(X154/100)*W154),IF(R154="Refreshment Beverage",SUM(LOOKUP(2,1/(Rates!$B$7:$B$11&lt;=W154)/(Rates!$C$7:$C$11&gt;=W154),Rates!$D$7:$D$11)*(X154/100)*W154)))),"")</f>
        <v/>
      </c>
      <c r="O154" s="134" t="str">
        <f t="shared" ref="O154:O217" si="110">IF(B:B="","",IF(M154&gt;N154,"YES","NO"))</f>
        <v/>
      </c>
      <c r="P154" s="116"/>
      <c r="Q154" s="117" t="str">
        <f t="shared" ref="Q154:Q217" si="111">IF(B154="","",IF(OR(D154="",D154=5),0,D154))</f>
        <v/>
      </c>
      <c r="R154" s="128" t="str">
        <f t="shared" ref="R154:R217" si="112">IF(B154="","",C154)</f>
        <v/>
      </c>
      <c r="S154" s="135" t="str">
        <f>IF(B154="","",IF(R154="Refreshment Beverage",VLOOKUP(VALUE(Q154),Rates!G$15:L$19,2,0),VLOOKUP(VALUE(Q154),Rates!G$4:L$12,2,0)))</f>
        <v/>
      </c>
      <c r="T154" s="135" t="str">
        <f t="shared" ref="T154:T217" si="113">IF(B154="","",G154)</f>
        <v/>
      </c>
      <c r="U154" s="118" t="str">
        <f t="shared" ref="U154:U217" si="114">IF(B:B="","",SUM(W154/V154))</f>
        <v/>
      </c>
      <c r="V154" s="135" t="str">
        <f t="shared" ref="V154:V217" si="115">IF(B154="","",F154)</f>
        <v/>
      </c>
      <c r="W154" s="135" t="str">
        <f t="shared" ref="W154:W217" si="116">IF(B154="","",E154*F154)</f>
        <v/>
      </c>
      <c r="X154" s="119" t="str">
        <f t="shared" ref="X154:X217" si="117">IF(B154="","",H154)</f>
        <v/>
      </c>
      <c r="Y154" s="120" t="str">
        <f>IF(B:B="","",IF(R154="Refreshment Beverage",VLOOKUP(Q154,Rates!G$15:L$19,6,0)*W154,VLOOKUP(Q154,Rates!G$4:L$12,6,0)*W154))</f>
        <v/>
      </c>
      <c r="Z154" s="120" t="str">
        <f t="shared" ref="Z154:Z217" si="118">IF(B:B="","",IF(R154="Refreshment Beverage",0,IF(T154="Keg",0,ROUND(0.34/12*V154,2))))</f>
        <v/>
      </c>
      <c r="AA154" s="120" t="str">
        <f t="shared" ref="AA154:AA217" si="119">IF(B:B="","",IF(AND(T154="Can",V154=8,R154="Beer"),V154*0.0192,IF(AND(T154="Can",V154=15,R154="Beer"),V154*0.0096,IF(AND(T154="Can",V154=20,R154="Beer"),V154*0.0102,IF(AND(T154="Can",V154=30,R154="Beer"),V154*0.0085,IF(AND(T154="Can",V154=36,R154="Beer"),V154*0.0071,IF(AND(T154="Bottle",V154=24,R154="Beer"),V154*0.0153,IF(AND(R154="Refreshment Beverage",U154&gt;0.49,U154&lt;0.401),V154*0.0512,IF(AND(R154="Refreshment Beverage",U154&gt;0.4,U154&lt;0.47),V154*0.0614,IF(AND(R154="Refreshment Beverage",U154&gt;0.469,U154&lt;0.66),V154*0.0716,IF(AND(R154="Refreshment Beverage",U154&gt;0.659,U154&lt;0.75),V154*0.1023,IF(AND(R154="Refreshment Beverage",U154&gt;0.749,U154&lt;0.9),V154*0.1125,IF(AND(R154="Refreshment Beverage",U154&gt;0.899,U154&lt;1),V154*0.133,IF(AND(R154="Refreshment Beverage",U154=1),V154*0.1432,IF(AND(R154="Refreshment Beverage",U154=1.14),V154*0.1637,IF(AND(R154="Refreshment Beverage",U154=2),V154*0.2864,IF(AND(R154="Refreshment Beverage",U154=3),V154*0.4297,IF(AND(R154="Refreshment Beverage",U154=1.75),V154*0.2558,0))))))))))))))))))</f>
        <v/>
      </c>
      <c r="AB154" s="136" t="str">
        <f>IF(B:B="","",IF(R154="Refreshment Beverage","",IF(AND(R154="Beer",Q154=0),SUM(LOOKUP(2,1/(Rates!$B$15:$B$18&lt;=W154)/(Rates!$C$15:$C$18&gt;=W154),Rates!$D$15:$D$18)*W154),VLOOKUP(VALUE(Q:Q),Rates!A:B,2,0)*W154)))</f>
        <v/>
      </c>
      <c r="AC154" s="136" t="str">
        <f>IF(B:B="","",IF(R154="Refreshment Beverage","",IF(AND(R154="Beer",Q154=0),SUM(LOOKUP(2,1/(Rates!$B$15:$B$18&lt;=W154)/(Rates!$C$15:$C$18&gt;=W154),Rates!$E$15:$E$18)*W154),VLOOKUP(VALUE(Q:Q),Rates!A:C,3,0)*W154)))</f>
        <v/>
      </c>
      <c r="AD154" s="137" t="str">
        <f>IFERROR(IF(B:B="","",IF(R154="Beer","",IF(VALUE(Q154)=0,VLOOKUP(VLOOKUP(B:B,#REF!,16,0),Rates!A:E,2,0),VLOOKUP(VALUE(Q154),Rates!A$31:B$34,2,0)*W154))),0)</f>
        <v/>
      </c>
      <c r="AE154" s="121" t="str">
        <f t="shared" ref="AE154:AE217" si="120">IF(J154="Gross Price to Brewers",I154,"")</f>
        <v/>
      </c>
      <c r="AF154" s="138" t="str">
        <f t="shared" ref="AF154:AF217" si="121">IF(AE:AE="","",ROUND(SUM(AE154*(S154/100)),4))</f>
        <v/>
      </c>
      <c r="AG154" s="122" t="str">
        <f t="shared" ref="AG154:AG217" si="122">IF(AE:AE="","",IF(R154="Refreshment Beverage",MAX(AF154,AD154),MAX(AB154,AF154)))</f>
        <v/>
      </c>
      <c r="AH154" s="123" t="str">
        <f t="shared" ref="AH154:AH217" si="123">IF(AE:AE="","",IF(R154="Refreshment Beverage",AK154-AJ154,SUM(Y154:AA154)+AE154+AG154))</f>
        <v/>
      </c>
      <c r="AI154" s="139" t="str">
        <f>IF(AE:AE="","",IF(R154="Refreshment Beverage",AK154*(Rates!J$19/100),ROUND(SUM(AH154*(Rates!$J$8/100)),4)))</f>
        <v/>
      </c>
      <c r="AJ154" s="124" t="str">
        <f t="shared" ref="AJ154:AJ217" si="124">IF(AE:AE="","",IF(R154="Refreshment Beverage",AI154,MAX(AC154,AI154)))</f>
        <v/>
      </c>
      <c r="AK154" s="125" t="str">
        <f t="shared" ref="AK154:AK217" si="125">IF(AE:AE="","",IF(R154="Refreshment Beverage",SUM(AE154+Y154+Z154+AA154+AG154),SUM(AH154+AJ154)))</f>
        <v/>
      </c>
      <c r="AL154" s="121" t="str">
        <f t="shared" ref="AL154:AL217" si="126">IF(AS154="","",IF(R154="Refreshment Beverage",ROUND(SUM(AS154-AR154-AA154-Z154-Y154),2),ROUND(SUM(AS154-AR154-AN154-Y154-Z154-AA154),2)))</f>
        <v/>
      </c>
      <c r="AM154" s="138" t="str">
        <f>IF(AS154="","",IF(R154="Refreshment Beverage",ROUND(AS154*Rates!K$19,4),ROUND(AO154*(VLOOKUP(VALUE(Q154),Rates!G$4:L$12,3,0)),4)))</f>
        <v/>
      </c>
      <c r="AN154" s="126" t="str">
        <f>IF(AS154="","",IF(R154="Refreshment Beverage",AS154*(Rates!J$19/100),MAX(AM154,AB154)))</f>
        <v/>
      </c>
      <c r="AO154" s="127" t="str">
        <f t="shared" ref="AO154:AO217" si="127">IF(AS154="","",ROUND(SUM(AS154-AR154-Y154-Z154-AA154),4))</f>
        <v/>
      </c>
      <c r="AP154" s="127" t="str">
        <f t="shared" ref="AP154:AP217" si="128">IF(AS154="","",IF(R154="Refreshment Beverage",ROUND(AS154-AN154,2),ROUND(SUM(AS154-AR154),2)))</f>
        <v/>
      </c>
      <c r="AQ154" s="140" t="str">
        <f>IF(AS154="","",IF(R154="Refreshment Beverage",ROUND(SUM(VLOOKUP(Q:Q,Rates!G$15:L$19,3,0)*(AS154-Y154-Z154-AA154)),4),ROUND(SUM(Rates!$K$8*AS154),4)))</f>
        <v/>
      </c>
      <c r="AR154" s="139" t="str">
        <f t="shared" ref="AR154:AR217" si="129">IF(AS154="","",IF(R154="Refreshment Beverage",MAX(AD154,AQ154),MAX(AQ154,AC154)))</f>
        <v/>
      </c>
      <c r="AS154" s="125" t="str">
        <f t="shared" ref="AS154:AS217" si="130">IF(J154="Retail Price",SUM(I154+0.004),"")</f>
        <v/>
      </c>
      <c r="AT154" s="121" t="str">
        <f t="shared" ref="AT154:AT217" si="131">IF(AX154="","",IF(R154="Refreshment Beverage",SUM(BA154-AV154-Y154-Z154-AA154),SUM(AX154-AV154-Y154-Z154-AA154)))</f>
        <v/>
      </c>
      <c r="AU154" s="138" t="str">
        <f>IF(AX154="","",IF(R154="Refreshment Beverage",ROUND((BA154-Y154-Z154-AA154)*VLOOKUP(VALUE(Q154),Rates!G$15:L$19,3,0),4),ROUND(AW154*(VLOOKUP(VALUE(Q154),Rates!G:L,3,0)),4)))</f>
        <v/>
      </c>
      <c r="AV154" s="126" t="str">
        <f t="shared" ref="AV154:AV217" si="132">IF(AX154="","",IF(R154="Refreshment Beverage",MAX(AU154,AD154),MAX(AB154,AU154)))</f>
        <v/>
      </c>
      <c r="AW154" s="127" t="str">
        <f t="shared" ref="AW154:AW217" si="133">IF(AX154="","",IF(R154="Refreshment Beverage",SUM(BA154-AV154-Y154-Z154-AA154),ROUND(SUM(BA154-AZ154-Y154-Z154-AA154),4)))</f>
        <v/>
      </c>
      <c r="AX154" s="123" t="str">
        <f t="shared" ref="AX154:AX217" si="134">IF(J154="Licensee Retail",I154,"")</f>
        <v/>
      </c>
      <c r="AY154" s="140" t="str">
        <f>IF(AX154="","",IF(R154="Refreshment Beverage",ROUND(SUM(AX154*Rates!K$19),4),ROUND(SUM(AX154*(Rates!J$8/100)),4)))</f>
        <v/>
      </c>
      <c r="AZ154" s="124" t="str">
        <f t="shared" ref="AZ154:AZ217" si="135">IF(AX154="","",MAX($AC154,AY154))</f>
        <v/>
      </c>
      <c r="BA154" s="125" t="str">
        <f t="shared" ref="BA154:BA217" si="136">IF(AX154="","",SUM(AX154+AZ154))</f>
        <v/>
      </c>
      <c r="BB154" s="115"/>
      <c r="BC154" s="143"/>
      <c r="BD154" s="100"/>
      <c r="BE154" s="100"/>
      <c r="BF154" s="100"/>
      <c r="BG154" s="100"/>
    </row>
    <row r="155" spans="1:59" ht="12.75" customHeight="1" x14ac:dyDescent="0.2">
      <c r="A155" s="144"/>
      <c r="B155" s="141"/>
      <c r="C155" s="141"/>
      <c r="D155" s="142"/>
      <c r="E155" s="142"/>
      <c r="F155" s="142"/>
      <c r="G155" s="142"/>
      <c r="H155" s="142"/>
      <c r="I155" s="129"/>
      <c r="J155" s="130"/>
      <c r="K155" s="131" t="str">
        <f t="shared" si="107"/>
        <v/>
      </c>
      <c r="L155" s="132" t="str">
        <f t="shared" si="108"/>
        <v/>
      </c>
      <c r="M155" s="133" t="str">
        <f t="shared" si="109"/>
        <v/>
      </c>
      <c r="N155" s="134" t="str">
        <f>IFERROR(IF(B:B="","",IF(R155="Beer",SUM(LOOKUP(2,1/(Rates!$B$3:$B$5&lt;=W155)/(Rates!$C$3:$C$5&gt;=W155),Rates!$D$3:$D$5)*(X155/100)*W155),IF(R155="Refreshment Beverage",SUM(LOOKUP(2,1/(Rates!$B$7:$B$11&lt;=W155)/(Rates!$C$7:$C$11&gt;=W155),Rates!$D$7:$D$11)*(X155/100)*W155)))),"")</f>
        <v/>
      </c>
      <c r="O155" s="134" t="str">
        <f t="shared" si="110"/>
        <v/>
      </c>
      <c r="P155" s="116"/>
      <c r="Q155" s="117" t="str">
        <f t="shared" si="111"/>
        <v/>
      </c>
      <c r="R155" s="128" t="str">
        <f t="shared" si="112"/>
        <v/>
      </c>
      <c r="S155" s="135" t="str">
        <f>IF(B155="","",IF(R155="Refreshment Beverage",VLOOKUP(VALUE(Q155),Rates!G$15:L$19,2,0),VLOOKUP(VALUE(Q155),Rates!G$4:L$12,2,0)))</f>
        <v/>
      </c>
      <c r="T155" s="135" t="str">
        <f t="shared" si="113"/>
        <v/>
      </c>
      <c r="U155" s="118" t="str">
        <f t="shared" si="114"/>
        <v/>
      </c>
      <c r="V155" s="135" t="str">
        <f t="shared" si="115"/>
        <v/>
      </c>
      <c r="W155" s="135" t="str">
        <f t="shared" si="116"/>
        <v/>
      </c>
      <c r="X155" s="119" t="str">
        <f t="shared" si="117"/>
        <v/>
      </c>
      <c r="Y155" s="120" t="str">
        <f>IF(B:B="","",IF(R155="Refreshment Beverage",VLOOKUP(Q155,Rates!G$15:L$19,6,0)*W155,VLOOKUP(Q155,Rates!G$4:L$12,6,0)*W155))</f>
        <v/>
      </c>
      <c r="Z155" s="120" t="str">
        <f t="shared" si="118"/>
        <v/>
      </c>
      <c r="AA155" s="120" t="str">
        <f t="shared" si="119"/>
        <v/>
      </c>
      <c r="AB155" s="136" t="str">
        <f>IF(B:B="","",IF(R155="Refreshment Beverage","",IF(AND(R155="Beer",Q155=0),SUM(LOOKUP(2,1/(Rates!$B$15:$B$18&lt;=W155)/(Rates!$C$15:$C$18&gt;=W155),Rates!$D$15:$D$18)*W155),VLOOKUP(VALUE(Q:Q),Rates!A:B,2,0)*W155)))</f>
        <v/>
      </c>
      <c r="AC155" s="136" t="str">
        <f>IF(B:B="","",IF(R155="Refreshment Beverage","",IF(AND(R155="Beer",Q155=0),SUM(LOOKUP(2,1/(Rates!$B$15:$B$18&lt;=W155)/(Rates!$C$15:$C$18&gt;=W155),Rates!$E$15:$E$18)*W155),VLOOKUP(VALUE(Q:Q),Rates!A:C,3,0)*W155)))</f>
        <v/>
      </c>
      <c r="AD155" s="137" t="str">
        <f>IFERROR(IF(B:B="","",IF(R155="Beer","",IF(VALUE(Q155)=0,VLOOKUP(VLOOKUP(B:B,#REF!,16,0),Rates!A:E,2,0),VLOOKUP(VALUE(Q155),Rates!A$31:B$34,2,0)*W155))),0)</f>
        <v/>
      </c>
      <c r="AE155" s="121" t="str">
        <f t="shared" si="120"/>
        <v/>
      </c>
      <c r="AF155" s="138" t="str">
        <f t="shared" si="121"/>
        <v/>
      </c>
      <c r="AG155" s="122" t="str">
        <f t="shared" si="122"/>
        <v/>
      </c>
      <c r="AH155" s="123" t="str">
        <f t="shared" si="123"/>
        <v/>
      </c>
      <c r="AI155" s="139" t="str">
        <f>IF(AE:AE="","",IF(R155="Refreshment Beverage",AK155*(Rates!J$19/100),ROUND(SUM(AH155*(Rates!$J$8/100)),4)))</f>
        <v/>
      </c>
      <c r="AJ155" s="124" t="str">
        <f t="shared" si="124"/>
        <v/>
      </c>
      <c r="AK155" s="125" t="str">
        <f t="shared" si="125"/>
        <v/>
      </c>
      <c r="AL155" s="121" t="str">
        <f t="shared" si="126"/>
        <v/>
      </c>
      <c r="AM155" s="138" t="str">
        <f>IF(AS155="","",IF(R155="Refreshment Beverage",ROUND(AS155*Rates!K$19,4),ROUND(AO155*(VLOOKUP(VALUE(Q155),Rates!G$4:L$12,3,0)),4)))</f>
        <v/>
      </c>
      <c r="AN155" s="126" t="str">
        <f>IF(AS155="","",IF(R155="Refreshment Beverage",AS155*(Rates!J$19/100),MAX(AM155,AB155)))</f>
        <v/>
      </c>
      <c r="AO155" s="127" t="str">
        <f t="shared" si="127"/>
        <v/>
      </c>
      <c r="AP155" s="127" t="str">
        <f t="shared" si="128"/>
        <v/>
      </c>
      <c r="AQ155" s="140" t="str">
        <f>IF(AS155="","",IF(R155="Refreshment Beverage",ROUND(SUM(VLOOKUP(Q:Q,Rates!G$15:L$19,3,0)*(AS155-Y155-Z155-AA155)),4),ROUND(SUM(Rates!$K$8*AS155),4)))</f>
        <v/>
      </c>
      <c r="AR155" s="139" t="str">
        <f t="shared" si="129"/>
        <v/>
      </c>
      <c r="AS155" s="125" t="str">
        <f t="shared" si="130"/>
        <v/>
      </c>
      <c r="AT155" s="121" t="str">
        <f t="shared" si="131"/>
        <v/>
      </c>
      <c r="AU155" s="138" t="str">
        <f>IF(AX155="","",IF(R155="Refreshment Beverage",ROUND((BA155-Y155-Z155-AA155)*VLOOKUP(VALUE(Q155),Rates!G$15:L$19,3,0),4),ROUND(AW155*(VLOOKUP(VALUE(Q155),Rates!G:L,3,0)),4)))</f>
        <v/>
      </c>
      <c r="AV155" s="126" t="str">
        <f t="shared" si="132"/>
        <v/>
      </c>
      <c r="AW155" s="127" t="str">
        <f t="shared" si="133"/>
        <v/>
      </c>
      <c r="AX155" s="123" t="str">
        <f t="shared" si="134"/>
        <v/>
      </c>
      <c r="AY155" s="140" t="str">
        <f>IF(AX155="","",IF(R155="Refreshment Beverage",ROUND(SUM(AX155*Rates!K$19),4),ROUND(SUM(AX155*(Rates!J$8/100)),4)))</f>
        <v/>
      </c>
      <c r="AZ155" s="124" t="str">
        <f t="shared" si="135"/>
        <v/>
      </c>
      <c r="BA155" s="125" t="str">
        <f t="shared" si="136"/>
        <v/>
      </c>
      <c r="BB155" s="115"/>
      <c r="BC155" s="143"/>
      <c r="BD155" s="100"/>
      <c r="BE155" s="100"/>
      <c r="BF155" s="100"/>
      <c r="BG155" s="100"/>
    </row>
    <row r="156" spans="1:59" ht="12.75" customHeight="1" x14ac:dyDescent="0.2">
      <c r="A156" s="144"/>
      <c r="B156" s="141"/>
      <c r="C156" s="141"/>
      <c r="D156" s="142"/>
      <c r="E156" s="142"/>
      <c r="F156" s="142"/>
      <c r="G156" s="142"/>
      <c r="H156" s="142"/>
      <c r="I156" s="129"/>
      <c r="J156" s="130"/>
      <c r="K156" s="131" t="str">
        <f t="shared" si="107"/>
        <v/>
      </c>
      <c r="L156" s="132" t="str">
        <f t="shared" si="108"/>
        <v/>
      </c>
      <c r="M156" s="133" t="str">
        <f t="shared" si="109"/>
        <v/>
      </c>
      <c r="N156" s="134" t="str">
        <f>IFERROR(IF(B:B="","",IF(R156="Beer",SUM(LOOKUP(2,1/(Rates!$B$3:$B$5&lt;=W156)/(Rates!$C$3:$C$5&gt;=W156),Rates!$D$3:$D$5)*(X156/100)*W156),IF(R156="Refreshment Beverage",SUM(LOOKUP(2,1/(Rates!$B$7:$B$11&lt;=W156)/(Rates!$C$7:$C$11&gt;=W156),Rates!$D$7:$D$11)*(X156/100)*W156)))),"")</f>
        <v/>
      </c>
      <c r="O156" s="134" t="str">
        <f t="shared" si="110"/>
        <v/>
      </c>
      <c r="P156" s="116"/>
      <c r="Q156" s="117" t="str">
        <f t="shared" si="111"/>
        <v/>
      </c>
      <c r="R156" s="128" t="str">
        <f t="shared" si="112"/>
        <v/>
      </c>
      <c r="S156" s="135" t="str">
        <f>IF(B156="","",IF(R156="Refreshment Beverage",VLOOKUP(VALUE(Q156),Rates!G$15:L$19,2,0),VLOOKUP(VALUE(Q156),Rates!G$4:L$12,2,0)))</f>
        <v/>
      </c>
      <c r="T156" s="135" t="str">
        <f t="shared" si="113"/>
        <v/>
      </c>
      <c r="U156" s="118" t="str">
        <f t="shared" si="114"/>
        <v/>
      </c>
      <c r="V156" s="135" t="str">
        <f t="shared" si="115"/>
        <v/>
      </c>
      <c r="W156" s="135" t="str">
        <f t="shared" si="116"/>
        <v/>
      </c>
      <c r="X156" s="119" t="str">
        <f t="shared" si="117"/>
        <v/>
      </c>
      <c r="Y156" s="120" t="str">
        <f>IF(B:B="","",IF(R156="Refreshment Beverage",VLOOKUP(Q156,Rates!G$15:L$19,6,0)*W156,VLOOKUP(Q156,Rates!G$4:L$12,6,0)*W156))</f>
        <v/>
      </c>
      <c r="Z156" s="120" t="str">
        <f t="shared" si="118"/>
        <v/>
      </c>
      <c r="AA156" s="120" t="str">
        <f t="shared" si="119"/>
        <v/>
      </c>
      <c r="AB156" s="136" t="str">
        <f>IF(B:B="","",IF(R156="Refreshment Beverage","",IF(AND(R156="Beer",Q156=0),SUM(LOOKUP(2,1/(Rates!$B$15:$B$18&lt;=W156)/(Rates!$C$15:$C$18&gt;=W156),Rates!$D$15:$D$18)*W156),VLOOKUP(VALUE(Q:Q),Rates!A:B,2,0)*W156)))</f>
        <v/>
      </c>
      <c r="AC156" s="136" t="str">
        <f>IF(B:B="","",IF(R156="Refreshment Beverage","",IF(AND(R156="Beer",Q156=0),SUM(LOOKUP(2,1/(Rates!$B$15:$B$18&lt;=W156)/(Rates!$C$15:$C$18&gt;=W156),Rates!$E$15:$E$18)*W156),VLOOKUP(VALUE(Q:Q),Rates!A:C,3,0)*W156)))</f>
        <v/>
      </c>
      <c r="AD156" s="137" t="str">
        <f>IFERROR(IF(B:B="","",IF(R156="Beer","",IF(VALUE(Q156)=0,VLOOKUP(VLOOKUP(B:B,#REF!,16,0),Rates!A:E,2,0),VLOOKUP(VALUE(Q156),Rates!A$31:B$34,2,0)*W156))),0)</f>
        <v/>
      </c>
      <c r="AE156" s="121" t="str">
        <f t="shared" si="120"/>
        <v/>
      </c>
      <c r="AF156" s="138" t="str">
        <f t="shared" si="121"/>
        <v/>
      </c>
      <c r="AG156" s="122" t="str">
        <f t="shared" si="122"/>
        <v/>
      </c>
      <c r="AH156" s="123" t="str">
        <f t="shared" si="123"/>
        <v/>
      </c>
      <c r="AI156" s="139" t="str">
        <f>IF(AE:AE="","",IF(R156="Refreshment Beverage",AK156*(Rates!J$19/100),ROUND(SUM(AH156*(Rates!$J$8/100)),4)))</f>
        <v/>
      </c>
      <c r="AJ156" s="124" t="str">
        <f t="shared" si="124"/>
        <v/>
      </c>
      <c r="AK156" s="125" t="str">
        <f t="shared" si="125"/>
        <v/>
      </c>
      <c r="AL156" s="121" t="str">
        <f t="shared" si="126"/>
        <v/>
      </c>
      <c r="AM156" s="138" t="str">
        <f>IF(AS156="","",IF(R156="Refreshment Beverage",ROUND(AS156*Rates!K$19,4),ROUND(AO156*(VLOOKUP(VALUE(Q156),Rates!G$4:L$12,3,0)),4)))</f>
        <v/>
      </c>
      <c r="AN156" s="126" t="str">
        <f>IF(AS156="","",IF(R156="Refreshment Beverage",AS156*(Rates!J$19/100),MAX(AM156,AB156)))</f>
        <v/>
      </c>
      <c r="AO156" s="127" t="str">
        <f t="shared" si="127"/>
        <v/>
      </c>
      <c r="AP156" s="127" t="str">
        <f t="shared" si="128"/>
        <v/>
      </c>
      <c r="AQ156" s="140" t="str">
        <f>IF(AS156="","",IF(R156="Refreshment Beverage",ROUND(SUM(VLOOKUP(Q:Q,Rates!G$15:L$19,3,0)*(AS156-Y156-Z156-AA156)),4),ROUND(SUM(Rates!$K$8*AS156),4)))</f>
        <v/>
      </c>
      <c r="AR156" s="139" t="str">
        <f t="shared" si="129"/>
        <v/>
      </c>
      <c r="AS156" s="125" t="str">
        <f t="shared" si="130"/>
        <v/>
      </c>
      <c r="AT156" s="121" t="str">
        <f t="shared" si="131"/>
        <v/>
      </c>
      <c r="AU156" s="138" t="str">
        <f>IF(AX156="","",IF(R156="Refreshment Beverage",ROUND((BA156-Y156-Z156-AA156)*VLOOKUP(VALUE(Q156),Rates!G$15:L$19,3,0),4),ROUND(AW156*(VLOOKUP(VALUE(Q156),Rates!G:L,3,0)),4)))</f>
        <v/>
      </c>
      <c r="AV156" s="126" t="str">
        <f t="shared" si="132"/>
        <v/>
      </c>
      <c r="AW156" s="127" t="str">
        <f t="shared" si="133"/>
        <v/>
      </c>
      <c r="AX156" s="123" t="str">
        <f t="shared" si="134"/>
        <v/>
      </c>
      <c r="AY156" s="140" t="str">
        <f>IF(AX156="","",IF(R156="Refreshment Beverage",ROUND(SUM(AX156*Rates!K$19),4),ROUND(SUM(AX156*(Rates!J$8/100)),4)))</f>
        <v/>
      </c>
      <c r="AZ156" s="124" t="str">
        <f t="shared" si="135"/>
        <v/>
      </c>
      <c r="BA156" s="125" t="str">
        <f t="shared" si="136"/>
        <v/>
      </c>
      <c r="BB156" s="115"/>
      <c r="BC156" s="143"/>
      <c r="BD156" s="100"/>
      <c r="BE156" s="100"/>
      <c r="BF156" s="100"/>
      <c r="BG156" s="100"/>
    </row>
    <row r="157" spans="1:59" ht="12.75" customHeight="1" x14ac:dyDescent="0.2">
      <c r="A157" s="144"/>
      <c r="B157" s="141"/>
      <c r="C157" s="141"/>
      <c r="D157" s="142"/>
      <c r="E157" s="142"/>
      <c r="F157" s="142"/>
      <c r="G157" s="142"/>
      <c r="H157" s="142"/>
      <c r="I157" s="129"/>
      <c r="J157" s="130"/>
      <c r="K157" s="131" t="str">
        <f t="shared" si="107"/>
        <v/>
      </c>
      <c r="L157" s="132" t="str">
        <f t="shared" si="108"/>
        <v/>
      </c>
      <c r="M157" s="133" t="str">
        <f t="shared" si="109"/>
        <v/>
      </c>
      <c r="N157" s="134" t="str">
        <f>IFERROR(IF(B:B="","",IF(R157="Beer",SUM(LOOKUP(2,1/(Rates!$B$3:$B$5&lt;=W157)/(Rates!$C$3:$C$5&gt;=W157),Rates!$D$3:$D$5)*(X157/100)*W157),IF(R157="Refreshment Beverage",SUM(LOOKUP(2,1/(Rates!$B$7:$B$11&lt;=W157)/(Rates!$C$7:$C$11&gt;=W157),Rates!$D$7:$D$11)*(X157/100)*W157)))),"")</f>
        <v/>
      </c>
      <c r="O157" s="134" t="str">
        <f t="shared" si="110"/>
        <v/>
      </c>
      <c r="P157" s="116"/>
      <c r="Q157" s="117" t="str">
        <f t="shared" si="111"/>
        <v/>
      </c>
      <c r="R157" s="128" t="str">
        <f t="shared" si="112"/>
        <v/>
      </c>
      <c r="S157" s="135" t="str">
        <f>IF(B157="","",IF(R157="Refreshment Beverage",VLOOKUP(VALUE(Q157),Rates!G$15:L$19,2,0),VLOOKUP(VALUE(Q157),Rates!G$4:L$12,2,0)))</f>
        <v/>
      </c>
      <c r="T157" s="135" t="str">
        <f t="shared" si="113"/>
        <v/>
      </c>
      <c r="U157" s="118" t="str">
        <f t="shared" si="114"/>
        <v/>
      </c>
      <c r="V157" s="135" t="str">
        <f t="shared" si="115"/>
        <v/>
      </c>
      <c r="W157" s="135" t="str">
        <f t="shared" si="116"/>
        <v/>
      </c>
      <c r="X157" s="119" t="str">
        <f t="shared" si="117"/>
        <v/>
      </c>
      <c r="Y157" s="120" t="str">
        <f>IF(B:B="","",IF(R157="Refreshment Beverage",VLOOKUP(Q157,Rates!G$15:L$19,6,0)*W157,VLOOKUP(Q157,Rates!G$4:L$12,6,0)*W157))</f>
        <v/>
      </c>
      <c r="Z157" s="120" t="str">
        <f t="shared" si="118"/>
        <v/>
      </c>
      <c r="AA157" s="120" t="str">
        <f t="shared" si="119"/>
        <v/>
      </c>
      <c r="AB157" s="136" t="str">
        <f>IF(B:B="","",IF(R157="Refreshment Beverage","",IF(AND(R157="Beer",Q157=0),SUM(LOOKUP(2,1/(Rates!$B$15:$B$18&lt;=W157)/(Rates!$C$15:$C$18&gt;=W157),Rates!$D$15:$D$18)*W157),VLOOKUP(VALUE(Q:Q),Rates!A:B,2,0)*W157)))</f>
        <v/>
      </c>
      <c r="AC157" s="136" t="str">
        <f>IF(B:B="","",IF(R157="Refreshment Beverage","",IF(AND(R157="Beer",Q157=0),SUM(LOOKUP(2,1/(Rates!$B$15:$B$18&lt;=W157)/(Rates!$C$15:$C$18&gt;=W157),Rates!$E$15:$E$18)*W157),VLOOKUP(VALUE(Q:Q),Rates!A:C,3,0)*W157)))</f>
        <v/>
      </c>
      <c r="AD157" s="137" t="str">
        <f>IFERROR(IF(B:B="","",IF(R157="Beer","",IF(VALUE(Q157)=0,VLOOKUP(VLOOKUP(B:B,#REF!,16,0),Rates!A:E,2,0),VLOOKUP(VALUE(Q157),Rates!A$31:B$34,2,0)*W157))),0)</f>
        <v/>
      </c>
      <c r="AE157" s="121" t="str">
        <f t="shared" si="120"/>
        <v/>
      </c>
      <c r="AF157" s="138" t="str">
        <f t="shared" si="121"/>
        <v/>
      </c>
      <c r="AG157" s="122" t="str">
        <f t="shared" si="122"/>
        <v/>
      </c>
      <c r="AH157" s="123" t="str">
        <f t="shared" si="123"/>
        <v/>
      </c>
      <c r="AI157" s="139" t="str">
        <f>IF(AE:AE="","",IF(R157="Refreshment Beverage",AK157*(Rates!J$19/100),ROUND(SUM(AH157*(Rates!$J$8/100)),4)))</f>
        <v/>
      </c>
      <c r="AJ157" s="124" t="str">
        <f t="shared" si="124"/>
        <v/>
      </c>
      <c r="AK157" s="125" t="str">
        <f t="shared" si="125"/>
        <v/>
      </c>
      <c r="AL157" s="121" t="str">
        <f t="shared" si="126"/>
        <v/>
      </c>
      <c r="AM157" s="138" t="str">
        <f>IF(AS157="","",IF(R157="Refreshment Beverage",ROUND(AS157*Rates!K$19,4),ROUND(AO157*(VLOOKUP(VALUE(Q157),Rates!G$4:L$12,3,0)),4)))</f>
        <v/>
      </c>
      <c r="AN157" s="126" t="str">
        <f>IF(AS157="","",IF(R157="Refreshment Beverage",AS157*(Rates!J$19/100),MAX(AM157,AB157)))</f>
        <v/>
      </c>
      <c r="AO157" s="127" t="str">
        <f t="shared" si="127"/>
        <v/>
      </c>
      <c r="AP157" s="127" t="str">
        <f t="shared" si="128"/>
        <v/>
      </c>
      <c r="AQ157" s="140" t="str">
        <f>IF(AS157="","",IF(R157="Refreshment Beverage",ROUND(SUM(VLOOKUP(Q:Q,Rates!G$15:L$19,3,0)*(AS157-Y157-Z157-AA157)),4),ROUND(SUM(Rates!$K$8*AS157),4)))</f>
        <v/>
      </c>
      <c r="AR157" s="139" t="str">
        <f t="shared" si="129"/>
        <v/>
      </c>
      <c r="AS157" s="125" t="str">
        <f t="shared" si="130"/>
        <v/>
      </c>
      <c r="AT157" s="121" t="str">
        <f t="shared" si="131"/>
        <v/>
      </c>
      <c r="AU157" s="138" t="str">
        <f>IF(AX157="","",IF(R157="Refreshment Beverage",ROUND((BA157-Y157-Z157-AA157)*VLOOKUP(VALUE(Q157),Rates!G$15:L$19,3,0),4),ROUND(AW157*(VLOOKUP(VALUE(Q157),Rates!G:L,3,0)),4)))</f>
        <v/>
      </c>
      <c r="AV157" s="126" t="str">
        <f t="shared" si="132"/>
        <v/>
      </c>
      <c r="AW157" s="127" t="str">
        <f t="shared" si="133"/>
        <v/>
      </c>
      <c r="AX157" s="123" t="str">
        <f t="shared" si="134"/>
        <v/>
      </c>
      <c r="AY157" s="140" t="str">
        <f>IF(AX157="","",IF(R157="Refreshment Beverage",ROUND(SUM(AX157*Rates!K$19),4),ROUND(SUM(AX157*(Rates!J$8/100)),4)))</f>
        <v/>
      </c>
      <c r="AZ157" s="124" t="str">
        <f t="shared" si="135"/>
        <v/>
      </c>
      <c r="BA157" s="125" t="str">
        <f t="shared" si="136"/>
        <v/>
      </c>
      <c r="BB157" s="115"/>
      <c r="BC157" s="143"/>
      <c r="BD157" s="100"/>
      <c r="BE157" s="100"/>
      <c r="BF157" s="100"/>
      <c r="BG157" s="100"/>
    </row>
    <row r="158" spans="1:59" ht="12.75" customHeight="1" x14ac:dyDescent="0.2">
      <c r="A158" s="144"/>
      <c r="B158" s="141"/>
      <c r="C158" s="141"/>
      <c r="D158" s="142"/>
      <c r="E158" s="142"/>
      <c r="F158" s="142"/>
      <c r="G158" s="142"/>
      <c r="H158" s="142"/>
      <c r="I158" s="129"/>
      <c r="J158" s="130"/>
      <c r="K158" s="131" t="str">
        <f t="shared" si="107"/>
        <v/>
      </c>
      <c r="L158" s="132" t="str">
        <f t="shared" si="108"/>
        <v/>
      </c>
      <c r="M158" s="133" t="str">
        <f t="shared" si="109"/>
        <v/>
      </c>
      <c r="N158" s="134" t="str">
        <f>IFERROR(IF(B:B="","",IF(R158="Beer",SUM(LOOKUP(2,1/(Rates!$B$3:$B$5&lt;=W158)/(Rates!$C$3:$C$5&gt;=W158),Rates!$D$3:$D$5)*(X158/100)*W158),IF(R158="Refreshment Beverage",SUM(LOOKUP(2,1/(Rates!$B$7:$B$11&lt;=W158)/(Rates!$C$7:$C$11&gt;=W158),Rates!$D$7:$D$11)*(X158/100)*W158)))),"")</f>
        <v/>
      </c>
      <c r="O158" s="134" t="str">
        <f t="shared" si="110"/>
        <v/>
      </c>
      <c r="P158" s="116"/>
      <c r="Q158" s="117" t="str">
        <f t="shared" si="111"/>
        <v/>
      </c>
      <c r="R158" s="128" t="str">
        <f t="shared" si="112"/>
        <v/>
      </c>
      <c r="S158" s="135" t="str">
        <f>IF(B158="","",IF(R158="Refreshment Beverage",VLOOKUP(VALUE(Q158),Rates!G$15:L$19,2,0),VLOOKUP(VALUE(Q158),Rates!G$4:L$12,2,0)))</f>
        <v/>
      </c>
      <c r="T158" s="135" t="str">
        <f t="shared" si="113"/>
        <v/>
      </c>
      <c r="U158" s="118" t="str">
        <f t="shared" si="114"/>
        <v/>
      </c>
      <c r="V158" s="135" t="str">
        <f t="shared" si="115"/>
        <v/>
      </c>
      <c r="W158" s="135" t="str">
        <f t="shared" si="116"/>
        <v/>
      </c>
      <c r="X158" s="119" t="str">
        <f t="shared" si="117"/>
        <v/>
      </c>
      <c r="Y158" s="120" t="str">
        <f>IF(B:B="","",IF(R158="Refreshment Beverage",VLOOKUP(Q158,Rates!G$15:L$19,6,0)*W158,VLOOKUP(Q158,Rates!G$4:L$12,6,0)*W158))</f>
        <v/>
      </c>
      <c r="Z158" s="120" t="str">
        <f t="shared" si="118"/>
        <v/>
      </c>
      <c r="AA158" s="120" t="str">
        <f t="shared" si="119"/>
        <v/>
      </c>
      <c r="AB158" s="136" t="str">
        <f>IF(B:B="","",IF(R158="Refreshment Beverage","",IF(AND(R158="Beer",Q158=0),SUM(LOOKUP(2,1/(Rates!$B$15:$B$18&lt;=W158)/(Rates!$C$15:$C$18&gt;=W158),Rates!$D$15:$D$18)*W158),VLOOKUP(VALUE(Q:Q),Rates!A:B,2,0)*W158)))</f>
        <v/>
      </c>
      <c r="AC158" s="136" t="str">
        <f>IF(B:B="","",IF(R158="Refreshment Beverage","",IF(AND(R158="Beer",Q158=0),SUM(LOOKUP(2,1/(Rates!$B$15:$B$18&lt;=W158)/(Rates!$C$15:$C$18&gt;=W158),Rates!$E$15:$E$18)*W158),VLOOKUP(VALUE(Q:Q),Rates!A:C,3,0)*W158)))</f>
        <v/>
      </c>
      <c r="AD158" s="137" t="str">
        <f>IFERROR(IF(B:B="","",IF(R158="Beer","",IF(VALUE(Q158)=0,VLOOKUP(VLOOKUP(B:B,#REF!,16,0),Rates!A:E,2,0),VLOOKUP(VALUE(Q158),Rates!A$31:B$34,2,0)*W158))),0)</f>
        <v/>
      </c>
      <c r="AE158" s="121" t="str">
        <f t="shared" si="120"/>
        <v/>
      </c>
      <c r="AF158" s="138" t="str">
        <f t="shared" si="121"/>
        <v/>
      </c>
      <c r="AG158" s="122" t="str">
        <f t="shared" si="122"/>
        <v/>
      </c>
      <c r="AH158" s="123" t="str">
        <f t="shared" si="123"/>
        <v/>
      </c>
      <c r="AI158" s="139" t="str">
        <f>IF(AE:AE="","",IF(R158="Refreshment Beverage",AK158*(Rates!J$19/100),ROUND(SUM(AH158*(Rates!$J$8/100)),4)))</f>
        <v/>
      </c>
      <c r="AJ158" s="124" t="str">
        <f t="shared" si="124"/>
        <v/>
      </c>
      <c r="AK158" s="125" t="str">
        <f t="shared" si="125"/>
        <v/>
      </c>
      <c r="AL158" s="121" t="str">
        <f t="shared" si="126"/>
        <v/>
      </c>
      <c r="AM158" s="138" t="str">
        <f>IF(AS158="","",IF(R158="Refreshment Beverage",ROUND(AS158*Rates!K$19,4),ROUND(AO158*(VLOOKUP(VALUE(Q158),Rates!G$4:L$12,3,0)),4)))</f>
        <v/>
      </c>
      <c r="AN158" s="126" t="str">
        <f>IF(AS158="","",IF(R158="Refreshment Beverage",AS158*(Rates!J$19/100),MAX(AM158,AB158)))</f>
        <v/>
      </c>
      <c r="AO158" s="127" t="str">
        <f t="shared" si="127"/>
        <v/>
      </c>
      <c r="AP158" s="127" t="str">
        <f t="shared" si="128"/>
        <v/>
      </c>
      <c r="AQ158" s="140" t="str">
        <f>IF(AS158="","",IF(R158="Refreshment Beverage",ROUND(SUM(VLOOKUP(Q:Q,Rates!G$15:L$19,3,0)*(AS158-Y158-Z158-AA158)),4),ROUND(SUM(Rates!$K$8*AS158),4)))</f>
        <v/>
      </c>
      <c r="AR158" s="139" t="str">
        <f t="shared" si="129"/>
        <v/>
      </c>
      <c r="AS158" s="125" t="str">
        <f t="shared" si="130"/>
        <v/>
      </c>
      <c r="AT158" s="121" t="str">
        <f t="shared" si="131"/>
        <v/>
      </c>
      <c r="AU158" s="138" t="str">
        <f>IF(AX158="","",IF(R158="Refreshment Beverage",ROUND((BA158-Y158-Z158-AA158)*VLOOKUP(VALUE(Q158),Rates!G$15:L$19,3,0),4),ROUND(AW158*(VLOOKUP(VALUE(Q158),Rates!G:L,3,0)),4)))</f>
        <v/>
      </c>
      <c r="AV158" s="126" t="str">
        <f t="shared" si="132"/>
        <v/>
      </c>
      <c r="AW158" s="127" t="str">
        <f t="shared" si="133"/>
        <v/>
      </c>
      <c r="AX158" s="123" t="str">
        <f t="shared" si="134"/>
        <v/>
      </c>
      <c r="AY158" s="140" t="str">
        <f>IF(AX158="","",IF(R158="Refreshment Beverage",ROUND(SUM(AX158*Rates!K$19),4),ROUND(SUM(AX158*(Rates!J$8/100)),4)))</f>
        <v/>
      </c>
      <c r="AZ158" s="124" t="str">
        <f t="shared" si="135"/>
        <v/>
      </c>
      <c r="BA158" s="125" t="str">
        <f t="shared" si="136"/>
        <v/>
      </c>
      <c r="BB158" s="115"/>
      <c r="BC158" s="143"/>
      <c r="BD158" s="100"/>
      <c r="BE158" s="100"/>
      <c r="BF158" s="100"/>
      <c r="BG158" s="100"/>
    </row>
    <row r="159" spans="1:59" ht="12.75" customHeight="1" x14ac:dyDescent="0.2">
      <c r="A159" s="144"/>
      <c r="B159" s="141"/>
      <c r="C159" s="141"/>
      <c r="D159" s="142"/>
      <c r="E159" s="142"/>
      <c r="F159" s="142"/>
      <c r="G159" s="142"/>
      <c r="H159" s="142"/>
      <c r="I159" s="129"/>
      <c r="J159" s="130"/>
      <c r="K159" s="131" t="str">
        <f t="shared" si="107"/>
        <v/>
      </c>
      <c r="L159" s="132" t="str">
        <f t="shared" si="108"/>
        <v/>
      </c>
      <c r="M159" s="133" t="str">
        <f t="shared" si="109"/>
        <v/>
      </c>
      <c r="N159" s="134" t="str">
        <f>IFERROR(IF(B:B="","",IF(R159="Beer",SUM(LOOKUP(2,1/(Rates!$B$3:$B$5&lt;=W159)/(Rates!$C$3:$C$5&gt;=W159),Rates!$D$3:$D$5)*(X159/100)*W159),IF(R159="Refreshment Beverage",SUM(LOOKUP(2,1/(Rates!$B$7:$B$11&lt;=W159)/(Rates!$C$7:$C$11&gt;=W159),Rates!$D$7:$D$11)*(X159/100)*W159)))),"")</f>
        <v/>
      </c>
      <c r="O159" s="134" t="str">
        <f t="shared" si="110"/>
        <v/>
      </c>
      <c r="P159" s="116"/>
      <c r="Q159" s="117" t="str">
        <f t="shared" si="111"/>
        <v/>
      </c>
      <c r="R159" s="128" t="str">
        <f t="shared" si="112"/>
        <v/>
      </c>
      <c r="S159" s="135" t="str">
        <f>IF(B159="","",IF(R159="Refreshment Beverage",VLOOKUP(VALUE(Q159),Rates!G$15:L$19,2,0),VLOOKUP(VALUE(Q159),Rates!G$4:L$12,2,0)))</f>
        <v/>
      </c>
      <c r="T159" s="135" t="str">
        <f t="shared" si="113"/>
        <v/>
      </c>
      <c r="U159" s="118" t="str">
        <f t="shared" si="114"/>
        <v/>
      </c>
      <c r="V159" s="135" t="str">
        <f t="shared" si="115"/>
        <v/>
      </c>
      <c r="W159" s="135" t="str">
        <f t="shared" si="116"/>
        <v/>
      </c>
      <c r="X159" s="119" t="str">
        <f t="shared" si="117"/>
        <v/>
      </c>
      <c r="Y159" s="120" t="str">
        <f>IF(B:B="","",IF(R159="Refreshment Beverage",VLOOKUP(Q159,Rates!G$15:L$19,6,0)*W159,VLOOKUP(Q159,Rates!G$4:L$12,6,0)*W159))</f>
        <v/>
      </c>
      <c r="Z159" s="120" t="str">
        <f t="shared" si="118"/>
        <v/>
      </c>
      <c r="AA159" s="120" t="str">
        <f t="shared" si="119"/>
        <v/>
      </c>
      <c r="AB159" s="136" t="str">
        <f>IF(B:B="","",IF(R159="Refreshment Beverage","",IF(AND(R159="Beer",Q159=0),SUM(LOOKUP(2,1/(Rates!$B$15:$B$18&lt;=W159)/(Rates!$C$15:$C$18&gt;=W159),Rates!$D$15:$D$18)*W159),VLOOKUP(VALUE(Q:Q),Rates!A:B,2,0)*W159)))</f>
        <v/>
      </c>
      <c r="AC159" s="136" t="str">
        <f>IF(B:B="","",IF(R159="Refreshment Beverage","",IF(AND(R159="Beer",Q159=0),SUM(LOOKUP(2,1/(Rates!$B$15:$B$18&lt;=W159)/(Rates!$C$15:$C$18&gt;=W159),Rates!$E$15:$E$18)*W159),VLOOKUP(VALUE(Q:Q),Rates!A:C,3,0)*W159)))</f>
        <v/>
      </c>
      <c r="AD159" s="137" t="str">
        <f>IFERROR(IF(B:B="","",IF(R159="Beer","",IF(VALUE(Q159)=0,VLOOKUP(VLOOKUP(B:B,#REF!,16,0),Rates!A:E,2,0),VLOOKUP(VALUE(Q159),Rates!A$31:B$34,2,0)*W159))),0)</f>
        <v/>
      </c>
      <c r="AE159" s="121" t="str">
        <f t="shared" si="120"/>
        <v/>
      </c>
      <c r="AF159" s="138" t="str">
        <f t="shared" si="121"/>
        <v/>
      </c>
      <c r="AG159" s="122" t="str">
        <f t="shared" si="122"/>
        <v/>
      </c>
      <c r="AH159" s="123" t="str">
        <f t="shared" si="123"/>
        <v/>
      </c>
      <c r="AI159" s="139" t="str">
        <f>IF(AE:AE="","",IF(R159="Refreshment Beverage",AK159*(Rates!J$19/100),ROUND(SUM(AH159*(Rates!$J$8/100)),4)))</f>
        <v/>
      </c>
      <c r="AJ159" s="124" t="str">
        <f t="shared" si="124"/>
        <v/>
      </c>
      <c r="AK159" s="125" t="str">
        <f t="shared" si="125"/>
        <v/>
      </c>
      <c r="AL159" s="121" t="str">
        <f t="shared" si="126"/>
        <v/>
      </c>
      <c r="AM159" s="138" t="str">
        <f>IF(AS159="","",IF(R159="Refreshment Beverage",ROUND(AS159*Rates!K$19,4),ROUND(AO159*(VLOOKUP(VALUE(Q159),Rates!G$4:L$12,3,0)),4)))</f>
        <v/>
      </c>
      <c r="AN159" s="126" t="str">
        <f>IF(AS159="","",IF(R159="Refreshment Beverage",AS159*(Rates!J$19/100),MAX(AM159,AB159)))</f>
        <v/>
      </c>
      <c r="AO159" s="127" t="str">
        <f t="shared" si="127"/>
        <v/>
      </c>
      <c r="AP159" s="127" t="str">
        <f t="shared" si="128"/>
        <v/>
      </c>
      <c r="AQ159" s="140" t="str">
        <f>IF(AS159="","",IF(R159="Refreshment Beverage",ROUND(SUM(VLOOKUP(Q:Q,Rates!G$15:L$19,3,0)*(AS159-Y159-Z159-AA159)),4),ROUND(SUM(Rates!$K$8*AS159),4)))</f>
        <v/>
      </c>
      <c r="AR159" s="139" t="str">
        <f t="shared" si="129"/>
        <v/>
      </c>
      <c r="AS159" s="125" t="str">
        <f t="shared" si="130"/>
        <v/>
      </c>
      <c r="AT159" s="121" t="str">
        <f t="shared" si="131"/>
        <v/>
      </c>
      <c r="AU159" s="138" t="str">
        <f>IF(AX159="","",IF(R159="Refreshment Beverage",ROUND((BA159-Y159-Z159-AA159)*VLOOKUP(VALUE(Q159),Rates!G$15:L$19,3,0),4),ROUND(AW159*(VLOOKUP(VALUE(Q159),Rates!G:L,3,0)),4)))</f>
        <v/>
      </c>
      <c r="AV159" s="126" t="str">
        <f t="shared" si="132"/>
        <v/>
      </c>
      <c r="AW159" s="127" t="str">
        <f t="shared" si="133"/>
        <v/>
      </c>
      <c r="AX159" s="123" t="str">
        <f t="shared" si="134"/>
        <v/>
      </c>
      <c r="AY159" s="140" t="str">
        <f>IF(AX159="","",IF(R159="Refreshment Beverage",ROUND(SUM(AX159*Rates!K$19),4),ROUND(SUM(AX159*(Rates!J$8/100)),4)))</f>
        <v/>
      </c>
      <c r="AZ159" s="124" t="str">
        <f t="shared" si="135"/>
        <v/>
      </c>
      <c r="BA159" s="125" t="str">
        <f t="shared" si="136"/>
        <v/>
      </c>
      <c r="BB159" s="115"/>
      <c r="BC159" s="143"/>
      <c r="BD159" s="100"/>
      <c r="BE159" s="100"/>
      <c r="BF159" s="100"/>
      <c r="BG159" s="100"/>
    </row>
    <row r="160" spans="1:59" ht="12.75" customHeight="1" x14ac:dyDescent="0.2">
      <c r="A160" s="144"/>
      <c r="B160" s="141"/>
      <c r="C160" s="141"/>
      <c r="D160" s="142"/>
      <c r="E160" s="142"/>
      <c r="F160" s="142"/>
      <c r="G160" s="142"/>
      <c r="H160" s="142"/>
      <c r="I160" s="129"/>
      <c r="J160" s="130"/>
      <c r="K160" s="131" t="str">
        <f t="shared" si="107"/>
        <v/>
      </c>
      <c r="L160" s="132" t="str">
        <f t="shared" si="108"/>
        <v/>
      </c>
      <c r="M160" s="133" t="str">
        <f t="shared" si="109"/>
        <v/>
      </c>
      <c r="N160" s="134" t="str">
        <f>IFERROR(IF(B:B="","",IF(R160="Beer",SUM(LOOKUP(2,1/(Rates!$B$3:$B$5&lt;=W160)/(Rates!$C$3:$C$5&gt;=W160),Rates!$D$3:$D$5)*(X160/100)*W160),IF(R160="Refreshment Beverage",SUM(LOOKUP(2,1/(Rates!$B$7:$B$11&lt;=W160)/(Rates!$C$7:$C$11&gt;=W160),Rates!$D$7:$D$11)*(X160/100)*W160)))),"")</f>
        <v/>
      </c>
      <c r="O160" s="134" t="str">
        <f t="shared" si="110"/>
        <v/>
      </c>
      <c r="P160" s="116"/>
      <c r="Q160" s="117" t="str">
        <f t="shared" si="111"/>
        <v/>
      </c>
      <c r="R160" s="128" t="str">
        <f t="shared" si="112"/>
        <v/>
      </c>
      <c r="S160" s="135" t="str">
        <f>IF(B160="","",IF(R160="Refreshment Beverage",VLOOKUP(VALUE(Q160),Rates!G$15:L$19,2,0),VLOOKUP(VALUE(Q160),Rates!G$4:L$12,2,0)))</f>
        <v/>
      </c>
      <c r="T160" s="135" t="str">
        <f t="shared" si="113"/>
        <v/>
      </c>
      <c r="U160" s="118" t="str">
        <f t="shared" si="114"/>
        <v/>
      </c>
      <c r="V160" s="135" t="str">
        <f t="shared" si="115"/>
        <v/>
      </c>
      <c r="W160" s="135" t="str">
        <f t="shared" si="116"/>
        <v/>
      </c>
      <c r="X160" s="119" t="str">
        <f t="shared" si="117"/>
        <v/>
      </c>
      <c r="Y160" s="120" t="str">
        <f>IF(B:B="","",IF(R160="Refreshment Beverage",VLOOKUP(Q160,Rates!G$15:L$19,6,0)*W160,VLOOKUP(Q160,Rates!G$4:L$12,6,0)*W160))</f>
        <v/>
      </c>
      <c r="Z160" s="120" t="str">
        <f t="shared" si="118"/>
        <v/>
      </c>
      <c r="AA160" s="120" t="str">
        <f t="shared" si="119"/>
        <v/>
      </c>
      <c r="AB160" s="136" t="str">
        <f>IF(B:B="","",IF(R160="Refreshment Beverage","",IF(AND(R160="Beer",Q160=0),SUM(LOOKUP(2,1/(Rates!$B$15:$B$18&lt;=W160)/(Rates!$C$15:$C$18&gt;=W160),Rates!$D$15:$D$18)*W160),VLOOKUP(VALUE(Q:Q),Rates!A:B,2,0)*W160)))</f>
        <v/>
      </c>
      <c r="AC160" s="136" t="str">
        <f>IF(B:B="","",IF(R160="Refreshment Beverage","",IF(AND(R160="Beer",Q160=0),SUM(LOOKUP(2,1/(Rates!$B$15:$B$18&lt;=W160)/(Rates!$C$15:$C$18&gt;=W160),Rates!$E$15:$E$18)*W160),VLOOKUP(VALUE(Q:Q),Rates!A:C,3,0)*W160)))</f>
        <v/>
      </c>
      <c r="AD160" s="137" t="str">
        <f>IFERROR(IF(B:B="","",IF(R160="Beer","",IF(VALUE(Q160)=0,VLOOKUP(VLOOKUP(B:B,#REF!,16,0),Rates!A:E,2,0),VLOOKUP(VALUE(Q160),Rates!A$31:B$34,2,0)*W160))),0)</f>
        <v/>
      </c>
      <c r="AE160" s="121" t="str">
        <f t="shared" si="120"/>
        <v/>
      </c>
      <c r="AF160" s="138" t="str">
        <f t="shared" si="121"/>
        <v/>
      </c>
      <c r="AG160" s="122" t="str">
        <f t="shared" si="122"/>
        <v/>
      </c>
      <c r="AH160" s="123" t="str">
        <f t="shared" si="123"/>
        <v/>
      </c>
      <c r="AI160" s="139" t="str">
        <f>IF(AE:AE="","",IF(R160="Refreshment Beverage",AK160*(Rates!J$19/100),ROUND(SUM(AH160*(Rates!$J$8/100)),4)))</f>
        <v/>
      </c>
      <c r="AJ160" s="124" t="str">
        <f t="shared" si="124"/>
        <v/>
      </c>
      <c r="AK160" s="125" t="str">
        <f t="shared" si="125"/>
        <v/>
      </c>
      <c r="AL160" s="121" t="str">
        <f t="shared" si="126"/>
        <v/>
      </c>
      <c r="AM160" s="138" t="str">
        <f>IF(AS160="","",IF(R160="Refreshment Beverage",ROUND(AS160*Rates!K$19,4),ROUND(AO160*(VLOOKUP(VALUE(Q160),Rates!G$4:L$12,3,0)),4)))</f>
        <v/>
      </c>
      <c r="AN160" s="126" t="str">
        <f>IF(AS160="","",IF(R160="Refreshment Beverage",AS160*(Rates!J$19/100),MAX(AM160,AB160)))</f>
        <v/>
      </c>
      <c r="AO160" s="127" t="str">
        <f t="shared" si="127"/>
        <v/>
      </c>
      <c r="AP160" s="127" t="str">
        <f t="shared" si="128"/>
        <v/>
      </c>
      <c r="AQ160" s="140" t="str">
        <f>IF(AS160="","",IF(R160="Refreshment Beverage",ROUND(SUM(VLOOKUP(Q:Q,Rates!G$15:L$19,3,0)*(AS160-Y160-Z160-AA160)),4),ROUND(SUM(Rates!$K$8*AS160),4)))</f>
        <v/>
      </c>
      <c r="AR160" s="139" t="str">
        <f t="shared" si="129"/>
        <v/>
      </c>
      <c r="AS160" s="125" t="str">
        <f t="shared" si="130"/>
        <v/>
      </c>
      <c r="AT160" s="121" t="str">
        <f t="shared" si="131"/>
        <v/>
      </c>
      <c r="AU160" s="138" t="str">
        <f>IF(AX160="","",IF(R160="Refreshment Beverage",ROUND((BA160-Y160-Z160-AA160)*VLOOKUP(VALUE(Q160),Rates!G$15:L$19,3,0),4),ROUND(AW160*(VLOOKUP(VALUE(Q160),Rates!G:L,3,0)),4)))</f>
        <v/>
      </c>
      <c r="AV160" s="126" t="str">
        <f t="shared" si="132"/>
        <v/>
      </c>
      <c r="AW160" s="127" t="str">
        <f t="shared" si="133"/>
        <v/>
      </c>
      <c r="AX160" s="123" t="str">
        <f t="shared" si="134"/>
        <v/>
      </c>
      <c r="AY160" s="140" t="str">
        <f>IF(AX160="","",IF(R160="Refreshment Beverage",ROUND(SUM(AX160*Rates!K$19),4),ROUND(SUM(AX160*(Rates!J$8/100)),4)))</f>
        <v/>
      </c>
      <c r="AZ160" s="124" t="str">
        <f t="shared" si="135"/>
        <v/>
      </c>
      <c r="BA160" s="125" t="str">
        <f t="shared" si="136"/>
        <v/>
      </c>
      <c r="BB160" s="115"/>
      <c r="BC160" s="143"/>
      <c r="BD160" s="100"/>
      <c r="BE160" s="100"/>
      <c r="BF160" s="100"/>
      <c r="BG160" s="100"/>
    </row>
    <row r="161" spans="1:59" ht="12.75" customHeight="1" x14ac:dyDescent="0.2">
      <c r="A161" s="144"/>
      <c r="B161" s="141"/>
      <c r="C161" s="141"/>
      <c r="D161" s="142"/>
      <c r="E161" s="142"/>
      <c r="F161" s="142"/>
      <c r="G161" s="142"/>
      <c r="H161" s="142"/>
      <c r="I161" s="129"/>
      <c r="J161" s="130"/>
      <c r="K161" s="131" t="str">
        <f t="shared" si="107"/>
        <v/>
      </c>
      <c r="L161" s="132" t="str">
        <f t="shared" si="108"/>
        <v/>
      </c>
      <c r="M161" s="133" t="str">
        <f t="shared" si="109"/>
        <v/>
      </c>
      <c r="N161" s="134" t="str">
        <f>IFERROR(IF(B:B="","",IF(R161="Beer",SUM(LOOKUP(2,1/(Rates!$B$3:$B$5&lt;=W161)/(Rates!$C$3:$C$5&gt;=W161),Rates!$D$3:$D$5)*(X161/100)*W161),IF(R161="Refreshment Beverage",SUM(LOOKUP(2,1/(Rates!$B$7:$B$11&lt;=W161)/(Rates!$C$7:$C$11&gt;=W161),Rates!$D$7:$D$11)*(X161/100)*W161)))),"")</f>
        <v/>
      </c>
      <c r="O161" s="134" t="str">
        <f t="shared" si="110"/>
        <v/>
      </c>
      <c r="P161" s="116"/>
      <c r="Q161" s="117" t="str">
        <f t="shared" si="111"/>
        <v/>
      </c>
      <c r="R161" s="128" t="str">
        <f t="shared" si="112"/>
        <v/>
      </c>
      <c r="S161" s="135" t="str">
        <f>IF(B161="","",IF(R161="Refreshment Beverage",VLOOKUP(VALUE(Q161),Rates!G$15:L$19,2,0),VLOOKUP(VALUE(Q161),Rates!G$4:L$12,2,0)))</f>
        <v/>
      </c>
      <c r="T161" s="135" t="str">
        <f t="shared" si="113"/>
        <v/>
      </c>
      <c r="U161" s="118" t="str">
        <f t="shared" si="114"/>
        <v/>
      </c>
      <c r="V161" s="135" t="str">
        <f t="shared" si="115"/>
        <v/>
      </c>
      <c r="W161" s="135" t="str">
        <f t="shared" si="116"/>
        <v/>
      </c>
      <c r="X161" s="119" t="str">
        <f t="shared" si="117"/>
        <v/>
      </c>
      <c r="Y161" s="120" t="str">
        <f>IF(B:B="","",IF(R161="Refreshment Beverage",VLOOKUP(Q161,Rates!G$15:L$19,6,0)*W161,VLOOKUP(Q161,Rates!G$4:L$12,6,0)*W161))</f>
        <v/>
      </c>
      <c r="Z161" s="120" t="str">
        <f t="shared" si="118"/>
        <v/>
      </c>
      <c r="AA161" s="120" t="str">
        <f t="shared" si="119"/>
        <v/>
      </c>
      <c r="AB161" s="136" t="str">
        <f>IF(B:B="","",IF(R161="Refreshment Beverage","",IF(AND(R161="Beer",Q161=0),SUM(LOOKUP(2,1/(Rates!$B$15:$B$18&lt;=W161)/(Rates!$C$15:$C$18&gt;=W161),Rates!$D$15:$D$18)*W161),VLOOKUP(VALUE(Q:Q),Rates!A:B,2,0)*W161)))</f>
        <v/>
      </c>
      <c r="AC161" s="136" t="str">
        <f>IF(B:B="","",IF(R161="Refreshment Beverage","",IF(AND(R161="Beer",Q161=0),SUM(LOOKUP(2,1/(Rates!$B$15:$B$18&lt;=W161)/(Rates!$C$15:$C$18&gt;=W161),Rates!$E$15:$E$18)*W161),VLOOKUP(VALUE(Q:Q),Rates!A:C,3,0)*W161)))</f>
        <v/>
      </c>
      <c r="AD161" s="137" t="str">
        <f>IFERROR(IF(B:B="","",IF(R161="Beer","",IF(VALUE(Q161)=0,VLOOKUP(VLOOKUP(B:B,#REF!,16,0),Rates!A:E,2,0),VLOOKUP(VALUE(Q161),Rates!A$31:B$34,2,0)*W161))),0)</f>
        <v/>
      </c>
      <c r="AE161" s="121" t="str">
        <f t="shared" si="120"/>
        <v/>
      </c>
      <c r="AF161" s="138" t="str">
        <f t="shared" si="121"/>
        <v/>
      </c>
      <c r="AG161" s="122" t="str">
        <f t="shared" si="122"/>
        <v/>
      </c>
      <c r="AH161" s="123" t="str">
        <f t="shared" si="123"/>
        <v/>
      </c>
      <c r="AI161" s="139" t="str">
        <f>IF(AE:AE="","",IF(R161="Refreshment Beverage",AK161*(Rates!J$19/100),ROUND(SUM(AH161*(Rates!$J$8/100)),4)))</f>
        <v/>
      </c>
      <c r="AJ161" s="124" t="str">
        <f t="shared" si="124"/>
        <v/>
      </c>
      <c r="AK161" s="125" t="str">
        <f t="shared" si="125"/>
        <v/>
      </c>
      <c r="AL161" s="121" t="str">
        <f t="shared" si="126"/>
        <v/>
      </c>
      <c r="AM161" s="138" t="str">
        <f>IF(AS161="","",IF(R161="Refreshment Beverage",ROUND(AS161*Rates!K$19,4),ROUND(AO161*(VLOOKUP(VALUE(Q161),Rates!G$4:L$12,3,0)),4)))</f>
        <v/>
      </c>
      <c r="AN161" s="126" t="str">
        <f>IF(AS161="","",IF(R161="Refreshment Beverage",AS161*(Rates!J$19/100),MAX(AM161,AB161)))</f>
        <v/>
      </c>
      <c r="AO161" s="127" t="str">
        <f t="shared" si="127"/>
        <v/>
      </c>
      <c r="AP161" s="127" t="str">
        <f t="shared" si="128"/>
        <v/>
      </c>
      <c r="AQ161" s="140" t="str">
        <f>IF(AS161="","",IF(R161="Refreshment Beverage",ROUND(SUM(VLOOKUP(Q:Q,Rates!G$15:L$19,3,0)*(AS161-Y161-Z161-AA161)),4),ROUND(SUM(Rates!$K$8*AS161),4)))</f>
        <v/>
      </c>
      <c r="AR161" s="139" t="str">
        <f t="shared" si="129"/>
        <v/>
      </c>
      <c r="AS161" s="125" t="str">
        <f t="shared" si="130"/>
        <v/>
      </c>
      <c r="AT161" s="121" t="str">
        <f t="shared" si="131"/>
        <v/>
      </c>
      <c r="AU161" s="138" t="str">
        <f>IF(AX161="","",IF(R161="Refreshment Beverage",ROUND((BA161-Y161-Z161-AA161)*VLOOKUP(VALUE(Q161),Rates!G$15:L$19,3,0),4),ROUND(AW161*(VLOOKUP(VALUE(Q161),Rates!G:L,3,0)),4)))</f>
        <v/>
      </c>
      <c r="AV161" s="126" t="str">
        <f t="shared" si="132"/>
        <v/>
      </c>
      <c r="AW161" s="127" t="str">
        <f t="shared" si="133"/>
        <v/>
      </c>
      <c r="AX161" s="123" t="str">
        <f t="shared" si="134"/>
        <v/>
      </c>
      <c r="AY161" s="140" t="str">
        <f>IF(AX161="","",IF(R161="Refreshment Beverage",ROUND(SUM(AX161*Rates!K$19),4),ROUND(SUM(AX161*(Rates!J$8/100)),4)))</f>
        <v/>
      </c>
      <c r="AZ161" s="124" t="str">
        <f t="shared" si="135"/>
        <v/>
      </c>
      <c r="BA161" s="125" t="str">
        <f t="shared" si="136"/>
        <v/>
      </c>
      <c r="BB161" s="115"/>
      <c r="BC161" s="143"/>
      <c r="BD161" s="100"/>
      <c r="BE161" s="100"/>
      <c r="BF161" s="100"/>
      <c r="BG161" s="100"/>
    </row>
    <row r="162" spans="1:59" ht="12.75" customHeight="1" x14ac:dyDescent="0.2">
      <c r="A162" s="144"/>
      <c r="B162" s="141"/>
      <c r="C162" s="141"/>
      <c r="D162" s="142"/>
      <c r="E162" s="142"/>
      <c r="F162" s="142"/>
      <c r="G162" s="142"/>
      <c r="H162" s="142"/>
      <c r="I162" s="129"/>
      <c r="J162" s="130"/>
      <c r="K162" s="131" t="str">
        <f t="shared" si="107"/>
        <v/>
      </c>
      <c r="L162" s="132" t="str">
        <f t="shared" si="108"/>
        <v/>
      </c>
      <c r="M162" s="133" t="str">
        <f t="shared" si="109"/>
        <v/>
      </c>
      <c r="N162" s="134" t="str">
        <f>IFERROR(IF(B:B="","",IF(R162="Beer",SUM(LOOKUP(2,1/(Rates!$B$3:$B$5&lt;=W162)/(Rates!$C$3:$C$5&gt;=W162),Rates!$D$3:$D$5)*(X162/100)*W162),IF(R162="Refreshment Beverage",SUM(LOOKUP(2,1/(Rates!$B$7:$B$11&lt;=W162)/(Rates!$C$7:$C$11&gt;=W162),Rates!$D$7:$D$11)*(X162/100)*W162)))),"")</f>
        <v/>
      </c>
      <c r="O162" s="134" t="str">
        <f t="shared" si="110"/>
        <v/>
      </c>
      <c r="P162" s="116"/>
      <c r="Q162" s="117" t="str">
        <f t="shared" si="111"/>
        <v/>
      </c>
      <c r="R162" s="128" t="str">
        <f t="shared" si="112"/>
        <v/>
      </c>
      <c r="S162" s="135" t="str">
        <f>IF(B162="","",IF(R162="Refreshment Beverage",VLOOKUP(VALUE(Q162),Rates!G$15:L$19,2,0),VLOOKUP(VALUE(Q162),Rates!G$4:L$12,2,0)))</f>
        <v/>
      </c>
      <c r="T162" s="135" t="str">
        <f t="shared" si="113"/>
        <v/>
      </c>
      <c r="U162" s="118" t="str">
        <f t="shared" si="114"/>
        <v/>
      </c>
      <c r="V162" s="135" t="str">
        <f t="shared" si="115"/>
        <v/>
      </c>
      <c r="W162" s="135" t="str">
        <f t="shared" si="116"/>
        <v/>
      </c>
      <c r="X162" s="119" t="str">
        <f t="shared" si="117"/>
        <v/>
      </c>
      <c r="Y162" s="120" t="str">
        <f>IF(B:B="","",IF(R162="Refreshment Beverage",VLOOKUP(Q162,Rates!G$15:L$19,6,0)*W162,VLOOKUP(Q162,Rates!G$4:L$12,6,0)*W162))</f>
        <v/>
      </c>
      <c r="Z162" s="120" t="str">
        <f t="shared" si="118"/>
        <v/>
      </c>
      <c r="AA162" s="120" t="str">
        <f t="shared" si="119"/>
        <v/>
      </c>
      <c r="AB162" s="136" t="str">
        <f>IF(B:B="","",IF(R162="Refreshment Beverage","",IF(AND(R162="Beer",Q162=0),SUM(LOOKUP(2,1/(Rates!$B$15:$B$18&lt;=W162)/(Rates!$C$15:$C$18&gt;=W162),Rates!$D$15:$D$18)*W162),VLOOKUP(VALUE(Q:Q),Rates!A:B,2,0)*W162)))</f>
        <v/>
      </c>
      <c r="AC162" s="136" t="str">
        <f>IF(B:B="","",IF(R162="Refreshment Beverage","",IF(AND(R162="Beer",Q162=0),SUM(LOOKUP(2,1/(Rates!$B$15:$B$18&lt;=W162)/(Rates!$C$15:$C$18&gt;=W162),Rates!$E$15:$E$18)*W162),VLOOKUP(VALUE(Q:Q),Rates!A:C,3,0)*W162)))</f>
        <v/>
      </c>
      <c r="AD162" s="137" t="str">
        <f>IFERROR(IF(B:B="","",IF(R162="Beer","",IF(VALUE(Q162)=0,VLOOKUP(VLOOKUP(B:B,#REF!,16,0),Rates!A:E,2,0),VLOOKUP(VALUE(Q162),Rates!A$31:B$34,2,0)*W162))),0)</f>
        <v/>
      </c>
      <c r="AE162" s="121" t="str">
        <f t="shared" si="120"/>
        <v/>
      </c>
      <c r="AF162" s="138" t="str">
        <f t="shared" si="121"/>
        <v/>
      </c>
      <c r="AG162" s="122" t="str">
        <f t="shared" si="122"/>
        <v/>
      </c>
      <c r="AH162" s="123" t="str">
        <f t="shared" si="123"/>
        <v/>
      </c>
      <c r="AI162" s="139" t="str">
        <f>IF(AE:AE="","",IF(R162="Refreshment Beverage",AK162*(Rates!J$19/100),ROUND(SUM(AH162*(Rates!$J$8/100)),4)))</f>
        <v/>
      </c>
      <c r="AJ162" s="124" t="str">
        <f t="shared" si="124"/>
        <v/>
      </c>
      <c r="AK162" s="125" t="str">
        <f t="shared" si="125"/>
        <v/>
      </c>
      <c r="AL162" s="121" t="str">
        <f t="shared" si="126"/>
        <v/>
      </c>
      <c r="AM162" s="138" t="str">
        <f>IF(AS162="","",IF(R162="Refreshment Beverage",ROUND(AS162*Rates!K$19,4),ROUND(AO162*(VLOOKUP(VALUE(Q162),Rates!G$4:L$12,3,0)),4)))</f>
        <v/>
      </c>
      <c r="AN162" s="126" t="str">
        <f>IF(AS162="","",IF(R162="Refreshment Beverage",AS162*(Rates!J$19/100),MAX(AM162,AB162)))</f>
        <v/>
      </c>
      <c r="AO162" s="127" t="str">
        <f t="shared" si="127"/>
        <v/>
      </c>
      <c r="AP162" s="127" t="str">
        <f t="shared" si="128"/>
        <v/>
      </c>
      <c r="AQ162" s="140" t="str">
        <f>IF(AS162="","",IF(R162="Refreshment Beverage",ROUND(SUM(VLOOKUP(Q:Q,Rates!G$15:L$19,3,0)*(AS162-Y162-Z162-AA162)),4),ROUND(SUM(Rates!$K$8*AS162),4)))</f>
        <v/>
      </c>
      <c r="AR162" s="139" t="str">
        <f t="shared" si="129"/>
        <v/>
      </c>
      <c r="AS162" s="125" t="str">
        <f t="shared" si="130"/>
        <v/>
      </c>
      <c r="AT162" s="121" t="str">
        <f t="shared" si="131"/>
        <v/>
      </c>
      <c r="AU162" s="138" t="str">
        <f>IF(AX162="","",IF(R162="Refreshment Beverage",ROUND((BA162-Y162-Z162-AA162)*VLOOKUP(VALUE(Q162),Rates!G$15:L$19,3,0),4),ROUND(AW162*(VLOOKUP(VALUE(Q162),Rates!G:L,3,0)),4)))</f>
        <v/>
      </c>
      <c r="AV162" s="126" t="str">
        <f t="shared" si="132"/>
        <v/>
      </c>
      <c r="AW162" s="127" t="str">
        <f t="shared" si="133"/>
        <v/>
      </c>
      <c r="AX162" s="123" t="str">
        <f t="shared" si="134"/>
        <v/>
      </c>
      <c r="AY162" s="140" t="str">
        <f>IF(AX162="","",IF(R162="Refreshment Beverage",ROUND(SUM(AX162*Rates!K$19),4),ROUND(SUM(AX162*(Rates!J$8/100)),4)))</f>
        <v/>
      </c>
      <c r="AZ162" s="124" t="str">
        <f t="shared" si="135"/>
        <v/>
      </c>
      <c r="BA162" s="125" t="str">
        <f t="shared" si="136"/>
        <v/>
      </c>
      <c r="BB162" s="115"/>
      <c r="BC162" s="143"/>
      <c r="BD162" s="100"/>
      <c r="BE162" s="100"/>
      <c r="BF162" s="100"/>
      <c r="BG162" s="100"/>
    </row>
    <row r="163" spans="1:59" ht="12.75" customHeight="1" x14ac:dyDescent="0.2">
      <c r="A163" s="144"/>
      <c r="B163" s="141"/>
      <c r="C163" s="141"/>
      <c r="D163" s="142"/>
      <c r="E163" s="142"/>
      <c r="F163" s="142"/>
      <c r="G163" s="142"/>
      <c r="H163" s="142"/>
      <c r="I163" s="129"/>
      <c r="J163" s="130"/>
      <c r="K163" s="131" t="str">
        <f t="shared" si="107"/>
        <v/>
      </c>
      <c r="L163" s="132" t="str">
        <f t="shared" si="108"/>
        <v/>
      </c>
      <c r="M163" s="133" t="str">
        <f t="shared" si="109"/>
        <v/>
      </c>
      <c r="N163" s="134" t="str">
        <f>IFERROR(IF(B:B="","",IF(R163="Beer",SUM(LOOKUP(2,1/(Rates!$B$3:$B$5&lt;=W163)/(Rates!$C$3:$C$5&gt;=W163),Rates!$D$3:$D$5)*(X163/100)*W163),IF(R163="Refreshment Beverage",SUM(LOOKUP(2,1/(Rates!$B$7:$B$11&lt;=W163)/(Rates!$C$7:$C$11&gt;=W163),Rates!$D$7:$D$11)*(X163/100)*W163)))),"")</f>
        <v/>
      </c>
      <c r="O163" s="134" t="str">
        <f t="shared" si="110"/>
        <v/>
      </c>
      <c r="P163" s="116"/>
      <c r="Q163" s="117" t="str">
        <f t="shared" si="111"/>
        <v/>
      </c>
      <c r="R163" s="128" t="str">
        <f t="shared" si="112"/>
        <v/>
      </c>
      <c r="S163" s="135" t="str">
        <f>IF(B163="","",IF(R163="Refreshment Beverage",VLOOKUP(VALUE(Q163),Rates!G$15:L$19,2,0),VLOOKUP(VALUE(Q163),Rates!G$4:L$12,2,0)))</f>
        <v/>
      </c>
      <c r="T163" s="135" t="str">
        <f t="shared" si="113"/>
        <v/>
      </c>
      <c r="U163" s="118" t="str">
        <f t="shared" si="114"/>
        <v/>
      </c>
      <c r="V163" s="135" t="str">
        <f t="shared" si="115"/>
        <v/>
      </c>
      <c r="W163" s="135" t="str">
        <f t="shared" si="116"/>
        <v/>
      </c>
      <c r="X163" s="119" t="str">
        <f t="shared" si="117"/>
        <v/>
      </c>
      <c r="Y163" s="120" t="str">
        <f>IF(B:B="","",IF(R163="Refreshment Beverage",VLOOKUP(Q163,Rates!G$15:L$19,6,0)*W163,VLOOKUP(Q163,Rates!G$4:L$12,6,0)*W163))</f>
        <v/>
      </c>
      <c r="Z163" s="120" t="str">
        <f t="shared" si="118"/>
        <v/>
      </c>
      <c r="AA163" s="120" t="str">
        <f t="shared" si="119"/>
        <v/>
      </c>
      <c r="AB163" s="136" t="str">
        <f>IF(B:B="","",IF(R163="Refreshment Beverage","",IF(AND(R163="Beer",Q163=0),SUM(LOOKUP(2,1/(Rates!$B$15:$B$18&lt;=W163)/(Rates!$C$15:$C$18&gt;=W163),Rates!$D$15:$D$18)*W163),VLOOKUP(VALUE(Q:Q),Rates!A:B,2,0)*W163)))</f>
        <v/>
      </c>
      <c r="AC163" s="136" t="str">
        <f>IF(B:B="","",IF(R163="Refreshment Beverage","",IF(AND(R163="Beer",Q163=0),SUM(LOOKUP(2,1/(Rates!$B$15:$B$18&lt;=W163)/(Rates!$C$15:$C$18&gt;=W163),Rates!$E$15:$E$18)*W163),VLOOKUP(VALUE(Q:Q),Rates!A:C,3,0)*W163)))</f>
        <v/>
      </c>
      <c r="AD163" s="137" t="str">
        <f>IFERROR(IF(B:B="","",IF(R163="Beer","",IF(VALUE(Q163)=0,VLOOKUP(VLOOKUP(B:B,#REF!,16,0),Rates!A:E,2,0),VLOOKUP(VALUE(Q163),Rates!A$31:B$34,2,0)*W163))),0)</f>
        <v/>
      </c>
      <c r="AE163" s="121" t="str">
        <f t="shared" si="120"/>
        <v/>
      </c>
      <c r="AF163" s="138" t="str">
        <f t="shared" si="121"/>
        <v/>
      </c>
      <c r="AG163" s="122" t="str">
        <f t="shared" si="122"/>
        <v/>
      </c>
      <c r="AH163" s="123" t="str">
        <f t="shared" si="123"/>
        <v/>
      </c>
      <c r="AI163" s="139" t="str">
        <f>IF(AE:AE="","",IF(R163="Refreshment Beverage",AK163*(Rates!J$19/100),ROUND(SUM(AH163*(Rates!$J$8/100)),4)))</f>
        <v/>
      </c>
      <c r="AJ163" s="124" t="str">
        <f t="shared" si="124"/>
        <v/>
      </c>
      <c r="AK163" s="125" t="str">
        <f t="shared" si="125"/>
        <v/>
      </c>
      <c r="AL163" s="121" t="str">
        <f t="shared" si="126"/>
        <v/>
      </c>
      <c r="AM163" s="138" t="str">
        <f>IF(AS163="","",IF(R163="Refreshment Beverage",ROUND(AS163*Rates!K$19,4),ROUND(AO163*(VLOOKUP(VALUE(Q163),Rates!G$4:L$12,3,0)),4)))</f>
        <v/>
      </c>
      <c r="AN163" s="126" t="str">
        <f>IF(AS163="","",IF(R163="Refreshment Beverage",AS163*(Rates!J$19/100),MAX(AM163,AB163)))</f>
        <v/>
      </c>
      <c r="AO163" s="127" t="str">
        <f t="shared" si="127"/>
        <v/>
      </c>
      <c r="AP163" s="127" t="str">
        <f t="shared" si="128"/>
        <v/>
      </c>
      <c r="AQ163" s="140" t="str">
        <f>IF(AS163="","",IF(R163="Refreshment Beverage",ROUND(SUM(VLOOKUP(Q:Q,Rates!G$15:L$19,3,0)*(AS163-Y163-Z163-AA163)),4),ROUND(SUM(Rates!$K$8*AS163),4)))</f>
        <v/>
      </c>
      <c r="AR163" s="139" t="str">
        <f t="shared" si="129"/>
        <v/>
      </c>
      <c r="AS163" s="125" t="str">
        <f t="shared" si="130"/>
        <v/>
      </c>
      <c r="AT163" s="121" t="str">
        <f t="shared" si="131"/>
        <v/>
      </c>
      <c r="AU163" s="138" t="str">
        <f>IF(AX163="","",IF(R163="Refreshment Beverage",ROUND((BA163-Y163-Z163-AA163)*VLOOKUP(VALUE(Q163),Rates!G$15:L$19,3,0),4),ROUND(AW163*(VLOOKUP(VALUE(Q163),Rates!G:L,3,0)),4)))</f>
        <v/>
      </c>
      <c r="AV163" s="126" t="str">
        <f t="shared" si="132"/>
        <v/>
      </c>
      <c r="AW163" s="127" t="str">
        <f t="shared" si="133"/>
        <v/>
      </c>
      <c r="AX163" s="123" t="str">
        <f t="shared" si="134"/>
        <v/>
      </c>
      <c r="AY163" s="140" t="str">
        <f>IF(AX163="","",IF(R163="Refreshment Beverage",ROUND(SUM(AX163*Rates!K$19),4),ROUND(SUM(AX163*(Rates!J$8/100)),4)))</f>
        <v/>
      </c>
      <c r="AZ163" s="124" t="str">
        <f t="shared" si="135"/>
        <v/>
      </c>
      <c r="BA163" s="125" t="str">
        <f t="shared" si="136"/>
        <v/>
      </c>
      <c r="BB163" s="115"/>
      <c r="BC163" s="143"/>
      <c r="BD163" s="100"/>
      <c r="BE163" s="100"/>
      <c r="BF163" s="100"/>
      <c r="BG163" s="100"/>
    </row>
    <row r="164" spans="1:59" ht="12.75" customHeight="1" x14ac:dyDescent="0.2">
      <c r="A164" s="144"/>
      <c r="B164" s="141"/>
      <c r="C164" s="141"/>
      <c r="D164" s="142"/>
      <c r="E164" s="142"/>
      <c r="F164" s="142"/>
      <c r="G164" s="142"/>
      <c r="H164" s="142"/>
      <c r="I164" s="129"/>
      <c r="J164" s="130"/>
      <c r="K164" s="131" t="str">
        <f t="shared" si="107"/>
        <v/>
      </c>
      <c r="L164" s="132" t="str">
        <f t="shared" si="108"/>
        <v/>
      </c>
      <c r="M164" s="133" t="str">
        <f t="shared" si="109"/>
        <v/>
      </c>
      <c r="N164" s="134" t="str">
        <f>IFERROR(IF(B:B="","",IF(R164="Beer",SUM(LOOKUP(2,1/(Rates!$B$3:$B$5&lt;=W164)/(Rates!$C$3:$C$5&gt;=W164),Rates!$D$3:$D$5)*(X164/100)*W164),IF(R164="Refreshment Beverage",SUM(LOOKUP(2,1/(Rates!$B$7:$B$11&lt;=W164)/(Rates!$C$7:$C$11&gt;=W164),Rates!$D$7:$D$11)*(X164/100)*W164)))),"")</f>
        <v/>
      </c>
      <c r="O164" s="134" t="str">
        <f t="shared" si="110"/>
        <v/>
      </c>
      <c r="P164" s="116"/>
      <c r="Q164" s="117" t="str">
        <f t="shared" si="111"/>
        <v/>
      </c>
      <c r="R164" s="128" t="str">
        <f t="shared" si="112"/>
        <v/>
      </c>
      <c r="S164" s="135" t="str">
        <f>IF(B164="","",IF(R164="Refreshment Beverage",VLOOKUP(VALUE(Q164),Rates!G$15:L$19,2,0),VLOOKUP(VALUE(Q164),Rates!G$4:L$12,2,0)))</f>
        <v/>
      </c>
      <c r="T164" s="135" t="str">
        <f t="shared" si="113"/>
        <v/>
      </c>
      <c r="U164" s="118" t="str">
        <f t="shared" si="114"/>
        <v/>
      </c>
      <c r="V164" s="135" t="str">
        <f t="shared" si="115"/>
        <v/>
      </c>
      <c r="W164" s="135" t="str">
        <f t="shared" si="116"/>
        <v/>
      </c>
      <c r="X164" s="119" t="str">
        <f t="shared" si="117"/>
        <v/>
      </c>
      <c r="Y164" s="120" t="str">
        <f>IF(B:B="","",IF(R164="Refreshment Beverage",VLOOKUP(Q164,Rates!G$15:L$19,6,0)*W164,VLOOKUP(Q164,Rates!G$4:L$12,6,0)*W164))</f>
        <v/>
      </c>
      <c r="Z164" s="120" t="str">
        <f t="shared" si="118"/>
        <v/>
      </c>
      <c r="AA164" s="120" t="str">
        <f t="shared" si="119"/>
        <v/>
      </c>
      <c r="AB164" s="136" t="str">
        <f>IF(B:B="","",IF(R164="Refreshment Beverage","",IF(AND(R164="Beer",Q164=0),SUM(LOOKUP(2,1/(Rates!$B$15:$B$18&lt;=W164)/(Rates!$C$15:$C$18&gt;=W164),Rates!$D$15:$D$18)*W164),VLOOKUP(VALUE(Q:Q),Rates!A:B,2,0)*W164)))</f>
        <v/>
      </c>
      <c r="AC164" s="136" t="str">
        <f>IF(B:B="","",IF(R164="Refreshment Beverage","",IF(AND(R164="Beer",Q164=0),SUM(LOOKUP(2,1/(Rates!$B$15:$B$18&lt;=W164)/(Rates!$C$15:$C$18&gt;=W164),Rates!$E$15:$E$18)*W164),VLOOKUP(VALUE(Q:Q),Rates!A:C,3,0)*W164)))</f>
        <v/>
      </c>
      <c r="AD164" s="137" t="str">
        <f>IFERROR(IF(B:B="","",IF(R164="Beer","",IF(VALUE(Q164)=0,VLOOKUP(VLOOKUP(B:B,#REF!,16,0),Rates!A:E,2,0),VLOOKUP(VALUE(Q164),Rates!A$31:B$34,2,0)*W164))),0)</f>
        <v/>
      </c>
      <c r="AE164" s="121" t="str">
        <f t="shared" si="120"/>
        <v/>
      </c>
      <c r="AF164" s="138" t="str">
        <f t="shared" si="121"/>
        <v/>
      </c>
      <c r="AG164" s="122" t="str">
        <f t="shared" si="122"/>
        <v/>
      </c>
      <c r="AH164" s="123" t="str">
        <f t="shared" si="123"/>
        <v/>
      </c>
      <c r="AI164" s="139" t="str">
        <f>IF(AE:AE="","",IF(R164="Refreshment Beverage",AK164*(Rates!J$19/100),ROUND(SUM(AH164*(Rates!$J$8/100)),4)))</f>
        <v/>
      </c>
      <c r="AJ164" s="124" t="str">
        <f t="shared" si="124"/>
        <v/>
      </c>
      <c r="AK164" s="125" t="str">
        <f t="shared" si="125"/>
        <v/>
      </c>
      <c r="AL164" s="121" t="str">
        <f t="shared" si="126"/>
        <v/>
      </c>
      <c r="AM164" s="138" t="str">
        <f>IF(AS164="","",IF(R164="Refreshment Beverage",ROUND(AS164*Rates!K$19,4),ROUND(AO164*(VLOOKUP(VALUE(Q164),Rates!G$4:L$12,3,0)),4)))</f>
        <v/>
      </c>
      <c r="AN164" s="126" t="str">
        <f>IF(AS164="","",IF(R164="Refreshment Beverage",AS164*(Rates!J$19/100),MAX(AM164,AB164)))</f>
        <v/>
      </c>
      <c r="AO164" s="127" t="str">
        <f t="shared" si="127"/>
        <v/>
      </c>
      <c r="AP164" s="127" t="str">
        <f t="shared" si="128"/>
        <v/>
      </c>
      <c r="AQ164" s="140" t="str">
        <f>IF(AS164="","",IF(R164="Refreshment Beverage",ROUND(SUM(VLOOKUP(Q:Q,Rates!G$15:L$19,3,0)*(AS164-Y164-Z164-AA164)),4),ROUND(SUM(Rates!$K$8*AS164),4)))</f>
        <v/>
      </c>
      <c r="AR164" s="139" t="str">
        <f t="shared" si="129"/>
        <v/>
      </c>
      <c r="AS164" s="125" t="str">
        <f t="shared" si="130"/>
        <v/>
      </c>
      <c r="AT164" s="121" t="str">
        <f t="shared" si="131"/>
        <v/>
      </c>
      <c r="AU164" s="138" t="str">
        <f>IF(AX164="","",IF(R164="Refreshment Beverage",ROUND((BA164-Y164-Z164-AA164)*VLOOKUP(VALUE(Q164),Rates!G$15:L$19,3,0),4),ROUND(AW164*(VLOOKUP(VALUE(Q164),Rates!G:L,3,0)),4)))</f>
        <v/>
      </c>
      <c r="AV164" s="126" t="str">
        <f t="shared" si="132"/>
        <v/>
      </c>
      <c r="AW164" s="127" t="str">
        <f t="shared" si="133"/>
        <v/>
      </c>
      <c r="AX164" s="123" t="str">
        <f t="shared" si="134"/>
        <v/>
      </c>
      <c r="AY164" s="140" t="str">
        <f>IF(AX164="","",IF(R164="Refreshment Beverage",ROUND(SUM(AX164*Rates!K$19),4),ROUND(SUM(AX164*(Rates!J$8/100)),4)))</f>
        <v/>
      </c>
      <c r="AZ164" s="124" t="str">
        <f t="shared" si="135"/>
        <v/>
      </c>
      <c r="BA164" s="125" t="str">
        <f t="shared" si="136"/>
        <v/>
      </c>
      <c r="BB164" s="115"/>
      <c r="BC164" s="143"/>
      <c r="BD164" s="100"/>
      <c r="BE164" s="100"/>
      <c r="BF164" s="100"/>
      <c r="BG164" s="100"/>
    </row>
    <row r="165" spans="1:59" ht="12.75" customHeight="1" x14ac:dyDescent="0.2">
      <c r="A165" s="144"/>
      <c r="B165" s="141"/>
      <c r="C165" s="141"/>
      <c r="D165" s="142"/>
      <c r="E165" s="142"/>
      <c r="F165" s="142"/>
      <c r="G165" s="142"/>
      <c r="H165" s="142"/>
      <c r="I165" s="129"/>
      <c r="J165" s="130"/>
      <c r="K165" s="131" t="str">
        <f t="shared" si="107"/>
        <v/>
      </c>
      <c r="L165" s="132" t="str">
        <f t="shared" si="108"/>
        <v/>
      </c>
      <c r="M165" s="133" t="str">
        <f t="shared" si="109"/>
        <v/>
      </c>
      <c r="N165" s="134" t="str">
        <f>IFERROR(IF(B:B="","",IF(R165="Beer",SUM(LOOKUP(2,1/(Rates!$B$3:$B$5&lt;=W165)/(Rates!$C$3:$C$5&gt;=W165),Rates!$D$3:$D$5)*(X165/100)*W165),IF(R165="Refreshment Beverage",SUM(LOOKUP(2,1/(Rates!$B$7:$B$11&lt;=W165)/(Rates!$C$7:$C$11&gt;=W165),Rates!$D$7:$D$11)*(X165/100)*W165)))),"")</f>
        <v/>
      </c>
      <c r="O165" s="134" t="str">
        <f t="shared" si="110"/>
        <v/>
      </c>
      <c r="P165" s="116"/>
      <c r="Q165" s="117" t="str">
        <f t="shared" si="111"/>
        <v/>
      </c>
      <c r="R165" s="128" t="str">
        <f t="shared" si="112"/>
        <v/>
      </c>
      <c r="S165" s="135" t="str">
        <f>IF(B165="","",IF(R165="Refreshment Beverage",VLOOKUP(VALUE(Q165),Rates!G$15:L$19,2,0),VLOOKUP(VALUE(Q165),Rates!G$4:L$12,2,0)))</f>
        <v/>
      </c>
      <c r="T165" s="135" t="str">
        <f t="shared" si="113"/>
        <v/>
      </c>
      <c r="U165" s="118" t="str">
        <f t="shared" si="114"/>
        <v/>
      </c>
      <c r="V165" s="135" t="str">
        <f t="shared" si="115"/>
        <v/>
      </c>
      <c r="W165" s="135" t="str">
        <f t="shared" si="116"/>
        <v/>
      </c>
      <c r="X165" s="119" t="str">
        <f t="shared" si="117"/>
        <v/>
      </c>
      <c r="Y165" s="120" t="str">
        <f>IF(B:B="","",IF(R165="Refreshment Beverage",VLOOKUP(Q165,Rates!G$15:L$19,6,0)*W165,VLOOKUP(Q165,Rates!G$4:L$12,6,0)*W165))</f>
        <v/>
      </c>
      <c r="Z165" s="120" t="str">
        <f t="shared" si="118"/>
        <v/>
      </c>
      <c r="AA165" s="120" t="str">
        <f t="shared" si="119"/>
        <v/>
      </c>
      <c r="AB165" s="136" t="str">
        <f>IF(B:B="","",IF(R165="Refreshment Beverage","",IF(AND(R165="Beer",Q165=0),SUM(LOOKUP(2,1/(Rates!$B$15:$B$18&lt;=W165)/(Rates!$C$15:$C$18&gt;=W165),Rates!$D$15:$D$18)*W165),VLOOKUP(VALUE(Q:Q),Rates!A:B,2,0)*W165)))</f>
        <v/>
      </c>
      <c r="AC165" s="136" t="str">
        <f>IF(B:B="","",IF(R165="Refreshment Beverage","",IF(AND(R165="Beer",Q165=0),SUM(LOOKUP(2,1/(Rates!$B$15:$B$18&lt;=W165)/(Rates!$C$15:$C$18&gt;=W165),Rates!$E$15:$E$18)*W165),VLOOKUP(VALUE(Q:Q),Rates!A:C,3,0)*W165)))</f>
        <v/>
      </c>
      <c r="AD165" s="137" t="str">
        <f>IFERROR(IF(B:B="","",IF(R165="Beer","",IF(VALUE(Q165)=0,VLOOKUP(VLOOKUP(B:B,#REF!,16,0),Rates!A:E,2,0),VLOOKUP(VALUE(Q165),Rates!A$31:B$34,2,0)*W165))),0)</f>
        <v/>
      </c>
      <c r="AE165" s="121" t="str">
        <f t="shared" si="120"/>
        <v/>
      </c>
      <c r="AF165" s="138" t="str">
        <f t="shared" si="121"/>
        <v/>
      </c>
      <c r="AG165" s="122" t="str">
        <f t="shared" si="122"/>
        <v/>
      </c>
      <c r="AH165" s="123" t="str">
        <f t="shared" si="123"/>
        <v/>
      </c>
      <c r="AI165" s="139" t="str">
        <f>IF(AE:AE="","",IF(R165="Refreshment Beverage",AK165*(Rates!J$19/100),ROUND(SUM(AH165*(Rates!$J$8/100)),4)))</f>
        <v/>
      </c>
      <c r="AJ165" s="124" t="str">
        <f t="shared" si="124"/>
        <v/>
      </c>
      <c r="AK165" s="125" t="str">
        <f t="shared" si="125"/>
        <v/>
      </c>
      <c r="AL165" s="121" t="str">
        <f t="shared" si="126"/>
        <v/>
      </c>
      <c r="AM165" s="138" t="str">
        <f>IF(AS165="","",IF(R165="Refreshment Beverage",ROUND(AS165*Rates!K$19,4),ROUND(AO165*(VLOOKUP(VALUE(Q165),Rates!G$4:L$12,3,0)),4)))</f>
        <v/>
      </c>
      <c r="AN165" s="126" t="str">
        <f>IF(AS165="","",IF(R165="Refreshment Beverage",AS165*(Rates!J$19/100),MAX(AM165,AB165)))</f>
        <v/>
      </c>
      <c r="AO165" s="127" t="str">
        <f t="shared" si="127"/>
        <v/>
      </c>
      <c r="AP165" s="127" t="str">
        <f t="shared" si="128"/>
        <v/>
      </c>
      <c r="AQ165" s="140" t="str">
        <f>IF(AS165="","",IF(R165="Refreshment Beverage",ROUND(SUM(VLOOKUP(Q:Q,Rates!G$15:L$19,3,0)*(AS165-Y165-Z165-AA165)),4),ROUND(SUM(Rates!$K$8*AS165),4)))</f>
        <v/>
      </c>
      <c r="AR165" s="139" t="str">
        <f t="shared" si="129"/>
        <v/>
      </c>
      <c r="AS165" s="125" t="str">
        <f t="shared" si="130"/>
        <v/>
      </c>
      <c r="AT165" s="121" t="str">
        <f t="shared" si="131"/>
        <v/>
      </c>
      <c r="AU165" s="138" t="str">
        <f>IF(AX165="","",IF(R165="Refreshment Beverage",ROUND((BA165-Y165-Z165-AA165)*VLOOKUP(VALUE(Q165),Rates!G$15:L$19,3,0),4),ROUND(AW165*(VLOOKUP(VALUE(Q165),Rates!G:L,3,0)),4)))</f>
        <v/>
      </c>
      <c r="AV165" s="126" t="str">
        <f t="shared" si="132"/>
        <v/>
      </c>
      <c r="AW165" s="127" t="str">
        <f t="shared" si="133"/>
        <v/>
      </c>
      <c r="AX165" s="123" t="str">
        <f t="shared" si="134"/>
        <v/>
      </c>
      <c r="AY165" s="140" t="str">
        <f>IF(AX165="","",IF(R165="Refreshment Beverage",ROUND(SUM(AX165*Rates!K$19),4),ROUND(SUM(AX165*(Rates!J$8/100)),4)))</f>
        <v/>
      </c>
      <c r="AZ165" s="124" t="str">
        <f t="shared" si="135"/>
        <v/>
      </c>
      <c r="BA165" s="125" t="str">
        <f t="shared" si="136"/>
        <v/>
      </c>
      <c r="BB165" s="115"/>
      <c r="BC165" s="143"/>
      <c r="BD165" s="100"/>
      <c r="BE165" s="100"/>
      <c r="BF165" s="100"/>
      <c r="BG165" s="100"/>
    </row>
    <row r="166" spans="1:59" ht="12.75" customHeight="1" x14ac:dyDescent="0.2">
      <c r="A166" s="144"/>
      <c r="B166" s="141"/>
      <c r="C166" s="141"/>
      <c r="D166" s="142"/>
      <c r="E166" s="142"/>
      <c r="F166" s="142"/>
      <c r="G166" s="142"/>
      <c r="H166" s="142"/>
      <c r="I166" s="129"/>
      <c r="J166" s="130"/>
      <c r="K166" s="131" t="str">
        <f t="shared" si="107"/>
        <v/>
      </c>
      <c r="L166" s="132" t="str">
        <f t="shared" si="108"/>
        <v/>
      </c>
      <c r="M166" s="133" t="str">
        <f t="shared" si="109"/>
        <v/>
      </c>
      <c r="N166" s="134" t="str">
        <f>IFERROR(IF(B:B="","",IF(R166="Beer",SUM(LOOKUP(2,1/(Rates!$B$3:$B$5&lt;=W166)/(Rates!$C$3:$C$5&gt;=W166),Rates!$D$3:$D$5)*(X166/100)*W166),IF(R166="Refreshment Beverage",SUM(LOOKUP(2,1/(Rates!$B$7:$B$11&lt;=W166)/(Rates!$C$7:$C$11&gt;=W166),Rates!$D$7:$D$11)*(X166/100)*W166)))),"")</f>
        <v/>
      </c>
      <c r="O166" s="134" t="str">
        <f t="shared" si="110"/>
        <v/>
      </c>
      <c r="P166" s="116"/>
      <c r="Q166" s="117" t="str">
        <f t="shared" si="111"/>
        <v/>
      </c>
      <c r="R166" s="128" t="str">
        <f t="shared" si="112"/>
        <v/>
      </c>
      <c r="S166" s="135" t="str">
        <f>IF(B166="","",IF(R166="Refreshment Beverage",VLOOKUP(VALUE(Q166),Rates!G$15:L$19,2,0),VLOOKUP(VALUE(Q166),Rates!G$4:L$12,2,0)))</f>
        <v/>
      </c>
      <c r="T166" s="135" t="str">
        <f t="shared" si="113"/>
        <v/>
      </c>
      <c r="U166" s="118" t="str">
        <f t="shared" si="114"/>
        <v/>
      </c>
      <c r="V166" s="135" t="str">
        <f t="shared" si="115"/>
        <v/>
      </c>
      <c r="W166" s="135" t="str">
        <f t="shared" si="116"/>
        <v/>
      </c>
      <c r="X166" s="119" t="str">
        <f t="shared" si="117"/>
        <v/>
      </c>
      <c r="Y166" s="120" t="str">
        <f>IF(B:B="","",IF(R166="Refreshment Beverage",VLOOKUP(Q166,Rates!G$15:L$19,6,0)*W166,VLOOKUP(Q166,Rates!G$4:L$12,6,0)*W166))</f>
        <v/>
      </c>
      <c r="Z166" s="120" t="str">
        <f t="shared" si="118"/>
        <v/>
      </c>
      <c r="AA166" s="120" t="str">
        <f t="shared" si="119"/>
        <v/>
      </c>
      <c r="AB166" s="136" t="str">
        <f>IF(B:B="","",IF(R166="Refreshment Beverage","",IF(AND(R166="Beer",Q166=0),SUM(LOOKUP(2,1/(Rates!$B$15:$B$18&lt;=W166)/(Rates!$C$15:$C$18&gt;=W166),Rates!$D$15:$D$18)*W166),VLOOKUP(VALUE(Q:Q),Rates!A:B,2,0)*W166)))</f>
        <v/>
      </c>
      <c r="AC166" s="136" t="str">
        <f>IF(B:B="","",IF(R166="Refreshment Beverage","",IF(AND(R166="Beer",Q166=0),SUM(LOOKUP(2,1/(Rates!$B$15:$B$18&lt;=W166)/(Rates!$C$15:$C$18&gt;=W166),Rates!$E$15:$E$18)*W166),VLOOKUP(VALUE(Q:Q),Rates!A:C,3,0)*W166)))</f>
        <v/>
      </c>
      <c r="AD166" s="137" t="str">
        <f>IFERROR(IF(B:B="","",IF(R166="Beer","",IF(VALUE(Q166)=0,VLOOKUP(VLOOKUP(B:B,#REF!,16,0),Rates!A:E,2,0),VLOOKUP(VALUE(Q166),Rates!A$31:B$34,2,0)*W166))),0)</f>
        <v/>
      </c>
      <c r="AE166" s="121" t="str">
        <f t="shared" si="120"/>
        <v/>
      </c>
      <c r="AF166" s="138" t="str">
        <f t="shared" si="121"/>
        <v/>
      </c>
      <c r="AG166" s="122" t="str">
        <f t="shared" si="122"/>
        <v/>
      </c>
      <c r="AH166" s="123" t="str">
        <f t="shared" si="123"/>
        <v/>
      </c>
      <c r="AI166" s="139" t="str">
        <f>IF(AE:AE="","",IF(R166="Refreshment Beverage",AK166*(Rates!J$19/100),ROUND(SUM(AH166*(Rates!$J$8/100)),4)))</f>
        <v/>
      </c>
      <c r="AJ166" s="124" t="str">
        <f t="shared" si="124"/>
        <v/>
      </c>
      <c r="AK166" s="125" t="str">
        <f t="shared" si="125"/>
        <v/>
      </c>
      <c r="AL166" s="121" t="str">
        <f t="shared" si="126"/>
        <v/>
      </c>
      <c r="AM166" s="138" t="str">
        <f>IF(AS166="","",IF(R166="Refreshment Beverage",ROUND(AS166*Rates!K$19,4),ROUND(AO166*(VLOOKUP(VALUE(Q166),Rates!G$4:L$12,3,0)),4)))</f>
        <v/>
      </c>
      <c r="AN166" s="126" t="str">
        <f>IF(AS166="","",IF(R166="Refreshment Beverage",AS166*(Rates!J$19/100),MAX(AM166,AB166)))</f>
        <v/>
      </c>
      <c r="AO166" s="127" t="str">
        <f t="shared" si="127"/>
        <v/>
      </c>
      <c r="AP166" s="127" t="str">
        <f t="shared" si="128"/>
        <v/>
      </c>
      <c r="AQ166" s="140" t="str">
        <f>IF(AS166="","",IF(R166="Refreshment Beverage",ROUND(SUM(VLOOKUP(Q:Q,Rates!G$15:L$19,3,0)*(AS166-Y166-Z166-AA166)),4),ROUND(SUM(Rates!$K$8*AS166),4)))</f>
        <v/>
      </c>
      <c r="AR166" s="139" t="str">
        <f t="shared" si="129"/>
        <v/>
      </c>
      <c r="AS166" s="125" t="str">
        <f t="shared" si="130"/>
        <v/>
      </c>
      <c r="AT166" s="121" t="str">
        <f t="shared" si="131"/>
        <v/>
      </c>
      <c r="AU166" s="138" t="str">
        <f>IF(AX166="","",IF(R166="Refreshment Beverage",ROUND((BA166-Y166-Z166-AA166)*VLOOKUP(VALUE(Q166),Rates!G$15:L$19,3,0),4),ROUND(AW166*(VLOOKUP(VALUE(Q166),Rates!G:L,3,0)),4)))</f>
        <v/>
      </c>
      <c r="AV166" s="126" t="str">
        <f t="shared" si="132"/>
        <v/>
      </c>
      <c r="AW166" s="127" t="str">
        <f t="shared" si="133"/>
        <v/>
      </c>
      <c r="AX166" s="123" t="str">
        <f t="shared" si="134"/>
        <v/>
      </c>
      <c r="AY166" s="140" t="str">
        <f>IF(AX166="","",IF(R166="Refreshment Beverage",ROUND(SUM(AX166*Rates!K$19),4),ROUND(SUM(AX166*(Rates!J$8/100)),4)))</f>
        <v/>
      </c>
      <c r="AZ166" s="124" t="str">
        <f t="shared" si="135"/>
        <v/>
      </c>
      <c r="BA166" s="125" t="str">
        <f t="shared" si="136"/>
        <v/>
      </c>
      <c r="BB166" s="115"/>
      <c r="BC166" s="143"/>
      <c r="BD166" s="100"/>
      <c r="BE166" s="100"/>
      <c r="BF166" s="100"/>
      <c r="BG166" s="100"/>
    </row>
    <row r="167" spans="1:59" ht="12.75" customHeight="1" x14ac:dyDescent="0.2">
      <c r="A167" s="144"/>
      <c r="B167" s="141"/>
      <c r="C167" s="141"/>
      <c r="D167" s="142"/>
      <c r="E167" s="142"/>
      <c r="F167" s="142"/>
      <c r="G167" s="142"/>
      <c r="H167" s="142"/>
      <c r="I167" s="129"/>
      <c r="J167" s="130"/>
      <c r="K167" s="131" t="str">
        <f t="shared" si="107"/>
        <v/>
      </c>
      <c r="L167" s="132" t="str">
        <f t="shared" si="108"/>
        <v/>
      </c>
      <c r="M167" s="133" t="str">
        <f t="shared" si="109"/>
        <v/>
      </c>
      <c r="N167" s="134" t="str">
        <f>IFERROR(IF(B:B="","",IF(R167="Beer",SUM(LOOKUP(2,1/(Rates!$B$3:$B$5&lt;=W167)/(Rates!$C$3:$C$5&gt;=W167),Rates!$D$3:$D$5)*(X167/100)*W167),IF(R167="Refreshment Beverage",SUM(LOOKUP(2,1/(Rates!$B$7:$B$11&lt;=W167)/(Rates!$C$7:$C$11&gt;=W167),Rates!$D$7:$D$11)*(X167/100)*W167)))),"")</f>
        <v/>
      </c>
      <c r="O167" s="134" t="str">
        <f t="shared" si="110"/>
        <v/>
      </c>
      <c r="P167" s="116"/>
      <c r="Q167" s="117" t="str">
        <f t="shared" si="111"/>
        <v/>
      </c>
      <c r="R167" s="128" t="str">
        <f t="shared" si="112"/>
        <v/>
      </c>
      <c r="S167" s="135" t="str">
        <f>IF(B167="","",IF(R167="Refreshment Beverage",VLOOKUP(VALUE(Q167),Rates!G$15:L$19,2,0),VLOOKUP(VALUE(Q167),Rates!G$4:L$12,2,0)))</f>
        <v/>
      </c>
      <c r="T167" s="135" t="str">
        <f t="shared" si="113"/>
        <v/>
      </c>
      <c r="U167" s="118" t="str">
        <f t="shared" si="114"/>
        <v/>
      </c>
      <c r="V167" s="135" t="str">
        <f t="shared" si="115"/>
        <v/>
      </c>
      <c r="W167" s="135" t="str">
        <f t="shared" si="116"/>
        <v/>
      </c>
      <c r="X167" s="119" t="str">
        <f t="shared" si="117"/>
        <v/>
      </c>
      <c r="Y167" s="120" t="str">
        <f>IF(B:B="","",IF(R167="Refreshment Beverage",VLOOKUP(Q167,Rates!G$15:L$19,6,0)*W167,VLOOKUP(Q167,Rates!G$4:L$12,6,0)*W167))</f>
        <v/>
      </c>
      <c r="Z167" s="120" t="str">
        <f t="shared" si="118"/>
        <v/>
      </c>
      <c r="AA167" s="120" t="str">
        <f t="shared" si="119"/>
        <v/>
      </c>
      <c r="AB167" s="136" t="str">
        <f>IF(B:B="","",IF(R167="Refreshment Beverage","",IF(AND(R167="Beer",Q167=0),SUM(LOOKUP(2,1/(Rates!$B$15:$B$18&lt;=W167)/(Rates!$C$15:$C$18&gt;=W167),Rates!$D$15:$D$18)*W167),VLOOKUP(VALUE(Q:Q),Rates!A:B,2,0)*W167)))</f>
        <v/>
      </c>
      <c r="AC167" s="136" t="str">
        <f>IF(B:B="","",IF(R167="Refreshment Beverage","",IF(AND(R167="Beer",Q167=0),SUM(LOOKUP(2,1/(Rates!$B$15:$B$18&lt;=W167)/(Rates!$C$15:$C$18&gt;=W167),Rates!$E$15:$E$18)*W167),VLOOKUP(VALUE(Q:Q),Rates!A:C,3,0)*W167)))</f>
        <v/>
      </c>
      <c r="AD167" s="137" t="str">
        <f>IFERROR(IF(B:B="","",IF(R167="Beer","",IF(VALUE(Q167)=0,VLOOKUP(VLOOKUP(B:B,#REF!,16,0),Rates!A:E,2,0),VLOOKUP(VALUE(Q167),Rates!A$31:B$34,2,0)*W167))),0)</f>
        <v/>
      </c>
      <c r="AE167" s="121" t="str">
        <f t="shared" si="120"/>
        <v/>
      </c>
      <c r="AF167" s="138" t="str">
        <f t="shared" si="121"/>
        <v/>
      </c>
      <c r="AG167" s="122" t="str">
        <f t="shared" si="122"/>
        <v/>
      </c>
      <c r="AH167" s="123" t="str">
        <f t="shared" si="123"/>
        <v/>
      </c>
      <c r="AI167" s="139" t="str">
        <f>IF(AE:AE="","",IF(R167="Refreshment Beverage",AK167*(Rates!J$19/100),ROUND(SUM(AH167*(Rates!$J$8/100)),4)))</f>
        <v/>
      </c>
      <c r="AJ167" s="124" t="str">
        <f t="shared" si="124"/>
        <v/>
      </c>
      <c r="AK167" s="125" t="str">
        <f t="shared" si="125"/>
        <v/>
      </c>
      <c r="AL167" s="121" t="str">
        <f t="shared" si="126"/>
        <v/>
      </c>
      <c r="AM167" s="138" t="str">
        <f>IF(AS167="","",IF(R167="Refreshment Beverage",ROUND(AS167*Rates!K$19,4),ROUND(AO167*(VLOOKUP(VALUE(Q167),Rates!G$4:L$12,3,0)),4)))</f>
        <v/>
      </c>
      <c r="AN167" s="126" t="str">
        <f>IF(AS167="","",IF(R167="Refreshment Beverage",AS167*(Rates!J$19/100),MAX(AM167,AB167)))</f>
        <v/>
      </c>
      <c r="AO167" s="127" t="str">
        <f t="shared" si="127"/>
        <v/>
      </c>
      <c r="AP167" s="127" t="str">
        <f t="shared" si="128"/>
        <v/>
      </c>
      <c r="AQ167" s="140" t="str">
        <f>IF(AS167="","",IF(R167="Refreshment Beverage",ROUND(SUM(VLOOKUP(Q:Q,Rates!G$15:L$19,3,0)*(AS167-Y167-Z167-AA167)),4),ROUND(SUM(Rates!$K$8*AS167),4)))</f>
        <v/>
      </c>
      <c r="AR167" s="139" t="str">
        <f t="shared" si="129"/>
        <v/>
      </c>
      <c r="AS167" s="125" t="str">
        <f t="shared" si="130"/>
        <v/>
      </c>
      <c r="AT167" s="121" t="str">
        <f t="shared" si="131"/>
        <v/>
      </c>
      <c r="AU167" s="138" t="str">
        <f>IF(AX167="","",IF(R167="Refreshment Beverage",ROUND((BA167-Y167-Z167-AA167)*VLOOKUP(VALUE(Q167),Rates!G$15:L$19,3,0),4),ROUND(AW167*(VLOOKUP(VALUE(Q167),Rates!G:L,3,0)),4)))</f>
        <v/>
      </c>
      <c r="AV167" s="126" t="str">
        <f t="shared" si="132"/>
        <v/>
      </c>
      <c r="AW167" s="127" t="str">
        <f t="shared" si="133"/>
        <v/>
      </c>
      <c r="AX167" s="123" t="str">
        <f t="shared" si="134"/>
        <v/>
      </c>
      <c r="AY167" s="140" t="str">
        <f>IF(AX167="","",IF(R167="Refreshment Beverage",ROUND(SUM(AX167*Rates!K$19),4),ROUND(SUM(AX167*(Rates!J$8/100)),4)))</f>
        <v/>
      </c>
      <c r="AZ167" s="124" t="str">
        <f t="shared" si="135"/>
        <v/>
      </c>
      <c r="BA167" s="125" t="str">
        <f t="shared" si="136"/>
        <v/>
      </c>
      <c r="BB167" s="115"/>
      <c r="BC167" s="143"/>
      <c r="BD167" s="100"/>
      <c r="BE167" s="100"/>
      <c r="BF167" s="100"/>
      <c r="BG167" s="100"/>
    </row>
    <row r="168" spans="1:59" ht="12.75" customHeight="1" x14ac:dyDescent="0.2">
      <c r="A168" s="144"/>
      <c r="B168" s="141"/>
      <c r="C168" s="141"/>
      <c r="D168" s="142"/>
      <c r="E168" s="142"/>
      <c r="F168" s="142"/>
      <c r="G168" s="142"/>
      <c r="H168" s="142"/>
      <c r="I168" s="129"/>
      <c r="J168" s="130"/>
      <c r="K168" s="131" t="str">
        <f t="shared" si="107"/>
        <v/>
      </c>
      <c r="L168" s="132" t="str">
        <f t="shared" si="108"/>
        <v/>
      </c>
      <c r="M168" s="133" t="str">
        <f t="shared" si="109"/>
        <v/>
      </c>
      <c r="N168" s="134" t="str">
        <f>IFERROR(IF(B:B="","",IF(R168="Beer",SUM(LOOKUP(2,1/(Rates!$B$3:$B$5&lt;=W168)/(Rates!$C$3:$C$5&gt;=W168),Rates!$D$3:$D$5)*(X168/100)*W168),IF(R168="Refreshment Beverage",SUM(LOOKUP(2,1/(Rates!$B$7:$B$11&lt;=W168)/(Rates!$C$7:$C$11&gt;=W168),Rates!$D$7:$D$11)*(X168/100)*W168)))),"")</f>
        <v/>
      </c>
      <c r="O168" s="134" t="str">
        <f t="shared" si="110"/>
        <v/>
      </c>
      <c r="P168" s="116"/>
      <c r="Q168" s="117" t="str">
        <f t="shared" si="111"/>
        <v/>
      </c>
      <c r="R168" s="128" t="str">
        <f t="shared" si="112"/>
        <v/>
      </c>
      <c r="S168" s="135" t="str">
        <f>IF(B168="","",IF(R168="Refreshment Beverage",VLOOKUP(VALUE(Q168),Rates!G$15:L$19,2,0),VLOOKUP(VALUE(Q168),Rates!G$4:L$12,2,0)))</f>
        <v/>
      </c>
      <c r="T168" s="135" t="str">
        <f t="shared" si="113"/>
        <v/>
      </c>
      <c r="U168" s="118" t="str">
        <f t="shared" si="114"/>
        <v/>
      </c>
      <c r="V168" s="135" t="str">
        <f t="shared" si="115"/>
        <v/>
      </c>
      <c r="W168" s="135" t="str">
        <f t="shared" si="116"/>
        <v/>
      </c>
      <c r="X168" s="119" t="str">
        <f t="shared" si="117"/>
        <v/>
      </c>
      <c r="Y168" s="120" t="str">
        <f>IF(B:B="","",IF(R168="Refreshment Beverage",VLOOKUP(Q168,Rates!G$15:L$19,6,0)*W168,VLOOKUP(Q168,Rates!G$4:L$12,6,0)*W168))</f>
        <v/>
      </c>
      <c r="Z168" s="120" t="str">
        <f t="shared" si="118"/>
        <v/>
      </c>
      <c r="AA168" s="120" t="str">
        <f t="shared" si="119"/>
        <v/>
      </c>
      <c r="AB168" s="136" t="str">
        <f>IF(B:B="","",IF(R168="Refreshment Beverage","",IF(AND(R168="Beer",Q168=0),SUM(LOOKUP(2,1/(Rates!$B$15:$B$18&lt;=W168)/(Rates!$C$15:$C$18&gt;=W168),Rates!$D$15:$D$18)*W168),VLOOKUP(VALUE(Q:Q),Rates!A:B,2,0)*W168)))</f>
        <v/>
      </c>
      <c r="AC168" s="136" t="str">
        <f>IF(B:B="","",IF(R168="Refreshment Beverage","",IF(AND(R168="Beer",Q168=0),SUM(LOOKUP(2,1/(Rates!$B$15:$B$18&lt;=W168)/(Rates!$C$15:$C$18&gt;=W168),Rates!$E$15:$E$18)*W168),VLOOKUP(VALUE(Q:Q),Rates!A:C,3,0)*W168)))</f>
        <v/>
      </c>
      <c r="AD168" s="137" t="str">
        <f>IFERROR(IF(B:B="","",IF(R168="Beer","",IF(VALUE(Q168)=0,VLOOKUP(VLOOKUP(B:B,#REF!,16,0),Rates!A:E,2,0),VLOOKUP(VALUE(Q168),Rates!A$31:B$34,2,0)*W168))),0)</f>
        <v/>
      </c>
      <c r="AE168" s="121" t="str">
        <f t="shared" si="120"/>
        <v/>
      </c>
      <c r="AF168" s="138" t="str">
        <f t="shared" si="121"/>
        <v/>
      </c>
      <c r="AG168" s="122" t="str">
        <f t="shared" si="122"/>
        <v/>
      </c>
      <c r="AH168" s="123" t="str">
        <f t="shared" si="123"/>
        <v/>
      </c>
      <c r="AI168" s="139" t="str">
        <f>IF(AE:AE="","",IF(R168="Refreshment Beverage",AK168*(Rates!J$19/100),ROUND(SUM(AH168*(Rates!$J$8/100)),4)))</f>
        <v/>
      </c>
      <c r="AJ168" s="124" t="str">
        <f t="shared" si="124"/>
        <v/>
      </c>
      <c r="AK168" s="125" t="str">
        <f t="shared" si="125"/>
        <v/>
      </c>
      <c r="AL168" s="121" t="str">
        <f t="shared" si="126"/>
        <v/>
      </c>
      <c r="AM168" s="138" t="str">
        <f>IF(AS168="","",IF(R168="Refreshment Beverage",ROUND(AS168*Rates!K$19,4),ROUND(AO168*(VLOOKUP(VALUE(Q168),Rates!G$4:L$12,3,0)),4)))</f>
        <v/>
      </c>
      <c r="AN168" s="126" t="str">
        <f>IF(AS168="","",IF(R168="Refreshment Beverage",AS168*(Rates!J$19/100),MAX(AM168,AB168)))</f>
        <v/>
      </c>
      <c r="AO168" s="127" t="str">
        <f t="shared" si="127"/>
        <v/>
      </c>
      <c r="AP168" s="127" t="str">
        <f t="shared" si="128"/>
        <v/>
      </c>
      <c r="AQ168" s="140" t="str">
        <f>IF(AS168="","",IF(R168="Refreshment Beverage",ROUND(SUM(VLOOKUP(Q:Q,Rates!G$15:L$19,3,0)*(AS168-Y168-Z168-AA168)),4),ROUND(SUM(Rates!$K$8*AS168),4)))</f>
        <v/>
      </c>
      <c r="AR168" s="139" t="str">
        <f t="shared" si="129"/>
        <v/>
      </c>
      <c r="AS168" s="125" t="str">
        <f t="shared" si="130"/>
        <v/>
      </c>
      <c r="AT168" s="121" t="str">
        <f t="shared" si="131"/>
        <v/>
      </c>
      <c r="AU168" s="138" t="str">
        <f>IF(AX168="","",IF(R168="Refreshment Beverage",ROUND((BA168-Y168-Z168-AA168)*VLOOKUP(VALUE(Q168),Rates!G$15:L$19,3,0),4),ROUND(AW168*(VLOOKUP(VALUE(Q168),Rates!G:L,3,0)),4)))</f>
        <v/>
      </c>
      <c r="AV168" s="126" t="str">
        <f t="shared" si="132"/>
        <v/>
      </c>
      <c r="AW168" s="127" t="str">
        <f t="shared" si="133"/>
        <v/>
      </c>
      <c r="AX168" s="123" t="str">
        <f t="shared" si="134"/>
        <v/>
      </c>
      <c r="AY168" s="140" t="str">
        <f>IF(AX168="","",IF(R168="Refreshment Beverage",ROUND(SUM(AX168*Rates!K$19),4),ROUND(SUM(AX168*(Rates!J$8/100)),4)))</f>
        <v/>
      </c>
      <c r="AZ168" s="124" t="str">
        <f t="shared" si="135"/>
        <v/>
      </c>
      <c r="BA168" s="125" t="str">
        <f t="shared" si="136"/>
        <v/>
      </c>
      <c r="BB168" s="115"/>
      <c r="BC168" s="143"/>
      <c r="BD168" s="100"/>
      <c r="BE168" s="100"/>
      <c r="BF168" s="100"/>
      <c r="BG168" s="100"/>
    </row>
    <row r="169" spans="1:59" ht="12.75" customHeight="1" x14ac:dyDescent="0.2">
      <c r="A169" s="144"/>
      <c r="B169" s="141"/>
      <c r="C169" s="141"/>
      <c r="D169" s="142"/>
      <c r="E169" s="142"/>
      <c r="F169" s="142"/>
      <c r="G169" s="142"/>
      <c r="H169" s="142"/>
      <c r="I169" s="129"/>
      <c r="J169" s="130"/>
      <c r="K169" s="131" t="str">
        <f t="shared" si="107"/>
        <v/>
      </c>
      <c r="L169" s="132" t="str">
        <f t="shared" si="108"/>
        <v/>
      </c>
      <c r="M169" s="133" t="str">
        <f t="shared" si="109"/>
        <v/>
      </c>
      <c r="N169" s="134" t="str">
        <f>IFERROR(IF(B:B="","",IF(R169="Beer",SUM(LOOKUP(2,1/(Rates!$B$3:$B$5&lt;=W169)/(Rates!$C$3:$C$5&gt;=W169),Rates!$D$3:$D$5)*(X169/100)*W169),IF(R169="Refreshment Beverage",SUM(LOOKUP(2,1/(Rates!$B$7:$B$11&lt;=W169)/(Rates!$C$7:$C$11&gt;=W169),Rates!$D$7:$D$11)*(X169/100)*W169)))),"")</f>
        <v/>
      </c>
      <c r="O169" s="134" t="str">
        <f t="shared" si="110"/>
        <v/>
      </c>
      <c r="P169" s="116"/>
      <c r="Q169" s="117" t="str">
        <f t="shared" si="111"/>
        <v/>
      </c>
      <c r="R169" s="128" t="str">
        <f t="shared" si="112"/>
        <v/>
      </c>
      <c r="S169" s="135" t="str">
        <f>IF(B169="","",IF(R169="Refreshment Beverage",VLOOKUP(VALUE(Q169),Rates!G$15:L$19,2,0),VLOOKUP(VALUE(Q169),Rates!G$4:L$12,2,0)))</f>
        <v/>
      </c>
      <c r="T169" s="135" t="str">
        <f t="shared" si="113"/>
        <v/>
      </c>
      <c r="U169" s="118" t="str">
        <f t="shared" si="114"/>
        <v/>
      </c>
      <c r="V169" s="135" t="str">
        <f t="shared" si="115"/>
        <v/>
      </c>
      <c r="W169" s="135" t="str">
        <f t="shared" si="116"/>
        <v/>
      </c>
      <c r="X169" s="119" t="str">
        <f t="shared" si="117"/>
        <v/>
      </c>
      <c r="Y169" s="120" t="str">
        <f>IF(B:B="","",IF(R169="Refreshment Beverage",VLOOKUP(Q169,Rates!G$15:L$19,6,0)*W169,VLOOKUP(Q169,Rates!G$4:L$12,6,0)*W169))</f>
        <v/>
      </c>
      <c r="Z169" s="120" t="str">
        <f t="shared" si="118"/>
        <v/>
      </c>
      <c r="AA169" s="120" t="str">
        <f t="shared" si="119"/>
        <v/>
      </c>
      <c r="AB169" s="136" t="str">
        <f>IF(B:B="","",IF(R169="Refreshment Beverage","",IF(AND(R169="Beer",Q169=0),SUM(LOOKUP(2,1/(Rates!$B$15:$B$18&lt;=W169)/(Rates!$C$15:$C$18&gt;=W169),Rates!$D$15:$D$18)*W169),VLOOKUP(VALUE(Q:Q),Rates!A:B,2,0)*W169)))</f>
        <v/>
      </c>
      <c r="AC169" s="136" t="str">
        <f>IF(B:B="","",IF(R169="Refreshment Beverage","",IF(AND(R169="Beer",Q169=0),SUM(LOOKUP(2,1/(Rates!$B$15:$B$18&lt;=W169)/(Rates!$C$15:$C$18&gt;=W169),Rates!$E$15:$E$18)*W169),VLOOKUP(VALUE(Q:Q),Rates!A:C,3,0)*W169)))</f>
        <v/>
      </c>
      <c r="AD169" s="137" t="str">
        <f>IFERROR(IF(B:B="","",IF(R169="Beer","",IF(VALUE(Q169)=0,VLOOKUP(VLOOKUP(B:B,#REF!,16,0),Rates!A:E,2,0),VLOOKUP(VALUE(Q169),Rates!A$31:B$34,2,0)*W169))),0)</f>
        <v/>
      </c>
      <c r="AE169" s="121" t="str">
        <f t="shared" si="120"/>
        <v/>
      </c>
      <c r="AF169" s="138" t="str">
        <f t="shared" si="121"/>
        <v/>
      </c>
      <c r="AG169" s="122" t="str">
        <f t="shared" si="122"/>
        <v/>
      </c>
      <c r="AH169" s="123" t="str">
        <f t="shared" si="123"/>
        <v/>
      </c>
      <c r="AI169" s="139" t="str">
        <f>IF(AE:AE="","",IF(R169="Refreshment Beverage",AK169*(Rates!J$19/100),ROUND(SUM(AH169*(Rates!$J$8/100)),4)))</f>
        <v/>
      </c>
      <c r="AJ169" s="124" t="str">
        <f t="shared" si="124"/>
        <v/>
      </c>
      <c r="AK169" s="125" t="str">
        <f t="shared" si="125"/>
        <v/>
      </c>
      <c r="AL169" s="121" t="str">
        <f t="shared" si="126"/>
        <v/>
      </c>
      <c r="AM169" s="138" t="str">
        <f>IF(AS169="","",IF(R169="Refreshment Beverage",ROUND(AS169*Rates!K$19,4),ROUND(AO169*(VLOOKUP(VALUE(Q169),Rates!G$4:L$12,3,0)),4)))</f>
        <v/>
      </c>
      <c r="AN169" s="126" t="str">
        <f>IF(AS169="","",IF(R169="Refreshment Beverage",AS169*(Rates!J$19/100),MAX(AM169,AB169)))</f>
        <v/>
      </c>
      <c r="AO169" s="127" t="str">
        <f t="shared" si="127"/>
        <v/>
      </c>
      <c r="AP169" s="127" t="str">
        <f t="shared" si="128"/>
        <v/>
      </c>
      <c r="AQ169" s="140" t="str">
        <f>IF(AS169="","",IF(R169="Refreshment Beverage",ROUND(SUM(VLOOKUP(Q:Q,Rates!G$15:L$19,3,0)*(AS169-Y169-Z169-AA169)),4),ROUND(SUM(Rates!$K$8*AS169),4)))</f>
        <v/>
      </c>
      <c r="AR169" s="139" t="str">
        <f t="shared" si="129"/>
        <v/>
      </c>
      <c r="AS169" s="125" t="str">
        <f t="shared" si="130"/>
        <v/>
      </c>
      <c r="AT169" s="121" t="str">
        <f t="shared" si="131"/>
        <v/>
      </c>
      <c r="AU169" s="138" t="str">
        <f>IF(AX169="","",IF(R169="Refreshment Beverage",ROUND((BA169-Y169-Z169-AA169)*VLOOKUP(VALUE(Q169),Rates!G$15:L$19,3,0),4),ROUND(AW169*(VLOOKUP(VALUE(Q169),Rates!G:L,3,0)),4)))</f>
        <v/>
      </c>
      <c r="AV169" s="126" t="str">
        <f t="shared" si="132"/>
        <v/>
      </c>
      <c r="AW169" s="127" t="str">
        <f t="shared" si="133"/>
        <v/>
      </c>
      <c r="AX169" s="123" t="str">
        <f t="shared" si="134"/>
        <v/>
      </c>
      <c r="AY169" s="140" t="str">
        <f>IF(AX169="","",IF(R169="Refreshment Beverage",ROUND(SUM(AX169*Rates!K$19),4),ROUND(SUM(AX169*(Rates!J$8/100)),4)))</f>
        <v/>
      </c>
      <c r="AZ169" s="124" t="str">
        <f t="shared" si="135"/>
        <v/>
      </c>
      <c r="BA169" s="125" t="str">
        <f t="shared" si="136"/>
        <v/>
      </c>
      <c r="BB169" s="115"/>
      <c r="BC169" s="143"/>
      <c r="BD169" s="100"/>
      <c r="BE169" s="100"/>
      <c r="BF169" s="100"/>
      <c r="BG169" s="100"/>
    </row>
    <row r="170" spans="1:59" ht="12.75" customHeight="1" x14ac:dyDescent="0.2">
      <c r="A170" s="144"/>
      <c r="B170" s="141"/>
      <c r="C170" s="141"/>
      <c r="D170" s="142"/>
      <c r="E170" s="142"/>
      <c r="F170" s="142"/>
      <c r="G170" s="142"/>
      <c r="H170" s="142"/>
      <c r="I170" s="129"/>
      <c r="J170" s="130"/>
      <c r="K170" s="131" t="str">
        <f t="shared" si="107"/>
        <v/>
      </c>
      <c r="L170" s="132" t="str">
        <f t="shared" si="108"/>
        <v/>
      </c>
      <c r="M170" s="133" t="str">
        <f t="shared" si="109"/>
        <v/>
      </c>
      <c r="N170" s="134" t="str">
        <f>IFERROR(IF(B:B="","",IF(R170="Beer",SUM(LOOKUP(2,1/(Rates!$B$3:$B$5&lt;=W170)/(Rates!$C$3:$C$5&gt;=W170),Rates!$D$3:$D$5)*(X170/100)*W170),IF(R170="Refreshment Beverage",SUM(LOOKUP(2,1/(Rates!$B$7:$B$11&lt;=W170)/(Rates!$C$7:$C$11&gt;=W170),Rates!$D$7:$D$11)*(X170/100)*W170)))),"")</f>
        <v/>
      </c>
      <c r="O170" s="134" t="str">
        <f t="shared" si="110"/>
        <v/>
      </c>
      <c r="P170" s="116"/>
      <c r="Q170" s="117" t="str">
        <f t="shared" si="111"/>
        <v/>
      </c>
      <c r="R170" s="128" t="str">
        <f t="shared" si="112"/>
        <v/>
      </c>
      <c r="S170" s="135" t="str">
        <f>IF(B170="","",IF(R170="Refreshment Beverage",VLOOKUP(VALUE(Q170),Rates!G$15:L$19,2,0),VLOOKUP(VALUE(Q170),Rates!G$4:L$12,2,0)))</f>
        <v/>
      </c>
      <c r="T170" s="135" t="str">
        <f t="shared" si="113"/>
        <v/>
      </c>
      <c r="U170" s="118" t="str">
        <f t="shared" si="114"/>
        <v/>
      </c>
      <c r="V170" s="135" t="str">
        <f t="shared" si="115"/>
        <v/>
      </c>
      <c r="W170" s="135" t="str">
        <f t="shared" si="116"/>
        <v/>
      </c>
      <c r="X170" s="119" t="str">
        <f t="shared" si="117"/>
        <v/>
      </c>
      <c r="Y170" s="120" t="str">
        <f>IF(B:B="","",IF(R170="Refreshment Beverage",VLOOKUP(Q170,Rates!G$15:L$19,6,0)*W170,VLOOKUP(Q170,Rates!G$4:L$12,6,0)*W170))</f>
        <v/>
      </c>
      <c r="Z170" s="120" t="str">
        <f t="shared" si="118"/>
        <v/>
      </c>
      <c r="AA170" s="120" t="str">
        <f t="shared" si="119"/>
        <v/>
      </c>
      <c r="AB170" s="136" t="str">
        <f>IF(B:B="","",IF(R170="Refreshment Beverage","",IF(AND(R170="Beer",Q170=0),SUM(LOOKUP(2,1/(Rates!$B$15:$B$18&lt;=W170)/(Rates!$C$15:$C$18&gt;=W170),Rates!$D$15:$D$18)*W170),VLOOKUP(VALUE(Q:Q),Rates!A:B,2,0)*W170)))</f>
        <v/>
      </c>
      <c r="AC170" s="136" t="str">
        <f>IF(B:B="","",IF(R170="Refreshment Beverage","",IF(AND(R170="Beer",Q170=0),SUM(LOOKUP(2,1/(Rates!$B$15:$B$18&lt;=W170)/(Rates!$C$15:$C$18&gt;=W170),Rates!$E$15:$E$18)*W170),VLOOKUP(VALUE(Q:Q),Rates!A:C,3,0)*W170)))</f>
        <v/>
      </c>
      <c r="AD170" s="137" t="str">
        <f>IFERROR(IF(B:B="","",IF(R170="Beer","",IF(VALUE(Q170)=0,VLOOKUP(VLOOKUP(B:B,#REF!,16,0),Rates!A:E,2,0),VLOOKUP(VALUE(Q170),Rates!A$31:B$34,2,0)*W170))),0)</f>
        <v/>
      </c>
      <c r="AE170" s="121" t="str">
        <f t="shared" si="120"/>
        <v/>
      </c>
      <c r="AF170" s="138" t="str">
        <f t="shared" si="121"/>
        <v/>
      </c>
      <c r="AG170" s="122" t="str">
        <f t="shared" si="122"/>
        <v/>
      </c>
      <c r="AH170" s="123" t="str">
        <f t="shared" si="123"/>
        <v/>
      </c>
      <c r="AI170" s="139" t="str">
        <f>IF(AE:AE="","",IF(R170="Refreshment Beverage",AK170*(Rates!J$19/100),ROUND(SUM(AH170*(Rates!$J$8/100)),4)))</f>
        <v/>
      </c>
      <c r="AJ170" s="124" t="str">
        <f t="shared" si="124"/>
        <v/>
      </c>
      <c r="AK170" s="125" t="str">
        <f t="shared" si="125"/>
        <v/>
      </c>
      <c r="AL170" s="121" t="str">
        <f t="shared" si="126"/>
        <v/>
      </c>
      <c r="AM170" s="138" t="str">
        <f>IF(AS170="","",IF(R170="Refreshment Beverage",ROUND(AS170*Rates!K$19,4),ROUND(AO170*(VLOOKUP(VALUE(Q170),Rates!G$4:L$12,3,0)),4)))</f>
        <v/>
      </c>
      <c r="AN170" s="126" t="str">
        <f>IF(AS170="","",IF(R170="Refreshment Beverage",AS170*(Rates!J$19/100),MAX(AM170,AB170)))</f>
        <v/>
      </c>
      <c r="AO170" s="127" t="str">
        <f t="shared" si="127"/>
        <v/>
      </c>
      <c r="AP170" s="127" t="str">
        <f t="shared" si="128"/>
        <v/>
      </c>
      <c r="AQ170" s="140" t="str">
        <f>IF(AS170="","",IF(R170="Refreshment Beverage",ROUND(SUM(VLOOKUP(Q:Q,Rates!G$15:L$19,3,0)*(AS170-Y170-Z170-AA170)),4),ROUND(SUM(Rates!$K$8*AS170),4)))</f>
        <v/>
      </c>
      <c r="AR170" s="139" t="str">
        <f t="shared" si="129"/>
        <v/>
      </c>
      <c r="AS170" s="125" t="str">
        <f t="shared" si="130"/>
        <v/>
      </c>
      <c r="AT170" s="121" t="str">
        <f t="shared" si="131"/>
        <v/>
      </c>
      <c r="AU170" s="138" t="str">
        <f>IF(AX170="","",IF(R170="Refreshment Beverage",ROUND((BA170-Y170-Z170-AA170)*VLOOKUP(VALUE(Q170),Rates!G$15:L$19,3,0),4),ROUND(AW170*(VLOOKUP(VALUE(Q170),Rates!G:L,3,0)),4)))</f>
        <v/>
      </c>
      <c r="AV170" s="126" t="str">
        <f t="shared" si="132"/>
        <v/>
      </c>
      <c r="AW170" s="127" t="str">
        <f t="shared" si="133"/>
        <v/>
      </c>
      <c r="AX170" s="123" t="str">
        <f t="shared" si="134"/>
        <v/>
      </c>
      <c r="AY170" s="140" t="str">
        <f>IF(AX170="","",IF(R170="Refreshment Beverage",ROUND(SUM(AX170*Rates!K$19),4),ROUND(SUM(AX170*(Rates!J$8/100)),4)))</f>
        <v/>
      </c>
      <c r="AZ170" s="124" t="str">
        <f t="shared" si="135"/>
        <v/>
      </c>
      <c r="BA170" s="125" t="str">
        <f t="shared" si="136"/>
        <v/>
      </c>
      <c r="BB170" s="115"/>
      <c r="BC170" s="143"/>
      <c r="BD170" s="100"/>
      <c r="BE170" s="100"/>
      <c r="BF170" s="100"/>
      <c r="BG170" s="100"/>
    </row>
    <row r="171" spans="1:59" ht="12.75" customHeight="1" x14ac:dyDescent="0.2">
      <c r="A171" s="144"/>
      <c r="B171" s="141"/>
      <c r="C171" s="141"/>
      <c r="D171" s="142"/>
      <c r="E171" s="142"/>
      <c r="F171" s="142"/>
      <c r="G171" s="142"/>
      <c r="H171" s="142"/>
      <c r="I171" s="129"/>
      <c r="J171" s="130"/>
      <c r="K171" s="131" t="str">
        <f t="shared" si="107"/>
        <v/>
      </c>
      <c r="L171" s="132" t="str">
        <f t="shared" si="108"/>
        <v/>
      </c>
      <c r="M171" s="133" t="str">
        <f t="shared" si="109"/>
        <v/>
      </c>
      <c r="N171" s="134" t="str">
        <f>IFERROR(IF(B:B="","",IF(R171="Beer",SUM(LOOKUP(2,1/(Rates!$B$3:$B$5&lt;=W171)/(Rates!$C$3:$C$5&gt;=W171),Rates!$D$3:$D$5)*(X171/100)*W171),IF(R171="Refreshment Beverage",SUM(LOOKUP(2,1/(Rates!$B$7:$B$11&lt;=W171)/(Rates!$C$7:$C$11&gt;=W171),Rates!$D$7:$D$11)*(X171/100)*W171)))),"")</f>
        <v/>
      </c>
      <c r="O171" s="134" t="str">
        <f t="shared" si="110"/>
        <v/>
      </c>
      <c r="P171" s="116"/>
      <c r="Q171" s="117" t="str">
        <f t="shared" si="111"/>
        <v/>
      </c>
      <c r="R171" s="128" t="str">
        <f t="shared" si="112"/>
        <v/>
      </c>
      <c r="S171" s="135" t="str">
        <f>IF(B171="","",IF(R171="Refreshment Beverage",VLOOKUP(VALUE(Q171),Rates!G$15:L$19,2,0),VLOOKUP(VALUE(Q171),Rates!G$4:L$12,2,0)))</f>
        <v/>
      </c>
      <c r="T171" s="135" t="str">
        <f t="shared" si="113"/>
        <v/>
      </c>
      <c r="U171" s="118" t="str">
        <f t="shared" si="114"/>
        <v/>
      </c>
      <c r="V171" s="135" t="str">
        <f t="shared" si="115"/>
        <v/>
      </c>
      <c r="W171" s="135" t="str">
        <f t="shared" si="116"/>
        <v/>
      </c>
      <c r="X171" s="119" t="str">
        <f t="shared" si="117"/>
        <v/>
      </c>
      <c r="Y171" s="120" t="str">
        <f>IF(B:B="","",IF(R171="Refreshment Beverage",VLOOKUP(Q171,Rates!G$15:L$19,6,0)*W171,VLOOKUP(Q171,Rates!G$4:L$12,6,0)*W171))</f>
        <v/>
      </c>
      <c r="Z171" s="120" t="str">
        <f t="shared" si="118"/>
        <v/>
      </c>
      <c r="AA171" s="120" t="str">
        <f t="shared" si="119"/>
        <v/>
      </c>
      <c r="AB171" s="136" t="str">
        <f>IF(B:B="","",IF(R171="Refreshment Beverage","",IF(AND(R171="Beer",Q171=0),SUM(LOOKUP(2,1/(Rates!$B$15:$B$18&lt;=W171)/(Rates!$C$15:$C$18&gt;=W171),Rates!$D$15:$D$18)*W171),VLOOKUP(VALUE(Q:Q),Rates!A:B,2,0)*W171)))</f>
        <v/>
      </c>
      <c r="AC171" s="136" t="str">
        <f>IF(B:B="","",IF(R171="Refreshment Beverage","",IF(AND(R171="Beer",Q171=0),SUM(LOOKUP(2,1/(Rates!$B$15:$B$18&lt;=W171)/(Rates!$C$15:$C$18&gt;=W171),Rates!$E$15:$E$18)*W171),VLOOKUP(VALUE(Q:Q),Rates!A:C,3,0)*W171)))</f>
        <v/>
      </c>
      <c r="AD171" s="137" t="str">
        <f>IFERROR(IF(B:B="","",IF(R171="Beer","",IF(VALUE(Q171)=0,VLOOKUP(VLOOKUP(B:B,#REF!,16,0),Rates!A:E,2,0),VLOOKUP(VALUE(Q171),Rates!A$31:B$34,2,0)*W171))),0)</f>
        <v/>
      </c>
      <c r="AE171" s="121" t="str">
        <f t="shared" si="120"/>
        <v/>
      </c>
      <c r="AF171" s="138" t="str">
        <f t="shared" si="121"/>
        <v/>
      </c>
      <c r="AG171" s="122" t="str">
        <f t="shared" si="122"/>
        <v/>
      </c>
      <c r="AH171" s="123" t="str">
        <f t="shared" si="123"/>
        <v/>
      </c>
      <c r="AI171" s="139" t="str">
        <f>IF(AE:AE="","",IF(R171="Refreshment Beverage",AK171*(Rates!J$19/100),ROUND(SUM(AH171*(Rates!$J$8/100)),4)))</f>
        <v/>
      </c>
      <c r="AJ171" s="124" t="str">
        <f t="shared" si="124"/>
        <v/>
      </c>
      <c r="AK171" s="125" t="str">
        <f t="shared" si="125"/>
        <v/>
      </c>
      <c r="AL171" s="121" t="str">
        <f t="shared" si="126"/>
        <v/>
      </c>
      <c r="AM171" s="138" t="str">
        <f>IF(AS171="","",IF(R171="Refreshment Beverage",ROUND(AS171*Rates!K$19,4),ROUND(AO171*(VLOOKUP(VALUE(Q171),Rates!G$4:L$12,3,0)),4)))</f>
        <v/>
      </c>
      <c r="AN171" s="126" t="str">
        <f>IF(AS171="","",IF(R171="Refreshment Beverage",AS171*(Rates!J$19/100),MAX(AM171,AB171)))</f>
        <v/>
      </c>
      <c r="AO171" s="127" t="str">
        <f t="shared" si="127"/>
        <v/>
      </c>
      <c r="AP171" s="127" t="str">
        <f t="shared" si="128"/>
        <v/>
      </c>
      <c r="AQ171" s="140" t="str">
        <f>IF(AS171="","",IF(R171="Refreshment Beverage",ROUND(SUM(VLOOKUP(Q:Q,Rates!G$15:L$19,3,0)*(AS171-Y171-Z171-AA171)),4),ROUND(SUM(Rates!$K$8*AS171),4)))</f>
        <v/>
      </c>
      <c r="AR171" s="139" t="str">
        <f t="shared" si="129"/>
        <v/>
      </c>
      <c r="AS171" s="125" t="str">
        <f t="shared" si="130"/>
        <v/>
      </c>
      <c r="AT171" s="121" t="str">
        <f t="shared" si="131"/>
        <v/>
      </c>
      <c r="AU171" s="138" t="str">
        <f>IF(AX171="","",IF(R171="Refreshment Beverage",ROUND((BA171-Y171-Z171-AA171)*VLOOKUP(VALUE(Q171),Rates!G$15:L$19,3,0),4),ROUND(AW171*(VLOOKUP(VALUE(Q171),Rates!G:L,3,0)),4)))</f>
        <v/>
      </c>
      <c r="AV171" s="126" t="str">
        <f t="shared" si="132"/>
        <v/>
      </c>
      <c r="AW171" s="127" t="str">
        <f t="shared" si="133"/>
        <v/>
      </c>
      <c r="AX171" s="123" t="str">
        <f t="shared" si="134"/>
        <v/>
      </c>
      <c r="AY171" s="140" t="str">
        <f>IF(AX171="","",IF(R171="Refreshment Beverage",ROUND(SUM(AX171*Rates!K$19),4),ROUND(SUM(AX171*(Rates!J$8/100)),4)))</f>
        <v/>
      </c>
      <c r="AZ171" s="124" t="str">
        <f t="shared" si="135"/>
        <v/>
      </c>
      <c r="BA171" s="125" t="str">
        <f t="shared" si="136"/>
        <v/>
      </c>
      <c r="BB171" s="115"/>
      <c r="BC171" s="143"/>
      <c r="BD171" s="100"/>
      <c r="BE171" s="100"/>
      <c r="BF171" s="100"/>
      <c r="BG171" s="100"/>
    </row>
    <row r="172" spans="1:59" ht="12.75" customHeight="1" x14ac:dyDescent="0.2">
      <c r="A172" s="144"/>
      <c r="B172" s="141"/>
      <c r="C172" s="141"/>
      <c r="D172" s="142"/>
      <c r="E172" s="142"/>
      <c r="F172" s="142"/>
      <c r="G172" s="142"/>
      <c r="H172" s="142"/>
      <c r="I172" s="129"/>
      <c r="J172" s="130"/>
      <c r="K172" s="131" t="str">
        <f t="shared" si="107"/>
        <v/>
      </c>
      <c r="L172" s="132" t="str">
        <f t="shared" si="108"/>
        <v/>
      </c>
      <c r="M172" s="133" t="str">
        <f t="shared" si="109"/>
        <v/>
      </c>
      <c r="N172" s="134" t="str">
        <f>IFERROR(IF(B:B="","",IF(R172="Beer",SUM(LOOKUP(2,1/(Rates!$B$3:$B$5&lt;=W172)/(Rates!$C$3:$C$5&gt;=W172),Rates!$D$3:$D$5)*(X172/100)*W172),IF(R172="Refreshment Beverage",SUM(LOOKUP(2,1/(Rates!$B$7:$B$11&lt;=W172)/(Rates!$C$7:$C$11&gt;=W172),Rates!$D$7:$D$11)*(X172/100)*W172)))),"")</f>
        <v/>
      </c>
      <c r="O172" s="134" t="str">
        <f t="shared" si="110"/>
        <v/>
      </c>
      <c r="P172" s="116"/>
      <c r="Q172" s="117" t="str">
        <f t="shared" si="111"/>
        <v/>
      </c>
      <c r="R172" s="128" t="str">
        <f t="shared" si="112"/>
        <v/>
      </c>
      <c r="S172" s="135" t="str">
        <f>IF(B172="","",IF(R172="Refreshment Beverage",VLOOKUP(VALUE(Q172),Rates!G$15:L$19,2,0),VLOOKUP(VALUE(Q172),Rates!G$4:L$12,2,0)))</f>
        <v/>
      </c>
      <c r="T172" s="135" t="str">
        <f t="shared" si="113"/>
        <v/>
      </c>
      <c r="U172" s="118" t="str">
        <f t="shared" si="114"/>
        <v/>
      </c>
      <c r="V172" s="135" t="str">
        <f t="shared" si="115"/>
        <v/>
      </c>
      <c r="W172" s="135" t="str">
        <f t="shared" si="116"/>
        <v/>
      </c>
      <c r="X172" s="119" t="str">
        <f t="shared" si="117"/>
        <v/>
      </c>
      <c r="Y172" s="120" t="str">
        <f>IF(B:B="","",IF(R172="Refreshment Beverage",VLOOKUP(Q172,Rates!G$15:L$19,6,0)*W172,VLOOKUP(Q172,Rates!G$4:L$12,6,0)*W172))</f>
        <v/>
      </c>
      <c r="Z172" s="120" t="str">
        <f t="shared" si="118"/>
        <v/>
      </c>
      <c r="AA172" s="120" t="str">
        <f t="shared" si="119"/>
        <v/>
      </c>
      <c r="AB172" s="136" t="str">
        <f>IF(B:B="","",IF(R172="Refreshment Beverage","",IF(AND(R172="Beer",Q172=0),SUM(LOOKUP(2,1/(Rates!$B$15:$B$18&lt;=W172)/(Rates!$C$15:$C$18&gt;=W172),Rates!$D$15:$D$18)*W172),VLOOKUP(VALUE(Q:Q),Rates!A:B,2,0)*W172)))</f>
        <v/>
      </c>
      <c r="AC172" s="136" t="str">
        <f>IF(B:B="","",IF(R172="Refreshment Beverage","",IF(AND(R172="Beer",Q172=0),SUM(LOOKUP(2,1/(Rates!$B$15:$B$18&lt;=W172)/(Rates!$C$15:$C$18&gt;=W172),Rates!$E$15:$E$18)*W172),VLOOKUP(VALUE(Q:Q),Rates!A:C,3,0)*W172)))</f>
        <v/>
      </c>
      <c r="AD172" s="137" t="str">
        <f>IFERROR(IF(B:B="","",IF(R172="Beer","",IF(VALUE(Q172)=0,VLOOKUP(VLOOKUP(B:B,#REF!,16,0),Rates!A:E,2,0),VLOOKUP(VALUE(Q172),Rates!A$31:B$34,2,0)*W172))),0)</f>
        <v/>
      </c>
      <c r="AE172" s="121" t="str">
        <f t="shared" si="120"/>
        <v/>
      </c>
      <c r="AF172" s="138" t="str">
        <f t="shared" si="121"/>
        <v/>
      </c>
      <c r="AG172" s="122" t="str">
        <f t="shared" si="122"/>
        <v/>
      </c>
      <c r="AH172" s="123" t="str">
        <f t="shared" si="123"/>
        <v/>
      </c>
      <c r="AI172" s="139" t="str">
        <f>IF(AE:AE="","",IF(R172="Refreshment Beverage",AK172*(Rates!J$19/100),ROUND(SUM(AH172*(Rates!$J$8/100)),4)))</f>
        <v/>
      </c>
      <c r="AJ172" s="124" t="str">
        <f t="shared" si="124"/>
        <v/>
      </c>
      <c r="AK172" s="125" t="str">
        <f t="shared" si="125"/>
        <v/>
      </c>
      <c r="AL172" s="121" t="str">
        <f t="shared" si="126"/>
        <v/>
      </c>
      <c r="AM172" s="138" t="str">
        <f>IF(AS172="","",IF(R172="Refreshment Beverage",ROUND(AS172*Rates!K$19,4),ROUND(AO172*(VLOOKUP(VALUE(Q172),Rates!G$4:L$12,3,0)),4)))</f>
        <v/>
      </c>
      <c r="AN172" s="126" t="str">
        <f>IF(AS172="","",IF(R172="Refreshment Beverage",AS172*(Rates!J$19/100),MAX(AM172,AB172)))</f>
        <v/>
      </c>
      <c r="AO172" s="127" t="str">
        <f t="shared" si="127"/>
        <v/>
      </c>
      <c r="AP172" s="127" t="str">
        <f t="shared" si="128"/>
        <v/>
      </c>
      <c r="AQ172" s="140" t="str">
        <f>IF(AS172="","",IF(R172="Refreshment Beverage",ROUND(SUM(VLOOKUP(Q:Q,Rates!G$15:L$19,3,0)*(AS172-Y172-Z172-AA172)),4),ROUND(SUM(Rates!$K$8*AS172),4)))</f>
        <v/>
      </c>
      <c r="AR172" s="139" t="str">
        <f t="shared" si="129"/>
        <v/>
      </c>
      <c r="AS172" s="125" t="str">
        <f t="shared" si="130"/>
        <v/>
      </c>
      <c r="AT172" s="121" t="str">
        <f t="shared" si="131"/>
        <v/>
      </c>
      <c r="AU172" s="138" t="str">
        <f>IF(AX172="","",IF(R172="Refreshment Beverage",ROUND((BA172-Y172-Z172-AA172)*VLOOKUP(VALUE(Q172),Rates!G$15:L$19,3,0),4),ROUND(AW172*(VLOOKUP(VALUE(Q172),Rates!G:L,3,0)),4)))</f>
        <v/>
      </c>
      <c r="AV172" s="126" t="str">
        <f t="shared" si="132"/>
        <v/>
      </c>
      <c r="AW172" s="127" t="str">
        <f t="shared" si="133"/>
        <v/>
      </c>
      <c r="AX172" s="123" t="str">
        <f t="shared" si="134"/>
        <v/>
      </c>
      <c r="AY172" s="140" t="str">
        <f>IF(AX172="","",IF(R172="Refreshment Beverage",ROUND(SUM(AX172*Rates!K$19),4),ROUND(SUM(AX172*(Rates!J$8/100)),4)))</f>
        <v/>
      </c>
      <c r="AZ172" s="124" t="str">
        <f t="shared" si="135"/>
        <v/>
      </c>
      <c r="BA172" s="125" t="str">
        <f t="shared" si="136"/>
        <v/>
      </c>
      <c r="BB172" s="115"/>
      <c r="BC172" s="143"/>
      <c r="BD172" s="100"/>
      <c r="BE172" s="100"/>
      <c r="BF172" s="100"/>
      <c r="BG172" s="100"/>
    </row>
    <row r="173" spans="1:59" ht="12.75" customHeight="1" x14ac:dyDescent="0.2">
      <c r="A173" s="144"/>
      <c r="B173" s="141"/>
      <c r="C173" s="141"/>
      <c r="D173" s="142"/>
      <c r="E173" s="142"/>
      <c r="F173" s="142"/>
      <c r="G173" s="142"/>
      <c r="H173" s="142"/>
      <c r="I173" s="129"/>
      <c r="J173" s="130"/>
      <c r="K173" s="131" t="str">
        <f t="shared" si="107"/>
        <v/>
      </c>
      <c r="L173" s="132" t="str">
        <f t="shared" si="108"/>
        <v/>
      </c>
      <c r="M173" s="133" t="str">
        <f t="shared" si="109"/>
        <v/>
      </c>
      <c r="N173" s="134" t="str">
        <f>IFERROR(IF(B:B="","",IF(R173="Beer",SUM(LOOKUP(2,1/(Rates!$B$3:$B$5&lt;=W173)/(Rates!$C$3:$C$5&gt;=W173),Rates!$D$3:$D$5)*(X173/100)*W173),IF(R173="Refreshment Beverage",SUM(LOOKUP(2,1/(Rates!$B$7:$B$11&lt;=W173)/(Rates!$C$7:$C$11&gt;=W173),Rates!$D$7:$D$11)*(X173/100)*W173)))),"")</f>
        <v/>
      </c>
      <c r="O173" s="134" t="str">
        <f t="shared" si="110"/>
        <v/>
      </c>
      <c r="P173" s="116"/>
      <c r="Q173" s="117" t="str">
        <f t="shared" si="111"/>
        <v/>
      </c>
      <c r="R173" s="128" t="str">
        <f t="shared" si="112"/>
        <v/>
      </c>
      <c r="S173" s="135" t="str">
        <f>IF(B173="","",IF(R173="Refreshment Beverage",VLOOKUP(VALUE(Q173),Rates!G$15:L$19,2,0),VLOOKUP(VALUE(Q173),Rates!G$4:L$12,2,0)))</f>
        <v/>
      </c>
      <c r="T173" s="135" t="str">
        <f t="shared" si="113"/>
        <v/>
      </c>
      <c r="U173" s="118" t="str">
        <f t="shared" si="114"/>
        <v/>
      </c>
      <c r="V173" s="135" t="str">
        <f t="shared" si="115"/>
        <v/>
      </c>
      <c r="W173" s="135" t="str">
        <f t="shared" si="116"/>
        <v/>
      </c>
      <c r="X173" s="119" t="str">
        <f t="shared" si="117"/>
        <v/>
      </c>
      <c r="Y173" s="120" t="str">
        <f>IF(B:B="","",IF(R173="Refreshment Beverage",VLOOKUP(Q173,Rates!G$15:L$19,6,0)*W173,VLOOKUP(Q173,Rates!G$4:L$12,6,0)*W173))</f>
        <v/>
      </c>
      <c r="Z173" s="120" t="str">
        <f t="shared" si="118"/>
        <v/>
      </c>
      <c r="AA173" s="120" t="str">
        <f t="shared" si="119"/>
        <v/>
      </c>
      <c r="AB173" s="136" t="str">
        <f>IF(B:B="","",IF(R173="Refreshment Beverage","",IF(AND(R173="Beer",Q173=0),SUM(LOOKUP(2,1/(Rates!$B$15:$B$18&lt;=W173)/(Rates!$C$15:$C$18&gt;=W173),Rates!$D$15:$D$18)*W173),VLOOKUP(VALUE(Q:Q),Rates!A:B,2,0)*W173)))</f>
        <v/>
      </c>
      <c r="AC173" s="136" t="str">
        <f>IF(B:B="","",IF(R173="Refreshment Beverage","",IF(AND(R173="Beer",Q173=0),SUM(LOOKUP(2,1/(Rates!$B$15:$B$18&lt;=W173)/(Rates!$C$15:$C$18&gt;=W173),Rates!$E$15:$E$18)*W173),VLOOKUP(VALUE(Q:Q),Rates!A:C,3,0)*W173)))</f>
        <v/>
      </c>
      <c r="AD173" s="137" t="str">
        <f>IFERROR(IF(B:B="","",IF(R173="Beer","",IF(VALUE(Q173)=0,VLOOKUP(VLOOKUP(B:B,#REF!,16,0),Rates!A:E,2,0),VLOOKUP(VALUE(Q173),Rates!A$31:B$34,2,0)*W173))),0)</f>
        <v/>
      </c>
      <c r="AE173" s="121" t="str">
        <f t="shared" si="120"/>
        <v/>
      </c>
      <c r="AF173" s="138" t="str">
        <f t="shared" si="121"/>
        <v/>
      </c>
      <c r="AG173" s="122" t="str">
        <f t="shared" si="122"/>
        <v/>
      </c>
      <c r="AH173" s="123" t="str">
        <f t="shared" si="123"/>
        <v/>
      </c>
      <c r="AI173" s="139" t="str">
        <f>IF(AE:AE="","",IF(R173="Refreshment Beverage",AK173*(Rates!J$19/100),ROUND(SUM(AH173*(Rates!$J$8/100)),4)))</f>
        <v/>
      </c>
      <c r="AJ173" s="124" t="str">
        <f t="shared" si="124"/>
        <v/>
      </c>
      <c r="AK173" s="125" t="str">
        <f t="shared" si="125"/>
        <v/>
      </c>
      <c r="AL173" s="121" t="str">
        <f t="shared" si="126"/>
        <v/>
      </c>
      <c r="AM173" s="138" t="str">
        <f>IF(AS173="","",IF(R173="Refreshment Beverage",ROUND(AS173*Rates!K$19,4),ROUND(AO173*(VLOOKUP(VALUE(Q173),Rates!G$4:L$12,3,0)),4)))</f>
        <v/>
      </c>
      <c r="AN173" s="126" t="str">
        <f>IF(AS173="","",IF(R173="Refreshment Beverage",AS173*(Rates!J$19/100),MAX(AM173,AB173)))</f>
        <v/>
      </c>
      <c r="AO173" s="127" t="str">
        <f t="shared" si="127"/>
        <v/>
      </c>
      <c r="AP173" s="127" t="str">
        <f t="shared" si="128"/>
        <v/>
      </c>
      <c r="AQ173" s="140" t="str">
        <f>IF(AS173="","",IF(R173="Refreshment Beverage",ROUND(SUM(VLOOKUP(Q:Q,Rates!G$15:L$19,3,0)*(AS173-Y173-Z173-AA173)),4),ROUND(SUM(Rates!$K$8*AS173),4)))</f>
        <v/>
      </c>
      <c r="AR173" s="139" t="str">
        <f t="shared" si="129"/>
        <v/>
      </c>
      <c r="AS173" s="125" t="str">
        <f t="shared" si="130"/>
        <v/>
      </c>
      <c r="AT173" s="121" t="str">
        <f t="shared" si="131"/>
        <v/>
      </c>
      <c r="AU173" s="138" t="str">
        <f>IF(AX173="","",IF(R173="Refreshment Beverage",ROUND((BA173-Y173-Z173-AA173)*VLOOKUP(VALUE(Q173),Rates!G$15:L$19,3,0),4),ROUND(AW173*(VLOOKUP(VALUE(Q173),Rates!G:L,3,0)),4)))</f>
        <v/>
      </c>
      <c r="AV173" s="126" t="str">
        <f t="shared" si="132"/>
        <v/>
      </c>
      <c r="AW173" s="127" t="str">
        <f t="shared" si="133"/>
        <v/>
      </c>
      <c r="AX173" s="123" t="str">
        <f t="shared" si="134"/>
        <v/>
      </c>
      <c r="AY173" s="140" t="str">
        <f>IF(AX173="","",IF(R173="Refreshment Beverage",ROUND(SUM(AX173*Rates!K$19),4),ROUND(SUM(AX173*(Rates!J$8/100)),4)))</f>
        <v/>
      </c>
      <c r="AZ173" s="124" t="str">
        <f t="shared" si="135"/>
        <v/>
      </c>
      <c r="BA173" s="125" t="str">
        <f t="shared" si="136"/>
        <v/>
      </c>
      <c r="BB173" s="115"/>
      <c r="BC173" s="143"/>
      <c r="BD173" s="100"/>
      <c r="BE173" s="100"/>
      <c r="BF173" s="100"/>
      <c r="BG173" s="100"/>
    </row>
    <row r="174" spans="1:59" ht="12.75" customHeight="1" x14ac:dyDescent="0.2">
      <c r="A174" s="144"/>
      <c r="B174" s="141"/>
      <c r="C174" s="141"/>
      <c r="D174" s="142"/>
      <c r="E174" s="142"/>
      <c r="F174" s="142"/>
      <c r="G174" s="142"/>
      <c r="H174" s="142"/>
      <c r="I174" s="129"/>
      <c r="J174" s="130"/>
      <c r="K174" s="131" t="str">
        <f t="shared" si="107"/>
        <v/>
      </c>
      <c r="L174" s="132" t="str">
        <f t="shared" si="108"/>
        <v/>
      </c>
      <c r="M174" s="133" t="str">
        <f t="shared" si="109"/>
        <v/>
      </c>
      <c r="N174" s="134" t="str">
        <f>IFERROR(IF(B:B="","",IF(R174="Beer",SUM(LOOKUP(2,1/(Rates!$B$3:$B$5&lt;=W174)/(Rates!$C$3:$C$5&gt;=W174),Rates!$D$3:$D$5)*(X174/100)*W174),IF(R174="Refreshment Beverage",SUM(LOOKUP(2,1/(Rates!$B$7:$B$11&lt;=W174)/(Rates!$C$7:$C$11&gt;=W174),Rates!$D$7:$D$11)*(X174/100)*W174)))),"")</f>
        <v/>
      </c>
      <c r="O174" s="134" t="str">
        <f t="shared" si="110"/>
        <v/>
      </c>
      <c r="P174" s="116"/>
      <c r="Q174" s="117" t="str">
        <f t="shared" si="111"/>
        <v/>
      </c>
      <c r="R174" s="128" t="str">
        <f t="shared" si="112"/>
        <v/>
      </c>
      <c r="S174" s="135" t="str">
        <f>IF(B174="","",IF(R174="Refreshment Beverage",VLOOKUP(VALUE(Q174),Rates!G$15:L$19,2,0),VLOOKUP(VALUE(Q174),Rates!G$4:L$12,2,0)))</f>
        <v/>
      </c>
      <c r="T174" s="135" t="str">
        <f t="shared" si="113"/>
        <v/>
      </c>
      <c r="U174" s="118" t="str">
        <f t="shared" si="114"/>
        <v/>
      </c>
      <c r="V174" s="135" t="str">
        <f t="shared" si="115"/>
        <v/>
      </c>
      <c r="W174" s="135" t="str">
        <f t="shared" si="116"/>
        <v/>
      </c>
      <c r="X174" s="119" t="str">
        <f t="shared" si="117"/>
        <v/>
      </c>
      <c r="Y174" s="120" t="str">
        <f>IF(B:B="","",IF(R174="Refreshment Beverage",VLOOKUP(Q174,Rates!G$15:L$19,6,0)*W174,VLOOKUP(Q174,Rates!G$4:L$12,6,0)*W174))</f>
        <v/>
      </c>
      <c r="Z174" s="120" t="str">
        <f t="shared" si="118"/>
        <v/>
      </c>
      <c r="AA174" s="120" t="str">
        <f t="shared" si="119"/>
        <v/>
      </c>
      <c r="AB174" s="136" t="str">
        <f>IF(B:B="","",IF(R174="Refreshment Beverage","",IF(AND(R174="Beer",Q174=0),SUM(LOOKUP(2,1/(Rates!$B$15:$B$18&lt;=W174)/(Rates!$C$15:$C$18&gt;=W174),Rates!$D$15:$D$18)*W174),VLOOKUP(VALUE(Q:Q),Rates!A:B,2,0)*W174)))</f>
        <v/>
      </c>
      <c r="AC174" s="136" t="str">
        <f>IF(B:B="","",IF(R174="Refreshment Beverage","",IF(AND(R174="Beer",Q174=0),SUM(LOOKUP(2,1/(Rates!$B$15:$B$18&lt;=W174)/(Rates!$C$15:$C$18&gt;=W174),Rates!$E$15:$E$18)*W174),VLOOKUP(VALUE(Q:Q),Rates!A:C,3,0)*W174)))</f>
        <v/>
      </c>
      <c r="AD174" s="137" t="str">
        <f>IFERROR(IF(B:B="","",IF(R174="Beer","",IF(VALUE(Q174)=0,VLOOKUP(VLOOKUP(B:B,#REF!,16,0),Rates!A:E,2,0),VLOOKUP(VALUE(Q174),Rates!A$31:B$34,2,0)*W174))),0)</f>
        <v/>
      </c>
      <c r="AE174" s="121" t="str">
        <f t="shared" si="120"/>
        <v/>
      </c>
      <c r="AF174" s="138" t="str">
        <f t="shared" si="121"/>
        <v/>
      </c>
      <c r="AG174" s="122" t="str">
        <f t="shared" si="122"/>
        <v/>
      </c>
      <c r="AH174" s="123" t="str">
        <f t="shared" si="123"/>
        <v/>
      </c>
      <c r="AI174" s="139" t="str">
        <f>IF(AE:AE="","",IF(R174="Refreshment Beverage",AK174*(Rates!J$19/100),ROUND(SUM(AH174*(Rates!$J$8/100)),4)))</f>
        <v/>
      </c>
      <c r="AJ174" s="124" t="str">
        <f t="shared" si="124"/>
        <v/>
      </c>
      <c r="AK174" s="125" t="str">
        <f t="shared" si="125"/>
        <v/>
      </c>
      <c r="AL174" s="121" t="str">
        <f t="shared" si="126"/>
        <v/>
      </c>
      <c r="AM174" s="138" t="str">
        <f>IF(AS174="","",IF(R174="Refreshment Beverage",ROUND(AS174*Rates!K$19,4),ROUND(AO174*(VLOOKUP(VALUE(Q174),Rates!G$4:L$12,3,0)),4)))</f>
        <v/>
      </c>
      <c r="AN174" s="126" t="str">
        <f>IF(AS174="","",IF(R174="Refreshment Beverage",AS174*(Rates!J$19/100),MAX(AM174,AB174)))</f>
        <v/>
      </c>
      <c r="AO174" s="127" t="str">
        <f t="shared" si="127"/>
        <v/>
      </c>
      <c r="AP174" s="127" t="str">
        <f t="shared" si="128"/>
        <v/>
      </c>
      <c r="AQ174" s="140" t="str">
        <f>IF(AS174="","",IF(R174="Refreshment Beverage",ROUND(SUM(VLOOKUP(Q:Q,Rates!G$15:L$19,3,0)*(AS174-Y174-Z174-AA174)),4),ROUND(SUM(Rates!$K$8*AS174),4)))</f>
        <v/>
      </c>
      <c r="AR174" s="139" t="str">
        <f t="shared" si="129"/>
        <v/>
      </c>
      <c r="AS174" s="125" t="str">
        <f t="shared" si="130"/>
        <v/>
      </c>
      <c r="AT174" s="121" t="str">
        <f t="shared" si="131"/>
        <v/>
      </c>
      <c r="AU174" s="138" t="str">
        <f>IF(AX174="","",IF(R174="Refreshment Beverage",ROUND((BA174-Y174-Z174-AA174)*VLOOKUP(VALUE(Q174),Rates!G$15:L$19,3,0),4),ROUND(AW174*(VLOOKUP(VALUE(Q174),Rates!G:L,3,0)),4)))</f>
        <v/>
      </c>
      <c r="AV174" s="126" t="str">
        <f t="shared" si="132"/>
        <v/>
      </c>
      <c r="AW174" s="127" t="str">
        <f t="shared" si="133"/>
        <v/>
      </c>
      <c r="AX174" s="123" t="str">
        <f t="shared" si="134"/>
        <v/>
      </c>
      <c r="AY174" s="140" t="str">
        <f>IF(AX174="","",IF(R174="Refreshment Beverage",ROUND(SUM(AX174*Rates!K$19),4),ROUND(SUM(AX174*(Rates!J$8/100)),4)))</f>
        <v/>
      </c>
      <c r="AZ174" s="124" t="str">
        <f t="shared" si="135"/>
        <v/>
      </c>
      <c r="BA174" s="125" t="str">
        <f t="shared" si="136"/>
        <v/>
      </c>
      <c r="BB174" s="115"/>
      <c r="BC174" s="143"/>
      <c r="BD174" s="100"/>
      <c r="BE174" s="100"/>
      <c r="BF174" s="100"/>
      <c r="BG174" s="100"/>
    </row>
    <row r="175" spans="1:59" ht="12.75" customHeight="1" x14ac:dyDescent="0.2">
      <c r="A175" s="144"/>
      <c r="B175" s="141"/>
      <c r="C175" s="141"/>
      <c r="D175" s="142"/>
      <c r="E175" s="142"/>
      <c r="F175" s="142"/>
      <c r="G175" s="142"/>
      <c r="H175" s="142"/>
      <c r="I175" s="129"/>
      <c r="J175" s="130"/>
      <c r="K175" s="131" t="str">
        <f t="shared" si="107"/>
        <v/>
      </c>
      <c r="L175" s="132" t="str">
        <f t="shared" si="108"/>
        <v/>
      </c>
      <c r="M175" s="133" t="str">
        <f t="shared" si="109"/>
        <v/>
      </c>
      <c r="N175" s="134" t="str">
        <f>IFERROR(IF(B:B="","",IF(R175="Beer",SUM(LOOKUP(2,1/(Rates!$B$3:$B$5&lt;=W175)/(Rates!$C$3:$C$5&gt;=W175),Rates!$D$3:$D$5)*(X175/100)*W175),IF(R175="Refreshment Beverage",SUM(LOOKUP(2,1/(Rates!$B$7:$B$11&lt;=W175)/(Rates!$C$7:$C$11&gt;=W175),Rates!$D$7:$D$11)*(X175/100)*W175)))),"")</f>
        <v/>
      </c>
      <c r="O175" s="134" t="str">
        <f t="shared" si="110"/>
        <v/>
      </c>
      <c r="P175" s="116"/>
      <c r="Q175" s="117" t="str">
        <f t="shared" si="111"/>
        <v/>
      </c>
      <c r="R175" s="128" t="str">
        <f t="shared" si="112"/>
        <v/>
      </c>
      <c r="S175" s="135" t="str">
        <f>IF(B175="","",IF(R175="Refreshment Beverage",VLOOKUP(VALUE(Q175),Rates!G$15:L$19,2,0),VLOOKUP(VALUE(Q175),Rates!G$4:L$12,2,0)))</f>
        <v/>
      </c>
      <c r="T175" s="135" t="str">
        <f t="shared" si="113"/>
        <v/>
      </c>
      <c r="U175" s="118" t="str">
        <f t="shared" si="114"/>
        <v/>
      </c>
      <c r="V175" s="135" t="str">
        <f t="shared" si="115"/>
        <v/>
      </c>
      <c r="W175" s="135" t="str">
        <f t="shared" si="116"/>
        <v/>
      </c>
      <c r="X175" s="119" t="str">
        <f t="shared" si="117"/>
        <v/>
      </c>
      <c r="Y175" s="120" t="str">
        <f>IF(B:B="","",IF(R175="Refreshment Beverage",VLOOKUP(Q175,Rates!G$15:L$19,6,0)*W175,VLOOKUP(Q175,Rates!G$4:L$12,6,0)*W175))</f>
        <v/>
      </c>
      <c r="Z175" s="120" t="str">
        <f t="shared" si="118"/>
        <v/>
      </c>
      <c r="AA175" s="120" t="str">
        <f t="shared" si="119"/>
        <v/>
      </c>
      <c r="AB175" s="136" t="str">
        <f>IF(B:B="","",IF(R175="Refreshment Beverage","",IF(AND(R175="Beer",Q175=0),SUM(LOOKUP(2,1/(Rates!$B$15:$B$18&lt;=W175)/(Rates!$C$15:$C$18&gt;=W175),Rates!$D$15:$D$18)*W175),VLOOKUP(VALUE(Q:Q),Rates!A:B,2,0)*W175)))</f>
        <v/>
      </c>
      <c r="AC175" s="136" t="str">
        <f>IF(B:B="","",IF(R175="Refreshment Beverage","",IF(AND(R175="Beer",Q175=0),SUM(LOOKUP(2,1/(Rates!$B$15:$B$18&lt;=W175)/(Rates!$C$15:$C$18&gt;=W175),Rates!$E$15:$E$18)*W175),VLOOKUP(VALUE(Q:Q),Rates!A:C,3,0)*W175)))</f>
        <v/>
      </c>
      <c r="AD175" s="137" t="str">
        <f>IFERROR(IF(B:B="","",IF(R175="Beer","",IF(VALUE(Q175)=0,VLOOKUP(VLOOKUP(B:B,#REF!,16,0),Rates!A:E,2,0),VLOOKUP(VALUE(Q175),Rates!A$31:B$34,2,0)*W175))),0)</f>
        <v/>
      </c>
      <c r="AE175" s="121" t="str">
        <f t="shared" si="120"/>
        <v/>
      </c>
      <c r="AF175" s="138" t="str">
        <f t="shared" si="121"/>
        <v/>
      </c>
      <c r="AG175" s="122" t="str">
        <f t="shared" si="122"/>
        <v/>
      </c>
      <c r="AH175" s="123" t="str">
        <f t="shared" si="123"/>
        <v/>
      </c>
      <c r="AI175" s="139" t="str">
        <f>IF(AE:AE="","",IF(R175="Refreshment Beverage",AK175*(Rates!J$19/100),ROUND(SUM(AH175*(Rates!$J$8/100)),4)))</f>
        <v/>
      </c>
      <c r="AJ175" s="124" t="str">
        <f t="shared" si="124"/>
        <v/>
      </c>
      <c r="AK175" s="125" t="str">
        <f t="shared" si="125"/>
        <v/>
      </c>
      <c r="AL175" s="121" t="str">
        <f t="shared" si="126"/>
        <v/>
      </c>
      <c r="AM175" s="138" t="str">
        <f>IF(AS175="","",IF(R175="Refreshment Beverage",ROUND(AS175*Rates!K$19,4),ROUND(AO175*(VLOOKUP(VALUE(Q175),Rates!G$4:L$12,3,0)),4)))</f>
        <v/>
      </c>
      <c r="AN175" s="126" t="str">
        <f>IF(AS175="","",IF(R175="Refreshment Beverage",AS175*(Rates!J$19/100),MAX(AM175,AB175)))</f>
        <v/>
      </c>
      <c r="AO175" s="127" t="str">
        <f t="shared" si="127"/>
        <v/>
      </c>
      <c r="AP175" s="127" t="str">
        <f t="shared" si="128"/>
        <v/>
      </c>
      <c r="AQ175" s="140" t="str">
        <f>IF(AS175="","",IF(R175="Refreshment Beverage",ROUND(SUM(VLOOKUP(Q:Q,Rates!G$15:L$19,3,0)*(AS175-Y175-Z175-AA175)),4),ROUND(SUM(Rates!$K$8*AS175),4)))</f>
        <v/>
      </c>
      <c r="AR175" s="139" t="str">
        <f t="shared" si="129"/>
        <v/>
      </c>
      <c r="AS175" s="125" t="str">
        <f t="shared" si="130"/>
        <v/>
      </c>
      <c r="AT175" s="121" t="str">
        <f t="shared" si="131"/>
        <v/>
      </c>
      <c r="AU175" s="138" t="str">
        <f>IF(AX175="","",IF(R175="Refreshment Beverage",ROUND((BA175-Y175-Z175-AA175)*VLOOKUP(VALUE(Q175),Rates!G$15:L$19,3,0),4),ROUND(AW175*(VLOOKUP(VALUE(Q175),Rates!G:L,3,0)),4)))</f>
        <v/>
      </c>
      <c r="AV175" s="126" t="str">
        <f t="shared" si="132"/>
        <v/>
      </c>
      <c r="AW175" s="127" t="str">
        <f t="shared" si="133"/>
        <v/>
      </c>
      <c r="AX175" s="123" t="str">
        <f t="shared" si="134"/>
        <v/>
      </c>
      <c r="AY175" s="140" t="str">
        <f>IF(AX175="","",IF(R175="Refreshment Beverage",ROUND(SUM(AX175*Rates!K$19),4),ROUND(SUM(AX175*(Rates!J$8/100)),4)))</f>
        <v/>
      </c>
      <c r="AZ175" s="124" t="str">
        <f t="shared" si="135"/>
        <v/>
      </c>
      <c r="BA175" s="125" t="str">
        <f t="shared" si="136"/>
        <v/>
      </c>
      <c r="BB175" s="115"/>
      <c r="BC175" s="143"/>
      <c r="BD175" s="100"/>
      <c r="BE175" s="100"/>
      <c r="BF175" s="100"/>
      <c r="BG175" s="100"/>
    </row>
    <row r="176" spans="1:59" ht="12.75" customHeight="1" x14ac:dyDescent="0.2">
      <c r="A176" s="144"/>
      <c r="B176" s="141"/>
      <c r="C176" s="141"/>
      <c r="D176" s="142"/>
      <c r="E176" s="142"/>
      <c r="F176" s="142"/>
      <c r="G176" s="142"/>
      <c r="H176" s="142"/>
      <c r="I176" s="129"/>
      <c r="J176" s="130"/>
      <c r="K176" s="131" t="str">
        <f t="shared" si="107"/>
        <v/>
      </c>
      <c r="L176" s="132" t="str">
        <f t="shared" si="108"/>
        <v/>
      </c>
      <c r="M176" s="133" t="str">
        <f t="shared" si="109"/>
        <v/>
      </c>
      <c r="N176" s="134" t="str">
        <f>IFERROR(IF(B:B="","",IF(R176="Beer",SUM(LOOKUP(2,1/(Rates!$B$3:$B$5&lt;=W176)/(Rates!$C$3:$C$5&gt;=W176),Rates!$D$3:$D$5)*(X176/100)*W176),IF(R176="Refreshment Beverage",SUM(LOOKUP(2,1/(Rates!$B$7:$B$11&lt;=W176)/(Rates!$C$7:$C$11&gt;=W176),Rates!$D$7:$D$11)*(X176/100)*W176)))),"")</f>
        <v/>
      </c>
      <c r="O176" s="134" t="str">
        <f t="shared" si="110"/>
        <v/>
      </c>
      <c r="P176" s="116"/>
      <c r="Q176" s="117" t="str">
        <f t="shared" si="111"/>
        <v/>
      </c>
      <c r="R176" s="128" t="str">
        <f t="shared" si="112"/>
        <v/>
      </c>
      <c r="S176" s="135" t="str">
        <f>IF(B176="","",IF(R176="Refreshment Beverage",VLOOKUP(VALUE(Q176),Rates!G$15:L$19,2,0),VLOOKUP(VALUE(Q176),Rates!G$4:L$12,2,0)))</f>
        <v/>
      </c>
      <c r="T176" s="135" t="str">
        <f t="shared" si="113"/>
        <v/>
      </c>
      <c r="U176" s="118" t="str">
        <f t="shared" si="114"/>
        <v/>
      </c>
      <c r="V176" s="135" t="str">
        <f t="shared" si="115"/>
        <v/>
      </c>
      <c r="W176" s="135" t="str">
        <f t="shared" si="116"/>
        <v/>
      </c>
      <c r="X176" s="119" t="str">
        <f t="shared" si="117"/>
        <v/>
      </c>
      <c r="Y176" s="120" t="str">
        <f>IF(B:B="","",IF(R176="Refreshment Beverage",VLOOKUP(Q176,Rates!G$15:L$19,6,0)*W176,VLOOKUP(Q176,Rates!G$4:L$12,6,0)*W176))</f>
        <v/>
      </c>
      <c r="Z176" s="120" t="str">
        <f t="shared" si="118"/>
        <v/>
      </c>
      <c r="AA176" s="120" t="str">
        <f t="shared" si="119"/>
        <v/>
      </c>
      <c r="AB176" s="136" t="str">
        <f>IF(B:B="","",IF(R176="Refreshment Beverage","",IF(AND(R176="Beer",Q176=0),SUM(LOOKUP(2,1/(Rates!$B$15:$B$18&lt;=W176)/(Rates!$C$15:$C$18&gt;=W176),Rates!$D$15:$D$18)*W176),VLOOKUP(VALUE(Q:Q),Rates!A:B,2,0)*W176)))</f>
        <v/>
      </c>
      <c r="AC176" s="136" t="str">
        <f>IF(B:B="","",IF(R176="Refreshment Beverage","",IF(AND(R176="Beer",Q176=0),SUM(LOOKUP(2,1/(Rates!$B$15:$B$18&lt;=W176)/(Rates!$C$15:$C$18&gt;=W176),Rates!$E$15:$E$18)*W176),VLOOKUP(VALUE(Q:Q),Rates!A:C,3,0)*W176)))</f>
        <v/>
      </c>
      <c r="AD176" s="137" t="str">
        <f>IFERROR(IF(B:B="","",IF(R176="Beer","",IF(VALUE(Q176)=0,VLOOKUP(VLOOKUP(B:B,#REF!,16,0),Rates!A:E,2,0),VLOOKUP(VALUE(Q176),Rates!A$31:B$34,2,0)*W176))),0)</f>
        <v/>
      </c>
      <c r="AE176" s="121" t="str">
        <f t="shared" si="120"/>
        <v/>
      </c>
      <c r="AF176" s="138" t="str">
        <f t="shared" si="121"/>
        <v/>
      </c>
      <c r="AG176" s="122" t="str">
        <f t="shared" si="122"/>
        <v/>
      </c>
      <c r="AH176" s="123" t="str">
        <f t="shared" si="123"/>
        <v/>
      </c>
      <c r="AI176" s="139" t="str">
        <f>IF(AE:AE="","",IF(R176="Refreshment Beverage",AK176*(Rates!J$19/100),ROUND(SUM(AH176*(Rates!$J$8/100)),4)))</f>
        <v/>
      </c>
      <c r="AJ176" s="124" t="str">
        <f t="shared" si="124"/>
        <v/>
      </c>
      <c r="AK176" s="125" t="str">
        <f t="shared" si="125"/>
        <v/>
      </c>
      <c r="AL176" s="121" t="str">
        <f t="shared" si="126"/>
        <v/>
      </c>
      <c r="AM176" s="138" t="str">
        <f>IF(AS176="","",IF(R176="Refreshment Beverage",ROUND(AS176*Rates!K$19,4),ROUND(AO176*(VLOOKUP(VALUE(Q176),Rates!G$4:L$12,3,0)),4)))</f>
        <v/>
      </c>
      <c r="AN176" s="126" t="str">
        <f>IF(AS176="","",IF(R176="Refreshment Beverage",AS176*(Rates!J$19/100),MAX(AM176,AB176)))</f>
        <v/>
      </c>
      <c r="AO176" s="127" t="str">
        <f t="shared" si="127"/>
        <v/>
      </c>
      <c r="AP176" s="127" t="str">
        <f t="shared" si="128"/>
        <v/>
      </c>
      <c r="AQ176" s="140" t="str">
        <f>IF(AS176="","",IF(R176="Refreshment Beverage",ROUND(SUM(VLOOKUP(Q:Q,Rates!G$15:L$19,3,0)*(AS176-Y176-Z176-AA176)),4),ROUND(SUM(Rates!$K$8*AS176),4)))</f>
        <v/>
      </c>
      <c r="AR176" s="139" t="str">
        <f t="shared" si="129"/>
        <v/>
      </c>
      <c r="AS176" s="125" t="str">
        <f t="shared" si="130"/>
        <v/>
      </c>
      <c r="AT176" s="121" t="str">
        <f t="shared" si="131"/>
        <v/>
      </c>
      <c r="AU176" s="138" t="str">
        <f>IF(AX176="","",IF(R176="Refreshment Beverage",ROUND((BA176-Y176-Z176-AA176)*VLOOKUP(VALUE(Q176),Rates!G$15:L$19,3,0),4),ROUND(AW176*(VLOOKUP(VALUE(Q176),Rates!G:L,3,0)),4)))</f>
        <v/>
      </c>
      <c r="AV176" s="126" t="str">
        <f t="shared" si="132"/>
        <v/>
      </c>
      <c r="AW176" s="127" t="str">
        <f t="shared" si="133"/>
        <v/>
      </c>
      <c r="AX176" s="123" t="str">
        <f t="shared" si="134"/>
        <v/>
      </c>
      <c r="AY176" s="140" t="str">
        <f>IF(AX176="","",IF(R176="Refreshment Beverage",ROUND(SUM(AX176*Rates!K$19),4),ROUND(SUM(AX176*(Rates!J$8/100)),4)))</f>
        <v/>
      </c>
      <c r="AZ176" s="124" t="str">
        <f t="shared" si="135"/>
        <v/>
      </c>
      <c r="BA176" s="125" t="str">
        <f t="shared" si="136"/>
        <v/>
      </c>
      <c r="BB176" s="115"/>
      <c r="BC176" s="143"/>
      <c r="BD176" s="100"/>
      <c r="BE176" s="100"/>
      <c r="BF176" s="100"/>
      <c r="BG176" s="100"/>
    </row>
    <row r="177" spans="1:59" ht="12.75" customHeight="1" x14ac:dyDescent="0.2">
      <c r="A177" s="144"/>
      <c r="B177" s="141"/>
      <c r="C177" s="141"/>
      <c r="D177" s="142"/>
      <c r="E177" s="142"/>
      <c r="F177" s="142"/>
      <c r="G177" s="142"/>
      <c r="H177" s="142"/>
      <c r="I177" s="129"/>
      <c r="J177" s="130"/>
      <c r="K177" s="131" t="str">
        <f t="shared" si="107"/>
        <v/>
      </c>
      <c r="L177" s="132" t="str">
        <f t="shared" si="108"/>
        <v/>
      </c>
      <c r="M177" s="133" t="str">
        <f t="shared" si="109"/>
        <v/>
      </c>
      <c r="N177" s="134" t="str">
        <f>IFERROR(IF(B:B="","",IF(R177="Beer",SUM(LOOKUP(2,1/(Rates!$B$3:$B$5&lt;=W177)/(Rates!$C$3:$C$5&gt;=W177),Rates!$D$3:$D$5)*(X177/100)*W177),IF(R177="Refreshment Beverage",SUM(LOOKUP(2,1/(Rates!$B$7:$B$11&lt;=W177)/(Rates!$C$7:$C$11&gt;=W177),Rates!$D$7:$D$11)*(X177/100)*W177)))),"")</f>
        <v/>
      </c>
      <c r="O177" s="134" t="str">
        <f t="shared" si="110"/>
        <v/>
      </c>
      <c r="P177" s="116"/>
      <c r="Q177" s="117" t="str">
        <f t="shared" si="111"/>
        <v/>
      </c>
      <c r="R177" s="128" t="str">
        <f t="shared" si="112"/>
        <v/>
      </c>
      <c r="S177" s="135" t="str">
        <f>IF(B177="","",IF(R177="Refreshment Beverage",VLOOKUP(VALUE(Q177),Rates!G$15:L$19,2,0),VLOOKUP(VALUE(Q177),Rates!G$4:L$12,2,0)))</f>
        <v/>
      </c>
      <c r="T177" s="135" t="str">
        <f t="shared" si="113"/>
        <v/>
      </c>
      <c r="U177" s="118" t="str">
        <f t="shared" si="114"/>
        <v/>
      </c>
      <c r="V177" s="135" t="str">
        <f t="shared" si="115"/>
        <v/>
      </c>
      <c r="W177" s="135" t="str">
        <f t="shared" si="116"/>
        <v/>
      </c>
      <c r="X177" s="119" t="str">
        <f t="shared" si="117"/>
        <v/>
      </c>
      <c r="Y177" s="120" t="str">
        <f>IF(B:B="","",IF(R177="Refreshment Beverage",VLOOKUP(Q177,Rates!G$15:L$19,6,0)*W177,VLOOKUP(Q177,Rates!G$4:L$12,6,0)*W177))</f>
        <v/>
      </c>
      <c r="Z177" s="120" t="str">
        <f t="shared" si="118"/>
        <v/>
      </c>
      <c r="AA177" s="120" t="str">
        <f t="shared" si="119"/>
        <v/>
      </c>
      <c r="AB177" s="136" t="str">
        <f>IF(B:B="","",IF(R177="Refreshment Beverage","",IF(AND(R177="Beer",Q177=0),SUM(LOOKUP(2,1/(Rates!$B$15:$B$18&lt;=W177)/(Rates!$C$15:$C$18&gt;=W177),Rates!$D$15:$D$18)*W177),VLOOKUP(VALUE(Q:Q),Rates!A:B,2,0)*W177)))</f>
        <v/>
      </c>
      <c r="AC177" s="136" t="str">
        <f>IF(B:B="","",IF(R177="Refreshment Beverage","",IF(AND(R177="Beer",Q177=0),SUM(LOOKUP(2,1/(Rates!$B$15:$B$18&lt;=W177)/(Rates!$C$15:$C$18&gt;=W177),Rates!$E$15:$E$18)*W177),VLOOKUP(VALUE(Q:Q),Rates!A:C,3,0)*W177)))</f>
        <v/>
      </c>
      <c r="AD177" s="137" t="str">
        <f>IFERROR(IF(B:B="","",IF(R177="Beer","",IF(VALUE(Q177)=0,VLOOKUP(VLOOKUP(B:B,#REF!,16,0),Rates!A:E,2,0),VLOOKUP(VALUE(Q177),Rates!A$31:B$34,2,0)*W177))),0)</f>
        <v/>
      </c>
      <c r="AE177" s="121" t="str">
        <f t="shared" si="120"/>
        <v/>
      </c>
      <c r="AF177" s="138" t="str">
        <f t="shared" si="121"/>
        <v/>
      </c>
      <c r="AG177" s="122" t="str">
        <f t="shared" si="122"/>
        <v/>
      </c>
      <c r="AH177" s="123" t="str">
        <f t="shared" si="123"/>
        <v/>
      </c>
      <c r="AI177" s="139" t="str">
        <f>IF(AE:AE="","",IF(R177="Refreshment Beverage",AK177*(Rates!J$19/100),ROUND(SUM(AH177*(Rates!$J$8/100)),4)))</f>
        <v/>
      </c>
      <c r="AJ177" s="124" t="str">
        <f t="shared" si="124"/>
        <v/>
      </c>
      <c r="AK177" s="125" t="str">
        <f t="shared" si="125"/>
        <v/>
      </c>
      <c r="AL177" s="121" t="str">
        <f t="shared" si="126"/>
        <v/>
      </c>
      <c r="AM177" s="138" t="str">
        <f>IF(AS177="","",IF(R177="Refreshment Beverage",ROUND(AS177*Rates!K$19,4),ROUND(AO177*(VLOOKUP(VALUE(Q177),Rates!G$4:L$12,3,0)),4)))</f>
        <v/>
      </c>
      <c r="AN177" s="126" t="str">
        <f>IF(AS177="","",IF(R177="Refreshment Beverage",AS177*(Rates!J$19/100),MAX(AM177,AB177)))</f>
        <v/>
      </c>
      <c r="AO177" s="127" t="str">
        <f t="shared" si="127"/>
        <v/>
      </c>
      <c r="AP177" s="127" t="str">
        <f t="shared" si="128"/>
        <v/>
      </c>
      <c r="AQ177" s="140" t="str">
        <f>IF(AS177="","",IF(R177="Refreshment Beverage",ROUND(SUM(VLOOKUP(Q:Q,Rates!G$15:L$19,3,0)*(AS177-Y177-Z177-AA177)),4),ROUND(SUM(Rates!$K$8*AS177),4)))</f>
        <v/>
      </c>
      <c r="AR177" s="139" t="str">
        <f t="shared" si="129"/>
        <v/>
      </c>
      <c r="AS177" s="125" t="str">
        <f t="shared" si="130"/>
        <v/>
      </c>
      <c r="AT177" s="121" t="str">
        <f t="shared" si="131"/>
        <v/>
      </c>
      <c r="AU177" s="138" t="str">
        <f>IF(AX177="","",IF(R177="Refreshment Beverage",ROUND((BA177-Y177-Z177-AA177)*VLOOKUP(VALUE(Q177),Rates!G$15:L$19,3,0),4),ROUND(AW177*(VLOOKUP(VALUE(Q177),Rates!G:L,3,0)),4)))</f>
        <v/>
      </c>
      <c r="AV177" s="126" t="str">
        <f t="shared" si="132"/>
        <v/>
      </c>
      <c r="AW177" s="127" t="str">
        <f t="shared" si="133"/>
        <v/>
      </c>
      <c r="AX177" s="123" t="str">
        <f t="shared" si="134"/>
        <v/>
      </c>
      <c r="AY177" s="140" t="str">
        <f>IF(AX177="","",IF(R177="Refreshment Beverage",ROUND(SUM(AX177*Rates!K$19),4),ROUND(SUM(AX177*(Rates!J$8/100)),4)))</f>
        <v/>
      </c>
      <c r="AZ177" s="124" t="str">
        <f t="shared" si="135"/>
        <v/>
      </c>
      <c r="BA177" s="125" t="str">
        <f t="shared" si="136"/>
        <v/>
      </c>
      <c r="BB177" s="115"/>
      <c r="BC177" s="143"/>
      <c r="BD177" s="100"/>
      <c r="BE177" s="100"/>
      <c r="BF177" s="100"/>
      <c r="BG177" s="100"/>
    </row>
    <row r="178" spans="1:59" ht="12.75" customHeight="1" x14ac:dyDescent="0.2">
      <c r="A178" s="144"/>
      <c r="B178" s="141"/>
      <c r="C178" s="141"/>
      <c r="D178" s="142"/>
      <c r="E178" s="142"/>
      <c r="F178" s="142"/>
      <c r="G178" s="142"/>
      <c r="H178" s="142"/>
      <c r="I178" s="129"/>
      <c r="J178" s="130"/>
      <c r="K178" s="131" t="str">
        <f t="shared" si="107"/>
        <v/>
      </c>
      <c r="L178" s="132" t="str">
        <f t="shared" si="108"/>
        <v/>
      </c>
      <c r="M178" s="133" t="str">
        <f t="shared" si="109"/>
        <v/>
      </c>
      <c r="N178" s="134" t="str">
        <f>IFERROR(IF(B:B="","",IF(R178="Beer",SUM(LOOKUP(2,1/(Rates!$B$3:$B$5&lt;=W178)/(Rates!$C$3:$C$5&gt;=W178),Rates!$D$3:$D$5)*(X178/100)*W178),IF(R178="Refreshment Beverage",SUM(LOOKUP(2,1/(Rates!$B$7:$B$11&lt;=W178)/(Rates!$C$7:$C$11&gt;=W178),Rates!$D$7:$D$11)*(X178/100)*W178)))),"")</f>
        <v/>
      </c>
      <c r="O178" s="134" t="str">
        <f t="shared" si="110"/>
        <v/>
      </c>
      <c r="P178" s="116"/>
      <c r="Q178" s="117" t="str">
        <f t="shared" si="111"/>
        <v/>
      </c>
      <c r="R178" s="128" t="str">
        <f t="shared" si="112"/>
        <v/>
      </c>
      <c r="S178" s="135" t="str">
        <f>IF(B178="","",IF(R178="Refreshment Beverage",VLOOKUP(VALUE(Q178),Rates!G$15:L$19,2,0),VLOOKUP(VALUE(Q178),Rates!G$4:L$12,2,0)))</f>
        <v/>
      </c>
      <c r="T178" s="135" t="str">
        <f t="shared" si="113"/>
        <v/>
      </c>
      <c r="U178" s="118" t="str">
        <f t="shared" si="114"/>
        <v/>
      </c>
      <c r="V178" s="135" t="str">
        <f t="shared" si="115"/>
        <v/>
      </c>
      <c r="W178" s="135" t="str">
        <f t="shared" si="116"/>
        <v/>
      </c>
      <c r="X178" s="119" t="str">
        <f t="shared" si="117"/>
        <v/>
      </c>
      <c r="Y178" s="120" t="str">
        <f>IF(B:B="","",IF(R178="Refreshment Beverage",VLOOKUP(Q178,Rates!G$15:L$19,6,0)*W178,VLOOKUP(Q178,Rates!G$4:L$12,6,0)*W178))</f>
        <v/>
      </c>
      <c r="Z178" s="120" t="str">
        <f t="shared" si="118"/>
        <v/>
      </c>
      <c r="AA178" s="120" t="str">
        <f t="shared" si="119"/>
        <v/>
      </c>
      <c r="AB178" s="136" t="str">
        <f>IF(B:B="","",IF(R178="Refreshment Beverage","",IF(AND(R178="Beer",Q178=0),SUM(LOOKUP(2,1/(Rates!$B$15:$B$18&lt;=W178)/(Rates!$C$15:$C$18&gt;=W178),Rates!$D$15:$D$18)*W178),VLOOKUP(VALUE(Q:Q),Rates!A:B,2,0)*W178)))</f>
        <v/>
      </c>
      <c r="AC178" s="136" t="str">
        <f>IF(B:B="","",IF(R178="Refreshment Beverage","",IF(AND(R178="Beer",Q178=0),SUM(LOOKUP(2,1/(Rates!$B$15:$B$18&lt;=W178)/(Rates!$C$15:$C$18&gt;=W178),Rates!$E$15:$E$18)*W178),VLOOKUP(VALUE(Q:Q),Rates!A:C,3,0)*W178)))</f>
        <v/>
      </c>
      <c r="AD178" s="137" t="str">
        <f>IFERROR(IF(B:B="","",IF(R178="Beer","",IF(VALUE(Q178)=0,VLOOKUP(VLOOKUP(B:B,#REF!,16,0),Rates!A:E,2,0),VLOOKUP(VALUE(Q178),Rates!A$31:B$34,2,0)*W178))),0)</f>
        <v/>
      </c>
      <c r="AE178" s="121" t="str">
        <f t="shared" si="120"/>
        <v/>
      </c>
      <c r="AF178" s="138" t="str">
        <f t="shared" si="121"/>
        <v/>
      </c>
      <c r="AG178" s="122" t="str">
        <f t="shared" si="122"/>
        <v/>
      </c>
      <c r="AH178" s="123" t="str">
        <f t="shared" si="123"/>
        <v/>
      </c>
      <c r="AI178" s="139" t="str">
        <f>IF(AE:AE="","",IF(R178="Refreshment Beverage",AK178*(Rates!J$19/100),ROUND(SUM(AH178*(Rates!$J$8/100)),4)))</f>
        <v/>
      </c>
      <c r="AJ178" s="124" t="str">
        <f t="shared" si="124"/>
        <v/>
      </c>
      <c r="AK178" s="125" t="str">
        <f t="shared" si="125"/>
        <v/>
      </c>
      <c r="AL178" s="121" t="str">
        <f t="shared" si="126"/>
        <v/>
      </c>
      <c r="AM178" s="138" t="str">
        <f>IF(AS178="","",IF(R178="Refreshment Beverage",ROUND(AS178*Rates!K$19,4),ROUND(AO178*(VLOOKUP(VALUE(Q178),Rates!G$4:L$12,3,0)),4)))</f>
        <v/>
      </c>
      <c r="AN178" s="126" t="str">
        <f>IF(AS178="","",IF(R178="Refreshment Beverage",AS178*(Rates!J$19/100),MAX(AM178,AB178)))</f>
        <v/>
      </c>
      <c r="AO178" s="127" t="str">
        <f t="shared" si="127"/>
        <v/>
      </c>
      <c r="AP178" s="127" t="str">
        <f t="shared" si="128"/>
        <v/>
      </c>
      <c r="AQ178" s="140" t="str">
        <f>IF(AS178="","",IF(R178="Refreshment Beverage",ROUND(SUM(VLOOKUP(Q:Q,Rates!G$15:L$19,3,0)*(AS178-Y178-Z178-AA178)),4),ROUND(SUM(Rates!$K$8*AS178),4)))</f>
        <v/>
      </c>
      <c r="AR178" s="139" t="str">
        <f t="shared" si="129"/>
        <v/>
      </c>
      <c r="AS178" s="125" t="str">
        <f t="shared" si="130"/>
        <v/>
      </c>
      <c r="AT178" s="121" t="str">
        <f t="shared" si="131"/>
        <v/>
      </c>
      <c r="AU178" s="138" t="str">
        <f>IF(AX178="","",IF(R178="Refreshment Beverage",ROUND((BA178-Y178-Z178-AA178)*VLOOKUP(VALUE(Q178),Rates!G$15:L$19,3,0),4),ROUND(AW178*(VLOOKUP(VALUE(Q178),Rates!G:L,3,0)),4)))</f>
        <v/>
      </c>
      <c r="AV178" s="126" t="str">
        <f t="shared" si="132"/>
        <v/>
      </c>
      <c r="AW178" s="127" t="str">
        <f t="shared" si="133"/>
        <v/>
      </c>
      <c r="AX178" s="123" t="str">
        <f t="shared" si="134"/>
        <v/>
      </c>
      <c r="AY178" s="140" t="str">
        <f>IF(AX178="","",IF(R178="Refreshment Beverage",ROUND(SUM(AX178*Rates!K$19),4),ROUND(SUM(AX178*(Rates!J$8/100)),4)))</f>
        <v/>
      </c>
      <c r="AZ178" s="124" t="str">
        <f t="shared" si="135"/>
        <v/>
      </c>
      <c r="BA178" s="125" t="str">
        <f t="shared" si="136"/>
        <v/>
      </c>
      <c r="BB178" s="115"/>
      <c r="BC178" s="143"/>
      <c r="BD178" s="100"/>
      <c r="BE178" s="100"/>
      <c r="BF178" s="100"/>
      <c r="BG178" s="100"/>
    </row>
    <row r="179" spans="1:59" ht="12.75" customHeight="1" x14ac:dyDescent="0.2">
      <c r="A179" s="144"/>
      <c r="B179" s="141"/>
      <c r="C179" s="141"/>
      <c r="D179" s="142"/>
      <c r="E179" s="142"/>
      <c r="F179" s="142"/>
      <c r="G179" s="142"/>
      <c r="H179" s="142"/>
      <c r="I179" s="129"/>
      <c r="J179" s="130"/>
      <c r="K179" s="131" t="str">
        <f t="shared" si="107"/>
        <v/>
      </c>
      <c r="L179" s="132" t="str">
        <f t="shared" si="108"/>
        <v/>
      </c>
      <c r="M179" s="133" t="str">
        <f t="shared" si="109"/>
        <v/>
      </c>
      <c r="N179" s="134" t="str">
        <f>IFERROR(IF(B:B="","",IF(R179="Beer",SUM(LOOKUP(2,1/(Rates!$B$3:$B$5&lt;=W179)/(Rates!$C$3:$C$5&gt;=W179),Rates!$D$3:$D$5)*(X179/100)*W179),IF(R179="Refreshment Beverage",SUM(LOOKUP(2,1/(Rates!$B$7:$B$11&lt;=W179)/(Rates!$C$7:$C$11&gt;=W179),Rates!$D$7:$D$11)*(X179/100)*W179)))),"")</f>
        <v/>
      </c>
      <c r="O179" s="134" t="str">
        <f t="shared" si="110"/>
        <v/>
      </c>
      <c r="P179" s="116"/>
      <c r="Q179" s="117" t="str">
        <f t="shared" si="111"/>
        <v/>
      </c>
      <c r="R179" s="128" t="str">
        <f t="shared" si="112"/>
        <v/>
      </c>
      <c r="S179" s="135" t="str">
        <f>IF(B179="","",IF(R179="Refreshment Beverage",VLOOKUP(VALUE(Q179),Rates!G$15:L$19,2,0),VLOOKUP(VALUE(Q179),Rates!G$4:L$12,2,0)))</f>
        <v/>
      </c>
      <c r="T179" s="135" t="str">
        <f t="shared" si="113"/>
        <v/>
      </c>
      <c r="U179" s="118" t="str">
        <f t="shared" si="114"/>
        <v/>
      </c>
      <c r="V179" s="135" t="str">
        <f t="shared" si="115"/>
        <v/>
      </c>
      <c r="W179" s="135" t="str">
        <f t="shared" si="116"/>
        <v/>
      </c>
      <c r="X179" s="119" t="str">
        <f t="shared" si="117"/>
        <v/>
      </c>
      <c r="Y179" s="120" t="str">
        <f>IF(B:B="","",IF(R179="Refreshment Beverage",VLOOKUP(Q179,Rates!G$15:L$19,6,0)*W179,VLOOKUP(Q179,Rates!G$4:L$12,6,0)*W179))</f>
        <v/>
      </c>
      <c r="Z179" s="120" t="str">
        <f t="shared" si="118"/>
        <v/>
      </c>
      <c r="AA179" s="120" t="str">
        <f t="shared" si="119"/>
        <v/>
      </c>
      <c r="AB179" s="136" t="str">
        <f>IF(B:B="","",IF(R179="Refreshment Beverage","",IF(AND(R179="Beer",Q179=0),SUM(LOOKUP(2,1/(Rates!$B$15:$B$18&lt;=W179)/(Rates!$C$15:$C$18&gt;=W179),Rates!$D$15:$D$18)*W179),VLOOKUP(VALUE(Q:Q),Rates!A:B,2,0)*W179)))</f>
        <v/>
      </c>
      <c r="AC179" s="136" t="str">
        <f>IF(B:B="","",IF(R179="Refreshment Beverage","",IF(AND(R179="Beer",Q179=0),SUM(LOOKUP(2,1/(Rates!$B$15:$B$18&lt;=W179)/(Rates!$C$15:$C$18&gt;=W179),Rates!$E$15:$E$18)*W179),VLOOKUP(VALUE(Q:Q),Rates!A:C,3,0)*W179)))</f>
        <v/>
      </c>
      <c r="AD179" s="137" t="str">
        <f>IFERROR(IF(B:B="","",IF(R179="Beer","",IF(VALUE(Q179)=0,VLOOKUP(VLOOKUP(B:B,#REF!,16,0),Rates!A:E,2,0),VLOOKUP(VALUE(Q179),Rates!A$31:B$34,2,0)*W179))),0)</f>
        <v/>
      </c>
      <c r="AE179" s="121" t="str">
        <f t="shared" si="120"/>
        <v/>
      </c>
      <c r="AF179" s="138" t="str">
        <f t="shared" si="121"/>
        <v/>
      </c>
      <c r="AG179" s="122" t="str">
        <f t="shared" si="122"/>
        <v/>
      </c>
      <c r="AH179" s="123" t="str">
        <f t="shared" si="123"/>
        <v/>
      </c>
      <c r="AI179" s="139" t="str">
        <f>IF(AE:AE="","",IF(R179="Refreshment Beverage",AK179*(Rates!J$19/100),ROUND(SUM(AH179*(Rates!$J$8/100)),4)))</f>
        <v/>
      </c>
      <c r="AJ179" s="124" t="str">
        <f t="shared" si="124"/>
        <v/>
      </c>
      <c r="AK179" s="125" t="str">
        <f t="shared" si="125"/>
        <v/>
      </c>
      <c r="AL179" s="121" t="str">
        <f t="shared" si="126"/>
        <v/>
      </c>
      <c r="AM179" s="138" t="str">
        <f>IF(AS179="","",IF(R179="Refreshment Beverage",ROUND(AS179*Rates!K$19,4),ROUND(AO179*(VLOOKUP(VALUE(Q179),Rates!G$4:L$12,3,0)),4)))</f>
        <v/>
      </c>
      <c r="AN179" s="126" t="str">
        <f>IF(AS179="","",IF(R179="Refreshment Beverage",AS179*(Rates!J$19/100),MAX(AM179,AB179)))</f>
        <v/>
      </c>
      <c r="AO179" s="127" t="str">
        <f t="shared" si="127"/>
        <v/>
      </c>
      <c r="AP179" s="127" t="str">
        <f t="shared" si="128"/>
        <v/>
      </c>
      <c r="AQ179" s="140" t="str">
        <f>IF(AS179="","",IF(R179="Refreshment Beverage",ROUND(SUM(VLOOKUP(Q:Q,Rates!G$15:L$19,3,0)*(AS179-Y179-Z179-AA179)),4),ROUND(SUM(Rates!$K$8*AS179),4)))</f>
        <v/>
      </c>
      <c r="AR179" s="139" t="str">
        <f t="shared" si="129"/>
        <v/>
      </c>
      <c r="AS179" s="125" t="str">
        <f t="shared" si="130"/>
        <v/>
      </c>
      <c r="AT179" s="121" t="str">
        <f t="shared" si="131"/>
        <v/>
      </c>
      <c r="AU179" s="138" t="str">
        <f>IF(AX179="","",IF(R179="Refreshment Beverage",ROUND((BA179-Y179-Z179-AA179)*VLOOKUP(VALUE(Q179),Rates!G$15:L$19,3,0),4),ROUND(AW179*(VLOOKUP(VALUE(Q179),Rates!G:L,3,0)),4)))</f>
        <v/>
      </c>
      <c r="AV179" s="126" t="str">
        <f t="shared" si="132"/>
        <v/>
      </c>
      <c r="AW179" s="127" t="str">
        <f t="shared" si="133"/>
        <v/>
      </c>
      <c r="AX179" s="123" t="str">
        <f t="shared" si="134"/>
        <v/>
      </c>
      <c r="AY179" s="140" t="str">
        <f>IF(AX179="","",IF(R179="Refreshment Beverage",ROUND(SUM(AX179*Rates!K$19),4),ROUND(SUM(AX179*(Rates!J$8/100)),4)))</f>
        <v/>
      </c>
      <c r="AZ179" s="124" t="str">
        <f t="shared" si="135"/>
        <v/>
      </c>
      <c r="BA179" s="125" t="str">
        <f t="shared" si="136"/>
        <v/>
      </c>
      <c r="BB179" s="115"/>
      <c r="BC179" s="143"/>
      <c r="BD179" s="100"/>
      <c r="BE179" s="100"/>
      <c r="BF179" s="100"/>
      <c r="BG179" s="100"/>
    </row>
    <row r="180" spans="1:59" ht="12.75" customHeight="1" x14ac:dyDescent="0.2">
      <c r="A180" s="144"/>
      <c r="B180" s="141"/>
      <c r="C180" s="141"/>
      <c r="D180" s="142"/>
      <c r="E180" s="142"/>
      <c r="F180" s="142"/>
      <c r="G180" s="142"/>
      <c r="H180" s="142"/>
      <c r="I180" s="129"/>
      <c r="J180" s="130"/>
      <c r="K180" s="131" t="str">
        <f t="shared" si="107"/>
        <v/>
      </c>
      <c r="L180" s="132" t="str">
        <f t="shared" si="108"/>
        <v/>
      </c>
      <c r="M180" s="133" t="str">
        <f t="shared" si="109"/>
        <v/>
      </c>
      <c r="N180" s="134" t="str">
        <f>IFERROR(IF(B:B="","",IF(R180="Beer",SUM(LOOKUP(2,1/(Rates!$B$3:$B$5&lt;=W180)/(Rates!$C$3:$C$5&gt;=W180),Rates!$D$3:$D$5)*(X180/100)*W180),IF(R180="Refreshment Beverage",SUM(LOOKUP(2,1/(Rates!$B$7:$B$11&lt;=W180)/(Rates!$C$7:$C$11&gt;=W180),Rates!$D$7:$D$11)*(X180/100)*W180)))),"")</f>
        <v/>
      </c>
      <c r="O180" s="134" t="str">
        <f t="shared" si="110"/>
        <v/>
      </c>
      <c r="P180" s="116"/>
      <c r="Q180" s="117" t="str">
        <f t="shared" si="111"/>
        <v/>
      </c>
      <c r="R180" s="128" t="str">
        <f t="shared" si="112"/>
        <v/>
      </c>
      <c r="S180" s="135" t="str">
        <f>IF(B180="","",IF(R180="Refreshment Beverage",VLOOKUP(VALUE(Q180),Rates!G$15:L$19,2,0),VLOOKUP(VALUE(Q180),Rates!G$4:L$12,2,0)))</f>
        <v/>
      </c>
      <c r="T180" s="135" t="str">
        <f t="shared" si="113"/>
        <v/>
      </c>
      <c r="U180" s="118" t="str">
        <f t="shared" si="114"/>
        <v/>
      </c>
      <c r="V180" s="135" t="str">
        <f t="shared" si="115"/>
        <v/>
      </c>
      <c r="W180" s="135" t="str">
        <f t="shared" si="116"/>
        <v/>
      </c>
      <c r="X180" s="119" t="str">
        <f t="shared" si="117"/>
        <v/>
      </c>
      <c r="Y180" s="120" t="str">
        <f>IF(B:B="","",IF(R180="Refreshment Beverage",VLOOKUP(Q180,Rates!G$15:L$19,6,0)*W180,VLOOKUP(Q180,Rates!G$4:L$12,6,0)*W180))</f>
        <v/>
      </c>
      <c r="Z180" s="120" t="str">
        <f t="shared" si="118"/>
        <v/>
      </c>
      <c r="AA180" s="120" t="str">
        <f t="shared" si="119"/>
        <v/>
      </c>
      <c r="AB180" s="136" t="str">
        <f>IF(B:B="","",IF(R180="Refreshment Beverage","",IF(AND(R180="Beer",Q180=0),SUM(LOOKUP(2,1/(Rates!$B$15:$B$18&lt;=W180)/(Rates!$C$15:$C$18&gt;=W180),Rates!$D$15:$D$18)*W180),VLOOKUP(VALUE(Q:Q),Rates!A:B,2,0)*W180)))</f>
        <v/>
      </c>
      <c r="AC180" s="136" t="str">
        <f>IF(B:B="","",IF(R180="Refreshment Beverage","",IF(AND(R180="Beer",Q180=0),SUM(LOOKUP(2,1/(Rates!$B$15:$B$18&lt;=W180)/(Rates!$C$15:$C$18&gt;=W180),Rates!$E$15:$E$18)*W180),VLOOKUP(VALUE(Q:Q),Rates!A:C,3,0)*W180)))</f>
        <v/>
      </c>
      <c r="AD180" s="137" t="str">
        <f>IFERROR(IF(B:B="","",IF(R180="Beer","",IF(VALUE(Q180)=0,VLOOKUP(VLOOKUP(B:B,#REF!,16,0),Rates!A:E,2,0),VLOOKUP(VALUE(Q180),Rates!A$31:B$34,2,0)*W180))),0)</f>
        <v/>
      </c>
      <c r="AE180" s="121" t="str">
        <f t="shared" si="120"/>
        <v/>
      </c>
      <c r="AF180" s="138" t="str">
        <f t="shared" si="121"/>
        <v/>
      </c>
      <c r="AG180" s="122" t="str">
        <f t="shared" si="122"/>
        <v/>
      </c>
      <c r="AH180" s="123" t="str">
        <f t="shared" si="123"/>
        <v/>
      </c>
      <c r="AI180" s="139" t="str">
        <f>IF(AE:AE="","",IF(R180="Refreshment Beverage",AK180*(Rates!J$19/100),ROUND(SUM(AH180*(Rates!$J$8/100)),4)))</f>
        <v/>
      </c>
      <c r="AJ180" s="124" t="str">
        <f t="shared" si="124"/>
        <v/>
      </c>
      <c r="AK180" s="125" t="str">
        <f t="shared" si="125"/>
        <v/>
      </c>
      <c r="AL180" s="121" t="str">
        <f t="shared" si="126"/>
        <v/>
      </c>
      <c r="AM180" s="138" t="str">
        <f>IF(AS180="","",IF(R180="Refreshment Beverage",ROUND(AS180*Rates!K$19,4),ROUND(AO180*(VLOOKUP(VALUE(Q180),Rates!G$4:L$12,3,0)),4)))</f>
        <v/>
      </c>
      <c r="AN180" s="126" t="str">
        <f>IF(AS180="","",IF(R180="Refreshment Beverage",AS180*(Rates!J$19/100),MAX(AM180,AB180)))</f>
        <v/>
      </c>
      <c r="AO180" s="127" t="str">
        <f t="shared" si="127"/>
        <v/>
      </c>
      <c r="AP180" s="127" t="str">
        <f t="shared" si="128"/>
        <v/>
      </c>
      <c r="AQ180" s="140" t="str">
        <f>IF(AS180="","",IF(R180="Refreshment Beverage",ROUND(SUM(VLOOKUP(Q:Q,Rates!G$15:L$19,3,0)*(AS180-Y180-Z180-AA180)),4),ROUND(SUM(Rates!$K$8*AS180),4)))</f>
        <v/>
      </c>
      <c r="AR180" s="139" t="str">
        <f t="shared" si="129"/>
        <v/>
      </c>
      <c r="AS180" s="125" t="str">
        <f t="shared" si="130"/>
        <v/>
      </c>
      <c r="AT180" s="121" t="str">
        <f t="shared" si="131"/>
        <v/>
      </c>
      <c r="AU180" s="138" t="str">
        <f>IF(AX180="","",IF(R180="Refreshment Beverage",ROUND((BA180-Y180-Z180-AA180)*VLOOKUP(VALUE(Q180),Rates!G$15:L$19,3,0),4),ROUND(AW180*(VLOOKUP(VALUE(Q180),Rates!G:L,3,0)),4)))</f>
        <v/>
      </c>
      <c r="AV180" s="126" t="str">
        <f t="shared" si="132"/>
        <v/>
      </c>
      <c r="AW180" s="127" t="str">
        <f t="shared" si="133"/>
        <v/>
      </c>
      <c r="AX180" s="123" t="str">
        <f t="shared" si="134"/>
        <v/>
      </c>
      <c r="AY180" s="140" t="str">
        <f>IF(AX180="","",IF(R180="Refreshment Beverage",ROUND(SUM(AX180*Rates!K$19),4),ROUND(SUM(AX180*(Rates!J$8/100)),4)))</f>
        <v/>
      </c>
      <c r="AZ180" s="124" t="str">
        <f t="shared" si="135"/>
        <v/>
      </c>
      <c r="BA180" s="125" t="str">
        <f t="shared" si="136"/>
        <v/>
      </c>
      <c r="BB180" s="115"/>
      <c r="BC180" s="143"/>
      <c r="BD180" s="100"/>
      <c r="BE180" s="100"/>
      <c r="BF180" s="100"/>
      <c r="BG180" s="100"/>
    </row>
    <row r="181" spans="1:59" ht="12.75" customHeight="1" x14ac:dyDescent="0.2">
      <c r="A181" s="144"/>
      <c r="B181" s="141"/>
      <c r="C181" s="141"/>
      <c r="D181" s="142"/>
      <c r="E181" s="142"/>
      <c r="F181" s="142"/>
      <c r="G181" s="142"/>
      <c r="H181" s="142"/>
      <c r="I181" s="129"/>
      <c r="J181" s="130"/>
      <c r="K181" s="131" t="str">
        <f t="shared" si="107"/>
        <v/>
      </c>
      <c r="L181" s="132" t="str">
        <f t="shared" si="108"/>
        <v/>
      </c>
      <c r="M181" s="133" t="str">
        <f t="shared" si="109"/>
        <v/>
      </c>
      <c r="N181" s="134" t="str">
        <f>IFERROR(IF(B:B="","",IF(R181="Beer",SUM(LOOKUP(2,1/(Rates!$B$3:$B$5&lt;=W181)/(Rates!$C$3:$C$5&gt;=W181),Rates!$D$3:$D$5)*(X181/100)*W181),IF(R181="Refreshment Beverage",SUM(LOOKUP(2,1/(Rates!$B$7:$B$11&lt;=W181)/(Rates!$C$7:$C$11&gt;=W181),Rates!$D$7:$D$11)*(X181/100)*W181)))),"")</f>
        <v/>
      </c>
      <c r="O181" s="134" t="str">
        <f t="shared" si="110"/>
        <v/>
      </c>
      <c r="P181" s="116"/>
      <c r="Q181" s="117" t="str">
        <f t="shared" si="111"/>
        <v/>
      </c>
      <c r="R181" s="128" t="str">
        <f t="shared" si="112"/>
        <v/>
      </c>
      <c r="S181" s="135" t="str">
        <f>IF(B181="","",IF(R181="Refreshment Beverage",VLOOKUP(VALUE(Q181),Rates!G$15:L$19,2,0),VLOOKUP(VALUE(Q181),Rates!G$4:L$12,2,0)))</f>
        <v/>
      </c>
      <c r="T181" s="135" t="str">
        <f t="shared" si="113"/>
        <v/>
      </c>
      <c r="U181" s="118" t="str">
        <f t="shared" si="114"/>
        <v/>
      </c>
      <c r="V181" s="135" t="str">
        <f t="shared" si="115"/>
        <v/>
      </c>
      <c r="W181" s="135" t="str">
        <f t="shared" si="116"/>
        <v/>
      </c>
      <c r="X181" s="119" t="str">
        <f t="shared" si="117"/>
        <v/>
      </c>
      <c r="Y181" s="120" t="str">
        <f>IF(B:B="","",IF(R181="Refreshment Beverage",VLOOKUP(Q181,Rates!G$15:L$19,6,0)*W181,VLOOKUP(Q181,Rates!G$4:L$12,6,0)*W181))</f>
        <v/>
      </c>
      <c r="Z181" s="120" t="str">
        <f t="shared" si="118"/>
        <v/>
      </c>
      <c r="AA181" s="120" t="str">
        <f t="shared" si="119"/>
        <v/>
      </c>
      <c r="AB181" s="136" t="str">
        <f>IF(B:B="","",IF(R181="Refreshment Beverage","",IF(AND(R181="Beer",Q181=0),SUM(LOOKUP(2,1/(Rates!$B$15:$B$18&lt;=W181)/(Rates!$C$15:$C$18&gt;=W181),Rates!$D$15:$D$18)*W181),VLOOKUP(VALUE(Q:Q),Rates!A:B,2,0)*W181)))</f>
        <v/>
      </c>
      <c r="AC181" s="136" t="str">
        <f>IF(B:B="","",IF(R181="Refreshment Beverage","",IF(AND(R181="Beer",Q181=0),SUM(LOOKUP(2,1/(Rates!$B$15:$B$18&lt;=W181)/(Rates!$C$15:$C$18&gt;=W181),Rates!$E$15:$E$18)*W181),VLOOKUP(VALUE(Q:Q),Rates!A:C,3,0)*W181)))</f>
        <v/>
      </c>
      <c r="AD181" s="137" t="str">
        <f>IFERROR(IF(B:B="","",IF(R181="Beer","",IF(VALUE(Q181)=0,VLOOKUP(VLOOKUP(B:B,#REF!,16,0),Rates!A:E,2,0),VLOOKUP(VALUE(Q181),Rates!A$31:B$34,2,0)*W181))),0)</f>
        <v/>
      </c>
      <c r="AE181" s="121" t="str">
        <f t="shared" si="120"/>
        <v/>
      </c>
      <c r="AF181" s="138" t="str">
        <f t="shared" si="121"/>
        <v/>
      </c>
      <c r="AG181" s="122" t="str">
        <f t="shared" si="122"/>
        <v/>
      </c>
      <c r="AH181" s="123" t="str">
        <f t="shared" si="123"/>
        <v/>
      </c>
      <c r="AI181" s="139" t="str">
        <f>IF(AE:AE="","",IF(R181="Refreshment Beverage",AK181*(Rates!J$19/100),ROUND(SUM(AH181*(Rates!$J$8/100)),4)))</f>
        <v/>
      </c>
      <c r="AJ181" s="124" t="str">
        <f t="shared" si="124"/>
        <v/>
      </c>
      <c r="AK181" s="125" t="str">
        <f t="shared" si="125"/>
        <v/>
      </c>
      <c r="AL181" s="121" t="str">
        <f t="shared" si="126"/>
        <v/>
      </c>
      <c r="AM181" s="138" t="str">
        <f>IF(AS181="","",IF(R181="Refreshment Beverage",ROUND(AS181*Rates!K$19,4),ROUND(AO181*(VLOOKUP(VALUE(Q181),Rates!G$4:L$12,3,0)),4)))</f>
        <v/>
      </c>
      <c r="AN181" s="126" t="str">
        <f>IF(AS181="","",IF(R181="Refreshment Beverage",AS181*(Rates!J$19/100),MAX(AM181,AB181)))</f>
        <v/>
      </c>
      <c r="AO181" s="127" t="str">
        <f t="shared" si="127"/>
        <v/>
      </c>
      <c r="AP181" s="127" t="str">
        <f t="shared" si="128"/>
        <v/>
      </c>
      <c r="AQ181" s="140" t="str">
        <f>IF(AS181="","",IF(R181="Refreshment Beverage",ROUND(SUM(VLOOKUP(Q:Q,Rates!G$15:L$19,3,0)*(AS181-Y181-Z181-AA181)),4),ROUND(SUM(Rates!$K$8*AS181),4)))</f>
        <v/>
      </c>
      <c r="AR181" s="139" t="str">
        <f t="shared" si="129"/>
        <v/>
      </c>
      <c r="AS181" s="125" t="str">
        <f t="shared" si="130"/>
        <v/>
      </c>
      <c r="AT181" s="121" t="str">
        <f t="shared" si="131"/>
        <v/>
      </c>
      <c r="AU181" s="138" t="str">
        <f>IF(AX181="","",IF(R181="Refreshment Beverage",ROUND((BA181-Y181-Z181-AA181)*VLOOKUP(VALUE(Q181),Rates!G$15:L$19,3,0),4),ROUND(AW181*(VLOOKUP(VALUE(Q181),Rates!G:L,3,0)),4)))</f>
        <v/>
      </c>
      <c r="AV181" s="126" t="str">
        <f t="shared" si="132"/>
        <v/>
      </c>
      <c r="AW181" s="127" t="str">
        <f t="shared" si="133"/>
        <v/>
      </c>
      <c r="AX181" s="123" t="str">
        <f t="shared" si="134"/>
        <v/>
      </c>
      <c r="AY181" s="140" t="str">
        <f>IF(AX181="","",IF(R181="Refreshment Beverage",ROUND(SUM(AX181*Rates!K$19),4),ROUND(SUM(AX181*(Rates!J$8/100)),4)))</f>
        <v/>
      </c>
      <c r="AZ181" s="124" t="str">
        <f t="shared" si="135"/>
        <v/>
      </c>
      <c r="BA181" s="125" t="str">
        <f t="shared" si="136"/>
        <v/>
      </c>
      <c r="BB181" s="115"/>
      <c r="BC181" s="143"/>
      <c r="BD181" s="100"/>
      <c r="BE181" s="100"/>
      <c r="BF181" s="100"/>
      <c r="BG181" s="100"/>
    </row>
    <row r="182" spans="1:59" ht="12.75" customHeight="1" x14ac:dyDescent="0.2">
      <c r="A182" s="144"/>
      <c r="B182" s="141"/>
      <c r="C182" s="141"/>
      <c r="D182" s="142"/>
      <c r="E182" s="142"/>
      <c r="F182" s="142"/>
      <c r="G182" s="142"/>
      <c r="H182" s="142"/>
      <c r="I182" s="129"/>
      <c r="J182" s="130"/>
      <c r="K182" s="131" t="str">
        <f t="shared" si="107"/>
        <v/>
      </c>
      <c r="L182" s="132" t="str">
        <f t="shared" si="108"/>
        <v/>
      </c>
      <c r="M182" s="133" t="str">
        <f t="shared" si="109"/>
        <v/>
      </c>
      <c r="N182" s="134" t="str">
        <f>IFERROR(IF(B:B="","",IF(R182="Beer",SUM(LOOKUP(2,1/(Rates!$B$3:$B$5&lt;=W182)/(Rates!$C$3:$C$5&gt;=W182),Rates!$D$3:$D$5)*(X182/100)*W182),IF(R182="Refreshment Beverage",SUM(LOOKUP(2,1/(Rates!$B$7:$B$11&lt;=W182)/(Rates!$C$7:$C$11&gt;=W182),Rates!$D$7:$D$11)*(X182/100)*W182)))),"")</f>
        <v/>
      </c>
      <c r="O182" s="134" t="str">
        <f t="shared" si="110"/>
        <v/>
      </c>
      <c r="P182" s="116"/>
      <c r="Q182" s="117" t="str">
        <f t="shared" si="111"/>
        <v/>
      </c>
      <c r="R182" s="128" t="str">
        <f t="shared" si="112"/>
        <v/>
      </c>
      <c r="S182" s="135" t="str">
        <f>IF(B182="","",IF(R182="Refreshment Beverage",VLOOKUP(VALUE(Q182),Rates!G$15:L$19,2,0),VLOOKUP(VALUE(Q182),Rates!G$4:L$12,2,0)))</f>
        <v/>
      </c>
      <c r="T182" s="135" t="str">
        <f t="shared" si="113"/>
        <v/>
      </c>
      <c r="U182" s="118" t="str">
        <f t="shared" si="114"/>
        <v/>
      </c>
      <c r="V182" s="135" t="str">
        <f t="shared" si="115"/>
        <v/>
      </c>
      <c r="W182" s="135" t="str">
        <f t="shared" si="116"/>
        <v/>
      </c>
      <c r="X182" s="119" t="str">
        <f t="shared" si="117"/>
        <v/>
      </c>
      <c r="Y182" s="120" t="str">
        <f>IF(B:B="","",IF(R182="Refreshment Beverage",VLOOKUP(Q182,Rates!G$15:L$19,6,0)*W182,VLOOKUP(Q182,Rates!G$4:L$12,6,0)*W182))</f>
        <v/>
      </c>
      <c r="Z182" s="120" t="str">
        <f t="shared" si="118"/>
        <v/>
      </c>
      <c r="AA182" s="120" t="str">
        <f t="shared" si="119"/>
        <v/>
      </c>
      <c r="AB182" s="136" t="str">
        <f>IF(B:B="","",IF(R182="Refreshment Beverage","",IF(AND(R182="Beer",Q182=0),SUM(LOOKUP(2,1/(Rates!$B$15:$B$18&lt;=W182)/(Rates!$C$15:$C$18&gt;=W182),Rates!$D$15:$D$18)*W182),VLOOKUP(VALUE(Q:Q),Rates!A:B,2,0)*W182)))</f>
        <v/>
      </c>
      <c r="AC182" s="136" t="str">
        <f>IF(B:B="","",IF(R182="Refreshment Beverage","",IF(AND(R182="Beer",Q182=0),SUM(LOOKUP(2,1/(Rates!$B$15:$B$18&lt;=W182)/(Rates!$C$15:$C$18&gt;=W182),Rates!$E$15:$E$18)*W182),VLOOKUP(VALUE(Q:Q),Rates!A:C,3,0)*W182)))</f>
        <v/>
      </c>
      <c r="AD182" s="137" t="str">
        <f>IFERROR(IF(B:B="","",IF(R182="Beer","",IF(VALUE(Q182)=0,VLOOKUP(VLOOKUP(B:B,#REF!,16,0),Rates!A:E,2,0),VLOOKUP(VALUE(Q182),Rates!A$31:B$34,2,0)*W182))),0)</f>
        <v/>
      </c>
      <c r="AE182" s="121" t="str">
        <f t="shared" si="120"/>
        <v/>
      </c>
      <c r="AF182" s="138" t="str">
        <f t="shared" si="121"/>
        <v/>
      </c>
      <c r="AG182" s="122" t="str">
        <f t="shared" si="122"/>
        <v/>
      </c>
      <c r="AH182" s="123" t="str">
        <f t="shared" si="123"/>
        <v/>
      </c>
      <c r="AI182" s="139" t="str">
        <f>IF(AE:AE="","",IF(R182="Refreshment Beverage",AK182*(Rates!J$19/100),ROUND(SUM(AH182*(Rates!$J$8/100)),4)))</f>
        <v/>
      </c>
      <c r="AJ182" s="124" t="str">
        <f t="shared" si="124"/>
        <v/>
      </c>
      <c r="AK182" s="125" t="str">
        <f t="shared" si="125"/>
        <v/>
      </c>
      <c r="AL182" s="121" t="str">
        <f t="shared" si="126"/>
        <v/>
      </c>
      <c r="AM182" s="138" t="str">
        <f>IF(AS182="","",IF(R182="Refreshment Beverage",ROUND(AS182*Rates!K$19,4),ROUND(AO182*(VLOOKUP(VALUE(Q182),Rates!G$4:L$12,3,0)),4)))</f>
        <v/>
      </c>
      <c r="AN182" s="126" t="str">
        <f>IF(AS182="","",IF(R182="Refreshment Beverage",AS182*(Rates!J$19/100),MAX(AM182,AB182)))</f>
        <v/>
      </c>
      <c r="AO182" s="127" t="str">
        <f t="shared" si="127"/>
        <v/>
      </c>
      <c r="AP182" s="127" t="str">
        <f t="shared" si="128"/>
        <v/>
      </c>
      <c r="AQ182" s="140" t="str">
        <f>IF(AS182="","",IF(R182="Refreshment Beverage",ROUND(SUM(VLOOKUP(Q:Q,Rates!G$15:L$19,3,0)*(AS182-Y182-Z182-AA182)),4),ROUND(SUM(Rates!$K$8*AS182),4)))</f>
        <v/>
      </c>
      <c r="AR182" s="139" t="str">
        <f t="shared" si="129"/>
        <v/>
      </c>
      <c r="AS182" s="125" t="str">
        <f t="shared" si="130"/>
        <v/>
      </c>
      <c r="AT182" s="121" t="str">
        <f t="shared" si="131"/>
        <v/>
      </c>
      <c r="AU182" s="138" t="str">
        <f>IF(AX182="","",IF(R182="Refreshment Beverage",ROUND((BA182-Y182-Z182-AA182)*VLOOKUP(VALUE(Q182),Rates!G$15:L$19,3,0),4),ROUND(AW182*(VLOOKUP(VALUE(Q182),Rates!G:L,3,0)),4)))</f>
        <v/>
      </c>
      <c r="AV182" s="126" t="str">
        <f t="shared" si="132"/>
        <v/>
      </c>
      <c r="AW182" s="127" t="str">
        <f t="shared" si="133"/>
        <v/>
      </c>
      <c r="AX182" s="123" t="str">
        <f t="shared" si="134"/>
        <v/>
      </c>
      <c r="AY182" s="140" t="str">
        <f>IF(AX182="","",IF(R182="Refreshment Beverage",ROUND(SUM(AX182*Rates!K$19),4),ROUND(SUM(AX182*(Rates!J$8/100)),4)))</f>
        <v/>
      </c>
      <c r="AZ182" s="124" t="str">
        <f t="shared" si="135"/>
        <v/>
      </c>
      <c r="BA182" s="125" t="str">
        <f t="shared" si="136"/>
        <v/>
      </c>
      <c r="BB182" s="115"/>
      <c r="BC182" s="143"/>
      <c r="BD182" s="100"/>
      <c r="BE182" s="100"/>
      <c r="BF182" s="100"/>
      <c r="BG182" s="100"/>
    </row>
    <row r="183" spans="1:59" ht="12.75" customHeight="1" x14ac:dyDescent="0.2">
      <c r="A183" s="144"/>
      <c r="B183" s="141"/>
      <c r="C183" s="141"/>
      <c r="D183" s="142"/>
      <c r="E183" s="142"/>
      <c r="F183" s="142"/>
      <c r="G183" s="142"/>
      <c r="H183" s="142"/>
      <c r="I183" s="129"/>
      <c r="J183" s="130"/>
      <c r="K183" s="131" t="str">
        <f t="shared" si="107"/>
        <v/>
      </c>
      <c r="L183" s="132" t="str">
        <f t="shared" si="108"/>
        <v/>
      </c>
      <c r="M183" s="133" t="str">
        <f t="shared" si="109"/>
        <v/>
      </c>
      <c r="N183" s="134" t="str">
        <f>IFERROR(IF(B:B="","",IF(R183="Beer",SUM(LOOKUP(2,1/(Rates!$B$3:$B$5&lt;=W183)/(Rates!$C$3:$C$5&gt;=W183),Rates!$D$3:$D$5)*(X183/100)*W183),IF(R183="Refreshment Beverage",SUM(LOOKUP(2,1/(Rates!$B$7:$B$11&lt;=W183)/(Rates!$C$7:$C$11&gt;=W183),Rates!$D$7:$D$11)*(X183/100)*W183)))),"")</f>
        <v/>
      </c>
      <c r="O183" s="134" t="str">
        <f t="shared" si="110"/>
        <v/>
      </c>
      <c r="P183" s="116"/>
      <c r="Q183" s="117" t="str">
        <f t="shared" si="111"/>
        <v/>
      </c>
      <c r="R183" s="128" t="str">
        <f t="shared" si="112"/>
        <v/>
      </c>
      <c r="S183" s="135" t="str">
        <f>IF(B183="","",IF(R183="Refreshment Beverage",VLOOKUP(VALUE(Q183),Rates!G$15:L$19,2,0),VLOOKUP(VALUE(Q183),Rates!G$4:L$12,2,0)))</f>
        <v/>
      </c>
      <c r="T183" s="135" t="str">
        <f t="shared" si="113"/>
        <v/>
      </c>
      <c r="U183" s="118" t="str">
        <f t="shared" si="114"/>
        <v/>
      </c>
      <c r="V183" s="135" t="str">
        <f t="shared" si="115"/>
        <v/>
      </c>
      <c r="W183" s="135" t="str">
        <f t="shared" si="116"/>
        <v/>
      </c>
      <c r="X183" s="119" t="str">
        <f t="shared" si="117"/>
        <v/>
      </c>
      <c r="Y183" s="120" t="str">
        <f>IF(B:B="","",IF(R183="Refreshment Beverage",VLOOKUP(Q183,Rates!G$15:L$19,6,0)*W183,VLOOKUP(Q183,Rates!G$4:L$12,6,0)*W183))</f>
        <v/>
      </c>
      <c r="Z183" s="120" t="str">
        <f t="shared" si="118"/>
        <v/>
      </c>
      <c r="AA183" s="120" t="str">
        <f t="shared" si="119"/>
        <v/>
      </c>
      <c r="AB183" s="136" t="str">
        <f>IF(B:B="","",IF(R183="Refreshment Beverage","",IF(AND(R183="Beer",Q183=0),SUM(LOOKUP(2,1/(Rates!$B$15:$B$18&lt;=W183)/(Rates!$C$15:$C$18&gt;=W183),Rates!$D$15:$D$18)*W183),VLOOKUP(VALUE(Q:Q),Rates!A:B,2,0)*W183)))</f>
        <v/>
      </c>
      <c r="AC183" s="136" t="str">
        <f>IF(B:B="","",IF(R183="Refreshment Beverage","",IF(AND(R183="Beer",Q183=0),SUM(LOOKUP(2,1/(Rates!$B$15:$B$18&lt;=W183)/(Rates!$C$15:$C$18&gt;=W183),Rates!$E$15:$E$18)*W183),VLOOKUP(VALUE(Q:Q),Rates!A:C,3,0)*W183)))</f>
        <v/>
      </c>
      <c r="AD183" s="137" t="str">
        <f>IFERROR(IF(B:B="","",IF(R183="Beer","",IF(VALUE(Q183)=0,VLOOKUP(VLOOKUP(B:B,#REF!,16,0),Rates!A:E,2,0),VLOOKUP(VALUE(Q183),Rates!A$31:B$34,2,0)*W183))),0)</f>
        <v/>
      </c>
      <c r="AE183" s="121" t="str">
        <f t="shared" si="120"/>
        <v/>
      </c>
      <c r="AF183" s="138" t="str">
        <f t="shared" si="121"/>
        <v/>
      </c>
      <c r="AG183" s="122" t="str">
        <f t="shared" si="122"/>
        <v/>
      </c>
      <c r="AH183" s="123" t="str">
        <f t="shared" si="123"/>
        <v/>
      </c>
      <c r="AI183" s="139" t="str">
        <f>IF(AE:AE="","",IF(R183="Refreshment Beverage",AK183*(Rates!J$19/100),ROUND(SUM(AH183*(Rates!$J$8/100)),4)))</f>
        <v/>
      </c>
      <c r="AJ183" s="124" t="str">
        <f t="shared" si="124"/>
        <v/>
      </c>
      <c r="AK183" s="125" t="str">
        <f t="shared" si="125"/>
        <v/>
      </c>
      <c r="AL183" s="121" t="str">
        <f t="shared" si="126"/>
        <v/>
      </c>
      <c r="AM183" s="138" t="str">
        <f>IF(AS183="","",IF(R183="Refreshment Beverage",ROUND(AS183*Rates!K$19,4),ROUND(AO183*(VLOOKUP(VALUE(Q183),Rates!G$4:L$12,3,0)),4)))</f>
        <v/>
      </c>
      <c r="AN183" s="126" t="str">
        <f>IF(AS183="","",IF(R183="Refreshment Beverage",AS183*(Rates!J$19/100),MAX(AM183,AB183)))</f>
        <v/>
      </c>
      <c r="AO183" s="127" t="str">
        <f t="shared" si="127"/>
        <v/>
      </c>
      <c r="AP183" s="127" t="str">
        <f t="shared" si="128"/>
        <v/>
      </c>
      <c r="AQ183" s="140" t="str">
        <f>IF(AS183="","",IF(R183="Refreshment Beverage",ROUND(SUM(VLOOKUP(Q:Q,Rates!G$15:L$19,3,0)*(AS183-Y183-Z183-AA183)),4),ROUND(SUM(Rates!$K$8*AS183),4)))</f>
        <v/>
      </c>
      <c r="AR183" s="139" t="str">
        <f t="shared" si="129"/>
        <v/>
      </c>
      <c r="AS183" s="125" t="str">
        <f t="shared" si="130"/>
        <v/>
      </c>
      <c r="AT183" s="121" t="str">
        <f t="shared" si="131"/>
        <v/>
      </c>
      <c r="AU183" s="138" t="str">
        <f>IF(AX183="","",IF(R183="Refreshment Beverage",ROUND((BA183-Y183-Z183-AA183)*VLOOKUP(VALUE(Q183),Rates!G$15:L$19,3,0),4),ROUND(AW183*(VLOOKUP(VALUE(Q183),Rates!G:L,3,0)),4)))</f>
        <v/>
      </c>
      <c r="AV183" s="126" t="str">
        <f t="shared" si="132"/>
        <v/>
      </c>
      <c r="AW183" s="127" t="str">
        <f t="shared" si="133"/>
        <v/>
      </c>
      <c r="AX183" s="123" t="str">
        <f t="shared" si="134"/>
        <v/>
      </c>
      <c r="AY183" s="140" t="str">
        <f>IF(AX183="","",IF(R183="Refreshment Beverage",ROUND(SUM(AX183*Rates!K$19),4),ROUND(SUM(AX183*(Rates!J$8/100)),4)))</f>
        <v/>
      </c>
      <c r="AZ183" s="124" t="str">
        <f t="shared" si="135"/>
        <v/>
      </c>
      <c r="BA183" s="125" t="str">
        <f t="shared" si="136"/>
        <v/>
      </c>
      <c r="BB183" s="115"/>
      <c r="BC183" s="143"/>
      <c r="BD183" s="100"/>
      <c r="BE183" s="100"/>
      <c r="BF183" s="100"/>
      <c r="BG183" s="100"/>
    </row>
    <row r="184" spans="1:59" ht="12.75" customHeight="1" x14ac:dyDescent="0.2">
      <c r="A184" s="144"/>
      <c r="B184" s="141"/>
      <c r="C184" s="141"/>
      <c r="D184" s="142"/>
      <c r="E184" s="142"/>
      <c r="F184" s="142"/>
      <c r="G184" s="142"/>
      <c r="H184" s="142"/>
      <c r="I184" s="129"/>
      <c r="J184" s="130"/>
      <c r="K184" s="131" t="str">
        <f t="shared" si="107"/>
        <v/>
      </c>
      <c r="L184" s="132" t="str">
        <f t="shared" si="108"/>
        <v/>
      </c>
      <c r="M184" s="133" t="str">
        <f t="shared" si="109"/>
        <v/>
      </c>
      <c r="N184" s="134" t="str">
        <f>IFERROR(IF(B:B="","",IF(R184="Beer",SUM(LOOKUP(2,1/(Rates!$B$3:$B$5&lt;=W184)/(Rates!$C$3:$C$5&gt;=W184),Rates!$D$3:$D$5)*(X184/100)*W184),IF(R184="Refreshment Beverage",SUM(LOOKUP(2,1/(Rates!$B$7:$B$11&lt;=W184)/(Rates!$C$7:$C$11&gt;=W184),Rates!$D$7:$D$11)*(X184/100)*W184)))),"")</f>
        <v/>
      </c>
      <c r="O184" s="134" t="str">
        <f t="shared" si="110"/>
        <v/>
      </c>
      <c r="P184" s="116"/>
      <c r="Q184" s="117" t="str">
        <f t="shared" si="111"/>
        <v/>
      </c>
      <c r="R184" s="128" t="str">
        <f t="shared" si="112"/>
        <v/>
      </c>
      <c r="S184" s="135" t="str">
        <f>IF(B184="","",IF(R184="Refreshment Beverage",VLOOKUP(VALUE(Q184),Rates!G$15:L$19,2,0),VLOOKUP(VALUE(Q184),Rates!G$4:L$12,2,0)))</f>
        <v/>
      </c>
      <c r="T184" s="135" t="str">
        <f t="shared" si="113"/>
        <v/>
      </c>
      <c r="U184" s="118" t="str">
        <f t="shared" si="114"/>
        <v/>
      </c>
      <c r="V184" s="135" t="str">
        <f t="shared" si="115"/>
        <v/>
      </c>
      <c r="W184" s="135" t="str">
        <f t="shared" si="116"/>
        <v/>
      </c>
      <c r="X184" s="119" t="str">
        <f t="shared" si="117"/>
        <v/>
      </c>
      <c r="Y184" s="120" t="str">
        <f>IF(B:B="","",IF(R184="Refreshment Beverage",VLOOKUP(Q184,Rates!G$15:L$19,6,0)*W184,VLOOKUP(Q184,Rates!G$4:L$12,6,0)*W184))</f>
        <v/>
      </c>
      <c r="Z184" s="120" t="str">
        <f t="shared" si="118"/>
        <v/>
      </c>
      <c r="AA184" s="120" t="str">
        <f t="shared" si="119"/>
        <v/>
      </c>
      <c r="AB184" s="136" t="str">
        <f>IF(B:B="","",IF(R184="Refreshment Beverage","",IF(AND(R184="Beer",Q184=0),SUM(LOOKUP(2,1/(Rates!$B$15:$B$18&lt;=W184)/(Rates!$C$15:$C$18&gt;=W184),Rates!$D$15:$D$18)*W184),VLOOKUP(VALUE(Q:Q),Rates!A:B,2,0)*W184)))</f>
        <v/>
      </c>
      <c r="AC184" s="136" t="str">
        <f>IF(B:B="","",IF(R184="Refreshment Beverage","",IF(AND(R184="Beer",Q184=0),SUM(LOOKUP(2,1/(Rates!$B$15:$B$18&lt;=W184)/(Rates!$C$15:$C$18&gt;=W184),Rates!$E$15:$E$18)*W184),VLOOKUP(VALUE(Q:Q),Rates!A:C,3,0)*W184)))</f>
        <v/>
      </c>
      <c r="AD184" s="137" t="str">
        <f>IFERROR(IF(B:B="","",IF(R184="Beer","",IF(VALUE(Q184)=0,VLOOKUP(VLOOKUP(B:B,#REF!,16,0),Rates!A:E,2,0),VLOOKUP(VALUE(Q184),Rates!A$31:B$34,2,0)*W184))),0)</f>
        <v/>
      </c>
      <c r="AE184" s="121" t="str">
        <f t="shared" si="120"/>
        <v/>
      </c>
      <c r="AF184" s="138" t="str">
        <f t="shared" si="121"/>
        <v/>
      </c>
      <c r="AG184" s="122" t="str">
        <f t="shared" si="122"/>
        <v/>
      </c>
      <c r="AH184" s="123" t="str">
        <f t="shared" si="123"/>
        <v/>
      </c>
      <c r="AI184" s="139" t="str">
        <f>IF(AE:AE="","",IF(R184="Refreshment Beverage",AK184*(Rates!J$19/100),ROUND(SUM(AH184*(Rates!$J$8/100)),4)))</f>
        <v/>
      </c>
      <c r="AJ184" s="124" t="str">
        <f t="shared" si="124"/>
        <v/>
      </c>
      <c r="AK184" s="125" t="str">
        <f t="shared" si="125"/>
        <v/>
      </c>
      <c r="AL184" s="121" t="str">
        <f t="shared" si="126"/>
        <v/>
      </c>
      <c r="AM184" s="138" t="str">
        <f>IF(AS184="","",IF(R184="Refreshment Beverage",ROUND(AS184*Rates!K$19,4),ROUND(AO184*(VLOOKUP(VALUE(Q184),Rates!G$4:L$12,3,0)),4)))</f>
        <v/>
      </c>
      <c r="AN184" s="126" t="str">
        <f>IF(AS184="","",IF(R184="Refreshment Beverage",AS184*(Rates!J$19/100),MAX(AM184,AB184)))</f>
        <v/>
      </c>
      <c r="AO184" s="127" t="str">
        <f t="shared" si="127"/>
        <v/>
      </c>
      <c r="AP184" s="127" t="str">
        <f t="shared" si="128"/>
        <v/>
      </c>
      <c r="AQ184" s="140" t="str">
        <f>IF(AS184="","",IF(R184="Refreshment Beverage",ROUND(SUM(VLOOKUP(Q:Q,Rates!G$15:L$19,3,0)*(AS184-Y184-Z184-AA184)),4),ROUND(SUM(Rates!$K$8*AS184),4)))</f>
        <v/>
      </c>
      <c r="AR184" s="139" t="str">
        <f t="shared" si="129"/>
        <v/>
      </c>
      <c r="AS184" s="125" t="str">
        <f t="shared" si="130"/>
        <v/>
      </c>
      <c r="AT184" s="121" t="str">
        <f t="shared" si="131"/>
        <v/>
      </c>
      <c r="AU184" s="138" t="str">
        <f>IF(AX184="","",IF(R184="Refreshment Beverage",ROUND((BA184-Y184-Z184-AA184)*VLOOKUP(VALUE(Q184),Rates!G$15:L$19,3,0),4),ROUND(AW184*(VLOOKUP(VALUE(Q184),Rates!G:L,3,0)),4)))</f>
        <v/>
      </c>
      <c r="AV184" s="126" t="str">
        <f t="shared" si="132"/>
        <v/>
      </c>
      <c r="AW184" s="127" t="str">
        <f t="shared" si="133"/>
        <v/>
      </c>
      <c r="AX184" s="123" t="str">
        <f t="shared" si="134"/>
        <v/>
      </c>
      <c r="AY184" s="140" t="str">
        <f>IF(AX184="","",IF(R184="Refreshment Beverage",ROUND(SUM(AX184*Rates!K$19),4),ROUND(SUM(AX184*(Rates!J$8/100)),4)))</f>
        <v/>
      </c>
      <c r="AZ184" s="124" t="str">
        <f t="shared" si="135"/>
        <v/>
      </c>
      <c r="BA184" s="125" t="str">
        <f t="shared" si="136"/>
        <v/>
      </c>
      <c r="BB184" s="115"/>
      <c r="BC184" s="143"/>
      <c r="BD184" s="100"/>
      <c r="BE184" s="100"/>
      <c r="BF184" s="100"/>
      <c r="BG184" s="100"/>
    </row>
    <row r="185" spans="1:59" ht="12.75" customHeight="1" x14ac:dyDescent="0.2">
      <c r="A185" s="144"/>
      <c r="B185" s="141"/>
      <c r="C185" s="141"/>
      <c r="D185" s="142"/>
      <c r="E185" s="142"/>
      <c r="F185" s="142"/>
      <c r="G185" s="142"/>
      <c r="H185" s="142"/>
      <c r="I185" s="129"/>
      <c r="J185" s="130"/>
      <c r="K185" s="131" t="str">
        <f t="shared" si="107"/>
        <v/>
      </c>
      <c r="L185" s="132" t="str">
        <f t="shared" si="108"/>
        <v/>
      </c>
      <c r="M185" s="133" t="str">
        <f t="shared" si="109"/>
        <v/>
      </c>
      <c r="N185" s="134" t="str">
        <f>IFERROR(IF(B:B="","",IF(R185="Beer",SUM(LOOKUP(2,1/(Rates!$B$3:$B$5&lt;=W185)/(Rates!$C$3:$C$5&gt;=W185),Rates!$D$3:$D$5)*(X185/100)*W185),IF(R185="Refreshment Beverage",SUM(LOOKUP(2,1/(Rates!$B$7:$B$11&lt;=W185)/(Rates!$C$7:$C$11&gt;=W185),Rates!$D$7:$D$11)*(X185/100)*W185)))),"")</f>
        <v/>
      </c>
      <c r="O185" s="134" t="str">
        <f t="shared" si="110"/>
        <v/>
      </c>
      <c r="P185" s="116"/>
      <c r="Q185" s="117" t="str">
        <f t="shared" si="111"/>
        <v/>
      </c>
      <c r="R185" s="128" t="str">
        <f t="shared" si="112"/>
        <v/>
      </c>
      <c r="S185" s="135" t="str">
        <f>IF(B185="","",IF(R185="Refreshment Beverage",VLOOKUP(VALUE(Q185),Rates!G$15:L$19,2,0),VLOOKUP(VALUE(Q185),Rates!G$4:L$12,2,0)))</f>
        <v/>
      </c>
      <c r="T185" s="135" t="str">
        <f t="shared" si="113"/>
        <v/>
      </c>
      <c r="U185" s="118" t="str">
        <f t="shared" si="114"/>
        <v/>
      </c>
      <c r="V185" s="135" t="str">
        <f t="shared" si="115"/>
        <v/>
      </c>
      <c r="W185" s="135" t="str">
        <f t="shared" si="116"/>
        <v/>
      </c>
      <c r="X185" s="119" t="str">
        <f t="shared" si="117"/>
        <v/>
      </c>
      <c r="Y185" s="120" t="str">
        <f>IF(B:B="","",IF(R185="Refreshment Beverage",VLOOKUP(Q185,Rates!G$15:L$19,6,0)*W185,VLOOKUP(Q185,Rates!G$4:L$12,6,0)*W185))</f>
        <v/>
      </c>
      <c r="Z185" s="120" t="str">
        <f t="shared" si="118"/>
        <v/>
      </c>
      <c r="AA185" s="120" t="str">
        <f t="shared" si="119"/>
        <v/>
      </c>
      <c r="AB185" s="136" t="str">
        <f>IF(B:B="","",IF(R185="Refreshment Beverage","",IF(AND(R185="Beer",Q185=0),SUM(LOOKUP(2,1/(Rates!$B$15:$B$18&lt;=W185)/(Rates!$C$15:$C$18&gt;=W185),Rates!$D$15:$D$18)*W185),VLOOKUP(VALUE(Q:Q),Rates!A:B,2,0)*W185)))</f>
        <v/>
      </c>
      <c r="AC185" s="136" t="str">
        <f>IF(B:B="","",IF(R185="Refreshment Beverage","",IF(AND(R185="Beer",Q185=0),SUM(LOOKUP(2,1/(Rates!$B$15:$B$18&lt;=W185)/(Rates!$C$15:$C$18&gt;=W185),Rates!$E$15:$E$18)*W185),VLOOKUP(VALUE(Q:Q),Rates!A:C,3,0)*W185)))</f>
        <v/>
      </c>
      <c r="AD185" s="137" t="str">
        <f>IFERROR(IF(B:B="","",IF(R185="Beer","",IF(VALUE(Q185)=0,VLOOKUP(VLOOKUP(B:B,#REF!,16,0),Rates!A:E,2,0),VLOOKUP(VALUE(Q185),Rates!A$31:B$34,2,0)*W185))),0)</f>
        <v/>
      </c>
      <c r="AE185" s="121" t="str">
        <f t="shared" si="120"/>
        <v/>
      </c>
      <c r="AF185" s="138" t="str">
        <f t="shared" si="121"/>
        <v/>
      </c>
      <c r="AG185" s="122" t="str">
        <f t="shared" si="122"/>
        <v/>
      </c>
      <c r="AH185" s="123" t="str">
        <f t="shared" si="123"/>
        <v/>
      </c>
      <c r="AI185" s="139" t="str">
        <f>IF(AE:AE="","",IF(R185="Refreshment Beverage",AK185*(Rates!J$19/100),ROUND(SUM(AH185*(Rates!$J$8/100)),4)))</f>
        <v/>
      </c>
      <c r="AJ185" s="124" t="str">
        <f t="shared" si="124"/>
        <v/>
      </c>
      <c r="AK185" s="125" t="str">
        <f t="shared" si="125"/>
        <v/>
      </c>
      <c r="AL185" s="121" t="str">
        <f t="shared" si="126"/>
        <v/>
      </c>
      <c r="AM185" s="138" t="str">
        <f>IF(AS185="","",IF(R185="Refreshment Beverage",ROUND(AS185*Rates!K$19,4),ROUND(AO185*(VLOOKUP(VALUE(Q185),Rates!G$4:L$12,3,0)),4)))</f>
        <v/>
      </c>
      <c r="AN185" s="126" t="str">
        <f>IF(AS185="","",IF(R185="Refreshment Beverage",AS185*(Rates!J$19/100),MAX(AM185,AB185)))</f>
        <v/>
      </c>
      <c r="AO185" s="127" t="str">
        <f t="shared" si="127"/>
        <v/>
      </c>
      <c r="AP185" s="127" t="str">
        <f t="shared" si="128"/>
        <v/>
      </c>
      <c r="AQ185" s="140" t="str">
        <f>IF(AS185="","",IF(R185="Refreshment Beverage",ROUND(SUM(VLOOKUP(Q:Q,Rates!G$15:L$19,3,0)*(AS185-Y185-Z185-AA185)),4),ROUND(SUM(Rates!$K$8*AS185),4)))</f>
        <v/>
      </c>
      <c r="AR185" s="139" t="str">
        <f t="shared" si="129"/>
        <v/>
      </c>
      <c r="AS185" s="125" t="str">
        <f t="shared" si="130"/>
        <v/>
      </c>
      <c r="AT185" s="121" t="str">
        <f t="shared" si="131"/>
        <v/>
      </c>
      <c r="AU185" s="138" t="str">
        <f>IF(AX185="","",IF(R185="Refreshment Beverage",ROUND((BA185-Y185-Z185-AA185)*VLOOKUP(VALUE(Q185),Rates!G$15:L$19,3,0),4),ROUND(AW185*(VLOOKUP(VALUE(Q185),Rates!G:L,3,0)),4)))</f>
        <v/>
      </c>
      <c r="AV185" s="126" t="str">
        <f t="shared" si="132"/>
        <v/>
      </c>
      <c r="AW185" s="127" t="str">
        <f t="shared" si="133"/>
        <v/>
      </c>
      <c r="AX185" s="123" t="str">
        <f t="shared" si="134"/>
        <v/>
      </c>
      <c r="AY185" s="140" t="str">
        <f>IF(AX185="","",IF(R185="Refreshment Beverage",ROUND(SUM(AX185*Rates!K$19),4),ROUND(SUM(AX185*(Rates!J$8/100)),4)))</f>
        <v/>
      </c>
      <c r="AZ185" s="124" t="str">
        <f t="shared" si="135"/>
        <v/>
      </c>
      <c r="BA185" s="125" t="str">
        <f t="shared" si="136"/>
        <v/>
      </c>
      <c r="BB185" s="115"/>
      <c r="BC185" s="143"/>
      <c r="BD185" s="100"/>
      <c r="BE185" s="100"/>
      <c r="BF185" s="100"/>
      <c r="BG185" s="100"/>
    </row>
    <row r="186" spans="1:59" ht="12.75" customHeight="1" x14ac:dyDescent="0.2">
      <c r="A186" s="144"/>
      <c r="B186" s="141"/>
      <c r="C186" s="141"/>
      <c r="D186" s="142"/>
      <c r="E186" s="142"/>
      <c r="F186" s="142"/>
      <c r="G186" s="142"/>
      <c r="H186" s="142"/>
      <c r="I186" s="129"/>
      <c r="J186" s="130"/>
      <c r="K186" s="131" t="str">
        <f t="shared" si="107"/>
        <v/>
      </c>
      <c r="L186" s="132" t="str">
        <f t="shared" si="108"/>
        <v/>
      </c>
      <c r="M186" s="133" t="str">
        <f t="shared" si="109"/>
        <v/>
      </c>
      <c r="N186" s="134" t="str">
        <f>IFERROR(IF(B:B="","",IF(R186="Beer",SUM(LOOKUP(2,1/(Rates!$B$3:$B$5&lt;=W186)/(Rates!$C$3:$C$5&gt;=W186),Rates!$D$3:$D$5)*(X186/100)*W186),IF(R186="Refreshment Beverage",SUM(LOOKUP(2,1/(Rates!$B$7:$B$11&lt;=W186)/(Rates!$C$7:$C$11&gt;=W186),Rates!$D$7:$D$11)*(X186/100)*W186)))),"")</f>
        <v/>
      </c>
      <c r="O186" s="134" t="str">
        <f t="shared" si="110"/>
        <v/>
      </c>
      <c r="P186" s="116"/>
      <c r="Q186" s="117" t="str">
        <f t="shared" si="111"/>
        <v/>
      </c>
      <c r="R186" s="128" t="str">
        <f t="shared" si="112"/>
        <v/>
      </c>
      <c r="S186" s="135" t="str">
        <f>IF(B186="","",IF(R186="Refreshment Beverage",VLOOKUP(VALUE(Q186),Rates!G$15:L$19,2,0),VLOOKUP(VALUE(Q186),Rates!G$4:L$12,2,0)))</f>
        <v/>
      </c>
      <c r="T186" s="135" t="str">
        <f t="shared" si="113"/>
        <v/>
      </c>
      <c r="U186" s="118" t="str">
        <f t="shared" si="114"/>
        <v/>
      </c>
      <c r="V186" s="135" t="str">
        <f t="shared" si="115"/>
        <v/>
      </c>
      <c r="W186" s="135" t="str">
        <f t="shared" si="116"/>
        <v/>
      </c>
      <c r="X186" s="119" t="str">
        <f t="shared" si="117"/>
        <v/>
      </c>
      <c r="Y186" s="120" t="str">
        <f>IF(B:B="","",IF(R186="Refreshment Beverage",VLOOKUP(Q186,Rates!G$15:L$19,6,0)*W186,VLOOKUP(Q186,Rates!G$4:L$12,6,0)*W186))</f>
        <v/>
      </c>
      <c r="Z186" s="120" t="str">
        <f t="shared" si="118"/>
        <v/>
      </c>
      <c r="AA186" s="120" t="str">
        <f t="shared" si="119"/>
        <v/>
      </c>
      <c r="AB186" s="136" t="str">
        <f>IF(B:B="","",IF(R186="Refreshment Beverage","",IF(AND(R186="Beer",Q186=0),SUM(LOOKUP(2,1/(Rates!$B$15:$B$18&lt;=W186)/(Rates!$C$15:$C$18&gt;=W186),Rates!$D$15:$D$18)*W186),VLOOKUP(VALUE(Q:Q),Rates!A:B,2,0)*W186)))</f>
        <v/>
      </c>
      <c r="AC186" s="136" t="str">
        <f>IF(B:B="","",IF(R186="Refreshment Beverage","",IF(AND(R186="Beer",Q186=0),SUM(LOOKUP(2,1/(Rates!$B$15:$B$18&lt;=W186)/(Rates!$C$15:$C$18&gt;=W186),Rates!$E$15:$E$18)*W186),VLOOKUP(VALUE(Q:Q),Rates!A:C,3,0)*W186)))</f>
        <v/>
      </c>
      <c r="AD186" s="137" t="str">
        <f>IFERROR(IF(B:B="","",IF(R186="Beer","",IF(VALUE(Q186)=0,VLOOKUP(VLOOKUP(B:B,#REF!,16,0),Rates!A:E,2,0),VLOOKUP(VALUE(Q186),Rates!A$31:B$34,2,0)*W186))),0)</f>
        <v/>
      </c>
      <c r="AE186" s="121" t="str">
        <f t="shared" si="120"/>
        <v/>
      </c>
      <c r="AF186" s="138" t="str">
        <f t="shared" si="121"/>
        <v/>
      </c>
      <c r="AG186" s="122" t="str">
        <f t="shared" si="122"/>
        <v/>
      </c>
      <c r="AH186" s="123" t="str">
        <f t="shared" si="123"/>
        <v/>
      </c>
      <c r="AI186" s="139" t="str">
        <f>IF(AE:AE="","",IF(R186="Refreshment Beverage",AK186*(Rates!J$19/100),ROUND(SUM(AH186*(Rates!$J$8/100)),4)))</f>
        <v/>
      </c>
      <c r="AJ186" s="124" t="str">
        <f t="shared" si="124"/>
        <v/>
      </c>
      <c r="AK186" s="125" t="str">
        <f t="shared" si="125"/>
        <v/>
      </c>
      <c r="AL186" s="121" t="str">
        <f t="shared" si="126"/>
        <v/>
      </c>
      <c r="AM186" s="138" t="str">
        <f>IF(AS186="","",IF(R186="Refreshment Beverage",ROUND(AS186*Rates!K$19,4),ROUND(AO186*(VLOOKUP(VALUE(Q186),Rates!G$4:L$12,3,0)),4)))</f>
        <v/>
      </c>
      <c r="AN186" s="126" t="str">
        <f>IF(AS186="","",IF(R186="Refreshment Beverage",AS186*(Rates!J$19/100),MAX(AM186,AB186)))</f>
        <v/>
      </c>
      <c r="AO186" s="127" t="str">
        <f t="shared" si="127"/>
        <v/>
      </c>
      <c r="AP186" s="127" t="str">
        <f t="shared" si="128"/>
        <v/>
      </c>
      <c r="AQ186" s="140" t="str">
        <f>IF(AS186="","",IF(R186="Refreshment Beverage",ROUND(SUM(VLOOKUP(Q:Q,Rates!G$15:L$19,3,0)*(AS186-Y186-Z186-AA186)),4),ROUND(SUM(Rates!$K$8*AS186),4)))</f>
        <v/>
      </c>
      <c r="AR186" s="139" t="str">
        <f t="shared" si="129"/>
        <v/>
      </c>
      <c r="AS186" s="125" t="str">
        <f t="shared" si="130"/>
        <v/>
      </c>
      <c r="AT186" s="121" t="str">
        <f t="shared" si="131"/>
        <v/>
      </c>
      <c r="AU186" s="138" t="str">
        <f>IF(AX186="","",IF(R186="Refreshment Beverage",ROUND((BA186-Y186-Z186-AA186)*VLOOKUP(VALUE(Q186),Rates!G$15:L$19,3,0),4),ROUND(AW186*(VLOOKUP(VALUE(Q186),Rates!G:L,3,0)),4)))</f>
        <v/>
      </c>
      <c r="AV186" s="126" t="str">
        <f t="shared" si="132"/>
        <v/>
      </c>
      <c r="AW186" s="127" t="str">
        <f t="shared" si="133"/>
        <v/>
      </c>
      <c r="AX186" s="123" t="str">
        <f t="shared" si="134"/>
        <v/>
      </c>
      <c r="AY186" s="140" t="str">
        <f>IF(AX186="","",IF(R186="Refreshment Beverage",ROUND(SUM(AX186*Rates!K$19),4),ROUND(SUM(AX186*(Rates!J$8/100)),4)))</f>
        <v/>
      </c>
      <c r="AZ186" s="124" t="str">
        <f t="shared" si="135"/>
        <v/>
      </c>
      <c r="BA186" s="125" t="str">
        <f t="shared" si="136"/>
        <v/>
      </c>
      <c r="BB186" s="115"/>
      <c r="BC186" s="143"/>
      <c r="BD186" s="100"/>
      <c r="BE186" s="100"/>
      <c r="BF186" s="100"/>
      <c r="BG186" s="100"/>
    </row>
    <row r="187" spans="1:59" ht="12.75" customHeight="1" x14ac:dyDescent="0.2">
      <c r="A187" s="144"/>
      <c r="B187" s="141"/>
      <c r="C187" s="141"/>
      <c r="D187" s="142"/>
      <c r="E187" s="142"/>
      <c r="F187" s="142"/>
      <c r="G187" s="142"/>
      <c r="H187" s="142"/>
      <c r="I187" s="129"/>
      <c r="J187" s="130"/>
      <c r="K187" s="131" t="str">
        <f t="shared" si="107"/>
        <v/>
      </c>
      <c r="L187" s="132" t="str">
        <f t="shared" si="108"/>
        <v/>
      </c>
      <c r="M187" s="133" t="str">
        <f t="shared" si="109"/>
        <v/>
      </c>
      <c r="N187" s="134" t="str">
        <f>IFERROR(IF(B:B="","",IF(R187="Beer",SUM(LOOKUP(2,1/(Rates!$B$3:$B$5&lt;=W187)/(Rates!$C$3:$C$5&gt;=W187),Rates!$D$3:$D$5)*(X187/100)*W187),IF(R187="Refreshment Beverage",SUM(LOOKUP(2,1/(Rates!$B$7:$B$11&lt;=W187)/(Rates!$C$7:$C$11&gt;=W187),Rates!$D$7:$D$11)*(X187/100)*W187)))),"")</f>
        <v/>
      </c>
      <c r="O187" s="134" t="str">
        <f t="shared" si="110"/>
        <v/>
      </c>
      <c r="P187" s="116"/>
      <c r="Q187" s="117" t="str">
        <f t="shared" si="111"/>
        <v/>
      </c>
      <c r="R187" s="128" t="str">
        <f t="shared" si="112"/>
        <v/>
      </c>
      <c r="S187" s="135" t="str">
        <f>IF(B187="","",IF(R187="Refreshment Beverage",VLOOKUP(VALUE(Q187),Rates!G$15:L$19,2,0),VLOOKUP(VALUE(Q187),Rates!G$4:L$12,2,0)))</f>
        <v/>
      </c>
      <c r="T187" s="135" t="str">
        <f t="shared" si="113"/>
        <v/>
      </c>
      <c r="U187" s="118" t="str">
        <f t="shared" si="114"/>
        <v/>
      </c>
      <c r="V187" s="135" t="str">
        <f t="shared" si="115"/>
        <v/>
      </c>
      <c r="W187" s="135" t="str">
        <f t="shared" si="116"/>
        <v/>
      </c>
      <c r="X187" s="119" t="str">
        <f t="shared" si="117"/>
        <v/>
      </c>
      <c r="Y187" s="120" t="str">
        <f>IF(B:B="","",IF(R187="Refreshment Beverage",VLOOKUP(Q187,Rates!G$15:L$19,6,0)*W187,VLOOKUP(Q187,Rates!G$4:L$12,6,0)*W187))</f>
        <v/>
      </c>
      <c r="Z187" s="120" t="str">
        <f t="shared" si="118"/>
        <v/>
      </c>
      <c r="AA187" s="120" t="str">
        <f t="shared" si="119"/>
        <v/>
      </c>
      <c r="AB187" s="136" t="str">
        <f>IF(B:B="","",IF(R187="Refreshment Beverage","",IF(AND(R187="Beer",Q187=0),SUM(LOOKUP(2,1/(Rates!$B$15:$B$18&lt;=W187)/(Rates!$C$15:$C$18&gt;=W187),Rates!$D$15:$D$18)*W187),VLOOKUP(VALUE(Q:Q),Rates!A:B,2,0)*W187)))</f>
        <v/>
      </c>
      <c r="AC187" s="136" t="str">
        <f>IF(B:B="","",IF(R187="Refreshment Beverage","",IF(AND(R187="Beer",Q187=0),SUM(LOOKUP(2,1/(Rates!$B$15:$B$18&lt;=W187)/(Rates!$C$15:$C$18&gt;=W187),Rates!$E$15:$E$18)*W187),VLOOKUP(VALUE(Q:Q),Rates!A:C,3,0)*W187)))</f>
        <v/>
      </c>
      <c r="AD187" s="137" t="str">
        <f>IFERROR(IF(B:B="","",IF(R187="Beer","",IF(VALUE(Q187)=0,VLOOKUP(VLOOKUP(B:B,#REF!,16,0),Rates!A:E,2,0),VLOOKUP(VALUE(Q187),Rates!A$31:B$34,2,0)*W187))),0)</f>
        <v/>
      </c>
      <c r="AE187" s="121" t="str">
        <f t="shared" si="120"/>
        <v/>
      </c>
      <c r="AF187" s="138" t="str">
        <f t="shared" si="121"/>
        <v/>
      </c>
      <c r="AG187" s="122" t="str">
        <f t="shared" si="122"/>
        <v/>
      </c>
      <c r="AH187" s="123" t="str">
        <f t="shared" si="123"/>
        <v/>
      </c>
      <c r="AI187" s="139" t="str">
        <f>IF(AE:AE="","",IF(R187="Refreshment Beverage",AK187*(Rates!J$19/100),ROUND(SUM(AH187*(Rates!$J$8/100)),4)))</f>
        <v/>
      </c>
      <c r="AJ187" s="124" t="str">
        <f t="shared" si="124"/>
        <v/>
      </c>
      <c r="AK187" s="125" t="str">
        <f t="shared" si="125"/>
        <v/>
      </c>
      <c r="AL187" s="121" t="str">
        <f t="shared" si="126"/>
        <v/>
      </c>
      <c r="AM187" s="138" t="str">
        <f>IF(AS187="","",IF(R187="Refreshment Beverage",ROUND(AS187*Rates!K$19,4),ROUND(AO187*(VLOOKUP(VALUE(Q187),Rates!G$4:L$12,3,0)),4)))</f>
        <v/>
      </c>
      <c r="AN187" s="126" t="str">
        <f>IF(AS187="","",IF(R187="Refreshment Beverage",AS187*(Rates!J$19/100),MAX(AM187,AB187)))</f>
        <v/>
      </c>
      <c r="AO187" s="127" t="str">
        <f t="shared" si="127"/>
        <v/>
      </c>
      <c r="AP187" s="127" t="str">
        <f t="shared" si="128"/>
        <v/>
      </c>
      <c r="AQ187" s="140" t="str">
        <f>IF(AS187="","",IF(R187="Refreshment Beverage",ROUND(SUM(VLOOKUP(Q:Q,Rates!G$15:L$19,3,0)*(AS187-Y187-Z187-AA187)),4),ROUND(SUM(Rates!$K$8*AS187),4)))</f>
        <v/>
      </c>
      <c r="AR187" s="139" t="str">
        <f t="shared" si="129"/>
        <v/>
      </c>
      <c r="AS187" s="125" t="str">
        <f t="shared" si="130"/>
        <v/>
      </c>
      <c r="AT187" s="121" t="str">
        <f t="shared" si="131"/>
        <v/>
      </c>
      <c r="AU187" s="138" t="str">
        <f>IF(AX187="","",IF(R187="Refreshment Beverage",ROUND((BA187-Y187-Z187-AA187)*VLOOKUP(VALUE(Q187),Rates!G$15:L$19,3,0),4),ROUND(AW187*(VLOOKUP(VALUE(Q187),Rates!G:L,3,0)),4)))</f>
        <v/>
      </c>
      <c r="AV187" s="126" t="str">
        <f t="shared" si="132"/>
        <v/>
      </c>
      <c r="AW187" s="127" t="str">
        <f t="shared" si="133"/>
        <v/>
      </c>
      <c r="AX187" s="123" t="str">
        <f t="shared" si="134"/>
        <v/>
      </c>
      <c r="AY187" s="140" t="str">
        <f>IF(AX187="","",IF(R187="Refreshment Beverage",ROUND(SUM(AX187*Rates!K$19),4),ROUND(SUM(AX187*(Rates!J$8/100)),4)))</f>
        <v/>
      </c>
      <c r="AZ187" s="124" t="str">
        <f t="shared" si="135"/>
        <v/>
      </c>
      <c r="BA187" s="125" t="str">
        <f t="shared" si="136"/>
        <v/>
      </c>
      <c r="BB187" s="115"/>
      <c r="BC187" s="143"/>
      <c r="BD187" s="100"/>
      <c r="BE187" s="100"/>
      <c r="BF187" s="100"/>
      <c r="BG187" s="100"/>
    </row>
    <row r="188" spans="1:59" ht="12.75" customHeight="1" x14ac:dyDescent="0.2">
      <c r="A188" s="144"/>
      <c r="B188" s="141"/>
      <c r="C188" s="141"/>
      <c r="D188" s="142"/>
      <c r="E188" s="142"/>
      <c r="F188" s="142"/>
      <c r="G188" s="142"/>
      <c r="H188" s="142"/>
      <c r="I188" s="129"/>
      <c r="J188" s="130"/>
      <c r="K188" s="131" t="str">
        <f t="shared" si="107"/>
        <v/>
      </c>
      <c r="L188" s="132" t="str">
        <f t="shared" si="108"/>
        <v/>
      </c>
      <c r="M188" s="133" t="str">
        <f t="shared" si="109"/>
        <v/>
      </c>
      <c r="N188" s="134" t="str">
        <f>IFERROR(IF(B:B="","",IF(R188="Beer",SUM(LOOKUP(2,1/(Rates!$B$3:$B$5&lt;=W188)/(Rates!$C$3:$C$5&gt;=W188),Rates!$D$3:$D$5)*(X188/100)*W188),IF(R188="Refreshment Beverage",SUM(LOOKUP(2,1/(Rates!$B$7:$B$11&lt;=W188)/(Rates!$C$7:$C$11&gt;=W188),Rates!$D$7:$D$11)*(X188/100)*W188)))),"")</f>
        <v/>
      </c>
      <c r="O188" s="134" t="str">
        <f t="shared" si="110"/>
        <v/>
      </c>
      <c r="P188" s="116"/>
      <c r="Q188" s="117" t="str">
        <f t="shared" si="111"/>
        <v/>
      </c>
      <c r="R188" s="128" t="str">
        <f t="shared" si="112"/>
        <v/>
      </c>
      <c r="S188" s="135" t="str">
        <f>IF(B188="","",IF(R188="Refreshment Beverage",VLOOKUP(VALUE(Q188),Rates!G$15:L$19,2,0),VLOOKUP(VALUE(Q188),Rates!G$4:L$12,2,0)))</f>
        <v/>
      </c>
      <c r="T188" s="135" t="str">
        <f t="shared" si="113"/>
        <v/>
      </c>
      <c r="U188" s="118" t="str">
        <f t="shared" si="114"/>
        <v/>
      </c>
      <c r="V188" s="135" t="str">
        <f t="shared" si="115"/>
        <v/>
      </c>
      <c r="W188" s="135" t="str">
        <f t="shared" si="116"/>
        <v/>
      </c>
      <c r="X188" s="119" t="str">
        <f t="shared" si="117"/>
        <v/>
      </c>
      <c r="Y188" s="120" t="str">
        <f>IF(B:B="","",IF(R188="Refreshment Beverage",VLOOKUP(Q188,Rates!G$15:L$19,6,0)*W188,VLOOKUP(Q188,Rates!G$4:L$12,6,0)*W188))</f>
        <v/>
      </c>
      <c r="Z188" s="120" t="str">
        <f t="shared" si="118"/>
        <v/>
      </c>
      <c r="AA188" s="120" t="str">
        <f t="shared" si="119"/>
        <v/>
      </c>
      <c r="AB188" s="136" t="str">
        <f>IF(B:B="","",IF(R188="Refreshment Beverage","",IF(AND(R188="Beer",Q188=0),SUM(LOOKUP(2,1/(Rates!$B$15:$B$18&lt;=W188)/(Rates!$C$15:$C$18&gt;=W188),Rates!$D$15:$D$18)*W188),VLOOKUP(VALUE(Q:Q),Rates!A:B,2,0)*W188)))</f>
        <v/>
      </c>
      <c r="AC188" s="136" t="str">
        <f>IF(B:B="","",IF(R188="Refreshment Beverage","",IF(AND(R188="Beer",Q188=0),SUM(LOOKUP(2,1/(Rates!$B$15:$B$18&lt;=W188)/(Rates!$C$15:$C$18&gt;=W188),Rates!$E$15:$E$18)*W188),VLOOKUP(VALUE(Q:Q),Rates!A:C,3,0)*W188)))</f>
        <v/>
      </c>
      <c r="AD188" s="137" t="str">
        <f>IFERROR(IF(B:B="","",IF(R188="Beer","",IF(VALUE(Q188)=0,VLOOKUP(VLOOKUP(B:B,#REF!,16,0),Rates!A:E,2,0),VLOOKUP(VALUE(Q188),Rates!A$31:B$34,2,0)*W188))),0)</f>
        <v/>
      </c>
      <c r="AE188" s="121" t="str">
        <f t="shared" si="120"/>
        <v/>
      </c>
      <c r="AF188" s="138" t="str">
        <f t="shared" si="121"/>
        <v/>
      </c>
      <c r="AG188" s="122" t="str">
        <f t="shared" si="122"/>
        <v/>
      </c>
      <c r="AH188" s="123" t="str">
        <f t="shared" si="123"/>
        <v/>
      </c>
      <c r="AI188" s="139" t="str">
        <f>IF(AE:AE="","",IF(R188="Refreshment Beverage",AK188*(Rates!J$19/100),ROUND(SUM(AH188*(Rates!$J$8/100)),4)))</f>
        <v/>
      </c>
      <c r="AJ188" s="124" t="str">
        <f t="shared" si="124"/>
        <v/>
      </c>
      <c r="AK188" s="125" t="str">
        <f t="shared" si="125"/>
        <v/>
      </c>
      <c r="AL188" s="121" t="str">
        <f t="shared" si="126"/>
        <v/>
      </c>
      <c r="AM188" s="138" t="str">
        <f>IF(AS188="","",IF(R188="Refreshment Beverage",ROUND(AS188*Rates!K$19,4),ROUND(AO188*(VLOOKUP(VALUE(Q188),Rates!G$4:L$12,3,0)),4)))</f>
        <v/>
      </c>
      <c r="AN188" s="126" t="str">
        <f>IF(AS188="","",IF(R188="Refreshment Beverage",AS188*(Rates!J$19/100),MAX(AM188,AB188)))</f>
        <v/>
      </c>
      <c r="AO188" s="127" t="str">
        <f t="shared" si="127"/>
        <v/>
      </c>
      <c r="AP188" s="127" t="str">
        <f t="shared" si="128"/>
        <v/>
      </c>
      <c r="AQ188" s="140" t="str">
        <f>IF(AS188="","",IF(R188="Refreshment Beverage",ROUND(SUM(VLOOKUP(Q:Q,Rates!G$15:L$19,3,0)*(AS188-Y188-Z188-AA188)),4),ROUND(SUM(Rates!$K$8*AS188),4)))</f>
        <v/>
      </c>
      <c r="AR188" s="139" t="str">
        <f t="shared" si="129"/>
        <v/>
      </c>
      <c r="AS188" s="125" t="str">
        <f t="shared" si="130"/>
        <v/>
      </c>
      <c r="AT188" s="121" t="str">
        <f t="shared" si="131"/>
        <v/>
      </c>
      <c r="AU188" s="138" t="str">
        <f>IF(AX188="","",IF(R188="Refreshment Beverage",ROUND((BA188-Y188-Z188-AA188)*VLOOKUP(VALUE(Q188),Rates!G$15:L$19,3,0),4),ROUND(AW188*(VLOOKUP(VALUE(Q188),Rates!G:L,3,0)),4)))</f>
        <v/>
      </c>
      <c r="AV188" s="126" t="str">
        <f t="shared" si="132"/>
        <v/>
      </c>
      <c r="AW188" s="127" t="str">
        <f t="shared" si="133"/>
        <v/>
      </c>
      <c r="AX188" s="123" t="str">
        <f t="shared" si="134"/>
        <v/>
      </c>
      <c r="AY188" s="140" t="str">
        <f>IF(AX188="","",IF(R188="Refreshment Beverage",ROUND(SUM(AX188*Rates!K$19),4),ROUND(SUM(AX188*(Rates!J$8/100)),4)))</f>
        <v/>
      </c>
      <c r="AZ188" s="124" t="str">
        <f t="shared" si="135"/>
        <v/>
      </c>
      <c r="BA188" s="125" t="str">
        <f t="shared" si="136"/>
        <v/>
      </c>
      <c r="BB188" s="115"/>
      <c r="BC188" s="143"/>
      <c r="BD188" s="100"/>
      <c r="BE188" s="100"/>
      <c r="BF188" s="100"/>
      <c r="BG188" s="100"/>
    </row>
    <row r="189" spans="1:59" ht="12.75" customHeight="1" x14ac:dyDescent="0.2">
      <c r="A189" s="144"/>
      <c r="B189" s="141"/>
      <c r="C189" s="141"/>
      <c r="D189" s="142"/>
      <c r="E189" s="142"/>
      <c r="F189" s="142"/>
      <c r="G189" s="142"/>
      <c r="H189" s="142"/>
      <c r="I189" s="129"/>
      <c r="J189" s="130"/>
      <c r="K189" s="131" t="str">
        <f t="shared" si="107"/>
        <v/>
      </c>
      <c r="L189" s="132" t="str">
        <f t="shared" si="108"/>
        <v/>
      </c>
      <c r="M189" s="133" t="str">
        <f t="shared" si="109"/>
        <v/>
      </c>
      <c r="N189" s="134" t="str">
        <f>IFERROR(IF(B:B="","",IF(R189="Beer",SUM(LOOKUP(2,1/(Rates!$B$3:$B$5&lt;=W189)/(Rates!$C$3:$C$5&gt;=W189),Rates!$D$3:$D$5)*(X189/100)*W189),IF(R189="Refreshment Beverage",SUM(LOOKUP(2,1/(Rates!$B$7:$B$11&lt;=W189)/(Rates!$C$7:$C$11&gt;=W189),Rates!$D$7:$D$11)*(X189/100)*W189)))),"")</f>
        <v/>
      </c>
      <c r="O189" s="134" t="str">
        <f t="shared" si="110"/>
        <v/>
      </c>
      <c r="P189" s="116"/>
      <c r="Q189" s="117" t="str">
        <f t="shared" si="111"/>
        <v/>
      </c>
      <c r="R189" s="128" t="str">
        <f t="shared" si="112"/>
        <v/>
      </c>
      <c r="S189" s="135" t="str">
        <f>IF(B189="","",IF(R189="Refreshment Beverage",VLOOKUP(VALUE(Q189),Rates!G$15:L$19,2,0),VLOOKUP(VALUE(Q189),Rates!G$4:L$12,2,0)))</f>
        <v/>
      </c>
      <c r="T189" s="135" t="str">
        <f t="shared" si="113"/>
        <v/>
      </c>
      <c r="U189" s="118" t="str">
        <f t="shared" si="114"/>
        <v/>
      </c>
      <c r="V189" s="135" t="str">
        <f t="shared" si="115"/>
        <v/>
      </c>
      <c r="W189" s="135" t="str">
        <f t="shared" si="116"/>
        <v/>
      </c>
      <c r="X189" s="119" t="str">
        <f t="shared" si="117"/>
        <v/>
      </c>
      <c r="Y189" s="120" t="str">
        <f>IF(B:B="","",IF(R189="Refreshment Beverage",VLOOKUP(Q189,Rates!G$15:L$19,6,0)*W189,VLOOKUP(Q189,Rates!G$4:L$12,6,0)*W189))</f>
        <v/>
      </c>
      <c r="Z189" s="120" t="str">
        <f t="shared" si="118"/>
        <v/>
      </c>
      <c r="AA189" s="120" t="str">
        <f t="shared" si="119"/>
        <v/>
      </c>
      <c r="AB189" s="136" t="str">
        <f>IF(B:B="","",IF(R189="Refreshment Beverage","",IF(AND(R189="Beer",Q189=0),SUM(LOOKUP(2,1/(Rates!$B$15:$B$18&lt;=W189)/(Rates!$C$15:$C$18&gt;=W189),Rates!$D$15:$D$18)*W189),VLOOKUP(VALUE(Q:Q),Rates!A:B,2,0)*W189)))</f>
        <v/>
      </c>
      <c r="AC189" s="136" t="str">
        <f>IF(B:B="","",IF(R189="Refreshment Beverage","",IF(AND(R189="Beer",Q189=0),SUM(LOOKUP(2,1/(Rates!$B$15:$B$18&lt;=W189)/(Rates!$C$15:$C$18&gt;=W189),Rates!$E$15:$E$18)*W189),VLOOKUP(VALUE(Q:Q),Rates!A:C,3,0)*W189)))</f>
        <v/>
      </c>
      <c r="AD189" s="137" t="str">
        <f>IFERROR(IF(B:B="","",IF(R189="Beer","",IF(VALUE(Q189)=0,VLOOKUP(VLOOKUP(B:B,#REF!,16,0),Rates!A:E,2,0),VLOOKUP(VALUE(Q189),Rates!A$31:B$34,2,0)*W189))),0)</f>
        <v/>
      </c>
      <c r="AE189" s="121" t="str">
        <f t="shared" si="120"/>
        <v/>
      </c>
      <c r="AF189" s="138" t="str">
        <f t="shared" si="121"/>
        <v/>
      </c>
      <c r="AG189" s="122" t="str">
        <f t="shared" si="122"/>
        <v/>
      </c>
      <c r="AH189" s="123" t="str">
        <f t="shared" si="123"/>
        <v/>
      </c>
      <c r="AI189" s="139" t="str">
        <f>IF(AE:AE="","",IF(R189="Refreshment Beverage",AK189*(Rates!J$19/100),ROUND(SUM(AH189*(Rates!$J$8/100)),4)))</f>
        <v/>
      </c>
      <c r="AJ189" s="124" t="str">
        <f t="shared" si="124"/>
        <v/>
      </c>
      <c r="AK189" s="125" t="str">
        <f t="shared" si="125"/>
        <v/>
      </c>
      <c r="AL189" s="121" t="str">
        <f t="shared" si="126"/>
        <v/>
      </c>
      <c r="AM189" s="138" t="str">
        <f>IF(AS189="","",IF(R189="Refreshment Beverage",ROUND(AS189*Rates!K$19,4),ROUND(AO189*(VLOOKUP(VALUE(Q189),Rates!G$4:L$12,3,0)),4)))</f>
        <v/>
      </c>
      <c r="AN189" s="126" t="str">
        <f>IF(AS189="","",IF(R189="Refreshment Beverage",AS189*(Rates!J$19/100),MAX(AM189,AB189)))</f>
        <v/>
      </c>
      <c r="AO189" s="127" t="str">
        <f t="shared" si="127"/>
        <v/>
      </c>
      <c r="AP189" s="127" t="str">
        <f t="shared" si="128"/>
        <v/>
      </c>
      <c r="AQ189" s="140" t="str">
        <f>IF(AS189="","",IF(R189="Refreshment Beverage",ROUND(SUM(VLOOKUP(Q:Q,Rates!G$15:L$19,3,0)*(AS189-Y189-Z189-AA189)),4),ROUND(SUM(Rates!$K$8*AS189),4)))</f>
        <v/>
      </c>
      <c r="AR189" s="139" t="str">
        <f t="shared" si="129"/>
        <v/>
      </c>
      <c r="AS189" s="125" t="str">
        <f t="shared" si="130"/>
        <v/>
      </c>
      <c r="AT189" s="121" t="str">
        <f t="shared" si="131"/>
        <v/>
      </c>
      <c r="AU189" s="138" t="str">
        <f>IF(AX189="","",IF(R189="Refreshment Beverage",ROUND((BA189-Y189-Z189-AA189)*VLOOKUP(VALUE(Q189),Rates!G$15:L$19,3,0),4),ROUND(AW189*(VLOOKUP(VALUE(Q189),Rates!G:L,3,0)),4)))</f>
        <v/>
      </c>
      <c r="AV189" s="126" t="str">
        <f t="shared" si="132"/>
        <v/>
      </c>
      <c r="AW189" s="127" t="str">
        <f t="shared" si="133"/>
        <v/>
      </c>
      <c r="AX189" s="123" t="str">
        <f t="shared" si="134"/>
        <v/>
      </c>
      <c r="AY189" s="140" t="str">
        <f>IF(AX189="","",IF(R189="Refreshment Beverage",ROUND(SUM(AX189*Rates!K$19),4),ROUND(SUM(AX189*(Rates!J$8/100)),4)))</f>
        <v/>
      </c>
      <c r="AZ189" s="124" t="str">
        <f t="shared" si="135"/>
        <v/>
      </c>
      <c r="BA189" s="125" t="str">
        <f t="shared" si="136"/>
        <v/>
      </c>
      <c r="BB189" s="115"/>
      <c r="BC189" s="143"/>
      <c r="BD189" s="100"/>
      <c r="BE189" s="100"/>
      <c r="BF189" s="100"/>
      <c r="BG189" s="100"/>
    </row>
    <row r="190" spans="1:59" ht="12.75" customHeight="1" x14ac:dyDescent="0.2">
      <c r="A190" s="144"/>
      <c r="B190" s="141"/>
      <c r="C190" s="141"/>
      <c r="D190" s="142"/>
      <c r="E190" s="142"/>
      <c r="F190" s="142"/>
      <c r="G190" s="142"/>
      <c r="H190" s="142"/>
      <c r="I190" s="129"/>
      <c r="J190" s="130"/>
      <c r="K190" s="131" t="str">
        <f t="shared" si="107"/>
        <v/>
      </c>
      <c r="L190" s="132" t="str">
        <f t="shared" si="108"/>
        <v/>
      </c>
      <c r="M190" s="133" t="str">
        <f t="shared" si="109"/>
        <v/>
      </c>
      <c r="N190" s="134" t="str">
        <f>IFERROR(IF(B:B="","",IF(R190="Beer",SUM(LOOKUP(2,1/(Rates!$B$3:$B$5&lt;=W190)/(Rates!$C$3:$C$5&gt;=W190),Rates!$D$3:$D$5)*(X190/100)*W190),IF(R190="Refreshment Beverage",SUM(LOOKUP(2,1/(Rates!$B$7:$B$11&lt;=W190)/(Rates!$C$7:$C$11&gt;=W190),Rates!$D$7:$D$11)*(X190/100)*W190)))),"")</f>
        <v/>
      </c>
      <c r="O190" s="134" t="str">
        <f t="shared" si="110"/>
        <v/>
      </c>
      <c r="P190" s="116"/>
      <c r="Q190" s="117" t="str">
        <f t="shared" si="111"/>
        <v/>
      </c>
      <c r="R190" s="128" t="str">
        <f t="shared" si="112"/>
        <v/>
      </c>
      <c r="S190" s="135" t="str">
        <f>IF(B190="","",IF(R190="Refreshment Beverage",VLOOKUP(VALUE(Q190),Rates!G$15:L$19,2,0),VLOOKUP(VALUE(Q190),Rates!G$4:L$12,2,0)))</f>
        <v/>
      </c>
      <c r="T190" s="135" t="str">
        <f t="shared" si="113"/>
        <v/>
      </c>
      <c r="U190" s="118" t="str">
        <f t="shared" si="114"/>
        <v/>
      </c>
      <c r="V190" s="135" t="str">
        <f t="shared" si="115"/>
        <v/>
      </c>
      <c r="W190" s="135" t="str">
        <f t="shared" si="116"/>
        <v/>
      </c>
      <c r="X190" s="119" t="str">
        <f t="shared" si="117"/>
        <v/>
      </c>
      <c r="Y190" s="120" t="str">
        <f>IF(B:B="","",IF(R190="Refreshment Beverage",VLOOKUP(Q190,Rates!G$15:L$19,6,0)*W190,VLOOKUP(Q190,Rates!G$4:L$12,6,0)*W190))</f>
        <v/>
      </c>
      <c r="Z190" s="120" t="str">
        <f t="shared" si="118"/>
        <v/>
      </c>
      <c r="AA190" s="120" t="str">
        <f t="shared" si="119"/>
        <v/>
      </c>
      <c r="AB190" s="136" t="str">
        <f>IF(B:B="","",IF(R190="Refreshment Beverage","",IF(AND(R190="Beer",Q190=0),SUM(LOOKUP(2,1/(Rates!$B$15:$B$18&lt;=W190)/(Rates!$C$15:$C$18&gt;=W190),Rates!$D$15:$D$18)*W190),VLOOKUP(VALUE(Q:Q),Rates!A:B,2,0)*W190)))</f>
        <v/>
      </c>
      <c r="AC190" s="136" t="str">
        <f>IF(B:B="","",IF(R190="Refreshment Beverage","",IF(AND(R190="Beer",Q190=0),SUM(LOOKUP(2,1/(Rates!$B$15:$B$18&lt;=W190)/(Rates!$C$15:$C$18&gt;=W190),Rates!$E$15:$E$18)*W190),VLOOKUP(VALUE(Q:Q),Rates!A:C,3,0)*W190)))</f>
        <v/>
      </c>
      <c r="AD190" s="137" t="str">
        <f>IFERROR(IF(B:B="","",IF(R190="Beer","",IF(VALUE(Q190)=0,VLOOKUP(VLOOKUP(B:B,#REF!,16,0),Rates!A:E,2,0),VLOOKUP(VALUE(Q190),Rates!A$31:B$34,2,0)*W190))),0)</f>
        <v/>
      </c>
      <c r="AE190" s="121" t="str">
        <f t="shared" si="120"/>
        <v/>
      </c>
      <c r="AF190" s="138" t="str">
        <f t="shared" si="121"/>
        <v/>
      </c>
      <c r="AG190" s="122" t="str">
        <f t="shared" si="122"/>
        <v/>
      </c>
      <c r="AH190" s="123" t="str">
        <f t="shared" si="123"/>
        <v/>
      </c>
      <c r="AI190" s="139" t="str">
        <f>IF(AE:AE="","",IF(R190="Refreshment Beverage",AK190*(Rates!J$19/100),ROUND(SUM(AH190*(Rates!$J$8/100)),4)))</f>
        <v/>
      </c>
      <c r="AJ190" s="124" t="str">
        <f t="shared" si="124"/>
        <v/>
      </c>
      <c r="AK190" s="125" t="str">
        <f t="shared" si="125"/>
        <v/>
      </c>
      <c r="AL190" s="121" t="str">
        <f t="shared" si="126"/>
        <v/>
      </c>
      <c r="AM190" s="138" t="str">
        <f>IF(AS190="","",IF(R190="Refreshment Beverage",ROUND(AS190*Rates!K$19,4),ROUND(AO190*(VLOOKUP(VALUE(Q190),Rates!G$4:L$12,3,0)),4)))</f>
        <v/>
      </c>
      <c r="AN190" s="126" t="str">
        <f>IF(AS190="","",IF(R190="Refreshment Beverage",AS190*(Rates!J$19/100),MAX(AM190,AB190)))</f>
        <v/>
      </c>
      <c r="AO190" s="127" t="str">
        <f t="shared" si="127"/>
        <v/>
      </c>
      <c r="AP190" s="127" t="str">
        <f t="shared" si="128"/>
        <v/>
      </c>
      <c r="AQ190" s="140" t="str">
        <f>IF(AS190="","",IF(R190="Refreshment Beverage",ROUND(SUM(VLOOKUP(Q:Q,Rates!G$15:L$19,3,0)*(AS190-Y190-Z190-AA190)),4),ROUND(SUM(Rates!$K$8*AS190),4)))</f>
        <v/>
      </c>
      <c r="AR190" s="139" t="str">
        <f t="shared" si="129"/>
        <v/>
      </c>
      <c r="AS190" s="125" t="str">
        <f t="shared" si="130"/>
        <v/>
      </c>
      <c r="AT190" s="121" t="str">
        <f t="shared" si="131"/>
        <v/>
      </c>
      <c r="AU190" s="138" t="str">
        <f>IF(AX190="","",IF(R190="Refreshment Beverage",ROUND((BA190-Y190-Z190-AA190)*VLOOKUP(VALUE(Q190),Rates!G$15:L$19,3,0),4),ROUND(AW190*(VLOOKUP(VALUE(Q190),Rates!G:L,3,0)),4)))</f>
        <v/>
      </c>
      <c r="AV190" s="126" t="str">
        <f t="shared" si="132"/>
        <v/>
      </c>
      <c r="AW190" s="127" t="str">
        <f t="shared" si="133"/>
        <v/>
      </c>
      <c r="AX190" s="123" t="str">
        <f t="shared" si="134"/>
        <v/>
      </c>
      <c r="AY190" s="140" t="str">
        <f>IF(AX190="","",IF(R190="Refreshment Beverage",ROUND(SUM(AX190*Rates!K$19),4),ROUND(SUM(AX190*(Rates!J$8/100)),4)))</f>
        <v/>
      </c>
      <c r="AZ190" s="124" t="str">
        <f t="shared" si="135"/>
        <v/>
      </c>
      <c r="BA190" s="125" t="str">
        <f t="shared" si="136"/>
        <v/>
      </c>
      <c r="BB190" s="115"/>
      <c r="BC190" s="143"/>
      <c r="BD190" s="100"/>
      <c r="BE190" s="100"/>
      <c r="BF190" s="100"/>
      <c r="BG190" s="100"/>
    </row>
    <row r="191" spans="1:59" ht="12.75" customHeight="1" x14ac:dyDescent="0.2">
      <c r="A191" s="144"/>
      <c r="B191" s="141"/>
      <c r="C191" s="141"/>
      <c r="D191" s="142"/>
      <c r="E191" s="142"/>
      <c r="F191" s="142"/>
      <c r="G191" s="142"/>
      <c r="H191" s="142"/>
      <c r="I191" s="129"/>
      <c r="J191" s="130"/>
      <c r="K191" s="131" t="str">
        <f t="shared" si="107"/>
        <v/>
      </c>
      <c r="L191" s="132" t="str">
        <f t="shared" si="108"/>
        <v/>
      </c>
      <c r="M191" s="133" t="str">
        <f t="shared" si="109"/>
        <v/>
      </c>
      <c r="N191" s="134" t="str">
        <f>IFERROR(IF(B:B="","",IF(R191="Beer",SUM(LOOKUP(2,1/(Rates!$B$3:$B$5&lt;=W191)/(Rates!$C$3:$C$5&gt;=W191),Rates!$D$3:$D$5)*(X191/100)*W191),IF(R191="Refreshment Beverage",SUM(LOOKUP(2,1/(Rates!$B$7:$B$11&lt;=W191)/(Rates!$C$7:$C$11&gt;=W191),Rates!$D$7:$D$11)*(X191/100)*W191)))),"")</f>
        <v/>
      </c>
      <c r="O191" s="134" t="str">
        <f t="shared" si="110"/>
        <v/>
      </c>
      <c r="P191" s="116"/>
      <c r="Q191" s="117" t="str">
        <f t="shared" si="111"/>
        <v/>
      </c>
      <c r="R191" s="128" t="str">
        <f t="shared" si="112"/>
        <v/>
      </c>
      <c r="S191" s="135" t="str">
        <f>IF(B191="","",IF(R191="Refreshment Beverage",VLOOKUP(VALUE(Q191),Rates!G$15:L$19,2,0),VLOOKUP(VALUE(Q191),Rates!G$4:L$12,2,0)))</f>
        <v/>
      </c>
      <c r="T191" s="135" t="str">
        <f t="shared" si="113"/>
        <v/>
      </c>
      <c r="U191" s="118" t="str">
        <f t="shared" si="114"/>
        <v/>
      </c>
      <c r="V191" s="135" t="str">
        <f t="shared" si="115"/>
        <v/>
      </c>
      <c r="W191" s="135" t="str">
        <f t="shared" si="116"/>
        <v/>
      </c>
      <c r="X191" s="119" t="str">
        <f t="shared" si="117"/>
        <v/>
      </c>
      <c r="Y191" s="120" t="str">
        <f>IF(B:B="","",IF(R191="Refreshment Beverage",VLOOKUP(Q191,Rates!G$15:L$19,6,0)*W191,VLOOKUP(Q191,Rates!G$4:L$12,6,0)*W191))</f>
        <v/>
      </c>
      <c r="Z191" s="120" t="str">
        <f t="shared" si="118"/>
        <v/>
      </c>
      <c r="AA191" s="120" t="str">
        <f t="shared" si="119"/>
        <v/>
      </c>
      <c r="AB191" s="136" t="str">
        <f>IF(B:B="","",IF(R191="Refreshment Beverage","",IF(AND(R191="Beer",Q191=0),SUM(LOOKUP(2,1/(Rates!$B$15:$B$18&lt;=W191)/(Rates!$C$15:$C$18&gt;=W191),Rates!$D$15:$D$18)*W191),VLOOKUP(VALUE(Q:Q),Rates!A:B,2,0)*W191)))</f>
        <v/>
      </c>
      <c r="AC191" s="136" t="str">
        <f>IF(B:B="","",IF(R191="Refreshment Beverage","",IF(AND(R191="Beer",Q191=0),SUM(LOOKUP(2,1/(Rates!$B$15:$B$18&lt;=W191)/(Rates!$C$15:$C$18&gt;=W191),Rates!$E$15:$E$18)*W191),VLOOKUP(VALUE(Q:Q),Rates!A:C,3,0)*W191)))</f>
        <v/>
      </c>
      <c r="AD191" s="137" t="str">
        <f>IFERROR(IF(B:B="","",IF(R191="Beer","",IF(VALUE(Q191)=0,VLOOKUP(VLOOKUP(B:B,#REF!,16,0),Rates!A:E,2,0),VLOOKUP(VALUE(Q191),Rates!A$31:B$34,2,0)*W191))),0)</f>
        <v/>
      </c>
      <c r="AE191" s="121" t="str">
        <f t="shared" si="120"/>
        <v/>
      </c>
      <c r="AF191" s="138" t="str">
        <f t="shared" si="121"/>
        <v/>
      </c>
      <c r="AG191" s="122" t="str">
        <f t="shared" si="122"/>
        <v/>
      </c>
      <c r="AH191" s="123" t="str">
        <f t="shared" si="123"/>
        <v/>
      </c>
      <c r="AI191" s="139" t="str">
        <f>IF(AE:AE="","",IF(R191="Refreshment Beverage",AK191*(Rates!J$19/100),ROUND(SUM(AH191*(Rates!$J$8/100)),4)))</f>
        <v/>
      </c>
      <c r="AJ191" s="124" t="str">
        <f t="shared" si="124"/>
        <v/>
      </c>
      <c r="AK191" s="125" t="str">
        <f t="shared" si="125"/>
        <v/>
      </c>
      <c r="AL191" s="121" t="str">
        <f t="shared" si="126"/>
        <v/>
      </c>
      <c r="AM191" s="138" t="str">
        <f>IF(AS191="","",IF(R191="Refreshment Beverage",ROUND(AS191*Rates!K$19,4),ROUND(AO191*(VLOOKUP(VALUE(Q191),Rates!G$4:L$12,3,0)),4)))</f>
        <v/>
      </c>
      <c r="AN191" s="126" t="str">
        <f>IF(AS191="","",IF(R191="Refreshment Beverage",AS191*(Rates!J$19/100),MAX(AM191,AB191)))</f>
        <v/>
      </c>
      <c r="AO191" s="127" t="str">
        <f t="shared" si="127"/>
        <v/>
      </c>
      <c r="AP191" s="127" t="str">
        <f t="shared" si="128"/>
        <v/>
      </c>
      <c r="AQ191" s="140" t="str">
        <f>IF(AS191="","",IF(R191="Refreshment Beverage",ROUND(SUM(VLOOKUP(Q:Q,Rates!G$15:L$19,3,0)*(AS191-Y191-Z191-AA191)),4),ROUND(SUM(Rates!$K$8*AS191),4)))</f>
        <v/>
      </c>
      <c r="AR191" s="139" t="str">
        <f t="shared" si="129"/>
        <v/>
      </c>
      <c r="AS191" s="125" t="str">
        <f t="shared" si="130"/>
        <v/>
      </c>
      <c r="AT191" s="121" t="str">
        <f t="shared" si="131"/>
        <v/>
      </c>
      <c r="AU191" s="138" t="str">
        <f>IF(AX191="","",IF(R191="Refreshment Beverage",ROUND((BA191-Y191-Z191-AA191)*VLOOKUP(VALUE(Q191),Rates!G$15:L$19,3,0),4),ROUND(AW191*(VLOOKUP(VALUE(Q191),Rates!G:L,3,0)),4)))</f>
        <v/>
      </c>
      <c r="AV191" s="126" t="str">
        <f t="shared" si="132"/>
        <v/>
      </c>
      <c r="AW191" s="127" t="str">
        <f t="shared" si="133"/>
        <v/>
      </c>
      <c r="AX191" s="123" t="str">
        <f t="shared" si="134"/>
        <v/>
      </c>
      <c r="AY191" s="140" t="str">
        <f>IF(AX191="","",IF(R191="Refreshment Beverage",ROUND(SUM(AX191*Rates!K$19),4),ROUND(SUM(AX191*(Rates!J$8/100)),4)))</f>
        <v/>
      </c>
      <c r="AZ191" s="124" t="str">
        <f t="shared" si="135"/>
        <v/>
      </c>
      <c r="BA191" s="125" t="str">
        <f t="shared" si="136"/>
        <v/>
      </c>
      <c r="BB191" s="115"/>
      <c r="BC191" s="143"/>
      <c r="BD191" s="100"/>
      <c r="BE191" s="100"/>
      <c r="BF191" s="100"/>
      <c r="BG191" s="100"/>
    </row>
    <row r="192" spans="1:59" ht="12.75" customHeight="1" x14ac:dyDescent="0.2">
      <c r="A192" s="144"/>
      <c r="B192" s="141"/>
      <c r="C192" s="141"/>
      <c r="D192" s="142"/>
      <c r="E192" s="142"/>
      <c r="F192" s="142"/>
      <c r="G192" s="142"/>
      <c r="H192" s="142"/>
      <c r="I192" s="129"/>
      <c r="J192" s="130"/>
      <c r="K192" s="131" t="str">
        <f t="shared" si="107"/>
        <v/>
      </c>
      <c r="L192" s="132" t="str">
        <f t="shared" si="108"/>
        <v/>
      </c>
      <c r="M192" s="133" t="str">
        <f t="shared" si="109"/>
        <v/>
      </c>
      <c r="N192" s="134" t="str">
        <f>IFERROR(IF(B:B="","",IF(R192="Beer",SUM(LOOKUP(2,1/(Rates!$B$3:$B$5&lt;=W192)/(Rates!$C$3:$C$5&gt;=W192),Rates!$D$3:$D$5)*(X192/100)*W192),IF(R192="Refreshment Beverage",SUM(LOOKUP(2,1/(Rates!$B$7:$B$11&lt;=W192)/(Rates!$C$7:$C$11&gt;=W192),Rates!$D$7:$D$11)*(X192/100)*W192)))),"")</f>
        <v/>
      </c>
      <c r="O192" s="134" t="str">
        <f t="shared" si="110"/>
        <v/>
      </c>
      <c r="P192" s="116"/>
      <c r="Q192" s="117" t="str">
        <f t="shared" si="111"/>
        <v/>
      </c>
      <c r="R192" s="128" t="str">
        <f t="shared" si="112"/>
        <v/>
      </c>
      <c r="S192" s="135" t="str">
        <f>IF(B192="","",IF(R192="Refreshment Beverage",VLOOKUP(VALUE(Q192),Rates!G$15:L$19,2,0),VLOOKUP(VALUE(Q192),Rates!G$4:L$12,2,0)))</f>
        <v/>
      </c>
      <c r="T192" s="135" t="str">
        <f t="shared" si="113"/>
        <v/>
      </c>
      <c r="U192" s="118" t="str">
        <f t="shared" si="114"/>
        <v/>
      </c>
      <c r="V192" s="135" t="str">
        <f t="shared" si="115"/>
        <v/>
      </c>
      <c r="W192" s="135" t="str">
        <f t="shared" si="116"/>
        <v/>
      </c>
      <c r="X192" s="119" t="str">
        <f t="shared" si="117"/>
        <v/>
      </c>
      <c r="Y192" s="120" t="str">
        <f>IF(B:B="","",IF(R192="Refreshment Beverage",VLOOKUP(Q192,Rates!G$15:L$19,6,0)*W192,VLOOKUP(Q192,Rates!G$4:L$12,6,0)*W192))</f>
        <v/>
      </c>
      <c r="Z192" s="120" t="str">
        <f t="shared" si="118"/>
        <v/>
      </c>
      <c r="AA192" s="120" t="str">
        <f t="shared" si="119"/>
        <v/>
      </c>
      <c r="AB192" s="136" t="str">
        <f>IF(B:B="","",IF(R192="Refreshment Beverage","",IF(AND(R192="Beer",Q192=0),SUM(LOOKUP(2,1/(Rates!$B$15:$B$18&lt;=W192)/(Rates!$C$15:$C$18&gt;=W192),Rates!$D$15:$D$18)*W192),VLOOKUP(VALUE(Q:Q),Rates!A:B,2,0)*W192)))</f>
        <v/>
      </c>
      <c r="AC192" s="136" t="str">
        <f>IF(B:B="","",IF(R192="Refreshment Beverage","",IF(AND(R192="Beer",Q192=0),SUM(LOOKUP(2,1/(Rates!$B$15:$B$18&lt;=W192)/(Rates!$C$15:$C$18&gt;=W192),Rates!$E$15:$E$18)*W192),VLOOKUP(VALUE(Q:Q),Rates!A:C,3,0)*W192)))</f>
        <v/>
      </c>
      <c r="AD192" s="137" t="str">
        <f>IFERROR(IF(B:B="","",IF(R192="Beer","",IF(VALUE(Q192)=0,VLOOKUP(VLOOKUP(B:B,#REF!,16,0),Rates!A:E,2,0),VLOOKUP(VALUE(Q192),Rates!A$31:B$34,2,0)*W192))),0)</f>
        <v/>
      </c>
      <c r="AE192" s="121" t="str">
        <f t="shared" si="120"/>
        <v/>
      </c>
      <c r="AF192" s="138" t="str">
        <f t="shared" si="121"/>
        <v/>
      </c>
      <c r="AG192" s="122" t="str">
        <f t="shared" si="122"/>
        <v/>
      </c>
      <c r="AH192" s="123" t="str">
        <f t="shared" si="123"/>
        <v/>
      </c>
      <c r="AI192" s="139" t="str">
        <f>IF(AE:AE="","",IF(R192="Refreshment Beverage",AK192*(Rates!J$19/100),ROUND(SUM(AH192*(Rates!$J$8/100)),4)))</f>
        <v/>
      </c>
      <c r="AJ192" s="124" t="str">
        <f t="shared" si="124"/>
        <v/>
      </c>
      <c r="AK192" s="125" t="str">
        <f t="shared" si="125"/>
        <v/>
      </c>
      <c r="AL192" s="121" t="str">
        <f t="shared" si="126"/>
        <v/>
      </c>
      <c r="AM192" s="138" t="str">
        <f>IF(AS192="","",IF(R192="Refreshment Beverage",ROUND(AS192*Rates!K$19,4),ROUND(AO192*(VLOOKUP(VALUE(Q192),Rates!G$4:L$12,3,0)),4)))</f>
        <v/>
      </c>
      <c r="AN192" s="126" t="str">
        <f>IF(AS192="","",IF(R192="Refreshment Beverage",AS192*(Rates!J$19/100),MAX(AM192,AB192)))</f>
        <v/>
      </c>
      <c r="AO192" s="127" t="str">
        <f t="shared" si="127"/>
        <v/>
      </c>
      <c r="AP192" s="127" t="str">
        <f t="shared" si="128"/>
        <v/>
      </c>
      <c r="AQ192" s="140" t="str">
        <f>IF(AS192="","",IF(R192="Refreshment Beverage",ROUND(SUM(VLOOKUP(Q:Q,Rates!G$15:L$19,3,0)*(AS192-Y192-Z192-AA192)),4),ROUND(SUM(Rates!$K$8*AS192),4)))</f>
        <v/>
      </c>
      <c r="AR192" s="139" t="str">
        <f t="shared" si="129"/>
        <v/>
      </c>
      <c r="AS192" s="125" t="str">
        <f t="shared" si="130"/>
        <v/>
      </c>
      <c r="AT192" s="121" t="str">
        <f t="shared" si="131"/>
        <v/>
      </c>
      <c r="AU192" s="138" t="str">
        <f>IF(AX192="","",IF(R192="Refreshment Beverage",ROUND((BA192-Y192-Z192-AA192)*VLOOKUP(VALUE(Q192),Rates!G$15:L$19,3,0),4),ROUND(AW192*(VLOOKUP(VALUE(Q192),Rates!G:L,3,0)),4)))</f>
        <v/>
      </c>
      <c r="AV192" s="126" t="str">
        <f t="shared" si="132"/>
        <v/>
      </c>
      <c r="AW192" s="127" t="str">
        <f t="shared" si="133"/>
        <v/>
      </c>
      <c r="AX192" s="123" t="str">
        <f t="shared" si="134"/>
        <v/>
      </c>
      <c r="AY192" s="140" t="str">
        <f>IF(AX192="","",IF(R192="Refreshment Beverage",ROUND(SUM(AX192*Rates!K$19),4),ROUND(SUM(AX192*(Rates!J$8/100)),4)))</f>
        <v/>
      </c>
      <c r="AZ192" s="124" t="str">
        <f t="shared" si="135"/>
        <v/>
      </c>
      <c r="BA192" s="125" t="str">
        <f t="shared" si="136"/>
        <v/>
      </c>
      <c r="BB192" s="115"/>
      <c r="BC192" s="143"/>
      <c r="BD192" s="100"/>
      <c r="BE192" s="100"/>
      <c r="BF192" s="100"/>
      <c r="BG192" s="100"/>
    </row>
    <row r="193" spans="1:59" ht="12.75" customHeight="1" x14ac:dyDescent="0.2">
      <c r="A193" s="144"/>
      <c r="B193" s="141"/>
      <c r="C193" s="141"/>
      <c r="D193" s="142"/>
      <c r="E193" s="142"/>
      <c r="F193" s="142"/>
      <c r="G193" s="142"/>
      <c r="H193" s="142"/>
      <c r="I193" s="129"/>
      <c r="J193" s="130"/>
      <c r="K193" s="131" t="str">
        <f t="shared" si="107"/>
        <v/>
      </c>
      <c r="L193" s="132" t="str">
        <f t="shared" si="108"/>
        <v/>
      </c>
      <c r="M193" s="133" t="str">
        <f t="shared" si="109"/>
        <v/>
      </c>
      <c r="N193" s="134" t="str">
        <f>IFERROR(IF(B:B="","",IF(R193="Beer",SUM(LOOKUP(2,1/(Rates!$B$3:$B$5&lt;=W193)/(Rates!$C$3:$C$5&gt;=W193),Rates!$D$3:$D$5)*(X193/100)*W193),IF(R193="Refreshment Beverage",SUM(LOOKUP(2,1/(Rates!$B$7:$B$11&lt;=W193)/(Rates!$C$7:$C$11&gt;=W193),Rates!$D$7:$D$11)*(X193/100)*W193)))),"")</f>
        <v/>
      </c>
      <c r="O193" s="134" t="str">
        <f t="shared" si="110"/>
        <v/>
      </c>
      <c r="P193" s="116"/>
      <c r="Q193" s="117" t="str">
        <f t="shared" si="111"/>
        <v/>
      </c>
      <c r="R193" s="128" t="str">
        <f t="shared" si="112"/>
        <v/>
      </c>
      <c r="S193" s="135" t="str">
        <f>IF(B193="","",IF(R193="Refreshment Beverage",VLOOKUP(VALUE(Q193),Rates!G$15:L$19,2,0),VLOOKUP(VALUE(Q193),Rates!G$4:L$12,2,0)))</f>
        <v/>
      </c>
      <c r="T193" s="135" t="str">
        <f t="shared" si="113"/>
        <v/>
      </c>
      <c r="U193" s="118" t="str">
        <f t="shared" si="114"/>
        <v/>
      </c>
      <c r="V193" s="135" t="str">
        <f t="shared" si="115"/>
        <v/>
      </c>
      <c r="W193" s="135" t="str">
        <f t="shared" si="116"/>
        <v/>
      </c>
      <c r="X193" s="119" t="str">
        <f t="shared" si="117"/>
        <v/>
      </c>
      <c r="Y193" s="120" t="str">
        <f>IF(B:B="","",IF(R193="Refreshment Beverage",VLOOKUP(Q193,Rates!G$15:L$19,6,0)*W193,VLOOKUP(Q193,Rates!G$4:L$12,6,0)*W193))</f>
        <v/>
      </c>
      <c r="Z193" s="120" t="str">
        <f t="shared" si="118"/>
        <v/>
      </c>
      <c r="AA193" s="120" t="str">
        <f t="shared" si="119"/>
        <v/>
      </c>
      <c r="AB193" s="136" t="str">
        <f>IF(B:B="","",IF(R193="Refreshment Beverage","",IF(AND(R193="Beer",Q193=0),SUM(LOOKUP(2,1/(Rates!$B$15:$B$18&lt;=W193)/(Rates!$C$15:$C$18&gt;=W193),Rates!$D$15:$D$18)*W193),VLOOKUP(VALUE(Q:Q),Rates!A:B,2,0)*W193)))</f>
        <v/>
      </c>
      <c r="AC193" s="136" t="str">
        <f>IF(B:B="","",IF(R193="Refreshment Beverage","",IF(AND(R193="Beer",Q193=0),SUM(LOOKUP(2,1/(Rates!$B$15:$B$18&lt;=W193)/(Rates!$C$15:$C$18&gt;=W193),Rates!$E$15:$E$18)*W193),VLOOKUP(VALUE(Q:Q),Rates!A:C,3,0)*W193)))</f>
        <v/>
      </c>
      <c r="AD193" s="137" t="str">
        <f>IFERROR(IF(B:B="","",IF(R193="Beer","",IF(VALUE(Q193)=0,VLOOKUP(VLOOKUP(B:B,#REF!,16,0),Rates!A:E,2,0),VLOOKUP(VALUE(Q193),Rates!A$31:B$34,2,0)*W193))),0)</f>
        <v/>
      </c>
      <c r="AE193" s="121" t="str">
        <f t="shared" si="120"/>
        <v/>
      </c>
      <c r="AF193" s="138" t="str">
        <f t="shared" si="121"/>
        <v/>
      </c>
      <c r="AG193" s="122" t="str">
        <f t="shared" si="122"/>
        <v/>
      </c>
      <c r="AH193" s="123" t="str">
        <f t="shared" si="123"/>
        <v/>
      </c>
      <c r="AI193" s="139" t="str">
        <f>IF(AE:AE="","",IF(R193="Refreshment Beverage",AK193*(Rates!J$19/100),ROUND(SUM(AH193*(Rates!$J$8/100)),4)))</f>
        <v/>
      </c>
      <c r="AJ193" s="124" t="str">
        <f t="shared" si="124"/>
        <v/>
      </c>
      <c r="AK193" s="125" t="str">
        <f t="shared" si="125"/>
        <v/>
      </c>
      <c r="AL193" s="121" t="str">
        <f t="shared" si="126"/>
        <v/>
      </c>
      <c r="AM193" s="138" t="str">
        <f>IF(AS193="","",IF(R193="Refreshment Beverage",ROUND(AS193*Rates!K$19,4),ROUND(AO193*(VLOOKUP(VALUE(Q193),Rates!G$4:L$12,3,0)),4)))</f>
        <v/>
      </c>
      <c r="AN193" s="126" t="str">
        <f>IF(AS193="","",IF(R193="Refreshment Beverage",AS193*(Rates!J$19/100),MAX(AM193,AB193)))</f>
        <v/>
      </c>
      <c r="AO193" s="127" t="str">
        <f t="shared" si="127"/>
        <v/>
      </c>
      <c r="AP193" s="127" t="str">
        <f t="shared" si="128"/>
        <v/>
      </c>
      <c r="AQ193" s="140" t="str">
        <f>IF(AS193="","",IF(R193="Refreshment Beverage",ROUND(SUM(VLOOKUP(Q:Q,Rates!G$15:L$19,3,0)*(AS193-Y193-Z193-AA193)),4),ROUND(SUM(Rates!$K$8*AS193),4)))</f>
        <v/>
      </c>
      <c r="AR193" s="139" t="str">
        <f t="shared" si="129"/>
        <v/>
      </c>
      <c r="AS193" s="125" t="str">
        <f t="shared" si="130"/>
        <v/>
      </c>
      <c r="AT193" s="121" t="str">
        <f t="shared" si="131"/>
        <v/>
      </c>
      <c r="AU193" s="138" t="str">
        <f>IF(AX193="","",IF(R193="Refreshment Beverage",ROUND((BA193-Y193-Z193-AA193)*VLOOKUP(VALUE(Q193),Rates!G$15:L$19,3,0),4),ROUND(AW193*(VLOOKUP(VALUE(Q193),Rates!G:L,3,0)),4)))</f>
        <v/>
      </c>
      <c r="AV193" s="126" t="str">
        <f t="shared" si="132"/>
        <v/>
      </c>
      <c r="AW193" s="127" t="str">
        <f t="shared" si="133"/>
        <v/>
      </c>
      <c r="AX193" s="123" t="str">
        <f t="shared" si="134"/>
        <v/>
      </c>
      <c r="AY193" s="140" t="str">
        <f>IF(AX193="","",IF(R193="Refreshment Beverage",ROUND(SUM(AX193*Rates!K$19),4),ROUND(SUM(AX193*(Rates!J$8/100)),4)))</f>
        <v/>
      </c>
      <c r="AZ193" s="124" t="str">
        <f t="shared" si="135"/>
        <v/>
      </c>
      <c r="BA193" s="125" t="str">
        <f t="shared" si="136"/>
        <v/>
      </c>
      <c r="BB193" s="115"/>
      <c r="BC193" s="143"/>
      <c r="BD193" s="100"/>
      <c r="BE193" s="100"/>
      <c r="BF193" s="100"/>
      <c r="BG193" s="100"/>
    </row>
    <row r="194" spans="1:59" ht="12.75" customHeight="1" x14ac:dyDescent="0.2">
      <c r="A194" s="144"/>
      <c r="B194" s="141"/>
      <c r="C194" s="141"/>
      <c r="D194" s="142"/>
      <c r="E194" s="142"/>
      <c r="F194" s="142"/>
      <c r="G194" s="142"/>
      <c r="H194" s="142"/>
      <c r="I194" s="129"/>
      <c r="J194" s="130"/>
      <c r="K194" s="131" t="str">
        <f t="shared" si="107"/>
        <v/>
      </c>
      <c r="L194" s="132" t="str">
        <f t="shared" si="108"/>
        <v/>
      </c>
      <c r="M194" s="133" t="str">
        <f t="shared" si="109"/>
        <v/>
      </c>
      <c r="N194" s="134" t="str">
        <f>IFERROR(IF(B:B="","",IF(R194="Beer",SUM(LOOKUP(2,1/(Rates!$B$3:$B$5&lt;=W194)/(Rates!$C$3:$C$5&gt;=W194),Rates!$D$3:$D$5)*(X194/100)*W194),IF(R194="Refreshment Beverage",SUM(LOOKUP(2,1/(Rates!$B$7:$B$11&lt;=W194)/(Rates!$C$7:$C$11&gt;=W194),Rates!$D$7:$D$11)*(X194/100)*W194)))),"")</f>
        <v/>
      </c>
      <c r="O194" s="134" t="str">
        <f t="shared" si="110"/>
        <v/>
      </c>
      <c r="P194" s="116"/>
      <c r="Q194" s="117" t="str">
        <f t="shared" si="111"/>
        <v/>
      </c>
      <c r="R194" s="128" t="str">
        <f t="shared" si="112"/>
        <v/>
      </c>
      <c r="S194" s="135" t="str">
        <f>IF(B194="","",IF(R194="Refreshment Beverage",VLOOKUP(VALUE(Q194),Rates!G$15:L$19,2,0),VLOOKUP(VALUE(Q194),Rates!G$4:L$12,2,0)))</f>
        <v/>
      </c>
      <c r="T194" s="135" t="str">
        <f t="shared" si="113"/>
        <v/>
      </c>
      <c r="U194" s="118" t="str">
        <f t="shared" si="114"/>
        <v/>
      </c>
      <c r="V194" s="135" t="str">
        <f t="shared" si="115"/>
        <v/>
      </c>
      <c r="W194" s="135" t="str">
        <f t="shared" si="116"/>
        <v/>
      </c>
      <c r="X194" s="119" t="str">
        <f t="shared" si="117"/>
        <v/>
      </c>
      <c r="Y194" s="120" t="str">
        <f>IF(B:B="","",IF(R194="Refreshment Beverage",VLOOKUP(Q194,Rates!G$15:L$19,6,0)*W194,VLOOKUP(Q194,Rates!G$4:L$12,6,0)*W194))</f>
        <v/>
      </c>
      <c r="Z194" s="120" t="str">
        <f t="shared" si="118"/>
        <v/>
      </c>
      <c r="AA194" s="120" t="str">
        <f t="shared" si="119"/>
        <v/>
      </c>
      <c r="AB194" s="136" t="str">
        <f>IF(B:B="","",IF(R194="Refreshment Beverage","",IF(AND(R194="Beer",Q194=0),SUM(LOOKUP(2,1/(Rates!$B$15:$B$18&lt;=W194)/(Rates!$C$15:$C$18&gt;=W194),Rates!$D$15:$D$18)*W194),VLOOKUP(VALUE(Q:Q),Rates!A:B,2,0)*W194)))</f>
        <v/>
      </c>
      <c r="AC194" s="136" t="str">
        <f>IF(B:B="","",IF(R194="Refreshment Beverage","",IF(AND(R194="Beer",Q194=0),SUM(LOOKUP(2,1/(Rates!$B$15:$B$18&lt;=W194)/(Rates!$C$15:$C$18&gt;=W194),Rates!$E$15:$E$18)*W194),VLOOKUP(VALUE(Q:Q),Rates!A:C,3,0)*W194)))</f>
        <v/>
      </c>
      <c r="AD194" s="137" t="str">
        <f>IFERROR(IF(B:B="","",IF(R194="Beer","",IF(VALUE(Q194)=0,VLOOKUP(VLOOKUP(B:B,#REF!,16,0),Rates!A:E,2,0),VLOOKUP(VALUE(Q194),Rates!A$31:B$34,2,0)*W194))),0)</f>
        <v/>
      </c>
      <c r="AE194" s="121" t="str">
        <f t="shared" si="120"/>
        <v/>
      </c>
      <c r="AF194" s="138" t="str">
        <f t="shared" si="121"/>
        <v/>
      </c>
      <c r="AG194" s="122" t="str">
        <f t="shared" si="122"/>
        <v/>
      </c>
      <c r="AH194" s="123" t="str">
        <f t="shared" si="123"/>
        <v/>
      </c>
      <c r="AI194" s="139" t="str">
        <f>IF(AE:AE="","",IF(R194="Refreshment Beverage",AK194*(Rates!J$19/100),ROUND(SUM(AH194*(Rates!$J$8/100)),4)))</f>
        <v/>
      </c>
      <c r="AJ194" s="124" t="str">
        <f t="shared" si="124"/>
        <v/>
      </c>
      <c r="AK194" s="125" t="str">
        <f t="shared" si="125"/>
        <v/>
      </c>
      <c r="AL194" s="121" t="str">
        <f t="shared" si="126"/>
        <v/>
      </c>
      <c r="AM194" s="138" t="str">
        <f>IF(AS194="","",IF(R194="Refreshment Beverage",ROUND(AS194*Rates!K$19,4),ROUND(AO194*(VLOOKUP(VALUE(Q194),Rates!G$4:L$12,3,0)),4)))</f>
        <v/>
      </c>
      <c r="AN194" s="126" t="str">
        <f>IF(AS194="","",IF(R194="Refreshment Beverage",AS194*(Rates!J$19/100),MAX(AM194,AB194)))</f>
        <v/>
      </c>
      <c r="AO194" s="127" t="str">
        <f t="shared" si="127"/>
        <v/>
      </c>
      <c r="AP194" s="127" t="str">
        <f t="shared" si="128"/>
        <v/>
      </c>
      <c r="AQ194" s="140" t="str">
        <f>IF(AS194="","",IF(R194="Refreshment Beverage",ROUND(SUM(VLOOKUP(Q:Q,Rates!G$15:L$19,3,0)*(AS194-Y194-Z194-AA194)),4),ROUND(SUM(Rates!$K$8*AS194),4)))</f>
        <v/>
      </c>
      <c r="AR194" s="139" t="str">
        <f t="shared" si="129"/>
        <v/>
      </c>
      <c r="AS194" s="125" t="str">
        <f t="shared" si="130"/>
        <v/>
      </c>
      <c r="AT194" s="121" t="str">
        <f t="shared" si="131"/>
        <v/>
      </c>
      <c r="AU194" s="138" t="str">
        <f>IF(AX194="","",IF(R194="Refreshment Beverage",ROUND((BA194-Y194-Z194-AA194)*VLOOKUP(VALUE(Q194),Rates!G$15:L$19,3,0),4),ROUND(AW194*(VLOOKUP(VALUE(Q194),Rates!G:L,3,0)),4)))</f>
        <v/>
      </c>
      <c r="AV194" s="126" t="str">
        <f t="shared" si="132"/>
        <v/>
      </c>
      <c r="AW194" s="127" t="str">
        <f t="shared" si="133"/>
        <v/>
      </c>
      <c r="AX194" s="123" t="str">
        <f t="shared" si="134"/>
        <v/>
      </c>
      <c r="AY194" s="140" t="str">
        <f>IF(AX194="","",IF(R194="Refreshment Beverage",ROUND(SUM(AX194*Rates!K$19),4),ROUND(SUM(AX194*(Rates!J$8/100)),4)))</f>
        <v/>
      </c>
      <c r="AZ194" s="124" t="str">
        <f t="shared" si="135"/>
        <v/>
      </c>
      <c r="BA194" s="125" t="str">
        <f t="shared" si="136"/>
        <v/>
      </c>
      <c r="BB194" s="115"/>
      <c r="BC194" s="143"/>
      <c r="BD194" s="100"/>
      <c r="BE194" s="100"/>
      <c r="BF194" s="100"/>
      <c r="BG194" s="100"/>
    </row>
    <row r="195" spans="1:59" ht="12.75" customHeight="1" x14ac:dyDescent="0.2">
      <c r="A195" s="144"/>
      <c r="B195" s="141"/>
      <c r="C195" s="141"/>
      <c r="D195" s="142"/>
      <c r="E195" s="142"/>
      <c r="F195" s="142"/>
      <c r="G195" s="142"/>
      <c r="H195" s="142"/>
      <c r="I195" s="129"/>
      <c r="J195" s="130"/>
      <c r="K195" s="131" t="str">
        <f t="shared" si="107"/>
        <v/>
      </c>
      <c r="L195" s="132" t="str">
        <f t="shared" si="108"/>
        <v/>
      </c>
      <c r="M195" s="133" t="str">
        <f t="shared" si="109"/>
        <v/>
      </c>
      <c r="N195" s="134" t="str">
        <f>IFERROR(IF(B:B="","",IF(R195="Beer",SUM(LOOKUP(2,1/(Rates!$B$3:$B$5&lt;=W195)/(Rates!$C$3:$C$5&gt;=W195),Rates!$D$3:$D$5)*(X195/100)*W195),IF(R195="Refreshment Beverage",SUM(LOOKUP(2,1/(Rates!$B$7:$B$11&lt;=W195)/(Rates!$C$7:$C$11&gt;=W195),Rates!$D$7:$D$11)*(X195/100)*W195)))),"")</f>
        <v/>
      </c>
      <c r="O195" s="134" t="str">
        <f t="shared" si="110"/>
        <v/>
      </c>
      <c r="P195" s="116"/>
      <c r="Q195" s="117" t="str">
        <f t="shared" si="111"/>
        <v/>
      </c>
      <c r="R195" s="128" t="str">
        <f t="shared" si="112"/>
        <v/>
      </c>
      <c r="S195" s="135" t="str">
        <f>IF(B195="","",IF(R195="Refreshment Beverage",VLOOKUP(VALUE(Q195),Rates!G$15:L$19,2,0),VLOOKUP(VALUE(Q195),Rates!G$4:L$12,2,0)))</f>
        <v/>
      </c>
      <c r="T195" s="135" t="str">
        <f t="shared" si="113"/>
        <v/>
      </c>
      <c r="U195" s="118" t="str">
        <f t="shared" si="114"/>
        <v/>
      </c>
      <c r="V195" s="135" t="str">
        <f t="shared" si="115"/>
        <v/>
      </c>
      <c r="W195" s="135" t="str">
        <f t="shared" si="116"/>
        <v/>
      </c>
      <c r="X195" s="119" t="str">
        <f t="shared" si="117"/>
        <v/>
      </c>
      <c r="Y195" s="120" t="str">
        <f>IF(B:B="","",IF(R195="Refreshment Beverage",VLOOKUP(Q195,Rates!G$15:L$19,6,0)*W195,VLOOKUP(Q195,Rates!G$4:L$12,6,0)*W195))</f>
        <v/>
      </c>
      <c r="Z195" s="120" t="str">
        <f t="shared" si="118"/>
        <v/>
      </c>
      <c r="AA195" s="120" t="str">
        <f t="shared" si="119"/>
        <v/>
      </c>
      <c r="AB195" s="136" t="str">
        <f>IF(B:B="","",IF(R195="Refreshment Beverage","",IF(AND(R195="Beer",Q195=0),SUM(LOOKUP(2,1/(Rates!$B$15:$B$18&lt;=W195)/(Rates!$C$15:$C$18&gt;=W195),Rates!$D$15:$D$18)*W195),VLOOKUP(VALUE(Q:Q),Rates!A:B,2,0)*W195)))</f>
        <v/>
      </c>
      <c r="AC195" s="136" t="str">
        <f>IF(B:B="","",IF(R195="Refreshment Beverage","",IF(AND(R195="Beer",Q195=0),SUM(LOOKUP(2,1/(Rates!$B$15:$B$18&lt;=W195)/(Rates!$C$15:$C$18&gt;=W195),Rates!$E$15:$E$18)*W195),VLOOKUP(VALUE(Q:Q),Rates!A:C,3,0)*W195)))</f>
        <v/>
      </c>
      <c r="AD195" s="137" t="str">
        <f>IFERROR(IF(B:B="","",IF(R195="Beer","",IF(VALUE(Q195)=0,VLOOKUP(VLOOKUP(B:B,#REF!,16,0),Rates!A:E,2,0),VLOOKUP(VALUE(Q195),Rates!A$31:B$34,2,0)*W195))),0)</f>
        <v/>
      </c>
      <c r="AE195" s="121" t="str">
        <f t="shared" si="120"/>
        <v/>
      </c>
      <c r="AF195" s="138" t="str">
        <f t="shared" si="121"/>
        <v/>
      </c>
      <c r="AG195" s="122" t="str">
        <f t="shared" si="122"/>
        <v/>
      </c>
      <c r="AH195" s="123" t="str">
        <f t="shared" si="123"/>
        <v/>
      </c>
      <c r="AI195" s="139" t="str">
        <f>IF(AE:AE="","",IF(R195="Refreshment Beverage",AK195*(Rates!J$19/100),ROUND(SUM(AH195*(Rates!$J$8/100)),4)))</f>
        <v/>
      </c>
      <c r="AJ195" s="124" t="str">
        <f t="shared" si="124"/>
        <v/>
      </c>
      <c r="AK195" s="125" t="str">
        <f t="shared" si="125"/>
        <v/>
      </c>
      <c r="AL195" s="121" t="str">
        <f t="shared" si="126"/>
        <v/>
      </c>
      <c r="AM195" s="138" t="str">
        <f>IF(AS195="","",IF(R195="Refreshment Beverage",ROUND(AS195*Rates!K$19,4),ROUND(AO195*(VLOOKUP(VALUE(Q195),Rates!G$4:L$12,3,0)),4)))</f>
        <v/>
      </c>
      <c r="AN195" s="126" t="str">
        <f>IF(AS195="","",IF(R195="Refreshment Beverage",AS195*(Rates!J$19/100),MAX(AM195,AB195)))</f>
        <v/>
      </c>
      <c r="AO195" s="127" t="str">
        <f t="shared" si="127"/>
        <v/>
      </c>
      <c r="AP195" s="127" t="str">
        <f t="shared" si="128"/>
        <v/>
      </c>
      <c r="AQ195" s="140" t="str">
        <f>IF(AS195="","",IF(R195="Refreshment Beverage",ROUND(SUM(VLOOKUP(Q:Q,Rates!G$15:L$19,3,0)*(AS195-Y195-Z195-AA195)),4),ROUND(SUM(Rates!$K$8*AS195),4)))</f>
        <v/>
      </c>
      <c r="AR195" s="139" t="str">
        <f t="shared" si="129"/>
        <v/>
      </c>
      <c r="AS195" s="125" t="str">
        <f t="shared" si="130"/>
        <v/>
      </c>
      <c r="AT195" s="121" t="str">
        <f t="shared" si="131"/>
        <v/>
      </c>
      <c r="AU195" s="138" t="str">
        <f>IF(AX195="","",IF(R195="Refreshment Beverage",ROUND((BA195-Y195-Z195-AA195)*VLOOKUP(VALUE(Q195),Rates!G$15:L$19,3,0),4),ROUND(AW195*(VLOOKUP(VALUE(Q195),Rates!G:L,3,0)),4)))</f>
        <v/>
      </c>
      <c r="AV195" s="126" t="str">
        <f t="shared" si="132"/>
        <v/>
      </c>
      <c r="AW195" s="127" t="str">
        <f t="shared" si="133"/>
        <v/>
      </c>
      <c r="AX195" s="123" t="str">
        <f t="shared" si="134"/>
        <v/>
      </c>
      <c r="AY195" s="140" t="str">
        <f>IF(AX195="","",IF(R195="Refreshment Beverage",ROUND(SUM(AX195*Rates!K$19),4),ROUND(SUM(AX195*(Rates!J$8/100)),4)))</f>
        <v/>
      </c>
      <c r="AZ195" s="124" t="str">
        <f t="shared" si="135"/>
        <v/>
      </c>
      <c r="BA195" s="125" t="str">
        <f t="shared" si="136"/>
        <v/>
      </c>
      <c r="BB195" s="115"/>
      <c r="BC195" s="143"/>
      <c r="BD195" s="100"/>
      <c r="BE195" s="100"/>
      <c r="BF195" s="100"/>
      <c r="BG195" s="100"/>
    </row>
    <row r="196" spans="1:59" ht="12.75" customHeight="1" x14ac:dyDescent="0.2">
      <c r="A196" s="144"/>
      <c r="B196" s="141"/>
      <c r="C196" s="141"/>
      <c r="D196" s="142"/>
      <c r="E196" s="142"/>
      <c r="F196" s="142"/>
      <c r="G196" s="142"/>
      <c r="H196" s="142"/>
      <c r="I196" s="129"/>
      <c r="J196" s="130"/>
      <c r="K196" s="131" t="str">
        <f t="shared" si="107"/>
        <v/>
      </c>
      <c r="L196" s="132" t="str">
        <f t="shared" si="108"/>
        <v/>
      </c>
      <c r="M196" s="133" t="str">
        <f t="shared" si="109"/>
        <v/>
      </c>
      <c r="N196" s="134" t="str">
        <f>IFERROR(IF(B:B="","",IF(R196="Beer",SUM(LOOKUP(2,1/(Rates!$B$3:$B$5&lt;=W196)/(Rates!$C$3:$C$5&gt;=W196),Rates!$D$3:$D$5)*(X196/100)*W196),IF(R196="Refreshment Beverage",SUM(LOOKUP(2,1/(Rates!$B$7:$B$11&lt;=W196)/(Rates!$C$7:$C$11&gt;=W196),Rates!$D$7:$D$11)*(X196/100)*W196)))),"")</f>
        <v/>
      </c>
      <c r="O196" s="134" t="str">
        <f t="shared" si="110"/>
        <v/>
      </c>
      <c r="P196" s="116"/>
      <c r="Q196" s="117" t="str">
        <f t="shared" si="111"/>
        <v/>
      </c>
      <c r="R196" s="128" t="str">
        <f t="shared" si="112"/>
        <v/>
      </c>
      <c r="S196" s="135" t="str">
        <f>IF(B196="","",IF(R196="Refreshment Beverage",VLOOKUP(VALUE(Q196),Rates!G$15:L$19,2,0),VLOOKUP(VALUE(Q196),Rates!G$4:L$12,2,0)))</f>
        <v/>
      </c>
      <c r="T196" s="135" t="str">
        <f t="shared" si="113"/>
        <v/>
      </c>
      <c r="U196" s="118" t="str">
        <f t="shared" si="114"/>
        <v/>
      </c>
      <c r="V196" s="135" t="str">
        <f t="shared" si="115"/>
        <v/>
      </c>
      <c r="W196" s="135" t="str">
        <f t="shared" si="116"/>
        <v/>
      </c>
      <c r="X196" s="119" t="str">
        <f t="shared" si="117"/>
        <v/>
      </c>
      <c r="Y196" s="120" t="str">
        <f>IF(B:B="","",IF(R196="Refreshment Beverage",VLOOKUP(Q196,Rates!G$15:L$19,6,0)*W196,VLOOKUP(Q196,Rates!G$4:L$12,6,0)*W196))</f>
        <v/>
      </c>
      <c r="Z196" s="120" t="str">
        <f t="shared" si="118"/>
        <v/>
      </c>
      <c r="AA196" s="120" t="str">
        <f t="shared" si="119"/>
        <v/>
      </c>
      <c r="AB196" s="136" t="str">
        <f>IF(B:B="","",IF(R196="Refreshment Beverage","",IF(AND(R196="Beer",Q196=0),SUM(LOOKUP(2,1/(Rates!$B$15:$B$18&lt;=W196)/(Rates!$C$15:$C$18&gt;=W196),Rates!$D$15:$D$18)*W196),VLOOKUP(VALUE(Q:Q),Rates!A:B,2,0)*W196)))</f>
        <v/>
      </c>
      <c r="AC196" s="136" t="str">
        <f>IF(B:B="","",IF(R196="Refreshment Beverage","",IF(AND(R196="Beer",Q196=0),SUM(LOOKUP(2,1/(Rates!$B$15:$B$18&lt;=W196)/(Rates!$C$15:$C$18&gt;=W196),Rates!$E$15:$E$18)*W196),VLOOKUP(VALUE(Q:Q),Rates!A:C,3,0)*W196)))</f>
        <v/>
      </c>
      <c r="AD196" s="137" t="str">
        <f>IFERROR(IF(B:B="","",IF(R196="Beer","",IF(VALUE(Q196)=0,VLOOKUP(VLOOKUP(B:B,#REF!,16,0),Rates!A:E,2,0),VLOOKUP(VALUE(Q196),Rates!A$31:B$34,2,0)*W196))),0)</f>
        <v/>
      </c>
      <c r="AE196" s="121" t="str">
        <f t="shared" si="120"/>
        <v/>
      </c>
      <c r="AF196" s="138" t="str">
        <f t="shared" si="121"/>
        <v/>
      </c>
      <c r="AG196" s="122" t="str">
        <f t="shared" si="122"/>
        <v/>
      </c>
      <c r="AH196" s="123" t="str">
        <f t="shared" si="123"/>
        <v/>
      </c>
      <c r="AI196" s="139" t="str">
        <f>IF(AE:AE="","",IF(R196="Refreshment Beverage",AK196*(Rates!J$19/100),ROUND(SUM(AH196*(Rates!$J$8/100)),4)))</f>
        <v/>
      </c>
      <c r="AJ196" s="124" t="str">
        <f t="shared" si="124"/>
        <v/>
      </c>
      <c r="AK196" s="125" t="str">
        <f t="shared" si="125"/>
        <v/>
      </c>
      <c r="AL196" s="121" t="str">
        <f t="shared" si="126"/>
        <v/>
      </c>
      <c r="AM196" s="138" t="str">
        <f>IF(AS196="","",IF(R196="Refreshment Beverage",ROUND(AS196*Rates!K$19,4),ROUND(AO196*(VLOOKUP(VALUE(Q196),Rates!G$4:L$12,3,0)),4)))</f>
        <v/>
      </c>
      <c r="AN196" s="126" t="str">
        <f>IF(AS196="","",IF(R196="Refreshment Beverage",AS196*(Rates!J$19/100),MAX(AM196,AB196)))</f>
        <v/>
      </c>
      <c r="AO196" s="127" t="str">
        <f t="shared" si="127"/>
        <v/>
      </c>
      <c r="AP196" s="127" t="str">
        <f t="shared" si="128"/>
        <v/>
      </c>
      <c r="AQ196" s="140" t="str">
        <f>IF(AS196="","",IF(R196="Refreshment Beverage",ROUND(SUM(VLOOKUP(Q:Q,Rates!G$15:L$19,3,0)*(AS196-Y196-Z196-AA196)),4),ROUND(SUM(Rates!$K$8*AS196),4)))</f>
        <v/>
      </c>
      <c r="AR196" s="139" t="str">
        <f t="shared" si="129"/>
        <v/>
      </c>
      <c r="AS196" s="125" t="str">
        <f t="shared" si="130"/>
        <v/>
      </c>
      <c r="AT196" s="121" t="str">
        <f t="shared" si="131"/>
        <v/>
      </c>
      <c r="AU196" s="138" t="str">
        <f>IF(AX196="","",IF(R196="Refreshment Beverage",ROUND((BA196-Y196-Z196-AA196)*VLOOKUP(VALUE(Q196),Rates!G$15:L$19,3,0),4),ROUND(AW196*(VLOOKUP(VALUE(Q196),Rates!G:L,3,0)),4)))</f>
        <v/>
      </c>
      <c r="AV196" s="126" t="str">
        <f t="shared" si="132"/>
        <v/>
      </c>
      <c r="AW196" s="127" t="str">
        <f t="shared" si="133"/>
        <v/>
      </c>
      <c r="AX196" s="123" t="str">
        <f t="shared" si="134"/>
        <v/>
      </c>
      <c r="AY196" s="140" t="str">
        <f>IF(AX196="","",IF(R196="Refreshment Beverage",ROUND(SUM(AX196*Rates!K$19),4),ROUND(SUM(AX196*(Rates!J$8/100)),4)))</f>
        <v/>
      </c>
      <c r="AZ196" s="124" t="str">
        <f t="shared" si="135"/>
        <v/>
      </c>
      <c r="BA196" s="125" t="str">
        <f t="shared" si="136"/>
        <v/>
      </c>
      <c r="BB196" s="115"/>
      <c r="BC196" s="143"/>
      <c r="BD196" s="100"/>
      <c r="BE196" s="100"/>
      <c r="BF196" s="100"/>
      <c r="BG196" s="100"/>
    </row>
    <row r="197" spans="1:59" ht="12.75" customHeight="1" x14ac:dyDescent="0.2">
      <c r="A197" s="144"/>
      <c r="B197" s="141"/>
      <c r="C197" s="141"/>
      <c r="D197" s="142"/>
      <c r="E197" s="142"/>
      <c r="F197" s="142"/>
      <c r="G197" s="142"/>
      <c r="H197" s="142"/>
      <c r="I197" s="129"/>
      <c r="J197" s="130"/>
      <c r="K197" s="131" t="str">
        <f t="shared" si="107"/>
        <v/>
      </c>
      <c r="L197" s="132" t="str">
        <f t="shared" si="108"/>
        <v/>
      </c>
      <c r="M197" s="133" t="str">
        <f t="shared" si="109"/>
        <v/>
      </c>
      <c r="N197" s="134" t="str">
        <f>IFERROR(IF(B:B="","",IF(R197="Beer",SUM(LOOKUP(2,1/(Rates!$B$3:$B$5&lt;=W197)/(Rates!$C$3:$C$5&gt;=W197),Rates!$D$3:$D$5)*(X197/100)*W197),IF(R197="Refreshment Beverage",SUM(LOOKUP(2,1/(Rates!$B$7:$B$11&lt;=W197)/(Rates!$C$7:$C$11&gt;=W197),Rates!$D$7:$D$11)*(X197/100)*W197)))),"")</f>
        <v/>
      </c>
      <c r="O197" s="134" t="str">
        <f t="shared" si="110"/>
        <v/>
      </c>
      <c r="P197" s="116"/>
      <c r="Q197" s="117" t="str">
        <f t="shared" si="111"/>
        <v/>
      </c>
      <c r="R197" s="128" t="str">
        <f t="shared" si="112"/>
        <v/>
      </c>
      <c r="S197" s="135" t="str">
        <f>IF(B197="","",IF(R197="Refreshment Beverage",VLOOKUP(VALUE(Q197),Rates!G$15:L$19,2,0),VLOOKUP(VALUE(Q197),Rates!G$4:L$12,2,0)))</f>
        <v/>
      </c>
      <c r="T197" s="135" t="str">
        <f t="shared" si="113"/>
        <v/>
      </c>
      <c r="U197" s="118" t="str">
        <f t="shared" si="114"/>
        <v/>
      </c>
      <c r="V197" s="135" t="str">
        <f t="shared" si="115"/>
        <v/>
      </c>
      <c r="W197" s="135" t="str">
        <f t="shared" si="116"/>
        <v/>
      </c>
      <c r="X197" s="119" t="str">
        <f t="shared" si="117"/>
        <v/>
      </c>
      <c r="Y197" s="120" t="str">
        <f>IF(B:B="","",IF(R197="Refreshment Beverage",VLOOKUP(Q197,Rates!G$15:L$19,6,0)*W197,VLOOKUP(Q197,Rates!G$4:L$12,6,0)*W197))</f>
        <v/>
      </c>
      <c r="Z197" s="120" t="str">
        <f t="shared" si="118"/>
        <v/>
      </c>
      <c r="AA197" s="120" t="str">
        <f t="shared" si="119"/>
        <v/>
      </c>
      <c r="AB197" s="136" t="str">
        <f>IF(B:B="","",IF(R197="Refreshment Beverage","",IF(AND(R197="Beer",Q197=0),SUM(LOOKUP(2,1/(Rates!$B$15:$B$18&lt;=W197)/(Rates!$C$15:$C$18&gt;=W197),Rates!$D$15:$D$18)*W197),VLOOKUP(VALUE(Q:Q),Rates!A:B,2,0)*W197)))</f>
        <v/>
      </c>
      <c r="AC197" s="136" t="str">
        <f>IF(B:B="","",IF(R197="Refreshment Beverage","",IF(AND(R197="Beer",Q197=0),SUM(LOOKUP(2,1/(Rates!$B$15:$B$18&lt;=W197)/(Rates!$C$15:$C$18&gt;=W197),Rates!$E$15:$E$18)*W197),VLOOKUP(VALUE(Q:Q),Rates!A:C,3,0)*W197)))</f>
        <v/>
      </c>
      <c r="AD197" s="137" t="str">
        <f>IFERROR(IF(B:B="","",IF(R197="Beer","",IF(VALUE(Q197)=0,VLOOKUP(VLOOKUP(B:B,#REF!,16,0),Rates!A:E,2,0),VLOOKUP(VALUE(Q197),Rates!A$31:B$34,2,0)*W197))),0)</f>
        <v/>
      </c>
      <c r="AE197" s="121" t="str">
        <f t="shared" si="120"/>
        <v/>
      </c>
      <c r="AF197" s="138" t="str">
        <f t="shared" si="121"/>
        <v/>
      </c>
      <c r="AG197" s="122" t="str">
        <f t="shared" si="122"/>
        <v/>
      </c>
      <c r="AH197" s="123" t="str">
        <f t="shared" si="123"/>
        <v/>
      </c>
      <c r="AI197" s="139" t="str">
        <f>IF(AE:AE="","",IF(R197="Refreshment Beverage",AK197*(Rates!J$19/100),ROUND(SUM(AH197*(Rates!$J$8/100)),4)))</f>
        <v/>
      </c>
      <c r="AJ197" s="124" t="str">
        <f t="shared" si="124"/>
        <v/>
      </c>
      <c r="AK197" s="125" t="str">
        <f t="shared" si="125"/>
        <v/>
      </c>
      <c r="AL197" s="121" t="str">
        <f t="shared" si="126"/>
        <v/>
      </c>
      <c r="AM197" s="138" t="str">
        <f>IF(AS197="","",IF(R197="Refreshment Beverage",ROUND(AS197*Rates!K$19,4),ROUND(AO197*(VLOOKUP(VALUE(Q197),Rates!G$4:L$12,3,0)),4)))</f>
        <v/>
      </c>
      <c r="AN197" s="126" t="str">
        <f>IF(AS197="","",IF(R197="Refreshment Beverage",AS197*(Rates!J$19/100),MAX(AM197,AB197)))</f>
        <v/>
      </c>
      <c r="AO197" s="127" t="str">
        <f t="shared" si="127"/>
        <v/>
      </c>
      <c r="AP197" s="127" t="str">
        <f t="shared" si="128"/>
        <v/>
      </c>
      <c r="AQ197" s="140" t="str">
        <f>IF(AS197="","",IF(R197="Refreshment Beverage",ROUND(SUM(VLOOKUP(Q:Q,Rates!G$15:L$19,3,0)*(AS197-Y197-Z197-AA197)),4),ROUND(SUM(Rates!$K$8*AS197),4)))</f>
        <v/>
      </c>
      <c r="AR197" s="139" t="str">
        <f t="shared" si="129"/>
        <v/>
      </c>
      <c r="AS197" s="125" t="str">
        <f t="shared" si="130"/>
        <v/>
      </c>
      <c r="AT197" s="121" t="str">
        <f t="shared" si="131"/>
        <v/>
      </c>
      <c r="AU197" s="138" t="str">
        <f>IF(AX197="","",IF(R197="Refreshment Beverage",ROUND((BA197-Y197-Z197-AA197)*VLOOKUP(VALUE(Q197),Rates!G$15:L$19,3,0),4),ROUND(AW197*(VLOOKUP(VALUE(Q197),Rates!G:L,3,0)),4)))</f>
        <v/>
      </c>
      <c r="AV197" s="126" t="str">
        <f t="shared" si="132"/>
        <v/>
      </c>
      <c r="AW197" s="127" t="str">
        <f t="shared" si="133"/>
        <v/>
      </c>
      <c r="AX197" s="123" t="str">
        <f t="shared" si="134"/>
        <v/>
      </c>
      <c r="AY197" s="140" t="str">
        <f>IF(AX197="","",IF(R197="Refreshment Beverage",ROUND(SUM(AX197*Rates!K$19),4),ROUND(SUM(AX197*(Rates!J$8/100)),4)))</f>
        <v/>
      </c>
      <c r="AZ197" s="124" t="str">
        <f t="shared" si="135"/>
        <v/>
      </c>
      <c r="BA197" s="125" t="str">
        <f t="shared" si="136"/>
        <v/>
      </c>
      <c r="BB197" s="115"/>
      <c r="BC197" s="143"/>
      <c r="BD197" s="100"/>
      <c r="BE197" s="100"/>
      <c r="BF197" s="100"/>
      <c r="BG197" s="100"/>
    </row>
    <row r="198" spans="1:59" ht="12.75" customHeight="1" x14ac:dyDescent="0.2">
      <c r="A198" s="144"/>
      <c r="B198" s="141"/>
      <c r="C198" s="141"/>
      <c r="D198" s="142"/>
      <c r="E198" s="142"/>
      <c r="F198" s="142"/>
      <c r="G198" s="142"/>
      <c r="H198" s="142"/>
      <c r="I198" s="129"/>
      <c r="J198" s="130"/>
      <c r="K198" s="131" t="str">
        <f t="shared" si="107"/>
        <v/>
      </c>
      <c r="L198" s="132" t="str">
        <f t="shared" si="108"/>
        <v/>
      </c>
      <c r="M198" s="133" t="str">
        <f t="shared" si="109"/>
        <v/>
      </c>
      <c r="N198" s="134" t="str">
        <f>IFERROR(IF(B:B="","",IF(R198="Beer",SUM(LOOKUP(2,1/(Rates!$B$3:$B$5&lt;=W198)/(Rates!$C$3:$C$5&gt;=W198),Rates!$D$3:$D$5)*(X198/100)*W198),IF(R198="Refreshment Beverage",SUM(LOOKUP(2,1/(Rates!$B$7:$B$11&lt;=W198)/(Rates!$C$7:$C$11&gt;=W198),Rates!$D$7:$D$11)*(X198/100)*W198)))),"")</f>
        <v/>
      </c>
      <c r="O198" s="134" t="str">
        <f t="shared" si="110"/>
        <v/>
      </c>
      <c r="P198" s="116"/>
      <c r="Q198" s="117" t="str">
        <f t="shared" si="111"/>
        <v/>
      </c>
      <c r="R198" s="128" t="str">
        <f t="shared" si="112"/>
        <v/>
      </c>
      <c r="S198" s="135" t="str">
        <f>IF(B198="","",IF(R198="Refreshment Beverage",VLOOKUP(VALUE(Q198),Rates!G$15:L$19,2,0),VLOOKUP(VALUE(Q198),Rates!G$4:L$12,2,0)))</f>
        <v/>
      </c>
      <c r="T198" s="135" t="str">
        <f t="shared" si="113"/>
        <v/>
      </c>
      <c r="U198" s="118" t="str">
        <f t="shared" si="114"/>
        <v/>
      </c>
      <c r="V198" s="135" t="str">
        <f t="shared" si="115"/>
        <v/>
      </c>
      <c r="W198" s="135" t="str">
        <f t="shared" si="116"/>
        <v/>
      </c>
      <c r="X198" s="119" t="str">
        <f t="shared" si="117"/>
        <v/>
      </c>
      <c r="Y198" s="120" t="str">
        <f>IF(B:B="","",IF(R198="Refreshment Beverage",VLOOKUP(Q198,Rates!G$15:L$19,6,0)*W198,VLOOKUP(Q198,Rates!G$4:L$12,6,0)*W198))</f>
        <v/>
      </c>
      <c r="Z198" s="120" t="str">
        <f t="shared" si="118"/>
        <v/>
      </c>
      <c r="AA198" s="120" t="str">
        <f t="shared" si="119"/>
        <v/>
      </c>
      <c r="AB198" s="136" t="str">
        <f>IF(B:B="","",IF(R198="Refreshment Beverage","",IF(AND(R198="Beer",Q198=0),SUM(LOOKUP(2,1/(Rates!$B$15:$B$18&lt;=W198)/(Rates!$C$15:$C$18&gt;=W198),Rates!$D$15:$D$18)*W198),VLOOKUP(VALUE(Q:Q),Rates!A:B,2,0)*W198)))</f>
        <v/>
      </c>
      <c r="AC198" s="136" t="str">
        <f>IF(B:B="","",IF(R198="Refreshment Beverage","",IF(AND(R198="Beer",Q198=0),SUM(LOOKUP(2,1/(Rates!$B$15:$B$18&lt;=W198)/(Rates!$C$15:$C$18&gt;=W198),Rates!$E$15:$E$18)*W198),VLOOKUP(VALUE(Q:Q),Rates!A:C,3,0)*W198)))</f>
        <v/>
      </c>
      <c r="AD198" s="137" t="str">
        <f>IFERROR(IF(B:B="","",IF(R198="Beer","",IF(VALUE(Q198)=0,VLOOKUP(VLOOKUP(B:B,#REF!,16,0),Rates!A:E,2,0),VLOOKUP(VALUE(Q198),Rates!A$31:B$34,2,0)*W198))),0)</f>
        <v/>
      </c>
      <c r="AE198" s="121" t="str">
        <f t="shared" si="120"/>
        <v/>
      </c>
      <c r="AF198" s="138" t="str">
        <f t="shared" si="121"/>
        <v/>
      </c>
      <c r="AG198" s="122" t="str">
        <f t="shared" si="122"/>
        <v/>
      </c>
      <c r="AH198" s="123" t="str">
        <f t="shared" si="123"/>
        <v/>
      </c>
      <c r="AI198" s="139" t="str">
        <f>IF(AE:AE="","",IF(R198="Refreshment Beverage",AK198*(Rates!J$19/100),ROUND(SUM(AH198*(Rates!$J$8/100)),4)))</f>
        <v/>
      </c>
      <c r="AJ198" s="124" t="str">
        <f t="shared" si="124"/>
        <v/>
      </c>
      <c r="AK198" s="125" t="str">
        <f t="shared" si="125"/>
        <v/>
      </c>
      <c r="AL198" s="121" t="str">
        <f t="shared" si="126"/>
        <v/>
      </c>
      <c r="AM198" s="138" t="str">
        <f>IF(AS198="","",IF(R198="Refreshment Beverage",ROUND(AS198*Rates!K$19,4),ROUND(AO198*(VLOOKUP(VALUE(Q198),Rates!G$4:L$12,3,0)),4)))</f>
        <v/>
      </c>
      <c r="AN198" s="126" t="str">
        <f>IF(AS198="","",IF(R198="Refreshment Beverage",AS198*(Rates!J$19/100),MAX(AM198,AB198)))</f>
        <v/>
      </c>
      <c r="AO198" s="127" t="str">
        <f t="shared" si="127"/>
        <v/>
      </c>
      <c r="AP198" s="127" t="str">
        <f t="shared" si="128"/>
        <v/>
      </c>
      <c r="AQ198" s="140" t="str">
        <f>IF(AS198="","",IF(R198="Refreshment Beverage",ROUND(SUM(VLOOKUP(Q:Q,Rates!G$15:L$19,3,0)*(AS198-Y198-Z198-AA198)),4),ROUND(SUM(Rates!$K$8*AS198),4)))</f>
        <v/>
      </c>
      <c r="AR198" s="139" t="str">
        <f t="shared" si="129"/>
        <v/>
      </c>
      <c r="AS198" s="125" t="str">
        <f t="shared" si="130"/>
        <v/>
      </c>
      <c r="AT198" s="121" t="str">
        <f t="shared" si="131"/>
        <v/>
      </c>
      <c r="AU198" s="138" t="str">
        <f>IF(AX198="","",IF(R198="Refreshment Beverage",ROUND((BA198-Y198-Z198-AA198)*VLOOKUP(VALUE(Q198),Rates!G$15:L$19,3,0),4),ROUND(AW198*(VLOOKUP(VALUE(Q198),Rates!G:L,3,0)),4)))</f>
        <v/>
      </c>
      <c r="AV198" s="126" t="str">
        <f t="shared" si="132"/>
        <v/>
      </c>
      <c r="AW198" s="127" t="str">
        <f t="shared" si="133"/>
        <v/>
      </c>
      <c r="AX198" s="123" t="str">
        <f t="shared" si="134"/>
        <v/>
      </c>
      <c r="AY198" s="140" t="str">
        <f>IF(AX198="","",IF(R198="Refreshment Beverage",ROUND(SUM(AX198*Rates!K$19),4),ROUND(SUM(AX198*(Rates!J$8/100)),4)))</f>
        <v/>
      </c>
      <c r="AZ198" s="124" t="str">
        <f t="shared" si="135"/>
        <v/>
      </c>
      <c r="BA198" s="125" t="str">
        <f t="shared" si="136"/>
        <v/>
      </c>
      <c r="BB198" s="115"/>
      <c r="BC198" s="143"/>
      <c r="BD198" s="100"/>
      <c r="BE198" s="100"/>
      <c r="BF198" s="100"/>
      <c r="BG198" s="100"/>
    </row>
    <row r="199" spans="1:59" ht="12.75" customHeight="1" x14ac:dyDescent="0.2">
      <c r="A199" s="144"/>
      <c r="B199" s="141"/>
      <c r="C199" s="141"/>
      <c r="D199" s="142"/>
      <c r="E199" s="142"/>
      <c r="F199" s="142"/>
      <c r="G199" s="142"/>
      <c r="H199" s="142"/>
      <c r="I199" s="129"/>
      <c r="J199" s="130"/>
      <c r="K199" s="131" t="str">
        <f t="shared" si="107"/>
        <v/>
      </c>
      <c r="L199" s="132" t="str">
        <f t="shared" si="108"/>
        <v/>
      </c>
      <c r="M199" s="133" t="str">
        <f t="shared" si="109"/>
        <v/>
      </c>
      <c r="N199" s="134" t="str">
        <f>IFERROR(IF(B:B="","",IF(R199="Beer",SUM(LOOKUP(2,1/(Rates!$B$3:$B$5&lt;=W199)/(Rates!$C$3:$C$5&gt;=W199),Rates!$D$3:$D$5)*(X199/100)*W199),IF(R199="Refreshment Beverage",SUM(LOOKUP(2,1/(Rates!$B$7:$B$11&lt;=W199)/(Rates!$C$7:$C$11&gt;=W199),Rates!$D$7:$D$11)*(X199/100)*W199)))),"")</f>
        <v/>
      </c>
      <c r="O199" s="134" t="str">
        <f t="shared" si="110"/>
        <v/>
      </c>
      <c r="P199" s="116"/>
      <c r="Q199" s="117" t="str">
        <f t="shared" si="111"/>
        <v/>
      </c>
      <c r="R199" s="128" t="str">
        <f t="shared" si="112"/>
        <v/>
      </c>
      <c r="S199" s="135" t="str">
        <f>IF(B199="","",IF(R199="Refreshment Beverage",VLOOKUP(VALUE(Q199),Rates!G$15:L$19,2,0),VLOOKUP(VALUE(Q199),Rates!G$4:L$12,2,0)))</f>
        <v/>
      </c>
      <c r="T199" s="135" t="str">
        <f t="shared" si="113"/>
        <v/>
      </c>
      <c r="U199" s="118" t="str">
        <f t="shared" si="114"/>
        <v/>
      </c>
      <c r="V199" s="135" t="str">
        <f t="shared" si="115"/>
        <v/>
      </c>
      <c r="W199" s="135" t="str">
        <f t="shared" si="116"/>
        <v/>
      </c>
      <c r="X199" s="119" t="str">
        <f t="shared" si="117"/>
        <v/>
      </c>
      <c r="Y199" s="120" t="str">
        <f>IF(B:B="","",IF(R199="Refreshment Beverage",VLOOKUP(Q199,Rates!G$15:L$19,6,0)*W199,VLOOKUP(Q199,Rates!G$4:L$12,6,0)*W199))</f>
        <v/>
      </c>
      <c r="Z199" s="120" t="str">
        <f t="shared" si="118"/>
        <v/>
      </c>
      <c r="AA199" s="120" t="str">
        <f t="shared" si="119"/>
        <v/>
      </c>
      <c r="AB199" s="136" t="str">
        <f>IF(B:B="","",IF(R199="Refreshment Beverage","",IF(AND(R199="Beer",Q199=0),SUM(LOOKUP(2,1/(Rates!$B$15:$B$18&lt;=W199)/(Rates!$C$15:$C$18&gt;=W199),Rates!$D$15:$D$18)*W199),VLOOKUP(VALUE(Q:Q),Rates!A:B,2,0)*W199)))</f>
        <v/>
      </c>
      <c r="AC199" s="136" t="str">
        <f>IF(B:B="","",IF(R199="Refreshment Beverage","",IF(AND(R199="Beer",Q199=0),SUM(LOOKUP(2,1/(Rates!$B$15:$B$18&lt;=W199)/(Rates!$C$15:$C$18&gt;=W199),Rates!$E$15:$E$18)*W199),VLOOKUP(VALUE(Q:Q),Rates!A:C,3,0)*W199)))</f>
        <v/>
      </c>
      <c r="AD199" s="137" t="str">
        <f>IFERROR(IF(B:B="","",IF(R199="Beer","",IF(VALUE(Q199)=0,VLOOKUP(VLOOKUP(B:B,#REF!,16,0),Rates!A:E,2,0),VLOOKUP(VALUE(Q199),Rates!A$31:B$34,2,0)*W199))),0)</f>
        <v/>
      </c>
      <c r="AE199" s="121" t="str">
        <f t="shared" si="120"/>
        <v/>
      </c>
      <c r="AF199" s="138" t="str">
        <f t="shared" si="121"/>
        <v/>
      </c>
      <c r="AG199" s="122" t="str">
        <f t="shared" si="122"/>
        <v/>
      </c>
      <c r="AH199" s="123" t="str">
        <f t="shared" si="123"/>
        <v/>
      </c>
      <c r="AI199" s="139" t="str">
        <f>IF(AE:AE="","",IF(R199="Refreshment Beverage",AK199*(Rates!J$19/100),ROUND(SUM(AH199*(Rates!$J$8/100)),4)))</f>
        <v/>
      </c>
      <c r="AJ199" s="124" t="str">
        <f t="shared" si="124"/>
        <v/>
      </c>
      <c r="AK199" s="125" t="str">
        <f t="shared" si="125"/>
        <v/>
      </c>
      <c r="AL199" s="121" t="str">
        <f t="shared" si="126"/>
        <v/>
      </c>
      <c r="AM199" s="138" t="str">
        <f>IF(AS199="","",IF(R199="Refreshment Beverage",ROUND(AS199*Rates!K$19,4),ROUND(AO199*(VLOOKUP(VALUE(Q199),Rates!G$4:L$12,3,0)),4)))</f>
        <v/>
      </c>
      <c r="AN199" s="126" t="str">
        <f>IF(AS199="","",IF(R199="Refreshment Beverage",AS199*(Rates!J$19/100),MAX(AM199,AB199)))</f>
        <v/>
      </c>
      <c r="AO199" s="127" t="str">
        <f t="shared" si="127"/>
        <v/>
      </c>
      <c r="AP199" s="127" t="str">
        <f t="shared" si="128"/>
        <v/>
      </c>
      <c r="AQ199" s="140" t="str">
        <f>IF(AS199="","",IF(R199="Refreshment Beverage",ROUND(SUM(VLOOKUP(Q:Q,Rates!G$15:L$19,3,0)*(AS199-Y199-Z199-AA199)),4),ROUND(SUM(Rates!$K$8*AS199),4)))</f>
        <v/>
      </c>
      <c r="AR199" s="139" t="str">
        <f t="shared" si="129"/>
        <v/>
      </c>
      <c r="AS199" s="125" t="str">
        <f t="shared" si="130"/>
        <v/>
      </c>
      <c r="AT199" s="121" t="str">
        <f t="shared" si="131"/>
        <v/>
      </c>
      <c r="AU199" s="138" t="str">
        <f>IF(AX199="","",IF(R199="Refreshment Beverage",ROUND((BA199-Y199-Z199-AA199)*VLOOKUP(VALUE(Q199),Rates!G$15:L$19,3,0),4),ROUND(AW199*(VLOOKUP(VALUE(Q199),Rates!G:L,3,0)),4)))</f>
        <v/>
      </c>
      <c r="AV199" s="126" t="str">
        <f t="shared" si="132"/>
        <v/>
      </c>
      <c r="AW199" s="127" t="str">
        <f t="shared" si="133"/>
        <v/>
      </c>
      <c r="AX199" s="123" t="str">
        <f t="shared" si="134"/>
        <v/>
      </c>
      <c r="AY199" s="140" t="str">
        <f>IF(AX199="","",IF(R199="Refreshment Beverage",ROUND(SUM(AX199*Rates!K$19),4),ROUND(SUM(AX199*(Rates!J$8/100)),4)))</f>
        <v/>
      </c>
      <c r="AZ199" s="124" t="str">
        <f t="shared" si="135"/>
        <v/>
      </c>
      <c r="BA199" s="125" t="str">
        <f t="shared" si="136"/>
        <v/>
      </c>
      <c r="BB199" s="115"/>
      <c r="BC199" s="143"/>
      <c r="BD199" s="100"/>
      <c r="BE199" s="100"/>
      <c r="BF199" s="100"/>
      <c r="BG199" s="100"/>
    </row>
    <row r="200" spans="1:59" ht="12.75" customHeight="1" x14ac:dyDescent="0.2">
      <c r="A200" s="144"/>
      <c r="B200" s="141"/>
      <c r="C200" s="141"/>
      <c r="D200" s="142"/>
      <c r="E200" s="142"/>
      <c r="F200" s="142"/>
      <c r="G200" s="142"/>
      <c r="H200" s="142"/>
      <c r="I200" s="129"/>
      <c r="J200" s="130"/>
      <c r="K200" s="131" t="str">
        <f t="shared" si="107"/>
        <v/>
      </c>
      <c r="L200" s="132" t="str">
        <f t="shared" si="108"/>
        <v/>
      </c>
      <c r="M200" s="133" t="str">
        <f t="shared" si="109"/>
        <v/>
      </c>
      <c r="N200" s="134" t="str">
        <f>IFERROR(IF(B:B="","",IF(R200="Beer",SUM(LOOKUP(2,1/(Rates!$B$3:$B$5&lt;=W200)/(Rates!$C$3:$C$5&gt;=W200),Rates!$D$3:$D$5)*(X200/100)*W200),IF(R200="Refreshment Beverage",SUM(LOOKUP(2,1/(Rates!$B$7:$B$11&lt;=W200)/(Rates!$C$7:$C$11&gt;=W200),Rates!$D$7:$D$11)*(X200/100)*W200)))),"")</f>
        <v/>
      </c>
      <c r="O200" s="134" t="str">
        <f t="shared" si="110"/>
        <v/>
      </c>
      <c r="P200" s="116"/>
      <c r="Q200" s="117" t="str">
        <f t="shared" si="111"/>
        <v/>
      </c>
      <c r="R200" s="128" t="str">
        <f t="shared" si="112"/>
        <v/>
      </c>
      <c r="S200" s="135" t="str">
        <f>IF(B200="","",IF(R200="Refreshment Beverage",VLOOKUP(VALUE(Q200),Rates!G$15:L$19,2,0),VLOOKUP(VALUE(Q200),Rates!G$4:L$12,2,0)))</f>
        <v/>
      </c>
      <c r="T200" s="135" t="str">
        <f t="shared" si="113"/>
        <v/>
      </c>
      <c r="U200" s="118" t="str">
        <f t="shared" si="114"/>
        <v/>
      </c>
      <c r="V200" s="135" t="str">
        <f t="shared" si="115"/>
        <v/>
      </c>
      <c r="W200" s="135" t="str">
        <f t="shared" si="116"/>
        <v/>
      </c>
      <c r="X200" s="119" t="str">
        <f t="shared" si="117"/>
        <v/>
      </c>
      <c r="Y200" s="120" t="str">
        <f>IF(B:B="","",IF(R200="Refreshment Beverage",VLOOKUP(Q200,Rates!G$15:L$19,6,0)*W200,VLOOKUP(Q200,Rates!G$4:L$12,6,0)*W200))</f>
        <v/>
      </c>
      <c r="Z200" s="120" t="str">
        <f t="shared" si="118"/>
        <v/>
      </c>
      <c r="AA200" s="120" t="str">
        <f t="shared" si="119"/>
        <v/>
      </c>
      <c r="AB200" s="136" t="str">
        <f>IF(B:B="","",IF(R200="Refreshment Beverage","",IF(AND(R200="Beer",Q200=0),SUM(LOOKUP(2,1/(Rates!$B$15:$B$18&lt;=W200)/(Rates!$C$15:$C$18&gt;=W200),Rates!$D$15:$D$18)*W200),VLOOKUP(VALUE(Q:Q),Rates!A:B,2,0)*W200)))</f>
        <v/>
      </c>
      <c r="AC200" s="136" t="str">
        <f>IF(B:B="","",IF(R200="Refreshment Beverage","",IF(AND(R200="Beer",Q200=0),SUM(LOOKUP(2,1/(Rates!$B$15:$B$18&lt;=W200)/(Rates!$C$15:$C$18&gt;=W200),Rates!$E$15:$E$18)*W200),VLOOKUP(VALUE(Q:Q),Rates!A:C,3,0)*W200)))</f>
        <v/>
      </c>
      <c r="AD200" s="137" t="str">
        <f>IFERROR(IF(B:B="","",IF(R200="Beer","",IF(VALUE(Q200)=0,VLOOKUP(VLOOKUP(B:B,#REF!,16,0),Rates!A:E,2,0),VLOOKUP(VALUE(Q200),Rates!A$31:B$34,2,0)*W200))),0)</f>
        <v/>
      </c>
      <c r="AE200" s="121" t="str">
        <f t="shared" si="120"/>
        <v/>
      </c>
      <c r="AF200" s="138" t="str">
        <f t="shared" si="121"/>
        <v/>
      </c>
      <c r="AG200" s="122" t="str">
        <f t="shared" si="122"/>
        <v/>
      </c>
      <c r="AH200" s="123" t="str">
        <f t="shared" si="123"/>
        <v/>
      </c>
      <c r="AI200" s="139" t="str">
        <f>IF(AE:AE="","",IF(R200="Refreshment Beverage",AK200*(Rates!J$19/100),ROUND(SUM(AH200*(Rates!$J$8/100)),4)))</f>
        <v/>
      </c>
      <c r="AJ200" s="124" t="str">
        <f t="shared" si="124"/>
        <v/>
      </c>
      <c r="AK200" s="125" t="str">
        <f t="shared" si="125"/>
        <v/>
      </c>
      <c r="AL200" s="121" t="str">
        <f t="shared" si="126"/>
        <v/>
      </c>
      <c r="AM200" s="138" t="str">
        <f>IF(AS200="","",IF(R200="Refreshment Beverage",ROUND(AS200*Rates!K$19,4),ROUND(AO200*(VLOOKUP(VALUE(Q200),Rates!G$4:L$12,3,0)),4)))</f>
        <v/>
      </c>
      <c r="AN200" s="126" t="str">
        <f>IF(AS200="","",IF(R200="Refreshment Beverage",AS200*(Rates!J$19/100),MAX(AM200,AB200)))</f>
        <v/>
      </c>
      <c r="AO200" s="127" t="str">
        <f t="shared" si="127"/>
        <v/>
      </c>
      <c r="AP200" s="127" t="str">
        <f t="shared" si="128"/>
        <v/>
      </c>
      <c r="AQ200" s="140" t="str">
        <f>IF(AS200="","",IF(R200="Refreshment Beverage",ROUND(SUM(VLOOKUP(Q:Q,Rates!G$15:L$19,3,0)*(AS200-Y200-Z200-AA200)),4),ROUND(SUM(Rates!$K$8*AS200),4)))</f>
        <v/>
      </c>
      <c r="AR200" s="139" t="str">
        <f t="shared" si="129"/>
        <v/>
      </c>
      <c r="AS200" s="125" t="str">
        <f t="shared" si="130"/>
        <v/>
      </c>
      <c r="AT200" s="121" t="str">
        <f t="shared" si="131"/>
        <v/>
      </c>
      <c r="AU200" s="138" t="str">
        <f>IF(AX200="","",IF(R200="Refreshment Beverage",ROUND((BA200-Y200-Z200-AA200)*VLOOKUP(VALUE(Q200),Rates!G$15:L$19,3,0),4),ROUND(AW200*(VLOOKUP(VALUE(Q200),Rates!G:L,3,0)),4)))</f>
        <v/>
      </c>
      <c r="AV200" s="126" t="str">
        <f t="shared" si="132"/>
        <v/>
      </c>
      <c r="AW200" s="127" t="str">
        <f t="shared" si="133"/>
        <v/>
      </c>
      <c r="AX200" s="123" t="str">
        <f t="shared" si="134"/>
        <v/>
      </c>
      <c r="AY200" s="140" t="str">
        <f>IF(AX200="","",IF(R200="Refreshment Beverage",ROUND(SUM(AX200*Rates!K$19),4),ROUND(SUM(AX200*(Rates!J$8/100)),4)))</f>
        <v/>
      </c>
      <c r="AZ200" s="124" t="str">
        <f t="shared" si="135"/>
        <v/>
      </c>
      <c r="BA200" s="125" t="str">
        <f t="shared" si="136"/>
        <v/>
      </c>
      <c r="BB200" s="115"/>
      <c r="BC200" s="143"/>
      <c r="BD200" s="100"/>
      <c r="BE200" s="100"/>
      <c r="BF200" s="100"/>
      <c r="BG200" s="100"/>
    </row>
    <row r="201" spans="1:59" ht="12.75" customHeight="1" x14ac:dyDescent="0.2">
      <c r="A201" s="144"/>
      <c r="B201" s="141"/>
      <c r="C201" s="141"/>
      <c r="D201" s="142"/>
      <c r="E201" s="142"/>
      <c r="F201" s="142"/>
      <c r="G201" s="142"/>
      <c r="H201" s="142"/>
      <c r="I201" s="129"/>
      <c r="J201" s="130"/>
      <c r="K201" s="131" t="str">
        <f t="shared" si="107"/>
        <v/>
      </c>
      <c r="L201" s="132" t="str">
        <f t="shared" si="108"/>
        <v/>
      </c>
      <c r="M201" s="133" t="str">
        <f t="shared" si="109"/>
        <v/>
      </c>
      <c r="N201" s="134" t="str">
        <f>IFERROR(IF(B:B="","",IF(R201="Beer",SUM(LOOKUP(2,1/(Rates!$B$3:$B$5&lt;=W201)/(Rates!$C$3:$C$5&gt;=W201),Rates!$D$3:$D$5)*(X201/100)*W201),IF(R201="Refreshment Beverage",SUM(LOOKUP(2,1/(Rates!$B$7:$B$11&lt;=W201)/(Rates!$C$7:$C$11&gt;=W201),Rates!$D$7:$D$11)*(X201/100)*W201)))),"")</f>
        <v/>
      </c>
      <c r="O201" s="134" t="str">
        <f t="shared" si="110"/>
        <v/>
      </c>
      <c r="P201" s="116"/>
      <c r="Q201" s="117" t="str">
        <f t="shared" si="111"/>
        <v/>
      </c>
      <c r="R201" s="128" t="str">
        <f t="shared" si="112"/>
        <v/>
      </c>
      <c r="S201" s="135" t="str">
        <f>IF(B201="","",IF(R201="Refreshment Beverage",VLOOKUP(VALUE(Q201),Rates!G$15:L$19,2,0),VLOOKUP(VALUE(Q201),Rates!G$4:L$12,2,0)))</f>
        <v/>
      </c>
      <c r="T201" s="135" t="str">
        <f t="shared" si="113"/>
        <v/>
      </c>
      <c r="U201" s="118" t="str">
        <f t="shared" si="114"/>
        <v/>
      </c>
      <c r="V201" s="135" t="str">
        <f t="shared" si="115"/>
        <v/>
      </c>
      <c r="W201" s="135" t="str">
        <f t="shared" si="116"/>
        <v/>
      </c>
      <c r="X201" s="119" t="str">
        <f t="shared" si="117"/>
        <v/>
      </c>
      <c r="Y201" s="120" t="str">
        <f>IF(B:B="","",IF(R201="Refreshment Beverage",VLOOKUP(Q201,Rates!G$15:L$19,6,0)*W201,VLOOKUP(Q201,Rates!G$4:L$12,6,0)*W201))</f>
        <v/>
      </c>
      <c r="Z201" s="120" t="str">
        <f t="shared" si="118"/>
        <v/>
      </c>
      <c r="AA201" s="120" t="str">
        <f t="shared" si="119"/>
        <v/>
      </c>
      <c r="AB201" s="136" t="str">
        <f>IF(B:B="","",IF(R201="Refreshment Beverage","",IF(AND(R201="Beer",Q201=0),SUM(LOOKUP(2,1/(Rates!$B$15:$B$18&lt;=W201)/(Rates!$C$15:$C$18&gt;=W201),Rates!$D$15:$D$18)*W201),VLOOKUP(VALUE(Q:Q),Rates!A:B,2,0)*W201)))</f>
        <v/>
      </c>
      <c r="AC201" s="136" t="str">
        <f>IF(B:B="","",IF(R201="Refreshment Beverage","",IF(AND(R201="Beer",Q201=0),SUM(LOOKUP(2,1/(Rates!$B$15:$B$18&lt;=W201)/(Rates!$C$15:$C$18&gt;=W201),Rates!$E$15:$E$18)*W201),VLOOKUP(VALUE(Q:Q),Rates!A:C,3,0)*W201)))</f>
        <v/>
      </c>
      <c r="AD201" s="137" t="str">
        <f>IFERROR(IF(B:B="","",IF(R201="Beer","",IF(VALUE(Q201)=0,VLOOKUP(VLOOKUP(B:B,#REF!,16,0),Rates!A:E,2,0),VLOOKUP(VALUE(Q201),Rates!A$31:B$34,2,0)*W201))),0)</f>
        <v/>
      </c>
      <c r="AE201" s="121" t="str">
        <f t="shared" si="120"/>
        <v/>
      </c>
      <c r="AF201" s="138" t="str">
        <f t="shared" si="121"/>
        <v/>
      </c>
      <c r="AG201" s="122" t="str">
        <f t="shared" si="122"/>
        <v/>
      </c>
      <c r="AH201" s="123" t="str">
        <f t="shared" si="123"/>
        <v/>
      </c>
      <c r="AI201" s="139" t="str">
        <f>IF(AE:AE="","",IF(R201="Refreshment Beverage",AK201*(Rates!J$19/100),ROUND(SUM(AH201*(Rates!$J$8/100)),4)))</f>
        <v/>
      </c>
      <c r="AJ201" s="124" t="str">
        <f t="shared" si="124"/>
        <v/>
      </c>
      <c r="AK201" s="125" t="str">
        <f t="shared" si="125"/>
        <v/>
      </c>
      <c r="AL201" s="121" t="str">
        <f t="shared" si="126"/>
        <v/>
      </c>
      <c r="AM201" s="138" t="str">
        <f>IF(AS201="","",IF(R201="Refreshment Beverage",ROUND(AS201*Rates!K$19,4),ROUND(AO201*(VLOOKUP(VALUE(Q201),Rates!G$4:L$12,3,0)),4)))</f>
        <v/>
      </c>
      <c r="AN201" s="126" t="str">
        <f>IF(AS201="","",IF(R201="Refreshment Beverage",AS201*(Rates!J$19/100),MAX(AM201,AB201)))</f>
        <v/>
      </c>
      <c r="AO201" s="127" t="str">
        <f t="shared" si="127"/>
        <v/>
      </c>
      <c r="AP201" s="127" t="str">
        <f t="shared" si="128"/>
        <v/>
      </c>
      <c r="AQ201" s="140" t="str">
        <f>IF(AS201="","",IF(R201="Refreshment Beverage",ROUND(SUM(VLOOKUP(Q:Q,Rates!G$15:L$19,3,0)*(AS201-Y201-Z201-AA201)),4),ROUND(SUM(Rates!$K$8*AS201),4)))</f>
        <v/>
      </c>
      <c r="AR201" s="139" t="str">
        <f t="shared" si="129"/>
        <v/>
      </c>
      <c r="AS201" s="125" t="str">
        <f t="shared" si="130"/>
        <v/>
      </c>
      <c r="AT201" s="121" t="str">
        <f t="shared" si="131"/>
        <v/>
      </c>
      <c r="AU201" s="138" t="str">
        <f>IF(AX201="","",IF(R201="Refreshment Beverage",ROUND((BA201-Y201-Z201-AA201)*VLOOKUP(VALUE(Q201),Rates!G$15:L$19,3,0),4),ROUND(AW201*(VLOOKUP(VALUE(Q201),Rates!G:L,3,0)),4)))</f>
        <v/>
      </c>
      <c r="AV201" s="126" t="str">
        <f t="shared" si="132"/>
        <v/>
      </c>
      <c r="AW201" s="127" t="str">
        <f t="shared" si="133"/>
        <v/>
      </c>
      <c r="AX201" s="123" t="str">
        <f t="shared" si="134"/>
        <v/>
      </c>
      <c r="AY201" s="140" t="str">
        <f>IF(AX201="","",IF(R201="Refreshment Beverage",ROUND(SUM(AX201*Rates!K$19),4),ROUND(SUM(AX201*(Rates!J$8/100)),4)))</f>
        <v/>
      </c>
      <c r="AZ201" s="124" t="str">
        <f t="shared" si="135"/>
        <v/>
      </c>
      <c r="BA201" s="125" t="str">
        <f t="shared" si="136"/>
        <v/>
      </c>
      <c r="BB201" s="115"/>
      <c r="BC201" s="143"/>
      <c r="BD201" s="100"/>
      <c r="BE201" s="100"/>
      <c r="BF201" s="100"/>
      <c r="BG201" s="100"/>
    </row>
    <row r="202" spans="1:59" ht="12.75" customHeight="1" x14ac:dyDescent="0.2">
      <c r="A202" s="144"/>
      <c r="B202" s="141"/>
      <c r="C202" s="141"/>
      <c r="D202" s="142"/>
      <c r="E202" s="142"/>
      <c r="F202" s="142"/>
      <c r="G202" s="142"/>
      <c r="H202" s="142"/>
      <c r="I202" s="129"/>
      <c r="J202" s="130"/>
      <c r="K202" s="131" t="str">
        <f t="shared" si="107"/>
        <v/>
      </c>
      <c r="L202" s="132" t="str">
        <f t="shared" si="108"/>
        <v/>
      </c>
      <c r="M202" s="133" t="str">
        <f t="shared" si="109"/>
        <v/>
      </c>
      <c r="N202" s="134" t="str">
        <f>IFERROR(IF(B:B="","",IF(R202="Beer",SUM(LOOKUP(2,1/(Rates!$B$3:$B$5&lt;=W202)/(Rates!$C$3:$C$5&gt;=W202),Rates!$D$3:$D$5)*(X202/100)*W202),IF(R202="Refreshment Beverage",SUM(LOOKUP(2,1/(Rates!$B$7:$B$11&lt;=W202)/(Rates!$C$7:$C$11&gt;=W202),Rates!$D$7:$D$11)*(X202/100)*W202)))),"")</f>
        <v/>
      </c>
      <c r="O202" s="134" t="str">
        <f t="shared" si="110"/>
        <v/>
      </c>
      <c r="P202" s="116"/>
      <c r="Q202" s="117" t="str">
        <f t="shared" si="111"/>
        <v/>
      </c>
      <c r="R202" s="128" t="str">
        <f t="shared" si="112"/>
        <v/>
      </c>
      <c r="S202" s="135" t="str">
        <f>IF(B202="","",IF(R202="Refreshment Beverage",VLOOKUP(VALUE(Q202),Rates!G$15:L$19,2,0),VLOOKUP(VALUE(Q202),Rates!G$4:L$12,2,0)))</f>
        <v/>
      </c>
      <c r="T202" s="135" t="str">
        <f t="shared" si="113"/>
        <v/>
      </c>
      <c r="U202" s="118" t="str">
        <f t="shared" si="114"/>
        <v/>
      </c>
      <c r="V202" s="135" t="str">
        <f t="shared" si="115"/>
        <v/>
      </c>
      <c r="W202" s="135" t="str">
        <f t="shared" si="116"/>
        <v/>
      </c>
      <c r="X202" s="119" t="str">
        <f t="shared" si="117"/>
        <v/>
      </c>
      <c r="Y202" s="120" t="str">
        <f>IF(B:B="","",IF(R202="Refreshment Beverage",VLOOKUP(Q202,Rates!G$15:L$19,6,0)*W202,VLOOKUP(Q202,Rates!G$4:L$12,6,0)*W202))</f>
        <v/>
      </c>
      <c r="Z202" s="120" t="str">
        <f t="shared" si="118"/>
        <v/>
      </c>
      <c r="AA202" s="120" t="str">
        <f t="shared" si="119"/>
        <v/>
      </c>
      <c r="AB202" s="136" t="str">
        <f>IF(B:B="","",IF(R202="Refreshment Beverage","",IF(AND(R202="Beer",Q202=0),SUM(LOOKUP(2,1/(Rates!$B$15:$B$18&lt;=W202)/(Rates!$C$15:$C$18&gt;=W202),Rates!$D$15:$D$18)*W202),VLOOKUP(VALUE(Q:Q),Rates!A:B,2,0)*W202)))</f>
        <v/>
      </c>
      <c r="AC202" s="136" t="str">
        <f>IF(B:B="","",IF(R202="Refreshment Beverage","",IF(AND(R202="Beer",Q202=0),SUM(LOOKUP(2,1/(Rates!$B$15:$B$18&lt;=W202)/(Rates!$C$15:$C$18&gt;=W202),Rates!$E$15:$E$18)*W202),VLOOKUP(VALUE(Q:Q),Rates!A:C,3,0)*W202)))</f>
        <v/>
      </c>
      <c r="AD202" s="137" t="str">
        <f>IFERROR(IF(B:B="","",IF(R202="Beer","",IF(VALUE(Q202)=0,VLOOKUP(VLOOKUP(B:B,#REF!,16,0),Rates!A:E,2,0),VLOOKUP(VALUE(Q202),Rates!A$31:B$34,2,0)*W202))),0)</f>
        <v/>
      </c>
      <c r="AE202" s="121" t="str">
        <f t="shared" si="120"/>
        <v/>
      </c>
      <c r="AF202" s="138" t="str">
        <f t="shared" si="121"/>
        <v/>
      </c>
      <c r="AG202" s="122" t="str">
        <f t="shared" si="122"/>
        <v/>
      </c>
      <c r="AH202" s="123" t="str">
        <f t="shared" si="123"/>
        <v/>
      </c>
      <c r="AI202" s="139" t="str">
        <f>IF(AE:AE="","",IF(R202="Refreshment Beverage",AK202*(Rates!J$19/100),ROUND(SUM(AH202*(Rates!$J$8/100)),4)))</f>
        <v/>
      </c>
      <c r="AJ202" s="124" t="str">
        <f t="shared" si="124"/>
        <v/>
      </c>
      <c r="AK202" s="125" t="str">
        <f t="shared" si="125"/>
        <v/>
      </c>
      <c r="AL202" s="121" t="str">
        <f t="shared" si="126"/>
        <v/>
      </c>
      <c r="AM202" s="138" t="str">
        <f>IF(AS202="","",IF(R202="Refreshment Beverage",ROUND(AS202*Rates!K$19,4),ROUND(AO202*(VLOOKUP(VALUE(Q202),Rates!G$4:L$12,3,0)),4)))</f>
        <v/>
      </c>
      <c r="AN202" s="126" t="str">
        <f>IF(AS202="","",IF(R202="Refreshment Beverage",AS202*(Rates!J$19/100),MAX(AM202,AB202)))</f>
        <v/>
      </c>
      <c r="AO202" s="127" t="str">
        <f t="shared" si="127"/>
        <v/>
      </c>
      <c r="AP202" s="127" t="str">
        <f t="shared" si="128"/>
        <v/>
      </c>
      <c r="AQ202" s="140" t="str">
        <f>IF(AS202="","",IF(R202="Refreshment Beverage",ROUND(SUM(VLOOKUP(Q:Q,Rates!G$15:L$19,3,0)*(AS202-Y202-Z202-AA202)),4),ROUND(SUM(Rates!$K$8*AS202),4)))</f>
        <v/>
      </c>
      <c r="AR202" s="139" t="str">
        <f t="shared" si="129"/>
        <v/>
      </c>
      <c r="AS202" s="125" t="str">
        <f t="shared" si="130"/>
        <v/>
      </c>
      <c r="AT202" s="121" t="str">
        <f t="shared" si="131"/>
        <v/>
      </c>
      <c r="AU202" s="138" t="str">
        <f>IF(AX202="","",IF(R202="Refreshment Beverage",ROUND((BA202-Y202-Z202-AA202)*VLOOKUP(VALUE(Q202),Rates!G$15:L$19,3,0),4),ROUND(AW202*(VLOOKUP(VALUE(Q202),Rates!G:L,3,0)),4)))</f>
        <v/>
      </c>
      <c r="AV202" s="126" t="str">
        <f t="shared" si="132"/>
        <v/>
      </c>
      <c r="AW202" s="127" t="str">
        <f t="shared" si="133"/>
        <v/>
      </c>
      <c r="AX202" s="123" t="str">
        <f t="shared" si="134"/>
        <v/>
      </c>
      <c r="AY202" s="140" t="str">
        <f>IF(AX202="","",IF(R202="Refreshment Beverage",ROUND(SUM(AX202*Rates!K$19),4),ROUND(SUM(AX202*(Rates!J$8/100)),4)))</f>
        <v/>
      </c>
      <c r="AZ202" s="124" t="str">
        <f t="shared" si="135"/>
        <v/>
      </c>
      <c r="BA202" s="125" t="str">
        <f t="shared" si="136"/>
        <v/>
      </c>
      <c r="BB202" s="115"/>
      <c r="BC202" s="143"/>
      <c r="BD202" s="100"/>
      <c r="BE202" s="100"/>
      <c r="BF202" s="100"/>
      <c r="BG202" s="100"/>
    </row>
    <row r="203" spans="1:59" ht="12.75" customHeight="1" x14ac:dyDescent="0.2">
      <c r="A203" s="144"/>
      <c r="B203" s="141"/>
      <c r="C203" s="141"/>
      <c r="D203" s="142"/>
      <c r="E203" s="142"/>
      <c r="F203" s="142"/>
      <c r="G203" s="142"/>
      <c r="H203" s="142"/>
      <c r="I203" s="129"/>
      <c r="J203" s="130"/>
      <c r="K203" s="131" t="str">
        <f t="shared" si="107"/>
        <v/>
      </c>
      <c r="L203" s="132" t="str">
        <f t="shared" si="108"/>
        <v/>
      </c>
      <c r="M203" s="133" t="str">
        <f t="shared" si="109"/>
        <v/>
      </c>
      <c r="N203" s="134" t="str">
        <f>IFERROR(IF(B:B="","",IF(R203="Beer",SUM(LOOKUP(2,1/(Rates!$B$3:$B$5&lt;=W203)/(Rates!$C$3:$C$5&gt;=W203),Rates!$D$3:$D$5)*(X203/100)*W203),IF(R203="Refreshment Beverage",SUM(LOOKUP(2,1/(Rates!$B$7:$B$11&lt;=W203)/(Rates!$C$7:$C$11&gt;=W203),Rates!$D$7:$D$11)*(X203/100)*W203)))),"")</f>
        <v/>
      </c>
      <c r="O203" s="134" t="str">
        <f t="shared" si="110"/>
        <v/>
      </c>
      <c r="P203" s="116"/>
      <c r="Q203" s="117" t="str">
        <f t="shared" si="111"/>
        <v/>
      </c>
      <c r="R203" s="128" t="str">
        <f t="shared" si="112"/>
        <v/>
      </c>
      <c r="S203" s="135" t="str">
        <f>IF(B203="","",IF(R203="Refreshment Beverage",VLOOKUP(VALUE(Q203),Rates!G$15:L$19,2,0),VLOOKUP(VALUE(Q203),Rates!G$4:L$12,2,0)))</f>
        <v/>
      </c>
      <c r="T203" s="135" t="str">
        <f t="shared" si="113"/>
        <v/>
      </c>
      <c r="U203" s="118" t="str">
        <f t="shared" si="114"/>
        <v/>
      </c>
      <c r="V203" s="135" t="str">
        <f t="shared" si="115"/>
        <v/>
      </c>
      <c r="W203" s="135" t="str">
        <f t="shared" si="116"/>
        <v/>
      </c>
      <c r="X203" s="119" t="str">
        <f t="shared" si="117"/>
        <v/>
      </c>
      <c r="Y203" s="120" t="str">
        <f>IF(B:B="","",IF(R203="Refreshment Beverage",VLOOKUP(Q203,Rates!G$15:L$19,6,0)*W203,VLOOKUP(Q203,Rates!G$4:L$12,6,0)*W203))</f>
        <v/>
      </c>
      <c r="Z203" s="120" t="str">
        <f t="shared" si="118"/>
        <v/>
      </c>
      <c r="AA203" s="120" t="str">
        <f t="shared" si="119"/>
        <v/>
      </c>
      <c r="AB203" s="136" t="str">
        <f>IF(B:B="","",IF(R203="Refreshment Beverage","",IF(AND(R203="Beer",Q203=0),SUM(LOOKUP(2,1/(Rates!$B$15:$B$18&lt;=W203)/(Rates!$C$15:$C$18&gt;=W203),Rates!$D$15:$D$18)*W203),VLOOKUP(VALUE(Q:Q),Rates!A:B,2,0)*W203)))</f>
        <v/>
      </c>
      <c r="AC203" s="136" t="str">
        <f>IF(B:B="","",IF(R203="Refreshment Beverage","",IF(AND(R203="Beer",Q203=0),SUM(LOOKUP(2,1/(Rates!$B$15:$B$18&lt;=W203)/(Rates!$C$15:$C$18&gt;=W203),Rates!$E$15:$E$18)*W203),VLOOKUP(VALUE(Q:Q),Rates!A:C,3,0)*W203)))</f>
        <v/>
      </c>
      <c r="AD203" s="137" t="str">
        <f>IFERROR(IF(B:B="","",IF(R203="Beer","",IF(VALUE(Q203)=0,VLOOKUP(VLOOKUP(B:B,#REF!,16,0),Rates!A:E,2,0),VLOOKUP(VALUE(Q203),Rates!A$31:B$34,2,0)*W203))),0)</f>
        <v/>
      </c>
      <c r="AE203" s="121" t="str">
        <f t="shared" si="120"/>
        <v/>
      </c>
      <c r="AF203" s="138" t="str">
        <f t="shared" si="121"/>
        <v/>
      </c>
      <c r="AG203" s="122" t="str">
        <f t="shared" si="122"/>
        <v/>
      </c>
      <c r="AH203" s="123" t="str">
        <f t="shared" si="123"/>
        <v/>
      </c>
      <c r="AI203" s="139" t="str">
        <f>IF(AE:AE="","",IF(R203="Refreshment Beverage",AK203*(Rates!J$19/100),ROUND(SUM(AH203*(Rates!$J$8/100)),4)))</f>
        <v/>
      </c>
      <c r="AJ203" s="124" t="str">
        <f t="shared" si="124"/>
        <v/>
      </c>
      <c r="AK203" s="125" t="str">
        <f t="shared" si="125"/>
        <v/>
      </c>
      <c r="AL203" s="121" t="str">
        <f t="shared" si="126"/>
        <v/>
      </c>
      <c r="AM203" s="138" t="str">
        <f>IF(AS203="","",IF(R203="Refreshment Beverage",ROUND(AS203*Rates!K$19,4),ROUND(AO203*(VLOOKUP(VALUE(Q203),Rates!G$4:L$12,3,0)),4)))</f>
        <v/>
      </c>
      <c r="AN203" s="126" t="str">
        <f>IF(AS203="","",IF(R203="Refreshment Beverage",AS203*(Rates!J$19/100),MAX(AM203,AB203)))</f>
        <v/>
      </c>
      <c r="AO203" s="127" t="str">
        <f t="shared" si="127"/>
        <v/>
      </c>
      <c r="AP203" s="127" t="str">
        <f t="shared" si="128"/>
        <v/>
      </c>
      <c r="AQ203" s="140" t="str">
        <f>IF(AS203="","",IF(R203="Refreshment Beverage",ROUND(SUM(VLOOKUP(Q:Q,Rates!G$15:L$19,3,0)*(AS203-Y203-Z203-AA203)),4),ROUND(SUM(Rates!$K$8*AS203),4)))</f>
        <v/>
      </c>
      <c r="AR203" s="139" t="str">
        <f t="shared" si="129"/>
        <v/>
      </c>
      <c r="AS203" s="125" t="str">
        <f t="shared" si="130"/>
        <v/>
      </c>
      <c r="AT203" s="121" t="str">
        <f t="shared" si="131"/>
        <v/>
      </c>
      <c r="AU203" s="138" t="str">
        <f>IF(AX203="","",IF(R203="Refreshment Beverage",ROUND((BA203-Y203-Z203-AA203)*VLOOKUP(VALUE(Q203),Rates!G$15:L$19,3,0),4),ROUND(AW203*(VLOOKUP(VALUE(Q203),Rates!G:L,3,0)),4)))</f>
        <v/>
      </c>
      <c r="AV203" s="126" t="str">
        <f t="shared" si="132"/>
        <v/>
      </c>
      <c r="AW203" s="127" t="str">
        <f t="shared" si="133"/>
        <v/>
      </c>
      <c r="AX203" s="123" t="str">
        <f t="shared" si="134"/>
        <v/>
      </c>
      <c r="AY203" s="140" t="str">
        <f>IF(AX203="","",IF(R203="Refreshment Beverage",ROUND(SUM(AX203*Rates!K$19),4),ROUND(SUM(AX203*(Rates!J$8/100)),4)))</f>
        <v/>
      </c>
      <c r="AZ203" s="124" t="str">
        <f t="shared" si="135"/>
        <v/>
      </c>
      <c r="BA203" s="125" t="str">
        <f t="shared" si="136"/>
        <v/>
      </c>
      <c r="BB203" s="115"/>
      <c r="BC203" s="143"/>
      <c r="BD203" s="100"/>
      <c r="BE203" s="100"/>
      <c r="BF203" s="100"/>
      <c r="BG203" s="100"/>
    </row>
    <row r="204" spans="1:59" ht="12.75" customHeight="1" x14ac:dyDescent="0.2">
      <c r="A204" s="144"/>
      <c r="B204" s="141"/>
      <c r="C204" s="141"/>
      <c r="D204" s="142"/>
      <c r="E204" s="142"/>
      <c r="F204" s="142"/>
      <c r="G204" s="142"/>
      <c r="H204" s="142"/>
      <c r="I204" s="129"/>
      <c r="J204" s="130"/>
      <c r="K204" s="131" t="str">
        <f t="shared" si="107"/>
        <v/>
      </c>
      <c r="L204" s="132" t="str">
        <f t="shared" si="108"/>
        <v/>
      </c>
      <c r="M204" s="133" t="str">
        <f t="shared" si="109"/>
        <v/>
      </c>
      <c r="N204" s="134" t="str">
        <f>IFERROR(IF(B:B="","",IF(R204="Beer",SUM(LOOKUP(2,1/(Rates!$B$3:$B$5&lt;=W204)/(Rates!$C$3:$C$5&gt;=W204),Rates!$D$3:$D$5)*(X204/100)*W204),IF(R204="Refreshment Beverage",SUM(LOOKUP(2,1/(Rates!$B$7:$B$11&lt;=W204)/(Rates!$C$7:$C$11&gt;=W204),Rates!$D$7:$D$11)*(X204/100)*W204)))),"")</f>
        <v/>
      </c>
      <c r="O204" s="134" t="str">
        <f t="shared" si="110"/>
        <v/>
      </c>
      <c r="P204" s="116"/>
      <c r="Q204" s="117" t="str">
        <f t="shared" si="111"/>
        <v/>
      </c>
      <c r="R204" s="128" t="str">
        <f t="shared" si="112"/>
        <v/>
      </c>
      <c r="S204" s="135" t="str">
        <f>IF(B204="","",IF(R204="Refreshment Beverage",VLOOKUP(VALUE(Q204),Rates!G$15:L$19,2,0),VLOOKUP(VALUE(Q204),Rates!G$4:L$12,2,0)))</f>
        <v/>
      </c>
      <c r="T204" s="135" t="str">
        <f t="shared" si="113"/>
        <v/>
      </c>
      <c r="U204" s="118" t="str">
        <f t="shared" si="114"/>
        <v/>
      </c>
      <c r="V204" s="135" t="str">
        <f t="shared" si="115"/>
        <v/>
      </c>
      <c r="W204" s="135" t="str">
        <f t="shared" si="116"/>
        <v/>
      </c>
      <c r="X204" s="119" t="str">
        <f t="shared" si="117"/>
        <v/>
      </c>
      <c r="Y204" s="120" t="str">
        <f>IF(B:B="","",IF(R204="Refreshment Beverage",VLOOKUP(Q204,Rates!G$15:L$19,6,0)*W204,VLOOKUP(Q204,Rates!G$4:L$12,6,0)*W204))</f>
        <v/>
      </c>
      <c r="Z204" s="120" t="str">
        <f t="shared" si="118"/>
        <v/>
      </c>
      <c r="AA204" s="120" t="str">
        <f t="shared" si="119"/>
        <v/>
      </c>
      <c r="AB204" s="136" t="str">
        <f>IF(B:B="","",IF(R204="Refreshment Beverage","",IF(AND(R204="Beer",Q204=0),SUM(LOOKUP(2,1/(Rates!$B$15:$B$18&lt;=W204)/(Rates!$C$15:$C$18&gt;=W204),Rates!$D$15:$D$18)*W204),VLOOKUP(VALUE(Q:Q),Rates!A:B,2,0)*W204)))</f>
        <v/>
      </c>
      <c r="AC204" s="136" t="str">
        <f>IF(B:B="","",IF(R204="Refreshment Beverage","",IF(AND(R204="Beer",Q204=0),SUM(LOOKUP(2,1/(Rates!$B$15:$B$18&lt;=W204)/(Rates!$C$15:$C$18&gt;=W204),Rates!$E$15:$E$18)*W204),VLOOKUP(VALUE(Q:Q),Rates!A:C,3,0)*W204)))</f>
        <v/>
      </c>
      <c r="AD204" s="137" t="str">
        <f>IFERROR(IF(B:B="","",IF(R204="Beer","",IF(VALUE(Q204)=0,VLOOKUP(VLOOKUP(B:B,#REF!,16,0),Rates!A:E,2,0),VLOOKUP(VALUE(Q204),Rates!A$31:B$34,2,0)*W204))),0)</f>
        <v/>
      </c>
      <c r="AE204" s="121" t="str">
        <f t="shared" si="120"/>
        <v/>
      </c>
      <c r="AF204" s="138" t="str">
        <f t="shared" si="121"/>
        <v/>
      </c>
      <c r="AG204" s="122" t="str">
        <f t="shared" si="122"/>
        <v/>
      </c>
      <c r="AH204" s="123" t="str">
        <f t="shared" si="123"/>
        <v/>
      </c>
      <c r="AI204" s="139" t="str">
        <f>IF(AE:AE="","",IF(R204="Refreshment Beverage",AK204*(Rates!J$19/100),ROUND(SUM(AH204*(Rates!$J$8/100)),4)))</f>
        <v/>
      </c>
      <c r="AJ204" s="124" t="str">
        <f t="shared" si="124"/>
        <v/>
      </c>
      <c r="AK204" s="125" t="str">
        <f t="shared" si="125"/>
        <v/>
      </c>
      <c r="AL204" s="121" t="str">
        <f t="shared" si="126"/>
        <v/>
      </c>
      <c r="AM204" s="138" t="str">
        <f>IF(AS204="","",IF(R204="Refreshment Beverage",ROUND(AS204*Rates!K$19,4),ROUND(AO204*(VLOOKUP(VALUE(Q204),Rates!G$4:L$12,3,0)),4)))</f>
        <v/>
      </c>
      <c r="AN204" s="126" t="str">
        <f>IF(AS204="","",IF(R204="Refreshment Beverage",AS204*(Rates!J$19/100),MAX(AM204,AB204)))</f>
        <v/>
      </c>
      <c r="AO204" s="127" t="str">
        <f t="shared" si="127"/>
        <v/>
      </c>
      <c r="AP204" s="127" t="str">
        <f t="shared" si="128"/>
        <v/>
      </c>
      <c r="AQ204" s="140" t="str">
        <f>IF(AS204="","",IF(R204="Refreshment Beverage",ROUND(SUM(VLOOKUP(Q:Q,Rates!G$15:L$19,3,0)*(AS204-Y204-Z204-AA204)),4),ROUND(SUM(Rates!$K$8*AS204),4)))</f>
        <v/>
      </c>
      <c r="AR204" s="139" t="str">
        <f t="shared" si="129"/>
        <v/>
      </c>
      <c r="AS204" s="125" t="str">
        <f t="shared" si="130"/>
        <v/>
      </c>
      <c r="AT204" s="121" t="str">
        <f t="shared" si="131"/>
        <v/>
      </c>
      <c r="AU204" s="138" t="str">
        <f>IF(AX204="","",IF(R204="Refreshment Beverage",ROUND((BA204-Y204-Z204-AA204)*VLOOKUP(VALUE(Q204),Rates!G$15:L$19,3,0),4),ROUND(AW204*(VLOOKUP(VALUE(Q204),Rates!G:L,3,0)),4)))</f>
        <v/>
      </c>
      <c r="AV204" s="126" t="str">
        <f t="shared" si="132"/>
        <v/>
      </c>
      <c r="AW204" s="127" t="str">
        <f t="shared" si="133"/>
        <v/>
      </c>
      <c r="AX204" s="123" t="str">
        <f t="shared" si="134"/>
        <v/>
      </c>
      <c r="AY204" s="140" t="str">
        <f>IF(AX204="","",IF(R204="Refreshment Beverage",ROUND(SUM(AX204*Rates!K$19),4),ROUND(SUM(AX204*(Rates!J$8/100)),4)))</f>
        <v/>
      </c>
      <c r="AZ204" s="124" t="str">
        <f t="shared" si="135"/>
        <v/>
      </c>
      <c r="BA204" s="125" t="str">
        <f t="shared" si="136"/>
        <v/>
      </c>
      <c r="BB204" s="115"/>
      <c r="BC204" s="143"/>
      <c r="BD204" s="100"/>
      <c r="BE204" s="100"/>
      <c r="BF204" s="100"/>
      <c r="BG204" s="100"/>
    </row>
    <row r="205" spans="1:59" ht="12.75" customHeight="1" x14ac:dyDescent="0.2">
      <c r="A205" s="144"/>
      <c r="B205" s="141"/>
      <c r="C205" s="141"/>
      <c r="D205" s="142"/>
      <c r="E205" s="142"/>
      <c r="F205" s="142"/>
      <c r="G205" s="142"/>
      <c r="H205" s="142"/>
      <c r="I205" s="129"/>
      <c r="J205" s="130"/>
      <c r="K205" s="131" t="str">
        <f t="shared" si="107"/>
        <v/>
      </c>
      <c r="L205" s="132" t="str">
        <f t="shared" si="108"/>
        <v/>
      </c>
      <c r="M205" s="133" t="str">
        <f t="shared" si="109"/>
        <v/>
      </c>
      <c r="N205" s="134" t="str">
        <f>IFERROR(IF(B:B="","",IF(R205="Beer",SUM(LOOKUP(2,1/(Rates!$B$3:$B$5&lt;=W205)/(Rates!$C$3:$C$5&gt;=W205),Rates!$D$3:$D$5)*(X205/100)*W205),IF(R205="Refreshment Beverage",SUM(LOOKUP(2,1/(Rates!$B$7:$B$11&lt;=W205)/(Rates!$C$7:$C$11&gt;=W205),Rates!$D$7:$D$11)*(X205/100)*W205)))),"")</f>
        <v/>
      </c>
      <c r="O205" s="134" t="str">
        <f t="shared" si="110"/>
        <v/>
      </c>
      <c r="P205" s="116"/>
      <c r="Q205" s="117" t="str">
        <f t="shared" si="111"/>
        <v/>
      </c>
      <c r="R205" s="128" t="str">
        <f t="shared" si="112"/>
        <v/>
      </c>
      <c r="S205" s="135" t="str">
        <f>IF(B205="","",IF(R205="Refreshment Beverage",VLOOKUP(VALUE(Q205),Rates!G$15:L$19,2,0),VLOOKUP(VALUE(Q205),Rates!G$4:L$12,2,0)))</f>
        <v/>
      </c>
      <c r="T205" s="135" t="str">
        <f t="shared" si="113"/>
        <v/>
      </c>
      <c r="U205" s="118" t="str">
        <f t="shared" si="114"/>
        <v/>
      </c>
      <c r="V205" s="135" t="str">
        <f t="shared" si="115"/>
        <v/>
      </c>
      <c r="W205" s="135" t="str">
        <f t="shared" si="116"/>
        <v/>
      </c>
      <c r="X205" s="119" t="str">
        <f t="shared" si="117"/>
        <v/>
      </c>
      <c r="Y205" s="120" t="str">
        <f>IF(B:B="","",IF(R205="Refreshment Beverage",VLOOKUP(Q205,Rates!G$15:L$19,6,0)*W205,VLOOKUP(Q205,Rates!G$4:L$12,6,0)*W205))</f>
        <v/>
      </c>
      <c r="Z205" s="120" t="str">
        <f t="shared" si="118"/>
        <v/>
      </c>
      <c r="AA205" s="120" t="str">
        <f t="shared" si="119"/>
        <v/>
      </c>
      <c r="AB205" s="136" t="str">
        <f>IF(B:B="","",IF(R205="Refreshment Beverage","",IF(AND(R205="Beer",Q205=0),SUM(LOOKUP(2,1/(Rates!$B$15:$B$18&lt;=W205)/(Rates!$C$15:$C$18&gt;=W205),Rates!$D$15:$D$18)*W205),VLOOKUP(VALUE(Q:Q),Rates!A:B,2,0)*W205)))</f>
        <v/>
      </c>
      <c r="AC205" s="136" t="str">
        <f>IF(B:B="","",IF(R205="Refreshment Beverage","",IF(AND(R205="Beer",Q205=0),SUM(LOOKUP(2,1/(Rates!$B$15:$B$18&lt;=W205)/(Rates!$C$15:$C$18&gt;=W205),Rates!$E$15:$E$18)*W205),VLOOKUP(VALUE(Q:Q),Rates!A:C,3,0)*W205)))</f>
        <v/>
      </c>
      <c r="AD205" s="137" t="str">
        <f>IFERROR(IF(B:B="","",IF(R205="Beer","",IF(VALUE(Q205)=0,VLOOKUP(VLOOKUP(B:B,#REF!,16,0),Rates!A:E,2,0),VLOOKUP(VALUE(Q205),Rates!A$31:B$34,2,0)*W205))),0)</f>
        <v/>
      </c>
      <c r="AE205" s="121" t="str">
        <f t="shared" si="120"/>
        <v/>
      </c>
      <c r="AF205" s="138" t="str">
        <f t="shared" si="121"/>
        <v/>
      </c>
      <c r="AG205" s="122" t="str">
        <f t="shared" si="122"/>
        <v/>
      </c>
      <c r="AH205" s="123" t="str">
        <f t="shared" si="123"/>
        <v/>
      </c>
      <c r="AI205" s="139" t="str">
        <f>IF(AE:AE="","",IF(R205="Refreshment Beverage",AK205*(Rates!J$19/100),ROUND(SUM(AH205*(Rates!$J$8/100)),4)))</f>
        <v/>
      </c>
      <c r="AJ205" s="124" t="str">
        <f t="shared" si="124"/>
        <v/>
      </c>
      <c r="AK205" s="125" t="str">
        <f t="shared" si="125"/>
        <v/>
      </c>
      <c r="AL205" s="121" t="str">
        <f t="shared" si="126"/>
        <v/>
      </c>
      <c r="AM205" s="138" t="str">
        <f>IF(AS205="","",IF(R205="Refreshment Beverage",ROUND(AS205*Rates!K$19,4),ROUND(AO205*(VLOOKUP(VALUE(Q205),Rates!G$4:L$12,3,0)),4)))</f>
        <v/>
      </c>
      <c r="AN205" s="126" t="str">
        <f>IF(AS205="","",IF(R205="Refreshment Beverage",AS205*(Rates!J$19/100),MAX(AM205,AB205)))</f>
        <v/>
      </c>
      <c r="AO205" s="127" t="str">
        <f t="shared" si="127"/>
        <v/>
      </c>
      <c r="AP205" s="127" t="str">
        <f t="shared" si="128"/>
        <v/>
      </c>
      <c r="AQ205" s="140" t="str">
        <f>IF(AS205="","",IF(R205="Refreshment Beverage",ROUND(SUM(VLOOKUP(Q:Q,Rates!G$15:L$19,3,0)*(AS205-Y205-Z205-AA205)),4),ROUND(SUM(Rates!$K$8*AS205),4)))</f>
        <v/>
      </c>
      <c r="AR205" s="139" t="str">
        <f t="shared" si="129"/>
        <v/>
      </c>
      <c r="AS205" s="125" t="str">
        <f t="shared" si="130"/>
        <v/>
      </c>
      <c r="AT205" s="121" t="str">
        <f t="shared" si="131"/>
        <v/>
      </c>
      <c r="AU205" s="138" t="str">
        <f>IF(AX205="","",IF(R205="Refreshment Beverage",ROUND((BA205-Y205-Z205-AA205)*VLOOKUP(VALUE(Q205),Rates!G$15:L$19,3,0),4),ROUND(AW205*(VLOOKUP(VALUE(Q205),Rates!G:L,3,0)),4)))</f>
        <v/>
      </c>
      <c r="AV205" s="126" t="str">
        <f t="shared" si="132"/>
        <v/>
      </c>
      <c r="AW205" s="127" t="str">
        <f t="shared" si="133"/>
        <v/>
      </c>
      <c r="AX205" s="123" t="str">
        <f t="shared" si="134"/>
        <v/>
      </c>
      <c r="AY205" s="140" t="str">
        <f>IF(AX205="","",IF(R205="Refreshment Beverage",ROUND(SUM(AX205*Rates!K$19),4),ROUND(SUM(AX205*(Rates!J$8/100)),4)))</f>
        <v/>
      </c>
      <c r="AZ205" s="124" t="str">
        <f t="shared" si="135"/>
        <v/>
      </c>
      <c r="BA205" s="125" t="str">
        <f t="shared" si="136"/>
        <v/>
      </c>
      <c r="BB205" s="115"/>
      <c r="BC205" s="143"/>
      <c r="BD205" s="100"/>
      <c r="BE205" s="100"/>
      <c r="BF205" s="100"/>
      <c r="BG205" s="100"/>
    </row>
    <row r="206" spans="1:59" ht="12.75" customHeight="1" x14ac:dyDescent="0.2">
      <c r="A206" s="144"/>
      <c r="B206" s="141"/>
      <c r="C206" s="141"/>
      <c r="D206" s="142"/>
      <c r="E206" s="142"/>
      <c r="F206" s="142"/>
      <c r="G206" s="142"/>
      <c r="H206" s="142"/>
      <c r="I206" s="129"/>
      <c r="J206" s="130"/>
      <c r="K206" s="131" t="str">
        <f t="shared" si="107"/>
        <v/>
      </c>
      <c r="L206" s="132" t="str">
        <f t="shared" si="108"/>
        <v/>
      </c>
      <c r="M206" s="133" t="str">
        <f t="shared" si="109"/>
        <v/>
      </c>
      <c r="N206" s="134" t="str">
        <f>IFERROR(IF(B:B="","",IF(R206="Beer",SUM(LOOKUP(2,1/(Rates!$B$3:$B$5&lt;=W206)/(Rates!$C$3:$C$5&gt;=W206),Rates!$D$3:$D$5)*(X206/100)*W206),IF(R206="Refreshment Beverage",SUM(LOOKUP(2,1/(Rates!$B$7:$B$11&lt;=W206)/(Rates!$C$7:$C$11&gt;=W206),Rates!$D$7:$D$11)*(X206/100)*W206)))),"")</f>
        <v/>
      </c>
      <c r="O206" s="134" t="str">
        <f t="shared" si="110"/>
        <v/>
      </c>
      <c r="P206" s="116"/>
      <c r="Q206" s="117" t="str">
        <f t="shared" si="111"/>
        <v/>
      </c>
      <c r="R206" s="128" t="str">
        <f t="shared" si="112"/>
        <v/>
      </c>
      <c r="S206" s="135" t="str">
        <f>IF(B206="","",IF(R206="Refreshment Beverage",VLOOKUP(VALUE(Q206),Rates!G$15:L$19,2,0),VLOOKUP(VALUE(Q206),Rates!G$4:L$12,2,0)))</f>
        <v/>
      </c>
      <c r="T206" s="135" t="str">
        <f t="shared" si="113"/>
        <v/>
      </c>
      <c r="U206" s="118" t="str">
        <f t="shared" si="114"/>
        <v/>
      </c>
      <c r="V206" s="135" t="str">
        <f t="shared" si="115"/>
        <v/>
      </c>
      <c r="W206" s="135" t="str">
        <f t="shared" si="116"/>
        <v/>
      </c>
      <c r="X206" s="119" t="str">
        <f t="shared" si="117"/>
        <v/>
      </c>
      <c r="Y206" s="120" t="str">
        <f>IF(B:B="","",IF(R206="Refreshment Beverage",VLOOKUP(Q206,Rates!G$15:L$19,6,0)*W206,VLOOKUP(Q206,Rates!G$4:L$12,6,0)*W206))</f>
        <v/>
      </c>
      <c r="Z206" s="120" t="str">
        <f t="shared" si="118"/>
        <v/>
      </c>
      <c r="AA206" s="120" t="str">
        <f t="shared" si="119"/>
        <v/>
      </c>
      <c r="AB206" s="136" t="str">
        <f>IF(B:B="","",IF(R206="Refreshment Beverage","",IF(AND(R206="Beer",Q206=0),SUM(LOOKUP(2,1/(Rates!$B$15:$B$18&lt;=W206)/(Rates!$C$15:$C$18&gt;=W206),Rates!$D$15:$D$18)*W206),VLOOKUP(VALUE(Q:Q),Rates!A:B,2,0)*W206)))</f>
        <v/>
      </c>
      <c r="AC206" s="136" t="str">
        <f>IF(B:B="","",IF(R206="Refreshment Beverage","",IF(AND(R206="Beer",Q206=0),SUM(LOOKUP(2,1/(Rates!$B$15:$B$18&lt;=W206)/(Rates!$C$15:$C$18&gt;=W206),Rates!$E$15:$E$18)*W206),VLOOKUP(VALUE(Q:Q),Rates!A:C,3,0)*W206)))</f>
        <v/>
      </c>
      <c r="AD206" s="137" t="str">
        <f>IFERROR(IF(B:B="","",IF(R206="Beer","",IF(VALUE(Q206)=0,VLOOKUP(VLOOKUP(B:B,#REF!,16,0),Rates!A:E,2,0),VLOOKUP(VALUE(Q206),Rates!A$31:B$34,2,0)*W206))),0)</f>
        <v/>
      </c>
      <c r="AE206" s="121" t="str">
        <f t="shared" si="120"/>
        <v/>
      </c>
      <c r="AF206" s="138" t="str">
        <f t="shared" si="121"/>
        <v/>
      </c>
      <c r="AG206" s="122" t="str">
        <f t="shared" si="122"/>
        <v/>
      </c>
      <c r="AH206" s="123" t="str">
        <f t="shared" si="123"/>
        <v/>
      </c>
      <c r="AI206" s="139" t="str">
        <f>IF(AE:AE="","",IF(R206="Refreshment Beverage",AK206*(Rates!J$19/100),ROUND(SUM(AH206*(Rates!$J$8/100)),4)))</f>
        <v/>
      </c>
      <c r="AJ206" s="124" t="str">
        <f t="shared" si="124"/>
        <v/>
      </c>
      <c r="AK206" s="125" t="str">
        <f t="shared" si="125"/>
        <v/>
      </c>
      <c r="AL206" s="121" t="str">
        <f t="shared" si="126"/>
        <v/>
      </c>
      <c r="AM206" s="138" t="str">
        <f>IF(AS206="","",IF(R206="Refreshment Beverage",ROUND(AS206*Rates!K$19,4),ROUND(AO206*(VLOOKUP(VALUE(Q206),Rates!G$4:L$12,3,0)),4)))</f>
        <v/>
      </c>
      <c r="AN206" s="126" t="str">
        <f>IF(AS206="","",IF(R206="Refreshment Beverage",AS206*(Rates!J$19/100),MAX(AM206,AB206)))</f>
        <v/>
      </c>
      <c r="AO206" s="127" t="str">
        <f t="shared" si="127"/>
        <v/>
      </c>
      <c r="AP206" s="127" t="str">
        <f t="shared" si="128"/>
        <v/>
      </c>
      <c r="AQ206" s="140" t="str">
        <f>IF(AS206="","",IF(R206="Refreshment Beverage",ROUND(SUM(VLOOKUP(Q:Q,Rates!G$15:L$19,3,0)*(AS206-Y206-Z206-AA206)),4),ROUND(SUM(Rates!$K$8*AS206),4)))</f>
        <v/>
      </c>
      <c r="AR206" s="139" t="str">
        <f t="shared" si="129"/>
        <v/>
      </c>
      <c r="AS206" s="125" t="str">
        <f t="shared" si="130"/>
        <v/>
      </c>
      <c r="AT206" s="121" t="str">
        <f t="shared" si="131"/>
        <v/>
      </c>
      <c r="AU206" s="138" t="str">
        <f>IF(AX206="","",IF(R206="Refreshment Beverage",ROUND((BA206-Y206-Z206-AA206)*VLOOKUP(VALUE(Q206),Rates!G$15:L$19,3,0),4),ROUND(AW206*(VLOOKUP(VALUE(Q206),Rates!G:L,3,0)),4)))</f>
        <v/>
      </c>
      <c r="AV206" s="126" t="str">
        <f t="shared" si="132"/>
        <v/>
      </c>
      <c r="AW206" s="127" t="str">
        <f t="shared" si="133"/>
        <v/>
      </c>
      <c r="AX206" s="123" t="str">
        <f t="shared" si="134"/>
        <v/>
      </c>
      <c r="AY206" s="140" t="str">
        <f>IF(AX206="","",IF(R206="Refreshment Beverage",ROUND(SUM(AX206*Rates!K$19),4),ROUND(SUM(AX206*(Rates!J$8/100)),4)))</f>
        <v/>
      </c>
      <c r="AZ206" s="124" t="str">
        <f t="shared" si="135"/>
        <v/>
      </c>
      <c r="BA206" s="125" t="str">
        <f t="shared" si="136"/>
        <v/>
      </c>
      <c r="BB206" s="115"/>
      <c r="BC206" s="143"/>
      <c r="BD206" s="100"/>
      <c r="BE206" s="100"/>
      <c r="BF206" s="100"/>
      <c r="BG206" s="100"/>
    </row>
    <row r="207" spans="1:59" ht="12.75" customHeight="1" x14ac:dyDescent="0.2">
      <c r="A207" s="144"/>
      <c r="B207" s="141"/>
      <c r="C207" s="141"/>
      <c r="D207" s="142"/>
      <c r="E207" s="142"/>
      <c r="F207" s="142"/>
      <c r="G207" s="142"/>
      <c r="H207" s="142"/>
      <c r="I207" s="129"/>
      <c r="J207" s="130"/>
      <c r="K207" s="131" t="str">
        <f t="shared" si="107"/>
        <v/>
      </c>
      <c r="L207" s="132" t="str">
        <f t="shared" si="108"/>
        <v/>
      </c>
      <c r="M207" s="133" t="str">
        <f t="shared" si="109"/>
        <v/>
      </c>
      <c r="N207" s="134" t="str">
        <f>IFERROR(IF(B:B="","",IF(R207="Beer",SUM(LOOKUP(2,1/(Rates!$B$3:$B$5&lt;=W207)/(Rates!$C$3:$C$5&gt;=W207),Rates!$D$3:$D$5)*(X207/100)*W207),IF(R207="Refreshment Beverage",SUM(LOOKUP(2,1/(Rates!$B$7:$B$11&lt;=W207)/(Rates!$C$7:$C$11&gt;=W207),Rates!$D$7:$D$11)*(X207/100)*W207)))),"")</f>
        <v/>
      </c>
      <c r="O207" s="134" t="str">
        <f t="shared" si="110"/>
        <v/>
      </c>
      <c r="P207" s="116"/>
      <c r="Q207" s="117" t="str">
        <f t="shared" si="111"/>
        <v/>
      </c>
      <c r="R207" s="128" t="str">
        <f t="shared" si="112"/>
        <v/>
      </c>
      <c r="S207" s="135" t="str">
        <f>IF(B207="","",IF(R207="Refreshment Beverage",VLOOKUP(VALUE(Q207),Rates!G$15:L$19,2,0),VLOOKUP(VALUE(Q207),Rates!G$4:L$12,2,0)))</f>
        <v/>
      </c>
      <c r="T207" s="135" t="str">
        <f t="shared" si="113"/>
        <v/>
      </c>
      <c r="U207" s="118" t="str">
        <f t="shared" si="114"/>
        <v/>
      </c>
      <c r="V207" s="135" t="str">
        <f t="shared" si="115"/>
        <v/>
      </c>
      <c r="W207" s="135" t="str">
        <f t="shared" si="116"/>
        <v/>
      </c>
      <c r="X207" s="119" t="str">
        <f t="shared" si="117"/>
        <v/>
      </c>
      <c r="Y207" s="120" t="str">
        <f>IF(B:B="","",IF(R207="Refreshment Beverage",VLOOKUP(Q207,Rates!G$15:L$19,6,0)*W207,VLOOKUP(Q207,Rates!G$4:L$12,6,0)*W207))</f>
        <v/>
      </c>
      <c r="Z207" s="120" t="str">
        <f t="shared" si="118"/>
        <v/>
      </c>
      <c r="AA207" s="120" t="str">
        <f t="shared" si="119"/>
        <v/>
      </c>
      <c r="AB207" s="136" t="str">
        <f>IF(B:B="","",IF(R207="Refreshment Beverage","",IF(AND(R207="Beer",Q207=0),SUM(LOOKUP(2,1/(Rates!$B$15:$B$18&lt;=W207)/(Rates!$C$15:$C$18&gt;=W207),Rates!$D$15:$D$18)*W207),VLOOKUP(VALUE(Q:Q),Rates!A:B,2,0)*W207)))</f>
        <v/>
      </c>
      <c r="AC207" s="136" t="str">
        <f>IF(B:B="","",IF(R207="Refreshment Beverage","",IF(AND(R207="Beer",Q207=0),SUM(LOOKUP(2,1/(Rates!$B$15:$B$18&lt;=W207)/(Rates!$C$15:$C$18&gt;=W207),Rates!$E$15:$E$18)*W207),VLOOKUP(VALUE(Q:Q),Rates!A:C,3,0)*W207)))</f>
        <v/>
      </c>
      <c r="AD207" s="137" t="str">
        <f>IFERROR(IF(B:B="","",IF(R207="Beer","",IF(VALUE(Q207)=0,VLOOKUP(VLOOKUP(B:B,#REF!,16,0),Rates!A:E,2,0),VLOOKUP(VALUE(Q207),Rates!A$31:B$34,2,0)*W207))),0)</f>
        <v/>
      </c>
      <c r="AE207" s="121" t="str">
        <f t="shared" si="120"/>
        <v/>
      </c>
      <c r="AF207" s="138" t="str">
        <f t="shared" si="121"/>
        <v/>
      </c>
      <c r="AG207" s="122" t="str">
        <f t="shared" si="122"/>
        <v/>
      </c>
      <c r="AH207" s="123" t="str">
        <f t="shared" si="123"/>
        <v/>
      </c>
      <c r="AI207" s="139" t="str">
        <f>IF(AE:AE="","",IF(R207="Refreshment Beverage",AK207*(Rates!J$19/100),ROUND(SUM(AH207*(Rates!$J$8/100)),4)))</f>
        <v/>
      </c>
      <c r="AJ207" s="124" t="str">
        <f t="shared" si="124"/>
        <v/>
      </c>
      <c r="AK207" s="125" t="str">
        <f t="shared" si="125"/>
        <v/>
      </c>
      <c r="AL207" s="121" t="str">
        <f t="shared" si="126"/>
        <v/>
      </c>
      <c r="AM207" s="138" t="str">
        <f>IF(AS207="","",IF(R207="Refreshment Beverage",ROUND(AS207*Rates!K$19,4),ROUND(AO207*(VLOOKUP(VALUE(Q207),Rates!G$4:L$12,3,0)),4)))</f>
        <v/>
      </c>
      <c r="AN207" s="126" t="str">
        <f>IF(AS207="","",IF(R207="Refreshment Beverage",AS207*(Rates!J$19/100),MAX(AM207,AB207)))</f>
        <v/>
      </c>
      <c r="AO207" s="127" t="str">
        <f t="shared" si="127"/>
        <v/>
      </c>
      <c r="AP207" s="127" t="str">
        <f t="shared" si="128"/>
        <v/>
      </c>
      <c r="AQ207" s="140" t="str">
        <f>IF(AS207="","",IF(R207="Refreshment Beverage",ROUND(SUM(VLOOKUP(Q:Q,Rates!G$15:L$19,3,0)*(AS207-Y207-Z207-AA207)),4),ROUND(SUM(Rates!$K$8*AS207),4)))</f>
        <v/>
      </c>
      <c r="AR207" s="139" t="str">
        <f t="shared" si="129"/>
        <v/>
      </c>
      <c r="AS207" s="125" t="str">
        <f t="shared" si="130"/>
        <v/>
      </c>
      <c r="AT207" s="121" t="str">
        <f t="shared" si="131"/>
        <v/>
      </c>
      <c r="AU207" s="138" t="str">
        <f>IF(AX207="","",IF(R207="Refreshment Beverage",ROUND((BA207-Y207-Z207-AA207)*VLOOKUP(VALUE(Q207),Rates!G$15:L$19,3,0),4),ROUND(AW207*(VLOOKUP(VALUE(Q207),Rates!G:L,3,0)),4)))</f>
        <v/>
      </c>
      <c r="AV207" s="126" t="str">
        <f t="shared" si="132"/>
        <v/>
      </c>
      <c r="AW207" s="127" t="str">
        <f t="shared" si="133"/>
        <v/>
      </c>
      <c r="AX207" s="123" t="str">
        <f t="shared" si="134"/>
        <v/>
      </c>
      <c r="AY207" s="140" t="str">
        <f>IF(AX207="","",IF(R207="Refreshment Beverage",ROUND(SUM(AX207*Rates!K$19),4),ROUND(SUM(AX207*(Rates!J$8/100)),4)))</f>
        <v/>
      </c>
      <c r="AZ207" s="124" t="str">
        <f t="shared" si="135"/>
        <v/>
      </c>
      <c r="BA207" s="125" t="str">
        <f t="shared" si="136"/>
        <v/>
      </c>
      <c r="BB207" s="115"/>
      <c r="BC207" s="143"/>
      <c r="BD207" s="100"/>
      <c r="BE207" s="100"/>
      <c r="BF207" s="100"/>
      <c r="BG207" s="100"/>
    </row>
    <row r="208" spans="1:59" ht="12.75" customHeight="1" x14ac:dyDescent="0.2">
      <c r="A208" s="144"/>
      <c r="B208" s="141"/>
      <c r="C208" s="141"/>
      <c r="D208" s="142"/>
      <c r="E208" s="142"/>
      <c r="F208" s="142"/>
      <c r="G208" s="142"/>
      <c r="H208" s="142"/>
      <c r="I208" s="129"/>
      <c r="J208" s="130"/>
      <c r="K208" s="131" t="str">
        <f t="shared" si="107"/>
        <v/>
      </c>
      <c r="L208" s="132" t="str">
        <f t="shared" si="108"/>
        <v/>
      </c>
      <c r="M208" s="133" t="str">
        <f t="shared" si="109"/>
        <v/>
      </c>
      <c r="N208" s="134" t="str">
        <f>IFERROR(IF(B:B="","",IF(R208="Beer",SUM(LOOKUP(2,1/(Rates!$B$3:$B$5&lt;=W208)/(Rates!$C$3:$C$5&gt;=W208),Rates!$D$3:$D$5)*(X208/100)*W208),IF(R208="Refreshment Beverage",SUM(LOOKUP(2,1/(Rates!$B$7:$B$11&lt;=W208)/(Rates!$C$7:$C$11&gt;=W208),Rates!$D$7:$D$11)*(X208/100)*W208)))),"")</f>
        <v/>
      </c>
      <c r="O208" s="134" t="str">
        <f t="shared" si="110"/>
        <v/>
      </c>
      <c r="P208" s="116"/>
      <c r="Q208" s="117" t="str">
        <f t="shared" si="111"/>
        <v/>
      </c>
      <c r="R208" s="128" t="str">
        <f t="shared" si="112"/>
        <v/>
      </c>
      <c r="S208" s="135" t="str">
        <f>IF(B208="","",IF(R208="Refreshment Beverage",VLOOKUP(VALUE(Q208),Rates!G$15:L$19,2,0),VLOOKUP(VALUE(Q208),Rates!G$4:L$12,2,0)))</f>
        <v/>
      </c>
      <c r="T208" s="135" t="str">
        <f t="shared" si="113"/>
        <v/>
      </c>
      <c r="U208" s="118" t="str">
        <f t="shared" si="114"/>
        <v/>
      </c>
      <c r="V208" s="135" t="str">
        <f t="shared" si="115"/>
        <v/>
      </c>
      <c r="W208" s="135" t="str">
        <f t="shared" si="116"/>
        <v/>
      </c>
      <c r="X208" s="119" t="str">
        <f t="shared" si="117"/>
        <v/>
      </c>
      <c r="Y208" s="120" t="str">
        <f>IF(B:B="","",IF(R208="Refreshment Beverage",VLOOKUP(Q208,Rates!G$15:L$19,6,0)*W208,VLOOKUP(Q208,Rates!G$4:L$12,6,0)*W208))</f>
        <v/>
      </c>
      <c r="Z208" s="120" t="str">
        <f t="shared" si="118"/>
        <v/>
      </c>
      <c r="AA208" s="120" t="str">
        <f t="shared" si="119"/>
        <v/>
      </c>
      <c r="AB208" s="136" t="str">
        <f>IF(B:B="","",IF(R208="Refreshment Beverage","",IF(AND(R208="Beer",Q208=0),SUM(LOOKUP(2,1/(Rates!$B$15:$B$18&lt;=W208)/(Rates!$C$15:$C$18&gt;=W208),Rates!$D$15:$D$18)*W208),VLOOKUP(VALUE(Q:Q),Rates!A:B,2,0)*W208)))</f>
        <v/>
      </c>
      <c r="AC208" s="136" t="str">
        <f>IF(B:B="","",IF(R208="Refreshment Beverage","",IF(AND(R208="Beer",Q208=0),SUM(LOOKUP(2,1/(Rates!$B$15:$B$18&lt;=W208)/(Rates!$C$15:$C$18&gt;=W208),Rates!$E$15:$E$18)*W208),VLOOKUP(VALUE(Q:Q),Rates!A:C,3,0)*W208)))</f>
        <v/>
      </c>
      <c r="AD208" s="137" t="str">
        <f>IFERROR(IF(B:B="","",IF(R208="Beer","",IF(VALUE(Q208)=0,VLOOKUP(VLOOKUP(B:B,#REF!,16,0),Rates!A:E,2,0),VLOOKUP(VALUE(Q208),Rates!A$31:B$34,2,0)*W208))),0)</f>
        <v/>
      </c>
      <c r="AE208" s="121" t="str">
        <f t="shared" si="120"/>
        <v/>
      </c>
      <c r="AF208" s="138" t="str">
        <f t="shared" si="121"/>
        <v/>
      </c>
      <c r="AG208" s="122" t="str">
        <f t="shared" si="122"/>
        <v/>
      </c>
      <c r="AH208" s="123" t="str">
        <f t="shared" si="123"/>
        <v/>
      </c>
      <c r="AI208" s="139" t="str">
        <f>IF(AE:AE="","",IF(R208="Refreshment Beverage",AK208*(Rates!J$19/100),ROUND(SUM(AH208*(Rates!$J$8/100)),4)))</f>
        <v/>
      </c>
      <c r="AJ208" s="124" t="str">
        <f t="shared" si="124"/>
        <v/>
      </c>
      <c r="AK208" s="125" t="str">
        <f t="shared" si="125"/>
        <v/>
      </c>
      <c r="AL208" s="121" t="str">
        <f t="shared" si="126"/>
        <v/>
      </c>
      <c r="AM208" s="138" t="str">
        <f>IF(AS208="","",IF(R208="Refreshment Beverage",ROUND(AS208*Rates!K$19,4),ROUND(AO208*(VLOOKUP(VALUE(Q208),Rates!G$4:L$12,3,0)),4)))</f>
        <v/>
      </c>
      <c r="AN208" s="126" t="str">
        <f>IF(AS208="","",IF(R208="Refreshment Beverage",AS208*(Rates!J$19/100),MAX(AM208,AB208)))</f>
        <v/>
      </c>
      <c r="AO208" s="127" t="str">
        <f t="shared" si="127"/>
        <v/>
      </c>
      <c r="AP208" s="127" t="str">
        <f t="shared" si="128"/>
        <v/>
      </c>
      <c r="AQ208" s="140" t="str">
        <f>IF(AS208="","",IF(R208="Refreshment Beverage",ROUND(SUM(VLOOKUP(Q:Q,Rates!G$15:L$19,3,0)*(AS208-Y208-Z208-AA208)),4),ROUND(SUM(Rates!$K$8*AS208),4)))</f>
        <v/>
      </c>
      <c r="AR208" s="139" t="str">
        <f t="shared" si="129"/>
        <v/>
      </c>
      <c r="AS208" s="125" t="str">
        <f t="shared" si="130"/>
        <v/>
      </c>
      <c r="AT208" s="121" t="str">
        <f t="shared" si="131"/>
        <v/>
      </c>
      <c r="AU208" s="138" t="str">
        <f>IF(AX208="","",IF(R208="Refreshment Beverage",ROUND((BA208-Y208-Z208-AA208)*VLOOKUP(VALUE(Q208),Rates!G$15:L$19,3,0),4),ROUND(AW208*(VLOOKUP(VALUE(Q208),Rates!G:L,3,0)),4)))</f>
        <v/>
      </c>
      <c r="AV208" s="126" t="str">
        <f t="shared" si="132"/>
        <v/>
      </c>
      <c r="AW208" s="127" t="str">
        <f t="shared" si="133"/>
        <v/>
      </c>
      <c r="AX208" s="123" t="str">
        <f t="shared" si="134"/>
        <v/>
      </c>
      <c r="AY208" s="140" t="str">
        <f>IF(AX208="","",IF(R208="Refreshment Beverage",ROUND(SUM(AX208*Rates!K$19),4),ROUND(SUM(AX208*(Rates!J$8/100)),4)))</f>
        <v/>
      </c>
      <c r="AZ208" s="124" t="str">
        <f t="shared" si="135"/>
        <v/>
      </c>
      <c r="BA208" s="125" t="str">
        <f t="shared" si="136"/>
        <v/>
      </c>
      <c r="BB208" s="115"/>
      <c r="BC208" s="143"/>
      <c r="BD208" s="100"/>
      <c r="BE208" s="100"/>
      <c r="BF208" s="100"/>
      <c r="BG208" s="100"/>
    </row>
    <row r="209" spans="1:59" ht="12.75" customHeight="1" x14ac:dyDescent="0.2">
      <c r="A209" s="144"/>
      <c r="B209" s="141"/>
      <c r="C209" s="141"/>
      <c r="D209" s="142"/>
      <c r="E209" s="142"/>
      <c r="F209" s="142"/>
      <c r="G209" s="142"/>
      <c r="H209" s="142"/>
      <c r="I209" s="129"/>
      <c r="J209" s="130"/>
      <c r="K209" s="131" t="str">
        <f t="shared" si="107"/>
        <v/>
      </c>
      <c r="L209" s="132" t="str">
        <f t="shared" si="108"/>
        <v/>
      </c>
      <c r="M209" s="133" t="str">
        <f t="shared" si="109"/>
        <v/>
      </c>
      <c r="N209" s="134" t="str">
        <f>IFERROR(IF(B:B="","",IF(R209="Beer",SUM(LOOKUP(2,1/(Rates!$B$3:$B$5&lt;=W209)/(Rates!$C$3:$C$5&gt;=W209),Rates!$D$3:$D$5)*(X209/100)*W209),IF(R209="Refreshment Beverage",SUM(LOOKUP(2,1/(Rates!$B$7:$B$11&lt;=W209)/(Rates!$C$7:$C$11&gt;=W209),Rates!$D$7:$D$11)*(X209/100)*W209)))),"")</f>
        <v/>
      </c>
      <c r="O209" s="134" t="str">
        <f t="shared" si="110"/>
        <v/>
      </c>
      <c r="P209" s="116"/>
      <c r="Q209" s="117" t="str">
        <f t="shared" si="111"/>
        <v/>
      </c>
      <c r="R209" s="128" t="str">
        <f t="shared" si="112"/>
        <v/>
      </c>
      <c r="S209" s="135" t="str">
        <f>IF(B209="","",IF(R209="Refreshment Beverage",VLOOKUP(VALUE(Q209),Rates!G$15:L$19,2,0),VLOOKUP(VALUE(Q209),Rates!G$4:L$12,2,0)))</f>
        <v/>
      </c>
      <c r="T209" s="135" t="str">
        <f t="shared" si="113"/>
        <v/>
      </c>
      <c r="U209" s="118" t="str">
        <f t="shared" si="114"/>
        <v/>
      </c>
      <c r="V209" s="135" t="str">
        <f t="shared" si="115"/>
        <v/>
      </c>
      <c r="W209" s="135" t="str">
        <f t="shared" si="116"/>
        <v/>
      </c>
      <c r="X209" s="119" t="str">
        <f t="shared" si="117"/>
        <v/>
      </c>
      <c r="Y209" s="120" t="str">
        <f>IF(B:B="","",IF(R209="Refreshment Beverage",VLOOKUP(Q209,Rates!G$15:L$19,6,0)*W209,VLOOKUP(Q209,Rates!G$4:L$12,6,0)*W209))</f>
        <v/>
      </c>
      <c r="Z209" s="120" t="str">
        <f t="shared" si="118"/>
        <v/>
      </c>
      <c r="AA209" s="120" t="str">
        <f t="shared" si="119"/>
        <v/>
      </c>
      <c r="AB209" s="136" t="str">
        <f>IF(B:B="","",IF(R209="Refreshment Beverage","",IF(AND(R209="Beer",Q209=0),SUM(LOOKUP(2,1/(Rates!$B$15:$B$18&lt;=W209)/(Rates!$C$15:$C$18&gt;=W209),Rates!$D$15:$D$18)*W209),VLOOKUP(VALUE(Q:Q),Rates!A:B,2,0)*W209)))</f>
        <v/>
      </c>
      <c r="AC209" s="136" t="str">
        <f>IF(B:B="","",IF(R209="Refreshment Beverage","",IF(AND(R209="Beer",Q209=0),SUM(LOOKUP(2,1/(Rates!$B$15:$B$18&lt;=W209)/(Rates!$C$15:$C$18&gt;=W209),Rates!$E$15:$E$18)*W209),VLOOKUP(VALUE(Q:Q),Rates!A:C,3,0)*W209)))</f>
        <v/>
      </c>
      <c r="AD209" s="137" t="str">
        <f>IFERROR(IF(B:B="","",IF(R209="Beer","",IF(VALUE(Q209)=0,VLOOKUP(VLOOKUP(B:B,#REF!,16,0),Rates!A:E,2,0),VLOOKUP(VALUE(Q209),Rates!A$31:B$34,2,0)*W209))),0)</f>
        <v/>
      </c>
      <c r="AE209" s="121" t="str">
        <f t="shared" si="120"/>
        <v/>
      </c>
      <c r="AF209" s="138" t="str">
        <f t="shared" si="121"/>
        <v/>
      </c>
      <c r="AG209" s="122" t="str">
        <f t="shared" si="122"/>
        <v/>
      </c>
      <c r="AH209" s="123" t="str">
        <f t="shared" si="123"/>
        <v/>
      </c>
      <c r="AI209" s="139" t="str">
        <f>IF(AE:AE="","",IF(R209="Refreshment Beverage",AK209*(Rates!J$19/100),ROUND(SUM(AH209*(Rates!$J$8/100)),4)))</f>
        <v/>
      </c>
      <c r="AJ209" s="124" t="str">
        <f t="shared" si="124"/>
        <v/>
      </c>
      <c r="AK209" s="125" t="str">
        <f t="shared" si="125"/>
        <v/>
      </c>
      <c r="AL209" s="121" t="str">
        <f t="shared" si="126"/>
        <v/>
      </c>
      <c r="AM209" s="138" t="str">
        <f>IF(AS209="","",IF(R209="Refreshment Beverage",ROUND(AS209*Rates!K$19,4),ROUND(AO209*(VLOOKUP(VALUE(Q209),Rates!G$4:L$12,3,0)),4)))</f>
        <v/>
      </c>
      <c r="AN209" s="126" t="str">
        <f>IF(AS209="","",IF(R209="Refreshment Beverage",AS209*(Rates!J$19/100),MAX(AM209,AB209)))</f>
        <v/>
      </c>
      <c r="AO209" s="127" t="str">
        <f t="shared" si="127"/>
        <v/>
      </c>
      <c r="AP209" s="127" t="str">
        <f t="shared" si="128"/>
        <v/>
      </c>
      <c r="AQ209" s="140" t="str">
        <f>IF(AS209="","",IF(R209="Refreshment Beverage",ROUND(SUM(VLOOKUP(Q:Q,Rates!G$15:L$19,3,0)*(AS209-Y209-Z209-AA209)),4),ROUND(SUM(Rates!$K$8*AS209),4)))</f>
        <v/>
      </c>
      <c r="AR209" s="139" t="str">
        <f t="shared" si="129"/>
        <v/>
      </c>
      <c r="AS209" s="125" t="str">
        <f t="shared" si="130"/>
        <v/>
      </c>
      <c r="AT209" s="121" t="str">
        <f t="shared" si="131"/>
        <v/>
      </c>
      <c r="AU209" s="138" t="str">
        <f>IF(AX209="","",IF(R209="Refreshment Beverage",ROUND((BA209-Y209-Z209-AA209)*VLOOKUP(VALUE(Q209),Rates!G$15:L$19,3,0),4),ROUND(AW209*(VLOOKUP(VALUE(Q209),Rates!G:L,3,0)),4)))</f>
        <v/>
      </c>
      <c r="AV209" s="126" t="str">
        <f t="shared" si="132"/>
        <v/>
      </c>
      <c r="AW209" s="127" t="str">
        <f t="shared" si="133"/>
        <v/>
      </c>
      <c r="AX209" s="123" t="str">
        <f t="shared" si="134"/>
        <v/>
      </c>
      <c r="AY209" s="140" t="str">
        <f>IF(AX209="","",IF(R209="Refreshment Beverage",ROUND(SUM(AX209*Rates!K$19),4),ROUND(SUM(AX209*(Rates!J$8/100)),4)))</f>
        <v/>
      </c>
      <c r="AZ209" s="124" t="str">
        <f t="shared" si="135"/>
        <v/>
      </c>
      <c r="BA209" s="125" t="str">
        <f t="shared" si="136"/>
        <v/>
      </c>
      <c r="BB209" s="115"/>
      <c r="BC209" s="143"/>
      <c r="BD209" s="100"/>
      <c r="BE209" s="100"/>
      <c r="BF209" s="100"/>
      <c r="BG209" s="100"/>
    </row>
    <row r="210" spans="1:59" ht="12.75" customHeight="1" x14ac:dyDescent="0.2">
      <c r="A210" s="144"/>
      <c r="B210" s="141"/>
      <c r="C210" s="141"/>
      <c r="D210" s="142"/>
      <c r="E210" s="142"/>
      <c r="F210" s="142"/>
      <c r="G210" s="142"/>
      <c r="H210" s="142"/>
      <c r="I210" s="129"/>
      <c r="J210" s="130"/>
      <c r="K210" s="131" t="str">
        <f t="shared" si="107"/>
        <v/>
      </c>
      <c r="L210" s="132" t="str">
        <f t="shared" si="108"/>
        <v/>
      </c>
      <c r="M210" s="133" t="str">
        <f t="shared" si="109"/>
        <v/>
      </c>
      <c r="N210" s="134" t="str">
        <f>IFERROR(IF(B:B="","",IF(R210="Beer",SUM(LOOKUP(2,1/(Rates!$B$3:$B$5&lt;=W210)/(Rates!$C$3:$C$5&gt;=W210),Rates!$D$3:$D$5)*(X210/100)*W210),IF(R210="Refreshment Beverage",SUM(LOOKUP(2,1/(Rates!$B$7:$B$11&lt;=W210)/(Rates!$C$7:$C$11&gt;=W210),Rates!$D$7:$D$11)*(X210/100)*W210)))),"")</f>
        <v/>
      </c>
      <c r="O210" s="134" t="str">
        <f t="shared" si="110"/>
        <v/>
      </c>
      <c r="P210" s="116"/>
      <c r="Q210" s="117" t="str">
        <f t="shared" si="111"/>
        <v/>
      </c>
      <c r="R210" s="128" t="str">
        <f t="shared" si="112"/>
        <v/>
      </c>
      <c r="S210" s="135" t="str">
        <f>IF(B210="","",IF(R210="Refreshment Beverage",VLOOKUP(VALUE(Q210),Rates!G$15:L$19,2,0),VLOOKUP(VALUE(Q210),Rates!G$4:L$12,2,0)))</f>
        <v/>
      </c>
      <c r="T210" s="135" t="str">
        <f t="shared" si="113"/>
        <v/>
      </c>
      <c r="U210" s="118" t="str">
        <f t="shared" si="114"/>
        <v/>
      </c>
      <c r="V210" s="135" t="str">
        <f t="shared" si="115"/>
        <v/>
      </c>
      <c r="W210" s="135" t="str">
        <f t="shared" si="116"/>
        <v/>
      </c>
      <c r="X210" s="119" t="str">
        <f t="shared" si="117"/>
        <v/>
      </c>
      <c r="Y210" s="120" t="str">
        <f>IF(B:B="","",IF(R210="Refreshment Beverage",VLOOKUP(Q210,Rates!G$15:L$19,6,0)*W210,VLOOKUP(Q210,Rates!G$4:L$12,6,0)*W210))</f>
        <v/>
      </c>
      <c r="Z210" s="120" t="str">
        <f t="shared" si="118"/>
        <v/>
      </c>
      <c r="AA210" s="120" t="str">
        <f t="shared" si="119"/>
        <v/>
      </c>
      <c r="AB210" s="136" t="str">
        <f>IF(B:B="","",IF(R210="Refreshment Beverage","",IF(AND(R210="Beer",Q210=0),SUM(LOOKUP(2,1/(Rates!$B$15:$B$18&lt;=W210)/(Rates!$C$15:$C$18&gt;=W210),Rates!$D$15:$D$18)*W210),VLOOKUP(VALUE(Q:Q),Rates!A:B,2,0)*W210)))</f>
        <v/>
      </c>
      <c r="AC210" s="136" t="str">
        <f>IF(B:B="","",IF(R210="Refreshment Beverage","",IF(AND(R210="Beer",Q210=0),SUM(LOOKUP(2,1/(Rates!$B$15:$B$18&lt;=W210)/(Rates!$C$15:$C$18&gt;=W210),Rates!$E$15:$E$18)*W210),VLOOKUP(VALUE(Q:Q),Rates!A:C,3,0)*W210)))</f>
        <v/>
      </c>
      <c r="AD210" s="137" t="str">
        <f>IFERROR(IF(B:B="","",IF(R210="Beer","",IF(VALUE(Q210)=0,VLOOKUP(VLOOKUP(B:B,#REF!,16,0),Rates!A:E,2,0),VLOOKUP(VALUE(Q210),Rates!A$31:B$34,2,0)*W210))),0)</f>
        <v/>
      </c>
      <c r="AE210" s="121" t="str">
        <f t="shared" si="120"/>
        <v/>
      </c>
      <c r="AF210" s="138" t="str">
        <f t="shared" si="121"/>
        <v/>
      </c>
      <c r="AG210" s="122" t="str">
        <f t="shared" si="122"/>
        <v/>
      </c>
      <c r="AH210" s="123" t="str">
        <f t="shared" si="123"/>
        <v/>
      </c>
      <c r="AI210" s="139" t="str">
        <f>IF(AE:AE="","",IF(R210="Refreshment Beverage",AK210*(Rates!J$19/100),ROUND(SUM(AH210*(Rates!$J$8/100)),4)))</f>
        <v/>
      </c>
      <c r="AJ210" s="124" t="str">
        <f t="shared" si="124"/>
        <v/>
      </c>
      <c r="AK210" s="125" t="str">
        <f t="shared" si="125"/>
        <v/>
      </c>
      <c r="AL210" s="121" t="str">
        <f t="shared" si="126"/>
        <v/>
      </c>
      <c r="AM210" s="138" t="str">
        <f>IF(AS210="","",IF(R210="Refreshment Beverage",ROUND(AS210*Rates!K$19,4),ROUND(AO210*(VLOOKUP(VALUE(Q210),Rates!G$4:L$12,3,0)),4)))</f>
        <v/>
      </c>
      <c r="AN210" s="126" t="str">
        <f>IF(AS210="","",IF(R210="Refreshment Beverage",AS210*(Rates!J$19/100),MAX(AM210,AB210)))</f>
        <v/>
      </c>
      <c r="AO210" s="127" t="str">
        <f t="shared" si="127"/>
        <v/>
      </c>
      <c r="AP210" s="127" t="str">
        <f t="shared" si="128"/>
        <v/>
      </c>
      <c r="AQ210" s="140" t="str">
        <f>IF(AS210="","",IF(R210="Refreshment Beverage",ROUND(SUM(VLOOKUP(Q:Q,Rates!G$15:L$19,3,0)*(AS210-Y210-Z210-AA210)),4),ROUND(SUM(Rates!$K$8*AS210),4)))</f>
        <v/>
      </c>
      <c r="AR210" s="139" t="str">
        <f t="shared" si="129"/>
        <v/>
      </c>
      <c r="AS210" s="125" t="str">
        <f t="shared" si="130"/>
        <v/>
      </c>
      <c r="AT210" s="121" t="str">
        <f t="shared" si="131"/>
        <v/>
      </c>
      <c r="AU210" s="138" t="str">
        <f>IF(AX210="","",IF(R210="Refreshment Beverage",ROUND((BA210-Y210-Z210-AA210)*VLOOKUP(VALUE(Q210),Rates!G$15:L$19,3,0),4),ROUND(AW210*(VLOOKUP(VALUE(Q210),Rates!G:L,3,0)),4)))</f>
        <v/>
      </c>
      <c r="AV210" s="126" t="str">
        <f t="shared" si="132"/>
        <v/>
      </c>
      <c r="AW210" s="127" t="str">
        <f t="shared" si="133"/>
        <v/>
      </c>
      <c r="AX210" s="123" t="str">
        <f t="shared" si="134"/>
        <v/>
      </c>
      <c r="AY210" s="140" t="str">
        <f>IF(AX210="","",IF(R210="Refreshment Beverage",ROUND(SUM(AX210*Rates!K$19),4),ROUND(SUM(AX210*(Rates!J$8/100)),4)))</f>
        <v/>
      </c>
      <c r="AZ210" s="124" t="str">
        <f t="shared" si="135"/>
        <v/>
      </c>
      <c r="BA210" s="125" t="str">
        <f t="shared" si="136"/>
        <v/>
      </c>
      <c r="BB210" s="115"/>
      <c r="BC210" s="143"/>
      <c r="BD210" s="100"/>
      <c r="BE210" s="100"/>
      <c r="BF210" s="100"/>
      <c r="BG210" s="100"/>
    </row>
    <row r="211" spans="1:59" ht="12.75" customHeight="1" x14ac:dyDescent="0.2">
      <c r="A211" s="144"/>
      <c r="B211" s="141"/>
      <c r="C211" s="141"/>
      <c r="D211" s="142"/>
      <c r="E211" s="142"/>
      <c r="F211" s="142"/>
      <c r="G211" s="142"/>
      <c r="H211" s="142"/>
      <c r="I211" s="129"/>
      <c r="J211" s="130"/>
      <c r="K211" s="131" t="str">
        <f t="shared" si="107"/>
        <v/>
      </c>
      <c r="L211" s="132" t="str">
        <f t="shared" si="108"/>
        <v/>
      </c>
      <c r="M211" s="133" t="str">
        <f t="shared" si="109"/>
        <v/>
      </c>
      <c r="N211" s="134" t="str">
        <f>IFERROR(IF(B:B="","",IF(R211="Beer",SUM(LOOKUP(2,1/(Rates!$B$3:$B$5&lt;=W211)/(Rates!$C$3:$C$5&gt;=W211),Rates!$D$3:$D$5)*(X211/100)*W211),IF(R211="Refreshment Beverage",SUM(LOOKUP(2,1/(Rates!$B$7:$B$11&lt;=W211)/(Rates!$C$7:$C$11&gt;=W211),Rates!$D$7:$D$11)*(X211/100)*W211)))),"")</f>
        <v/>
      </c>
      <c r="O211" s="134" t="str">
        <f t="shared" si="110"/>
        <v/>
      </c>
      <c r="P211" s="116"/>
      <c r="Q211" s="117" t="str">
        <f t="shared" si="111"/>
        <v/>
      </c>
      <c r="R211" s="128" t="str">
        <f t="shared" si="112"/>
        <v/>
      </c>
      <c r="S211" s="135" t="str">
        <f>IF(B211="","",IF(R211="Refreshment Beverage",VLOOKUP(VALUE(Q211),Rates!G$15:L$19,2,0),VLOOKUP(VALUE(Q211),Rates!G$4:L$12,2,0)))</f>
        <v/>
      </c>
      <c r="T211" s="135" t="str">
        <f t="shared" si="113"/>
        <v/>
      </c>
      <c r="U211" s="118" t="str">
        <f t="shared" si="114"/>
        <v/>
      </c>
      <c r="V211" s="135" t="str">
        <f t="shared" si="115"/>
        <v/>
      </c>
      <c r="W211" s="135" t="str">
        <f t="shared" si="116"/>
        <v/>
      </c>
      <c r="X211" s="119" t="str">
        <f t="shared" si="117"/>
        <v/>
      </c>
      <c r="Y211" s="120" t="str">
        <f>IF(B:B="","",IF(R211="Refreshment Beverage",VLOOKUP(Q211,Rates!G$15:L$19,6,0)*W211,VLOOKUP(Q211,Rates!G$4:L$12,6,0)*W211))</f>
        <v/>
      </c>
      <c r="Z211" s="120" t="str">
        <f t="shared" si="118"/>
        <v/>
      </c>
      <c r="AA211" s="120" t="str">
        <f t="shared" si="119"/>
        <v/>
      </c>
      <c r="AB211" s="136" t="str">
        <f>IF(B:B="","",IF(R211="Refreshment Beverage","",IF(AND(R211="Beer",Q211=0),SUM(LOOKUP(2,1/(Rates!$B$15:$B$18&lt;=W211)/(Rates!$C$15:$C$18&gt;=W211),Rates!$D$15:$D$18)*W211),VLOOKUP(VALUE(Q:Q),Rates!A:B,2,0)*W211)))</f>
        <v/>
      </c>
      <c r="AC211" s="136" t="str">
        <f>IF(B:B="","",IF(R211="Refreshment Beverage","",IF(AND(R211="Beer",Q211=0),SUM(LOOKUP(2,1/(Rates!$B$15:$B$18&lt;=W211)/(Rates!$C$15:$C$18&gt;=W211),Rates!$E$15:$E$18)*W211),VLOOKUP(VALUE(Q:Q),Rates!A:C,3,0)*W211)))</f>
        <v/>
      </c>
      <c r="AD211" s="137" t="str">
        <f>IFERROR(IF(B:B="","",IF(R211="Beer","",IF(VALUE(Q211)=0,VLOOKUP(VLOOKUP(B:B,#REF!,16,0),Rates!A:E,2,0),VLOOKUP(VALUE(Q211),Rates!A$31:B$34,2,0)*W211))),0)</f>
        <v/>
      </c>
      <c r="AE211" s="121" t="str">
        <f t="shared" si="120"/>
        <v/>
      </c>
      <c r="AF211" s="138" t="str">
        <f t="shared" si="121"/>
        <v/>
      </c>
      <c r="AG211" s="122" t="str">
        <f t="shared" si="122"/>
        <v/>
      </c>
      <c r="AH211" s="123" t="str">
        <f t="shared" si="123"/>
        <v/>
      </c>
      <c r="AI211" s="139" t="str">
        <f>IF(AE:AE="","",IF(R211="Refreshment Beverage",AK211*(Rates!J$19/100),ROUND(SUM(AH211*(Rates!$J$8/100)),4)))</f>
        <v/>
      </c>
      <c r="AJ211" s="124" t="str">
        <f t="shared" si="124"/>
        <v/>
      </c>
      <c r="AK211" s="125" t="str">
        <f t="shared" si="125"/>
        <v/>
      </c>
      <c r="AL211" s="121" t="str">
        <f t="shared" si="126"/>
        <v/>
      </c>
      <c r="AM211" s="138" t="str">
        <f>IF(AS211="","",IF(R211="Refreshment Beverage",ROUND(AS211*Rates!K$19,4),ROUND(AO211*(VLOOKUP(VALUE(Q211),Rates!G$4:L$12,3,0)),4)))</f>
        <v/>
      </c>
      <c r="AN211" s="126" t="str">
        <f>IF(AS211="","",IF(R211="Refreshment Beverage",AS211*(Rates!J$19/100),MAX(AM211,AB211)))</f>
        <v/>
      </c>
      <c r="AO211" s="127" t="str">
        <f t="shared" si="127"/>
        <v/>
      </c>
      <c r="AP211" s="127" t="str">
        <f t="shared" si="128"/>
        <v/>
      </c>
      <c r="AQ211" s="140" t="str">
        <f>IF(AS211="","",IF(R211="Refreshment Beverage",ROUND(SUM(VLOOKUP(Q:Q,Rates!G$15:L$19,3,0)*(AS211-Y211-Z211-AA211)),4),ROUND(SUM(Rates!$K$8*AS211),4)))</f>
        <v/>
      </c>
      <c r="AR211" s="139" t="str">
        <f t="shared" si="129"/>
        <v/>
      </c>
      <c r="AS211" s="125" t="str">
        <f t="shared" si="130"/>
        <v/>
      </c>
      <c r="AT211" s="121" t="str">
        <f t="shared" si="131"/>
        <v/>
      </c>
      <c r="AU211" s="138" t="str">
        <f>IF(AX211="","",IF(R211="Refreshment Beverage",ROUND((BA211-Y211-Z211-AA211)*VLOOKUP(VALUE(Q211),Rates!G$15:L$19,3,0),4),ROUND(AW211*(VLOOKUP(VALUE(Q211),Rates!G:L,3,0)),4)))</f>
        <v/>
      </c>
      <c r="AV211" s="126" t="str">
        <f t="shared" si="132"/>
        <v/>
      </c>
      <c r="AW211" s="127" t="str">
        <f t="shared" si="133"/>
        <v/>
      </c>
      <c r="AX211" s="123" t="str">
        <f t="shared" si="134"/>
        <v/>
      </c>
      <c r="AY211" s="140" t="str">
        <f>IF(AX211="","",IF(R211="Refreshment Beverage",ROUND(SUM(AX211*Rates!K$19),4),ROUND(SUM(AX211*(Rates!J$8/100)),4)))</f>
        <v/>
      </c>
      <c r="AZ211" s="124" t="str">
        <f t="shared" si="135"/>
        <v/>
      </c>
      <c r="BA211" s="125" t="str">
        <f t="shared" si="136"/>
        <v/>
      </c>
      <c r="BB211" s="115"/>
      <c r="BC211" s="143"/>
      <c r="BD211" s="100"/>
      <c r="BE211" s="100"/>
      <c r="BF211" s="100"/>
      <c r="BG211" s="100"/>
    </row>
    <row r="212" spans="1:59" ht="12.75" customHeight="1" x14ac:dyDescent="0.2">
      <c r="A212" s="144"/>
      <c r="B212" s="141"/>
      <c r="C212" s="141"/>
      <c r="D212" s="142"/>
      <c r="E212" s="142"/>
      <c r="F212" s="142"/>
      <c r="G212" s="142"/>
      <c r="H212" s="142"/>
      <c r="I212" s="129"/>
      <c r="J212" s="130"/>
      <c r="K212" s="131" t="str">
        <f t="shared" si="107"/>
        <v/>
      </c>
      <c r="L212" s="132" t="str">
        <f t="shared" si="108"/>
        <v/>
      </c>
      <c r="M212" s="133" t="str">
        <f t="shared" si="109"/>
        <v/>
      </c>
      <c r="N212" s="134" t="str">
        <f>IFERROR(IF(B:B="","",IF(R212="Beer",SUM(LOOKUP(2,1/(Rates!$B$3:$B$5&lt;=W212)/(Rates!$C$3:$C$5&gt;=W212),Rates!$D$3:$D$5)*(X212/100)*W212),IF(R212="Refreshment Beverage",SUM(LOOKUP(2,1/(Rates!$B$7:$B$11&lt;=W212)/(Rates!$C$7:$C$11&gt;=W212),Rates!$D$7:$D$11)*(X212/100)*W212)))),"")</f>
        <v/>
      </c>
      <c r="O212" s="134" t="str">
        <f t="shared" si="110"/>
        <v/>
      </c>
      <c r="P212" s="116"/>
      <c r="Q212" s="117" t="str">
        <f t="shared" si="111"/>
        <v/>
      </c>
      <c r="R212" s="128" t="str">
        <f t="shared" si="112"/>
        <v/>
      </c>
      <c r="S212" s="135" t="str">
        <f>IF(B212="","",IF(R212="Refreshment Beverage",VLOOKUP(VALUE(Q212),Rates!G$15:L$19,2,0),VLOOKUP(VALUE(Q212),Rates!G$4:L$12,2,0)))</f>
        <v/>
      </c>
      <c r="T212" s="135" t="str">
        <f t="shared" si="113"/>
        <v/>
      </c>
      <c r="U212" s="118" t="str">
        <f t="shared" si="114"/>
        <v/>
      </c>
      <c r="V212" s="135" t="str">
        <f t="shared" si="115"/>
        <v/>
      </c>
      <c r="W212" s="135" t="str">
        <f t="shared" si="116"/>
        <v/>
      </c>
      <c r="X212" s="119" t="str">
        <f t="shared" si="117"/>
        <v/>
      </c>
      <c r="Y212" s="120" t="str">
        <f>IF(B:B="","",IF(R212="Refreshment Beverage",VLOOKUP(Q212,Rates!G$15:L$19,6,0)*W212,VLOOKUP(Q212,Rates!G$4:L$12,6,0)*W212))</f>
        <v/>
      </c>
      <c r="Z212" s="120" t="str">
        <f t="shared" si="118"/>
        <v/>
      </c>
      <c r="AA212" s="120" t="str">
        <f t="shared" si="119"/>
        <v/>
      </c>
      <c r="AB212" s="136" t="str">
        <f>IF(B:B="","",IF(R212="Refreshment Beverage","",IF(AND(R212="Beer",Q212=0),SUM(LOOKUP(2,1/(Rates!$B$15:$B$18&lt;=W212)/(Rates!$C$15:$C$18&gt;=W212),Rates!$D$15:$D$18)*W212),VLOOKUP(VALUE(Q:Q),Rates!A:B,2,0)*W212)))</f>
        <v/>
      </c>
      <c r="AC212" s="136" t="str">
        <f>IF(B:B="","",IF(R212="Refreshment Beverage","",IF(AND(R212="Beer",Q212=0),SUM(LOOKUP(2,1/(Rates!$B$15:$B$18&lt;=W212)/(Rates!$C$15:$C$18&gt;=W212),Rates!$E$15:$E$18)*W212),VLOOKUP(VALUE(Q:Q),Rates!A:C,3,0)*W212)))</f>
        <v/>
      </c>
      <c r="AD212" s="137" t="str">
        <f>IFERROR(IF(B:B="","",IF(R212="Beer","",IF(VALUE(Q212)=0,VLOOKUP(VLOOKUP(B:B,#REF!,16,0),Rates!A:E,2,0),VLOOKUP(VALUE(Q212),Rates!A$31:B$34,2,0)*W212))),0)</f>
        <v/>
      </c>
      <c r="AE212" s="121" t="str">
        <f t="shared" si="120"/>
        <v/>
      </c>
      <c r="AF212" s="138" t="str">
        <f t="shared" si="121"/>
        <v/>
      </c>
      <c r="AG212" s="122" t="str">
        <f t="shared" si="122"/>
        <v/>
      </c>
      <c r="AH212" s="123" t="str">
        <f t="shared" si="123"/>
        <v/>
      </c>
      <c r="AI212" s="139" t="str">
        <f>IF(AE:AE="","",IF(R212="Refreshment Beverage",AK212*(Rates!J$19/100),ROUND(SUM(AH212*(Rates!$J$8/100)),4)))</f>
        <v/>
      </c>
      <c r="AJ212" s="124" t="str">
        <f t="shared" si="124"/>
        <v/>
      </c>
      <c r="AK212" s="125" t="str">
        <f t="shared" si="125"/>
        <v/>
      </c>
      <c r="AL212" s="121" t="str">
        <f t="shared" si="126"/>
        <v/>
      </c>
      <c r="AM212" s="138" t="str">
        <f>IF(AS212="","",IF(R212="Refreshment Beverage",ROUND(AS212*Rates!K$19,4),ROUND(AO212*(VLOOKUP(VALUE(Q212),Rates!G$4:L$12,3,0)),4)))</f>
        <v/>
      </c>
      <c r="AN212" s="126" t="str">
        <f>IF(AS212="","",IF(R212="Refreshment Beverage",AS212*(Rates!J$19/100),MAX(AM212,AB212)))</f>
        <v/>
      </c>
      <c r="AO212" s="127" t="str">
        <f t="shared" si="127"/>
        <v/>
      </c>
      <c r="AP212" s="127" t="str">
        <f t="shared" si="128"/>
        <v/>
      </c>
      <c r="AQ212" s="140" t="str">
        <f>IF(AS212="","",IF(R212="Refreshment Beverage",ROUND(SUM(VLOOKUP(Q:Q,Rates!G$15:L$19,3,0)*(AS212-Y212-Z212-AA212)),4),ROUND(SUM(Rates!$K$8*AS212),4)))</f>
        <v/>
      </c>
      <c r="AR212" s="139" t="str">
        <f t="shared" si="129"/>
        <v/>
      </c>
      <c r="AS212" s="125" t="str">
        <f t="shared" si="130"/>
        <v/>
      </c>
      <c r="AT212" s="121" t="str">
        <f t="shared" si="131"/>
        <v/>
      </c>
      <c r="AU212" s="138" t="str">
        <f>IF(AX212="","",IF(R212="Refreshment Beverage",ROUND((BA212-Y212-Z212-AA212)*VLOOKUP(VALUE(Q212),Rates!G$15:L$19,3,0),4),ROUND(AW212*(VLOOKUP(VALUE(Q212),Rates!G:L,3,0)),4)))</f>
        <v/>
      </c>
      <c r="AV212" s="126" t="str">
        <f t="shared" si="132"/>
        <v/>
      </c>
      <c r="AW212" s="127" t="str">
        <f t="shared" si="133"/>
        <v/>
      </c>
      <c r="AX212" s="123" t="str">
        <f t="shared" si="134"/>
        <v/>
      </c>
      <c r="AY212" s="140" t="str">
        <f>IF(AX212="","",IF(R212="Refreshment Beverage",ROUND(SUM(AX212*Rates!K$19),4),ROUND(SUM(AX212*(Rates!J$8/100)),4)))</f>
        <v/>
      </c>
      <c r="AZ212" s="124" t="str">
        <f t="shared" si="135"/>
        <v/>
      </c>
      <c r="BA212" s="125" t="str">
        <f t="shared" si="136"/>
        <v/>
      </c>
      <c r="BB212" s="115"/>
      <c r="BC212" s="143"/>
      <c r="BD212" s="100"/>
      <c r="BE212" s="100"/>
      <c r="BF212" s="100"/>
      <c r="BG212" s="100"/>
    </row>
    <row r="213" spans="1:59" ht="12.75" customHeight="1" x14ac:dyDescent="0.2">
      <c r="A213" s="144"/>
      <c r="B213" s="141"/>
      <c r="C213" s="141"/>
      <c r="D213" s="142"/>
      <c r="E213" s="142"/>
      <c r="F213" s="142"/>
      <c r="G213" s="142"/>
      <c r="H213" s="142"/>
      <c r="I213" s="129"/>
      <c r="J213" s="130"/>
      <c r="K213" s="131" t="str">
        <f t="shared" si="107"/>
        <v/>
      </c>
      <c r="L213" s="132" t="str">
        <f t="shared" si="108"/>
        <v/>
      </c>
      <c r="M213" s="133" t="str">
        <f t="shared" si="109"/>
        <v/>
      </c>
      <c r="N213" s="134" t="str">
        <f>IFERROR(IF(B:B="","",IF(R213="Beer",SUM(LOOKUP(2,1/(Rates!$B$3:$B$5&lt;=W213)/(Rates!$C$3:$C$5&gt;=W213),Rates!$D$3:$D$5)*(X213/100)*W213),IF(R213="Refreshment Beverage",SUM(LOOKUP(2,1/(Rates!$B$7:$B$11&lt;=W213)/(Rates!$C$7:$C$11&gt;=W213),Rates!$D$7:$D$11)*(X213/100)*W213)))),"")</f>
        <v/>
      </c>
      <c r="O213" s="134" t="str">
        <f t="shared" si="110"/>
        <v/>
      </c>
      <c r="P213" s="116"/>
      <c r="Q213" s="117" t="str">
        <f t="shared" si="111"/>
        <v/>
      </c>
      <c r="R213" s="128" t="str">
        <f t="shared" si="112"/>
        <v/>
      </c>
      <c r="S213" s="135" t="str">
        <f>IF(B213="","",IF(R213="Refreshment Beverage",VLOOKUP(VALUE(Q213),Rates!G$15:L$19,2,0),VLOOKUP(VALUE(Q213),Rates!G$4:L$12,2,0)))</f>
        <v/>
      </c>
      <c r="T213" s="135" t="str">
        <f t="shared" si="113"/>
        <v/>
      </c>
      <c r="U213" s="118" t="str">
        <f t="shared" si="114"/>
        <v/>
      </c>
      <c r="V213" s="135" t="str">
        <f t="shared" si="115"/>
        <v/>
      </c>
      <c r="W213" s="135" t="str">
        <f t="shared" si="116"/>
        <v/>
      </c>
      <c r="X213" s="119" t="str">
        <f t="shared" si="117"/>
        <v/>
      </c>
      <c r="Y213" s="120" t="str">
        <f>IF(B:B="","",IF(R213="Refreshment Beverage",VLOOKUP(Q213,Rates!G$15:L$19,6,0)*W213,VLOOKUP(Q213,Rates!G$4:L$12,6,0)*W213))</f>
        <v/>
      </c>
      <c r="Z213" s="120" t="str">
        <f t="shared" si="118"/>
        <v/>
      </c>
      <c r="AA213" s="120" t="str">
        <f t="shared" si="119"/>
        <v/>
      </c>
      <c r="AB213" s="136" t="str">
        <f>IF(B:B="","",IF(R213="Refreshment Beverage","",IF(AND(R213="Beer",Q213=0),SUM(LOOKUP(2,1/(Rates!$B$15:$B$18&lt;=W213)/(Rates!$C$15:$C$18&gt;=W213),Rates!$D$15:$D$18)*W213),VLOOKUP(VALUE(Q:Q),Rates!A:B,2,0)*W213)))</f>
        <v/>
      </c>
      <c r="AC213" s="136" t="str">
        <f>IF(B:B="","",IF(R213="Refreshment Beverage","",IF(AND(R213="Beer",Q213=0),SUM(LOOKUP(2,1/(Rates!$B$15:$B$18&lt;=W213)/(Rates!$C$15:$C$18&gt;=W213),Rates!$E$15:$E$18)*W213),VLOOKUP(VALUE(Q:Q),Rates!A:C,3,0)*W213)))</f>
        <v/>
      </c>
      <c r="AD213" s="137" t="str">
        <f>IFERROR(IF(B:B="","",IF(R213="Beer","",IF(VALUE(Q213)=0,VLOOKUP(VLOOKUP(B:B,#REF!,16,0),Rates!A:E,2,0),VLOOKUP(VALUE(Q213),Rates!A$31:B$34,2,0)*W213))),0)</f>
        <v/>
      </c>
      <c r="AE213" s="121" t="str">
        <f t="shared" si="120"/>
        <v/>
      </c>
      <c r="AF213" s="138" t="str">
        <f t="shared" si="121"/>
        <v/>
      </c>
      <c r="AG213" s="122" t="str">
        <f t="shared" si="122"/>
        <v/>
      </c>
      <c r="AH213" s="123" t="str">
        <f t="shared" si="123"/>
        <v/>
      </c>
      <c r="AI213" s="139" t="str">
        <f>IF(AE:AE="","",IF(R213="Refreshment Beverage",AK213*(Rates!J$19/100),ROUND(SUM(AH213*(Rates!$J$8/100)),4)))</f>
        <v/>
      </c>
      <c r="AJ213" s="124" t="str">
        <f t="shared" si="124"/>
        <v/>
      </c>
      <c r="AK213" s="125" t="str">
        <f t="shared" si="125"/>
        <v/>
      </c>
      <c r="AL213" s="121" t="str">
        <f t="shared" si="126"/>
        <v/>
      </c>
      <c r="AM213" s="138" t="str">
        <f>IF(AS213="","",IF(R213="Refreshment Beverage",ROUND(AS213*Rates!K$19,4),ROUND(AO213*(VLOOKUP(VALUE(Q213),Rates!G$4:L$12,3,0)),4)))</f>
        <v/>
      </c>
      <c r="AN213" s="126" t="str">
        <f>IF(AS213="","",IF(R213="Refreshment Beverage",AS213*(Rates!J$19/100),MAX(AM213,AB213)))</f>
        <v/>
      </c>
      <c r="AO213" s="127" t="str">
        <f t="shared" si="127"/>
        <v/>
      </c>
      <c r="AP213" s="127" t="str">
        <f t="shared" si="128"/>
        <v/>
      </c>
      <c r="AQ213" s="140" t="str">
        <f>IF(AS213="","",IF(R213="Refreshment Beverage",ROUND(SUM(VLOOKUP(Q:Q,Rates!G$15:L$19,3,0)*(AS213-Y213-Z213-AA213)),4),ROUND(SUM(Rates!$K$8*AS213),4)))</f>
        <v/>
      </c>
      <c r="AR213" s="139" t="str">
        <f t="shared" si="129"/>
        <v/>
      </c>
      <c r="AS213" s="125" t="str">
        <f t="shared" si="130"/>
        <v/>
      </c>
      <c r="AT213" s="121" t="str">
        <f t="shared" si="131"/>
        <v/>
      </c>
      <c r="AU213" s="138" t="str">
        <f>IF(AX213="","",IF(R213="Refreshment Beverage",ROUND((BA213-Y213-Z213-AA213)*VLOOKUP(VALUE(Q213),Rates!G$15:L$19,3,0),4),ROUND(AW213*(VLOOKUP(VALUE(Q213),Rates!G:L,3,0)),4)))</f>
        <v/>
      </c>
      <c r="AV213" s="126" t="str">
        <f t="shared" si="132"/>
        <v/>
      </c>
      <c r="AW213" s="127" t="str">
        <f t="shared" si="133"/>
        <v/>
      </c>
      <c r="AX213" s="123" t="str">
        <f t="shared" si="134"/>
        <v/>
      </c>
      <c r="AY213" s="140" t="str">
        <f>IF(AX213="","",IF(R213="Refreshment Beverage",ROUND(SUM(AX213*Rates!K$19),4),ROUND(SUM(AX213*(Rates!J$8/100)),4)))</f>
        <v/>
      </c>
      <c r="AZ213" s="124" t="str">
        <f t="shared" si="135"/>
        <v/>
      </c>
      <c r="BA213" s="125" t="str">
        <f t="shared" si="136"/>
        <v/>
      </c>
      <c r="BB213" s="115"/>
      <c r="BC213" s="143"/>
      <c r="BD213" s="100"/>
      <c r="BE213" s="100"/>
      <c r="BF213" s="100"/>
      <c r="BG213" s="100"/>
    </row>
    <row r="214" spans="1:59" ht="12.75" customHeight="1" x14ac:dyDescent="0.2">
      <c r="A214" s="144"/>
      <c r="B214" s="141"/>
      <c r="C214" s="141"/>
      <c r="D214" s="142"/>
      <c r="E214" s="142"/>
      <c r="F214" s="142"/>
      <c r="G214" s="142"/>
      <c r="H214" s="142"/>
      <c r="I214" s="129"/>
      <c r="J214" s="130"/>
      <c r="K214" s="131" t="str">
        <f t="shared" si="107"/>
        <v/>
      </c>
      <c r="L214" s="132" t="str">
        <f t="shared" si="108"/>
        <v/>
      </c>
      <c r="M214" s="133" t="str">
        <f t="shared" si="109"/>
        <v/>
      </c>
      <c r="N214" s="134" t="str">
        <f>IFERROR(IF(B:B="","",IF(R214="Beer",SUM(LOOKUP(2,1/(Rates!$B$3:$B$5&lt;=W214)/(Rates!$C$3:$C$5&gt;=W214),Rates!$D$3:$D$5)*(X214/100)*W214),IF(R214="Refreshment Beverage",SUM(LOOKUP(2,1/(Rates!$B$7:$B$11&lt;=W214)/(Rates!$C$7:$C$11&gt;=W214),Rates!$D$7:$D$11)*(X214/100)*W214)))),"")</f>
        <v/>
      </c>
      <c r="O214" s="134" t="str">
        <f t="shared" si="110"/>
        <v/>
      </c>
      <c r="P214" s="116"/>
      <c r="Q214" s="117" t="str">
        <f t="shared" si="111"/>
        <v/>
      </c>
      <c r="R214" s="128" t="str">
        <f t="shared" si="112"/>
        <v/>
      </c>
      <c r="S214" s="135" t="str">
        <f>IF(B214="","",IF(R214="Refreshment Beverage",VLOOKUP(VALUE(Q214),Rates!G$15:L$19,2,0),VLOOKUP(VALUE(Q214),Rates!G$4:L$12,2,0)))</f>
        <v/>
      </c>
      <c r="T214" s="135" t="str">
        <f t="shared" si="113"/>
        <v/>
      </c>
      <c r="U214" s="118" t="str">
        <f t="shared" si="114"/>
        <v/>
      </c>
      <c r="V214" s="135" t="str">
        <f t="shared" si="115"/>
        <v/>
      </c>
      <c r="W214" s="135" t="str">
        <f t="shared" si="116"/>
        <v/>
      </c>
      <c r="X214" s="119" t="str">
        <f t="shared" si="117"/>
        <v/>
      </c>
      <c r="Y214" s="120" t="str">
        <f>IF(B:B="","",IF(R214="Refreshment Beverage",VLOOKUP(Q214,Rates!G$15:L$19,6,0)*W214,VLOOKUP(Q214,Rates!G$4:L$12,6,0)*W214))</f>
        <v/>
      </c>
      <c r="Z214" s="120" t="str">
        <f t="shared" si="118"/>
        <v/>
      </c>
      <c r="AA214" s="120" t="str">
        <f t="shared" si="119"/>
        <v/>
      </c>
      <c r="AB214" s="136" t="str">
        <f>IF(B:B="","",IF(R214="Refreshment Beverage","",IF(AND(R214="Beer",Q214=0),SUM(LOOKUP(2,1/(Rates!$B$15:$B$18&lt;=W214)/(Rates!$C$15:$C$18&gt;=W214),Rates!$D$15:$D$18)*W214),VLOOKUP(VALUE(Q:Q),Rates!A:B,2,0)*W214)))</f>
        <v/>
      </c>
      <c r="AC214" s="136" t="str">
        <f>IF(B:B="","",IF(R214="Refreshment Beverage","",IF(AND(R214="Beer",Q214=0),SUM(LOOKUP(2,1/(Rates!$B$15:$B$18&lt;=W214)/(Rates!$C$15:$C$18&gt;=W214),Rates!$E$15:$E$18)*W214),VLOOKUP(VALUE(Q:Q),Rates!A:C,3,0)*W214)))</f>
        <v/>
      </c>
      <c r="AD214" s="137" t="str">
        <f>IFERROR(IF(B:B="","",IF(R214="Beer","",IF(VALUE(Q214)=0,VLOOKUP(VLOOKUP(B:B,#REF!,16,0),Rates!A:E,2,0),VLOOKUP(VALUE(Q214),Rates!A$31:B$34,2,0)*W214))),0)</f>
        <v/>
      </c>
      <c r="AE214" s="121" t="str">
        <f t="shared" si="120"/>
        <v/>
      </c>
      <c r="AF214" s="138" t="str">
        <f t="shared" si="121"/>
        <v/>
      </c>
      <c r="AG214" s="122" t="str">
        <f t="shared" si="122"/>
        <v/>
      </c>
      <c r="AH214" s="123" t="str">
        <f t="shared" si="123"/>
        <v/>
      </c>
      <c r="AI214" s="139" t="str">
        <f>IF(AE:AE="","",IF(R214="Refreshment Beverage",AK214*(Rates!J$19/100),ROUND(SUM(AH214*(Rates!$J$8/100)),4)))</f>
        <v/>
      </c>
      <c r="AJ214" s="124" t="str">
        <f t="shared" si="124"/>
        <v/>
      </c>
      <c r="AK214" s="125" t="str">
        <f t="shared" si="125"/>
        <v/>
      </c>
      <c r="AL214" s="121" t="str">
        <f t="shared" si="126"/>
        <v/>
      </c>
      <c r="AM214" s="138" t="str">
        <f>IF(AS214="","",IF(R214="Refreshment Beverage",ROUND(AS214*Rates!K$19,4),ROUND(AO214*(VLOOKUP(VALUE(Q214),Rates!G$4:L$12,3,0)),4)))</f>
        <v/>
      </c>
      <c r="AN214" s="126" t="str">
        <f>IF(AS214="","",IF(R214="Refreshment Beverage",AS214*(Rates!J$19/100),MAX(AM214,AB214)))</f>
        <v/>
      </c>
      <c r="AO214" s="127" t="str">
        <f t="shared" si="127"/>
        <v/>
      </c>
      <c r="AP214" s="127" t="str">
        <f t="shared" si="128"/>
        <v/>
      </c>
      <c r="AQ214" s="140" t="str">
        <f>IF(AS214="","",IF(R214="Refreshment Beverage",ROUND(SUM(VLOOKUP(Q:Q,Rates!G$15:L$19,3,0)*(AS214-Y214-Z214-AA214)),4),ROUND(SUM(Rates!$K$8*AS214),4)))</f>
        <v/>
      </c>
      <c r="AR214" s="139" t="str">
        <f t="shared" si="129"/>
        <v/>
      </c>
      <c r="AS214" s="125" t="str">
        <f t="shared" si="130"/>
        <v/>
      </c>
      <c r="AT214" s="121" t="str">
        <f t="shared" si="131"/>
        <v/>
      </c>
      <c r="AU214" s="138" t="str">
        <f>IF(AX214="","",IF(R214="Refreshment Beverage",ROUND((BA214-Y214-Z214-AA214)*VLOOKUP(VALUE(Q214),Rates!G$15:L$19,3,0),4),ROUND(AW214*(VLOOKUP(VALUE(Q214),Rates!G:L,3,0)),4)))</f>
        <v/>
      </c>
      <c r="AV214" s="126" t="str">
        <f t="shared" si="132"/>
        <v/>
      </c>
      <c r="AW214" s="127" t="str">
        <f t="shared" si="133"/>
        <v/>
      </c>
      <c r="AX214" s="123" t="str">
        <f t="shared" si="134"/>
        <v/>
      </c>
      <c r="AY214" s="140" t="str">
        <f>IF(AX214="","",IF(R214="Refreshment Beverage",ROUND(SUM(AX214*Rates!K$19),4),ROUND(SUM(AX214*(Rates!J$8/100)),4)))</f>
        <v/>
      </c>
      <c r="AZ214" s="124" t="str">
        <f t="shared" si="135"/>
        <v/>
      </c>
      <c r="BA214" s="125" t="str">
        <f t="shared" si="136"/>
        <v/>
      </c>
      <c r="BB214" s="115"/>
      <c r="BC214" s="143"/>
      <c r="BD214" s="100"/>
      <c r="BE214" s="100"/>
      <c r="BF214" s="100"/>
      <c r="BG214" s="100"/>
    </row>
    <row r="215" spans="1:59" ht="12.75" customHeight="1" x14ac:dyDescent="0.2">
      <c r="A215" s="144"/>
      <c r="B215" s="141"/>
      <c r="C215" s="141"/>
      <c r="D215" s="142"/>
      <c r="E215" s="142"/>
      <c r="F215" s="142"/>
      <c r="G215" s="142"/>
      <c r="H215" s="142"/>
      <c r="I215" s="129"/>
      <c r="J215" s="130"/>
      <c r="K215" s="131" t="str">
        <f t="shared" si="107"/>
        <v/>
      </c>
      <c r="L215" s="132" t="str">
        <f t="shared" si="108"/>
        <v/>
      </c>
      <c r="M215" s="133" t="str">
        <f t="shared" si="109"/>
        <v/>
      </c>
      <c r="N215" s="134" t="str">
        <f>IFERROR(IF(B:B="","",IF(R215="Beer",SUM(LOOKUP(2,1/(Rates!$B$3:$B$5&lt;=W215)/(Rates!$C$3:$C$5&gt;=W215),Rates!$D$3:$D$5)*(X215/100)*W215),IF(R215="Refreshment Beverage",SUM(LOOKUP(2,1/(Rates!$B$7:$B$11&lt;=W215)/(Rates!$C$7:$C$11&gt;=W215),Rates!$D$7:$D$11)*(X215/100)*W215)))),"")</f>
        <v/>
      </c>
      <c r="O215" s="134" t="str">
        <f t="shared" si="110"/>
        <v/>
      </c>
      <c r="P215" s="116"/>
      <c r="Q215" s="117" t="str">
        <f t="shared" si="111"/>
        <v/>
      </c>
      <c r="R215" s="128" t="str">
        <f t="shared" si="112"/>
        <v/>
      </c>
      <c r="S215" s="135" t="str">
        <f>IF(B215="","",IF(R215="Refreshment Beverage",VLOOKUP(VALUE(Q215),Rates!G$15:L$19,2,0),VLOOKUP(VALUE(Q215),Rates!G$4:L$12,2,0)))</f>
        <v/>
      </c>
      <c r="T215" s="135" t="str">
        <f t="shared" si="113"/>
        <v/>
      </c>
      <c r="U215" s="118" t="str">
        <f t="shared" si="114"/>
        <v/>
      </c>
      <c r="V215" s="135" t="str">
        <f t="shared" si="115"/>
        <v/>
      </c>
      <c r="W215" s="135" t="str">
        <f t="shared" si="116"/>
        <v/>
      </c>
      <c r="X215" s="119" t="str">
        <f t="shared" si="117"/>
        <v/>
      </c>
      <c r="Y215" s="120" t="str">
        <f>IF(B:B="","",IF(R215="Refreshment Beverage",VLOOKUP(Q215,Rates!G$15:L$19,6,0)*W215,VLOOKUP(Q215,Rates!G$4:L$12,6,0)*W215))</f>
        <v/>
      </c>
      <c r="Z215" s="120" t="str">
        <f t="shared" si="118"/>
        <v/>
      </c>
      <c r="AA215" s="120" t="str">
        <f t="shared" si="119"/>
        <v/>
      </c>
      <c r="AB215" s="136" t="str">
        <f>IF(B:B="","",IF(R215="Refreshment Beverage","",IF(AND(R215="Beer",Q215=0),SUM(LOOKUP(2,1/(Rates!$B$15:$B$18&lt;=W215)/(Rates!$C$15:$C$18&gt;=W215),Rates!$D$15:$D$18)*W215),VLOOKUP(VALUE(Q:Q),Rates!A:B,2,0)*W215)))</f>
        <v/>
      </c>
      <c r="AC215" s="136" t="str">
        <f>IF(B:B="","",IF(R215="Refreshment Beverage","",IF(AND(R215="Beer",Q215=0),SUM(LOOKUP(2,1/(Rates!$B$15:$B$18&lt;=W215)/(Rates!$C$15:$C$18&gt;=W215),Rates!$E$15:$E$18)*W215),VLOOKUP(VALUE(Q:Q),Rates!A:C,3,0)*W215)))</f>
        <v/>
      </c>
      <c r="AD215" s="137" t="str">
        <f>IFERROR(IF(B:B="","",IF(R215="Beer","",IF(VALUE(Q215)=0,VLOOKUP(VLOOKUP(B:B,#REF!,16,0),Rates!A:E,2,0),VLOOKUP(VALUE(Q215),Rates!A$31:B$34,2,0)*W215))),0)</f>
        <v/>
      </c>
      <c r="AE215" s="121" t="str">
        <f t="shared" si="120"/>
        <v/>
      </c>
      <c r="AF215" s="138" t="str">
        <f t="shared" si="121"/>
        <v/>
      </c>
      <c r="AG215" s="122" t="str">
        <f t="shared" si="122"/>
        <v/>
      </c>
      <c r="AH215" s="123" t="str">
        <f t="shared" si="123"/>
        <v/>
      </c>
      <c r="AI215" s="139" t="str">
        <f>IF(AE:AE="","",IF(R215="Refreshment Beverage",AK215*(Rates!J$19/100),ROUND(SUM(AH215*(Rates!$J$8/100)),4)))</f>
        <v/>
      </c>
      <c r="AJ215" s="124" t="str">
        <f t="shared" si="124"/>
        <v/>
      </c>
      <c r="AK215" s="125" t="str">
        <f t="shared" si="125"/>
        <v/>
      </c>
      <c r="AL215" s="121" t="str">
        <f t="shared" si="126"/>
        <v/>
      </c>
      <c r="AM215" s="138" t="str">
        <f>IF(AS215="","",IF(R215="Refreshment Beverage",ROUND(AS215*Rates!K$19,4),ROUND(AO215*(VLOOKUP(VALUE(Q215),Rates!G$4:L$12,3,0)),4)))</f>
        <v/>
      </c>
      <c r="AN215" s="126" t="str">
        <f>IF(AS215="","",IF(R215="Refreshment Beverage",AS215*(Rates!J$19/100),MAX(AM215,AB215)))</f>
        <v/>
      </c>
      <c r="AO215" s="127" t="str">
        <f t="shared" si="127"/>
        <v/>
      </c>
      <c r="AP215" s="127" t="str">
        <f t="shared" si="128"/>
        <v/>
      </c>
      <c r="AQ215" s="140" t="str">
        <f>IF(AS215="","",IF(R215="Refreshment Beverage",ROUND(SUM(VLOOKUP(Q:Q,Rates!G$15:L$19,3,0)*(AS215-Y215-Z215-AA215)),4),ROUND(SUM(Rates!$K$8*AS215),4)))</f>
        <v/>
      </c>
      <c r="AR215" s="139" t="str">
        <f t="shared" si="129"/>
        <v/>
      </c>
      <c r="AS215" s="125" t="str">
        <f t="shared" si="130"/>
        <v/>
      </c>
      <c r="AT215" s="121" t="str">
        <f t="shared" si="131"/>
        <v/>
      </c>
      <c r="AU215" s="138" t="str">
        <f>IF(AX215="","",IF(R215="Refreshment Beverage",ROUND((BA215-Y215-Z215-AA215)*VLOOKUP(VALUE(Q215),Rates!G$15:L$19,3,0),4),ROUND(AW215*(VLOOKUP(VALUE(Q215),Rates!G:L,3,0)),4)))</f>
        <v/>
      </c>
      <c r="AV215" s="126" t="str">
        <f t="shared" si="132"/>
        <v/>
      </c>
      <c r="AW215" s="127" t="str">
        <f t="shared" si="133"/>
        <v/>
      </c>
      <c r="AX215" s="123" t="str">
        <f t="shared" si="134"/>
        <v/>
      </c>
      <c r="AY215" s="140" t="str">
        <f>IF(AX215="","",IF(R215="Refreshment Beverage",ROUND(SUM(AX215*Rates!K$19),4),ROUND(SUM(AX215*(Rates!J$8/100)),4)))</f>
        <v/>
      </c>
      <c r="AZ215" s="124" t="str">
        <f t="shared" si="135"/>
        <v/>
      </c>
      <c r="BA215" s="125" t="str">
        <f t="shared" si="136"/>
        <v/>
      </c>
      <c r="BB215" s="115"/>
      <c r="BC215" s="143"/>
      <c r="BD215" s="100"/>
      <c r="BE215" s="100"/>
      <c r="BF215" s="100"/>
      <c r="BG215" s="100"/>
    </row>
    <row r="216" spans="1:59" ht="12.75" customHeight="1" x14ac:dyDescent="0.2">
      <c r="A216" s="144"/>
      <c r="B216" s="141"/>
      <c r="C216" s="141"/>
      <c r="D216" s="142"/>
      <c r="E216" s="142"/>
      <c r="F216" s="142"/>
      <c r="G216" s="142"/>
      <c r="H216" s="142"/>
      <c r="I216" s="129"/>
      <c r="J216" s="130"/>
      <c r="K216" s="131" t="str">
        <f t="shared" si="107"/>
        <v/>
      </c>
      <c r="L216" s="132" t="str">
        <f t="shared" si="108"/>
        <v/>
      </c>
      <c r="M216" s="133" t="str">
        <f t="shared" si="109"/>
        <v/>
      </c>
      <c r="N216" s="134" t="str">
        <f>IFERROR(IF(B:B="","",IF(R216="Beer",SUM(LOOKUP(2,1/(Rates!$B$3:$B$5&lt;=W216)/(Rates!$C$3:$C$5&gt;=W216),Rates!$D$3:$D$5)*(X216/100)*W216),IF(R216="Refreshment Beverage",SUM(LOOKUP(2,1/(Rates!$B$7:$B$11&lt;=W216)/(Rates!$C$7:$C$11&gt;=W216),Rates!$D$7:$D$11)*(X216/100)*W216)))),"")</f>
        <v/>
      </c>
      <c r="O216" s="134" t="str">
        <f t="shared" si="110"/>
        <v/>
      </c>
      <c r="P216" s="116"/>
      <c r="Q216" s="117" t="str">
        <f t="shared" si="111"/>
        <v/>
      </c>
      <c r="R216" s="128" t="str">
        <f t="shared" si="112"/>
        <v/>
      </c>
      <c r="S216" s="135" t="str">
        <f>IF(B216="","",IF(R216="Refreshment Beverage",VLOOKUP(VALUE(Q216),Rates!G$15:L$19,2,0),VLOOKUP(VALUE(Q216),Rates!G$4:L$12,2,0)))</f>
        <v/>
      </c>
      <c r="T216" s="135" t="str">
        <f t="shared" si="113"/>
        <v/>
      </c>
      <c r="U216" s="118" t="str">
        <f t="shared" si="114"/>
        <v/>
      </c>
      <c r="V216" s="135" t="str">
        <f t="shared" si="115"/>
        <v/>
      </c>
      <c r="W216" s="135" t="str">
        <f t="shared" si="116"/>
        <v/>
      </c>
      <c r="X216" s="119" t="str">
        <f t="shared" si="117"/>
        <v/>
      </c>
      <c r="Y216" s="120" t="str">
        <f>IF(B:B="","",IF(R216="Refreshment Beverage",VLOOKUP(Q216,Rates!G$15:L$19,6,0)*W216,VLOOKUP(Q216,Rates!G$4:L$12,6,0)*W216))</f>
        <v/>
      </c>
      <c r="Z216" s="120" t="str">
        <f t="shared" si="118"/>
        <v/>
      </c>
      <c r="AA216" s="120" t="str">
        <f t="shared" si="119"/>
        <v/>
      </c>
      <c r="AB216" s="136" t="str">
        <f>IF(B:B="","",IF(R216="Refreshment Beverage","",IF(AND(R216="Beer",Q216=0),SUM(LOOKUP(2,1/(Rates!$B$15:$B$18&lt;=W216)/(Rates!$C$15:$C$18&gt;=W216),Rates!$D$15:$D$18)*W216),VLOOKUP(VALUE(Q:Q),Rates!A:B,2,0)*W216)))</f>
        <v/>
      </c>
      <c r="AC216" s="136" t="str">
        <f>IF(B:B="","",IF(R216="Refreshment Beverage","",IF(AND(R216="Beer",Q216=0),SUM(LOOKUP(2,1/(Rates!$B$15:$B$18&lt;=W216)/(Rates!$C$15:$C$18&gt;=W216),Rates!$E$15:$E$18)*W216),VLOOKUP(VALUE(Q:Q),Rates!A:C,3,0)*W216)))</f>
        <v/>
      </c>
      <c r="AD216" s="137" t="str">
        <f>IFERROR(IF(B:B="","",IF(R216="Beer","",IF(VALUE(Q216)=0,VLOOKUP(VLOOKUP(B:B,#REF!,16,0),Rates!A:E,2,0),VLOOKUP(VALUE(Q216),Rates!A$31:B$34,2,0)*W216))),0)</f>
        <v/>
      </c>
      <c r="AE216" s="121" t="str">
        <f t="shared" si="120"/>
        <v/>
      </c>
      <c r="AF216" s="138" t="str">
        <f t="shared" si="121"/>
        <v/>
      </c>
      <c r="AG216" s="122" t="str">
        <f t="shared" si="122"/>
        <v/>
      </c>
      <c r="AH216" s="123" t="str">
        <f t="shared" si="123"/>
        <v/>
      </c>
      <c r="AI216" s="139" t="str">
        <f>IF(AE:AE="","",IF(R216="Refreshment Beverage",AK216*(Rates!J$19/100),ROUND(SUM(AH216*(Rates!$J$8/100)),4)))</f>
        <v/>
      </c>
      <c r="AJ216" s="124" t="str">
        <f t="shared" si="124"/>
        <v/>
      </c>
      <c r="AK216" s="125" t="str">
        <f t="shared" si="125"/>
        <v/>
      </c>
      <c r="AL216" s="121" t="str">
        <f t="shared" si="126"/>
        <v/>
      </c>
      <c r="AM216" s="138" t="str">
        <f>IF(AS216="","",IF(R216="Refreshment Beverage",ROUND(AS216*Rates!K$19,4),ROUND(AO216*(VLOOKUP(VALUE(Q216),Rates!G$4:L$12,3,0)),4)))</f>
        <v/>
      </c>
      <c r="AN216" s="126" t="str">
        <f>IF(AS216="","",IF(R216="Refreshment Beverage",AS216*(Rates!J$19/100),MAX(AM216,AB216)))</f>
        <v/>
      </c>
      <c r="AO216" s="127" t="str">
        <f t="shared" si="127"/>
        <v/>
      </c>
      <c r="AP216" s="127" t="str">
        <f t="shared" si="128"/>
        <v/>
      </c>
      <c r="AQ216" s="140" t="str">
        <f>IF(AS216="","",IF(R216="Refreshment Beverage",ROUND(SUM(VLOOKUP(Q:Q,Rates!G$15:L$19,3,0)*(AS216-Y216-Z216-AA216)),4),ROUND(SUM(Rates!$K$8*AS216),4)))</f>
        <v/>
      </c>
      <c r="AR216" s="139" t="str">
        <f t="shared" si="129"/>
        <v/>
      </c>
      <c r="AS216" s="125" t="str">
        <f t="shared" si="130"/>
        <v/>
      </c>
      <c r="AT216" s="121" t="str">
        <f t="shared" si="131"/>
        <v/>
      </c>
      <c r="AU216" s="138" t="str">
        <f>IF(AX216="","",IF(R216="Refreshment Beverage",ROUND((BA216-Y216-Z216-AA216)*VLOOKUP(VALUE(Q216),Rates!G$15:L$19,3,0),4),ROUND(AW216*(VLOOKUP(VALUE(Q216),Rates!G:L,3,0)),4)))</f>
        <v/>
      </c>
      <c r="AV216" s="126" t="str">
        <f t="shared" si="132"/>
        <v/>
      </c>
      <c r="AW216" s="127" t="str">
        <f t="shared" si="133"/>
        <v/>
      </c>
      <c r="AX216" s="123" t="str">
        <f t="shared" si="134"/>
        <v/>
      </c>
      <c r="AY216" s="140" t="str">
        <f>IF(AX216="","",IF(R216="Refreshment Beverage",ROUND(SUM(AX216*Rates!K$19),4),ROUND(SUM(AX216*(Rates!J$8/100)),4)))</f>
        <v/>
      </c>
      <c r="AZ216" s="124" t="str">
        <f t="shared" si="135"/>
        <v/>
      </c>
      <c r="BA216" s="125" t="str">
        <f t="shared" si="136"/>
        <v/>
      </c>
      <c r="BB216" s="115"/>
      <c r="BC216" s="143"/>
      <c r="BD216" s="100"/>
      <c r="BE216" s="100"/>
      <c r="BF216" s="100"/>
      <c r="BG216" s="100"/>
    </row>
    <row r="217" spans="1:59" ht="12.75" customHeight="1" x14ac:dyDescent="0.2">
      <c r="A217" s="144"/>
      <c r="B217" s="141"/>
      <c r="C217" s="141"/>
      <c r="D217" s="142"/>
      <c r="E217" s="142"/>
      <c r="F217" s="142"/>
      <c r="G217" s="142"/>
      <c r="H217" s="142"/>
      <c r="I217" s="129"/>
      <c r="J217" s="130"/>
      <c r="K217" s="131" t="str">
        <f t="shared" si="107"/>
        <v/>
      </c>
      <c r="L217" s="132" t="str">
        <f t="shared" si="108"/>
        <v/>
      </c>
      <c r="M217" s="133" t="str">
        <f t="shared" si="109"/>
        <v/>
      </c>
      <c r="N217" s="134" t="str">
        <f>IFERROR(IF(B:B="","",IF(R217="Beer",SUM(LOOKUP(2,1/(Rates!$B$3:$B$5&lt;=W217)/(Rates!$C$3:$C$5&gt;=W217),Rates!$D$3:$D$5)*(X217/100)*W217),IF(R217="Refreshment Beverage",SUM(LOOKUP(2,1/(Rates!$B$7:$B$11&lt;=W217)/(Rates!$C$7:$C$11&gt;=W217),Rates!$D$7:$D$11)*(X217/100)*W217)))),"")</f>
        <v/>
      </c>
      <c r="O217" s="134" t="str">
        <f t="shared" si="110"/>
        <v/>
      </c>
      <c r="P217" s="116"/>
      <c r="Q217" s="117" t="str">
        <f t="shared" si="111"/>
        <v/>
      </c>
      <c r="R217" s="128" t="str">
        <f t="shared" si="112"/>
        <v/>
      </c>
      <c r="S217" s="135" t="str">
        <f>IF(B217="","",IF(R217="Refreshment Beverage",VLOOKUP(VALUE(Q217),Rates!G$15:L$19,2,0),VLOOKUP(VALUE(Q217),Rates!G$4:L$12,2,0)))</f>
        <v/>
      </c>
      <c r="T217" s="135" t="str">
        <f t="shared" si="113"/>
        <v/>
      </c>
      <c r="U217" s="118" t="str">
        <f t="shared" si="114"/>
        <v/>
      </c>
      <c r="V217" s="135" t="str">
        <f t="shared" si="115"/>
        <v/>
      </c>
      <c r="W217" s="135" t="str">
        <f t="shared" si="116"/>
        <v/>
      </c>
      <c r="X217" s="119" t="str">
        <f t="shared" si="117"/>
        <v/>
      </c>
      <c r="Y217" s="120" t="str">
        <f>IF(B:B="","",IF(R217="Refreshment Beverage",VLOOKUP(Q217,Rates!G$15:L$19,6,0)*W217,VLOOKUP(Q217,Rates!G$4:L$12,6,0)*W217))</f>
        <v/>
      </c>
      <c r="Z217" s="120" t="str">
        <f t="shared" si="118"/>
        <v/>
      </c>
      <c r="AA217" s="120" t="str">
        <f t="shared" si="119"/>
        <v/>
      </c>
      <c r="AB217" s="136" t="str">
        <f>IF(B:B="","",IF(R217="Refreshment Beverage","",IF(AND(R217="Beer",Q217=0),SUM(LOOKUP(2,1/(Rates!$B$15:$B$18&lt;=W217)/(Rates!$C$15:$C$18&gt;=W217),Rates!$D$15:$D$18)*W217),VLOOKUP(VALUE(Q:Q),Rates!A:B,2,0)*W217)))</f>
        <v/>
      </c>
      <c r="AC217" s="136" t="str">
        <f>IF(B:B="","",IF(R217="Refreshment Beverage","",IF(AND(R217="Beer",Q217=0),SUM(LOOKUP(2,1/(Rates!$B$15:$B$18&lt;=W217)/(Rates!$C$15:$C$18&gt;=W217),Rates!$E$15:$E$18)*W217),VLOOKUP(VALUE(Q:Q),Rates!A:C,3,0)*W217)))</f>
        <v/>
      </c>
      <c r="AD217" s="137" t="str">
        <f>IFERROR(IF(B:B="","",IF(R217="Beer","",IF(VALUE(Q217)=0,VLOOKUP(VLOOKUP(B:B,#REF!,16,0),Rates!A:E,2,0),VLOOKUP(VALUE(Q217),Rates!A$31:B$34,2,0)*W217))),0)</f>
        <v/>
      </c>
      <c r="AE217" s="121" t="str">
        <f t="shared" si="120"/>
        <v/>
      </c>
      <c r="AF217" s="138" t="str">
        <f t="shared" si="121"/>
        <v/>
      </c>
      <c r="AG217" s="122" t="str">
        <f t="shared" si="122"/>
        <v/>
      </c>
      <c r="AH217" s="123" t="str">
        <f t="shared" si="123"/>
        <v/>
      </c>
      <c r="AI217" s="139" t="str">
        <f>IF(AE:AE="","",IF(R217="Refreshment Beverage",AK217*(Rates!J$19/100),ROUND(SUM(AH217*(Rates!$J$8/100)),4)))</f>
        <v/>
      </c>
      <c r="AJ217" s="124" t="str">
        <f t="shared" si="124"/>
        <v/>
      </c>
      <c r="AK217" s="125" t="str">
        <f t="shared" si="125"/>
        <v/>
      </c>
      <c r="AL217" s="121" t="str">
        <f t="shared" si="126"/>
        <v/>
      </c>
      <c r="AM217" s="138" t="str">
        <f>IF(AS217="","",IF(R217="Refreshment Beverage",ROUND(AS217*Rates!K$19,4),ROUND(AO217*(VLOOKUP(VALUE(Q217),Rates!G$4:L$12,3,0)),4)))</f>
        <v/>
      </c>
      <c r="AN217" s="126" t="str">
        <f>IF(AS217="","",IF(R217="Refreshment Beverage",AS217*(Rates!J$19/100),MAX(AM217,AB217)))</f>
        <v/>
      </c>
      <c r="AO217" s="127" t="str">
        <f t="shared" si="127"/>
        <v/>
      </c>
      <c r="AP217" s="127" t="str">
        <f t="shared" si="128"/>
        <v/>
      </c>
      <c r="AQ217" s="140" t="str">
        <f>IF(AS217="","",IF(R217="Refreshment Beverage",ROUND(SUM(VLOOKUP(Q:Q,Rates!G$15:L$19,3,0)*(AS217-Y217-Z217-AA217)),4),ROUND(SUM(Rates!$K$8*AS217),4)))</f>
        <v/>
      </c>
      <c r="AR217" s="139" t="str">
        <f t="shared" si="129"/>
        <v/>
      </c>
      <c r="AS217" s="125" t="str">
        <f t="shared" si="130"/>
        <v/>
      </c>
      <c r="AT217" s="121" t="str">
        <f t="shared" si="131"/>
        <v/>
      </c>
      <c r="AU217" s="138" t="str">
        <f>IF(AX217="","",IF(R217="Refreshment Beverage",ROUND((BA217-Y217-Z217-AA217)*VLOOKUP(VALUE(Q217),Rates!G$15:L$19,3,0),4),ROUND(AW217*(VLOOKUP(VALUE(Q217),Rates!G:L,3,0)),4)))</f>
        <v/>
      </c>
      <c r="AV217" s="126" t="str">
        <f t="shared" si="132"/>
        <v/>
      </c>
      <c r="AW217" s="127" t="str">
        <f t="shared" si="133"/>
        <v/>
      </c>
      <c r="AX217" s="123" t="str">
        <f t="shared" si="134"/>
        <v/>
      </c>
      <c r="AY217" s="140" t="str">
        <f>IF(AX217="","",IF(R217="Refreshment Beverage",ROUND(SUM(AX217*Rates!K$19),4),ROUND(SUM(AX217*(Rates!J$8/100)),4)))</f>
        <v/>
      </c>
      <c r="AZ217" s="124" t="str">
        <f t="shared" si="135"/>
        <v/>
      </c>
      <c r="BA217" s="125" t="str">
        <f t="shared" si="136"/>
        <v/>
      </c>
      <c r="BB217" s="115"/>
      <c r="BC217" s="143"/>
      <c r="BD217" s="100"/>
      <c r="BE217" s="100"/>
      <c r="BF217" s="100"/>
      <c r="BG217" s="100"/>
    </row>
    <row r="218" spans="1:59" ht="12.75" customHeight="1" x14ac:dyDescent="0.2">
      <c r="A218" s="144"/>
      <c r="B218" s="141"/>
      <c r="C218" s="141"/>
      <c r="D218" s="142"/>
      <c r="E218" s="142"/>
      <c r="F218" s="142"/>
      <c r="G218" s="142"/>
      <c r="H218" s="142"/>
      <c r="I218" s="129"/>
      <c r="J218" s="130"/>
      <c r="K218" s="131" t="str">
        <f t="shared" ref="K218:K281" si="137">IFERROR(IF(B:B="","",IF(OR(C218="",E218="",F218="",G218="",H218="",I218="",J218=""),"",ROUND(IF(J218="Gross Price to Brewers",AE218,IF(J218="Retail Price",AL218,IF(J218="Licensee Retail",AT218,""))),2))),"")</f>
        <v/>
      </c>
      <c r="L218" s="132" t="str">
        <f t="shared" ref="L218:L281" si="138">IFERROR(IF(B:B="","",IF(OR(C218="",E218="",F218="",G218="",H218="",I218="",J218=""),"",ROUND(IF(J218="Gross Price to Brewers",AH218,IF(J218="Retail Price",AP218,IF(J218="Licensee Retail",AX218,""))),2))),"")</f>
        <v/>
      </c>
      <c r="M218" s="133" t="str">
        <f t="shared" ref="M218:M281" si="139">IFERROR(IF(B:B="","",IF(OR(C218="",E218="",F218="",G218="",H218="",I218="",J218=""),"",ROUND(IF(J218="Gross Price to Brewers",AK218,IF(J218="Retail Price",AS218,IF(J218="Licensee Retail",BA218,""))),2))),"")</f>
        <v/>
      </c>
      <c r="N218" s="134" t="str">
        <f>IFERROR(IF(B:B="","",IF(R218="Beer",SUM(LOOKUP(2,1/(Rates!$B$3:$B$5&lt;=W218)/(Rates!$C$3:$C$5&gt;=W218),Rates!$D$3:$D$5)*(X218/100)*W218),IF(R218="Refreshment Beverage",SUM(LOOKUP(2,1/(Rates!$B$7:$B$11&lt;=W218)/(Rates!$C$7:$C$11&gt;=W218),Rates!$D$7:$D$11)*(X218/100)*W218)))),"")</f>
        <v/>
      </c>
      <c r="O218" s="134" t="str">
        <f t="shared" ref="O218:O281" si="140">IF(B:B="","",IF(M218&gt;N218,"YES","NO"))</f>
        <v/>
      </c>
      <c r="P218" s="116"/>
      <c r="Q218" s="117" t="str">
        <f t="shared" ref="Q218:Q281" si="141">IF(B218="","",IF(OR(D218="",D218=5),0,D218))</f>
        <v/>
      </c>
      <c r="R218" s="128" t="str">
        <f t="shared" ref="R218:R281" si="142">IF(B218="","",C218)</f>
        <v/>
      </c>
      <c r="S218" s="135" t="str">
        <f>IF(B218="","",IF(R218="Refreshment Beverage",VLOOKUP(VALUE(Q218),Rates!G$15:L$19,2,0),VLOOKUP(VALUE(Q218),Rates!G$4:L$12,2,0)))</f>
        <v/>
      </c>
      <c r="T218" s="135" t="str">
        <f t="shared" ref="T218:T281" si="143">IF(B218="","",G218)</f>
        <v/>
      </c>
      <c r="U218" s="118" t="str">
        <f t="shared" ref="U218:U281" si="144">IF(B:B="","",SUM(W218/V218))</f>
        <v/>
      </c>
      <c r="V218" s="135" t="str">
        <f t="shared" ref="V218:V281" si="145">IF(B218="","",F218)</f>
        <v/>
      </c>
      <c r="W218" s="135" t="str">
        <f t="shared" ref="W218:W281" si="146">IF(B218="","",E218*F218)</f>
        <v/>
      </c>
      <c r="X218" s="119" t="str">
        <f t="shared" ref="X218:X281" si="147">IF(B218="","",H218)</f>
        <v/>
      </c>
      <c r="Y218" s="120" t="str">
        <f>IF(B:B="","",IF(R218="Refreshment Beverage",VLOOKUP(Q218,Rates!G$15:L$19,6,0)*W218,VLOOKUP(Q218,Rates!G$4:L$12,6,0)*W218))</f>
        <v/>
      </c>
      <c r="Z218" s="120" t="str">
        <f t="shared" ref="Z218:Z281" si="148">IF(B:B="","",IF(R218="Refreshment Beverage",0,IF(T218="Keg",0,ROUND(0.34/12*V218,2))))</f>
        <v/>
      </c>
      <c r="AA218" s="120" t="str">
        <f t="shared" ref="AA218:AA281" si="149">IF(B:B="","",IF(AND(T218="Can",V218=8,R218="Beer"),V218*0.0192,IF(AND(T218="Can",V218=15,R218="Beer"),V218*0.0096,IF(AND(T218="Can",V218=20,R218="Beer"),V218*0.0102,IF(AND(T218="Can",V218=30,R218="Beer"),V218*0.0085,IF(AND(T218="Can",V218=36,R218="Beer"),V218*0.0071,IF(AND(T218="Bottle",V218=24,R218="Beer"),V218*0.0153,IF(AND(R218="Refreshment Beverage",U218&gt;0.49,U218&lt;0.401),V218*0.0512,IF(AND(R218="Refreshment Beverage",U218&gt;0.4,U218&lt;0.47),V218*0.0614,IF(AND(R218="Refreshment Beverage",U218&gt;0.469,U218&lt;0.66),V218*0.0716,IF(AND(R218="Refreshment Beverage",U218&gt;0.659,U218&lt;0.75),V218*0.1023,IF(AND(R218="Refreshment Beverage",U218&gt;0.749,U218&lt;0.9),V218*0.1125,IF(AND(R218="Refreshment Beverage",U218&gt;0.899,U218&lt;1),V218*0.133,IF(AND(R218="Refreshment Beverage",U218=1),V218*0.1432,IF(AND(R218="Refreshment Beverage",U218=1.14),V218*0.1637,IF(AND(R218="Refreshment Beverage",U218=2),V218*0.2864,IF(AND(R218="Refreshment Beverage",U218=3),V218*0.4297,IF(AND(R218="Refreshment Beverage",U218=1.75),V218*0.2558,0))))))))))))))))))</f>
        <v/>
      </c>
      <c r="AB218" s="136" t="str">
        <f>IF(B:B="","",IF(R218="Refreshment Beverage","",IF(AND(R218="Beer",Q218=0),SUM(LOOKUP(2,1/(Rates!$B$15:$B$18&lt;=W218)/(Rates!$C$15:$C$18&gt;=W218),Rates!$D$15:$D$18)*W218),VLOOKUP(VALUE(Q:Q),Rates!A:B,2,0)*W218)))</f>
        <v/>
      </c>
      <c r="AC218" s="136" t="str">
        <f>IF(B:B="","",IF(R218="Refreshment Beverage","",IF(AND(R218="Beer",Q218=0),SUM(LOOKUP(2,1/(Rates!$B$15:$B$18&lt;=W218)/(Rates!$C$15:$C$18&gt;=W218),Rates!$E$15:$E$18)*W218),VLOOKUP(VALUE(Q:Q),Rates!A:C,3,0)*W218)))</f>
        <v/>
      </c>
      <c r="AD218" s="137" t="str">
        <f>IFERROR(IF(B:B="","",IF(R218="Beer","",IF(VALUE(Q218)=0,VLOOKUP(VLOOKUP(B:B,#REF!,16,0),Rates!A:E,2,0),VLOOKUP(VALUE(Q218),Rates!A$31:B$34,2,0)*W218))),0)</f>
        <v/>
      </c>
      <c r="AE218" s="121" t="str">
        <f t="shared" ref="AE218:AE281" si="150">IF(J218="Gross Price to Brewers",I218,"")</f>
        <v/>
      </c>
      <c r="AF218" s="138" t="str">
        <f t="shared" ref="AF218:AF281" si="151">IF(AE:AE="","",ROUND(SUM(AE218*(S218/100)),4))</f>
        <v/>
      </c>
      <c r="AG218" s="122" t="str">
        <f t="shared" ref="AG218:AG281" si="152">IF(AE:AE="","",IF(R218="Refreshment Beverage",MAX(AF218,AD218),MAX(AB218,AF218)))</f>
        <v/>
      </c>
      <c r="AH218" s="123" t="str">
        <f t="shared" ref="AH218:AH281" si="153">IF(AE:AE="","",IF(R218="Refreshment Beverage",AK218-AJ218,SUM(Y218:AA218)+AE218+AG218))</f>
        <v/>
      </c>
      <c r="AI218" s="139" t="str">
        <f>IF(AE:AE="","",IF(R218="Refreshment Beverage",AK218*(Rates!J$19/100),ROUND(SUM(AH218*(Rates!$J$8/100)),4)))</f>
        <v/>
      </c>
      <c r="AJ218" s="124" t="str">
        <f t="shared" ref="AJ218:AJ281" si="154">IF(AE:AE="","",IF(R218="Refreshment Beverage",AI218,MAX(AC218,AI218)))</f>
        <v/>
      </c>
      <c r="AK218" s="125" t="str">
        <f t="shared" ref="AK218:AK281" si="155">IF(AE:AE="","",IF(R218="Refreshment Beverage",SUM(AE218+Y218+Z218+AA218+AG218),SUM(AH218+AJ218)))</f>
        <v/>
      </c>
      <c r="AL218" s="121" t="str">
        <f t="shared" ref="AL218:AL281" si="156">IF(AS218="","",IF(R218="Refreshment Beverage",ROUND(SUM(AS218-AR218-AA218-Z218-Y218),2),ROUND(SUM(AS218-AR218-AN218-Y218-Z218-AA218),2)))</f>
        <v/>
      </c>
      <c r="AM218" s="138" t="str">
        <f>IF(AS218="","",IF(R218="Refreshment Beverage",ROUND(AS218*Rates!K$19,4),ROUND(AO218*(VLOOKUP(VALUE(Q218),Rates!G$4:L$12,3,0)),4)))</f>
        <v/>
      </c>
      <c r="AN218" s="126" t="str">
        <f>IF(AS218="","",IF(R218="Refreshment Beverage",AS218*(Rates!J$19/100),MAX(AM218,AB218)))</f>
        <v/>
      </c>
      <c r="AO218" s="127" t="str">
        <f t="shared" ref="AO218:AO281" si="157">IF(AS218="","",ROUND(SUM(AS218-AR218-Y218-Z218-AA218),4))</f>
        <v/>
      </c>
      <c r="AP218" s="127" t="str">
        <f t="shared" ref="AP218:AP281" si="158">IF(AS218="","",IF(R218="Refreshment Beverage",ROUND(AS218-AN218,2),ROUND(SUM(AS218-AR218),2)))</f>
        <v/>
      </c>
      <c r="AQ218" s="140" t="str">
        <f>IF(AS218="","",IF(R218="Refreshment Beverage",ROUND(SUM(VLOOKUP(Q:Q,Rates!G$15:L$19,3,0)*(AS218-Y218-Z218-AA218)),4),ROUND(SUM(Rates!$K$8*AS218),4)))</f>
        <v/>
      </c>
      <c r="AR218" s="139" t="str">
        <f t="shared" ref="AR218:AR281" si="159">IF(AS218="","",IF(R218="Refreshment Beverage",MAX(AD218,AQ218),MAX(AQ218,AC218)))</f>
        <v/>
      </c>
      <c r="AS218" s="125" t="str">
        <f t="shared" ref="AS218:AS281" si="160">IF(J218="Retail Price",SUM(I218+0.004),"")</f>
        <v/>
      </c>
      <c r="AT218" s="121" t="str">
        <f t="shared" ref="AT218:AT281" si="161">IF(AX218="","",IF(R218="Refreshment Beverage",SUM(BA218-AV218-Y218-Z218-AA218),SUM(AX218-AV218-Y218-Z218-AA218)))</f>
        <v/>
      </c>
      <c r="AU218" s="138" t="str">
        <f>IF(AX218="","",IF(R218="Refreshment Beverage",ROUND((BA218-Y218-Z218-AA218)*VLOOKUP(VALUE(Q218),Rates!G$15:L$19,3,0),4),ROUND(AW218*(VLOOKUP(VALUE(Q218),Rates!G:L,3,0)),4)))</f>
        <v/>
      </c>
      <c r="AV218" s="126" t="str">
        <f t="shared" ref="AV218:AV281" si="162">IF(AX218="","",IF(R218="Refreshment Beverage",MAX(AU218,AD218),MAX(AB218,AU218)))</f>
        <v/>
      </c>
      <c r="AW218" s="127" t="str">
        <f t="shared" ref="AW218:AW281" si="163">IF(AX218="","",IF(R218="Refreshment Beverage",SUM(BA218-AV218-Y218-Z218-AA218),ROUND(SUM(BA218-AZ218-Y218-Z218-AA218),4)))</f>
        <v/>
      </c>
      <c r="AX218" s="123" t="str">
        <f t="shared" ref="AX218:AX281" si="164">IF(J218="Licensee Retail",I218,"")</f>
        <v/>
      </c>
      <c r="AY218" s="140" t="str">
        <f>IF(AX218="","",IF(R218="Refreshment Beverage",ROUND(SUM(AX218*Rates!K$19),4),ROUND(SUM(AX218*(Rates!J$8/100)),4)))</f>
        <v/>
      </c>
      <c r="AZ218" s="124" t="str">
        <f t="shared" ref="AZ218:AZ281" si="165">IF(AX218="","",MAX($AC218,AY218))</f>
        <v/>
      </c>
      <c r="BA218" s="125" t="str">
        <f t="shared" ref="BA218:BA281" si="166">IF(AX218="","",SUM(AX218+AZ218))</f>
        <v/>
      </c>
      <c r="BB218" s="115"/>
      <c r="BC218" s="143"/>
      <c r="BD218" s="100"/>
      <c r="BE218" s="100"/>
      <c r="BF218" s="100"/>
      <c r="BG218" s="100"/>
    </row>
    <row r="219" spans="1:59" ht="12.75" customHeight="1" x14ac:dyDescent="0.2">
      <c r="A219" s="144"/>
      <c r="B219" s="141"/>
      <c r="C219" s="141"/>
      <c r="D219" s="142"/>
      <c r="E219" s="142"/>
      <c r="F219" s="142"/>
      <c r="G219" s="142"/>
      <c r="H219" s="142"/>
      <c r="I219" s="129"/>
      <c r="J219" s="130"/>
      <c r="K219" s="131" t="str">
        <f t="shared" si="137"/>
        <v/>
      </c>
      <c r="L219" s="132" t="str">
        <f t="shared" si="138"/>
        <v/>
      </c>
      <c r="M219" s="133" t="str">
        <f t="shared" si="139"/>
        <v/>
      </c>
      <c r="N219" s="134" t="str">
        <f>IFERROR(IF(B:B="","",IF(R219="Beer",SUM(LOOKUP(2,1/(Rates!$B$3:$B$5&lt;=W219)/(Rates!$C$3:$C$5&gt;=W219),Rates!$D$3:$D$5)*(X219/100)*W219),IF(R219="Refreshment Beverage",SUM(LOOKUP(2,1/(Rates!$B$7:$B$11&lt;=W219)/(Rates!$C$7:$C$11&gt;=W219),Rates!$D$7:$D$11)*(X219/100)*W219)))),"")</f>
        <v/>
      </c>
      <c r="O219" s="134" t="str">
        <f t="shared" si="140"/>
        <v/>
      </c>
      <c r="P219" s="116"/>
      <c r="Q219" s="117" t="str">
        <f t="shared" si="141"/>
        <v/>
      </c>
      <c r="R219" s="128" t="str">
        <f t="shared" si="142"/>
        <v/>
      </c>
      <c r="S219" s="135" t="str">
        <f>IF(B219="","",IF(R219="Refreshment Beverage",VLOOKUP(VALUE(Q219),Rates!G$15:L$19,2,0),VLOOKUP(VALUE(Q219),Rates!G$4:L$12,2,0)))</f>
        <v/>
      </c>
      <c r="T219" s="135" t="str">
        <f t="shared" si="143"/>
        <v/>
      </c>
      <c r="U219" s="118" t="str">
        <f t="shared" si="144"/>
        <v/>
      </c>
      <c r="V219" s="135" t="str">
        <f t="shared" si="145"/>
        <v/>
      </c>
      <c r="W219" s="135" t="str">
        <f t="shared" si="146"/>
        <v/>
      </c>
      <c r="X219" s="119" t="str">
        <f t="shared" si="147"/>
        <v/>
      </c>
      <c r="Y219" s="120" t="str">
        <f>IF(B:B="","",IF(R219="Refreshment Beverage",VLOOKUP(Q219,Rates!G$15:L$19,6,0)*W219,VLOOKUP(Q219,Rates!G$4:L$12,6,0)*W219))</f>
        <v/>
      </c>
      <c r="Z219" s="120" t="str">
        <f t="shared" si="148"/>
        <v/>
      </c>
      <c r="AA219" s="120" t="str">
        <f t="shared" si="149"/>
        <v/>
      </c>
      <c r="AB219" s="136" t="str">
        <f>IF(B:B="","",IF(R219="Refreshment Beverage","",IF(AND(R219="Beer",Q219=0),SUM(LOOKUP(2,1/(Rates!$B$15:$B$18&lt;=W219)/(Rates!$C$15:$C$18&gt;=W219),Rates!$D$15:$D$18)*W219),VLOOKUP(VALUE(Q:Q),Rates!A:B,2,0)*W219)))</f>
        <v/>
      </c>
      <c r="AC219" s="136" t="str">
        <f>IF(B:B="","",IF(R219="Refreshment Beverage","",IF(AND(R219="Beer",Q219=0),SUM(LOOKUP(2,1/(Rates!$B$15:$B$18&lt;=W219)/(Rates!$C$15:$C$18&gt;=W219),Rates!$E$15:$E$18)*W219),VLOOKUP(VALUE(Q:Q),Rates!A:C,3,0)*W219)))</f>
        <v/>
      </c>
      <c r="AD219" s="137" t="str">
        <f>IFERROR(IF(B:B="","",IF(R219="Beer","",IF(VALUE(Q219)=0,VLOOKUP(VLOOKUP(B:B,#REF!,16,0),Rates!A:E,2,0),VLOOKUP(VALUE(Q219),Rates!A$31:B$34,2,0)*W219))),0)</f>
        <v/>
      </c>
      <c r="AE219" s="121" t="str">
        <f t="shared" si="150"/>
        <v/>
      </c>
      <c r="AF219" s="138" t="str">
        <f t="shared" si="151"/>
        <v/>
      </c>
      <c r="AG219" s="122" t="str">
        <f t="shared" si="152"/>
        <v/>
      </c>
      <c r="AH219" s="123" t="str">
        <f t="shared" si="153"/>
        <v/>
      </c>
      <c r="AI219" s="139" t="str">
        <f>IF(AE:AE="","",IF(R219="Refreshment Beverage",AK219*(Rates!J$19/100),ROUND(SUM(AH219*(Rates!$J$8/100)),4)))</f>
        <v/>
      </c>
      <c r="AJ219" s="124" t="str">
        <f t="shared" si="154"/>
        <v/>
      </c>
      <c r="AK219" s="125" t="str">
        <f t="shared" si="155"/>
        <v/>
      </c>
      <c r="AL219" s="121" t="str">
        <f t="shared" si="156"/>
        <v/>
      </c>
      <c r="AM219" s="138" t="str">
        <f>IF(AS219="","",IF(R219="Refreshment Beverage",ROUND(AS219*Rates!K$19,4),ROUND(AO219*(VLOOKUP(VALUE(Q219),Rates!G$4:L$12,3,0)),4)))</f>
        <v/>
      </c>
      <c r="AN219" s="126" t="str">
        <f>IF(AS219="","",IF(R219="Refreshment Beverage",AS219*(Rates!J$19/100),MAX(AM219,AB219)))</f>
        <v/>
      </c>
      <c r="AO219" s="127" t="str">
        <f t="shared" si="157"/>
        <v/>
      </c>
      <c r="AP219" s="127" t="str">
        <f t="shared" si="158"/>
        <v/>
      </c>
      <c r="AQ219" s="140" t="str">
        <f>IF(AS219="","",IF(R219="Refreshment Beverage",ROUND(SUM(VLOOKUP(Q:Q,Rates!G$15:L$19,3,0)*(AS219-Y219-Z219-AA219)),4),ROUND(SUM(Rates!$K$8*AS219),4)))</f>
        <v/>
      </c>
      <c r="AR219" s="139" t="str">
        <f t="shared" si="159"/>
        <v/>
      </c>
      <c r="AS219" s="125" t="str">
        <f t="shared" si="160"/>
        <v/>
      </c>
      <c r="AT219" s="121" t="str">
        <f t="shared" si="161"/>
        <v/>
      </c>
      <c r="AU219" s="138" t="str">
        <f>IF(AX219="","",IF(R219="Refreshment Beverage",ROUND((BA219-Y219-Z219-AA219)*VLOOKUP(VALUE(Q219),Rates!G$15:L$19,3,0),4),ROUND(AW219*(VLOOKUP(VALUE(Q219),Rates!G:L,3,0)),4)))</f>
        <v/>
      </c>
      <c r="AV219" s="126" t="str">
        <f t="shared" si="162"/>
        <v/>
      </c>
      <c r="AW219" s="127" t="str">
        <f t="shared" si="163"/>
        <v/>
      </c>
      <c r="AX219" s="123" t="str">
        <f t="shared" si="164"/>
        <v/>
      </c>
      <c r="AY219" s="140" t="str">
        <f>IF(AX219="","",IF(R219="Refreshment Beverage",ROUND(SUM(AX219*Rates!K$19),4),ROUND(SUM(AX219*(Rates!J$8/100)),4)))</f>
        <v/>
      </c>
      <c r="AZ219" s="124" t="str">
        <f t="shared" si="165"/>
        <v/>
      </c>
      <c r="BA219" s="125" t="str">
        <f t="shared" si="166"/>
        <v/>
      </c>
      <c r="BB219" s="115"/>
      <c r="BC219" s="143"/>
      <c r="BD219" s="100"/>
      <c r="BE219" s="100"/>
      <c r="BF219" s="100"/>
      <c r="BG219" s="100"/>
    </row>
    <row r="220" spans="1:59" ht="12.75" customHeight="1" x14ac:dyDescent="0.2">
      <c r="A220" s="144"/>
      <c r="B220" s="141"/>
      <c r="C220" s="141"/>
      <c r="D220" s="142"/>
      <c r="E220" s="142"/>
      <c r="F220" s="142"/>
      <c r="G220" s="142"/>
      <c r="H220" s="142"/>
      <c r="I220" s="129"/>
      <c r="J220" s="130"/>
      <c r="K220" s="131" t="str">
        <f t="shared" si="137"/>
        <v/>
      </c>
      <c r="L220" s="132" t="str">
        <f t="shared" si="138"/>
        <v/>
      </c>
      <c r="M220" s="133" t="str">
        <f t="shared" si="139"/>
        <v/>
      </c>
      <c r="N220" s="134" t="str">
        <f>IFERROR(IF(B:B="","",IF(R220="Beer",SUM(LOOKUP(2,1/(Rates!$B$3:$B$5&lt;=W220)/(Rates!$C$3:$C$5&gt;=W220),Rates!$D$3:$D$5)*(X220/100)*W220),IF(R220="Refreshment Beverage",SUM(LOOKUP(2,1/(Rates!$B$7:$B$11&lt;=W220)/(Rates!$C$7:$C$11&gt;=W220),Rates!$D$7:$D$11)*(X220/100)*W220)))),"")</f>
        <v/>
      </c>
      <c r="O220" s="134" t="str">
        <f t="shared" si="140"/>
        <v/>
      </c>
      <c r="P220" s="116"/>
      <c r="Q220" s="117" t="str">
        <f t="shared" si="141"/>
        <v/>
      </c>
      <c r="R220" s="128" t="str">
        <f t="shared" si="142"/>
        <v/>
      </c>
      <c r="S220" s="135" t="str">
        <f>IF(B220="","",IF(R220="Refreshment Beverage",VLOOKUP(VALUE(Q220),Rates!G$15:L$19,2,0),VLOOKUP(VALUE(Q220),Rates!G$4:L$12,2,0)))</f>
        <v/>
      </c>
      <c r="T220" s="135" t="str">
        <f t="shared" si="143"/>
        <v/>
      </c>
      <c r="U220" s="118" t="str">
        <f t="shared" si="144"/>
        <v/>
      </c>
      <c r="V220" s="135" t="str">
        <f t="shared" si="145"/>
        <v/>
      </c>
      <c r="W220" s="135" t="str">
        <f t="shared" si="146"/>
        <v/>
      </c>
      <c r="X220" s="119" t="str">
        <f t="shared" si="147"/>
        <v/>
      </c>
      <c r="Y220" s="120" t="str">
        <f>IF(B:B="","",IF(R220="Refreshment Beverage",VLOOKUP(Q220,Rates!G$15:L$19,6,0)*W220,VLOOKUP(Q220,Rates!G$4:L$12,6,0)*W220))</f>
        <v/>
      </c>
      <c r="Z220" s="120" t="str">
        <f t="shared" si="148"/>
        <v/>
      </c>
      <c r="AA220" s="120" t="str">
        <f t="shared" si="149"/>
        <v/>
      </c>
      <c r="AB220" s="136" t="str">
        <f>IF(B:B="","",IF(R220="Refreshment Beverage","",IF(AND(R220="Beer",Q220=0),SUM(LOOKUP(2,1/(Rates!$B$15:$B$18&lt;=W220)/(Rates!$C$15:$C$18&gt;=W220),Rates!$D$15:$D$18)*W220),VLOOKUP(VALUE(Q:Q),Rates!A:B,2,0)*W220)))</f>
        <v/>
      </c>
      <c r="AC220" s="136" t="str">
        <f>IF(B:B="","",IF(R220="Refreshment Beverage","",IF(AND(R220="Beer",Q220=0),SUM(LOOKUP(2,1/(Rates!$B$15:$B$18&lt;=W220)/(Rates!$C$15:$C$18&gt;=W220),Rates!$E$15:$E$18)*W220),VLOOKUP(VALUE(Q:Q),Rates!A:C,3,0)*W220)))</f>
        <v/>
      </c>
      <c r="AD220" s="137" t="str">
        <f>IFERROR(IF(B:B="","",IF(R220="Beer","",IF(VALUE(Q220)=0,VLOOKUP(VLOOKUP(B:B,#REF!,16,0),Rates!A:E,2,0),VLOOKUP(VALUE(Q220),Rates!A$31:B$34,2,0)*W220))),0)</f>
        <v/>
      </c>
      <c r="AE220" s="121" t="str">
        <f t="shared" si="150"/>
        <v/>
      </c>
      <c r="AF220" s="138" t="str">
        <f t="shared" si="151"/>
        <v/>
      </c>
      <c r="AG220" s="122" t="str">
        <f t="shared" si="152"/>
        <v/>
      </c>
      <c r="AH220" s="123" t="str">
        <f t="shared" si="153"/>
        <v/>
      </c>
      <c r="AI220" s="139" t="str">
        <f>IF(AE:AE="","",IF(R220="Refreshment Beverage",AK220*(Rates!J$19/100),ROUND(SUM(AH220*(Rates!$J$8/100)),4)))</f>
        <v/>
      </c>
      <c r="AJ220" s="124" t="str">
        <f t="shared" si="154"/>
        <v/>
      </c>
      <c r="AK220" s="125" t="str">
        <f t="shared" si="155"/>
        <v/>
      </c>
      <c r="AL220" s="121" t="str">
        <f t="shared" si="156"/>
        <v/>
      </c>
      <c r="AM220" s="138" t="str">
        <f>IF(AS220="","",IF(R220="Refreshment Beverage",ROUND(AS220*Rates!K$19,4),ROUND(AO220*(VLOOKUP(VALUE(Q220),Rates!G$4:L$12,3,0)),4)))</f>
        <v/>
      </c>
      <c r="AN220" s="126" t="str">
        <f>IF(AS220="","",IF(R220="Refreshment Beverage",AS220*(Rates!J$19/100),MAX(AM220,AB220)))</f>
        <v/>
      </c>
      <c r="AO220" s="127" t="str">
        <f t="shared" si="157"/>
        <v/>
      </c>
      <c r="AP220" s="127" t="str">
        <f t="shared" si="158"/>
        <v/>
      </c>
      <c r="AQ220" s="140" t="str">
        <f>IF(AS220="","",IF(R220="Refreshment Beverage",ROUND(SUM(VLOOKUP(Q:Q,Rates!G$15:L$19,3,0)*(AS220-Y220-Z220-AA220)),4),ROUND(SUM(Rates!$K$8*AS220),4)))</f>
        <v/>
      </c>
      <c r="AR220" s="139" t="str">
        <f t="shared" si="159"/>
        <v/>
      </c>
      <c r="AS220" s="125" t="str">
        <f t="shared" si="160"/>
        <v/>
      </c>
      <c r="AT220" s="121" t="str">
        <f t="shared" si="161"/>
        <v/>
      </c>
      <c r="AU220" s="138" t="str">
        <f>IF(AX220="","",IF(R220="Refreshment Beverage",ROUND((BA220-Y220-Z220-AA220)*VLOOKUP(VALUE(Q220),Rates!G$15:L$19,3,0),4),ROUND(AW220*(VLOOKUP(VALUE(Q220),Rates!G:L,3,0)),4)))</f>
        <v/>
      </c>
      <c r="AV220" s="126" t="str">
        <f t="shared" si="162"/>
        <v/>
      </c>
      <c r="AW220" s="127" t="str">
        <f t="shared" si="163"/>
        <v/>
      </c>
      <c r="AX220" s="123" t="str">
        <f t="shared" si="164"/>
        <v/>
      </c>
      <c r="AY220" s="140" t="str">
        <f>IF(AX220="","",IF(R220="Refreshment Beverage",ROUND(SUM(AX220*Rates!K$19),4),ROUND(SUM(AX220*(Rates!J$8/100)),4)))</f>
        <v/>
      </c>
      <c r="AZ220" s="124" t="str">
        <f t="shared" si="165"/>
        <v/>
      </c>
      <c r="BA220" s="125" t="str">
        <f t="shared" si="166"/>
        <v/>
      </c>
      <c r="BB220" s="115"/>
      <c r="BC220" s="143"/>
      <c r="BD220" s="100"/>
      <c r="BE220" s="100"/>
      <c r="BF220" s="100"/>
      <c r="BG220" s="100"/>
    </row>
    <row r="221" spans="1:59" ht="12.75" customHeight="1" x14ac:dyDescent="0.2">
      <c r="A221" s="144"/>
      <c r="B221" s="141"/>
      <c r="C221" s="141"/>
      <c r="D221" s="142"/>
      <c r="E221" s="142"/>
      <c r="F221" s="142"/>
      <c r="G221" s="142"/>
      <c r="H221" s="142"/>
      <c r="I221" s="129"/>
      <c r="J221" s="130"/>
      <c r="K221" s="131" t="str">
        <f t="shared" si="137"/>
        <v/>
      </c>
      <c r="L221" s="132" t="str">
        <f t="shared" si="138"/>
        <v/>
      </c>
      <c r="M221" s="133" t="str">
        <f t="shared" si="139"/>
        <v/>
      </c>
      <c r="N221" s="134" t="str">
        <f>IFERROR(IF(B:B="","",IF(R221="Beer",SUM(LOOKUP(2,1/(Rates!$B$3:$B$5&lt;=W221)/(Rates!$C$3:$C$5&gt;=W221),Rates!$D$3:$D$5)*(X221/100)*W221),IF(R221="Refreshment Beverage",SUM(LOOKUP(2,1/(Rates!$B$7:$B$11&lt;=W221)/(Rates!$C$7:$C$11&gt;=W221),Rates!$D$7:$D$11)*(X221/100)*W221)))),"")</f>
        <v/>
      </c>
      <c r="O221" s="134" t="str">
        <f t="shared" si="140"/>
        <v/>
      </c>
      <c r="P221" s="116"/>
      <c r="Q221" s="117" t="str">
        <f t="shared" si="141"/>
        <v/>
      </c>
      <c r="R221" s="128" t="str">
        <f t="shared" si="142"/>
        <v/>
      </c>
      <c r="S221" s="135" t="str">
        <f>IF(B221="","",IF(R221="Refreshment Beverage",VLOOKUP(VALUE(Q221),Rates!G$15:L$19,2,0),VLOOKUP(VALUE(Q221),Rates!G$4:L$12,2,0)))</f>
        <v/>
      </c>
      <c r="T221" s="135" t="str">
        <f t="shared" si="143"/>
        <v/>
      </c>
      <c r="U221" s="118" t="str">
        <f t="shared" si="144"/>
        <v/>
      </c>
      <c r="V221" s="135" t="str">
        <f t="shared" si="145"/>
        <v/>
      </c>
      <c r="W221" s="135" t="str">
        <f t="shared" si="146"/>
        <v/>
      </c>
      <c r="X221" s="119" t="str">
        <f t="shared" si="147"/>
        <v/>
      </c>
      <c r="Y221" s="120" t="str">
        <f>IF(B:B="","",IF(R221="Refreshment Beverage",VLOOKUP(Q221,Rates!G$15:L$19,6,0)*W221,VLOOKUP(Q221,Rates!G$4:L$12,6,0)*W221))</f>
        <v/>
      </c>
      <c r="Z221" s="120" t="str">
        <f t="shared" si="148"/>
        <v/>
      </c>
      <c r="AA221" s="120" t="str">
        <f t="shared" si="149"/>
        <v/>
      </c>
      <c r="AB221" s="136" t="str">
        <f>IF(B:B="","",IF(R221="Refreshment Beverage","",IF(AND(R221="Beer",Q221=0),SUM(LOOKUP(2,1/(Rates!$B$15:$B$18&lt;=W221)/(Rates!$C$15:$C$18&gt;=W221),Rates!$D$15:$D$18)*W221),VLOOKUP(VALUE(Q:Q),Rates!A:B,2,0)*W221)))</f>
        <v/>
      </c>
      <c r="AC221" s="136" t="str">
        <f>IF(B:B="","",IF(R221="Refreshment Beverage","",IF(AND(R221="Beer",Q221=0),SUM(LOOKUP(2,1/(Rates!$B$15:$B$18&lt;=W221)/(Rates!$C$15:$C$18&gt;=W221),Rates!$E$15:$E$18)*W221),VLOOKUP(VALUE(Q:Q),Rates!A:C,3,0)*W221)))</f>
        <v/>
      </c>
      <c r="AD221" s="137" t="str">
        <f>IFERROR(IF(B:B="","",IF(R221="Beer","",IF(VALUE(Q221)=0,VLOOKUP(VLOOKUP(B:B,#REF!,16,0),Rates!A:E,2,0),VLOOKUP(VALUE(Q221),Rates!A$31:B$34,2,0)*W221))),0)</f>
        <v/>
      </c>
      <c r="AE221" s="121" t="str">
        <f t="shared" si="150"/>
        <v/>
      </c>
      <c r="AF221" s="138" t="str">
        <f t="shared" si="151"/>
        <v/>
      </c>
      <c r="AG221" s="122" t="str">
        <f t="shared" si="152"/>
        <v/>
      </c>
      <c r="AH221" s="123" t="str">
        <f t="shared" si="153"/>
        <v/>
      </c>
      <c r="AI221" s="139" t="str">
        <f>IF(AE:AE="","",IF(R221="Refreshment Beverage",AK221*(Rates!J$19/100),ROUND(SUM(AH221*(Rates!$J$8/100)),4)))</f>
        <v/>
      </c>
      <c r="AJ221" s="124" t="str">
        <f t="shared" si="154"/>
        <v/>
      </c>
      <c r="AK221" s="125" t="str">
        <f t="shared" si="155"/>
        <v/>
      </c>
      <c r="AL221" s="121" t="str">
        <f t="shared" si="156"/>
        <v/>
      </c>
      <c r="AM221" s="138" t="str">
        <f>IF(AS221="","",IF(R221="Refreshment Beverage",ROUND(AS221*Rates!K$19,4),ROUND(AO221*(VLOOKUP(VALUE(Q221),Rates!G$4:L$12,3,0)),4)))</f>
        <v/>
      </c>
      <c r="AN221" s="126" t="str">
        <f>IF(AS221="","",IF(R221="Refreshment Beverage",AS221*(Rates!J$19/100),MAX(AM221,AB221)))</f>
        <v/>
      </c>
      <c r="AO221" s="127" t="str">
        <f t="shared" si="157"/>
        <v/>
      </c>
      <c r="AP221" s="127" t="str">
        <f t="shared" si="158"/>
        <v/>
      </c>
      <c r="AQ221" s="140" t="str">
        <f>IF(AS221="","",IF(R221="Refreshment Beverage",ROUND(SUM(VLOOKUP(Q:Q,Rates!G$15:L$19,3,0)*(AS221-Y221-Z221-AA221)),4),ROUND(SUM(Rates!$K$8*AS221),4)))</f>
        <v/>
      </c>
      <c r="AR221" s="139" t="str">
        <f t="shared" si="159"/>
        <v/>
      </c>
      <c r="AS221" s="125" t="str">
        <f t="shared" si="160"/>
        <v/>
      </c>
      <c r="AT221" s="121" t="str">
        <f t="shared" si="161"/>
        <v/>
      </c>
      <c r="AU221" s="138" t="str">
        <f>IF(AX221="","",IF(R221="Refreshment Beverage",ROUND((BA221-Y221-Z221-AA221)*VLOOKUP(VALUE(Q221),Rates!G$15:L$19,3,0),4),ROUND(AW221*(VLOOKUP(VALUE(Q221),Rates!G:L,3,0)),4)))</f>
        <v/>
      </c>
      <c r="AV221" s="126" t="str">
        <f t="shared" si="162"/>
        <v/>
      </c>
      <c r="AW221" s="127" t="str">
        <f t="shared" si="163"/>
        <v/>
      </c>
      <c r="AX221" s="123" t="str">
        <f t="shared" si="164"/>
        <v/>
      </c>
      <c r="AY221" s="140" t="str">
        <f>IF(AX221="","",IF(R221="Refreshment Beverage",ROUND(SUM(AX221*Rates!K$19),4),ROUND(SUM(AX221*(Rates!J$8/100)),4)))</f>
        <v/>
      </c>
      <c r="AZ221" s="124" t="str">
        <f t="shared" si="165"/>
        <v/>
      </c>
      <c r="BA221" s="125" t="str">
        <f t="shared" si="166"/>
        <v/>
      </c>
      <c r="BB221" s="115"/>
      <c r="BC221" s="143"/>
      <c r="BD221" s="100"/>
      <c r="BE221" s="100"/>
      <c r="BF221" s="100"/>
      <c r="BG221" s="100"/>
    </row>
    <row r="222" spans="1:59" ht="12.75" customHeight="1" x14ac:dyDescent="0.2">
      <c r="A222" s="144"/>
      <c r="B222" s="141"/>
      <c r="C222" s="141"/>
      <c r="D222" s="142"/>
      <c r="E222" s="142"/>
      <c r="F222" s="142"/>
      <c r="G222" s="142"/>
      <c r="H222" s="142"/>
      <c r="I222" s="129"/>
      <c r="J222" s="130"/>
      <c r="K222" s="131" t="str">
        <f t="shared" si="137"/>
        <v/>
      </c>
      <c r="L222" s="132" t="str">
        <f t="shared" si="138"/>
        <v/>
      </c>
      <c r="M222" s="133" t="str">
        <f t="shared" si="139"/>
        <v/>
      </c>
      <c r="N222" s="134" t="str">
        <f>IFERROR(IF(B:B="","",IF(R222="Beer",SUM(LOOKUP(2,1/(Rates!$B$3:$B$5&lt;=W222)/(Rates!$C$3:$C$5&gt;=W222),Rates!$D$3:$D$5)*(X222/100)*W222),IF(R222="Refreshment Beverage",SUM(LOOKUP(2,1/(Rates!$B$7:$B$11&lt;=W222)/(Rates!$C$7:$C$11&gt;=W222),Rates!$D$7:$D$11)*(X222/100)*W222)))),"")</f>
        <v/>
      </c>
      <c r="O222" s="134" t="str">
        <f t="shared" si="140"/>
        <v/>
      </c>
      <c r="P222" s="116"/>
      <c r="Q222" s="117" t="str">
        <f t="shared" si="141"/>
        <v/>
      </c>
      <c r="R222" s="128" t="str">
        <f t="shared" si="142"/>
        <v/>
      </c>
      <c r="S222" s="135" t="str">
        <f>IF(B222="","",IF(R222="Refreshment Beverage",VLOOKUP(VALUE(Q222),Rates!G$15:L$19,2,0),VLOOKUP(VALUE(Q222),Rates!G$4:L$12,2,0)))</f>
        <v/>
      </c>
      <c r="T222" s="135" t="str">
        <f t="shared" si="143"/>
        <v/>
      </c>
      <c r="U222" s="118" t="str">
        <f t="shared" si="144"/>
        <v/>
      </c>
      <c r="V222" s="135" t="str">
        <f t="shared" si="145"/>
        <v/>
      </c>
      <c r="W222" s="135" t="str">
        <f t="shared" si="146"/>
        <v/>
      </c>
      <c r="X222" s="119" t="str">
        <f t="shared" si="147"/>
        <v/>
      </c>
      <c r="Y222" s="120" t="str">
        <f>IF(B:B="","",IF(R222="Refreshment Beverage",VLOOKUP(Q222,Rates!G$15:L$19,6,0)*W222,VLOOKUP(Q222,Rates!G$4:L$12,6,0)*W222))</f>
        <v/>
      </c>
      <c r="Z222" s="120" t="str">
        <f t="shared" si="148"/>
        <v/>
      </c>
      <c r="AA222" s="120" t="str">
        <f t="shared" si="149"/>
        <v/>
      </c>
      <c r="AB222" s="136" t="str">
        <f>IF(B:B="","",IF(R222="Refreshment Beverage","",IF(AND(R222="Beer",Q222=0),SUM(LOOKUP(2,1/(Rates!$B$15:$B$18&lt;=W222)/(Rates!$C$15:$C$18&gt;=W222),Rates!$D$15:$D$18)*W222),VLOOKUP(VALUE(Q:Q),Rates!A:B,2,0)*W222)))</f>
        <v/>
      </c>
      <c r="AC222" s="136" t="str">
        <f>IF(B:B="","",IF(R222="Refreshment Beverage","",IF(AND(R222="Beer",Q222=0),SUM(LOOKUP(2,1/(Rates!$B$15:$B$18&lt;=W222)/(Rates!$C$15:$C$18&gt;=W222),Rates!$E$15:$E$18)*W222),VLOOKUP(VALUE(Q:Q),Rates!A:C,3,0)*W222)))</f>
        <v/>
      </c>
      <c r="AD222" s="137" t="str">
        <f>IFERROR(IF(B:B="","",IF(R222="Beer","",IF(VALUE(Q222)=0,VLOOKUP(VLOOKUP(B:B,#REF!,16,0),Rates!A:E,2,0),VLOOKUP(VALUE(Q222),Rates!A$31:B$34,2,0)*W222))),0)</f>
        <v/>
      </c>
      <c r="AE222" s="121" t="str">
        <f t="shared" si="150"/>
        <v/>
      </c>
      <c r="AF222" s="138" t="str">
        <f t="shared" si="151"/>
        <v/>
      </c>
      <c r="AG222" s="122" t="str">
        <f t="shared" si="152"/>
        <v/>
      </c>
      <c r="AH222" s="123" t="str">
        <f t="shared" si="153"/>
        <v/>
      </c>
      <c r="AI222" s="139" t="str">
        <f>IF(AE:AE="","",IF(R222="Refreshment Beverage",AK222*(Rates!J$19/100),ROUND(SUM(AH222*(Rates!$J$8/100)),4)))</f>
        <v/>
      </c>
      <c r="AJ222" s="124" t="str">
        <f t="shared" si="154"/>
        <v/>
      </c>
      <c r="AK222" s="125" t="str">
        <f t="shared" si="155"/>
        <v/>
      </c>
      <c r="AL222" s="121" t="str">
        <f t="shared" si="156"/>
        <v/>
      </c>
      <c r="AM222" s="138" t="str">
        <f>IF(AS222="","",IF(R222="Refreshment Beverage",ROUND(AS222*Rates!K$19,4),ROUND(AO222*(VLOOKUP(VALUE(Q222),Rates!G$4:L$12,3,0)),4)))</f>
        <v/>
      </c>
      <c r="AN222" s="126" t="str">
        <f>IF(AS222="","",IF(R222="Refreshment Beverage",AS222*(Rates!J$19/100),MAX(AM222,AB222)))</f>
        <v/>
      </c>
      <c r="AO222" s="127" t="str">
        <f t="shared" si="157"/>
        <v/>
      </c>
      <c r="AP222" s="127" t="str">
        <f t="shared" si="158"/>
        <v/>
      </c>
      <c r="AQ222" s="140" t="str">
        <f>IF(AS222="","",IF(R222="Refreshment Beverage",ROUND(SUM(VLOOKUP(Q:Q,Rates!G$15:L$19,3,0)*(AS222-Y222-Z222-AA222)),4),ROUND(SUM(Rates!$K$8*AS222),4)))</f>
        <v/>
      </c>
      <c r="AR222" s="139" t="str">
        <f t="shared" si="159"/>
        <v/>
      </c>
      <c r="AS222" s="125" t="str">
        <f t="shared" si="160"/>
        <v/>
      </c>
      <c r="AT222" s="121" t="str">
        <f t="shared" si="161"/>
        <v/>
      </c>
      <c r="AU222" s="138" t="str">
        <f>IF(AX222="","",IF(R222="Refreshment Beverage",ROUND((BA222-Y222-Z222-AA222)*VLOOKUP(VALUE(Q222),Rates!G$15:L$19,3,0),4),ROUND(AW222*(VLOOKUP(VALUE(Q222),Rates!G:L,3,0)),4)))</f>
        <v/>
      </c>
      <c r="AV222" s="126" t="str">
        <f t="shared" si="162"/>
        <v/>
      </c>
      <c r="AW222" s="127" t="str">
        <f t="shared" si="163"/>
        <v/>
      </c>
      <c r="AX222" s="123" t="str">
        <f t="shared" si="164"/>
        <v/>
      </c>
      <c r="AY222" s="140" t="str">
        <f>IF(AX222="","",IF(R222="Refreshment Beverage",ROUND(SUM(AX222*Rates!K$19),4),ROUND(SUM(AX222*(Rates!J$8/100)),4)))</f>
        <v/>
      </c>
      <c r="AZ222" s="124" t="str">
        <f t="shared" si="165"/>
        <v/>
      </c>
      <c r="BA222" s="125" t="str">
        <f t="shared" si="166"/>
        <v/>
      </c>
      <c r="BB222" s="115"/>
      <c r="BC222" s="143"/>
      <c r="BD222" s="100"/>
      <c r="BE222" s="100"/>
      <c r="BF222" s="100"/>
      <c r="BG222" s="100"/>
    </row>
    <row r="223" spans="1:59" ht="12.75" customHeight="1" x14ac:dyDescent="0.2">
      <c r="A223" s="144"/>
      <c r="B223" s="141"/>
      <c r="C223" s="141"/>
      <c r="D223" s="142"/>
      <c r="E223" s="142"/>
      <c r="F223" s="142"/>
      <c r="G223" s="142"/>
      <c r="H223" s="142"/>
      <c r="I223" s="129"/>
      <c r="J223" s="130"/>
      <c r="K223" s="131" t="str">
        <f t="shared" si="137"/>
        <v/>
      </c>
      <c r="L223" s="132" t="str">
        <f t="shared" si="138"/>
        <v/>
      </c>
      <c r="M223" s="133" t="str">
        <f t="shared" si="139"/>
        <v/>
      </c>
      <c r="N223" s="134" t="str">
        <f>IFERROR(IF(B:B="","",IF(R223="Beer",SUM(LOOKUP(2,1/(Rates!$B$3:$B$5&lt;=W223)/(Rates!$C$3:$C$5&gt;=W223),Rates!$D$3:$D$5)*(X223/100)*W223),IF(R223="Refreshment Beverage",SUM(LOOKUP(2,1/(Rates!$B$7:$B$11&lt;=W223)/(Rates!$C$7:$C$11&gt;=W223),Rates!$D$7:$D$11)*(X223/100)*W223)))),"")</f>
        <v/>
      </c>
      <c r="O223" s="134" t="str">
        <f t="shared" si="140"/>
        <v/>
      </c>
      <c r="P223" s="116"/>
      <c r="Q223" s="117" t="str">
        <f t="shared" si="141"/>
        <v/>
      </c>
      <c r="R223" s="128" t="str">
        <f t="shared" si="142"/>
        <v/>
      </c>
      <c r="S223" s="135" t="str">
        <f>IF(B223="","",IF(R223="Refreshment Beverage",VLOOKUP(VALUE(Q223),Rates!G$15:L$19,2,0),VLOOKUP(VALUE(Q223),Rates!G$4:L$12,2,0)))</f>
        <v/>
      </c>
      <c r="T223" s="135" t="str">
        <f t="shared" si="143"/>
        <v/>
      </c>
      <c r="U223" s="118" t="str">
        <f t="shared" si="144"/>
        <v/>
      </c>
      <c r="V223" s="135" t="str">
        <f t="shared" si="145"/>
        <v/>
      </c>
      <c r="W223" s="135" t="str">
        <f t="shared" si="146"/>
        <v/>
      </c>
      <c r="X223" s="119" t="str">
        <f t="shared" si="147"/>
        <v/>
      </c>
      <c r="Y223" s="120" t="str">
        <f>IF(B:B="","",IF(R223="Refreshment Beverage",VLOOKUP(Q223,Rates!G$15:L$19,6,0)*W223,VLOOKUP(Q223,Rates!G$4:L$12,6,0)*W223))</f>
        <v/>
      </c>
      <c r="Z223" s="120" t="str">
        <f t="shared" si="148"/>
        <v/>
      </c>
      <c r="AA223" s="120" t="str">
        <f t="shared" si="149"/>
        <v/>
      </c>
      <c r="AB223" s="136" t="str">
        <f>IF(B:B="","",IF(R223="Refreshment Beverage","",IF(AND(R223="Beer",Q223=0),SUM(LOOKUP(2,1/(Rates!$B$15:$B$18&lt;=W223)/(Rates!$C$15:$C$18&gt;=W223),Rates!$D$15:$D$18)*W223),VLOOKUP(VALUE(Q:Q),Rates!A:B,2,0)*W223)))</f>
        <v/>
      </c>
      <c r="AC223" s="136" t="str">
        <f>IF(B:B="","",IF(R223="Refreshment Beverage","",IF(AND(R223="Beer",Q223=0),SUM(LOOKUP(2,1/(Rates!$B$15:$B$18&lt;=W223)/(Rates!$C$15:$C$18&gt;=W223),Rates!$E$15:$E$18)*W223),VLOOKUP(VALUE(Q:Q),Rates!A:C,3,0)*W223)))</f>
        <v/>
      </c>
      <c r="AD223" s="137" t="str">
        <f>IFERROR(IF(B:B="","",IF(R223="Beer","",IF(VALUE(Q223)=0,VLOOKUP(VLOOKUP(B:B,#REF!,16,0),Rates!A:E,2,0),VLOOKUP(VALUE(Q223),Rates!A$31:B$34,2,0)*W223))),0)</f>
        <v/>
      </c>
      <c r="AE223" s="121" t="str">
        <f t="shared" si="150"/>
        <v/>
      </c>
      <c r="AF223" s="138" t="str">
        <f t="shared" si="151"/>
        <v/>
      </c>
      <c r="AG223" s="122" t="str">
        <f t="shared" si="152"/>
        <v/>
      </c>
      <c r="AH223" s="123" t="str">
        <f t="shared" si="153"/>
        <v/>
      </c>
      <c r="AI223" s="139" t="str">
        <f>IF(AE:AE="","",IF(R223="Refreshment Beverage",AK223*(Rates!J$19/100),ROUND(SUM(AH223*(Rates!$J$8/100)),4)))</f>
        <v/>
      </c>
      <c r="AJ223" s="124" t="str">
        <f t="shared" si="154"/>
        <v/>
      </c>
      <c r="AK223" s="125" t="str">
        <f t="shared" si="155"/>
        <v/>
      </c>
      <c r="AL223" s="121" t="str">
        <f t="shared" si="156"/>
        <v/>
      </c>
      <c r="AM223" s="138" t="str">
        <f>IF(AS223="","",IF(R223="Refreshment Beverage",ROUND(AS223*Rates!K$19,4),ROUND(AO223*(VLOOKUP(VALUE(Q223),Rates!G$4:L$12,3,0)),4)))</f>
        <v/>
      </c>
      <c r="AN223" s="126" t="str">
        <f>IF(AS223="","",IF(R223="Refreshment Beverage",AS223*(Rates!J$19/100),MAX(AM223,AB223)))</f>
        <v/>
      </c>
      <c r="AO223" s="127" t="str">
        <f t="shared" si="157"/>
        <v/>
      </c>
      <c r="AP223" s="127" t="str">
        <f t="shared" si="158"/>
        <v/>
      </c>
      <c r="AQ223" s="140" t="str">
        <f>IF(AS223="","",IF(R223="Refreshment Beverage",ROUND(SUM(VLOOKUP(Q:Q,Rates!G$15:L$19,3,0)*(AS223-Y223-Z223-AA223)),4),ROUND(SUM(Rates!$K$8*AS223),4)))</f>
        <v/>
      </c>
      <c r="AR223" s="139" t="str">
        <f t="shared" si="159"/>
        <v/>
      </c>
      <c r="AS223" s="125" t="str">
        <f t="shared" si="160"/>
        <v/>
      </c>
      <c r="AT223" s="121" t="str">
        <f t="shared" si="161"/>
        <v/>
      </c>
      <c r="AU223" s="138" t="str">
        <f>IF(AX223="","",IF(R223="Refreshment Beverage",ROUND((BA223-Y223-Z223-AA223)*VLOOKUP(VALUE(Q223),Rates!G$15:L$19,3,0),4),ROUND(AW223*(VLOOKUP(VALUE(Q223),Rates!G:L,3,0)),4)))</f>
        <v/>
      </c>
      <c r="AV223" s="126" t="str">
        <f t="shared" si="162"/>
        <v/>
      </c>
      <c r="AW223" s="127" t="str">
        <f t="shared" si="163"/>
        <v/>
      </c>
      <c r="AX223" s="123" t="str">
        <f t="shared" si="164"/>
        <v/>
      </c>
      <c r="AY223" s="140" t="str">
        <f>IF(AX223="","",IF(R223="Refreshment Beverage",ROUND(SUM(AX223*Rates!K$19),4),ROUND(SUM(AX223*(Rates!J$8/100)),4)))</f>
        <v/>
      </c>
      <c r="AZ223" s="124" t="str">
        <f t="shared" si="165"/>
        <v/>
      </c>
      <c r="BA223" s="125" t="str">
        <f t="shared" si="166"/>
        <v/>
      </c>
      <c r="BB223" s="115"/>
      <c r="BC223" s="143"/>
      <c r="BD223" s="100"/>
      <c r="BE223" s="100"/>
      <c r="BF223" s="100"/>
      <c r="BG223" s="100"/>
    </row>
    <row r="224" spans="1:59" ht="12.75" customHeight="1" x14ac:dyDescent="0.2">
      <c r="A224" s="144"/>
      <c r="B224" s="141"/>
      <c r="C224" s="141"/>
      <c r="D224" s="142"/>
      <c r="E224" s="142"/>
      <c r="F224" s="142"/>
      <c r="G224" s="142"/>
      <c r="H224" s="142"/>
      <c r="I224" s="129"/>
      <c r="J224" s="130"/>
      <c r="K224" s="131" t="str">
        <f t="shared" si="137"/>
        <v/>
      </c>
      <c r="L224" s="132" t="str">
        <f t="shared" si="138"/>
        <v/>
      </c>
      <c r="M224" s="133" t="str">
        <f t="shared" si="139"/>
        <v/>
      </c>
      <c r="N224" s="134" t="str">
        <f>IFERROR(IF(B:B="","",IF(R224="Beer",SUM(LOOKUP(2,1/(Rates!$B$3:$B$5&lt;=W224)/(Rates!$C$3:$C$5&gt;=W224),Rates!$D$3:$D$5)*(X224/100)*W224),IF(R224="Refreshment Beverage",SUM(LOOKUP(2,1/(Rates!$B$7:$B$11&lt;=W224)/(Rates!$C$7:$C$11&gt;=W224),Rates!$D$7:$D$11)*(X224/100)*W224)))),"")</f>
        <v/>
      </c>
      <c r="O224" s="134" t="str">
        <f t="shared" si="140"/>
        <v/>
      </c>
      <c r="P224" s="116"/>
      <c r="Q224" s="117" t="str">
        <f t="shared" si="141"/>
        <v/>
      </c>
      <c r="R224" s="128" t="str">
        <f t="shared" si="142"/>
        <v/>
      </c>
      <c r="S224" s="135" t="str">
        <f>IF(B224="","",IF(R224="Refreshment Beverage",VLOOKUP(VALUE(Q224),Rates!G$15:L$19,2,0),VLOOKUP(VALUE(Q224),Rates!G$4:L$12,2,0)))</f>
        <v/>
      </c>
      <c r="T224" s="135" t="str">
        <f t="shared" si="143"/>
        <v/>
      </c>
      <c r="U224" s="118" t="str">
        <f t="shared" si="144"/>
        <v/>
      </c>
      <c r="V224" s="135" t="str">
        <f t="shared" si="145"/>
        <v/>
      </c>
      <c r="W224" s="135" t="str">
        <f t="shared" si="146"/>
        <v/>
      </c>
      <c r="X224" s="119" t="str">
        <f t="shared" si="147"/>
        <v/>
      </c>
      <c r="Y224" s="120" t="str">
        <f>IF(B:B="","",IF(R224="Refreshment Beverage",VLOOKUP(Q224,Rates!G$15:L$19,6,0)*W224,VLOOKUP(Q224,Rates!G$4:L$12,6,0)*W224))</f>
        <v/>
      </c>
      <c r="Z224" s="120" t="str">
        <f t="shared" si="148"/>
        <v/>
      </c>
      <c r="AA224" s="120" t="str">
        <f t="shared" si="149"/>
        <v/>
      </c>
      <c r="AB224" s="136" t="str">
        <f>IF(B:B="","",IF(R224="Refreshment Beverage","",IF(AND(R224="Beer",Q224=0),SUM(LOOKUP(2,1/(Rates!$B$15:$B$18&lt;=W224)/(Rates!$C$15:$C$18&gt;=W224),Rates!$D$15:$D$18)*W224),VLOOKUP(VALUE(Q:Q),Rates!A:B,2,0)*W224)))</f>
        <v/>
      </c>
      <c r="AC224" s="136" t="str">
        <f>IF(B:B="","",IF(R224="Refreshment Beverage","",IF(AND(R224="Beer",Q224=0),SUM(LOOKUP(2,1/(Rates!$B$15:$B$18&lt;=W224)/(Rates!$C$15:$C$18&gt;=W224),Rates!$E$15:$E$18)*W224),VLOOKUP(VALUE(Q:Q),Rates!A:C,3,0)*W224)))</f>
        <v/>
      </c>
      <c r="AD224" s="137" t="str">
        <f>IFERROR(IF(B:B="","",IF(R224="Beer","",IF(VALUE(Q224)=0,VLOOKUP(VLOOKUP(B:B,#REF!,16,0),Rates!A:E,2,0),VLOOKUP(VALUE(Q224),Rates!A$31:B$34,2,0)*W224))),0)</f>
        <v/>
      </c>
      <c r="AE224" s="121" t="str">
        <f t="shared" si="150"/>
        <v/>
      </c>
      <c r="AF224" s="138" t="str">
        <f t="shared" si="151"/>
        <v/>
      </c>
      <c r="AG224" s="122" t="str">
        <f t="shared" si="152"/>
        <v/>
      </c>
      <c r="AH224" s="123" t="str">
        <f t="shared" si="153"/>
        <v/>
      </c>
      <c r="AI224" s="139" t="str">
        <f>IF(AE:AE="","",IF(R224="Refreshment Beverage",AK224*(Rates!J$19/100),ROUND(SUM(AH224*(Rates!$J$8/100)),4)))</f>
        <v/>
      </c>
      <c r="AJ224" s="124" t="str">
        <f t="shared" si="154"/>
        <v/>
      </c>
      <c r="AK224" s="125" t="str">
        <f t="shared" si="155"/>
        <v/>
      </c>
      <c r="AL224" s="121" t="str">
        <f t="shared" si="156"/>
        <v/>
      </c>
      <c r="AM224" s="138" t="str">
        <f>IF(AS224="","",IF(R224="Refreshment Beverage",ROUND(AS224*Rates!K$19,4),ROUND(AO224*(VLOOKUP(VALUE(Q224),Rates!G$4:L$12,3,0)),4)))</f>
        <v/>
      </c>
      <c r="AN224" s="126" t="str">
        <f>IF(AS224="","",IF(R224="Refreshment Beverage",AS224*(Rates!J$19/100),MAX(AM224,AB224)))</f>
        <v/>
      </c>
      <c r="AO224" s="127" t="str">
        <f t="shared" si="157"/>
        <v/>
      </c>
      <c r="AP224" s="127" t="str">
        <f t="shared" si="158"/>
        <v/>
      </c>
      <c r="AQ224" s="140" t="str">
        <f>IF(AS224="","",IF(R224="Refreshment Beverage",ROUND(SUM(VLOOKUP(Q:Q,Rates!G$15:L$19,3,0)*(AS224-Y224-Z224-AA224)),4),ROUND(SUM(Rates!$K$8*AS224),4)))</f>
        <v/>
      </c>
      <c r="AR224" s="139" t="str">
        <f t="shared" si="159"/>
        <v/>
      </c>
      <c r="AS224" s="125" t="str">
        <f t="shared" si="160"/>
        <v/>
      </c>
      <c r="AT224" s="121" t="str">
        <f t="shared" si="161"/>
        <v/>
      </c>
      <c r="AU224" s="138" t="str">
        <f>IF(AX224="","",IF(R224="Refreshment Beverage",ROUND((BA224-Y224-Z224-AA224)*VLOOKUP(VALUE(Q224),Rates!G$15:L$19,3,0),4),ROUND(AW224*(VLOOKUP(VALUE(Q224),Rates!G:L,3,0)),4)))</f>
        <v/>
      </c>
      <c r="AV224" s="126" t="str">
        <f t="shared" si="162"/>
        <v/>
      </c>
      <c r="AW224" s="127" t="str">
        <f t="shared" si="163"/>
        <v/>
      </c>
      <c r="AX224" s="123" t="str">
        <f t="shared" si="164"/>
        <v/>
      </c>
      <c r="AY224" s="140" t="str">
        <f>IF(AX224="","",IF(R224="Refreshment Beverage",ROUND(SUM(AX224*Rates!K$19),4),ROUND(SUM(AX224*(Rates!J$8/100)),4)))</f>
        <v/>
      </c>
      <c r="AZ224" s="124" t="str">
        <f t="shared" si="165"/>
        <v/>
      </c>
      <c r="BA224" s="125" t="str">
        <f t="shared" si="166"/>
        <v/>
      </c>
      <c r="BB224" s="115"/>
      <c r="BC224" s="143"/>
      <c r="BD224" s="100"/>
      <c r="BE224" s="100"/>
      <c r="BF224" s="100"/>
      <c r="BG224" s="100"/>
    </row>
    <row r="225" spans="1:59" ht="12.75" customHeight="1" x14ac:dyDescent="0.2">
      <c r="A225" s="144"/>
      <c r="B225" s="141"/>
      <c r="C225" s="141"/>
      <c r="D225" s="142"/>
      <c r="E225" s="142"/>
      <c r="F225" s="142"/>
      <c r="G225" s="142"/>
      <c r="H225" s="142"/>
      <c r="I225" s="129"/>
      <c r="J225" s="130"/>
      <c r="K225" s="131" t="str">
        <f t="shared" si="137"/>
        <v/>
      </c>
      <c r="L225" s="132" t="str">
        <f t="shared" si="138"/>
        <v/>
      </c>
      <c r="M225" s="133" t="str">
        <f t="shared" si="139"/>
        <v/>
      </c>
      <c r="N225" s="134" t="str">
        <f>IFERROR(IF(B:B="","",IF(R225="Beer",SUM(LOOKUP(2,1/(Rates!$B$3:$B$5&lt;=W225)/(Rates!$C$3:$C$5&gt;=W225),Rates!$D$3:$D$5)*(X225/100)*W225),IF(R225="Refreshment Beverage",SUM(LOOKUP(2,1/(Rates!$B$7:$B$11&lt;=W225)/(Rates!$C$7:$C$11&gt;=W225),Rates!$D$7:$D$11)*(X225/100)*W225)))),"")</f>
        <v/>
      </c>
      <c r="O225" s="134" t="str">
        <f t="shared" si="140"/>
        <v/>
      </c>
      <c r="P225" s="116"/>
      <c r="Q225" s="117" t="str">
        <f t="shared" si="141"/>
        <v/>
      </c>
      <c r="R225" s="128" t="str">
        <f t="shared" si="142"/>
        <v/>
      </c>
      <c r="S225" s="135" t="str">
        <f>IF(B225="","",IF(R225="Refreshment Beverage",VLOOKUP(VALUE(Q225),Rates!G$15:L$19,2,0),VLOOKUP(VALUE(Q225),Rates!G$4:L$12,2,0)))</f>
        <v/>
      </c>
      <c r="T225" s="135" t="str">
        <f t="shared" si="143"/>
        <v/>
      </c>
      <c r="U225" s="118" t="str">
        <f t="shared" si="144"/>
        <v/>
      </c>
      <c r="V225" s="135" t="str">
        <f t="shared" si="145"/>
        <v/>
      </c>
      <c r="W225" s="135" t="str">
        <f t="shared" si="146"/>
        <v/>
      </c>
      <c r="X225" s="119" t="str">
        <f t="shared" si="147"/>
        <v/>
      </c>
      <c r="Y225" s="120" t="str">
        <f>IF(B:B="","",IF(R225="Refreshment Beverage",VLOOKUP(Q225,Rates!G$15:L$19,6,0)*W225,VLOOKUP(Q225,Rates!G$4:L$12,6,0)*W225))</f>
        <v/>
      </c>
      <c r="Z225" s="120" t="str">
        <f t="shared" si="148"/>
        <v/>
      </c>
      <c r="AA225" s="120" t="str">
        <f t="shared" si="149"/>
        <v/>
      </c>
      <c r="AB225" s="136" t="str">
        <f>IF(B:B="","",IF(R225="Refreshment Beverage","",IF(AND(R225="Beer",Q225=0),SUM(LOOKUP(2,1/(Rates!$B$15:$B$18&lt;=W225)/(Rates!$C$15:$C$18&gt;=W225),Rates!$D$15:$D$18)*W225),VLOOKUP(VALUE(Q:Q),Rates!A:B,2,0)*W225)))</f>
        <v/>
      </c>
      <c r="AC225" s="136" t="str">
        <f>IF(B:B="","",IF(R225="Refreshment Beverage","",IF(AND(R225="Beer",Q225=0),SUM(LOOKUP(2,1/(Rates!$B$15:$B$18&lt;=W225)/(Rates!$C$15:$C$18&gt;=W225),Rates!$E$15:$E$18)*W225),VLOOKUP(VALUE(Q:Q),Rates!A:C,3,0)*W225)))</f>
        <v/>
      </c>
      <c r="AD225" s="137" t="str">
        <f>IFERROR(IF(B:B="","",IF(R225="Beer","",IF(VALUE(Q225)=0,VLOOKUP(VLOOKUP(B:B,#REF!,16,0),Rates!A:E,2,0),VLOOKUP(VALUE(Q225),Rates!A$31:B$34,2,0)*W225))),0)</f>
        <v/>
      </c>
      <c r="AE225" s="121" t="str">
        <f t="shared" si="150"/>
        <v/>
      </c>
      <c r="AF225" s="138" t="str">
        <f t="shared" si="151"/>
        <v/>
      </c>
      <c r="AG225" s="122" t="str">
        <f t="shared" si="152"/>
        <v/>
      </c>
      <c r="AH225" s="123" t="str">
        <f t="shared" si="153"/>
        <v/>
      </c>
      <c r="AI225" s="139" t="str">
        <f>IF(AE:AE="","",IF(R225="Refreshment Beverage",AK225*(Rates!J$19/100),ROUND(SUM(AH225*(Rates!$J$8/100)),4)))</f>
        <v/>
      </c>
      <c r="AJ225" s="124" t="str">
        <f t="shared" si="154"/>
        <v/>
      </c>
      <c r="AK225" s="125" t="str">
        <f t="shared" si="155"/>
        <v/>
      </c>
      <c r="AL225" s="121" t="str">
        <f t="shared" si="156"/>
        <v/>
      </c>
      <c r="AM225" s="138" t="str">
        <f>IF(AS225="","",IF(R225="Refreshment Beverage",ROUND(AS225*Rates!K$19,4),ROUND(AO225*(VLOOKUP(VALUE(Q225),Rates!G$4:L$12,3,0)),4)))</f>
        <v/>
      </c>
      <c r="AN225" s="126" t="str">
        <f>IF(AS225="","",IF(R225="Refreshment Beverage",AS225*(Rates!J$19/100),MAX(AM225,AB225)))</f>
        <v/>
      </c>
      <c r="AO225" s="127" t="str">
        <f t="shared" si="157"/>
        <v/>
      </c>
      <c r="AP225" s="127" t="str">
        <f t="shared" si="158"/>
        <v/>
      </c>
      <c r="AQ225" s="140" t="str">
        <f>IF(AS225="","",IF(R225="Refreshment Beverage",ROUND(SUM(VLOOKUP(Q:Q,Rates!G$15:L$19,3,0)*(AS225-Y225-Z225-AA225)),4),ROUND(SUM(Rates!$K$8*AS225),4)))</f>
        <v/>
      </c>
      <c r="AR225" s="139" t="str">
        <f t="shared" si="159"/>
        <v/>
      </c>
      <c r="AS225" s="125" t="str">
        <f t="shared" si="160"/>
        <v/>
      </c>
      <c r="AT225" s="121" t="str">
        <f t="shared" si="161"/>
        <v/>
      </c>
      <c r="AU225" s="138" t="str">
        <f>IF(AX225="","",IF(R225="Refreshment Beverage",ROUND((BA225-Y225-Z225-AA225)*VLOOKUP(VALUE(Q225),Rates!G$15:L$19,3,0),4),ROUND(AW225*(VLOOKUP(VALUE(Q225),Rates!G:L,3,0)),4)))</f>
        <v/>
      </c>
      <c r="AV225" s="126" t="str">
        <f t="shared" si="162"/>
        <v/>
      </c>
      <c r="AW225" s="127" t="str">
        <f t="shared" si="163"/>
        <v/>
      </c>
      <c r="AX225" s="123" t="str">
        <f t="shared" si="164"/>
        <v/>
      </c>
      <c r="AY225" s="140" t="str">
        <f>IF(AX225="","",IF(R225="Refreshment Beverage",ROUND(SUM(AX225*Rates!K$19),4),ROUND(SUM(AX225*(Rates!J$8/100)),4)))</f>
        <v/>
      </c>
      <c r="AZ225" s="124" t="str">
        <f t="shared" si="165"/>
        <v/>
      </c>
      <c r="BA225" s="125" t="str">
        <f t="shared" si="166"/>
        <v/>
      </c>
      <c r="BB225" s="115"/>
      <c r="BC225" s="143"/>
      <c r="BD225" s="100"/>
      <c r="BE225" s="100"/>
      <c r="BF225" s="100"/>
      <c r="BG225" s="100"/>
    </row>
    <row r="226" spans="1:59" ht="12.75" customHeight="1" x14ac:dyDescent="0.2">
      <c r="A226" s="144"/>
      <c r="B226" s="141"/>
      <c r="C226" s="141"/>
      <c r="D226" s="142"/>
      <c r="E226" s="142"/>
      <c r="F226" s="142"/>
      <c r="G226" s="142"/>
      <c r="H226" s="142"/>
      <c r="I226" s="129"/>
      <c r="J226" s="130"/>
      <c r="K226" s="131" t="str">
        <f t="shared" si="137"/>
        <v/>
      </c>
      <c r="L226" s="132" t="str">
        <f t="shared" si="138"/>
        <v/>
      </c>
      <c r="M226" s="133" t="str">
        <f t="shared" si="139"/>
        <v/>
      </c>
      <c r="N226" s="134" t="str">
        <f>IFERROR(IF(B:B="","",IF(R226="Beer",SUM(LOOKUP(2,1/(Rates!$B$3:$B$5&lt;=W226)/(Rates!$C$3:$C$5&gt;=W226),Rates!$D$3:$D$5)*(X226/100)*W226),IF(R226="Refreshment Beverage",SUM(LOOKUP(2,1/(Rates!$B$7:$B$11&lt;=W226)/(Rates!$C$7:$C$11&gt;=W226),Rates!$D$7:$D$11)*(X226/100)*W226)))),"")</f>
        <v/>
      </c>
      <c r="O226" s="134" t="str">
        <f t="shared" si="140"/>
        <v/>
      </c>
      <c r="P226" s="116"/>
      <c r="Q226" s="117" t="str">
        <f t="shared" si="141"/>
        <v/>
      </c>
      <c r="R226" s="128" t="str">
        <f t="shared" si="142"/>
        <v/>
      </c>
      <c r="S226" s="135" t="str">
        <f>IF(B226="","",IF(R226="Refreshment Beverage",VLOOKUP(VALUE(Q226),Rates!G$15:L$19,2,0),VLOOKUP(VALUE(Q226),Rates!G$4:L$12,2,0)))</f>
        <v/>
      </c>
      <c r="T226" s="135" t="str">
        <f t="shared" si="143"/>
        <v/>
      </c>
      <c r="U226" s="118" t="str">
        <f t="shared" si="144"/>
        <v/>
      </c>
      <c r="V226" s="135" t="str">
        <f t="shared" si="145"/>
        <v/>
      </c>
      <c r="W226" s="135" t="str">
        <f t="shared" si="146"/>
        <v/>
      </c>
      <c r="X226" s="119" t="str">
        <f t="shared" si="147"/>
        <v/>
      </c>
      <c r="Y226" s="120" t="str">
        <f>IF(B:B="","",IF(R226="Refreshment Beverage",VLOOKUP(Q226,Rates!G$15:L$19,6,0)*W226,VLOOKUP(Q226,Rates!G$4:L$12,6,0)*W226))</f>
        <v/>
      </c>
      <c r="Z226" s="120" t="str">
        <f t="shared" si="148"/>
        <v/>
      </c>
      <c r="AA226" s="120" t="str">
        <f t="shared" si="149"/>
        <v/>
      </c>
      <c r="AB226" s="136" t="str">
        <f>IF(B:B="","",IF(R226="Refreshment Beverage","",IF(AND(R226="Beer",Q226=0),SUM(LOOKUP(2,1/(Rates!$B$15:$B$18&lt;=W226)/(Rates!$C$15:$C$18&gt;=W226),Rates!$D$15:$D$18)*W226),VLOOKUP(VALUE(Q:Q),Rates!A:B,2,0)*W226)))</f>
        <v/>
      </c>
      <c r="AC226" s="136" t="str">
        <f>IF(B:B="","",IF(R226="Refreshment Beverage","",IF(AND(R226="Beer",Q226=0),SUM(LOOKUP(2,1/(Rates!$B$15:$B$18&lt;=W226)/(Rates!$C$15:$C$18&gt;=W226),Rates!$E$15:$E$18)*W226),VLOOKUP(VALUE(Q:Q),Rates!A:C,3,0)*W226)))</f>
        <v/>
      </c>
      <c r="AD226" s="137" t="str">
        <f>IFERROR(IF(B:B="","",IF(R226="Beer","",IF(VALUE(Q226)=0,VLOOKUP(VLOOKUP(B:B,#REF!,16,0),Rates!A:E,2,0),VLOOKUP(VALUE(Q226),Rates!A$31:B$34,2,0)*W226))),0)</f>
        <v/>
      </c>
      <c r="AE226" s="121" t="str">
        <f t="shared" si="150"/>
        <v/>
      </c>
      <c r="AF226" s="138" t="str">
        <f t="shared" si="151"/>
        <v/>
      </c>
      <c r="AG226" s="122" t="str">
        <f t="shared" si="152"/>
        <v/>
      </c>
      <c r="AH226" s="123" t="str">
        <f t="shared" si="153"/>
        <v/>
      </c>
      <c r="AI226" s="139" t="str">
        <f>IF(AE:AE="","",IF(R226="Refreshment Beverage",AK226*(Rates!J$19/100),ROUND(SUM(AH226*(Rates!$J$8/100)),4)))</f>
        <v/>
      </c>
      <c r="AJ226" s="124" t="str">
        <f t="shared" si="154"/>
        <v/>
      </c>
      <c r="AK226" s="125" t="str">
        <f t="shared" si="155"/>
        <v/>
      </c>
      <c r="AL226" s="121" t="str">
        <f t="shared" si="156"/>
        <v/>
      </c>
      <c r="AM226" s="138" t="str">
        <f>IF(AS226="","",IF(R226="Refreshment Beverage",ROUND(AS226*Rates!K$19,4),ROUND(AO226*(VLOOKUP(VALUE(Q226),Rates!G$4:L$12,3,0)),4)))</f>
        <v/>
      </c>
      <c r="AN226" s="126" t="str">
        <f>IF(AS226="","",IF(R226="Refreshment Beverage",AS226*(Rates!J$19/100),MAX(AM226,AB226)))</f>
        <v/>
      </c>
      <c r="AO226" s="127" t="str">
        <f t="shared" si="157"/>
        <v/>
      </c>
      <c r="AP226" s="127" t="str">
        <f t="shared" si="158"/>
        <v/>
      </c>
      <c r="AQ226" s="140" t="str">
        <f>IF(AS226="","",IF(R226="Refreshment Beverage",ROUND(SUM(VLOOKUP(Q:Q,Rates!G$15:L$19,3,0)*(AS226-Y226-Z226-AA226)),4),ROUND(SUM(Rates!$K$8*AS226),4)))</f>
        <v/>
      </c>
      <c r="AR226" s="139" t="str">
        <f t="shared" si="159"/>
        <v/>
      </c>
      <c r="AS226" s="125" t="str">
        <f t="shared" si="160"/>
        <v/>
      </c>
      <c r="AT226" s="121" t="str">
        <f t="shared" si="161"/>
        <v/>
      </c>
      <c r="AU226" s="138" t="str">
        <f>IF(AX226="","",IF(R226="Refreshment Beverage",ROUND((BA226-Y226-Z226-AA226)*VLOOKUP(VALUE(Q226),Rates!G$15:L$19,3,0),4),ROUND(AW226*(VLOOKUP(VALUE(Q226),Rates!G:L,3,0)),4)))</f>
        <v/>
      </c>
      <c r="AV226" s="126" t="str">
        <f t="shared" si="162"/>
        <v/>
      </c>
      <c r="AW226" s="127" t="str">
        <f t="shared" si="163"/>
        <v/>
      </c>
      <c r="AX226" s="123" t="str">
        <f t="shared" si="164"/>
        <v/>
      </c>
      <c r="AY226" s="140" t="str">
        <f>IF(AX226="","",IF(R226="Refreshment Beverage",ROUND(SUM(AX226*Rates!K$19),4),ROUND(SUM(AX226*(Rates!J$8/100)),4)))</f>
        <v/>
      </c>
      <c r="AZ226" s="124" t="str">
        <f t="shared" si="165"/>
        <v/>
      </c>
      <c r="BA226" s="125" t="str">
        <f t="shared" si="166"/>
        <v/>
      </c>
      <c r="BB226" s="115"/>
      <c r="BC226" s="143"/>
      <c r="BD226" s="100"/>
      <c r="BE226" s="100"/>
      <c r="BF226" s="100"/>
      <c r="BG226" s="100"/>
    </row>
    <row r="227" spans="1:59" ht="12.75" customHeight="1" x14ac:dyDescent="0.2">
      <c r="A227" s="144"/>
      <c r="B227" s="141"/>
      <c r="C227" s="141"/>
      <c r="D227" s="142"/>
      <c r="E227" s="142"/>
      <c r="F227" s="142"/>
      <c r="G227" s="142"/>
      <c r="H227" s="142"/>
      <c r="I227" s="129"/>
      <c r="J227" s="130"/>
      <c r="K227" s="131" t="str">
        <f t="shared" si="137"/>
        <v/>
      </c>
      <c r="L227" s="132" t="str">
        <f t="shared" si="138"/>
        <v/>
      </c>
      <c r="M227" s="133" t="str">
        <f t="shared" si="139"/>
        <v/>
      </c>
      <c r="N227" s="134" t="str">
        <f>IFERROR(IF(B:B="","",IF(R227="Beer",SUM(LOOKUP(2,1/(Rates!$B$3:$B$5&lt;=W227)/(Rates!$C$3:$C$5&gt;=W227),Rates!$D$3:$D$5)*(X227/100)*W227),IF(R227="Refreshment Beverage",SUM(LOOKUP(2,1/(Rates!$B$7:$B$11&lt;=W227)/(Rates!$C$7:$C$11&gt;=W227),Rates!$D$7:$D$11)*(X227/100)*W227)))),"")</f>
        <v/>
      </c>
      <c r="O227" s="134" t="str">
        <f t="shared" si="140"/>
        <v/>
      </c>
      <c r="P227" s="116"/>
      <c r="Q227" s="117" t="str">
        <f t="shared" si="141"/>
        <v/>
      </c>
      <c r="R227" s="128" t="str">
        <f t="shared" si="142"/>
        <v/>
      </c>
      <c r="S227" s="135" t="str">
        <f>IF(B227="","",IF(R227="Refreshment Beverage",VLOOKUP(VALUE(Q227),Rates!G$15:L$19,2,0),VLOOKUP(VALUE(Q227),Rates!G$4:L$12,2,0)))</f>
        <v/>
      </c>
      <c r="T227" s="135" t="str">
        <f t="shared" si="143"/>
        <v/>
      </c>
      <c r="U227" s="118" t="str">
        <f t="shared" si="144"/>
        <v/>
      </c>
      <c r="V227" s="135" t="str">
        <f t="shared" si="145"/>
        <v/>
      </c>
      <c r="W227" s="135" t="str">
        <f t="shared" si="146"/>
        <v/>
      </c>
      <c r="X227" s="119" t="str">
        <f t="shared" si="147"/>
        <v/>
      </c>
      <c r="Y227" s="120" t="str">
        <f>IF(B:B="","",IF(R227="Refreshment Beverage",VLOOKUP(Q227,Rates!G$15:L$19,6,0)*W227,VLOOKUP(Q227,Rates!G$4:L$12,6,0)*W227))</f>
        <v/>
      </c>
      <c r="Z227" s="120" t="str">
        <f t="shared" si="148"/>
        <v/>
      </c>
      <c r="AA227" s="120" t="str">
        <f t="shared" si="149"/>
        <v/>
      </c>
      <c r="AB227" s="136" t="str">
        <f>IF(B:B="","",IF(R227="Refreshment Beverage","",IF(AND(R227="Beer",Q227=0),SUM(LOOKUP(2,1/(Rates!$B$15:$B$18&lt;=W227)/(Rates!$C$15:$C$18&gt;=W227),Rates!$D$15:$D$18)*W227),VLOOKUP(VALUE(Q:Q),Rates!A:B,2,0)*W227)))</f>
        <v/>
      </c>
      <c r="AC227" s="136" t="str">
        <f>IF(B:B="","",IF(R227="Refreshment Beverage","",IF(AND(R227="Beer",Q227=0),SUM(LOOKUP(2,1/(Rates!$B$15:$B$18&lt;=W227)/(Rates!$C$15:$C$18&gt;=W227),Rates!$E$15:$E$18)*W227),VLOOKUP(VALUE(Q:Q),Rates!A:C,3,0)*W227)))</f>
        <v/>
      </c>
      <c r="AD227" s="137" t="str">
        <f>IFERROR(IF(B:B="","",IF(R227="Beer","",IF(VALUE(Q227)=0,VLOOKUP(VLOOKUP(B:B,#REF!,16,0),Rates!A:E,2,0),VLOOKUP(VALUE(Q227),Rates!A$31:B$34,2,0)*W227))),0)</f>
        <v/>
      </c>
      <c r="AE227" s="121" t="str">
        <f t="shared" si="150"/>
        <v/>
      </c>
      <c r="AF227" s="138" t="str">
        <f t="shared" si="151"/>
        <v/>
      </c>
      <c r="AG227" s="122" t="str">
        <f t="shared" si="152"/>
        <v/>
      </c>
      <c r="AH227" s="123" t="str">
        <f t="shared" si="153"/>
        <v/>
      </c>
      <c r="AI227" s="139" t="str">
        <f>IF(AE:AE="","",IF(R227="Refreshment Beverage",AK227*(Rates!J$19/100),ROUND(SUM(AH227*(Rates!$J$8/100)),4)))</f>
        <v/>
      </c>
      <c r="AJ227" s="124" t="str">
        <f t="shared" si="154"/>
        <v/>
      </c>
      <c r="AK227" s="125" t="str">
        <f t="shared" si="155"/>
        <v/>
      </c>
      <c r="AL227" s="121" t="str">
        <f t="shared" si="156"/>
        <v/>
      </c>
      <c r="AM227" s="138" t="str">
        <f>IF(AS227="","",IF(R227="Refreshment Beverage",ROUND(AS227*Rates!K$19,4),ROUND(AO227*(VLOOKUP(VALUE(Q227),Rates!G$4:L$12,3,0)),4)))</f>
        <v/>
      </c>
      <c r="AN227" s="126" t="str">
        <f>IF(AS227="","",IF(R227="Refreshment Beverage",AS227*(Rates!J$19/100),MAX(AM227,AB227)))</f>
        <v/>
      </c>
      <c r="AO227" s="127" t="str">
        <f t="shared" si="157"/>
        <v/>
      </c>
      <c r="AP227" s="127" t="str">
        <f t="shared" si="158"/>
        <v/>
      </c>
      <c r="AQ227" s="140" t="str">
        <f>IF(AS227="","",IF(R227="Refreshment Beverage",ROUND(SUM(VLOOKUP(Q:Q,Rates!G$15:L$19,3,0)*(AS227-Y227-Z227-AA227)),4),ROUND(SUM(Rates!$K$8*AS227),4)))</f>
        <v/>
      </c>
      <c r="AR227" s="139" t="str">
        <f t="shared" si="159"/>
        <v/>
      </c>
      <c r="AS227" s="125" t="str">
        <f t="shared" si="160"/>
        <v/>
      </c>
      <c r="AT227" s="121" t="str">
        <f t="shared" si="161"/>
        <v/>
      </c>
      <c r="AU227" s="138" t="str">
        <f>IF(AX227="","",IF(R227="Refreshment Beverage",ROUND((BA227-Y227-Z227-AA227)*VLOOKUP(VALUE(Q227),Rates!G$15:L$19,3,0),4),ROUND(AW227*(VLOOKUP(VALUE(Q227),Rates!G:L,3,0)),4)))</f>
        <v/>
      </c>
      <c r="AV227" s="126" t="str">
        <f t="shared" si="162"/>
        <v/>
      </c>
      <c r="AW227" s="127" t="str">
        <f t="shared" si="163"/>
        <v/>
      </c>
      <c r="AX227" s="123" t="str">
        <f t="shared" si="164"/>
        <v/>
      </c>
      <c r="AY227" s="140" t="str">
        <f>IF(AX227="","",IF(R227="Refreshment Beverage",ROUND(SUM(AX227*Rates!K$19),4),ROUND(SUM(AX227*(Rates!J$8/100)),4)))</f>
        <v/>
      </c>
      <c r="AZ227" s="124" t="str">
        <f t="shared" si="165"/>
        <v/>
      </c>
      <c r="BA227" s="125" t="str">
        <f t="shared" si="166"/>
        <v/>
      </c>
      <c r="BB227" s="115"/>
      <c r="BC227" s="143"/>
      <c r="BD227" s="100"/>
      <c r="BE227" s="100"/>
      <c r="BF227" s="100"/>
      <c r="BG227" s="100"/>
    </row>
    <row r="228" spans="1:59" ht="12.75" customHeight="1" x14ac:dyDescent="0.2">
      <c r="A228" s="144"/>
      <c r="B228" s="141"/>
      <c r="C228" s="141"/>
      <c r="D228" s="142"/>
      <c r="E228" s="142"/>
      <c r="F228" s="142"/>
      <c r="G228" s="142"/>
      <c r="H228" s="142"/>
      <c r="I228" s="129"/>
      <c r="J228" s="130"/>
      <c r="K228" s="131" t="str">
        <f t="shared" si="137"/>
        <v/>
      </c>
      <c r="L228" s="132" t="str">
        <f t="shared" si="138"/>
        <v/>
      </c>
      <c r="M228" s="133" t="str">
        <f t="shared" si="139"/>
        <v/>
      </c>
      <c r="N228" s="134" t="str">
        <f>IFERROR(IF(B:B="","",IF(R228="Beer",SUM(LOOKUP(2,1/(Rates!$B$3:$B$5&lt;=W228)/(Rates!$C$3:$C$5&gt;=W228),Rates!$D$3:$D$5)*(X228/100)*W228),IF(R228="Refreshment Beverage",SUM(LOOKUP(2,1/(Rates!$B$7:$B$11&lt;=W228)/(Rates!$C$7:$C$11&gt;=W228),Rates!$D$7:$D$11)*(X228/100)*W228)))),"")</f>
        <v/>
      </c>
      <c r="O228" s="134" t="str">
        <f t="shared" si="140"/>
        <v/>
      </c>
      <c r="P228" s="116"/>
      <c r="Q228" s="117" t="str">
        <f t="shared" si="141"/>
        <v/>
      </c>
      <c r="R228" s="128" t="str">
        <f t="shared" si="142"/>
        <v/>
      </c>
      <c r="S228" s="135" t="str">
        <f>IF(B228="","",IF(R228="Refreshment Beverage",VLOOKUP(VALUE(Q228),Rates!G$15:L$19,2,0),VLOOKUP(VALUE(Q228),Rates!G$4:L$12,2,0)))</f>
        <v/>
      </c>
      <c r="T228" s="135" t="str">
        <f t="shared" si="143"/>
        <v/>
      </c>
      <c r="U228" s="118" t="str">
        <f t="shared" si="144"/>
        <v/>
      </c>
      <c r="V228" s="135" t="str">
        <f t="shared" si="145"/>
        <v/>
      </c>
      <c r="W228" s="135" t="str">
        <f t="shared" si="146"/>
        <v/>
      </c>
      <c r="X228" s="119" t="str">
        <f t="shared" si="147"/>
        <v/>
      </c>
      <c r="Y228" s="120" t="str">
        <f>IF(B:B="","",IF(R228="Refreshment Beverage",VLOOKUP(Q228,Rates!G$15:L$19,6,0)*W228,VLOOKUP(Q228,Rates!G$4:L$12,6,0)*W228))</f>
        <v/>
      </c>
      <c r="Z228" s="120" t="str">
        <f t="shared" si="148"/>
        <v/>
      </c>
      <c r="AA228" s="120" t="str">
        <f t="shared" si="149"/>
        <v/>
      </c>
      <c r="AB228" s="136" t="str">
        <f>IF(B:B="","",IF(R228="Refreshment Beverage","",IF(AND(R228="Beer",Q228=0),SUM(LOOKUP(2,1/(Rates!$B$15:$B$18&lt;=W228)/(Rates!$C$15:$C$18&gt;=W228),Rates!$D$15:$D$18)*W228),VLOOKUP(VALUE(Q:Q),Rates!A:B,2,0)*W228)))</f>
        <v/>
      </c>
      <c r="AC228" s="136" t="str">
        <f>IF(B:B="","",IF(R228="Refreshment Beverage","",IF(AND(R228="Beer",Q228=0),SUM(LOOKUP(2,1/(Rates!$B$15:$B$18&lt;=W228)/(Rates!$C$15:$C$18&gt;=W228),Rates!$E$15:$E$18)*W228),VLOOKUP(VALUE(Q:Q),Rates!A:C,3,0)*W228)))</f>
        <v/>
      </c>
      <c r="AD228" s="137" t="str">
        <f>IFERROR(IF(B:B="","",IF(R228="Beer","",IF(VALUE(Q228)=0,VLOOKUP(VLOOKUP(B:B,#REF!,16,0),Rates!A:E,2,0),VLOOKUP(VALUE(Q228),Rates!A$31:B$34,2,0)*W228))),0)</f>
        <v/>
      </c>
      <c r="AE228" s="121" t="str">
        <f t="shared" si="150"/>
        <v/>
      </c>
      <c r="AF228" s="138" t="str">
        <f t="shared" si="151"/>
        <v/>
      </c>
      <c r="AG228" s="122" t="str">
        <f t="shared" si="152"/>
        <v/>
      </c>
      <c r="AH228" s="123" t="str">
        <f t="shared" si="153"/>
        <v/>
      </c>
      <c r="AI228" s="139" t="str">
        <f>IF(AE:AE="","",IF(R228="Refreshment Beverage",AK228*(Rates!J$19/100),ROUND(SUM(AH228*(Rates!$J$8/100)),4)))</f>
        <v/>
      </c>
      <c r="AJ228" s="124" t="str">
        <f t="shared" si="154"/>
        <v/>
      </c>
      <c r="AK228" s="125" t="str">
        <f t="shared" si="155"/>
        <v/>
      </c>
      <c r="AL228" s="121" t="str">
        <f t="shared" si="156"/>
        <v/>
      </c>
      <c r="AM228" s="138" t="str">
        <f>IF(AS228="","",IF(R228="Refreshment Beverage",ROUND(AS228*Rates!K$19,4),ROUND(AO228*(VLOOKUP(VALUE(Q228),Rates!G$4:L$12,3,0)),4)))</f>
        <v/>
      </c>
      <c r="AN228" s="126" t="str">
        <f>IF(AS228="","",IF(R228="Refreshment Beverage",AS228*(Rates!J$19/100),MAX(AM228,AB228)))</f>
        <v/>
      </c>
      <c r="AO228" s="127" t="str">
        <f t="shared" si="157"/>
        <v/>
      </c>
      <c r="AP228" s="127" t="str">
        <f t="shared" si="158"/>
        <v/>
      </c>
      <c r="AQ228" s="140" t="str">
        <f>IF(AS228="","",IF(R228="Refreshment Beverage",ROUND(SUM(VLOOKUP(Q:Q,Rates!G$15:L$19,3,0)*(AS228-Y228-Z228-AA228)),4),ROUND(SUM(Rates!$K$8*AS228),4)))</f>
        <v/>
      </c>
      <c r="AR228" s="139" t="str">
        <f t="shared" si="159"/>
        <v/>
      </c>
      <c r="AS228" s="125" t="str">
        <f t="shared" si="160"/>
        <v/>
      </c>
      <c r="AT228" s="121" t="str">
        <f t="shared" si="161"/>
        <v/>
      </c>
      <c r="AU228" s="138" t="str">
        <f>IF(AX228="","",IF(R228="Refreshment Beverage",ROUND((BA228-Y228-Z228-AA228)*VLOOKUP(VALUE(Q228),Rates!G$15:L$19,3,0),4),ROUND(AW228*(VLOOKUP(VALUE(Q228),Rates!G:L,3,0)),4)))</f>
        <v/>
      </c>
      <c r="AV228" s="126" t="str">
        <f t="shared" si="162"/>
        <v/>
      </c>
      <c r="AW228" s="127" t="str">
        <f t="shared" si="163"/>
        <v/>
      </c>
      <c r="AX228" s="123" t="str">
        <f t="shared" si="164"/>
        <v/>
      </c>
      <c r="AY228" s="140" t="str">
        <f>IF(AX228="","",IF(R228="Refreshment Beverage",ROUND(SUM(AX228*Rates!K$19),4),ROUND(SUM(AX228*(Rates!J$8/100)),4)))</f>
        <v/>
      </c>
      <c r="AZ228" s="124" t="str">
        <f t="shared" si="165"/>
        <v/>
      </c>
      <c r="BA228" s="125" t="str">
        <f t="shared" si="166"/>
        <v/>
      </c>
      <c r="BB228" s="115"/>
      <c r="BC228" s="143"/>
      <c r="BD228" s="100"/>
      <c r="BE228" s="100"/>
      <c r="BF228" s="100"/>
      <c r="BG228" s="100"/>
    </row>
    <row r="229" spans="1:59" ht="12.75" customHeight="1" x14ac:dyDescent="0.2">
      <c r="A229" s="144"/>
      <c r="B229" s="141"/>
      <c r="C229" s="141"/>
      <c r="D229" s="142"/>
      <c r="E229" s="142"/>
      <c r="F229" s="142"/>
      <c r="G229" s="142"/>
      <c r="H229" s="142"/>
      <c r="I229" s="129"/>
      <c r="J229" s="130"/>
      <c r="K229" s="131" t="str">
        <f t="shared" si="137"/>
        <v/>
      </c>
      <c r="L229" s="132" t="str">
        <f t="shared" si="138"/>
        <v/>
      </c>
      <c r="M229" s="133" t="str">
        <f t="shared" si="139"/>
        <v/>
      </c>
      <c r="N229" s="134" t="str">
        <f>IFERROR(IF(B:B="","",IF(R229="Beer",SUM(LOOKUP(2,1/(Rates!$B$3:$B$5&lt;=W229)/(Rates!$C$3:$C$5&gt;=W229),Rates!$D$3:$D$5)*(X229/100)*W229),IF(R229="Refreshment Beverage",SUM(LOOKUP(2,1/(Rates!$B$7:$B$11&lt;=W229)/(Rates!$C$7:$C$11&gt;=W229),Rates!$D$7:$D$11)*(X229/100)*W229)))),"")</f>
        <v/>
      </c>
      <c r="O229" s="134" t="str">
        <f t="shared" si="140"/>
        <v/>
      </c>
      <c r="P229" s="116"/>
      <c r="Q229" s="117" t="str">
        <f t="shared" si="141"/>
        <v/>
      </c>
      <c r="R229" s="128" t="str">
        <f t="shared" si="142"/>
        <v/>
      </c>
      <c r="S229" s="135" t="str">
        <f>IF(B229="","",IF(R229="Refreshment Beverage",VLOOKUP(VALUE(Q229),Rates!G$15:L$19,2,0),VLOOKUP(VALUE(Q229),Rates!G$4:L$12,2,0)))</f>
        <v/>
      </c>
      <c r="T229" s="135" t="str">
        <f t="shared" si="143"/>
        <v/>
      </c>
      <c r="U229" s="118" t="str">
        <f t="shared" si="144"/>
        <v/>
      </c>
      <c r="V229" s="135" t="str">
        <f t="shared" si="145"/>
        <v/>
      </c>
      <c r="W229" s="135" t="str">
        <f t="shared" si="146"/>
        <v/>
      </c>
      <c r="X229" s="119" t="str">
        <f t="shared" si="147"/>
        <v/>
      </c>
      <c r="Y229" s="120" t="str">
        <f>IF(B:B="","",IF(R229="Refreshment Beverage",VLOOKUP(Q229,Rates!G$15:L$19,6,0)*W229,VLOOKUP(Q229,Rates!G$4:L$12,6,0)*W229))</f>
        <v/>
      </c>
      <c r="Z229" s="120" t="str">
        <f t="shared" si="148"/>
        <v/>
      </c>
      <c r="AA229" s="120" t="str">
        <f t="shared" si="149"/>
        <v/>
      </c>
      <c r="AB229" s="136" t="str">
        <f>IF(B:B="","",IF(R229="Refreshment Beverage","",IF(AND(R229="Beer",Q229=0),SUM(LOOKUP(2,1/(Rates!$B$15:$B$18&lt;=W229)/(Rates!$C$15:$C$18&gt;=W229),Rates!$D$15:$D$18)*W229),VLOOKUP(VALUE(Q:Q),Rates!A:B,2,0)*W229)))</f>
        <v/>
      </c>
      <c r="AC229" s="136" t="str">
        <f>IF(B:B="","",IF(R229="Refreshment Beverage","",IF(AND(R229="Beer",Q229=0),SUM(LOOKUP(2,1/(Rates!$B$15:$B$18&lt;=W229)/(Rates!$C$15:$C$18&gt;=W229),Rates!$E$15:$E$18)*W229),VLOOKUP(VALUE(Q:Q),Rates!A:C,3,0)*W229)))</f>
        <v/>
      </c>
      <c r="AD229" s="137" t="str">
        <f>IFERROR(IF(B:B="","",IF(R229="Beer","",IF(VALUE(Q229)=0,VLOOKUP(VLOOKUP(B:B,#REF!,16,0),Rates!A:E,2,0),VLOOKUP(VALUE(Q229),Rates!A$31:B$34,2,0)*W229))),0)</f>
        <v/>
      </c>
      <c r="AE229" s="121" t="str">
        <f t="shared" si="150"/>
        <v/>
      </c>
      <c r="AF229" s="138" t="str">
        <f t="shared" si="151"/>
        <v/>
      </c>
      <c r="AG229" s="122" t="str">
        <f t="shared" si="152"/>
        <v/>
      </c>
      <c r="AH229" s="123" t="str">
        <f t="shared" si="153"/>
        <v/>
      </c>
      <c r="AI229" s="139" t="str">
        <f>IF(AE:AE="","",IF(R229="Refreshment Beverage",AK229*(Rates!J$19/100),ROUND(SUM(AH229*(Rates!$J$8/100)),4)))</f>
        <v/>
      </c>
      <c r="AJ229" s="124" t="str">
        <f t="shared" si="154"/>
        <v/>
      </c>
      <c r="AK229" s="125" t="str">
        <f t="shared" si="155"/>
        <v/>
      </c>
      <c r="AL229" s="121" t="str">
        <f t="shared" si="156"/>
        <v/>
      </c>
      <c r="AM229" s="138" t="str">
        <f>IF(AS229="","",IF(R229="Refreshment Beverage",ROUND(AS229*Rates!K$19,4),ROUND(AO229*(VLOOKUP(VALUE(Q229),Rates!G$4:L$12,3,0)),4)))</f>
        <v/>
      </c>
      <c r="AN229" s="126" t="str">
        <f>IF(AS229="","",IF(R229="Refreshment Beverage",AS229*(Rates!J$19/100),MAX(AM229,AB229)))</f>
        <v/>
      </c>
      <c r="AO229" s="127" t="str">
        <f t="shared" si="157"/>
        <v/>
      </c>
      <c r="AP229" s="127" t="str">
        <f t="shared" si="158"/>
        <v/>
      </c>
      <c r="AQ229" s="140" t="str">
        <f>IF(AS229="","",IF(R229="Refreshment Beverage",ROUND(SUM(VLOOKUP(Q:Q,Rates!G$15:L$19,3,0)*(AS229-Y229-Z229-AA229)),4),ROUND(SUM(Rates!$K$8*AS229),4)))</f>
        <v/>
      </c>
      <c r="AR229" s="139" t="str">
        <f t="shared" si="159"/>
        <v/>
      </c>
      <c r="AS229" s="125" t="str">
        <f t="shared" si="160"/>
        <v/>
      </c>
      <c r="AT229" s="121" t="str">
        <f t="shared" si="161"/>
        <v/>
      </c>
      <c r="AU229" s="138" t="str">
        <f>IF(AX229="","",IF(R229="Refreshment Beverage",ROUND((BA229-Y229-Z229-AA229)*VLOOKUP(VALUE(Q229),Rates!G$15:L$19,3,0),4),ROUND(AW229*(VLOOKUP(VALUE(Q229),Rates!G:L,3,0)),4)))</f>
        <v/>
      </c>
      <c r="AV229" s="126" t="str">
        <f t="shared" si="162"/>
        <v/>
      </c>
      <c r="AW229" s="127" t="str">
        <f t="shared" si="163"/>
        <v/>
      </c>
      <c r="AX229" s="123" t="str">
        <f t="shared" si="164"/>
        <v/>
      </c>
      <c r="AY229" s="140" t="str">
        <f>IF(AX229="","",IF(R229="Refreshment Beverage",ROUND(SUM(AX229*Rates!K$19),4),ROUND(SUM(AX229*(Rates!J$8/100)),4)))</f>
        <v/>
      </c>
      <c r="AZ229" s="124" t="str">
        <f t="shared" si="165"/>
        <v/>
      </c>
      <c r="BA229" s="125" t="str">
        <f t="shared" si="166"/>
        <v/>
      </c>
      <c r="BB229" s="115"/>
      <c r="BC229" s="143"/>
      <c r="BD229" s="100"/>
      <c r="BE229" s="100"/>
      <c r="BF229" s="100"/>
      <c r="BG229" s="100"/>
    </row>
    <row r="230" spans="1:59" ht="12.75" customHeight="1" x14ac:dyDescent="0.2">
      <c r="A230" s="144"/>
      <c r="B230" s="141"/>
      <c r="C230" s="141"/>
      <c r="D230" s="142"/>
      <c r="E230" s="142"/>
      <c r="F230" s="142"/>
      <c r="G230" s="142"/>
      <c r="H230" s="142"/>
      <c r="I230" s="129"/>
      <c r="J230" s="130"/>
      <c r="K230" s="131" t="str">
        <f t="shared" si="137"/>
        <v/>
      </c>
      <c r="L230" s="132" t="str">
        <f t="shared" si="138"/>
        <v/>
      </c>
      <c r="M230" s="133" t="str">
        <f t="shared" si="139"/>
        <v/>
      </c>
      <c r="N230" s="134" t="str">
        <f>IFERROR(IF(B:B="","",IF(R230="Beer",SUM(LOOKUP(2,1/(Rates!$B$3:$B$5&lt;=W230)/(Rates!$C$3:$C$5&gt;=W230),Rates!$D$3:$D$5)*(X230/100)*W230),IF(R230="Refreshment Beverage",SUM(LOOKUP(2,1/(Rates!$B$7:$B$11&lt;=W230)/(Rates!$C$7:$C$11&gt;=W230),Rates!$D$7:$D$11)*(X230/100)*W230)))),"")</f>
        <v/>
      </c>
      <c r="O230" s="134" t="str">
        <f t="shared" si="140"/>
        <v/>
      </c>
      <c r="P230" s="116"/>
      <c r="Q230" s="117" t="str">
        <f t="shared" si="141"/>
        <v/>
      </c>
      <c r="R230" s="128" t="str">
        <f t="shared" si="142"/>
        <v/>
      </c>
      <c r="S230" s="135" t="str">
        <f>IF(B230="","",IF(R230="Refreshment Beverage",VLOOKUP(VALUE(Q230),Rates!G$15:L$19,2,0),VLOOKUP(VALUE(Q230),Rates!G$4:L$12,2,0)))</f>
        <v/>
      </c>
      <c r="T230" s="135" t="str">
        <f t="shared" si="143"/>
        <v/>
      </c>
      <c r="U230" s="118" t="str">
        <f t="shared" si="144"/>
        <v/>
      </c>
      <c r="V230" s="135" t="str">
        <f t="shared" si="145"/>
        <v/>
      </c>
      <c r="W230" s="135" t="str">
        <f t="shared" si="146"/>
        <v/>
      </c>
      <c r="X230" s="119" t="str">
        <f t="shared" si="147"/>
        <v/>
      </c>
      <c r="Y230" s="120" t="str">
        <f>IF(B:B="","",IF(R230="Refreshment Beverage",VLOOKUP(Q230,Rates!G$15:L$19,6,0)*W230,VLOOKUP(Q230,Rates!G$4:L$12,6,0)*W230))</f>
        <v/>
      </c>
      <c r="Z230" s="120" t="str">
        <f t="shared" si="148"/>
        <v/>
      </c>
      <c r="AA230" s="120" t="str">
        <f t="shared" si="149"/>
        <v/>
      </c>
      <c r="AB230" s="136" t="str">
        <f>IF(B:B="","",IF(R230="Refreshment Beverage","",IF(AND(R230="Beer",Q230=0),SUM(LOOKUP(2,1/(Rates!$B$15:$B$18&lt;=W230)/(Rates!$C$15:$C$18&gt;=W230),Rates!$D$15:$D$18)*W230),VLOOKUP(VALUE(Q:Q),Rates!A:B,2,0)*W230)))</f>
        <v/>
      </c>
      <c r="AC230" s="136" t="str">
        <f>IF(B:B="","",IF(R230="Refreshment Beverage","",IF(AND(R230="Beer",Q230=0),SUM(LOOKUP(2,1/(Rates!$B$15:$B$18&lt;=W230)/(Rates!$C$15:$C$18&gt;=W230),Rates!$E$15:$E$18)*W230),VLOOKUP(VALUE(Q:Q),Rates!A:C,3,0)*W230)))</f>
        <v/>
      </c>
      <c r="AD230" s="137" t="str">
        <f>IFERROR(IF(B:B="","",IF(R230="Beer","",IF(VALUE(Q230)=0,VLOOKUP(VLOOKUP(B:B,#REF!,16,0),Rates!A:E,2,0),VLOOKUP(VALUE(Q230),Rates!A$31:B$34,2,0)*W230))),0)</f>
        <v/>
      </c>
      <c r="AE230" s="121" t="str">
        <f t="shared" si="150"/>
        <v/>
      </c>
      <c r="AF230" s="138" t="str">
        <f t="shared" si="151"/>
        <v/>
      </c>
      <c r="AG230" s="122" t="str">
        <f t="shared" si="152"/>
        <v/>
      </c>
      <c r="AH230" s="123" t="str">
        <f t="shared" si="153"/>
        <v/>
      </c>
      <c r="AI230" s="139" t="str">
        <f>IF(AE:AE="","",IF(R230="Refreshment Beverage",AK230*(Rates!J$19/100),ROUND(SUM(AH230*(Rates!$J$8/100)),4)))</f>
        <v/>
      </c>
      <c r="AJ230" s="124" t="str">
        <f t="shared" si="154"/>
        <v/>
      </c>
      <c r="AK230" s="125" t="str">
        <f t="shared" si="155"/>
        <v/>
      </c>
      <c r="AL230" s="121" t="str">
        <f t="shared" si="156"/>
        <v/>
      </c>
      <c r="AM230" s="138" t="str">
        <f>IF(AS230="","",IF(R230="Refreshment Beverage",ROUND(AS230*Rates!K$19,4),ROUND(AO230*(VLOOKUP(VALUE(Q230),Rates!G$4:L$12,3,0)),4)))</f>
        <v/>
      </c>
      <c r="AN230" s="126" t="str">
        <f>IF(AS230="","",IF(R230="Refreshment Beverage",AS230*(Rates!J$19/100),MAX(AM230,AB230)))</f>
        <v/>
      </c>
      <c r="AO230" s="127" t="str">
        <f t="shared" si="157"/>
        <v/>
      </c>
      <c r="AP230" s="127" t="str">
        <f t="shared" si="158"/>
        <v/>
      </c>
      <c r="AQ230" s="140" t="str">
        <f>IF(AS230="","",IF(R230="Refreshment Beverage",ROUND(SUM(VLOOKUP(Q:Q,Rates!G$15:L$19,3,0)*(AS230-Y230-Z230-AA230)),4),ROUND(SUM(Rates!$K$8*AS230),4)))</f>
        <v/>
      </c>
      <c r="AR230" s="139" t="str">
        <f t="shared" si="159"/>
        <v/>
      </c>
      <c r="AS230" s="125" t="str">
        <f t="shared" si="160"/>
        <v/>
      </c>
      <c r="AT230" s="121" t="str">
        <f t="shared" si="161"/>
        <v/>
      </c>
      <c r="AU230" s="138" t="str">
        <f>IF(AX230="","",IF(R230="Refreshment Beverage",ROUND((BA230-Y230-Z230-AA230)*VLOOKUP(VALUE(Q230),Rates!G$15:L$19,3,0),4),ROUND(AW230*(VLOOKUP(VALUE(Q230),Rates!G:L,3,0)),4)))</f>
        <v/>
      </c>
      <c r="AV230" s="126" t="str">
        <f t="shared" si="162"/>
        <v/>
      </c>
      <c r="AW230" s="127" t="str">
        <f t="shared" si="163"/>
        <v/>
      </c>
      <c r="AX230" s="123" t="str">
        <f t="shared" si="164"/>
        <v/>
      </c>
      <c r="AY230" s="140" t="str">
        <f>IF(AX230="","",IF(R230="Refreshment Beverage",ROUND(SUM(AX230*Rates!K$19),4),ROUND(SUM(AX230*(Rates!J$8/100)),4)))</f>
        <v/>
      </c>
      <c r="AZ230" s="124" t="str">
        <f t="shared" si="165"/>
        <v/>
      </c>
      <c r="BA230" s="125" t="str">
        <f t="shared" si="166"/>
        <v/>
      </c>
      <c r="BB230" s="115"/>
      <c r="BC230" s="143"/>
      <c r="BD230" s="100"/>
      <c r="BE230" s="100"/>
      <c r="BF230" s="100"/>
      <c r="BG230" s="100"/>
    </row>
    <row r="231" spans="1:59" ht="12.75" customHeight="1" x14ac:dyDescent="0.2">
      <c r="A231" s="144"/>
      <c r="B231" s="141"/>
      <c r="C231" s="141"/>
      <c r="D231" s="142"/>
      <c r="E231" s="142"/>
      <c r="F231" s="142"/>
      <c r="G231" s="142"/>
      <c r="H231" s="142"/>
      <c r="I231" s="129"/>
      <c r="J231" s="130"/>
      <c r="K231" s="131" t="str">
        <f t="shared" si="137"/>
        <v/>
      </c>
      <c r="L231" s="132" t="str">
        <f t="shared" si="138"/>
        <v/>
      </c>
      <c r="M231" s="133" t="str">
        <f t="shared" si="139"/>
        <v/>
      </c>
      <c r="N231" s="134" t="str">
        <f>IFERROR(IF(B:B="","",IF(R231="Beer",SUM(LOOKUP(2,1/(Rates!$B$3:$B$5&lt;=W231)/(Rates!$C$3:$C$5&gt;=W231),Rates!$D$3:$D$5)*(X231/100)*W231),IF(R231="Refreshment Beverage",SUM(LOOKUP(2,1/(Rates!$B$7:$B$11&lt;=W231)/(Rates!$C$7:$C$11&gt;=W231),Rates!$D$7:$D$11)*(X231/100)*W231)))),"")</f>
        <v/>
      </c>
      <c r="O231" s="134" t="str">
        <f t="shared" si="140"/>
        <v/>
      </c>
      <c r="P231" s="116"/>
      <c r="Q231" s="117" t="str">
        <f t="shared" si="141"/>
        <v/>
      </c>
      <c r="R231" s="128" t="str">
        <f t="shared" si="142"/>
        <v/>
      </c>
      <c r="S231" s="135" t="str">
        <f>IF(B231="","",IF(R231="Refreshment Beverage",VLOOKUP(VALUE(Q231),Rates!G$15:L$19,2,0),VLOOKUP(VALUE(Q231),Rates!G$4:L$12,2,0)))</f>
        <v/>
      </c>
      <c r="T231" s="135" t="str">
        <f t="shared" si="143"/>
        <v/>
      </c>
      <c r="U231" s="118" t="str">
        <f t="shared" si="144"/>
        <v/>
      </c>
      <c r="V231" s="135" t="str">
        <f t="shared" si="145"/>
        <v/>
      </c>
      <c r="W231" s="135" t="str">
        <f t="shared" si="146"/>
        <v/>
      </c>
      <c r="X231" s="119" t="str">
        <f t="shared" si="147"/>
        <v/>
      </c>
      <c r="Y231" s="120" t="str">
        <f>IF(B:B="","",IF(R231="Refreshment Beverage",VLOOKUP(Q231,Rates!G$15:L$19,6,0)*W231,VLOOKUP(Q231,Rates!G$4:L$12,6,0)*W231))</f>
        <v/>
      </c>
      <c r="Z231" s="120" t="str">
        <f t="shared" si="148"/>
        <v/>
      </c>
      <c r="AA231" s="120" t="str">
        <f t="shared" si="149"/>
        <v/>
      </c>
      <c r="AB231" s="136" t="str">
        <f>IF(B:B="","",IF(R231="Refreshment Beverage","",IF(AND(R231="Beer",Q231=0),SUM(LOOKUP(2,1/(Rates!$B$15:$B$18&lt;=W231)/(Rates!$C$15:$C$18&gt;=W231),Rates!$D$15:$D$18)*W231),VLOOKUP(VALUE(Q:Q),Rates!A:B,2,0)*W231)))</f>
        <v/>
      </c>
      <c r="AC231" s="136" t="str">
        <f>IF(B:B="","",IF(R231="Refreshment Beverage","",IF(AND(R231="Beer",Q231=0),SUM(LOOKUP(2,1/(Rates!$B$15:$B$18&lt;=W231)/(Rates!$C$15:$C$18&gt;=W231),Rates!$E$15:$E$18)*W231),VLOOKUP(VALUE(Q:Q),Rates!A:C,3,0)*W231)))</f>
        <v/>
      </c>
      <c r="AD231" s="137" t="str">
        <f>IFERROR(IF(B:B="","",IF(R231="Beer","",IF(VALUE(Q231)=0,VLOOKUP(VLOOKUP(B:B,#REF!,16,0),Rates!A:E,2,0),VLOOKUP(VALUE(Q231),Rates!A$31:B$34,2,0)*W231))),0)</f>
        <v/>
      </c>
      <c r="AE231" s="121" t="str">
        <f t="shared" si="150"/>
        <v/>
      </c>
      <c r="AF231" s="138" t="str">
        <f t="shared" si="151"/>
        <v/>
      </c>
      <c r="AG231" s="122" t="str">
        <f t="shared" si="152"/>
        <v/>
      </c>
      <c r="AH231" s="123" t="str">
        <f t="shared" si="153"/>
        <v/>
      </c>
      <c r="AI231" s="139" t="str">
        <f>IF(AE:AE="","",IF(R231="Refreshment Beverage",AK231*(Rates!J$19/100),ROUND(SUM(AH231*(Rates!$J$8/100)),4)))</f>
        <v/>
      </c>
      <c r="AJ231" s="124" t="str">
        <f t="shared" si="154"/>
        <v/>
      </c>
      <c r="AK231" s="125" t="str">
        <f t="shared" si="155"/>
        <v/>
      </c>
      <c r="AL231" s="121" t="str">
        <f t="shared" si="156"/>
        <v/>
      </c>
      <c r="AM231" s="138" t="str">
        <f>IF(AS231="","",IF(R231="Refreshment Beverage",ROUND(AS231*Rates!K$19,4),ROUND(AO231*(VLOOKUP(VALUE(Q231),Rates!G$4:L$12,3,0)),4)))</f>
        <v/>
      </c>
      <c r="AN231" s="126" t="str">
        <f>IF(AS231="","",IF(R231="Refreshment Beverage",AS231*(Rates!J$19/100),MAX(AM231,AB231)))</f>
        <v/>
      </c>
      <c r="AO231" s="127" t="str">
        <f t="shared" si="157"/>
        <v/>
      </c>
      <c r="AP231" s="127" t="str">
        <f t="shared" si="158"/>
        <v/>
      </c>
      <c r="AQ231" s="140" t="str">
        <f>IF(AS231="","",IF(R231="Refreshment Beverage",ROUND(SUM(VLOOKUP(Q:Q,Rates!G$15:L$19,3,0)*(AS231-Y231-Z231-AA231)),4),ROUND(SUM(Rates!$K$8*AS231),4)))</f>
        <v/>
      </c>
      <c r="AR231" s="139" t="str">
        <f t="shared" si="159"/>
        <v/>
      </c>
      <c r="AS231" s="125" t="str">
        <f t="shared" si="160"/>
        <v/>
      </c>
      <c r="AT231" s="121" t="str">
        <f t="shared" si="161"/>
        <v/>
      </c>
      <c r="AU231" s="138" t="str">
        <f>IF(AX231="","",IF(R231="Refreshment Beverage",ROUND((BA231-Y231-Z231-AA231)*VLOOKUP(VALUE(Q231),Rates!G$15:L$19,3,0),4),ROUND(AW231*(VLOOKUP(VALUE(Q231),Rates!G:L,3,0)),4)))</f>
        <v/>
      </c>
      <c r="AV231" s="126" t="str">
        <f t="shared" si="162"/>
        <v/>
      </c>
      <c r="AW231" s="127" t="str">
        <f t="shared" si="163"/>
        <v/>
      </c>
      <c r="AX231" s="123" t="str">
        <f t="shared" si="164"/>
        <v/>
      </c>
      <c r="AY231" s="140" t="str">
        <f>IF(AX231="","",IF(R231="Refreshment Beverage",ROUND(SUM(AX231*Rates!K$19),4),ROUND(SUM(AX231*(Rates!J$8/100)),4)))</f>
        <v/>
      </c>
      <c r="AZ231" s="124" t="str">
        <f t="shared" si="165"/>
        <v/>
      </c>
      <c r="BA231" s="125" t="str">
        <f t="shared" si="166"/>
        <v/>
      </c>
      <c r="BB231" s="115"/>
      <c r="BC231" s="143"/>
      <c r="BD231" s="100"/>
      <c r="BE231" s="100"/>
      <c r="BF231" s="100"/>
      <c r="BG231" s="100"/>
    </row>
    <row r="232" spans="1:59" ht="12.75" customHeight="1" x14ac:dyDescent="0.2">
      <c r="A232" s="144"/>
      <c r="B232" s="141"/>
      <c r="C232" s="141"/>
      <c r="D232" s="142"/>
      <c r="E232" s="142"/>
      <c r="F232" s="142"/>
      <c r="G232" s="142"/>
      <c r="H232" s="142"/>
      <c r="I232" s="129"/>
      <c r="J232" s="130"/>
      <c r="K232" s="131" t="str">
        <f t="shared" si="137"/>
        <v/>
      </c>
      <c r="L232" s="132" t="str">
        <f t="shared" si="138"/>
        <v/>
      </c>
      <c r="M232" s="133" t="str">
        <f t="shared" si="139"/>
        <v/>
      </c>
      <c r="N232" s="134" t="str">
        <f>IFERROR(IF(B:B="","",IF(R232="Beer",SUM(LOOKUP(2,1/(Rates!$B$3:$B$5&lt;=W232)/(Rates!$C$3:$C$5&gt;=W232),Rates!$D$3:$D$5)*(X232/100)*W232),IF(R232="Refreshment Beverage",SUM(LOOKUP(2,1/(Rates!$B$7:$B$11&lt;=W232)/(Rates!$C$7:$C$11&gt;=W232),Rates!$D$7:$D$11)*(X232/100)*W232)))),"")</f>
        <v/>
      </c>
      <c r="O232" s="134" t="str">
        <f t="shared" si="140"/>
        <v/>
      </c>
      <c r="P232" s="116"/>
      <c r="Q232" s="117" t="str">
        <f t="shared" si="141"/>
        <v/>
      </c>
      <c r="R232" s="128" t="str">
        <f t="shared" si="142"/>
        <v/>
      </c>
      <c r="S232" s="135" t="str">
        <f>IF(B232="","",IF(R232="Refreshment Beverage",VLOOKUP(VALUE(Q232),Rates!G$15:L$19,2,0),VLOOKUP(VALUE(Q232),Rates!G$4:L$12,2,0)))</f>
        <v/>
      </c>
      <c r="T232" s="135" t="str">
        <f t="shared" si="143"/>
        <v/>
      </c>
      <c r="U232" s="118" t="str">
        <f t="shared" si="144"/>
        <v/>
      </c>
      <c r="V232" s="135" t="str">
        <f t="shared" si="145"/>
        <v/>
      </c>
      <c r="W232" s="135" t="str">
        <f t="shared" si="146"/>
        <v/>
      </c>
      <c r="X232" s="119" t="str">
        <f t="shared" si="147"/>
        <v/>
      </c>
      <c r="Y232" s="120" t="str">
        <f>IF(B:B="","",IF(R232="Refreshment Beverage",VLOOKUP(Q232,Rates!G$15:L$19,6,0)*W232,VLOOKUP(Q232,Rates!G$4:L$12,6,0)*W232))</f>
        <v/>
      </c>
      <c r="Z232" s="120" t="str">
        <f t="shared" si="148"/>
        <v/>
      </c>
      <c r="AA232" s="120" t="str">
        <f t="shared" si="149"/>
        <v/>
      </c>
      <c r="AB232" s="136" t="str">
        <f>IF(B:B="","",IF(R232="Refreshment Beverage","",IF(AND(R232="Beer",Q232=0),SUM(LOOKUP(2,1/(Rates!$B$15:$B$18&lt;=W232)/(Rates!$C$15:$C$18&gt;=W232),Rates!$D$15:$D$18)*W232),VLOOKUP(VALUE(Q:Q),Rates!A:B,2,0)*W232)))</f>
        <v/>
      </c>
      <c r="AC232" s="136" t="str">
        <f>IF(B:B="","",IF(R232="Refreshment Beverage","",IF(AND(R232="Beer",Q232=0),SUM(LOOKUP(2,1/(Rates!$B$15:$B$18&lt;=W232)/(Rates!$C$15:$C$18&gt;=W232),Rates!$E$15:$E$18)*W232),VLOOKUP(VALUE(Q:Q),Rates!A:C,3,0)*W232)))</f>
        <v/>
      </c>
      <c r="AD232" s="137" t="str">
        <f>IFERROR(IF(B:B="","",IF(R232="Beer","",IF(VALUE(Q232)=0,VLOOKUP(VLOOKUP(B:B,#REF!,16,0),Rates!A:E,2,0),VLOOKUP(VALUE(Q232),Rates!A$31:B$34,2,0)*W232))),0)</f>
        <v/>
      </c>
      <c r="AE232" s="121" t="str">
        <f t="shared" si="150"/>
        <v/>
      </c>
      <c r="AF232" s="138" t="str">
        <f t="shared" si="151"/>
        <v/>
      </c>
      <c r="AG232" s="122" t="str">
        <f t="shared" si="152"/>
        <v/>
      </c>
      <c r="AH232" s="123" t="str">
        <f t="shared" si="153"/>
        <v/>
      </c>
      <c r="AI232" s="139" t="str">
        <f>IF(AE:AE="","",IF(R232="Refreshment Beverage",AK232*(Rates!J$19/100),ROUND(SUM(AH232*(Rates!$J$8/100)),4)))</f>
        <v/>
      </c>
      <c r="AJ232" s="124" t="str">
        <f t="shared" si="154"/>
        <v/>
      </c>
      <c r="AK232" s="125" t="str">
        <f t="shared" si="155"/>
        <v/>
      </c>
      <c r="AL232" s="121" t="str">
        <f t="shared" si="156"/>
        <v/>
      </c>
      <c r="AM232" s="138" t="str">
        <f>IF(AS232="","",IF(R232="Refreshment Beverage",ROUND(AS232*Rates!K$19,4),ROUND(AO232*(VLOOKUP(VALUE(Q232),Rates!G$4:L$12,3,0)),4)))</f>
        <v/>
      </c>
      <c r="AN232" s="126" t="str">
        <f>IF(AS232="","",IF(R232="Refreshment Beverage",AS232*(Rates!J$19/100),MAX(AM232,AB232)))</f>
        <v/>
      </c>
      <c r="AO232" s="127" t="str">
        <f t="shared" si="157"/>
        <v/>
      </c>
      <c r="AP232" s="127" t="str">
        <f t="shared" si="158"/>
        <v/>
      </c>
      <c r="AQ232" s="140" t="str">
        <f>IF(AS232="","",IF(R232="Refreshment Beverage",ROUND(SUM(VLOOKUP(Q:Q,Rates!G$15:L$19,3,0)*(AS232-Y232-Z232-AA232)),4),ROUND(SUM(Rates!$K$8*AS232),4)))</f>
        <v/>
      </c>
      <c r="AR232" s="139" t="str">
        <f t="shared" si="159"/>
        <v/>
      </c>
      <c r="AS232" s="125" t="str">
        <f t="shared" si="160"/>
        <v/>
      </c>
      <c r="AT232" s="121" t="str">
        <f t="shared" si="161"/>
        <v/>
      </c>
      <c r="AU232" s="138" t="str">
        <f>IF(AX232="","",IF(R232="Refreshment Beverage",ROUND((BA232-Y232-Z232-AA232)*VLOOKUP(VALUE(Q232),Rates!G$15:L$19,3,0),4),ROUND(AW232*(VLOOKUP(VALUE(Q232),Rates!G:L,3,0)),4)))</f>
        <v/>
      </c>
      <c r="AV232" s="126" t="str">
        <f t="shared" si="162"/>
        <v/>
      </c>
      <c r="AW232" s="127" t="str">
        <f t="shared" si="163"/>
        <v/>
      </c>
      <c r="AX232" s="123" t="str">
        <f t="shared" si="164"/>
        <v/>
      </c>
      <c r="AY232" s="140" t="str">
        <f>IF(AX232="","",IF(R232="Refreshment Beverage",ROUND(SUM(AX232*Rates!K$19),4),ROUND(SUM(AX232*(Rates!J$8/100)),4)))</f>
        <v/>
      </c>
      <c r="AZ232" s="124" t="str">
        <f t="shared" si="165"/>
        <v/>
      </c>
      <c r="BA232" s="125" t="str">
        <f t="shared" si="166"/>
        <v/>
      </c>
      <c r="BB232" s="115"/>
      <c r="BC232" s="143"/>
      <c r="BD232" s="100"/>
      <c r="BE232" s="100"/>
      <c r="BF232" s="100"/>
      <c r="BG232" s="100"/>
    </row>
    <row r="233" spans="1:59" ht="12.75" customHeight="1" x14ac:dyDescent="0.2">
      <c r="A233" s="144"/>
      <c r="B233" s="141"/>
      <c r="C233" s="141"/>
      <c r="D233" s="142"/>
      <c r="E233" s="142"/>
      <c r="F233" s="142"/>
      <c r="G233" s="142"/>
      <c r="H233" s="142"/>
      <c r="I233" s="129"/>
      <c r="J233" s="130"/>
      <c r="K233" s="131" t="str">
        <f t="shared" si="137"/>
        <v/>
      </c>
      <c r="L233" s="132" t="str">
        <f t="shared" si="138"/>
        <v/>
      </c>
      <c r="M233" s="133" t="str">
        <f t="shared" si="139"/>
        <v/>
      </c>
      <c r="N233" s="134" t="str">
        <f>IFERROR(IF(B:B="","",IF(R233="Beer",SUM(LOOKUP(2,1/(Rates!$B$3:$B$5&lt;=W233)/(Rates!$C$3:$C$5&gt;=W233),Rates!$D$3:$D$5)*(X233/100)*W233),IF(R233="Refreshment Beverage",SUM(LOOKUP(2,1/(Rates!$B$7:$B$11&lt;=W233)/(Rates!$C$7:$C$11&gt;=W233),Rates!$D$7:$D$11)*(X233/100)*W233)))),"")</f>
        <v/>
      </c>
      <c r="O233" s="134" t="str">
        <f t="shared" si="140"/>
        <v/>
      </c>
      <c r="P233" s="116"/>
      <c r="Q233" s="117" t="str">
        <f t="shared" si="141"/>
        <v/>
      </c>
      <c r="R233" s="128" t="str">
        <f t="shared" si="142"/>
        <v/>
      </c>
      <c r="S233" s="135" t="str">
        <f>IF(B233="","",IF(R233="Refreshment Beverage",VLOOKUP(VALUE(Q233),Rates!G$15:L$19,2,0),VLOOKUP(VALUE(Q233),Rates!G$4:L$12,2,0)))</f>
        <v/>
      </c>
      <c r="T233" s="135" t="str">
        <f t="shared" si="143"/>
        <v/>
      </c>
      <c r="U233" s="118" t="str">
        <f t="shared" si="144"/>
        <v/>
      </c>
      <c r="V233" s="135" t="str">
        <f t="shared" si="145"/>
        <v/>
      </c>
      <c r="W233" s="135" t="str">
        <f t="shared" si="146"/>
        <v/>
      </c>
      <c r="X233" s="119" t="str">
        <f t="shared" si="147"/>
        <v/>
      </c>
      <c r="Y233" s="120" t="str">
        <f>IF(B:B="","",IF(R233="Refreshment Beverage",VLOOKUP(Q233,Rates!G$15:L$19,6,0)*W233,VLOOKUP(Q233,Rates!G$4:L$12,6,0)*W233))</f>
        <v/>
      </c>
      <c r="Z233" s="120" t="str">
        <f t="shared" si="148"/>
        <v/>
      </c>
      <c r="AA233" s="120" t="str">
        <f t="shared" si="149"/>
        <v/>
      </c>
      <c r="AB233" s="136" t="str">
        <f>IF(B:B="","",IF(R233="Refreshment Beverage","",IF(AND(R233="Beer",Q233=0),SUM(LOOKUP(2,1/(Rates!$B$15:$B$18&lt;=W233)/(Rates!$C$15:$C$18&gt;=W233),Rates!$D$15:$D$18)*W233),VLOOKUP(VALUE(Q:Q),Rates!A:B,2,0)*W233)))</f>
        <v/>
      </c>
      <c r="AC233" s="136" t="str">
        <f>IF(B:B="","",IF(R233="Refreshment Beverage","",IF(AND(R233="Beer",Q233=0),SUM(LOOKUP(2,1/(Rates!$B$15:$B$18&lt;=W233)/(Rates!$C$15:$C$18&gt;=W233),Rates!$E$15:$E$18)*W233),VLOOKUP(VALUE(Q:Q),Rates!A:C,3,0)*W233)))</f>
        <v/>
      </c>
      <c r="AD233" s="137" t="str">
        <f>IFERROR(IF(B:B="","",IF(R233="Beer","",IF(VALUE(Q233)=0,VLOOKUP(VLOOKUP(B:B,#REF!,16,0),Rates!A:E,2,0),VLOOKUP(VALUE(Q233),Rates!A$31:B$34,2,0)*W233))),0)</f>
        <v/>
      </c>
      <c r="AE233" s="121" t="str">
        <f t="shared" si="150"/>
        <v/>
      </c>
      <c r="AF233" s="138" t="str">
        <f t="shared" si="151"/>
        <v/>
      </c>
      <c r="AG233" s="122" t="str">
        <f t="shared" si="152"/>
        <v/>
      </c>
      <c r="AH233" s="123" t="str">
        <f t="shared" si="153"/>
        <v/>
      </c>
      <c r="AI233" s="139" t="str">
        <f>IF(AE:AE="","",IF(R233="Refreshment Beverage",AK233*(Rates!J$19/100),ROUND(SUM(AH233*(Rates!$J$8/100)),4)))</f>
        <v/>
      </c>
      <c r="AJ233" s="124" t="str">
        <f t="shared" si="154"/>
        <v/>
      </c>
      <c r="AK233" s="125" t="str">
        <f t="shared" si="155"/>
        <v/>
      </c>
      <c r="AL233" s="121" t="str">
        <f t="shared" si="156"/>
        <v/>
      </c>
      <c r="AM233" s="138" t="str">
        <f>IF(AS233="","",IF(R233="Refreshment Beverage",ROUND(AS233*Rates!K$19,4),ROUND(AO233*(VLOOKUP(VALUE(Q233),Rates!G$4:L$12,3,0)),4)))</f>
        <v/>
      </c>
      <c r="AN233" s="126" t="str">
        <f>IF(AS233="","",IF(R233="Refreshment Beverage",AS233*(Rates!J$19/100),MAX(AM233,AB233)))</f>
        <v/>
      </c>
      <c r="AO233" s="127" t="str">
        <f t="shared" si="157"/>
        <v/>
      </c>
      <c r="AP233" s="127" t="str">
        <f t="shared" si="158"/>
        <v/>
      </c>
      <c r="AQ233" s="140" t="str">
        <f>IF(AS233="","",IF(R233="Refreshment Beverage",ROUND(SUM(VLOOKUP(Q:Q,Rates!G$15:L$19,3,0)*(AS233-Y233-Z233-AA233)),4),ROUND(SUM(Rates!$K$8*AS233),4)))</f>
        <v/>
      </c>
      <c r="AR233" s="139" t="str">
        <f t="shared" si="159"/>
        <v/>
      </c>
      <c r="AS233" s="125" t="str">
        <f t="shared" si="160"/>
        <v/>
      </c>
      <c r="AT233" s="121" t="str">
        <f t="shared" si="161"/>
        <v/>
      </c>
      <c r="AU233" s="138" t="str">
        <f>IF(AX233="","",IF(R233="Refreshment Beverage",ROUND((BA233-Y233-Z233-AA233)*VLOOKUP(VALUE(Q233),Rates!G$15:L$19,3,0),4),ROUND(AW233*(VLOOKUP(VALUE(Q233),Rates!G:L,3,0)),4)))</f>
        <v/>
      </c>
      <c r="AV233" s="126" t="str">
        <f t="shared" si="162"/>
        <v/>
      </c>
      <c r="AW233" s="127" t="str">
        <f t="shared" si="163"/>
        <v/>
      </c>
      <c r="AX233" s="123" t="str">
        <f t="shared" si="164"/>
        <v/>
      </c>
      <c r="AY233" s="140" t="str">
        <f>IF(AX233="","",IF(R233="Refreshment Beverage",ROUND(SUM(AX233*Rates!K$19),4),ROUND(SUM(AX233*(Rates!J$8/100)),4)))</f>
        <v/>
      </c>
      <c r="AZ233" s="124" t="str">
        <f t="shared" si="165"/>
        <v/>
      </c>
      <c r="BA233" s="125" t="str">
        <f t="shared" si="166"/>
        <v/>
      </c>
      <c r="BB233" s="115"/>
      <c r="BC233" s="143"/>
      <c r="BD233" s="100"/>
      <c r="BE233" s="100"/>
      <c r="BF233" s="100"/>
      <c r="BG233" s="100"/>
    </row>
    <row r="234" spans="1:59" ht="12.75" customHeight="1" x14ac:dyDescent="0.2">
      <c r="A234" s="144"/>
      <c r="B234" s="141"/>
      <c r="C234" s="141"/>
      <c r="D234" s="142"/>
      <c r="E234" s="142"/>
      <c r="F234" s="142"/>
      <c r="G234" s="142"/>
      <c r="H234" s="142"/>
      <c r="I234" s="129"/>
      <c r="J234" s="130"/>
      <c r="K234" s="131" t="str">
        <f t="shared" si="137"/>
        <v/>
      </c>
      <c r="L234" s="132" t="str">
        <f t="shared" si="138"/>
        <v/>
      </c>
      <c r="M234" s="133" t="str">
        <f t="shared" si="139"/>
        <v/>
      </c>
      <c r="N234" s="134" t="str">
        <f>IFERROR(IF(B:B="","",IF(R234="Beer",SUM(LOOKUP(2,1/(Rates!$B$3:$B$5&lt;=W234)/(Rates!$C$3:$C$5&gt;=W234),Rates!$D$3:$D$5)*(X234/100)*W234),IF(R234="Refreshment Beverage",SUM(LOOKUP(2,1/(Rates!$B$7:$B$11&lt;=W234)/(Rates!$C$7:$C$11&gt;=W234),Rates!$D$7:$D$11)*(X234/100)*W234)))),"")</f>
        <v/>
      </c>
      <c r="O234" s="134" t="str">
        <f t="shared" si="140"/>
        <v/>
      </c>
      <c r="P234" s="116"/>
      <c r="Q234" s="117" t="str">
        <f t="shared" si="141"/>
        <v/>
      </c>
      <c r="R234" s="128" t="str">
        <f t="shared" si="142"/>
        <v/>
      </c>
      <c r="S234" s="135" t="str">
        <f>IF(B234="","",IF(R234="Refreshment Beverage",VLOOKUP(VALUE(Q234),Rates!G$15:L$19,2,0),VLOOKUP(VALUE(Q234),Rates!G$4:L$12,2,0)))</f>
        <v/>
      </c>
      <c r="T234" s="135" t="str">
        <f t="shared" si="143"/>
        <v/>
      </c>
      <c r="U234" s="118" t="str">
        <f t="shared" si="144"/>
        <v/>
      </c>
      <c r="V234" s="135" t="str">
        <f t="shared" si="145"/>
        <v/>
      </c>
      <c r="W234" s="135" t="str">
        <f t="shared" si="146"/>
        <v/>
      </c>
      <c r="X234" s="119" t="str">
        <f t="shared" si="147"/>
        <v/>
      </c>
      <c r="Y234" s="120" t="str">
        <f>IF(B:B="","",IF(R234="Refreshment Beverage",VLOOKUP(Q234,Rates!G$15:L$19,6,0)*W234,VLOOKUP(Q234,Rates!G$4:L$12,6,0)*W234))</f>
        <v/>
      </c>
      <c r="Z234" s="120" t="str">
        <f t="shared" si="148"/>
        <v/>
      </c>
      <c r="AA234" s="120" t="str">
        <f t="shared" si="149"/>
        <v/>
      </c>
      <c r="AB234" s="136" t="str">
        <f>IF(B:B="","",IF(R234="Refreshment Beverage","",IF(AND(R234="Beer",Q234=0),SUM(LOOKUP(2,1/(Rates!$B$15:$B$18&lt;=W234)/(Rates!$C$15:$C$18&gt;=W234),Rates!$D$15:$D$18)*W234),VLOOKUP(VALUE(Q:Q),Rates!A:B,2,0)*W234)))</f>
        <v/>
      </c>
      <c r="AC234" s="136" t="str">
        <f>IF(B:B="","",IF(R234="Refreshment Beverage","",IF(AND(R234="Beer",Q234=0),SUM(LOOKUP(2,1/(Rates!$B$15:$B$18&lt;=W234)/(Rates!$C$15:$C$18&gt;=W234),Rates!$E$15:$E$18)*W234),VLOOKUP(VALUE(Q:Q),Rates!A:C,3,0)*W234)))</f>
        <v/>
      </c>
      <c r="AD234" s="137" t="str">
        <f>IFERROR(IF(B:B="","",IF(R234="Beer","",IF(VALUE(Q234)=0,VLOOKUP(VLOOKUP(B:B,#REF!,16,0),Rates!A:E,2,0),VLOOKUP(VALUE(Q234),Rates!A$31:B$34,2,0)*W234))),0)</f>
        <v/>
      </c>
      <c r="AE234" s="121" t="str">
        <f t="shared" si="150"/>
        <v/>
      </c>
      <c r="AF234" s="138" t="str">
        <f t="shared" si="151"/>
        <v/>
      </c>
      <c r="AG234" s="122" t="str">
        <f t="shared" si="152"/>
        <v/>
      </c>
      <c r="AH234" s="123" t="str">
        <f t="shared" si="153"/>
        <v/>
      </c>
      <c r="AI234" s="139" t="str">
        <f>IF(AE:AE="","",IF(R234="Refreshment Beverage",AK234*(Rates!J$19/100),ROUND(SUM(AH234*(Rates!$J$8/100)),4)))</f>
        <v/>
      </c>
      <c r="AJ234" s="124" t="str">
        <f t="shared" si="154"/>
        <v/>
      </c>
      <c r="AK234" s="125" t="str">
        <f t="shared" si="155"/>
        <v/>
      </c>
      <c r="AL234" s="121" t="str">
        <f t="shared" si="156"/>
        <v/>
      </c>
      <c r="AM234" s="138" t="str">
        <f>IF(AS234="","",IF(R234="Refreshment Beverage",ROUND(AS234*Rates!K$19,4),ROUND(AO234*(VLOOKUP(VALUE(Q234),Rates!G$4:L$12,3,0)),4)))</f>
        <v/>
      </c>
      <c r="AN234" s="126" t="str">
        <f>IF(AS234="","",IF(R234="Refreshment Beverage",AS234*(Rates!J$19/100),MAX(AM234,AB234)))</f>
        <v/>
      </c>
      <c r="AO234" s="127" t="str">
        <f t="shared" si="157"/>
        <v/>
      </c>
      <c r="AP234" s="127" t="str">
        <f t="shared" si="158"/>
        <v/>
      </c>
      <c r="AQ234" s="140" t="str">
        <f>IF(AS234="","",IF(R234="Refreshment Beverage",ROUND(SUM(VLOOKUP(Q:Q,Rates!G$15:L$19,3,0)*(AS234-Y234-Z234-AA234)),4),ROUND(SUM(Rates!$K$8*AS234),4)))</f>
        <v/>
      </c>
      <c r="AR234" s="139" t="str">
        <f t="shared" si="159"/>
        <v/>
      </c>
      <c r="AS234" s="125" t="str">
        <f t="shared" si="160"/>
        <v/>
      </c>
      <c r="AT234" s="121" t="str">
        <f t="shared" si="161"/>
        <v/>
      </c>
      <c r="AU234" s="138" t="str">
        <f>IF(AX234="","",IF(R234="Refreshment Beverage",ROUND((BA234-Y234-Z234-AA234)*VLOOKUP(VALUE(Q234),Rates!G$15:L$19,3,0),4),ROUND(AW234*(VLOOKUP(VALUE(Q234),Rates!G:L,3,0)),4)))</f>
        <v/>
      </c>
      <c r="AV234" s="126" t="str">
        <f t="shared" si="162"/>
        <v/>
      </c>
      <c r="AW234" s="127" t="str">
        <f t="shared" si="163"/>
        <v/>
      </c>
      <c r="AX234" s="123" t="str">
        <f t="shared" si="164"/>
        <v/>
      </c>
      <c r="AY234" s="140" t="str">
        <f>IF(AX234="","",IF(R234="Refreshment Beverage",ROUND(SUM(AX234*Rates!K$19),4),ROUND(SUM(AX234*(Rates!J$8/100)),4)))</f>
        <v/>
      </c>
      <c r="AZ234" s="124" t="str">
        <f t="shared" si="165"/>
        <v/>
      </c>
      <c r="BA234" s="125" t="str">
        <f t="shared" si="166"/>
        <v/>
      </c>
      <c r="BB234" s="115"/>
      <c r="BC234" s="143"/>
      <c r="BD234" s="100"/>
      <c r="BE234" s="100"/>
      <c r="BF234" s="100"/>
      <c r="BG234" s="100"/>
    </row>
    <row r="235" spans="1:59" ht="12.75" customHeight="1" x14ac:dyDescent="0.2">
      <c r="A235" s="144"/>
      <c r="B235" s="141"/>
      <c r="C235" s="141"/>
      <c r="D235" s="142"/>
      <c r="E235" s="142"/>
      <c r="F235" s="142"/>
      <c r="G235" s="142"/>
      <c r="H235" s="142"/>
      <c r="I235" s="129"/>
      <c r="J235" s="130"/>
      <c r="K235" s="131" t="str">
        <f t="shared" si="137"/>
        <v/>
      </c>
      <c r="L235" s="132" t="str">
        <f t="shared" si="138"/>
        <v/>
      </c>
      <c r="M235" s="133" t="str">
        <f t="shared" si="139"/>
        <v/>
      </c>
      <c r="N235" s="134" t="str">
        <f>IFERROR(IF(B:B="","",IF(R235="Beer",SUM(LOOKUP(2,1/(Rates!$B$3:$B$5&lt;=W235)/(Rates!$C$3:$C$5&gt;=W235),Rates!$D$3:$D$5)*(X235/100)*W235),IF(R235="Refreshment Beverage",SUM(LOOKUP(2,1/(Rates!$B$7:$B$11&lt;=W235)/(Rates!$C$7:$C$11&gt;=W235),Rates!$D$7:$D$11)*(X235/100)*W235)))),"")</f>
        <v/>
      </c>
      <c r="O235" s="134" t="str">
        <f t="shared" si="140"/>
        <v/>
      </c>
      <c r="P235" s="116"/>
      <c r="Q235" s="117" t="str">
        <f t="shared" si="141"/>
        <v/>
      </c>
      <c r="R235" s="128" t="str">
        <f t="shared" si="142"/>
        <v/>
      </c>
      <c r="S235" s="135" t="str">
        <f>IF(B235="","",IF(R235="Refreshment Beverage",VLOOKUP(VALUE(Q235),Rates!G$15:L$19,2,0),VLOOKUP(VALUE(Q235),Rates!G$4:L$12,2,0)))</f>
        <v/>
      </c>
      <c r="T235" s="135" t="str">
        <f t="shared" si="143"/>
        <v/>
      </c>
      <c r="U235" s="118" t="str">
        <f t="shared" si="144"/>
        <v/>
      </c>
      <c r="V235" s="135" t="str">
        <f t="shared" si="145"/>
        <v/>
      </c>
      <c r="W235" s="135" t="str">
        <f t="shared" si="146"/>
        <v/>
      </c>
      <c r="X235" s="119" t="str">
        <f t="shared" si="147"/>
        <v/>
      </c>
      <c r="Y235" s="120" t="str">
        <f>IF(B:B="","",IF(R235="Refreshment Beverage",VLOOKUP(Q235,Rates!G$15:L$19,6,0)*W235,VLOOKUP(Q235,Rates!G$4:L$12,6,0)*W235))</f>
        <v/>
      </c>
      <c r="Z235" s="120" t="str">
        <f t="shared" si="148"/>
        <v/>
      </c>
      <c r="AA235" s="120" t="str">
        <f t="shared" si="149"/>
        <v/>
      </c>
      <c r="AB235" s="136" t="str">
        <f>IF(B:B="","",IF(R235="Refreshment Beverage","",IF(AND(R235="Beer",Q235=0),SUM(LOOKUP(2,1/(Rates!$B$15:$B$18&lt;=W235)/(Rates!$C$15:$C$18&gt;=W235),Rates!$D$15:$D$18)*W235),VLOOKUP(VALUE(Q:Q),Rates!A:B,2,0)*W235)))</f>
        <v/>
      </c>
      <c r="AC235" s="136" t="str">
        <f>IF(B:B="","",IF(R235="Refreshment Beverage","",IF(AND(R235="Beer",Q235=0),SUM(LOOKUP(2,1/(Rates!$B$15:$B$18&lt;=W235)/(Rates!$C$15:$C$18&gt;=W235),Rates!$E$15:$E$18)*W235),VLOOKUP(VALUE(Q:Q),Rates!A:C,3,0)*W235)))</f>
        <v/>
      </c>
      <c r="AD235" s="137" t="str">
        <f>IFERROR(IF(B:B="","",IF(R235="Beer","",IF(VALUE(Q235)=0,VLOOKUP(VLOOKUP(B:B,#REF!,16,0),Rates!A:E,2,0),VLOOKUP(VALUE(Q235),Rates!A$31:B$34,2,0)*W235))),0)</f>
        <v/>
      </c>
      <c r="AE235" s="121" t="str">
        <f t="shared" si="150"/>
        <v/>
      </c>
      <c r="AF235" s="138" t="str">
        <f t="shared" si="151"/>
        <v/>
      </c>
      <c r="AG235" s="122" t="str">
        <f t="shared" si="152"/>
        <v/>
      </c>
      <c r="AH235" s="123" t="str">
        <f t="shared" si="153"/>
        <v/>
      </c>
      <c r="AI235" s="139" t="str">
        <f>IF(AE:AE="","",IF(R235="Refreshment Beverage",AK235*(Rates!J$19/100),ROUND(SUM(AH235*(Rates!$J$8/100)),4)))</f>
        <v/>
      </c>
      <c r="AJ235" s="124" t="str">
        <f t="shared" si="154"/>
        <v/>
      </c>
      <c r="AK235" s="125" t="str">
        <f t="shared" si="155"/>
        <v/>
      </c>
      <c r="AL235" s="121" t="str">
        <f t="shared" si="156"/>
        <v/>
      </c>
      <c r="AM235" s="138" t="str">
        <f>IF(AS235="","",IF(R235="Refreshment Beverage",ROUND(AS235*Rates!K$19,4),ROUND(AO235*(VLOOKUP(VALUE(Q235),Rates!G$4:L$12,3,0)),4)))</f>
        <v/>
      </c>
      <c r="AN235" s="126" t="str">
        <f>IF(AS235="","",IF(R235="Refreshment Beverage",AS235*(Rates!J$19/100),MAX(AM235,AB235)))</f>
        <v/>
      </c>
      <c r="AO235" s="127" t="str">
        <f t="shared" si="157"/>
        <v/>
      </c>
      <c r="AP235" s="127" t="str">
        <f t="shared" si="158"/>
        <v/>
      </c>
      <c r="AQ235" s="140" t="str">
        <f>IF(AS235="","",IF(R235="Refreshment Beverage",ROUND(SUM(VLOOKUP(Q:Q,Rates!G$15:L$19,3,0)*(AS235-Y235-Z235-AA235)),4),ROUND(SUM(Rates!$K$8*AS235),4)))</f>
        <v/>
      </c>
      <c r="AR235" s="139" t="str">
        <f t="shared" si="159"/>
        <v/>
      </c>
      <c r="AS235" s="125" t="str">
        <f t="shared" si="160"/>
        <v/>
      </c>
      <c r="AT235" s="121" t="str">
        <f t="shared" si="161"/>
        <v/>
      </c>
      <c r="AU235" s="138" t="str">
        <f>IF(AX235="","",IF(R235="Refreshment Beverage",ROUND((BA235-Y235-Z235-AA235)*VLOOKUP(VALUE(Q235),Rates!G$15:L$19,3,0),4),ROUND(AW235*(VLOOKUP(VALUE(Q235),Rates!G:L,3,0)),4)))</f>
        <v/>
      </c>
      <c r="AV235" s="126" t="str">
        <f t="shared" si="162"/>
        <v/>
      </c>
      <c r="AW235" s="127" t="str">
        <f t="shared" si="163"/>
        <v/>
      </c>
      <c r="AX235" s="123" t="str">
        <f t="shared" si="164"/>
        <v/>
      </c>
      <c r="AY235" s="140" t="str">
        <f>IF(AX235="","",IF(R235="Refreshment Beverage",ROUND(SUM(AX235*Rates!K$19),4),ROUND(SUM(AX235*(Rates!J$8/100)),4)))</f>
        <v/>
      </c>
      <c r="AZ235" s="124" t="str">
        <f t="shared" si="165"/>
        <v/>
      </c>
      <c r="BA235" s="125" t="str">
        <f t="shared" si="166"/>
        <v/>
      </c>
      <c r="BB235" s="115"/>
      <c r="BC235" s="143"/>
      <c r="BD235" s="100"/>
      <c r="BE235" s="100"/>
      <c r="BF235" s="100"/>
      <c r="BG235" s="100"/>
    </row>
    <row r="236" spans="1:59" ht="12.75" customHeight="1" x14ac:dyDescent="0.2">
      <c r="A236" s="144"/>
      <c r="B236" s="141"/>
      <c r="C236" s="141"/>
      <c r="D236" s="142"/>
      <c r="E236" s="142"/>
      <c r="F236" s="142"/>
      <c r="G236" s="142"/>
      <c r="H236" s="142"/>
      <c r="I236" s="129"/>
      <c r="J236" s="130"/>
      <c r="K236" s="131" t="str">
        <f t="shared" si="137"/>
        <v/>
      </c>
      <c r="L236" s="132" t="str">
        <f t="shared" si="138"/>
        <v/>
      </c>
      <c r="M236" s="133" t="str">
        <f t="shared" si="139"/>
        <v/>
      </c>
      <c r="N236" s="134" t="str">
        <f>IFERROR(IF(B:B="","",IF(R236="Beer",SUM(LOOKUP(2,1/(Rates!$B$3:$B$5&lt;=W236)/(Rates!$C$3:$C$5&gt;=W236),Rates!$D$3:$D$5)*(X236/100)*W236),IF(R236="Refreshment Beverage",SUM(LOOKUP(2,1/(Rates!$B$7:$B$11&lt;=W236)/(Rates!$C$7:$C$11&gt;=W236),Rates!$D$7:$D$11)*(X236/100)*W236)))),"")</f>
        <v/>
      </c>
      <c r="O236" s="134" t="str">
        <f t="shared" si="140"/>
        <v/>
      </c>
      <c r="P236" s="116"/>
      <c r="Q236" s="117" t="str">
        <f t="shared" si="141"/>
        <v/>
      </c>
      <c r="R236" s="128" t="str">
        <f t="shared" si="142"/>
        <v/>
      </c>
      <c r="S236" s="135" t="str">
        <f>IF(B236="","",IF(R236="Refreshment Beverage",VLOOKUP(VALUE(Q236),Rates!G$15:L$19,2,0),VLOOKUP(VALUE(Q236),Rates!G$4:L$12,2,0)))</f>
        <v/>
      </c>
      <c r="T236" s="135" t="str">
        <f t="shared" si="143"/>
        <v/>
      </c>
      <c r="U236" s="118" t="str">
        <f t="shared" si="144"/>
        <v/>
      </c>
      <c r="V236" s="135" t="str">
        <f t="shared" si="145"/>
        <v/>
      </c>
      <c r="W236" s="135" t="str">
        <f t="shared" si="146"/>
        <v/>
      </c>
      <c r="X236" s="119" t="str">
        <f t="shared" si="147"/>
        <v/>
      </c>
      <c r="Y236" s="120" t="str">
        <f>IF(B:B="","",IF(R236="Refreshment Beverage",VLOOKUP(Q236,Rates!G$15:L$19,6,0)*W236,VLOOKUP(Q236,Rates!G$4:L$12,6,0)*W236))</f>
        <v/>
      </c>
      <c r="Z236" s="120" t="str">
        <f t="shared" si="148"/>
        <v/>
      </c>
      <c r="AA236" s="120" t="str">
        <f t="shared" si="149"/>
        <v/>
      </c>
      <c r="AB236" s="136" t="str">
        <f>IF(B:B="","",IF(R236="Refreshment Beverage","",IF(AND(R236="Beer",Q236=0),SUM(LOOKUP(2,1/(Rates!$B$15:$B$18&lt;=W236)/(Rates!$C$15:$C$18&gt;=W236),Rates!$D$15:$D$18)*W236),VLOOKUP(VALUE(Q:Q),Rates!A:B,2,0)*W236)))</f>
        <v/>
      </c>
      <c r="AC236" s="136" t="str">
        <f>IF(B:B="","",IF(R236="Refreshment Beverage","",IF(AND(R236="Beer",Q236=0),SUM(LOOKUP(2,1/(Rates!$B$15:$B$18&lt;=W236)/(Rates!$C$15:$C$18&gt;=W236),Rates!$E$15:$E$18)*W236),VLOOKUP(VALUE(Q:Q),Rates!A:C,3,0)*W236)))</f>
        <v/>
      </c>
      <c r="AD236" s="137" t="str">
        <f>IFERROR(IF(B:B="","",IF(R236="Beer","",IF(VALUE(Q236)=0,VLOOKUP(VLOOKUP(B:B,#REF!,16,0),Rates!A:E,2,0),VLOOKUP(VALUE(Q236),Rates!A$31:B$34,2,0)*W236))),0)</f>
        <v/>
      </c>
      <c r="AE236" s="121" t="str">
        <f t="shared" si="150"/>
        <v/>
      </c>
      <c r="AF236" s="138" t="str">
        <f t="shared" si="151"/>
        <v/>
      </c>
      <c r="AG236" s="122" t="str">
        <f t="shared" si="152"/>
        <v/>
      </c>
      <c r="AH236" s="123" t="str">
        <f t="shared" si="153"/>
        <v/>
      </c>
      <c r="AI236" s="139" t="str">
        <f>IF(AE:AE="","",IF(R236="Refreshment Beverage",AK236*(Rates!J$19/100),ROUND(SUM(AH236*(Rates!$J$8/100)),4)))</f>
        <v/>
      </c>
      <c r="AJ236" s="124" t="str">
        <f t="shared" si="154"/>
        <v/>
      </c>
      <c r="AK236" s="125" t="str">
        <f t="shared" si="155"/>
        <v/>
      </c>
      <c r="AL236" s="121" t="str">
        <f t="shared" si="156"/>
        <v/>
      </c>
      <c r="AM236" s="138" t="str">
        <f>IF(AS236="","",IF(R236="Refreshment Beverage",ROUND(AS236*Rates!K$19,4),ROUND(AO236*(VLOOKUP(VALUE(Q236),Rates!G$4:L$12,3,0)),4)))</f>
        <v/>
      </c>
      <c r="AN236" s="126" t="str">
        <f>IF(AS236="","",IF(R236="Refreshment Beverage",AS236*(Rates!J$19/100),MAX(AM236,AB236)))</f>
        <v/>
      </c>
      <c r="AO236" s="127" t="str">
        <f t="shared" si="157"/>
        <v/>
      </c>
      <c r="AP236" s="127" t="str">
        <f t="shared" si="158"/>
        <v/>
      </c>
      <c r="AQ236" s="140" t="str">
        <f>IF(AS236="","",IF(R236="Refreshment Beverage",ROUND(SUM(VLOOKUP(Q:Q,Rates!G$15:L$19,3,0)*(AS236-Y236-Z236-AA236)),4),ROUND(SUM(Rates!$K$8*AS236),4)))</f>
        <v/>
      </c>
      <c r="AR236" s="139" t="str">
        <f t="shared" si="159"/>
        <v/>
      </c>
      <c r="AS236" s="125" t="str">
        <f t="shared" si="160"/>
        <v/>
      </c>
      <c r="AT236" s="121" t="str">
        <f t="shared" si="161"/>
        <v/>
      </c>
      <c r="AU236" s="138" t="str">
        <f>IF(AX236="","",IF(R236="Refreshment Beverage",ROUND((BA236-Y236-Z236-AA236)*VLOOKUP(VALUE(Q236),Rates!G$15:L$19,3,0),4),ROUND(AW236*(VLOOKUP(VALUE(Q236),Rates!G:L,3,0)),4)))</f>
        <v/>
      </c>
      <c r="AV236" s="126" t="str">
        <f t="shared" si="162"/>
        <v/>
      </c>
      <c r="AW236" s="127" t="str">
        <f t="shared" si="163"/>
        <v/>
      </c>
      <c r="AX236" s="123" t="str">
        <f t="shared" si="164"/>
        <v/>
      </c>
      <c r="AY236" s="140" t="str">
        <f>IF(AX236="","",IF(R236="Refreshment Beverage",ROUND(SUM(AX236*Rates!K$19),4),ROUND(SUM(AX236*(Rates!J$8/100)),4)))</f>
        <v/>
      </c>
      <c r="AZ236" s="124" t="str">
        <f t="shared" si="165"/>
        <v/>
      </c>
      <c r="BA236" s="125" t="str">
        <f t="shared" si="166"/>
        <v/>
      </c>
      <c r="BB236" s="115"/>
      <c r="BC236" s="143"/>
      <c r="BD236" s="100"/>
      <c r="BE236" s="100"/>
      <c r="BF236" s="100"/>
      <c r="BG236" s="100"/>
    </row>
    <row r="237" spans="1:59" ht="12.75" customHeight="1" x14ac:dyDescent="0.2">
      <c r="A237" s="144"/>
      <c r="B237" s="141"/>
      <c r="C237" s="141"/>
      <c r="D237" s="142"/>
      <c r="E237" s="142"/>
      <c r="F237" s="142"/>
      <c r="G237" s="142"/>
      <c r="H237" s="142"/>
      <c r="I237" s="129"/>
      <c r="J237" s="130"/>
      <c r="K237" s="131" t="str">
        <f t="shared" si="137"/>
        <v/>
      </c>
      <c r="L237" s="132" t="str">
        <f t="shared" si="138"/>
        <v/>
      </c>
      <c r="M237" s="133" t="str">
        <f t="shared" si="139"/>
        <v/>
      </c>
      <c r="N237" s="134" t="str">
        <f>IFERROR(IF(B:B="","",IF(R237="Beer",SUM(LOOKUP(2,1/(Rates!$B$3:$B$5&lt;=W237)/(Rates!$C$3:$C$5&gt;=W237),Rates!$D$3:$D$5)*(X237/100)*W237),IF(R237="Refreshment Beverage",SUM(LOOKUP(2,1/(Rates!$B$7:$B$11&lt;=W237)/(Rates!$C$7:$C$11&gt;=W237),Rates!$D$7:$D$11)*(X237/100)*W237)))),"")</f>
        <v/>
      </c>
      <c r="O237" s="134" t="str">
        <f t="shared" si="140"/>
        <v/>
      </c>
      <c r="P237" s="116"/>
      <c r="Q237" s="117" t="str">
        <f t="shared" si="141"/>
        <v/>
      </c>
      <c r="R237" s="128" t="str">
        <f t="shared" si="142"/>
        <v/>
      </c>
      <c r="S237" s="135" t="str">
        <f>IF(B237="","",IF(R237="Refreshment Beverage",VLOOKUP(VALUE(Q237),Rates!G$15:L$19,2,0),VLOOKUP(VALUE(Q237),Rates!G$4:L$12,2,0)))</f>
        <v/>
      </c>
      <c r="T237" s="135" t="str">
        <f t="shared" si="143"/>
        <v/>
      </c>
      <c r="U237" s="118" t="str">
        <f t="shared" si="144"/>
        <v/>
      </c>
      <c r="V237" s="135" t="str">
        <f t="shared" si="145"/>
        <v/>
      </c>
      <c r="W237" s="135" t="str">
        <f t="shared" si="146"/>
        <v/>
      </c>
      <c r="X237" s="119" t="str">
        <f t="shared" si="147"/>
        <v/>
      </c>
      <c r="Y237" s="120" t="str">
        <f>IF(B:B="","",IF(R237="Refreshment Beverage",VLOOKUP(Q237,Rates!G$15:L$19,6,0)*W237,VLOOKUP(Q237,Rates!G$4:L$12,6,0)*W237))</f>
        <v/>
      </c>
      <c r="Z237" s="120" t="str">
        <f t="shared" si="148"/>
        <v/>
      </c>
      <c r="AA237" s="120" t="str">
        <f t="shared" si="149"/>
        <v/>
      </c>
      <c r="AB237" s="136" t="str">
        <f>IF(B:B="","",IF(R237="Refreshment Beverage","",IF(AND(R237="Beer",Q237=0),SUM(LOOKUP(2,1/(Rates!$B$15:$B$18&lt;=W237)/(Rates!$C$15:$C$18&gt;=W237),Rates!$D$15:$D$18)*W237),VLOOKUP(VALUE(Q:Q),Rates!A:B,2,0)*W237)))</f>
        <v/>
      </c>
      <c r="AC237" s="136" t="str">
        <f>IF(B:B="","",IF(R237="Refreshment Beverage","",IF(AND(R237="Beer",Q237=0),SUM(LOOKUP(2,1/(Rates!$B$15:$B$18&lt;=W237)/(Rates!$C$15:$C$18&gt;=W237),Rates!$E$15:$E$18)*W237),VLOOKUP(VALUE(Q:Q),Rates!A:C,3,0)*W237)))</f>
        <v/>
      </c>
      <c r="AD237" s="137" t="str">
        <f>IFERROR(IF(B:B="","",IF(R237="Beer","",IF(VALUE(Q237)=0,VLOOKUP(VLOOKUP(B:B,#REF!,16,0),Rates!A:E,2,0),VLOOKUP(VALUE(Q237),Rates!A$31:B$34,2,0)*W237))),0)</f>
        <v/>
      </c>
      <c r="AE237" s="121" t="str">
        <f t="shared" si="150"/>
        <v/>
      </c>
      <c r="AF237" s="138" t="str">
        <f t="shared" si="151"/>
        <v/>
      </c>
      <c r="AG237" s="122" t="str">
        <f t="shared" si="152"/>
        <v/>
      </c>
      <c r="AH237" s="123" t="str">
        <f t="shared" si="153"/>
        <v/>
      </c>
      <c r="AI237" s="139" t="str">
        <f>IF(AE:AE="","",IF(R237="Refreshment Beverage",AK237*(Rates!J$19/100),ROUND(SUM(AH237*(Rates!$J$8/100)),4)))</f>
        <v/>
      </c>
      <c r="AJ237" s="124" t="str">
        <f t="shared" si="154"/>
        <v/>
      </c>
      <c r="AK237" s="125" t="str">
        <f t="shared" si="155"/>
        <v/>
      </c>
      <c r="AL237" s="121" t="str">
        <f t="shared" si="156"/>
        <v/>
      </c>
      <c r="AM237" s="138" t="str">
        <f>IF(AS237="","",IF(R237="Refreshment Beverage",ROUND(AS237*Rates!K$19,4),ROUND(AO237*(VLOOKUP(VALUE(Q237),Rates!G$4:L$12,3,0)),4)))</f>
        <v/>
      </c>
      <c r="AN237" s="126" t="str">
        <f>IF(AS237="","",IF(R237="Refreshment Beverage",AS237*(Rates!J$19/100),MAX(AM237,AB237)))</f>
        <v/>
      </c>
      <c r="AO237" s="127" t="str">
        <f t="shared" si="157"/>
        <v/>
      </c>
      <c r="AP237" s="127" t="str">
        <f t="shared" si="158"/>
        <v/>
      </c>
      <c r="AQ237" s="140" t="str">
        <f>IF(AS237="","",IF(R237="Refreshment Beverage",ROUND(SUM(VLOOKUP(Q:Q,Rates!G$15:L$19,3,0)*(AS237-Y237-Z237-AA237)),4),ROUND(SUM(Rates!$K$8*AS237),4)))</f>
        <v/>
      </c>
      <c r="AR237" s="139" t="str">
        <f t="shared" si="159"/>
        <v/>
      </c>
      <c r="AS237" s="125" t="str">
        <f t="shared" si="160"/>
        <v/>
      </c>
      <c r="AT237" s="121" t="str">
        <f t="shared" si="161"/>
        <v/>
      </c>
      <c r="AU237" s="138" t="str">
        <f>IF(AX237="","",IF(R237="Refreshment Beverage",ROUND((BA237-Y237-Z237-AA237)*VLOOKUP(VALUE(Q237),Rates!G$15:L$19,3,0),4),ROUND(AW237*(VLOOKUP(VALUE(Q237),Rates!G:L,3,0)),4)))</f>
        <v/>
      </c>
      <c r="AV237" s="126" t="str">
        <f t="shared" si="162"/>
        <v/>
      </c>
      <c r="AW237" s="127" t="str">
        <f t="shared" si="163"/>
        <v/>
      </c>
      <c r="AX237" s="123" t="str">
        <f t="shared" si="164"/>
        <v/>
      </c>
      <c r="AY237" s="140" t="str">
        <f>IF(AX237="","",IF(R237="Refreshment Beverage",ROUND(SUM(AX237*Rates!K$19),4),ROUND(SUM(AX237*(Rates!J$8/100)),4)))</f>
        <v/>
      </c>
      <c r="AZ237" s="124" t="str">
        <f t="shared" si="165"/>
        <v/>
      </c>
      <c r="BA237" s="125" t="str">
        <f t="shared" si="166"/>
        <v/>
      </c>
      <c r="BB237" s="115"/>
      <c r="BC237" s="143"/>
      <c r="BD237" s="100"/>
      <c r="BE237" s="100"/>
      <c r="BF237" s="100"/>
      <c r="BG237" s="100"/>
    </row>
    <row r="238" spans="1:59" ht="12.75" customHeight="1" x14ac:dyDescent="0.2">
      <c r="A238" s="144"/>
      <c r="B238" s="141"/>
      <c r="C238" s="141"/>
      <c r="D238" s="142"/>
      <c r="E238" s="142"/>
      <c r="F238" s="142"/>
      <c r="G238" s="142"/>
      <c r="H238" s="142"/>
      <c r="I238" s="129"/>
      <c r="J238" s="130"/>
      <c r="K238" s="131" t="str">
        <f t="shared" si="137"/>
        <v/>
      </c>
      <c r="L238" s="132" t="str">
        <f t="shared" si="138"/>
        <v/>
      </c>
      <c r="M238" s="133" t="str">
        <f t="shared" si="139"/>
        <v/>
      </c>
      <c r="N238" s="134" t="str">
        <f>IFERROR(IF(B:B="","",IF(R238="Beer",SUM(LOOKUP(2,1/(Rates!$B$3:$B$5&lt;=W238)/(Rates!$C$3:$C$5&gt;=W238),Rates!$D$3:$D$5)*(X238/100)*W238),IF(R238="Refreshment Beverage",SUM(LOOKUP(2,1/(Rates!$B$7:$B$11&lt;=W238)/(Rates!$C$7:$C$11&gt;=W238),Rates!$D$7:$D$11)*(X238/100)*W238)))),"")</f>
        <v/>
      </c>
      <c r="O238" s="134" t="str">
        <f t="shared" si="140"/>
        <v/>
      </c>
      <c r="P238" s="116"/>
      <c r="Q238" s="117" t="str">
        <f t="shared" si="141"/>
        <v/>
      </c>
      <c r="R238" s="128" t="str">
        <f t="shared" si="142"/>
        <v/>
      </c>
      <c r="S238" s="135" t="str">
        <f>IF(B238="","",IF(R238="Refreshment Beverage",VLOOKUP(VALUE(Q238),Rates!G$15:L$19,2,0),VLOOKUP(VALUE(Q238),Rates!G$4:L$12,2,0)))</f>
        <v/>
      </c>
      <c r="T238" s="135" t="str">
        <f t="shared" si="143"/>
        <v/>
      </c>
      <c r="U238" s="118" t="str">
        <f t="shared" si="144"/>
        <v/>
      </c>
      <c r="V238" s="135" t="str">
        <f t="shared" si="145"/>
        <v/>
      </c>
      <c r="W238" s="135" t="str">
        <f t="shared" si="146"/>
        <v/>
      </c>
      <c r="X238" s="119" t="str">
        <f t="shared" si="147"/>
        <v/>
      </c>
      <c r="Y238" s="120" t="str">
        <f>IF(B:B="","",IF(R238="Refreshment Beverage",VLOOKUP(Q238,Rates!G$15:L$19,6,0)*W238,VLOOKUP(Q238,Rates!G$4:L$12,6,0)*W238))</f>
        <v/>
      </c>
      <c r="Z238" s="120" t="str">
        <f t="shared" si="148"/>
        <v/>
      </c>
      <c r="AA238" s="120" t="str">
        <f t="shared" si="149"/>
        <v/>
      </c>
      <c r="AB238" s="136" t="str">
        <f>IF(B:B="","",IF(R238="Refreshment Beverage","",IF(AND(R238="Beer",Q238=0),SUM(LOOKUP(2,1/(Rates!$B$15:$B$18&lt;=W238)/(Rates!$C$15:$C$18&gt;=W238),Rates!$D$15:$D$18)*W238),VLOOKUP(VALUE(Q:Q),Rates!A:B,2,0)*W238)))</f>
        <v/>
      </c>
      <c r="AC238" s="136" t="str">
        <f>IF(B:B="","",IF(R238="Refreshment Beverage","",IF(AND(R238="Beer",Q238=0),SUM(LOOKUP(2,1/(Rates!$B$15:$B$18&lt;=W238)/(Rates!$C$15:$C$18&gt;=W238),Rates!$E$15:$E$18)*W238),VLOOKUP(VALUE(Q:Q),Rates!A:C,3,0)*W238)))</f>
        <v/>
      </c>
      <c r="AD238" s="137" t="str">
        <f>IFERROR(IF(B:B="","",IF(R238="Beer","",IF(VALUE(Q238)=0,VLOOKUP(VLOOKUP(B:B,#REF!,16,0),Rates!A:E,2,0),VLOOKUP(VALUE(Q238),Rates!A$31:B$34,2,0)*W238))),0)</f>
        <v/>
      </c>
      <c r="AE238" s="121" t="str">
        <f t="shared" si="150"/>
        <v/>
      </c>
      <c r="AF238" s="138" t="str">
        <f t="shared" si="151"/>
        <v/>
      </c>
      <c r="AG238" s="122" t="str">
        <f t="shared" si="152"/>
        <v/>
      </c>
      <c r="AH238" s="123" t="str">
        <f t="shared" si="153"/>
        <v/>
      </c>
      <c r="AI238" s="139" t="str">
        <f>IF(AE:AE="","",IF(R238="Refreshment Beverage",AK238*(Rates!J$19/100),ROUND(SUM(AH238*(Rates!$J$8/100)),4)))</f>
        <v/>
      </c>
      <c r="AJ238" s="124" t="str">
        <f t="shared" si="154"/>
        <v/>
      </c>
      <c r="AK238" s="125" t="str">
        <f t="shared" si="155"/>
        <v/>
      </c>
      <c r="AL238" s="121" t="str">
        <f t="shared" si="156"/>
        <v/>
      </c>
      <c r="AM238" s="138" t="str">
        <f>IF(AS238="","",IF(R238="Refreshment Beverage",ROUND(AS238*Rates!K$19,4),ROUND(AO238*(VLOOKUP(VALUE(Q238),Rates!G$4:L$12,3,0)),4)))</f>
        <v/>
      </c>
      <c r="AN238" s="126" t="str">
        <f>IF(AS238="","",IF(R238="Refreshment Beverage",AS238*(Rates!J$19/100),MAX(AM238,AB238)))</f>
        <v/>
      </c>
      <c r="AO238" s="127" t="str">
        <f t="shared" si="157"/>
        <v/>
      </c>
      <c r="AP238" s="127" t="str">
        <f t="shared" si="158"/>
        <v/>
      </c>
      <c r="AQ238" s="140" t="str">
        <f>IF(AS238="","",IF(R238="Refreshment Beverage",ROUND(SUM(VLOOKUP(Q:Q,Rates!G$15:L$19,3,0)*(AS238-Y238-Z238-AA238)),4),ROUND(SUM(Rates!$K$8*AS238),4)))</f>
        <v/>
      </c>
      <c r="AR238" s="139" t="str">
        <f t="shared" si="159"/>
        <v/>
      </c>
      <c r="AS238" s="125" t="str">
        <f t="shared" si="160"/>
        <v/>
      </c>
      <c r="AT238" s="121" t="str">
        <f t="shared" si="161"/>
        <v/>
      </c>
      <c r="AU238" s="138" t="str">
        <f>IF(AX238="","",IF(R238="Refreshment Beverage",ROUND((BA238-Y238-Z238-AA238)*VLOOKUP(VALUE(Q238),Rates!G$15:L$19,3,0),4),ROUND(AW238*(VLOOKUP(VALUE(Q238),Rates!G:L,3,0)),4)))</f>
        <v/>
      </c>
      <c r="AV238" s="126" t="str">
        <f t="shared" si="162"/>
        <v/>
      </c>
      <c r="AW238" s="127" t="str">
        <f t="shared" si="163"/>
        <v/>
      </c>
      <c r="AX238" s="123" t="str">
        <f t="shared" si="164"/>
        <v/>
      </c>
      <c r="AY238" s="140" t="str">
        <f>IF(AX238="","",IF(R238="Refreshment Beverage",ROUND(SUM(AX238*Rates!K$19),4),ROUND(SUM(AX238*(Rates!J$8/100)),4)))</f>
        <v/>
      </c>
      <c r="AZ238" s="124" t="str">
        <f t="shared" si="165"/>
        <v/>
      </c>
      <c r="BA238" s="125" t="str">
        <f t="shared" si="166"/>
        <v/>
      </c>
      <c r="BB238" s="115"/>
      <c r="BC238" s="143"/>
      <c r="BD238" s="100"/>
      <c r="BE238" s="100"/>
      <c r="BF238" s="100"/>
      <c r="BG238" s="100"/>
    </row>
    <row r="239" spans="1:59" ht="12.75" customHeight="1" x14ac:dyDescent="0.2">
      <c r="A239" s="144"/>
      <c r="B239" s="141"/>
      <c r="C239" s="141"/>
      <c r="D239" s="142"/>
      <c r="E239" s="142"/>
      <c r="F239" s="142"/>
      <c r="G239" s="142"/>
      <c r="H239" s="142"/>
      <c r="I239" s="129"/>
      <c r="J239" s="130"/>
      <c r="K239" s="131" t="str">
        <f t="shared" si="137"/>
        <v/>
      </c>
      <c r="L239" s="132" t="str">
        <f t="shared" si="138"/>
        <v/>
      </c>
      <c r="M239" s="133" t="str">
        <f t="shared" si="139"/>
        <v/>
      </c>
      <c r="N239" s="134" t="str">
        <f>IFERROR(IF(B:B="","",IF(R239="Beer",SUM(LOOKUP(2,1/(Rates!$B$3:$B$5&lt;=W239)/(Rates!$C$3:$C$5&gt;=W239),Rates!$D$3:$D$5)*(X239/100)*W239),IF(R239="Refreshment Beverage",SUM(LOOKUP(2,1/(Rates!$B$7:$B$11&lt;=W239)/(Rates!$C$7:$C$11&gt;=W239),Rates!$D$7:$D$11)*(X239/100)*W239)))),"")</f>
        <v/>
      </c>
      <c r="O239" s="134" t="str">
        <f t="shared" si="140"/>
        <v/>
      </c>
      <c r="P239" s="116"/>
      <c r="Q239" s="117" t="str">
        <f t="shared" si="141"/>
        <v/>
      </c>
      <c r="R239" s="128" t="str">
        <f t="shared" si="142"/>
        <v/>
      </c>
      <c r="S239" s="135" t="str">
        <f>IF(B239="","",IF(R239="Refreshment Beverage",VLOOKUP(VALUE(Q239),Rates!G$15:L$19,2,0),VLOOKUP(VALUE(Q239),Rates!G$4:L$12,2,0)))</f>
        <v/>
      </c>
      <c r="T239" s="135" t="str">
        <f t="shared" si="143"/>
        <v/>
      </c>
      <c r="U239" s="118" t="str">
        <f t="shared" si="144"/>
        <v/>
      </c>
      <c r="V239" s="135" t="str">
        <f t="shared" si="145"/>
        <v/>
      </c>
      <c r="W239" s="135" t="str">
        <f t="shared" si="146"/>
        <v/>
      </c>
      <c r="X239" s="119" t="str">
        <f t="shared" si="147"/>
        <v/>
      </c>
      <c r="Y239" s="120" t="str">
        <f>IF(B:B="","",IF(R239="Refreshment Beverage",VLOOKUP(Q239,Rates!G$15:L$19,6,0)*W239,VLOOKUP(Q239,Rates!G$4:L$12,6,0)*W239))</f>
        <v/>
      </c>
      <c r="Z239" s="120" t="str">
        <f t="shared" si="148"/>
        <v/>
      </c>
      <c r="AA239" s="120" t="str">
        <f t="shared" si="149"/>
        <v/>
      </c>
      <c r="AB239" s="136" t="str">
        <f>IF(B:B="","",IF(R239="Refreshment Beverage","",IF(AND(R239="Beer",Q239=0),SUM(LOOKUP(2,1/(Rates!$B$15:$B$18&lt;=W239)/(Rates!$C$15:$C$18&gt;=W239),Rates!$D$15:$D$18)*W239),VLOOKUP(VALUE(Q:Q),Rates!A:B,2,0)*W239)))</f>
        <v/>
      </c>
      <c r="AC239" s="136" t="str">
        <f>IF(B:B="","",IF(R239="Refreshment Beverage","",IF(AND(R239="Beer",Q239=0),SUM(LOOKUP(2,1/(Rates!$B$15:$B$18&lt;=W239)/(Rates!$C$15:$C$18&gt;=W239),Rates!$E$15:$E$18)*W239),VLOOKUP(VALUE(Q:Q),Rates!A:C,3,0)*W239)))</f>
        <v/>
      </c>
      <c r="AD239" s="137" t="str">
        <f>IFERROR(IF(B:B="","",IF(R239="Beer","",IF(VALUE(Q239)=0,VLOOKUP(VLOOKUP(B:B,#REF!,16,0),Rates!A:E,2,0),VLOOKUP(VALUE(Q239),Rates!A$31:B$34,2,0)*W239))),0)</f>
        <v/>
      </c>
      <c r="AE239" s="121" t="str">
        <f t="shared" si="150"/>
        <v/>
      </c>
      <c r="AF239" s="138" t="str">
        <f t="shared" si="151"/>
        <v/>
      </c>
      <c r="AG239" s="122" t="str">
        <f t="shared" si="152"/>
        <v/>
      </c>
      <c r="AH239" s="123" t="str">
        <f t="shared" si="153"/>
        <v/>
      </c>
      <c r="AI239" s="139" t="str">
        <f>IF(AE:AE="","",IF(R239="Refreshment Beverage",AK239*(Rates!J$19/100),ROUND(SUM(AH239*(Rates!$J$8/100)),4)))</f>
        <v/>
      </c>
      <c r="AJ239" s="124" t="str">
        <f t="shared" si="154"/>
        <v/>
      </c>
      <c r="AK239" s="125" t="str">
        <f t="shared" si="155"/>
        <v/>
      </c>
      <c r="AL239" s="121" t="str">
        <f t="shared" si="156"/>
        <v/>
      </c>
      <c r="AM239" s="138" t="str">
        <f>IF(AS239="","",IF(R239="Refreshment Beverage",ROUND(AS239*Rates!K$19,4),ROUND(AO239*(VLOOKUP(VALUE(Q239),Rates!G$4:L$12,3,0)),4)))</f>
        <v/>
      </c>
      <c r="AN239" s="126" t="str">
        <f>IF(AS239="","",IF(R239="Refreshment Beverage",AS239*(Rates!J$19/100),MAX(AM239,AB239)))</f>
        <v/>
      </c>
      <c r="AO239" s="127" t="str">
        <f t="shared" si="157"/>
        <v/>
      </c>
      <c r="AP239" s="127" t="str">
        <f t="shared" si="158"/>
        <v/>
      </c>
      <c r="AQ239" s="140" t="str">
        <f>IF(AS239="","",IF(R239="Refreshment Beverage",ROUND(SUM(VLOOKUP(Q:Q,Rates!G$15:L$19,3,0)*(AS239-Y239-Z239-AA239)),4),ROUND(SUM(Rates!$K$8*AS239),4)))</f>
        <v/>
      </c>
      <c r="AR239" s="139" t="str">
        <f t="shared" si="159"/>
        <v/>
      </c>
      <c r="AS239" s="125" t="str">
        <f t="shared" si="160"/>
        <v/>
      </c>
      <c r="AT239" s="121" t="str">
        <f t="shared" si="161"/>
        <v/>
      </c>
      <c r="AU239" s="138" t="str">
        <f>IF(AX239="","",IF(R239="Refreshment Beverage",ROUND((BA239-Y239-Z239-AA239)*VLOOKUP(VALUE(Q239),Rates!G$15:L$19,3,0),4),ROUND(AW239*(VLOOKUP(VALUE(Q239),Rates!G:L,3,0)),4)))</f>
        <v/>
      </c>
      <c r="AV239" s="126" t="str">
        <f t="shared" si="162"/>
        <v/>
      </c>
      <c r="AW239" s="127" t="str">
        <f t="shared" si="163"/>
        <v/>
      </c>
      <c r="AX239" s="123" t="str">
        <f t="shared" si="164"/>
        <v/>
      </c>
      <c r="AY239" s="140" t="str">
        <f>IF(AX239="","",IF(R239="Refreshment Beverage",ROUND(SUM(AX239*Rates!K$19),4),ROUND(SUM(AX239*(Rates!J$8/100)),4)))</f>
        <v/>
      </c>
      <c r="AZ239" s="124" t="str">
        <f t="shared" si="165"/>
        <v/>
      </c>
      <c r="BA239" s="125" t="str">
        <f t="shared" si="166"/>
        <v/>
      </c>
      <c r="BB239" s="115"/>
      <c r="BC239" s="143"/>
      <c r="BD239" s="100"/>
      <c r="BE239" s="100"/>
      <c r="BF239" s="100"/>
      <c r="BG239" s="100"/>
    </row>
    <row r="240" spans="1:59" ht="12.75" customHeight="1" x14ac:dyDescent="0.2">
      <c r="A240" s="144"/>
      <c r="B240" s="141"/>
      <c r="C240" s="141"/>
      <c r="D240" s="142"/>
      <c r="E240" s="142"/>
      <c r="F240" s="142"/>
      <c r="G240" s="142"/>
      <c r="H240" s="142"/>
      <c r="I240" s="129"/>
      <c r="J240" s="130"/>
      <c r="K240" s="131" t="str">
        <f t="shared" si="137"/>
        <v/>
      </c>
      <c r="L240" s="132" t="str">
        <f t="shared" si="138"/>
        <v/>
      </c>
      <c r="M240" s="133" t="str">
        <f t="shared" si="139"/>
        <v/>
      </c>
      <c r="N240" s="134" t="str">
        <f>IFERROR(IF(B:B="","",IF(R240="Beer",SUM(LOOKUP(2,1/(Rates!$B$3:$B$5&lt;=W240)/(Rates!$C$3:$C$5&gt;=W240),Rates!$D$3:$D$5)*(X240/100)*W240),IF(R240="Refreshment Beverage",SUM(LOOKUP(2,1/(Rates!$B$7:$B$11&lt;=W240)/(Rates!$C$7:$C$11&gt;=W240),Rates!$D$7:$D$11)*(X240/100)*W240)))),"")</f>
        <v/>
      </c>
      <c r="O240" s="134" t="str">
        <f t="shared" si="140"/>
        <v/>
      </c>
      <c r="P240" s="116"/>
      <c r="Q240" s="117" t="str">
        <f t="shared" si="141"/>
        <v/>
      </c>
      <c r="R240" s="128" t="str">
        <f t="shared" si="142"/>
        <v/>
      </c>
      <c r="S240" s="135" t="str">
        <f>IF(B240="","",IF(R240="Refreshment Beverage",VLOOKUP(VALUE(Q240),Rates!G$15:L$19,2,0),VLOOKUP(VALUE(Q240),Rates!G$4:L$12,2,0)))</f>
        <v/>
      </c>
      <c r="T240" s="135" t="str">
        <f t="shared" si="143"/>
        <v/>
      </c>
      <c r="U240" s="118" t="str">
        <f t="shared" si="144"/>
        <v/>
      </c>
      <c r="V240" s="135" t="str">
        <f t="shared" si="145"/>
        <v/>
      </c>
      <c r="W240" s="135" t="str">
        <f t="shared" si="146"/>
        <v/>
      </c>
      <c r="X240" s="119" t="str">
        <f t="shared" si="147"/>
        <v/>
      </c>
      <c r="Y240" s="120" t="str">
        <f>IF(B:B="","",IF(R240="Refreshment Beverage",VLOOKUP(Q240,Rates!G$15:L$19,6,0)*W240,VLOOKUP(Q240,Rates!G$4:L$12,6,0)*W240))</f>
        <v/>
      </c>
      <c r="Z240" s="120" t="str">
        <f t="shared" si="148"/>
        <v/>
      </c>
      <c r="AA240" s="120" t="str">
        <f t="shared" si="149"/>
        <v/>
      </c>
      <c r="AB240" s="136" t="str">
        <f>IF(B:B="","",IF(R240="Refreshment Beverage","",IF(AND(R240="Beer",Q240=0),SUM(LOOKUP(2,1/(Rates!$B$15:$B$18&lt;=W240)/(Rates!$C$15:$C$18&gt;=W240),Rates!$D$15:$D$18)*W240),VLOOKUP(VALUE(Q:Q),Rates!A:B,2,0)*W240)))</f>
        <v/>
      </c>
      <c r="AC240" s="136" t="str">
        <f>IF(B:B="","",IF(R240="Refreshment Beverage","",IF(AND(R240="Beer",Q240=0),SUM(LOOKUP(2,1/(Rates!$B$15:$B$18&lt;=W240)/(Rates!$C$15:$C$18&gt;=W240),Rates!$E$15:$E$18)*W240),VLOOKUP(VALUE(Q:Q),Rates!A:C,3,0)*W240)))</f>
        <v/>
      </c>
      <c r="AD240" s="137" t="str">
        <f>IFERROR(IF(B:B="","",IF(R240="Beer","",IF(VALUE(Q240)=0,VLOOKUP(VLOOKUP(B:B,#REF!,16,0),Rates!A:E,2,0),VLOOKUP(VALUE(Q240),Rates!A$31:B$34,2,0)*W240))),0)</f>
        <v/>
      </c>
      <c r="AE240" s="121" t="str">
        <f t="shared" si="150"/>
        <v/>
      </c>
      <c r="AF240" s="138" t="str">
        <f t="shared" si="151"/>
        <v/>
      </c>
      <c r="AG240" s="122" t="str">
        <f t="shared" si="152"/>
        <v/>
      </c>
      <c r="AH240" s="123" t="str">
        <f t="shared" si="153"/>
        <v/>
      </c>
      <c r="AI240" s="139" t="str">
        <f>IF(AE:AE="","",IF(R240="Refreshment Beverage",AK240*(Rates!J$19/100),ROUND(SUM(AH240*(Rates!$J$8/100)),4)))</f>
        <v/>
      </c>
      <c r="AJ240" s="124" t="str">
        <f t="shared" si="154"/>
        <v/>
      </c>
      <c r="AK240" s="125" t="str">
        <f t="shared" si="155"/>
        <v/>
      </c>
      <c r="AL240" s="121" t="str">
        <f t="shared" si="156"/>
        <v/>
      </c>
      <c r="AM240" s="138" t="str">
        <f>IF(AS240="","",IF(R240="Refreshment Beverage",ROUND(AS240*Rates!K$19,4),ROUND(AO240*(VLOOKUP(VALUE(Q240),Rates!G$4:L$12,3,0)),4)))</f>
        <v/>
      </c>
      <c r="AN240" s="126" t="str">
        <f>IF(AS240="","",IF(R240="Refreshment Beverage",AS240*(Rates!J$19/100),MAX(AM240,AB240)))</f>
        <v/>
      </c>
      <c r="AO240" s="127" t="str">
        <f t="shared" si="157"/>
        <v/>
      </c>
      <c r="AP240" s="127" t="str">
        <f t="shared" si="158"/>
        <v/>
      </c>
      <c r="AQ240" s="140" t="str">
        <f>IF(AS240="","",IF(R240="Refreshment Beverage",ROUND(SUM(VLOOKUP(Q:Q,Rates!G$15:L$19,3,0)*(AS240-Y240-Z240-AA240)),4),ROUND(SUM(Rates!$K$8*AS240),4)))</f>
        <v/>
      </c>
      <c r="AR240" s="139" t="str">
        <f t="shared" si="159"/>
        <v/>
      </c>
      <c r="AS240" s="125" t="str">
        <f t="shared" si="160"/>
        <v/>
      </c>
      <c r="AT240" s="121" t="str">
        <f t="shared" si="161"/>
        <v/>
      </c>
      <c r="AU240" s="138" t="str">
        <f>IF(AX240="","",IF(R240="Refreshment Beverage",ROUND((BA240-Y240-Z240-AA240)*VLOOKUP(VALUE(Q240),Rates!G$15:L$19,3,0),4),ROUND(AW240*(VLOOKUP(VALUE(Q240),Rates!G:L,3,0)),4)))</f>
        <v/>
      </c>
      <c r="AV240" s="126" t="str">
        <f t="shared" si="162"/>
        <v/>
      </c>
      <c r="AW240" s="127" t="str">
        <f t="shared" si="163"/>
        <v/>
      </c>
      <c r="AX240" s="123" t="str">
        <f t="shared" si="164"/>
        <v/>
      </c>
      <c r="AY240" s="140" t="str">
        <f>IF(AX240="","",IF(R240="Refreshment Beverage",ROUND(SUM(AX240*Rates!K$19),4),ROUND(SUM(AX240*(Rates!J$8/100)),4)))</f>
        <v/>
      </c>
      <c r="AZ240" s="124" t="str">
        <f t="shared" si="165"/>
        <v/>
      </c>
      <c r="BA240" s="125" t="str">
        <f t="shared" si="166"/>
        <v/>
      </c>
      <c r="BB240" s="115"/>
      <c r="BC240" s="143"/>
      <c r="BD240" s="100"/>
      <c r="BE240" s="100"/>
      <c r="BF240" s="100"/>
      <c r="BG240" s="100"/>
    </row>
    <row r="241" spans="1:59" ht="12.75" customHeight="1" x14ac:dyDescent="0.2">
      <c r="A241" s="144"/>
      <c r="B241" s="141"/>
      <c r="C241" s="141"/>
      <c r="D241" s="142"/>
      <c r="E241" s="142"/>
      <c r="F241" s="142"/>
      <c r="G241" s="142"/>
      <c r="H241" s="142"/>
      <c r="I241" s="129"/>
      <c r="J241" s="130"/>
      <c r="K241" s="131" t="str">
        <f t="shared" si="137"/>
        <v/>
      </c>
      <c r="L241" s="132" t="str">
        <f t="shared" si="138"/>
        <v/>
      </c>
      <c r="M241" s="133" t="str">
        <f t="shared" si="139"/>
        <v/>
      </c>
      <c r="N241" s="134" t="str">
        <f>IFERROR(IF(B:B="","",IF(R241="Beer",SUM(LOOKUP(2,1/(Rates!$B$3:$B$5&lt;=W241)/(Rates!$C$3:$C$5&gt;=W241),Rates!$D$3:$D$5)*(X241/100)*W241),IF(R241="Refreshment Beverage",SUM(LOOKUP(2,1/(Rates!$B$7:$B$11&lt;=W241)/(Rates!$C$7:$C$11&gt;=W241),Rates!$D$7:$D$11)*(X241/100)*W241)))),"")</f>
        <v/>
      </c>
      <c r="O241" s="134" t="str">
        <f t="shared" si="140"/>
        <v/>
      </c>
      <c r="P241" s="116"/>
      <c r="Q241" s="117" t="str">
        <f t="shared" si="141"/>
        <v/>
      </c>
      <c r="R241" s="128" t="str">
        <f t="shared" si="142"/>
        <v/>
      </c>
      <c r="S241" s="135" t="str">
        <f>IF(B241="","",IF(R241="Refreshment Beverage",VLOOKUP(VALUE(Q241),Rates!G$15:L$19,2,0),VLOOKUP(VALUE(Q241),Rates!G$4:L$12,2,0)))</f>
        <v/>
      </c>
      <c r="T241" s="135" t="str">
        <f t="shared" si="143"/>
        <v/>
      </c>
      <c r="U241" s="118" t="str">
        <f t="shared" si="144"/>
        <v/>
      </c>
      <c r="V241" s="135" t="str">
        <f t="shared" si="145"/>
        <v/>
      </c>
      <c r="W241" s="135" t="str">
        <f t="shared" si="146"/>
        <v/>
      </c>
      <c r="X241" s="119" t="str">
        <f t="shared" si="147"/>
        <v/>
      </c>
      <c r="Y241" s="120" t="str">
        <f>IF(B:B="","",IF(R241="Refreshment Beverage",VLOOKUP(Q241,Rates!G$15:L$19,6,0)*W241,VLOOKUP(Q241,Rates!G$4:L$12,6,0)*W241))</f>
        <v/>
      </c>
      <c r="Z241" s="120" t="str">
        <f t="shared" si="148"/>
        <v/>
      </c>
      <c r="AA241" s="120" t="str">
        <f t="shared" si="149"/>
        <v/>
      </c>
      <c r="AB241" s="136" t="str">
        <f>IF(B:B="","",IF(R241="Refreshment Beverage","",IF(AND(R241="Beer",Q241=0),SUM(LOOKUP(2,1/(Rates!$B$15:$B$18&lt;=W241)/(Rates!$C$15:$C$18&gt;=W241),Rates!$D$15:$D$18)*W241),VLOOKUP(VALUE(Q:Q),Rates!A:B,2,0)*W241)))</f>
        <v/>
      </c>
      <c r="AC241" s="136" t="str">
        <f>IF(B:B="","",IF(R241="Refreshment Beverage","",IF(AND(R241="Beer",Q241=0),SUM(LOOKUP(2,1/(Rates!$B$15:$B$18&lt;=W241)/(Rates!$C$15:$C$18&gt;=W241),Rates!$E$15:$E$18)*W241),VLOOKUP(VALUE(Q:Q),Rates!A:C,3,0)*W241)))</f>
        <v/>
      </c>
      <c r="AD241" s="137" t="str">
        <f>IFERROR(IF(B:B="","",IF(R241="Beer","",IF(VALUE(Q241)=0,VLOOKUP(VLOOKUP(B:B,#REF!,16,0),Rates!A:E,2,0),VLOOKUP(VALUE(Q241),Rates!A$31:B$34,2,0)*W241))),0)</f>
        <v/>
      </c>
      <c r="AE241" s="121" t="str">
        <f t="shared" si="150"/>
        <v/>
      </c>
      <c r="AF241" s="138" t="str">
        <f t="shared" si="151"/>
        <v/>
      </c>
      <c r="AG241" s="122" t="str">
        <f t="shared" si="152"/>
        <v/>
      </c>
      <c r="AH241" s="123" t="str">
        <f t="shared" si="153"/>
        <v/>
      </c>
      <c r="AI241" s="139" t="str">
        <f>IF(AE:AE="","",IF(R241="Refreshment Beverage",AK241*(Rates!J$19/100),ROUND(SUM(AH241*(Rates!$J$8/100)),4)))</f>
        <v/>
      </c>
      <c r="AJ241" s="124" t="str">
        <f t="shared" si="154"/>
        <v/>
      </c>
      <c r="AK241" s="125" t="str">
        <f t="shared" si="155"/>
        <v/>
      </c>
      <c r="AL241" s="121" t="str">
        <f t="shared" si="156"/>
        <v/>
      </c>
      <c r="AM241" s="138" t="str">
        <f>IF(AS241="","",IF(R241="Refreshment Beverage",ROUND(AS241*Rates!K$19,4),ROUND(AO241*(VLOOKUP(VALUE(Q241),Rates!G$4:L$12,3,0)),4)))</f>
        <v/>
      </c>
      <c r="AN241" s="126" t="str">
        <f>IF(AS241="","",IF(R241="Refreshment Beverage",AS241*(Rates!J$19/100),MAX(AM241,AB241)))</f>
        <v/>
      </c>
      <c r="AO241" s="127" t="str">
        <f t="shared" si="157"/>
        <v/>
      </c>
      <c r="AP241" s="127" t="str">
        <f t="shared" si="158"/>
        <v/>
      </c>
      <c r="AQ241" s="140" t="str">
        <f>IF(AS241="","",IF(R241="Refreshment Beverage",ROUND(SUM(VLOOKUP(Q:Q,Rates!G$15:L$19,3,0)*(AS241-Y241-Z241-AA241)),4),ROUND(SUM(Rates!$K$8*AS241),4)))</f>
        <v/>
      </c>
      <c r="AR241" s="139" t="str">
        <f t="shared" si="159"/>
        <v/>
      </c>
      <c r="AS241" s="125" t="str">
        <f t="shared" si="160"/>
        <v/>
      </c>
      <c r="AT241" s="121" t="str">
        <f t="shared" si="161"/>
        <v/>
      </c>
      <c r="AU241" s="138" t="str">
        <f>IF(AX241="","",IF(R241="Refreshment Beverage",ROUND((BA241-Y241-Z241-AA241)*VLOOKUP(VALUE(Q241),Rates!G$15:L$19,3,0),4),ROUND(AW241*(VLOOKUP(VALUE(Q241),Rates!G:L,3,0)),4)))</f>
        <v/>
      </c>
      <c r="AV241" s="126" t="str">
        <f t="shared" si="162"/>
        <v/>
      </c>
      <c r="AW241" s="127" t="str">
        <f t="shared" si="163"/>
        <v/>
      </c>
      <c r="AX241" s="123" t="str">
        <f t="shared" si="164"/>
        <v/>
      </c>
      <c r="AY241" s="140" t="str">
        <f>IF(AX241="","",IF(R241="Refreshment Beverage",ROUND(SUM(AX241*Rates!K$19),4),ROUND(SUM(AX241*(Rates!J$8/100)),4)))</f>
        <v/>
      </c>
      <c r="AZ241" s="124" t="str">
        <f t="shared" si="165"/>
        <v/>
      </c>
      <c r="BA241" s="125" t="str">
        <f t="shared" si="166"/>
        <v/>
      </c>
      <c r="BB241" s="115"/>
      <c r="BC241" s="143"/>
      <c r="BD241" s="100"/>
      <c r="BE241" s="100"/>
      <c r="BF241" s="100"/>
      <c r="BG241" s="100"/>
    </row>
    <row r="242" spans="1:59" ht="12.75" customHeight="1" x14ac:dyDescent="0.2">
      <c r="A242" s="144"/>
      <c r="B242" s="141"/>
      <c r="C242" s="141"/>
      <c r="D242" s="142"/>
      <c r="E242" s="142"/>
      <c r="F242" s="142"/>
      <c r="G242" s="142"/>
      <c r="H242" s="142"/>
      <c r="I242" s="129"/>
      <c r="J242" s="130"/>
      <c r="K242" s="131" t="str">
        <f t="shared" si="137"/>
        <v/>
      </c>
      <c r="L242" s="132" t="str">
        <f t="shared" si="138"/>
        <v/>
      </c>
      <c r="M242" s="133" t="str">
        <f t="shared" si="139"/>
        <v/>
      </c>
      <c r="N242" s="134" t="str">
        <f>IFERROR(IF(B:B="","",IF(R242="Beer",SUM(LOOKUP(2,1/(Rates!$B$3:$B$5&lt;=W242)/(Rates!$C$3:$C$5&gt;=W242),Rates!$D$3:$D$5)*(X242/100)*W242),IF(R242="Refreshment Beverage",SUM(LOOKUP(2,1/(Rates!$B$7:$B$11&lt;=W242)/(Rates!$C$7:$C$11&gt;=W242),Rates!$D$7:$D$11)*(X242/100)*W242)))),"")</f>
        <v/>
      </c>
      <c r="O242" s="134" t="str">
        <f t="shared" si="140"/>
        <v/>
      </c>
      <c r="P242" s="116"/>
      <c r="Q242" s="117" t="str">
        <f t="shared" si="141"/>
        <v/>
      </c>
      <c r="R242" s="128" t="str">
        <f t="shared" si="142"/>
        <v/>
      </c>
      <c r="S242" s="135" t="str">
        <f>IF(B242="","",IF(R242="Refreshment Beverage",VLOOKUP(VALUE(Q242),Rates!G$15:L$19,2,0),VLOOKUP(VALUE(Q242),Rates!G$4:L$12,2,0)))</f>
        <v/>
      </c>
      <c r="T242" s="135" t="str">
        <f t="shared" si="143"/>
        <v/>
      </c>
      <c r="U242" s="118" t="str">
        <f t="shared" si="144"/>
        <v/>
      </c>
      <c r="V242" s="135" t="str">
        <f t="shared" si="145"/>
        <v/>
      </c>
      <c r="W242" s="135" t="str">
        <f t="shared" si="146"/>
        <v/>
      </c>
      <c r="X242" s="119" t="str">
        <f t="shared" si="147"/>
        <v/>
      </c>
      <c r="Y242" s="120" t="str">
        <f>IF(B:B="","",IF(R242="Refreshment Beverage",VLOOKUP(Q242,Rates!G$15:L$19,6,0)*W242,VLOOKUP(Q242,Rates!G$4:L$12,6,0)*W242))</f>
        <v/>
      </c>
      <c r="Z242" s="120" t="str">
        <f t="shared" si="148"/>
        <v/>
      </c>
      <c r="AA242" s="120" t="str">
        <f t="shared" si="149"/>
        <v/>
      </c>
      <c r="AB242" s="136" t="str">
        <f>IF(B:B="","",IF(R242="Refreshment Beverage","",IF(AND(R242="Beer",Q242=0),SUM(LOOKUP(2,1/(Rates!$B$15:$B$18&lt;=W242)/(Rates!$C$15:$C$18&gt;=W242),Rates!$D$15:$D$18)*W242),VLOOKUP(VALUE(Q:Q),Rates!A:B,2,0)*W242)))</f>
        <v/>
      </c>
      <c r="AC242" s="136" t="str">
        <f>IF(B:B="","",IF(R242="Refreshment Beverage","",IF(AND(R242="Beer",Q242=0),SUM(LOOKUP(2,1/(Rates!$B$15:$B$18&lt;=W242)/(Rates!$C$15:$C$18&gt;=W242),Rates!$E$15:$E$18)*W242),VLOOKUP(VALUE(Q:Q),Rates!A:C,3,0)*W242)))</f>
        <v/>
      </c>
      <c r="AD242" s="137" t="str">
        <f>IFERROR(IF(B:B="","",IF(R242="Beer","",IF(VALUE(Q242)=0,VLOOKUP(VLOOKUP(B:B,#REF!,16,0),Rates!A:E,2,0),VLOOKUP(VALUE(Q242),Rates!A$31:B$34,2,0)*W242))),0)</f>
        <v/>
      </c>
      <c r="AE242" s="121" t="str">
        <f t="shared" si="150"/>
        <v/>
      </c>
      <c r="AF242" s="138" t="str">
        <f t="shared" si="151"/>
        <v/>
      </c>
      <c r="AG242" s="122" t="str">
        <f t="shared" si="152"/>
        <v/>
      </c>
      <c r="AH242" s="123" t="str">
        <f t="shared" si="153"/>
        <v/>
      </c>
      <c r="AI242" s="139" t="str">
        <f>IF(AE:AE="","",IF(R242="Refreshment Beverage",AK242*(Rates!J$19/100),ROUND(SUM(AH242*(Rates!$J$8/100)),4)))</f>
        <v/>
      </c>
      <c r="AJ242" s="124" t="str">
        <f t="shared" si="154"/>
        <v/>
      </c>
      <c r="AK242" s="125" t="str">
        <f t="shared" si="155"/>
        <v/>
      </c>
      <c r="AL242" s="121" t="str">
        <f t="shared" si="156"/>
        <v/>
      </c>
      <c r="AM242" s="138" t="str">
        <f>IF(AS242="","",IF(R242="Refreshment Beverage",ROUND(AS242*Rates!K$19,4),ROUND(AO242*(VLOOKUP(VALUE(Q242),Rates!G$4:L$12,3,0)),4)))</f>
        <v/>
      </c>
      <c r="AN242" s="126" t="str">
        <f>IF(AS242="","",IF(R242="Refreshment Beverage",AS242*(Rates!J$19/100),MAX(AM242,AB242)))</f>
        <v/>
      </c>
      <c r="AO242" s="127" t="str">
        <f t="shared" si="157"/>
        <v/>
      </c>
      <c r="AP242" s="127" t="str">
        <f t="shared" si="158"/>
        <v/>
      </c>
      <c r="AQ242" s="140" t="str">
        <f>IF(AS242="","",IF(R242="Refreshment Beverage",ROUND(SUM(VLOOKUP(Q:Q,Rates!G$15:L$19,3,0)*(AS242-Y242-Z242-AA242)),4),ROUND(SUM(Rates!$K$8*AS242),4)))</f>
        <v/>
      </c>
      <c r="AR242" s="139" t="str">
        <f t="shared" si="159"/>
        <v/>
      </c>
      <c r="AS242" s="125" t="str">
        <f t="shared" si="160"/>
        <v/>
      </c>
      <c r="AT242" s="121" t="str">
        <f t="shared" si="161"/>
        <v/>
      </c>
      <c r="AU242" s="138" t="str">
        <f>IF(AX242="","",IF(R242="Refreshment Beverage",ROUND((BA242-Y242-Z242-AA242)*VLOOKUP(VALUE(Q242),Rates!G$15:L$19,3,0),4),ROUND(AW242*(VLOOKUP(VALUE(Q242),Rates!G:L,3,0)),4)))</f>
        <v/>
      </c>
      <c r="AV242" s="126" t="str">
        <f t="shared" si="162"/>
        <v/>
      </c>
      <c r="AW242" s="127" t="str">
        <f t="shared" si="163"/>
        <v/>
      </c>
      <c r="AX242" s="123" t="str">
        <f t="shared" si="164"/>
        <v/>
      </c>
      <c r="AY242" s="140" t="str">
        <f>IF(AX242="","",IF(R242="Refreshment Beverage",ROUND(SUM(AX242*Rates!K$19),4),ROUND(SUM(AX242*(Rates!J$8/100)),4)))</f>
        <v/>
      </c>
      <c r="AZ242" s="124" t="str">
        <f t="shared" si="165"/>
        <v/>
      </c>
      <c r="BA242" s="125" t="str">
        <f t="shared" si="166"/>
        <v/>
      </c>
      <c r="BB242" s="115"/>
      <c r="BC242" s="143"/>
      <c r="BD242" s="100"/>
      <c r="BE242" s="100"/>
      <c r="BF242" s="100"/>
      <c r="BG242" s="100"/>
    </row>
    <row r="243" spans="1:59" ht="12.75" customHeight="1" x14ac:dyDescent="0.2">
      <c r="A243" s="144"/>
      <c r="B243" s="141"/>
      <c r="C243" s="141"/>
      <c r="D243" s="142"/>
      <c r="E243" s="142"/>
      <c r="F243" s="142"/>
      <c r="G243" s="142"/>
      <c r="H243" s="142"/>
      <c r="I243" s="129"/>
      <c r="J243" s="130"/>
      <c r="K243" s="131" t="str">
        <f t="shared" si="137"/>
        <v/>
      </c>
      <c r="L243" s="132" t="str">
        <f t="shared" si="138"/>
        <v/>
      </c>
      <c r="M243" s="133" t="str">
        <f t="shared" si="139"/>
        <v/>
      </c>
      <c r="N243" s="134" t="str">
        <f>IFERROR(IF(B:B="","",IF(R243="Beer",SUM(LOOKUP(2,1/(Rates!$B$3:$B$5&lt;=W243)/(Rates!$C$3:$C$5&gt;=W243),Rates!$D$3:$D$5)*(X243/100)*W243),IF(R243="Refreshment Beverage",SUM(LOOKUP(2,1/(Rates!$B$7:$B$11&lt;=W243)/(Rates!$C$7:$C$11&gt;=W243),Rates!$D$7:$D$11)*(X243/100)*W243)))),"")</f>
        <v/>
      </c>
      <c r="O243" s="134" t="str">
        <f t="shared" si="140"/>
        <v/>
      </c>
      <c r="P243" s="116"/>
      <c r="Q243" s="117" t="str">
        <f t="shared" si="141"/>
        <v/>
      </c>
      <c r="R243" s="128" t="str">
        <f t="shared" si="142"/>
        <v/>
      </c>
      <c r="S243" s="135" t="str">
        <f>IF(B243="","",IF(R243="Refreshment Beverage",VLOOKUP(VALUE(Q243),Rates!G$15:L$19,2,0),VLOOKUP(VALUE(Q243),Rates!G$4:L$12,2,0)))</f>
        <v/>
      </c>
      <c r="T243" s="135" t="str">
        <f t="shared" si="143"/>
        <v/>
      </c>
      <c r="U243" s="118" t="str">
        <f t="shared" si="144"/>
        <v/>
      </c>
      <c r="V243" s="135" t="str">
        <f t="shared" si="145"/>
        <v/>
      </c>
      <c r="W243" s="135" t="str">
        <f t="shared" si="146"/>
        <v/>
      </c>
      <c r="X243" s="119" t="str">
        <f t="shared" si="147"/>
        <v/>
      </c>
      <c r="Y243" s="120" t="str">
        <f>IF(B:B="","",IF(R243="Refreshment Beverage",VLOOKUP(Q243,Rates!G$15:L$19,6,0)*W243,VLOOKUP(Q243,Rates!G$4:L$12,6,0)*W243))</f>
        <v/>
      </c>
      <c r="Z243" s="120" t="str">
        <f t="shared" si="148"/>
        <v/>
      </c>
      <c r="AA243" s="120" t="str">
        <f t="shared" si="149"/>
        <v/>
      </c>
      <c r="AB243" s="136" t="str">
        <f>IF(B:B="","",IF(R243="Refreshment Beverage","",IF(AND(R243="Beer",Q243=0),SUM(LOOKUP(2,1/(Rates!$B$15:$B$18&lt;=W243)/(Rates!$C$15:$C$18&gt;=W243),Rates!$D$15:$D$18)*W243),VLOOKUP(VALUE(Q:Q),Rates!A:B,2,0)*W243)))</f>
        <v/>
      </c>
      <c r="AC243" s="136" t="str">
        <f>IF(B:B="","",IF(R243="Refreshment Beverage","",IF(AND(R243="Beer",Q243=0),SUM(LOOKUP(2,1/(Rates!$B$15:$B$18&lt;=W243)/(Rates!$C$15:$C$18&gt;=W243),Rates!$E$15:$E$18)*W243),VLOOKUP(VALUE(Q:Q),Rates!A:C,3,0)*W243)))</f>
        <v/>
      </c>
      <c r="AD243" s="137" t="str">
        <f>IFERROR(IF(B:B="","",IF(R243="Beer","",IF(VALUE(Q243)=0,VLOOKUP(VLOOKUP(B:B,#REF!,16,0),Rates!A:E,2,0),VLOOKUP(VALUE(Q243),Rates!A$31:B$34,2,0)*W243))),0)</f>
        <v/>
      </c>
      <c r="AE243" s="121" t="str">
        <f t="shared" si="150"/>
        <v/>
      </c>
      <c r="AF243" s="138" t="str">
        <f t="shared" si="151"/>
        <v/>
      </c>
      <c r="AG243" s="122" t="str">
        <f t="shared" si="152"/>
        <v/>
      </c>
      <c r="AH243" s="123" t="str">
        <f t="shared" si="153"/>
        <v/>
      </c>
      <c r="AI243" s="139" t="str">
        <f>IF(AE:AE="","",IF(R243="Refreshment Beverage",AK243*(Rates!J$19/100),ROUND(SUM(AH243*(Rates!$J$8/100)),4)))</f>
        <v/>
      </c>
      <c r="AJ243" s="124" t="str">
        <f t="shared" si="154"/>
        <v/>
      </c>
      <c r="AK243" s="125" t="str">
        <f t="shared" si="155"/>
        <v/>
      </c>
      <c r="AL243" s="121" t="str">
        <f t="shared" si="156"/>
        <v/>
      </c>
      <c r="AM243" s="138" t="str">
        <f>IF(AS243="","",IF(R243="Refreshment Beverage",ROUND(AS243*Rates!K$19,4),ROUND(AO243*(VLOOKUP(VALUE(Q243),Rates!G$4:L$12,3,0)),4)))</f>
        <v/>
      </c>
      <c r="AN243" s="126" t="str">
        <f>IF(AS243="","",IF(R243="Refreshment Beverage",AS243*(Rates!J$19/100),MAX(AM243,AB243)))</f>
        <v/>
      </c>
      <c r="AO243" s="127" t="str">
        <f t="shared" si="157"/>
        <v/>
      </c>
      <c r="AP243" s="127" t="str">
        <f t="shared" si="158"/>
        <v/>
      </c>
      <c r="AQ243" s="140" t="str">
        <f>IF(AS243="","",IF(R243="Refreshment Beverage",ROUND(SUM(VLOOKUP(Q:Q,Rates!G$15:L$19,3,0)*(AS243-Y243-Z243-AA243)),4),ROUND(SUM(Rates!$K$8*AS243),4)))</f>
        <v/>
      </c>
      <c r="AR243" s="139" t="str">
        <f t="shared" si="159"/>
        <v/>
      </c>
      <c r="AS243" s="125" t="str">
        <f t="shared" si="160"/>
        <v/>
      </c>
      <c r="AT243" s="121" t="str">
        <f t="shared" si="161"/>
        <v/>
      </c>
      <c r="AU243" s="138" t="str">
        <f>IF(AX243="","",IF(R243="Refreshment Beverage",ROUND((BA243-Y243-Z243-AA243)*VLOOKUP(VALUE(Q243),Rates!G$15:L$19,3,0),4),ROUND(AW243*(VLOOKUP(VALUE(Q243),Rates!G:L,3,0)),4)))</f>
        <v/>
      </c>
      <c r="AV243" s="126" t="str">
        <f t="shared" si="162"/>
        <v/>
      </c>
      <c r="AW243" s="127" t="str">
        <f t="shared" si="163"/>
        <v/>
      </c>
      <c r="AX243" s="123" t="str">
        <f t="shared" si="164"/>
        <v/>
      </c>
      <c r="AY243" s="140" t="str">
        <f>IF(AX243="","",IF(R243="Refreshment Beverage",ROUND(SUM(AX243*Rates!K$19),4),ROUND(SUM(AX243*(Rates!J$8/100)),4)))</f>
        <v/>
      </c>
      <c r="AZ243" s="124" t="str">
        <f t="shared" si="165"/>
        <v/>
      </c>
      <c r="BA243" s="125" t="str">
        <f t="shared" si="166"/>
        <v/>
      </c>
      <c r="BB243" s="115"/>
      <c r="BC243" s="143"/>
      <c r="BD243" s="100"/>
      <c r="BE243" s="100"/>
      <c r="BF243" s="100"/>
      <c r="BG243" s="100"/>
    </row>
    <row r="244" spans="1:59" ht="12.75" customHeight="1" x14ac:dyDescent="0.2">
      <c r="A244" s="144"/>
      <c r="B244" s="141"/>
      <c r="C244" s="141"/>
      <c r="D244" s="142"/>
      <c r="E244" s="142"/>
      <c r="F244" s="142"/>
      <c r="G244" s="142"/>
      <c r="H244" s="142"/>
      <c r="I244" s="129"/>
      <c r="J244" s="130"/>
      <c r="K244" s="131" t="str">
        <f t="shared" si="137"/>
        <v/>
      </c>
      <c r="L244" s="132" t="str">
        <f t="shared" si="138"/>
        <v/>
      </c>
      <c r="M244" s="133" t="str">
        <f t="shared" si="139"/>
        <v/>
      </c>
      <c r="N244" s="134" t="str">
        <f>IFERROR(IF(B:B="","",IF(R244="Beer",SUM(LOOKUP(2,1/(Rates!$B$3:$B$5&lt;=W244)/(Rates!$C$3:$C$5&gt;=W244),Rates!$D$3:$D$5)*(X244/100)*W244),IF(R244="Refreshment Beverage",SUM(LOOKUP(2,1/(Rates!$B$7:$B$11&lt;=W244)/(Rates!$C$7:$C$11&gt;=W244),Rates!$D$7:$D$11)*(X244/100)*W244)))),"")</f>
        <v/>
      </c>
      <c r="O244" s="134" t="str">
        <f t="shared" si="140"/>
        <v/>
      </c>
      <c r="P244" s="116"/>
      <c r="Q244" s="117" t="str">
        <f t="shared" si="141"/>
        <v/>
      </c>
      <c r="R244" s="128" t="str">
        <f t="shared" si="142"/>
        <v/>
      </c>
      <c r="S244" s="135" t="str">
        <f>IF(B244="","",IF(R244="Refreshment Beverage",VLOOKUP(VALUE(Q244),Rates!G$15:L$19,2,0),VLOOKUP(VALUE(Q244),Rates!G$4:L$12,2,0)))</f>
        <v/>
      </c>
      <c r="T244" s="135" t="str">
        <f t="shared" si="143"/>
        <v/>
      </c>
      <c r="U244" s="118" t="str">
        <f t="shared" si="144"/>
        <v/>
      </c>
      <c r="V244" s="135" t="str">
        <f t="shared" si="145"/>
        <v/>
      </c>
      <c r="W244" s="135" t="str">
        <f t="shared" si="146"/>
        <v/>
      </c>
      <c r="X244" s="119" t="str">
        <f t="shared" si="147"/>
        <v/>
      </c>
      <c r="Y244" s="120" t="str">
        <f>IF(B:B="","",IF(R244="Refreshment Beverage",VLOOKUP(Q244,Rates!G$15:L$19,6,0)*W244,VLOOKUP(Q244,Rates!G$4:L$12,6,0)*W244))</f>
        <v/>
      </c>
      <c r="Z244" s="120" t="str">
        <f t="shared" si="148"/>
        <v/>
      </c>
      <c r="AA244" s="120" t="str">
        <f t="shared" si="149"/>
        <v/>
      </c>
      <c r="AB244" s="136" t="str">
        <f>IF(B:B="","",IF(R244="Refreshment Beverage","",IF(AND(R244="Beer",Q244=0),SUM(LOOKUP(2,1/(Rates!$B$15:$B$18&lt;=W244)/(Rates!$C$15:$C$18&gt;=W244),Rates!$D$15:$D$18)*W244),VLOOKUP(VALUE(Q:Q),Rates!A:B,2,0)*W244)))</f>
        <v/>
      </c>
      <c r="AC244" s="136" t="str">
        <f>IF(B:B="","",IF(R244="Refreshment Beverage","",IF(AND(R244="Beer",Q244=0),SUM(LOOKUP(2,1/(Rates!$B$15:$B$18&lt;=W244)/(Rates!$C$15:$C$18&gt;=W244),Rates!$E$15:$E$18)*W244),VLOOKUP(VALUE(Q:Q),Rates!A:C,3,0)*W244)))</f>
        <v/>
      </c>
      <c r="AD244" s="137" t="str">
        <f>IFERROR(IF(B:B="","",IF(R244="Beer","",IF(VALUE(Q244)=0,VLOOKUP(VLOOKUP(B:B,#REF!,16,0),Rates!A:E,2,0),VLOOKUP(VALUE(Q244),Rates!A$31:B$34,2,0)*W244))),0)</f>
        <v/>
      </c>
      <c r="AE244" s="121" t="str">
        <f t="shared" si="150"/>
        <v/>
      </c>
      <c r="AF244" s="138" t="str">
        <f t="shared" si="151"/>
        <v/>
      </c>
      <c r="AG244" s="122" t="str">
        <f t="shared" si="152"/>
        <v/>
      </c>
      <c r="AH244" s="123" t="str">
        <f t="shared" si="153"/>
        <v/>
      </c>
      <c r="AI244" s="139" t="str">
        <f>IF(AE:AE="","",IF(R244="Refreshment Beverage",AK244*(Rates!J$19/100),ROUND(SUM(AH244*(Rates!$J$8/100)),4)))</f>
        <v/>
      </c>
      <c r="AJ244" s="124" t="str">
        <f t="shared" si="154"/>
        <v/>
      </c>
      <c r="AK244" s="125" t="str">
        <f t="shared" si="155"/>
        <v/>
      </c>
      <c r="AL244" s="121" t="str">
        <f t="shared" si="156"/>
        <v/>
      </c>
      <c r="AM244" s="138" t="str">
        <f>IF(AS244="","",IF(R244="Refreshment Beverage",ROUND(AS244*Rates!K$19,4),ROUND(AO244*(VLOOKUP(VALUE(Q244),Rates!G$4:L$12,3,0)),4)))</f>
        <v/>
      </c>
      <c r="AN244" s="126" t="str">
        <f>IF(AS244="","",IF(R244="Refreshment Beverage",AS244*(Rates!J$19/100),MAX(AM244,AB244)))</f>
        <v/>
      </c>
      <c r="AO244" s="127" t="str">
        <f t="shared" si="157"/>
        <v/>
      </c>
      <c r="AP244" s="127" t="str">
        <f t="shared" si="158"/>
        <v/>
      </c>
      <c r="AQ244" s="140" t="str">
        <f>IF(AS244="","",IF(R244="Refreshment Beverage",ROUND(SUM(VLOOKUP(Q:Q,Rates!G$15:L$19,3,0)*(AS244-Y244-Z244-AA244)),4),ROUND(SUM(Rates!$K$8*AS244),4)))</f>
        <v/>
      </c>
      <c r="AR244" s="139" t="str">
        <f t="shared" si="159"/>
        <v/>
      </c>
      <c r="AS244" s="125" t="str">
        <f t="shared" si="160"/>
        <v/>
      </c>
      <c r="AT244" s="121" t="str">
        <f t="shared" si="161"/>
        <v/>
      </c>
      <c r="AU244" s="138" t="str">
        <f>IF(AX244="","",IF(R244="Refreshment Beverage",ROUND((BA244-Y244-Z244-AA244)*VLOOKUP(VALUE(Q244),Rates!G$15:L$19,3,0),4),ROUND(AW244*(VLOOKUP(VALUE(Q244),Rates!G:L,3,0)),4)))</f>
        <v/>
      </c>
      <c r="AV244" s="126" t="str">
        <f t="shared" si="162"/>
        <v/>
      </c>
      <c r="AW244" s="127" t="str">
        <f t="shared" si="163"/>
        <v/>
      </c>
      <c r="AX244" s="123" t="str">
        <f t="shared" si="164"/>
        <v/>
      </c>
      <c r="AY244" s="140" t="str">
        <f>IF(AX244="","",IF(R244="Refreshment Beverage",ROUND(SUM(AX244*Rates!K$19),4),ROUND(SUM(AX244*(Rates!J$8/100)),4)))</f>
        <v/>
      </c>
      <c r="AZ244" s="124" t="str">
        <f t="shared" si="165"/>
        <v/>
      </c>
      <c r="BA244" s="125" t="str">
        <f t="shared" si="166"/>
        <v/>
      </c>
      <c r="BB244" s="115"/>
      <c r="BC244" s="143"/>
      <c r="BD244" s="100"/>
      <c r="BE244" s="100"/>
      <c r="BF244" s="100"/>
      <c r="BG244" s="100"/>
    </row>
    <row r="245" spans="1:59" ht="12.75" customHeight="1" x14ac:dyDescent="0.2">
      <c r="A245" s="144"/>
      <c r="B245" s="141"/>
      <c r="C245" s="141"/>
      <c r="D245" s="142"/>
      <c r="E245" s="142"/>
      <c r="F245" s="142"/>
      <c r="G245" s="142"/>
      <c r="H245" s="142"/>
      <c r="I245" s="129"/>
      <c r="J245" s="130"/>
      <c r="K245" s="131" t="str">
        <f t="shared" si="137"/>
        <v/>
      </c>
      <c r="L245" s="132" t="str">
        <f t="shared" si="138"/>
        <v/>
      </c>
      <c r="M245" s="133" t="str">
        <f t="shared" si="139"/>
        <v/>
      </c>
      <c r="N245" s="134" t="str">
        <f>IFERROR(IF(B:B="","",IF(R245="Beer",SUM(LOOKUP(2,1/(Rates!$B$3:$B$5&lt;=W245)/(Rates!$C$3:$C$5&gt;=W245),Rates!$D$3:$D$5)*(X245/100)*W245),IF(R245="Refreshment Beverage",SUM(LOOKUP(2,1/(Rates!$B$7:$B$11&lt;=W245)/(Rates!$C$7:$C$11&gt;=W245),Rates!$D$7:$D$11)*(X245/100)*W245)))),"")</f>
        <v/>
      </c>
      <c r="O245" s="134" t="str">
        <f t="shared" si="140"/>
        <v/>
      </c>
      <c r="P245" s="116"/>
      <c r="Q245" s="117" t="str">
        <f t="shared" si="141"/>
        <v/>
      </c>
      <c r="R245" s="128" t="str">
        <f t="shared" si="142"/>
        <v/>
      </c>
      <c r="S245" s="135" t="str">
        <f>IF(B245="","",IF(R245="Refreshment Beverage",VLOOKUP(VALUE(Q245),Rates!G$15:L$19,2,0),VLOOKUP(VALUE(Q245),Rates!G$4:L$12,2,0)))</f>
        <v/>
      </c>
      <c r="T245" s="135" t="str">
        <f t="shared" si="143"/>
        <v/>
      </c>
      <c r="U245" s="118" t="str">
        <f t="shared" si="144"/>
        <v/>
      </c>
      <c r="V245" s="135" t="str">
        <f t="shared" si="145"/>
        <v/>
      </c>
      <c r="W245" s="135" t="str">
        <f t="shared" si="146"/>
        <v/>
      </c>
      <c r="X245" s="119" t="str">
        <f t="shared" si="147"/>
        <v/>
      </c>
      <c r="Y245" s="120" t="str">
        <f>IF(B:B="","",IF(R245="Refreshment Beverage",VLOOKUP(Q245,Rates!G$15:L$19,6,0)*W245,VLOOKUP(Q245,Rates!G$4:L$12,6,0)*W245))</f>
        <v/>
      </c>
      <c r="Z245" s="120" t="str">
        <f t="shared" si="148"/>
        <v/>
      </c>
      <c r="AA245" s="120" t="str">
        <f t="shared" si="149"/>
        <v/>
      </c>
      <c r="AB245" s="136" t="str">
        <f>IF(B:B="","",IF(R245="Refreshment Beverage","",IF(AND(R245="Beer",Q245=0),SUM(LOOKUP(2,1/(Rates!$B$15:$B$18&lt;=W245)/(Rates!$C$15:$C$18&gt;=W245),Rates!$D$15:$D$18)*W245),VLOOKUP(VALUE(Q:Q),Rates!A:B,2,0)*W245)))</f>
        <v/>
      </c>
      <c r="AC245" s="136" t="str">
        <f>IF(B:B="","",IF(R245="Refreshment Beverage","",IF(AND(R245="Beer",Q245=0),SUM(LOOKUP(2,1/(Rates!$B$15:$B$18&lt;=W245)/(Rates!$C$15:$C$18&gt;=W245),Rates!$E$15:$E$18)*W245),VLOOKUP(VALUE(Q:Q),Rates!A:C,3,0)*W245)))</f>
        <v/>
      </c>
      <c r="AD245" s="137" t="str">
        <f>IFERROR(IF(B:B="","",IF(R245="Beer","",IF(VALUE(Q245)=0,VLOOKUP(VLOOKUP(B:B,#REF!,16,0),Rates!A:E,2,0),VLOOKUP(VALUE(Q245),Rates!A$31:B$34,2,0)*W245))),0)</f>
        <v/>
      </c>
      <c r="AE245" s="121" t="str">
        <f t="shared" si="150"/>
        <v/>
      </c>
      <c r="AF245" s="138" t="str">
        <f t="shared" si="151"/>
        <v/>
      </c>
      <c r="AG245" s="122" t="str">
        <f t="shared" si="152"/>
        <v/>
      </c>
      <c r="AH245" s="123" t="str">
        <f t="shared" si="153"/>
        <v/>
      </c>
      <c r="AI245" s="139" t="str">
        <f>IF(AE:AE="","",IF(R245="Refreshment Beverage",AK245*(Rates!J$19/100),ROUND(SUM(AH245*(Rates!$J$8/100)),4)))</f>
        <v/>
      </c>
      <c r="AJ245" s="124" t="str">
        <f t="shared" si="154"/>
        <v/>
      </c>
      <c r="AK245" s="125" t="str">
        <f t="shared" si="155"/>
        <v/>
      </c>
      <c r="AL245" s="121" t="str">
        <f t="shared" si="156"/>
        <v/>
      </c>
      <c r="AM245" s="138" t="str">
        <f>IF(AS245="","",IF(R245="Refreshment Beverage",ROUND(AS245*Rates!K$19,4),ROUND(AO245*(VLOOKUP(VALUE(Q245),Rates!G$4:L$12,3,0)),4)))</f>
        <v/>
      </c>
      <c r="AN245" s="126" t="str">
        <f>IF(AS245="","",IF(R245="Refreshment Beverage",AS245*(Rates!J$19/100),MAX(AM245,AB245)))</f>
        <v/>
      </c>
      <c r="AO245" s="127" t="str">
        <f t="shared" si="157"/>
        <v/>
      </c>
      <c r="AP245" s="127" t="str">
        <f t="shared" si="158"/>
        <v/>
      </c>
      <c r="AQ245" s="140" t="str">
        <f>IF(AS245="","",IF(R245="Refreshment Beverage",ROUND(SUM(VLOOKUP(Q:Q,Rates!G$15:L$19,3,0)*(AS245-Y245-Z245-AA245)),4),ROUND(SUM(Rates!$K$8*AS245),4)))</f>
        <v/>
      </c>
      <c r="AR245" s="139" t="str">
        <f t="shared" si="159"/>
        <v/>
      </c>
      <c r="AS245" s="125" t="str">
        <f t="shared" si="160"/>
        <v/>
      </c>
      <c r="AT245" s="121" t="str">
        <f t="shared" si="161"/>
        <v/>
      </c>
      <c r="AU245" s="138" t="str">
        <f>IF(AX245="","",IF(R245="Refreshment Beverage",ROUND((BA245-Y245-Z245-AA245)*VLOOKUP(VALUE(Q245),Rates!G$15:L$19,3,0),4),ROUND(AW245*(VLOOKUP(VALUE(Q245),Rates!G:L,3,0)),4)))</f>
        <v/>
      </c>
      <c r="AV245" s="126" t="str">
        <f t="shared" si="162"/>
        <v/>
      </c>
      <c r="AW245" s="127" t="str">
        <f t="shared" si="163"/>
        <v/>
      </c>
      <c r="AX245" s="123" t="str">
        <f t="shared" si="164"/>
        <v/>
      </c>
      <c r="AY245" s="140" t="str">
        <f>IF(AX245="","",IF(R245="Refreshment Beverage",ROUND(SUM(AX245*Rates!K$19),4),ROUND(SUM(AX245*(Rates!J$8/100)),4)))</f>
        <v/>
      </c>
      <c r="AZ245" s="124" t="str">
        <f t="shared" si="165"/>
        <v/>
      </c>
      <c r="BA245" s="125" t="str">
        <f t="shared" si="166"/>
        <v/>
      </c>
      <c r="BB245" s="115"/>
      <c r="BC245" s="143"/>
      <c r="BD245" s="100"/>
      <c r="BE245" s="100"/>
      <c r="BF245" s="100"/>
      <c r="BG245" s="100"/>
    </row>
    <row r="246" spans="1:59" ht="12.75" customHeight="1" x14ac:dyDescent="0.2">
      <c r="A246" s="144"/>
      <c r="B246" s="141"/>
      <c r="C246" s="141"/>
      <c r="D246" s="142"/>
      <c r="E246" s="142"/>
      <c r="F246" s="142"/>
      <c r="G246" s="142"/>
      <c r="H246" s="142"/>
      <c r="I246" s="129"/>
      <c r="J246" s="130"/>
      <c r="K246" s="131" t="str">
        <f t="shared" si="137"/>
        <v/>
      </c>
      <c r="L246" s="132" t="str">
        <f t="shared" si="138"/>
        <v/>
      </c>
      <c r="M246" s="133" t="str">
        <f t="shared" si="139"/>
        <v/>
      </c>
      <c r="N246" s="134" t="str">
        <f>IFERROR(IF(B:B="","",IF(R246="Beer",SUM(LOOKUP(2,1/(Rates!$B$3:$B$5&lt;=W246)/(Rates!$C$3:$C$5&gt;=W246),Rates!$D$3:$D$5)*(X246/100)*W246),IF(R246="Refreshment Beverage",SUM(LOOKUP(2,1/(Rates!$B$7:$B$11&lt;=W246)/(Rates!$C$7:$C$11&gt;=W246),Rates!$D$7:$D$11)*(X246/100)*W246)))),"")</f>
        <v/>
      </c>
      <c r="O246" s="134" t="str">
        <f t="shared" si="140"/>
        <v/>
      </c>
      <c r="P246" s="116"/>
      <c r="Q246" s="117" t="str">
        <f t="shared" si="141"/>
        <v/>
      </c>
      <c r="R246" s="128" t="str">
        <f t="shared" si="142"/>
        <v/>
      </c>
      <c r="S246" s="135" t="str">
        <f>IF(B246="","",IF(R246="Refreshment Beverage",VLOOKUP(VALUE(Q246),Rates!G$15:L$19,2,0),VLOOKUP(VALUE(Q246),Rates!G$4:L$12,2,0)))</f>
        <v/>
      </c>
      <c r="T246" s="135" t="str">
        <f t="shared" si="143"/>
        <v/>
      </c>
      <c r="U246" s="118" t="str">
        <f t="shared" si="144"/>
        <v/>
      </c>
      <c r="V246" s="135" t="str">
        <f t="shared" si="145"/>
        <v/>
      </c>
      <c r="W246" s="135" t="str">
        <f t="shared" si="146"/>
        <v/>
      </c>
      <c r="X246" s="119" t="str">
        <f t="shared" si="147"/>
        <v/>
      </c>
      <c r="Y246" s="120" t="str">
        <f>IF(B:B="","",IF(R246="Refreshment Beverage",VLOOKUP(Q246,Rates!G$15:L$19,6,0)*W246,VLOOKUP(Q246,Rates!G$4:L$12,6,0)*W246))</f>
        <v/>
      </c>
      <c r="Z246" s="120" t="str">
        <f t="shared" si="148"/>
        <v/>
      </c>
      <c r="AA246" s="120" t="str">
        <f t="shared" si="149"/>
        <v/>
      </c>
      <c r="AB246" s="136" t="str">
        <f>IF(B:B="","",IF(R246="Refreshment Beverage","",IF(AND(R246="Beer",Q246=0),SUM(LOOKUP(2,1/(Rates!$B$15:$B$18&lt;=W246)/(Rates!$C$15:$C$18&gt;=W246),Rates!$D$15:$D$18)*W246),VLOOKUP(VALUE(Q:Q),Rates!A:B,2,0)*W246)))</f>
        <v/>
      </c>
      <c r="AC246" s="136" t="str">
        <f>IF(B:B="","",IF(R246="Refreshment Beverage","",IF(AND(R246="Beer",Q246=0),SUM(LOOKUP(2,1/(Rates!$B$15:$B$18&lt;=W246)/(Rates!$C$15:$C$18&gt;=W246),Rates!$E$15:$E$18)*W246),VLOOKUP(VALUE(Q:Q),Rates!A:C,3,0)*W246)))</f>
        <v/>
      </c>
      <c r="AD246" s="137" t="str">
        <f>IFERROR(IF(B:B="","",IF(R246="Beer","",IF(VALUE(Q246)=0,VLOOKUP(VLOOKUP(B:B,#REF!,16,0),Rates!A:E,2,0),VLOOKUP(VALUE(Q246),Rates!A$31:B$34,2,0)*W246))),0)</f>
        <v/>
      </c>
      <c r="AE246" s="121" t="str">
        <f t="shared" si="150"/>
        <v/>
      </c>
      <c r="AF246" s="138" t="str">
        <f t="shared" si="151"/>
        <v/>
      </c>
      <c r="AG246" s="122" t="str">
        <f t="shared" si="152"/>
        <v/>
      </c>
      <c r="AH246" s="123" t="str">
        <f t="shared" si="153"/>
        <v/>
      </c>
      <c r="AI246" s="139" t="str">
        <f>IF(AE:AE="","",IF(R246="Refreshment Beverage",AK246*(Rates!J$19/100),ROUND(SUM(AH246*(Rates!$J$8/100)),4)))</f>
        <v/>
      </c>
      <c r="AJ246" s="124" t="str">
        <f t="shared" si="154"/>
        <v/>
      </c>
      <c r="AK246" s="125" t="str">
        <f t="shared" si="155"/>
        <v/>
      </c>
      <c r="AL246" s="121" t="str">
        <f t="shared" si="156"/>
        <v/>
      </c>
      <c r="AM246" s="138" t="str">
        <f>IF(AS246="","",IF(R246="Refreshment Beverage",ROUND(AS246*Rates!K$19,4),ROUND(AO246*(VLOOKUP(VALUE(Q246),Rates!G$4:L$12,3,0)),4)))</f>
        <v/>
      </c>
      <c r="AN246" s="126" t="str">
        <f>IF(AS246="","",IF(R246="Refreshment Beverage",AS246*(Rates!J$19/100),MAX(AM246,AB246)))</f>
        <v/>
      </c>
      <c r="AO246" s="127" t="str">
        <f t="shared" si="157"/>
        <v/>
      </c>
      <c r="AP246" s="127" t="str">
        <f t="shared" si="158"/>
        <v/>
      </c>
      <c r="AQ246" s="140" t="str">
        <f>IF(AS246="","",IF(R246="Refreshment Beverage",ROUND(SUM(VLOOKUP(Q:Q,Rates!G$15:L$19,3,0)*(AS246-Y246-Z246-AA246)),4),ROUND(SUM(Rates!$K$8*AS246),4)))</f>
        <v/>
      </c>
      <c r="AR246" s="139" t="str">
        <f t="shared" si="159"/>
        <v/>
      </c>
      <c r="AS246" s="125" t="str">
        <f t="shared" si="160"/>
        <v/>
      </c>
      <c r="AT246" s="121" t="str">
        <f t="shared" si="161"/>
        <v/>
      </c>
      <c r="AU246" s="138" t="str">
        <f>IF(AX246="","",IF(R246="Refreshment Beverage",ROUND((BA246-Y246-Z246-AA246)*VLOOKUP(VALUE(Q246),Rates!G$15:L$19,3,0),4),ROUND(AW246*(VLOOKUP(VALUE(Q246),Rates!G:L,3,0)),4)))</f>
        <v/>
      </c>
      <c r="AV246" s="126" t="str">
        <f t="shared" si="162"/>
        <v/>
      </c>
      <c r="AW246" s="127" t="str">
        <f t="shared" si="163"/>
        <v/>
      </c>
      <c r="AX246" s="123" t="str">
        <f t="shared" si="164"/>
        <v/>
      </c>
      <c r="AY246" s="140" t="str">
        <f>IF(AX246="","",IF(R246="Refreshment Beverage",ROUND(SUM(AX246*Rates!K$19),4),ROUND(SUM(AX246*(Rates!J$8/100)),4)))</f>
        <v/>
      </c>
      <c r="AZ246" s="124" t="str">
        <f t="shared" si="165"/>
        <v/>
      </c>
      <c r="BA246" s="125" t="str">
        <f t="shared" si="166"/>
        <v/>
      </c>
      <c r="BB246" s="115"/>
      <c r="BC246" s="143"/>
      <c r="BD246" s="100"/>
      <c r="BE246" s="100"/>
      <c r="BF246" s="100"/>
      <c r="BG246" s="100"/>
    </row>
    <row r="247" spans="1:59" ht="12.75" customHeight="1" x14ac:dyDescent="0.2">
      <c r="A247" s="144"/>
      <c r="B247" s="141"/>
      <c r="C247" s="141"/>
      <c r="D247" s="142"/>
      <c r="E247" s="142"/>
      <c r="F247" s="142"/>
      <c r="G247" s="142"/>
      <c r="H247" s="142"/>
      <c r="I247" s="129"/>
      <c r="J247" s="130"/>
      <c r="K247" s="131" t="str">
        <f t="shared" si="137"/>
        <v/>
      </c>
      <c r="L247" s="132" t="str">
        <f t="shared" si="138"/>
        <v/>
      </c>
      <c r="M247" s="133" t="str">
        <f t="shared" si="139"/>
        <v/>
      </c>
      <c r="N247" s="134" t="str">
        <f>IFERROR(IF(B:B="","",IF(R247="Beer",SUM(LOOKUP(2,1/(Rates!$B$3:$B$5&lt;=W247)/(Rates!$C$3:$C$5&gt;=W247),Rates!$D$3:$D$5)*(X247/100)*W247),IF(R247="Refreshment Beverage",SUM(LOOKUP(2,1/(Rates!$B$7:$B$11&lt;=W247)/(Rates!$C$7:$C$11&gt;=W247),Rates!$D$7:$D$11)*(X247/100)*W247)))),"")</f>
        <v/>
      </c>
      <c r="O247" s="134" t="str">
        <f t="shared" si="140"/>
        <v/>
      </c>
      <c r="P247" s="116"/>
      <c r="Q247" s="117" t="str">
        <f t="shared" si="141"/>
        <v/>
      </c>
      <c r="R247" s="128" t="str">
        <f t="shared" si="142"/>
        <v/>
      </c>
      <c r="S247" s="135" t="str">
        <f>IF(B247="","",IF(R247="Refreshment Beverage",VLOOKUP(VALUE(Q247),Rates!G$15:L$19,2,0),VLOOKUP(VALUE(Q247),Rates!G$4:L$12,2,0)))</f>
        <v/>
      </c>
      <c r="T247" s="135" t="str">
        <f t="shared" si="143"/>
        <v/>
      </c>
      <c r="U247" s="118" t="str">
        <f t="shared" si="144"/>
        <v/>
      </c>
      <c r="V247" s="135" t="str">
        <f t="shared" si="145"/>
        <v/>
      </c>
      <c r="W247" s="135" t="str">
        <f t="shared" si="146"/>
        <v/>
      </c>
      <c r="X247" s="119" t="str">
        <f t="shared" si="147"/>
        <v/>
      </c>
      <c r="Y247" s="120" t="str">
        <f>IF(B:B="","",IF(R247="Refreshment Beverage",VLOOKUP(Q247,Rates!G$15:L$19,6,0)*W247,VLOOKUP(Q247,Rates!G$4:L$12,6,0)*W247))</f>
        <v/>
      </c>
      <c r="Z247" s="120" t="str">
        <f t="shared" si="148"/>
        <v/>
      </c>
      <c r="AA247" s="120" t="str">
        <f t="shared" si="149"/>
        <v/>
      </c>
      <c r="AB247" s="136" t="str">
        <f>IF(B:B="","",IF(R247="Refreshment Beverage","",IF(AND(R247="Beer",Q247=0),SUM(LOOKUP(2,1/(Rates!$B$15:$B$18&lt;=W247)/(Rates!$C$15:$C$18&gt;=W247),Rates!$D$15:$D$18)*W247),VLOOKUP(VALUE(Q:Q),Rates!A:B,2,0)*W247)))</f>
        <v/>
      </c>
      <c r="AC247" s="136" t="str">
        <f>IF(B:B="","",IF(R247="Refreshment Beverage","",IF(AND(R247="Beer",Q247=0),SUM(LOOKUP(2,1/(Rates!$B$15:$B$18&lt;=W247)/(Rates!$C$15:$C$18&gt;=W247),Rates!$E$15:$E$18)*W247),VLOOKUP(VALUE(Q:Q),Rates!A:C,3,0)*W247)))</f>
        <v/>
      </c>
      <c r="AD247" s="137" t="str">
        <f>IFERROR(IF(B:B="","",IF(R247="Beer","",IF(VALUE(Q247)=0,VLOOKUP(VLOOKUP(B:B,#REF!,16,0),Rates!A:E,2,0),VLOOKUP(VALUE(Q247),Rates!A$31:B$34,2,0)*W247))),0)</f>
        <v/>
      </c>
      <c r="AE247" s="121" t="str">
        <f t="shared" si="150"/>
        <v/>
      </c>
      <c r="AF247" s="138" t="str">
        <f t="shared" si="151"/>
        <v/>
      </c>
      <c r="AG247" s="122" t="str">
        <f t="shared" si="152"/>
        <v/>
      </c>
      <c r="AH247" s="123" t="str">
        <f t="shared" si="153"/>
        <v/>
      </c>
      <c r="AI247" s="139" t="str">
        <f>IF(AE:AE="","",IF(R247="Refreshment Beverage",AK247*(Rates!J$19/100),ROUND(SUM(AH247*(Rates!$J$8/100)),4)))</f>
        <v/>
      </c>
      <c r="AJ247" s="124" t="str">
        <f t="shared" si="154"/>
        <v/>
      </c>
      <c r="AK247" s="125" t="str">
        <f t="shared" si="155"/>
        <v/>
      </c>
      <c r="AL247" s="121" t="str">
        <f t="shared" si="156"/>
        <v/>
      </c>
      <c r="AM247" s="138" t="str">
        <f>IF(AS247="","",IF(R247="Refreshment Beverage",ROUND(AS247*Rates!K$19,4),ROUND(AO247*(VLOOKUP(VALUE(Q247),Rates!G$4:L$12,3,0)),4)))</f>
        <v/>
      </c>
      <c r="AN247" s="126" t="str">
        <f>IF(AS247="","",IF(R247="Refreshment Beverage",AS247*(Rates!J$19/100),MAX(AM247,AB247)))</f>
        <v/>
      </c>
      <c r="AO247" s="127" t="str">
        <f t="shared" si="157"/>
        <v/>
      </c>
      <c r="AP247" s="127" t="str">
        <f t="shared" si="158"/>
        <v/>
      </c>
      <c r="AQ247" s="140" t="str">
        <f>IF(AS247="","",IF(R247="Refreshment Beverage",ROUND(SUM(VLOOKUP(Q:Q,Rates!G$15:L$19,3,0)*(AS247-Y247-Z247-AA247)),4),ROUND(SUM(Rates!$K$8*AS247),4)))</f>
        <v/>
      </c>
      <c r="AR247" s="139" t="str">
        <f t="shared" si="159"/>
        <v/>
      </c>
      <c r="AS247" s="125" t="str">
        <f t="shared" si="160"/>
        <v/>
      </c>
      <c r="AT247" s="121" t="str">
        <f t="shared" si="161"/>
        <v/>
      </c>
      <c r="AU247" s="138" t="str">
        <f>IF(AX247="","",IF(R247="Refreshment Beverage",ROUND((BA247-Y247-Z247-AA247)*VLOOKUP(VALUE(Q247),Rates!G$15:L$19,3,0),4),ROUND(AW247*(VLOOKUP(VALUE(Q247),Rates!G:L,3,0)),4)))</f>
        <v/>
      </c>
      <c r="AV247" s="126" t="str">
        <f t="shared" si="162"/>
        <v/>
      </c>
      <c r="AW247" s="127" t="str">
        <f t="shared" si="163"/>
        <v/>
      </c>
      <c r="AX247" s="123" t="str">
        <f t="shared" si="164"/>
        <v/>
      </c>
      <c r="AY247" s="140" t="str">
        <f>IF(AX247="","",IF(R247="Refreshment Beverage",ROUND(SUM(AX247*Rates!K$19),4),ROUND(SUM(AX247*(Rates!J$8/100)),4)))</f>
        <v/>
      </c>
      <c r="AZ247" s="124" t="str">
        <f t="shared" si="165"/>
        <v/>
      </c>
      <c r="BA247" s="125" t="str">
        <f t="shared" si="166"/>
        <v/>
      </c>
      <c r="BB247" s="115"/>
      <c r="BC247" s="143"/>
      <c r="BD247" s="100"/>
      <c r="BE247" s="100"/>
      <c r="BF247" s="100"/>
      <c r="BG247" s="100"/>
    </row>
    <row r="248" spans="1:59" ht="12.75" customHeight="1" x14ac:dyDescent="0.2">
      <c r="A248" s="144"/>
      <c r="B248" s="141"/>
      <c r="C248" s="141"/>
      <c r="D248" s="142"/>
      <c r="E248" s="142"/>
      <c r="F248" s="142"/>
      <c r="G248" s="142"/>
      <c r="H248" s="142"/>
      <c r="I248" s="129"/>
      <c r="J248" s="130"/>
      <c r="K248" s="131" t="str">
        <f t="shared" si="137"/>
        <v/>
      </c>
      <c r="L248" s="132" t="str">
        <f t="shared" si="138"/>
        <v/>
      </c>
      <c r="M248" s="133" t="str">
        <f t="shared" si="139"/>
        <v/>
      </c>
      <c r="N248" s="134" t="str">
        <f>IFERROR(IF(B:B="","",IF(R248="Beer",SUM(LOOKUP(2,1/(Rates!$B$3:$B$5&lt;=W248)/(Rates!$C$3:$C$5&gt;=W248),Rates!$D$3:$D$5)*(X248/100)*W248),IF(R248="Refreshment Beverage",SUM(LOOKUP(2,1/(Rates!$B$7:$B$11&lt;=W248)/(Rates!$C$7:$C$11&gt;=W248),Rates!$D$7:$D$11)*(X248/100)*W248)))),"")</f>
        <v/>
      </c>
      <c r="O248" s="134" t="str">
        <f t="shared" si="140"/>
        <v/>
      </c>
      <c r="P248" s="116"/>
      <c r="Q248" s="117" t="str">
        <f t="shared" si="141"/>
        <v/>
      </c>
      <c r="R248" s="128" t="str">
        <f t="shared" si="142"/>
        <v/>
      </c>
      <c r="S248" s="135" t="str">
        <f>IF(B248="","",IF(R248="Refreshment Beverage",VLOOKUP(VALUE(Q248),Rates!G$15:L$19,2,0),VLOOKUP(VALUE(Q248),Rates!G$4:L$12,2,0)))</f>
        <v/>
      </c>
      <c r="T248" s="135" t="str">
        <f t="shared" si="143"/>
        <v/>
      </c>
      <c r="U248" s="118" t="str">
        <f t="shared" si="144"/>
        <v/>
      </c>
      <c r="V248" s="135" t="str">
        <f t="shared" si="145"/>
        <v/>
      </c>
      <c r="W248" s="135" t="str">
        <f t="shared" si="146"/>
        <v/>
      </c>
      <c r="X248" s="119" t="str">
        <f t="shared" si="147"/>
        <v/>
      </c>
      <c r="Y248" s="120" t="str">
        <f>IF(B:B="","",IF(R248="Refreshment Beverage",VLOOKUP(Q248,Rates!G$15:L$19,6,0)*W248,VLOOKUP(Q248,Rates!G$4:L$12,6,0)*W248))</f>
        <v/>
      </c>
      <c r="Z248" s="120" t="str">
        <f t="shared" si="148"/>
        <v/>
      </c>
      <c r="AA248" s="120" t="str">
        <f t="shared" si="149"/>
        <v/>
      </c>
      <c r="AB248" s="136" t="str">
        <f>IF(B:B="","",IF(R248="Refreshment Beverage","",IF(AND(R248="Beer",Q248=0),SUM(LOOKUP(2,1/(Rates!$B$15:$B$18&lt;=W248)/(Rates!$C$15:$C$18&gt;=W248),Rates!$D$15:$D$18)*W248),VLOOKUP(VALUE(Q:Q),Rates!A:B,2,0)*W248)))</f>
        <v/>
      </c>
      <c r="AC248" s="136" t="str">
        <f>IF(B:B="","",IF(R248="Refreshment Beverage","",IF(AND(R248="Beer",Q248=0),SUM(LOOKUP(2,1/(Rates!$B$15:$B$18&lt;=W248)/(Rates!$C$15:$C$18&gt;=W248),Rates!$E$15:$E$18)*W248),VLOOKUP(VALUE(Q:Q),Rates!A:C,3,0)*W248)))</f>
        <v/>
      </c>
      <c r="AD248" s="137" t="str">
        <f>IFERROR(IF(B:B="","",IF(R248="Beer","",IF(VALUE(Q248)=0,VLOOKUP(VLOOKUP(B:B,#REF!,16,0),Rates!A:E,2,0),VLOOKUP(VALUE(Q248),Rates!A$31:B$34,2,0)*W248))),0)</f>
        <v/>
      </c>
      <c r="AE248" s="121" t="str">
        <f t="shared" si="150"/>
        <v/>
      </c>
      <c r="AF248" s="138" t="str">
        <f t="shared" si="151"/>
        <v/>
      </c>
      <c r="AG248" s="122" t="str">
        <f t="shared" si="152"/>
        <v/>
      </c>
      <c r="AH248" s="123" t="str">
        <f t="shared" si="153"/>
        <v/>
      </c>
      <c r="AI248" s="139" t="str">
        <f>IF(AE:AE="","",IF(R248="Refreshment Beverage",AK248*(Rates!J$19/100),ROUND(SUM(AH248*(Rates!$J$8/100)),4)))</f>
        <v/>
      </c>
      <c r="AJ248" s="124" t="str">
        <f t="shared" si="154"/>
        <v/>
      </c>
      <c r="AK248" s="125" t="str">
        <f t="shared" si="155"/>
        <v/>
      </c>
      <c r="AL248" s="121" t="str">
        <f t="shared" si="156"/>
        <v/>
      </c>
      <c r="AM248" s="138" t="str">
        <f>IF(AS248="","",IF(R248="Refreshment Beverage",ROUND(AS248*Rates!K$19,4),ROUND(AO248*(VLOOKUP(VALUE(Q248),Rates!G$4:L$12,3,0)),4)))</f>
        <v/>
      </c>
      <c r="AN248" s="126" t="str">
        <f>IF(AS248="","",IF(R248="Refreshment Beverage",AS248*(Rates!J$19/100),MAX(AM248,AB248)))</f>
        <v/>
      </c>
      <c r="AO248" s="127" t="str">
        <f t="shared" si="157"/>
        <v/>
      </c>
      <c r="AP248" s="127" t="str">
        <f t="shared" si="158"/>
        <v/>
      </c>
      <c r="AQ248" s="140" t="str">
        <f>IF(AS248="","",IF(R248="Refreshment Beverage",ROUND(SUM(VLOOKUP(Q:Q,Rates!G$15:L$19,3,0)*(AS248-Y248-Z248-AA248)),4),ROUND(SUM(Rates!$K$8*AS248),4)))</f>
        <v/>
      </c>
      <c r="AR248" s="139" t="str">
        <f t="shared" si="159"/>
        <v/>
      </c>
      <c r="AS248" s="125" t="str">
        <f t="shared" si="160"/>
        <v/>
      </c>
      <c r="AT248" s="121" t="str">
        <f t="shared" si="161"/>
        <v/>
      </c>
      <c r="AU248" s="138" t="str">
        <f>IF(AX248="","",IF(R248="Refreshment Beverage",ROUND((BA248-Y248-Z248-AA248)*VLOOKUP(VALUE(Q248),Rates!G$15:L$19,3,0),4),ROUND(AW248*(VLOOKUP(VALUE(Q248),Rates!G:L,3,0)),4)))</f>
        <v/>
      </c>
      <c r="AV248" s="126" t="str">
        <f t="shared" si="162"/>
        <v/>
      </c>
      <c r="AW248" s="127" t="str">
        <f t="shared" si="163"/>
        <v/>
      </c>
      <c r="AX248" s="123" t="str">
        <f t="shared" si="164"/>
        <v/>
      </c>
      <c r="AY248" s="140" t="str">
        <f>IF(AX248="","",IF(R248="Refreshment Beverage",ROUND(SUM(AX248*Rates!K$19),4),ROUND(SUM(AX248*(Rates!J$8/100)),4)))</f>
        <v/>
      </c>
      <c r="AZ248" s="124" t="str">
        <f t="shared" si="165"/>
        <v/>
      </c>
      <c r="BA248" s="125" t="str">
        <f t="shared" si="166"/>
        <v/>
      </c>
      <c r="BB248" s="115"/>
      <c r="BC248" s="143"/>
      <c r="BD248" s="100"/>
      <c r="BE248" s="100"/>
      <c r="BF248" s="100"/>
      <c r="BG248" s="100"/>
    </row>
    <row r="249" spans="1:59" ht="12.75" customHeight="1" x14ac:dyDescent="0.2">
      <c r="A249" s="144"/>
      <c r="B249" s="141"/>
      <c r="C249" s="141"/>
      <c r="D249" s="142"/>
      <c r="E249" s="142"/>
      <c r="F249" s="142"/>
      <c r="G249" s="142"/>
      <c r="H249" s="142"/>
      <c r="I249" s="129"/>
      <c r="J249" s="130"/>
      <c r="K249" s="131" t="str">
        <f t="shared" si="137"/>
        <v/>
      </c>
      <c r="L249" s="132" t="str">
        <f t="shared" si="138"/>
        <v/>
      </c>
      <c r="M249" s="133" t="str">
        <f t="shared" si="139"/>
        <v/>
      </c>
      <c r="N249" s="134" t="str">
        <f>IFERROR(IF(B:B="","",IF(R249="Beer",SUM(LOOKUP(2,1/(Rates!$B$3:$B$5&lt;=W249)/(Rates!$C$3:$C$5&gt;=W249),Rates!$D$3:$D$5)*(X249/100)*W249),IF(R249="Refreshment Beverage",SUM(LOOKUP(2,1/(Rates!$B$7:$B$11&lt;=W249)/(Rates!$C$7:$C$11&gt;=W249),Rates!$D$7:$D$11)*(X249/100)*W249)))),"")</f>
        <v/>
      </c>
      <c r="O249" s="134" t="str">
        <f t="shared" si="140"/>
        <v/>
      </c>
      <c r="P249" s="116"/>
      <c r="Q249" s="117" t="str">
        <f t="shared" si="141"/>
        <v/>
      </c>
      <c r="R249" s="128" t="str">
        <f t="shared" si="142"/>
        <v/>
      </c>
      <c r="S249" s="135" t="str">
        <f>IF(B249="","",IF(R249="Refreshment Beverage",VLOOKUP(VALUE(Q249),Rates!G$15:L$19,2,0),VLOOKUP(VALUE(Q249),Rates!G$4:L$12,2,0)))</f>
        <v/>
      </c>
      <c r="T249" s="135" t="str">
        <f t="shared" si="143"/>
        <v/>
      </c>
      <c r="U249" s="118" t="str">
        <f t="shared" si="144"/>
        <v/>
      </c>
      <c r="V249" s="135" t="str">
        <f t="shared" si="145"/>
        <v/>
      </c>
      <c r="W249" s="135" t="str">
        <f t="shared" si="146"/>
        <v/>
      </c>
      <c r="X249" s="119" t="str">
        <f t="shared" si="147"/>
        <v/>
      </c>
      <c r="Y249" s="120" t="str">
        <f>IF(B:B="","",IF(R249="Refreshment Beverage",VLOOKUP(Q249,Rates!G$15:L$19,6,0)*W249,VLOOKUP(Q249,Rates!G$4:L$12,6,0)*W249))</f>
        <v/>
      </c>
      <c r="Z249" s="120" t="str">
        <f t="shared" si="148"/>
        <v/>
      </c>
      <c r="AA249" s="120" t="str">
        <f t="shared" si="149"/>
        <v/>
      </c>
      <c r="AB249" s="136" t="str">
        <f>IF(B:B="","",IF(R249="Refreshment Beverage","",IF(AND(R249="Beer",Q249=0),SUM(LOOKUP(2,1/(Rates!$B$15:$B$18&lt;=W249)/(Rates!$C$15:$C$18&gt;=W249),Rates!$D$15:$D$18)*W249),VLOOKUP(VALUE(Q:Q),Rates!A:B,2,0)*W249)))</f>
        <v/>
      </c>
      <c r="AC249" s="136" t="str">
        <f>IF(B:B="","",IF(R249="Refreshment Beverage","",IF(AND(R249="Beer",Q249=0),SUM(LOOKUP(2,1/(Rates!$B$15:$B$18&lt;=W249)/(Rates!$C$15:$C$18&gt;=W249),Rates!$E$15:$E$18)*W249),VLOOKUP(VALUE(Q:Q),Rates!A:C,3,0)*W249)))</f>
        <v/>
      </c>
      <c r="AD249" s="137" t="str">
        <f>IFERROR(IF(B:B="","",IF(R249="Beer","",IF(VALUE(Q249)=0,VLOOKUP(VLOOKUP(B:B,#REF!,16,0),Rates!A:E,2,0),VLOOKUP(VALUE(Q249),Rates!A$31:B$34,2,0)*W249))),0)</f>
        <v/>
      </c>
      <c r="AE249" s="121" t="str">
        <f t="shared" si="150"/>
        <v/>
      </c>
      <c r="AF249" s="138" t="str">
        <f t="shared" si="151"/>
        <v/>
      </c>
      <c r="AG249" s="122" t="str">
        <f t="shared" si="152"/>
        <v/>
      </c>
      <c r="AH249" s="123" t="str">
        <f t="shared" si="153"/>
        <v/>
      </c>
      <c r="AI249" s="139" t="str">
        <f>IF(AE:AE="","",IF(R249="Refreshment Beverage",AK249*(Rates!J$19/100),ROUND(SUM(AH249*(Rates!$J$8/100)),4)))</f>
        <v/>
      </c>
      <c r="AJ249" s="124" t="str">
        <f t="shared" si="154"/>
        <v/>
      </c>
      <c r="AK249" s="125" t="str">
        <f t="shared" si="155"/>
        <v/>
      </c>
      <c r="AL249" s="121" t="str">
        <f t="shared" si="156"/>
        <v/>
      </c>
      <c r="AM249" s="138" t="str">
        <f>IF(AS249="","",IF(R249="Refreshment Beverage",ROUND(AS249*Rates!K$19,4),ROUND(AO249*(VLOOKUP(VALUE(Q249),Rates!G$4:L$12,3,0)),4)))</f>
        <v/>
      </c>
      <c r="AN249" s="126" t="str">
        <f>IF(AS249="","",IF(R249="Refreshment Beverage",AS249*(Rates!J$19/100),MAX(AM249,AB249)))</f>
        <v/>
      </c>
      <c r="AO249" s="127" t="str">
        <f t="shared" si="157"/>
        <v/>
      </c>
      <c r="AP249" s="127" t="str">
        <f t="shared" si="158"/>
        <v/>
      </c>
      <c r="AQ249" s="140" t="str">
        <f>IF(AS249="","",IF(R249="Refreshment Beverage",ROUND(SUM(VLOOKUP(Q:Q,Rates!G$15:L$19,3,0)*(AS249-Y249-Z249-AA249)),4),ROUND(SUM(Rates!$K$8*AS249),4)))</f>
        <v/>
      </c>
      <c r="AR249" s="139" t="str">
        <f t="shared" si="159"/>
        <v/>
      </c>
      <c r="AS249" s="125" t="str">
        <f t="shared" si="160"/>
        <v/>
      </c>
      <c r="AT249" s="121" t="str">
        <f t="shared" si="161"/>
        <v/>
      </c>
      <c r="AU249" s="138" t="str">
        <f>IF(AX249="","",IF(R249="Refreshment Beverage",ROUND((BA249-Y249-Z249-AA249)*VLOOKUP(VALUE(Q249),Rates!G$15:L$19,3,0),4),ROUND(AW249*(VLOOKUP(VALUE(Q249),Rates!G:L,3,0)),4)))</f>
        <v/>
      </c>
      <c r="AV249" s="126" t="str">
        <f t="shared" si="162"/>
        <v/>
      </c>
      <c r="AW249" s="127" t="str">
        <f t="shared" si="163"/>
        <v/>
      </c>
      <c r="AX249" s="123" t="str">
        <f t="shared" si="164"/>
        <v/>
      </c>
      <c r="AY249" s="140" t="str">
        <f>IF(AX249="","",IF(R249="Refreshment Beverage",ROUND(SUM(AX249*Rates!K$19),4),ROUND(SUM(AX249*(Rates!J$8/100)),4)))</f>
        <v/>
      </c>
      <c r="AZ249" s="124" t="str">
        <f t="shared" si="165"/>
        <v/>
      </c>
      <c r="BA249" s="125" t="str">
        <f t="shared" si="166"/>
        <v/>
      </c>
      <c r="BB249" s="115"/>
      <c r="BC249" s="143"/>
      <c r="BD249" s="100"/>
      <c r="BE249" s="100"/>
      <c r="BF249" s="100"/>
      <c r="BG249" s="100"/>
    </row>
    <row r="250" spans="1:59" ht="12.75" customHeight="1" x14ac:dyDescent="0.2">
      <c r="A250" s="144"/>
      <c r="B250" s="141"/>
      <c r="C250" s="141"/>
      <c r="D250" s="142"/>
      <c r="E250" s="142"/>
      <c r="F250" s="142"/>
      <c r="G250" s="142"/>
      <c r="H250" s="142"/>
      <c r="I250" s="129"/>
      <c r="J250" s="130"/>
      <c r="K250" s="131" t="str">
        <f t="shared" si="137"/>
        <v/>
      </c>
      <c r="L250" s="132" t="str">
        <f t="shared" si="138"/>
        <v/>
      </c>
      <c r="M250" s="133" t="str">
        <f t="shared" si="139"/>
        <v/>
      </c>
      <c r="N250" s="134" t="str">
        <f>IFERROR(IF(B:B="","",IF(R250="Beer",SUM(LOOKUP(2,1/(Rates!$B$3:$B$5&lt;=W250)/(Rates!$C$3:$C$5&gt;=W250),Rates!$D$3:$D$5)*(X250/100)*W250),IF(R250="Refreshment Beverage",SUM(LOOKUP(2,1/(Rates!$B$7:$B$11&lt;=W250)/(Rates!$C$7:$C$11&gt;=W250),Rates!$D$7:$D$11)*(X250/100)*W250)))),"")</f>
        <v/>
      </c>
      <c r="O250" s="134" t="str">
        <f t="shared" si="140"/>
        <v/>
      </c>
      <c r="P250" s="116"/>
      <c r="Q250" s="117" t="str">
        <f t="shared" si="141"/>
        <v/>
      </c>
      <c r="R250" s="128" t="str">
        <f t="shared" si="142"/>
        <v/>
      </c>
      <c r="S250" s="135" t="str">
        <f>IF(B250="","",IF(R250="Refreshment Beverage",VLOOKUP(VALUE(Q250),Rates!G$15:L$19,2,0),VLOOKUP(VALUE(Q250),Rates!G$4:L$12,2,0)))</f>
        <v/>
      </c>
      <c r="T250" s="135" t="str">
        <f t="shared" si="143"/>
        <v/>
      </c>
      <c r="U250" s="118" t="str">
        <f t="shared" si="144"/>
        <v/>
      </c>
      <c r="V250" s="135" t="str">
        <f t="shared" si="145"/>
        <v/>
      </c>
      <c r="W250" s="135" t="str">
        <f t="shared" si="146"/>
        <v/>
      </c>
      <c r="X250" s="119" t="str">
        <f t="shared" si="147"/>
        <v/>
      </c>
      <c r="Y250" s="120" t="str">
        <f>IF(B:B="","",IF(R250="Refreshment Beverage",VLOOKUP(Q250,Rates!G$15:L$19,6,0)*W250,VLOOKUP(Q250,Rates!G$4:L$12,6,0)*W250))</f>
        <v/>
      </c>
      <c r="Z250" s="120" t="str">
        <f t="shared" si="148"/>
        <v/>
      </c>
      <c r="AA250" s="120" t="str">
        <f t="shared" si="149"/>
        <v/>
      </c>
      <c r="AB250" s="136" t="str">
        <f>IF(B:B="","",IF(R250="Refreshment Beverage","",IF(AND(R250="Beer",Q250=0),SUM(LOOKUP(2,1/(Rates!$B$15:$B$18&lt;=W250)/(Rates!$C$15:$C$18&gt;=W250),Rates!$D$15:$D$18)*W250),VLOOKUP(VALUE(Q:Q),Rates!A:B,2,0)*W250)))</f>
        <v/>
      </c>
      <c r="AC250" s="136" t="str">
        <f>IF(B:B="","",IF(R250="Refreshment Beverage","",IF(AND(R250="Beer",Q250=0),SUM(LOOKUP(2,1/(Rates!$B$15:$B$18&lt;=W250)/(Rates!$C$15:$C$18&gt;=W250),Rates!$E$15:$E$18)*W250),VLOOKUP(VALUE(Q:Q),Rates!A:C,3,0)*W250)))</f>
        <v/>
      </c>
      <c r="AD250" s="137" t="str">
        <f>IFERROR(IF(B:B="","",IF(R250="Beer","",IF(VALUE(Q250)=0,VLOOKUP(VLOOKUP(B:B,#REF!,16,0),Rates!A:E,2,0),VLOOKUP(VALUE(Q250),Rates!A$31:B$34,2,0)*W250))),0)</f>
        <v/>
      </c>
      <c r="AE250" s="121" t="str">
        <f t="shared" si="150"/>
        <v/>
      </c>
      <c r="AF250" s="138" t="str">
        <f t="shared" si="151"/>
        <v/>
      </c>
      <c r="AG250" s="122" t="str">
        <f t="shared" si="152"/>
        <v/>
      </c>
      <c r="AH250" s="123" t="str">
        <f t="shared" si="153"/>
        <v/>
      </c>
      <c r="AI250" s="139" t="str">
        <f>IF(AE:AE="","",IF(R250="Refreshment Beverage",AK250*(Rates!J$19/100),ROUND(SUM(AH250*(Rates!$J$8/100)),4)))</f>
        <v/>
      </c>
      <c r="AJ250" s="124" t="str">
        <f t="shared" si="154"/>
        <v/>
      </c>
      <c r="AK250" s="125" t="str">
        <f t="shared" si="155"/>
        <v/>
      </c>
      <c r="AL250" s="121" t="str">
        <f t="shared" si="156"/>
        <v/>
      </c>
      <c r="AM250" s="138" t="str">
        <f>IF(AS250="","",IF(R250="Refreshment Beverage",ROUND(AS250*Rates!K$19,4),ROUND(AO250*(VLOOKUP(VALUE(Q250),Rates!G$4:L$12,3,0)),4)))</f>
        <v/>
      </c>
      <c r="AN250" s="126" t="str">
        <f>IF(AS250="","",IF(R250="Refreshment Beverage",AS250*(Rates!J$19/100),MAX(AM250,AB250)))</f>
        <v/>
      </c>
      <c r="AO250" s="127" t="str">
        <f t="shared" si="157"/>
        <v/>
      </c>
      <c r="AP250" s="127" t="str">
        <f t="shared" si="158"/>
        <v/>
      </c>
      <c r="AQ250" s="140" t="str">
        <f>IF(AS250="","",IF(R250="Refreshment Beverage",ROUND(SUM(VLOOKUP(Q:Q,Rates!G$15:L$19,3,0)*(AS250-Y250-Z250-AA250)),4),ROUND(SUM(Rates!$K$8*AS250),4)))</f>
        <v/>
      </c>
      <c r="AR250" s="139" t="str">
        <f t="shared" si="159"/>
        <v/>
      </c>
      <c r="AS250" s="125" t="str">
        <f t="shared" si="160"/>
        <v/>
      </c>
      <c r="AT250" s="121" t="str">
        <f t="shared" si="161"/>
        <v/>
      </c>
      <c r="AU250" s="138" t="str">
        <f>IF(AX250="","",IF(R250="Refreshment Beverage",ROUND((BA250-Y250-Z250-AA250)*VLOOKUP(VALUE(Q250),Rates!G$15:L$19,3,0),4),ROUND(AW250*(VLOOKUP(VALUE(Q250),Rates!G:L,3,0)),4)))</f>
        <v/>
      </c>
      <c r="AV250" s="126" t="str">
        <f t="shared" si="162"/>
        <v/>
      </c>
      <c r="AW250" s="127" t="str">
        <f t="shared" si="163"/>
        <v/>
      </c>
      <c r="AX250" s="123" t="str">
        <f t="shared" si="164"/>
        <v/>
      </c>
      <c r="AY250" s="140" t="str">
        <f>IF(AX250="","",IF(R250="Refreshment Beverage",ROUND(SUM(AX250*Rates!K$19),4),ROUND(SUM(AX250*(Rates!J$8/100)),4)))</f>
        <v/>
      </c>
      <c r="AZ250" s="124" t="str">
        <f t="shared" si="165"/>
        <v/>
      </c>
      <c r="BA250" s="125" t="str">
        <f t="shared" si="166"/>
        <v/>
      </c>
      <c r="BB250" s="115"/>
      <c r="BC250" s="143"/>
      <c r="BD250" s="100"/>
      <c r="BE250" s="100"/>
      <c r="BF250" s="100"/>
      <c r="BG250" s="100"/>
    </row>
    <row r="251" spans="1:59" ht="12.75" customHeight="1" x14ac:dyDescent="0.2">
      <c r="A251" s="144"/>
      <c r="B251" s="141"/>
      <c r="C251" s="141"/>
      <c r="D251" s="142"/>
      <c r="E251" s="142"/>
      <c r="F251" s="142"/>
      <c r="G251" s="142"/>
      <c r="H251" s="142"/>
      <c r="I251" s="129"/>
      <c r="J251" s="130"/>
      <c r="K251" s="131" t="str">
        <f t="shared" si="137"/>
        <v/>
      </c>
      <c r="L251" s="132" t="str">
        <f t="shared" si="138"/>
        <v/>
      </c>
      <c r="M251" s="133" t="str">
        <f t="shared" si="139"/>
        <v/>
      </c>
      <c r="N251" s="134" t="str">
        <f>IFERROR(IF(B:B="","",IF(R251="Beer",SUM(LOOKUP(2,1/(Rates!$B$3:$B$5&lt;=W251)/(Rates!$C$3:$C$5&gt;=W251),Rates!$D$3:$D$5)*(X251/100)*W251),IF(R251="Refreshment Beverage",SUM(LOOKUP(2,1/(Rates!$B$7:$B$11&lt;=W251)/(Rates!$C$7:$C$11&gt;=W251),Rates!$D$7:$D$11)*(X251/100)*W251)))),"")</f>
        <v/>
      </c>
      <c r="O251" s="134" t="str">
        <f t="shared" si="140"/>
        <v/>
      </c>
      <c r="P251" s="116"/>
      <c r="Q251" s="117" t="str">
        <f t="shared" si="141"/>
        <v/>
      </c>
      <c r="R251" s="128" t="str">
        <f t="shared" si="142"/>
        <v/>
      </c>
      <c r="S251" s="135" t="str">
        <f>IF(B251="","",IF(R251="Refreshment Beverage",VLOOKUP(VALUE(Q251),Rates!G$15:L$19,2,0),VLOOKUP(VALUE(Q251),Rates!G$4:L$12,2,0)))</f>
        <v/>
      </c>
      <c r="T251" s="135" t="str">
        <f t="shared" si="143"/>
        <v/>
      </c>
      <c r="U251" s="118" t="str">
        <f t="shared" si="144"/>
        <v/>
      </c>
      <c r="V251" s="135" t="str">
        <f t="shared" si="145"/>
        <v/>
      </c>
      <c r="W251" s="135" t="str">
        <f t="shared" si="146"/>
        <v/>
      </c>
      <c r="X251" s="119" t="str">
        <f t="shared" si="147"/>
        <v/>
      </c>
      <c r="Y251" s="120" t="str">
        <f>IF(B:B="","",IF(R251="Refreshment Beverage",VLOOKUP(Q251,Rates!G$15:L$19,6,0)*W251,VLOOKUP(Q251,Rates!G$4:L$12,6,0)*W251))</f>
        <v/>
      </c>
      <c r="Z251" s="120" t="str">
        <f t="shared" si="148"/>
        <v/>
      </c>
      <c r="AA251" s="120" t="str">
        <f t="shared" si="149"/>
        <v/>
      </c>
      <c r="AB251" s="136" t="str">
        <f>IF(B:B="","",IF(R251="Refreshment Beverage","",IF(AND(R251="Beer",Q251=0),SUM(LOOKUP(2,1/(Rates!$B$15:$B$18&lt;=W251)/(Rates!$C$15:$C$18&gt;=W251),Rates!$D$15:$D$18)*W251),VLOOKUP(VALUE(Q:Q),Rates!A:B,2,0)*W251)))</f>
        <v/>
      </c>
      <c r="AC251" s="136" t="str">
        <f>IF(B:B="","",IF(R251="Refreshment Beverage","",IF(AND(R251="Beer",Q251=0),SUM(LOOKUP(2,1/(Rates!$B$15:$B$18&lt;=W251)/(Rates!$C$15:$C$18&gt;=W251),Rates!$E$15:$E$18)*W251),VLOOKUP(VALUE(Q:Q),Rates!A:C,3,0)*W251)))</f>
        <v/>
      </c>
      <c r="AD251" s="137" t="str">
        <f>IFERROR(IF(B:B="","",IF(R251="Beer","",IF(VALUE(Q251)=0,VLOOKUP(VLOOKUP(B:B,#REF!,16,0),Rates!A:E,2,0),VLOOKUP(VALUE(Q251),Rates!A$31:B$34,2,0)*W251))),0)</f>
        <v/>
      </c>
      <c r="AE251" s="121" t="str">
        <f t="shared" si="150"/>
        <v/>
      </c>
      <c r="AF251" s="138" t="str">
        <f t="shared" si="151"/>
        <v/>
      </c>
      <c r="AG251" s="122" t="str">
        <f t="shared" si="152"/>
        <v/>
      </c>
      <c r="AH251" s="123" t="str">
        <f t="shared" si="153"/>
        <v/>
      </c>
      <c r="AI251" s="139" t="str">
        <f>IF(AE:AE="","",IF(R251="Refreshment Beverage",AK251*(Rates!J$19/100),ROUND(SUM(AH251*(Rates!$J$8/100)),4)))</f>
        <v/>
      </c>
      <c r="AJ251" s="124" t="str">
        <f t="shared" si="154"/>
        <v/>
      </c>
      <c r="AK251" s="125" t="str">
        <f t="shared" si="155"/>
        <v/>
      </c>
      <c r="AL251" s="121" t="str">
        <f t="shared" si="156"/>
        <v/>
      </c>
      <c r="AM251" s="138" t="str">
        <f>IF(AS251="","",IF(R251="Refreshment Beverage",ROUND(AS251*Rates!K$19,4),ROUND(AO251*(VLOOKUP(VALUE(Q251),Rates!G$4:L$12,3,0)),4)))</f>
        <v/>
      </c>
      <c r="AN251" s="126" t="str">
        <f>IF(AS251="","",IF(R251="Refreshment Beverage",AS251*(Rates!J$19/100),MAX(AM251,AB251)))</f>
        <v/>
      </c>
      <c r="AO251" s="127" t="str">
        <f t="shared" si="157"/>
        <v/>
      </c>
      <c r="AP251" s="127" t="str">
        <f t="shared" si="158"/>
        <v/>
      </c>
      <c r="AQ251" s="140" t="str">
        <f>IF(AS251="","",IF(R251="Refreshment Beverage",ROUND(SUM(VLOOKUP(Q:Q,Rates!G$15:L$19,3,0)*(AS251-Y251-Z251-AA251)),4),ROUND(SUM(Rates!$K$8*AS251),4)))</f>
        <v/>
      </c>
      <c r="AR251" s="139" t="str">
        <f t="shared" si="159"/>
        <v/>
      </c>
      <c r="AS251" s="125" t="str">
        <f t="shared" si="160"/>
        <v/>
      </c>
      <c r="AT251" s="121" t="str">
        <f t="shared" si="161"/>
        <v/>
      </c>
      <c r="AU251" s="138" t="str">
        <f>IF(AX251="","",IF(R251="Refreshment Beverage",ROUND((BA251-Y251-Z251-AA251)*VLOOKUP(VALUE(Q251),Rates!G$15:L$19,3,0),4),ROUND(AW251*(VLOOKUP(VALUE(Q251),Rates!G:L,3,0)),4)))</f>
        <v/>
      </c>
      <c r="AV251" s="126" t="str">
        <f t="shared" si="162"/>
        <v/>
      </c>
      <c r="AW251" s="127" t="str">
        <f t="shared" si="163"/>
        <v/>
      </c>
      <c r="AX251" s="123" t="str">
        <f t="shared" si="164"/>
        <v/>
      </c>
      <c r="AY251" s="140" t="str">
        <f>IF(AX251="","",IF(R251="Refreshment Beverage",ROUND(SUM(AX251*Rates!K$19),4),ROUND(SUM(AX251*(Rates!J$8/100)),4)))</f>
        <v/>
      </c>
      <c r="AZ251" s="124" t="str">
        <f t="shared" si="165"/>
        <v/>
      </c>
      <c r="BA251" s="125" t="str">
        <f t="shared" si="166"/>
        <v/>
      </c>
      <c r="BB251" s="115"/>
      <c r="BC251" s="143"/>
      <c r="BD251" s="100"/>
      <c r="BE251" s="100"/>
      <c r="BF251" s="100"/>
      <c r="BG251" s="100"/>
    </row>
    <row r="252" spans="1:59" ht="12.75" customHeight="1" x14ac:dyDescent="0.2">
      <c r="A252" s="144"/>
      <c r="B252" s="141"/>
      <c r="C252" s="141"/>
      <c r="D252" s="142"/>
      <c r="E252" s="142"/>
      <c r="F252" s="142"/>
      <c r="G252" s="142"/>
      <c r="H252" s="142"/>
      <c r="I252" s="129"/>
      <c r="J252" s="130"/>
      <c r="K252" s="131" t="str">
        <f t="shared" si="137"/>
        <v/>
      </c>
      <c r="L252" s="132" t="str">
        <f t="shared" si="138"/>
        <v/>
      </c>
      <c r="M252" s="133" t="str">
        <f t="shared" si="139"/>
        <v/>
      </c>
      <c r="N252" s="134" t="str">
        <f>IFERROR(IF(B:B="","",IF(R252="Beer",SUM(LOOKUP(2,1/(Rates!$B$3:$B$5&lt;=W252)/(Rates!$C$3:$C$5&gt;=W252),Rates!$D$3:$D$5)*(X252/100)*W252),IF(R252="Refreshment Beverage",SUM(LOOKUP(2,1/(Rates!$B$7:$B$11&lt;=W252)/(Rates!$C$7:$C$11&gt;=W252),Rates!$D$7:$D$11)*(X252/100)*W252)))),"")</f>
        <v/>
      </c>
      <c r="O252" s="134" t="str">
        <f t="shared" si="140"/>
        <v/>
      </c>
      <c r="P252" s="116"/>
      <c r="Q252" s="117" t="str">
        <f t="shared" si="141"/>
        <v/>
      </c>
      <c r="R252" s="128" t="str">
        <f t="shared" si="142"/>
        <v/>
      </c>
      <c r="S252" s="135" t="str">
        <f>IF(B252="","",IF(R252="Refreshment Beverage",VLOOKUP(VALUE(Q252),Rates!G$15:L$19,2,0),VLOOKUP(VALUE(Q252),Rates!G$4:L$12,2,0)))</f>
        <v/>
      </c>
      <c r="T252" s="135" t="str">
        <f t="shared" si="143"/>
        <v/>
      </c>
      <c r="U252" s="118" t="str">
        <f t="shared" si="144"/>
        <v/>
      </c>
      <c r="V252" s="135" t="str">
        <f t="shared" si="145"/>
        <v/>
      </c>
      <c r="W252" s="135" t="str">
        <f t="shared" si="146"/>
        <v/>
      </c>
      <c r="X252" s="119" t="str">
        <f t="shared" si="147"/>
        <v/>
      </c>
      <c r="Y252" s="120" t="str">
        <f>IF(B:B="","",IF(R252="Refreshment Beverage",VLOOKUP(Q252,Rates!G$15:L$19,6,0)*W252,VLOOKUP(Q252,Rates!G$4:L$12,6,0)*W252))</f>
        <v/>
      </c>
      <c r="Z252" s="120" t="str">
        <f t="shared" si="148"/>
        <v/>
      </c>
      <c r="AA252" s="120" t="str">
        <f t="shared" si="149"/>
        <v/>
      </c>
      <c r="AB252" s="136" t="str">
        <f>IF(B:B="","",IF(R252="Refreshment Beverage","",IF(AND(R252="Beer",Q252=0),SUM(LOOKUP(2,1/(Rates!$B$15:$B$18&lt;=W252)/(Rates!$C$15:$C$18&gt;=W252),Rates!$D$15:$D$18)*W252),VLOOKUP(VALUE(Q:Q),Rates!A:B,2,0)*W252)))</f>
        <v/>
      </c>
      <c r="AC252" s="136" t="str">
        <f>IF(B:B="","",IF(R252="Refreshment Beverage","",IF(AND(R252="Beer",Q252=0),SUM(LOOKUP(2,1/(Rates!$B$15:$B$18&lt;=W252)/(Rates!$C$15:$C$18&gt;=W252),Rates!$E$15:$E$18)*W252),VLOOKUP(VALUE(Q:Q),Rates!A:C,3,0)*W252)))</f>
        <v/>
      </c>
      <c r="AD252" s="137" t="str">
        <f>IFERROR(IF(B:B="","",IF(R252="Beer","",IF(VALUE(Q252)=0,VLOOKUP(VLOOKUP(B:B,#REF!,16,0),Rates!A:E,2,0),VLOOKUP(VALUE(Q252),Rates!A$31:B$34,2,0)*W252))),0)</f>
        <v/>
      </c>
      <c r="AE252" s="121" t="str">
        <f t="shared" si="150"/>
        <v/>
      </c>
      <c r="AF252" s="138" t="str">
        <f t="shared" si="151"/>
        <v/>
      </c>
      <c r="AG252" s="122" t="str">
        <f t="shared" si="152"/>
        <v/>
      </c>
      <c r="AH252" s="123" t="str">
        <f t="shared" si="153"/>
        <v/>
      </c>
      <c r="AI252" s="139" t="str">
        <f>IF(AE:AE="","",IF(R252="Refreshment Beverage",AK252*(Rates!J$19/100),ROUND(SUM(AH252*(Rates!$J$8/100)),4)))</f>
        <v/>
      </c>
      <c r="AJ252" s="124" t="str">
        <f t="shared" si="154"/>
        <v/>
      </c>
      <c r="AK252" s="125" t="str">
        <f t="shared" si="155"/>
        <v/>
      </c>
      <c r="AL252" s="121" t="str">
        <f t="shared" si="156"/>
        <v/>
      </c>
      <c r="AM252" s="138" t="str">
        <f>IF(AS252="","",IF(R252="Refreshment Beverage",ROUND(AS252*Rates!K$19,4),ROUND(AO252*(VLOOKUP(VALUE(Q252),Rates!G$4:L$12,3,0)),4)))</f>
        <v/>
      </c>
      <c r="AN252" s="126" t="str">
        <f>IF(AS252="","",IF(R252="Refreshment Beverage",AS252*(Rates!J$19/100),MAX(AM252,AB252)))</f>
        <v/>
      </c>
      <c r="AO252" s="127" t="str">
        <f t="shared" si="157"/>
        <v/>
      </c>
      <c r="AP252" s="127" t="str">
        <f t="shared" si="158"/>
        <v/>
      </c>
      <c r="AQ252" s="140" t="str">
        <f>IF(AS252="","",IF(R252="Refreshment Beverage",ROUND(SUM(VLOOKUP(Q:Q,Rates!G$15:L$19,3,0)*(AS252-Y252-Z252-AA252)),4),ROUND(SUM(Rates!$K$8*AS252),4)))</f>
        <v/>
      </c>
      <c r="AR252" s="139" t="str">
        <f t="shared" si="159"/>
        <v/>
      </c>
      <c r="AS252" s="125" t="str">
        <f t="shared" si="160"/>
        <v/>
      </c>
      <c r="AT252" s="121" t="str">
        <f t="shared" si="161"/>
        <v/>
      </c>
      <c r="AU252" s="138" t="str">
        <f>IF(AX252="","",IF(R252="Refreshment Beverage",ROUND((BA252-Y252-Z252-AA252)*VLOOKUP(VALUE(Q252),Rates!G$15:L$19,3,0),4),ROUND(AW252*(VLOOKUP(VALUE(Q252),Rates!G:L,3,0)),4)))</f>
        <v/>
      </c>
      <c r="AV252" s="126" t="str">
        <f t="shared" si="162"/>
        <v/>
      </c>
      <c r="AW252" s="127" t="str">
        <f t="shared" si="163"/>
        <v/>
      </c>
      <c r="AX252" s="123" t="str">
        <f t="shared" si="164"/>
        <v/>
      </c>
      <c r="AY252" s="140" t="str">
        <f>IF(AX252="","",IF(R252="Refreshment Beverage",ROUND(SUM(AX252*Rates!K$19),4),ROUND(SUM(AX252*(Rates!J$8/100)),4)))</f>
        <v/>
      </c>
      <c r="AZ252" s="124" t="str">
        <f t="shared" si="165"/>
        <v/>
      </c>
      <c r="BA252" s="125" t="str">
        <f t="shared" si="166"/>
        <v/>
      </c>
      <c r="BB252" s="115"/>
      <c r="BC252" s="143"/>
      <c r="BD252" s="100"/>
      <c r="BE252" s="100"/>
      <c r="BF252" s="100"/>
      <c r="BG252" s="100"/>
    </row>
    <row r="253" spans="1:59" ht="12.75" customHeight="1" x14ac:dyDescent="0.2">
      <c r="A253" s="144"/>
      <c r="B253" s="141"/>
      <c r="C253" s="141"/>
      <c r="D253" s="142"/>
      <c r="E253" s="142"/>
      <c r="F253" s="142"/>
      <c r="G253" s="142"/>
      <c r="H253" s="142"/>
      <c r="I253" s="129"/>
      <c r="J253" s="130"/>
      <c r="K253" s="131" t="str">
        <f t="shared" si="137"/>
        <v/>
      </c>
      <c r="L253" s="132" t="str">
        <f t="shared" si="138"/>
        <v/>
      </c>
      <c r="M253" s="133" t="str">
        <f t="shared" si="139"/>
        <v/>
      </c>
      <c r="N253" s="134" t="str">
        <f>IFERROR(IF(B:B="","",IF(R253="Beer",SUM(LOOKUP(2,1/(Rates!$B$3:$B$5&lt;=W253)/(Rates!$C$3:$C$5&gt;=W253),Rates!$D$3:$D$5)*(X253/100)*W253),IF(R253="Refreshment Beverage",SUM(LOOKUP(2,1/(Rates!$B$7:$B$11&lt;=W253)/(Rates!$C$7:$C$11&gt;=W253),Rates!$D$7:$D$11)*(X253/100)*W253)))),"")</f>
        <v/>
      </c>
      <c r="O253" s="134" t="str">
        <f t="shared" si="140"/>
        <v/>
      </c>
      <c r="P253" s="116"/>
      <c r="Q253" s="117" t="str">
        <f t="shared" si="141"/>
        <v/>
      </c>
      <c r="R253" s="128" t="str">
        <f t="shared" si="142"/>
        <v/>
      </c>
      <c r="S253" s="135" t="str">
        <f>IF(B253="","",IF(R253="Refreshment Beverage",VLOOKUP(VALUE(Q253),Rates!G$15:L$19,2,0),VLOOKUP(VALUE(Q253),Rates!G$4:L$12,2,0)))</f>
        <v/>
      </c>
      <c r="T253" s="135" t="str">
        <f t="shared" si="143"/>
        <v/>
      </c>
      <c r="U253" s="118" t="str">
        <f t="shared" si="144"/>
        <v/>
      </c>
      <c r="V253" s="135" t="str">
        <f t="shared" si="145"/>
        <v/>
      </c>
      <c r="W253" s="135" t="str">
        <f t="shared" si="146"/>
        <v/>
      </c>
      <c r="X253" s="119" t="str">
        <f t="shared" si="147"/>
        <v/>
      </c>
      <c r="Y253" s="120" t="str">
        <f>IF(B:B="","",IF(R253="Refreshment Beverage",VLOOKUP(Q253,Rates!G$15:L$19,6,0)*W253,VLOOKUP(Q253,Rates!G$4:L$12,6,0)*W253))</f>
        <v/>
      </c>
      <c r="Z253" s="120" t="str">
        <f t="shared" si="148"/>
        <v/>
      </c>
      <c r="AA253" s="120" t="str">
        <f t="shared" si="149"/>
        <v/>
      </c>
      <c r="AB253" s="136" t="str">
        <f>IF(B:B="","",IF(R253="Refreshment Beverage","",IF(AND(R253="Beer",Q253=0),SUM(LOOKUP(2,1/(Rates!$B$15:$B$18&lt;=W253)/(Rates!$C$15:$C$18&gt;=W253),Rates!$D$15:$D$18)*W253),VLOOKUP(VALUE(Q:Q),Rates!A:B,2,0)*W253)))</f>
        <v/>
      </c>
      <c r="AC253" s="136" t="str">
        <f>IF(B:B="","",IF(R253="Refreshment Beverage","",IF(AND(R253="Beer",Q253=0),SUM(LOOKUP(2,1/(Rates!$B$15:$B$18&lt;=W253)/(Rates!$C$15:$C$18&gt;=W253),Rates!$E$15:$E$18)*W253),VLOOKUP(VALUE(Q:Q),Rates!A:C,3,0)*W253)))</f>
        <v/>
      </c>
      <c r="AD253" s="137" t="str">
        <f>IFERROR(IF(B:B="","",IF(R253="Beer","",IF(VALUE(Q253)=0,VLOOKUP(VLOOKUP(B:B,#REF!,16,0),Rates!A:E,2,0),VLOOKUP(VALUE(Q253),Rates!A$31:B$34,2,0)*W253))),0)</f>
        <v/>
      </c>
      <c r="AE253" s="121" t="str">
        <f t="shared" si="150"/>
        <v/>
      </c>
      <c r="AF253" s="138" t="str">
        <f t="shared" si="151"/>
        <v/>
      </c>
      <c r="AG253" s="122" t="str">
        <f t="shared" si="152"/>
        <v/>
      </c>
      <c r="AH253" s="123" t="str">
        <f t="shared" si="153"/>
        <v/>
      </c>
      <c r="AI253" s="139" t="str">
        <f>IF(AE:AE="","",IF(R253="Refreshment Beverage",AK253*(Rates!J$19/100),ROUND(SUM(AH253*(Rates!$J$8/100)),4)))</f>
        <v/>
      </c>
      <c r="AJ253" s="124" t="str">
        <f t="shared" si="154"/>
        <v/>
      </c>
      <c r="AK253" s="125" t="str">
        <f t="shared" si="155"/>
        <v/>
      </c>
      <c r="AL253" s="121" t="str">
        <f t="shared" si="156"/>
        <v/>
      </c>
      <c r="AM253" s="138" t="str">
        <f>IF(AS253="","",IF(R253="Refreshment Beverage",ROUND(AS253*Rates!K$19,4),ROUND(AO253*(VLOOKUP(VALUE(Q253),Rates!G$4:L$12,3,0)),4)))</f>
        <v/>
      </c>
      <c r="AN253" s="126" t="str">
        <f>IF(AS253="","",IF(R253="Refreshment Beverage",AS253*(Rates!J$19/100),MAX(AM253,AB253)))</f>
        <v/>
      </c>
      <c r="AO253" s="127" t="str">
        <f t="shared" si="157"/>
        <v/>
      </c>
      <c r="AP253" s="127" t="str">
        <f t="shared" si="158"/>
        <v/>
      </c>
      <c r="AQ253" s="140" t="str">
        <f>IF(AS253="","",IF(R253="Refreshment Beverage",ROUND(SUM(VLOOKUP(Q:Q,Rates!G$15:L$19,3,0)*(AS253-Y253-Z253-AA253)),4),ROUND(SUM(Rates!$K$8*AS253),4)))</f>
        <v/>
      </c>
      <c r="AR253" s="139" t="str">
        <f t="shared" si="159"/>
        <v/>
      </c>
      <c r="AS253" s="125" t="str">
        <f t="shared" si="160"/>
        <v/>
      </c>
      <c r="AT253" s="121" t="str">
        <f t="shared" si="161"/>
        <v/>
      </c>
      <c r="AU253" s="138" t="str">
        <f>IF(AX253="","",IF(R253="Refreshment Beverage",ROUND((BA253-Y253-Z253-AA253)*VLOOKUP(VALUE(Q253),Rates!G$15:L$19,3,0),4),ROUND(AW253*(VLOOKUP(VALUE(Q253),Rates!G:L,3,0)),4)))</f>
        <v/>
      </c>
      <c r="AV253" s="126" t="str">
        <f t="shared" si="162"/>
        <v/>
      </c>
      <c r="AW253" s="127" t="str">
        <f t="shared" si="163"/>
        <v/>
      </c>
      <c r="AX253" s="123" t="str">
        <f t="shared" si="164"/>
        <v/>
      </c>
      <c r="AY253" s="140" t="str">
        <f>IF(AX253="","",IF(R253="Refreshment Beverage",ROUND(SUM(AX253*Rates!K$19),4),ROUND(SUM(AX253*(Rates!J$8/100)),4)))</f>
        <v/>
      </c>
      <c r="AZ253" s="124" t="str">
        <f t="shared" si="165"/>
        <v/>
      </c>
      <c r="BA253" s="125" t="str">
        <f t="shared" si="166"/>
        <v/>
      </c>
      <c r="BB253" s="115"/>
      <c r="BC253" s="143"/>
      <c r="BD253" s="100"/>
      <c r="BE253" s="100"/>
      <c r="BF253" s="100"/>
      <c r="BG253" s="100"/>
    </row>
    <row r="254" spans="1:59" ht="12.75" customHeight="1" x14ac:dyDescent="0.2">
      <c r="A254" s="144"/>
      <c r="B254" s="141"/>
      <c r="C254" s="141"/>
      <c r="D254" s="142"/>
      <c r="E254" s="142"/>
      <c r="F254" s="142"/>
      <c r="G254" s="142"/>
      <c r="H254" s="142"/>
      <c r="I254" s="129"/>
      <c r="J254" s="130"/>
      <c r="K254" s="131" t="str">
        <f t="shared" si="137"/>
        <v/>
      </c>
      <c r="L254" s="132" t="str">
        <f t="shared" si="138"/>
        <v/>
      </c>
      <c r="M254" s="133" t="str">
        <f t="shared" si="139"/>
        <v/>
      </c>
      <c r="N254" s="134" t="str">
        <f>IFERROR(IF(B:B="","",IF(R254="Beer",SUM(LOOKUP(2,1/(Rates!$B$3:$B$5&lt;=W254)/(Rates!$C$3:$C$5&gt;=W254),Rates!$D$3:$D$5)*(X254/100)*W254),IF(R254="Refreshment Beverage",SUM(LOOKUP(2,1/(Rates!$B$7:$B$11&lt;=W254)/(Rates!$C$7:$C$11&gt;=W254),Rates!$D$7:$D$11)*(X254/100)*W254)))),"")</f>
        <v/>
      </c>
      <c r="O254" s="134" t="str">
        <f t="shared" si="140"/>
        <v/>
      </c>
      <c r="P254" s="116"/>
      <c r="Q254" s="117" t="str">
        <f t="shared" si="141"/>
        <v/>
      </c>
      <c r="R254" s="128" t="str">
        <f t="shared" si="142"/>
        <v/>
      </c>
      <c r="S254" s="135" t="str">
        <f>IF(B254="","",IF(R254="Refreshment Beverage",VLOOKUP(VALUE(Q254),Rates!G$15:L$19,2,0),VLOOKUP(VALUE(Q254),Rates!G$4:L$12,2,0)))</f>
        <v/>
      </c>
      <c r="T254" s="135" t="str">
        <f t="shared" si="143"/>
        <v/>
      </c>
      <c r="U254" s="118" t="str">
        <f t="shared" si="144"/>
        <v/>
      </c>
      <c r="V254" s="135" t="str">
        <f t="shared" si="145"/>
        <v/>
      </c>
      <c r="W254" s="135" t="str">
        <f t="shared" si="146"/>
        <v/>
      </c>
      <c r="X254" s="119" t="str">
        <f t="shared" si="147"/>
        <v/>
      </c>
      <c r="Y254" s="120" t="str">
        <f>IF(B:B="","",IF(R254="Refreshment Beverage",VLOOKUP(Q254,Rates!G$15:L$19,6,0)*W254,VLOOKUP(Q254,Rates!G$4:L$12,6,0)*W254))</f>
        <v/>
      </c>
      <c r="Z254" s="120" t="str">
        <f t="shared" si="148"/>
        <v/>
      </c>
      <c r="AA254" s="120" t="str">
        <f t="shared" si="149"/>
        <v/>
      </c>
      <c r="AB254" s="136" t="str">
        <f>IF(B:B="","",IF(R254="Refreshment Beverage","",IF(AND(R254="Beer",Q254=0),SUM(LOOKUP(2,1/(Rates!$B$15:$B$18&lt;=W254)/(Rates!$C$15:$C$18&gt;=W254),Rates!$D$15:$D$18)*W254),VLOOKUP(VALUE(Q:Q),Rates!A:B,2,0)*W254)))</f>
        <v/>
      </c>
      <c r="AC254" s="136" t="str">
        <f>IF(B:B="","",IF(R254="Refreshment Beverage","",IF(AND(R254="Beer",Q254=0),SUM(LOOKUP(2,1/(Rates!$B$15:$B$18&lt;=W254)/(Rates!$C$15:$C$18&gt;=W254),Rates!$E$15:$E$18)*W254),VLOOKUP(VALUE(Q:Q),Rates!A:C,3,0)*W254)))</f>
        <v/>
      </c>
      <c r="AD254" s="137" t="str">
        <f>IFERROR(IF(B:B="","",IF(R254="Beer","",IF(VALUE(Q254)=0,VLOOKUP(VLOOKUP(B:B,#REF!,16,0),Rates!A:E,2,0),VLOOKUP(VALUE(Q254),Rates!A$31:B$34,2,0)*W254))),0)</f>
        <v/>
      </c>
      <c r="AE254" s="121" t="str">
        <f t="shared" si="150"/>
        <v/>
      </c>
      <c r="AF254" s="138" t="str">
        <f t="shared" si="151"/>
        <v/>
      </c>
      <c r="AG254" s="122" t="str">
        <f t="shared" si="152"/>
        <v/>
      </c>
      <c r="AH254" s="123" t="str">
        <f t="shared" si="153"/>
        <v/>
      </c>
      <c r="AI254" s="139" t="str">
        <f>IF(AE:AE="","",IF(R254="Refreshment Beverage",AK254*(Rates!J$19/100),ROUND(SUM(AH254*(Rates!$J$8/100)),4)))</f>
        <v/>
      </c>
      <c r="AJ254" s="124" t="str">
        <f t="shared" si="154"/>
        <v/>
      </c>
      <c r="AK254" s="125" t="str">
        <f t="shared" si="155"/>
        <v/>
      </c>
      <c r="AL254" s="121" t="str">
        <f t="shared" si="156"/>
        <v/>
      </c>
      <c r="AM254" s="138" t="str">
        <f>IF(AS254="","",IF(R254="Refreshment Beverage",ROUND(AS254*Rates!K$19,4),ROUND(AO254*(VLOOKUP(VALUE(Q254),Rates!G$4:L$12,3,0)),4)))</f>
        <v/>
      </c>
      <c r="AN254" s="126" t="str">
        <f>IF(AS254="","",IF(R254="Refreshment Beverage",AS254*(Rates!J$19/100),MAX(AM254,AB254)))</f>
        <v/>
      </c>
      <c r="AO254" s="127" t="str">
        <f t="shared" si="157"/>
        <v/>
      </c>
      <c r="AP254" s="127" t="str">
        <f t="shared" si="158"/>
        <v/>
      </c>
      <c r="AQ254" s="140" t="str">
        <f>IF(AS254="","",IF(R254="Refreshment Beverage",ROUND(SUM(VLOOKUP(Q:Q,Rates!G$15:L$19,3,0)*(AS254-Y254-Z254-AA254)),4),ROUND(SUM(Rates!$K$8*AS254),4)))</f>
        <v/>
      </c>
      <c r="AR254" s="139" t="str">
        <f t="shared" si="159"/>
        <v/>
      </c>
      <c r="AS254" s="125" t="str">
        <f t="shared" si="160"/>
        <v/>
      </c>
      <c r="AT254" s="121" t="str">
        <f t="shared" si="161"/>
        <v/>
      </c>
      <c r="AU254" s="138" t="str">
        <f>IF(AX254="","",IF(R254="Refreshment Beverage",ROUND((BA254-Y254-Z254-AA254)*VLOOKUP(VALUE(Q254),Rates!G$15:L$19,3,0),4),ROUND(AW254*(VLOOKUP(VALUE(Q254),Rates!G:L,3,0)),4)))</f>
        <v/>
      </c>
      <c r="AV254" s="126" t="str">
        <f t="shared" si="162"/>
        <v/>
      </c>
      <c r="AW254" s="127" t="str">
        <f t="shared" si="163"/>
        <v/>
      </c>
      <c r="AX254" s="123" t="str">
        <f t="shared" si="164"/>
        <v/>
      </c>
      <c r="AY254" s="140" t="str">
        <f>IF(AX254="","",IF(R254="Refreshment Beverage",ROUND(SUM(AX254*Rates!K$19),4),ROUND(SUM(AX254*(Rates!J$8/100)),4)))</f>
        <v/>
      </c>
      <c r="AZ254" s="124" t="str">
        <f t="shared" si="165"/>
        <v/>
      </c>
      <c r="BA254" s="125" t="str">
        <f t="shared" si="166"/>
        <v/>
      </c>
      <c r="BB254" s="115"/>
      <c r="BC254" s="143"/>
      <c r="BD254" s="100"/>
      <c r="BE254" s="100"/>
      <c r="BF254" s="100"/>
      <c r="BG254" s="100"/>
    </row>
    <row r="255" spans="1:59" ht="12.75" customHeight="1" x14ac:dyDescent="0.2">
      <c r="A255" s="144"/>
      <c r="B255" s="141"/>
      <c r="C255" s="141"/>
      <c r="D255" s="142"/>
      <c r="E255" s="142"/>
      <c r="F255" s="142"/>
      <c r="G255" s="142"/>
      <c r="H255" s="142"/>
      <c r="I255" s="129"/>
      <c r="J255" s="130"/>
      <c r="K255" s="131" t="str">
        <f t="shared" si="137"/>
        <v/>
      </c>
      <c r="L255" s="132" t="str">
        <f t="shared" si="138"/>
        <v/>
      </c>
      <c r="M255" s="133" t="str">
        <f t="shared" si="139"/>
        <v/>
      </c>
      <c r="N255" s="134" t="str">
        <f>IFERROR(IF(B:B="","",IF(R255="Beer",SUM(LOOKUP(2,1/(Rates!$B$3:$B$5&lt;=W255)/(Rates!$C$3:$C$5&gt;=W255),Rates!$D$3:$D$5)*(X255/100)*W255),IF(R255="Refreshment Beverage",SUM(LOOKUP(2,1/(Rates!$B$7:$B$11&lt;=W255)/(Rates!$C$7:$C$11&gt;=W255),Rates!$D$7:$D$11)*(X255/100)*W255)))),"")</f>
        <v/>
      </c>
      <c r="O255" s="134" t="str">
        <f t="shared" si="140"/>
        <v/>
      </c>
      <c r="P255" s="116"/>
      <c r="Q255" s="117" t="str">
        <f t="shared" si="141"/>
        <v/>
      </c>
      <c r="R255" s="128" t="str">
        <f t="shared" si="142"/>
        <v/>
      </c>
      <c r="S255" s="135" t="str">
        <f>IF(B255="","",IF(R255="Refreshment Beverage",VLOOKUP(VALUE(Q255),Rates!G$15:L$19,2,0),VLOOKUP(VALUE(Q255),Rates!G$4:L$12,2,0)))</f>
        <v/>
      </c>
      <c r="T255" s="135" t="str">
        <f t="shared" si="143"/>
        <v/>
      </c>
      <c r="U255" s="118" t="str">
        <f t="shared" si="144"/>
        <v/>
      </c>
      <c r="V255" s="135" t="str">
        <f t="shared" si="145"/>
        <v/>
      </c>
      <c r="W255" s="135" t="str">
        <f t="shared" si="146"/>
        <v/>
      </c>
      <c r="X255" s="119" t="str">
        <f t="shared" si="147"/>
        <v/>
      </c>
      <c r="Y255" s="120" t="str">
        <f>IF(B:B="","",IF(R255="Refreshment Beverage",VLOOKUP(Q255,Rates!G$15:L$19,6,0)*W255,VLOOKUP(Q255,Rates!G$4:L$12,6,0)*W255))</f>
        <v/>
      </c>
      <c r="Z255" s="120" t="str">
        <f t="shared" si="148"/>
        <v/>
      </c>
      <c r="AA255" s="120" t="str">
        <f t="shared" si="149"/>
        <v/>
      </c>
      <c r="AB255" s="136" t="str">
        <f>IF(B:B="","",IF(R255="Refreshment Beverage","",IF(AND(R255="Beer",Q255=0),SUM(LOOKUP(2,1/(Rates!$B$15:$B$18&lt;=W255)/(Rates!$C$15:$C$18&gt;=W255),Rates!$D$15:$D$18)*W255),VLOOKUP(VALUE(Q:Q),Rates!A:B,2,0)*W255)))</f>
        <v/>
      </c>
      <c r="AC255" s="136" t="str">
        <f>IF(B:B="","",IF(R255="Refreshment Beverage","",IF(AND(R255="Beer",Q255=0),SUM(LOOKUP(2,1/(Rates!$B$15:$B$18&lt;=W255)/(Rates!$C$15:$C$18&gt;=W255),Rates!$E$15:$E$18)*W255),VLOOKUP(VALUE(Q:Q),Rates!A:C,3,0)*W255)))</f>
        <v/>
      </c>
      <c r="AD255" s="137" t="str">
        <f>IFERROR(IF(B:B="","",IF(R255="Beer","",IF(VALUE(Q255)=0,VLOOKUP(VLOOKUP(B:B,#REF!,16,0),Rates!A:E,2,0),VLOOKUP(VALUE(Q255),Rates!A$31:B$34,2,0)*W255))),0)</f>
        <v/>
      </c>
      <c r="AE255" s="121" t="str">
        <f t="shared" si="150"/>
        <v/>
      </c>
      <c r="AF255" s="138" t="str">
        <f t="shared" si="151"/>
        <v/>
      </c>
      <c r="AG255" s="122" t="str">
        <f t="shared" si="152"/>
        <v/>
      </c>
      <c r="AH255" s="123" t="str">
        <f t="shared" si="153"/>
        <v/>
      </c>
      <c r="AI255" s="139" t="str">
        <f>IF(AE:AE="","",IF(R255="Refreshment Beverage",AK255*(Rates!J$19/100),ROUND(SUM(AH255*(Rates!$J$8/100)),4)))</f>
        <v/>
      </c>
      <c r="AJ255" s="124" t="str">
        <f t="shared" si="154"/>
        <v/>
      </c>
      <c r="AK255" s="125" t="str">
        <f t="shared" si="155"/>
        <v/>
      </c>
      <c r="AL255" s="121" t="str">
        <f t="shared" si="156"/>
        <v/>
      </c>
      <c r="AM255" s="138" t="str">
        <f>IF(AS255="","",IF(R255="Refreshment Beverage",ROUND(AS255*Rates!K$19,4),ROUND(AO255*(VLOOKUP(VALUE(Q255),Rates!G$4:L$12,3,0)),4)))</f>
        <v/>
      </c>
      <c r="AN255" s="126" t="str">
        <f>IF(AS255="","",IF(R255="Refreshment Beverage",AS255*(Rates!J$19/100),MAX(AM255,AB255)))</f>
        <v/>
      </c>
      <c r="AO255" s="127" t="str">
        <f t="shared" si="157"/>
        <v/>
      </c>
      <c r="AP255" s="127" t="str">
        <f t="shared" si="158"/>
        <v/>
      </c>
      <c r="AQ255" s="140" t="str">
        <f>IF(AS255="","",IF(R255="Refreshment Beverage",ROUND(SUM(VLOOKUP(Q:Q,Rates!G$15:L$19,3,0)*(AS255-Y255-Z255-AA255)),4),ROUND(SUM(Rates!$K$8*AS255),4)))</f>
        <v/>
      </c>
      <c r="AR255" s="139" t="str">
        <f t="shared" si="159"/>
        <v/>
      </c>
      <c r="AS255" s="125" t="str">
        <f t="shared" si="160"/>
        <v/>
      </c>
      <c r="AT255" s="121" t="str">
        <f t="shared" si="161"/>
        <v/>
      </c>
      <c r="AU255" s="138" t="str">
        <f>IF(AX255="","",IF(R255="Refreshment Beverage",ROUND((BA255-Y255-Z255-AA255)*VLOOKUP(VALUE(Q255),Rates!G$15:L$19,3,0),4),ROUND(AW255*(VLOOKUP(VALUE(Q255),Rates!G:L,3,0)),4)))</f>
        <v/>
      </c>
      <c r="AV255" s="126" t="str">
        <f t="shared" si="162"/>
        <v/>
      </c>
      <c r="AW255" s="127" t="str">
        <f t="shared" si="163"/>
        <v/>
      </c>
      <c r="AX255" s="123" t="str">
        <f t="shared" si="164"/>
        <v/>
      </c>
      <c r="AY255" s="140" t="str">
        <f>IF(AX255="","",IF(R255="Refreshment Beverage",ROUND(SUM(AX255*Rates!K$19),4),ROUND(SUM(AX255*(Rates!J$8/100)),4)))</f>
        <v/>
      </c>
      <c r="AZ255" s="124" t="str">
        <f t="shared" si="165"/>
        <v/>
      </c>
      <c r="BA255" s="125" t="str">
        <f t="shared" si="166"/>
        <v/>
      </c>
      <c r="BB255" s="115"/>
      <c r="BC255" s="143"/>
      <c r="BD255" s="100"/>
      <c r="BE255" s="100"/>
      <c r="BF255" s="100"/>
      <c r="BG255" s="100"/>
    </row>
    <row r="256" spans="1:59" ht="12.75" customHeight="1" x14ac:dyDescent="0.2">
      <c r="A256" s="144"/>
      <c r="B256" s="141"/>
      <c r="C256" s="141"/>
      <c r="D256" s="142"/>
      <c r="E256" s="142"/>
      <c r="F256" s="142"/>
      <c r="G256" s="142"/>
      <c r="H256" s="142"/>
      <c r="I256" s="129"/>
      <c r="J256" s="130"/>
      <c r="K256" s="131" t="str">
        <f t="shared" si="137"/>
        <v/>
      </c>
      <c r="L256" s="132" t="str">
        <f t="shared" si="138"/>
        <v/>
      </c>
      <c r="M256" s="133" t="str">
        <f t="shared" si="139"/>
        <v/>
      </c>
      <c r="N256" s="134" t="str">
        <f>IFERROR(IF(B:B="","",IF(R256="Beer",SUM(LOOKUP(2,1/(Rates!$B$3:$B$5&lt;=W256)/(Rates!$C$3:$C$5&gt;=W256),Rates!$D$3:$D$5)*(X256/100)*W256),IF(R256="Refreshment Beverage",SUM(LOOKUP(2,1/(Rates!$B$7:$B$11&lt;=W256)/(Rates!$C$7:$C$11&gt;=W256),Rates!$D$7:$D$11)*(X256/100)*W256)))),"")</f>
        <v/>
      </c>
      <c r="O256" s="134" t="str">
        <f t="shared" si="140"/>
        <v/>
      </c>
      <c r="P256" s="116"/>
      <c r="Q256" s="117" t="str">
        <f t="shared" si="141"/>
        <v/>
      </c>
      <c r="R256" s="128" t="str">
        <f t="shared" si="142"/>
        <v/>
      </c>
      <c r="S256" s="135" t="str">
        <f>IF(B256="","",IF(R256="Refreshment Beverage",VLOOKUP(VALUE(Q256),Rates!G$15:L$19,2,0),VLOOKUP(VALUE(Q256),Rates!G$4:L$12,2,0)))</f>
        <v/>
      </c>
      <c r="T256" s="135" t="str">
        <f t="shared" si="143"/>
        <v/>
      </c>
      <c r="U256" s="118" t="str">
        <f t="shared" si="144"/>
        <v/>
      </c>
      <c r="V256" s="135" t="str">
        <f t="shared" si="145"/>
        <v/>
      </c>
      <c r="W256" s="135" t="str">
        <f t="shared" si="146"/>
        <v/>
      </c>
      <c r="X256" s="119" t="str">
        <f t="shared" si="147"/>
        <v/>
      </c>
      <c r="Y256" s="120" t="str">
        <f>IF(B:B="","",IF(R256="Refreshment Beverage",VLOOKUP(Q256,Rates!G$15:L$19,6,0)*W256,VLOOKUP(Q256,Rates!G$4:L$12,6,0)*W256))</f>
        <v/>
      </c>
      <c r="Z256" s="120" t="str">
        <f t="shared" si="148"/>
        <v/>
      </c>
      <c r="AA256" s="120" t="str">
        <f t="shared" si="149"/>
        <v/>
      </c>
      <c r="AB256" s="136" t="str">
        <f>IF(B:B="","",IF(R256="Refreshment Beverage","",IF(AND(R256="Beer",Q256=0),SUM(LOOKUP(2,1/(Rates!$B$15:$B$18&lt;=W256)/(Rates!$C$15:$C$18&gt;=W256),Rates!$D$15:$D$18)*W256),VLOOKUP(VALUE(Q:Q),Rates!A:B,2,0)*W256)))</f>
        <v/>
      </c>
      <c r="AC256" s="136" t="str">
        <f>IF(B:B="","",IF(R256="Refreshment Beverage","",IF(AND(R256="Beer",Q256=0),SUM(LOOKUP(2,1/(Rates!$B$15:$B$18&lt;=W256)/(Rates!$C$15:$C$18&gt;=W256),Rates!$E$15:$E$18)*W256),VLOOKUP(VALUE(Q:Q),Rates!A:C,3,0)*W256)))</f>
        <v/>
      </c>
      <c r="AD256" s="137" t="str">
        <f>IFERROR(IF(B:B="","",IF(R256="Beer","",IF(VALUE(Q256)=0,VLOOKUP(VLOOKUP(B:B,#REF!,16,0),Rates!A:E,2,0),VLOOKUP(VALUE(Q256),Rates!A$31:B$34,2,0)*W256))),0)</f>
        <v/>
      </c>
      <c r="AE256" s="121" t="str">
        <f t="shared" si="150"/>
        <v/>
      </c>
      <c r="AF256" s="138" t="str">
        <f t="shared" si="151"/>
        <v/>
      </c>
      <c r="AG256" s="122" t="str">
        <f t="shared" si="152"/>
        <v/>
      </c>
      <c r="AH256" s="123" t="str">
        <f t="shared" si="153"/>
        <v/>
      </c>
      <c r="AI256" s="139" t="str">
        <f>IF(AE:AE="","",IF(R256="Refreshment Beverage",AK256*(Rates!J$19/100),ROUND(SUM(AH256*(Rates!$J$8/100)),4)))</f>
        <v/>
      </c>
      <c r="AJ256" s="124" t="str">
        <f t="shared" si="154"/>
        <v/>
      </c>
      <c r="AK256" s="125" t="str">
        <f t="shared" si="155"/>
        <v/>
      </c>
      <c r="AL256" s="121" t="str">
        <f t="shared" si="156"/>
        <v/>
      </c>
      <c r="AM256" s="138" t="str">
        <f>IF(AS256="","",IF(R256="Refreshment Beverage",ROUND(AS256*Rates!K$19,4),ROUND(AO256*(VLOOKUP(VALUE(Q256),Rates!G$4:L$12,3,0)),4)))</f>
        <v/>
      </c>
      <c r="AN256" s="126" t="str">
        <f>IF(AS256="","",IF(R256="Refreshment Beverage",AS256*(Rates!J$19/100),MAX(AM256,AB256)))</f>
        <v/>
      </c>
      <c r="AO256" s="127" t="str">
        <f t="shared" si="157"/>
        <v/>
      </c>
      <c r="AP256" s="127" t="str">
        <f t="shared" si="158"/>
        <v/>
      </c>
      <c r="AQ256" s="140" t="str">
        <f>IF(AS256="","",IF(R256="Refreshment Beverage",ROUND(SUM(VLOOKUP(Q:Q,Rates!G$15:L$19,3,0)*(AS256-Y256-Z256-AA256)),4),ROUND(SUM(Rates!$K$8*AS256),4)))</f>
        <v/>
      </c>
      <c r="AR256" s="139" t="str">
        <f t="shared" si="159"/>
        <v/>
      </c>
      <c r="AS256" s="125" t="str">
        <f t="shared" si="160"/>
        <v/>
      </c>
      <c r="AT256" s="121" t="str">
        <f t="shared" si="161"/>
        <v/>
      </c>
      <c r="AU256" s="138" t="str">
        <f>IF(AX256="","",IF(R256="Refreshment Beverage",ROUND((BA256-Y256-Z256-AA256)*VLOOKUP(VALUE(Q256),Rates!G$15:L$19,3,0),4),ROUND(AW256*(VLOOKUP(VALUE(Q256),Rates!G:L,3,0)),4)))</f>
        <v/>
      </c>
      <c r="AV256" s="126" t="str">
        <f t="shared" si="162"/>
        <v/>
      </c>
      <c r="AW256" s="127" t="str">
        <f t="shared" si="163"/>
        <v/>
      </c>
      <c r="AX256" s="123" t="str">
        <f t="shared" si="164"/>
        <v/>
      </c>
      <c r="AY256" s="140" t="str">
        <f>IF(AX256="","",IF(R256="Refreshment Beverage",ROUND(SUM(AX256*Rates!K$19),4),ROUND(SUM(AX256*(Rates!J$8/100)),4)))</f>
        <v/>
      </c>
      <c r="AZ256" s="124" t="str">
        <f t="shared" si="165"/>
        <v/>
      </c>
      <c r="BA256" s="125" t="str">
        <f t="shared" si="166"/>
        <v/>
      </c>
      <c r="BB256" s="115"/>
      <c r="BC256" s="143"/>
      <c r="BD256" s="100"/>
      <c r="BE256" s="100"/>
      <c r="BF256" s="100"/>
      <c r="BG256" s="100"/>
    </row>
    <row r="257" spans="1:59" ht="12.75" customHeight="1" x14ac:dyDescent="0.2">
      <c r="A257" s="144"/>
      <c r="B257" s="141"/>
      <c r="C257" s="141"/>
      <c r="D257" s="142"/>
      <c r="E257" s="142"/>
      <c r="F257" s="142"/>
      <c r="G257" s="142"/>
      <c r="H257" s="142"/>
      <c r="I257" s="129"/>
      <c r="J257" s="130"/>
      <c r="K257" s="131" t="str">
        <f t="shared" si="137"/>
        <v/>
      </c>
      <c r="L257" s="132" t="str">
        <f t="shared" si="138"/>
        <v/>
      </c>
      <c r="M257" s="133" t="str">
        <f t="shared" si="139"/>
        <v/>
      </c>
      <c r="N257" s="134" t="str">
        <f>IFERROR(IF(B:B="","",IF(R257="Beer",SUM(LOOKUP(2,1/(Rates!$B$3:$B$5&lt;=W257)/(Rates!$C$3:$C$5&gt;=W257),Rates!$D$3:$D$5)*(X257/100)*W257),IF(R257="Refreshment Beverage",SUM(LOOKUP(2,1/(Rates!$B$7:$B$11&lt;=W257)/(Rates!$C$7:$C$11&gt;=W257),Rates!$D$7:$D$11)*(X257/100)*W257)))),"")</f>
        <v/>
      </c>
      <c r="O257" s="134" t="str">
        <f t="shared" si="140"/>
        <v/>
      </c>
      <c r="P257" s="116"/>
      <c r="Q257" s="117" t="str">
        <f t="shared" si="141"/>
        <v/>
      </c>
      <c r="R257" s="128" t="str">
        <f t="shared" si="142"/>
        <v/>
      </c>
      <c r="S257" s="135" t="str">
        <f>IF(B257="","",IF(R257="Refreshment Beverage",VLOOKUP(VALUE(Q257),Rates!G$15:L$19,2,0),VLOOKUP(VALUE(Q257),Rates!G$4:L$12,2,0)))</f>
        <v/>
      </c>
      <c r="T257" s="135" t="str">
        <f t="shared" si="143"/>
        <v/>
      </c>
      <c r="U257" s="118" t="str">
        <f t="shared" si="144"/>
        <v/>
      </c>
      <c r="V257" s="135" t="str">
        <f t="shared" si="145"/>
        <v/>
      </c>
      <c r="W257" s="135" t="str">
        <f t="shared" si="146"/>
        <v/>
      </c>
      <c r="X257" s="119" t="str">
        <f t="shared" si="147"/>
        <v/>
      </c>
      <c r="Y257" s="120" t="str">
        <f>IF(B:B="","",IF(R257="Refreshment Beverage",VLOOKUP(Q257,Rates!G$15:L$19,6,0)*W257,VLOOKUP(Q257,Rates!G$4:L$12,6,0)*W257))</f>
        <v/>
      </c>
      <c r="Z257" s="120" t="str">
        <f t="shared" si="148"/>
        <v/>
      </c>
      <c r="AA257" s="120" t="str">
        <f t="shared" si="149"/>
        <v/>
      </c>
      <c r="AB257" s="136" t="str">
        <f>IF(B:B="","",IF(R257="Refreshment Beverage","",IF(AND(R257="Beer",Q257=0),SUM(LOOKUP(2,1/(Rates!$B$15:$B$18&lt;=W257)/(Rates!$C$15:$C$18&gt;=W257),Rates!$D$15:$D$18)*W257),VLOOKUP(VALUE(Q:Q),Rates!A:B,2,0)*W257)))</f>
        <v/>
      </c>
      <c r="AC257" s="136" t="str">
        <f>IF(B:B="","",IF(R257="Refreshment Beverage","",IF(AND(R257="Beer",Q257=0),SUM(LOOKUP(2,1/(Rates!$B$15:$B$18&lt;=W257)/(Rates!$C$15:$C$18&gt;=W257),Rates!$E$15:$E$18)*W257),VLOOKUP(VALUE(Q:Q),Rates!A:C,3,0)*W257)))</f>
        <v/>
      </c>
      <c r="AD257" s="137" t="str">
        <f>IFERROR(IF(B:B="","",IF(R257="Beer","",IF(VALUE(Q257)=0,VLOOKUP(VLOOKUP(B:B,#REF!,16,0),Rates!A:E,2,0),VLOOKUP(VALUE(Q257),Rates!A$31:B$34,2,0)*W257))),0)</f>
        <v/>
      </c>
      <c r="AE257" s="121" t="str">
        <f t="shared" si="150"/>
        <v/>
      </c>
      <c r="AF257" s="138" t="str">
        <f t="shared" si="151"/>
        <v/>
      </c>
      <c r="AG257" s="122" t="str">
        <f t="shared" si="152"/>
        <v/>
      </c>
      <c r="AH257" s="123" t="str">
        <f t="shared" si="153"/>
        <v/>
      </c>
      <c r="AI257" s="139" t="str">
        <f>IF(AE:AE="","",IF(R257="Refreshment Beverage",AK257*(Rates!J$19/100),ROUND(SUM(AH257*(Rates!$J$8/100)),4)))</f>
        <v/>
      </c>
      <c r="AJ257" s="124" t="str">
        <f t="shared" si="154"/>
        <v/>
      </c>
      <c r="AK257" s="125" t="str">
        <f t="shared" si="155"/>
        <v/>
      </c>
      <c r="AL257" s="121" t="str">
        <f t="shared" si="156"/>
        <v/>
      </c>
      <c r="AM257" s="138" t="str">
        <f>IF(AS257="","",IF(R257="Refreshment Beverage",ROUND(AS257*Rates!K$19,4),ROUND(AO257*(VLOOKUP(VALUE(Q257),Rates!G$4:L$12,3,0)),4)))</f>
        <v/>
      </c>
      <c r="AN257" s="126" t="str">
        <f>IF(AS257="","",IF(R257="Refreshment Beverage",AS257*(Rates!J$19/100),MAX(AM257,AB257)))</f>
        <v/>
      </c>
      <c r="AO257" s="127" t="str">
        <f t="shared" si="157"/>
        <v/>
      </c>
      <c r="AP257" s="127" t="str">
        <f t="shared" si="158"/>
        <v/>
      </c>
      <c r="AQ257" s="140" t="str">
        <f>IF(AS257="","",IF(R257="Refreshment Beverage",ROUND(SUM(VLOOKUP(Q:Q,Rates!G$15:L$19,3,0)*(AS257-Y257-Z257-AA257)),4),ROUND(SUM(Rates!$K$8*AS257),4)))</f>
        <v/>
      </c>
      <c r="AR257" s="139" t="str">
        <f t="shared" si="159"/>
        <v/>
      </c>
      <c r="AS257" s="125" t="str">
        <f t="shared" si="160"/>
        <v/>
      </c>
      <c r="AT257" s="121" t="str">
        <f t="shared" si="161"/>
        <v/>
      </c>
      <c r="AU257" s="138" t="str">
        <f>IF(AX257="","",IF(R257="Refreshment Beverage",ROUND((BA257-Y257-Z257-AA257)*VLOOKUP(VALUE(Q257),Rates!G$15:L$19,3,0),4),ROUND(AW257*(VLOOKUP(VALUE(Q257),Rates!G:L,3,0)),4)))</f>
        <v/>
      </c>
      <c r="AV257" s="126" t="str">
        <f t="shared" si="162"/>
        <v/>
      </c>
      <c r="AW257" s="127" t="str">
        <f t="shared" si="163"/>
        <v/>
      </c>
      <c r="AX257" s="123" t="str">
        <f t="shared" si="164"/>
        <v/>
      </c>
      <c r="AY257" s="140" t="str">
        <f>IF(AX257="","",IF(R257="Refreshment Beverage",ROUND(SUM(AX257*Rates!K$19),4),ROUND(SUM(AX257*(Rates!J$8/100)),4)))</f>
        <v/>
      </c>
      <c r="AZ257" s="124" t="str">
        <f t="shared" si="165"/>
        <v/>
      </c>
      <c r="BA257" s="125" t="str">
        <f t="shared" si="166"/>
        <v/>
      </c>
      <c r="BB257" s="115"/>
      <c r="BC257" s="143"/>
      <c r="BD257" s="100"/>
      <c r="BE257" s="100"/>
      <c r="BF257" s="100"/>
      <c r="BG257" s="100"/>
    </row>
    <row r="258" spans="1:59" ht="12.75" customHeight="1" x14ac:dyDescent="0.2">
      <c r="A258" s="144"/>
      <c r="B258" s="141"/>
      <c r="C258" s="141"/>
      <c r="D258" s="142"/>
      <c r="E258" s="142"/>
      <c r="F258" s="142"/>
      <c r="G258" s="142"/>
      <c r="H258" s="142"/>
      <c r="I258" s="129"/>
      <c r="J258" s="130"/>
      <c r="K258" s="131" t="str">
        <f t="shared" si="137"/>
        <v/>
      </c>
      <c r="L258" s="132" t="str">
        <f t="shared" si="138"/>
        <v/>
      </c>
      <c r="M258" s="133" t="str">
        <f t="shared" si="139"/>
        <v/>
      </c>
      <c r="N258" s="134" t="str">
        <f>IFERROR(IF(B:B="","",IF(R258="Beer",SUM(LOOKUP(2,1/(Rates!$B$3:$B$5&lt;=W258)/(Rates!$C$3:$C$5&gt;=W258),Rates!$D$3:$D$5)*(X258/100)*W258),IF(R258="Refreshment Beverage",SUM(LOOKUP(2,1/(Rates!$B$7:$B$11&lt;=W258)/(Rates!$C$7:$C$11&gt;=W258),Rates!$D$7:$D$11)*(X258/100)*W258)))),"")</f>
        <v/>
      </c>
      <c r="O258" s="134" t="str">
        <f t="shared" si="140"/>
        <v/>
      </c>
      <c r="P258" s="116"/>
      <c r="Q258" s="117" t="str">
        <f t="shared" si="141"/>
        <v/>
      </c>
      <c r="R258" s="128" t="str">
        <f t="shared" si="142"/>
        <v/>
      </c>
      <c r="S258" s="135" t="str">
        <f>IF(B258="","",IF(R258="Refreshment Beverage",VLOOKUP(VALUE(Q258),Rates!G$15:L$19,2,0),VLOOKUP(VALUE(Q258),Rates!G$4:L$12,2,0)))</f>
        <v/>
      </c>
      <c r="T258" s="135" t="str">
        <f t="shared" si="143"/>
        <v/>
      </c>
      <c r="U258" s="118" t="str">
        <f t="shared" si="144"/>
        <v/>
      </c>
      <c r="V258" s="135" t="str">
        <f t="shared" si="145"/>
        <v/>
      </c>
      <c r="W258" s="135" t="str">
        <f t="shared" si="146"/>
        <v/>
      </c>
      <c r="X258" s="119" t="str">
        <f t="shared" si="147"/>
        <v/>
      </c>
      <c r="Y258" s="120" t="str">
        <f>IF(B:B="","",IF(R258="Refreshment Beverage",VLOOKUP(Q258,Rates!G$15:L$19,6,0)*W258,VLOOKUP(Q258,Rates!G$4:L$12,6,0)*W258))</f>
        <v/>
      </c>
      <c r="Z258" s="120" t="str">
        <f t="shared" si="148"/>
        <v/>
      </c>
      <c r="AA258" s="120" t="str">
        <f t="shared" si="149"/>
        <v/>
      </c>
      <c r="AB258" s="136" t="str">
        <f>IF(B:B="","",IF(R258="Refreshment Beverage","",IF(AND(R258="Beer",Q258=0),SUM(LOOKUP(2,1/(Rates!$B$15:$B$18&lt;=W258)/(Rates!$C$15:$C$18&gt;=W258),Rates!$D$15:$D$18)*W258),VLOOKUP(VALUE(Q:Q),Rates!A:B,2,0)*W258)))</f>
        <v/>
      </c>
      <c r="AC258" s="136" t="str">
        <f>IF(B:B="","",IF(R258="Refreshment Beverage","",IF(AND(R258="Beer",Q258=0),SUM(LOOKUP(2,1/(Rates!$B$15:$B$18&lt;=W258)/(Rates!$C$15:$C$18&gt;=W258),Rates!$E$15:$E$18)*W258),VLOOKUP(VALUE(Q:Q),Rates!A:C,3,0)*W258)))</f>
        <v/>
      </c>
      <c r="AD258" s="137" t="str">
        <f>IFERROR(IF(B:B="","",IF(R258="Beer","",IF(VALUE(Q258)=0,VLOOKUP(VLOOKUP(B:B,#REF!,16,0),Rates!A:E,2,0),VLOOKUP(VALUE(Q258),Rates!A$31:B$34,2,0)*W258))),0)</f>
        <v/>
      </c>
      <c r="AE258" s="121" t="str">
        <f t="shared" si="150"/>
        <v/>
      </c>
      <c r="AF258" s="138" t="str">
        <f t="shared" si="151"/>
        <v/>
      </c>
      <c r="AG258" s="122" t="str">
        <f t="shared" si="152"/>
        <v/>
      </c>
      <c r="AH258" s="123" t="str">
        <f t="shared" si="153"/>
        <v/>
      </c>
      <c r="AI258" s="139" t="str">
        <f>IF(AE:AE="","",IF(R258="Refreshment Beverage",AK258*(Rates!J$19/100),ROUND(SUM(AH258*(Rates!$J$8/100)),4)))</f>
        <v/>
      </c>
      <c r="AJ258" s="124" t="str">
        <f t="shared" si="154"/>
        <v/>
      </c>
      <c r="AK258" s="125" t="str">
        <f t="shared" si="155"/>
        <v/>
      </c>
      <c r="AL258" s="121" t="str">
        <f t="shared" si="156"/>
        <v/>
      </c>
      <c r="AM258" s="138" t="str">
        <f>IF(AS258="","",IF(R258="Refreshment Beverage",ROUND(AS258*Rates!K$19,4),ROUND(AO258*(VLOOKUP(VALUE(Q258),Rates!G$4:L$12,3,0)),4)))</f>
        <v/>
      </c>
      <c r="AN258" s="126" t="str">
        <f>IF(AS258="","",IF(R258="Refreshment Beverage",AS258*(Rates!J$19/100),MAX(AM258,AB258)))</f>
        <v/>
      </c>
      <c r="AO258" s="127" t="str">
        <f t="shared" si="157"/>
        <v/>
      </c>
      <c r="AP258" s="127" t="str">
        <f t="shared" si="158"/>
        <v/>
      </c>
      <c r="AQ258" s="140" t="str">
        <f>IF(AS258="","",IF(R258="Refreshment Beverage",ROUND(SUM(VLOOKUP(Q:Q,Rates!G$15:L$19,3,0)*(AS258-Y258-Z258-AA258)),4),ROUND(SUM(Rates!$K$8*AS258),4)))</f>
        <v/>
      </c>
      <c r="AR258" s="139" t="str">
        <f t="shared" si="159"/>
        <v/>
      </c>
      <c r="AS258" s="125" t="str">
        <f t="shared" si="160"/>
        <v/>
      </c>
      <c r="AT258" s="121" t="str">
        <f t="shared" si="161"/>
        <v/>
      </c>
      <c r="AU258" s="138" t="str">
        <f>IF(AX258="","",IF(R258="Refreshment Beverage",ROUND((BA258-Y258-Z258-AA258)*VLOOKUP(VALUE(Q258),Rates!G$15:L$19,3,0),4),ROUND(AW258*(VLOOKUP(VALUE(Q258),Rates!G:L,3,0)),4)))</f>
        <v/>
      </c>
      <c r="AV258" s="126" t="str">
        <f t="shared" si="162"/>
        <v/>
      </c>
      <c r="AW258" s="127" t="str">
        <f t="shared" si="163"/>
        <v/>
      </c>
      <c r="AX258" s="123" t="str">
        <f t="shared" si="164"/>
        <v/>
      </c>
      <c r="AY258" s="140" t="str">
        <f>IF(AX258="","",IF(R258="Refreshment Beverage",ROUND(SUM(AX258*Rates!K$19),4),ROUND(SUM(AX258*(Rates!J$8/100)),4)))</f>
        <v/>
      </c>
      <c r="AZ258" s="124" t="str">
        <f t="shared" si="165"/>
        <v/>
      </c>
      <c r="BA258" s="125" t="str">
        <f t="shared" si="166"/>
        <v/>
      </c>
      <c r="BB258" s="115"/>
      <c r="BC258" s="143"/>
      <c r="BD258" s="100"/>
      <c r="BE258" s="100"/>
      <c r="BF258" s="100"/>
      <c r="BG258" s="100"/>
    </row>
    <row r="259" spans="1:59" ht="12.75" customHeight="1" x14ac:dyDescent="0.2">
      <c r="A259" s="144"/>
      <c r="B259" s="141"/>
      <c r="C259" s="141"/>
      <c r="D259" s="142"/>
      <c r="E259" s="142"/>
      <c r="F259" s="142"/>
      <c r="G259" s="142"/>
      <c r="H259" s="142"/>
      <c r="I259" s="129"/>
      <c r="J259" s="130"/>
      <c r="K259" s="131" t="str">
        <f t="shared" si="137"/>
        <v/>
      </c>
      <c r="L259" s="132" t="str">
        <f t="shared" si="138"/>
        <v/>
      </c>
      <c r="M259" s="133" t="str">
        <f t="shared" si="139"/>
        <v/>
      </c>
      <c r="N259" s="134" t="str">
        <f>IFERROR(IF(B:B="","",IF(R259="Beer",SUM(LOOKUP(2,1/(Rates!$B$3:$B$5&lt;=W259)/(Rates!$C$3:$C$5&gt;=W259),Rates!$D$3:$D$5)*(X259/100)*W259),IF(R259="Refreshment Beverage",SUM(LOOKUP(2,1/(Rates!$B$7:$B$11&lt;=W259)/(Rates!$C$7:$C$11&gt;=W259),Rates!$D$7:$D$11)*(X259/100)*W259)))),"")</f>
        <v/>
      </c>
      <c r="O259" s="134" t="str">
        <f t="shared" si="140"/>
        <v/>
      </c>
      <c r="P259" s="116"/>
      <c r="Q259" s="117" t="str">
        <f t="shared" si="141"/>
        <v/>
      </c>
      <c r="R259" s="128" t="str">
        <f t="shared" si="142"/>
        <v/>
      </c>
      <c r="S259" s="135" t="str">
        <f>IF(B259="","",IF(R259="Refreshment Beverage",VLOOKUP(VALUE(Q259),Rates!G$15:L$19,2,0),VLOOKUP(VALUE(Q259),Rates!G$4:L$12,2,0)))</f>
        <v/>
      </c>
      <c r="T259" s="135" t="str">
        <f t="shared" si="143"/>
        <v/>
      </c>
      <c r="U259" s="118" t="str">
        <f t="shared" si="144"/>
        <v/>
      </c>
      <c r="V259" s="135" t="str">
        <f t="shared" si="145"/>
        <v/>
      </c>
      <c r="W259" s="135" t="str">
        <f t="shared" si="146"/>
        <v/>
      </c>
      <c r="X259" s="119" t="str">
        <f t="shared" si="147"/>
        <v/>
      </c>
      <c r="Y259" s="120" t="str">
        <f>IF(B:B="","",IF(R259="Refreshment Beverage",VLOOKUP(Q259,Rates!G$15:L$19,6,0)*W259,VLOOKUP(Q259,Rates!G$4:L$12,6,0)*W259))</f>
        <v/>
      </c>
      <c r="Z259" s="120" t="str">
        <f t="shared" si="148"/>
        <v/>
      </c>
      <c r="AA259" s="120" t="str">
        <f t="shared" si="149"/>
        <v/>
      </c>
      <c r="AB259" s="136" t="str">
        <f>IF(B:B="","",IF(R259="Refreshment Beverage","",IF(AND(R259="Beer",Q259=0),SUM(LOOKUP(2,1/(Rates!$B$15:$B$18&lt;=W259)/(Rates!$C$15:$C$18&gt;=W259),Rates!$D$15:$D$18)*W259),VLOOKUP(VALUE(Q:Q),Rates!A:B,2,0)*W259)))</f>
        <v/>
      </c>
      <c r="AC259" s="136" t="str">
        <f>IF(B:B="","",IF(R259="Refreshment Beverage","",IF(AND(R259="Beer",Q259=0),SUM(LOOKUP(2,1/(Rates!$B$15:$B$18&lt;=W259)/(Rates!$C$15:$C$18&gt;=W259),Rates!$E$15:$E$18)*W259),VLOOKUP(VALUE(Q:Q),Rates!A:C,3,0)*W259)))</f>
        <v/>
      </c>
      <c r="AD259" s="137" t="str">
        <f>IFERROR(IF(B:B="","",IF(R259="Beer","",IF(VALUE(Q259)=0,VLOOKUP(VLOOKUP(B:B,#REF!,16,0),Rates!A:E,2,0),VLOOKUP(VALUE(Q259),Rates!A$31:B$34,2,0)*W259))),0)</f>
        <v/>
      </c>
      <c r="AE259" s="121" t="str">
        <f t="shared" si="150"/>
        <v/>
      </c>
      <c r="AF259" s="138" t="str">
        <f t="shared" si="151"/>
        <v/>
      </c>
      <c r="AG259" s="122" t="str">
        <f t="shared" si="152"/>
        <v/>
      </c>
      <c r="AH259" s="123" t="str">
        <f t="shared" si="153"/>
        <v/>
      </c>
      <c r="AI259" s="139" t="str">
        <f>IF(AE:AE="","",IF(R259="Refreshment Beverage",AK259*(Rates!J$19/100),ROUND(SUM(AH259*(Rates!$J$8/100)),4)))</f>
        <v/>
      </c>
      <c r="AJ259" s="124" t="str">
        <f t="shared" si="154"/>
        <v/>
      </c>
      <c r="AK259" s="125" t="str">
        <f t="shared" si="155"/>
        <v/>
      </c>
      <c r="AL259" s="121" t="str">
        <f t="shared" si="156"/>
        <v/>
      </c>
      <c r="AM259" s="138" t="str">
        <f>IF(AS259="","",IF(R259="Refreshment Beverage",ROUND(AS259*Rates!K$19,4),ROUND(AO259*(VLOOKUP(VALUE(Q259),Rates!G$4:L$12,3,0)),4)))</f>
        <v/>
      </c>
      <c r="AN259" s="126" t="str">
        <f>IF(AS259="","",IF(R259="Refreshment Beverage",AS259*(Rates!J$19/100),MAX(AM259,AB259)))</f>
        <v/>
      </c>
      <c r="AO259" s="127" t="str">
        <f t="shared" si="157"/>
        <v/>
      </c>
      <c r="AP259" s="127" t="str">
        <f t="shared" si="158"/>
        <v/>
      </c>
      <c r="AQ259" s="140" t="str">
        <f>IF(AS259="","",IF(R259="Refreshment Beverage",ROUND(SUM(VLOOKUP(Q:Q,Rates!G$15:L$19,3,0)*(AS259-Y259-Z259-AA259)),4),ROUND(SUM(Rates!$K$8*AS259),4)))</f>
        <v/>
      </c>
      <c r="AR259" s="139" t="str">
        <f t="shared" si="159"/>
        <v/>
      </c>
      <c r="AS259" s="125" t="str">
        <f t="shared" si="160"/>
        <v/>
      </c>
      <c r="AT259" s="121" t="str">
        <f t="shared" si="161"/>
        <v/>
      </c>
      <c r="AU259" s="138" t="str">
        <f>IF(AX259="","",IF(R259="Refreshment Beverage",ROUND((BA259-Y259-Z259-AA259)*VLOOKUP(VALUE(Q259),Rates!G$15:L$19,3,0),4),ROUND(AW259*(VLOOKUP(VALUE(Q259),Rates!G:L,3,0)),4)))</f>
        <v/>
      </c>
      <c r="AV259" s="126" t="str">
        <f t="shared" si="162"/>
        <v/>
      </c>
      <c r="AW259" s="127" t="str">
        <f t="shared" si="163"/>
        <v/>
      </c>
      <c r="AX259" s="123" t="str">
        <f t="shared" si="164"/>
        <v/>
      </c>
      <c r="AY259" s="140" t="str">
        <f>IF(AX259="","",IF(R259="Refreshment Beverage",ROUND(SUM(AX259*Rates!K$19),4),ROUND(SUM(AX259*(Rates!J$8/100)),4)))</f>
        <v/>
      </c>
      <c r="AZ259" s="124" t="str">
        <f t="shared" si="165"/>
        <v/>
      </c>
      <c r="BA259" s="125" t="str">
        <f t="shared" si="166"/>
        <v/>
      </c>
      <c r="BB259" s="115"/>
      <c r="BC259" s="143"/>
      <c r="BD259" s="100"/>
      <c r="BE259" s="100"/>
      <c r="BF259" s="100"/>
      <c r="BG259" s="100"/>
    </row>
    <row r="260" spans="1:59" ht="12.75" customHeight="1" x14ac:dyDescent="0.2">
      <c r="A260" s="144"/>
      <c r="B260" s="141"/>
      <c r="C260" s="141"/>
      <c r="D260" s="142"/>
      <c r="E260" s="142"/>
      <c r="F260" s="142"/>
      <c r="G260" s="142"/>
      <c r="H260" s="142"/>
      <c r="I260" s="129"/>
      <c r="J260" s="130"/>
      <c r="K260" s="131" t="str">
        <f t="shared" si="137"/>
        <v/>
      </c>
      <c r="L260" s="132" t="str">
        <f t="shared" si="138"/>
        <v/>
      </c>
      <c r="M260" s="133" t="str">
        <f t="shared" si="139"/>
        <v/>
      </c>
      <c r="N260" s="134" t="str">
        <f>IFERROR(IF(B:B="","",IF(R260="Beer",SUM(LOOKUP(2,1/(Rates!$B$3:$B$5&lt;=W260)/(Rates!$C$3:$C$5&gt;=W260),Rates!$D$3:$D$5)*(X260/100)*W260),IF(R260="Refreshment Beverage",SUM(LOOKUP(2,1/(Rates!$B$7:$B$11&lt;=W260)/(Rates!$C$7:$C$11&gt;=W260),Rates!$D$7:$D$11)*(X260/100)*W260)))),"")</f>
        <v/>
      </c>
      <c r="O260" s="134" t="str">
        <f t="shared" si="140"/>
        <v/>
      </c>
      <c r="P260" s="116"/>
      <c r="Q260" s="117" t="str">
        <f t="shared" si="141"/>
        <v/>
      </c>
      <c r="R260" s="128" t="str">
        <f t="shared" si="142"/>
        <v/>
      </c>
      <c r="S260" s="135" t="str">
        <f>IF(B260="","",IF(R260="Refreshment Beverage",VLOOKUP(VALUE(Q260),Rates!G$15:L$19,2,0),VLOOKUP(VALUE(Q260),Rates!G$4:L$12,2,0)))</f>
        <v/>
      </c>
      <c r="T260" s="135" t="str">
        <f t="shared" si="143"/>
        <v/>
      </c>
      <c r="U260" s="118" t="str">
        <f t="shared" si="144"/>
        <v/>
      </c>
      <c r="V260" s="135" t="str">
        <f t="shared" si="145"/>
        <v/>
      </c>
      <c r="W260" s="135" t="str">
        <f t="shared" si="146"/>
        <v/>
      </c>
      <c r="X260" s="119" t="str">
        <f t="shared" si="147"/>
        <v/>
      </c>
      <c r="Y260" s="120" t="str">
        <f>IF(B:B="","",IF(R260="Refreshment Beverage",VLOOKUP(Q260,Rates!G$15:L$19,6,0)*W260,VLOOKUP(Q260,Rates!G$4:L$12,6,0)*W260))</f>
        <v/>
      </c>
      <c r="Z260" s="120" t="str">
        <f t="shared" si="148"/>
        <v/>
      </c>
      <c r="AA260" s="120" t="str">
        <f t="shared" si="149"/>
        <v/>
      </c>
      <c r="AB260" s="136" t="str">
        <f>IF(B:B="","",IF(R260="Refreshment Beverage","",IF(AND(R260="Beer",Q260=0),SUM(LOOKUP(2,1/(Rates!$B$15:$B$18&lt;=W260)/(Rates!$C$15:$C$18&gt;=W260),Rates!$D$15:$D$18)*W260),VLOOKUP(VALUE(Q:Q),Rates!A:B,2,0)*W260)))</f>
        <v/>
      </c>
      <c r="AC260" s="136" t="str">
        <f>IF(B:B="","",IF(R260="Refreshment Beverage","",IF(AND(R260="Beer",Q260=0),SUM(LOOKUP(2,1/(Rates!$B$15:$B$18&lt;=W260)/(Rates!$C$15:$C$18&gt;=W260),Rates!$E$15:$E$18)*W260),VLOOKUP(VALUE(Q:Q),Rates!A:C,3,0)*W260)))</f>
        <v/>
      </c>
      <c r="AD260" s="137" t="str">
        <f>IFERROR(IF(B:B="","",IF(R260="Beer","",IF(VALUE(Q260)=0,VLOOKUP(VLOOKUP(B:B,#REF!,16,0),Rates!A:E,2,0),VLOOKUP(VALUE(Q260),Rates!A$31:B$34,2,0)*W260))),0)</f>
        <v/>
      </c>
      <c r="AE260" s="121" t="str">
        <f t="shared" si="150"/>
        <v/>
      </c>
      <c r="AF260" s="138" t="str">
        <f t="shared" si="151"/>
        <v/>
      </c>
      <c r="AG260" s="122" t="str">
        <f t="shared" si="152"/>
        <v/>
      </c>
      <c r="AH260" s="123" t="str">
        <f t="shared" si="153"/>
        <v/>
      </c>
      <c r="AI260" s="139" t="str">
        <f>IF(AE:AE="","",IF(R260="Refreshment Beverage",AK260*(Rates!J$19/100),ROUND(SUM(AH260*(Rates!$J$8/100)),4)))</f>
        <v/>
      </c>
      <c r="AJ260" s="124" t="str">
        <f t="shared" si="154"/>
        <v/>
      </c>
      <c r="AK260" s="125" t="str">
        <f t="shared" si="155"/>
        <v/>
      </c>
      <c r="AL260" s="121" t="str">
        <f t="shared" si="156"/>
        <v/>
      </c>
      <c r="AM260" s="138" t="str">
        <f>IF(AS260="","",IF(R260="Refreshment Beverage",ROUND(AS260*Rates!K$19,4),ROUND(AO260*(VLOOKUP(VALUE(Q260),Rates!G$4:L$12,3,0)),4)))</f>
        <v/>
      </c>
      <c r="AN260" s="126" t="str">
        <f>IF(AS260="","",IF(R260="Refreshment Beverage",AS260*(Rates!J$19/100),MAX(AM260,AB260)))</f>
        <v/>
      </c>
      <c r="AO260" s="127" t="str">
        <f t="shared" si="157"/>
        <v/>
      </c>
      <c r="AP260" s="127" t="str">
        <f t="shared" si="158"/>
        <v/>
      </c>
      <c r="AQ260" s="140" t="str">
        <f>IF(AS260="","",IF(R260="Refreshment Beverage",ROUND(SUM(VLOOKUP(Q:Q,Rates!G$15:L$19,3,0)*(AS260-Y260-Z260-AA260)),4),ROUND(SUM(Rates!$K$8*AS260),4)))</f>
        <v/>
      </c>
      <c r="AR260" s="139" t="str">
        <f t="shared" si="159"/>
        <v/>
      </c>
      <c r="AS260" s="125" t="str">
        <f t="shared" si="160"/>
        <v/>
      </c>
      <c r="AT260" s="121" t="str">
        <f t="shared" si="161"/>
        <v/>
      </c>
      <c r="AU260" s="138" t="str">
        <f>IF(AX260="","",IF(R260="Refreshment Beverage",ROUND((BA260-Y260-Z260-AA260)*VLOOKUP(VALUE(Q260),Rates!G$15:L$19,3,0),4),ROUND(AW260*(VLOOKUP(VALUE(Q260),Rates!G:L,3,0)),4)))</f>
        <v/>
      </c>
      <c r="AV260" s="126" t="str">
        <f t="shared" si="162"/>
        <v/>
      </c>
      <c r="AW260" s="127" t="str">
        <f t="shared" si="163"/>
        <v/>
      </c>
      <c r="AX260" s="123" t="str">
        <f t="shared" si="164"/>
        <v/>
      </c>
      <c r="AY260" s="140" t="str">
        <f>IF(AX260="","",IF(R260="Refreshment Beverage",ROUND(SUM(AX260*Rates!K$19),4),ROUND(SUM(AX260*(Rates!J$8/100)),4)))</f>
        <v/>
      </c>
      <c r="AZ260" s="124" t="str">
        <f t="shared" si="165"/>
        <v/>
      </c>
      <c r="BA260" s="125" t="str">
        <f t="shared" si="166"/>
        <v/>
      </c>
      <c r="BB260" s="115"/>
      <c r="BC260" s="143"/>
      <c r="BD260" s="100"/>
      <c r="BE260" s="100"/>
      <c r="BF260" s="100"/>
      <c r="BG260" s="100"/>
    </row>
    <row r="261" spans="1:59" ht="12.75" customHeight="1" x14ac:dyDescent="0.2">
      <c r="A261" s="144"/>
      <c r="B261" s="141"/>
      <c r="C261" s="141"/>
      <c r="D261" s="142"/>
      <c r="E261" s="142"/>
      <c r="F261" s="142"/>
      <c r="G261" s="142"/>
      <c r="H261" s="142"/>
      <c r="I261" s="129"/>
      <c r="J261" s="130"/>
      <c r="K261" s="131" t="str">
        <f t="shared" si="137"/>
        <v/>
      </c>
      <c r="L261" s="132" t="str">
        <f t="shared" si="138"/>
        <v/>
      </c>
      <c r="M261" s="133" t="str">
        <f t="shared" si="139"/>
        <v/>
      </c>
      <c r="N261" s="134" t="str">
        <f>IFERROR(IF(B:B="","",IF(R261="Beer",SUM(LOOKUP(2,1/(Rates!$B$3:$B$5&lt;=W261)/(Rates!$C$3:$C$5&gt;=W261),Rates!$D$3:$D$5)*(X261/100)*W261),IF(R261="Refreshment Beverage",SUM(LOOKUP(2,1/(Rates!$B$7:$B$11&lt;=W261)/(Rates!$C$7:$C$11&gt;=W261),Rates!$D$7:$D$11)*(X261/100)*W261)))),"")</f>
        <v/>
      </c>
      <c r="O261" s="134" t="str">
        <f t="shared" si="140"/>
        <v/>
      </c>
      <c r="P261" s="116"/>
      <c r="Q261" s="117" t="str">
        <f t="shared" si="141"/>
        <v/>
      </c>
      <c r="R261" s="128" t="str">
        <f t="shared" si="142"/>
        <v/>
      </c>
      <c r="S261" s="135" t="str">
        <f>IF(B261="","",IF(R261="Refreshment Beverage",VLOOKUP(VALUE(Q261),Rates!G$15:L$19,2,0),VLOOKUP(VALUE(Q261),Rates!G$4:L$12,2,0)))</f>
        <v/>
      </c>
      <c r="T261" s="135" t="str">
        <f t="shared" si="143"/>
        <v/>
      </c>
      <c r="U261" s="118" t="str">
        <f t="shared" si="144"/>
        <v/>
      </c>
      <c r="V261" s="135" t="str">
        <f t="shared" si="145"/>
        <v/>
      </c>
      <c r="W261" s="135" t="str">
        <f t="shared" si="146"/>
        <v/>
      </c>
      <c r="X261" s="119" t="str">
        <f t="shared" si="147"/>
        <v/>
      </c>
      <c r="Y261" s="120" t="str">
        <f>IF(B:B="","",IF(R261="Refreshment Beverage",VLOOKUP(Q261,Rates!G$15:L$19,6,0)*W261,VLOOKUP(Q261,Rates!G$4:L$12,6,0)*W261))</f>
        <v/>
      </c>
      <c r="Z261" s="120" t="str">
        <f t="shared" si="148"/>
        <v/>
      </c>
      <c r="AA261" s="120" t="str">
        <f t="shared" si="149"/>
        <v/>
      </c>
      <c r="AB261" s="136" t="str">
        <f>IF(B:B="","",IF(R261="Refreshment Beverage","",IF(AND(R261="Beer",Q261=0),SUM(LOOKUP(2,1/(Rates!$B$15:$B$18&lt;=W261)/(Rates!$C$15:$C$18&gt;=W261),Rates!$D$15:$D$18)*W261),VLOOKUP(VALUE(Q:Q),Rates!A:B,2,0)*W261)))</f>
        <v/>
      </c>
      <c r="AC261" s="136" t="str">
        <f>IF(B:B="","",IF(R261="Refreshment Beverage","",IF(AND(R261="Beer",Q261=0),SUM(LOOKUP(2,1/(Rates!$B$15:$B$18&lt;=W261)/(Rates!$C$15:$C$18&gt;=W261),Rates!$E$15:$E$18)*W261),VLOOKUP(VALUE(Q:Q),Rates!A:C,3,0)*W261)))</f>
        <v/>
      </c>
      <c r="AD261" s="137" t="str">
        <f>IFERROR(IF(B:B="","",IF(R261="Beer","",IF(VALUE(Q261)=0,VLOOKUP(VLOOKUP(B:B,#REF!,16,0),Rates!A:E,2,0),VLOOKUP(VALUE(Q261),Rates!A$31:B$34,2,0)*W261))),0)</f>
        <v/>
      </c>
      <c r="AE261" s="121" t="str">
        <f t="shared" si="150"/>
        <v/>
      </c>
      <c r="AF261" s="138" t="str">
        <f t="shared" si="151"/>
        <v/>
      </c>
      <c r="AG261" s="122" t="str">
        <f t="shared" si="152"/>
        <v/>
      </c>
      <c r="AH261" s="123" t="str">
        <f t="shared" si="153"/>
        <v/>
      </c>
      <c r="AI261" s="139" t="str">
        <f>IF(AE:AE="","",IF(R261="Refreshment Beverage",AK261*(Rates!J$19/100),ROUND(SUM(AH261*(Rates!$J$8/100)),4)))</f>
        <v/>
      </c>
      <c r="AJ261" s="124" t="str">
        <f t="shared" si="154"/>
        <v/>
      </c>
      <c r="AK261" s="125" t="str">
        <f t="shared" si="155"/>
        <v/>
      </c>
      <c r="AL261" s="121" t="str">
        <f t="shared" si="156"/>
        <v/>
      </c>
      <c r="AM261" s="138" t="str">
        <f>IF(AS261="","",IF(R261="Refreshment Beverage",ROUND(AS261*Rates!K$19,4),ROUND(AO261*(VLOOKUP(VALUE(Q261),Rates!G$4:L$12,3,0)),4)))</f>
        <v/>
      </c>
      <c r="AN261" s="126" t="str">
        <f>IF(AS261="","",IF(R261="Refreshment Beverage",AS261*(Rates!J$19/100),MAX(AM261,AB261)))</f>
        <v/>
      </c>
      <c r="AO261" s="127" t="str">
        <f t="shared" si="157"/>
        <v/>
      </c>
      <c r="AP261" s="127" t="str">
        <f t="shared" si="158"/>
        <v/>
      </c>
      <c r="AQ261" s="140" t="str">
        <f>IF(AS261="","",IF(R261="Refreshment Beverage",ROUND(SUM(VLOOKUP(Q:Q,Rates!G$15:L$19,3,0)*(AS261-Y261-Z261-AA261)),4),ROUND(SUM(Rates!$K$8*AS261),4)))</f>
        <v/>
      </c>
      <c r="AR261" s="139" t="str">
        <f t="shared" si="159"/>
        <v/>
      </c>
      <c r="AS261" s="125" t="str">
        <f t="shared" si="160"/>
        <v/>
      </c>
      <c r="AT261" s="121" t="str">
        <f t="shared" si="161"/>
        <v/>
      </c>
      <c r="AU261" s="138" t="str">
        <f>IF(AX261="","",IF(R261="Refreshment Beverage",ROUND((BA261-Y261-Z261-AA261)*VLOOKUP(VALUE(Q261),Rates!G$15:L$19,3,0),4),ROUND(AW261*(VLOOKUP(VALUE(Q261),Rates!G:L,3,0)),4)))</f>
        <v/>
      </c>
      <c r="AV261" s="126" t="str">
        <f t="shared" si="162"/>
        <v/>
      </c>
      <c r="AW261" s="127" t="str">
        <f t="shared" si="163"/>
        <v/>
      </c>
      <c r="AX261" s="123" t="str">
        <f t="shared" si="164"/>
        <v/>
      </c>
      <c r="AY261" s="140" t="str">
        <f>IF(AX261="","",IF(R261="Refreshment Beverage",ROUND(SUM(AX261*Rates!K$19),4),ROUND(SUM(AX261*(Rates!J$8/100)),4)))</f>
        <v/>
      </c>
      <c r="AZ261" s="124" t="str">
        <f t="shared" si="165"/>
        <v/>
      </c>
      <c r="BA261" s="125" t="str">
        <f t="shared" si="166"/>
        <v/>
      </c>
      <c r="BB261" s="115"/>
      <c r="BC261" s="143"/>
      <c r="BD261" s="100"/>
      <c r="BE261" s="100"/>
      <c r="BF261" s="100"/>
      <c r="BG261" s="100"/>
    </row>
    <row r="262" spans="1:59" ht="12.75" customHeight="1" x14ac:dyDescent="0.2">
      <c r="A262" s="144"/>
      <c r="B262" s="141"/>
      <c r="C262" s="141"/>
      <c r="D262" s="142"/>
      <c r="E262" s="142"/>
      <c r="F262" s="142"/>
      <c r="G262" s="142"/>
      <c r="H262" s="142"/>
      <c r="I262" s="129"/>
      <c r="J262" s="130"/>
      <c r="K262" s="131" t="str">
        <f t="shared" si="137"/>
        <v/>
      </c>
      <c r="L262" s="132" t="str">
        <f t="shared" si="138"/>
        <v/>
      </c>
      <c r="M262" s="133" t="str">
        <f t="shared" si="139"/>
        <v/>
      </c>
      <c r="N262" s="134" t="str">
        <f>IFERROR(IF(B:B="","",IF(R262="Beer",SUM(LOOKUP(2,1/(Rates!$B$3:$B$5&lt;=W262)/(Rates!$C$3:$C$5&gt;=W262),Rates!$D$3:$D$5)*(X262/100)*W262),IF(R262="Refreshment Beverage",SUM(LOOKUP(2,1/(Rates!$B$7:$B$11&lt;=W262)/(Rates!$C$7:$C$11&gt;=W262),Rates!$D$7:$D$11)*(X262/100)*W262)))),"")</f>
        <v/>
      </c>
      <c r="O262" s="134" t="str">
        <f t="shared" si="140"/>
        <v/>
      </c>
      <c r="P262" s="116"/>
      <c r="Q262" s="117" t="str">
        <f t="shared" si="141"/>
        <v/>
      </c>
      <c r="R262" s="128" t="str">
        <f t="shared" si="142"/>
        <v/>
      </c>
      <c r="S262" s="135" t="str">
        <f>IF(B262="","",IF(R262="Refreshment Beverage",VLOOKUP(VALUE(Q262),Rates!G$15:L$19,2,0),VLOOKUP(VALUE(Q262),Rates!G$4:L$12,2,0)))</f>
        <v/>
      </c>
      <c r="T262" s="135" t="str">
        <f t="shared" si="143"/>
        <v/>
      </c>
      <c r="U262" s="118" t="str">
        <f t="shared" si="144"/>
        <v/>
      </c>
      <c r="V262" s="135" t="str">
        <f t="shared" si="145"/>
        <v/>
      </c>
      <c r="W262" s="135" t="str">
        <f t="shared" si="146"/>
        <v/>
      </c>
      <c r="X262" s="119" t="str">
        <f t="shared" si="147"/>
        <v/>
      </c>
      <c r="Y262" s="120" t="str">
        <f>IF(B:B="","",IF(R262="Refreshment Beverage",VLOOKUP(Q262,Rates!G$15:L$19,6,0)*W262,VLOOKUP(Q262,Rates!G$4:L$12,6,0)*W262))</f>
        <v/>
      </c>
      <c r="Z262" s="120" t="str">
        <f t="shared" si="148"/>
        <v/>
      </c>
      <c r="AA262" s="120" t="str">
        <f t="shared" si="149"/>
        <v/>
      </c>
      <c r="AB262" s="136" t="str">
        <f>IF(B:B="","",IF(R262="Refreshment Beverage","",IF(AND(R262="Beer",Q262=0),SUM(LOOKUP(2,1/(Rates!$B$15:$B$18&lt;=W262)/(Rates!$C$15:$C$18&gt;=W262),Rates!$D$15:$D$18)*W262),VLOOKUP(VALUE(Q:Q),Rates!A:B,2,0)*W262)))</f>
        <v/>
      </c>
      <c r="AC262" s="136" t="str">
        <f>IF(B:B="","",IF(R262="Refreshment Beverage","",IF(AND(R262="Beer",Q262=0),SUM(LOOKUP(2,1/(Rates!$B$15:$B$18&lt;=W262)/(Rates!$C$15:$C$18&gt;=W262),Rates!$E$15:$E$18)*W262),VLOOKUP(VALUE(Q:Q),Rates!A:C,3,0)*W262)))</f>
        <v/>
      </c>
      <c r="AD262" s="137" t="str">
        <f>IFERROR(IF(B:B="","",IF(R262="Beer","",IF(VALUE(Q262)=0,VLOOKUP(VLOOKUP(B:B,#REF!,16,0),Rates!A:E,2,0),VLOOKUP(VALUE(Q262),Rates!A$31:B$34,2,0)*W262))),0)</f>
        <v/>
      </c>
      <c r="AE262" s="121" t="str">
        <f t="shared" si="150"/>
        <v/>
      </c>
      <c r="AF262" s="138" t="str">
        <f t="shared" si="151"/>
        <v/>
      </c>
      <c r="AG262" s="122" t="str">
        <f t="shared" si="152"/>
        <v/>
      </c>
      <c r="AH262" s="123" t="str">
        <f t="shared" si="153"/>
        <v/>
      </c>
      <c r="AI262" s="139" t="str">
        <f>IF(AE:AE="","",IF(R262="Refreshment Beverage",AK262*(Rates!J$19/100),ROUND(SUM(AH262*(Rates!$J$8/100)),4)))</f>
        <v/>
      </c>
      <c r="AJ262" s="124" t="str">
        <f t="shared" si="154"/>
        <v/>
      </c>
      <c r="AK262" s="125" t="str">
        <f t="shared" si="155"/>
        <v/>
      </c>
      <c r="AL262" s="121" t="str">
        <f t="shared" si="156"/>
        <v/>
      </c>
      <c r="AM262" s="138" t="str">
        <f>IF(AS262="","",IF(R262="Refreshment Beverage",ROUND(AS262*Rates!K$19,4),ROUND(AO262*(VLOOKUP(VALUE(Q262),Rates!G$4:L$12,3,0)),4)))</f>
        <v/>
      </c>
      <c r="AN262" s="126" t="str">
        <f>IF(AS262="","",IF(R262="Refreshment Beverage",AS262*(Rates!J$19/100),MAX(AM262,AB262)))</f>
        <v/>
      </c>
      <c r="AO262" s="127" t="str">
        <f t="shared" si="157"/>
        <v/>
      </c>
      <c r="AP262" s="127" t="str">
        <f t="shared" si="158"/>
        <v/>
      </c>
      <c r="AQ262" s="140" t="str">
        <f>IF(AS262="","",IF(R262="Refreshment Beverage",ROUND(SUM(VLOOKUP(Q:Q,Rates!G$15:L$19,3,0)*(AS262-Y262-Z262-AA262)),4),ROUND(SUM(Rates!$K$8*AS262),4)))</f>
        <v/>
      </c>
      <c r="AR262" s="139" t="str">
        <f t="shared" si="159"/>
        <v/>
      </c>
      <c r="AS262" s="125" t="str">
        <f t="shared" si="160"/>
        <v/>
      </c>
      <c r="AT262" s="121" t="str">
        <f t="shared" si="161"/>
        <v/>
      </c>
      <c r="AU262" s="138" t="str">
        <f>IF(AX262="","",IF(R262="Refreshment Beverage",ROUND((BA262-Y262-Z262-AA262)*VLOOKUP(VALUE(Q262),Rates!G$15:L$19,3,0),4),ROUND(AW262*(VLOOKUP(VALUE(Q262),Rates!G:L,3,0)),4)))</f>
        <v/>
      </c>
      <c r="AV262" s="126" t="str">
        <f t="shared" si="162"/>
        <v/>
      </c>
      <c r="AW262" s="127" t="str">
        <f t="shared" si="163"/>
        <v/>
      </c>
      <c r="AX262" s="123" t="str">
        <f t="shared" si="164"/>
        <v/>
      </c>
      <c r="AY262" s="140" t="str">
        <f>IF(AX262="","",IF(R262="Refreshment Beverage",ROUND(SUM(AX262*Rates!K$19),4),ROUND(SUM(AX262*(Rates!J$8/100)),4)))</f>
        <v/>
      </c>
      <c r="AZ262" s="124" t="str">
        <f t="shared" si="165"/>
        <v/>
      </c>
      <c r="BA262" s="125" t="str">
        <f t="shared" si="166"/>
        <v/>
      </c>
      <c r="BB262" s="115"/>
      <c r="BC262" s="143"/>
      <c r="BD262" s="100"/>
      <c r="BE262" s="100"/>
      <c r="BF262" s="100"/>
      <c r="BG262" s="100"/>
    </row>
    <row r="263" spans="1:59" ht="12.75" customHeight="1" x14ac:dyDescent="0.2">
      <c r="A263" s="144"/>
      <c r="B263" s="141"/>
      <c r="C263" s="141"/>
      <c r="D263" s="142"/>
      <c r="E263" s="142"/>
      <c r="F263" s="142"/>
      <c r="G263" s="142"/>
      <c r="H263" s="142"/>
      <c r="I263" s="129"/>
      <c r="J263" s="130"/>
      <c r="K263" s="131" t="str">
        <f t="shared" si="137"/>
        <v/>
      </c>
      <c r="L263" s="132" t="str">
        <f t="shared" si="138"/>
        <v/>
      </c>
      <c r="M263" s="133" t="str">
        <f t="shared" si="139"/>
        <v/>
      </c>
      <c r="N263" s="134" t="str">
        <f>IFERROR(IF(B:B="","",IF(R263="Beer",SUM(LOOKUP(2,1/(Rates!$B$3:$B$5&lt;=W263)/(Rates!$C$3:$C$5&gt;=W263),Rates!$D$3:$D$5)*(X263/100)*W263),IF(R263="Refreshment Beverage",SUM(LOOKUP(2,1/(Rates!$B$7:$B$11&lt;=W263)/(Rates!$C$7:$C$11&gt;=W263),Rates!$D$7:$D$11)*(X263/100)*W263)))),"")</f>
        <v/>
      </c>
      <c r="O263" s="134" t="str">
        <f t="shared" si="140"/>
        <v/>
      </c>
      <c r="P263" s="116"/>
      <c r="Q263" s="117" t="str">
        <f t="shared" si="141"/>
        <v/>
      </c>
      <c r="R263" s="128" t="str">
        <f t="shared" si="142"/>
        <v/>
      </c>
      <c r="S263" s="135" t="str">
        <f>IF(B263="","",IF(R263="Refreshment Beverage",VLOOKUP(VALUE(Q263),Rates!G$15:L$19,2,0),VLOOKUP(VALUE(Q263),Rates!G$4:L$12,2,0)))</f>
        <v/>
      </c>
      <c r="T263" s="135" t="str">
        <f t="shared" si="143"/>
        <v/>
      </c>
      <c r="U263" s="118" t="str">
        <f t="shared" si="144"/>
        <v/>
      </c>
      <c r="V263" s="135" t="str">
        <f t="shared" si="145"/>
        <v/>
      </c>
      <c r="W263" s="135" t="str">
        <f t="shared" si="146"/>
        <v/>
      </c>
      <c r="X263" s="119" t="str">
        <f t="shared" si="147"/>
        <v/>
      </c>
      <c r="Y263" s="120" t="str">
        <f>IF(B:B="","",IF(R263="Refreshment Beverage",VLOOKUP(Q263,Rates!G$15:L$19,6,0)*W263,VLOOKUP(Q263,Rates!G$4:L$12,6,0)*W263))</f>
        <v/>
      </c>
      <c r="Z263" s="120" t="str">
        <f t="shared" si="148"/>
        <v/>
      </c>
      <c r="AA263" s="120" t="str">
        <f t="shared" si="149"/>
        <v/>
      </c>
      <c r="AB263" s="136" t="str">
        <f>IF(B:B="","",IF(R263="Refreshment Beverage","",IF(AND(R263="Beer",Q263=0),SUM(LOOKUP(2,1/(Rates!$B$15:$B$18&lt;=W263)/(Rates!$C$15:$C$18&gt;=W263),Rates!$D$15:$D$18)*W263),VLOOKUP(VALUE(Q:Q),Rates!A:B,2,0)*W263)))</f>
        <v/>
      </c>
      <c r="AC263" s="136" t="str">
        <f>IF(B:B="","",IF(R263="Refreshment Beverage","",IF(AND(R263="Beer",Q263=0),SUM(LOOKUP(2,1/(Rates!$B$15:$B$18&lt;=W263)/(Rates!$C$15:$C$18&gt;=W263),Rates!$E$15:$E$18)*W263),VLOOKUP(VALUE(Q:Q),Rates!A:C,3,0)*W263)))</f>
        <v/>
      </c>
      <c r="AD263" s="137" t="str">
        <f>IFERROR(IF(B:B="","",IF(R263="Beer","",IF(VALUE(Q263)=0,VLOOKUP(VLOOKUP(B:B,#REF!,16,0),Rates!A:E,2,0),VLOOKUP(VALUE(Q263),Rates!A$31:B$34,2,0)*W263))),0)</f>
        <v/>
      </c>
      <c r="AE263" s="121" t="str">
        <f t="shared" si="150"/>
        <v/>
      </c>
      <c r="AF263" s="138" t="str">
        <f t="shared" si="151"/>
        <v/>
      </c>
      <c r="AG263" s="122" t="str">
        <f t="shared" si="152"/>
        <v/>
      </c>
      <c r="AH263" s="123" t="str">
        <f t="shared" si="153"/>
        <v/>
      </c>
      <c r="AI263" s="139" t="str">
        <f>IF(AE:AE="","",IF(R263="Refreshment Beverage",AK263*(Rates!J$19/100),ROUND(SUM(AH263*(Rates!$J$8/100)),4)))</f>
        <v/>
      </c>
      <c r="AJ263" s="124" t="str">
        <f t="shared" si="154"/>
        <v/>
      </c>
      <c r="AK263" s="125" t="str">
        <f t="shared" si="155"/>
        <v/>
      </c>
      <c r="AL263" s="121" t="str">
        <f t="shared" si="156"/>
        <v/>
      </c>
      <c r="AM263" s="138" t="str">
        <f>IF(AS263="","",IF(R263="Refreshment Beverage",ROUND(AS263*Rates!K$19,4),ROUND(AO263*(VLOOKUP(VALUE(Q263),Rates!G$4:L$12,3,0)),4)))</f>
        <v/>
      </c>
      <c r="AN263" s="126" t="str">
        <f>IF(AS263="","",IF(R263="Refreshment Beverage",AS263*(Rates!J$19/100),MAX(AM263,AB263)))</f>
        <v/>
      </c>
      <c r="AO263" s="127" t="str">
        <f t="shared" si="157"/>
        <v/>
      </c>
      <c r="AP263" s="127" t="str">
        <f t="shared" si="158"/>
        <v/>
      </c>
      <c r="AQ263" s="140" t="str">
        <f>IF(AS263="","",IF(R263="Refreshment Beverage",ROUND(SUM(VLOOKUP(Q:Q,Rates!G$15:L$19,3,0)*(AS263-Y263-Z263-AA263)),4),ROUND(SUM(Rates!$K$8*AS263),4)))</f>
        <v/>
      </c>
      <c r="AR263" s="139" t="str">
        <f t="shared" si="159"/>
        <v/>
      </c>
      <c r="AS263" s="125" t="str">
        <f t="shared" si="160"/>
        <v/>
      </c>
      <c r="AT263" s="121" t="str">
        <f t="shared" si="161"/>
        <v/>
      </c>
      <c r="AU263" s="138" t="str">
        <f>IF(AX263="","",IF(R263="Refreshment Beverage",ROUND((BA263-Y263-Z263-AA263)*VLOOKUP(VALUE(Q263),Rates!G$15:L$19,3,0),4),ROUND(AW263*(VLOOKUP(VALUE(Q263),Rates!G:L,3,0)),4)))</f>
        <v/>
      </c>
      <c r="AV263" s="126" t="str">
        <f t="shared" si="162"/>
        <v/>
      </c>
      <c r="AW263" s="127" t="str">
        <f t="shared" si="163"/>
        <v/>
      </c>
      <c r="AX263" s="123" t="str">
        <f t="shared" si="164"/>
        <v/>
      </c>
      <c r="AY263" s="140" t="str">
        <f>IF(AX263="","",IF(R263="Refreshment Beverage",ROUND(SUM(AX263*Rates!K$19),4),ROUND(SUM(AX263*(Rates!J$8/100)),4)))</f>
        <v/>
      </c>
      <c r="AZ263" s="124" t="str">
        <f t="shared" si="165"/>
        <v/>
      </c>
      <c r="BA263" s="125" t="str">
        <f t="shared" si="166"/>
        <v/>
      </c>
      <c r="BB263" s="115"/>
      <c r="BC263" s="143"/>
      <c r="BD263" s="100"/>
      <c r="BE263" s="100"/>
      <c r="BF263" s="100"/>
      <c r="BG263" s="100"/>
    </row>
    <row r="264" spans="1:59" ht="12.75" customHeight="1" x14ac:dyDescent="0.2">
      <c r="A264" s="144"/>
      <c r="B264" s="141"/>
      <c r="C264" s="141"/>
      <c r="D264" s="142"/>
      <c r="E264" s="142"/>
      <c r="F264" s="142"/>
      <c r="G264" s="142"/>
      <c r="H264" s="142"/>
      <c r="I264" s="129"/>
      <c r="J264" s="130"/>
      <c r="K264" s="131" t="str">
        <f t="shared" si="137"/>
        <v/>
      </c>
      <c r="L264" s="132" t="str">
        <f t="shared" si="138"/>
        <v/>
      </c>
      <c r="M264" s="133" t="str">
        <f t="shared" si="139"/>
        <v/>
      </c>
      <c r="N264" s="134" t="str">
        <f>IFERROR(IF(B:B="","",IF(R264="Beer",SUM(LOOKUP(2,1/(Rates!$B$3:$B$5&lt;=W264)/(Rates!$C$3:$C$5&gt;=W264),Rates!$D$3:$D$5)*(X264/100)*W264),IF(R264="Refreshment Beverage",SUM(LOOKUP(2,1/(Rates!$B$7:$B$11&lt;=W264)/(Rates!$C$7:$C$11&gt;=W264),Rates!$D$7:$D$11)*(X264/100)*W264)))),"")</f>
        <v/>
      </c>
      <c r="O264" s="134" t="str">
        <f t="shared" si="140"/>
        <v/>
      </c>
      <c r="P264" s="116"/>
      <c r="Q264" s="117" t="str">
        <f t="shared" si="141"/>
        <v/>
      </c>
      <c r="R264" s="128" t="str">
        <f t="shared" si="142"/>
        <v/>
      </c>
      <c r="S264" s="135" t="str">
        <f>IF(B264="","",IF(R264="Refreshment Beverage",VLOOKUP(VALUE(Q264),Rates!G$15:L$19,2,0),VLOOKUP(VALUE(Q264),Rates!G$4:L$12,2,0)))</f>
        <v/>
      </c>
      <c r="T264" s="135" t="str">
        <f t="shared" si="143"/>
        <v/>
      </c>
      <c r="U264" s="118" t="str">
        <f t="shared" si="144"/>
        <v/>
      </c>
      <c r="V264" s="135" t="str">
        <f t="shared" si="145"/>
        <v/>
      </c>
      <c r="W264" s="135" t="str">
        <f t="shared" si="146"/>
        <v/>
      </c>
      <c r="X264" s="119" t="str">
        <f t="shared" si="147"/>
        <v/>
      </c>
      <c r="Y264" s="120" t="str">
        <f>IF(B:B="","",IF(R264="Refreshment Beverage",VLOOKUP(Q264,Rates!G$15:L$19,6,0)*W264,VLOOKUP(Q264,Rates!G$4:L$12,6,0)*W264))</f>
        <v/>
      </c>
      <c r="Z264" s="120" t="str">
        <f t="shared" si="148"/>
        <v/>
      </c>
      <c r="AA264" s="120" t="str">
        <f t="shared" si="149"/>
        <v/>
      </c>
      <c r="AB264" s="136" t="str">
        <f>IF(B:B="","",IF(R264="Refreshment Beverage","",IF(AND(R264="Beer",Q264=0),SUM(LOOKUP(2,1/(Rates!$B$15:$B$18&lt;=W264)/(Rates!$C$15:$C$18&gt;=W264),Rates!$D$15:$D$18)*W264),VLOOKUP(VALUE(Q:Q),Rates!A:B,2,0)*W264)))</f>
        <v/>
      </c>
      <c r="AC264" s="136" t="str">
        <f>IF(B:B="","",IF(R264="Refreshment Beverage","",IF(AND(R264="Beer",Q264=0),SUM(LOOKUP(2,1/(Rates!$B$15:$B$18&lt;=W264)/(Rates!$C$15:$C$18&gt;=W264),Rates!$E$15:$E$18)*W264),VLOOKUP(VALUE(Q:Q),Rates!A:C,3,0)*W264)))</f>
        <v/>
      </c>
      <c r="AD264" s="137" t="str">
        <f>IFERROR(IF(B:B="","",IF(R264="Beer","",IF(VALUE(Q264)=0,VLOOKUP(VLOOKUP(B:B,#REF!,16,0),Rates!A:E,2,0),VLOOKUP(VALUE(Q264),Rates!A$31:B$34,2,0)*W264))),0)</f>
        <v/>
      </c>
      <c r="AE264" s="121" t="str">
        <f t="shared" si="150"/>
        <v/>
      </c>
      <c r="AF264" s="138" t="str">
        <f t="shared" si="151"/>
        <v/>
      </c>
      <c r="AG264" s="122" t="str">
        <f t="shared" si="152"/>
        <v/>
      </c>
      <c r="AH264" s="123" t="str">
        <f t="shared" si="153"/>
        <v/>
      </c>
      <c r="AI264" s="139" t="str">
        <f>IF(AE:AE="","",IF(R264="Refreshment Beverage",AK264*(Rates!J$19/100),ROUND(SUM(AH264*(Rates!$J$8/100)),4)))</f>
        <v/>
      </c>
      <c r="AJ264" s="124" t="str">
        <f t="shared" si="154"/>
        <v/>
      </c>
      <c r="AK264" s="125" t="str">
        <f t="shared" si="155"/>
        <v/>
      </c>
      <c r="AL264" s="121" t="str">
        <f t="shared" si="156"/>
        <v/>
      </c>
      <c r="AM264" s="138" t="str">
        <f>IF(AS264="","",IF(R264="Refreshment Beverage",ROUND(AS264*Rates!K$19,4),ROUND(AO264*(VLOOKUP(VALUE(Q264),Rates!G$4:L$12,3,0)),4)))</f>
        <v/>
      </c>
      <c r="AN264" s="126" t="str">
        <f>IF(AS264="","",IF(R264="Refreshment Beverage",AS264*(Rates!J$19/100),MAX(AM264,AB264)))</f>
        <v/>
      </c>
      <c r="AO264" s="127" t="str">
        <f t="shared" si="157"/>
        <v/>
      </c>
      <c r="AP264" s="127" t="str">
        <f t="shared" si="158"/>
        <v/>
      </c>
      <c r="AQ264" s="140" t="str">
        <f>IF(AS264="","",IF(R264="Refreshment Beverage",ROUND(SUM(VLOOKUP(Q:Q,Rates!G$15:L$19,3,0)*(AS264-Y264-Z264-AA264)),4),ROUND(SUM(Rates!$K$8*AS264),4)))</f>
        <v/>
      </c>
      <c r="AR264" s="139" t="str">
        <f t="shared" si="159"/>
        <v/>
      </c>
      <c r="AS264" s="125" t="str">
        <f t="shared" si="160"/>
        <v/>
      </c>
      <c r="AT264" s="121" t="str">
        <f t="shared" si="161"/>
        <v/>
      </c>
      <c r="AU264" s="138" t="str">
        <f>IF(AX264="","",IF(R264="Refreshment Beverage",ROUND((BA264-Y264-Z264-AA264)*VLOOKUP(VALUE(Q264),Rates!G$15:L$19,3,0),4),ROUND(AW264*(VLOOKUP(VALUE(Q264),Rates!G:L,3,0)),4)))</f>
        <v/>
      </c>
      <c r="AV264" s="126" t="str">
        <f t="shared" si="162"/>
        <v/>
      </c>
      <c r="AW264" s="127" t="str">
        <f t="shared" si="163"/>
        <v/>
      </c>
      <c r="AX264" s="123" t="str">
        <f t="shared" si="164"/>
        <v/>
      </c>
      <c r="AY264" s="140" t="str">
        <f>IF(AX264="","",IF(R264="Refreshment Beverage",ROUND(SUM(AX264*Rates!K$19),4),ROUND(SUM(AX264*(Rates!J$8/100)),4)))</f>
        <v/>
      </c>
      <c r="AZ264" s="124" t="str">
        <f t="shared" si="165"/>
        <v/>
      </c>
      <c r="BA264" s="125" t="str">
        <f t="shared" si="166"/>
        <v/>
      </c>
      <c r="BB264" s="115"/>
      <c r="BC264" s="143"/>
      <c r="BD264" s="100"/>
      <c r="BE264" s="100"/>
      <c r="BF264" s="100"/>
      <c r="BG264" s="100"/>
    </row>
    <row r="265" spans="1:59" ht="12.75" customHeight="1" x14ac:dyDescent="0.2">
      <c r="A265" s="144"/>
      <c r="B265" s="141"/>
      <c r="C265" s="141"/>
      <c r="D265" s="142"/>
      <c r="E265" s="142"/>
      <c r="F265" s="142"/>
      <c r="G265" s="142"/>
      <c r="H265" s="142"/>
      <c r="I265" s="129"/>
      <c r="J265" s="130"/>
      <c r="K265" s="131" t="str">
        <f t="shared" si="137"/>
        <v/>
      </c>
      <c r="L265" s="132" t="str">
        <f t="shared" si="138"/>
        <v/>
      </c>
      <c r="M265" s="133" t="str">
        <f t="shared" si="139"/>
        <v/>
      </c>
      <c r="N265" s="134" t="str">
        <f>IFERROR(IF(B:B="","",IF(R265="Beer",SUM(LOOKUP(2,1/(Rates!$B$3:$B$5&lt;=W265)/(Rates!$C$3:$C$5&gt;=W265),Rates!$D$3:$D$5)*(X265/100)*W265),IF(R265="Refreshment Beverage",SUM(LOOKUP(2,1/(Rates!$B$7:$B$11&lt;=W265)/(Rates!$C$7:$C$11&gt;=W265),Rates!$D$7:$D$11)*(X265/100)*W265)))),"")</f>
        <v/>
      </c>
      <c r="O265" s="134" t="str">
        <f t="shared" si="140"/>
        <v/>
      </c>
      <c r="P265" s="116"/>
      <c r="Q265" s="117" t="str">
        <f t="shared" si="141"/>
        <v/>
      </c>
      <c r="R265" s="128" t="str">
        <f t="shared" si="142"/>
        <v/>
      </c>
      <c r="S265" s="135" t="str">
        <f>IF(B265="","",IF(R265="Refreshment Beverage",VLOOKUP(VALUE(Q265),Rates!G$15:L$19,2,0),VLOOKUP(VALUE(Q265),Rates!G$4:L$12,2,0)))</f>
        <v/>
      </c>
      <c r="T265" s="135" t="str">
        <f t="shared" si="143"/>
        <v/>
      </c>
      <c r="U265" s="118" t="str">
        <f t="shared" si="144"/>
        <v/>
      </c>
      <c r="V265" s="135" t="str">
        <f t="shared" si="145"/>
        <v/>
      </c>
      <c r="W265" s="135" t="str">
        <f t="shared" si="146"/>
        <v/>
      </c>
      <c r="X265" s="119" t="str">
        <f t="shared" si="147"/>
        <v/>
      </c>
      <c r="Y265" s="120" t="str">
        <f>IF(B:B="","",IF(R265="Refreshment Beverage",VLOOKUP(Q265,Rates!G$15:L$19,6,0)*W265,VLOOKUP(Q265,Rates!G$4:L$12,6,0)*W265))</f>
        <v/>
      </c>
      <c r="Z265" s="120" t="str">
        <f t="shared" si="148"/>
        <v/>
      </c>
      <c r="AA265" s="120" t="str">
        <f t="shared" si="149"/>
        <v/>
      </c>
      <c r="AB265" s="136" t="str">
        <f>IF(B:B="","",IF(R265="Refreshment Beverage","",IF(AND(R265="Beer",Q265=0),SUM(LOOKUP(2,1/(Rates!$B$15:$B$18&lt;=W265)/(Rates!$C$15:$C$18&gt;=W265),Rates!$D$15:$D$18)*W265),VLOOKUP(VALUE(Q:Q),Rates!A:B,2,0)*W265)))</f>
        <v/>
      </c>
      <c r="AC265" s="136" t="str">
        <f>IF(B:B="","",IF(R265="Refreshment Beverage","",IF(AND(R265="Beer",Q265=0),SUM(LOOKUP(2,1/(Rates!$B$15:$B$18&lt;=W265)/(Rates!$C$15:$C$18&gt;=W265),Rates!$E$15:$E$18)*W265),VLOOKUP(VALUE(Q:Q),Rates!A:C,3,0)*W265)))</f>
        <v/>
      </c>
      <c r="AD265" s="137" t="str">
        <f>IFERROR(IF(B:B="","",IF(R265="Beer","",IF(VALUE(Q265)=0,VLOOKUP(VLOOKUP(B:B,#REF!,16,0),Rates!A:E,2,0),VLOOKUP(VALUE(Q265),Rates!A$31:B$34,2,0)*W265))),0)</f>
        <v/>
      </c>
      <c r="AE265" s="121" t="str">
        <f t="shared" si="150"/>
        <v/>
      </c>
      <c r="AF265" s="138" t="str">
        <f t="shared" si="151"/>
        <v/>
      </c>
      <c r="AG265" s="122" t="str">
        <f t="shared" si="152"/>
        <v/>
      </c>
      <c r="AH265" s="123" t="str">
        <f t="shared" si="153"/>
        <v/>
      </c>
      <c r="AI265" s="139" t="str">
        <f>IF(AE:AE="","",IF(R265="Refreshment Beverage",AK265*(Rates!J$19/100),ROUND(SUM(AH265*(Rates!$J$8/100)),4)))</f>
        <v/>
      </c>
      <c r="AJ265" s="124" t="str">
        <f t="shared" si="154"/>
        <v/>
      </c>
      <c r="AK265" s="125" t="str">
        <f t="shared" si="155"/>
        <v/>
      </c>
      <c r="AL265" s="121" t="str">
        <f t="shared" si="156"/>
        <v/>
      </c>
      <c r="AM265" s="138" t="str">
        <f>IF(AS265="","",IF(R265="Refreshment Beverage",ROUND(AS265*Rates!K$19,4),ROUND(AO265*(VLOOKUP(VALUE(Q265),Rates!G$4:L$12,3,0)),4)))</f>
        <v/>
      </c>
      <c r="AN265" s="126" t="str">
        <f>IF(AS265="","",IF(R265="Refreshment Beverage",AS265*(Rates!J$19/100),MAX(AM265,AB265)))</f>
        <v/>
      </c>
      <c r="AO265" s="127" t="str">
        <f t="shared" si="157"/>
        <v/>
      </c>
      <c r="AP265" s="127" t="str">
        <f t="shared" si="158"/>
        <v/>
      </c>
      <c r="AQ265" s="140" t="str">
        <f>IF(AS265="","",IF(R265="Refreshment Beverage",ROUND(SUM(VLOOKUP(Q:Q,Rates!G$15:L$19,3,0)*(AS265-Y265-Z265-AA265)),4),ROUND(SUM(Rates!$K$8*AS265),4)))</f>
        <v/>
      </c>
      <c r="AR265" s="139" t="str">
        <f t="shared" si="159"/>
        <v/>
      </c>
      <c r="AS265" s="125" t="str">
        <f t="shared" si="160"/>
        <v/>
      </c>
      <c r="AT265" s="121" t="str">
        <f t="shared" si="161"/>
        <v/>
      </c>
      <c r="AU265" s="138" t="str">
        <f>IF(AX265="","",IF(R265="Refreshment Beverage",ROUND((BA265-Y265-Z265-AA265)*VLOOKUP(VALUE(Q265),Rates!G$15:L$19,3,0),4),ROUND(AW265*(VLOOKUP(VALUE(Q265),Rates!G:L,3,0)),4)))</f>
        <v/>
      </c>
      <c r="AV265" s="126" t="str">
        <f t="shared" si="162"/>
        <v/>
      </c>
      <c r="AW265" s="127" t="str">
        <f t="shared" si="163"/>
        <v/>
      </c>
      <c r="AX265" s="123" t="str">
        <f t="shared" si="164"/>
        <v/>
      </c>
      <c r="AY265" s="140" t="str">
        <f>IF(AX265="","",IF(R265="Refreshment Beverage",ROUND(SUM(AX265*Rates!K$19),4),ROUND(SUM(AX265*(Rates!J$8/100)),4)))</f>
        <v/>
      </c>
      <c r="AZ265" s="124" t="str">
        <f t="shared" si="165"/>
        <v/>
      </c>
      <c r="BA265" s="125" t="str">
        <f t="shared" si="166"/>
        <v/>
      </c>
      <c r="BB265" s="115"/>
      <c r="BC265" s="143"/>
      <c r="BD265" s="100"/>
      <c r="BE265" s="100"/>
      <c r="BF265" s="100"/>
      <c r="BG265" s="100"/>
    </row>
    <row r="266" spans="1:59" ht="12.75" customHeight="1" x14ac:dyDescent="0.2">
      <c r="A266" s="144"/>
      <c r="B266" s="141"/>
      <c r="C266" s="141"/>
      <c r="D266" s="142"/>
      <c r="E266" s="142"/>
      <c r="F266" s="142"/>
      <c r="G266" s="142"/>
      <c r="H266" s="142"/>
      <c r="I266" s="129"/>
      <c r="J266" s="130"/>
      <c r="K266" s="131" t="str">
        <f t="shared" si="137"/>
        <v/>
      </c>
      <c r="L266" s="132" t="str">
        <f t="shared" si="138"/>
        <v/>
      </c>
      <c r="M266" s="133" t="str">
        <f t="shared" si="139"/>
        <v/>
      </c>
      <c r="N266" s="134" t="str">
        <f>IFERROR(IF(B:B="","",IF(R266="Beer",SUM(LOOKUP(2,1/(Rates!$B$3:$B$5&lt;=W266)/(Rates!$C$3:$C$5&gt;=W266),Rates!$D$3:$D$5)*(X266/100)*W266),IF(R266="Refreshment Beverage",SUM(LOOKUP(2,1/(Rates!$B$7:$B$11&lt;=W266)/(Rates!$C$7:$C$11&gt;=W266),Rates!$D$7:$D$11)*(X266/100)*W266)))),"")</f>
        <v/>
      </c>
      <c r="O266" s="134" t="str">
        <f t="shared" si="140"/>
        <v/>
      </c>
      <c r="P266" s="116"/>
      <c r="Q266" s="117" t="str">
        <f t="shared" si="141"/>
        <v/>
      </c>
      <c r="R266" s="128" t="str">
        <f t="shared" si="142"/>
        <v/>
      </c>
      <c r="S266" s="135" t="str">
        <f>IF(B266="","",IF(R266="Refreshment Beverage",VLOOKUP(VALUE(Q266),Rates!G$15:L$19,2,0),VLOOKUP(VALUE(Q266),Rates!G$4:L$12,2,0)))</f>
        <v/>
      </c>
      <c r="T266" s="135" t="str">
        <f t="shared" si="143"/>
        <v/>
      </c>
      <c r="U266" s="118" t="str">
        <f t="shared" si="144"/>
        <v/>
      </c>
      <c r="V266" s="135" t="str">
        <f t="shared" si="145"/>
        <v/>
      </c>
      <c r="W266" s="135" t="str">
        <f t="shared" si="146"/>
        <v/>
      </c>
      <c r="X266" s="119" t="str">
        <f t="shared" si="147"/>
        <v/>
      </c>
      <c r="Y266" s="120" t="str">
        <f>IF(B:B="","",IF(R266="Refreshment Beverage",VLOOKUP(Q266,Rates!G$15:L$19,6,0)*W266,VLOOKUP(Q266,Rates!G$4:L$12,6,0)*W266))</f>
        <v/>
      </c>
      <c r="Z266" s="120" t="str">
        <f t="shared" si="148"/>
        <v/>
      </c>
      <c r="AA266" s="120" t="str">
        <f t="shared" si="149"/>
        <v/>
      </c>
      <c r="AB266" s="136" t="str">
        <f>IF(B:B="","",IF(R266="Refreshment Beverage","",IF(AND(R266="Beer",Q266=0),SUM(LOOKUP(2,1/(Rates!$B$15:$B$18&lt;=W266)/(Rates!$C$15:$C$18&gt;=W266),Rates!$D$15:$D$18)*W266),VLOOKUP(VALUE(Q:Q),Rates!A:B,2,0)*W266)))</f>
        <v/>
      </c>
      <c r="AC266" s="136" t="str">
        <f>IF(B:B="","",IF(R266="Refreshment Beverage","",IF(AND(R266="Beer",Q266=0),SUM(LOOKUP(2,1/(Rates!$B$15:$B$18&lt;=W266)/(Rates!$C$15:$C$18&gt;=W266),Rates!$E$15:$E$18)*W266),VLOOKUP(VALUE(Q:Q),Rates!A:C,3,0)*W266)))</f>
        <v/>
      </c>
      <c r="AD266" s="137" t="str">
        <f>IFERROR(IF(B:B="","",IF(R266="Beer","",IF(VALUE(Q266)=0,VLOOKUP(VLOOKUP(B:B,#REF!,16,0),Rates!A:E,2,0),VLOOKUP(VALUE(Q266),Rates!A$31:B$34,2,0)*W266))),0)</f>
        <v/>
      </c>
      <c r="AE266" s="121" t="str">
        <f t="shared" si="150"/>
        <v/>
      </c>
      <c r="AF266" s="138" t="str">
        <f t="shared" si="151"/>
        <v/>
      </c>
      <c r="AG266" s="122" t="str">
        <f t="shared" si="152"/>
        <v/>
      </c>
      <c r="AH266" s="123" t="str">
        <f t="shared" si="153"/>
        <v/>
      </c>
      <c r="AI266" s="139" t="str">
        <f>IF(AE:AE="","",IF(R266="Refreshment Beverage",AK266*(Rates!J$19/100),ROUND(SUM(AH266*(Rates!$J$8/100)),4)))</f>
        <v/>
      </c>
      <c r="AJ266" s="124" t="str">
        <f t="shared" si="154"/>
        <v/>
      </c>
      <c r="AK266" s="125" t="str">
        <f t="shared" si="155"/>
        <v/>
      </c>
      <c r="AL266" s="121" t="str">
        <f t="shared" si="156"/>
        <v/>
      </c>
      <c r="AM266" s="138" t="str">
        <f>IF(AS266="","",IF(R266="Refreshment Beverage",ROUND(AS266*Rates!K$19,4),ROUND(AO266*(VLOOKUP(VALUE(Q266),Rates!G$4:L$12,3,0)),4)))</f>
        <v/>
      </c>
      <c r="AN266" s="126" t="str">
        <f>IF(AS266="","",IF(R266="Refreshment Beverage",AS266*(Rates!J$19/100),MAX(AM266,AB266)))</f>
        <v/>
      </c>
      <c r="AO266" s="127" t="str">
        <f t="shared" si="157"/>
        <v/>
      </c>
      <c r="AP266" s="127" t="str">
        <f t="shared" si="158"/>
        <v/>
      </c>
      <c r="AQ266" s="140" t="str">
        <f>IF(AS266="","",IF(R266="Refreshment Beverage",ROUND(SUM(VLOOKUP(Q:Q,Rates!G$15:L$19,3,0)*(AS266-Y266-Z266-AA266)),4),ROUND(SUM(Rates!$K$8*AS266),4)))</f>
        <v/>
      </c>
      <c r="AR266" s="139" t="str">
        <f t="shared" si="159"/>
        <v/>
      </c>
      <c r="AS266" s="125" t="str">
        <f t="shared" si="160"/>
        <v/>
      </c>
      <c r="AT266" s="121" t="str">
        <f t="shared" si="161"/>
        <v/>
      </c>
      <c r="AU266" s="138" t="str">
        <f>IF(AX266="","",IF(R266="Refreshment Beverage",ROUND((BA266-Y266-Z266-AA266)*VLOOKUP(VALUE(Q266),Rates!G$15:L$19,3,0),4),ROUND(AW266*(VLOOKUP(VALUE(Q266),Rates!G:L,3,0)),4)))</f>
        <v/>
      </c>
      <c r="AV266" s="126" t="str">
        <f t="shared" si="162"/>
        <v/>
      </c>
      <c r="AW266" s="127" t="str">
        <f t="shared" si="163"/>
        <v/>
      </c>
      <c r="AX266" s="123" t="str">
        <f t="shared" si="164"/>
        <v/>
      </c>
      <c r="AY266" s="140" t="str">
        <f>IF(AX266="","",IF(R266="Refreshment Beverage",ROUND(SUM(AX266*Rates!K$19),4),ROUND(SUM(AX266*(Rates!J$8/100)),4)))</f>
        <v/>
      </c>
      <c r="AZ266" s="124" t="str">
        <f t="shared" si="165"/>
        <v/>
      </c>
      <c r="BA266" s="125" t="str">
        <f t="shared" si="166"/>
        <v/>
      </c>
      <c r="BB266" s="115"/>
      <c r="BC266" s="143"/>
      <c r="BD266" s="100"/>
      <c r="BE266" s="100"/>
      <c r="BF266" s="100"/>
      <c r="BG266" s="100"/>
    </row>
    <row r="267" spans="1:59" ht="12.75" customHeight="1" x14ac:dyDescent="0.2">
      <c r="A267" s="144"/>
      <c r="B267" s="141"/>
      <c r="C267" s="141"/>
      <c r="D267" s="142"/>
      <c r="E267" s="142"/>
      <c r="F267" s="142"/>
      <c r="G267" s="142"/>
      <c r="H267" s="142"/>
      <c r="I267" s="129"/>
      <c r="J267" s="130"/>
      <c r="K267" s="131" t="str">
        <f t="shared" si="137"/>
        <v/>
      </c>
      <c r="L267" s="132" t="str">
        <f t="shared" si="138"/>
        <v/>
      </c>
      <c r="M267" s="133" t="str">
        <f t="shared" si="139"/>
        <v/>
      </c>
      <c r="N267" s="134" t="str">
        <f>IFERROR(IF(B:B="","",IF(R267="Beer",SUM(LOOKUP(2,1/(Rates!$B$3:$B$5&lt;=W267)/(Rates!$C$3:$C$5&gt;=W267),Rates!$D$3:$D$5)*(X267/100)*W267),IF(R267="Refreshment Beverage",SUM(LOOKUP(2,1/(Rates!$B$7:$B$11&lt;=W267)/(Rates!$C$7:$C$11&gt;=W267),Rates!$D$7:$D$11)*(X267/100)*W267)))),"")</f>
        <v/>
      </c>
      <c r="O267" s="134" t="str">
        <f t="shared" si="140"/>
        <v/>
      </c>
      <c r="P267" s="116"/>
      <c r="Q267" s="117" t="str">
        <f t="shared" si="141"/>
        <v/>
      </c>
      <c r="R267" s="128" t="str">
        <f t="shared" si="142"/>
        <v/>
      </c>
      <c r="S267" s="135" t="str">
        <f>IF(B267="","",IF(R267="Refreshment Beverage",VLOOKUP(VALUE(Q267),Rates!G$15:L$19,2,0),VLOOKUP(VALUE(Q267),Rates!G$4:L$12,2,0)))</f>
        <v/>
      </c>
      <c r="T267" s="135" t="str">
        <f t="shared" si="143"/>
        <v/>
      </c>
      <c r="U267" s="118" t="str">
        <f t="shared" si="144"/>
        <v/>
      </c>
      <c r="V267" s="135" t="str">
        <f t="shared" si="145"/>
        <v/>
      </c>
      <c r="W267" s="135" t="str">
        <f t="shared" si="146"/>
        <v/>
      </c>
      <c r="X267" s="119" t="str">
        <f t="shared" si="147"/>
        <v/>
      </c>
      <c r="Y267" s="120" t="str">
        <f>IF(B:B="","",IF(R267="Refreshment Beverage",VLOOKUP(Q267,Rates!G$15:L$19,6,0)*W267,VLOOKUP(Q267,Rates!G$4:L$12,6,0)*W267))</f>
        <v/>
      </c>
      <c r="Z267" s="120" t="str">
        <f t="shared" si="148"/>
        <v/>
      </c>
      <c r="AA267" s="120" t="str">
        <f t="shared" si="149"/>
        <v/>
      </c>
      <c r="AB267" s="136" t="str">
        <f>IF(B:B="","",IF(R267="Refreshment Beverage","",IF(AND(R267="Beer",Q267=0),SUM(LOOKUP(2,1/(Rates!$B$15:$B$18&lt;=W267)/(Rates!$C$15:$C$18&gt;=W267),Rates!$D$15:$D$18)*W267),VLOOKUP(VALUE(Q:Q),Rates!A:B,2,0)*W267)))</f>
        <v/>
      </c>
      <c r="AC267" s="136" t="str">
        <f>IF(B:B="","",IF(R267="Refreshment Beverage","",IF(AND(R267="Beer",Q267=0),SUM(LOOKUP(2,1/(Rates!$B$15:$B$18&lt;=W267)/(Rates!$C$15:$C$18&gt;=W267),Rates!$E$15:$E$18)*W267),VLOOKUP(VALUE(Q:Q),Rates!A:C,3,0)*W267)))</f>
        <v/>
      </c>
      <c r="AD267" s="137" t="str">
        <f>IFERROR(IF(B:B="","",IF(R267="Beer","",IF(VALUE(Q267)=0,VLOOKUP(VLOOKUP(B:B,#REF!,16,0),Rates!A:E,2,0),VLOOKUP(VALUE(Q267),Rates!A$31:B$34,2,0)*W267))),0)</f>
        <v/>
      </c>
      <c r="AE267" s="121" t="str">
        <f t="shared" si="150"/>
        <v/>
      </c>
      <c r="AF267" s="138" t="str">
        <f t="shared" si="151"/>
        <v/>
      </c>
      <c r="AG267" s="122" t="str">
        <f t="shared" si="152"/>
        <v/>
      </c>
      <c r="AH267" s="123" t="str">
        <f t="shared" si="153"/>
        <v/>
      </c>
      <c r="AI267" s="139" t="str">
        <f>IF(AE:AE="","",IF(R267="Refreshment Beverage",AK267*(Rates!J$19/100),ROUND(SUM(AH267*(Rates!$J$8/100)),4)))</f>
        <v/>
      </c>
      <c r="AJ267" s="124" t="str">
        <f t="shared" si="154"/>
        <v/>
      </c>
      <c r="AK267" s="125" t="str">
        <f t="shared" si="155"/>
        <v/>
      </c>
      <c r="AL267" s="121" t="str">
        <f t="shared" si="156"/>
        <v/>
      </c>
      <c r="AM267" s="138" t="str">
        <f>IF(AS267="","",IF(R267="Refreshment Beverage",ROUND(AS267*Rates!K$19,4),ROUND(AO267*(VLOOKUP(VALUE(Q267),Rates!G$4:L$12,3,0)),4)))</f>
        <v/>
      </c>
      <c r="AN267" s="126" t="str">
        <f>IF(AS267="","",IF(R267="Refreshment Beverage",AS267*(Rates!J$19/100),MAX(AM267,AB267)))</f>
        <v/>
      </c>
      <c r="AO267" s="127" t="str">
        <f t="shared" si="157"/>
        <v/>
      </c>
      <c r="AP267" s="127" t="str">
        <f t="shared" si="158"/>
        <v/>
      </c>
      <c r="AQ267" s="140" t="str">
        <f>IF(AS267="","",IF(R267="Refreshment Beverage",ROUND(SUM(VLOOKUP(Q:Q,Rates!G$15:L$19,3,0)*(AS267-Y267-Z267-AA267)),4),ROUND(SUM(Rates!$K$8*AS267),4)))</f>
        <v/>
      </c>
      <c r="AR267" s="139" t="str">
        <f t="shared" si="159"/>
        <v/>
      </c>
      <c r="AS267" s="125" t="str">
        <f t="shared" si="160"/>
        <v/>
      </c>
      <c r="AT267" s="121" t="str">
        <f t="shared" si="161"/>
        <v/>
      </c>
      <c r="AU267" s="138" t="str">
        <f>IF(AX267="","",IF(R267="Refreshment Beverage",ROUND((BA267-Y267-Z267-AA267)*VLOOKUP(VALUE(Q267),Rates!G$15:L$19,3,0),4),ROUND(AW267*(VLOOKUP(VALUE(Q267),Rates!G:L,3,0)),4)))</f>
        <v/>
      </c>
      <c r="AV267" s="126" t="str">
        <f t="shared" si="162"/>
        <v/>
      </c>
      <c r="AW267" s="127" t="str">
        <f t="shared" si="163"/>
        <v/>
      </c>
      <c r="AX267" s="123" t="str">
        <f t="shared" si="164"/>
        <v/>
      </c>
      <c r="AY267" s="140" t="str">
        <f>IF(AX267="","",IF(R267="Refreshment Beverage",ROUND(SUM(AX267*Rates!K$19),4),ROUND(SUM(AX267*(Rates!J$8/100)),4)))</f>
        <v/>
      </c>
      <c r="AZ267" s="124" t="str">
        <f t="shared" si="165"/>
        <v/>
      </c>
      <c r="BA267" s="125" t="str">
        <f t="shared" si="166"/>
        <v/>
      </c>
      <c r="BB267" s="115"/>
      <c r="BC267" s="143"/>
      <c r="BD267" s="100"/>
      <c r="BE267" s="100"/>
      <c r="BF267" s="100"/>
      <c r="BG267" s="100"/>
    </row>
    <row r="268" spans="1:59" ht="12.75" customHeight="1" x14ac:dyDescent="0.2">
      <c r="A268" s="144"/>
      <c r="B268" s="141"/>
      <c r="C268" s="141"/>
      <c r="D268" s="142"/>
      <c r="E268" s="142"/>
      <c r="F268" s="142"/>
      <c r="G268" s="142"/>
      <c r="H268" s="142"/>
      <c r="I268" s="129"/>
      <c r="J268" s="130"/>
      <c r="K268" s="131" t="str">
        <f t="shared" si="137"/>
        <v/>
      </c>
      <c r="L268" s="132" t="str">
        <f t="shared" si="138"/>
        <v/>
      </c>
      <c r="M268" s="133" t="str">
        <f t="shared" si="139"/>
        <v/>
      </c>
      <c r="N268" s="134" t="str">
        <f>IFERROR(IF(B:B="","",IF(R268="Beer",SUM(LOOKUP(2,1/(Rates!$B$3:$B$5&lt;=W268)/(Rates!$C$3:$C$5&gt;=W268),Rates!$D$3:$D$5)*(X268/100)*W268),IF(R268="Refreshment Beverage",SUM(LOOKUP(2,1/(Rates!$B$7:$B$11&lt;=W268)/(Rates!$C$7:$C$11&gt;=W268),Rates!$D$7:$D$11)*(X268/100)*W268)))),"")</f>
        <v/>
      </c>
      <c r="O268" s="134" t="str">
        <f t="shared" si="140"/>
        <v/>
      </c>
      <c r="P268" s="116"/>
      <c r="Q268" s="117" t="str">
        <f t="shared" si="141"/>
        <v/>
      </c>
      <c r="R268" s="128" t="str">
        <f t="shared" si="142"/>
        <v/>
      </c>
      <c r="S268" s="135" t="str">
        <f>IF(B268="","",IF(R268="Refreshment Beverage",VLOOKUP(VALUE(Q268),Rates!G$15:L$19,2,0),VLOOKUP(VALUE(Q268),Rates!G$4:L$12,2,0)))</f>
        <v/>
      </c>
      <c r="T268" s="135" t="str">
        <f t="shared" si="143"/>
        <v/>
      </c>
      <c r="U268" s="118" t="str">
        <f t="shared" si="144"/>
        <v/>
      </c>
      <c r="V268" s="135" t="str">
        <f t="shared" si="145"/>
        <v/>
      </c>
      <c r="W268" s="135" t="str">
        <f t="shared" si="146"/>
        <v/>
      </c>
      <c r="X268" s="119" t="str">
        <f t="shared" si="147"/>
        <v/>
      </c>
      <c r="Y268" s="120" t="str">
        <f>IF(B:B="","",IF(R268="Refreshment Beverage",VLOOKUP(Q268,Rates!G$15:L$19,6,0)*W268,VLOOKUP(Q268,Rates!G$4:L$12,6,0)*W268))</f>
        <v/>
      </c>
      <c r="Z268" s="120" t="str">
        <f t="shared" si="148"/>
        <v/>
      </c>
      <c r="AA268" s="120" t="str">
        <f t="shared" si="149"/>
        <v/>
      </c>
      <c r="AB268" s="136" t="str">
        <f>IF(B:B="","",IF(R268="Refreshment Beverage","",IF(AND(R268="Beer",Q268=0),SUM(LOOKUP(2,1/(Rates!$B$15:$B$18&lt;=W268)/(Rates!$C$15:$C$18&gt;=W268),Rates!$D$15:$D$18)*W268),VLOOKUP(VALUE(Q:Q),Rates!A:B,2,0)*W268)))</f>
        <v/>
      </c>
      <c r="AC268" s="136" t="str">
        <f>IF(B:B="","",IF(R268="Refreshment Beverage","",IF(AND(R268="Beer",Q268=0),SUM(LOOKUP(2,1/(Rates!$B$15:$B$18&lt;=W268)/(Rates!$C$15:$C$18&gt;=W268),Rates!$E$15:$E$18)*W268),VLOOKUP(VALUE(Q:Q),Rates!A:C,3,0)*W268)))</f>
        <v/>
      </c>
      <c r="AD268" s="137" t="str">
        <f>IFERROR(IF(B:B="","",IF(R268="Beer","",IF(VALUE(Q268)=0,VLOOKUP(VLOOKUP(B:B,#REF!,16,0),Rates!A:E,2,0),VLOOKUP(VALUE(Q268),Rates!A$31:B$34,2,0)*W268))),0)</f>
        <v/>
      </c>
      <c r="AE268" s="121" t="str">
        <f t="shared" si="150"/>
        <v/>
      </c>
      <c r="AF268" s="138" t="str">
        <f t="shared" si="151"/>
        <v/>
      </c>
      <c r="AG268" s="122" t="str">
        <f t="shared" si="152"/>
        <v/>
      </c>
      <c r="AH268" s="123" t="str">
        <f t="shared" si="153"/>
        <v/>
      </c>
      <c r="AI268" s="139" t="str">
        <f>IF(AE:AE="","",IF(R268="Refreshment Beverage",AK268*(Rates!J$19/100),ROUND(SUM(AH268*(Rates!$J$8/100)),4)))</f>
        <v/>
      </c>
      <c r="AJ268" s="124" t="str">
        <f t="shared" si="154"/>
        <v/>
      </c>
      <c r="AK268" s="125" t="str">
        <f t="shared" si="155"/>
        <v/>
      </c>
      <c r="AL268" s="121" t="str">
        <f t="shared" si="156"/>
        <v/>
      </c>
      <c r="AM268" s="138" t="str">
        <f>IF(AS268="","",IF(R268="Refreshment Beverage",ROUND(AS268*Rates!K$19,4),ROUND(AO268*(VLOOKUP(VALUE(Q268),Rates!G$4:L$12,3,0)),4)))</f>
        <v/>
      </c>
      <c r="AN268" s="126" t="str">
        <f>IF(AS268="","",IF(R268="Refreshment Beverage",AS268*(Rates!J$19/100),MAX(AM268,AB268)))</f>
        <v/>
      </c>
      <c r="AO268" s="127" t="str">
        <f t="shared" si="157"/>
        <v/>
      </c>
      <c r="AP268" s="127" t="str">
        <f t="shared" si="158"/>
        <v/>
      </c>
      <c r="AQ268" s="140" t="str">
        <f>IF(AS268="","",IF(R268="Refreshment Beverage",ROUND(SUM(VLOOKUP(Q:Q,Rates!G$15:L$19,3,0)*(AS268-Y268-Z268-AA268)),4),ROUND(SUM(Rates!$K$8*AS268),4)))</f>
        <v/>
      </c>
      <c r="AR268" s="139" t="str">
        <f t="shared" si="159"/>
        <v/>
      </c>
      <c r="AS268" s="125" t="str">
        <f t="shared" si="160"/>
        <v/>
      </c>
      <c r="AT268" s="121" t="str">
        <f t="shared" si="161"/>
        <v/>
      </c>
      <c r="AU268" s="138" t="str">
        <f>IF(AX268="","",IF(R268="Refreshment Beverage",ROUND((BA268-Y268-Z268-AA268)*VLOOKUP(VALUE(Q268),Rates!G$15:L$19,3,0),4),ROUND(AW268*(VLOOKUP(VALUE(Q268),Rates!G:L,3,0)),4)))</f>
        <v/>
      </c>
      <c r="AV268" s="126" t="str">
        <f t="shared" si="162"/>
        <v/>
      </c>
      <c r="AW268" s="127" t="str">
        <f t="shared" si="163"/>
        <v/>
      </c>
      <c r="AX268" s="123" t="str">
        <f t="shared" si="164"/>
        <v/>
      </c>
      <c r="AY268" s="140" t="str">
        <f>IF(AX268="","",IF(R268="Refreshment Beverage",ROUND(SUM(AX268*Rates!K$19),4),ROUND(SUM(AX268*(Rates!J$8/100)),4)))</f>
        <v/>
      </c>
      <c r="AZ268" s="124" t="str">
        <f t="shared" si="165"/>
        <v/>
      </c>
      <c r="BA268" s="125" t="str">
        <f t="shared" si="166"/>
        <v/>
      </c>
      <c r="BB268" s="115"/>
      <c r="BC268" s="143"/>
      <c r="BD268" s="100"/>
      <c r="BE268" s="100"/>
      <c r="BF268" s="100"/>
      <c r="BG268" s="100"/>
    </row>
    <row r="269" spans="1:59" ht="12.75" customHeight="1" x14ac:dyDescent="0.2">
      <c r="A269" s="144"/>
      <c r="B269" s="141"/>
      <c r="C269" s="141"/>
      <c r="D269" s="142"/>
      <c r="E269" s="142"/>
      <c r="F269" s="142"/>
      <c r="G269" s="142"/>
      <c r="H269" s="142"/>
      <c r="I269" s="129"/>
      <c r="J269" s="130"/>
      <c r="K269" s="131" t="str">
        <f t="shared" si="137"/>
        <v/>
      </c>
      <c r="L269" s="132" t="str">
        <f t="shared" si="138"/>
        <v/>
      </c>
      <c r="M269" s="133" t="str">
        <f t="shared" si="139"/>
        <v/>
      </c>
      <c r="N269" s="134" t="str">
        <f>IFERROR(IF(B:B="","",IF(R269="Beer",SUM(LOOKUP(2,1/(Rates!$B$3:$B$5&lt;=W269)/(Rates!$C$3:$C$5&gt;=W269),Rates!$D$3:$D$5)*(X269/100)*W269),IF(R269="Refreshment Beverage",SUM(LOOKUP(2,1/(Rates!$B$7:$B$11&lt;=W269)/(Rates!$C$7:$C$11&gt;=W269),Rates!$D$7:$D$11)*(X269/100)*W269)))),"")</f>
        <v/>
      </c>
      <c r="O269" s="134" t="str">
        <f t="shared" si="140"/>
        <v/>
      </c>
      <c r="P269" s="116"/>
      <c r="Q269" s="117" t="str">
        <f t="shared" si="141"/>
        <v/>
      </c>
      <c r="R269" s="128" t="str">
        <f t="shared" si="142"/>
        <v/>
      </c>
      <c r="S269" s="135" t="str">
        <f>IF(B269="","",IF(R269="Refreshment Beverage",VLOOKUP(VALUE(Q269),Rates!G$15:L$19,2,0),VLOOKUP(VALUE(Q269),Rates!G$4:L$12,2,0)))</f>
        <v/>
      </c>
      <c r="T269" s="135" t="str">
        <f t="shared" si="143"/>
        <v/>
      </c>
      <c r="U269" s="118" t="str">
        <f t="shared" si="144"/>
        <v/>
      </c>
      <c r="V269" s="135" t="str">
        <f t="shared" si="145"/>
        <v/>
      </c>
      <c r="W269" s="135" t="str">
        <f t="shared" si="146"/>
        <v/>
      </c>
      <c r="X269" s="119" t="str">
        <f t="shared" si="147"/>
        <v/>
      </c>
      <c r="Y269" s="120" t="str">
        <f>IF(B:B="","",IF(R269="Refreshment Beverage",VLOOKUP(Q269,Rates!G$15:L$19,6,0)*W269,VLOOKUP(Q269,Rates!G$4:L$12,6,0)*W269))</f>
        <v/>
      </c>
      <c r="Z269" s="120" t="str">
        <f t="shared" si="148"/>
        <v/>
      </c>
      <c r="AA269" s="120" t="str">
        <f t="shared" si="149"/>
        <v/>
      </c>
      <c r="AB269" s="136" t="str">
        <f>IF(B:B="","",IF(R269="Refreshment Beverage","",IF(AND(R269="Beer",Q269=0),SUM(LOOKUP(2,1/(Rates!$B$15:$B$18&lt;=W269)/(Rates!$C$15:$C$18&gt;=W269),Rates!$D$15:$D$18)*W269),VLOOKUP(VALUE(Q:Q),Rates!A:B,2,0)*W269)))</f>
        <v/>
      </c>
      <c r="AC269" s="136" t="str">
        <f>IF(B:B="","",IF(R269="Refreshment Beverage","",IF(AND(R269="Beer",Q269=0),SUM(LOOKUP(2,1/(Rates!$B$15:$B$18&lt;=W269)/(Rates!$C$15:$C$18&gt;=W269),Rates!$E$15:$E$18)*W269),VLOOKUP(VALUE(Q:Q),Rates!A:C,3,0)*W269)))</f>
        <v/>
      </c>
      <c r="AD269" s="137" t="str">
        <f>IFERROR(IF(B:B="","",IF(R269="Beer","",IF(VALUE(Q269)=0,VLOOKUP(VLOOKUP(B:B,#REF!,16,0),Rates!A:E,2,0),VLOOKUP(VALUE(Q269),Rates!A$31:B$34,2,0)*W269))),0)</f>
        <v/>
      </c>
      <c r="AE269" s="121" t="str">
        <f t="shared" si="150"/>
        <v/>
      </c>
      <c r="AF269" s="138" t="str">
        <f t="shared" si="151"/>
        <v/>
      </c>
      <c r="AG269" s="122" t="str">
        <f t="shared" si="152"/>
        <v/>
      </c>
      <c r="AH269" s="123" t="str">
        <f t="shared" si="153"/>
        <v/>
      </c>
      <c r="AI269" s="139" t="str">
        <f>IF(AE:AE="","",IF(R269="Refreshment Beverage",AK269*(Rates!J$19/100),ROUND(SUM(AH269*(Rates!$J$8/100)),4)))</f>
        <v/>
      </c>
      <c r="AJ269" s="124" t="str">
        <f t="shared" si="154"/>
        <v/>
      </c>
      <c r="AK269" s="125" t="str">
        <f t="shared" si="155"/>
        <v/>
      </c>
      <c r="AL269" s="121" t="str">
        <f t="shared" si="156"/>
        <v/>
      </c>
      <c r="AM269" s="138" t="str">
        <f>IF(AS269="","",IF(R269="Refreshment Beverage",ROUND(AS269*Rates!K$19,4),ROUND(AO269*(VLOOKUP(VALUE(Q269),Rates!G$4:L$12,3,0)),4)))</f>
        <v/>
      </c>
      <c r="AN269" s="126" t="str">
        <f>IF(AS269="","",IF(R269="Refreshment Beverage",AS269*(Rates!J$19/100),MAX(AM269,AB269)))</f>
        <v/>
      </c>
      <c r="AO269" s="127" t="str">
        <f t="shared" si="157"/>
        <v/>
      </c>
      <c r="AP269" s="127" t="str">
        <f t="shared" si="158"/>
        <v/>
      </c>
      <c r="AQ269" s="140" t="str">
        <f>IF(AS269="","",IF(R269="Refreshment Beverage",ROUND(SUM(VLOOKUP(Q:Q,Rates!G$15:L$19,3,0)*(AS269-Y269-Z269-AA269)),4),ROUND(SUM(Rates!$K$8*AS269),4)))</f>
        <v/>
      </c>
      <c r="AR269" s="139" t="str">
        <f t="shared" si="159"/>
        <v/>
      </c>
      <c r="AS269" s="125" t="str">
        <f t="shared" si="160"/>
        <v/>
      </c>
      <c r="AT269" s="121" t="str">
        <f t="shared" si="161"/>
        <v/>
      </c>
      <c r="AU269" s="138" t="str">
        <f>IF(AX269="","",IF(R269="Refreshment Beverage",ROUND((BA269-Y269-Z269-AA269)*VLOOKUP(VALUE(Q269),Rates!G$15:L$19,3,0),4),ROUND(AW269*(VLOOKUP(VALUE(Q269),Rates!G:L,3,0)),4)))</f>
        <v/>
      </c>
      <c r="AV269" s="126" t="str">
        <f t="shared" si="162"/>
        <v/>
      </c>
      <c r="AW269" s="127" t="str">
        <f t="shared" si="163"/>
        <v/>
      </c>
      <c r="AX269" s="123" t="str">
        <f t="shared" si="164"/>
        <v/>
      </c>
      <c r="AY269" s="140" t="str">
        <f>IF(AX269="","",IF(R269="Refreshment Beverage",ROUND(SUM(AX269*Rates!K$19),4),ROUND(SUM(AX269*(Rates!J$8/100)),4)))</f>
        <v/>
      </c>
      <c r="AZ269" s="124" t="str">
        <f t="shared" si="165"/>
        <v/>
      </c>
      <c r="BA269" s="125" t="str">
        <f t="shared" si="166"/>
        <v/>
      </c>
      <c r="BB269" s="115"/>
      <c r="BC269" s="143"/>
      <c r="BD269" s="100"/>
      <c r="BE269" s="100"/>
      <c r="BF269" s="100"/>
      <c r="BG269" s="100"/>
    </row>
    <row r="270" spans="1:59" ht="12.75" customHeight="1" x14ac:dyDescent="0.2">
      <c r="A270" s="144"/>
      <c r="B270" s="141"/>
      <c r="C270" s="141"/>
      <c r="D270" s="142"/>
      <c r="E270" s="142"/>
      <c r="F270" s="142"/>
      <c r="G270" s="142"/>
      <c r="H270" s="142"/>
      <c r="I270" s="129"/>
      <c r="J270" s="130"/>
      <c r="K270" s="131" t="str">
        <f t="shared" si="137"/>
        <v/>
      </c>
      <c r="L270" s="132" t="str">
        <f t="shared" si="138"/>
        <v/>
      </c>
      <c r="M270" s="133" t="str">
        <f t="shared" si="139"/>
        <v/>
      </c>
      <c r="N270" s="134" t="str">
        <f>IFERROR(IF(B:B="","",IF(R270="Beer",SUM(LOOKUP(2,1/(Rates!$B$3:$B$5&lt;=W270)/(Rates!$C$3:$C$5&gt;=W270),Rates!$D$3:$D$5)*(X270/100)*W270),IF(R270="Refreshment Beverage",SUM(LOOKUP(2,1/(Rates!$B$7:$B$11&lt;=W270)/(Rates!$C$7:$C$11&gt;=W270),Rates!$D$7:$D$11)*(X270/100)*W270)))),"")</f>
        <v/>
      </c>
      <c r="O270" s="134" t="str">
        <f t="shared" si="140"/>
        <v/>
      </c>
      <c r="P270" s="116"/>
      <c r="Q270" s="117" t="str">
        <f t="shared" si="141"/>
        <v/>
      </c>
      <c r="R270" s="128" t="str">
        <f t="shared" si="142"/>
        <v/>
      </c>
      <c r="S270" s="135" t="str">
        <f>IF(B270="","",IF(R270="Refreshment Beverage",VLOOKUP(VALUE(Q270),Rates!G$15:L$19,2,0),VLOOKUP(VALUE(Q270),Rates!G$4:L$12,2,0)))</f>
        <v/>
      </c>
      <c r="T270" s="135" t="str">
        <f t="shared" si="143"/>
        <v/>
      </c>
      <c r="U270" s="118" t="str">
        <f t="shared" si="144"/>
        <v/>
      </c>
      <c r="V270" s="135" t="str">
        <f t="shared" si="145"/>
        <v/>
      </c>
      <c r="W270" s="135" t="str">
        <f t="shared" si="146"/>
        <v/>
      </c>
      <c r="X270" s="119" t="str">
        <f t="shared" si="147"/>
        <v/>
      </c>
      <c r="Y270" s="120" t="str">
        <f>IF(B:B="","",IF(R270="Refreshment Beverage",VLOOKUP(Q270,Rates!G$15:L$19,6,0)*W270,VLOOKUP(Q270,Rates!G$4:L$12,6,0)*W270))</f>
        <v/>
      </c>
      <c r="Z270" s="120" t="str">
        <f t="shared" si="148"/>
        <v/>
      </c>
      <c r="AA270" s="120" t="str">
        <f t="shared" si="149"/>
        <v/>
      </c>
      <c r="AB270" s="136" t="str">
        <f>IF(B:B="","",IF(R270="Refreshment Beverage","",IF(AND(R270="Beer",Q270=0),SUM(LOOKUP(2,1/(Rates!$B$15:$B$18&lt;=W270)/(Rates!$C$15:$C$18&gt;=W270),Rates!$D$15:$D$18)*W270),VLOOKUP(VALUE(Q:Q),Rates!A:B,2,0)*W270)))</f>
        <v/>
      </c>
      <c r="AC270" s="136" t="str">
        <f>IF(B:B="","",IF(R270="Refreshment Beverage","",IF(AND(R270="Beer",Q270=0),SUM(LOOKUP(2,1/(Rates!$B$15:$B$18&lt;=W270)/(Rates!$C$15:$C$18&gt;=W270),Rates!$E$15:$E$18)*W270),VLOOKUP(VALUE(Q:Q),Rates!A:C,3,0)*W270)))</f>
        <v/>
      </c>
      <c r="AD270" s="137" t="str">
        <f>IFERROR(IF(B:B="","",IF(R270="Beer","",IF(VALUE(Q270)=0,VLOOKUP(VLOOKUP(B:B,#REF!,16,0),Rates!A:E,2,0),VLOOKUP(VALUE(Q270),Rates!A$31:B$34,2,0)*W270))),0)</f>
        <v/>
      </c>
      <c r="AE270" s="121" t="str">
        <f t="shared" si="150"/>
        <v/>
      </c>
      <c r="AF270" s="138" t="str">
        <f t="shared" si="151"/>
        <v/>
      </c>
      <c r="AG270" s="122" t="str">
        <f t="shared" si="152"/>
        <v/>
      </c>
      <c r="AH270" s="123" t="str">
        <f t="shared" si="153"/>
        <v/>
      </c>
      <c r="AI270" s="139" t="str">
        <f>IF(AE:AE="","",IF(R270="Refreshment Beverage",AK270*(Rates!J$19/100),ROUND(SUM(AH270*(Rates!$J$8/100)),4)))</f>
        <v/>
      </c>
      <c r="AJ270" s="124" t="str">
        <f t="shared" si="154"/>
        <v/>
      </c>
      <c r="AK270" s="125" t="str">
        <f t="shared" si="155"/>
        <v/>
      </c>
      <c r="AL270" s="121" t="str">
        <f t="shared" si="156"/>
        <v/>
      </c>
      <c r="AM270" s="138" t="str">
        <f>IF(AS270="","",IF(R270="Refreshment Beverage",ROUND(AS270*Rates!K$19,4),ROUND(AO270*(VLOOKUP(VALUE(Q270),Rates!G$4:L$12,3,0)),4)))</f>
        <v/>
      </c>
      <c r="AN270" s="126" t="str">
        <f>IF(AS270="","",IF(R270="Refreshment Beverage",AS270*(Rates!J$19/100),MAX(AM270,AB270)))</f>
        <v/>
      </c>
      <c r="AO270" s="127" t="str">
        <f t="shared" si="157"/>
        <v/>
      </c>
      <c r="AP270" s="127" t="str">
        <f t="shared" si="158"/>
        <v/>
      </c>
      <c r="AQ270" s="140" t="str">
        <f>IF(AS270="","",IF(R270="Refreshment Beverage",ROUND(SUM(VLOOKUP(Q:Q,Rates!G$15:L$19,3,0)*(AS270-Y270-Z270-AA270)),4),ROUND(SUM(Rates!$K$8*AS270),4)))</f>
        <v/>
      </c>
      <c r="AR270" s="139" t="str">
        <f t="shared" si="159"/>
        <v/>
      </c>
      <c r="AS270" s="125" t="str">
        <f t="shared" si="160"/>
        <v/>
      </c>
      <c r="AT270" s="121" t="str">
        <f t="shared" si="161"/>
        <v/>
      </c>
      <c r="AU270" s="138" t="str">
        <f>IF(AX270="","",IF(R270="Refreshment Beverage",ROUND((BA270-Y270-Z270-AA270)*VLOOKUP(VALUE(Q270),Rates!G$15:L$19,3,0),4),ROUND(AW270*(VLOOKUP(VALUE(Q270),Rates!G:L,3,0)),4)))</f>
        <v/>
      </c>
      <c r="AV270" s="126" t="str">
        <f t="shared" si="162"/>
        <v/>
      </c>
      <c r="AW270" s="127" t="str">
        <f t="shared" si="163"/>
        <v/>
      </c>
      <c r="AX270" s="123" t="str">
        <f t="shared" si="164"/>
        <v/>
      </c>
      <c r="AY270" s="140" t="str">
        <f>IF(AX270="","",IF(R270="Refreshment Beverage",ROUND(SUM(AX270*Rates!K$19),4),ROUND(SUM(AX270*(Rates!J$8/100)),4)))</f>
        <v/>
      </c>
      <c r="AZ270" s="124" t="str">
        <f t="shared" si="165"/>
        <v/>
      </c>
      <c r="BA270" s="125" t="str">
        <f t="shared" si="166"/>
        <v/>
      </c>
      <c r="BB270" s="115"/>
      <c r="BC270" s="143"/>
      <c r="BD270" s="100"/>
      <c r="BE270" s="100"/>
      <c r="BF270" s="100"/>
      <c r="BG270" s="100"/>
    </row>
    <row r="271" spans="1:59" ht="12.75" customHeight="1" x14ac:dyDescent="0.2">
      <c r="A271" s="144"/>
      <c r="B271" s="141"/>
      <c r="C271" s="141"/>
      <c r="D271" s="142"/>
      <c r="E271" s="142"/>
      <c r="F271" s="142"/>
      <c r="G271" s="142"/>
      <c r="H271" s="142"/>
      <c r="I271" s="129"/>
      <c r="J271" s="130"/>
      <c r="K271" s="131" t="str">
        <f t="shared" si="137"/>
        <v/>
      </c>
      <c r="L271" s="132" t="str">
        <f t="shared" si="138"/>
        <v/>
      </c>
      <c r="M271" s="133" t="str">
        <f t="shared" si="139"/>
        <v/>
      </c>
      <c r="N271" s="134" t="str">
        <f>IFERROR(IF(B:B="","",IF(R271="Beer",SUM(LOOKUP(2,1/(Rates!$B$3:$B$5&lt;=W271)/(Rates!$C$3:$C$5&gt;=W271),Rates!$D$3:$D$5)*(X271/100)*W271),IF(R271="Refreshment Beverage",SUM(LOOKUP(2,1/(Rates!$B$7:$B$11&lt;=W271)/(Rates!$C$7:$C$11&gt;=W271),Rates!$D$7:$D$11)*(X271/100)*W271)))),"")</f>
        <v/>
      </c>
      <c r="O271" s="134" t="str">
        <f t="shared" si="140"/>
        <v/>
      </c>
      <c r="P271" s="116"/>
      <c r="Q271" s="117" t="str">
        <f t="shared" si="141"/>
        <v/>
      </c>
      <c r="R271" s="128" t="str">
        <f t="shared" si="142"/>
        <v/>
      </c>
      <c r="S271" s="135" t="str">
        <f>IF(B271="","",IF(R271="Refreshment Beverage",VLOOKUP(VALUE(Q271),Rates!G$15:L$19,2,0),VLOOKUP(VALUE(Q271),Rates!G$4:L$12,2,0)))</f>
        <v/>
      </c>
      <c r="T271" s="135" t="str">
        <f t="shared" si="143"/>
        <v/>
      </c>
      <c r="U271" s="118" t="str">
        <f t="shared" si="144"/>
        <v/>
      </c>
      <c r="V271" s="135" t="str">
        <f t="shared" si="145"/>
        <v/>
      </c>
      <c r="W271" s="135" t="str">
        <f t="shared" si="146"/>
        <v/>
      </c>
      <c r="X271" s="119" t="str">
        <f t="shared" si="147"/>
        <v/>
      </c>
      <c r="Y271" s="120" t="str">
        <f>IF(B:B="","",IF(R271="Refreshment Beverage",VLOOKUP(Q271,Rates!G$15:L$19,6,0)*W271,VLOOKUP(Q271,Rates!G$4:L$12,6,0)*W271))</f>
        <v/>
      </c>
      <c r="Z271" s="120" t="str">
        <f t="shared" si="148"/>
        <v/>
      </c>
      <c r="AA271" s="120" t="str">
        <f t="shared" si="149"/>
        <v/>
      </c>
      <c r="AB271" s="136" t="str">
        <f>IF(B:B="","",IF(R271="Refreshment Beverage","",IF(AND(R271="Beer",Q271=0),SUM(LOOKUP(2,1/(Rates!$B$15:$B$18&lt;=W271)/(Rates!$C$15:$C$18&gt;=W271),Rates!$D$15:$D$18)*W271),VLOOKUP(VALUE(Q:Q),Rates!A:B,2,0)*W271)))</f>
        <v/>
      </c>
      <c r="AC271" s="136" t="str">
        <f>IF(B:B="","",IF(R271="Refreshment Beverage","",IF(AND(R271="Beer",Q271=0),SUM(LOOKUP(2,1/(Rates!$B$15:$B$18&lt;=W271)/(Rates!$C$15:$C$18&gt;=W271),Rates!$E$15:$E$18)*W271),VLOOKUP(VALUE(Q:Q),Rates!A:C,3,0)*W271)))</f>
        <v/>
      </c>
      <c r="AD271" s="137" t="str">
        <f>IFERROR(IF(B:B="","",IF(R271="Beer","",IF(VALUE(Q271)=0,VLOOKUP(VLOOKUP(B:B,#REF!,16,0),Rates!A:E,2,0),VLOOKUP(VALUE(Q271),Rates!A$31:B$34,2,0)*W271))),0)</f>
        <v/>
      </c>
      <c r="AE271" s="121" t="str">
        <f t="shared" si="150"/>
        <v/>
      </c>
      <c r="AF271" s="138" t="str">
        <f t="shared" si="151"/>
        <v/>
      </c>
      <c r="AG271" s="122" t="str">
        <f t="shared" si="152"/>
        <v/>
      </c>
      <c r="AH271" s="123" t="str">
        <f t="shared" si="153"/>
        <v/>
      </c>
      <c r="AI271" s="139" t="str">
        <f>IF(AE:AE="","",IF(R271="Refreshment Beverage",AK271*(Rates!J$19/100),ROUND(SUM(AH271*(Rates!$J$8/100)),4)))</f>
        <v/>
      </c>
      <c r="AJ271" s="124" t="str">
        <f t="shared" si="154"/>
        <v/>
      </c>
      <c r="AK271" s="125" t="str">
        <f t="shared" si="155"/>
        <v/>
      </c>
      <c r="AL271" s="121" t="str">
        <f t="shared" si="156"/>
        <v/>
      </c>
      <c r="AM271" s="138" t="str">
        <f>IF(AS271="","",IF(R271="Refreshment Beverage",ROUND(AS271*Rates!K$19,4),ROUND(AO271*(VLOOKUP(VALUE(Q271),Rates!G$4:L$12,3,0)),4)))</f>
        <v/>
      </c>
      <c r="AN271" s="126" t="str">
        <f>IF(AS271="","",IF(R271="Refreshment Beverage",AS271*(Rates!J$19/100),MAX(AM271,AB271)))</f>
        <v/>
      </c>
      <c r="AO271" s="127" t="str">
        <f t="shared" si="157"/>
        <v/>
      </c>
      <c r="AP271" s="127" t="str">
        <f t="shared" si="158"/>
        <v/>
      </c>
      <c r="AQ271" s="140" t="str">
        <f>IF(AS271="","",IF(R271="Refreshment Beverage",ROUND(SUM(VLOOKUP(Q:Q,Rates!G$15:L$19,3,0)*(AS271-Y271-Z271-AA271)),4),ROUND(SUM(Rates!$K$8*AS271),4)))</f>
        <v/>
      </c>
      <c r="AR271" s="139" t="str">
        <f t="shared" si="159"/>
        <v/>
      </c>
      <c r="AS271" s="125" t="str">
        <f t="shared" si="160"/>
        <v/>
      </c>
      <c r="AT271" s="121" t="str">
        <f t="shared" si="161"/>
        <v/>
      </c>
      <c r="AU271" s="138" t="str">
        <f>IF(AX271="","",IF(R271="Refreshment Beverage",ROUND((BA271-Y271-Z271-AA271)*VLOOKUP(VALUE(Q271),Rates!G$15:L$19,3,0),4),ROUND(AW271*(VLOOKUP(VALUE(Q271),Rates!G:L,3,0)),4)))</f>
        <v/>
      </c>
      <c r="AV271" s="126" t="str">
        <f t="shared" si="162"/>
        <v/>
      </c>
      <c r="AW271" s="127" t="str">
        <f t="shared" si="163"/>
        <v/>
      </c>
      <c r="AX271" s="123" t="str">
        <f t="shared" si="164"/>
        <v/>
      </c>
      <c r="AY271" s="140" t="str">
        <f>IF(AX271="","",IF(R271="Refreshment Beverage",ROUND(SUM(AX271*Rates!K$19),4),ROUND(SUM(AX271*(Rates!J$8/100)),4)))</f>
        <v/>
      </c>
      <c r="AZ271" s="124" t="str">
        <f t="shared" si="165"/>
        <v/>
      </c>
      <c r="BA271" s="125" t="str">
        <f t="shared" si="166"/>
        <v/>
      </c>
      <c r="BB271" s="115"/>
      <c r="BC271" s="143"/>
      <c r="BD271" s="100"/>
      <c r="BE271" s="100"/>
      <c r="BF271" s="100"/>
      <c r="BG271" s="100"/>
    </row>
    <row r="272" spans="1:59" ht="12.75" customHeight="1" x14ac:dyDescent="0.2">
      <c r="A272" s="144"/>
      <c r="B272" s="141"/>
      <c r="C272" s="141"/>
      <c r="D272" s="142"/>
      <c r="E272" s="142"/>
      <c r="F272" s="142"/>
      <c r="G272" s="142"/>
      <c r="H272" s="142"/>
      <c r="I272" s="129"/>
      <c r="J272" s="130"/>
      <c r="K272" s="131" t="str">
        <f t="shared" si="137"/>
        <v/>
      </c>
      <c r="L272" s="132" t="str">
        <f t="shared" si="138"/>
        <v/>
      </c>
      <c r="M272" s="133" t="str">
        <f t="shared" si="139"/>
        <v/>
      </c>
      <c r="N272" s="134" t="str">
        <f>IFERROR(IF(B:B="","",IF(R272="Beer",SUM(LOOKUP(2,1/(Rates!$B$3:$B$5&lt;=W272)/(Rates!$C$3:$C$5&gt;=W272),Rates!$D$3:$D$5)*(X272/100)*W272),IF(R272="Refreshment Beverage",SUM(LOOKUP(2,1/(Rates!$B$7:$B$11&lt;=W272)/(Rates!$C$7:$C$11&gt;=W272),Rates!$D$7:$D$11)*(X272/100)*W272)))),"")</f>
        <v/>
      </c>
      <c r="O272" s="134" t="str">
        <f t="shared" si="140"/>
        <v/>
      </c>
      <c r="P272" s="116"/>
      <c r="Q272" s="117" t="str">
        <f t="shared" si="141"/>
        <v/>
      </c>
      <c r="R272" s="128" t="str">
        <f t="shared" si="142"/>
        <v/>
      </c>
      <c r="S272" s="135" t="str">
        <f>IF(B272="","",IF(R272="Refreshment Beverage",VLOOKUP(VALUE(Q272),Rates!G$15:L$19,2,0),VLOOKUP(VALUE(Q272),Rates!G$4:L$12,2,0)))</f>
        <v/>
      </c>
      <c r="T272" s="135" t="str">
        <f t="shared" si="143"/>
        <v/>
      </c>
      <c r="U272" s="118" t="str">
        <f t="shared" si="144"/>
        <v/>
      </c>
      <c r="V272" s="135" t="str">
        <f t="shared" si="145"/>
        <v/>
      </c>
      <c r="W272" s="135" t="str">
        <f t="shared" si="146"/>
        <v/>
      </c>
      <c r="X272" s="119" t="str">
        <f t="shared" si="147"/>
        <v/>
      </c>
      <c r="Y272" s="120" t="str">
        <f>IF(B:B="","",IF(R272="Refreshment Beverage",VLOOKUP(Q272,Rates!G$15:L$19,6,0)*W272,VLOOKUP(Q272,Rates!G$4:L$12,6,0)*W272))</f>
        <v/>
      </c>
      <c r="Z272" s="120" t="str">
        <f t="shared" si="148"/>
        <v/>
      </c>
      <c r="AA272" s="120" t="str">
        <f t="shared" si="149"/>
        <v/>
      </c>
      <c r="AB272" s="136" t="str">
        <f>IF(B:B="","",IF(R272="Refreshment Beverage","",IF(AND(R272="Beer",Q272=0),SUM(LOOKUP(2,1/(Rates!$B$15:$B$18&lt;=W272)/(Rates!$C$15:$C$18&gt;=W272),Rates!$D$15:$D$18)*W272),VLOOKUP(VALUE(Q:Q),Rates!A:B,2,0)*W272)))</f>
        <v/>
      </c>
      <c r="AC272" s="136" t="str">
        <f>IF(B:B="","",IF(R272="Refreshment Beverage","",IF(AND(R272="Beer",Q272=0),SUM(LOOKUP(2,1/(Rates!$B$15:$B$18&lt;=W272)/(Rates!$C$15:$C$18&gt;=W272),Rates!$E$15:$E$18)*W272),VLOOKUP(VALUE(Q:Q),Rates!A:C,3,0)*W272)))</f>
        <v/>
      </c>
      <c r="AD272" s="137" t="str">
        <f>IFERROR(IF(B:B="","",IF(R272="Beer","",IF(VALUE(Q272)=0,VLOOKUP(VLOOKUP(B:B,#REF!,16,0),Rates!A:E,2,0),VLOOKUP(VALUE(Q272),Rates!A$31:B$34,2,0)*W272))),0)</f>
        <v/>
      </c>
      <c r="AE272" s="121" t="str">
        <f t="shared" si="150"/>
        <v/>
      </c>
      <c r="AF272" s="138" t="str">
        <f t="shared" si="151"/>
        <v/>
      </c>
      <c r="AG272" s="122" t="str">
        <f t="shared" si="152"/>
        <v/>
      </c>
      <c r="AH272" s="123" t="str">
        <f t="shared" si="153"/>
        <v/>
      </c>
      <c r="AI272" s="139" t="str">
        <f>IF(AE:AE="","",IF(R272="Refreshment Beverage",AK272*(Rates!J$19/100),ROUND(SUM(AH272*(Rates!$J$8/100)),4)))</f>
        <v/>
      </c>
      <c r="AJ272" s="124" t="str">
        <f t="shared" si="154"/>
        <v/>
      </c>
      <c r="AK272" s="125" t="str">
        <f t="shared" si="155"/>
        <v/>
      </c>
      <c r="AL272" s="121" t="str">
        <f t="shared" si="156"/>
        <v/>
      </c>
      <c r="AM272" s="138" t="str">
        <f>IF(AS272="","",IF(R272="Refreshment Beverage",ROUND(AS272*Rates!K$19,4),ROUND(AO272*(VLOOKUP(VALUE(Q272),Rates!G$4:L$12,3,0)),4)))</f>
        <v/>
      </c>
      <c r="AN272" s="126" t="str">
        <f>IF(AS272="","",IF(R272="Refreshment Beverage",AS272*(Rates!J$19/100),MAX(AM272,AB272)))</f>
        <v/>
      </c>
      <c r="AO272" s="127" t="str">
        <f t="shared" si="157"/>
        <v/>
      </c>
      <c r="AP272" s="127" t="str">
        <f t="shared" si="158"/>
        <v/>
      </c>
      <c r="AQ272" s="140" t="str">
        <f>IF(AS272="","",IF(R272="Refreshment Beverage",ROUND(SUM(VLOOKUP(Q:Q,Rates!G$15:L$19,3,0)*(AS272-Y272-Z272-AA272)),4),ROUND(SUM(Rates!$K$8*AS272),4)))</f>
        <v/>
      </c>
      <c r="AR272" s="139" t="str">
        <f t="shared" si="159"/>
        <v/>
      </c>
      <c r="AS272" s="125" t="str">
        <f t="shared" si="160"/>
        <v/>
      </c>
      <c r="AT272" s="121" t="str">
        <f t="shared" si="161"/>
        <v/>
      </c>
      <c r="AU272" s="138" t="str">
        <f>IF(AX272="","",IF(R272="Refreshment Beverage",ROUND((BA272-Y272-Z272-AA272)*VLOOKUP(VALUE(Q272),Rates!G$15:L$19,3,0),4),ROUND(AW272*(VLOOKUP(VALUE(Q272),Rates!G:L,3,0)),4)))</f>
        <v/>
      </c>
      <c r="AV272" s="126" t="str">
        <f t="shared" si="162"/>
        <v/>
      </c>
      <c r="AW272" s="127" t="str">
        <f t="shared" si="163"/>
        <v/>
      </c>
      <c r="AX272" s="123" t="str">
        <f t="shared" si="164"/>
        <v/>
      </c>
      <c r="AY272" s="140" t="str">
        <f>IF(AX272="","",IF(R272="Refreshment Beverage",ROUND(SUM(AX272*Rates!K$19),4),ROUND(SUM(AX272*(Rates!J$8/100)),4)))</f>
        <v/>
      </c>
      <c r="AZ272" s="124" t="str">
        <f t="shared" si="165"/>
        <v/>
      </c>
      <c r="BA272" s="125" t="str">
        <f t="shared" si="166"/>
        <v/>
      </c>
      <c r="BB272" s="115"/>
      <c r="BC272" s="143"/>
      <c r="BD272" s="100"/>
      <c r="BE272" s="100"/>
      <c r="BF272" s="100"/>
      <c r="BG272" s="100"/>
    </row>
    <row r="273" spans="1:59" ht="12.75" customHeight="1" x14ac:dyDescent="0.2">
      <c r="A273" s="144"/>
      <c r="B273" s="141"/>
      <c r="C273" s="141"/>
      <c r="D273" s="142"/>
      <c r="E273" s="142"/>
      <c r="F273" s="142"/>
      <c r="G273" s="142"/>
      <c r="H273" s="142"/>
      <c r="I273" s="129"/>
      <c r="J273" s="130"/>
      <c r="K273" s="131" t="str">
        <f t="shared" si="137"/>
        <v/>
      </c>
      <c r="L273" s="132" t="str">
        <f t="shared" si="138"/>
        <v/>
      </c>
      <c r="M273" s="133" t="str">
        <f t="shared" si="139"/>
        <v/>
      </c>
      <c r="N273" s="134" t="str">
        <f>IFERROR(IF(B:B="","",IF(R273="Beer",SUM(LOOKUP(2,1/(Rates!$B$3:$B$5&lt;=W273)/(Rates!$C$3:$C$5&gt;=W273),Rates!$D$3:$D$5)*(X273/100)*W273),IF(R273="Refreshment Beverage",SUM(LOOKUP(2,1/(Rates!$B$7:$B$11&lt;=W273)/(Rates!$C$7:$C$11&gt;=W273),Rates!$D$7:$D$11)*(X273/100)*W273)))),"")</f>
        <v/>
      </c>
      <c r="O273" s="134" t="str">
        <f t="shared" si="140"/>
        <v/>
      </c>
      <c r="P273" s="116"/>
      <c r="Q273" s="117" t="str">
        <f t="shared" si="141"/>
        <v/>
      </c>
      <c r="R273" s="128" t="str">
        <f t="shared" si="142"/>
        <v/>
      </c>
      <c r="S273" s="135" t="str">
        <f>IF(B273="","",IF(R273="Refreshment Beverage",VLOOKUP(VALUE(Q273),Rates!G$15:L$19,2,0),VLOOKUP(VALUE(Q273),Rates!G$4:L$12,2,0)))</f>
        <v/>
      </c>
      <c r="T273" s="135" t="str">
        <f t="shared" si="143"/>
        <v/>
      </c>
      <c r="U273" s="118" t="str">
        <f t="shared" si="144"/>
        <v/>
      </c>
      <c r="V273" s="135" t="str">
        <f t="shared" si="145"/>
        <v/>
      </c>
      <c r="W273" s="135" t="str">
        <f t="shared" si="146"/>
        <v/>
      </c>
      <c r="X273" s="119" t="str">
        <f t="shared" si="147"/>
        <v/>
      </c>
      <c r="Y273" s="120" t="str">
        <f>IF(B:B="","",IF(R273="Refreshment Beverage",VLOOKUP(Q273,Rates!G$15:L$19,6,0)*W273,VLOOKUP(Q273,Rates!G$4:L$12,6,0)*W273))</f>
        <v/>
      </c>
      <c r="Z273" s="120" t="str">
        <f t="shared" si="148"/>
        <v/>
      </c>
      <c r="AA273" s="120" t="str">
        <f t="shared" si="149"/>
        <v/>
      </c>
      <c r="AB273" s="136" t="str">
        <f>IF(B:B="","",IF(R273="Refreshment Beverage","",IF(AND(R273="Beer",Q273=0),SUM(LOOKUP(2,1/(Rates!$B$15:$B$18&lt;=W273)/(Rates!$C$15:$C$18&gt;=W273),Rates!$D$15:$D$18)*W273),VLOOKUP(VALUE(Q:Q),Rates!A:B,2,0)*W273)))</f>
        <v/>
      </c>
      <c r="AC273" s="136" t="str">
        <f>IF(B:B="","",IF(R273="Refreshment Beverage","",IF(AND(R273="Beer",Q273=0),SUM(LOOKUP(2,1/(Rates!$B$15:$B$18&lt;=W273)/(Rates!$C$15:$C$18&gt;=W273),Rates!$E$15:$E$18)*W273),VLOOKUP(VALUE(Q:Q),Rates!A:C,3,0)*W273)))</f>
        <v/>
      </c>
      <c r="AD273" s="137" t="str">
        <f>IFERROR(IF(B:B="","",IF(R273="Beer","",IF(VALUE(Q273)=0,VLOOKUP(VLOOKUP(B:B,#REF!,16,0),Rates!A:E,2,0),VLOOKUP(VALUE(Q273),Rates!A$31:B$34,2,0)*W273))),0)</f>
        <v/>
      </c>
      <c r="AE273" s="121" t="str">
        <f t="shared" si="150"/>
        <v/>
      </c>
      <c r="AF273" s="138" t="str">
        <f t="shared" si="151"/>
        <v/>
      </c>
      <c r="AG273" s="122" t="str">
        <f t="shared" si="152"/>
        <v/>
      </c>
      <c r="AH273" s="123" t="str">
        <f t="shared" si="153"/>
        <v/>
      </c>
      <c r="AI273" s="139" t="str">
        <f>IF(AE:AE="","",IF(R273="Refreshment Beverage",AK273*(Rates!J$19/100),ROUND(SUM(AH273*(Rates!$J$8/100)),4)))</f>
        <v/>
      </c>
      <c r="AJ273" s="124" t="str">
        <f t="shared" si="154"/>
        <v/>
      </c>
      <c r="AK273" s="125" t="str">
        <f t="shared" si="155"/>
        <v/>
      </c>
      <c r="AL273" s="121" t="str">
        <f t="shared" si="156"/>
        <v/>
      </c>
      <c r="AM273" s="138" t="str">
        <f>IF(AS273="","",IF(R273="Refreshment Beverage",ROUND(AS273*Rates!K$19,4),ROUND(AO273*(VLOOKUP(VALUE(Q273),Rates!G$4:L$12,3,0)),4)))</f>
        <v/>
      </c>
      <c r="AN273" s="126" t="str">
        <f>IF(AS273="","",IF(R273="Refreshment Beverage",AS273*(Rates!J$19/100),MAX(AM273,AB273)))</f>
        <v/>
      </c>
      <c r="AO273" s="127" t="str">
        <f t="shared" si="157"/>
        <v/>
      </c>
      <c r="AP273" s="127" t="str">
        <f t="shared" si="158"/>
        <v/>
      </c>
      <c r="AQ273" s="140" t="str">
        <f>IF(AS273="","",IF(R273="Refreshment Beverage",ROUND(SUM(VLOOKUP(Q:Q,Rates!G$15:L$19,3,0)*(AS273-Y273-Z273-AA273)),4),ROUND(SUM(Rates!$K$8*AS273),4)))</f>
        <v/>
      </c>
      <c r="AR273" s="139" t="str">
        <f t="shared" si="159"/>
        <v/>
      </c>
      <c r="AS273" s="125" t="str">
        <f t="shared" si="160"/>
        <v/>
      </c>
      <c r="AT273" s="121" t="str">
        <f t="shared" si="161"/>
        <v/>
      </c>
      <c r="AU273" s="138" t="str">
        <f>IF(AX273="","",IF(R273="Refreshment Beverage",ROUND((BA273-Y273-Z273-AA273)*VLOOKUP(VALUE(Q273),Rates!G$15:L$19,3,0),4),ROUND(AW273*(VLOOKUP(VALUE(Q273),Rates!G:L,3,0)),4)))</f>
        <v/>
      </c>
      <c r="AV273" s="126" t="str">
        <f t="shared" si="162"/>
        <v/>
      </c>
      <c r="AW273" s="127" t="str">
        <f t="shared" si="163"/>
        <v/>
      </c>
      <c r="AX273" s="123" t="str">
        <f t="shared" si="164"/>
        <v/>
      </c>
      <c r="AY273" s="140" t="str">
        <f>IF(AX273="","",IF(R273="Refreshment Beverage",ROUND(SUM(AX273*Rates!K$19),4),ROUND(SUM(AX273*(Rates!J$8/100)),4)))</f>
        <v/>
      </c>
      <c r="AZ273" s="124" t="str">
        <f t="shared" si="165"/>
        <v/>
      </c>
      <c r="BA273" s="125" t="str">
        <f t="shared" si="166"/>
        <v/>
      </c>
      <c r="BB273" s="115"/>
      <c r="BC273" s="143"/>
      <c r="BD273" s="100"/>
      <c r="BE273" s="100"/>
      <c r="BF273" s="100"/>
      <c r="BG273" s="100"/>
    </row>
    <row r="274" spans="1:59" ht="12.75" customHeight="1" x14ac:dyDescent="0.2">
      <c r="A274" s="144"/>
      <c r="B274" s="141"/>
      <c r="C274" s="141"/>
      <c r="D274" s="142"/>
      <c r="E274" s="142"/>
      <c r="F274" s="142"/>
      <c r="G274" s="142"/>
      <c r="H274" s="142"/>
      <c r="I274" s="129"/>
      <c r="J274" s="130"/>
      <c r="K274" s="131" t="str">
        <f t="shared" si="137"/>
        <v/>
      </c>
      <c r="L274" s="132" t="str">
        <f t="shared" si="138"/>
        <v/>
      </c>
      <c r="M274" s="133" t="str">
        <f t="shared" si="139"/>
        <v/>
      </c>
      <c r="N274" s="134" t="str">
        <f>IFERROR(IF(B:B="","",IF(R274="Beer",SUM(LOOKUP(2,1/(Rates!$B$3:$B$5&lt;=W274)/(Rates!$C$3:$C$5&gt;=W274),Rates!$D$3:$D$5)*(X274/100)*W274),IF(R274="Refreshment Beverage",SUM(LOOKUP(2,1/(Rates!$B$7:$B$11&lt;=W274)/(Rates!$C$7:$C$11&gt;=W274),Rates!$D$7:$D$11)*(X274/100)*W274)))),"")</f>
        <v/>
      </c>
      <c r="O274" s="134" t="str">
        <f t="shared" si="140"/>
        <v/>
      </c>
      <c r="P274" s="116"/>
      <c r="Q274" s="117" t="str">
        <f t="shared" si="141"/>
        <v/>
      </c>
      <c r="R274" s="128" t="str">
        <f t="shared" si="142"/>
        <v/>
      </c>
      <c r="S274" s="135" t="str">
        <f>IF(B274="","",IF(R274="Refreshment Beverage",VLOOKUP(VALUE(Q274),Rates!G$15:L$19,2,0),VLOOKUP(VALUE(Q274),Rates!G$4:L$12,2,0)))</f>
        <v/>
      </c>
      <c r="T274" s="135" t="str">
        <f t="shared" si="143"/>
        <v/>
      </c>
      <c r="U274" s="118" t="str">
        <f t="shared" si="144"/>
        <v/>
      </c>
      <c r="V274" s="135" t="str">
        <f t="shared" si="145"/>
        <v/>
      </c>
      <c r="W274" s="135" t="str">
        <f t="shared" si="146"/>
        <v/>
      </c>
      <c r="X274" s="119" t="str">
        <f t="shared" si="147"/>
        <v/>
      </c>
      <c r="Y274" s="120" t="str">
        <f>IF(B:B="","",IF(R274="Refreshment Beverage",VLOOKUP(Q274,Rates!G$15:L$19,6,0)*W274,VLOOKUP(Q274,Rates!G$4:L$12,6,0)*W274))</f>
        <v/>
      </c>
      <c r="Z274" s="120" t="str">
        <f t="shared" si="148"/>
        <v/>
      </c>
      <c r="AA274" s="120" t="str">
        <f t="shared" si="149"/>
        <v/>
      </c>
      <c r="AB274" s="136" t="str">
        <f>IF(B:B="","",IF(R274="Refreshment Beverage","",IF(AND(R274="Beer",Q274=0),SUM(LOOKUP(2,1/(Rates!$B$15:$B$18&lt;=W274)/(Rates!$C$15:$C$18&gt;=W274),Rates!$D$15:$D$18)*W274),VLOOKUP(VALUE(Q:Q),Rates!A:B,2,0)*W274)))</f>
        <v/>
      </c>
      <c r="AC274" s="136" t="str">
        <f>IF(B:B="","",IF(R274="Refreshment Beverage","",IF(AND(R274="Beer",Q274=0),SUM(LOOKUP(2,1/(Rates!$B$15:$B$18&lt;=W274)/(Rates!$C$15:$C$18&gt;=W274),Rates!$E$15:$E$18)*W274),VLOOKUP(VALUE(Q:Q),Rates!A:C,3,0)*W274)))</f>
        <v/>
      </c>
      <c r="AD274" s="137" t="str">
        <f>IFERROR(IF(B:B="","",IF(R274="Beer","",IF(VALUE(Q274)=0,VLOOKUP(VLOOKUP(B:B,#REF!,16,0),Rates!A:E,2,0),VLOOKUP(VALUE(Q274),Rates!A$31:B$34,2,0)*W274))),0)</f>
        <v/>
      </c>
      <c r="AE274" s="121" t="str">
        <f t="shared" si="150"/>
        <v/>
      </c>
      <c r="AF274" s="138" t="str">
        <f t="shared" si="151"/>
        <v/>
      </c>
      <c r="AG274" s="122" t="str">
        <f t="shared" si="152"/>
        <v/>
      </c>
      <c r="AH274" s="123" t="str">
        <f t="shared" si="153"/>
        <v/>
      </c>
      <c r="AI274" s="139" t="str">
        <f>IF(AE:AE="","",IF(R274="Refreshment Beverage",AK274*(Rates!J$19/100),ROUND(SUM(AH274*(Rates!$J$8/100)),4)))</f>
        <v/>
      </c>
      <c r="AJ274" s="124" t="str">
        <f t="shared" si="154"/>
        <v/>
      </c>
      <c r="AK274" s="125" t="str">
        <f t="shared" si="155"/>
        <v/>
      </c>
      <c r="AL274" s="121" t="str">
        <f t="shared" si="156"/>
        <v/>
      </c>
      <c r="AM274" s="138" t="str">
        <f>IF(AS274="","",IF(R274="Refreshment Beverage",ROUND(AS274*Rates!K$19,4),ROUND(AO274*(VLOOKUP(VALUE(Q274),Rates!G$4:L$12,3,0)),4)))</f>
        <v/>
      </c>
      <c r="AN274" s="126" t="str">
        <f>IF(AS274="","",IF(R274="Refreshment Beverage",AS274*(Rates!J$19/100),MAX(AM274,AB274)))</f>
        <v/>
      </c>
      <c r="AO274" s="127" t="str">
        <f t="shared" si="157"/>
        <v/>
      </c>
      <c r="AP274" s="127" t="str">
        <f t="shared" si="158"/>
        <v/>
      </c>
      <c r="AQ274" s="140" t="str">
        <f>IF(AS274="","",IF(R274="Refreshment Beverage",ROUND(SUM(VLOOKUP(Q:Q,Rates!G$15:L$19,3,0)*(AS274-Y274-Z274-AA274)),4),ROUND(SUM(Rates!$K$8*AS274),4)))</f>
        <v/>
      </c>
      <c r="AR274" s="139" t="str">
        <f t="shared" si="159"/>
        <v/>
      </c>
      <c r="AS274" s="125" t="str">
        <f t="shared" si="160"/>
        <v/>
      </c>
      <c r="AT274" s="121" t="str">
        <f t="shared" si="161"/>
        <v/>
      </c>
      <c r="AU274" s="138" t="str">
        <f>IF(AX274="","",IF(R274="Refreshment Beverage",ROUND((BA274-Y274-Z274-AA274)*VLOOKUP(VALUE(Q274),Rates!G$15:L$19,3,0),4),ROUND(AW274*(VLOOKUP(VALUE(Q274),Rates!G:L,3,0)),4)))</f>
        <v/>
      </c>
      <c r="AV274" s="126" t="str">
        <f t="shared" si="162"/>
        <v/>
      </c>
      <c r="AW274" s="127" t="str">
        <f t="shared" si="163"/>
        <v/>
      </c>
      <c r="AX274" s="123" t="str">
        <f t="shared" si="164"/>
        <v/>
      </c>
      <c r="AY274" s="140" t="str">
        <f>IF(AX274="","",IF(R274="Refreshment Beverage",ROUND(SUM(AX274*Rates!K$19),4),ROUND(SUM(AX274*(Rates!J$8/100)),4)))</f>
        <v/>
      </c>
      <c r="AZ274" s="124" t="str">
        <f t="shared" si="165"/>
        <v/>
      </c>
      <c r="BA274" s="125" t="str">
        <f t="shared" si="166"/>
        <v/>
      </c>
      <c r="BB274" s="115"/>
      <c r="BC274" s="143"/>
      <c r="BD274" s="100"/>
      <c r="BE274" s="100"/>
      <c r="BF274" s="100"/>
      <c r="BG274" s="100"/>
    </row>
    <row r="275" spans="1:59" ht="12.75" customHeight="1" x14ac:dyDescent="0.2">
      <c r="A275" s="144"/>
      <c r="B275" s="141"/>
      <c r="C275" s="141"/>
      <c r="D275" s="142"/>
      <c r="E275" s="142"/>
      <c r="F275" s="142"/>
      <c r="G275" s="142"/>
      <c r="H275" s="142"/>
      <c r="I275" s="129"/>
      <c r="J275" s="130"/>
      <c r="K275" s="131" t="str">
        <f t="shared" si="137"/>
        <v/>
      </c>
      <c r="L275" s="132" t="str">
        <f t="shared" si="138"/>
        <v/>
      </c>
      <c r="M275" s="133" t="str">
        <f t="shared" si="139"/>
        <v/>
      </c>
      <c r="N275" s="134" t="str">
        <f>IFERROR(IF(B:B="","",IF(R275="Beer",SUM(LOOKUP(2,1/(Rates!$B$3:$B$5&lt;=W275)/(Rates!$C$3:$C$5&gt;=W275),Rates!$D$3:$D$5)*(X275/100)*W275),IF(R275="Refreshment Beverage",SUM(LOOKUP(2,1/(Rates!$B$7:$B$11&lt;=W275)/(Rates!$C$7:$C$11&gt;=W275),Rates!$D$7:$D$11)*(X275/100)*W275)))),"")</f>
        <v/>
      </c>
      <c r="O275" s="134" t="str">
        <f t="shared" si="140"/>
        <v/>
      </c>
      <c r="P275" s="116"/>
      <c r="Q275" s="117" t="str">
        <f t="shared" si="141"/>
        <v/>
      </c>
      <c r="R275" s="128" t="str">
        <f t="shared" si="142"/>
        <v/>
      </c>
      <c r="S275" s="135" t="str">
        <f>IF(B275="","",IF(R275="Refreshment Beverage",VLOOKUP(VALUE(Q275),Rates!G$15:L$19,2,0),VLOOKUP(VALUE(Q275),Rates!G$4:L$12,2,0)))</f>
        <v/>
      </c>
      <c r="T275" s="135" t="str">
        <f t="shared" si="143"/>
        <v/>
      </c>
      <c r="U275" s="118" t="str">
        <f t="shared" si="144"/>
        <v/>
      </c>
      <c r="V275" s="135" t="str">
        <f t="shared" si="145"/>
        <v/>
      </c>
      <c r="W275" s="135" t="str">
        <f t="shared" si="146"/>
        <v/>
      </c>
      <c r="X275" s="119" t="str">
        <f t="shared" si="147"/>
        <v/>
      </c>
      <c r="Y275" s="120" t="str">
        <f>IF(B:B="","",IF(R275="Refreshment Beverage",VLOOKUP(Q275,Rates!G$15:L$19,6,0)*W275,VLOOKUP(Q275,Rates!G$4:L$12,6,0)*W275))</f>
        <v/>
      </c>
      <c r="Z275" s="120" t="str">
        <f t="shared" si="148"/>
        <v/>
      </c>
      <c r="AA275" s="120" t="str">
        <f t="shared" si="149"/>
        <v/>
      </c>
      <c r="AB275" s="136" t="str">
        <f>IF(B:B="","",IF(R275="Refreshment Beverage","",IF(AND(R275="Beer",Q275=0),SUM(LOOKUP(2,1/(Rates!$B$15:$B$18&lt;=W275)/(Rates!$C$15:$C$18&gt;=W275),Rates!$D$15:$D$18)*W275),VLOOKUP(VALUE(Q:Q),Rates!A:B,2,0)*W275)))</f>
        <v/>
      </c>
      <c r="AC275" s="136" t="str">
        <f>IF(B:B="","",IF(R275="Refreshment Beverage","",IF(AND(R275="Beer",Q275=0),SUM(LOOKUP(2,1/(Rates!$B$15:$B$18&lt;=W275)/(Rates!$C$15:$C$18&gt;=W275),Rates!$E$15:$E$18)*W275),VLOOKUP(VALUE(Q:Q),Rates!A:C,3,0)*W275)))</f>
        <v/>
      </c>
      <c r="AD275" s="137" t="str">
        <f>IFERROR(IF(B:B="","",IF(R275="Beer","",IF(VALUE(Q275)=0,VLOOKUP(VLOOKUP(B:B,#REF!,16,0),Rates!A:E,2,0),VLOOKUP(VALUE(Q275),Rates!A$31:B$34,2,0)*W275))),0)</f>
        <v/>
      </c>
      <c r="AE275" s="121" t="str">
        <f t="shared" si="150"/>
        <v/>
      </c>
      <c r="AF275" s="138" t="str">
        <f t="shared" si="151"/>
        <v/>
      </c>
      <c r="AG275" s="122" t="str">
        <f t="shared" si="152"/>
        <v/>
      </c>
      <c r="AH275" s="123" t="str">
        <f t="shared" si="153"/>
        <v/>
      </c>
      <c r="AI275" s="139" t="str">
        <f>IF(AE:AE="","",IF(R275="Refreshment Beverage",AK275*(Rates!J$19/100),ROUND(SUM(AH275*(Rates!$J$8/100)),4)))</f>
        <v/>
      </c>
      <c r="AJ275" s="124" t="str">
        <f t="shared" si="154"/>
        <v/>
      </c>
      <c r="AK275" s="125" t="str">
        <f t="shared" si="155"/>
        <v/>
      </c>
      <c r="AL275" s="121" t="str">
        <f t="shared" si="156"/>
        <v/>
      </c>
      <c r="AM275" s="138" t="str">
        <f>IF(AS275="","",IF(R275="Refreshment Beverage",ROUND(AS275*Rates!K$19,4),ROUND(AO275*(VLOOKUP(VALUE(Q275),Rates!G$4:L$12,3,0)),4)))</f>
        <v/>
      </c>
      <c r="AN275" s="126" t="str">
        <f>IF(AS275="","",IF(R275="Refreshment Beverage",AS275*(Rates!J$19/100),MAX(AM275,AB275)))</f>
        <v/>
      </c>
      <c r="AO275" s="127" t="str">
        <f t="shared" si="157"/>
        <v/>
      </c>
      <c r="AP275" s="127" t="str">
        <f t="shared" si="158"/>
        <v/>
      </c>
      <c r="AQ275" s="140" t="str">
        <f>IF(AS275="","",IF(R275="Refreshment Beverage",ROUND(SUM(VLOOKUP(Q:Q,Rates!G$15:L$19,3,0)*(AS275-Y275-Z275-AA275)),4),ROUND(SUM(Rates!$K$8*AS275),4)))</f>
        <v/>
      </c>
      <c r="AR275" s="139" t="str">
        <f t="shared" si="159"/>
        <v/>
      </c>
      <c r="AS275" s="125" t="str">
        <f t="shared" si="160"/>
        <v/>
      </c>
      <c r="AT275" s="121" t="str">
        <f t="shared" si="161"/>
        <v/>
      </c>
      <c r="AU275" s="138" t="str">
        <f>IF(AX275="","",IF(R275="Refreshment Beverage",ROUND((BA275-Y275-Z275-AA275)*VLOOKUP(VALUE(Q275),Rates!G$15:L$19,3,0),4),ROUND(AW275*(VLOOKUP(VALUE(Q275),Rates!G:L,3,0)),4)))</f>
        <v/>
      </c>
      <c r="AV275" s="126" t="str">
        <f t="shared" si="162"/>
        <v/>
      </c>
      <c r="AW275" s="127" t="str">
        <f t="shared" si="163"/>
        <v/>
      </c>
      <c r="AX275" s="123" t="str">
        <f t="shared" si="164"/>
        <v/>
      </c>
      <c r="AY275" s="140" t="str">
        <f>IF(AX275="","",IF(R275="Refreshment Beverage",ROUND(SUM(AX275*Rates!K$19),4),ROUND(SUM(AX275*(Rates!J$8/100)),4)))</f>
        <v/>
      </c>
      <c r="AZ275" s="124" t="str">
        <f t="shared" si="165"/>
        <v/>
      </c>
      <c r="BA275" s="125" t="str">
        <f t="shared" si="166"/>
        <v/>
      </c>
      <c r="BB275" s="115"/>
      <c r="BC275" s="143"/>
      <c r="BD275" s="100"/>
      <c r="BE275" s="100"/>
      <c r="BF275" s="100"/>
      <c r="BG275" s="100"/>
    </row>
    <row r="276" spans="1:59" ht="12.75" customHeight="1" x14ac:dyDescent="0.2">
      <c r="A276" s="144"/>
      <c r="B276" s="141"/>
      <c r="C276" s="141"/>
      <c r="D276" s="142"/>
      <c r="E276" s="142"/>
      <c r="F276" s="142"/>
      <c r="G276" s="142"/>
      <c r="H276" s="142"/>
      <c r="I276" s="129"/>
      <c r="J276" s="130"/>
      <c r="K276" s="131" t="str">
        <f t="shared" si="137"/>
        <v/>
      </c>
      <c r="L276" s="132" t="str">
        <f t="shared" si="138"/>
        <v/>
      </c>
      <c r="M276" s="133" t="str">
        <f t="shared" si="139"/>
        <v/>
      </c>
      <c r="N276" s="134" t="str">
        <f>IFERROR(IF(B:B="","",IF(R276="Beer",SUM(LOOKUP(2,1/(Rates!$B$3:$B$5&lt;=W276)/(Rates!$C$3:$C$5&gt;=W276),Rates!$D$3:$D$5)*(X276/100)*W276),IF(R276="Refreshment Beverage",SUM(LOOKUP(2,1/(Rates!$B$7:$B$11&lt;=W276)/(Rates!$C$7:$C$11&gt;=W276),Rates!$D$7:$D$11)*(X276/100)*W276)))),"")</f>
        <v/>
      </c>
      <c r="O276" s="134" t="str">
        <f t="shared" si="140"/>
        <v/>
      </c>
      <c r="P276" s="116"/>
      <c r="Q276" s="117" t="str">
        <f t="shared" si="141"/>
        <v/>
      </c>
      <c r="R276" s="128" t="str">
        <f t="shared" si="142"/>
        <v/>
      </c>
      <c r="S276" s="135" t="str">
        <f>IF(B276="","",IF(R276="Refreshment Beverage",VLOOKUP(VALUE(Q276),Rates!G$15:L$19,2,0),VLOOKUP(VALUE(Q276),Rates!G$4:L$12,2,0)))</f>
        <v/>
      </c>
      <c r="T276" s="135" t="str">
        <f t="shared" si="143"/>
        <v/>
      </c>
      <c r="U276" s="118" t="str">
        <f t="shared" si="144"/>
        <v/>
      </c>
      <c r="V276" s="135" t="str">
        <f t="shared" si="145"/>
        <v/>
      </c>
      <c r="W276" s="135" t="str">
        <f t="shared" si="146"/>
        <v/>
      </c>
      <c r="X276" s="119" t="str">
        <f t="shared" si="147"/>
        <v/>
      </c>
      <c r="Y276" s="120" t="str">
        <f>IF(B:B="","",IF(R276="Refreshment Beverage",VLOOKUP(Q276,Rates!G$15:L$19,6,0)*W276,VLOOKUP(Q276,Rates!G$4:L$12,6,0)*W276))</f>
        <v/>
      </c>
      <c r="Z276" s="120" t="str">
        <f t="shared" si="148"/>
        <v/>
      </c>
      <c r="AA276" s="120" t="str">
        <f t="shared" si="149"/>
        <v/>
      </c>
      <c r="AB276" s="136" t="str">
        <f>IF(B:B="","",IF(R276="Refreshment Beverage","",IF(AND(R276="Beer",Q276=0),SUM(LOOKUP(2,1/(Rates!$B$15:$B$18&lt;=W276)/(Rates!$C$15:$C$18&gt;=W276),Rates!$D$15:$D$18)*W276),VLOOKUP(VALUE(Q:Q),Rates!A:B,2,0)*W276)))</f>
        <v/>
      </c>
      <c r="AC276" s="136" t="str">
        <f>IF(B:B="","",IF(R276="Refreshment Beverage","",IF(AND(R276="Beer",Q276=0),SUM(LOOKUP(2,1/(Rates!$B$15:$B$18&lt;=W276)/(Rates!$C$15:$C$18&gt;=W276),Rates!$E$15:$E$18)*W276),VLOOKUP(VALUE(Q:Q),Rates!A:C,3,0)*W276)))</f>
        <v/>
      </c>
      <c r="AD276" s="137" t="str">
        <f>IFERROR(IF(B:B="","",IF(R276="Beer","",IF(VALUE(Q276)=0,VLOOKUP(VLOOKUP(B:B,#REF!,16,0),Rates!A:E,2,0),VLOOKUP(VALUE(Q276),Rates!A$31:B$34,2,0)*W276))),0)</f>
        <v/>
      </c>
      <c r="AE276" s="121" t="str">
        <f t="shared" si="150"/>
        <v/>
      </c>
      <c r="AF276" s="138" t="str">
        <f t="shared" si="151"/>
        <v/>
      </c>
      <c r="AG276" s="122" t="str">
        <f t="shared" si="152"/>
        <v/>
      </c>
      <c r="AH276" s="123" t="str">
        <f t="shared" si="153"/>
        <v/>
      </c>
      <c r="AI276" s="139" t="str">
        <f>IF(AE:AE="","",IF(R276="Refreshment Beverage",AK276*(Rates!J$19/100),ROUND(SUM(AH276*(Rates!$J$8/100)),4)))</f>
        <v/>
      </c>
      <c r="AJ276" s="124" t="str">
        <f t="shared" si="154"/>
        <v/>
      </c>
      <c r="AK276" s="125" t="str">
        <f t="shared" si="155"/>
        <v/>
      </c>
      <c r="AL276" s="121" t="str">
        <f t="shared" si="156"/>
        <v/>
      </c>
      <c r="AM276" s="138" t="str">
        <f>IF(AS276="","",IF(R276="Refreshment Beverage",ROUND(AS276*Rates!K$19,4),ROUND(AO276*(VLOOKUP(VALUE(Q276),Rates!G$4:L$12,3,0)),4)))</f>
        <v/>
      </c>
      <c r="AN276" s="126" t="str">
        <f>IF(AS276="","",IF(R276="Refreshment Beverage",AS276*(Rates!J$19/100),MAX(AM276,AB276)))</f>
        <v/>
      </c>
      <c r="AO276" s="127" t="str">
        <f t="shared" si="157"/>
        <v/>
      </c>
      <c r="AP276" s="127" t="str">
        <f t="shared" si="158"/>
        <v/>
      </c>
      <c r="AQ276" s="140" t="str">
        <f>IF(AS276="","",IF(R276="Refreshment Beverage",ROUND(SUM(VLOOKUP(Q:Q,Rates!G$15:L$19,3,0)*(AS276-Y276-Z276-AA276)),4),ROUND(SUM(Rates!$K$8*AS276),4)))</f>
        <v/>
      </c>
      <c r="AR276" s="139" t="str">
        <f t="shared" si="159"/>
        <v/>
      </c>
      <c r="AS276" s="125" t="str">
        <f t="shared" si="160"/>
        <v/>
      </c>
      <c r="AT276" s="121" t="str">
        <f t="shared" si="161"/>
        <v/>
      </c>
      <c r="AU276" s="138" t="str">
        <f>IF(AX276="","",IF(R276="Refreshment Beverage",ROUND((BA276-Y276-Z276-AA276)*VLOOKUP(VALUE(Q276),Rates!G$15:L$19,3,0),4),ROUND(AW276*(VLOOKUP(VALUE(Q276),Rates!G:L,3,0)),4)))</f>
        <v/>
      </c>
      <c r="AV276" s="126" t="str">
        <f t="shared" si="162"/>
        <v/>
      </c>
      <c r="AW276" s="127" t="str">
        <f t="shared" si="163"/>
        <v/>
      </c>
      <c r="AX276" s="123" t="str">
        <f t="shared" si="164"/>
        <v/>
      </c>
      <c r="AY276" s="140" t="str">
        <f>IF(AX276="","",IF(R276="Refreshment Beverage",ROUND(SUM(AX276*Rates!K$19),4),ROUND(SUM(AX276*(Rates!J$8/100)),4)))</f>
        <v/>
      </c>
      <c r="AZ276" s="124" t="str">
        <f t="shared" si="165"/>
        <v/>
      </c>
      <c r="BA276" s="125" t="str">
        <f t="shared" si="166"/>
        <v/>
      </c>
      <c r="BB276" s="115"/>
      <c r="BC276" s="143"/>
      <c r="BD276" s="100"/>
      <c r="BE276" s="100"/>
      <c r="BF276" s="100"/>
      <c r="BG276" s="100"/>
    </row>
    <row r="277" spans="1:59" ht="12.75" customHeight="1" x14ac:dyDescent="0.2">
      <c r="A277" s="144"/>
      <c r="B277" s="141"/>
      <c r="C277" s="141"/>
      <c r="D277" s="142"/>
      <c r="E277" s="142"/>
      <c r="F277" s="142"/>
      <c r="G277" s="142"/>
      <c r="H277" s="142"/>
      <c r="I277" s="129"/>
      <c r="J277" s="130"/>
      <c r="K277" s="131" t="str">
        <f t="shared" si="137"/>
        <v/>
      </c>
      <c r="L277" s="132" t="str">
        <f t="shared" si="138"/>
        <v/>
      </c>
      <c r="M277" s="133" t="str">
        <f t="shared" si="139"/>
        <v/>
      </c>
      <c r="N277" s="134" t="str">
        <f>IFERROR(IF(B:B="","",IF(R277="Beer",SUM(LOOKUP(2,1/(Rates!$B$3:$B$5&lt;=W277)/(Rates!$C$3:$C$5&gt;=W277),Rates!$D$3:$D$5)*(X277/100)*W277),IF(R277="Refreshment Beverage",SUM(LOOKUP(2,1/(Rates!$B$7:$B$11&lt;=W277)/(Rates!$C$7:$C$11&gt;=W277),Rates!$D$7:$D$11)*(X277/100)*W277)))),"")</f>
        <v/>
      </c>
      <c r="O277" s="134" t="str">
        <f t="shared" si="140"/>
        <v/>
      </c>
      <c r="P277" s="116"/>
      <c r="Q277" s="117" t="str">
        <f t="shared" si="141"/>
        <v/>
      </c>
      <c r="R277" s="128" t="str">
        <f t="shared" si="142"/>
        <v/>
      </c>
      <c r="S277" s="135" t="str">
        <f>IF(B277="","",IF(R277="Refreshment Beverage",VLOOKUP(VALUE(Q277),Rates!G$15:L$19,2,0),VLOOKUP(VALUE(Q277),Rates!G$4:L$12,2,0)))</f>
        <v/>
      </c>
      <c r="T277" s="135" t="str">
        <f t="shared" si="143"/>
        <v/>
      </c>
      <c r="U277" s="118" t="str">
        <f t="shared" si="144"/>
        <v/>
      </c>
      <c r="V277" s="135" t="str">
        <f t="shared" si="145"/>
        <v/>
      </c>
      <c r="W277" s="135" t="str">
        <f t="shared" si="146"/>
        <v/>
      </c>
      <c r="X277" s="119" t="str">
        <f t="shared" si="147"/>
        <v/>
      </c>
      <c r="Y277" s="120" t="str">
        <f>IF(B:B="","",IF(R277="Refreshment Beverage",VLOOKUP(Q277,Rates!G$15:L$19,6,0)*W277,VLOOKUP(Q277,Rates!G$4:L$12,6,0)*W277))</f>
        <v/>
      </c>
      <c r="Z277" s="120" t="str">
        <f t="shared" si="148"/>
        <v/>
      </c>
      <c r="AA277" s="120" t="str">
        <f t="shared" si="149"/>
        <v/>
      </c>
      <c r="AB277" s="136" t="str">
        <f>IF(B:B="","",IF(R277="Refreshment Beverage","",IF(AND(R277="Beer",Q277=0),SUM(LOOKUP(2,1/(Rates!$B$15:$B$18&lt;=W277)/(Rates!$C$15:$C$18&gt;=W277),Rates!$D$15:$D$18)*W277),VLOOKUP(VALUE(Q:Q),Rates!A:B,2,0)*W277)))</f>
        <v/>
      </c>
      <c r="AC277" s="136" t="str">
        <f>IF(B:B="","",IF(R277="Refreshment Beverage","",IF(AND(R277="Beer",Q277=0),SUM(LOOKUP(2,1/(Rates!$B$15:$B$18&lt;=W277)/(Rates!$C$15:$C$18&gt;=W277),Rates!$E$15:$E$18)*W277),VLOOKUP(VALUE(Q:Q),Rates!A:C,3,0)*W277)))</f>
        <v/>
      </c>
      <c r="AD277" s="137" t="str">
        <f>IFERROR(IF(B:B="","",IF(R277="Beer","",IF(VALUE(Q277)=0,VLOOKUP(VLOOKUP(B:B,#REF!,16,0),Rates!A:E,2,0),VLOOKUP(VALUE(Q277),Rates!A$31:B$34,2,0)*W277))),0)</f>
        <v/>
      </c>
      <c r="AE277" s="121" t="str">
        <f t="shared" si="150"/>
        <v/>
      </c>
      <c r="AF277" s="138" t="str">
        <f t="shared" si="151"/>
        <v/>
      </c>
      <c r="AG277" s="122" t="str">
        <f t="shared" si="152"/>
        <v/>
      </c>
      <c r="AH277" s="123" t="str">
        <f t="shared" si="153"/>
        <v/>
      </c>
      <c r="AI277" s="139" t="str">
        <f>IF(AE:AE="","",IF(R277="Refreshment Beverage",AK277*(Rates!J$19/100),ROUND(SUM(AH277*(Rates!$J$8/100)),4)))</f>
        <v/>
      </c>
      <c r="AJ277" s="124" t="str">
        <f t="shared" si="154"/>
        <v/>
      </c>
      <c r="AK277" s="125" t="str">
        <f t="shared" si="155"/>
        <v/>
      </c>
      <c r="AL277" s="121" t="str">
        <f t="shared" si="156"/>
        <v/>
      </c>
      <c r="AM277" s="138" t="str">
        <f>IF(AS277="","",IF(R277="Refreshment Beverage",ROUND(AS277*Rates!K$19,4),ROUND(AO277*(VLOOKUP(VALUE(Q277),Rates!G$4:L$12,3,0)),4)))</f>
        <v/>
      </c>
      <c r="AN277" s="126" t="str">
        <f>IF(AS277="","",IF(R277="Refreshment Beverage",AS277*(Rates!J$19/100),MAX(AM277,AB277)))</f>
        <v/>
      </c>
      <c r="AO277" s="127" t="str">
        <f t="shared" si="157"/>
        <v/>
      </c>
      <c r="AP277" s="127" t="str">
        <f t="shared" si="158"/>
        <v/>
      </c>
      <c r="AQ277" s="140" t="str">
        <f>IF(AS277="","",IF(R277="Refreshment Beverage",ROUND(SUM(VLOOKUP(Q:Q,Rates!G$15:L$19,3,0)*(AS277-Y277-Z277-AA277)),4),ROUND(SUM(Rates!$K$8*AS277),4)))</f>
        <v/>
      </c>
      <c r="AR277" s="139" t="str">
        <f t="shared" si="159"/>
        <v/>
      </c>
      <c r="AS277" s="125" t="str">
        <f t="shared" si="160"/>
        <v/>
      </c>
      <c r="AT277" s="121" t="str">
        <f t="shared" si="161"/>
        <v/>
      </c>
      <c r="AU277" s="138" t="str">
        <f>IF(AX277="","",IF(R277="Refreshment Beverage",ROUND((BA277-Y277-Z277-AA277)*VLOOKUP(VALUE(Q277),Rates!G$15:L$19,3,0),4),ROUND(AW277*(VLOOKUP(VALUE(Q277),Rates!G:L,3,0)),4)))</f>
        <v/>
      </c>
      <c r="AV277" s="126" t="str">
        <f t="shared" si="162"/>
        <v/>
      </c>
      <c r="AW277" s="127" t="str">
        <f t="shared" si="163"/>
        <v/>
      </c>
      <c r="AX277" s="123" t="str">
        <f t="shared" si="164"/>
        <v/>
      </c>
      <c r="AY277" s="140" t="str">
        <f>IF(AX277="","",IF(R277="Refreshment Beverage",ROUND(SUM(AX277*Rates!K$19),4),ROUND(SUM(AX277*(Rates!J$8/100)),4)))</f>
        <v/>
      </c>
      <c r="AZ277" s="124" t="str">
        <f t="shared" si="165"/>
        <v/>
      </c>
      <c r="BA277" s="125" t="str">
        <f t="shared" si="166"/>
        <v/>
      </c>
      <c r="BB277" s="115"/>
      <c r="BC277" s="143"/>
      <c r="BD277" s="100"/>
      <c r="BE277" s="100"/>
      <c r="BF277" s="100"/>
      <c r="BG277" s="100"/>
    </row>
    <row r="278" spans="1:59" ht="12.75" customHeight="1" x14ac:dyDescent="0.2">
      <c r="A278" s="144"/>
      <c r="B278" s="141"/>
      <c r="C278" s="141"/>
      <c r="D278" s="142"/>
      <c r="E278" s="142"/>
      <c r="F278" s="142"/>
      <c r="G278" s="142"/>
      <c r="H278" s="142"/>
      <c r="I278" s="129"/>
      <c r="J278" s="130"/>
      <c r="K278" s="131" t="str">
        <f t="shared" si="137"/>
        <v/>
      </c>
      <c r="L278" s="132" t="str">
        <f t="shared" si="138"/>
        <v/>
      </c>
      <c r="M278" s="133" t="str">
        <f t="shared" si="139"/>
        <v/>
      </c>
      <c r="N278" s="134" t="str">
        <f>IFERROR(IF(B:B="","",IF(R278="Beer",SUM(LOOKUP(2,1/(Rates!$B$3:$B$5&lt;=W278)/(Rates!$C$3:$C$5&gt;=W278),Rates!$D$3:$D$5)*(X278/100)*W278),IF(R278="Refreshment Beverage",SUM(LOOKUP(2,1/(Rates!$B$7:$B$11&lt;=W278)/(Rates!$C$7:$C$11&gt;=W278),Rates!$D$7:$D$11)*(X278/100)*W278)))),"")</f>
        <v/>
      </c>
      <c r="O278" s="134" t="str">
        <f t="shared" si="140"/>
        <v/>
      </c>
      <c r="P278" s="116"/>
      <c r="Q278" s="117" t="str">
        <f t="shared" si="141"/>
        <v/>
      </c>
      <c r="R278" s="128" t="str">
        <f t="shared" si="142"/>
        <v/>
      </c>
      <c r="S278" s="135" t="str">
        <f>IF(B278="","",IF(R278="Refreshment Beverage",VLOOKUP(VALUE(Q278),Rates!G$15:L$19,2,0),VLOOKUP(VALUE(Q278),Rates!G$4:L$12,2,0)))</f>
        <v/>
      </c>
      <c r="T278" s="135" t="str">
        <f t="shared" si="143"/>
        <v/>
      </c>
      <c r="U278" s="118" t="str">
        <f t="shared" si="144"/>
        <v/>
      </c>
      <c r="V278" s="135" t="str">
        <f t="shared" si="145"/>
        <v/>
      </c>
      <c r="W278" s="135" t="str">
        <f t="shared" si="146"/>
        <v/>
      </c>
      <c r="X278" s="119" t="str">
        <f t="shared" si="147"/>
        <v/>
      </c>
      <c r="Y278" s="120" t="str">
        <f>IF(B:B="","",IF(R278="Refreshment Beverage",VLOOKUP(Q278,Rates!G$15:L$19,6,0)*W278,VLOOKUP(Q278,Rates!G$4:L$12,6,0)*W278))</f>
        <v/>
      </c>
      <c r="Z278" s="120" t="str">
        <f t="shared" si="148"/>
        <v/>
      </c>
      <c r="AA278" s="120" t="str">
        <f t="shared" si="149"/>
        <v/>
      </c>
      <c r="AB278" s="136" t="str">
        <f>IF(B:B="","",IF(R278="Refreshment Beverage","",IF(AND(R278="Beer",Q278=0),SUM(LOOKUP(2,1/(Rates!$B$15:$B$18&lt;=W278)/(Rates!$C$15:$C$18&gt;=W278),Rates!$D$15:$D$18)*W278),VLOOKUP(VALUE(Q:Q),Rates!A:B,2,0)*W278)))</f>
        <v/>
      </c>
      <c r="AC278" s="136" t="str">
        <f>IF(B:B="","",IF(R278="Refreshment Beverage","",IF(AND(R278="Beer",Q278=0),SUM(LOOKUP(2,1/(Rates!$B$15:$B$18&lt;=W278)/(Rates!$C$15:$C$18&gt;=W278),Rates!$E$15:$E$18)*W278),VLOOKUP(VALUE(Q:Q),Rates!A:C,3,0)*W278)))</f>
        <v/>
      </c>
      <c r="AD278" s="137" t="str">
        <f>IFERROR(IF(B:B="","",IF(R278="Beer","",IF(VALUE(Q278)=0,VLOOKUP(VLOOKUP(B:B,#REF!,16,0),Rates!A:E,2,0),VLOOKUP(VALUE(Q278),Rates!A$31:B$34,2,0)*W278))),0)</f>
        <v/>
      </c>
      <c r="AE278" s="121" t="str">
        <f t="shared" si="150"/>
        <v/>
      </c>
      <c r="AF278" s="138" t="str">
        <f t="shared" si="151"/>
        <v/>
      </c>
      <c r="AG278" s="122" t="str">
        <f t="shared" si="152"/>
        <v/>
      </c>
      <c r="AH278" s="123" t="str">
        <f t="shared" si="153"/>
        <v/>
      </c>
      <c r="AI278" s="139" t="str">
        <f>IF(AE:AE="","",IF(R278="Refreshment Beverage",AK278*(Rates!J$19/100),ROUND(SUM(AH278*(Rates!$J$8/100)),4)))</f>
        <v/>
      </c>
      <c r="AJ278" s="124" t="str">
        <f t="shared" si="154"/>
        <v/>
      </c>
      <c r="AK278" s="125" t="str">
        <f t="shared" si="155"/>
        <v/>
      </c>
      <c r="AL278" s="121" t="str">
        <f t="shared" si="156"/>
        <v/>
      </c>
      <c r="AM278" s="138" t="str">
        <f>IF(AS278="","",IF(R278="Refreshment Beverage",ROUND(AS278*Rates!K$19,4),ROUND(AO278*(VLOOKUP(VALUE(Q278),Rates!G$4:L$12,3,0)),4)))</f>
        <v/>
      </c>
      <c r="AN278" s="126" t="str">
        <f>IF(AS278="","",IF(R278="Refreshment Beverage",AS278*(Rates!J$19/100),MAX(AM278,AB278)))</f>
        <v/>
      </c>
      <c r="AO278" s="127" t="str">
        <f t="shared" si="157"/>
        <v/>
      </c>
      <c r="AP278" s="127" t="str">
        <f t="shared" si="158"/>
        <v/>
      </c>
      <c r="AQ278" s="140" t="str">
        <f>IF(AS278="","",IF(R278="Refreshment Beverage",ROUND(SUM(VLOOKUP(Q:Q,Rates!G$15:L$19,3,0)*(AS278-Y278-Z278-AA278)),4),ROUND(SUM(Rates!$K$8*AS278),4)))</f>
        <v/>
      </c>
      <c r="AR278" s="139" t="str">
        <f t="shared" si="159"/>
        <v/>
      </c>
      <c r="AS278" s="125" t="str">
        <f t="shared" si="160"/>
        <v/>
      </c>
      <c r="AT278" s="121" t="str">
        <f t="shared" si="161"/>
        <v/>
      </c>
      <c r="AU278" s="138" t="str">
        <f>IF(AX278="","",IF(R278="Refreshment Beverage",ROUND((BA278-Y278-Z278-AA278)*VLOOKUP(VALUE(Q278),Rates!G$15:L$19,3,0),4),ROUND(AW278*(VLOOKUP(VALUE(Q278),Rates!G:L,3,0)),4)))</f>
        <v/>
      </c>
      <c r="AV278" s="126" t="str">
        <f t="shared" si="162"/>
        <v/>
      </c>
      <c r="AW278" s="127" t="str">
        <f t="shared" si="163"/>
        <v/>
      </c>
      <c r="AX278" s="123" t="str">
        <f t="shared" si="164"/>
        <v/>
      </c>
      <c r="AY278" s="140" t="str">
        <f>IF(AX278="","",IF(R278="Refreshment Beverage",ROUND(SUM(AX278*Rates!K$19),4),ROUND(SUM(AX278*(Rates!J$8/100)),4)))</f>
        <v/>
      </c>
      <c r="AZ278" s="124" t="str">
        <f t="shared" si="165"/>
        <v/>
      </c>
      <c r="BA278" s="125" t="str">
        <f t="shared" si="166"/>
        <v/>
      </c>
      <c r="BB278" s="115"/>
      <c r="BC278" s="143"/>
      <c r="BD278" s="100"/>
      <c r="BE278" s="100"/>
      <c r="BF278" s="100"/>
      <c r="BG278" s="100"/>
    </row>
    <row r="279" spans="1:59" ht="12.75" customHeight="1" x14ac:dyDescent="0.2">
      <c r="A279" s="144"/>
      <c r="B279" s="141"/>
      <c r="C279" s="141"/>
      <c r="D279" s="142"/>
      <c r="E279" s="142"/>
      <c r="F279" s="142"/>
      <c r="G279" s="142"/>
      <c r="H279" s="142"/>
      <c r="I279" s="129"/>
      <c r="J279" s="130"/>
      <c r="K279" s="131" t="str">
        <f t="shared" si="137"/>
        <v/>
      </c>
      <c r="L279" s="132" t="str">
        <f t="shared" si="138"/>
        <v/>
      </c>
      <c r="M279" s="133" t="str">
        <f t="shared" si="139"/>
        <v/>
      </c>
      <c r="N279" s="134" t="str">
        <f>IFERROR(IF(B:B="","",IF(R279="Beer",SUM(LOOKUP(2,1/(Rates!$B$3:$B$5&lt;=W279)/(Rates!$C$3:$C$5&gt;=W279),Rates!$D$3:$D$5)*(X279/100)*W279),IF(R279="Refreshment Beverage",SUM(LOOKUP(2,1/(Rates!$B$7:$B$11&lt;=W279)/(Rates!$C$7:$C$11&gt;=W279),Rates!$D$7:$D$11)*(X279/100)*W279)))),"")</f>
        <v/>
      </c>
      <c r="O279" s="134" t="str">
        <f t="shared" si="140"/>
        <v/>
      </c>
      <c r="P279" s="116"/>
      <c r="Q279" s="117" t="str">
        <f t="shared" si="141"/>
        <v/>
      </c>
      <c r="R279" s="128" t="str">
        <f t="shared" si="142"/>
        <v/>
      </c>
      <c r="S279" s="135" t="str">
        <f>IF(B279="","",IF(R279="Refreshment Beverage",VLOOKUP(VALUE(Q279),Rates!G$15:L$19,2,0),VLOOKUP(VALUE(Q279),Rates!G$4:L$12,2,0)))</f>
        <v/>
      </c>
      <c r="T279" s="135" t="str">
        <f t="shared" si="143"/>
        <v/>
      </c>
      <c r="U279" s="118" t="str">
        <f t="shared" si="144"/>
        <v/>
      </c>
      <c r="V279" s="135" t="str">
        <f t="shared" si="145"/>
        <v/>
      </c>
      <c r="W279" s="135" t="str">
        <f t="shared" si="146"/>
        <v/>
      </c>
      <c r="X279" s="119" t="str">
        <f t="shared" si="147"/>
        <v/>
      </c>
      <c r="Y279" s="120" t="str">
        <f>IF(B:B="","",IF(R279="Refreshment Beverage",VLOOKUP(Q279,Rates!G$15:L$19,6,0)*W279,VLOOKUP(Q279,Rates!G$4:L$12,6,0)*W279))</f>
        <v/>
      </c>
      <c r="Z279" s="120" t="str">
        <f t="shared" si="148"/>
        <v/>
      </c>
      <c r="AA279" s="120" t="str">
        <f t="shared" si="149"/>
        <v/>
      </c>
      <c r="AB279" s="136" t="str">
        <f>IF(B:B="","",IF(R279="Refreshment Beverage","",IF(AND(R279="Beer",Q279=0),SUM(LOOKUP(2,1/(Rates!$B$15:$B$18&lt;=W279)/(Rates!$C$15:$C$18&gt;=W279),Rates!$D$15:$D$18)*W279),VLOOKUP(VALUE(Q:Q),Rates!A:B,2,0)*W279)))</f>
        <v/>
      </c>
      <c r="AC279" s="136" t="str">
        <f>IF(B:B="","",IF(R279="Refreshment Beverage","",IF(AND(R279="Beer",Q279=0),SUM(LOOKUP(2,1/(Rates!$B$15:$B$18&lt;=W279)/(Rates!$C$15:$C$18&gt;=W279),Rates!$E$15:$E$18)*W279),VLOOKUP(VALUE(Q:Q),Rates!A:C,3,0)*W279)))</f>
        <v/>
      </c>
      <c r="AD279" s="137" t="str">
        <f>IFERROR(IF(B:B="","",IF(R279="Beer","",IF(VALUE(Q279)=0,VLOOKUP(VLOOKUP(B:B,#REF!,16,0),Rates!A:E,2,0),VLOOKUP(VALUE(Q279),Rates!A$31:B$34,2,0)*W279))),0)</f>
        <v/>
      </c>
      <c r="AE279" s="121" t="str">
        <f t="shared" si="150"/>
        <v/>
      </c>
      <c r="AF279" s="138" t="str">
        <f t="shared" si="151"/>
        <v/>
      </c>
      <c r="AG279" s="122" t="str">
        <f t="shared" si="152"/>
        <v/>
      </c>
      <c r="AH279" s="123" t="str">
        <f t="shared" si="153"/>
        <v/>
      </c>
      <c r="AI279" s="139" t="str">
        <f>IF(AE:AE="","",IF(R279="Refreshment Beverage",AK279*(Rates!J$19/100),ROUND(SUM(AH279*(Rates!$J$8/100)),4)))</f>
        <v/>
      </c>
      <c r="AJ279" s="124" t="str">
        <f t="shared" si="154"/>
        <v/>
      </c>
      <c r="AK279" s="125" t="str">
        <f t="shared" si="155"/>
        <v/>
      </c>
      <c r="AL279" s="121" t="str">
        <f t="shared" si="156"/>
        <v/>
      </c>
      <c r="AM279" s="138" t="str">
        <f>IF(AS279="","",IF(R279="Refreshment Beverage",ROUND(AS279*Rates!K$19,4),ROUND(AO279*(VLOOKUP(VALUE(Q279),Rates!G$4:L$12,3,0)),4)))</f>
        <v/>
      </c>
      <c r="AN279" s="126" t="str">
        <f>IF(AS279="","",IF(R279="Refreshment Beverage",AS279*(Rates!J$19/100),MAX(AM279,AB279)))</f>
        <v/>
      </c>
      <c r="AO279" s="127" t="str">
        <f t="shared" si="157"/>
        <v/>
      </c>
      <c r="AP279" s="127" t="str">
        <f t="shared" si="158"/>
        <v/>
      </c>
      <c r="AQ279" s="140" t="str">
        <f>IF(AS279="","",IF(R279="Refreshment Beverage",ROUND(SUM(VLOOKUP(Q:Q,Rates!G$15:L$19,3,0)*(AS279-Y279-Z279-AA279)),4),ROUND(SUM(Rates!$K$8*AS279),4)))</f>
        <v/>
      </c>
      <c r="AR279" s="139" t="str">
        <f t="shared" si="159"/>
        <v/>
      </c>
      <c r="AS279" s="125" t="str">
        <f t="shared" si="160"/>
        <v/>
      </c>
      <c r="AT279" s="121" t="str">
        <f t="shared" si="161"/>
        <v/>
      </c>
      <c r="AU279" s="138" t="str">
        <f>IF(AX279="","",IF(R279="Refreshment Beverage",ROUND((BA279-Y279-Z279-AA279)*VLOOKUP(VALUE(Q279),Rates!G$15:L$19,3,0),4),ROUND(AW279*(VLOOKUP(VALUE(Q279),Rates!G:L,3,0)),4)))</f>
        <v/>
      </c>
      <c r="AV279" s="126" t="str">
        <f t="shared" si="162"/>
        <v/>
      </c>
      <c r="AW279" s="127" t="str">
        <f t="shared" si="163"/>
        <v/>
      </c>
      <c r="AX279" s="123" t="str">
        <f t="shared" si="164"/>
        <v/>
      </c>
      <c r="AY279" s="140" t="str">
        <f>IF(AX279="","",IF(R279="Refreshment Beverage",ROUND(SUM(AX279*Rates!K$19),4),ROUND(SUM(AX279*(Rates!J$8/100)),4)))</f>
        <v/>
      </c>
      <c r="AZ279" s="124" t="str">
        <f t="shared" si="165"/>
        <v/>
      </c>
      <c r="BA279" s="125" t="str">
        <f t="shared" si="166"/>
        <v/>
      </c>
      <c r="BB279" s="115"/>
      <c r="BC279" s="143"/>
      <c r="BD279" s="100"/>
      <c r="BE279" s="100"/>
      <c r="BF279" s="100"/>
      <c r="BG279" s="100"/>
    </row>
    <row r="280" spans="1:59" ht="12.75" customHeight="1" x14ac:dyDescent="0.2">
      <c r="A280" s="144"/>
      <c r="B280" s="141"/>
      <c r="C280" s="141"/>
      <c r="D280" s="142"/>
      <c r="E280" s="142"/>
      <c r="F280" s="142"/>
      <c r="G280" s="142"/>
      <c r="H280" s="142"/>
      <c r="I280" s="129"/>
      <c r="J280" s="130"/>
      <c r="K280" s="131" t="str">
        <f t="shared" si="137"/>
        <v/>
      </c>
      <c r="L280" s="132" t="str">
        <f t="shared" si="138"/>
        <v/>
      </c>
      <c r="M280" s="133" t="str">
        <f t="shared" si="139"/>
        <v/>
      </c>
      <c r="N280" s="134" t="str">
        <f>IFERROR(IF(B:B="","",IF(R280="Beer",SUM(LOOKUP(2,1/(Rates!$B$3:$B$5&lt;=W280)/(Rates!$C$3:$C$5&gt;=W280),Rates!$D$3:$D$5)*(X280/100)*W280),IF(R280="Refreshment Beverage",SUM(LOOKUP(2,1/(Rates!$B$7:$B$11&lt;=W280)/(Rates!$C$7:$C$11&gt;=W280),Rates!$D$7:$D$11)*(X280/100)*W280)))),"")</f>
        <v/>
      </c>
      <c r="O280" s="134" t="str">
        <f t="shared" si="140"/>
        <v/>
      </c>
      <c r="P280" s="116"/>
      <c r="Q280" s="117" t="str">
        <f t="shared" si="141"/>
        <v/>
      </c>
      <c r="R280" s="128" t="str">
        <f t="shared" si="142"/>
        <v/>
      </c>
      <c r="S280" s="135" t="str">
        <f>IF(B280="","",IF(R280="Refreshment Beverage",VLOOKUP(VALUE(Q280),Rates!G$15:L$19,2,0),VLOOKUP(VALUE(Q280),Rates!G$4:L$12,2,0)))</f>
        <v/>
      </c>
      <c r="T280" s="135" t="str">
        <f t="shared" si="143"/>
        <v/>
      </c>
      <c r="U280" s="118" t="str">
        <f t="shared" si="144"/>
        <v/>
      </c>
      <c r="V280" s="135" t="str">
        <f t="shared" si="145"/>
        <v/>
      </c>
      <c r="W280" s="135" t="str">
        <f t="shared" si="146"/>
        <v/>
      </c>
      <c r="X280" s="119" t="str">
        <f t="shared" si="147"/>
        <v/>
      </c>
      <c r="Y280" s="120" t="str">
        <f>IF(B:B="","",IF(R280="Refreshment Beverage",VLOOKUP(Q280,Rates!G$15:L$19,6,0)*W280,VLOOKUP(Q280,Rates!G$4:L$12,6,0)*W280))</f>
        <v/>
      </c>
      <c r="Z280" s="120" t="str">
        <f t="shared" si="148"/>
        <v/>
      </c>
      <c r="AA280" s="120" t="str">
        <f t="shared" si="149"/>
        <v/>
      </c>
      <c r="AB280" s="136" t="str">
        <f>IF(B:B="","",IF(R280="Refreshment Beverage","",IF(AND(R280="Beer",Q280=0),SUM(LOOKUP(2,1/(Rates!$B$15:$B$18&lt;=W280)/(Rates!$C$15:$C$18&gt;=W280),Rates!$D$15:$D$18)*W280),VLOOKUP(VALUE(Q:Q),Rates!A:B,2,0)*W280)))</f>
        <v/>
      </c>
      <c r="AC280" s="136" t="str">
        <f>IF(B:B="","",IF(R280="Refreshment Beverage","",IF(AND(R280="Beer",Q280=0),SUM(LOOKUP(2,1/(Rates!$B$15:$B$18&lt;=W280)/(Rates!$C$15:$C$18&gt;=W280),Rates!$E$15:$E$18)*W280),VLOOKUP(VALUE(Q:Q),Rates!A:C,3,0)*W280)))</f>
        <v/>
      </c>
      <c r="AD280" s="137" t="str">
        <f>IFERROR(IF(B:B="","",IF(R280="Beer","",IF(VALUE(Q280)=0,VLOOKUP(VLOOKUP(B:B,#REF!,16,0),Rates!A:E,2,0),VLOOKUP(VALUE(Q280),Rates!A$31:B$34,2,0)*W280))),0)</f>
        <v/>
      </c>
      <c r="AE280" s="121" t="str">
        <f t="shared" si="150"/>
        <v/>
      </c>
      <c r="AF280" s="138" t="str">
        <f t="shared" si="151"/>
        <v/>
      </c>
      <c r="AG280" s="122" t="str">
        <f t="shared" si="152"/>
        <v/>
      </c>
      <c r="AH280" s="123" t="str">
        <f t="shared" si="153"/>
        <v/>
      </c>
      <c r="AI280" s="139" t="str">
        <f>IF(AE:AE="","",IF(R280="Refreshment Beverage",AK280*(Rates!J$19/100),ROUND(SUM(AH280*(Rates!$J$8/100)),4)))</f>
        <v/>
      </c>
      <c r="AJ280" s="124" t="str">
        <f t="shared" si="154"/>
        <v/>
      </c>
      <c r="AK280" s="125" t="str">
        <f t="shared" si="155"/>
        <v/>
      </c>
      <c r="AL280" s="121" t="str">
        <f t="shared" si="156"/>
        <v/>
      </c>
      <c r="AM280" s="138" t="str">
        <f>IF(AS280="","",IF(R280="Refreshment Beverage",ROUND(AS280*Rates!K$19,4),ROUND(AO280*(VLOOKUP(VALUE(Q280),Rates!G$4:L$12,3,0)),4)))</f>
        <v/>
      </c>
      <c r="AN280" s="126" t="str">
        <f>IF(AS280="","",IF(R280="Refreshment Beverage",AS280*(Rates!J$19/100),MAX(AM280,AB280)))</f>
        <v/>
      </c>
      <c r="AO280" s="127" t="str">
        <f t="shared" si="157"/>
        <v/>
      </c>
      <c r="AP280" s="127" t="str">
        <f t="shared" si="158"/>
        <v/>
      </c>
      <c r="AQ280" s="140" t="str">
        <f>IF(AS280="","",IF(R280="Refreshment Beverage",ROUND(SUM(VLOOKUP(Q:Q,Rates!G$15:L$19,3,0)*(AS280-Y280-Z280-AA280)),4),ROUND(SUM(Rates!$K$8*AS280),4)))</f>
        <v/>
      </c>
      <c r="AR280" s="139" t="str">
        <f t="shared" si="159"/>
        <v/>
      </c>
      <c r="AS280" s="125" t="str">
        <f t="shared" si="160"/>
        <v/>
      </c>
      <c r="AT280" s="121" t="str">
        <f t="shared" si="161"/>
        <v/>
      </c>
      <c r="AU280" s="138" t="str">
        <f>IF(AX280="","",IF(R280="Refreshment Beverage",ROUND((BA280-Y280-Z280-AA280)*VLOOKUP(VALUE(Q280),Rates!G$15:L$19,3,0),4),ROUND(AW280*(VLOOKUP(VALUE(Q280),Rates!G:L,3,0)),4)))</f>
        <v/>
      </c>
      <c r="AV280" s="126" t="str">
        <f t="shared" si="162"/>
        <v/>
      </c>
      <c r="AW280" s="127" t="str">
        <f t="shared" si="163"/>
        <v/>
      </c>
      <c r="AX280" s="123" t="str">
        <f t="shared" si="164"/>
        <v/>
      </c>
      <c r="AY280" s="140" t="str">
        <f>IF(AX280="","",IF(R280="Refreshment Beverage",ROUND(SUM(AX280*Rates!K$19),4),ROUND(SUM(AX280*(Rates!J$8/100)),4)))</f>
        <v/>
      </c>
      <c r="AZ280" s="124" t="str">
        <f t="shared" si="165"/>
        <v/>
      </c>
      <c r="BA280" s="125" t="str">
        <f t="shared" si="166"/>
        <v/>
      </c>
      <c r="BB280" s="115"/>
      <c r="BC280" s="143"/>
      <c r="BD280" s="100"/>
      <c r="BE280" s="100"/>
      <c r="BF280" s="100"/>
      <c r="BG280" s="100"/>
    </row>
    <row r="281" spans="1:59" ht="12.75" customHeight="1" x14ac:dyDescent="0.2">
      <c r="A281" s="144"/>
      <c r="B281" s="141"/>
      <c r="C281" s="141"/>
      <c r="D281" s="142"/>
      <c r="E281" s="142"/>
      <c r="F281" s="142"/>
      <c r="G281" s="142"/>
      <c r="H281" s="142"/>
      <c r="I281" s="129"/>
      <c r="J281" s="130"/>
      <c r="K281" s="131" t="str">
        <f t="shared" si="137"/>
        <v/>
      </c>
      <c r="L281" s="132" t="str">
        <f t="shared" si="138"/>
        <v/>
      </c>
      <c r="M281" s="133" t="str">
        <f t="shared" si="139"/>
        <v/>
      </c>
      <c r="N281" s="134" t="str">
        <f>IFERROR(IF(B:B="","",IF(R281="Beer",SUM(LOOKUP(2,1/(Rates!$B$3:$B$5&lt;=W281)/(Rates!$C$3:$C$5&gt;=W281),Rates!$D$3:$D$5)*(X281/100)*W281),IF(R281="Refreshment Beverage",SUM(LOOKUP(2,1/(Rates!$B$7:$B$11&lt;=W281)/(Rates!$C$7:$C$11&gt;=W281),Rates!$D$7:$D$11)*(X281/100)*W281)))),"")</f>
        <v/>
      </c>
      <c r="O281" s="134" t="str">
        <f t="shared" si="140"/>
        <v/>
      </c>
      <c r="P281" s="116"/>
      <c r="Q281" s="117" t="str">
        <f t="shared" si="141"/>
        <v/>
      </c>
      <c r="R281" s="128" t="str">
        <f t="shared" si="142"/>
        <v/>
      </c>
      <c r="S281" s="135" t="str">
        <f>IF(B281="","",IF(R281="Refreshment Beverage",VLOOKUP(VALUE(Q281),Rates!G$15:L$19,2,0),VLOOKUP(VALUE(Q281),Rates!G$4:L$12,2,0)))</f>
        <v/>
      </c>
      <c r="T281" s="135" t="str">
        <f t="shared" si="143"/>
        <v/>
      </c>
      <c r="U281" s="118" t="str">
        <f t="shared" si="144"/>
        <v/>
      </c>
      <c r="V281" s="135" t="str">
        <f t="shared" si="145"/>
        <v/>
      </c>
      <c r="W281" s="135" t="str">
        <f t="shared" si="146"/>
        <v/>
      </c>
      <c r="X281" s="119" t="str">
        <f t="shared" si="147"/>
        <v/>
      </c>
      <c r="Y281" s="120" t="str">
        <f>IF(B:B="","",IF(R281="Refreshment Beverage",VLOOKUP(Q281,Rates!G$15:L$19,6,0)*W281,VLOOKUP(Q281,Rates!G$4:L$12,6,0)*W281))</f>
        <v/>
      </c>
      <c r="Z281" s="120" t="str">
        <f t="shared" si="148"/>
        <v/>
      </c>
      <c r="AA281" s="120" t="str">
        <f t="shared" si="149"/>
        <v/>
      </c>
      <c r="AB281" s="136" t="str">
        <f>IF(B:B="","",IF(R281="Refreshment Beverage","",IF(AND(R281="Beer",Q281=0),SUM(LOOKUP(2,1/(Rates!$B$15:$B$18&lt;=W281)/(Rates!$C$15:$C$18&gt;=W281),Rates!$D$15:$D$18)*W281),VLOOKUP(VALUE(Q:Q),Rates!A:B,2,0)*W281)))</f>
        <v/>
      </c>
      <c r="AC281" s="136" t="str">
        <f>IF(B:B="","",IF(R281="Refreshment Beverage","",IF(AND(R281="Beer",Q281=0),SUM(LOOKUP(2,1/(Rates!$B$15:$B$18&lt;=W281)/(Rates!$C$15:$C$18&gt;=W281),Rates!$E$15:$E$18)*W281),VLOOKUP(VALUE(Q:Q),Rates!A:C,3,0)*W281)))</f>
        <v/>
      </c>
      <c r="AD281" s="137" t="str">
        <f>IFERROR(IF(B:B="","",IF(R281="Beer","",IF(VALUE(Q281)=0,VLOOKUP(VLOOKUP(B:B,#REF!,16,0),Rates!A:E,2,0),VLOOKUP(VALUE(Q281),Rates!A$31:B$34,2,0)*W281))),0)</f>
        <v/>
      </c>
      <c r="AE281" s="121" t="str">
        <f t="shared" si="150"/>
        <v/>
      </c>
      <c r="AF281" s="138" t="str">
        <f t="shared" si="151"/>
        <v/>
      </c>
      <c r="AG281" s="122" t="str">
        <f t="shared" si="152"/>
        <v/>
      </c>
      <c r="AH281" s="123" t="str">
        <f t="shared" si="153"/>
        <v/>
      </c>
      <c r="AI281" s="139" t="str">
        <f>IF(AE:AE="","",IF(R281="Refreshment Beverage",AK281*(Rates!J$19/100),ROUND(SUM(AH281*(Rates!$J$8/100)),4)))</f>
        <v/>
      </c>
      <c r="AJ281" s="124" t="str">
        <f t="shared" si="154"/>
        <v/>
      </c>
      <c r="AK281" s="125" t="str">
        <f t="shared" si="155"/>
        <v/>
      </c>
      <c r="AL281" s="121" t="str">
        <f t="shared" si="156"/>
        <v/>
      </c>
      <c r="AM281" s="138" t="str">
        <f>IF(AS281="","",IF(R281="Refreshment Beverage",ROUND(AS281*Rates!K$19,4),ROUND(AO281*(VLOOKUP(VALUE(Q281),Rates!G$4:L$12,3,0)),4)))</f>
        <v/>
      </c>
      <c r="AN281" s="126" t="str">
        <f>IF(AS281="","",IF(R281="Refreshment Beverage",AS281*(Rates!J$19/100),MAX(AM281,AB281)))</f>
        <v/>
      </c>
      <c r="AO281" s="127" t="str">
        <f t="shared" si="157"/>
        <v/>
      </c>
      <c r="AP281" s="127" t="str">
        <f t="shared" si="158"/>
        <v/>
      </c>
      <c r="AQ281" s="140" t="str">
        <f>IF(AS281="","",IF(R281="Refreshment Beverage",ROUND(SUM(VLOOKUP(Q:Q,Rates!G$15:L$19,3,0)*(AS281-Y281-Z281-AA281)),4),ROUND(SUM(Rates!$K$8*AS281),4)))</f>
        <v/>
      </c>
      <c r="AR281" s="139" t="str">
        <f t="shared" si="159"/>
        <v/>
      </c>
      <c r="AS281" s="125" t="str">
        <f t="shared" si="160"/>
        <v/>
      </c>
      <c r="AT281" s="121" t="str">
        <f t="shared" si="161"/>
        <v/>
      </c>
      <c r="AU281" s="138" t="str">
        <f>IF(AX281="","",IF(R281="Refreshment Beverage",ROUND((BA281-Y281-Z281-AA281)*VLOOKUP(VALUE(Q281),Rates!G$15:L$19,3,0),4),ROUND(AW281*(VLOOKUP(VALUE(Q281),Rates!G:L,3,0)),4)))</f>
        <v/>
      </c>
      <c r="AV281" s="126" t="str">
        <f t="shared" si="162"/>
        <v/>
      </c>
      <c r="AW281" s="127" t="str">
        <f t="shared" si="163"/>
        <v/>
      </c>
      <c r="AX281" s="123" t="str">
        <f t="shared" si="164"/>
        <v/>
      </c>
      <c r="AY281" s="140" t="str">
        <f>IF(AX281="","",IF(R281="Refreshment Beverage",ROUND(SUM(AX281*Rates!K$19),4),ROUND(SUM(AX281*(Rates!J$8/100)),4)))</f>
        <v/>
      </c>
      <c r="AZ281" s="124" t="str">
        <f t="shared" si="165"/>
        <v/>
      </c>
      <c r="BA281" s="125" t="str">
        <f t="shared" si="166"/>
        <v/>
      </c>
      <c r="BB281" s="115"/>
      <c r="BC281" s="143"/>
      <c r="BD281" s="100"/>
      <c r="BE281" s="100"/>
      <c r="BF281" s="100"/>
      <c r="BG281" s="100"/>
    </row>
    <row r="282" spans="1:59" ht="12.75" customHeight="1" x14ac:dyDescent="0.2">
      <c r="A282" s="144"/>
      <c r="B282" s="141"/>
      <c r="C282" s="141"/>
      <c r="D282" s="142"/>
      <c r="E282" s="142"/>
      <c r="F282" s="142"/>
      <c r="G282" s="142"/>
      <c r="H282" s="142"/>
      <c r="I282" s="129"/>
      <c r="J282" s="130"/>
      <c r="K282" s="131" t="str">
        <f t="shared" ref="K282:K345" si="167">IFERROR(IF(B:B="","",IF(OR(C282="",E282="",F282="",G282="",H282="",I282="",J282=""),"",ROUND(IF(J282="Gross Price to Brewers",AE282,IF(J282="Retail Price",AL282,IF(J282="Licensee Retail",AT282,""))),2))),"")</f>
        <v/>
      </c>
      <c r="L282" s="132" t="str">
        <f t="shared" ref="L282:L345" si="168">IFERROR(IF(B:B="","",IF(OR(C282="",E282="",F282="",G282="",H282="",I282="",J282=""),"",ROUND(IF(J282="Gross Price to Brewers",AH282,IF(J282="Retail Price",AP282,IF(J282="Licensee Retail",AX282,""))),2))),"")</f>
        <v/>
      </c>
      <c r="M282" s="133" t="str">
        <f t="shared" ref="M282:M345" si="169">IFERROR(IF(B:B="","",IF(OR(C282="",E282="",F282="",G282="",H282="",I282="",J282=""),"",ROUND(IF(J282="Gross Price to Brewers",AK282,IF(J282="Retail Price",AS282,IF(J282="Licensee Retail",BA282,""))),2))),"")</f>
        <v/>
      </c>
      <c r="N282" s="134" t="str">
        <f>IFERROR(IF(B:B="","",IF(R282="Beer",SUM(LOOKUP(2,1/(Rates!$B$3:$B$5&lt;=W282)/(Rates!$C$3:$C$5&gt;=W282),Rates!$D$3:$D$5)*(X282/100)*W282),IF(R282="Refreshment Beverage",SUM(LOOKUP(2,1/(Rates!$B$7:$B$11&lt;=W282)/(Rates!$C$7:$C$11&gt;=W282),Rates!$D$7:$D$11)*(X282/100)*W282)))),"")</f>
        <v/>
      </c>
      <c r="O282" s="134" t="str">
        <f t="shared" ref="O282:O345" si="170">IF(B:B="","",IF(M282&gt;N282,"YES","NO"))</f>
        <v/>
      </c>
      <c r="P282" s="116"/>
      <c r="Q282" s="117" t="str">
        <f t="shared" ref="Q282:Q345" si="171">IF(B282="","",IF(OR(D282="",D282=5),0,D282))</f>
        <v/>
      </c>
      <c r="R282" s="128" t="str">
        <f t="shared" ref="R282:R345" si="172">IF(B282="","",C282)</f>
        <v/>
      </c>
      <c r="S282" s="135" t="str">
        <f>IF(B282="","",IF(R282="Refreshment Beverage",VLOOKUP(VALUE(Q282),Rates!G$15:L$19,2,0),VLOOKUP(VALUE(Q282),Rates!G$4:L$12,2,0)))</f>
        <v/>
      </c>
      <c r="T282" s="135" t="str">
        <f t="shared" ref="T282:T345" si="173">IF(B282="","",G282)</f>
        <v/>
      </c>
      <c r="U282" s="118" t="str">
        <f t="shared" ref="U282:U345" si="174">IF(B:B="","",SUM(W282/V282))</f>
        <v/>
      </c>
      <c r="V282" s="135" t="str">
        <f t="shared" ref="V282:V345" si="175">IF(B282="","",F282)</f>
        <v/>
      </c>
      <c r="W282" s="135" t="str">
        <f t="shared" ref="W282:W345" si="176">IF(B282="","",E282*F282)</f>
        <v/>
      </c>
      <c r="X282" s="119" t="str">
        <f t="shared" ref="X282:X345" si="177">IF(B282="","",H282)</f>
        <v/>
      </c>
      <c r="Y282" s="120" t="str">
        <f>IF(B:B="","",IF(R282="Refreshment Beverage",VLOOKUP(Q282,Rates!G$15:L$19,6,0)*W282,VLOOKUP(Q282,Rates!G$4:L$12,6,0)*W282))</f>
        <v/>
      </c>
      <c r="Z282" s="120" t="str">
        <f t="shared" ref="Z282:Z345" si="178">IF(B:B="","",IF(R282="Refreshment Beverage",0,IF(T282="Keg",0,ROUND(0.34/12*V282,2))))</f>
        <v/>
      </c>
      <c r="AA282" s="120" t="str">
        <f t="shared" ref="AA282:AA345" si="179">IF(B:B="","",IF(AND(T282="Can",V282=8,R282="Beer"),V282*0.0192,IF(AND(T282="Can",V282=15,R282="Beer"),V282*0.0096,IF(AND(T282="Can",V282=20,R282="Beer"),V282*0.0102,IF(AND(T282="Can",V282=30,R282="Beer"),V282*0.0085,IF(AND(T282="Can",V282=36,R282="Beer"),V282*0.0071,IF(AND(T282="Bottle",V282=24,R282="Beer"),V282*0.0153,IF(AND(R282="Refreshment Beverage",U282&gt;0.49,U282&lt;0.401),V282*0.0512,IF(AND(R282="Refreshment Beverage",U282&gt;0.4,U282&lt;0.47),V282*0.0614,IF(AND(R282="Refreshment Beverage",U282&gt;0.469,U282&lt;0.66),V282*0.0716,IF(AND(R282="Refreshment Beverage",U282&gt;0.659,U282&lt;0.75),V282*0.1023,IF(AND(R282="Refreshment Beverage",U282&gt;0.749,U282&lt;0.9),V282*0.1125,IF(AND(R282="Refreshment Beverage",U282&gt;0.899,U282&lt;1),V282*0.133,IF(AND(R282="Refreshment Beverage",U282=1),V282*0.1432,IF(AND(R282="Refreshment Beverage",U282=1.14),V282*0.1637,IF(AND(R282="Refreshment Beverage",U282=2),V282*0.2864,IF(AND(R282="Refreshment Beverage",U282=3),V282*0.4297,IF(AND(R282="Refreshment Beverage",U282=1.75),V282*0.2558,0))))))))))))))))))</f>
        <v/>
      </c>
      <c r="AB282" s="136" t="str">
        <f>IF(B:B="","",IF(R282="Refreshment Beverage","",IF(AND(R282="Beer",Q282=0),SUM(LOOKUP(2,1/(Rates!$B$15:$B$18&lt;=W282)/(Rates!$C$15:$C$18&gt;=W282),Rates!$D$15:$D$18)*W282),VLOOKUP(VALUE(Q:Q),Rates!A:B,2,0)*W282)))</f>
        <v/>
      </c>
      <c r="AC282" s="136" t="str">
        <f>IF(B:B="","",IF(R282="Refreshment Beverage","",IF(AND(R282="Beer",Q282=0),SUM(LOOKUP(2,1/(Rates!$B$15:$B$18&lt;=W282)/(Rates!$C$15:$C$18&gt;=W282),Rates!$E$15:$E$18)*W282),VLOOKUP(VALUE(Q:Q),Rates!A:C,3,0)*W282)))</f>
        <v/>
      </c>
      <c r="AD282" s="137" t="str">
        <f>IFERROR(IF(B:B="","",IF(R282="Beer","",IF(VALUE(Q282)=0,VLOOKUP(VLOOKUP(B:B,#REF!,16,0),Rates!A:E,2,0),VLOOKUP(VALUE(Q282),Rates!A$31:B$34,2,0)*W282))),0)</f>
        <v/>
      </c>
      <c r="AE282" s="121" t="str">
        <f t="shared" ref="AE282:AE345" si="180">IF(J282="Gross Price to Brewers",I282,"")</f>
        <v/>
      </c>
      <c r="AF282" s="138" t="str">
        <f t="shared" ref="AF282:AF345" si="181">IF(AE:AE="","",ROUND(SUM(AE282*(S282/100)),4))</f>
        <v/>
      </c>
      <c r="AG282" s="122" t="str">
        <f t="shared" ref="AG282:AG345" si="182">IF(AE:AE="","",IF(R282="Refreshment Beverage",MAX(AF282,AD282),MAX(AB282,AF282)))</f>
        <v/>
      </c>
      <c r="AH282" s="123" t="str">
        <f t="shared" ref="AH282:AH345" si="183">IF(AE:AE="","",IF(R282="Refreshment Beverage",AK282-AJ282,SUM(Y282:AA282)+AE282+AG282))</f>
        <v/>
      </c>
      <c r="AI282" s="139" t="str">
        <f>IF(AE:AE="","",IF(R282="Refreshment Beverage",AK282*(Rates!J$19/100),ROUND(SUM(AH282*(Rates!$J$8/100)),4)))</f>
        <v/>
      </c>
      <c r="AJ282" s="124" t="str">
        <f t="shared" ref="AJ282:AJ345" si="184">IF(AE:AE="","",IF(R282="Refreshment Beverage",AI282,MAX(AC282,AI282)))</f>
        <v/>
      </c>
      <c r="AK282" s="125" t="str">
        <f t="shared" ref="AK282:AK345" si="185">IF(AE:AE="","",IF(R282="Refreshment Beverage",SUM(AE282+Y282+Z282+AA282+AG282),SUM(AH282+AJ282)))</f>
        <v/>
      </c>
      <c r="AL282" s="121" t="str">
        <f t="shared" ref="AL282:AL345" si="186">IF(AS282="","",IF(R282="Refreshment Beverage",ROUND(SUM(AS282-AR282-AA282-Z282-Y282),2),ROUND(SUM(AS282-AR282-AN282-Y282-Z282-AA282),2)))</f>
        <v/>
      </c>
      <c r="AM282" s="138" t="str">
        <f>IF(AS282="","",IF(R282="Refreshment Beverage",ROUND(AS282*Rates!K$19,4),ROUND(AO282*(VLOOKUP(VALUE(Q282),Rates!G$4:L$12,3,0)),4)))</f>
        <v/>
      </c>
      <c r="AN282" s="126" t="str">
        <f>IF(AS282="","",IF(R282="Refreshment Beverage",AS282*(Rates!J$19/100),MAX(AM282,AB282)))</f>
        <v/>
      </c>
      <c r="AO282" s="127" t="str">
        <f t="shared" ref="AO282:AO345" si="187">IF(AS282="","",ROUND(SUM(AS282-AR282-Y282-Z282-AA282),4))</f>
        <v/>
      </c>
      <c r="AP282" s="127" t="str">
        <f t="shared" ref="AP282:AP345" si="188">IF(AS282="","",IF(R282="Refreshment Beverage",ROUND(AS282-AN282,2),ROUND(SUM(AS282-AR282),2)))</f>
        <v/>
      </c>
      <c r="AQ282" s="140" t="str">
        <f>IF(AS282="","",IF(R282="Refreshment Beverage",ROUND(SUM(VLOOKUP(Q:Q,Rates!G$15:L$19,3,0)*(AS282-Y282-Z282-AA282)),4),ROUND(SUM(Rates!$K$8*AS282),4)))</f>
        <v/>
      </c>
      <c r="AR282" s="139" t="str">
        <f t="shared" ref="AR282:AR345" si="189">IF(AS282="","",IF(R282="Refreshment Beverage",MAX(AD282,AQ282),MAX(AQ282,AC282)))</f>
        <v/>
      </c>
      <c r="AS282" s="125" t="str">
        <f t="shared" ref="AS282:AS345" si="190">IF(J282="Retail Price",SUM(I282+0.004),"")</f>
        <v/>
      </c>
      <c r="AT282" s="121" t="str">
        <f t="shared" ref="AT282:AT345" si="191">IF(AX282="","",IF(R282="Refreshment Beverage",SUM(BA282-AV282-Y282-Z282-AA282),SUM(AX282-AV282-Y282-Z282-AA282)))</f>
        <v/>
      </c>
      <c r="AU282" s="138" t="str">
        <f>IF(AX282="","",IF(R282="Refreshment Beverage",ROUND((BA282-Y282-Z282-AA282)*VLOOKUP(VALUE(Q282),Rates!G$15:L$19,3,0),4),ROUND(AW282*(VLOOKUP(VALUE(Q282),Rates!G:L,3,0)),4)))</f>
        <v/>
      </c>
      <c r="AV282" s="126" t="str">
        <f t="shared" ref="AV282:AV345" si="192">IF(AX282="","",IF(R282="Refreshment Beverage",MAX(AU282,AD282),MAX(AB282,AU282)))</f>
        <v/>
      </c>
      <c r="AW282" s="127" t="str">
        <f t="shared" ref="AW282:AW345" si="193">IF(AX282="","",IF(R282="Refreshment Beverage",SUM(BA282-AV282-Y282-Z282-AA282),ROUND(SUM(BA282-AZ282-Y282-Z282-AA282),4)))</f>
        <v/>
      </c>
      <c r="AX282" s="123" t="str">
        <f t="shared" ref="AX282:AX345" si="194">IF(J282="Licensee Retail",I282,"")</f>
        <v/>
      </c>
      <c r="AY282" s="140" t="str">
        <f>IF(AX282="","",IF(R282="Refreshment Beverage",ROUND(SUM(AX282*Rates!K$19),4),ROUND(SUM(AX282*(Rates!J$8/100)),4)))</f>
        <v/>
      </c>
      <c r="AZ282" s="124" t="str">
        <f t="shared" ref="AZ282:AZ345" si="195">IF(AX282="","",MAX($AC282,AY282))</f>
        <v/>
      </c>
      <c r="BA282" s="125" t="str">
        <f t="shared" ref="BA282:BA345" si="196">IF(AX282="","",SUM(AX282+AZ282))</f>
        <v/>
      </c>
      <c r="BB282" s="115"/>
      <c r="BC282" s="143"/>
      <c r="BD282" s="100"/>
      <c r="BE282" s="100"/>
      <c r="BF282" s="100"/>
      <c r="BG282" s="100"/>
    </row>
    <row r="283" spans="1:59" ht="12.75" customHeight="1" x14ac:dyDescent="0.2">
      <c r="A283" s="144"/>
      <c r="B283" s="141"/>
      <c r="C283" s="141"/>
      <c r="D283" s="142"/>
      <c r="E283" s="142"/>
      <c r="F283" s="142"/>
      <c r="G283" s="142"/>
      <c r="H283" s="142"/>
      <c r="I283" s="129"/>
      <c r="J283" s="130"/>
      <c r="K283" s="131" t="str">
        <f t="shared" si="167"/>
        <v/>
      </c>
      <c r="L283" s="132" t="str">
        <f t="shared" si="168"/>
        <v/>
      </c>
      <c r="M283" s="133" t="str">
        <f t="shared" si="169"/>
        <v/>
      </c>
      <c r="N283" s="134" t="str">
        <f>IFERROR(IF(B:B="","",IF(R283="Beer",SUM(LOOKUP(2,1/(Rates!$B$3:$B$5&lt;=W283)/(Rates!$C$3:$C$5&gt;=W283),Rates!$D$3:$D$5)*(X283/100)*W283),IF(R283="Refreshment Beverage",SUM(LOOKUP(2,1/(Rates!$B$7:$B$11&lt;=W283)/(Rates!$C$7:$C$11&gt;=W283),Rates!$D$7:$D$11)*(X283/100)*W283)))),"")</f>
        <v/>
      </c>
      <c r="O283" s="134" t="str">
        <f t="shared" si="170"/>
        <v/>
      </c>
      <c r="P283" s="116"/>
      <c r="Q283" s="117" t="str">
        <f t="shared" si="171"/>
        <v/>
      </c>
      <c r="R283" s="128" t="str">
        <f t="shared" si="172"/>
        <v/>
      </c>
      <c r="S283" s="135" t="str">
        <f>IF(B283="","",IF(R283="Refreshment Beverage",VLOOKUP(VALUE(Q283),Rates!G$15:L$19,2,0),VLOOKUP(VALUE(Q283),Rates!G$4:L$12,2,0)))</f>
        <v/>
      </c>
      <c r="T283" s="135" t="str">
        <f t="shared" si="173"/>
        <v/>
      </c>
      <c r="U283" s="118" t="str">
        <f t="shared" si="174"/>
        <v/>
      </c>
      <c r="V283" s="135" t="str">
        <f t="shared" si="175"/>
        <v/>
      </c>
      <c r="W283" s="135" t="str">
        <f t="shared" si="176"/>
        <v/>
      </c>
      <c r="X283" s="119" t="str">
        <f t="shared" si="177"/>
        <v/>
      </c>
      <c r="Y283" s="120" t="str">
        <f>IF(B:B="","",IF(R283="Refreshment Beverage",VLOOKUP(Q283,Rates!G$15:L$19,6,0)*W283,VLOOKUP(Q283,Rates!G$4:L$12,6,0)*W283))</f>
        <v/>
      </c>
      <c r="Z283" s="120" t="str">
        <f t="shared" si="178"/>
        <v/>
      </c>
      <c r="AA283" s="120" t="str">
        <f t="shared" si="179"/>
        <v/>
      </c>
      <c r="AB283" s="136" t="str">
        <f>IF(B:B="","",IF(R283="Refreshment Beverage","",IF(AND(R283="Beer",Q283=0),SUM(LOOKUP(2,1/(Rates!$B$15:$B$18&lt;=W283)/(Rates!$C$15:$C$18&gt;=W283),Rates!$D$15:$D$18)*W283),VLOOKUP(VALUE(Q:Q),Rates!A:B,2,0)*W283)))</f>
        <v/>
      </c>
      <c r="AC283" s="136" t="str">
        <f>IF(B:B="","",IF(R283="Refreshment Beverage","",IF(AND(R283="Beer",Q283=0),SUM(LOOKUP(2,1/(Rates!$B$15:$B$18&lt;=W283)/(Rates!$C$15:$C$18&gt;=W283),Rates!$E$15:$E$18)*W283),VLOOKUP(VALUE(Q:Q),Rates!A:C,3,0)*W283)))</f>
        <v/>
      </c>
      <c r="AD283" s="137" t="str">
        <f>IFERROR(IF(B:B="","",IF(R283="Beer","",IF(VALUE(Q283)=0,VLOOKUP(VLOOKUP(B:B,#REF!,16,0),Rates!A:E,2,0),VLOOKUP(VALUE(Q283),Rates!A$31:B$34,2,0)*W283))),0)</f>
        <v/>
      </c>
      <c r="AE283" s="121" t="str">
        <f t="shared" si="180"/>
        <v/>
      </c>
      <c r="AF283" s="138" t="str">
        <f t="shared" si="181"/>
        <v/>
      </c>
      <c r="AG283" s="122" t="str">
        <f t="shared" si="182"/>
        <v/>
      </c>
      <c r="AH283" s="123" t="str">
        <f t="shared" si="183"/>
        <v/>
      </c>
      <c r="AI283" s="139" t="str">
        <f>IF(AE:AE="","",IF(R283="Refreshment Beverage",AK283*(Rates!J$19/100),ROUND(SUM(AH283*(Rates!$J$8/100)),4)))</f>
        <v/>
      </c>
      <c r="AJ283" s="124" t="str">
        <f t="shared" si="184"/>
        <v/>
      </c>
      <c r="AK283" s="125" t="str">
        <f t="shared" si="185"/>
        <v/>
      </c>
      <c r="AL283" s="121" t="str">
        <f t="shared" si="186"/>
        <v/>
      </c>
      <c r="AM283" s="138" t="str">
        <f>IF(AS283="","",IF(R283="Refreshment Beverage",ROUND(AS283*Rates!K$19,4),ROUND(AO283*(VLOOKUP(VALUE(Q283),Rates!G$4:L$12,3,0)),4)))</f>
        <v/>
      </c>
      <c r="AN283" s="126" t="str">
        <f>IF(AS283="","",IF(R283="Refreshment Beverage",AS283*(Rates!J$19/100),MAX(AM283,AB283)))</f>
        <v/>
      </c>
      <c r="AO283" s="127" t="str">
        <f t="shared" si="187"/>
        <v/>
      </c>
      <c r="AP283" s="127" t="str">
        <f t="shared" si="188"/>
        <v/>
      </c>
      <c r="AQ283" s="140" t="str">
        <f>IF(AS283="","",IF(R283="Refreshment Beverage",ROUND(SUM(VLOOKUP(Q:Q,Rates!G$15:L$19,3,0)*(AS283-Y283-Z283-AA283)),4),ROUND(SUM(Rates!$K$8*AS283),4)))</f>
        <v/>
      </c>
      <c r="AR283" s="139" t="str">
        <f t="shared" si="189"/>
        <v/>
      </c>
      <c r="AS283" s="125" t="str">
        <f t="shared" si="190"/>
        <v/>
      </c>
      <c r="AT283" s="121" t="str">
        <f t="shared" si="191"/>
        <v/>
      </c>
      <c r="AU283" s="138" t="str">
        <f>IF(AX283="","",IF(R283="Refreshment Beverage",ROUND((BA283-Y283-Z283-AA283)*VLOOKUP(VALUE(Q283),Rates!G$15:L$19,3,0),4),ROUND(AW283*(VLOOKUP(VALUE(Q283),Rates!G:L,3,0)),4)))</f>
        <v/>
      </c>
      <c r="AV283" s="126" t="str">
        <f t="shared" si="192"/>
        <v/>
      </c>
      <c r="AW283" s="127" t="str">
        <f t="shared" si="193"/>
        <v/>
      </c>
      <c r="AX283" s="123" t="str">
        <f t="shared" si="194"/>
        <v/>
      </c>
      <c r="AY283" s="140" t="str">
        <f>IF(AX283="","",IF(R283="Refreshment Beverage",ROUND(SUM(AX283*Rates!K$19),4),ROUND(SUM(AX283*(Rates!J$8/100)),4)))</f>
        <v/>
      </c>
      <c r="AZ283" s="124" t="str">
        <f t="shared" si="195"/>
        <v/>
      </c>
      <c r="BA283" s="125" t="str">
        <f t="shared" si="196"/>
        <v/>
      </c>
      <c r="BB283" s="115"/>
      <c r="BC283" s="143"/>
      <c r="BD283" s="100"/>
      <c r="BE283" s="100"/>
      <c r="BF283" s="100"/>
      <c r="BG283" s="100"/>
    </row>
    <row r="284" spans="1:59" ht="12.75" customHeight="1" x14ac:dyDescent="0.2">
      <c r="A284" s="144"/>
      <c r="B284" s="141"/>
      <c r="C284" s="141"/>
      <c r="D284" s="142"/>
      <c r="E284" s="142"/>
      <c r="F284" s="142"/>
      <c r="G284" s="142"/>
      <c r="H284" s="142"/>
      <c r="I284" s="129"/>
      <c r="J284" s="130"/>
      <c r="K284" s="131" t="str">
        <f t="shared" si="167"/>
        <v/>
      </c>
      <c r="L284" s="132" t="str">
        <f t="shared" si="168"/>
        <v/>
      </c>
      <c r="M284" s="133" t="str">
        <f t="shared" si="169"/>
        <v/>
      </c>
      <c r="N284" s="134" t="str">
        <f>IFERROR(IF(B:B="","",IF(R284="Beer",SUM(LOOKUP(2,1/(Rates!$B$3:$B$5&lt;=W284)/(Rates!$C$3:$C$5&gt;=W284),Rates!$D$3:$D$5)*(X284/100)*W284),IF(R284="Refreshment Beverage",SUM(LOOKUP(2,1/(Rates!$B$7:$B$11&lt;=W284)/(Rates!$C$7:$C$11&gt;=W284),Rates!$D$7:$D$11)*(X284/100)*W284)))),"")</f>
        <v/>
      </c>
      <c r="O284" s="134" t="str">
        <f t="shared" si="170"/>
        <v/>
      </c>
      <c r="P284" s="116"/>
      <c r="Q284" s="117" t="str">
        <f t="shared" si="171"/>
        <v/>
      </c>
      <c r="R284" s="128" t="str">
        <f t="shared" si="172"/>
        <v/>
      </c>
      <c r="S284" s="135" t="str">
        <f>IF(B284="","",IF(R284="Refreshment Beverage",VLOOKUP(VALUE(Q284),Rates!G$15:L$19,2,0),VLOOKUP(VALUE(Q284),Rates!G$4:L$12,2,0)))</f>
        <v/>
      </c>
      <c r="T284" s="135" t="str">
        <f t="shared" si="173"/>
        <v/>
      </c>
      <c r="U284" s="118" t="str">
        <f t="shared" si="174"/>
        <v/>
      </c>
      <c r="V284" s="135" t="str">
        <f t="shared" si="175"/>
        <v/>
      </c>
      <c r="W284" s="135" t="str">
        <f t="shared" si="176"/>
        <v/>
      </c>
      <c r="X284" s="119" t="str">
        <f t="shared" si="177"/>
        <v/>
      </c>
      <c r="Y284" s="120" t="str">
        <f>IF(B:B="","",IF(R284="Refreshment Beverage",VLOOKUP(Q284,Rates!G$15:L$19,6,0)*W284,VLOOKUP(Q284,Rates!G$4:L$12,6,0)*W284))</f>
        <v/>
      </c>
      <c r="Z284" s="120" t="str">
        <f t="shared" si="178"/>
        <v/>
      </c>
      <c r="AA284" s="120" t="str">
        <f t="shared" si="179"/>
        <v/>
      </c>
      <c r="AB284" s="136" t="str">
        <f>IF(B:B="","",IF(R284="Refreshment Beverage","",IF(AND(R284="Beer",Q284=0),SUM(LOOKUP(2,1/(Rates!$B$15:$B$18&lt;=W284)/(Rates!$C$15:$C$18&gt;=W284),Rates!$D$15:$D$18)*W284),VLOOKUP(VALUE(Q:Q),Rates!A:B,2,0)*W284)))</f>
        <v/>
      </c>
      <c r="AC284" s="136" t="str">
        <f>IF(B:B="","",IF(R284="Refreshment Beverage","",IF(AND(R284="Beer",Q284=0),SUM(LOOKUP(2,1/(Rates!$B$15:$B$18&lt;=W284)/(Rates!$C$15:$C$18&gt;=W284),Rates!$E$15:$E$18)*W284),VLOOKUP(VALUE(Q:Q),Rates!A:C,3,0)*W284)))</f>
        <v/>
      </c>
      <c r="AD284" s="137" t="str">
        <f>IFERROR(IF(B:B="","",IF(R284="Beer","",IF(VALUE(Q284)=0,VLOOKUP(VLOOKUP(B:B,#REF!,16,0),Rates!A:E,2,0),VLOOKUP(VALUE(Q284),Rates!A$31:B$34,2,0)*W284))),0)</f>
        <v/>
      </c>
      <c r="AE284" s="121" t="str">
        <f t="shared" si="180"/>
        <v/>
      </c>
      <c r="AF284" s="138" t="str">
        <f t="shared" si="181"/>
        <v/>
      </c>
      <c r="AG284" s="122" t="str">
        <f t="shared" si="182"/>
        <v/>
      </c>
      <c r="AH284" s="123" t="str">
        <f t="shared" si="183"/>
        <v/>
      </c>
      <c r="AI284" s="139" t="str">
        <f>IF(AE:AE="","",IF(R284="Refreshment Beverage",AK284*(Rates!J$19/100),ROUND(SUM(AH284*(Rates!$J$8/100)),4)))</f>
        <v/>
      </c>
      <c r="AJ284" s="124" t="str">
        <f t="shared" si="184"/>
        <v/>
      </c>
      <c r="AK284" s="125" t="str">
        <f t="shared" si="185"/>
        <v/>
      </c>
      <c r="AL284" s="121" t="str">
        <f t="shared" si="186"/>
        <v/>
      </c>
      <c r="AM284" s="138" t="str">
        <f>IF(AS284="","",IF(R284="Refreshment Beverage",ROUND(AS284*Rates!K$19,4),ROUND(AO284*(VLOOKUP(VALUE(Q284),Rates!G$4:L$12,3,0)),4)))</f>
        <v/>
      </c>
      <c r="AN284" s="126" t="str">
        <f>IF(AS284="","",IF(R284="Refreshment Beverage",AS284*(Rates!J$19/100),MAX(AM284,AB284)))</f>
        <v/>
      </c>
      <c r="AO284" s="127" t="str">
        <f t="shared" si="187"/>
        <v/>
      </c>
      <c r="AP284" s="127" t="str">
        <f t="shared" si="188"/>
        <v/>
      </c>
      <c r="AQ284" s="140" t="str">
        <f>IF(AS284="","",IF(R284="Refreshment Beverage",ROUND(SUM(VLOOKUP(Q:Q,Rates!G$15:L$19,3,0)*(AS284-Y284-Z284-AA284)),4),ROUND(SUM(Rates!$K$8*AS284),4)))</f>
        <v/>
      </c>
      <c r="AR284" s="139" t="str">
        <f t="shared" si="189"/>
        <v/>
      </c>
      <c r="AS284" s="125" t="str">
        <f t="shared" si="190"/>
        <v/>
      </c>
      <c r="AT284" s="121" t="str">
        <f t="shared" si="191"/>
        <v/>
      </c>
      <c r="AU284" s="138" t="str">
        <f>IF(AX284="","",IF(R284="Refreshment Beverage",ROUND((BA284-Y284-Z284-AA284)*VLOOKUP(VALUE(Q284),Rates!G$15:L$19,3,0),4),ROUND(AW284*(VLOOKUP(VALUE(Q284),Rates!G:L,3,0)),4)))</f>
        <v/>
      </c>
      <c r="AV284" s="126" t="str">
        <f t="shared" si="192"/>
        <v/>
      </c>
      <c r="AW284" s="127" t="str">
        <f t="shared" si="193"/>
        <v/>
      </c>
      <c r="AX284" s="123" t="str">
        <f t="shared" si="194"/>
        <v/>
      </c>
      <c r="AY284" s="140" t="str">
        <f>IF(AX284="","",IF(R284="Refreshment Beverage",ROUND(SUM(AX284*Rates!K$19),4),ROUND(SUM(AX284*(Rates!J$8/100)),4)))</f>
        <v/>
      </c>
      <c r="AZ284" s="124" t="str">
        <f t="shared" si="195"/>
        <v/>
      </c>
      <c r="BA284" s="125" t="str">
        <f t="shared" si="196"/>
        <v/>
      </c>
      <c r="BB284" s="115"/>
      <c r="BC284" s="143"/>
      <c r="BD284" s="100"/>
      <c r="BE284" s="100"/>
      <c r="BF284" s="100"/>
      <c r="BG284" s="100"/>
    </row>
    <row r="285" spans="1:59" ht="12.75" customHeight="1" x14ac:dyDescent="0.2">
      <c r="A285" s="144"/>
      <c r="B285" s="141"/>
      <c r="C285" s="141"/>
      <c r="D285" s="142"/>
      <c r="E285" s="142"/>
      <c r="F285" s="142"/>
      <c r="G285" s="142"/>
      <c r="H285" s="142"/>
      <c r="I285" s="129"/>
      <c r="J285" s="130"/>
      <c r="K285" s="131" t="str">
        <f t="shared" si="167"/>
        <v/>
      </c>
      <c r="L285" s="132" t="str">
        <f t="shared" si="168"/>
        <v/>
      </c>
      <c r="M285" s="133" t="str">
        <f t="shared" si="169"/>
        <v/>
      </c>
      <c r="N285" s="134" t="str">
        <f>IFERROR(IF(B:B="","",IF(R285="Beer",SUM(LOOKUP(2,1/(Rates!$B$3:$B$5&lt;=W285)/(Rates!$C$3:$C$5&gt;=W285),Rates!$D$3:$D$5)*(X285/100)*W285),IF(R285="Refreshment Beverage",SUM(LOOKUP(2,1/(Rates!$B$7:$B$11&lt;=W285)/(Rates!$C$7:$C$11&gt;=W285),Rates!$D$7:$D$11)*(X285/100)*W285)))),"")</f>
        <v/>
      </c>
      <c r="O285" s="134" t="str">
        <f t="shared" si="170"/>
        <v/>
      </c>
      <c r="P285" s="116"/>
      <c r="Q285" s="117" t="str">
        <f t="shared" si="171"/>
        <v/>
      </c>
      <c r="R285" s="128" t="str">
        <f t="shared" si="172"/>
        <v/>
      </c>
      <c r="S285" s="135" t="str">
        <f>IF(B285="","",IF(R285="Refreshment Beverage",VLOOKUP(VALUE(Q285),Rates!G$15:L$19,2,0),VLOOKUP(VALUE(Q285),Rates!G$4:L$12,2,0)))</f>
        <v/>
      </c>
      <c r="T285" s="135" t="str">
        <f t="shared" si="173"/>
        <v/>
      </c>
      <c r="U285" s="118" t="str">
        <f t="shared" si="174"/>
        <v/>
      </c>
      <c r="V285" s="135" t="str">
        <f t="shared" si="175"/>
        <v/>
      </c>
      <c r="W285" s="135" t="str">
        <f t="shared" si="176"/>
        <v/>
      </c>
      <c r="X285" s="119" t="str">
        <f t="shared" si="177"/>
        <v/>
      </c>
      <c r="Y285" s="120" t="str">
        <f>IF(B:B="","",IF(R285="Refreshment Beverage",VLOOKUP(Q285,Rates!G$15:L$19,6,0)*W285,VLOOKUP(Q285,Rates!G$4:L$12,6,0)*W285))</f>
        <v/>
      </c>
      <c r="Z285" s="120" t="str">
        <f t="shared" si="178"/>
        <v/>
      </c>
      <c r="AA285" s="120" t="str">
        <f t="shared" si="179"/>
        <v/>
      </c>
      <c r="AB285" s="136" t="str">
        <f>IF(B:B="","",IF(R285="Refreshment Beverage","",IF(AND(R285="Beer",Q285=0),SUM(LOOKUP(2,1/(Rates!$B$15:$B$18&lt;=W285)/(Rates!$C$15:$C$18&gt;=W285),Rates!$D$15:$D$18)*W285),VLOOKUP(VALUE(Q:Q),Rates!A:B,2,0)*W285)))</f>
        <v/>
      </c>
      <c r="AC285" s="136" t="str">
        <f>IF(B:B="","",IF(R285="Refreshment Beverage","",IF(AND(R285="Beer",Q285=0),SUM(LOOKUP(2,1/(Rates!$B$15:$B$18&lt;=W285)/(Rates!$C$15:$C$18&gt;=W285),Rates!$E$15:$E$18)*W285),VLOOKUP(VALUE(Q:Q),Rates!A:C,3,0)*W285)))</f>
        <v/>
      </c>
      <c r="AD285" s="137" t="str">
        <f>IFERROR(IF(B:B="","",IF(R285="Beer","",IF(VALUE(Q285)=0,VLOOKUP(VLOOKUP(B:B,#REF!,16,0),Rates!A:E,2,0),VLOOKUP(VALUE(Q285),Rates!A$31:B$34,2,0)*W285))),0)</f>
        <v/>
      </c>
      <c r="AE285" s="121" t="str">
        <f t="shared" si="180"/>
        <v/>
      </c>
      <c r="AF285" s="138" t="str">
        <f t="shared" si="181"/>
        <v/>
      </c>
      <c r="AG285" s="122" t="str">
        <f t="shared" si="182"/>
        <v/>
      </c>
      <c r="AH285" s="123" t="str">
        <f t="shared" si="183"/>
        <v/>
      </c>
      <c r="AI285" s="139" t="str">
        <f>IF(AE:AE="","",IF(R285="Refreshment Beverage",AK285*(Rates!J$19/100),ROUND(SUM(AH285*(Rates!$J$8/100)),4)))</f>
        <v/>
      </c>
      <c r="AJ285" s="124" t="str">
        <f t="shared" si="184"/>
        <v/>
      </c>
      <c r="AK285" s="125" t="str">
        <f t="shared" si="185"/>
        <v/>
      </c>
      <c r="AL285" s="121" t="str">
        <f t="shared" si="186"/>
        <v/>
      </c>
      <c r="AM285" s="138" t="str">
        <f>IF(AS285="","",IF(R285="Refreshment Beverage",ROUND(AS285*Rates!K$19,4),ROUND(AO285*(VLOOKUP(VALUE(Q285),Rates!G$4:L$12,3,0)),4)))</f>
        <v/>
      </c>
      <c r="AN285" s="126" t="str">
        <f>IF(AS285="","",IF(R285="Refreshment Beverage",AS285*(Rates!J$19/100),MAX(AM285,AB285)))</f>
        <v/>
      </c>
      <c r="AO285" s="127" t="str">
        <f t="shared" si="187"/>
        <v/>
      </c>
      <c r="AP285" s="127" t="str">
        <f t="shared" si="188"/>
        <v/>
      </c>
      <c r="AQ285" s="140" t="str">
        <f>IF(AS285="","",IF(R285="Refreshment Beverage",ROUND(SUM(VLOOKUP(Q:Q,Rates!G$15:L$19,3,0)*(AS285-Y285-Z285-AA285)),4),ROUND(SUM(Rates!$K$8*AS285),4)))</f>
        <v/>
      </c>
      <c r="AR285" s="139" t="str">
        <f t="shared" si="189"/>
        <v/>
      </c>
      <c r="AS285" s="125" t="str">
        <f t="shared" si="190"/>
        <v/>
      </c>
      <c r="AT285" s="121" t="str">
        <f t="shared" si="191"/>
        <v/>
      </c>
      <c r="AU285" s="138" t="str">
        <f>IF(AX285="","",IF(R285="Refreshment Beverage",ROUND((BA285-Y285-Z285-AA285)*VLOOKUP(VALUE(Q285),Rates!G$15:L$19,3,0),4),ROUND(AW285*(VLOOKUP(VALUE(Q285),Rates!G:L,3,0)),4)))</f>
        <v/>
      </c>
      <c r="AV285" s="126" t="str">
        <f t="shared" si="192"/>
        <v/>
      </c>
      <c r="AW285" s="127" t="str">
        <f t="shared" si="193"/>
        <v/>
      </c>
      <c r="AX285" s="123" t="str">
        <f t="shared" si="194"/>
        <v/>
      </c>
      <c r="AY285" s="140" t="str">
        <f>IF(AX285="","",IF(R285="Refreshment Beverage",ROUND(SUM(AX285*Rates!K$19),4),ROUND(SUM(AX285*(Rates!J$8/100)),4)))</f>
        <v/>
      </c>
      <c r="AZ285" s="124" t="str">
        <f t="shared" si="195"/>
        <v/>
      </c>
      <c r="BA285" s="125" t="str">
        <f t="shared" si="196"/>
        <v/>
      </c>
      <c r="BB285" s="115"/>
      <c r="BC285" s="143"/>
      <c r="BD285" s="100"/>
      <c r="BE285" s="100"/>
      <c r="BF285" s="100"/>
      <c r="BG285" s="100"/>
    </row>
    <row r="286" spans="1:59" ht="12.75" customHeight="1" x14ac:dyDescent="0.2">
      <c r="A286" s="144"/>
      <c r="B286" s="141"/>
      <c r="C286" s="141"/>
      <c r="D286" s="142"/>
      <c r="E286" s="142"/>
      <c r="F286" s="142"/>
      <c r="G286" s="142"/>
      <c r="H286" s="142"/>
      <c r="I286" s="129"/>
      <c r="J286" s="130"/>
      <c r="K286" s="131" t="str">
        <f t="shared" si="167"/>
        <v/>
      </c>
      <c r="L286" s="132" t="str">
        <f t="shared" si="168"/>
        <v/>
      </c>
      <c r="M286" s="133" t="str">
        <f t="shared" si="169"/>
        <v/>
      </c>
      <c r="N286" s="134" t="str">
        <f>IFERROR(IF(B:B="","",IF(R286="Beer",SUM(LOOKUP(2,1/(Rates!$B$3:$B$5&lt;=W286)/(Rates!$C$3:$C$5&gt;=W286),Rates!$D$3:$D$5)*(X286/100)*W286),IF(R286="Refreshment Beverage",SUM(LOOKUP(2,1/(Rates!$B$7:$B$11&lt;=W286)/(Rates!$C$7:$C$11&gt;=W286),Rates!$D$7:$D$11)*(X286/100)*W286)))),"")</f>
        <v/>
      </c>
      <c r="O286" s="134" t="str">
        <f t="shared" si="170"/>
        <v/>
      </c>
      <c r="P286" s="116"/>
      <c r="Q286" s="117" t="str">
        <f t="shared" si="171"/>
        <v/>
      </c>
      <c r="R286" s="128" t="str">
        <f t="shared" si="172"/>
        <v/>
      </c>
      <c r="S286" s="135" t="str">
        <f>IF(B286="","",IF(R286="Refreshment Beverage",VLOOKUP(VALUE(Q286),Rates!G$15:L$19,2,0),VLOOKUP(VALUE(Q286),Rates!G$4:L$12,2,0)))</f>
        <v/>
      </c>
      <c r="T286" s="135" t="str">
        <f t="shared" si="173"/>
        <v/>
      </c>
      <c r="U286" s="118" t="str">
        <f t="shared" si="174"/>
        <v/>
      </c>
      <c r="V286" s="135" t="str">
        <f t="shared" si="175"/>
        <v/>
      </c>
      <c r="W286" s="135" t="str">
        <f t="shared" si="176"/>
        <v/>
      </c>
      <c r="X286" s="119" t="str">
        <f t="shared" si="177"/>
        <v/>
      </c>
      <c r="Y286" s="120" t="str">
        <f>IF(B:B="","",IF(R286="Refreshment Beverage",VLOOKUP(Q286,Rates!G$15:L$19,6,0)*W286,VLOOKUP(Q286,Rates!G$4:L$12,6,0)*W286))</f>
        <v/>
      </c>
      <c r="Z286" s="120" t="str">
        <f t="shared" si="178"/>
        <v/>
      </c>
      <c r="AA286" s="120" t="str">
        <f t="shared" si="179"/>
        <v/>
      </c>
      <c r="AB286" s="136" t="str">
        <f>IF(B:B="","",IF(R286="Refreshment Beverage","",IF(AND(R286="Beer",Q286=0),SUM(LOOKUP(2,1/(Rates!$B$15:$B$18&lt;=W286)/(Rates!$C$15:$C$18&gt;=W286),Rates!$D$15:$D$18)*W286),VLOOKUP(VALUE(Q:Q),Rates!A:B,2,0)*W286)))</f>
        <v/>
      </c>
      <c r="AC286" s="136" t="str">
        <f>IF(B:B="","",IF(R286="Refreshment Beverage","",IF(AND(R286="Beer",Q286=0),SUM(LOOKUP(2,1/(Rates!$B$15:$B$18&lt;=W286)/(Rates!$C$15:$C$18&gt;=W286),Rates!$E$15:$E$18)*W286),VLOOKUP(VALUE(Q:Q),Rates!A:C,3,0)*W286)))</f>
        <v/>
      </c>
      <c r="AD286" s="137" t="str">
        <f>IFERROR(IF(B:B="","",IF(R286="Beer","",IF(VALUE(Q286)=0,VLOOKUP(VLOOKUP(B:B,#REF!,16,0),Rates!A:E,2,0),VLOOKUP(VALUE(Q286),Rates!A$31:B$34,2,0)*W286))),0)</f>
        <v/>
      </c>
      <c r="AE286" s="121" t="str">
        <f t="shared" si="180"/>
        <v/>
      </c>
      <c r="AF286" s="138" t="str">
        <f t="shared" si="181"/>
        <v/>
      </c>
      <c r="AG286" s="122" t="str">
        <f t="shared" si="182"/>
        <v/>
      </c>
      <c r="AH286" s="123" t="str">
        <f t="shared" si="183"/>
        <v/>
      </c>
      <c r="AI286" s="139" t="str">
        <f>IF(AE:AE="","",IF(R286="Refreshment Beverage",AK286*(Rates!J$19/100),ROUND(SUM(AH286*(Rates!$J$8/100)),4)))</f>
        <v/>
      </c>
      <c r="AJ286" s="124" t="str">
        <f t="shared" si="184"/>
        <v/>
      </c>
      <c r="AK286" s="125" t="str">
        <f t="shared" si="185"/>
        <v/>
      </c>
      <c r="AL286" s="121" t="str">
        <f t="shared" si="186"/>
        <v/>
      </c>
      <c r="AM286" s="138" t="str">
        <f>IF(AS286="","",IF(R286="Refreshment Beverage",ROUND(AS286*Rates!K$19,4),ROUND(AO286*(VLOOKUP(VALUE(Q286),Rates!G$4:L$12,3,0)),4)))</f>
        <v/>
      </c>
      <c r="AN286" s="126" t="str">
        <f>IF(AS286="","",IF(R286="Refreshment Beverage",AS286*(Rates!J$19/100),MAX(AM286,AB286)))</f>
        <v/>
      </c>
      <c r="AO286" s="127" t="str">
        <f t="shared" si="187"/>
        <v/>
      </c>
      <c r="AP286" s="127" t="str">
        <f t="shared" si="188"/>
        <v/>
      </c>
      <c r="AQ286" s="140" t="str">
        <f>IF(AS286="","",IF(R286="Refreshment Beverage",ROUND(SUM(VLOOKUP(Q:Q,Rates!G$15:L$19,3,0)*(AS286-Y286-Z286-AA286)),4),ROUND(SUM(Rates!$K$8*AS286),4)))</f>
        <v/>
      </c>
      <c r="AR286" s="139" t="str">
        <f t="shared" si="189"/>
        <v/>
      </c>
      <c r="AS286" s="125" t="str">
        <f t="shared" si="190"/>
        <v/>
      </c>
      <c r="AT286" s="121" t="str">
        <f t="shared" si="191"/>
        <v/>
      </c>
      <c r="AU286" s="138" t="str">
        <f>IF(AX286="","",IF(R286="Refreshment Beverage",ROUND((BA286-Y286-Z286-AA286)*VLOOKUP(VALUE(Q286),Rates!G$15:L$19,3,0),4),ROUND(AW286*(VLOOKUP(VALUE(Q286),Rates!G:L,3,0)),4)))</f>
        <v/>
      </c>
      <c r="AV286" s="126" t="str">
        <f t="shared" si="192"/>
        <v/>
      </c>
      <c r="AW286" s="127" t="str">
        <f t="shared" si="193"/>
        <v/>
      </c>
      <c r="AX286" s="123" t="str">
        <f t="shared" si="194"/>
        <v/>
      </c>
      <c r="AY286" s="140" t="str">
        <f>IF(AX286="","",IF(R286="Refreshment Beverage",ROUND(SUM(AX286*Rates!K$19),4),ROUND(SUM(AX286*(Rates!J$8/100)),4)))</f>
        <v/>
      </c>
      <c r="AZ286" s="124" t="str">
        <f t="shared" si="195"/>
        <v/>
      </c>
      <c r="BA286" s="125" t="str">
        <f t="shared" si="196"/>
        <v/>
      </c>
      <c r="BB286" s="115"/>
      <c r="BC286" s="143"/>
      <c r="BD286" s="100"/>
      <c r="BE286" s="100"/>
      <c r="BF286" s="100"/>
      <c r="BG286" s="100"/>
    </row>
    <row r="287" spans="1:59" ht="12.75" customHeight="1" x14ac:dyDescent="0.2">
      <c r="A287" s="144"/>
      <c r="B287" s="141"/>
      <c r="C287" s="141"/>
      <c r="D287" s="142"/>
      <c r="E287" s="142"/>
      <c r="F287" s="142"/>
      <c r="G287" s="142"/>
      <c r="H287" s="142"/>
      <c r="I287" s="129"/>
      <c r="J287" s="130"/>
      <c r="K287" s="131" t="str">
        <f t="shared" si="167"/>
        <v/>
      </c>
      <c r="L287" s="132" t="str">
        <f t="shared" si="168"/>
        <v/>
      </c>
      <c r="M287" s="133" t="str">
        <f t="shared" si="169"/>
        <v/>
      </c>
      <c r="N287" s="134" t="str">
        <f>IFERROR(IF(B:B="","",IF(R287="Beer",SUM(LOOKUP(2,1/(Rates!$B$3:$B$5&lt;=W287)/(Rates!$C$3:$C$5&gt;=W287),Rates!$D$3:$D$5)*(X287/100)*W287),IF(R287="Refreshment Beverage",SUM(LOOKUP(2,1/(Rates!$B$7:$B$11&lt;=W287)/(Rates!$C$7:$C$11&gt;=W287),Rates!$D$7:$D$11)*(X287/100)*W287)))),"")</f>
        <v/>
      </c>
      <c r="O287" s="134" t="str">
        <f t="shared" si="170"/>
        <v/>
      </c>
      <c r="P287" s="116"/>
      <c r="Q287" s="117" t="str">
        <f t="shared" si="171"/>
        <v/>
      </c>
      <c r="R287" s="128" t="str">
        <f t="shared" si="172"/>
        <v/>
      </c>
      <c r="S287" s="135" t="str">
        <f>IF(B287="","",IF(R287="Refreshment Beverage",VLOOKUP(VALUE(Q287),Rates!G$15:L$19,2,0),VLOOKUP(VALUE(Q287),Rates!G$4:L$12,2,0)))</f>
        <v/>
      </c>
      <c r="T287" s="135" t="str">
        <f t="shared" si="173"/>
        <v/>
      </c>
      <c r="U287" s="118" t="str">
        <f t="shared" si="174"/>
        <v/>
      </c>
      <c r="V287" s="135" t="str">
        <f t="shared" si="175"/>
        <v/>
      </c>
      <c r="W287" s="135" t="str">
        <f t="shared" si="176"/>
        <v/>
      </c>
      <c r="X287" s="119" t="str">
        <f t="shared" si="177"/>
        <v/>
      </c>
      <c r="Y287" s="120" t="str">
        <f>IF(B:B="","",IF(R287="Refreshment Beverage",VLOOKUP(Q287,Rates!G$15:L$19,6,0)*W287,VLOOKUP(Q287,Rates!G$4:L$12,6,0)*W287))</f>
        <v/>
      </c>
      <c r="Z287" s="120" t="str">
        <f t="shared" si="178"/>
        <v/>
      </c>
      <c r="AA287" s="120" t="str">
        <f t="shared" si="179"/>
        <v/>
      </c>
      <c r="AB287" s="136" t="str">
        <f>IF(B:B="","",IF(R287="Refreshment Beverage","",IF(AND(R287="Beer",Q287=0),SUM(LOOKUP(2,1/(Rates!$B$15:$B$18&lt;=W287)/(Rates!$C$15:$C$18&gt;=W287),Rates!$D$15:$D$18)*W287),VLOOKUP(VALUE(Q:Q),Rates!A:B,2,0)*W287)))</f>
        <v/>
      </c>
      <c r="AC287" s="136" t="str">
        <f>IF(B:B="","",IF(R287="Refreshment Beverage","",IF(AND(R287="Beer",Q287=0),SUM(LOOKUP(2,1/(Rates!$B$15:$B$18&lt;=W287)/(Rates!$C$15:$C$18&gt;=W287),Rates!$E$15:$E$18)*W287),VLOOKUP(VALUE(Q:Q),Rates!A:C,3,0)*W287)))</f>
        <v/>
      </c>
      <c r="AD287" s="137" t="str">
        <f>IFERROR(IF(B:B="","",IF(R287="Beer","",IF(VALUE(Q287)=0,VLOOKUP(VLOOKUP(B:B,#REF!,16,0),Rates!A:E,2,0),VLOOKUP(VALUE(Q287),Rates!A$31:B$34,2,0)*W287))),0)</f>
        <v/>
      </c>
      <c r="AE287" s="121" t="str">
        <f t="shared" si="180"/>
        <v/>
      </c>
      <c r="AF287" s="138" t="str">
        <f t="shared" si="181"/>
        <v/>
      </c>
      <c r="AG287" s="122" t="str">
        <f t="shared" si="182"/>
        <v/>
      </c>
      <c r="AH287" s="123" t="str">
        <f t="shared" si="183"/>
        <v/>
      </c>
      <c r="AI287" s="139" t="str">
        <f>IF(AE:AE="","",IF(R287="Refreshment Beverage",AK287*(Rates!J$19/100),ROUND(SUM(AH287*(Rates!$J$8/100)),4)))</f>
        <v/>
      </c>
      <c r="AJ287" s="124" t="str">
        <f t="shared" si="184"/>
        <v/>
      </c>
      <c r="AK287" s="125" t="str">
        <f t="shared" si="185"/>
        <v/>
      </c>
      <c r="AL287" s="121" t="str">
        <f t="shared" si="186"/>
        <v/>
      </c>
      <c r="AM287" s="138" t="str">
        <f>IF(AS287="","",IF(R287="Refreshment Beverage",ROUND(AS287*Rates!K$19,4),ROUND(AO287*(VLOOKUP(VALUE(Q287),Rates!G$4:L$12,3,0)),4)))</f>
        <v/>
      </c>
      <c r="AN287" s="126" t="str">
        <f>IF(AS287="","",IF(R287="Refreshment Beverage",AS287*(Rates!J$19/100),MAX(AM287,AB287)))</f>
        <v/>
      </c>
      <c r="AO287" s="127" t="str">
        <f t="shared" si="187"/>
        <v/>
      </c>
      <c r="AP287" s="127" t="str">
        <f t="shared" si="188"/>
        <v/>
      </c>
      <c r="AQ287" s="140" t="str">
        <f>IF(AS287="","",IF(R287="Refreshment Beverage",ROUND(SUM(VLOOKUP(Q:Q,Rates!G$15:L$19,3,0)*(AS287-Y287-Z287-AA287)),4),ROUND(SUM(Rates!$K$8*AS287),4)))</f>
        <v/>
      </c>
      <c r="AR287" s="139" t="str">
        <f t="shared" si="189"/>
        <v/>
      </c>
      <c r="AS287" s="125" t="str">
        <f t="shared" si="190"/>
        <v/>
      </c>
      <c r="AT287" s="121" t="str">
        <f t="shared" si="191"/>
        <v/>
      </c>
      <c r="AU287" s="138" t="str">
        <f>IF(AX287="","",IF(R287="Refreshment Beverage",ROUND((BA287-Y287-Z287-AA287)*VLOOKUP(VALUE(Q287),Rates!G$15:L$19,3,0),4),ROUND(AW287*(VLOOKUP(VALUE(Q287),Rates!G:L,3,0)),4)))</f>
        <v/>
      </c>
      <c r="AV287" s="126" t="str">
        <f t="shared" si="192"/>
        <v/>
      </c>
      <c r="AW287" s="127" t="str">
        <f t="shared" si="193"/>
        <v/>
      </c>
      <c r="AX287" s="123" t="str">
        <f t="shared" si="194"/>
        <v/>
      </c>
      <c r="AY287" s="140" t="str">
        <f>IF(AX287="","",IF(R287="Refreshment Beverage",ROUND(SUM(AX287*Rates!K$19),4),ROUND(SUM(AX287*(Rates!J$8/100)),4)))</f>
        <v/>
      </c>
      <c r="AZ287" s="124" t="str">
        <f t="shared" si="195"/>
        <v/>
      </c>
      <c r="BA287" s="125" t="str">
        <f t="shared" si="196"/>
        <v/>
      </c>
      <c r="BB287" s="115"/>
      <c r="BC287" s="143"/>
      <c r="BD287" s="100"/>
      <c r="BE287" s="100"/>
      <c r="BF287" s="100"/>
      <c r="BG287" s="100"/>
    </row>
    <row r="288" spans="1:59" ht="12.75" customHeight="1" x14ac:dyDescent="0.2">
      <c r="A288" s="144"/>
      <c r="B288" s="141"/>
      <c r="C288" s="141"/>
      <c r="D288" s="142"/>
      <c r="E288" s="142"/>
      <c r="F288" s="142"/>
      <c r="G288" s="142"/>
      <c r="H288" s="142"/>
      <c r="I288" s="129"/>
      <c r="J288" s="130"/>
      <c r="K288" s="131" t="str">
        <f t="shared" si="167"/>
        <v/>
      </c>
      <c r="L288" s="132" t="str">
        <f t="shared" si="168"/>
        <v/>
      </c>
      <c r="M288" s="133" t="str">
        <f t="shared" si="169"/>
        <v/>
      </c>
      <c r="N288" s="134" t="str">
        <f>IFERROR(IF(B:B="","",IF(R288="Beer",SUM(LOOKUP(2,1/(Rates!$B$3:$B$5&lt;=W288)/(Rates!$C$3:$C$5&gt;=W288),Rates!$D$3:$D$5)*(X288/100)*W288),IF(R288="Refreshment Beverage",SUM(LOOKUP(2,1/(Rates!$B$7:$B$11&lt;=W288)/(Rates!$C$7:$C$11&gt;=W288),Rates!$D$7:$D$11)*(X288/100)*W288)))),"")</f>
        <v/>
      </c>
      <c r="O288" s="134" t="str">
        <f t="shared" si="170"/>
        <v/>
      </c>
      <c r="P288" s="116"/>
      <c r="Q288" s="117" t="str">
        <f t="shared" si="171"/>
        <v/>
      </c>
      <c r="R288" s="128" t="str">
        <f t="shared" si="172"/>
        <v/>
      </c>
      <c r="S288" s="135" t="str">
        <f>IF(B288="","",IF(R288="Refreshment Beverage",VLOOKUP(VALUE(Q288),Rates!G$15:L$19,2,0),VLOOKUP(VALUE(Q288),Rates!G$4:L$12,2,0)))</f>
        <v/>
      </c>
      <c r="T288" s="135" t="str">
        <f t="shared" si="173"/>
        <v/>
      </c>
      <c r="U288" s="118" t="str">
        <f t="shared" si="174"/>
        <v/>
      </c>
      <c r="V288" s="135" t="str">
        <f t="shared" si="175"/>
        <v/>
      </c>
      <c r="W288" s="135" t="str">
        <f t="shared" si="176"/>
        <v/>
      </c>
      <c r="X288" s="119" t="str">
        <f t="shared" si="177"/>
        <v/>
      </c>
      <c r="Y288" s="120" t="str">
        <f>IF(B:B="","",IF(R288="Refreshment Beverage",VLOOKUP(Q288,Rates!G$15:L$19,6,0)*W288,VLOOKUP(Q288,Rates!G$4:L$12,6,0)*W288))</f>
        <v/>
      </c>
      <c r="Z288" s="120" t="str">
        <f t="shared" si="178"/>
        <v/>
      </c>
      <c r="AA288" s="120" t="str">
        <f t="shared" si="179"/>
        <v/>
      </c>
      <c r="AB288" s="136" t="str">
        <f>IF(B:B="","",IF(R288="Refreshment Beverage","",IF(AND(R288="Beer",Q288=0),SUM(LOOKUP(2,1/(Rates!$B$15:$B$18&lt;=W288)/(Rates!$C$15:$C$18&gt;=W288),Rates!$D$15:$D$18)*W288),VLOOKUP(VALUE(Q:Q),Rates!A:B,2,0)*W288)))</f>
        <v/>
      </c>
      <c r="AC288" s="136" t="str">
        <f>IF(B:B="","",IF(R288="Refreshment Beverage","",IF(AND(R288="Beer",Q288=0),SUM(LOOKUP(2,1/(Rates!$B$15:$B$18&lt;=W288)/(Rates!$C$15:$C$18&gt;=W288),Rates!$E$15:$E$18)*W288),VLOOKUP(VALUE(Q:Q),Rates!A:C,3,0)*W288)))</f>
        <v/>
      </c>
      <c r="AD288" s="137" t="str">
        <f>IFERROR(IF(B:B="","",IF(R288="Beer","",IF(VALUE(Q288)=0,VLOOKUP(VLOOKUP(B:B,#REF!,16,0),Rates!A:E,2,0),VLOOKUP(VALUE(Q288),Rates!A$31:B$34,2,0)*W288))),0)</f>
        <v/>
      </c>
      <c r="AE288" s="121" t="str">
        <f t="shared" si="180"/>
        <v/>
      </c>
      <c r="AF288" s="138" t="str">
        <f t="shared" si="181"/>
        <v/>
      </c>
      <c r="AG288" s="122" t="str">
        <f t="shared" si="182"/>
        <v/>
      </c>
      <c r="AH288" s="123" t="str">
        <f t="shared" si="183"/>
        <v/>
      </c>
      <c r="AI288" s="139" t="str">
        <f>IF(AE:AE="","",IF(R288="Refreshment Beverage",AK288*(Rates!J$19/100),ROUND(SUM(AH288*(Rates!$J$8/100)),4)))</f>
        <v/>
      </c>
      <c r="AJ288" s="124" t="str">
        <f t="shared" si="184"/>
        <v/>
      </c>
      <c r="AK288" s="125" t="str">
        <f t="shared" si="185"/>
        <v/>
      </c>
      <c r="AL288" s="121" t="str">
        <f t="shared" si="186"/>
        <v/>
      </c>
      <c r="AM288" s="138" t="str">
        <f>IF(AS288="","",IF(R288="Refreshment Beverage",ROUND(AS288*Rates!K$19,4),ROUND(AO288*(VLOOKUP(VALUE(Q288),Rates!G$4:L$12,3,0)),4)))</f>
        <v/>
      </c>
      <c r="AN288" s="126" t="str">
        <f>IF(AS288="","",IF(R288="Refreshment Beverage",AS288*(Rates!J$19/100),MAX(AM288,AB288)))</f>
        <v/>
      </c>
      <c r="AO288" s="127" t="str">
        <f t="shared" si="187"/>
        <v/>
      </c>
      <c r="AP288" s="127" t="str">
        <f t="shared" si="188"/>
        <v/>
      </c>
      <c r="AQ288" s="140" t="str">
        <f>IF(AS288="","",IF(R288="Refreshment Beverage",ROUND(SUM(VLOOKUP(Q:Q,Rates!G$15:L$19,3,0)*(AS288-Y288-Z288-AA288)),4),ROUND(SUM(Rates!$K$8*AS288),4)))</f>
        <v/>
      </c>
      <c r="AR288" s="139" t="str">
        <f t="shared" si="189"/>
        <v/>
      </c>
      <c r="AS288" s="125" t="str">
        <f t="shared" si="190"/>
        <v/>
      </c>
      <c r="AT288" s="121" t="str">
        <f t="shared" si="191"/>
        <v/>
      </c>
      <c r="AU288" s="138" t="str">
        <f>IF(AX288="","",IF(R288="Refreshment Beverage",ROUND((BA288-Y288-Z288-AA288)*VLOOKUP(VALUE(Q288),Rates!G$15:L$19,3,0),4),ROUND(AW288*(VLOOKUP(VALUE(Q288),Rates!G:L,3,0)),4)))</f>
        <v/>
      </c>
      <c r="AV288" s="126" t="str">
        <f t="shared" si="192"/>
        <v/>
      </c>
      <c r="AW288" s="127" t="str">
        <f t="shared" si="193"/>
        <v/>
      </c>
      <c r="AX288" s="123" t="str">
        <f t="shared" si="194"/>
        <v/>
      </c>
      <c r="AY288" s="140" t="str">
        <f>IF(AX288="","",IF(R288="Refreshment Beverage",ROUND(SUM(AX288*Rates!K$19),4),ROUND(SUM(AX288*(Rates!J$8/100)),4)))</f>
        <v/>
      </c>
      <c r="AZ288" s="124" t="str">
        <f t="shared" si="195"/>
        <v/>
      </c>
      <c r="BA288" s="125" t="str">
        <f t="shared" si="196"/>
        <v/>
      </c>
      <c r="BB288" s="115"/>
      <c r="BC288" s="143"/>
      <c r="BD288" s="100"/>
      <c r="BE288" s="100"/>
      <c r="BF288" s="100"/>
      <c r="BG288" s="100"/>
    </row>
    <row r="289" spans="1:59" ht="12.75" customHeight="1" x14ac:dyDescent="0.2">
      <c r="A289" s="144"/>
      <c r="B289" s="141"/>
      <c r="C289" s="141"/>
      <c r="D289" s="142"/>
      <c r="E289" s="142"/>
      <c r="F289" s="142"/>
      <c r="G289" s="142"/>
      <c r="H289" s="142"/>
      <c r="I289" s="129"/>
      <c r="J289" s="130"/>
      <c r="K289" s="131" t="str">
        <f t="shared" si="167"/>
        <v/>
      </c>
      <c r="L289" s="132" t="str">
        <f t="shared" si="168"/>
        <v/>
      </c>
      <c r="M289" s="133" t="str">
        <f t="shared" si="169"/>
        <v/>
      </c>
      <c r="N289" s="134" t="str">
        <f>IFERROR(IF(B:B="","",IF(R289="Beer",SUM(LOOKUP(2,1/(Rates!$B$3:$B$5&lt;=W289)/(Rates!$C$3:$C$5&gt;=W289),Rates!$D$3:$D$5)*(X289/100)*W289),IF(R289="Refreshment Beverage",SUM(LOOKUP(2,1/(Rates!$B$7:$B$11&lt;=W289)/(Rates!$C$7:$C$11&gt;=W289),Rates!$D$7:$D$11)*(X289/100)*W289)))),"")</f>
        <v/>
      </c>
      <c r="O289" s="134" t="str">
        <f t="shared" si="170"/>
        <v/>
      </c>
      <c r="P289" s="116"/>
      <c r="Q289" s="117" t="str">
        <f t="shared" si="171"/>
        <v/>
      </c>
      <c r="R289" s="128" t="str">
        <f t="shared" si="172"/>
        <v/>
      </c>
      <c r="S289" s="135" t="str">
        <f>IF(B289="","",IF(R289="Refreshment Beverage",VLOOKUP(VALUE(Q289),Rates!G$15:L$19,2,0),VLOOKUP(VALUE(Q289),Rates!G$4:L$12,2,0)))</f>
        <v/>
      </c>
      <c r="T289" s="135" t="str">
        <f t="shared" si="173"/>
        <v/>
      </c>
      <c r="U289" s="118" t="str">
        <f t="shared" si="174"/>
        <v/>
      </c>
      <c r="V289" s="135" t="str">
        <f t="shared" si="175"/>
        <v/>
      </c>
      <c r="W289" s="135" t="str">
        <f t="shared" si="176"/>
        <v/>
      </c>
      <c r="X289" s="119" t="str">
        <f t="shared" si="177"/>
        <v/>
      </c>
      <c r="Y289" s="120" t="str">
        <f>IF(B:B="","",IF(R289="Refreshment Beverage",VLOOKUP(Q289,Rates!G$15:L$19,6,0)*W289,VLOOKUP(Q289,Rates!G$4:L$12,6,0)*W289))</f>
        <v/>
      </c>
      <c r="Z289" s="120" t="str">
        <f t="shared" si="178"/>
        <v/>
      </c>
      <c r="AA289" s="120" t="str">
        <f t="shared" si="179"/>
        <v/>
      </c>
      <c r="AB289" s="136" t="str">
        <f>IF(B:B="","",IF(R289="Refreshment Beverage","",IF(AND(R289="Beer",Q289=0),SUM(LOOKUP(2,1/(Rates!$B$15:$B$18&lt;=W289)/(Rates!$C$15:$C$18&gt;=W289),Rates!$D$15:$D$18)*W289),VLOOKUP(VALUE(Q:Q),Rates!A:B,2,0)*W289)))</f>
        <v/>
      </c>
      <c r="AC289" s="136" t="str">
        <f>IF(B:B="","",IF(R289="Refreshment Beverage","",IF(AND(R289="Beer",Q289=0),SUM(LOOKUP(2,1/(Rates!$B$15:$B$18&lt;=W289)/(Rates!$C$15:$C$18&gt;=W289),Rates!$E$15:$E$18)*W289),VLOOKUP(VALUE(Q:Q),Rates!A:C,3,0)*W289)))</f>
        <v/>
      </c>
      <c r="AD289" s="137" t="str">
        <f>IFERROR(IF(B:B="","",IF(R289="Beer","",IF(VALUE(Q289)=0,VLOOKUP(VLOOKUP(B:B,#REF!,16,0),Rates!A:E,2,0),VLOOKUP(VALUE(Q289),Rates!A$31:B$34,2,0)*W289))),0)</f>
        <v/>
      </c>
      <c r="AE289" s="121" t="str">
        <f t="shared" si="180"/>
        <v/>
      </c>
      <c r="AF289" s="138" t="str">
        <f t="shared" si="181"/>
        <v/>
      </c>
      <c r="AG289" s="122" t="str">
        <f t="shared" si="182"/>
        <v/>
      </c>
      <c r="AH289" s="123" t="str">
        <f t="shared" si="183"/>
        <v/>
      </c>
      <c r="AI289" s="139" t="str">
        <f>IF(AE:AE="","",IF(R289="Refreshment Beverage",AK289*(Rates!J$19/100),ROUND(SUM(AH289*(Rates!$J$8/100)),4)))</f>
        <v/>
      </c>
      <c r="AJ289" s="124" t="str">
        <f t="shared" si="184"/>
        <v/>
      </c>
      <c r="AK289" s="125" t="str">
        <f t="shared" si="185"/>
        <v/>
      </c>
      <c r="AL289" s="121" t="str">
        <f t="shared" si="186"/>
        <v/>
      </c>
      <c r="AM289" s="138" t="str">
        <f>IF(AS289="","",IF(R289="Refreshment Beverage",ROUND(AS289*Rates!K$19,4),ROUND(AO289*(VLOOKUP(VALUE(Q289),Rates!G$4:L$12,3,0)),4)))</f>
        <v/>
      </c>
      <c r="AN289" s="126" t="str">
        <f>IF(AS289="","",IF(R289="Refreshment Beverage",AS289*(Rates!J$19/100),MAX(AM289,AB289)))</f>
        <v/>
      </c>
      <c r="AO289" s="127" t="str">
        <f t="shared" si="187"/>
        <v/>
      </c>
      <c r="AP289" s="127" t="str">
        <f t="shared" si="188"/>
        <v/>
      </c>
      <c r="AQ289" s="140" t="str">
        <f>IF(AS289="","",IF(R289="Refreshment Beverage",ROUND(SUM(VLOOKUP(Q:Q,Rates!G$15:L$19,3,0)*(AS289-Y289-Z289-AA289)),4),ROUND(SUM(Rates!$K$8*AS289),4)))</f>
        <v/>
      </c>
      <c r="AR289" s="139" t="str">
        <f t="shared" si="189"/>
        <v/>
      </c>
      <c r="AS289" s="125" t="str">
        <f t="shared" si="190"/>
        <v/>
      </c>
      <c r="AT289" s="121" t="str">
        <f t="shared" si="191"/>
        <v/>
      </c>
      <c r="AU289" s="138" t="str">
        <f>IF(AX289="","",IF(R289="Refreshment Beverage",ROUND((BA289-Y289-Z289-AA289)*VLOOKUP(VALUE(Q289),Rates!G$15:L$19,3,0),4),ROUND(AW289*(VLOOKUP(VALUE(Q289),Rates!G:L,3,0)),4)))</f>
        <v/>
      </c>
      <c r="AV289" s="126" t="str">
        <f t="shared" si="192"/>
        <v/>
      </c>
      <c r="AW289" s="127" t="str">
        <f t="shared" si="193"/>
        <v/>
      </c>
      <c r="AX289" s="123" t="str">
        <f t="shared" si="194"/>
        <v/>
      </c>
      <c r="AY289" s="140" t="str">
        <f>IF(AX289="","",IF(R289="Refreshment Beverage",ROUND(SUM(AX289*Rates!K$19),4),ROUND(SUM(AX289*(Rates!J$8/100)),4)))</f>
        <v/>
      </c>
      <c r="AZ289" s="124" t="str">
        <f t="shared" si="195"/>
        <v/>
      </c>
      <c r="BA289" s="125" t="str">
        <f t="shared" si="196"/>
        <v/>
      </c>
      <c r="BB289" s="115"/>
      <c r="BC289" s="143"/>
      <c r="BD289" s="100"/>
      <c r="BE289" s="100"/>
      <c r="BF289" s="100"/>
      <c r="BG289" s="100"/>
    </row>
    <row r="290" spans="1:59" ht="12.75" customHeight="1" x14ac:dyDescent="0.2">
      <c r="A290" s="144"/>
      <c r="B290" s="141"/>
      <c r="C290" s="141"/>
      <c r="D290" s="142"/>
      <c r="E290" s="142"/>
      <c r="F290" s="142"/>
      <c r="G290" s="142"/>
      <c r="H290" s="142"/>
      <c r="I290" s="129"/>
      <c r="J290" s="130"/>
      <c r="K290" s="131" t="str">
        <f t="shared" si="167"/>
        <v/>
      </c>
      <c r="L290" s="132" t="str">
        <f t="shared" si="168"/>
        <v/>
      </c>
      <c r="M290" s="133" t="str">
        <f t="shared" si="169"/>
        <v/>
      </c>
      <c r="N290" s="134" t="str">
        <f>IFERROR(IF(B:B="","",IF(R290="Beer",SUM(LOOKUP(2,1/(Rates!$B$3:$B$5&lt;=W290)/(Rates!$C$3:$C$5&gt;=W290),Rates!$D$3:$D$5)*(X290/100)*W290),IF(R290="Refreshment Beverage",SUM(LOOKUP(2,1/(Rates!$B$7:$B$11&lt;=W290)/(Rates!$C$7:$C$11&gt;=W290),Rates!$D$7:$D$11)*(X290/100)*W290)))),"")</f>
        <v/>
      </c>
      <c r="O290" s="134" t="str">
        <f t="shared" si="170"/>
        <v/>
      </c>
      <c r="P290" s="116"/>
      <c r="Q290" s="117" t="str">
        <f t="shared" si="171"/>
        <v/>
      </c>
      <c r="R290" s="128" t="str">
        <f t="shared" si="172"/>
        <v/>
      </c>
      <c r="S290" s="135" t="str">
        <f>IF(B290="","",IF(R290="Refreshment Beverage",VLOOKUP(VALUE(Q290),Rates!G$15:L$19,2,0),VLOOKUP(VALUE(Q290),Rates!G$4:L$12,2,0)))</f>
        <v/>
      </c>
      <c r="T290" s="135" t="str">
        <f t="shared" si="173"/>
        <v/>
      </c>
      <c r="U290" s="118" t="str">
        <f t="shared" si="174"/>
        <v/>
      </c>
      <c r="V290" s="135" t="str">
        <f t="shared" si="175"/>
        <v/>
      </c>
      <c r="W290" s="135" t="str">
        <f t="shared" si="176"/>
        <v/>
      </c>
      <c r="X290" s="119" t="str">
        <f t="shared" si="177"/>
        <v/>
      </c>
      <c r="Y290" s="120" t="str">
        <f>IF(B:B="","",IF(R290="Refreshment Beverage",VLOOKUP(Q290,Rates!G$15:L$19,6,0)*W290,VLOOKUP(Q290,Rates!G$4:L$12,6,0)*W290))</f>
        <v/>
      </c>
      <c r="Z290" s="120" t="str">
        <f t="shared" si="178"/>
        <v/>
      </c>
      <c r="AA290" s="120" t="str">
        <f t="shared" si="179"/>
        <v/>
      </c>
      <c r="AB290" s="136" t="str">
        <f>IF(B:B="","",IF(R290="Refreshment Beverage","",IF(AND(R290="Beer",Q290=0),SUM(LOOKUP(2,1/(Rates!$B$15:$B$18&lt;=W290)/(Rates!$C$15:$C$18&gt;=W290),Rates!$D$15:$D$18)*W290),VLOOKUP(VALUE(Q:Q),Rates!A:B,2,0)*W290)))</f>
        <v/>
      </c>
      <c r="AC290" s="136" t="str">
        <f>IF(B:B="","",IF(R290="Refreshment Beverage","",IF(AND(R290="Beer",Q290=0),SUM(LOOKUP(2,1/(Rates!$B$15:$B$18&lt;=W290)/(Rates!$C$15:$C$18&gt;=W290),Rates!$E$15:$E$18)*W290),VLOOKUP(VALUE(Q:Q),Rates!A:C,3,0)*W290)))</f>
        <v/>
      </c>
      <c r="AD290" s="137" t="str">
        <f>IFERROR(IF(B:B="","",IF(R290="Beer","",IF(VALUE(Q290)=0,VLOOKUP(VLOOKUP(B:B,#REF!,16,0),Rates!A:E,2,0),VLOOKUP(VALUE(Q290),Rates!A$31:B$34,2,0)*W290))),0)</f>
        <v/>
      </c>
      <c r="AE290" s="121" t="str">
        <f t="shared" si="180"/>
        <v/>
      </c>
      <c r="AF290" s="138" t="str">
        <f t="shared" si="181"/>
        <v/>
      </c>
      <c r="AG290" s="122" t="str">
        <f t="shared" si="182"/>
        <v/>
      </c>
      <c r="AH290" s="123" t="str">
        <f t="shared" si="183"/>
        <v/>
      </c>
      <c r="AI290" s="139" t="str">
        <f>IF(AE:AE="","",IF(R290="Refreshment Beverage",AK290*(Rates!J$19/100),ROUND(SUM(AH290*(Rates!$J$8/100)),4)))</f>
        <v/>
      </c>
      <c r="AJ290" s="124" t="str">
        <f t="shared" si="184"/>
        <v/>
      </c>
      <c r="AK290" s="125" t="str">
        <f t="shared" si="185"/>
        <v/>
      </c>
      <c r="AL290" s="121" t="str">
        <f t="shared" si="186"/>
        <v/>
      </c>
      <c r="AM290" s="138" t="str">
        <f>IF(AS290="","",IF(R290="Refreshment Beverage",ROUND(AS290*Rates!K$19,4),ROUND(AO290*(VLOOKUP(VALUE(Q290),Rates!G$4:L$12,3,0)),4)))</f>
        <v/>
      </c>
      <c r="AN290" s="126" t="str">
        <f>IF(AS290="","",IF(R290="Refreshment Beverage",AS290*(Rates!J$19/100),MAX(AM290,AB290)))</f>
        <v/>
      </c>
      <c r="AO290" s="127" t="str">
        <f t="shared" si="187"/>
        <v/>
      </c>
      <c r="AP290" s="127" t="str">
        <f t="shared" si="188"/>
        <v/>
      </c>
      <c r="AQ290" s="140" t="str">
        <f>IF(AS290="","",IF(R290="Refreshment Beverage",ROUND(SUM(VLOOKUP(Q:Q,Rates!G$15:L$19,3,0)*(AS290-Y290-Z290-AA290)),4),ROUND(SUM(Rates!$K$8*AS290),4)))</f>
        <v/>
      </c>
      <c r="AR290" s="139" t="str">
        <f t="shared" si="189"/>
        <v/>
      </c>
      <c r="AS290" s="125" t="str">
        <f t="shared" si="190"/>
        <v/>
      </c>
      <c r="AT290" s="121" t="str">
        <f t="shared" si="191"/>
        <v/>
      </c>
      <c r="AU290" s="138" t="str">
        <f>IF(AX290="","",IF(R290="Refreshment Beverage",ROUND((BA290-Y290-Z290-AA290)*VLOOKUP(VALUE(Q290),Rates!G$15:L$19,3,0),4),ROUND(AW290*(VLOOKUP(VALUE(Q290),Rates!G:L,3,0)),4)))</f>
        <v/>
      </c>
      <c r="AV290" s="126" t="str">
        <f t="shared" si="192"/>
        <v/>
      </c>
      <c r="AW290" s="127" t="str">
        <f t="shared" si="193"/>
        <v/>
      </c>
      <c r="AX290" s="123" t="str">
        <f t="shared" si="194"/>
        <v/>
      </c>
      <c r="AY290" s="140" t="str">
        <f>IF(AX290="","",IF(R290="Refreshment Beverage",ROUND(SUM(AX290*Rates!K$19),4),ROUND(SUM(AX290*(Rates!J$8/100)),4)))</f>
        <v/>
      </c>
      <c r="AZ290" s="124" t="str">
        <f t="shared" si="195"/>
        <v/>
      </c>
      <c r="BA290" s="125" t="str">
        <f t="shared" si="196"/>
        <v/>
      </c>
      <c r="BB290" s="115"/>
      <c r="BC290" s="143"/>
      <c r="BD290" s="100"/>
      <c r="BE290" s="100"/>
      <c r="BF290" s="100"/>
      <c r="BG290" s="100"/>
    </row>
    <row r="291" spans="1:59" ht="12.75" customHeight="1" x14ac:dyDescent="0.2">
      <c r="A291" s="144"/>
      <c r="B291" s="141"/>
      <c r="C291" s="141"/>
      <c r="D291" s="142"/>
      <c r="E291" s="142"/>
      <c r="F291" s="142"/>
      <c r="G291" s="142"/>
      <c r="H291" s="142"/>
      <c r="I291" s="129"/>
      <c r="J291" s="130"/>
      <c r="K291" s="131" t="str">
        <f t="shared" si="167"/>
        <v/>
      </c>
      <c r="L291" s="132" t="str">
        <f t="shared" si="168"/>
        <v/>
      </c>
      <c r="M291" s="133" t="str">
        <f t="shared" si="169"/>
        <v/>
      </c>
      <c r="N291" s="134" t="str">
        <f>IFERROR(IF(B:B="","",IF(R291="Beer",SUM(LOOKUP(2,1/(Rates!$B$3:$B$5&lt;=W291)/(Rates!$C$3:$C$5&gt;=W291),Rates!$D$3:$D$5)*(X291/100)*W291),IF(R291="Refreshment Beverage",SUM(LOOKUP(2,1/(Rates!$B$7:$B$11&lt;=W291)/(Rates!$C$7:$C$11&gt;=W291),Rates!$D$7:$D$11)*(X291/100)*W291)))),"")</f>
        <v/>
      </c>
      <c r="O291" s="134" t="str">
        <f t="shared" si="170"/>
        <v/>
      </c>
      <c r="P291" s="116"/>
      <c r="Q291" s="117" t="str">
        <f t="shared" si="171"/>
        <v/>
      </c>
      <c r="R291" s="128" t="str">
        <f t="shared" si="172"/>
        <v/>
      </c>
      <c r="S291" s="135" t="str">
        <f>IF(B291="","",IF(R291="Refreshment Beverage",VLOOKUP(VALUE(Q291),Rates!G$15:L$19,2,0),VLOOKUP(VALUE(Q291),Rates!G$4:L$12,2,0)))</f>
        <v/>
      </c>
      <c r="T291" s="135" t="str">
        <f t="shared" si="173"/>
        <v/>
      </c>
      <c r="U291" s="118" t="str">
        <f t="shared" si="174"/>
        <v/>
      </c>
      <c r="V291" s="135" t="str">
        <f t="shared" si="175"/>
        <v/>
      </c>
      <c r="W291" s="135" t="str">
        <f t="shared" si="176"/>
        <v/>
      </c>
      <c r="X291" s="119" t="str">
        <f t="shared" si="177"/>
        <v/>
      </c>
      <c r="Y291" s="120" t="str">
        <f>IF(B:B="","",IF(R291="Refreshment Beverage",VLOOKUP(Q291,Rates!G$15:L$19,6,0)*W291,VLOOKUP(Q291,Rates!G$4:L$12,6,0)*W291))</f>
        <v/>
      </c>
      <c r="Z291" s="120" t="str">
        <f t="shared" si="178"/>
        <v/>
      </c>
      <c r="AA291" s="120" t="str">
        <f t="shared" si="179"/>
        <v/>
      </c>
      <c r="AB291" s="136" t="str">
        <f>IF(B:B="","",IF(R291="Refreshment Beverage","",IF(AND(R291="Beer",Q291=0),SUM(LOOKUP(2,1/(Rates!$B$15:$B$18&lt;=W291)/(Rates!$C$15:$C$18&gt;=W291),Rates!$D$15:$D$18)*W291),VLOOKUP(VALUE(Q:Q),Rates!A:B,2,0)*W291)))</f>
        <v/>
      </c>
      <c r="AC291" s="136" t="str">
        <f>IF(B:B="","",IF(R291="Refreshment Beverage","",IF(AND(R291="Beer",Q291=0),SUM(LOOKUP(2,1/(Rates!$B$15:$B$18&lt;=W291)/(Rates!$C$15:$C$18&gt;=W291),Rates!$E$15:$E$18)*W291),VLOOKUP(VALUE(Q:Q),Rates!A:C,3,0)*W291)))</f>
        <v/>
      </c>
      <c r="AD291" s="137" t="str">
        <f>IFERROR(IF(B:B="","",IF(R291="Beer","",IF(VALUE(Q291)=0,VLOOKUP(VLOOKUP(B:B,#REF!,16,0),Rates!A:E,2,0),VLOOKUP(VALUE(Q291),Rates!A$31:B$34,2,0)*W291))),0)</f>
        <v/>
      </c>
      <c r="AE291" s="121" t="str">
        <f t="shared" si="180"/>
        <v/>
      </c>
      <c r="AF291" s="138" t="str">
        <f t="shared" si="181"/>
        <v/>
      </c>
      <c r="AG291" s="122" t="str">
        <f t="shared" si="182"/>
        <v/>
      </c>
      <c r="AH291" s="123" t="str">
        <f t="shared" si="183"/>
        <v/>
      </c>
      <c r="AI291" s="139" t="str">
        <f>IF(AE:AE="","",IF(R291="Refreshment Beverage",AK291*(Rates!J$19/100),ROUND(SUM(AH291*(Rates!$J$8/100)),4)))</f>
        <v/>
      </c>
      <c r="AJ291" s="124" t="str">
        <f t="shared" si="184"/>
        <v/>
      </c>
      <c r="AK291" s="125" t="str">
        <f t="shared" si="185"/>
        <v/>
      </c>
      <c r="AL291" s="121" t="str">
        <f t="shared" si="186"/>
        <v/>
      </c>
      <c r="AM291" s="138" t="str">
        <f>IF(AS291="","",IF(R291="Refreshment Beverage",ROUND(AS291*Rates!K$19,4),ROUND(AO291*(VLOOKUP(VALUE(Q291),Rates!G$4:L$12,3,0)),4)))</f>
        <v/>
      </c>
      <c r="AN291" s="126" t="str">
        <f>IF(AS291="","",IF(R291="Refreshment Beverage",AS291*(Rates!J$19/100),MAX(AM291,AB291)))</f>
        <v/>
      </c>
      <c r="AO291" s="127" t="str">
        <f t="shared" si="187"/>
        <v/>
      </c>
      <c r="AP291" s="127" t="str">
        <f t="shared" si="188"/>
        <v/>
      </c>
      <c r="AQ291" s="140" t="str">
        <f>IF(AS291="","",IF(R291="Refreshment Beverage",ROUND(SUM(VLOOKUP(Q:Q,Rates!G$15:L$19,3,0)*(AS291-Y291-Z291-AA291)),4),ROUND(SUM(Rates!$K$8*AS291),4)))</f>
        <v/>
      </c>
      <c r="AR291" s="139" t="str">
        <f t="shared" si="189"/>
        <v/>
      </c>
      <c r="AS291" s="125" t="str">
        <f t="shared" si="190"/>
        <v/>
      </c>
      <c r="AT291" s="121" t="str">
        <f t="shared" si="191"/>
        <v/>
      </c>
      <c r="AU291" s="138" t="str">
        <f>IF(AX291="","",IF(R291="Refreshment Beverage",ROUND((BA291-Y291-Z291-AA291)*VLOOKUP(VALUE(Q291),Rates!G$15:L$19,3,0),4),ROUND(AW291*(VLOOKUP(VALUE(Q291),Rates!G:L,3,0)),4)))</f>
        <v/>
      </c>
      <c r="AV291" s="126" t="str">
        <f t="shared" si="192"/>
        <v/>
      </c>
      <c r="AW291" s="127" t="str">
        <f t="shared" si="193"/>
        <v/>
      </c>
      <c r="AX291" s="123" t="str">
        <f t="shared" si="194"/>
        <v/>
      </c>
      <c r="AY291" s="140" t="str">
        <f>IF(AX291="","",IF(R291="Refreshment Beverage",ROUND(SUM(AX291*Rates!K$19),4),ROUND(SUM(AX291*(Rates!J$8/100)),4)))</f>
        <v/>
      </c>
      <c r="AZ291" s="124" t="str">
        <f t="shared" si="195"/>
        <v/>
      </c>
      <c r="BA291" s="125" t="str">
        <f t="shared" si="196"/>
        <v/>
      </c>
      <c r="BB291" s="115"/>
      <c r="BC291" s="143"/>
      <c r="BD291" s="100"/>
      <c r="BE291" s="100"/>
      <c r="BF291" s="100"/>
      <c r="BG291" s="100"/>
    </row>
    <row r="292" spans="1:59" ht="12.75" customHeight="1" x14ac:dyDescent="0.2">
      <c r="A292" s="144"/>
      <c r="B292" s="141"/>
      <c r="C292" s="141"/>
      <c r="D292" s="142"/>
      <c r="E292" s="142"/>
      <c r="F292" s="142"/>
      <c r="G292" s="142"/>
      <c r="H292" s="142"/>
      <c r="I292" s="129"/>
      <c r="J292" s="130"/>
      <c r="K292" s="131" t="str">
        <f t="shared" si="167"/>
        <v/>
      </c>
      <c r="L292" s="132" t="str">
        <f t="shared" si="168"/>
        <v/>
      </c>
      <c r="M292" s="133" t="str">
        <f t="shared" si="169"/>
        <v/>
      </c>
      <c r="N292" s="134" t="str">
        <f>IFERROR(IF(B:B="","",IF(R292="Beer",SUM(LOOKUP(2,1/(Rates!$B$3:$B$5&lt;=W292)/(Rates!$C$3:$C$5&gt;=W292),Rates!$D$3:$D$5)*(X292/100)*W292),IF(R292="Refreshment Beverage",SUM(LOOKUP(2,1/(Rates!$B$7:$B$11&lt;=W292)/(Rates!$C$7:$C$11&gt;=W292),Rates!$D$7:$D$11)*(X292/100)*W292)))),"")</f>
        <v/>
      </c>
      <c r="O292" s="134" t="str">
        <f t="shared" si="170"/>
        <v/>
      </c>
      <c r="P292" s="116"/>
      <c r="Q292" s="117" t="str">
        <f t="shared" si="171"/>
        <v/>
      </c>
      <c r="R292" s="128" t="str">
        <f t="shared" si="172"/>
        <v/>
      </c>
      <c r="S292" s="135" t="str">
        <f>IF(B292="","",IF(R292="Refreshment Beverage",VLOOKUP(VALUE(Q292),Rates!G$15:L$19,2,0),VLOOKUP(VALUE(Q292),Rates!G$4:L$12,2,0)))</f>
        <v/>
      </c>
      <c r="T292" s="135" t="str">
        <f t="shared" si="173"/>
        <v/>
      </c>
      <c r="U292" s="118" t="str">
        <f t="shared" si="174"/>
        <v/>
      </c>
      <c r="V292" s="135" t="str">
        <f t="shared" si="175"/>
        <v/>
      </c>
      <c r="W292" s="135" t="str">
        <f t="shared" si="176"/>
        <v/>
      </c>
      <c r="X292" s="119" t="str">
        <f t="shared" si="177"/>
        <v/>
      </c>
      <c r="Y292" s="120" t="str">
        <f>IF(B:B="","",IF(R292="Refreshment Beverage",VLOOKUP(Q292,Rates!G$15:L$19,6,0)*W292,VLOOKUP(Q292,Rates!G$4:L$12,6,0)*W292))</f>
        <v/>
      </c>
      <c r="Z292" s="120" t="str">
        <f t="shared" si="178"/>
        <v/>
      </c>
      <c r="AA292" s="120" t="str">
        <f t="shared" si="179"/>
        <v/>
      </c>
      <c r="AB292" s="136" t="str">
        <f>IF(B:B="","",IF(R292="Refreshment Beverage","",IF(AND(R292="Beer",Q292=0),SUM(LOOKUP(2,1/(Rates!$B$15:$B$18&lt;=W292)/(Rates!$C$15:$C$18&gt;=W292),Rates!$D$15:$D$18)*W292),VLOOKUP(VALUE(Q:Q),Rates!A:B,2,0)*W292)))</f>
        <v/>
      </c>
      <c r="AC292" s="136" t="str">
        <f>IF(B:B="","",IF(R292="Refreshment Beverage","",IF(AND(R292="Beer",Q292=0),SUM(LOOKUP(2,1/(Rates!$B$15:$B$18&lt;=W292)/(Rates!$C$15:$C$18&gt;=W292),Rates!$E$15:$E$18)*W292),VLOOKUP(VALUE(Q:Q),Rates!A:C,3,0)*W292)))</f>
        <v/>
      </c>
      <c r="AD292" s="137" t="str">
        <f>IFERROR(IF(B:B="","",IF(R292="Beer","",IF(VALUE(Q292)=0,VLOOKUP(VLOOKUP(B:B,#REF!,16,0),Rates!A:E,2,0),VLOOKUP(VALUE(Q292),Rates!A$31:B$34,2,0)*W292))),0)</f>
        <v/>
      </c>
      <c r="AE292" s="121" t="str">
        <f t="shared" si="180"/>
        <v/>
      </c>
      <c r="AF292" s="138" t="str">
        <f t="shared" si="181"/>
        <v/>
      </c>
      <c r="AG292" s="122" t="str">
        <f t="shared" si="182"/>
        <v/>
      </c>
      <c r="AH292" s="123" t="str">
        <f t="shared" si="183"/>
        <v/>
      </c>
      <c r="AI292" s="139" t="str">
        <f>IF(AE:AE="","",IF(R292="Refreshment Beverage",AK292*(Rates!J$19/100),ROUND(SUM(AH292*(Rates!$J$8/100)),4)))</f>
        <v/>
      </c>
      <c r="AJ292" s="124" t="str">
        <f t="shared" si="184"/>
        <v/>
      </c>
      <c r="AK292" s="125" t="str">
        <f t="shared" si="185"/>
        <v/>
      </c>
      <c r="AL292" s="121" t="str">
        <f t="shared" si="186"/>
        <v/>
      </c>
      <c r="AM292" s="138" t="str">
        <f>IF(AS292="","",IF(R292="Refreshment Beverage",ROUND(AS292*Rates!K$19,4),ROUND(AO292*(VLOOKUP(VALUE(Q292),Rates!G$4:L$12,3,0)),4)))</f>
        <v/>
      </c>
      <c r="AN292" s="126" t="str">
        <f>IF(AS292="","",IF(R292="Refreshment Beverage",AS292*(Rates!J$19/100),MAX(AM292,AB292)))</f>
        <v/>
      </c>
      <c r="AO292" s="127" t="str">
        <f t="shared" si="187"/>
        <v/>
      </c>
      <c r="AP292" s="127" t="str">
        <f t="shared" si="188"/>
        <v/>
      </c>
      <c r="AQ292" s="140" t="str">
        <f>IF(AS292="","",IF(R292="Refreshment Beverage",ROUND(SUM(VLOOKUP(Q:Q,Rates!G$15:L$19,3,0)*(AS292-Y292-Z292-AA292)),4),ROUND(SUM(Rates!$K$8*AS292),4)))</f>
        <v/>
      </c>
      <c r="AR292" s="139" t="str">
        <f t="shared" si="189"/>
        <v/>
      </c>
      <c r="AS292" s="125" t="str">
        <f t="shared" si="190"/>
        <v/>
      </c>
      <c r="AT292" s="121" t="str">
        <f t="shared" si="191"/>
        <v/>
      </c>
      <c r="AU292" s="138" t="str">
        <f>IF(AX292="","",IF(R292="Refreshment Beverage",ROUND((BA292-Y292-Z292-AA292)*VLOOKUP(VALUE(Q292),Rates!G$15:L$19,3,0),4),ROUND(AW292*(VLOOKUP(VALUE(Q292),Rates!G:L,3,0)),4)))</f>
        <v/>
      </c>
      <c r="AV292" s="126" t="str">
        <f t="shared" si="192"/>
        <v/>
      </c>
      <c r="AW292" s="127" t="str">
        <f t="shared" si="193"/>
        <v/>
      </c>
      <c r="AX292" s="123" t="str">
        <f t="shared" si="194"/>
        <v/>
      </c>
      <c r="AY292" s="140" t="str">
        <f>IF(AX292="","",IF(R292="Refreshment Beverage",ROUND(SUM(AX292*Rates!K$19),4),ROUND(SUM(AX292*(Rates!J$8/100)),4)))</f>
        <v/>
      </c>
      <c r="AZ292" s="124" t="str">
        <f t="shared" si="195"/>
        <v/>
      </c>
      <c r="BA292" s="125" t="str">
        <f t="shared" si="196"/>
        <v/>
      </c>
      <c r="BB292" s="115"/>
      <c r="BC292" s="143"/>
      <c r="BD292" s="100"/>
      <c r="BE292" s="100"/>
      <c r="BF292" s="100"/>
      <c r="BG292" s="100"/>
    </row>
    <row r="293" spans="1:59" ht="12.75" customHeight="1" x14ac:dyDescent="0.2">
      <c r="A293" s="144"/>
      <c r="B293" s="141"/>
      <c r="C293" s="141"/>
      <c r="D293" s="142"/>
      <c r="E293" s="142"/>
      <c r="F293" s="142"/>
      <c r="G293" s="142"/>
      <c r="H293" s="142"/>
      <c r="I293" s="129"/>
      <c r="J293" s="130"/>
      <c r="K293" s="131" t="str">
        <f t="shared" si="167"/>
        <v/>
      </c>
      <c r="L293" s="132" t="str">
        <f t="shared" si="168"/>
        <v/>
      </c>
      <c r="M293" s="133" t="str">
        <f t="shared" si="169"/>
        <v/>
      </c>
      <c r="N293" s="134" t="str">
        <f>IFERROR(IF(B:B="","",IF(R293="Beer",SUM(LOOKUP(2,1/(Rates!$B$3:$B$5&lt;=W293)/(Rates!$C$3:$C$5&gt;=W293),Rates!$D$3:$D$5)*(X293/100)*W293),IF(R293="Refreshment Beverage",SUM(LOOKUP(2,1/(Rates!$B$7:$B$11&lt;=W293)/(Rates!$C$7:$C$11&gt;=W293),Rates!$D$7:$D$11)*(X293/100)*W293)))),"")</f>
        <v/>
      </c>
      <c r="O293" s="134" t="str">
        <f t="shared" si="170"/>
        <v/>
      </c>
      <c r="P293" s="116"/>
      <c r="Q293" s="117" t="str">
        <f t="shared" si="171"/>
        <v/>
      </c>
      <c r="R293" s="128" t="str">
        <f t="shared" si="172"/>
        <v/>
      </c>
      <c r="S293" s="135" t="str">
        <f>IF(B293="","",IF(R293="Refreshment Beverage",VLOOKUP(VALUE(Q293),Rates!G$15:L$19,2,0),VLOOKUP(VALUE(Q293),Rates!G$4:L$12,2,0)))</f>
        <v/>
      </c>
      <c r="T293" s="135" t="str">
        <f t="shared" si="173"/>
        <v/>
      </c>
      <c r="U293" s="118" t="str">
        <f t="shared" si="174"/>
        <v/>
      </c>
      <c r="V293" s="135" t="str">
        <f t="shared" si="175"/>
        <v/>
      </c>
      <c r="W293" s="135" t="str">
        <f t="shared" si="176"/>
        <v/>
      </c>
      <c r="X293" s="119" t="str">
        <f t="shared" si="177"/>
        <v/>
      </c>
      <c r="Y293" s="120" t="str">
        <f>IF(B:B="","",IF(R293="Refreshment Beverage",VLOOKUP(Q293,Rates!G$15:L$19,6,0)*W293,VLOOKUP(Q293,Rates!G$4:L$12,6,0)*W293))</f>
        <v/>
      </c>
      <c r="Z293" s="120" t="str">
        <f t="shared" si="178"/>
        <v/>
      </c>
      <c r="AA293" s="120" t="str">
        <f t="shared" si="179"/>
        <v/>
      </c>
      <c r="AB293" s="136" t="str">
        <f>IF(B:B="","",IF(R293="Refreshment Beverage","",IF(AND(R293="Beer",Q293=0),SUM(LOOKUP(2,1/(Rates!$B$15:$B$18&lt;=W293)/(Rates!$C$15:$C$18&gt;=W293),Rates!$D$15:$D$18)*W293),VLOOKUP(VALUE(Q:Q),Rates!A:B,2,0)*W293)))</f>
        <v/>
      </c>
      <c r="AC293" s="136" t="str">
        <f>IF(B:B="","",IF(R293="Refreshment Beverage","",IF(AND(R293="Beer",Q293=0),SUM(LOOKUP(2,1/(Rates!$B$15:$B$18&lt;=W293)/(Rates!$C$15:$C$18&gt;=W293),Rates!$E$15:$E$18)*W293),VLOOKUP(VALUE(Q:Q),Rates!A:C,3,0)*W293)))</f>
        <v/>
      </c>
      <c r="AD293" s="137" t="str">
        <f>IFERROR(IF(B:B="","",IF(R293="Beer","",IF(VALUE(Q293)=0,VLOOKUP(VLOOKUP(B:B,#REF!,16,0),Rates!A:E,2,0),VLOOKUP(VALUE(Q293),Rates!A$31:B$34,2,0)*W293))),0)</f>
        <v/>
      </c>
      <c r="AE293" s="121" t="str">
        <f t="shared" si="180"/>
        <v/>
      </c>
      <c r="AF293" s="138" t="str">
        <f t="shared" si="181"/>
        <v/>
      </c>
      <c r="AG293" s="122" t="str">
        <f t="shared" si="182"/>
        <v/>
      </c>
      <c r="AH293" s="123" t="str">
        <f t="shared" si="183"/>
        <v/>
      </c>
      <c r="AI293" s="139" t="str">
        <f>IF(AE:AE="","",IF(R293="Refreshment Beverage",AK293*(Rates!J$19/100),ROUND(SUM(AH293*(Rates!$J$8/100)),4)))</f>
        <v/>
      </c>
      <c r="AJ293" s="124" t="str">
        <f t="shared" si="184"/>
        <v/>
      </c>
      <c r="AK293" s="125" t="str">
        <f t="shared" si="185"/>
        <v/>
      </c>
      <c r="AL293" s="121" t="str">
        <f t="shared" si="186"/>
        <v/>
      </c>
      <c r="AM293" s="138" t="str">
        <f>IF(AS293="","",IF(R293="Refreshment Beverage",ROUND(AS293*Rates!K$19,4),ROUND(AO293*(VLOOKUP(VALUE(Q293),Rates!G$4:L$12,3,0)),4)))</f>
        <v/>
      </c>
      <c r="AN293" s="126" t="str">
        <f>IF(AS293="","",IF(R293="Refreshment Beverage",AS293*(Rates!J$19/100),MAX(AM293,AB293)))</f>
        <v/>
      </c>
      <c r="AO293" s="127" t="str">
        <f t="shared" si="187"/>
        <v/>
      </c>
      <c r="AP293" s="127" t="str">
        <f t="shared" si="188"/>
        <v/>
      </c>
      <c r="AQ293" s="140" t="str">
        <f>IF(AS293="","",IF(R293="Refreshment Beverage",ROUND(SUM(VLOOKUP(Q:Q,Rates!G$15:L$19,3,0)*(AS293-Y293-Z293-AA293)),4),ROUND(SUM(Rates!$K$8*AS293),4)))</f>
        <v/>
      </c>
      <c r="AR293" s="139" t="str">
        <f t="shared" si="189"/>
        <v/>
      </c>
      <c r="AS293" s="125" t="str">
        <f t="shared" si="190"/>
        <v/>
      </c>
      <c r="AT293" s="121" t="str">
        <f t="shared" si="191"/>
        <v/>
      </c>
      <c r="AU293" s="138" t="str">
        <f>IF(AX293="","",IF(R293="Refreshment Beverage",ROUND((BA293-Y293-Z293-AA293)*VLOOKUP(VALUE(Q293),Rates!G$15:L$19,3,0),4),ROUND(AW293*(VLOOKUP(VALUE(Q293),Rates!G:L,3,0)),4)))</f>
        <v/>
      </c>
      <c r="AV293" s="126" t="str">
        <f t="shared" si="192"/>
        <v/>
      </c>
      <c r="AW293" s="127" t="str">
        <f t="shared" si="193"/>
        <v/>
      </c>
      <c r="AX293" s="123" t="str">
        <f t="shared" si="194"/>
        <v/>
      </c>
      <c r="AY293" s="140" t="str">
        <f>IF(AX293="","",IF(R293="Refreshment Beverage",ROUND(SUM(AX293*Rates!K$19),4),ROUND(SUM(AX293*(Rates!J$8/100)),4)))</f>
        <v/>
      </c>
      <c r="AZ293" s="124" t="str">
        <f t="shared" si="195"/>
        <v/>
      </c>
      <c r="BA293" s="125" t="str">
        <f t="shared" si="196"/>
        <v/>
      </c>
      <c r="BB293" s="115"/>
      <c r="BC293" s="143"/>
      <c r="BD293" s="100"/>
      <c r="BE293" s="100"/>
      <c r="BF293" s="100"/>
      <c r="BG293" s="100"/>
    </row>
    <row r="294" spans="1:59" ht="12.75" customHeight="1" x14ac:dyDescent="0.2">
      <c r="A294" s="144"/>
      <c r="B294" s="141"/>
      <c r="C294" s="141"/>
      <c r="D294" s="142"/>
      <c r="E294" s="142"/>
      <c r="F294" s="142"/>
      <c r="G294" s="142"/>
      <c r="H294" s="142"/>
      <c r="I294" s="129"/>
      <c r="J294" s="130"/>
      <c r="K294" s="131" t="str">
        <f t="shared" si="167"/>
        <v/>
      </c>
      <c r="L294" s="132" t="str">
        <f t="shared" si="168"/>
        <v/>
      </c>
      <c r="M294" s="133" t="str">
        <f t="shared" si="169"/>
        <v/>
      </c>
      <c r="N294" s="134" t="str">
        <f>IFERROR(IF(B:B="","",IF(R294="Beer",SUM(LOOKUP(2,1/(Rates!$B$3:$B$5&lt;=W294)/(Rates!$C$3:$C$5&gt;=W294),Rates!$D$3:$D$5)*(X294/100)*W294),IF(R294="Refreshment Beverage",SUM(LOOKUP(2,1/(Rates!$B$7:$B$11&lt;=W294)/(Rates!$C$7:$C$11&gt;=W294),Rates!$D$7:$D$11)*(X294/100)*W294)))),"")</f>
        <v/>
      </c>
      <c r="O294" s="134" t="str">
        <f t="shared" si="170"/>
        <v/>
      </c>
      <c r="P294" s="116"/>
      <c r="Q294" s="117" t="str">
        <f t="shared" si="171"/>
        <v/>
      </c>
      <c r="R294" s="128" t="str">
        <f t="shared" si="172"/>
        <v/>
      </c>
      <c r="S294" s="135" t="str">
        <f>IF(B294="","",IF(R294="Refreshment Beverage",VLOOKUP(VALUE(Q294),Rates!G$15:L$19,2,0),VLOOKUP(VALUE(Q294),Rates!G$4:L$12,2,0)))</f>
        <v/>
      </c>
      <c r="T294" s="135" t="str">
        <f t="shared" si="173"/>
        <v/>
      </c>
      <c r="U294" s="118" t="str">
        <f t="shared" si="174"/>
        <v/>
      </c>
      <c r="V294" s="135" t="str">
        <f t="shared" si="175"/>
        <v/>
      </c>
      <c r="W294" s="135" t="str">
        <f t="shared" si="176"/>
        <v/>
      </c>
      <c r="X294" s="119" t="str">
        <f t="shared" si="177"/>
        <v/>
      </c>
      <c r="Y294" s="120" t="str">
        <f>IF(B:B="","",IF(R294="Refreshment Beverage",VLOOKUP(Q294,Rates!G$15:L$19,6,0)*W294,VLOOKUP(Q294,Rates!G$4:L$12,6,0)*W294))</f>
        <v/>
      </c>
      <c r="Z294" s="120" t="str">
        <f t="shared" si="178"/>
        <v/>
      </c>
      <c r="AA294" s="120" t="str">
        <f t="shared" si="179"/>
        <v/>
      </c>
      <c r="AB294" s="136" t="str">
        <f>IF(B:B="","",IF(R294="Refreshment Beverage","",IF(AND(R294="Beer",Q294=0),SUM(LOOKUP(2,1/(Rates!$B$15:$B$18&lt;=W294)/(Rates!$C$15:$C$18&gt;=W294),Rates!$D$15:$D$18)*W294),VLOOKUP(VALUE(Q:Q),Rates!A:B,2,0)*W294)))</f>
        <v/>
      </c>
      <c r="AC294" s="136" t="str">
        <f>IF(B:B="","",IF(R294="Refreshment Beverage","",IF(AND(R294="Beer",Q294=0),SUM(LOOKUP(2,1/(Rates!$B$15:$B$18&lt;=W294)/(Rates!$C$15:$C$18&gt;=W294),Rates!$E$15:$E$18)*W294),VLOOKUP(VALUE(Q:Q),Rates!A:C,3,0)*W294)))</f>
        <v/>
      </c>
      <c r="AD294" s="137" t="str">
        <f>IFERROR(IF(B:B="","",IF(R294="Beer","",IF(VALUE(Q294)=0,VLOOKUP(VLOOKUP(B:B,#REF!,16,0),Rates!A:E,2,0),VLOOKUP(VALUE(Q294),Rates!A$31:B$34,2,0)*W294))),0)</f>
        <v/>
      </c>
      <c r="AE294" s="121" t="str">
        <f t="shared" si="180"/>
        <v/>
      </c>
      <c r="AF294" s="138" t="str">
        <f t="shared" si="181"/>
        <v/>
      </c>
      <c r="AG294" s="122" t="str">
        <f t="shared" si="182"/>
        <v/>
      </c>
      <c r="AH294" s="123" t="str">
        <f t="shared" si="183"/>
        <v/>
      </c>
      <c r="AI294" s="139" t="str">
        <f>IF(AE:AE="","",IF(R294="Refreshment Beverage",AK294*(Rates!J$19/100),ROUND(SUM(AH294*(Rates!$J$8/100)),4)))</f>
        <v/>
      </c>
      <c r="AJ294" s="124" t="str">
        <f t="shared" si="184"/>
        <v/>
      </c>
      <c r="AK294" s="125" t="str">
        <f t="shared" si="185"/>
        <v/>
      </c>
      <c r="AL294" s="121" t="str">
        <f t="shared" si="186"/>
        <v/>
      </c>
      <c r="AM294" s="138" t="str">
        <f>IF(AS294="","",IF(R294="Refreshment Beverage",ROUND(AS294*Rates!K$19,4),ROUND(AO294*(VLOOKUP(VALUE(Q294),Rates!G$4:L$12,3,0)),4)))</f>
        <v/>
      </c>
      <c r="AN294" s="126" t="str">
        <f>IF(AS294="","",IF(R294="Refreshment Beverage",AS294*(Rates!J$19/100),MAX(AM294,AB294)))</f>
        <v/>
      </c>
      <c r="AO294" s="127" t="str">
        <f t="shared" si="187"/>
        <v/>
      </c>
      <c r="AP294" s="127" t="str">
        <f t="shared" si="188"/>
        <v/>
      </c>
      <c r="AQ294" s="140" t="str">
        <f>IF(AS294="","",IF(R294="Refreshment Beverage",ROUND(SUM(VLOOKUP(Q:Q,Rates!G$15:L$19,3,0)*(AS294-Y294-Z294-AA294)),4),ROUND(SUM(Rates!$K$8*AS294),4)))</f>
        <v/>
      </c>
      <c r="AR294" s="139" t="str">
        <f t="shared" si="189"/>
        <v/>
      </c>
      <c r="AS294" s="125" t="str">
        <f t="shared" si="190"/>
        <v/>
      </c>
      <c r="AT294" s="121" t="str">
        <f t="shared" si="191"/>
        <v/>
      </c>
      <c r="AU294" s="138" t="str">
        <f>IF(AX294="","",IF(R294="Refreshment Beverage",ROUND((BA294-Y294-Z294-AA294)*VLOOKUP(VALUE(Q294),Rates!G$15:L$19,3,0),4),ROUND(AW294*(VLOOKUP(VALUE(Q294),Rates!G:L,3,0)),4)))</f>
        <v/>
      </c>
      <c r="AV294" s="126" t="str">
        <f t="shared" si="192"/>
        <v/>
      </c>
      <c r="AW294" s="127" t="str">
        <f t="shared" si="193"/>
        <v/>
      </c>
      <c r="AX294" s="123" t="str">
        <f t="shared" si="194"/>
        <v/>
      </c>
      <c r="AY294" s="140" t="str">
        <f>IF(AX294="","",IF(R294="Refreshment Beverage",ROUND(SUM(AX294*Rates!K$19),4),ROUND(SUM(AX294*(Rates!J$8/100)),4)))</f>
        <v/>
      </c>
      <c r="AZ294" s="124" t="str">
        <f t="shared" si="195"/>
        <v/>
      </c>
      <c r="BA294" s="125" t="str">
        <f t="shared" si="196"/>
        <v/>
      </c>
      <c r="BB294" s="115"/>
      <c r="BC294" s="143"/>
      <c r="BD294" s="100"/>
      <c r="BE294" s="100"/>
      <c r="BF294" s="100"/>
      <c r="BG294" s="100"/>
    </row>
    <row r="295" spans="1:59" ht="12.75" customHeight="1" x14ac:dyDescent="0.2">
      <c r="A295" s="144"/>
      <c r="B295" s="141"/>
      <c r="C295" s="141"/>
      <c r="D295" s="142"/>
      <c r="E295" s="142"/>
      <c r="F295" s="142"/>
      <c r="G295" s="142"/>
      <c r="H295" s="142"/>
      <c r="I295" s="129"/>
      <c r="J295" s="130"/>
      <c r="K295" s="131" t="str">
        <f t="shared" si="167"/>
        <v/>
      </c>
      <c r="L295" s="132" t="str">
        <f t="shared" si="168"/>
        <v/>
      </c>
      <c r="M295" s="133" t="str">
        <f t="shared" si="169"/>
        <v/>
      </c>
      <c r="N295" s="134" t="str">
        <f>IFERROR(IF(B:B="","",IF(R295="Beer",SUM(LOOKUP(2,1/(Rates!$B$3:$B$5&lt;=W295)/(Rates!$C$3:$C$5&gt;=W295),Rates!$D$3:$D$5)*(X295/100)*W295),IF(R295="Refreshment Beverage",SUM(LOOKUP(2,1/(Rates!$B$7:$B$11&lt;=W295)/(Rates!$C$7:$C$11&gt;=W295),Rates!$D$7:$D$11)*(X295/100)*W295)))),"")</f>
        <v/>
      </c>
      <c r="O295" s="134" t="str">
        <f t="shared" si="170"/>
        <v/>
      </c>
      <c r="P295" s="116"/>
      <c r="Q295" s="117" t="str">
        <f t="shared" si="171"/>
        <v/>
      </c>
      <c r="R295" s="128" t="str">
        <f t="shared" si="172"/>
        <v/>
      </c>
      <c r="S295" s="135" t="str">
        <f>IF(B295="","",IF(R295="Refreshment Beverage",VLOOKUP(VALUE(Q295),Rates!G$15:L$19,2,0),VLOOKUP(VALUE(Q295),Rates!G$4:L$12,2,0)))</f>
        <v/>
      </c>
      <c r="T295" s="135" t="str">
        <f t="shared" si="173"/>
        <v/>
      </c>
      <c r="U295" s="118" t="str">
        <f t="shared" si="174"/>
        <v/>
      </c>
      <c r="V295" s="135" t="str">
        <f t="shared" si="175"/>
        <v/>
      </c>
      <c r="W295" s="135" t="str">
        <f t="shared" si="176"/>
        <v/>
      </c>
      <c r="X295" s="119" t="str">
        <f t="shared" si="177"/>
        <v/>
      </c>
      <c r="Y295" s="120" t="str">
        <f>IF(B:B="","",IF(R295="Refreshment Beverage",VLOOKUP(Q295,Rates!G$15:L$19,6,0)*W295,VLOOKUP(Q295,Rates!G$4:L$12,6,0)*W295))</f>
        <v/>
      </c>
      <c r="Z295" s="120" t="str">
        <f t="shared" si="178"/>
        <v/>
      </c>
      <c r="AA295" s="120" t="str">
        <f t="shared" si="179"/>
        <v/>
      </c>
      <c r="AB295" s="136" t="str">
        <f>IF(B:B="","",IF(R295="Refreshment Beverage","",IF(AND(R295="Beer",Q295=0),SUM(LOOKUP(2,1/(Rates!$B$15:$B$18&lt;=W295)/(Rates!$C$15:$C$18&gt;=W295),Rates!$D$15:$D$18)*W295),VLOOKUP(VALUE(Q:Q),Rates!A:B,2,0)*W295)))</f>
        <v/>
      </c>
      <c r="AC295" s="136" t="str">
        <f>IF(B:B="","",IF(R295="Refreshment Beverage","",IF(AND(R295="Beer",Q295=0),SUM(LOOKUP(2,1/(Rates!$B$15:$B$18&lt;=W295)/(Rates!$C$15:$C$18&gt;=W295),Rates!$E$15:$E$18)*W295),VLOOKUP(VALUE(Q:Q),Rates!A:C,3,0)*W295)))</f>
        <v/>
      </c>
      <c r="AD295" s="137" t="str">
        <f>IFERROR(IF(B:B="","",IF(R295="Beer","",IF(VALUE(Q295)=0,VLOOKUP(VLOOKUP(B:B,#REF!,16,0),Rates!A:E,2,0),VLOOKUP(VALUE(Q295),Rates!A$31:B$34,2,0)*W295))),0)</f>
        <v/>
      </c>
      <c r="AE295" s="121" t="str">
        <f t="shared" si="180"/>
        <v/>
      </c>
      <c r="AF295" s="138" t="str">
        <f t="shared" si="181"/>
        <v/>
      </c>
      <c r="AG295" s="122" t="str">
        <f t="shared" si="182"/>
        <v/>
      </c>
      <c r="AH295" s="123" t="str">
        <f t="shared" si="183"/>
        <v/>
      </c>
      <c r="AI295" s="139" t="str">
        <f>IF(AE:AE="","",IF(R295="Refreshment Beverage",AK295*(Rates!J$19/100),ROUND(SUM(AH295*(Rates!$J$8/100)),4)))</f>
        <v/>
      </c>
      <c r="AJ295" s="124" t="str">
        <f t="shared" si="184"/>
        <v/>
      </c>
      <c r="AK295" s="125" t="str">
        <f t="shared" si="185"/>
        <v/>
      </c>
      <c r="AL295" s="121" t="str">
        <f t="shared" si="186"/>
        <v/>
      </c>
      <c r="AM295" s="138" t="str">
        <f>IF(AS295="","",IF(R295="Refreshment Beverage",ROUND(AS295*Rates!K$19,4),ROUND(AO295*(VLOOKUP(VALUE(Q295),Rates!G$4:L$12,3,0)),4)))</f>
        <v/>
      </c>
      <c r="AN295" s="126" t="str">
        <f>IF(AS295="","",IF(R295="Refreshment Beverage",AS295*(Rates!J$19/100),MAX(AM295,AB295)))</f>
        <v/>
      </c>
      <c r="AO295" s="127" t="str">
        <f t="shared" si="187"/>
        <v/>
      </c>
      <c r="AP295" s="127" t="str">
        <f t="shared" si="188"/>
        <v/>
      </c>
      <c r="AQ295" s="140" t="str">
        <f>IF(AS295="","",IF(R295="Refreshment Beverage",ROUND(SUM(VLOOKUP(Q:Q,Rates!G$15:L$19,3,0)*(AS295-Y295-Z295-AA295)),4),ROUND(SUM(Rates!$K$8*AS295),4)))</f>
        <v/>
      </c>
      <c r="AR295" s="139" t="str">
        <f t="shared" si="189"/>
        <v/>
      </c>
      <c r="AS295" s="125" t="str">
        <f t="shared" si="190"/>
        <v/>
      </c>
      <c r="AT295" s="121" t="str">
        <f t="shared" si="191"/>
        <v/>
      </c>
      <c r="AU295" s="138" t="str">
        <f>IF(AX295="","",IF(R295="Refreshment Beverage",ROUND((BA295-Y295-Z295-AA295)*VLOOKUP(VALUE(Q295),Rates!G$15:L$19,3,0),4),ROUND(AW295*(VLOOKUP(VALUE(Q295),Rates!G:L,3,0)),4)))</f>
        <v/>
      </c>
      <c r="AV295" s="126" t="str">
        <f t="shared" si="192"/>
        <v/>
      </c>
      <c r="AW295" s="127" t="str">
        <f t="shared" si="193"/>
        <v/>
      </c>
      <c r="AX295" s="123" t="str">
        <f t="shared" si="194"/>
        <v/>
      </c>
      <c r="AY295" s="140" t="str">
        <f>IF(AX295="","",IF(R295="Refreshment Beverage",ROUND(SUM(AX295*Rates!K$19),4),ROUND(SUM(AX295*(Rates!J$8/100)),4)))</f>
        <v/>
      </c>
      <c r="AZ295" s="124" t="str">
        <f t="shared" si="195"/>
        <v/>
      </c>
      <c r="BA295" s="125" t="str">
        <f t="shared" si="196"/>
        <v/>
      </c>
      <c r="BB295" s="115"/>
      <c r="BC295" s="143"/>
      <c r="BD295" s="100"/>
      <c r="BE295" s="100"/>
      <c r="BF295" s="100"/>
      <c r="BG295" s="100"/>
    </row>
    <row r="296" spans="1:59" ht="12.75" customHeight="1" x14ac:dyDescent="0.2">
      <c r="A296" s="144"/>
      <c r="B296" s="141"/>
      <c r="C296" s="141"/>
      <c r="D296" s="142"/>
      <c r="E296" s="142"/>
      <c r="F296" s="142"/>
      <c r="G296" s="142"/>
      <c r="H296" s="142"/>
      <c r="I296" s="129"/>
      <c r="J296" s="130"/>
      <c r="K296" s="131" t="str">
        <f t="shared" si="167"/>
        <v/>
      </c>
      <c r="L296" s="132" t="str">
        <f t="shared" si="168"/>
        <v/>
      </c>
      <c r="M296" s="133" t="str">
        <f t="shared" si="169"/>
        <v/>
      </c>
      <c r="N296" s="134" t="str">
        <f>IFERROR(IF(B:B="","",IF(R296="Beer",SUM(LOOKUP(2,1/(Rates!$B$3:$B$5&lt;=W296)/(Rates!$C$3:$C$5&gt;=W296),Rates!$D$3:$D$5)*(X296/100)*W296),IF(R296="Refreshment Beverage",SUM(LOOKUP(2,1/(Rates!$B$7:$B$11&lt;=W296)/(Rates!$C$7:$C$11&gt;=W296),Rates!$D$7:$D$11)*(X296/100)*W296)))),"")</f>
        <v/>
      </c>
      <c r="O296" s="134" t="str">
        <f t="shared" si="170"/>
        <v/>
      </c>
      <c r="P296" s="116"/>
      <c r="Q296" s="117" t="str">
        <f t="shared" si="171"/>
        <v/>
      </c>
      <c r="R296" s="128" t="str">
        <f t="shared" si="172"/>
        <v/>
      </c>
      <c r="S296" s="135" t="str">
        <f>IF(B296="","",IF(R296="Refreshment Beverage",VLOOKUP(VALUE(Q296),Rates!G$15:L$19,2,0),VLOOKUP(VALUE(Q296),Rates!G$4:L$12,2,0)))</f>
        <v/>
      </c>
      <c r="T296" s="135" t="str">
        <f t="shared" si="173"/>
        <v/>
      </c>
      <c r="U296" s="118" t="str">
        <f t="shared" si="174"/>
        <v/>
      </c>
      <c r="V296" s="135" t="str">
        <f t="shared" si="175"/>
        <v/>
      </c>
      <c r="W296" s="135" t="str">
        <f t="shared" si="176"/>
        <v/>
      </c>
      <c r="X296" s="119" t="str">
        <f t="shared" si="177"/>
        <v/>
      </c>
      <c r="Y296" s="120" t="str">
        <f>IF(B:B="","",IF(R296="Refreshment Beverage",VLOOKUP(Q296,Rates!G$15:L$19,6,0)*W296,VLOOKUP(Q296,Rates!G$4:L$12,6,0)*W296))</f>
        <v/>
      </c>
      <c r="Z296" s="120" t="str">
        <f t="shared" si="178"/>
        <v/>
      </c>
      <c r="AA296" s="120" t="str">
        <f t="shared" si="179"/>
        <v/>
      </c>
      <c r="AB296" s="136" t="str">
        <f>IF(B:B="","",IF(R296="Refreshment Beverage","",IF(AND(R296="Beer",Q296=0),SUM(LOOKUP(2,1/(Rates!$B$15:$B$18&lt;=W296)/(Rates!$C$15:$C$18&gt;=W296),Rates!$D$15:$D$18)*W296),VLOOKUP(VALUE(Q:Q),Rates!A:B,2,0)*W296)))</f>
        <v/>
      </c>
      <c r="AC296" s="136" t="str">
        <f>IF(B:B="","",IF(R296="Refreshment Beverage","",IF(AND(R296="Beer",Q296=0),SUM(LOOKUP(2,1/(Rates!$B$15:$B$18&lt;=W296)/(Rates!$C$15:$C$18&gt;=W296),Rates!$E$15:$E$18)*W296),VLOOKUP(VALUE(Q:Q),Rates!A:C,3,0)*W296)))</f>
        <v/>
      </c>
      <c r="AD296" s="137" t="str">
        <f>IFERROR(IF(B:B="","",IF(R296="Beer","",IF(VALUE(Q296)=0,VLOOKUP(VLOOKUP(B:B,#REF!,16,0),Rates!A:E,2,0),VLOOKUP(VALUE(Q296),Rates!A$31:B$34,2,0)*W296))),0)</f>
        <v/>
      </c>
      <c r="AE296" s="121" t="str">
        <f t="shared" si="180"/>
        <v/>
      </c>
      <c r="AF296" s="138" t="str">
        <f t="shared" si="181"/>
        <v/>
      </c>
      <c r="AG296" s="122" t="str">
        <f t="shared" si="182"/>
        <v/>
      </c>
      <c r="AH296" s="123" t="str">
        <f t="shared" si="183"/>
        <v/>
      </c>
      <c r="AI296" s="139" t="str">
        <f>IF(AE:AE="","",IF(R296="Refreshment Beverage",AK296*(Rates!J$19/100),ROUND(SUM(AH296*(Rates!$J$8/100)),4)))</f>
        <v/>
      </c>
      <c r="AJ296" s="124" t="str">
        <f t="shared" si="184"/>
        <v/>
      </c>
      <c r="AK296" s="125" t="str">
        <f t="shared" si="185"/>
        <v/>
      </c>
      <c r="AL296" s="121" t="str">
        <f t="shared" si="186"/>
        <v/>
      </c>
      <c r="AM296" s="138" t="str">
        <f>IF(AS296="","",IF(R296="Refreshment Beverage",ROUND(AS296*Rates!K$19,4),ROUND(AO296*(VLOOKUP(VALUE(Q296),Rates!G$4:L$12,3,0)),4)))</f>
        <v/>
      </c>
      <c r="AN296" s="126" t="str">
        <f>IF(AS296="","",IF(R296="Refreshment Beverage",AS296*(Rates!J$19/100),MAX(AM296,AB296)))</f>
        <v/>
      </c>
      <c r="AO296" s="127" t="str">
        <f t="shared" si="187"/>
        <v/>
      </c>
      <c r="AP296" s="127" t="str">
        <f t="shared" si="188"/>
        <v/>
      </c>
      <c r="AQ296" s="140" t="str">
        <f>IF(AS296="","",IF(R296="Refreshment Beverage",ROUND(SUM(VLOOKUP(Q:Q,Rates!G$15:L$19,3,0)*(AS296-Y296-Z296-AA296)),4),ROUND(SUM(Rates!$K$8*AS296),4)))</f>
        <v/>
      </c>
      <c r="AR296" s="139" t="str">
        <f t="shared" si="189"/>
        <v/>
      </c>
      <c r="AS296" s="125" t="str">
        <f t="shared" si="190"/>
        <v/>
      </c>
      <c r="AT296" s="121" t="str">
        <f t="shared" si="191"/>
        <v/>
      </c>
      <c r="AU296" s="138" t="str">
        <f>IF(AX296="","",IF(R296="Refreshment Beverage",ROUND((BA296-Y296-Z296-AA296)*VLOOKUP(VALUE(Q296),Rates!G$15:L$19,3,0),4),ROUND(AW296*(VLOOKUP(VALUE(Q296),Rates!G:L,3,0)),4)))</f>
        <v/>
      </c>
      <c r="AV296" s="126" t="str">
        <f t="shared" si="192"/>
        <v/>
      </c>
      <c r="AW296" s="127" t="str">
        <f t="shared" si="193"/>
        <v/>
      </c>
      <c r="AX296" s="123" t="str">
        <f t="shared" si="194"/>
        <v/>
      </c>
      <c r="AY296" s="140" t="str">
        <f>IF(AX296="","",IF(R296="Refreshment Beverage",ROUND(SUM(AX296*Rates!K$19),4),ROUND(SUM(AX296*(Rates!J$8/100)),4)))</f>
        <v/>
      </c>
      <c r="AZ296" s="124" t="str">
        <f t="shared" si="195"/>
        <v/>
      </c>
      <c r="BA296" s="125" t="str">
        <f t="shared" si="196"/>
        <v/>
      </c>
      <c r="BB296" s="115"/>
      <c r="BC296" s="143"/>
      <c r="BD296" s="100"/>
      <c r="BE296" s="100"/>
      <c r="BF296" s="100"/>
      <c r="BG296" s="100"/>
    </row>
    <row r="297" spans="1:59" ht="12.75" customHeight="1" x14ac:dyDescent="0.2">
      <c r="A297" s="144"/>
      <c r="B297" s="141"/>
      <c r="C297" s="141"/>
      <c r="D297" s="142"/>
      <c r="E297" s="142"/>
      <c r="F297" s="142"/>
      <c r="G297" s="142"/>
      <c r="H297" s="142"/>
      <c r="I297" s="129"/>
      <c r="J297" s="130"/>
      <c r="K297" s="131" t="str">
        <f t="shared" si="167"/>
        <v/>
      </c>
      <c r="L297" s="132" t="str">
        <f t="shared" si="168"/>
        <v/>
      </c>
      <c r="M297" s="133" t="str">
        <f t="shared" si="169"/>
        <v/>
      </c>
      <c r="N297" s="134" t="str">
        <f>IFERROR(IF(B:B="","",IF(R297="Beer",SUM(LOOKUP(2,1/(Rates!$B$3:$B$5&lt;=W297)/(Rates!$C$3:$C$5&gt;=W297),Rates!$D$3:$D$5)*(X297/100)*W297),IF(R297="Refreshment Beverage",SUM(LOOKUP(2,1/(Rates!$B$7:$B$11&lt;=W297)/(Rates!$C$7:$C$11&gt;=W297),Rates!$D$7:$D$11)*(X297/100)*W297)))),"")</f>
        <v/>
      </c>
      <c r="O297" s="134" t="str">
        <f t="shared" si="170"/>
        <v/>
      </c>
      <c r="P297" s="116"/>
      <c r="Q297" s="117" t="str">
        <f t="shared" si="171"/>
        <v/>
      </c>
      <c r="R297" s="128" t="str">
        <f t="shared" si="172"/>
        <v/>
      </c>
      <c r="S297" s="135" t="str">
        <f>IF(B297="","",IF(R297="Refreshment Beverage",VLOOKUP(VALUE(Q297),Rates!G$15:L$19,2,0),VLOOKUP(VALUE(Q297),Rates!G$4:L$12,2,0)))</f>
        <v/>
      </c>
      <c r="T297" s="135" t="str">
        <f t="shared" si="173"/>
        <v/>
      </c>
      <c r="U297" s="118" t="str">
        <f t="shared" si="174"/>
        <v/>
      </c>
      <c r="V297" s="135" t="str">
        <f t="shared" si="175"/>
        <v/>
      </c>
      <c r="W297" s="135" t="str">
        <f t="shared" si="176"/>
        <v/>
      </c>
      <c r="X297" s="119" t="str">
        <f t="shared" si="177"/>
        <v/>
      </c>
      <c r="Y297" s="120" t="str">
        <f>IF(B:B="","",IF(R297="Refreshment Beverage",VLOOKUP(Q297,Rates!G$15:L$19,6,0)*W297,VLOOKUP(Q297,Rates!G$4:L$12,6,0)*W297))</f>
        <v/>
      </c>
      <c r="Z297" s="120" t="str">
        <f t="shared" si="178"/>
        <v/>
      </c>
      <c r="AA297" s="120" t="str">
        <f t="shared" si="179"/>
        <v/>
      </c>
      <c r="AB297" s="136" t="str">
        <f>IF(B:B="","",IF(R297="Refreshment Beverage","",IF(AND(R297="Beer",Q297=0),SUM(LOOKUP(2,1/(Rates!$B$15:$B$18&lt;=W297)/(Rates!$C$15:$C$18&gt;=W297),Rates!$D$15:$D$18)*W297),VLOOKUP(VALUE(Q:Q),Rates!A:B,2,0)*W297)))</f>
        <v/>
      </c>
      <c r="AC297" s="136" t="str">
        <f>IF(B:B="","",IF(R297="Refreshment Beverage","",IF(AND(R297="Beer",Q297=0),SUM(LOOKUP(2,1/(Rates!$B$15:$B$18&lt;=W297)/(Rates!$C$15:$C$18&gt;=W297),Rates!$E$15:$E$18)*W297),VLOOKUP(VALUE(Q:Q),Rates!A:C,3,0)*W297)))</f>
        <v/>
      </c>
      <c r="AD297" s="137" t="str">
        <f>IFERROR(IF(B:B="","",IF(R297="Beer","",IF(VALUE(Q297)=0,VLOOKUP(VLOOKUP(B:B,#REF!,16,0),Rates!A:E,2,0),VLOOKUP(VALUE(Q297),Rates!A$31:B$34,2,0)*W297))),0)</f>
        <v/>
      </c>
      <c r="AE297" s="121" t="str">
        <f t="shared" si="180"/>
        <v/>
      </c>
      <c r="AF297" s="138" t="str">
        <f t="shared" si="181"/>
        <v/>
      </c>
      <c r="AG297" s="122" t="str">
        <f t="shared" si="182"/>
        <v/>
      </c>
      <c r="AH297" s="123" t="str">
        <f t="shared" si="183"/>
        <v/>
      </c>
      <c r="AI297" s="139" t="str">
        <f>IF(AE:AE="","",IF(R297="Refreshment Beverage",AK297*(Rates!J$19/100),ROUND(SUM(AH297*(Rates!$J$8/100)),4)))</f>
        <v/>
      </c>
      <c r="AJ297" s="124" t="str">
        <f t="shared" si="184"/>
        <v/>
      </c>
      <c r="AK297" s="125" t="str">
        <f t="shared" si="185"/>
        <v/>
      </c>
      <c r="AL297" s="121" t="str">
        <f t="shared" si="186"/>
        <v/>
      </c>
      <c r="AM297" s="138" t="str">
        <f>IF(AS297="","",IF(R297="Refreshment Beverage",ROUND(AS297*Rates!K$19,4),ROUND(AO297*(VLOOKUP(VALUE(Q297),Rates!G$4:L$12,3,0)),4)))</f>
        <v/>
      </c>
      <c r="AN297" s="126" t="str">
        <f>IF(AS297="","",IF(R297="Refreshment Beverage",AS297*(Rates!J$19/100),MAX(AM297,AB297)))</f>
        <v/>
      </c>
      <c r="AO297" s="127" t="str">
        <f t="shared" si="187"/>
        <v/>
      </c>
      <c r="AP297" s="127" t="str">
        <f t="shared" si="188"/>
        <v/>
      </c>
      <c r="AQ297" s="140" t="str">
        <f>IF(AS297="","",IF(R297="Refreshment Beverage",ROUND(SUM(VLOOKUP(Q:Q,Rates!G$15:L$19,3,0)*(AS297-Y297-Z297-AA297)),4),ROUND(SUM(Rates!$K$8*AS297),4)))</f>
        <v/>
      </c>
      <c r="AR297" s="139" t="str">
        <f t="shared" si="189"/>
        <v/>
      </c>
      <c r="AS297" s="125" t="str">
        <f t="shared" si="190"/>
        <v/>
      </c>
      <c r="AT297" s="121" t="str">
        <f t="shared" si="191"/>
        <v/>
      </c>
      <c r="AU297" s="138" t="str">
        <f>IF(AX297="","",IF(R297="Refreshment Beverage",ROUND((BA297-Y297-Z297-AA297)*VLOOKUP(VALUE(Q297),Rates!G$15:L$19,3,0),4),ROUND(AW297*(VLOOKUP(VALUE(Q297),Rates!G:L,3,0)),4)))</f>
        <v/>
      </c>
      <c r="AV297" s="126" t="str">
        <f t="shared" si="192"/>
        <v/>
      </c>
      <c r="AW297" s="127" t="str">
        <f t="shared" si="193"/>
        <v/>
      </c>
      <c r="AX297" s="123" t="str">
        <f t="shared" si="194"/>
        <v/>
      </c>
      <c r="AY297" s="140" t="str">
        <f>IF(AX297="","",IF(R297="Refreshment Beverage",ROUND(SUM(AX297*Rates!K$19),4),ROUND(SUM(AX297*(Rates!J$8/100)),4)))</f>
        <v/>
      </c>
      <c r="AZ297" s="124" t="str">
        <f t="shared" si="195"/>
        <v/>
      </c>
      <c r="BA297" s="125" t="str">
        <f t="shared" si="196"/>
        <v/>
      </c>
      <c r="BB297" s="115"/>
      <c r="BC297" s="143"/>
      <c r="BD297" s="100"/>
      <c r="BE297" s="100"/>
      <c r="BF297" s="100"/>
      <c r="BG297" s="100"/>
    </row>
    <row r="298" spans="1:59" ht="12.75" customHeight="1" x14ac:dyDescent="0.2">
      <c r="A298" s="144"/>
      <c r="B298" s="141"/>
      <c r="C298" s="141"/>
      <c r="D298" s="142"/>
      <c r="E298" s="142"/>
      <c r="F298" s="142"/>
      <c r="G298" s="142"/>
      <c r="H298" s="142"/>
      <c r="I298" s="129"/>
      <c r="J298" s="130"/>
      <c r="K298" s="131" t="str">
        <f t="shared" si="167"/>
        <v/>
      </c>
      <c r="L298" s="132" t="str">
        <f t="shared" si="168"/>
        <v/>
      </c>
      <c r="M298" s="133" t="str">
        <f t="shared" si="169"/>
        <v/>
      </c>
      <c r="N298" s="134" t="str">
        <f>IFERROR(IF(B:B="","",IF(R298="Beer",SUM(LOOKUP(2,1/(Rates!$B$3:$B$5&lt;=W298)/(Rates!$C$3:$C$5&gt;=W298),Rates!$D$3:$D$5)*(X298/100)*W298),IF(R298="Refreshment Beverage",SUM(LOOKUP(2,1/(Rates!$B$7:$B$11&lt;=W298)/(Rates!$C$7:$C$11&gt;=W298),Rates!$D$7:$D$11)*(X298/100)*W298)))),"")</f>
        <v/>
      </c>
      <c r="O298" s="134" t="str">
        <f t="shared" si="170"/>
        <v/>
      </c>
      <c r="P298" s="116"/>
      <c r="Q298" s="117" t="str">
        <f t="shared" si="171"/>
        <v/>
      </c>
      <c r="R298" s="128" t="str">
        <f t="shared" si="172"/>
        <v/>
      </c>
      <c r="S298" s="135" t="str">
        <f>IF(B298="","",IF(R298="Refreshment Beverage",VLOOKUP(VALUE(Q298),Rates!G$15:L$19,2,0),VLOOKUP(VALUE(Q298),Rates!G$4:L$12,2,0)))</f>
        <v/>
      </c>
      <c r="T298" s="135" t="str">
        <f t="shared" si="173"/>
        <v/>
      </c>
      <c r="U298" s="118" t="str">
        <f t="shared" si="174"/>
        <v/>
      </c>
      <c r="V298" s="135" t="str">
        <f t="shared" si="175"/>
        <v/>
      </c>
      <c r="W298" s="135" t="str">
        <f t="shared" si="176"/>
        <v/>
      </c>
      <c r="X298" s="119" t="str">
        <f t="shared" si="177"/>
        <v/>
      </c>
      <c r="Y298" s="120" t="str">
        <f>IF(B:B="","",IF(R298="Refreshment Beverage",VLOOKUP(Q298,Rates!G$15:L$19,6,0)*W298,VLOOKUP(Q298,Rates!G$4:L$12,6,0)*W298))</f>
        <v/>
      </c>
      <c r="Z298" s="120" t="str">
        <f t="shared" si="178"/>
        <v/>
      </c>
      <c r="AA298" s="120" t="str">
        <f t="shared" si="179"/>
        <v/>
      </c>
      <c r="AB298" s="136" t="str">
        <f>IF(B:B="","",IF(R298="Refreshment Beverage","",IF(AND(R298="Beer",Q298=0),SUM(LOOKUP(2,1/(Rates!$B$15:$B$18&lt;=W298)/(Rates!$C$15:$C$18&gt;=W298),Rates!$D$15:$D$18)*W298),VLOOKUP(VALUE(Q:Q),Rates!A:B,2,0)*W298)))</f>
        <v/>
      </c>
      <c r="AC298" s="136" t="str">
        <f>IF(B:B="","",IF(R298="Refreshment Beverage","",IF(AND(R298="Beer",Q298=0),SUM(LOOKUP(2,1/(Rates!$B$15:$B$18&lt;=W298)/(Rates!$C$15:$C$18&gt;=W298),Rates!$E$15:$E$18)*W298),VLOOKUP(VALUE(Q:Q),Rates!A:C,3,0)*W298)))</f>
        <v/>
      </c>
      <c r="AD298" s="137" t="str">
        <f>IFERROR(IF(B:B="","",IF(R298="Beer","",IF(VALUE(Q298)=0,VLOOKUP(VLOOKUP(B:B,#REF!,16,0),Rates!A:E,2,0),VLOOKUP(VALUE(Q298),Rates!A$31:B$34,2,0)*W298))),0)</f>
        <v/>
      </c>
      <c r="AE298" s="121" t="str">
        <f t="shared" si="180"/>
        <v/>
      </c>
      <c r="AF298" s="138" t="str">
        <f t="shared" si="181"/>
        <v/>
      </c>
      <c r="AG298" s="122" t="str">
        <f t="shared" si="182"/>
        <v/>
      </c>
      <c r="AH298" s="123" t="str">
        <f t="shared" si="183"/>
        <v/>
      </c>
      <c r="AI298" s="139" t="str">
        <f>IF(AE:AE="","",IF(R298="Refreshment Beverage",AK298*(Rates!J$19/100),ROUND(SUM(AH298*(Rates!$J$8/100)),4)))</f>
        <v/>
      </c>
      <c r="AJ298" s="124" t="str">
        <f t="shared" si="184"/>
        <v/>
      </c>
      <c r="AK298" s="125" t="str">
        <f t="shared" si="185"/>
        <v/>
      </c>
      <c r="AL298" s="121" t="str">
        <f t="shared" si="186"/>
        <v/>
      </c>
      <c r="AM298" s="138" t="str">
        <f>IF(AS298="","",IF(R298="Refreshment Beverage",ROUND(AS298*Rates!K$19,4),ROUND(AO298*(VLOOKUP(VALUE(Q298),Rates!G$4:L$12,3,0)),4)))</f>
        <v/>
      </c>
      <c r="AN298" s="126" t="str">
        <f>IF(AS298="","",IF(R298="Refreshment Beverage",AS298*(Rates!J$19/100),MAX(AM298,AB298)))</f>
        <v/>
      </c>
      <c r="AO298" s="127" t="str">
        <f t="shared" si="187"/>
        <v/>
      </c>
      <c r="AP298" s="127" t="str">
        <f t="shared" si="188"/>
        <v/>
      </c>
      <c r="AQ298" s="140" t="str">
        <f>IF(AS298="","",IF(R298="Refreshment Beverage",ROUND(SUM(VLOOKUP(Q:Q,Rates!G$15:L$19,3,0)*(AS298-Y298-Z298-AA298)),4),ROUND(SUM(Rates!$K$8*AS298),4)))</f>
        <v/>
      </c>
      <c r="AR298" s="139" t="str">
        <f t="shared" si="189"/>
        <v/>
      </c>
      <c r="AS298" s="125" t="str">
        <f t="shared" si="190"/>
        <v/>
      </c>
      <c r="AT298" s="121" t="str">
        <f t="shared" si="191"/>
        <v/>
      </c>
      <c r="AU298" s="138" t="str">
        <f>IF(AX298="","",IF(R298="Refreshment Beverage",ROUND((BA298-Y298-Z298-AA298)*VLOOKUP(VALUE(Q298),Rates!G$15:L$19,3,0),4),ROUND(AW298*(VLOOKUP(VALUE(Q298),Rates!G:L,3,0)),4)))</f>
        <v/>
      </c>
      <c r="AV298" s="126" t="str">
        <f t="shared" si="192"/>
        <v/>
      </c>
      <c r="AW298" s="127" t="str">
        <f t="shared" si="193"/>
        <v/>
      </c>
      <c r="AX298" s="123" t="str">
        <f t="shared" si="194"/>
        <v/>
      </c>
      <c r="AY298" s="140" t="str">
        <f>IF(AX298="","",IF(R298="Refreshment Beverage",ROUND(SUM(AX298*Rates!K$19),4),ROUND(SUM(AX298*(Rates!J$8/100)),4)))</f>
        <v/>
      </c>
      <c r="AZ298" s="124" t="str">
        <f t="shared" si="195"/>
        <v/>
      </c>
      <c r="BA298" s="125" t="str">
        <f t="shared" si="196"/>
        <v/>
      </c>
      <c r="BB298" s="115"/>
      <c r="BC298" s="143"/>
      <c r="BD298" s="100"/>
      <c r="BE298" s="100"/>
      <c r="BF298" s="100"/>
      <c r="BG298" s="100"/>
    </row>
    <row r="299" spans="1:59" ht="12.75" customHeight="1" x14ac:dyDescent="0.2">
      <c r="A299" s="144"/>
      <c r="B299" s="141"/>
      <c r="C299" s="141"/>
      <c r="D299" s="142"/>
      <c r="E299" s="142"/>
      <c r="F299" s="142"/>
      <c r="G299" s="142"/>
      <c r="H299" s="142"/>
      <c r="I299" s="129"/>
      <c r="J299" s="130"/>
      <c r="K299" s="131" t="str">
        <f t="shared" si="167"/>
        <v/>
      </c>
      <c r="L299" s="132" t="str">
        <f t="shared" si="168"/>
        <v/>
      </c>
      <c r="M299" s="133" t="str">
        <f t="shared" si="169"/>
        <v/>
      </c>
      <c r="N299" s="134" t="str">
        <f>IFERROR(IF(B:B="","",IF(R299="Beer",SUM(LOOKUP(2,1/(Rates!$B$3:$B$5&lt;=W299)/(Rates!$C$3:$C$5&gt;=W299),Rates!$D$3:$D$5)*(X299/100)*W299),IF(R299="Refreshment Beverage",SUM(LOOKUP(2,1/(Rates!$B$7:$B$11&lt;=W299)/(Rates!$C$7:$C$11&gt;=W299),Rates!$D$7:$D$11)*(X299/100)*W299)))),"")</f>
        <v/>
      </c>
      <c r="O299" s="134" t="str">
        <f t="shared" si="170"/>
        <v/>
      </c>
      <c r="P299" s="116"/>
      <c r="Q299" s="117" t="str">
        <f t="shared" si="171"/>
        <v/>
      </c>
      <c r="R299" s="128" t="str">
        <f t="shared" si="172"/>
        <v/>
      </c>
      <c r="S299" s="135" t="str">
        <f>IF(B299="","",IF(R299="Refreshment Beverage",VLOOKUP(VALUE(Q299),Rates!G$15:L$19,2,0),VLOOKUP(VALUE(Q299),Rates!G$4:L$12,2,0)))</f>
        <v/>
      </c>
      <c r="T299" s="135" t="str">
        <f t="shared" si="173"/>
        <v/>
      </c>
      <c r="U299" s="118" t="str">
        <f t="shared" si="174"/>
        <v/>
      </c>
      <c r="V299" s="135" t="str">
        <f t="shared" si="175"/>
        <v/>
      </c>
      <c r="W299" s="135" t="str">
        <f t="shared" si="176"/>
        <v/>
      </c>
      <c r="X299" s="119" t="str">
        <f t="shared" si="177"/>
        <v/>
      </c>
      <c r="Y299" s="120" t="str">
        <f>IF(B:B="","",IF(R299="Refreshment Beverage",VLOOKUP(Q299,Rates!G$15:L$19,6,0)*W299,VLOOKUP(Q299,Rates!G$4:L$12,6,0)*W299))</f>
        <v/>
      </c>
      <c r="Z299" s="120" t="str">
        <f t="shared" si="178"/>
        <v/>
      </c>
      <c r="AA299" s="120" t="str">
        <f t="shared" si="179"/>
        <v/>
      </c>
      <c r="AB299" s="136" t="str">
        <f>IF(B:B="","",IF(R299="Refreshment Beverage","",IF(AND(R299="Beer",Q299=0),SUM(LOOKUP(2,1/(Rates!$B$15:$B$18&lt;=W299)/(Rates!$C$15:$C$18&gt;=W299),Rates!$D$15:$D$18)*W299),VLOOKUP(VALUE(Q:Q),Rates!A:B,2,0)*W299)))</f>
        <v/>
      </c>
      <c r="AC299" s="136" t="str">
        <f>IF(B:B="","",IF(R299="Refreshment Beverage","",IF(AND(R299="Beer",Q299=0),SUM(LOOKUP(2,1/(Rates!$B$15:$B$18&lt;=W299)/(Rates!$C$15:$C$18&gt;=W299),Rates!$E$15:$E$18)*W299),VLOOKUP(VALUE(Q:Q),Rates!A:C,3,0)*W299)))</f>
        <v/>
      </c>
      <c r="AD299" s="137" t="str">
        <f>IFERROR(IF(B:B="","",IF(R299="Beer","",IF(VALUE(Q299)=0,VLOOKUP(VLOOKUP(B:B,#REF!,16,0),Rates!A:E,2,0),VLOOKUP(VALUE(Q299),Rates!A$31:B$34,2,0)*W299))),0)</f>
        <v/>
      </c>
      <c r="AE299" s="121" t="str">
        <f t="shared" si="180"/>
        <v/>
      </c>
      <c r="AF299" s="138" t="str">
        <f t="shared" si="181"/>
        <v/>
      </c>
      <c r="AG299" s="122" t="str">
        <f t="shared" si="182"/>
        <v/>
      </c>
      <c r="AH299" s="123" t="str">
        <f t="shared" si="183"/>
        <v/>
      </c>
      <c r="AI299" s="139" t="str">
        <f>IF(AE:AE="","",IF(R299="Refreshment Beverage",AK299*(Rates!J$19/100),ROUND(SUM(AH299*(Rates!$J$8/100)),4)))</f>
        <v/>
      </c>
      <c r="AJ299" s="124" t="str">
        <f t="shared" si="184"/>
        <v/>
      </c>
      <c r="AK299" s="125" t="str">
        <f t="shared" si="185"/>
        <v/>
      </c>
      <c r="AL299" s="121" t="str">
        <f t="shared" si="186"/>
        <v/>
      </c>
      <c r="AM299" s="138" t="str">
        <f>IF(AS299="","",IF(R299="Refreshment Beverage",ROUND(AS299*Rates!K$19,4),ROUND(AO299*(VLOOKUP(VALUE(Q299),Rates!G$4:L$12,3,0)),4)))</f>
        <v/>
      </c>
      <c r="AN299" s="126" t="str">
        <f>IF(AS299="","",IF(R299="Refreshment Beverage",AS299*(Rates!J$19/100),MAX(AM299,AB299)))</f>
        <v/>
      </c>
      <c r="AO299" s="127" t="str">
        <f t="shared" si="187"/>
        <v/>
      </c>
      <c r="AP299" s="127" t="str">
        <f t="shared" si="188"/>
        <v/>
      </c>
      <c r="AQ299" s="140" t="str">
        <f>IF(AS299="","",IF(R299="Refreshment Beverage",ROUND(SUM(VLOOKUP(Q:Q,Rates!G$15:L$19,3,0)*(AS299-Y299-Z299-AA299)),4),ROUND(SUM(Rates!$K$8*AS299),4)))</f>
        <v/>
      </c>
      <c r="AR299" s="139" t="str">
        <f t="shared" si="189"/>
        <v/>
      </c>
      <c r="AS299" s="125" t="str">
        <f t="shared" si="190"/>
        <v/>
      </c>
      <c r="AT299" s="121" t="str">
        <f t="shared" si="191"/>
        <v/>
      </c>
      <c r="AU299" s="138" t="str">
        <f>IF(AX299="","",IF(R299="Refreshment Beverage",ROUND((BA299-Y299-Z299-AA299)*VLOOKUP(VALUE(Q299),Rates!G$15:L$19,3,0),4),ROUND(AW299*(VLOOKUP(VALUE(Q299),Rates!G:L,3,0)),4)))</f>
        <v/>
      </c>
      <c r="AV299" s="126" t="str">
        <f t="shared" si="192"/>
        <v/>
      </c>
      <c r="AW299" s="127" t="str">
        <f t="shared" si="193"/>
        <v/>
      </c>
      <c r="AX299" s="123" t="str">
        <f t="shared" si="194"/>
        <v/>
      </c>
      <c r="AY299" s="140" t="str">
        <f>IF(AX299="","",IF(R299="Refreshment Beverage",ROUND(SUM(AX299*Rates!K$19),4),ROUND(SUM(AX299*(Rates!J$8/100)),4)))</f>
        <v/>
      </c>
      <c r="AZ299" s="124" t="str">
        <f t="shared" si="195"/>
        <v/>
      </c>
      <c r="BA299" s="125" t="str">
        <f t="shared" si="196"/>
        <v/>
      </c>
      <c r="BB299" s="115"/>
      <c r="BC299" s="143"/>
      <c r="BD299" s="100"/>
      <c r="BE299" s="100"/>
      <c r="BF299" s="100"/>
      <c r="BG299" s="100"/>
    </row>
    <row r="300" spans="1:59" ht="12.75" customHeight="1" x14ac:dyDescent="0.2">
      <c r="A300" s="144"/>
      <c r="B300" s="141"/>
      <c r="C300" s="141"/>
      <c r="D300" s="142"/>
      <c r="E300" s="142"/>
      <c r="F300" s="142"/>
      <c r="G300" s="142"/>
      <c r="H300" s="142"/>
      <c r="I300" s="129"/>
      <c r="J300" s="130"/>
      <c r="K300" s="131" t="str">
        <f t="shared" si="167"/>
        <v/>
      </c>
      <c r="L300" s="132" t="str">
        <f t="shared" si="168"/>
        <v/>
      </c>
      <c r="M300" s="133" t="str">
        <f t="shared" si="169"/>
        <v/>
      </c>
      <c r="N300" s="134" t="str">
        <f>IFERROR(IF(B:B="","",IF(R300="Beer",SUM(LOOKUP(2,1/(Rates!$B$3:$B$5&lt;=W300)/(Rates!$C$3:$C$5&gt;=W300),Rates!$D$3:$D$5)*(X300/100)*W300),IF(R300="Refreshment Beverage",SUM(LOOKUP(2,1/(Rates!$B$7:$B$11&lt;=W300)/(Rates!$C$7:$C$11&gt;=W300),Rates!$D$7:$D$11)*(X300/100)*W300)))),"")</f>
        <v/>
      </c>
      <c r="O300" s="134" t="str">
        <f t="shared" si="170"/>
        <v/>
      </c>
      <c r="P300" s="116"/>
      <c r="Q300" s="117" t="str">
        <f t="shared" si="171"/>
        <v/>
      </c>
      <c r="R300" s="128" t="str">
        <f t="shared" si="172"/>
        <v/>
      </c>
      <c r="S300" s="135" t="str">
        <f>IF(B300="","",IF(R300="Refreshment Beverage",VLOOKUP(VALUE(Q300),Rates!G$15:L$19,2,0),VLOOKUP(VALUE(Q300),Rates!G$4:L$12,2,0)))</f>
        <v/>
      </c>
      <c r="T300" s="135" t="str">
        <f t="shared" si="173"/>
        <v/>
      </c>
      <c r="U300" s="118" t="str">
        <f t="shared" si="174"/>
        <v/>
      </c>
      <c r="V300" s="135" t="str">
        <f t="shared" si="175"/>
        <v/>
      </c>
      <c r="W300" s="135" t="str">
        <f t="shared" si="176"/>
        <v/>
      </c>
      <c r="X300" s="119" t="str">
        <f t="shared" si="177"/>
        <v/>
      </c>
      <c r="Y300" s="120" t="str">
        <f>IF(B:B="","",IF(R300="Refreshment Beverage",VLOOKUP(Q300,Rates!G$15:L$19,6,0)*W300,VLOOKUP(Q300,Rates!G$4:L$12,6,0)*W300))</f>
        <v/>
      </c>
      <c r="Z300" s="120" t="str">
        <f t="shared" si="178"/>
        <v/>
      </c>
      <c r="AA300" s="120" t="str">
        <f t="shared" si="179"/>
        <v/>
      </c>
      <c r="AB300" s="136" t="str">
        <f>IF(B:B="","",IF(R300="Refreshment Beverage","",IF(AND(R300="Beer",Q300=0),SUM(LOOKUP(2,1/(Rates!$B$15:$B$18&lt;=W300)/(Rates!$C$15:$C$18&gt;=W300),Rates!$D$15:$D$18)*W300),VLOOKUP(VALUE(Q:Q),Rates!A:B,2,0)*W300)))</f>
        <v/>
      </c>
      <c r="AC300" s="136" t="str">
        <f>IF(B:B="","",IF(R300="Refreshment Beverage","",IF(AND(R300="Beer",Q300=0),SUM(LOOKUP(2,1/(Rates!$B$15:$B$18&lt;=W300)/(Rates!$C$15:$C$18&gt;=W300),Rates!$E$15:$E$18)*W300),VLOOKUP(VALUE(Q:Q),Rates!A:C,3,0)*W300)))</f>
        <v/>
      </c>
      <c r="AD300" s="137" t="str">
        <f>IFERROR(IF(B:B="","",IF(R300="Beer","",IF(VALUE(Q300)=0,VLOOKUP(VLOOKUP(B:B,#REF!,16,0),Rates!A:E,2,0),VLOOKUP(VALUE(Q300),Rates!A$31:B$34,2,0)*W300))),0)</f>
        <v/>
      </c>
      <c r="AE300" s="121" t="str">
        <f t="shared" si="180"/>
        <v/>
      </c>
      <c r="AF300" s="138" t="str">
        <f t="shared" si="181"/>
        <v/>
      </c>
      <c r="AG300" s="122" t="str">
        <f t="shared" si="182"/>
        <v/>
      </c>
      <c r="AH300" s="123" t="str">
        <f t="shared" si="183"/>
        <v/>
      </c>
      <c r="AI300" s="139" t="str">
        <f>IF(AE:AE="","",IF(R300="Refreshment Beverage",AK300*(Rates!J$19/100),ROUND(SUM(AH300*(Rates!$J$8/100)),4)))</f>
        <v/>
      </c>
      <c r="AJ300" s="124" t="str">
        <f t="shared" si="184"/>
        <v/>
      </c>
      <c r="AK300" s="125" t="str">
        <f t="shared" si="185"/>
        <v/>
      </c>
      <c r="AL300" s="121" t="str">
        <f t="shared" si="186"/>
        <v/>
      </c>
      <c r="AM300" s="138" t="str">
        <f>IF(AS300="","",IF(R300="Refreshment Beverage",ROUND(AS300*Rates!K$19,4),ROUND(AO300*(VLOOKUP(VALUE(Q300),Rates!G$4:L$12,3,0)),4)))</f>
        <v/>
      </c>
      <c r="AN300" s="126" t="str">
        <f>IF(AS300="","",IF(R300="Refreshment Beverage",AS300*(Rates!J$19/100),MAX(AM300,AB300)))</f>
        <v/>
      </c>
      <c r="AO300" s="127" t="str">
        <f t="shared" si="187"/>
        <v/>
      </c>
      <c r="AP300" s="127" t="str">
        <f t="shared" si="188"/>
        <v/>
      </c>
      <c r="AQ300" s="140" t="str">
        <f>IF(AS300="","",IF(R300="Refreshment Beverage",ROUND(SUM(VLOOKUP(Q:Q,Rates!G$15:L$19,3,0)*(AS300-Y300-Z300-AA300)),4),ROUND(SUM(Rates!$K$8*AS300),4)))</f>
        <v/>
      </c>
      <c r="AR300" s="139" t="str">
        <f t="shared" si="189"/>
        <v/>
      </c>
      <c r="AS300" s="125" t="str">
        <f t="shared" si="190"/>
        <v/>
      </c>
      <c r="AT300" s="121" t="str">
        <f t="shared" si="191"/>
        <v/>
      </c>
      <c r="AU300" s="138" t="str">
        <f>IF(AX300="","",IF(R300="Refreshment Beverage",ROUND((BA300-Y300-Z300-AA300)*VLOOKUP(VALUE(Q300),Rates!G$15:L$19,3,0),4),ROUND(AW300*(VLOOKUP(VALUE(Q300),Rates!G:L,3,0)),4)))</f>
        <v/>
      </c>
      <c r="AV300" s="126" t="str">
        <f t="shared" si="192"/>
        <v/>
      </c>
      <c r="AW300" s="127" t="str">
        <f t="shared" si="193"/>
        <v/>
      </c>
      <c r="AX300" s="123" t="str">
        <f t="shared" si="194"/>
        <v/>
      </c>
      <c r="AY300" s="140" t="str">
        <f>IF(AX300="","",IF(R300="Refreshment Beverage",ROUND(SUM(AX300*Rates!K$19),4),ROUND(SUM(AX300*(Rates!J$8/100)),4)))</f>
        <v/>
      </c>
      <c r="AZ300" s="124" t="str">
        <f t="shared" si="195"/>
        <v/>
      </c>
      <c r="BA300" s="125" t="str">
        <f t="shared" si="196"/>
        <v/>
      </c>
      <c r="BB300" s="115"/>
      <c r="BC300" s="143"/>
      <c r="BD300" s="100"/>
      <c r="BE300" s="100"/>
      <c r="BF300" s="100"/>
      <c r="BG300" s="100"/>
    </row>
    <row r="301" spans="1:59" ht="12.75" customHeight="1" x14ac:dyDescent="0.2">
      <c r="A301" s="144"/>
      <c r="B301" s="141"/>
      <c r="C301" s="141"/>
      <c r="D301" s="142"/>
      <c r="E301" s="142"/>
      <c r="F301" s="142"/>
      <c r="G301" s="142"/>
      <c r="H301" s="142"/>
      <c r="I301" s="129"/>
      <c r="J301" s="130"/>
      <c r="K301" s="131" t="str">
        <f t="shared" si="167"/>
        <v/>
      </c>
      <c r="L301" s="132" t="str">
        <f t="shared" si="168"/>
        <v/>
      </c>
      <c r="M301" s="133" t="str">
        <f t="shared" si="169"/>
        <v/>
      </c>
      <c r="N301" s="134" t="str">
        <f>IFERROR(IF(B:B="","",IF(R301="Beer",SUM(LOOKUP(2,1/(Rates!$B$3:$B$5&lt;=W301)/(Rates!$C$3:$C$5&gt;=W301),Rates!$D$3:$D$5)*(X301/100)*W301),IF(R301="Refreshment Beverage",SUM(LOOKUP(2,1/(Rates!$B$7:$B$11&lt;=W301)/(Rates!$C$7:$C$11&gt;=W301),Rates!$D$7:$D$11)*(X301/100)*W301)))),"")</f>
        <v/>
      </c>
      <c r="O301" s="134" t="str">
        <f t="shared" si="170"/>
        <v/>
      </c>
      <c r="P301" s="116"/>
      <c r="Q301" s="117" t="str">
        <f t="shared" si="171"/>
        <v/>
      </c>
      <c r="R301" s="128" t="str">
        <f t="shared" si="172"/>
        <v/>
      </c>
      <c r="S301" s="135" t="str">
        <f>IF(B301="","",IF(R301="Refreshment Beverage",VLOOKUP(VALUE(Q301),Rates!G$15:L$19,2,0),VLOOKUP(VALUE(Q301),Rates!G$4:L$12,2,0)))</f>
        <v/>
      </c>
      <c r="T301" s="135" t="str">
        <f t="shared" si="173"/>
        <v/>
      </c>
      <c r="U301" s="118" t="str">
        <f t="shared" si="174"/>
        <v/>
      </c>
      <c r="V301" s="135" t="str">
        <f t="shared" si="175"/>
        <v/>
      </c>
      <c r="W301" s="135" t="str">
        <f t="shared" si="176"/>
        <v/>
      </c>
      <c r="X301" s="119" t="str">
        <f t="shared" si="177"/>
        <v/>
      </c>
      <c r="Y301" s="120" t="str">
        <f>IF(B:B="","",IF(R301="Refreshment Beverage",VLOOKUP(Q301,Rates!G$15:L$19,6,0)*W301,VLOOKUP(Q301,Rates!G$4:L$12,6,0)*W301))</f>
        <v/>
      </c>
      <c r="Z301" s="120" t="str">
        <f t="shared" si="178"/>
        <v/>
      </c>
      <c r="AA301" s="120" t="str">
        <f t="shared" si="179"/>
        <v/>
      </c>
      <c r="AB301" s="136" t="str">
        <f>IF(B:B="","",IF(R301="Refreshment Beverage","",IF(AND(R301="Beer",Q301=0),SUM(LOOKUP(2,1/(Rates!$B$15:$B$18&lt;=W301)/(Rates!$C$15:$C$18&gt;=W301),Rates!$D$15:$D$18)*W301),VLOOKUP(VALUE(Q:Q),Rates!A:B,2,0)*W301)))</f>
        <v/>
      </c>
      <c r="AC301" s="136" t="str">
        <f>IF(B:B="","",IF(R301="Refreshment Beverage","",IF(AND(R301="Beer",Q301=0),SUM(LOOKUP(2,1/(Rates!$B$15:$B$18&lt;=W301)/(Rates!$C$15:$C$18&gt;=W301),Rates!$E$15:$E$18)*W301),VLOOKUP(VALUE(Q:Q),Rates!A:C,3,0)*W301)))</f>
        <v/>
      </c>
      <c r="AD301" s="137" t="str">
        <f>IFERROR(IF(B:B="","",IF(R301="Beer","",IF(VALUE(Q301)=0,VLOOKUP(VLOOKUP(B:B,#REF!,16,0),Rates!A:E,2,0),VLOOKUP(VALUE(Q301),Rates!A$31:B$34,2,0)*W301))),0)</f>
        <v/>
      </c>
      <c r="AE301" s="121" t="str">
        <f t="shared" si="180"/>
        <v/>
      </c>
      <c r="AF301" s="138" t="str">
        <f t="shared" si="181"/>
        <v/>
      </c>
      <c r="AG301" s="122" t="str">
        <f t="shared" si="182"/>
        <v/>
      </c>
      <c r="AH301" s="123" t="str">
        <f t="shared" si="183"/>
        <v/>
      </c>
      <c r="AI301" s="139" t="str">
        <f>IF(AE:AE="","",IF(R301="Refreshment Beverage",AK301*(Rates!J$19/100),ROUND(SUM(AH301*(Rates!$J$8/100)),4)))</f>
        <v/>
      </c>
      <c r="AJ301" s="124" t="str">
        <f t="shared" si="184"/>
        <v/>
      </c>
      <c r="AK301" s="125" t="str">
        <f t="shared" si="185"/>
        <v/>
      </c>
      <c r="AL301" s="121" t="str">
        <f t="shared" si="186"/>
        <v/>
      </c>
      <c r="AM301" s="138" t="str">
        <f>IF(AS301="","",IF(R301="Refreshment Beverage",ROUND(AS301*Rates!K$19,4),ROUND(AO301*(VLOOKUP(VALUE(Q301),Rates!G$4:L$12,3,0)),4)))</f>
        <v/>
      </c>
      <c r="AN301" s="126" t="str">
        <f>IF(AS301="","",IF(R301="Refreshment Beverage",AS301*(Rates!J$19/100),MAX(AM301,AB301)))</f>
        <v/>
      </c>
      <c r="AO301" s="127" t="str">
        <f t="shared" si="187"/>
        <v/>
      </c>
      <c r="AP301" s="127" t="str">
        <f t="shared" si="188"/>
        <v/>
      </c>
      <c r="AQ301" s="140" t="str">
        <f>IF(AS301="","",IF(R301="Refreshment Beverage",ROUND(SUM(VLOOKUP(Q:Q,Rates!G$15:L$19,3,0)*(AS301-Y301-Z301-AA301)),4),ROUND(SUM(Rates!$K$8*AS301),4)))</f>
        <v/>
      </c>
      <c r="AR301" s="139" t="str">
        <f t="shared" si="189"/>
        <v/>
      </c>
      <c r="AS301" s="125" t="str">
        <f t="shared" si="190"/>
        <v/>
      </c>
      <c r="AT301" s="121" t="str">
        <f t="shared" si="191"/>
        <v/>
      </c>
      <c r="AU301" s="138" t="str">
        <f>IF(AX301="","",IF(R301="Refreshment Beverage",ROUND((BA301-Y301-Z301-AA301)*VLOOKUP(VALUE(Q301),Rates!G$15:L$19,3,0),4),ROUND(AW301*(VLOOKUP(VALUE(Q301),Rates!G:L,3,0)),4)))</f>
        <v/>
      </c>
      <c r="AV301" s="126" t="str">
        <f t="shared" si="192"/>
        <v/>
      </c>
      <c r="AW301" s="127" t="str">
        <f t="shared" si="193"/>
        <v/>
      </c>
      <c r="AX301" s="123" t="str">
        <f t="shared" si="194"/>
        <v/>
      </c>
      <c r="AY301" s="140" t="str">
        <f>IF(AX301="","",IF(R301="Refreshment Beverage",ROUND(SUM(AX301*Rates!K$19),4),ROUND(SUM(AX301*(Rates!J$8/100)),4)))</f>
        <v/>
      </c>
      <c r="AZ301" s="124" t="str">
        <f t="shared" si="195"/>
        <v/>
      </c>
      <c r="BA301" s="125" t="str">
        <f t="shared" si="196"/>
        <v/>
      </c>
      <c r="BB301" s="115"/>
      <c r="BC301" s="143"/>
      <c r="BD301" s="100"/>
      <c r="BE301" s="100"/>
      <c r="BF301" s="100"/>
      <c r="BG301" s="100"/>
    </row>
    <row r="302" spans="1:59" ht="12.75" customHeight="1" x14ac:dyDescent="0.2">
      <c r="A302" s="144"/>
      <c r="B302" s="141"/>
      <c r="C302" s="141"/>
      <c r="D302" s="142"/>
      <c r="E302" s="142"/>
      <c r="F302" s="142"/>
      <c r="G302" s="142"/>
      <c r="H302" s="142"/>
      <c r="I302" s="129"/>
      <c r="J302" s="130"/>
      <c r="K302" s="131" t="str">
        <f t="shared" si="167"/>
        <v/>
      </c>
      <c r="L302" s="132" t="str">
        <f t="shared" si="168"/>
        <v/>
      </c>
      <c r="M302" s="133" t="str">
        <f t="shared" si="169"/>
        <v/>
      </c>
      <c r="N302" s="134" t="str">
        <f>IFERROR(IF(B:B="","",IF(R302="Beer",SUM(LOOKUP(2,1/(Rates!$B$3:$B$5&lt;=W302)/(Rates!$C$3:$C$5&gt;=W302),Rates!$D$3:$D$5)*(X302/100)*W302),IF(R302="Refreshment Beverage",SUM(LOOKUP(2,1/(Rates!$B$7:$B$11&lt;=W302)/(Rates!$C$7:$C$11&gt;=W302),Rates!$D$7:$D$11)*(X302/100)*W302)))),"")</f>
        <v/>
      </c>
      <c r="O302" s="134" t="str">
        <f t="shared" si="170"/>
        <v/>
      </c>
      <c r="P302" s="116"/>
      <c r="Q302" s="117" t="str">
        <f t="shared" si="171"/>
        <v/>
      </c>
      <c r="R302" s="128" t="str">
        <f t="shared" si="172"/>
        <v/>
      </c>
      <c r="S302" s="135" t="str">
        <f>IF(B302="","",IF(R302="Refreshment Beverage",VLOOKUP(VALUE(Q302),Rates!G$15:L$19,2,0),VLOOKUP(VALUE(Q302),Rates!G$4:L$12,2,0)))</f>
        <v/>
      </c>
      <c r="T302" s="135" t="str">
        <f t="shared" si="173"/>
        <v/>
      </c>
      <c r="U302" s="118" t="str">
        <f t="shared" si="174"/>
        <v/>
      </c>
      <c r="V302" s="135" t="str">
        <f t="shared" si="175"/>
        <v/>
      </c>
      <c r="W302" s="135" t="str">
        <f t="shared" si="176"/>
        <v/>
      </c>
      <c r="X302" s="119" t="str">
        <f t="shared" si="177"/>
        <v/>
      </c>
      <c r="Y302" s="120" t="str">
        <f>IF(B:B="","",IF(R302="Refreshment Beverage",VLOOKUP(Q302,Rates!G$15:L$19,6,0)*W302,VLOOKUP(Q302,Rates!G$4:L$12,6,0)*W302))</f>
        <v/>
      </c>
      <c r="Z302" s="120" t="str">
        <f t="shared" si="178"/>
        <v/>
      </c>
      <c r="AA302" s="120" t="str">
        <f t="shared" si="179"/>
        <v/>
      </c>
      <c r="AB302" s="136" t="str">
        <f>IF(B:B="","",IF(R302="Refreshment Beverage","",IF(AND(R302="Beer",Q302=0),SUM(LOOKUP(2,1/(Rates!$B$15:$B$18&lt;=W302)/(Rates!$C$15:$C$18&gt;=W302),Rates!$D$15:$D$18)*W302),VLOOKUP(VALUE(Q:Q),Rates!A:B,2,0)*W302)))</f>
        <v/>
      </c>
      <c r="AC302" s="136" t="str">
        <f>IF(B:B="","",IF(R302="Refreshment Beverage","",IF(AND(R302="Beer",Q302=0),SUM(LOOKUP(2,1/(Rates!$B$15:$B$18&lt;=W302)/(Rates!$C$15:$C$18&gt;=W302),Rates!$E$15:$E$18)*W302),VLOOKUP(VALUE(Q:Q),Rates!A:C,3,0)*W302)))</f>
        <v/>
      </c>
      <c r="AD302" s="137" t="str">
        <f>IFERROR(IF(B:B="","",IF(R302="Beer","",IF(VALUE(Q302)=0,VLOOKUP(VLOOKUP(B:B,#REF!,16,0),Rates!A:E,2,0),VLOOKUP(VALUE(Q302),Rates!A$31:B$34,2,0)*W302))),0)</f>
        <v/>
      </c>
      <c r="AE302" s="121" t="str">
        <f t="shared" si="180"/>
        <v/>
      </c>
      <c r="AF302" s="138" t="str">
        <f t="shared" si="181"/>
        <v/>
      </c>
      <c r="AG302" s="122" t="str">
        <f t="shared" si="182"/>
        <v/>
      </c>
      <c r="AH302" s="123" t="str">
        <f t="shared" si="183"/>
        <v/>
      </c>
      <c r="AI302" s="139" t="str">
        <f>IF(AE:AE="","",IF(R302="Refreshment Beverage",AK302*(Rates!J$19/100),ROUND(SUM(AH302*(Rates!$J$8/100)),4)))</f>
        <v/>
      </c>
      <c r="AJ302" s="124" t="str">
        <f t="shared" si="184"/>
        <v/>
      </c>
      <c r="AK302" s="125" t="str">
        <f t="shared" si="185"/>
        <v/>
      </c>
      <c r="AL302" s="121" t="str">
        <f t="shared" si="186"/>
        <v/>
      </c>
      <c r="AM302" s="138" t="str">
        <f>IF(AS302="","",IF(R302="Refreshment Beverage",ROUND(AS302*Rates!K$19,4),ROUND(AO302*(VLOOKUP(VALUE(Q302),Rates!G$4:L$12,3,0)),4)))</f>
        <v/>
      </c>
      <c r="AN302" s="126" t="str">
        <f>IF(AS302="","",IF(R302="Refreshment Beverage",AS302*(Rates!J$19/100),MAX(AM302,AB302)))</f>
        <v/>
      </c>
      <c r="AO302" s="127" t="str">
        <f t="shared" si="187"/>
        <v/>
      </c>
      <c r="AP302" s="127" t="str">
        <f t="shared" si="188"/>
        <v/>
      </c>
      <c r="AQ302" s="140" t="str">
        <f>IF(AS302="","",IF(R302="Refreshment Beverage",ROUND(SUM(VLOOKUP(Q:Q,Rates!G$15:L$19,3,0)*(AS302-Y302-Z302-AA302)),4),ROUND(SUM(Rates!$K$8*AS302),4)))</f>
        <v/>
      </c>
      <c r="AR302" s="139" t="str">
        <f t="shared" si="189"/>
        <v/>
      </c>
      <c r="AS302" s="125" t="str">
        <f t="shared" si="190"/>
        <v/>
      </c>
      <c r="AT302" s="121" t="str">
        <f t="shared" si="191"/>
        <v/>
      </c>
      <c r="AU302" s="138" t="str">
        <f>IF(AX302="","",IF(R302="Refreshment Beverage",ROUND((BA302-Y302-Z302-AA302)*VLOOKUP(VALUE(Q302),Rates!G$15:L$19,3,0),4),ROUND(AW302*(VLOOKUP(VALUE(Q302),Rates!G:L,3,0)),4)))</f>
        <v/>
      </c>
      <c r="AV302" s="126" t="str">
        <f t="shared" si="192"/>
        <v/>
      </c>
      <c r="AW302" s="127" t="str">
        <f t="shared" si="193"/>
        <v/>
      </c>
      <c r="AX302" s="123" t="str">
        <f t="shared" si="194"/>
        <v/>
      </c>
      <c r="AY302" s="140" t="str">
        <f>IF(AX302="","",IF(R302="Refreshment Beverage",ROUND(SUM(AX302*Rates!K$19),4),ROUND(SUM(AX302*(Rates!J$8/100)),4)))</f>
        <v/>
      </c>
      <c r="AZ302" s="124" t="str">
        <f t="shared" si="195"/>
        <v/>
      </c>
      <c r="BA302" s="125" t="str">
        <f t="shared" si="196"/>
        <v/>
      </c>
      <c r="BB302" s="115"/>
      <c r="BC302" s="143"/>
      <c r="BD302" s="100"/>
      <c r="BE302" s="100"/>
      <c r="BF302" s="100"/>
      <c r="BG302" s="100"/>
    </row>
    <row r="303" spans="1:59" ht="12.75" customHeight="1" x14ac:dyDescent="0.2">
      <c r="A303" s="144"/>
      <c r="B303" s="141"/>
      <c r="C303" s="141"/>
      <c r="D303" s="142"/>
      <c r="E303" s="142"/>
      <c r="F303" s="142"/>
      <c r="G303" s="142"/>
      <c r="H303" s="142"/>
      <c r="I303" s="129"/>
      <c r="J303" s="130"/>
      <c r="K303" s="131" t="str">
        <f t="shared" si="167"/>
        <v/>
      </c>
      <c r="L303" s="132" t="str">
        <f t="shared" si="168"/>
        <v/>
      </c>
      <c r="M303" s="133" t="str">
        <f t="shared" si="169"/>
        <v/>
      </c>
      <c r="N303" s="134" t="str">
        <f>IFERROR(IF(B:B="","",IF(R303="Beer",SUM(LOOKUP(2,1/(Rates!$B$3:$B$5&lt;=W303)/(Rates!$C$3:$C$5&gt;=W303),Rates!$D$3:$D$5)*(X303/100)*W303),IF(R303="Refreshment Beverage",SUM(LOOKUP(2,1/(Rates!$B$7:$B$11&lt;=W303)/(Rates!$C$7:$C$11&gt;=W303),Rates!$D$7:$D$11)*(X303/100)*W303)))),"")</f>
        <v/>
      </c>
      <c r="O303" s="134" t="str">
        <f t="shared" si="170"/>
        <v/>
      </c>
      <c r="P303" s="116"/>
      <c r="Q303" s="117" t="str">
        <f t="shared" si="171"/>
        <v/>
      </c>
      <c r="R303" s="128" t="str">
        <f t="shared" si="172"/>
        <v/>
      </c>
      <c r="S303" s="135" t="str">
        <f>IF(B303="","",IF(R303="Refreshment Beverage",VLOOKUP(VALUE(Q303),Rates!G$15:L$19,2,0),VLOOKUP(VALUE(Q303),Rates!G$4:L$12,2,0)))</f>
        <v/>
      </c>
      <c r="T303" s="135" t="str">
        <f t="shared" si="173"/>
        <v/>
      </c>
      <c r="U303" s="118" t="str">
        <f t="shared" si="174"/>
        <v/>
      </c>
      <c r="V303" s="135" t="str">
        <f t="shared" si="175"/>
        <v/>
      </c>
      <c r="W303" s="135" t="str">
        <f t="shared" si="176"/>
        <v/>
      </c>
      <c r="X303" s="119" t="str">
        <f t="shared" si="177"/>
        <v/>
      </c>
      <c r="Y303" s="120" t="str">
        <f>IF(B:B="","",IF(R303="Refreshment Beverage",VLOOKUP(Q303,Rates!G$15:L$19,6,0)*W303,VLOOKUP(Q303,Rates!G$4:L$12,6,0)*W303))</f>
        <v/>
      </c>
      <c r="Z303" s="120" t="str">
        <f t="shared" si="178"/>
        <v/>
      </c>
      <c r="AA303" s="120" t="str">
        <f t="shared" si="179"/>
        <v/>
      </c>
      <c r="AB303" s="136" t="str">
        <f>IF(B:B="","",IF(R303="Refreshment Beverage","",IF(AND(R303="Beer",Q303=0),SUM(LOOKUP(2,1/(Rates!$B$15:$B$18&lt;=W303)/(Rates!$C$15:$C$18&gt;=W303),Rates!$D$15:$D$18)*W303),VLOOKUP(VALUE(Q:Q),Rates!A:B,2,0)*W303)))</f>
        <v/>
      </c>
      <c r="AC303" s="136" t="str">
        <f>IF(B:B="","",IF(R303="Refreshment Beverage","",IF(AND(R303="Beer",Q303=0),SUM(LOOKUP(2,1/(Rates!$B$15:$B$18&lt;=W303)/(Rates!$C$15:$C$18&gt;=W303),Rates!$E$15:$E$18)*W303),VLOOKUP(VALUE(Q:Q),Rates!A:C,3,0)*W303)))</f>
        <v/>
      </c>
      <c r="AD303" s="137" t="str">
        <f>IFERROR(IF(B:B="","",IF(R303="Beer","",IF(VALUE(Q303)=0,VLOOKUP(VLOOKUP(B:B,#REF!,16,0),Rates!A:E,2,0),VLOOKUP(VALUE(Q303),Rates!A$31:B$34,2,0)*W303))),0)</f>
        <v/>
      </c>
      <c r="AE303" s="121" t="str">
        <f t="shared" si="180"/>
        <v/>
      </c>
      <c r="AF303" s="138" t="str">
        <f t="shared" si="181"/>
        <v/>
      </c>
      <c r="AG303" s="122" t="str">
        <f t="shared" si="182"/>
        <v/>
      </c>
      <c r="AH303" s="123" t="str">
        <f t="shared" si="183"/>
        <v/>
      </c>
      <c r="AI303" s="139" t="str">
        <f>IF(AE:AE="","",IF(R303="Refreshment Beverage",AK303*(Rates!J$19/100),ROUND(SUM(AH303*(Rates!$J$8/100)),4)))</f>
        <v/>
      </c>
      <c r="AJ303" s="124" t="str">
        <f t="shared" si="184"/>
        <v/>
      </c>
      <c r="AK303" s="125" t="str">
        <f t="shared" si="185"/>
        <v/>
      </c>
      <c r="AL303" s="121" t="str">
        <f t="shared" si="186"/>
        <v/>
      </c>
      <c r="AM303" s="138" t="str">
        <f>IF(AS303="","",IF(R303="Refreshment Beverage",ROUND(AS303*Rates!K$19,4),ROUND(AO303*(VLOOKUP(VALUE(Q303),Rates!G$4:L$12,3,0)),4)))</f>
        <v/>
      </c>
      <c r="AN303" s="126" t="str">
        <f>IF(AS303="","",IF(R303="Refreshment Beverage",AS303*(Rates!J$19/100),MAX(AM303,AB303)))</f>
        <v/>
      </c>
      <c r="AO303" s="127" t="str">
        <f t="shared" si="187"/>
        <v/>
      </c>
      <c r="AP303" s="127" t="str">
        <f t="shared" si="188"/>
        <v/>
      </c>
      <c r="AQ303" s="140" t="str">
        <f>IF(AS303="","",IF(R303="Refreshment Beverage",ROUND(SUM(VLOOKUP(Q:Q,Rates!G$15:L$19,3,0)*(AS303-Y303-Z303-AA303)),4),ROUND(SUM(Rates!$K$8*AS303),4)))</f>
        <v/>
      </c>
      <c r="AR303" s="139" t="str">
        <f t="shared" si="189"/>
        <v/>
      </c>
      <c r="AS303" s="125" t="str">
        <f t="shared" si="190"/>
        <v/>
      </c>
      <c r="AT303" s="121" t="str">
        <f t="shared" si="191"/>
        <v/>
      </c>
      <c r="AU303" s="138" t="str">
        <f>IF(AX303="","",IF(R303="Refreshment Beverage",ROUND((BA303-Y303-Z303-AA303)*VLOOKUP(VALUE(Q303),Rates!G$15:L$19,3,0),4),ROUND(AW303*(VLOOKUP(VALUE(Q303),Rates!G:L,3,0)),4)))</f>
        <v/>
      </c>
      <c r="AV303" s="126" t="str">
        <f t="shared" si="192"/>
        <v/>
      </c>
      <c r="AW303" s="127" t="str">
        <f t="shared" si="193"/>
        <v/>
      </c>
      <c r="AX303" s="123" t="str">
        <f t="shared" si="194"/>
        <v/>
      </c>
      <c r="AY303" s="140" t="str">
        <f>IF(AX303="","",IF(R303="Refreshment Beverage",ROUND(SUM(AX303*Rates!K$19),4),ROUND(SUM(AX303*(Rates!J$8/100)),4)))</f>
        <v/>
      </c>
      <c r="AZ303" s="124" t="str">
        <f t="shared" si="195"/>
        <v/>
      </c>
      <c r="BA303" s="125" t="str">
        <f t="shared" si="196"/>
        <v/>
      </c>
      <c r="BB303" s="115"/>
      <c r="BC303" s="143"/>
      <c r="BD303" s="100"/>
      <c r="BE303" s="100"/>
      <c r="BF303" s="100"/>
      <c r="BG303" s="100"/>
    </row>
    <row r="304" spans="1:59" ht="12.75" customHeight="1" x14ac:dyDescent="0.2">
      <c r="A304" s="144"/>
      <c r="B304" s="141"/>
      <c r="C304" s="141"/>
      <c r="D304" s="142"/>
      <c r="E304" s="142"/>
      <c r="F304" s="142"/>
      <c r="G304" s="142"/>
      <c r="H304" s="142"/>
      <c r="I304" s="129"/>
      <c r="J304" s="130"/>
      <c r="K304" s="131" t="str">
        <f t="shared" si="167"/>
        <v/>
      </c>
      <c r="L304" s="132" t="str">
        <f t="shared" si="168"/>
        <v/>
      </c>
      <c r="M304" s="133" t="str">
        <f t="shared" si="169"/>
        <v/>
      </c>
      <c r="N304" s="134" t="str">
        <f>IFERROR(IF(B:B="","",IF(R304="Beer",SUM(LOOKUP(2,1/(Rates!$B$3:$B$5&lt;=W304)/(Rates!$C$3:$C$5&gt;=W304),Rates!$D$3:$D$5)*(X304/100)*W304),IF(R304="Refreshment Beverage",SUM(LOOKUP(2,1/(Rates!$B$7:$B$11&lt;=W304)/(Rates!$C$7:$C$11&gt;=W304),Rates!$D$7:$D$11)*(X304/100)*W304)))),"")</f>
        <v/>
      </c>
      <c r="O304" s="134" t="str">
        <f t="shared" si="170"/>
        <v/>
      </c>
      <c r="P304" s="116"/>
      <c r="Q304" s="117" t="str">
        <f t="shared" si="171"/>
        <v/>
      </c>
      <c r="R304" s="128" t="str">
        <f t="shared" si="172"/>
        <v/>
      </c>
      <c r="S304" s="135" t="str">
        <f>IF(B304="","",IF(R304="Refreshment Beverage",VLOOKUP(VALUE(Q304),Rates!G$15:L$19,2,0),VLOOKUP(VALUE(Q304),Rates!G$4:L$12,2,0)))</f>
        <v/>
      </c>
      <c r="T304" s="135" t="str">
        <f t="shared" si="173"/>
        <v/>
      </c>
      <c r="U304" s="118" t="str">
        <f t="shared" si="174"/>
        <v/>
      </c>
      <c r="V304" s="135" t="str">
        <f t="shared" si="175"/>
        <v/>
      </c>
      <c r="W304" s="135" t="str">
        <f t="shared" si="176"/>
        <v/>
      </c>
      <c r="X304" s="119" t="str">
        <f t="shared" si="177"/>
        <v/>
      </c>
      <c r="Y304" s="120" t="str">
        <f>IF(B:B="","",IF(R304="Refreshment Beverage",VLOOKUP(Q304,Rates!G$15:L$19,6,0)*W304,VLOOKUP(Q304,Rates!G$4:L$12,6,0)*W304))</f>
        <v/>
      </c>
      <c r="Z304" s="120" t="str">
        <f t="shared" si="178"/>
        <v/>
      </c>
      <c r="AA304" s="120" t="str">
        <f t="shared" si="179"/>
        <v/>
      </c>
      <c r="AB304" s="136" t="str">
        <f>IF(B:B="","",IF(R304="Refreshment Beverage","",IF(AND(R304="Beer",Q304=0),SUM(LOOKUP(2,1/(Rates!$B$15:$B$18&lt;=W304)/(Rates!$C$15:$C$18&gt;=W304),Rates!$D$15:$D$18)*W304),VLOOKUP(VALUE(Q:Q),Rates!A:B,2,0)*W304)))</f>
        <v/>
      </c>
      <c r="AC304" s="136" t="str">
        <f>IF(B:B="","",IF(R304="Refreshment Beverage","",IF(AND(R304="Beer",Q304=0),SUM(LOOKUP(2,1/(Rates!$B$15:$B$18&lt;=W304)/(Rates!$C$15:$C$18&gt;=W304),Rates!$E$15:$E$18)*W304),VLOOKUP(VALUE(Q:Q),Rates!A:C,3,0)*W304)))</f>
        <v/>
      </c>
      <c r="AD304" s="137" t="str">
        <f>IFERROR(IF(B:B="","",IF(R304="Beer","",IF(VALUE(Q304)=0,VLOOKUP(VLOOKUP(B:B,#REF!,16,0),Rates!A:E,2,0),VLOOKUP(VALUE(Q304),Rates!A$31:B$34,2,0)*W304))),0)</f>
        <v/>
      </c>
      <c r="AE304" s="121" t="str">
        <f t="shared" si="180"/>
        <v/>
      </c>
      <c r="AF304" s="138" t="str">
        <f t="shared" si="181"/>
        <v/>
      </c>
      <c r="AG304" s="122" t="str">
        <f t="shared" si="182"/>
        <v/>
      </c>
      <c r="AH304" s="123" t="str">
        <f t="shared" si="183"/>
        <v/>
      </c>
      <c r="AI304" s="139" t="str">
        <f>IF(AE:AE="","",IF(R304="Refreshment Beverage",AK304*(Rates!J$19/100),ROUND(SUM(AH304*(Rates!$J$8/100)),4)))</f>
        <v/>
      </c>
      <c r="AJ304" s="124" t="str">
        <f t="shared" si="184"/>
        <v/>
      </c>
      <c r="AK304" s="125" t="str">
        <f t="shared" si="185"/>
        <v/>
      </c>
      <c r="AL304" s="121" t="str">
        <f t="shared" si="186"/>
        <v/>
      </c>
      <c r="AM304" s="138" t="str">
        <f>IF(AS304="","",IF(R304="Refreshment Beverage",ROUND(AS304*Rates!K$19,4),ROUND(AO304*(VLOOKUP(VALUE(Q304),Rates!G$4:L$12,3,0)),4)))</f>
        <v/>
      </c>
      <c r="AN304" s="126" t="str">
        <f>IF(AS304="","",IF(R304="Refreshment Beverage",AS304*(Rates!J$19/100),MAX(AM304,AB304)))</f>
        <v/>
      </c>
      <c r="AO304" s="127" t="str">
        <f t="shared" si="187"/>
        <v/>
      </c>
      <c r="AP304" s="127" t="str">
        <f t="shared" si="188"/>
        <v/>
      </c>
      <c r="AQ304" s="140" t="str">
        <f>IF(AS304="","",IF(R304="Refreshment Beverage",ROUND(SUM(VLOOKUP(Q:Q,Rates!G$15:L$19,3,0)*(AS304-Y304-Z304-AA304)),4),ROUND(SUM(Rates!$K$8*AS304),4)))</f>
        <v/>
      </c>
      <c r="AR304" s="139" t="str">
        <f t="shared" si="189"/>
        <v/>
      </c>
      <c r="AS304" s="125" t="str">
        <f t="shared" si="190"/>
        <v/>
      </c>
      <c r="AT304" s="121" t="str">
        <f t="shared" si="191"/>
        <v/>
      </c>
      <c r="AU304" s="138" t="str">
        <f>IF(AX304="","",IF(R304="Refreshment Beverage",ROUND((BA304-Y304-Z304-AA304)*VLOOKUP(VALUE(Q304),Rates!G$15:L$19,3,0),4),ROUND(AW304*(VLOOKUP(VALUE(Q304),Rates!G:L,3,0)),4)))</f>
        <v/>
      </c>
      <c r="AV304" s="126" t="str">
        <f t="shared" si="192"/>
        <v/>
      </c>
      <c r="AW304" s="127" t="str">
        <f t="shared" si="193"/>
        <v/>
      </c>
      <c r="AX304" s="123" t="str">
        <f t="shared" si="194"/>
        <v/>
      </c>
      <c r="AY304" s="140" t="str">
        <f>IF(AX304="","",IF(R304="Refreshment Beverage",ROUND(SUM(AX304*Rates!K$19),4),ROUND(SUM(AX304*(Rates!J$8/100)),4)))</f>
        <v/>
      </c>
      <c r="AZ304" s="124" t="str">
        <f t="shared" si="195"/>
        <v/>
      </c>
      <c r="BA304" s="125" t="str">
        <f t="shared" si="196"/>
        <v/>
      </c>
      <c r="BB304" s="115"/>
      <c r="BC304" s="143"/>
      <c r="BD304" s="100"/>
      <c r="BE304" s="100"/>
      <c r="BF304" s="100"/>
      <c r="BG304" s="100"/>
    </row>
    <row r="305" spans="1:59" ht="12.75" customHeight="1" x14ac:dyDescent="0.2">
      <c r="A305" s="144"/>
      <c r="B305" s="141"/>
      <c r="C305" s="141"/>
      <c r="D305" s="142"/>
      <c r="E305" s="142"/>
      <c r="F305" s="142"/>
      <c r="G305" s="142"/>
      <c r="H305" s="142"/>
      <c r="I305" s="129"/>
      <c r="J305" s="130"/>
      <c r="K305" s="131" t="str">
        <f t="shared" si="167"/>
        <v/>
      </c>
      <c r="L305" s="132" t="str">
        <f t="shared" si="168"/>
        <v/>
      </c>
      <c r="M305" s="133" t="str">
        <f t="shared" si="169"/>
        <v/>
      </c>
      <c r="N305" s="134" t="str">
        <f>IFERROR(IF(B:B="","",IF(R305="Beer",SUM(LOOKUP(2,1/(Rates!$B$3:$B$5&lt;=W305)/(Rates!$C$3:$C$5&gt;=W305),Rates!$D$3:$D$5)*(X305/100)*W305),IF(R305="Refreshment Beverage",SUM(LOOKUP(2,1/(Rates!$B$7:$B$11&lt;=W305)/(Rates!$C$7:$C$11&gt;=W305),Rates!$D$7:$D$11)*(X305/100)*W305)))),"")</f>
        <v/>
      </c>
      <c r="O305" s="134" t="str">
        <f t="shared" si="170"/>
        <v/>
      </c>
      <c r="P305" s="116"/>
      <c r="Q305" s="117" t="str">
        <f t="shared" si="171"/>
        <v/>
      </c>
      <c r="R305" s="128" t="str">
        <f t="shared" si="172"/>
        <v/>
      </c>
      <c r="S305" s="135" t="str">
        <f>IF(B305="","",IF(R305="Refreshment Beverage",VLOOKUP(VALUE(Q305),Rates!G$15:L$19,2,0),VLOOKUP(VALUE(Q305),Rates!G$4:L$12,2,0)))</f>
        <v/>
      </c>
      <c r="T305" s="135" t="str">
        <f t="shared" si="173"/>
        <v/>
      </c>
      <c r="U305" s="118" t="str">
        <f t="shared" si="174"/>
        <v/>
      </c>
      <c r="V305" s="135" t="str">
        <f t="shared" si="175"/>
        <v/>
      </c>
      <c r="W305" s="135" t="str">
        <f t="shared" si="176"/>
        <v/>
      </c>
      <c r="X305" s="119" t="str">
        <f t="shared" si="177"/>
        <v/>
      </c>
      <c r="Y305" s="120" t="str">
        <f>IF(B:B="","",IF(R305="Refreshment Beverage",VLOOKUP(Q305,Rates!G$15:L$19,6,0)*W305,VLOOKUP(Q305,Rates!G$4:L$12,6,0)*W305))</f>
        <v/>
      </c>
      <c r="Z305" s="120" t="str">
        <f t="shared" si="178"/>
        <v/>
      </c>
      <c r="AA305" s="120" t="str">
        <f t="shared" si="179"/>
        <v/>
      </c>
      <c r="AB305" s="136" t="str">
        <f>IF(B:B="","",IF(R305="Refreshment Beverage","",IF(AND(R305="Beer",Q305=0),SUM(LOOKUP(2,1/(Rates!$B$15:$B$18&lt;=W305)/(Rates!$C$15:$C$18&gt;=W305),Rates!$D$15:$D$18)*W305),VLOOKUP(VALUE(Q:Q),Rates!A:B,2,0)*W305)))</f>
        <v/>
      </c>
      <c r="AC305" s="136" t="str">
        <f>IF(B:B="","",IF(R305="Refreshment Beverage","",IF(AND(R305="Beer",Q305=0),SUM(LOOKUP(2,1/(Rates!$B$15:$B$18&lt;=W305)/(Rates!$C$15:$C$18&gt;=W305),Rates!$E$15:$E$18)*W305),VLOOKUP(VALUE(Q:Q),Rates!A:C,3,0)*W305)))</f>
        <v/>
      </c>
      <c r="AD305" s="137" t="str">
        <f>IFERROR(IF(B:B="","",IF(R305="Beer","",IF(VALUE(Q305)=0,VLOOKUP(VLOOKUP(B:B,#REF!,16,0),Rates!A:E,2,0),VLOOKUP(VALUE(Q305),Rates!A$31:B$34,2,0)*W305))),0)</f>
        <v/>
      </c>
      <c r="AE305" s="121" t="str">
        <f t="shared" si="180"/>
        <v/>
      </c>
      <c r="AF305" s="138" t="str">
        <f t="shared" si="181"/>
        <v/>
      </c>
      <c r="AG305" s="122" t="str">
        <f t="shared" si="182"/>
        <v/>
      </c>
      <c r="AH305" s="123" t="str">
        <f t="shared" si="183"/>
        <v/>
      </c>
      <c r="AI305" s="139" t="str">
        <f>IF(AE:AE="","",IF(R305="Refreshment Beverage",AK305*(Rates!J$19/100),ROUND(SUM(AH305*(Rates!$J$8/100)),4)))</f>
        <v/>
      </c>
      <c r="AJ305" s="124" t="str">
        <f t="shared" si="184"/>
        <v/>
      </c>
      <c r="AK305" s="125" t="str">
        <f t="shared" si="185"/>
        <v/>
      </c>
      <c r="AL305" s="121" t="str">
        <f t="shared" si="186"/>
        <v/>
      </c>
      <c r="AM305" s="138" t="str">
        <f>IF(AS305="","",IF(R305="Refreshment Beverage",ROUND(AS305*Rates!K$19,4),ROUND(AO305*(VLOOKUP(VALUE(Q305),Rates!G$4:L$12,3,0)),4)))</f>
        <v/>
      </c>
      <c r="AN305" s="126" t="str">
        <f>IF(AS305="","",IF(R305="Refreshment Beverage",AS305*(Rates!J$19/100),MAX(AM305,AB305)))</f>
        <v/>
      </c>
      <c r="AO305" s="127" t="str">
        <f t="shared" si="187"/>
        <v/>
      </c>
      <c r="AP305" s="127" t="str">
        <f t="shared" si="188"/>
        <v/>
      </c>
      <c r="AQ305" s="140" t="str">
        <f>IF(AS305="","",IF(R305="Refreshment Beverage",ROUND(SUM(VLOOKUP(Q:Q,Rates!G$15:L$19,3,0)*(AS305-Y305-Z305-AA305)),4),ROUND(SUM(Rates!$K$8*AS305),4)))</f>
        <v/>
      </c>
      <c r="AR305" s="139" t="str">
        <f t="shared" si="189"/>
        <v/>
      </c>
      <c r="AS305" s="125" t="str">
        <f t="shared" si="190"/>
        <v/>
      </c>
      <c r="AT305" s="121" t="str">
        <f t="shared" si="191"/>
        <v/>
      </c>
      <c r="AU305" s="138" t="str">
        <f>IF(AX305="","",IF(R305="Refreshment Beverage",ROUND((BA305-Y305-Z305-AA305)*VLOOKUP(VALUE(Q305),Rates!G$15:L$19,3,0),4),ROUND(AW305*(VLOOKUP(VALUE(Q305),Rates!G:L,3,0)),4)))</f>
        <v/>
      </c>
      <c r="AV305" s="126" t="str">
        <f t="shared" si="192"/>
        <v/>
      </c>
      <c r="AW305" s="127" t="str">
        <f t="shared" si="193"/>
        <v/>
      </c>
      <c r="AX305" s="123" t="str">
        <f t="shared" si="194"/>
        <v/>
      </c>
      <c r="AY305" s="140" t="str">
        <f>IF(AX305="","",IF(R305="Refreshment Beverage",ROUND(SUM(AX305*Rates!K$19),4),ROUND(SUM(AX305*(Rates!J$8/100)),4)))</f>
        <v/>
      </c>
      <c r="AZ305" s="124" t="str">
        <f t="shared" si="195"/>
        <v/>
      </c>
      <c r="BA305" s="125" t="str">
        <f t="shared" si="196"/>
        <v/>
      </c>
      <c r="BB305" s="115"/>
      <c r="BC305" s="143"/>
      <c r="BD305" s="100"/>
      <c r="BE305" s="100"/>
      <c r="BF305" s="100"/>
      <c r="BG305" s="100"/>
    </row>
    <row r="306" spans="1:59" ht="12.75" customHeight="1" x14ac:dyDescent="0.2">
      <c r="A306" s="144"/>
      <c r="B306" s="141"/>
      <c r="C306" s="141"/>
      <c r="D306" s="142"/>
      <c r="E306" s="142"/>
      <c r="F306" s="142"/>
      <c r="G306" s="142"/>
      <c r="H306" s="142"/>
      <c r="I306" s="129"/>
      <c r="J306" s="130"/>
      <c r="K306" s="131" t="str">
        <f t="shared" si="167"/>
        <v/>
      </c>
      <c r="L306" s="132" t="str">
        <f t="shared" si="168"/>
        <v/>
      </c>
      <c r="M306" s="133" t="str">
        <f t="shared" si="169"/>
        <v/>
      </c>
      <c r="N306" s="134" t="str">
        <f>IFERROR(IF(B:B="","",IF(R306="Beer",SUM(LOOKUP(2,1/(Rates!$B$3:$B$5&lt;=W306)/(Rates!$C$3:$C$5&gt;=W306),Rates!$D$3:$D$5)*(X306/100)*W306),IF(R306="Refreshment Beverage",SUM(LOOKUP(2,1/(Rates!$B$7:$B$11&lt;=W306)/(Rates!$C$7:$C$11&gt;=W306),Rates!$D$7:$D$11)*(X306/100)*W306)))),"")</f>
        <v/>
      </c>
      <c r="O306" s="134" t="str">
        <f t="shared" si="170"/>
        <v/>
      </c>
      <c r="P306" s="116"/>
      <c r="Q306" s="117" t="str">
        <f t="shared" si="171"/>
        <v/>
      </c>
      <c r="R306" s="128" t="str">
        <f t="shared" si="172"/>
        <v/>
      </c>
      <c r="S306" s="135" t="str">
        <f>IF(B306="","",IF(R306="Refreshment Beverage",VLOOKUP(VALUE(Q306),Rates!G$15:L$19,2,0),VLOOKUP(VALUE(Q306),Rates!G$4:L$12,2,0)))</f>
        <v/>
      </c>
      <c r="T306" s="135" t="str">
        <f t="shared" si="173"/>
        <v/>
      </c>
      <c r="U306" s="118" t="str">
        <f t="shared" si="174"/>
        <v/>
      </c>
      <c r="V306" s="135" t="str">
        <f t="shared" si="175"/>
        <v/>
      </c>
      <c r="W306" s="135" t="str">
        <f t="shared" si="176"/>
        <v/>
      </c>
      <c r="X306" s="119" t="str">
        <f t="shared" si="177"/>
        <v/>
      </c>
      <c r="Y306" s="120" t="str">
        <f>IF(B:B="","",IF(R306="Refreshment Beverage",VLOOKUP(Q306,Rates!G$15:L$19,6,0)*W306,VLOOKUP(Q306,Rates!G$4:L$12,6,0)*W306))</f>
        <v/>
      </c>
      <c r="Z306" s="120" t="str">
        <f t="shared" si="178"/>
        <v/>
      </c>
      <c r="AA306" s="120" t="str">
        <f t="shared" si="179"/>
        <v/>
      </c>
      <c r="AB306" s="136" t="str">
        <f>IF(B:B="","",IF(R306="Refreshment Beverage","",IF(AND(R306="Beer",Q306=0),SUM(LOOKUP(2,1/(Rates!$B$15:$B$18&lt;=W306)/(Rates!$C$15:$C$18&gt;=W306),Rates!$D$15:$D$18)*W306),VLOOKUP(VALUE(Q:Q),Rates!A:B,2,0)*W306)))</f>
        <v/>
      </c>
      <c r="AC306" s="136" t="str">
        <f>IF(B:B="","",IF(R306="Refreshment Beverage","",IF(AND(R306="Beer",Q306=0),SUM(LOOKUP(2,1/(Rates!$B$15:$B$18&lt;=W306)/(Rates!$C$15:$C$18&gt;=W306),Rates!$E$15:$E$18)*W306),VLOOKUP(VALUE(Q:Q),Rates!A:C,3,0)*W306)))</f>
        <v/>
      </c>
      <c r="AD306" s="137" t="str">
        <f>IFERROR(IF(B:B="","",IF(R306="Beer","",IF(VALUE(Q306)=0,VLOOKUP(VLOOKUP(B:B,#REF!,16,0),Rates!A:E,2,0),VLOOKUP(VALUE(Q306),Rates!A$31:B$34,2,0)*W306))),0)</f>
        <v/>
      </c>
      <c r="AE306" s="121" t="str">
        <f t="shared" si="180"/>
        <v/>
      </c>
      <c r="AF306" s="138" t="str">
        <f t="shared" si="181"/>
        <v/>
      </c>
      <c r="AG306" s="122" t="str">
        <f t="shared" si="182"/>
        <v/>
      </c>
      <c r="AH306" s="123" t="str">
        <f t="shared" si="183"/>
        <v/>
      </c>
      <c r="AI306" s="139" t="str">
        <f>IF(AE:AE="","",IF(R306="Refreshment Beverage",AK306*(Rates!J$19/100),ROUND(SUM(AH306*(Rates!$J$8/100)),4)))</f>
        <v/>
      </c>
      <c r="AJ306" s="124" t="str">
        <f t="shared" si="184"/>
        <v/>
      </c>
      <c r="AK306" s="125" t="str">
        <f t="shared" si="185"/>
        <v/>
      </c>
      <c r="AL306" s="121" t="str">
        <f t="shared" si="186"/>
        <v/>
      </c>
      <c r="AM306" s="138" t="str">
        <f>IF(AS306="","",IF(R306="Refreshment Beverage",ROUND(AS306*Rates!K$19,4),ROUND(AO306*(VLOOKUP(VALUE(Q306),Rates!G$4:L$12,3,0)),4)))</f>
        <v/>
      </c>
      <c r="AN306" s="126" t="str">
        <f>IF(AS306="","",IF(R306="Refreshment Beverage",AS306*(Rates!J$19/100),MAX(AM306,AB306)))</f>
        <v/>
      </c>
      <c r="AO306" s="127" t="str">
        <f t="shared" si="187"/>
        <v/>
      </c>
      <c r="AP306" s="127" t="str">
        <f t="shared" si="188"/>
        <v/>
      </c>
      <c r="AQ306" s="140" t="str">
        <f>IF(AS306="","",IF(R306="Refreshment Beverage",ROUND(SUM(VLOOKUP(Q:Q,Rates!G$15:L$19,3,0)*(AS306-Y306-Z306-AA306)),4),ROUND(SUM(Rates!$K$8*AS306),4)))</f>
        <v/>
      </c>
      <c r="AR306" s="139" t="str">
        <f t="shared" si="189"/>
        <v/>
      </c>
      <c r="AS306" s="125" t="str">
        <f t="shared" si="190"/>
        <v/>
      </c>
      <c r="AT306" s="121" t="str">
        <f t="shared" si="191"/>
        <v/>
      </c>
      <c r="AU306" s="138" t="str">
        <f>IF(AX306="","",IF(R306="Refreshment Beverage",ROUND((BA306-Y306-Z306-AA306)*VLOOKUP(VALUE(Q306),Rates!G$15:L$19,3,0),4),ROUND(AW306*(VLOOKUP(VALUE(Q306),Rates!G:L,3,0)),4)))</f>
        <v/>
      </c>
      <c r="AV306" s="126" t="str">
        <f t="shared" si="192"/>
        <v/>
      </c>
      <c r="AW306" s="127" t="str">
        <f t="shared" si="193"/>
        <v/>
      </c>
      <c r="AX306" s="123" t="str">
        <f t="shared" si="194"/>
        <v/>
      </c>
      <c r="AY306" s="140" t="str">
        <f>IF(AX306="","",IF(R306="Refreshment Beverage",ROUND(SUM(AX306*Rates!K$19),4),ROUND(SUM(AX306*(Rates!J$8/100)),4)))</f>
        <v/>
      </c>
      <c r="AZ306" s="124" t="str">
        <f t="shared" si="195"/>
        <v/>
      </c>
      <c r="BA306" s="125" t="str">
        <f t="shared" si="196"/>
        <v/>
      </c>
      <c r="BB306" s="115"/>
      <c r="BC306" s="143"/>
      <c r="BD306" s="100"/>
      <c r="BE306" s="100"/>
      <c r="BF306" s="100"/>
      <c r="BG306" s="100"/>
    </row>
    <row r="307" spans="1:59" ht="12.75" customHeight="1" x14ac:dyDescent="0.2">
      <c r="A307" s="144"/>
      <c r="B307" s="141"/>
      <c r="C307" s="141"/>
      <c r="D307" s="142"/>
      <c r="E307" s="142"/>
      <c r="F307" s="142"/>
      <c r="G307" s="142"/>
      <c r="H307" s="142"/>
      <c r="I307" s="129"/>
      <c r="J307" s="130"/>
      <c r="K307" s="131" t="str">
        <f t="shared" si="167"/>
        <v/>
      </c>
      <c r="L307" s="132" t="str">
        <f t="shared" si="168"/>
        <v/>
      </c>
      <c r="M307" s="133" t="str">
        <f t="shared" si="169"/>
        <v/>
      </c>
      <c r="N307" s="134" t="str">
        <f>IFERROR(IF(B:B="","",IF(R307="Beer",SUM(LOOKUP(2,1/(Rates!$B$3:$B$5&lt;=W307)/(Rates!$C$3:$C$5&gt;=W307),Rates!$D$3:$D$5)*(X307/100)*W307),IF(R307="Refreshment Beverage",SUM(LOOKUP(2,1/(Rates!$B$7:$B$11&lt;=W307)/(Rates!$C$7:$C$11&gt;=W307),Rates!$D$7:$D$11)*(X307/100)*W307)))),"")</f>
        <v/>
      </c>
      <c r="O307" s="134" t="str">
        <f t="shared" si="170"/>
        <v/>
      </c>
      <c r="P307" s="116"/>
      <c r="Q307" s="117" t="str">
        <f t="shared" si="171"/>
        <v/>
      </c>
      <c r="R307" s="128" t="str">
        <f t="shared" si="172"/>
        <v/>
      </c>
      <c r="S307" s="135" t="str">
        <f>IF(B307="","",IF(R307="Refreshment Beverage",VLOOKUP(VALUE(Q307),Rates!G$15:L$19,2,0),VLOOKUP(VALUE(Q307),Rates!G$4:L$12,2,0)))</f>
        <v/>
      </c>
      <c r="T307" s="135" t="str">
        <f t="shared" si="173"/>
        <v/>
      </c>
      <c r="U307" s="118" t="str">
        <f t="shared" si="174"/>
        <v/>
      </c>
      <c r="V307" s="135" t="str">
        <f t="shared" si="175"/>
        <v/>
      </c>
      <c r="W307" s="135" t="str">
        <f t="shared" si="176"/>
        <v/>
      </c>
      <c r="X307" s="119" t="str">
        <f t="shared" si="177"/>
        <v/>
      </c>
      <c r="Y307" s="120" t="str">
        <f>IF(B:B="","",IF(R307="Refreshment Beverage",VLOOKUP(Q307,Rates!G$15:L$19,6,0)*W307,VLOOKUP(Q307,Rates!G$4:L$12,6,0)*W307))</f>
        <v/>
      </c>
      <c r="Z307" s="120" t="str">
        <f t="shared" si="178"/>
        <v/>
      </c>
      <c r="AA307" s="120" t="str">
        <f t="shared" si="179"/>
        <v/>
      </c>
      <c r="AB307" s="136" t="str">
        <f>IF(B:B="","",IF(R307="Refreshment Beverage","",IF(AND(R307="Beer",Q307=0),SUM(LOOKUP(2,1/(Rates!$B$15:$B$18&lt;=W307)/(Rates!$C$15:$C$18&gt;=W307),Rates!$D$15:$D$18)*W307),VLOOKUP(VALUE(Q:Q),Rates!A:B,2,0)*W307)))</f>
        <v/>
      </c>
      <c r="AC307" s="136" t="str">
        <f>IF(B:B="","",IF(R307="Refreshment Beverage","",IF(AND(R307="Beer",Q307=0),SUM(LOOKUP(2,1/(Rates!$B$15:$B$18&lt;=W307)/(Rates!$C$15:$C$18&gt;=W307),Rates!$E$15:$E$18)*W307),VLOOKUP(VALUE(Q:Q),Rates!A:C,3,0)*W307)))</f>
        <v/>
      </c>
      <c r="AD307" s="137" t="str">
        <f>IFERROR(IF(B:B="","",IF(R307="Beer","",IF(VALUE(Q307)=0,VLOOKUP(VLOOKUP(B:B,#REF!,16,0),Rates!A:E,2,0),VLOOKUP(VALUE(Q307),Rates!A$31:B$34,2,0)*W307))),0)</f>
        <v/>
      </c>
      <c r="AE307" s="121" t="str">
        <f t="shared" si="180"/>
        <v/>
      </c>
      <c r="AF307" s="138" t="str">
        <f t="shared" si="181"/>
        <v/>
      </c>
      <c r="AG307" s="122" t="str">
        <f t="shared" si="182"/>
        <v/>
      </c>
      <c r="AH307" s="123" t="str">
        <f t="shared" si="183"/>
        <v/>
      </c>
      <c r="AI307" s="139" t="str">
        <f>IF(AE:AE="","",IF(R307="Refreshment Beverage",AK307*(Rates!J$19/100),ROUND(SUM(AH307*(Rates!$J$8/100)),4)))</f>
        <v/>
      </c>
      <c r="AJ307" s="124" t="str">
        <f t="shared" si="184"/>
        <v/>
      </c>
      <c r="AK307" s="125" t="str">
        <f t="shared" si="185"/>
        <v/>
      </c>
      <c r="AL307" s="121" t="str">
        <f t="shared" si="186"/>
        <v/>
      </c>
      <c r="AM307" s="138" t="str">
        <f>IF(AS307="","",IF(R307="Refreshment Beverage",ROUND(AS307*Rates!K$19,4),ROUND(AO307*(VLOOKUP(VALUE(Q307),Rates!G$4:L$12,3,0)),4)))</f>
        <v/>
      </c>
      <c r="AN307" s="126" t="str">
        <f>IF(AS307="","",IF(R307="Refreshment Beverage",AS307*(Rates!J$19/100),MAX(AM307,AB307)))</f>
        <v/>
      </c>
      <c r="AO307" s="127" t="str">
        <f t="shared" si="187"/>
        <v/>
      </c>
      <c r="AP307" s="127" t="str">
        <f t="shared" si="188"/>
        <v/>
      </c>
      <c r="AQ307" s="140" t="str">
        <f>IF(AS307="","",IF(R307="Refreshment Beverage",ROUND(SUM(VLOOKUP(Q:Q,Rates!G$15:L$19,3,0)*(AS307-Y307-Z307-AA307)),4),ROUND(SUM(Rates!$K$8*AS307),4)))</f>
        <v/>
      </c>
      <c r="AR307" s="139" t="str">
        <f t="shared" si="189"/>
        <v/>
      </c>
      <c r="AS307" s="125" t="str">
        <f t="shared" si="190"/>
        <v/>
      </c>
      <c r="AT307" s="121" t="str">
        <f t="shared" si="191"/>
        <v/>
      </c>
      <c r="AU307" s="138" t="str">
        <f>IF(AX307="","",IF(R307="Refreshment Beverage",ROUND((BA307-Y307-Z307-AA307)*VLOOKUP(VALUE(Q307),Rates!G$15:L$19,3,0),4),ROUND(AW307*(VLOOKUP(VALUE(Q307),Rates!G:L,3,0)),4)))</f>
        <v/>
      </c>
      <c r="AV307" s="126" t="str">
        <f t="shared" si="192"/>
        <v/>
      </c>
      <c r="AW307" s="127" t="str">
        <f t="shared" si="193"/>
        <v/>
      </c>
      <c r="AX307" s="123" t="str">
        <f t="shared" si="194"/>
        <v/>
      </c>
      <c r="AY307" s="140" t="str">
        <f>IF(AX307="","",IF(R307="Refreshment Beverage",ROUND(SUM(AX307*Rates!K$19),4),ROUND(SUM(AX307*(Rates!J$8/100)),4)))</f>
        <v/>
      </c>
      <c r="AZ307" s="124" t="str">
        <f t="shared" si="195"/>
        <v/>
      </c>
      <c r="BA307" s="125" t="str">
        <f t="shared" si="196"/>
        <v/>
      </c>
      <c r="BB307" s="115"/>
      <c r="BC307" s="143"/>
      <c r="BD307" s="100"/>
      <c r="BE307" s="100"/>
      <c r="BF307" s="100"/>
      <c r="BG307" s="100"/>
    </row>
    <row r="308" spans="1:59" ht="12.75" customHeight="1" x14ac:dyDescent="0.2">
      <c r="A308" s="144"/>
      <c r="B308" s="141"/>
      <c r="C308" s="141"/>
      <c r="D308" s="142"/>
      <c r="E308" s="142"/>
      <c r="F308" s="142"/>
      <c r="G308" s="142"/>
      <c r="H308" s="142"/>
      <c r="I308" s="129"/>
      <c r="J308" s="130"/>
      <c r="K308" s="131" t="str">
        <f t="shared" si="167"/>
        <v/>
      </c>
      <c r="L308" s="132" t="str">
        <f t="shared" si="168"/>
        <v/>
      </c>
      <c r="M308" s="133" t="str">
        <f t="shared" si="169"/>
        <v/>
      </c>
      <c r="N308" s="134" t="str">
        <f>IFERROR(IF(B:B="","",IF(R308="Beer",SUM(LOOKUP(2,1/(Rates!$B$3:$B$5&lt;=W308)/(Rates!$C$3:$C$5&gt;=W308),Rates!$D$3:$D$5)*(X308/100)*W308),IF(R308="Refreshment Beverage",SUM(LOOKUP(2,1/(Rates!$B$7:$B$11&lt;=W308)/(Rates!$C$7:$C$11&gt;=W308),Rates!$D$7:$D$11)*(X308/100)*W308)))),"")</f>
        <v/>
      </c>
      <c r="O308" s="134" t="str">
        <f t="shared" si="170"/>
        <v/>
      </c>
      <c r="P308" s="116"/>
      <c r="Q308" s="117" t="str">
        <f t="shared" si="171"/>
        <v/>
      </c>
      <c r="R308" s="128" t="str">
        <f t="shared" si="172"/>
        <v/>
      </c>
      <c r="S308" s="135" t="str">
        <f>IF(B308="","",IF(R308="Refreshment Beverage",VLOOKUP(VALUE(Q308),Rates!G$15:L$19,2,0),VLOOKUP(VALUE(Q308),Rates!G$4:L$12,2,0)))</f>
        <v/>
      </c>
      <c r="T308" s="135" t="str">
        <f t="shared" si="173"/>
        <v/>
      </c>
      <c r="U308" s="118" t="str">
        <f t="shared" si="174"/>
        <v/>
      </c>
      <c r="V308" s="135" t="str">
        <f t="shared" si="175"/>
        <v/>
      </c>
      <c r="W308" s="135" t="str">
        <f t="shared" si="176"/>
        <v/>
      </c>
      <c r="X308" s="119" t="str">
        <f t="shared" si="177"/>
        <v/>
      </c>
      <c r="Y308" s="120" t="str">
        <f>IF(B:B="","",IF(R308="Refreshment Beverage",VLOOKUP(Q308,Rates!G$15:L$19,6,0)*W308,VLOOKUP(Q308,Rates!G$4:L$12,6,0)*W308))</f>
        <v/>
      </c>
      <c r="Z308" s="120" t="str">
        <f t="shared" si="178"/>
        <v/>
      </c>
      <c r="AA308" s="120" t="str">
        <f t="shared" si="179"/>
        <v/>
      </c>
      <c r="AB308" s="136" t="str">
        <f>IF(B:B="","",IF(R308="Refreshment Beverage","",IF(AND(R308="Beer",Q308=0),SUM(LOOKUP(2,1/(Rates!$B$15:$B$18&lt;=W308)/(Rates!$C$15:$C$18&gt;=W308),Rates!$D$15:$D$18)*W308),VLOOKUP(VALUE(Q:Q),Rates!A:B,2,0)*W308)))</f>
        <v/>
      </c>
      <c r="AC308" s="136" t="str">
        <f>IF(B:B="","",IF(R308="Refreshment Beverage","",IF(AND(R308="Beer",Q308=0),SUM(LOOKUP(2,1/(Rates!$B$15:$B$18&lt;=W308)/(Rates!$C$15:$C$18&gt;=W308),Rates!$E$15:$E$18)*W308),VLOOKUP(VALUE(Q:Q),Rates!A:C,3,0)*W308)))</f>
        <v/>
      </c>
      <c r="AD308" s="137" t="str">
        <f>IFERROR(IF(B:B="","",IF(R308="Beer","",IF(VALUE(Q308)=0,VLOOKUP(VLOOKUP(B:B,#REF!,16,0),Rates!A:E,2,0),VLOOKUP(VALUE(Q308),Rates!A$31:B$34,2,0)*W308))),0)</f>
        <v/>
      </c>
      <c r="AE308" s="121" t="str">
        <f t="shared" si="180"/>
        <v/>
      </c>
      <c r="AF308" s="138" t="str">
        <f t="shared" si="181"/>
        <v/>
      </c>
      <c r="AG308" s="122" t="str">
        <f t="shared" si="182"/>
        <v/>
      </c>
      <c r="AH308" s="123" t="str">
        <f t="shared" si="183"/>
        <v/>
      </c>
      <c r="AI308" s="139" t="str">
        <f>IF(AE:AE="","",IF(R308="Refreshment Beverage",AK308*(Rates!J$19/100),ROUND(SUM(AH308*(Rates!$J$8/100)),4)))</f>
        <v/>
      </c>
      <c r="AJ308" s="124" t="str">
        <f t="shared" si="184"/>
        <v/>
      </c>
      <c r="AK308" s="125" t="str">
        <f t="shared" si="185"/>
        <v/>
      </c>
      <c r="AL308" s="121" t="str">
        <f t="shared" si="186"/>
        <v/>
      </c>
      <c r="AM308" s="138" t="str">
        <f>IF(AS308="","",IF(R308="Refreshment Beverage",ROUND(AS308*Rates!K$19,4),ROUND(AO308*(VLOOKUP(VALUE(Q308),Rates!G$4:L$12,3,0)),4)))</f>
        <v/>
      </c>
      <c r="AN308" s="126" t="str">
        <f>IF(AS308="","",IF(R308="Refreshment Beverage",AS308*(Rates!J$19/100),MAX(AM308,AB308)))</f>
        <v/>
      </c>
      <c r="AO308" s="127" t="str">
        <f t="shared" si="187"/>
        <v/>
      </c>
      <c r="AP308" s="127" t="str">
        <f t="shared" si="188"/>
        <v/>
      </c>
      <c r="AQ308" s="140" t="str">
        <f>IF(AS308="","",IF(R308="Refreshment Beverage",ROUND(SUM(VLOOKUP(Q:Q,Rates!G$15:L$19,3,0)*(AS308-Y308-Z308-AA308)),4),ROUND(SUM(Rates!$K$8*AS308),4)))</f>
        <v/>
      </c>
      <c r="AR308" s="139" t="str">
        <f t="shared" si="189"/>
        <v/>
      </c>
      <c r="AS308" s="125" t="str">
        <f t="shared" si="190"/>
        <v/>
      </c>
      <c r="AT308" s="121" t="str">
        <f t="shared" si="191"/>
        <v/>
      </c>
      <c r="AU308" s="138" t="str">
        <f>IF(AX308="","",IF(R308="Refreshment Beverage",ROUND((BA308-Y308-Z308-AA308)*VLOOKUP(VALUE(Q308),Rates!G$15:L$19,3,0),4),ROUND(AW308*(VLOOKUP(VALUE(Q308),Rates!G:L,3,0)),4)))</f>
        <v/>
      </c>
      <c r="AV308" s="126" t="str">
        <f t="shared" si="192"/>
        <v/>
      </c>
      <c r="AW308" s="127" t="str">
        <f t="shared" si="193"/>
        <v/>
      </c>
      <c r="AX308" s="123" t="str">
        <f t="shared" si="194"/>
        <v/>
      </c>
      <c r="AY308" s="140" t="str">
        <f>IF(AX308="","",IF(R308="Refreshment Beverage",ROUND(SUM(AX308*Rates!K$19),4),ROUND(SUM(AX308*(Rates!J$8/100)),4)))</f>
        <v/>
      </c>
      <c r="AZ308" s="124" t="str">
        <f t="shared" si="195"/>
        <v/>
      </c>
      <c r="BA308" s="125" t="str">
        <f t="shared" si="196"/>
        <v/>
      </c>
      <c r="BB308" s="115"/>
      <c r="BC308" s="143"/>
      <c r="BD308" s="100"/>
      <c r="BE308" s="100"/>
      <c r="BF308" s="100"/>
      <c r="BG308" s="100"/>
    </row>
    <row r="309" spans="1:59" ht="12.75" customHeight="1" x14ac:dyDescent="0.2">
      <c r="A309" s="144"/>
      <c r="B309" s="141"/>
      <c r="C309" s="141"/>
      <c r="D309" s="142"/>
      <c r="E309" s="142"/>
      <c r="F309" s="142"/>
      <c r="G309" s="142"/>
      <c r="H309" s="142"/>
      <c r="I309" s="129"/>
      <c r="J309" s="130"/>
      <c r="K309" s="131" t="str">
        <f t="shared" si="167"/>
        <v/>
      </c>
      <c r="L309" s="132" t="str">
        <f t="shared" si="168"/>
        <v/>
      </c>
      <c r="M309" s="133" t="str">
        <f t="shared" si="169"/>
        <v/>
      </c>
      <c r="N309" s="134" t="str">
        <f>IFERROR(IF(B:B="","",IF(R309="Beer",SUM(LOOKUP(2,1/(Rates!$B$3:$B$5&lt;=W309)/(Rates!$C$3:$C$5&gt;=W309),Rates!$D$3:$D$5)*(X309/100)*W309),IF(R309="Refreshment Beverage",SUM(LOOKUP(2,1/(Rates!$B$7:$B$11&lt;=W309)/(Rates!$C$7:$C$11&gt;=W309),Rates!$D$7:$D$11)*(X309/100)*W309)))),"")</f>
        <v/>
      </c>
      <c r="O309" s="134" t="str">
        <f t="shared" si="170"/>
        <v/>
      </c>
      <c r="P309" s="116"/>
      <c r="Q309" s="117" t="str">
        <f t="shared" si="171"/>
        <v/>
      </c>
      <c r="R309" s="128" t="str">
        <f t="shared" si="172"/>
        <v/>
      </c>
      <c r="S309" s="135" t="str">
        <f>IF(B309="","",IF(R309="Refreshment Beverage",VLOOKUP(VALUE(Q309),Rates!G$15:L$19,2,0),VLOOKUP(VALUE(Q309),Rates!G$4:L$12,2,0)))</f>
        <v/>
      </c>
      <c r="T309" s="135" t="str">
        <f t="shared" si="173"/>
        <v/>
      </c>
      <c r="U309" s="118" t="str">
        <f t="shared" si="174"/>
        <v/>
      </c>
      <c r="V309" s="135" t="str">
        <f t="shared" si="175"/>
        <v/>
      </c>
      <c r="W309" s="135" t="str">
        <f t="shared" si="176"/>
        <v/>
      </c>
      <c r="X309" s="119" t="str">
        <f t="shared" si="177"/>
        <v/>
      </c>
      <c r="Y309" s="120" t="str">
        <f>IF(B:B="","",IF(R309="Refreshment Beverage",VLOOKUP(Q309,Rates!G$15:L$19,6,0)*W309,VLOOKUP(Q309,Rates!G$4:L$12,6,0)*W309))</f>
        <v/>
      </c>
      <c r="Z309" s="120" t="str">
        <f t="shared" si="178"/>
        <v/>
      </c>
      <c r="AA309" s="120" t="str">
        <f t="shared" si="179"/>
        <v/>
      </c>
      <c r="AB309" s="136" t="str">
        <f>IF(B:B="","",IF(R309="Refreshment Beverage","",IF(AND(R309="Beer",Q309=0),SUM(LOOKUP(2,1/(Rates!$B$15:$B$18&lt;=W309)/(Rates!$C$15:$C$18&gt;=W309),Rates!$D$15:$D$18)*W309),VLOOKUP(VALUE(Q:Q),Rates!A:B,2,0)*W309)))</f>
        <v/>
      </c>
      <c r="AC309" s="136" t="str">
        <f>IF(B:B="","",IF(R309="Refreshment Beverage","",IF(AND(R309="Beer",Q309=0),SUM(LOOKUP(2,1/(Rates!$B$15:$B$18&lt;=W309)/(Rates!$C$15:$C$18&gt;=W309),Rates!$E$15:$E$18)*W309),VLOOKUP(VALUE(Q:Q),Rates!A:C,3,0)*W309)))</f>
        <v/>
      </c>
      <c r="AD309" s="137" t="str">
        <f>IFERROR(IF(B:B="","",IF(R309="Beer","",IF(VALUE(Q309)=0,VLOOKUP(VLOOKUP(B:B,#REF!,16,0),Rates!A:E,2,0),VLOOKUP(VALUE(Q309),Rates!A$31:B$34,2,0)*W309))),0)</f>
        <v/>
      </c>
      <c r="AE309" s="121" t="str">
        <f t="shared" si="180"/>
        <v/>
      </c>
      <c r="AF309" s="138" t="str">
        <f t="shared" si="181"/>
        <v/>
      </c>
      <c r="AG309" s="122" t="str">
        <f t="shared" si="182"/>
        <v/>
      </c>
      <c r="AH309" s="123" t="str">
        <f t="shared" si="183"/>
        <v/>
      </c>
      <c r="AI309" s="139" t="str">
        <f>IF(AE:AE="","",IF(R309="Refreshment Beverage",AK309*(Rates!J$19/100),ROUND(SUM(AH309*(Rates!$J$8/100)),4)))</f>
        <v/>
      </c>
      <c r="AJ309" s="124" t="str">
        <f t="shared" si="184"/>
        <v/>
      </c>
      <c r="AK309" s="125" t="str">
        <f t="shared" si="185"/>
        <v/>
      </c>
      <c r="AL309" s="121" t="str">
        <f t="shared" si="186"/>
        <v/>
      </c>
      <c r="AM309" s="138" t="str">
        <f>IF(AS309="","",IF(R309="Refreshment Beverage",ROUND(AS309*Rates!K$19,4),ROUND(AO309*(VLOOKUP(VALUE(Q309),Rates!G$4:L$12,3,0)),4)))</f>
        <v/>
      </c>
      <c r="AN309" s="126" t="str">
        <f>IF(AS309="","",IF(R309="Refreshment Beverage",AS309*(Rates!J$19/100),MAX(AM309,AB309)))</f>
        <v/>
      </c>
      <c r="AO309" s="127" t="str">
        <f t="shared" si="187"/>
        <v/>
      </c>
      <c r="AP309" s="127" t="str">
        <f t="shared" si="188"/>
        <v/>
      </c>
      <c r="AQ309" s="140" t="str">
        <f>IF(AS309="","",IF(R309="Refreshment Beverage",ROUND(SUM(VLOOKUP(Q:Q,Rates!G$15:L$19,3,0)*(AS309-Y309-Z309-AA309)),4),ROUND(SUM(Rates!$K$8*AS309),4)))</f>
        <v/>
      </c>
      <c r="AR309" s="139" t="str">
        <f t="shared" si="189"/>
        <v/>
      </c>
      <c r="AS309" s="125" t="str">
        <f t="shared" si="190"/>
        <v/>
      </c>
      <c r="AT309" s="121" t="str">
        <f t="shared" si="191"/>
        <v/>
      </c>
      <c r="AU309" s="138" t="str">
        <f>IF(AX309="","",IF(R309="Refreshment Beverage",ROUND((BA309-Y309-Z309-AA309)*VLOOKUP(VALUE(Q309),Rates!G$15:L$19,3,0),4),ROUND(AW309*(VLOOKUP(VALUE(Q309),Rates!G:L,3,0)),4)))</f>
        <v/>
      </c>
      <c r="AV309" s="126" t="str">
        <f t="shared" si="192"/>
        <v/>
      </c>
      <c r="AW309" s="127" t="str">
        <f t="shared" si="193"/>
        <v/>
      </c>
      <c r="AX309" s="123" t="str">
        <f t="shared" si="194"/>
        <v/>
      </c>
      <c r="AY309" s="140" t="str">
        <f>IF(AX309="","",IF(R309="Refreshment Beverage",ROUND(SUM(AX309*Rates!K$19),4),ROUND(SUM(AX309*(Rates!J$8/100)),4)))</f>
        <v/>
      </c>
      <c r="AZ309" s="124" t="str">
        <f t="shared" si="195"/>
        <v/>
      </c>
      <c r="BA309" s="125" t="str">
        <f t="shared" si="196"/>
        <v/>
      </c>
      <c r="BB309" s="115"/>
      <c r="BC309" s="143"/>
      <c r="BD309" s="100"/>
      <c r="BE309" s="100"/>
      <c r="BF309" s="100"/>
      <c r="BG309" s="100"/>
    </row>
    <row r="310" spans="1:59" ht="12.75" customHeight="1" x14ac:dyDescent="0.2">
      <c r="A310" s="144"/>
      <c r="B310" s="141"/>
      <c r="C310" s="141"/>
      <c r="D310" s="142"/>
      <c r="E310" s="142"/>
      <c r="F310" s="142"/>
      <c r="G310" s="142"/>
      <c r="H310" s="142"/>
      <c r="I310" s="129"/>
      <c r="J310" s="130"/>
      <c r="K310" s="131" t="str">
        <f t="shared" si="167"/>
        <v/>
      </c>
      <c r="L310" s="132" t="str">
        <f t="shared" si="168"/>
        <v/>
      </c>
      <c r="M310" s="133" t="str">
        <f t="shared" si="169"/>
        <v/>
      </c>
      <c r="N310" s="134" t="str">
        <f>IFERROR(IF(B:B="","",IF(R310="Beer",SUM(LOOKUP(2,1/(Rates!$B$3:$B$5&lt;=W310)/(Rates!$C$3:$C$5&gt;=W310),Rates!$D$3:$D$5)*(X310/100)*W310),IF(R310="Refreshment Beverage",SUM(LOOKUP(2,1/(Rates!$B$7:$B$11&lt;=W310)/(Rates!$C$7:$C$11&gt;=W310),Rates!$D$7:$D$11)*(X310/100)*W310)))),"")</f>
        <v/>
      </c>
      <c r="O310" s="134" t="str">
        <f t="shared" si="170"/>
        <v/>
      </c>
      <c r="P310" s="116"/>
      <c r="Q310" s="117" t="str">
        <f t="shared" si="171"/>
        <v/>
      </c>
      <c r="R310" s="128" t="str">
        <f t="shared" si="172"/>
        <v/>
      </c>
      <c r="S310" s="135" t="str">
        <f>IF(B310="","",IF(R310="Refreshment Beverage",VLOOKUP(VALUE(Q310),Rates!G$15:L$19,2,0),VLOOKUP(VALUE(Q310),Rates!G$4:L$12,2,0)))</f>
        <v/>
      </c>
      <c r="T310" s="135" t="str">
        <f t="shared" si="173"/>
        <v/>
      </c>
      <c r="U310" s="118" t="str">
        <f t="shared" si="174"/>
        <v/>
      </c>
      <c r="V310" s="135" t="str">
        <f t="shared" si="175"/>
        <v/>
      </c>
      <c r="W310" s="135" t="str">
        <f t="shared" si="176"/>
        <v/>
      </c>
      <c r="X310" s="119" t="str">
        <f t="shared" si="177"/>
        <v/>
      </c>
      <c r="Y310" s="120" t="str">
        <f>IF(B:B="","",IF(R310="Refreshment Beverage",VLOOKUP(Q310,Rates!G$15:L$19,6,0)*W310,VLOOKUP(Q310,Rates!G$4:L$12,6,0)*W310))</f>
        <v/>
      </c>
      <c r="Z310" s="120" t="str">
        <f t="shared" si="178"/>
        <v/>
      </c>
      <c r="AA310" s="120" t="str">
        <f t="shared" si="179"/>
        <v/>
      </c>
      <c r="AB310" s="136" t="str">
        <f>IF(B:B="","",IF(R310="Refreshment Beverage","",IF(AND(R310="Beer",Q310=0),SUM(LOOKUP(2,1/(Rates!$B$15:$B$18&lt;=W310)/(Rates!$C$15:$C$18&gt;=W310),Rates!$D$15:$D$18)*W310),VLOOKUP(VALUE(Q:Q),Rates!A:B,2,0)*W310)))</f>
        <v/>
      </c>
      <c r="AC310" s="136" t="str">
        <f>IF(B:B="","",IF(R310="Refreshment Beverage","",IF(AND(R310="Beer",Q310=0),SUM(LOOKUP(2,1/(Rates!$B$15:$B$18&lt;=W310)/(Rates!$C$15:$C$18&gt;=W310),Rates!$E$15:$E$18)*W310),VLOOKUP(VALUE(Q:Q),Rates!A:C,3,0)*W310)))</f>
        <v/>
      </c>
      <c r="AD310" s="137" t="str">
        <f>IFERROR(IF(B:B="","",IF(R310="Beer","",IF(VALUE(Q310)=0,VLOOKUP(VLOOKUP(B:B,#REF!,16,0),Rates!A:E,2,0),VLOOKUP(VALUE(Q310),Rates!A$31:B$34,2,0)*W310))),0)</f>
        <v/>
      </c>
      <c r="AE310" s="121" t="str">
        <f t="shared" si="180"/>
        <v/>
      </c>
      <c r="AF310" s="138" t="str">
        <f t="shared" si="181"/>
        <v/>
      </c>
      <c r="AG310" s="122" t="str">
        <f t="shared" si="182"/>
        <v/>
      </c>
      <c r="AH310" s="123" t="str">
        <f t="shared" si="183"/>
        <v/>
      </c>
      <c r="AI310" s="139" t="str">
        <f>IF(AE:AE="","",IF(R310="Refreshment Beverage",AK310*(Rates!J$19/100),ROUND(SUM(AH310*(Rates!$J$8/100)),4)))</f>
        <v/>
      </c>
      <c r="AJ310" s="124" t="str">
        <f t="shared" si="184"/>
        <v/>
      </c>
      <c r="AK310" s="125" t="str">
        <f t="shared" si="185"/>
        <v/>
      </c>
      <c r="AL310" s="121" t="str">
        <f t="shared" si="186"/>
        <v/>
      </c>
      <c r="AM310" s="138" t="str">
        <f>IF(AS310="","",IF(R310="Refreshment Beverage",ROUND(AS310*Rates!K$19,4),ROUND(AO310*(VLOOKUP(VALUE(Q310),Rates!G$4:L$12,3,0)),4)))</f>
        <v/>
      </c>
      <c r="AN310" s="126" t="str">
        <f>IF(AS310="","",IF(R310="Refreshment Beverage",AS310*(Rates!J$19/100),MAX(AM310,AB310)))</f>
        <v/>
      </c>
      <c r="AO310" s="127" t="str">
        <f t="shared" si="187"/>
        <v/>
      </c>
      <c r="AP310" s="127" t="str">
        <f t="shared" si="188"/>
        <v/>
      </c>
      <c r="AQ310" s="140" t="str">
        <f>IF(AS310="","",IF(R310="Refreshment Beverage",ROUND(SUM(VLOOKUP(Q:Q,Rates!G$15:L$19,3,0)*(AS310-Y310-Z310-AA310)),4),ROUND(SUM(Rates!$K$8*AS310),4)))</f>
        <v/>
      </c>
      <c r="AR310" s="139" t="str">
        <f t="shared" si="189"/>
        <v/>
      </c>
      <c r="AS310" s="125" t="str">
        <f t="shared" si="190"/>
        <v/>
      </c>
      <c r="AT310" s="121" t="str">
        <f t="shared" si="191"/>
        <v/>
      </c>
      <c r="AU310" s="138" t="str">
        <f>IF(AX310="","",IF(R310="Refreshment Beverage",ROUND((BA310-Y310-Z310-AA310)*VLOOKUP(VALUE(Q310),Rates!G$15:L$19,3,0),4),ROUND(AW310*(VLOOKUP(VALUE(Q310),Rates!G:L,3,0)),4)))</f>
        <v/>
      </c>
      <c r="AV310" s="126" t="str">
        <f t="shared" si="192"/>
        <v/>
      </c>
      <c r="AW310" s="127" t="str">
        <f t="shared" si="193"/>
        <v/>
      </c>
      <c r="AX310" s="123" t="str">
        <f t="shared" si="194"/>
        <v/>
      </c>
      <c r="AY310" s="140" t="str">
        <f>IF(AX310="","",IF(R310="Refreshment Beverage",ROUND(SUM(AX310*Rates!K$19),4),ROUND(SUM(AX310*(Rates!J$8/100)),4)))</f>
        <v/>
      </c>
      <c r="AZ310" s="124" t="str">
        <f t="shared" si="195"/>
        <v/>
      </c>
      <c r="BA310" s="125" t="str">
        <f t="shared" si="196"/>
        <v/>
      </c>
      <c r="BB310" s="115"/>
      <c r="BC310" s="143"/>
      <c r="BD310" s="100"/>
      <c r="BE310" s="100"/>
      <c r="BF310" s="100"/>
      <c r="BG310" s="100"/>
    </row>
    <row r="311" spans="1:59" ht="12.75" customHeight="1" x14ac:dyDescent="0.2">
      <c r="A311" s="144"/>
      <c r="B311" s="141"/>
      <c r="C311" s="141"/>
      <c r="D311" s="142"/>
      <c r="E311" s="142"/>
      <c r="F311" s="142"/>
      <c r="G311" s="142"/>
      <c r="H311" s="142"/>
      <c r="I311" s="129"/>
      <c r="J311" s="130"/>
      <c r="K311" s="131" t="str">
        <f t="shared" si="167"/>
        <v/>
      </c>
      <c r="L311" s="132" t="str">
        <f t="shared" si="168"/>
        <v/>
      </c>
      <c r="M311" s="133" t="str">
        <f t="shared" si="169"/>
        <v/>
      </c>
      <c r="N311" s="134" t="str">
        <f>IFERROR(IF(B:B="","",IF(R311="Beer",SUM(LOOKUP(2,1/(Rates!$B$3:$B$5&lt;=W311)/(Rates!$C$3:$C$5&gt;=W311),Rates!$D$3:$D$5)*(X311/100)*W311),IF(R311="Refreshment Beverage",SUM(LOOKUP(2,1/(Rates!$B$7:$B$11&lt;=W311)/(Rates!$C$7:$C$11&gt;=W311),Rates!$D$7:$D$11)*(X311/100)*W311)))),"")</f>
        <v/>
      </c>
      <c r="O311" s="134" t="str">
        <f t="shared" si="170"/>
        <v/>
      </c>
      <c r="P311" s="116"/>
      <c r="Q311" s="117" t="str">
        <f t="shared" si="171"/>
        <v/>
      </c>
      <c r="R311" s="128" t="str">
        <f t="shared" si="172"/>
        <v/>
      </c>
      <c r="S311" s="135" t="str">
        <f>IF(B311="","",IF(R311="Refreshment Beverage",VLOOKUP(VALUE(Q311),Rates!G$15:L$19,2,0),VLOOKUP(VALUE(Q311),Rates!G$4:L$12,2,0)))</f>
        <v/>
      </c>
      <c r="T311" s="135" t="str">
        <f t="shared" si="173"/>
        <v/>
      </c>
      <c r="U311" s="118" t="str">
        <f t="shared" si="174"/>
        <v/>
      </c>
      <c r="V311" s="135" t="str">
        <f t="shared" si="175"/>
        <v/>
      </c>
      <c r="W311" s="135" t="str">
        <f t="shared" si="176"/>
        <v/>
      </c>
      <c r="X311" s="119" t="str">
        <f t="shared" si="177"/>
        <v/>
      </c>
      <c r="Y311" s="120" t="str">
        <f>IF(B:B="","",IF(R311="Refreshment Beverage",VLOOKUP(Q311,Rates!G$15:L$19,6,0)*W311,VLOOKUP(Q311,Rates!G$4:L$12,6,0)*W311))</f>
        <v/>
      </c>
      <c r="Z311" s="120" t="str">
        <f t="shared" si="178"/>
        <v/>
      </c>
      <c r="AA311" s="120" t="str">
        <f t="shared" si="179"/>
        <v/>
      </c>
      <c r="AB311" s="136" t="str">
        <f>IF(B:B="","",IF(R311="Refreshment Beverage","",IF(AND(R311="Beer",Q311=0),SUM(LOOKUP(2,1/(Rates!$B$15:$B$18&lt;=W311)/(Rates!$C$15:$C$18&gt;=W311),Rates!$D$15:$D$18)*W311),VLOOKUP(VALUE(Q:Q),Rates!A:B,2,0)*W311)))</f>
        <v/>
      </c>
      <c r="AC311" s="136" t="str">
        <f>IF(B:B="","",IF(R311="Refreshment Beverage","",IF(AND(R311="Beer",Q311=0),SUM(LOOKUP(2,1/(Rates!$B$15:$B$18&lt;=W311)/(Rates!$C$15:$C$18&gt;=W311),Rates!$E$15:$E$18)*W311),VLOOKUP(VALUE(Q:Q),Rates!A:C,3,0)*W311)))</f>
        <v/>
      </c>
      <c r="AD311" s="137" t="str">
        <f>IFERROR(IF(B:B="","",IF(R311="Beer","",IF(VALUE(Q311)=0,VLOOKUP(VLOOKUP(B:B,#REF!,16,0),Rates!A:E,2,0),VLOOKUP(VALUE(Q311),Rates!A$31:B$34,2,0)*W311))),0)</f>
        <v/>
      </c>
      <c r="AE311" s="121" t="str">
        <f t="shared" si="180"/>
        <v/>
      </c>
      <c r="AF311" s="138" t="str">
        <f t="shared" si="181"/>
        <v/>
      </c>
      <c r="AG311" s="122" t="str">
        <f t="shared" si="182"/>
        <v/>
      </c>
      <c r="AH311" s="123" t="str">
        <f t="shared" si="183"/>
        <v/>
      </c>
      <c r="AI311" s="139" t="str">
        <f>IF(AE:AE="","",IF(R311="Refreshment Beverage",AK311*(Rates!J$19/100),ROUND(SUM(AH311*(Rates!$J$8/100)),4)))</f>
        <v/>
      </c>
      <c r="AJ311" s="124" t="str">
        <f t="shared" si="184"/>
        <v/>
      </c>
      <c r="AK311" s="125" t="str">
        <f t="shared" si="185"/>
        <v/>
      </c>
      <c r="AL311" s="121" t="str">
        <f t="shared" si="186"/>
        <v/>
      </c>
      <c r="AM311" s="138" t="str">
        <f>IF(AS311="","",IF(R311="Refreshment Beverage",ROUND(AS311*Rates!K$19,4),ROUND(AO311*(VLOOKUP(VALUE(Q311),Rates!G$4:L$12,3,0)),4)))</f>
        <v/>
      </c>
      <c r="AN311" s="126" t="str">
        <f>IF(AS311="","",IF(R311="Refreshment Beverage",AS311*(Rates!J$19/100),MAX(AM311,AB311)))</f>
        <v/>
      </c>
      <c r="AO311" s="127" t="str">
        <f t="shared" si="187"/>
        <v/>
      </c>
      <c r="AP311" s="127" t="str">
        <f t="shared" si="188"/>
        <v/>
      </c>
      <c r="AQ311" s="140" t="str">
        <f>IF(AS311="","",IF(R311="Refreshment Beverage",ROUND(SUM(VLOOKUP(Q:Q,Rates!G$15:L$19,3,0)*(AS311-Y311-Z311-AA311)),4),ROUND(SUM(Rates!$K$8*AS311),4)))</f>
        <v/>
      </c>
      <c r="AR311" s="139" t="str">
        <f t="shared" si="189"/>
        <v/>
      </c>
      <c r="AS311" s="125" t="str">
        <f t="shared" si="190"/>
        <v/>
      </c>
      <c r="AT311" s="121" t="str">
        <f t="shared" si="191"/>
        <v/>
      </c>
      <c r="AU311" s="138" t="str">
        <f>IF(AX311="","",IF(R311="Refreshment Beverage",ROUND((BA311-Y311-Z311-AA311)*VLOOKUP(VALUE(Q311),Rates!G$15:L$19,3,0),4),ROUND(AW311*(VLOOKUP(VALUE(Q311),Rates!G:L,3,0)),4)))</f>
        <v/>
      </c>
      <c r="AV311" s="126" t="str">
        <f t="shared" si="192"/>
        <v/>
      </c>
      <c r="AW311" s="127" t="str">
        <f t="shared" si="193"/>
        <v/>
      </c>
      <c r="AX311" s="123" t="str">
        <f t="shared" si="194"/>
        <v/>
      </c>
      <c r="AY311" s="140" t="str">
        <f>IF(AX311="","",IF(R311="Refreshment Beverage",ROUND(SUM(AX311*Rates!K$19),4),ROUND(SUM(AX311*(Rates!J$8/100)),4)))</f>
        <v/>
      </c>
      <c r="AZ311" s="124" t="str">
        <f t="shared" si="195"/>
        <v/>
      </c>
      <c r="BA311" s="125" t="str">
        <f t="shared" si="196"/>
        <v/>
      </c>
      <c r="BB311" s="115"/>
      <c r="BC311" s="143"/>
      <c r="BD311" s="100"/>
      <c r="BE311" s="100"/>
      <c r="BF311" s="100"/>
      <c r="BG311" s="100"/>
    </row>
    <row r="312" spans="1:59" ht="12.75" customHeight="1" x14ac:dyDescent="0.2">
      <c r="A312" s="144"/>
      <c r="B312" s="141"/>
      <c r="C312" s="141"/>
      <c r="D312" s="142"/>
      <c r="E312" s="142"/>
      <c r="F312" s="142"/>
      <c r="G312" s="142"/>
      <c r="H312" s="142"/>
      <c r="I312" s="129"/>
      <c r="J312" s="130"/>
      <c r="K312" s="131" t="str">
        <f t="shared" si="167"/>
        <v/>
      </c>
      <c r="L312" s="132" t="str">
        <f t="shared" si="168"/>
        <v/>
      </c>
      <c r="M312" s="133" t="str">
        <f t="shared" si="169"/>
        <v/>
      </c>
      <c r="N312" s="134" t="str">
        <f>IFERROR(IF(B:B="","",IF(R312="Beer",SUM(LOOKUP(2,1/(Rates!$B$3:$B$5&lt;=W312)/(Rates!$C$3:$C$5&gt;=W312),Rates!$D$3:$D$5)*(X312/100)*W312),IF(R312="Refreshment Beverage",SUM(LOOKUP(2,1/(Rates!$B$7:$B$11&lt;=W312)/(Rates!$C$7:$C$11&gt;=W312),Rates!$D$7:$D$11)*(X312/100)*W312)))),"")</f>
        <v/>
      </c>
      <c r="O312" s="134" t="str">
        <f t="shared" si="170"/>
        <v/>
      </c>
      <c r="P312" s="116"/>
      <c r="Q312" s="117" t="str">
        <f t="shared" si="171"/>
        <v/>
      </c>
      <c r="R312" s="128" t="str">
        <f t="shared" si="172"/>
        <v/>
      </c>
      <c r="S312" s="135" t="str">
        <f>IF(B312="","",IF(R312="Refreshment Beverage",VLOOKUP(VALUE(Q312),Rates!G$15:L$19,2,0),VLOOKUP(VALUE(Q312),Rates!G$4:L$12,2,0)))</f>
        <v/>
      </c>
      <c r="T312" s="135" t="str">
        <f t="shared" si="173"/>
        <v/>
      </c>
      <c r="U312" s="118" t="str">
        <f t="shared" si="174"/>
        <v/>
      </c>
      <c r="V312" s="135" t="str">
        <f t="shared" si="175"/>
        <v/>
      </c>
      <c r="W312" s="135" t="str">
        <f t="shared" si="176"/>
        <v/>
      </c>
      <c r="X312" s="119" t="str">
        <f t="shared" si="177"/>
        <v/>
      </c>
      <c r="Y312" s="120" t="str">
        <f>IF(B:B="","",IF(R312="Refreshment Beverage",VLOOKUP(Q312,Rates!G$15:L$19,6,0)*W312,VLOOKUP(Q312,Rates!G$4:L$12,6,0)*W312))</f>
        <v/>
      </c>
      <c r="Z312" s="120" t="str">
        <f t="shared" si="178"/>
        <v/>
      </c>
      <c r="AA312" s="120" t="str">
        <f t="shared" si="179"/>
        <v/>
      </c>
      <c r="AB312" s="136" t="str">
        <f>IF(B:B="","",IF(R312="Refreshment Beverage","",IF(AND(R312="Beer",Q312=0),SUM(LOOKUP(2,1/(Rates!$B$15:$B$18&lt;=W312)/(Rates!$C$15:$C$18&gt;=W312),Rates!$D$15:$D$18)*W312),VLOOKUP(VALUE(Q:Q),Rates!A:B,2,0)*W312)))</f>
        <v/>
      </c>
      <c r="AC312" s="136" t="str">
        <f>IF(B:B="","",IF(R312="Refreshment Beverage","",IF(AND(R312="Beer",Q312=0),SUM(LOOKUP(2,1/(Rates!$B$15:$B$18&lt;=W312)/(Rates!$C$15:$C$18&gt;=W312),Rates!$E$15:$E$18)*W312),VLOOKUP(VALUE(Q:Q),Rates!A:C,3,0)*W312)))</f>
        <v/>
      </c>
      <c r="AD312" s="137" t="str">
        <f>IFERROR(IF(B:B="","",IF(R312="Beer","",IF(VALUE(Q312)=0,VLOOKUP(VLOOKUP(B:B,#REF!,16,0),Rates!A:E,2,0),VLOOKUP(VALUE(Q312),Rates!A$31:B$34,2,0)*W312))),0)</f>
        <v/>
      </c>
      <c r="AE312" s="121" t="str">
        <f t="shared" si="180"/>
        <v/>
      </c>
      <c r="AF312" s="138" t="str">
        <f t="shared" si="181"/>
        <v/>
      </c>
      <c r="AG312" s="122" t="str">
        <f t="shared" si="182"/>
        <v/>
      </c>
      <c r="AH312" s="123" t="str">
        <f t="shared" si="183"/>
        <v/>
      </c>
      <c r="AI312" s="139" t="str">
        <f>IF(AE:AE="","",IF(R312="Refreshment Beverage",AK312*(Rates!J$19/100),ROUND(SUM(AH312*(Rates!$J$8/100)),4)))</f>
        <v/>
      </c>
      <c r="AJ312" s="124" t="str">
        <f t="shared" si="184"/>
        <v/>
      </c>
      <c r="AK312" s="125" t="str">
        <f t="shared" si="185"/>
        <v/>
      </c>
      <c r="AL312" s="121" t="str">
        <f t="shared" si="186"/>
        <v/>
      </c>
      <c r="AM312" s="138" t="str">
        <f>IF(AS312="","",IF(R312="Refreshment Beverage",ROUND(AS312*Rates!K$19,4),ROUND(AO312*(VLOOKUP(VALUE(Q312),Rates!G$4:L$12,3,0)),4)))</f>
        <v/>
      </c>
      <c r="AN312" s="126" t="str">
        <f>IF(AS312="","",IF(R312="Refreshment Beverage",AS312*(Rates!J$19/100),MAX(AM312,AB312)))</f>
        <v/>
      </c>
      <c r="AO312" s="127" t="str">
        <f t="shared" si="187"/>
        <v/>
      </c>
      <c r="AP312" s="127" t="str">
        <f t="shared" si="188"/>
        <v/>
      </c>
      <c r="AQ312" s="140" t="str">
        <f>IF(AS312="","",IF(R312="Refreshment Beverage",ROUND(SUM(VLOOKUP(Q:Q,Rates!G$15:L$19,3,0)*(AS312-Y312-Z312-AA312)),4),ROUND(SUM(Rates!$K$8*AS312),4)))</f>
        <v/>
      </c>
      <c r="AR312" s="139" t="str">
        <f t="shared" si="189"/>
        <v/>
      </c>
      <c r="AS312" s="125" t="str">
        <f t="shared" si="190"/>
        <v/>
      </c>
      <c r="AT312" s="121" t="str">
        <f t="shared" si="191"/>
        <v/>
      </c>
      <c r="AU312" s="138" t="str">
        <f>IF(AX312="","",IF(R312="Refreshment Beverage",ROUND((BA312-Y312-Z312-AA312)*VLOOKUP(VALUE(Q312),Rates!G$15:L$19,3,0),4),ROUND(AW312*(VLOOKUP(VALUE(Q312),Rates!G:L,3,0)),4)))</f>
        <v/>
      </c>
      <c r="AV312" s="126" t="str">
        <f t="shared" si="192"/>
        <v/>
      </c>
      <c r="AW312" s="127" t="str">
        <f t="shared" si="193"/>
        <v/>
      </c>
      <c r="AX312" s="123" t="str">
        <f t="shared" si="194"/>
        <v/>
      </c>
      <c r="AY312" s="140" t="str">
        <f>IF(AX312="","",IF(R312="Refreshment Beverage",ROUND(SUM(AX312*Rates!K$19),4),ROUND(SUM(AX312*(Rates!J$8/100)),4)))</f>
        <v/>
      </c>
      <c r="AZ312" s="124" t="str">
        <f t="shared" si="195"/>
        <v/>
      </c>
      <c r="BA312" s="125" t="str">
        <f t="shared" si="196"/>
        <v/>
      </c>
      <c r="BB312" s="115"/>
      <c r="BC312" s="143"/>
      <c r="BD312" s="100"/>
      <c r="BE312" s="100"/>
      <c r="BF312" s="100"/>
      <c r="BG312" s="100"/>
    </row>
    <row r="313" spans="1:59" ht="12.75" customHeight="1" x14ac:dyDescent="0.2">
      <c r="A313" s="144"/>
      <c r="B313" s="141"/>
      <c r="C313" s="141"/>
      <c r="D313" s="142"/>
      <c r="E313" s="142"/>
      <c r="F313" s="142"/>
      <c r="G313" s="142"/>
      <c r="H313" s="142"/>
      <c r="I313" s="129"/>
      <c r="J313" s="130"/>
      <c r="K313" s="131" t="str">
        <f t="shared" si="167"/>
        <v/>
      </c>
      <c r="L313" s="132" t="str">
        <f t="shared" si="168"/>
        <v/>
      </c>
      <c r="M313" s="133" t="str">
        <f t="shared" si="169"/>
        <v/>
      </c>
      <c r="N313" s="134" t="str">
        <f>IFERROR(IF(B:B="","",IF(R313="Beer",SUM(LOOKUP(2,1/(Rates!$B$3:$B$5&lt;=W313)/(Rates!$C$3:$C$5&gt;=W313),Rates!$D$3:$D$5)*(X313/100)*W313),IF(R313="Refreshment Beverage",SUM(LOOKUP(2,1/(Rates!$B$7:$B$11&lt;=W313)/(Rates!$C$7:$C$11&gt;=W313),Rates!$D$7:$D$11)*(X313/100)*W313)))),"")</f>
        <v/>
      </c>
      <c r="O313" s="134" t="str">
        <f t="shared" si="170"/>
        <v/>
      </c>
      <c r="P313" s="116"/>
      <c r="Q313" s="117" t="str">
        <f t="shared" si="171"/>
        <v/>
      </c>
      <c r="R313" s="128" t="str">
        <f t="shared" si="172"/>
        <v/>
      </c>
      <c r="S313" s="135" t="str">
        <f>IF(B313="","",IF(R313="Refreshment Beverage",VLOOKUP(VALUE(Q313),Rates!G$15:L$19,2,0),VLOOKUP(VALUE(Q313),Rates!G$4:L$12,2,0)))</f>
        <v/>
      </c>
      <c r="T313" s="135" t="str">
        <f t="shared" si="173"/>
        <v/>
      </c>
      <c r="U313" s="118" t="str">
        <f t="shared" si="174"/>
        <v/>
      </c>
      <c r="V313" s="135" t="str">
        <f t="shared" si="175"/>
        <v/>
      </c>
      <c r="W313" s="135" t="str">
        <f t="shared" si="176"/>
        <v/>
      </c>
      <c r="X313" s="119" t="str">
        <f t="shared" si="177"/>
        <v/>
      </c>
      <c r="Y313" s="120" t="str">
        <f>IF(B:B="","",IF(R313="Refreshment Beverage",VLOOKUP(Q313,Rates!G$15:L$19,6,0)*W313,VLOOKUP(Q313,Rates!G$4:L$12,6,0)*W313))</f>
        <v/>
      </c>
      <c r="Z313" s="120" t="str">
        <f t="shared" si="178"/>
        <v/>
      </c>
      <c r="AA313" s="120" t="str">
        <f t="shared" si="179"/>
        <v/>
      </c>
      <c r="AB313" s="136" t="str">
        <f>IF(B:B="","",IF(R313="Refreshment Beverage","",IF(AND(R313="Beer",Q313=0),SUM(LOOKUP(2,1/(Rates!$B$15:$B$18&lt;=W313)/(Rates!$C$15:$C$18&gt;=W313),Rates!$D$15:$D$18)*W313),VLOOKUP(VALUE(Q:Q),Rates!A:B,2,0)*W313)))</f>
        <v/>
      </c>
      <c r="AC313" s="136" t="str">
        <f>IF(B:B="","",IF(R313="Refreshment Beverage","",IF(AND(R313="Beer",Q313=0),SUM(LOOKUP(2,1/(Rates!$B$15:$B$18&lt;=W313)/(Rates!$C$15:$C$18&gt;=W313),Rates!$E$15:$E$18)*W313),VLOOKUP(VALUE(Q:Q),Rates!A:C,3,0)*W313)))</f>
        <v/>
      </c>
      <c r="AD313" s="137" t="str">
        <f>IFERROR(IF(B:B="","",IF(R313="Beer","",IF(VALUE(Q313)=0,VLOOKUP(VLOOKUP(B:B,#REF!,16,0),Rates!A:E,2,0),VLOOKUP(VALUE(Q313),Rates!A$31:B$34,2,0)*W313))),0)</f>
        <v/>
      </c>
      <c r="AE313" s="121" t="str">
        <f t="shared" si="180"/>
        <v/>
      </c>
      <c r="AF313" s="138" t="str">
        <f t="shared" si="181"/>
        <v/>
      </c>
      <c r="AG313" s="122" t="str">
        <f t="shared" si="182"/>
        <v/>
      </c>
      <c r="AH313" s="123" t="str">
        <f t="shared" si="183"/>
        <v/>
      </c>
      <c r="AI313" s="139" t="str">
        <f>IF(AE:AE="","",IF(R313="Refreshment Beverage",AK313*(Rates!J$19/100),ROUND(SUM(AH313*(Rates!$J$8/100)),4)))</f>
        <v/>
      </c>
      <c r="AJ313" s="124" t="str">
        <f t="shared" si="184"/>
        <v/>
      </c>
      <c r="AK313" s="125" t="str">
        <f t="shared" si="185"/>
        <v/>
      </c>
      <c r="AL313" s="121" t="str">
        <f t="shared" si="186"/>
        <v/>
      </c>
      <c r="AM313" s="138" t="str">
        <f>IF(AS313="","",IF(R313="Refreshment Beverage",ROUND(AS313*Rates!K$19,4),ROUND(AO313*(VLOOKUP(VALUE(Q313),Rates!G$4:L$12,3,0)),4)))</f>
        <v/>
      </c>
      <c r="AN313" s="126" t="str">
        <f>IF(AS313="","",IF(R313="Refreshment Beverage",AS313*(Rates!J$19/100),MAX(AM313,AB313)))</f>
        <v/>
      </c>
      <c r="AO313" s="127" t="str">
        <f t="shared" si="187"/>
        <v/>
      </c>
      <c r="AP313" s="127" t="str">
        <f t="shared" si="188"/>
        <v/>
      </c>
      <c r="AQ313" s="140" t="str">
        <f>IF(AS313="","",IF(R313="Refreshment Beverage",ROUND(SUM(VLOOKUP(Q:Q,Rates!G$15:L$19,3,0)*(AS313-Y313-Z313-AA313)),4),ROUND(SUM(Rates!$K$8*AS313),4)))</f>
        <v/>
      </c>
      <c r="AR313" s="139" t="str">
        <f t="shared" si="189"/>
        <v/>
      </c>
      <c r="AS313" s="125" t="str">
        <f t="shared" si="190"/>
        <v/>
      </c>
      <c r="AT313" s="121" t="str">
        <f t="shared" si="191"/>
        <v/>
      </c>
      <c r="AU313" s="138" t="str">
        <f>IF(AX313="","",IF(R313="Refreshment Beverage",ROUND((BA313-Y313-Z313-AA313)*VLOOKUP(VALUE(Q313),Rates!G$15:L$19,3,0),4),ROUND(AW313*(VLOOKUP(VALUE(Q313),Rates!G:L,3,0)),4)))</f>
        <v/>
      </c>
      <c r="AV313" s="126" t="str">
        <f t="shared" si="192"/>
        <v/>
      </c>
      <c r="AW313" s="127" t="str">
        <f t="shared" si="193"/>
        <v/>
      </c>
      <c r="AX313" s="123" t="str">
        <f t="shared" si="194"/>
        <v/>
      </c>
      <c r="AY313" s="140" t="str">
        <f>IF(AX313="","",IF(R313="Refreshment Beverage",ROUND(SUM(AX313*Rates!K$19),4),ROUND(SUM(AX313*(Rates!J$8/100)),4)))</f>
        <v/>
      </c>
      <c r="AZ313" s="124" t="str">
        <f t="shared" si="195"/>
        <v/>
      </c>
      <c r="BA313" s="125" t="str">
        <f t="shared" si="196"/>
        <v/>
      </c>
      <c r="BB313" s="115"/>
      <c r="BC313" s="143"/>
      <c r="BD313" s="100"/>
      <c r="BE313" s="100"/>
      <c r="BF313" s="100"/>
      <c r="BG313" s="100"/>
    </row>
    <row r="314" spans="1:59" ht="12.75" customHeight="1" x14ac:dyDescent="0.2">
      <c r="A314" s="144"/>
      <c r="B314" s="141"/>
      <c r="C314" s="141"/>
      <c r="D314" s="142"/>
      <c r="E314" s="142"/>
      <c r="F314" s="142"/>
      <c r="G314" s="142"/>
      <c r="H314" s="142"/>
      <c r="I314" s="129"/>
      <c r="J314" s="130"/>
      <c r="K314" s="131" t="str">
        <f t="shared" si="167"/>
        <v/>
      </c>
      <c r="L314" s="132" t="str">
        <f t="shared" si="168"/>
        <v/>
      </c>
      <c r="M314" s="133" t="str">
        <f t="shared" si="169"/>
        <v/>
      </c>
      <c r="N314" s="134" t="str">
        <f>IFERROR(IF(B:B="","",IF(R314="Beer",SUM(LOOKUP(2,1/(Rates!$B$3:$B$5&lt;=W314)/(Rates!$C$3:$C$5&gt;=W314),Rates!$D$3:$D$5)*(X314/100)*W314),IF(R314="Refreshment Beverage",SUM(LOOKUP(2,1/(Rates!$B$7:$B$11&lt;=W314)/(Rates!$C$7:$C$11&gt;=W314),Rates!$D$7:$D$11)*(X314/100)*W314)))),"")</f>
        <v/>
      </c>
      <c r="O314" s="134" t="str">
        <f t="shared" si="170"/>
        <v/>
      </c>
      <c r="P314" s="116"/>
      <c r="Q314" s="117" t="str">
        <f t="shared" si="171"/>
        <v/>
      </c>
      <c r="R314" s="128" t="str">
        <f t="shared" si="172"/>
        <v/>
      </c>
      <c r="S314" s="135" t="str">
        <f>IF(B314="","",IF(R314="Refreshment Beverage",VLOOKUP(VALUE(Q314),Rates!G$15:L$19,2,0),VLOOKUP(VALUE(Q314),Rates!G$4:L$12,2,0)))</f>
        <v/>
      </c>
      <c r="T314" s="135" t="str">
        <f t="shared" si="173"/>
        <v/>
      </c>
      <c r="U314" s="118" t="str">
        <f t="shared" si="174"/>
        <v/>
      </c>
      <c r="V314" s="135" t="str">
        <f t="shared" si="175"/>
        <v/>
      </c>
      <c r="W314" s="135" t="str">
        <f t="shared" si="176"/>
        <v/>
      </c>
      <c r="X314" s="119" t="str">
        <f t="shared" si="177"/>
        <v/>
      </c>
      <c r="Y314" s="120" t="str">
        <f>IF(B:B="","",IF(R314="Refreshment Beverage",VLOOKUP(Q314,Rates!G$15:L$19,6,0)*W314,VLOOKUP(Q314,Rates!G$4:L$12,6,0)*W314))</f>
        <v/>
      </c>
      <c r="Z314" s="120" t="str">
        <f t="shared" si="178"/>
        <v/>
      </c>
      <c r="AA314" s="120" t="str">
        <f t="shared" si="179"/>
        <v/>
      </c>
      <c r="AB314" s="136" t="str">
        <f>IF(B:B="","",IF(R314="Refreshment Beverage","",IF(AND(R314="Beer",Q314=0),SUM(LOOKUP(2,1/(Rates!$B$15:$B$18&lt;=W314)/(Rates!$C$15:$C$18&gt;=W314),Rates!$D$15:$D$18)*W314),VLOOKUP(VALUE(Q:Q),Rates!A:B,2,0)*W314)))</f>
        <v/>
      </c>
      <c r="AC314" s="136" t="str">
        <f>IF(B:B="","",IF(R314="Refreshment Beverage","",IF(AND(R314="Beer",Q314=0),SUM(LOOKUP(2,1/(Rates!$B$15:$B$18&lt;=W314)/(Rates!$C$15:$C$18&gt;=W314),Rates!$E$15:$E$18)*W314),VLOOKUP(VALUE(Q:Q),Rates!A:C,3,0)*W314)))</f>
        <v/>
      </c>
      <c r="AD314" s="137" t="str">
        <f>IFERROR(IF(B:B="","",IF(R314="Beer","",IF(VALUE(Q314)=0,VLOOKUP(VLOOKUP(B:B,#REF!,16,0),Rates!A:E,2,0),VLOOKUP(VALUE(Q314),Rates!A$31:B$34,2,0)*W314))),0)</f>
        <v/>
      </c>
      <c r="AE314" s="121" t="str">
        <f t="shared" si="180"/>
        <v/>
      </c>
      <c r="AF314" s="138" t="str">
        <f t="shared" si="181"/>
        <v/>
      </c>
      <c r="AG314" s="122" t="str">
        <f t="shared" si="182"/>
        <v/>
      </c>
      <c r="AH314" s="123" t="str">
        <f t="shared" si="183"/>
        <v/>
      </c>
      <c r="AI314" s="139" t="str">
        <f>IF(AE:AE="","",IF(R314="Refreshment Beverage",AK314*(Rates!J$19/100),ROUND(SUM(AH314*(Rates!$J$8/100)),4)))</f>
        <v/>
      </c>
      <c r="AJ314" s="124" t="str">
        <f t="shared" si="184"/>
        <v/>
      </c>
      <c r="AK314" s="125" t="str">
        <f t="shared" si="185"/>
        <v/>
      </c>
      <c r="AL314" s="121" t="str">
        <f t="shared" si="186"/>
        <v/>
      </c>
      <c r="AM314" s="138" t="str">
        <f>IF(AS314="","",IF(R314="Refreshment Beverage",ROUND(AS314*Rates!K$19,4),ROUND(AO314*(VLOOKUP(VALUE(Q314),Rates!G$4:L$12,3,0)),4)))</f>
        <v/>
      </c>
      <c r="AN314" s="126" t="str">
        <f>IF(AS314="","",IF(R314="Refreshment Beverage",AS314*(Rates!J$19/100),MAX(AM314,AB314)))</f>
        <v/>
      </c>
      <c r="AO314" s="127" t="str">
        <f t="shared" si="187"/>
        <v/>
      </c>
      <c r="AP314" s="127" t="str">
        <f t="shared" si="188"/>
        <v/>
      </c>
      <c r="AQ314" s="140" t="str">
        <f>IF(AS314="","",IF(R314="Refreshment Beverage",ROUND(SUM(VLOOKUP(Q:Q,Rates!G$15:L$19,3,0)*(AS314-Y314-Z314-AA314)),4),ROUND(SUM(Rates!$K$8*AS314),4)))</f>
        <v/>
      </c>
      <c r="AR314" s="139" t="str">
        <f t="shared" si="189"/>
        <v/>
      </c>
      <c r="AS314" s="125" t="str">
        <f t="shared" si="190"/>
        <v/>
      </c>
      <c r="AT314" s="121" t="str">
        <f t="shared" si="191"/>
        <v/>
      </c>
      <c r="AU314" s="138" t="str">
        <f>IF(AX314="","",IF(R314="Refreshment Beverage",ROUND((BA314-Y314-Z314-AA314)*VLOOKUP(VALUE(Q314),Rates!G$15:L$19,3,0),4),ROUND(AW314*(VLOOKUP(VALUE(Q314),Rates!G:L,3,0)),4)))</f>
        <v/>
      </c>
      <c r="AV314" s="126" t="str">
        <f t="shared" si="192"/>
        <v/>
      </c>
      <c r="AW314" s="127" t="str">
        <f t="shared" si="193"/>
        <v/>
      </c>
      <c r="AX314" s="123" t="str">
        <f t="shared" si="194"/>
        <v/>
      </c>
      <c r="AY314" s="140" t="str">
        <f>IF(AX314="","",IF(R314="Refreshment Beverage",ROUND(SUM(AX314*Rates!K$19),4),ROUND(SUM(AX314*(Rates!J$8/100)),4)))</f>
        <v/>
      </c>
      <c r="AZ314" s="124" t="str">
        <f t="shared" si="195"/>
        <v/>
      </c>
      <c r="BA314" s="125" t="str">
        <f t="shared" si="196"/>
        <v/>
      </c>
      <c r="BB314" s="115"/>
      <c r="BC314" s="143"/>
      <c r="BD314" s="100"/>
      <c r="BE314" s="100"/>
      <c r="BF314" s="100"/>
      <c r="BG314" s="100"/>
    </row>
    <row r="315" spans="1:59" ht="12.75" customHeight="1" x14ac:dyDescent="0.2">
      <c r="A315" s="144"/>
      <c r="B315" s="141"/>
      <c r="C315" s="141"/>
      <c r="D315" s="142"/>
      <c r="E315" s="142"/>
      <c r="F315" s="142"/>
      <c r="G315" s="142"/>
      <c r="H315" s="142"/>
      <c r="I315" s="129"/>
      <c r="J315" s="130"/>
      <c r="K315" s="131" t="str">
        <f t="shared" si="167"/>
        <v/>
      </c>
      <c r="L315" s="132" t="str">
        <f t="shared" si="168"/>
        <v/>
      </c>
      <c r="M315" s="133" t="str">
        <f t="shared" si="169"/>
        <v/>
      </c>
      <c r="N315" s="134" t="str">
        <f>IFERROR(IF(B:B="","",IF(R315="Beer",SUM(LOOKUP(2,1/(Rates!$B$3:$B$5&lt;=W315)/(Rates!$C$3:$C$5&gt;=W315),Rates!$D$3:$D$5)*(X315/100)*W315),IF(R315="Refreshment Beverage",SUM(LOOKUP(2,1/(Rates!$B$7:$B$11&lt;=W315)/(Rates!$C$7:$C$11&gt;=W315),Rates!$D$7:$D$11)*(X315/100)*W315)))),"")</f>
        <v/>
      </c>
      <c r="O315" s="134" t="str">
        <f t="shared" si="170"/>
        <v/>
      </c>
      <c r="P315" s="116"/>
      <c r="Q315" s="117" t="str">
        <f t="shared" si="171"/>
        <v/>
      </c>
      <c r="R315" s="128" t="str">
        <f t="shared" si="172"/>
        <v/>
      </c>
      <c r="S315" s="135" t="str">
        <f>IF(B315="","",IF(R315="Refreshment Beverage",VLOOKUP(VALUE(Q315),Rates!G$15:L$19,2,0),VLOOKUP(VALUE(Q315),Rates!G$4:L$12,2,0)))</f>
        <v/>
      </c>
      <c r="T315" s="135" t="str">
        <f t="shared" si="173"/>
        <v/>
      </c>
      <c r="U315" s="118" t="str">
        <f t="shared" si="174"/>
        <v/>
      </c>
      <c r="V315" s="135" t="str">
        <f t="shared" si="175"/>
        <v/>
      </c>
      <c r="W315" s="135" t="str">
        <f t="shared" si="176"/>
        <v/>
      </c>
      <c r="X315" s="119" t="str">
        <f t="shared" si="177"/>
        <v/>
      </c>
      <c r="Y315" s="120" t="str">
        <f>IF(B:B="","",IF(R315="Refreshment Beverage",VLOOKUP(Q315,Rates!G$15:L$19,6,0)*W315,VLOOKUP(Q315,Rates!G$4:L$12,6,0)*W315))</f>
        <v/>
      </c>
      <c r="Z315" s="120" t="str">
        <f t="shared" si="178"/>
        <v/>
      </c>
      <c r="AA315" s="120" t="str">
        <f t="shared" si="179"/>
        <v/>
      </c>
      <c r="AB315" s="136" t="str">
        <f>IF(B:B="","",IF(R315="Refreshment Beverage","",IF(AND(R315="Beer",Q315=0),SUM(LOOKUP(2,1/(Rates!$B$15:$B$18&lt;=W315)/(Rates!$C$15:$C$18&gt;=W315),Rates!$D$15:$D$18)*W315),VLOOKUP(VALUE(Q:Q),Rates!A:B,2,0)*W315)))</f>
        <v/>
      </c>
      <c r="AC315" s="136" t="str">
        <f>IF(B:B="","",IF(R315="Refreshment Beverage","",IF(AND(R315="Beer",Q315=0),SUM(LOOKUP(2,1/(Rates!$B$15:$B$18&lt;=W315)/(Rates!$C$15:$C$18&gt;=W315),Rates!$E$15:$E$18)*W315),VLOOKUP(VALUE(Q:Q),Rates!A:C,3,0)*W315)))</f>
        <v/>
      </c>
      <c r="AD315" s="137" t="str">
        <f>IFERROR(IF(B:B="","",IF(R315="Beer","",IF(VALUE(Q315)=0,VLOOKUP(VLOOKUP(B:B,#REF!,16,0),Rates!A:E,2,0),VLOOKUP(VALUE(Q315),Rates!A$31:B$34,2,0)*W315))),0)</f>
        <v/>
      </c>
      <c r="AE315" s="121" t="str">
        <f t="shared" si="180"/>
        <v/>
      </c>
      <c r="AF315" s="138" t="str">
        <f t="shared" si="181"/>
        <v/>
      </c>
      <c r="AG315" s="122" t="str">
        <f t="shared" si="182"/>
        <v/>
      </c>
      <c r="AH315" s="123" t="str">
        <f t="shared" si="183"/>
        <v/>
      </c>
      <c r="AI315" s="139" t="str">
        <f>IF(AE:AE="","",IF(R315="Refreshment Beverage",AK315*(Rates!J$19/100),ROUND(SUM(AH315*(Rates!$J$8/100)),4)))</f>
        <v/>
      </c>
      <c r="AJ315" s="124" t="str">
        <f t="shared" si="184"/>
        <v/>
      </c>
      <c r="AK315" s="125" t="str">
        <f t="shared" si="185"/>
        <v/>
      </c>
      <c r="AL315" s="121" t="str">
        <f t="shared" si="186"/>
        <v/>
      </c>
      <c r="AM315" s="138" t="str">
        <f>IF(AS315="","",IF(R315="Refreshment Beverage",ROUND(AS315*Rates!K$19,4),ROUND(AO315*(VLOOKUP(VALUE(Q315),Rates!G$4:L$12,3,0)),4)))</f>
        <v/>
      </c>
      <c r="AN315" s="126" t="str">
        <f>IF(AS315="","",IF(R315="Refreshment Beverage",AS315*(Rates!J$19/100),MAX(AM315,AB315)))</f>
        <v/>
      </c>
      <c r="AO315" s="127" t="str">
        <f t="shared" si="187"/>
        <v/>
      </c>
      <c r="AP315" s="127" t="str">
        <f t="shared" si="188"/>
        <v/>
      </c>
      <c r="AQ315" s="140" t="str">
        <f>IF(AS315="","",IF(R315="Refreshment Beverage",ROUND(SUM(VLOOKUP(Q:Q,Rates!G$15:L$19,3,0)*(AS315-Y315-Z315-AA315)),4),ROUND(SUM(Rates!$K$8*AS315),4)))</f>
        <v/>
      </c>
      <c r="AR315" s="139" t="str">
        <f t="shared" si="189"/>
        <v/>
      </c>
      <c r="AS315" s="125" t="str">
        <f t="shared" si="190"/>
        <v/>
      </c>
      <c r="AT315" s="121" t="str">
        <f t="shared" si="191"/>
        <v/>
      </c>
      <c r="AU315" s="138" t="str">
        <f>IF(AX315="","",IF(R315="Refreshment Beverage",ROUND((BA315-Y315-Z315-AA315)*VLOOKUP(VALUE(Q315),Rates!G$15:L$19,3,0),4),ROUND(AW315*(VLOOKUP(VALUE(Q315),Rates!G:L,3,0)),4)))</f>
        <v/>
      </c>
      <c r="AV315" s="126" t="str">
        <f t="shared" si="192"/>
        <v/>
      </c>
      <c r="AW315" s="127" t="str">
        <f t="shared" si="193"/>
        <v/>
      </c>
      <c r="AX315" s="123" t="str">
        <f t="shared" si="194"/>
        <v/>
      </c>
      <c r="AY315" s="140" t="str">
        <f>IF(AX315="","",IF(R315="Refreshment Beverage",ROUND(SUM(AX315*Rates!K$19),4),ROUND(SUM(AX315*(Rates!J$8/100)),4)))</f>
        <v/>
      </c>
      <c r="AZ315" s="124" t="str">
        <f t="shared" si="195"/>
        <v/>
      </c>
      <c r="BA315" s="125" t="str">
        <f t="shared" si="196"/>
        <v/>
      </c>
      <c r="BB315" s="115"/>
      <c r="BC315" s="143"/>
      <c r="BD315" s="100"/>
      <c r="BE315" s="100"/>
      <c r="BF315" s="100"/>
      <c r="BG315" s="100"/>
    </row>
    <row r="316" spans="1:59" ht="12.75" customHeight="1" x14ac:dyDescent="0.2">
      <c r="A316" s="144"/>
      <c r="B316" s="141"/>
      <c r="C316" s="141"/>
      <c r="D316" s="142"/>
      <c r="E316" s="142"/>
      <c r="F316" s="142"/>
      <c r="G316" s="142"/>
      <c r="H316" s="142"/>
      <c r="I316" s="129"/>
      <c r="J316" s="130"/>
      <c r="K316" s="131" t="str">
        <f t="shared" si="167"/>
        <v/>
      </c>
      <c r="L316" s="132" t="str">
        <f t="shared" si="168"/>
        <v/>
      </c>
      <c r="M316" s="133" t="str">
        <f t="shared" si="169"/>
        <v/>
      </c>
      <c r="N316" s="134" t="str">
        <f>IFERROR(IF(B:B="","",IF(R316="Beer",SUM(LOOKUP(2,1/(Rates!$B$3:$B$5&lt;=W316)/(Rates!$C$3:$C$5&gt;=W316),Rates!$D$3:$D$5)*(X316/100)*W316),IF(R316="Refreshment Beverage",SUM(LOOKUP(2,1/(Rates!$B$7:$B$11&lt;=W316)/(Rates!$C$7:$C$11&gt;=W316),Rates!$D$7:$D$11)*(X316/100)*W316)))),"")</f>
        <v/>
      </c>
      <c r="O316" s="134" t="str">
        <f t="shared" si="170"/>
        <v/>
      </c>
      <c r="P316" s="116"/>
      <c r="Q316" s="117" t="str">
        <f t="shared" si="171"/>
        <v/>
      </c>
      <c r="R316" s="128" t="str">
        <f t="shared" si="172"/>
        <v/>
      </c>
      <c r="S316" s="135" t="str">
        <f>IF(B316="","",IF(R316="Refreshment Beverage",VLOOKUP(VALUE(Q316),Rates!G$15:L$19,2,0),VLOOKUP(VALUE(Q316),Rates!G$4:L$12,2,0)))</f>
        <v/>
      </c>
      <c r="T316" s="135" t="str">
        <f t="shared" si="173"/>
        <v/>
      </c>
      <c r="U316" s="118" t="str">
        <f t="shared" si="174"/>
        <v/>
      </c>
      <c r="V316" s="135" t="str">
        <f t="shared" si="175"/>
        <v/>
      </c>
      <c r="W316" s="135" t="str">
        <f t="shared" si="176"/>
        <v/>
      </c>
      <c r="X316" s="119" t="str">
        <f t="shared" si="177"/>
        <v/>
      </c>
      <c r="Y316" s="120" t="str">
        <f>IF(B:B="","",IF(R316="Refreshment Beverage",VLOOKUP(Q316,Rates!G$15:L$19,6,0)*W316,VLOOKUP(Q316,Rates!G$4:L$12,6,0)*W316))</f>
        <v/>
      </c>
      <c r="Z316" s="120" t="str">
        <f t="shared" si="178"/>
        <v/>
      </c>
      <c r="AA316" s="120" t="str">
        <f t="shared" si="179"/>
        <v/>
      </c>
      <c r="AB316" s="136" t="str">
        <f>IF(B:B="","",IF(R316="Refreshment Beverage","",IF(AND(R316="Beer",Q316=0),SUM(LOOKUP(2,1/(Rates!$B$15:$B$18&lt;=W316)/(Rates!$C$15:$C$18&gt;=W316),Rates!$D$15:$D$18)*W316),VLOOKUP(VALUE(Q:Q),Rates!A:B,2,0)*W316)))</f>
        <v/>
      </c>
      <c r="AC316" s="136" t="str">
        <f>IF(B:B="","",IF(R316="Refreshment Beverage","",IF(AND(R316="Beer",Q316=0),SUM(LOOKUP(2,1/(Rates!$B$15:$B$18&lt;=W316)/(Rates!$C$15:$C$18&gt;=W316),Rates!$E$15:$E$18)*W316),VLOOKUP(VALUE(Q:Q),Rates!A:C,3,0)*W316)))</f>
        <v/>
      </c>
      <c r="AD316" s="137" t="str">
        <f>IFERROR(IF(B:B="","",IF(R316="Beer","",IF(VALUE(Q316)=0,VLOOKUP(VLOOKUP(B:B,#REF!,16,0),Rates!A:E,2,0),VLOOKUP(VALUE(Q316),Rates!A$31:B$34,2,0)*W316))),0)</f>
        <v/>
      </c>
      <c r="AE316" s="121" t="str">
        <f t="shared" si="180"/>
        <v/>
      </c>
      <c r="AF316" s="138" t="str">
        <f t="shared" si="181"/>
        <v/>
      </c>
      <c r="AG316" s="122" t="str">
        <f t="shared" si="182"/>
        <v/>
      </c>
      <c r="AH316" s="123" t="str">
        <f t="shared" si="183"/>
        <v/>
      </c>
      <c r="AI316" s="139" t="str">
        <f>IF(AE:AE="","",IF(R316="Refreshment Beverage",AK316*(Rates!J$19/100),ROUND(SUM(AH316*(Rates!$J$8/100)),4)))</f>
        <v/>
      </c>
      <c r="AJ316" s="124" t="str">
        <f t="shared" si="184"/>
        <v/>
      </c>
      <c r="AK316" s="125" t="str">
        <f t="shared" si="185"/>
        <v/>
      </c>
      <c r="AL316" s="121" t="str">
        <f t="shared" si="186"/>
        <v/>
      </c>
      <c r="AM316" s="138" t="str">
        <f>IF(AS316="","",IF(R316="Refreshment Beverage",ROUND(AS316*Rates!K$19,4),ROUND(AO316*(VLOOKUP(VALUE(Q316),Rates!G$4:L$12,3,0)),4)))</f>
        <v/>
      </c>
      <c r="AN316" s="126" t="str">
        <f>IF(AS316="","",IF(R316="Refreshment Beverage",AS316*(Rates!J$19/100),MAX(AM316,AB316)))</f>
        <v/>
      </c>
      <c r="AO316" s="127" t="str">
        <f t="shared" si="187"/>
        <v/>
      </c>
      <c r="AP316" s="127" t="str">
        <f t="shared" si="188"/>
        <v/>
      </c>
      <c r="AQ316" s="140" t="str">
        <f>IF(AS316="","",IF(R316="Refreshment Beverage",ROUND(SUM(VLOOKUP(Q:Q,Rates!G$15:L$19,3,0)*(AS316-Y316-Z316-AA316)),4),ROUND(SUM(Rates!$K$8*AS316),4)))</f>
        <v/>
      </c>
      <c r="AR316" s="139" t="str">
        <f t="shared" si="189"/>
        <v/>
      </c>
      <c r="AS316" s="125" t="str">
        <f t="shared" si="190"/>
        <v/>
      </c>
      <c r="AT316" s="121" t="str">
        <f t="shared" si="191"/>
        <v/>
      </c>
      <c r="AU316" s="138" t="str">
        <f>IF(AX316="","",IF(R316="Refreshment Beverage",ROUND((BA316-Y316-Z316-AA316)*VLOOKUP(VALUE(Q316),Rates!G$15:L$19,3,0),4),ROUND(AW316*(VLOOKUP(VALUE(Q316),Rates!G:L,3,0)),4)))</f>
        <v/>
      </c>
      <c r="AV316" s="126" t="str">
        <f t="shared" si="192"/>
        <v/>
      </c>
      <c r="AW316" s="127" t="str">
        <f t="shared" si="193"/>
        <v/>
      </c>
      <c r="AX316" s="123" t="str">
        <f t="shared" si="194"/>
        <v/>
      </c>
      <c r="AY316" s="140" t="str">
        <f>IF(AX316="","",IF(R316="Refreshment Beverage",ROUND(SUM(AX316*Rates!K$19),4),ROUND(SUM(AX316*(Rates!J$8/100)),4)))</f>
        <v/>
      </c>
      <c r="AZ316" s="124" t="str">
        <f t="shared" si="195"/>
        <v/>
      </c>
      <c r="BA316" s="125" t="str">
        <f t="shared" si="196"/>
        <v/>
      </c>
      <c r="BB316" s="115"/>
      <c r="BC316" s="143"/>
      <c r="BD316" s="100"/>
      <c r="BE316" s="100"/>
      <c r="BF316" s="100"/>
      <c r="BG316" s="100"/>
    </row>
    <row r="317" spans="1:59" ht="12.75" customHeight="1" x14ac:dyDescent="0.2">
      <c r="A317" s="144"/>
      <c r="B317" s="141"/>
      <c r="C317" s="141"/>
      <c r="D317" s="142"/>
      <c r="E317" s="142"/>
      <c r="F317" s="142"/>
      <c r="G317" s="142"/>
      <c r="H317" s="142"/>
      <c r="I317" s="129"/>
      <c r="J317" s="130"/>
      <c r="K317" s="131" t="str">
        <f t="shared" si="167"/>
        <v/>
      </c>
      <c r="L317" s="132" t="str">
        <f t="shared" si="168"/>
        <v/>
      </c>
      <c r="M317" s="133" t="str">
        <f t="shared" si="169"/>
        <v/>
      </c>
      <c r="N317" s="134" t="str">
        <f>IFERROR(IF(B:B="","",IF(R317="Beer",SUM(LOOKUP(2,1/(Rates!$B$3:$B$5&lt;=W317)/(Rates!$C$3:$C$5&gt;=W317),Rates!$D$3:$D$5)*(X317/100)*W317),IF(R317="Refreshment Beverage",SUM(LOOKUP(2,1/(Rates!$B$7:$B$11&lt;=W317)/(Rates!$C$7:$C$11&gt;=W317),Rates!$D$7:$D$11)*(X317/100)*W317)))),"")</f>
        <v/>
      </c>
      <c r="O317" s="134" t="str">
        <f t="shared" si="170"/>
        <v/>
      </c>
      <c r="P317" s="116"/>
      <c r="Q317" s="117" t="str">
        <f t="shared" si="171"/>
        <v/>
      </c>
      <c r="R317" s="128" t="str">
        <f t="shared" si="172"/>
        <v/>
      </c>
      <c r="S317" s="135" t="str">
        <f>IF(B317="","",IF(R317="Refreshment Beverage",VLOOKUP(VALUE(Q317),Rates!G$15:L$19,2,0),VLOOKUP(VALUE(Q317),Rates!G$4:L$12,2,0)))</f>
        <v/>
      </c>
      <c r="T317" s="135" t="str">
        <f t="shared" si="173"/>
        <v/>
      </c>
      <c r="U317" s="118" t="str">
        <f t="shared" si="174"/>
        <v/>
      </c>
      <c r="V317" s="135" t="str">
        <f t="shared" si="175"/>
        <v/>
      </c>
      <c r="W317" s="135" t="str">
        <f t="shared" si="176"/>
        <v/>
      </c>
      <c r="X317" s="119" t="str">
        <f t="shared" si="177"/>
        <v/>
      </c>
      <c r="Y317" s="120" t="str">
        <f>IF(B:B="","",IF(R317="Refreshment Beverage",VLOOKUP(Q317,Rates!G$15:L$19,6,0)*W317,VLOOKUP(Q317,Rates!G$4:L$12,6,0)*W317))</f>
        <v/>
      </c>
      <c r="Z317" s="120" t="str">
        <f t="shared" si="178"/>
        <v/>
      </c>
      <c r="AA317" s="120" t="str">
        <f t="shared" si="179"/>
        <v/>
      </c>
      <c r="AB317" s="136" t="str">
        <f>IF(B:B="","",IF(R317="Refreshment Beverage","",IF(AND(R317="Beer",Q317=0),SUM(LOOKUP(2,1/(Rates!$B$15:$B$18&lt;=W317)/(Rates!$C$15:$C$18&gt;=W317),Rates!$D$15:$D$18)*W317),VLOOKUP(VALUE(Q:Q),Rates!A:B,2,0)*W317)))</f>
        <v/>
      </c>
      <c r="AC317" s="136" t="str">
        <f>IF(B:B="","",IF(R317="Refreshment Beverage","",IF(AND(R317="Beer",Q317=0),SUM(LOOKUP(2,1/(Rates!$B$15:$B$18&lt;=W317)/(Rates!$C$15:$C$18&gt;=W317),Rates!$E$15:$E$18)*W317),VLOOKUP(VALUE(Q:Q),Rates!A:C,3,0)*W317)))</f>
        <v/>
      </c>
      <c r="AD317" s="137" t="str">
        <f>IFERROR(IF(B:B="","",IF(R317="Beer","",IF(VALUE(Q317)=0,VLOOKUP(VLOOKUP(B:B,#REF!,16,0),Rates!A:E,2,0),VLOOKUP(VALUE(Q317),Rates!A$31:B$34,2,0)*W317))),0)</f>
        <v/>
      </c>
      <c r="AE317" s="121" t="str">
        <f t="shared" si="180"/>
        <v/>
      </c>
      <c r="AF317" s="138" t="str">
        <f t="shared" si="181"/>
        <v/>
      </c>
      <c r="AG317" s="122" t="str">
        <f t="shared" si="182"/>
        <v/>
      </c>
      <c r="AH317" s="123" t="str">
        <f t="shared" si="183"/>
        <v/>
      </c>
      <c r="AI317" s="139" t="str">
        <f>IF(AE:AE="","",IF(R317="Refreshment Beverage",AK317*(Rates!J$19/100),ROUND(SUM(AH317*(Rates!$J$8/100)),4)))</f>
        <v/>
      </c>
      <c r="AJ317" s="124" t="str">
        <f t="shared" si="184"/>
        <v/>
      </c>
      <c r="AK317" s="125" t="str">
        <f t="shared" si="185"/>
        <v/>
      </c>
      <c r="AL317" s="121" t="str">
        <f t="shared" si="186"/>
        <v/>
      </c>
      <c r="AM317" s="138" t="str">
        <f>IF(AS317="","",IF(R317="Refreshment Beverage",ROUND(AS317*Rates!K$19,4),ROUND(AO317*(VLOOKUP(VALUE(Q317),Rates!G$4:L$12,3,0)),4)))</f>
        <v/>
      </c>
      <c r="AN317" s="126" t="str">
        <f>IF(AS317="","",IF(R317="Refreshment Beverage",AS317*(Rates!J$19/100),MAX(AM317,AB317)))</f>
        <v/>
      </c>
      <c r="AO317" s="127" t="str">
        <f t="shared" si="187"/>
        <v/>
      </c>
      <c r="AP317" s="127" t="str">
        <f t="shared" si="188"/>
        <v/>
      </c>
      <c r="AQ317" s="140" t="str">
        <f>IF(AS317="","",IF(R317="Refreshment Beverage",ROUND(SUM(VLOOKUP(Q:Q,Rates!G$15:L$19,3,0)*(AS317-Y317-Z317-AA317)),4),ROUND(SUM(Rates!$K$8*AS317),4)))</f>
        <v/>
      </c>
      <c r="AR317" s="139" t="str">
        <f t="shared" si="189"/>
        <v/>
      </c>
      <c r="AS317" s="125" t="str">
        <f t="shared" si="190"/>
        <v/>
      </c>
      <c r="AT317" s="121" t="str">
        <f t="shared" si="191"/>
        <v/>
      </c>
      <c r="AU317" s="138" t="str">
        <f>IF(AX317="","",IF(R317="Refreshment Beverage",ROUND((BA317-Y317-Z317-AA317)*VLOOKUP(VALUE(Q317),Rates!G$15:L$19,3,0),4),ROUND(AW317*(VLOOKUP(VALUE(Q317),Rates!G:L,3,0)),4)))</f>
        <v/>
      </c>
      <c r="AV317" s="126" t="str">
        <f t="shared" si="192"/>
        <v/>
      </c>
      <c r="AW317" s="127" t="str">
        <f t="shared" si="193"/>
        <v/>
      </c>
      <c r="AX317" s="123" t="str">
        <f t="shared" si="194"/>
        <v/>
      </c>
      <c r="AY317" s="140" t="str">
        <f>IF(AX317="","",IF(R317="Refreshment Beverage",ROUND(SUM(AX317*Rates!K$19),4),ROUND(SUM(AX317*(Rates!J$8/100)),4)))</f>
        <v/>
      </c>
      <c r="AZ317" s="124" t="str">
        <f t="shared" si="195"/>
        <v/>
      </c>
      <c r="BA317" s="125" t="str">
        <f t="shared" si="196"/>
        <v/>
      </c>
      <c r="BB317" s="115"/>
      <c r="BC317" s="143"/>
      <c r="BD317" s="100"/>
      <c r="BE317" s="100"/>
      <c r="BF317" s="100"/>
      <c r="BG317" s="100"/>
    </row>
    <row r="318" spans="1:59" ht="12.75" customHeight="1" x14ac:dyDescent="0.2">
      <c r="A318" s="144"/>
      <c r="B318" s="141"/>
      <c r="C318" s="141"/>
      <c r="D318" s="142"/>
      <c r="E318" s="142"/>
      <c r="F318" s="142"/>
      <c r="G318" s="142"/>
      <c r="H318" s="142"/>
      <c r="I318" s="129"/>
      <c r="J318" s="130"/>
      <c r="K318" s="131" t="str">
        <f t="shared" si="167"/>
        <v/>
      </c>
      <c r="L318" s="132" t="str">
        <f t="shared" si="168"/>
        <v/>
      </c>
      <c r="M318" s="133" t="str">
        <f t="shared" si="169"/>
        <v/>
      </c>
      <c r="N318" s="134" t="str">
        <f>IFERROR(IF(B:B="","",IF(R318="Beer",SUM(LOOKUP(2,1/(Rates!$B$3:$B$5&lt;=W318)/(Rates!$C$3:$C$5&gt;=W318),Rates!$D$3:$D$5)*(X318/100)*W318),IF(R318="Refreshment Beverage",SUM(LOOKUP(2,1/(Rates!$B$7:$B$11&lt;=W318)/(Rates!$C$7:$C$11&gt;=W318),Rates!$D$7:$D$11)*(X318/100)*W318)))),"")</f>
        <v/>
      </c>
      <c r="O318" s="134" t="str">
        <f t="shared" si="170"/>
        <v/>
      </c>
      <c r="P318" s="116"/>
      <c r="Q318" s="117" t="str">
        <f t="shared" si="171"/>
        <v/>
      </c>
      <c r="R318" s="128" t="str">
        <f t="shared" si="172"/>
        <v/>
      </c>
      <c r="S318" s="135" t="str">
        <f>IF(B318="","",IF(R318="Refreshment Beverage",VLOOKUP(VALUE(Q318),Rates!G$15:L$19,2,0),VLOOKUP(VALUE(Q318),Rates!G$4:L$12,2,0)))</f>
        <v/>
      </c>
      <c r="T318" s="135" t="str">
        <f t="shared" si="173"/>
        <v/>
      </c>
      <c r="U318" s="118" t="str">
        <f t="shared" si="174"/>
        <v/>
      </c>
      <c r="V318" s="135" t="str">
        <f t="shared" si="175"/>
        <v/>
      </c>
      <c r="W318" s="135" t="str">
        <f t="shared" si="176"/>
        <v/>
      </c>
      <c r="X318" s="119" t="str">
        <f t="shared" si="177"/>
        <v/>
      </c>
      <c r="Y318" s="120" t="str">
        <f>IF(B:B="","",IF(R318="Refreshment Beverage",VLOOKUP(Q318,Rates!G$15:L$19,6,0)*W318,VLOOKUP(Q318,Rates!G$4:L$12,6,0)*W318))</f>
        <v/>
      </c>
      <c r="Z318" s="120" t="str">
        <f t="shared" si="178"/>
        <v/>
      </c>
      <c r="AA318" s="120" t="str">
        <f t="shared" si="179"/>
        <v/>
      </c>
      <c r="AB318" s="136" t="str">
        <f>IF(B:B="","",IF(R318="Refreshment Beverage","",IF(AND(R318="Beer",Q318=0),SUM(LOOKUP(2,1/(Rates!$B$15:$B$18&lt;=W318)/(Rates!$C$15:$C$18&gt;=W318),Rates!$D$15:$D$18)*W318),VLOOKUP(VALUE(Q:Q),Rates!A:B,2,0)*W318)))</f>
        <v/>
      </c>
      <c r="AC318" s="136" t="str">
        <f>IF(B:B="","",IF(R318="Refreshment Beverage","",IF(AND(R318="Beer",Q318=0),SUM(LOOKUP(2,1/(Rates!$B$15:$B$18&lt;=W318)/(Rates!$C$15:$C$18&gt;=W318),Rates!$E$15:$E$18)*W318),VLOOKUP(VALUE(Q:Q),Rates!A:C,3,0)*W318)))</f>
        <v/>
      </c>
      <c r="AD318" s="137" t="str">
        <f>IFERROR(IF(B:B="","",IF(R318="Beer","",IF(VALUE(Q318)=0,VLOOKUP(VLOOKUP(B:B,#REF!,16,0),Rates!A:E,2,0),VLOOKUP(VALUE(Q318),Rates!A$31:B$34,2,0)*W318))),0)</f>
        <v/>
      </c>
      <c r="AE318" s="121" t="str">
        <f t="shared" si="180"/>
        <v/>
      </c>
      <c r="AF318" s="138" t="str">
        <f t="shared" si="181"/>
        <v/>
      </c>
      <c r="AG318" s="122" t="str">
        <f t="shared" si="182"/>
        <v/>
      </c>
      <c r="AH318" s="123" t="str">
        <f t="shared" si="183"/>
        <v/>
      </c>
      <c r="AI318" s="139" t="str">
        <f>IF(AE:AE="","",IF(R318="Refreshment Beverage",AK318*(Rates!J$19/100),ROUND(SUM(AH318*(Rates!$J$8/100)),4)))</f>
        <v/>
      </c>
      <c r="AJ318" s="124" t="str">
        <f t="shared" si="184"/>
        <v/>
      </c>
      <c r="AK318" s="125" t="str">
        <f t="shared" si="185"/>
        <v/>
      </c>
      <c r="AL318" s="121" t="str">
        <f t="shared" si="186"/>
        <v/>
      </c>
      <c r="AM318" s="138" t="str">
        <f>IF(AS318="","",IF(R318="Refreshment Beverage",ROUND(AS318*Rates!K$19,4),ROUND(AO318*(VLOOKUP(VALUE(Q318),Rates!G$4:L$12,3,0)),4)))</f>
        <v/>
      </c>
      <c r="AN318" s="126" t="str">
        <f>IF(AS318="","",IF(R318="Refreshment Beverage",AS318*(Rates!J$19/100),MAX(AM318,AB318)))</f>
        <v/>
      </c>
      <c r="AO318" s="127" t="str">
        <f t="shared" si="187"/>
        <v/>
      </c>
      <c r="AP318" s="127" t="str">
        <f t="shared" si="188"/>
        <v/>
      </c>
      <c r="AQ318" s="140" t="str">
        <f>IF(AS318="","",IF(R318="Refreshment Beverage",ROUND(SUM(VLOOKUP(Q:Q,Rates!G$15:L$19,3,0)*(AS318-Y318-Z318-AA318)),4),ROUND(SUM(Rates!$K$8*AS318),4)))</f>
        <v/>
      </c>
      <c r="AR318" s="139" t="str">
        <f t="shared" si="189"/>
        <v/>
      </c>
      <c r="AS318" s="125" t="str">
        <f t="shared" si="190"/>
        <v/>
      </c>
      <c r="AT318" s="121" t="str">
        <f t="shared" si="191"/>
        <v/>
      </c>
      <c r="AU318" s="138" t="str">
        <f>IF(AX318="","",IF(R318="Refreshment Beverage",ROUND((BA318-Y318-Z318-AA318)*VLOOKUP(VALUE(Q318),Rates!G$15:L$19,3,0),4),ROUND(AW318*(VLOOKUP(VALUE(Q318),Rates!G:L,3,0)),4)))</f>
        <v/>
      </c>
      <c r="AV318" s="126" t="str">
        <f t="shared" si="192"/>
        <v/>
      </c>
      <c r="AW318" s="127" t="str">
        <f t="shared" si="193"/>
        <v/>
      </c>
      <c r="AX318" s="123" t="str">
        <f t="shared" si="194"/>
        <v/>
      </c>
      <c r="AY318" s="140" t="str">
        <f>IF(AX318="","",IF(R318="Refreshment Beverage",ROUND(SUM(AX318*Rates!K$19),4),ROUND(SUM(AX318*(Rates!J$8/100)),4)))</f>
        <v/>
      </c>
      <c r="AZ318" s="124" t="str">
        <f t="shared" si="195"/>
        <v/>
      </c>
      <c r="BA318" s="125" t="str">
        <f t="shared" si="196"/>
        <v/>
      </c>
      <c r="BB318" s="115"/>
      <c r="BC318" s="143"/>
      <c r="BD318" s="100"/>
      <c r="BE318" s="100"/>
      <c r="BF318" s="100"/>
      <c r="BG318" s="100"/>
    </row>
    <row r="319" spans="1:59" ht="12.75" customHeight="1" x14ac:dyDescent="0.2">
      <c r="A319" s="144"/>
      <c r="B319" s="141"/>
      <c r="C319" s="141"/>
      <c r="D319" s="142"/>
      <c r="E319" s="142"/>
      <c r="F319" s="142"/>
      <c r="G319" s="142"/>
      <c r="H319" s="142"/>
      <c r="I319" s="129"/>
      <c r="J319" s="130"/>
      <c r="K319" s="131" t="str">
        <f t="shared" si="167"/>
        <v/>
      </c>
      <c r="L319" s="132" t="str">
        <f t="shared" si="168"/>
        <v/>
      </c>
      <c r="M319" s="133" t="str">
        <f t="shared" si="169"/>
        <v/>
      </c>
      <c r="N319" s="134" t="str">
        <f>IFERROR(IF(B:B="","",IF(R319="Beer",SUM(LOOKUP(2,1/(Rates!$B$3:$B$5&lt;=W319)/(Rates!$C$3:$C$5&gt;=W319),Rates!$D$3:$D$5)*(X319/100)*W319),IF(R319="Refreshment Beverage",SUM(LOOKUP(2,1/(Rates!$B$7:$B$11&lt;=W319)/(Rates!$C$7:$C$11&gt;=W319),Rates!$D$7:$D$11)*(X319/100)*W319)))),"")</f>
        <v/>
      </c>
      <c r="O319" s="134" t="str">
        <f t="shared" si="170"/>
        <v/>
      </c>
      <c r="P319" s="116"/>
      <c r="Q319" s="117" t="str">
        <f t="shared" si="171"/>
        <v/>
      </c>
      <c r="R319" s="128" t="str">
        <f t="shared" si="172"/>
        <v/>
      </c>
      <c r="S319" s="135" t="str">
        <f>IF(B319="","",IF(R319="Refreshment Beverage",VLOOKUP(VALUE(Q319),Rates!G$15:L$19,2,0),VLOOKUP(VALUE(Q319),Rates!G$4:L$12,2,0)))</f>
        <v/>
      </c>
      <c r="T319" s="135" t="str">
        <f t="shared" si="173"/>
        <v/>
      </c>
      <c r="U319" s="118" t="str">
        <f t="shared" si="174"/>
        <v/>
      </c>
      <c r="V319" s="135" t="str">
        <f t="shared" si="175"/>
        <v/>
      </c>
      <c r="W319" s="135" t="str">
        <f t="shared" si="176"/>
        <v/>
      </c>
      <c r="X319" s="119" t="str">
        <f t="shared" si="177"/>
        <v/>
      </c>
      <c r="Y319" s="120" t="str">
        <f>IF(B:B="","",IF(R319="Refreshment Beverage",VLOOKUP(Q319,Rates!G$15:L$19,6,0)*W319,VLOOKUP(Q319,Rates!G$4:L$12,6,0)*W319))</f>
        <v/>
      </c>
      <c r="Z319" s="120" t="str">
        <f t="shared" si="178"/>
        <v/>
      </c>
      <c r="AA319" s="120" t="str">
        <f t="shared" si="179"/>
        <v/>
      </c>
      <c r="AB319" s="136" t="str">
        <f>IF(B:B="","",IF(R319="Refreshment Beverage","",IF(AND(R319="Beer",Q319=0),SUM(LOOKUP(2,1/(Rates!$B$15:$B$18&lt;=W319)/(Rates!$C$15:$C$18&gt;=W319),Rates!$D$15:$D$18)*W319),VLOOKUP(VALUE(Q:Q),Rates!A:B,2,0)*W319)))</f>
        <v/>
      </c>
      <c r="AC319" s="136" t="str">
        <f>IF(B:B="","",IF(R319="Refreshment Beverage","",IF(AND(R319="Beer",Q319=0),SUM(LOOKUP(2,1/(Rates!$B$15:$B$18&lt;=W319)/(Rates!$C$15:$C$18&gt;=W319),Rates!$E$15:$E$18)*W319),VLOOKUP(VALUE(Q:Q),Rates!A:C,3,0)*W319)))</f>
        <v/>
      </c>
      <c r="AD319" s="137" t="str">
        <f>IFERROR(IF(B:B="","",IF(R319="Beer","",IF(VALUE(Q319)=0,VLOOKUP(VLOOKUP(B:B,#REF!,16,0),Rates!A:E,2,0),VLOOKUP(VALUE(Q319),Rates!A$31:B$34,2,0)*W319))),0)</f>
        <v/>
      </c>
      <c r="AE319" s="121" t="str">
        <f t="shared" si="180"/>
        <v/>
      </c>
      <c r="AF319" s="138" t="str">
        <f t="shared" si="181"/>
        <v/>
      </c>
      <c r="AG319" s="122" t="str">
        <f t="shared" si="182"/>
        <v/>
      </c>
      <c r="AH319" s="123" t="str">
        <f t="shared" si="183"/>
        <v/>
      </c>
      <c r="AI319" s="139" t="str">
        <f>IF(AE:AE="","",IF(R319="Refreshment Beverage",AK319*(Rates!J$19/100),ROUND(SUM(AH319*(Rates!$J$8/100)),4)))</f>
        <v/>
      </c>
      <c r="AJ319" s="124" t="str">
        <f t="shared" si="184"/>
        <v/>
      </c>
      <c r="AK319" s="125" t="str">
        <f t="shared" si="185"/>
        <v/>
      </c>
      <c r="AL319" s="121" t="str">
        <f t="shared" si="186"/>
        <v/>
      </c>
      <c r="AM319" s="138" t="str">
        <f>IF(AS319="","",IF(R319="Refreshment Beverage",ROUND(AS319*Rates!K$19,4),ROUND(AO319*(VLOOKUP(VALUE(Q319),Rates!G$4:L$12,3,0)),4)))</f>
        <v/>
      </c>
      <c r="AN319" s="126" t="str">
        <f>IF(AS319="","",IF(R319="Refreshment Beverage",AS319*(Rates!J$19/100),MAX(AM319,AB319)))</f>
        <v/>
      </c>
      <c r="AO319" s="127" t="str">
        <f t="shared" si="187"/>
        <v/>
      </c>
      <c r="AP319" s="127" t="str">
        <f t="shared" si="188"/>
        <v/>
      </c>
      <c r="AQ319" s="140" t="str">
        <f>IF(AS319="","",IF(R319="Refreshment Beverage",ROUND(SUM(VLOOKUP(Q:Q,Rates!G$15:L$19,3,0)*(AS319-Y319-Z319-AA319)),4),ROUND(SUM(Rates!$K$8*AS319),4)))</f>
        <v/>
      </c>
      <c r="AR319" s="139" t="str">
        <f t="shared" si="189"/>
        <v/>
      </c>
      <c r="AS319" s="125" t="str">
        <f t="shared" si="190"/>
        <v/>
      </c>
      <c r="AT319" s="121" t="str">
        <f t="shared" si="191"/>
        <v/>
      </c>
      <c r="AU319" s="138" t="str">
        <f>IF(AX319="","",IF(R319="Refreshment Beverage",ROUND((BA319-Y319-Z319-AA319)*VLOOKUP(VALUE(Q319),Rates!G$15:L$19,3,0),4),ROUND(AW319*(VLOOKUP(VALUE(Q319),Rates!G:L,3,0)),4)))</f>
        <v/>
      </c>
      <c r="AV319" s="126" t="str">
        <f t="shared" si="192"/>
        <v/>
      </c>
      <c r="AW319" s="127" t="str">
        <f t="shared" si="193"/>
        <v/>
      </c>
      <c r="AX319" s="123" t="str">
        <f t="shared" si="194"/>
        <v/>
      </c>
      <c r="AY319" s="140" t="str">
        <f>IF(AX319="","",IF(R319="Refreshment Beverage",ROUND(SUM(AX319*Rates!K$19),4),ROUND(SUM(AX319*(Rates!J$8/100)),4)))</f>
        <v/>
      </c>
      <c r="AZ319" s="124" t="str">
        <f t="shared" si="195"/>
        <v/>
      </c>
      <c r="BA319" s="125" t="str">
        <f t="shared" si="196"/>
        <v/>
      </c>
      <c r="BB319" s="115"/>
      <c r="BC319" s="143"/>
      <c r="BD319" s="100"/>
      <c r="BE319" s="100"/>
      <c r="BF319" s="100"/>
      <c r="BG319" s="100"/>
    </row>
    <row r="320" spans="1:59" ht="12.75" customHeight="1" x14ac:dyDescent="0.2">
      <c r="A320" s="144"/>
      <c r="B320" s="141"/>
      <c r="C320" s="141"/>
      <c r="D320" s="142"/>
      <c r="E320" s="142"/>
      <c r="F320" s="142"/>
      <c r="G320" s="142"/>
      <c r="H320" s="142"/>
      <c r="I320" s="129"/>
      <c r="J320" s="130"/>
      <c r="K320" s="131" t="str">
        <f t="shared" si="167"/>
        <v/>
      </c>
      <c r="L320" s="132" t="str">
        <f t="shared" si="168"/>
        <v/>
      </c>
      <c r="M320" s="133" t="str">
        <f t="shared" si="169"/>
        <v/>
      </c>
      <c r="N320" s="134" t="str">
        <f>IFERROR(IF(B:B="","",IF(R320="Beer",SUM(LOOKUP(2,1/(Rates!$B$3:$B$5&lt;=W320)/(Rates!$C$3:$C$5&gt;=W320),Rates!$D$3:$D$5)*(X320/100)*W320),IF(R320="Refreshment Beverage",SUM(LOOKUP(2,1/(Rates!$B$7:$B$11&lt;=W320)/(Rates!$C$7:$C$11&gt;=W320),Rates!$D$7:$D$11)*(X320/100)*W320)))),"")</f>
        <v/>
      </c>
      <c r="O320" s="134" t="str">
        <f t="shared" si="170"/>
        <v/>
      </c>
      <c r="P320" s="116"/>
      <c r="Q320" s="117" t="str">
        <f t="shared" si="171"/>
        <v/>
      </c>
      <c r="R320" s="128" t="str">
        <f t="shared" si="172"/>
        <v/>
      </c>
      <c r="S320" s="135" t="str">
        <f>IF(B320="","",IF(R320="Refreshment Beverage",VLOOKUP(VALUE(Q320),Rates!G$15:L$19,2,0),VLOOKUP(VALUE(Q320),Rates!G$4:L$12,2,0)))</f>
        <v/>
      </c>
      <c r="T320" s="135" t="str">
        <f t="shared" si="173"/>
        <v/>
      </c>
      <c r="U320" s="118" t="str">
        <f t="shared" si="174"/>
        <v/>
      </c>
      <c r="V320" s="135" t="str">
        <f t="shared" si="175"/>
        <v/>
      </c>
      <c r="W320" s="135" t="str">
        <f t="shared" si="176"/>
        <v/>
      </c>
      <c r="X320" s="119" t="str">
        <f t="shared" si="177"/>
        <v/>
      </c>
      <c r="Y320" s="120" t="str">
        <f>IF(B:B="","",IF(R320="Refreshment Beverage",VLOOKUP(Q320,Rates!G$15:L$19,6,0)*W320,VLOOKUP(Q320,Rates!G$4:L$12,6,0)*W320))</f>
        <v/>
      </c>
      <c r="Z320" s="120" t="str">
        <f t="shared" si="178"/>
        <v/>
      </c>
      <c r="AA320" s="120" t="str">
        <f t="shared" si="179"/>
        <v/>
      </c>
      <c r="AB320" s="136" t="str">
        <f>IF(B:B="","",IF(R320="Refreshment Beverage","",IF(AND(R320="Beer",Q320=0),SUM(LOOKUP(2,1/(Rates!$B$15:$B$18&lt;=W320)/(Rates!$C$15:$C$18&gt;=W320),Rates!$D$15:$D$18)*W320),VLOOKUP(VALUE(Q:Q),Rates!A:B,2,0)*W320)))</f>
        <v/>
      </c>
      <c r="AC320" s="136" t="str">
        <f>IF(B:B="","",IF(R320="Refreshment Beverage","",IF(AND(R320="Beer",Q320=0),SUM(LOOKUP(2,1/(Rates!$B$15:$B$18&lt;=W320)/(Rates!$C$15:$C$18&gt;=W320),Rates!$E$15:$E$18)*W320),VLOOKUP(VALUE(Q:Q),Rates!A:C,3,0)*W320)))</f>
        <v/>
      </c>
      <c r="AD320" s="137" t="str">
        <f>IFERROR(IF(B:B="","",IF(R320="Beer","",IF(VALUE(Q320)=0,VLOOKUP(VLOOKUP(B:B,#REF!,16,0),Rates!A:E,2,0),VLOOKUP(VALUE(Q320),Rates!A$31:B$34,2,0)*W320))),0)</f>
        <v/>
      </c>
      <c r="AE320" s="121" t="str">
        <f t="shared" si="180"/>
        <v/>
      </c>
      <c r="AF320" s="138" t="str">
        <f t="shared" si="181"/>
        <v/>
      </c>
      <c r="AG320" s="122" t="str">
        <f t="shared" si="182"/>
        <v/>
      </c>
      <c r="AH320" s="123" t="str">
        <f t="shared" si="183"/>
        <v/>
      </c>
      <c r="AI320" s="139" t="str">
        <f>IF(AE:AE="","",IF(R320="Refreshment Beverage",AK320*(Rates!J$19/100),ROUND(SUM(AH320*(Rates!$J$8/100)),4)))</f>
        <v/>
      </c>
      <c r="AJ320" s="124" t="str">
        <f t="shared" si="184"/>
        <v/>
      </c>
      <c r="AK320" s="125" t="str">
        <f t="shared" si="185"/>
        <v/>
      </c>
      <c r="AL320" s="121" t="str">
        <f t="shared" si="186"/>
        <v/>
      </c>
      <c r="AM320" s="138" t="str">
        <f>IF(AS320="","",IF(R320="Refreshment Beverage",ROUND(AS320*Rates!K$19,4),ROUND(AO320*(VLOOKUP(VALUE(Q320),Rates!G$4:L$12,3,0)),4)))</f>
        <v/>
      </c>
      <c r="AN320" s="126" t="str">
        <f>IF(AS320="","",IF(R320="Refreshment Beverage",AS320*(Rates!J$19/100),MAX(AM320,AB320)))</f>
        <v/>
      </c>
      <c r="AO320" s="127" t="str">
        <f t="shared" si="187"/>
        <v/>
      </c>
      <c r="AP320" s="127" t="str">
        <f t="shared" si="188"/>
        <v/>
      </c>
      <c r="AQ320" s="140" t="str">
        <f>IF(AS320="","",IF(R320="Refreshment Beverage",ROUND(SUM(VLOOKUP(Q:Q,Rates!G$15:L$19,3,0)*(AS320-Y320-Z320-AA320)),4),ROUND(SUM(Rates!$K$8*AS320),4)))</f>
        <v/>
      </c>
      <c r="AR320" s="139" t="str">
        <f t="shared" si="189"/>
        <v/>
      </c>
      <c r="AS320" s="125" t="str">
        <f t="shared" si="190"/>
        <v/>
      </c>
      <c r="AT320" s="121" t="str">
        <f t="shared" si="191"/>
        <v/>
      </c>
      <c r="AU320" s="138" t="str">
        <f>IF(AX320="","",IF(R320="Refreshment Beverage",ROUND((BA320-Y320-Z320-AA320)*VLOOKUP(VALUE(Q320),Rates!G$15:L$19,3,0),4),ROUND(AW320*(VLOOKUP(VALUE(Q320),Rates!G:L,3,0)),4)))</f>
        <v/>
      </c>
      <c r="AV320" s="126" t="str">
        <f t="shared" si="192"/>
        <v/>
      </c>
      <c r="AW320" s="127" t="str">
        <f t="shared" si="193"/>
        <v/>
      </c>
      <c r="AX320" s="123" t="str">
        <f t="shared" si="194"/>
        <v/>
      </c>
      <c r="AY320" s="140" t="str">
        <f>IF(AX320="","",IF(R320="Refreshment Beverage",ROUND(SUM(AX320*Rates!K$19),4),ROUND(SUM(AX320*(Rates!J$8/100)),4)))</f>
        <v/>
      </c>
      <c r="AZ320" s="124" t="str">
        <f t="shared" si="195"/>
        <v/>
      </c>
      <c r="BA320" s="125" t="str">
        <f t="shared" si="196"/>
        <v/>
      </c>
      <c r="BB320" s="115"/>
      <c r="BC320" s="143"/>
      <c r="BD320" s="100"/>
      <c r="BE320" s="100"/>
      <c r="BF320" s="100"/>
      <c r="BG320" s="100"/>
    </row>
    <row r="321" spans="1:59" ht="12.75" customHeight="1" x14ac:dyDescent="0.2">
      <c r="A321" s="144"/>
      <c r="B321" s="141"/>
      <c r="C321" s="141"/>
      <c r="D321" s="142"/>
      <c r="E321" s="142"/>
      <c r="F321" s="142"/>
      <c r="G321" s="142"/>
      <c r="H321" s="142"/>
      <c r="I321" s="129"/>
      <c r="J321" s="130"/>
      <c r="K321" s="131" t="str">
        <f t="shared" si="167"/>
        <v/>
      </c>
      <c r="L321" s="132" t="str">
        <f t="shared" si="168"/>
        <v/>
      </c>
      <c r="M321" s="133" t="str">
        <f t="shared" si="169"/>
        <v/>
      </c>
      <c r="N321" s="134" t="str">
        <f>IFERROR(IF(B:B="","",IF(R321="Beer",SUM(LOOKUP(2,1/(Rates!$B$3:$B$5&lt;=W321)/(Rates!$C$3:$C$5&gt;=W321),Rates!$D$3:$D$5)*(X321/100)*W321),IF(R321="Refreshment Beverage",SUM(LOOKUP(2,1/(Rates!$B$7:$B$11&lt;=W321)/(Rates!$C$7:$C$11&gt;=W321),Rates!$D$7:$D$11)*(X321/100)*W321)))),"")</f>
        <v/>
      </c>
      <c r="O321" s="134" t="str">
        <f t="shared" si="170"/>
        <v/>
      </c>
      <c r="P321" s="116"/>
      <c r="Q321" s="117" t="str">
        <f t="shared" si="171"/>
        <v/>
      </c>
      <c r="R321" s="128" t="str">
        <f t="shared" si="172"/>
        <v/>
      </c>
      <c r="S321" s="135" t="str">
        <f>IF(B321="","",IF(R321="Refreshment Beverage",VLOOKUP(VALUE(Q321),Rates!G$15:L$19,2,0),VLOOKUP(VALUE(Q321),Rates!G$4:L$12,2,0)))</f>
        <v/>
      </c>
      <c r="T321" s="135" t="str">
        <f t="shared" si="173"/>
        <v/>
      </c>
      <c r="U321" s="118" t="str">
        <f t="shared" si="174"/>
        <v/>
      </c>
      <c r="V321" s="135" t="str">
        <f t="shared" si="175"/>
        <v/>
      </c>
      <c r="W321" s="135" t="str">
        <f t="shared" si="176"/>
        <v/>
      </c>
      <c r="X321" s="119" t="str">
        <f t="shared" si="177"/>
        <v/>
      </c>
      <c r="Y321" s="120" t="str">
        <f>IF(B:B="","",IF(R321="Refreshment Beverage",VLOOKUP(Q321,Rates!G$15:L$19,6,0)*W321,VLOOKUP(Q321,Rates!G$4:L$12,6,0)*W321))</f>
        <v/>
      </c>
      <c r="Z321" s="120" t="str">
        <f t="shared" si="178"/>
        <v/>
      </c>
      <c r="AA321" s="120" t="str">
        <f t="shared" si="179"/>
        <v/>
      </c>
      <c r="AB321" s="136" t="str">
        <f>IF(B:B="","",IF(R321="Refreshment Beverage","",IF(AND(R321="Beer",Q321=0),SUM(LOOKUP(2,1/(Rates!$B$15:$B$18&lt;=W321)/(Rates!$C$15:$C$18&gt;=W321),Rates!$D$15:$D$18)*W321),VLOOKUP(VALUE(Q:Q),Rates!A:B,2,0)*W321)))</f>
        <v/>
      </c>
      <c r="AC321" s="136" t="str">
        <f>IF(B:B="","",IF(R321="Refreshment Beverage","",IF(AND(R321="Beer",Q321=0),SUM(LOOKUP(2,1/(Rates!$B$15:$B$18&lt;=W321)/(Rates!$C$15:$C$18&gt;=W321),Rates!$E$15:$E$18)*W321),VLOOKUP(VALUE(Q:Q),Rates!A:C,3,0)*W321)))</f>
        <v/>
      </c>
      <c r="AD321" s="137" t="str">
        <f>IFERROR(IF(B:B="","",IF(R321="Beer","",IF(VALUE(Q321)=0,VLOOKUP(VLOOKUP(B:B,#REF!,16,0),Rates!A:E,2,0),VLOOKUP(VALUE(Q321),Rates!A$31:B$34,2,0)*W321))),0)</f>
        <v/>
      </c>
      <c r="AE321" s="121" t="str">
        <f t="shared" si="180"/>
        <v/>
      </c>
      <c r="AF321" s="138" t="str">
        <f t="shared" si="181"/>
        <v/>
      </c>
      <c r="AG321" s="122" t="str">
        <f t="shared" si="182"/>
        <v/>
      </c>
      <c r="AH321" s="123" t="str">
        <f t="shared" si="183"/>
        <v/>
      </c>
      <c r="AI321" s="139" t="str">
        <f>IF(AE:AE="","",IF(R321="Refreshment Beverage",AK321*(Rates!J$19/100),ROUND(SUM(AH321*(Rates!$J$8/100)),4)))</f>
        <v/>
      </c>
      <c r="AJ321" s="124" t="str">
        <f t="shared" si="184"/>
        <v/>
      </c>
      <c r="AK321" s="125" t="str">
        <f t="shared" si="185"/>
        <v/>
      </c>
      <c r="AL321" s="121" t="str">
        <f t="shared" si="186"/>
        <v/>
      </c>
      <c r="AM321" s="138" t="str">
        <f>IF(AS321="","",IF(R321="Refreshment Beverage",ROUND(AS321*Rates!K$19,4),ROUND(AO321*(VLOOKUP(VALUE(Q321),Rates!G$4:L$12,3,0)),4)))</f>
        <v/>
      </c>
      <c r="AN321" s="126" t="str">
        <f>IF(AS321="","",IF(R321="Refreshment Beverage",AS321*(Rates!J$19/100),MAX(AM321,AB321)))</f>
        <v/>
      </c>
      <c r="AO321" s="127" t="str">
        <f t="shared" si="187"/>
        <v/>
      </c>
      <c r="AP321" s="127" t="str">
        <f t="shared" si="188"/>
        <v/>
      </c>
      <c r="AQ321" s="140" t="str">
        <f>IF(AS321="","",IF(R321="Refreshment Beverage",ROUND(SUM(VLOOKUP(Q:Q,Rates!G$15:L$19,3,0)*(AS321-Y321-Z321-AA321)),4),ROUND(SUM(Rates!$K$8*AS321),4)))</f>
        <v/>
      </c>
      <c r="AR321" s="139" t="str">
        <f t="shared" si="189"/>
        <v/>
      </c>
      <c r="AS321" s="125" t="str">
        <f t="shared" si="190"/>
        <v/>
      </c>
      <c r="AT321" s="121" t="str">
        <f t="shared" si="191"/>
        <v/>
      </c>
      <c r="AU321" s="138" t="str">
        <f>IF(AX321="","",IF(R321="Refreshment Beverage",ROUND((BA321-Y321-Z321-AA321)*VLOOKUP(VALUE(Q321),Rates!G$15:L$19,3,0),4),ROUND(AW321*(VLOOKUP(VALUE(Q321),Rates!G:L,3,0)),4)))</f>
        <v/>
      </c>
      <c r="AV321" s="126" t="str">
        <f t="shared" si="192"/>
        <v/>
      </c>
      <c r="AW321" s="127" t="str">
        <f t="shared" si="193"/>
        <v/>
      </c>
      <c r="AX321" s="123" t="str">
        <f t="shared" si="194"/>
        <v/>
      </c>
      <c r="AY321" s="140" t="str">
        <f>IF(AX321="","",IF(R321="Refreshment Beverage",ROUND(SUM(AX321*Rates!K$19),4),ROUND(SUM(AX321*(Rates!J$8/100)),4)))</f>
        <v/>
      </c>
      <c r="AZ321" s="124" t="str">
        <f t="shared" si="195"/>
        <v/>
      </c>
      <c r="BA321" s="125" t="str">
        <f t="shared" si="196"/>
        <v/>
      </c>
      <c r="BB321" s="115"/>
      <c r="BC321" s="143"/>
      <c r="BD321" s="100"/>
      <c r="BE321" s="100"/>
      <c r="BF321" s="100"/>
      <c r="BG321" s="100"/>
    </row>
    <row r="322" spans="1:59" ht="12.75" customHeight="1" x14ac:dyDescent="0.2">
      <c r="A322" s="144"/>
      <c r="B322" s="141"/>
      <c r="C322" s="141"/>
      <c r="D322" s="142"/>
      <c r="E322" s="142"/>
      <c r="F322" s="142"/>
      <c r="G322" s="142"/>
      <c r="H322" s="142"/>
      <c r="I322" s="129"/>
      <c r="J322" s="130"/>
      <c r="K322" s="131" t="str">
        <f t="shared" si="167"/>
        <v/>
      </c>
      <c r="L322" s="132" t="str">
        <f t="shared" si="168"/>
        <v/>
      </c>
      <c r="M322" s="133" t="str">
        <f t="shared" si="169"/>
        <v/>
      </c>
      <c r="N322" s="134" t="str">
        <f>IFERROR(IF(B:B="","",IF(R322="Beer",SUM(LOOKUP(2,1/(Rates!$B$3:$B$5&lt;=W322)/(Rates!$C$3:$C$5&gt;=W322),Rates!$D$3:$D$5)*(X322/100)*W322),IF(R322="Refreshment Beverage",SUM(LOOKUP(2,1/(Rates!$B$7:$B$11&lt;=W322)/(Rates!$C$7:$C$11&gt;=W322),Rates!$D$7:$D$11)*(X322/100)*W322)))),"")</f>
        <v/>
      </c>
      <c r="O322" s="134" t="str">
        <f t="shared" si="170"/>
        <v/>
      </c>
      <c r="P322" s="116"/>
      <c r="Q322" s="117" t="str">
        <f t="shared" si="171"/>
        <v/>
      </c>
      <c r="R322" s="128" t="str">
        <f t="shared" si="172"/>
        <v/>
      </c>
      <c r="S322" s="135" t="str">
        <f>IF(B322="","",IF(R322="Refreshment Beverage",VLOOKUP(VALUE(Q322),Rates!G$15:L$19,2,0),VLOOKUP(VALUE(Q322),Rates!G$4:L$12,2,0)))</f>
        <v/>
      </c>
      <c r="T322" s="135" t="str">
        <f t="shared" si="173"/>
        <v/>
      </c>
      <c r="U322" s="118" t="str">
        <f t="shared" si="174"/>
        <v/>
      </c>
      <c r="V322" s="135" t="str">
        <f t="shared" si="175"/>
        <v/>
      </c>
      <c r="W322" s="135" t="str">
        <f t="shared" si="176"/>
        <v/>
      </c>
      <c r="X322" s="119" t="str">
        <f t="shared" si="177"/>
        <v/>
      </c>
      <c r="Y322" s="120" t="str">
        <f>IF(B:B="","",IF(R322="Refreshment Beverage",VLOOKUP(Q322,Rates!G$15:L$19,6,0)*W322,VLOOKUP(Q322,Rates!G$4:L$12,6,0)*W322))</f>
        <v/>
      </c>
      <c r="Z322" s="120" t="str">
        <f t="shared" si="178"/>
        <v/>
      </c>
      <c r="AA322" s="120" t="str">
        <f t="shared" si="179"/>
        <v/>
      </c>
      <c r="AB322" s="136" t="str">
        <f>IF(B:B="","",IF(R322="Refreshment Beverage","",IF(AND(R322="Beer",Q322=0),SUM(LOOKUP(2,1/(Rates!$B$15:$B$18&lt;=W322)/(Rates!$C$15:$C$18&gt;=W322),Rates!$D$15:$D$18)*W322),VLOOKUP(VALUE(Q:Q),Rates!A:B,2,0)*W322)))</f>
        <v/>
      </c>
      <c r="AC322" s="136" t="str">
        <f>IF(B:B="","",IF(R322="Refreshment Beverage","",IF(AND(R322="Beer",Q322=0),SUM(LOOKUP(2,1/(Rates!$B$15:$B$18&lt;=W322)/(Rates!$C$15:$C$18&gt;=W322),Rates!$E$15:$E$18)*W322),VLOOKUP(VALUE(Q:Q),Rates!A:C,3,0)*W322)))</f>
        <v/>
      </c>
      <c r="AD322" s="137" t="str">
        <f>IFERROR(IF(B:B="","",IF(R322="Beer","",IF(VALUE(Q322)=0,VLOOKUP(VLOOKUP(B:B,#REF!,16,0),Rates!A:E,2,0),VLOOKUP(VALUE(Q322),Rates!A$31:B$34,2,0)*W322))),0)</f>
        <v/>
      </c>
      <c r="AE322" s="121" t="str">
        <f t="shared" si="180"/>
        <v/>
      </c>
      <c r="AF322" s="138" t="str">
        <f t="shared" si="181"/>
        <v/>
      </c>
      <c r="AG322" s="122" t="str">
        <f t="shared" si="182"/>
        <v/>
      </c>
      <c r="AH322" s="123" t="str">
        <f t="shared" si="183"/>
        <v/>
      </c>
      <c r="AI322" s="139" t="str">
        <f>IF(AE:AE="","",IF(R322="Refreshment Beverage",AK322*(Rates!J$19/100),ROUND(SUM(AH322*(Rates!$J$8/100)),4)))</f>
        <v/>
      </c>
      <c r="AJ322" s="124" t="str">
        <f t="shared" si="184"/>
        <v/>
      </c>
      <c r="AK322" s="125" t="str">
        <f t="shared" si="185"/>
        <v/>
      </c>
      <c r="AL322" s="121" t="str">
        <f t="shared" si="186"/>
        <v/>
      </c>
      <c r="AM322" s="138" t="str">
        <f>IF(AS322="","",IF(R322="Refreshment Beverage",ROUND(AS322*Rates!K$19,4),ROUND(AO322*(VLOOKUP(VALUE(Q322),Rates!G$4:L$12,3,0)),4)))</f>
        <v/>
      </c>
      <c r="AN322" s="126" t="str">
        <f>IF(AS322="","",IF(R322="Refreshment Beverage",AS322*(Rates!J$19/100),MAX(AM322,AB322)))</f>
        <v/>
      </c>
      <c r="AO322" s="127" t="str">
        <f t="shared" si="187"/>
        <v/>
      </c>
      <c r="AP322" s="127" t="str">
        <f t="shared" si="188"/>
        <v/>
      </c>
      <c r="AQ322" s="140" t="str">
        <f>IF(AS322="","",IF(R322="Refreshment Beverage",ROUND(SUM(VLOOKUP(Q:Q,Rates!G$15:L$19,3,0)*(AS322-Y322-Z322-AA322)),4),ROUND(SUM(Rates!$K$8*AS322),4)))</f>
        <v/>
      </c>
      <c r="AR322" s="139" t="str">
        <f t="shared" si="189"/>
        <v/>
      </c>
      <c r="AS322" s="125" t="str">
        <f t="shared" si="190"/>
        <v/>
      </c>
      <c r="AT322" s="121" t="str">
        <f t="shared" si="191"/>
        <v/>
      </c>
      <c r="AU322" s="138" t="str">
        <f>IF(AX322="","",IF(R322="Refreshment Beverage",ROUND((BA322-Y322-Z322-AA322)*VLOOKUP(VALUE(Q322),Rates!G$15:L$19,3,0),4),ROUND(AW322*(VLOOKUP(VALUE(Q322),Rates!G:L,3,0)),4)))</f>
        <v/>
      </c>
      <c r="AV322" s="126" t="str">
        <f t="shared" si="192"/>
        <v/>
      </c>
      <c r="AW322" s="127" t="str">
        <f t="shared" si="193"/>
        <v/>
      </c>
      <c r="AX322" s="123" t="str">
        <f t="shared" si="194"/>
        <v/>
      </c>
      <c r="AY322" s="140" t="str">
        <f>IF(AX322="","",IF(R322="Refreshment Beverage",ROUND(SUM(AX322*Rates!K$19),4),ROUND(SUM(AX322*(Rates!J$8/100)),4)))</f>
        <v/>
      </c>
      <c r="AZ322" s="124" t="str">
        <f t="shared" si="195"/>
        <v/>
      </c>
      <c r="BA322" s="125" t="str">
        <f t="shared" si="196"/>
        <v/>
      </c>
      <c r="BB322" s="115"/>
      <c r="BC322" s="143"/>
      <c r="BD322" s="100"/>
      <c r="BE322" s="100"/>
      <c r="BF322" s="100"/>
      <c r="BG322" s="100"/>
    </row>
    <row r="323" spans="1:59" ht="12.75" customHeight="1" x14ac:dyDescent="0.2">
      <c r="A323" s="144"/>
      <c r="B323" s="141"/>
      <c r="C323" s="141"/>
      <c r="D323" s="142"/>
      <c r="E323" s="142"/>
      <c r="F323" s="142"/>
      <c r="G323" s="142"/>
      <c r="H323" s="142"/>
      <c r="I323" s="129"/>
      <c r="J323" s="130"/>
      <c r="K323" s="131" t="str">
        <f t="shared" si="167"/>
        <v/>
      </c>
      <c r="L323" s="132" t="str">
        <f t="shared" si="168"/>
        <v/>
      </c>
      <c r="M323" s="133" t="str">
        <f t="shared" si="169"/>
        <v/>
      </c>
      <c r="N323" s="134" t="str">
        <f>IFERROR(IF(B:B="","",IF(R323="Beer",SUM(LOOKUP(2,1/(Rates!$B$3:$B$5&lt;=W323)/(Rates!$C$3:$C$5&gt;=W323),Rates!$D$3:$D$5)*(X323/100)*W323),IF(R323="Refreshment Beverage",SUM(LOOKUP(2,1/(Rates!$B$7:$B$11&lt;=W323)/(Rates!$C$7:$C$11&gt;=W323),Rates!$D$7:$D$11)*(X323/100)*W323)))),"")</f>
        <v/>
      </c>
      <c r="O323" s="134" t="str">
        <f t="shared" si="170"/>
        <v/>
      </c>
      <c r="P323" s="116"/>
      <c r="Q323" s="117" t="str">
        <f t="shared" si="171"/>
        <v/>
      </c>
      <c r="R323" s="128" t="str">
        <f t="shared" si="172"/>
        <v/>
      </c>
      <c r="S323" s="135" t="str">
        <f>IF(B323="","",IF(R323="Refreshment Beverage",VLOOKUP(VALUE(Q323),Rates!G$15:L$19,2,0),VLOOKUP(VALUE(Q323),Rates!G$4:L$12,2,0)))</f>
        <v/>
      </c>
      <c r="T323" s="135" t="str">
        <f t="shared" si="173"/>
        <v/>
      </c>
      <c r="U323" s="118" t="str">
        <f t="shared" si="174"/>
        <v/>
      </c>
      <c r="V323" s="135" t="str">
        <f t="shared" si="175"/>
        <v/>
      </c>
      <c r="W323" s="135" t="str">
        <f t="shared" si="176"/>
        <v/>
      </c>
      <c r="X323" s="119" t="str">
        <f t="shared" si="177"/>
        <v/>
      </c>
      <c r="Y323" s="120" t="str">
        <f>IF(B:B="","",IF(R323="Refreshment Beverage",VLOOKUP(Q323,Rates!G$15:L$19,6,0)*W323,VLOOKUP(Q323,Rates!G$4:L$12,6,0)*W323))</f>
        <v/>
      </c>
      <c r="Z323" s="120" t="str">
        <f t="shared" si="178"/>
        <v/>
      </c>
      <c r="AA323" s="120" t="str">
        <f t="shared" si="179"/>
        <v/>
      </c>
      <c r="AB323" s="136" t="str">
        <f>IF(B:B="","",IF(R323="Refreshment Beverage","",IF(AND(R323="Beer",Q323=0),SUM(LOOKUP(2,1/(Rates!$B$15:$B$18&lt;=W323)/(Rates!$C$15:$C$18&gt;=W323),Rates!$D$15:$D$18)*W323),VLOOKUP(VALUE(Q:Q),Rates!A:B,2,0)*W323)))</f>
        <v/>
      </c>
      <c r="AC323" s="136" t="str">
        <f>IF(B:B="","",IF(R323="Refreshment Beverage","",IF(AND(R323="Beer",Q323=0),SUM(LOOKUP(2,1/(Rates!$B$15:$B$18&lt;=W323)/(Rates!$C$15:$C$18&gt;=W323),Rates!$E$15:$E$18)*W323),VLOOKUP(VALUE(Q:Q),Rates!A:C,3,0)*W323)))</f>
        <v/>
      </c>
      <c r="AD323" s="137" t="str">
        <f>IFERROR(IF(B:B="","",IF(R323="Beer","",IF(VALUE(Q323)=0,VLOOKUP(VLOOKUP(B:B,#REF!,16,0),Rates!A:E,2,0),VLOOKUP(VALUE(Q323),Rates!A$31:B$34,2,0)*W323))),0)</f>
        <v/>
      </c>
      <c r="AE323" s="121" t="str">
        <f t="shared" si="180"/>
        <v/>
      </c>
      <c r="AF323" s="138" t="str">
        <f t="shared" si="181"/>
        <v/>
      </c>
      <c r="AG323" s="122" t="str">
        <f t="shared" si="182"/>
        <v/>
      </c>
      <c r="AH323" s="123" t="str">
        <f t="shared" si="183"/>
        <v/>
      </c>
      <c r="AI323" s="139" t="str">
        <f>IF(AE:AE="","",IF(R323="Refreshment Beverage",AK323*(Rates!J$19/100),ROUND(SUM(AH323*(Rates!$J$8/100)),4)))</f>
        <v/>
      </c>
      <c r="AJ323" s="124" t="str">
        <f t="shared" si="184"/>
        <v/>
      </c>
      <c r="AK323" s="125" t="str">
        <f t="shared" si="185"/>
        <v/>
      </c>
      <c r="AL323" s="121" t="str">
        <f t="shared" si="186"/>
        <v/>
      </c>
      <c r="AM323" s="138" t="str">
        <f>IF(AS323="","",IF(R323="Refreshment Beverage",ROUND(AS323*Rates!K$19,4),ROUND(AO323*(VLOOKUP(VALUE(Q323),Rates!G$4:L$12,3,0)),4)))</f>
        <v/>
      </c>
      <c r="AN323" s="126" t="str">
        <f>IF(AS323="","",IF(R323="Refreshment Beverage",AS323*(Rates!J$19/100),MAX(AM323,AB323)))</f>
        <v/>
      </c>
      <c r="AO323" s="127" t="str">
        <f t="shared" si="187"/>
        <v/>
      </c>
      <c r="AP323" s="127" t="str">
        <f t="shared" si="188"/>
        <v/>
      </c>
      <c r="AQ323" s="140" t="str">
        <f>IF(AS323="","",IF(R323="Refreshment Beverage",ROUND(SUM(VLOOKUP(Q:Q,Rates!G$15:L$19,3,0)*(AS323-Y323-Z323-AA323)),4),ROUND(SUM(Rates!$K$8*AS323),4)))</f>
        <v/>
      </c>
      <c r="AR323" s="139" t="str">
        <f t="shared" si="189"/>
        <v/>
      </c>
      <c r="AS323" s="125" t="str">
        <f t="shared" si="190"/>
        <v/>
      </c>
      <c r="AT323" s="121" t="str">
        <f t="shared" si="191"/>
        <v/>
      </c>
      <c r="AU323" s="138" t="str">
        <f>IF(AX323="","",IF(R323="Refreshment Beverage",ROUND((BA323-Y323-Z323-AA323)*VLOOKUP(VALUE(Q323),Rates!G$15:L$19,3,0),4),ROUND(AW323*(VLOOKUP(VALUE(Q323),Rates!G:L,3,0)),4)))</f>
        <v/>
      </c>
      <c r="AV323" s="126" t="str">
        <f t="shared" si="192"/>
        <v/>
      </c>
      <c r="AW323" s="127" t="str">
        <f t="shared" si="193"/>
        <v/>
      </c>
      <c r="AX323" s="123" t="str">
        <f t="shared" si="194"/>
        <v/>
      </c>
      <c r="AY323" s="140" t="str">
        <f>IF(AX323="","",IF(R323="Refreshment Beverage",ROUND(SUM(AX323*Rates!K$19),4),ROUND(SUM(AX323*(Rates!J$8/100)),4)))</f>
        <v/>
      </c>
      <c r="AZ323" s="124" t="str">
        <f t="shared" si="195"/>
        <v/>
      </c>
      <c r="BA323" s="125" t="str">
        <f t="shared" si="196"/>
        <v/>
      </c>
      <c r="BB323" s="115"/>
      <c r="BC323" s="143"/>
      <c r="BD323" s="100"/>
      <c r="BE323" s="100"/>
      <c r="BF323" s="100"/>
      <c r="BG323" s="100"/>
    </row>
    <row r="324" spans="1:59" ht="12.75" customHeight="1" x14ac:dyDescent="0.2">
      <c r="A324" s="144"/>
      <c r="B324" s="141"/>
      <c r="C324" s="141"/>
      <c r="D324" s="142"/>
      <c r="E324" s="142"/>
      <c r="F324" s="142"/>
      <c r="G324" s="142"/>
      <c r="H324" s="142"/>
      <c r="I324" s="129"/>
      <c r="J324" s="130"/>
      <c r="K324" s="131" t="str">
        <f t="shared" si="167"/>
        <v/>
      </c>
      <c r="L324" s="132" t="str">
        <f t="shared" si="168"/>
        <v/>
      </c>
      <c r="M324" s="133" t="str">
        <f t="shared" si="169"/>
        <v/>
      </c>
      <c r="N324" s="134" t="str">
        <f>IFERROR(IF(B:B="","",IF(R324="Beer",SUM(LOOKUP(2,1/(Rates!$B$3:$B$5&lt;=W324)/(Rates!$C$3:$C$5&gt;=W324),Rates!$D$3:$D$5)*(X324/100)*W324),IF(R324="Refreshment Beverage",SUM(LOOKUP(2,1/(Rates!$B$7:$B$11&lt;=W324)/(Rates!$C$7:$C$11&gt;=W324),Rates!$D$7:$D$11)*(X324/100)*W324)))),"")</f>
        <v/>
      </c>
      <c r="O324" s="134" t="str">
        <f t="shared" si="170"/>
        <v/>
      </c>
      <c r="P324" s="116"/>
      <c r="Q324" s="117" t="str">
        <f t="shared" si="171"/>
        <v/>
      </c>
      <c r="R324" s="128" t="str">
        <f t="shared" si="172"/>
        <v/>
      </c>
      <c r="S324" s="135" t="str">
        <f>IF(B324="","",IF(R324="Refreshment Beverage",VLOOKUP(VALUE(Q324),Rates!G$15:L$19,2,0),VLOOKUP(VALUE(Q324),Rates!G$4:L$12,2,0)))</f>
        <v/>
      </c>
      <c r="T324" s="135" t="str">
        <f t="shared" si="173"/>
        <v/>
      </c>
      <c r="U324" s="118" t="str">
        <f t="shared" si="174"/>
        <v/>
      </c>
      <c r="V324" s="135" t="str">
        <f t="shared" si="175"/>
        <v/>
      </c>
      <c r="W324" s="135" t="str">
        <f t="shared" si="176"/>
        <v/>
      </c>
      <c r="X324" s="119" t="str">
        <f t="shared" si="177"/>
        <v/>
      </c>
      <c r="Y324" s="120" t="str">
        <f>IF(B:B="","",IF(R324="Refreshment Beverage",VLOOKUP(Q324,Rates!G$15:L$19,6,0)*W324,VLOOKUP(Q324,Rates!G$4:L$12,6,0)*W324))</f>
        <v/>
      </c>
      <c r="Z324" s="120" t="str">
        <f t="shared" si="178"/>
        <v/>
      </c>
      <c r="AA324" s="120" t="str">
        <f t="shared" si="179"/>
        <v/>
      </c>
      <c r="AB324" s="136" t="str">
        <f>IF(B:B="","",IF(R324="Refreshment Beverage","",IF(AND(R324="Beer",Q324=0),SUM(LOOKUP(2,1/(Rates!$B$15:$B$18&lt;=W324)/(Rates!$C$15:$C$18&gt;=W324),Rates!$D$15:$D$18)*W324),VLOOKUP(VALUE(Q:Q),Rates!A:B,2,0)*W324)))</f>
        <v/>
      </c>
      <c r="AC324" s="136" t="str">
        <f>IF(B:B="","",IF(R324="Refreshment Beverage","",IF(AND(R324="Beer",Q324=0),SUM(LOOKUP(2,1/(Rates!$B$15:$B$18&lt;=W324)/(Rates!$C$15:$C$18&gt;=W324),Rates!$E$15:$E$18)*W324),VLOOKUP(VALUE(Q:Q),Rates!A:C,3,0)*W324)))</f>
        <v/>
      </c>
      <c r="AD324" s="137" t="str">
        <f>IFERROR(IF(B:B="","",IF(R324="Beer","",IF(VALUE(Q324)=0,VLOOKUP(VLOOKUP(B:B,#REF!,16,0),Rates!A:E,2,0),VLOOKUP(VALUE(Q324),Rates!A$31:B$34,2,0)*W324))),0)</f>
        <v/>
      </c>
      <c r="AE324" s="121" t="str">
        <f t="shared" si="180"/>
        <v/>
      </c>
      <c r="AF324" s="138" t="str">
        <f t="shared" si="181"/>
        <v/>
      </c>
      <c r="AG324" s="122" t="str">
        <f t="shared" si="182"/>
        <v/>
      </c>
      <c r="AH324" s="123" t="str">
        <f t="shared" si="183"/>
        <v/>
      </c>
      <c r="AI324" s="139" t="str">
        <f>IF(AE:AE="","",IF(R324="Refreshment Beverage",AK324*(Rates!J$19/100),ROUND(SUM(AH324*(Rates!$J$8/100)),4)))</f>
        <v/>
      </c>
      <c r="AJ324" s="124" t="str">
        <f t="shared" si="184"/>
        <v/>
      </c>
      <c r="AK324" s="125" t="str">
        <f t="shared" si="185"/>
        <v/>
      </c>
      <c r="AL324" s="121" t="str">
        <f t="shared" si="186"/>
        <v/>
      </c>
      <c r="AM324" s="138" t="str">
        <f>IF(AS324="","",IF(R324="Refreshment Beverage",ROUND(AS324*Rates!K$19,4),ROUND(AO324*(VLOOKUP(VALUE(Q324),Rates!G$4:L$12,3,0)),4)))</f>
        <v/>
      </c>
      <c r="AN324" s="126" t="str">
        <f>IF(AS324="","",IF(R324="Refreshment Beverage",AS324*(Rates!J$19/100),MAX(AM324,AB324)))</f>
        <v/>
      </c>
      <c r="AO324" s="127" t="str">
        <f t="shared" si="187"/>
        <v/>
      </c>
      <c r="AP324" s="127" t="str">
        <f t="shared" si="188"/>
        <v/>
      </c>
      <c r="AQ324" s="140" t="str">
        <f>IF(AS324="","",IF(R324="Refreshment Beverage",ROUND(SUM(VLOOKUP(Q:Q,Rates!G$15:L$19,3,0)*(AS324-Y324-Z324-AA324)),4),ROUND(SUM(Rates!$K$8*AS324),4)))</f>
        <v/>
      </c>
      <c r="AR324" s="139" t="str">
        <f t="shared" si="189"/>
        <v/>
      </c>
      <c r="AS324" s="125" t="str">
        <f t="shared" si="190"/>
        <v/>
      </c>
      <c r="AT324" s="121" t="str">
        <f t="shared" si="191"/>
        <v/>
      </c>
      <c r="AU324" s="138" t="str">
        <f>IF(AX324="","",IF(R324="Refreshment Beverage",ROUND((BA324-Y324-Z324-AA324)*VLOOKUP(VALUE(Q324),Rates!G$15:L$19,3,0),4),ROUND(AW324*(VLOOKUP(VALUE(Q324),Rates!G:L,3,0)),4)))</f>
        <v/>
      </c>
      <c r="AV324" s="126" t="str">
        <f t="shared" si="192"/>
        <v/>
      </c>
      <c r="AW324" s="127" t="str">
        <f t="shared" si="193"/>
        <v/>
      </c>
      <c r="AX324" s="123" t="str">
        <f t="shared" si="194"/>
        <v/>
      </c>
      <c r="AY324" s="140" t="str">
        <f>IF(AX324="","",IF(R324="Refreshment Beverage",ROUND(SUM(AX324*Rates!K$19),4),ROUND(SUM(AX324*(Rates!J$8/100)),4)))</f>
        <v/>
      </c>
      <c r="AZ324" s="124" t="str">
        <f t="shared" si="195"/>
        <v/>
      </c>
      <c r="BA324" s="125" t="str">
        <f t="shared" si="196"/>
        <v/>
      </c>
      <c r="BB324" s="115"/>
      <c r="BC324" s="143"/>
      <c r="BD324" s="100"/>
      <c r="BE324" s="100"/>
      <c r="BF324" s="100"/>
      <c r="BG324" s="100"/>
    </row>
    <row r="325" spans="1:59" ht="12.75" customHeight="1" x14ac:dyDescent="0.2">
      <c r="A325" s="144"/>
      <c r="B325" s="141"/>
      <c r="C325" s="141"/>
      <c r="D325" s="142"/>
      <c r="E325" s="142"/>
      <c r="F325" s="142"/>
      <c r="G325" s="142"/>
      <c r="H325" s="142"/>
      <c r="I325" s="129"/>
      <c r="J325" s="130"/>
      <c r="K325" s="131" t="str">
        <f t="shared" si="167"/>
        <v/>
      </c>
      <c r="L325" s="132" t="str">
        <f t="shared" si="168"/>
        <v/>
      </c>
      <c r="M325" s="133" t="str">
        <f t="shared" si="169"/>
        <v/>
      </c>
      <c r="N325" s="134" t="str">
        <f>IFERROR(IF(B:B="","",IF(R325="Beer",SUM(LOOKUP(2,1/(Rates!$B$3:$B$5&lt;=W325)/(Rates!$C$3:$C$5&gt;=W325),Rates!$D$3:$D$5)*(X325/100)*W325),IF(R325="Refreshment Beverage",SUM(LOOKUP(2,1/(Rates!$B$7:$B$11&lt;=W325)/(Rates!$C$7:$C$11&gt;=W325),Rates!$D$7:$D$11)*(X325/100)*W325)))),"")</f>
        <v/>
      </c>
      <c r="O325" s="134" t="str">
        <f t="shared" si="170"/>
        <v/>
      </c>
      <c r="P325" s="116"/>
      <c r="Q325" s="117" t="str">
        <f t="shared" si="171"/>
        <v/>
      </c>
      <c r="R325" s="128" t="str">
        <f t="shared" si="172"/>
        <v/>
      </c>
      <c r="S325" s="135" t="str">
        <f>IF(B325="","",IF(R325="Refreshment Beverage",VLOOKUP(VALUE(Q325),Rates!G$15:L$19,2,0),VLOOKUP(VALUE(Q325),Rates!G$4:L$12,2,0)))</f>
        <v/>
      </c>
      <c r="T325" s="135" t="str">
        <f t="shared" si="173"/>
        <v/>
      </c>
      <c r="U325" s="118" t="str">
        <f t="shared" si="174"/>
        <v/>
      </c>
      <c r="V325" s="135" t="str">
        <f t="shared" si="175"/>
        <v/>
      </c>
      <c r="W325" s="135" t="str">
        <f t="shared" si="176"/>
        <v/>
      </c>
      <c r="X325" s="119" t="str">
        <f t="shared" si="177"/>
        <v/>
      </c>
      <c r="Y325" s="120" t="str">
        <f>IF(B:B="","",IF(R325="Refreshment Beverage",VLOOKUP(Q325,Rates!G$15:L$19,6,0)*W325,VLOOKUP(Q325,Rates!G$4:L$12,6,0)*W325))</f>
        <v/>
      </c>
      <c r="Z325" s="120" t="str">
        <f t="shared" si="178"/>
        <v/>
      </c>
      <c r="AA325" s="120" t="str">
        <f t="shared" si="179"/>
        <v/>
      </c>
      <c r="AB325" s="136" t="str">
        <f>IF(B:B="","",IF(R325="Refreshment Beverage","",IF(AND(R325="Beer",Q325=0),SUM(LOOKUP(2,1/(Rates!$B$15:$B$18&lt;=W325)/(Rates!$C$15:$C$18&gt;=W325),Rates!$D$15:$D$18)*W325),VLOOKUP(VALUE(Q:Q),Rates!A:B,2,0)*W325)))</f>
        <v/>
      </c>
      <c r="AC325" s="136" t="str">
        <f>IF(B:B="","",IF(R325="Refreshment Beverage","",IF(AND(R325="Beer",Q325=0),SUM(LOOKUP(2,1/(Rates!$B$15:$B$18&lt;=W325)/(Rates!$C$15:$C$18&gt;=W325),Rates!$E$15:$E$18)*W325),VLOOKUP(VALUE(Q:Q),Rates!A:C,3,0)*W325)))</f>
        <v/>
      </c>
      <c r="AD325" s="137" t="str">
        <f>IFERROR(IF(B:B="","",IF(R325="Beer","",IF(VALUE(Q325)=0,VLOOKUP(VLOOKUP(B:B,#REF!,16,0),Rates!A:E,2,0),VLOOKUP(VALUE(Q325),Rates!A$31:B$34,2,0)*W325))),0)</f>
        <v/>
      </c>
      <c r="AE325" s="121" t="str">
        <f t="shared" si="180"/>
        <v/>
      </c>
      <c r="AF325" s="138" t="str">
        <f t="shared" si="181"/>
        <v/>
      </c>
      <c r="AG325" s="122" t="str">
        <f t="shared" si="182"/>
        <v/>
      </c>
      <c r="AH325" s="123" t="str">
        <f t="shared" si="183"/>
        <v/>
      </c>
      <c r="AI325" s="139" t="str">
        <f>IF(AE:AE="","",IF(R325="Refreshment Beverage",AK325*(Rates!J$19/100),ROUND(SUM(AH325*(Rates!$J$8/100)),4)))</f>
        <v/>
      </c>
      <c r="AJ325" s="124" t="str">
        <f t="shared" si="184"/>
        <v/>
      </c>
      <c r="AK325" s="125" t="str">
        <f t="shared" si="185"/>
        <v/>
      </c>
      <c r="AL325" s="121" t="str">
        <f t="shared" si="186"/>
        <v/>
      </c>
      <c r="AM325" s="138" t="str">
        <f>IF(AS325="","",IF(R325="Refreshment Beverage",ROUND(AS325*Rates!K$19,4),ROUND(AO325*(VLOOKUP(VALUE(Q325),Rates!G$4:L$12,3,0)),4)))</f>
        <v/>
      </c>
      <c r="AN325" s="126" t="str">
        <f>IF(AS325="","",IF(R325="Refreshment Beverage",AS325*(Rates!J$19/100),MAX(AM325,AB325)))</f>
        <v/>
      </c>
      <c r="AO325" s="127" t="str">
        <f t="shared" si="187"/>
        <v/>
      </c>
      <c r="AP325" s="127" t="str">
        <f t="shared" si="188"/>
        <v/>
      </c>
      <c r="AQ325" s="140" t="str">
        <f>IF(AS325="","",IF(R325="Refreshment Beverage",ROUND(SUM(VLOOKUP(Q:Q,Rates!G$15:L$19,3,0)*(AS325-Y325-Z325-AA325)),4),ROUND(SUM(Rates!$K$8*AS325),4)))</f>
        <v/>
      </c>
      <c r="AR325" s="139" t="str">
        <f t="shared" si="189"/>
        <v/>
      </c>
      <c r="AS325" s="125" t="str">
        <f t="shared" si="190"/>
        <v/>
      </c>
      <c r="AT325" s="121" t="str">
        <f t="shared" si="191"/>
        <v/>
      </c>
      <c r="AU325" s="138" t="str">
        <f>IF(AX325="","",IF(R325="Refreshment Beverage",ROUND((BA325-Y325-Z325-AA325)*VLOOKUP(VALUE(Q325),Rates!G$15:L$19,3,0),4),ROUND(AW325*(VLOOKUP(VALUE(Q325),Rates!G:L,3,0)),4)))</f>
        <v/>
      </c>
      <c r="AV325" s="126" t="str">
        <f t="shared" si="192"/>
        <v/>
      </c>
      <c r="AW325" s="127" t="str">
        <f t="shared" si="193"/>
        <v/>
      </c>
      <c r="AX325" s="123" t="str">
        <f t="shared" si="194"/>
        <v/>
      </c>
      <c r="AY325" s="140" t="str">
        <f>IF(AX325="","",IF(R325="Refreshment Beverage",ROUND(SUM(AX325*Rates!K$19),4),ROUND(SUM(AX325*(Rates!J$8/100)),4)))</f>
        <v/>
      </c>
      <c r="AZ325" s="124" t="str">
        <f t="shared" si="195"/>
        <v/>
      </c>
      <c r="BA325" s="125" t="str">
        <f t="shared" si="196"/>
        <v/>
      </c>
      <c r="BB325" s="115"/>
      <c r="BC325" s="143"/>
      <c r="BD325" s="100"/>
      <c r="BE325" s="100"/>
      <c r="BF325" s="100"/>
      <c r="BG325" s="100"/>
    </row>
    <row r="326" spans="1:59" ht="12.75" customHeight="1" x14ac:dyDescent="0.2">
      <c r="A326" s="144"/>
      <c r="B326" s="141"/>
      <c r="C326" s="141"/>
      <c r="D326" s="142"/>
      <c r="E326" s="142"/>
      <c r="F326" s="142"/>
      <c r="G326" s="142"/>
      <c r="H326" s="142"/>
      <c r="I326" s="129"/>
      <c r="J326" s="130"/>
      <c r="K326" s="131" t="str">
        <f t="shared" si="167"/>
        <v/>
      </c>
      <c r="L326" s="132" t="str">
        <f t="shared" si="168"/>
        <v/>
      </c>
      <c r="M326" s="133" t="str">
        <f t="shared" si="169"/>
        <v/>
      </c>
      <c r="N326" s="134" t="str">
        <f>IFERROR(IF(B:B="","",IF(R326="Beer",SUM(LOOKUP(2,1/(Rates!$B$3:$B$5&lt;=W326)/(Rates!$C$3:$C$5&gt;=W326),Rates!$D$3:$D$5)*(X326/100)*W326),IF(R326="Refreshment Beverage",SUM(LOOKUP(2,1/(Rates!$B$7:$B$11&lt;=W326)/(Rates!$C$7:$C$11&gt;=W326),Rates!$D$7:$D$11)*(X326/100)*W326)))),"")</f>
        <v/>
      </c>
      <c r="O326" s="134" t="str">
        <f t="shared" si="170"/>
        <v/>
      </c>
      <c r="P326" s="116"/>
      <c r="Q326" s="117" t="str">
        <f t="shared" si="171"/>
        <v/>
      </c>
      <c r="R326" s="128" t="str">
        <f t="shared" si="172"/>
        <v/>
      </c>
      <c r="S326" s="135" t="str">
        <f>IF(B326="","",IF(R326="Refreshment Beverage",VLOOKUP(VALUE(Q326),Rates!G$15:L$19,2,0),VLOOKUP(VALUE(Q326),Rates!G$4:L$12,2,0)))</f>
        <v/>
      </c>
      <c r="T326" s="135" t="str">
        <f t="shared" si="173"/>
        <v/>
      </c>
      <c r="U326" s="118" t="str">
        <f t="shared" si="174"/>
        <v/>
      </c>
      <c r="V326" s="135" t="str">
        <f t="shared" si="175"/>
        <v/>
      </c>
      <c r="W326" s="135" t="str">
        <f t="shared" si="176"/>
        <v/>
      </c>
      <c r="X326" s="119" t="str">
        <f t="shared" si="177"/>
        <v/>
      </c>
      <c r="Y326" s="120" t="str">
        <f>IF(B:B="","",IF(R326="Refreshment Beverage",VLOOKUP(Q326,Rates!G$15:L$19,6,0)*W326,VLOOKUP(Q326,Rates!G$4:L$12,6,0)*W326))</f>
        <v/>
      </c>
      <c r="Z326" s="120" t="str">
        <f t="shared" si="178"/>
        <v/>
      </c>
      <c r="AA326" s="120" t="str">
        <f t="shared" si="179"/>
        <v/>
      </c>
      <c r="AB326" s="136" t="str">
        <f>IF(B:B="","",IF(R326="Refreshment Beverage","",IF(AND(R326="Beer",Q326=0),SUM(LOOKUP(2,1/(Rates!$B$15:$B$18&lt;=W326)/(Rates!$C$15:$C$18&gt;=W326),Rates!$D$15:$D$18)*W326),VLOOKUP(VALUE(Q:Q),Rates!A:B,2,0)*W326)))</f>
        <v/>
      </c>
      <c r="AC326" s="136" t="str">
        <f>IF(B:B="","",IF(R326="Refreshment Beverage","",IF(AND(R326="Beer",Q326=0),SUM(LOOKUP(2,1/(Rates!$B$15:$B$18&lt;=W326)/(Rates!$C$15:$C$18&gt;=W326),Rates!$E$15:$E$18)*W326),VLOOKUP(VALUE(Q:Q),Rates!A:C,3,0)*W326)))</f>
        <v/>
      </c>
      <c r="AD326" s="137" t="str">
        <f>IFERROR(IF(B:B="","",IF(R326="Beer","",IF(VALUE(Q326)=0,VLOOKUP(VLOOKUP(B:B,#REF!,16,0),Rates!A:E,2,0),VLOOKUP(VALUE(Q326),Rates!A$31:B$34,2,0)*W326))),0)</f>
        <v/>
      </c>
      <c r="AE326" s="121" t="str">
        <f t="shared" si="180"/>
        <v/>
      </c>
      <c r="AF326" s="138" t="str">
        <f t="shared" si="181"/>
        <v/>
      </c>
      <c r="AG326" s="122" t="str">
        <f t="shared" si="182"/>
        <v/>
      </c>
      <c r="AH326" s="123" t="str">
        <f t="shared" si="183"/>
        <v/>
      </c>
      <c r="AI326" s="139" t="str">
        <f>IF(AE:AE="","",IF(R326="Refreshment Beverage",AK326*(Rates!J$19/100),ROUND(SUM(AH326*(Rates!$J$8/100)),4)))</f>
        <v/>
      </c>
      <c r="AJ326" s="124" t="str">
        <f t="shared" si="184"/>
        <v/>
      </c>
      <c r="AK326" s="125" t="str">
        <f t="shared" si="185"/>
        <v/>
      </c>
      <c r="AL326" s="121" t="str">
        <f t="shared" si="186"/>
        <v/>
      </c>
      <c r="AM326" s="138" t="str">
        <f>IF(AS326="","",IF(R326="Refreshment Beverage",ROUND(AS326*Rates!K$19,4),ROUND(AO326*(VLOOKUP(VALUE(Q326),Rates!G$4:L$12,3,0)),4)))</f>
        <v/>
      </c>
      <c r="AN326" s="126" t="str">
        <f>IF(AS326="","",IF(R326="Refreshment Beverage",AS326*(Rates!J$19/100),MAX(AM326,AB326)))</f>
        <v/>
      </c>
      <c r="AO326" s="127" t="str">
        <f t="shared" si="187"/>
        <v/>
      </c>
      <c r="AP326" s="127" t="str">
        <f t="shared" si="188"/>
        <v/>
      </c>
      <c r="AQ326" s="140" t="str">
        <f>IF(AS326="","",IF(R326="Refreshment Beverage",ROUND(SUM(VLOOKUP(Q:Q,Rates!G$15:L$19,3,0)*(AS326-Y326-Z326-AA326)),4),ROUND(SUM(Rates!$K$8*AS326),4)))</f>
        <v/>
      </c>
      <c r="AR326" s="139" t="str">
        <f t="shared" si="189"/>
        <v/>
      </c>
      <c r="AS326" s="125" t="str">
        <f t="shared" si="190"/>
        <v/>
      </c>
      <c r="AT326" s="121" t="str">
        <f t="shared" si="191"/>
        <v/>
      </c>
      <c r="AU326" s="138" t="str">
        <f>IF(AX326="","",IF(R326="Refreshment Beverage",ROUND((BA326-Y326-Z326-AA326)*VLOOKUP(VALUE(Q326),Rates!G$15:L$19,3,0),4),ROUND(AW326*(VLOOKUP(VALUE(Q326),Rates!G:L,3,0)),4)))</f>
        <v/>
      </c>
      <c r="AV326" s="126" t="str">
        <f t="shared" si="192"/>
        <v/>
      </c>
      <c r="AW326" s="127" t="str">
        <f t="shared" si="193"/>
        <v/>
      </c>
      <c r="AX326" s="123" t="str">
        <f t="shared" si="194"/>
        <v/>
      </c>
      <c r="AY326" s="140" t="str">
        <f>IF(AX326="","",IF(R326="Refreshment Beverage",ROUND(SUM(AX326*Rates!K$19),4),ROUND(SUM(AX326*(Rates!J$8/100)),4)))</f>
        <v/>
      </c>
      <c r="AZ326" s="124" t="str">
        <f t="shared" si="195"/>
        <v/>
      </c>
      <c r="BA326" s="125" t="str">
        <f t="shared" si="196"/>
        <v/>
      </c>
      <c r="BB326" s="115"/>
      <c r="BC326" s="143"/>
      <c r="BD326" s="100"/>
      <c r="BE326" s="100"/>
      <c r="BF326" s="100"/>
      <c r="BG326" s="100"/>
    </row>
    <row r="327" spans="1:59" ht="12.75" customHeight="1" x14ac:dyDescent="0.2">
      <c r="A327" s="144"/>
      <c r="B327" s="141"/>
      <c r="C327" s="141"/>
      <c r="D327" s="142"/>
      <c r="E327" s="142"/>
      <c r="F327" s="142"/>
      <c r="G327" s="142"/>
      <c r="H327" s="142"/>
      <c r="I327" s="129"/>
      <c r="J327" s="130"/>
      <c r="K327" s="131" t="str">
        <f t="shared" si="167"/>
        <v/>
      </c>
      <c r="L327" s="132" t="str">
        <f t="shared" si="168"/>
        <v/>
      </c>
      <c r="M327" s="133" t="str">
        <f t="shared" si="169"/>
        <v/>
      </c>
      <c r="N327" s="134" t="str">
        <f>IFERROR(IF(B:B="","",IF(R327="Beer",SUM(LOOKUP(2,1/(Rates!$B$3:$B$5&lt;=W327)/(Rates!$C$3:$C$5&gt;=W327),Rates!$D$3:$D$5)*(X327/100)*W327),IF(R327="Refreshment Beverage",SUM(LOOKUP(2,1/(Rates!$B$7:$B$11&lt;=W327)/(Rates!$C$7:$C$11&gt;=W327),Rates!$D$7:$D$11)*(X327/100)*W327)))),"")</f>
        <v/>
      </c>
      <c r="O327" s="134" t="str">
        <f t="shared" si="170"/>
        <v/>
      </c>
      <c r="P327" s="116"/>
      <c r="Q327" s="117" t="str">
        <f t="shared" si="171"/>
        <v/>
      </c>
      <c r="R327" s="128" t="str">
        <f t="shared" si="172"/>
        <v/>
      </c>
      <c r="S327" s="135" t="str">
        <f>IF(B327="","",IF(R327="Refreshment Beverage",VLOOKUP(VALUE(Q327),Rates!G$15:L$19,2,0),VLOOKUP(VALUE(Q327),Rates!G$4:L$12,2,0)))</f>
        <v/>
      </c>
      <c r="T327" s="135" t="str">
        <f t="shared" si="173"/>
        <v/>
      </c>
      <c r="U327" s="118" t="str">
        <f t="shared" si="174"/>
        <v/>
      </c>
      <c r="V327" s="135" t="str">
        <f t="shared" si="175"/>
        <v/>
      </c>
      <c r="W327" s="135" t="str">
        <f t="shared" si="176"/>
        <v/>
      </c>
      <c r="X327" s="119" t="str">
        <f t="shared" si="177"/>
        <v/>
      </c>
      <c r="Y327" s="120" t="str">
        <f>IF(B:B="","",IF(R327="Refreshment Beverage",VLOOKUP(Q327,Rates!G$15:L$19,6,0)*W327,VLOOKUP(Q327,Rates!G$4:L$12,6,0)*W327))</f>
        <v/>
      </c>
      <c r="Z327" s="120" t="str">
        <f t="shared" si="178"/>
        <v/>
      </c>
      <c r="AA327" s="120" t="str">
        <f t="shared" si="179"/>
        <v/>
      </c>
      <c r="AB327" s="136" t="str">
        <f>IF(B:B="","",IF(R327="Refreshment Beverage","",IF(AND(R327="Beer",Q327=0),SUM(LOOKUP(2,1/(Rates!$B$15:$B$18&lt;=W327)/(Rates!$C$15:$C$18&gt;=W327),Rates!$D$15:$D$18)*W327),VLOOKUP(VALUE(Q:Q),Rates!A:B,2,0)*W327)))</f>
        <v/>
      </c>
      <c r="AC327" s="136" t="str">
        <f>IF(B:B="","",IF(R327="Refreshment Beverage","",IF(AND(R327="Beer",Q327=0),SUM(LOOKUP(2,1/(Rates!$B$15:$B$18&lt;=W327)/(Rates!$C$15:$C$18&gt;=W327),Rates!$E$15:$E$18)*W327),VLOOKUP(VALUE(Q:Q),Rates!A:C,3,0)*W327)))</f>
        <v/>
      </c>
      <c r="AD327" s="137" t="str">
        <f>IFERROR(IF(B:B="","",IF(R327="Beer","",IF(VALUE(Q327)=0,VLOOKUP(VLOOKUP(B:B,#REF!,16,0),Rates!A:E,2,0),VLOOKUP(VALUE(Q327),Rates!A$31:B$34,2,0)*W327))),0)</f>
        <v/>
      </c>
      <c r="AE327" s="121" t="str">
        <f t="shared" si="180"/>
        <v/>
      </c>
      <c r="AF327" s="138" t="str">
        <f t="shared" si="181"/>
        <v/>
      </c>
      <c r="AG327" s="122" t="str">
        <f t="shared" si="182"/>
        <v/>
      </c>
      <c r="AH327" s="123" t="str">
        <f t="shared" si="183"/>
        <v/>
      </c>
      <c r="AI327" s="139" t="str">
        <f>IF(AE:AE="","",IF(R327="Refreshment Beverage",AK327*(Rates!J$19/100),ROUND(SUM(AH327*(Rates!$J$8/100)),4)))</f>
        <v/>
      </c>
      <c r="AJ327" s="124" t="str">
        <f t="shared" si="184"/>
        <v/>
      </c>
      <c r="AK327" s="125" t="str">
        <f t="shared" si="185"/>
        <v/>
      </c>
      <c r="AL327" s="121" t="str">
        <f t="shared" si="186"/>
        <v/>
      </c>
      <c r="AM327" s="138" t="str">
        <f>IF(AS327="","",IF(R327="Refreshment Beverage",ROUND(AS327*Rates!K$19,4),ROUND(AO327*(VLOOKUP(VALUE(Q327),Rates!G$4:L$12,3,0)),4)))</f>
        <v/>
      </c>
      <c r="AN327" s="126" t="str">
        <f>IF(AS327="","",IF(R327="Refreshment Beverage",AS327*(Rates!J$19/100),MAX(AM327,AB327)))</f>
        <v/>
      </c>
      <c r="AO327" s="127" t="str">
        <f t="shared" si="187"/>
        <v/>
      </c>
      <c r="AP327" s="127" t="str">
        <f t="shared" si="188"/>
        <v/>
      </c>
      <c r="AQ327" s="140" t="str">
        <f>IF(AS327="","",IF(R327="Refreshment Beverage",ROUND(SUM(VLOOKUP(Q:Q,Rates!G$15:L$19,3,0)*(AS327-Y327-Z327-AA327)),4),ROUND(SUM(Rates!$K$8*AS327),4)))</f>
        <v/>
      </c>
      <c r="AR327" s="139" t="str">
        <f t="shared" si="189"/>
        <v/>
      </c>
      <c r="AS327" s="125" t="str">
        <f t="shared" si="190"/>
        <v/>
      </c>
      <c r="AT327" s="121" t="str">
        <f t="shared" si="191"/>
        <v/>
      </c>
      <c r="AU327" s="138" t="str">
        <f>IF(AX327="","",IF(R327="Refreshment Beverage",ROUND((BA327-Y327-Z327-AA327)*VLOOKUP(VALUE(Q327),Rates!G$15:L$19,3,0),4),ROUND(AW327*(VLOOKUP(VALUE(Q327),Rates!G:L,3,0)),4)))</f>
        <v/>
      </c>
      <c r="AV327" s="126" t="str">
        <f t="shared" si="192"/>
        <v/>
      </c>
      <c r="AW327" s="127" t="str">
        <f t="shared" si="193"/>
        <v/>
      </c>
      <c r="AX327" s="123" t="str">
        <f t="shared" si="194"/>
        <v/>
      </c>
      <c r="AY327" s="140" t="str">
        <f>IF(AX327="","",IF(R327="Refreshment Beverage",ROUND(SUM(AX327*Rates!K$19),4),ROUND(SUM(AX327*(Rates!J$8/100)),4)))</f>
        <v/>
      </c>
      <c r="AZ327" s="124" t="str">
        <f t="shared" si="195"/>
        <v/>
      </c>
      <c r="BA327" s="125" t="str">
        <f t="shared" si="196"/>
        <v/>
      </c>
      <c r="BB327" s="115"/>
      <c r="BC327" s="143"/>
      <c r="BD327" s="100"/>
      <c r="BE327" s="100"/>
      <c r="BF327" s="100"/>
      <c r="BG327" s="100"/>
    </row>
    <row r="328" spans="1:59" ht="12.75" customHeight="1" x14ac:dyDescent="0.2">
      <c r="A328" s="144"/>
      <c r="B328" s="141"/>
      <c r="C328" s="141"/>
      <c r="D328" s="142"/>
      <c r="E328" s="142"/>
      <c r="F328" s="142"/>
      <c r="G328" s="142"/>
      <c r="H328" s="142"/>
      <c r="I328" s="129"/>
      <c r="J328" s="130"/>
      <c r="K328" s="131" t="str">
        <f t="shared" si="167"/>
        <v/>
      </c>
      <c r="L328" s="132" t="str">
        <f t="shared" si="168"/>
        <v/>
      </c>
      <c r="M328" s="133" t="str">
        <f t="shared" si="169"/>
        <v/>
      </c>
      <c r="N328" s="134" t="str">
        <f>IFERROR(IF(B:B="","",IF(R328="Beer",SUM(LOOKUP(2,1/(Rates!$B$3:$B$5&lt;=W328)/(Rates!$C$3:$C$5&gt;=W328),Rates!$D$3:$D$5)*(X328/100)*W328),IF(R328="Refreshment Beverage",SUM(LOOKUP(2,1/(Rates!$B$7:$B$11&lt;=W328)/(Rates!$C$7:$C$11&gt;=W328),Rates!$D$7:$D$11)*(X328/100)*W328)))),"")</f>
        <v/>
      </c>
      <c r="O328" s="134" t="str">
        <f t="shared" si="170"/>
        <v/>
      </c>
      <c r="P328" s="116"/>
      <c r="Q328" s="117" t="str">
        <f t="shared" si="171"/>
        <v/>
      </c>
      <c r="R328" s="128" t="str">
        <f t="shared" si="172"/>
        <v/>
      </c>
      <c r="S328" s="135" t="str">
        <f>IF(B328="","",IF(R328="Refreshment Beverage",VLOOKUP(VALUE(Q328),Rates!G$15:L$19,2,0),VLOOKUP(VALUE(Q328),Rates!G$4:L$12,2,0)))</f>
        <v/>
      </c>
      <c r="T328" s="135" t="str">
        <f t="shared" si="173"/>
        <v/>
      </c>
      <c r="U328" s="118" t="str">
        <f t="shared" si="174"/>
        <v/>
      </c>
      <c r="V328" s="135" t="str">
        <f t="shared" si="175"/>
        <v/>
      </c>
      <c r="W328" s="135" t="str">
        <f t="shared" si="176"/>
        <v/>
      </c>
      <c r="X328" s="119" t="str">
        <f t="shared" si="177"/>
        <v/>
      </c>
      <c r="Y328" s="120" t="str">
        <f>IF(B:B="","",IF(R328="Refreshment Beverage",VLOOKUP(Q328,Rates!G$15:L$19,6,0)*W328,VLOOKUP(Q328,Rates!G$4:L$12,6,0)*W328))</f>
        <v/>
      </c>
      <c r="Z328" s="120" t="str">
        <f t="shared" si="178"/>
        <v/>
      </c>
      <c r="AA328" s="120" t="str">
        <f t="shared" si="179"/>
        <v/>
      </c>
      <c r="AB328" s="136" t="str">
        <f>IF(B:B="","",IF(R328="Refreshment Beverage","",IF(AND(R328="Beer",Q328=0),SUM(LOOKUP(2,1/(Rates!$B$15:$B$18&lt;=W328)/(Rates!$C$15:$C$18&gt;=W328),Rates!$D$15:$D$18)*W328),VLOOKUP(VALUE(Q:Q),Rates!A:B,2,0)*W328)))</f>
        <v/>
      </c>
      <c r="AC328" s="136" t="str">
        <f>IF(B:B="","",IF(R328="Refreshment Beverage","",IF(AND(R328="Beer",Q328=0),SUM(LOOKUP(2,1/(Rates!$B$15:$B$18&lt;=W328)/(Rates!$C$15:$C$18&gt;=W328),Rates!$E$15:$E$18)*W328),VLOOKUP(VALUE(Q:Q),Rates!A:C,3,0)*W328)))</f>
        <v/>
      </c>
      <c r="AD328" s="137" t="str">
        <f>IFERROR(IF(B:B="","",IF(R328="Beer","",IF(VALUE(Q328)=0,VLOOKUP(VLOOKUP(B:B,#REF!,16,0),Rates!A:E,2,0),VLOOKUP(VALUE(Q328),Rates!A$31:B$34,2,0)*W328))),0)</f>
        <v/>
      </c>
      <c r="AE328" s="121" t="str">
        <f t="shared" si="180"/>
        <v/>
      </c>
      <c r="AF328" s="138" t="str">
        <f t="shared" si="181"/>
        <v/>
      </c>
      <c r="AG328" s="122" t="str">
        <f t="shared" si="182"/>
        <v/>
      </c>
      <c r="AH328" s="123" t="str">
        <f t="shared" si="183"/>
        <v/>
      </c>
      <c r="AI328" s="139" t="str">
        <f>IF(AE:AE="","",IF(R328="Refreshment Beverage",AK328*(Rates!J$19/100),ROUND(SUM(AH328*(Rates!$J$8/100)),4)))</f>
        <v/>
      </c>
      <c r="AJ328" s="124" t="str">
        <f t="shared" si="184"/>
        <v/>
      </c>
      <c r="AK328" s="125" t="str">
        <f t="shared" si="185"/>
        <v/>
      </c>
      <c r="AL328" s="121" t="str">
        <f t="shared" si="186"/>
        <v/>
      </c>
      <c r="AM328" s="138" t="str">
        <f>IF(AS328="","",IF(R328="Refreshment Beverage",ROUND(AS328*Rates!K$19,4),ROUND(AO328*(VLOOKUP(VALUE(Q328),Rates!G$4:L$12,3,0)),4)))</f>
        <v/>
      </c>
      <c r="AN328" s="126" t="str">
        <f>IF(AS328="","",IF(R328="Refreshment Beverage",AS328*(Rates!J$19/100),MAX(AM328,AB328)))</f>
        <v/>
      </c>
      <c r="AO328" s="127" t="str">
        <f t="shared" si="187"/>
        <v/>
      </c>
      <c r="AP328" s="127" t="str">
        <f t="shared" si="188"/>
        <v/>
      </c>
      <c r="AQ328" s="140" t="str">
        <f>IF(AS328="","",IF(R328="Refreshment Beverage",ROUND(SUM(VLOOKUP(Q:Q,Rates!G$15:L$19,3,0)*(AS328-Y328-Z328-AA328)),4),ROUND(SUM(Rates!$K$8*AS328),4)))</f>
        <v/>
      </c>
      <c r="AR328" s="139" t="str">
        <f t="shared" si="189"/>
        <v/>
      </c>
      <c r="AS328" s="125" t="str">
        <f t="shared" si="190"/>
        <v/>
      </c>
      <c r="AT328" s="121" t="str">
        <f t="shared" si="191"/>
        <v/>
      </c>
      <c r="AU328" s="138" t="str">
        <f>IF(AX328="","",IF(R328="Refreshment Beverage",ROUND((BA328-Y328-Z328-AA328)*VLOOKUP(VALUE(Q328),Rates!G$15:L$19,3,0),4),ROUND(AW328*(VLOOKUP(VALUE(Q328),Rates!G:L,3,0)),4)))</f>
        <v/>
      </c>
      <c r="AV328" s="126" t="str">
        <f t="shared" si="192"/>
        <v/>
      </c>
      <c r="AW328" s="127" t="str">
        <f t="shared" si="193"/>
        <v/>
      </c>
      <c r="AX328" s="123" t="str">
        <f t="shared" si="194"/>
        <v/>
      </c>
      <c r="AY328" s="140" t="str">
        <f>IF(AX328="","",IF(R328="Refreshment Beverage",ROUND(SUM(AX328*Rates!K$19),4),ROUND(SUM(AX328*(Rates!J$8/100)),4)))</f>
        <v/>
      </c>
      <c r="AZ328" s="124" t="str">
        <f t="shared" si="195"/>
        <v/>
      </c>
      <c r="BA328" s="125" t="str">
        <f t="shared" si="196"/>
        <v/>
      </c>
      <c r="BB328" s="115"/>
      <c r="BC328" s="143"/>
      <c r="BD328" s="100"/>
      <c r="BE328" s="100"/>
      <c r="BF328" s="100"/>
      <c r="BG328" s="100"/>
    </row>
    <row r="329" spans="1:59" ht="12.75" customHeight="1" x14ac:dyDescent="0.2">
      <c r="A329" s="144"/>
      <c r="B329" s="141"/>
      <c r="C329" s="141"/>
      <c r="D329" s="142"/>
      <c r="E329" s="142"/>
      <c r="F329" s="142"/>
      <c r="G329" s="142"/>
      <c r="H329" s="142"/>
      <c r="I329" s="129"/>
      <c r="J329" s="130"/>
      <c r="K329" s="131" t="str">
        <f t="shared" si="167"/>
        <v/>
      </c>
      <c r="L329" s="132" t="str">
        <f t="shared" si="168"/>
        <v/>
      </c>
      <c r="M329" s="133" t="str">
        <f t="shared" si="169"/>
        <v/>
      </c>
      <c r="N329" s="134" t="str">
        <f>IFERROR(IF(B:B="","",IF(R329="Beer",SUM(LOOKUP(2,1/(Rates!$B$3:$B$5&lt;=W329)/(Rates!$C$3:$C$5&gt;=W329),Rates!$D$3:$D$5)*(X329/100)*W329),IF(R329="Refreshment Beverage",SUM(LOOKUP(2,1/(Rates!$B$7:$B$11&lt;=W329)/(Rates!$C$7:$C$11&gt;=W329),Rates!$D$7:$D$11)*(X329/100)*W329)))),"")</f>
        <v/>
      </c>
      <c r="O329" s="134" t="str">
        <f t="shared" si="170"/>
        <v/>
      </c>
      <c r="P329" s="116"/>
      <c r="Q329" s="117" t="str">
        <f t="shared" si="171"/>
        <v/>
      </c>
      <c r="R329" s="128" t="str">
        <f t="shared" si="172"/>
        <v/>
      </c>
      <c r="S329" s="135" t="str">
        <f>IF(B329="","",IF(R329="Refreshment Beverage",VLOOKUP(VALUE(Q329),Rates!G$15:L$19,2,0),VLOOKUP(VALUE(Q329),Rates!G$4:L$12,2,0)))</f>
        <v/>
      </c>
      <c r="T329" s="135" t="str">
        <f t="shared" si="173"/>
        <v/>
      </c>
      <c r="U329" s="118" t="str">
        <f t="shared" si="174"/>
        <v/>
      </c>
      <c r="V329" s="135" t="str">
        <f t="shared" si="175"/>
        <v/>
      </c>
      <c r="W329" s="135" t="str">
        <f t="shared" si="176"/>
        <v/>
      </c>
      <c r="X329" s="119" t="str">
        <f t="shared" si="177"/>
        <v/>
      </c>
      <c r="Y329" s="120" t="str">
        <f>IF(B:B="","",IF(R329="Refreshment Beverage",VLOOKUP(Q329,Rates!G$15:L$19,6,0)*W329,VLOOKUP(Q329,Rates!G$4:L$12,6,0)*W329))</f>
        <v/>
      </c>
      <c r="Z329" s="120" t="str">
        <f t="shared" si="178"/>
        <v/>
      </c>
      <c r="AA329" s="120" t="str">
        <f t="shared" si="179"/>
        <v/>
      </c>
      <c r="AB329" s="136" t="str">
        <f>IF(B:B="","",IF(R329="Refreshment Beverage","",IF(AND(R329="Beer",Q329=0),SUM(LOOKUP(2,1/(Rates!$B$15:$B$18&lt;=W329)/(Rates!$C$15:$C$18&gt;=W329),Rates!$D$15:$D$18)*W329),VLOOKUP(VALUE(Q:Q),Rates!A:B,2,0)*W329)))</f>
        <v/>
      </c>
      <c r="AC329" s="136" t="str">
        <f>IF(B:B="","",IF(R329="Refreshment Beverage","",IF(AND(R329="Beer",Q329=0),SUM(LOOKUP(2,1/(Rates!$B$15:$B$18&lt;=W329)/(Rates!$C$15:$C$18&gt;=W329),Rates!$E$15:$E$18)*W329),VLOOKUP(VALUE(Q:Q),Rates!A:C,3,0)*W329)))</f>
        <v/>
      </c>
      <c r="AD329" s="137" t="str">
        <f>IFERROR(IF(B:B="","",IF(R329="Beer","",IF(VALUE(Q329)=0,VLOOKUP(VLOOKUP(B:B,#REF!,16,0),Rates!A:E,2,0),VLOOKUP(VALUE(Q329),Rates!A$31:B$34,2,0)*W329))),0)</f>
        <v/>
      </c>
      <c r="AE329" s="121" t="str">
        <f t="shared" si="180"/>
        <v/>
      </c>
      <c r="AF329" s="138" t="str">
        <f t="shared" si="181"/>
        <v/>
      </c>
      <c r="AG329" s="122" t="str">
        <f t="shared" si="182"/>
        <v/>
      </c>
      <c r="AH329" s="123" t="str">
        <f t="shared" si="183"/>
        <v/>
      </c>
      <c r="AI329" s="139" t="str">
        <f>IF(AE:AE="","",IF(R329="Refreshment Beverage",AK329*(Rates!J$19/100),ROUND(SUM(AH329*(Rates!$J$8/100)),4)))</f>
        <v/>
      </c>
      <c r="AJ329" s="124" t="str">
        <f t="shared" si="184"/>
        <v/>
      </c>
      <c r="AK329" s="125" t="str">
        <f t="shared" si="185"/>
        <v/>
      </c>
      <c r="AL329" s="121" t="str">
        <f t="shared" si="186"/>
        <v/>
      </c>
      <c r="AM329" s="138" t="str">
        <f>IF(AS329="","",IF(R329="Refreshment Beverage",ROUND(AS329*Rates!K$19,4),ROUND(AO329*(VLOOKUP(VALUE(Q329),Rates!G$4:L$12,3,0)),4)))</f>
        <v/>
      </c>
      <c r="AN329" s="126" t="str">
        <f>IF(AS329="","",IF(R329="Refreshment Beverage",AS329*(Rates!J$19/100),MAX(AM329,AB329)))</f>
        <v/>
      </c>
      <c r="AO329" s="127" t="str">
        <f t="shared" si="187"/>
        <v/>
      </c>
      <c r="AP329" s="127" t="str">
        <f t="shared" si="188"/>
        <v/>
      </c>
      <c r="AQ329" s="140" t="str">
        <f>IF(AS329="","",IF(R329="Refreshment Beverage",ROUND(SUM(VLOOKUP(Q:Q,Rates!G$15:L$19,3,0)*(AS329-Y329-Z329-AA329)),4),ROUND(SUM(Rates!$K$8*AS329),4)))</f>
        <v/>
      </c>
      <c r="AR329" s="139" t="str">
        <f t="shared" si="189"/>
        <v/>
      </c>
      <c r="AS329" s="125" t="str">
        <f t="shared" si="190"/>
        <v/>
      </c>
      <c r="AT329" s="121" t="str">
        <f t="shared" si="191"/>
        <v/>
      </c>
      <c r="AU329" s="138" t="str">
        <f>IF(AX329="","",IF(R329="Refreshment Beverage",ROUND((BA329-Y329-Z329-AA329)*VLOOKUP(VALUE(Q329),Rates!G$15:L$19,3,0),4),ROUND(AW329*(VLOOKUP(VALUE(Q329),Rates!G:L,3,0)),4)))</f>
        <v/>
      </c>
      <c r="AV329" s="126" t="str">
        <f t="shared" si="192"/>
        <v/>
      </c>
      <c r="AW329" s="127" t="str">
        <f t="shared" si="193"/>
        <v/>
      </c>
      <c r="AX329" s="123" t="str">
        <f t="shared" si="194"/>
        <v/>
      </c>
      <c r="AY329" s="140" t="str">
        <f>IF(AX329="","",IF(R329="Refreshment Beverage",ROUND(SUM(AX329*Rates!K$19),4),ROUND(SUM(AX329*(Rates!J$8/100)),4)))</f>
        <v/>
      </c>
      <c r="AZ329" s="124" t="str">
        <f t="shared" si="195"/>
        <v/>
      </c>
      <c r="BA329" s="125" t="str">
        <f t="shared" si="196"/>
        <v/>
      </c>
      <c r="BB329" s="115"/>
      <c r="BC329" s="143"/>
      <c r="BD329" s="100"/>
      <c r="BE329" s="100"/>
      <c r="BF329" s="100"/>
      <c r="BG329" s="100"/>
    </row>
    <row r="330" spans="1:59" ht="12.75" customHeight="1" x14ac:dyDescent="0.2">
      <c r="A330" s="144"/>
      <c r="B330" s="141"/>
      <c r="C330" s="141"/>
      <c r="D330" s="142"/>
      <c r="E330" s="142"/>
      <c r="F330" s="142"/>
      <c r="G330" s="142"/>
      <c r="H330" s="142"/>
      <c r="I330" s="129"/>
      <c r="J330" s="130"/>
      <c r="K330" s="131" t="str">
        <f t="shared" si="167"/>
        <v/>
      </c>
      <c r="L330" s="132" t="str">
        <f t="shared" si="168"/>
        <v/>
      </c>
      <c r="M330" s="133" t="str">
        <f t="shared" si="169"/>
        <v/>
      </c>
      <c r="N330" s="134" t="str">
        <f>IFERROR(IF(B:B="","",IF(R330="Beer",SUM(LOOKUP(2,1/(Rates!$B$3:$B$5&lt;=W330)/(Rates!$C$3:$C$5&gt;=W330),Rates!$D$3:$D$5)*(X330/100)*W330),IF(R330="Refreshment Beverage",SUM(LOOKUP(2,1/(Rates!$B$7:$B$11&lt;=W330)/(Rates!$C$7:$C$11&gt;=W330),Rates!$D$7:$D$11)*(X330/100)*W330)))),"")</f>
        <v/>
      </c>
      <c r="O330" s="134" t="str">
        <f t="shared" si="170"/>
        <v/>
      </c>
      <c r="P330" s="116"/>
      <c r="Q330" s="117" t="str">
        <f t="shared" si="171"/>
        <v/>
      </c>
      <c r="R330" s="128" t="str">
        <f t="shared" si="172"/>
        <v/>
      </c>
      <c r="S330" s="135" t="str">
        <f>IF(B330="","",IF(R330="Refreshment Beverage",VLOOKUP(VALUE(Q330),Rates!G$15:L$19,2,0),VLOOKUP(VALUE(Q330),Rates!G$4:L$12,2,0)))</f>
        <v/>
      </c>
      <c r="T330" s="135" t="str">
        <f t="shared" si="173"/>
        <v/>
      </c>
      <c r="U330" s="118" t="str">
        <f t="shared" si="174"/>
        <v/>
      </c>
      <c r="V330" s="135" t="str">
        <f t="shared" si="175"/>
        <v/>
      </c>
      <c r="W330" s="135" t="str">
        <f t="shared" si="176"/>
        <v/>
      </c>
      <c r="X330" s="119" t="str">
        <f t="shared" si="177"/>
        <v/>
      </c>
      <c r="Y330" s="120" t="str">
        <f>IF(B:B="","",IF(R330="Refreshment Beverage",VLOOKUP(Q330,Rates!G$15:L$19,6,0)*W330,VLOOKUP(Q330,Rates!G$4:L$12,6,0)*W330))</f>
        <v/>
      </c>
      <c r="Z330" s="120" t="str">
        <f t="shared" si="178"/>
        <v/>
      </c>
      <c r="AA330" s="120" t="str">
        <f t="shared" si="179"/>
        <v/>
      </c>
      <c r="AB330" s="136" t="str">
        <f>IF(B:B="","",IF(R330="Refreshment Beverage","",IF(AND(R330="Beer",Q330=0),SUM(LOOKUP(2,1/(Rates!$B$15:$B$18&lt;=W330)/(Rates!$C$15:$C$18&gt;=W330),Rates!$D$15:$D$18)*W330),VLOOKUP(VALUE(Q:Q),Rates!A:B,2,0)*W330)))</f>
        <v/>
      </c>
      <c r="AC330" s="136" t="str">
        <f>IF(B:B="","",IF(R330="Refreshment Beverage","",IF(AND(R330="Beer",Q330=0),SUM(LOOKUP(2,1/(Rates!$B$15:$B$18&lt;=W330)/(Rates!$C$15:$C$18&gt;=W330),Rates!$E$15:$E$18)*W330),VLOOKUP(VALUE(Q:Q),Rates!A:C,3,0)*W330)))</f>
        <v/>
      </c>
      <c r="AD330" s="137" t="str">
        <f>IFERROR(IF(B:B="","",IF(R330="Beer","",IF(VALUE(Q330)=0,VLOOKUP(VLOOKUP(B:B,#REF!,16,0),Rates!A:E,2,0),VLOOKUP(VALUE(Q330),Rates!A$31:B$34,2,0)*W330))),0)</f>
        <v/>
      </c>
      <c r="AE330" s="121" t="str">
        <f t="shared" si="180"/>
        <v/>
      </c>
      <c r="AF330" s="138" t="str">
        <f t="shared" si="181"/>
        <v/>
      </c>
      <c r="AG330" s="122" t="str">
        <f t="shared" si="182"/>
        <v/>
      </c>
      <c r="AH330" s="123" t="str">
        <f t="shared" si="183"/>
        <v/>
      </c>
      <c r="AI330" s="139" t="str">
        <f>IF(AE:AE="","",IF(R330="Refreshment Beverage",AK330*(Rates!J$19/100),ROUND(SUM(AH330*(Rates!$J$8/100)),4)))</f>
        <v/>
      </c>
      <c r="AJ330" s="124" t="str">
        <f t="shared" si="184"/>
        <v/>
      </c>
      <c r="AK330" s="125" t="str">
        <f t="shared" si="185"/>
        <v/>
      </c>
      <c r="AL330" s="121" t="str">
        <f t="shared" si="186"/>
        <v/>
      </c>
      <c r="AM330" s="138" t="str">
        <f>IF(AS330="","",IF(R330="Refreshment Beverage",ROUND(AS330*Rates!K$19,4),ROUND(AO330*(VLOOKUP(VALUE(Q330),Rates!G$4:L$12,3,0)),4)))</f>
        <v/>
      </c>
      <c r="AN330" s="126" t="str">
        <f>IF(AS330="","",IF(R330="Refreshment Beverage",AS330*(Rates!J$19/100),MAX(AM330,AB330)))</f>
        <v/>
      </c>
      <c r="AO330" s="127" t="str">
        <f t="shared" si="187"/>
        <v/>
      </c>
      <c r="AP330" s="127" t="str">
        <f t="shared" si="188"/>
        <v/>
      </c>
      <c r="AQ330" s="140" t="str">
        <f>IF(AS330="","",IF(R330="Refreshment Beverage",ROUND(SUM(VLOOKUP(Q:Q,Rates!G$15:L$19,3,0)*(AS330-Y330-Z330-AA330)),4),ROUND(SUM(Rates!$K$8*AS330),4)))</f>
        <v/>
      </c>
      <c r="AR330" s="139" t="str">
        <f t="shared" si="189"/>
        <v/>
      </c>
      <c r="AS330" s="125" t="str">
        <f t="shared" si="190"/>
        <v/>
      </c>
      <c r="AT330" s="121" t="str">
        <f t="shared" si="191"/>
        <v/>
      </c>
      <c r="AU330" s="138" t="str">
        <f>IF(AX330="","",IF(R330="Refreshment Beverage",ROUND((BA330-Y330-Z330-AA330)*VLOOKUP(VALUE(Q330),Rates!G$15:L$19,3,0),4),ROUND(AW330*(VLOOKUP(VALUE(Q330),Rates!G:L,3,0)),4)))</f>
        <v/>
      </c>
      <c r="AV330" s="126" t="str">
        <f t="shared" si="192"/>
        <v/>
      </c>
      <c r="AW330" s="127" t="str">
        <f t="shared" si="193"/>
        <v/>
      </c>
      <c r="AX330" s="123" t="str">
        <f t="shared" si="194"/>
        <v/>
      </c>
      <c r="AY330" s="140" t="str">
        <f>IF(AX330="","",IF(R330="Refreshment Beverage",ROUND(SUM(AX330*Rates!K$19),4),ROUND(SUM(AX330*(Rates!J$8/100)),4)))</f>
        <v/>
      </c>
      <c r="AZ330" s="124" t="str">
        <f t="shared" si="195"/>
        <v/>
      </c>
      <c r="BA330" s="125" t="str">
        <f t="shared" si="196"/>
        <v/>
      </c>
      <c r="BB330" s="115"/>
      <c r="BC330" s="143"/>
      <c r="BD330" s="100"/>
      <c r="BE330" s="100"/>
      <c r="BF330" s="100"/>
      <c r="BG330" s="100"/>
    </row>
    <row r="331" spans="1:59" ht="12.75" customHeight="1" x14ac:dyDescent="0.2">
      <c r="A331" s="144"/>
      <c r="B331" s="141"/>
      <c r="C331" s="141"/>
      <c r="D331" s="142"/>
      <c r="E331" s="142"/>
      <c r="F331" s="142"/>
      <c r="G331" s="142"/>
      <c r="H331" s="142"/>
      <c r="I331" s="129"/>
      <c r="J331" s="130"/>
      <c r="K331" s="131" t="str">
        <f t="shared" si="167"/>
        <v/>
      </c>
      <c r="L331" s="132" t="str">
        <f t="shared" si="168"/>
        <v/>
      </c>
      <c r="M331" s="133" t="str">
        <f t="shared" si="169"/>
        <v/>
      </c>
      <c r="N331" s="134" t="str">
        <f>IFERROR(IF(B:B="","",IF(R331="Beer",SUM(LOOKUP(2,1/(Rates!$B$3:$B$5&lt;=W331)/(Rates!$C$3:$C$5&gt;=W331),Rates!$D$3:$D$5)*(X331/100)*W331),IF(R331="Refreshment Beverage",SUM(LOOKUP(2,1/(Rates!$B$7:$B$11&lt;=W331)/(Rates!$C$7:$C$11&gt;=W331),Rates!$D$7:$D$11)*(X331/100)*W331)))),"")</f>
        <v/>
      </c>
      <c r="O331" s="134" t="str">
        <f t="shared" si="170"/>
        <v/>
      </c>
      <c r="P331" s="116"/>
      <c r="Q331" s="117" t="str">
        <f t="shared" si="171"/>
        <v/>
      </c>
      <c r="R331" s="128" t="str">
        <f t="shared" si="172"/>
        <v/>
      </c>
      <c r="S331" s="135" t="str">
        <f>IF(B331="","",IF(R331="Refreshment Beverage",VLOOKUP(VALUE(Q331),Rates!G$15:L$19,2,0),VLOOKUP(VALUE(Q331),Rates!G$4:L$12,2,0)))</f>
        <v/>
      </c>
      <c r="T331" s="135" t="str">
        <f t="shared" si="173"/>
        <v/>
      </c>
      <c r="U331" s="118" t="str">
        <f t="shared" si="174"/>
        <v/>
      </c>
      <c r="V331" s="135" t="str">
        <f t="shared" si="175"/>
        <v/>
      </c>
      <c r="W331" s="135" t="str">
        <f t="shared" si="176"/>
        <v/>
      </c>
      <c r="X331" s="119" t="str">
        <f t="shared" si="177"/>
        <v/>
      </c>
      <c r="Y331" s="120" t="str">
        <f>IF(B:B="","",IF(R331="Refreshment Beverage",VLOOKUP(Q331,Rates!G$15:L$19,6,0)*W331,VLOOKUP(Q331,Rates!G$4:L$12,6,0)*W331))</f>
        <v/>
      </c>
      <c r="Z331" s="120" t="str">
        <f t="shared" si="178"/>
        <v/>
      </c>
      <c r="AA331" s="120" t="str">
        <f t="shared" si="179"/>
        <v/>
      </c>
      <c r="AB331" s="136" t="str">
        <f>IF(B:B="","",IF(R331="Refreshment Beverage","",IF(AND(R331="Beer",Q331=0),SUM(LOOKUP(2,1/(Rates!$B$15:$B$18&lt;=W331)/(Rates!$C$15:$C$18&gt;=W331),Rates!$D$15:$D$18)*W331),VLOOKUP(VALUE(Q:Q),Rates!A:B,2,0)*W331)))</f>
        <v/>
      </c>
      <c r="AC331" s="136" t="str">
        <f>IF(B:B="","",IF(R331="Refreshment Beverage","",IF(AND(R331="Beer",Q331=0),SUM(LOOKUP(2,1/(Rates!$B$15:$B$18&lt;=W331)/(Rates!$C$15:$C$18&gt;=W331),Rates!$E$15:$E$18)*W331),VLOOKUP(VALUE(Q:Q),Rates!A:C,3,0)*W331)))</f>
        <v/>
      </c>
      <c r="AD331" s="137" t="str">
        <f>IFERROR(IF(B:B="","",IF(R331="Beer","",IF(VALUE(Q331)=0,VLOOKUP(VLOOKUP(B:B,#REF!,16,0),Rates!A:E,2,0),VLOOKUP(VALUE(Q331),Rates!A$31:B$34,2,0)*W331))),0)</f>
        <v/>
      </c>
      <c r="AE331" s="121" t="str">
        <f t="shared" si="180"/>
        <v/>
      </c>
      <c r="AF331" s="138" t="str">
        <f t="shared" si="181"/>
        <v/>
      </c>
      <c r="AG331" s="122" t="str">
        <f t="shared" si="182"/>
        <v/>
      </c>
      <c r="AH331" s="123" t="str">
        <f t="shared" si="183"/>
        <v/>
      </c>
      <c r="AI331" s="139" t="str">
        <f>IF(AE:AE="","",IF(R331="Refreshment Beverage",AK331*(Rates!J$19/100),ROUND(SUM(AH331*(Rates!$J$8/100)),4)))</f>
        <v/>
      </c>
      <c r="AJ331" s="124" t="str">
        <f t="shared" si="184"/>
        <v/>
      </c>
      <c r="AK331" s="125" t="str">
        <f t="shared" si="185"/>
        <v/>
      </c>
      <c r="AL331" s="121" t="str">
        <f t="shared" si="186"/>
        <v/>
      </c>
      <c r="AM331" s="138" t="str">
        <f>IF(AS331="","",IF(R331="Refreshment Beverage",ROUND(AS331*Rates!K$19,4),ROUND(AO331*(VLOOKUP(VALUE(Q331),Rates!G$4:L$12,3,0)),4)))</f>
        <v/>
      </c>
      <c r="AN331" s="126" t="str">
        <f>IF(AS331="","",IF(R331="Refreshment Beverage",AS331*(Rates!J$19/100),MAX(AM331,AB331)))</f>
        <v/>
      </c>
      <c r="AO331" s="127" t="str">
        <f t="shared" si="187"/>
        <v/>
      </c>
      <c r="AP331" s="127" t="str">
        <f t="shared" si="188"/>
        <v/>
      </c>
      <c r="AQ331" s="140" t="str">
        <f>IF(AS331="","",IF(R331="Refreshment Beverage",ROUND(SUM(VLOOKUP(Q:Q,Rates!G$15:L$19,3,0)*(AS331-Y331-Z331-AA331)),4),ROUND(SUM(Rates!$K$8*AS331),4)))</f>
        <v/>
      </c>
      <c r="AR331" s="139" t="str">
        <f t="shared" si="189"/>
        <v/>
      </c>
      <c r="AS331" s="125" t="str">
        <f t="shared" si="190"/>
        <v/>
      </c>
      <c r="AT331" s="121" t="str">
        <f t="shared" si="191"/>
        <v/>
      </c>
      <c r="AU331" s="138" t="str">
        <f>IF(AX331="","",IF(R331="Refreshment Beverage",ROUND((BA331-Y331-Z331-AA331)*VLOOKUP(VALUE(Q331),Rates!G$15:L$19,3,0),4),ROUND(AW331*(VLOOKUP(VALUE(Q331),Rates!G:L,3,0)),4)))</f>
        <v/>
      </c>
      <c r="AV331" s="126" t="str">
        <f t="shared" si="192"/>
        <v/>
      </c>
      <c r="AW331" s="127" t="str">
        <f t="shared" si="193"/>
        <v/>
      </c>
      <c r="AX331" s="123" t="str">
        <f t="shared" si="194"/>
        <v/>
      </c>
      <c r="AY331" s="140" t="str">
        <f>IF(AX331="","",IF(R331="Refreshment Beverage",ROUND(SUM(AX331*Rates!K$19),4),ROUND(SUM(AX331*(Rates!J$8/100)),4)))</f>
        <v/>
      </c>
      <c r="AZ331" s="124" t="str">
        <f t="shared" si="195"/>
        <v/>
      </c>
      <c r="BA331" s="125" t="str">
        <f t="shared" si="196"/>
        <v/>
      </c>
      <c r="BB331" s="115"/>
      <c r="BC331" s="143"/>
      <c r="BD331" s="100"/>
      <c r="BE331" s="100"/>
      <c r="BF331" s="100"/>
      <c r="BG331" s="100"/>
    </row>
    <row r="332" spans="1:59" ht="12.75" customHeight="1" x14ac:dyDescent="0.2">
      <c r="A332" s="144"/>
      <c r="B332" s="141"/>
      <c r="C332" s="141"/>
      <c r="D332" s="142"/>
      <c r="E332" s="142"/>
      <c r="F332" s="142"/>
      <c r="G332" s="142"/>
      <c r="H332" s="142"/>
      <c r="I332" s="129"/>
      <c r="J332" s="130"/>
      <c r="K332" s="131" t="str">
        <f t="shared" si="167"/>
        <v/>
      </c>
      <c r="L332" s="132" t="str">
        <f t="shared" si="168"/>
        <v/>
      </c>
      <c r="M332" s="133" t="str">
        <f t="shared" si="169"/>
        <v/>
      </c>
      <c r="N332" s="134" t="str">
        <f>IFERROR(IF(B:B="","",IF(R332="Beer",SUM(LOOKUP(2,1/(Rates!$B$3:$B$5&lt;=W332)/(Rates!$C$3:$C$5&gt;=W332),Rates!$D$3:$D$5)*(X332/100)*W332),IF(R332="Refreshment Beverage",SUM(LOOKUP(2,1/(Rates!$B$7:$B$11&lt;=W332)/(Rates!$C$7:$C$11&gt;=W332),Rates!$D$7:$D$11)*(X332/100)*W332)))),"")</f>
        <v/>
      </c>
      <c r="O332" s="134" t="str">
        <f t="shared" si="170"/>
        <v/>
      </c>
      <c r="P332" s="116"/>
      <c r="Q332" s="117" t="str">
        <f t="shared" si="171"/>
        <v/>
      </c>
      <c r="R332" s="128" t="str">
        <f t="shared" si="172"/>
        <v/>
      </c>
      <c r="S332" s="135" t="str">
        <f>IF(B332="","",IF(R332="Refreshment Beverage",VLOOKUP(VALUE(Q332),Rates!G$15:L$19,2,0),VLOOKUP(VALUE(Q332),Rates!G$4:L$12,2,0)))</f>
        <v/>
      </c>
      <c r="T332" s="135" t="str">
        <f t="shared" si="173"/>
        <v/>
      </c>
      <c r="U332" s="118" t="str">
        <f t="shared" si="174"/>
        <v/>
      </c>
      <c r="V332" s="135" t="str">
        <f t="shared" si="175"/>
        <v/>
      </c>
      <c r="W332" s="135" t="str">
        <f t="shared" si="176"/>
        <v/>
      </c>
      <c r="X332" s="119" t="str">
        <f t="shared" si="177"/>
        <v/>
      </c>
      <c r="Y332" s="120" t="str">
        <f>IF(B:B="","",IF(R332="Refreshment Beverage",VLOOKUP(Q332,Rates!G$15:L$19,6,0)*W332,VLOOKUP(Q332,Rates!G$4:L$12,6,0)*W332))</f>
        <v/>
      </c>
      <c r="Z332" s="120" t="str">
        <f t="shared" si="178"/>
        <v/>
      </c>
      <c r="AA332" s="120" t="str">
        <f t="shared" si="179"/>
        <v/>
      </c>
      <c r="AB332" s="136" t="str">
        <f>IF(B:B="","",IF(R332="Refreshment Beverage","",IF(AND(R332="Beer",Q332=0),SUM(LOOKUP(2,1/(Rates!$B$15:$B$18&lt;=W332)/(Rates!$C$15:$C$18&gt;=W332),Rates!$D$15:$D$18)*W332),VLOOKUP(VALUE(Q:Q),Rates!A:B,2,0)*W332)))</f>
        <v/>
      </c>
      <c r="AC332" s="136" t="str">
        <f>IF(B:B="","",IF(R332="Refreshment Beverage","",IF(AND(R332="Beer",Q332=0),SUM(LOOKUP(2,1/(Rates!$B$15:$B$18&lt;=W332)/(Rates!$C$15:$C$18&gt;=W332),Rates!$E$15:$E$18)*W332),VLOOKUP(VALUE(Q:Q),Rates!A:C,3,0)*W332)))</f>
        <v/>
      </c>
      <c r="AD332" s="137" t="str">
        <f>IFERROR(IF(B:B="","",IF(R332="Beer","",IF(VALUE(Q332)=0,VLOOKUP(VLOOKUP(B:B,#REF!,16,0),Rates!A:E,2,0),VLOOKUP(VALUE(Q332),Rates!A$31:B$34,2,0)*W332))),0)</f>
        <v/>
      </c>
      <c r="AE332" s="121" t="str">
        <f t="shared" si="180"/>
        <v/>
      </c>
      <c r="AF332" s="138" t="str">
        <f t="shared" si="181"/>
        <v/>
      </c>
      <c r="AG332" s="122" t="str">
        <f t="shared" si="182"/>
        <v/>
      </c>
      <c r="AH332" s="123" t="str">
        <f t="shared" si="183"/>
        <v/>
      </c>
      <c r="AI332" s="139" t="str">
        <f>IF(AE:AE="","",IF(R332="Refreshment Beverage",AK332*(Rates!J$19/100),ROUND(SUM(AH332*(Rates!$J$8/100)),4)))</f>
        <v/>
      </c>
      <c r="AJ332" s="124" t="str">
        <f t="shared" si="184"/>
        <v/>
      </c>
      <c r="AK332" s="125" t="str">
        <f t="shared" si="185"/>
        <v/>
      </c>
      <c r="AL332" s="121" t="str">
        <f t="shared" si="186"/>
        <v/>
      </c>
      <c r="AM332" s="138" t="str">
        <f>IF(AS332="","",IF(R332="Refreshment Beverage",ROUND(AS332*Rates!K$19,4),ROUND(AO332*(VLOOKUP(VALUE(Q332),Rates!G$4:L$12,3,0)),4)))</f>
        <v/>
      </c>
      <c r="AN332" s="126" t="str">
        <f>IF(AS332="","",IF(R332="Refreshment Beverage",AS332*(Rates!J$19/100),MAX(AM332,AB332)))</f>
        <v/>
      </c>
      <c r="AO332" s="127" t="str">
        <f t="shared" si="187"/>
        <v/>
      </c>
      <c r="AP332" s="127" t="str">
        <f t="shared" si="188"/>
        <v/>
      </c>
      <c r="AQ332" s="140" t="str">
        <f>IF(AS332="","",IF(R332="Refreshment Beverage",ROUND(SUM(VLOOKUP(Q:Q,Rates!G$15:L$19,3,0)*(AS332-Y332-Z332-AA332)),4),ROUND(SUM(Rates!$K$8*AS332),4)))</f>
        <v/>
      </c>
      <c r="AR332" s="139" t="str">
        <f t="shared" si="189"/>
        <v/>
      </c>
      <c r="AS332" s="125" t="str">
        <f t="shared" si="190"/>
        <v/>
      </c>
      <c r="AT332" s="121" t="str">
        <f t="shared" si="191"/>
        <v/>
      </c>
      <c r="AU332" s="138" t="str">
        <f>IF(AX332="","",IF(R332="Refreshment Beverage",ROUND((BA332-Y332-Z332-AA332)*VLOOKUP(VALUE(Q332),Rates!G$15:L$19,3,0),4),ROUND(AW332*(VLOOKUP(VALUE(Q332),Rates!G:L,3,0)),4)))</f>
        <v/>
      </c>
      <c r="AV332" s="126" t="str">
        <f t="shared" si="192"/>
        <v/>
      </c>
      <c r="AW332" s="127" t="str">
        <f t="shared" si="193"/>
        <v/>
      </c>
      <c r="AX332" s="123" t="str">
        <f t="shared" si="194"/>
        <v/>
      </c>
      <c r="AY332" s="140" t="str">
        <f>IF(AX332="","",IF(R332="Refreshment Beverage",ROUND(SUM(AX332*Rates!K$19),4),ROUND(SUM(AX332*(Rates!J$8/100)),4)))</f>
        <v/>
      </c>
      <c r="AZ332" s="124" t="str">
        <f t="shared" si="195"/>
        <v/>
      </c>
      <c r="BA332" s="125" t="str">
        <f t="shared" si="196"/>
        <v/>
      </c>
      <c r="BB332" s="115"/>
      <c r="BC332" s="143"/>
      <c r="BD332" s="100"/>
      <c r="BE332" s="100"/>
      <c r="BF332" s="100"/>
      <c r="BG332" s="100"/>
    </row>
    <row r="333" spans="1:59" ht="12.75" customHeight="1" x14ac:dyDescent="0.2">
      <c r="A333" s="144"/>
      <c r="B333" s="141"/>
      <c r="C333" s="141"/>
      <c r="D333" s="142"/>
      <c r="E333" s="142"/>
      <c r="F333" s="142"/>
      <c r="G333" s="142"/>
      <c r="H333" s="142"/>
      <c r="I333" s="129"/>
      <c r="J333" s="130"/>
      <c r="K333" s="131" t="str">
        <f t="shared" si="167"/>
        <v/>
      </c>
      <c r="L333" s="132" t="str">
        <f t="shared" si="168"/>
        <v/>
      </c>
      <c r="M333" s="133" t="str">
        <f t="shared" si="169"/>
        <v/>
      </c>
      <c r="N333" s="134" t="str">
        <f>IFERROR(IF(B:B="","",IF(R333="Beer",SUM(LOOKUP(2,1/(Rates!$B$3:$B$5&lt;=W333)/(Rates!$C$3:$C$5&gt;=W333),Rates!$D$3:$D$5)*(X333/100)*W333),IF(R333="Refreshment Beverage",SUM(LOOKUP(2,1/(Rates!$B$7:$B$11&lt;=W333)/(Rates!$C$7:$C$11&gt;=W333),Rates!$D$7:$D$11)*(X333/100)*W333)))),"")</f>
        <v/>
      </c>
      <c r="O333" s="134" t="str">
        <f t="shared" si="170"/>
        <v/>
      </c>
      <c r="P333" s="116"/>
      <c r="Q333" s="117" t="str">
        <f t="shared" si="171"/>
        <v/>
      </c>
      <c r="R333" s="128" t="str">
        <f t="shared" si="172"/>
        <v/>
      </c>
      <c r="S333" s="135" t="str">
        <f>IF(B333="","",IF(R333="Refreshment Beverage",VLOOKUP(VALUE(Q333),Rates!G$15:L$19,2,0),VLOOKUP(VALUE(Q333),Rates!G$4:L$12,2,0)))</f>
        <v/>
      </c>
      <c r="T333" s="135" t="str">
        <f t="shared" si="173"/>
        <v/>
      </c>
      <c r="U333" s="118" t="str">
        <f t="shared" si="174"/>
        <v/>
      </c>
      <c r="V333" s="135" t="str">
        <f t="shared" si="175"/>
        <v/>
      </c>
      <c r="W333" s="135" t="str">
        <f t="shared" si="176"/>
        <v/>
      </c>
      <c r="X333" s="119" t="str">
        <f t="shared" si="177"/>
        <v/>
      </c>
      <c r="Y333" s="120" t="str">
        <f>IF(B:B="","",IF(R333="Refreshment Beverage",VLOOKUP(Q333,Rates!G$15:L$19,6,0)*W333,VLOOKUP(Q333,Rates!G$4:L$12,6,0)*W333))</f>
        <v/>
      </c>
      <c r="Z333" s="120" t="str">
        <f t="shared" si="178"/>
        <v/>
      </c>
      <c r="AA333" s="120" t="str">
        <f t="shared" si="179"/>
        <v/>
      </c>
      <c r="AB333" s="136" t="str">
        <f>IF(B:B="","",IF(R333="Refreshment Beverage","",IF(AND(R333="Beer",Q333=0),SUM(LOOKUP(2,1/(Rates!$B$15:$B$18&lt;=W333)/(Rates!$C$15:$C$18&gt;=W333),Rates!$D$15:$D$18)*W333),VLOOKUP(VALUE(Q:Q),Rates!A:B,2,0)*W333)))</f>
        <v/>
      </c>
      <c r="AC333" s="136" t="str">
        <f>IF(B:B="","",IF(R333="Refreshment Beverage","",IF(AND(R333="Beer",Q333=0),SUM(LOOKUP(2,1/(Rates!$B$15:$B$18&lt;=W333)/(Rates!$C$15:$C$18&gt;=W333),Rates!$E$15:$E$18)*W333),VLOOKUP(VALUE(Q:Q),Rates!A:C,3,0)*W333)))</f>
        <v/>
      </c>
      <c r="AD333" s="137" t="str">
        <f>IFERROR(IF(B:B="","",IF(R333="Beer","",IF(VALUE(Q333)=0,VLOOKUP(VLOOKUP(B:B,#REF!,16,0),Rates!A:E,2,0),VLOOKUP(VALUE(Q333),Rates!A$31:B$34,2,0)*W333))),0)</f>
        <v/>
      </c>
      <c r="AE333" s="121" t="str">
        <f t="shared" si="180"/>
        <v/>
      </c>
      <c r="AF333" s="138" t="str">
        <f t="shared" si="181"/>
        <v/>
      </c>
      <c r="AG333" s="122" t="str">
        <f t="shared" si="182"/>
        <v/>
      </c>
      <c r="AH333" s="123" t="str">
        <f t="shared" si="183"/>
        <v/>
      </c>
      <c r="AI333" s="139" t="str">
        <f>IF(AE:AE="","",IF(R333="Refreshment Beverage",AK333*(Rates!J$19/100),ROUND(SUM(AH333*(Rates!$J$8/100)),4)))</f>
        <v/>
      </c>
      <c r="AJ333" s="124" t="str">
        <f t="shared" si="184"/>
        <v/>
      </c>
      <c r="AK333" s="125" t="str">
        <f t="shared" si="185"/>
        <v/>
      </c>
      <c r="AL333" s="121" t="str">
        <f t="shared" si="186"/>
        <v/>
      </c>
      <c r="AM333" s="138" t="str">
        <f>IF(AS333="","",IF(R333="Refreshment Beverage",ROUND(AS333*Rates!K$19,4),ROUND(AO333*(VLOOKUP(VALUE(Q333),Rates!G$4:L$12,3,0)),4)))</f>
        <v/>
      </c>
      <c r="AN333" s="126" t="str">
        <f>IF(AS333="","",IF(R333="Refreshment Beverage",AS333*(Rates!J$19/100),MAX(AM333,AB333)))</f>
        <v/>
      </c>
      <c r="AO333" s="127" t="str">
        <f t="shared" si="187"/>
        <v/>
      </c>
      <c r="AP333" s="127" t="str">
        <f t="shared" si="188"/>
        <v/>
      </c>
      <c r="AQ333" s="140" t="str">
        <f>IF(AS333="","",IF(R333="Refreshment Beverage",ROUND(SUM(VLOOKUP(Q:Q,Rates!G$15:L$19,3,0)*(AS333-Y333-Z333-AA333)),4),ROUND(SUM(Rates!$K$8*AS333),4)))</f>
        <v/>
      </c>
      <c r="AR333" s="139" t="str">
        <f t="shared" si="189"/>
        <v/>
      </c>
      <c r="AS333" s="125" t="str">
        <f t="shared" si="190"/>
        <v/>
      </c>
      <c r="AT333" s="121" t="str">
        <f t="shared" si="191"/>
        <v/>
      </c>
      <c r="AU333" s="138" t="str">
        <f>IF(AX333="","",IF(R333="Refreshment Beverage",ROUND((BA333-Y333-Z333-AA333)*VLOOKUP(VALUE(Q333),Rates!G$15:L$19,3,0),4),ROUND(AW333*(VLOOKUP(VALUE(Q333),Rates!G:L,3,0)),4)))</f>
        <v/>
      </c>
      <c r="AV333" s="126" t="str">
        <f t="shared" si="192"/>
        <v/>
      </c>
      <c r="AW333" s="127" t="str">
        <f t="shared" si="193"/>
        <v/>
      </c>
      <c r="AX333" s="123" t="str">
        <f t="shared" si="194"/>
        <v/>
      </c>
      <c r="AY333" s="140" t="str">
        <f>IF(AX333="","",IF(R333="Refreshment Beverage",ROUND(SUM(AX333*Rates!K$19),4),ROUND(SUM(AX333*(Rates!J$8/100)),4)))</f>
        <v/>
      </c>
      <c r="AZ333" s="124" t="str">
        <f t="shared" si="195"/>
        <v/>
      </c>
      <c r="BA333" s="125" t="str">
        <f t="shared" si="196"/>
        <v/>
      </c>
      <c r="BB333" s="115"/>
      <c r="BC333" s="143"/>
      <c r="BD333" s="100"/>
      <c r="BE333" s="100"/>
      <c r="BF333" s="100"/>
      <c r="BG333" s="100"/>
    </row>
    <row r="334" spans="1:59" ht="12.75" customHeight="1" x14ac:dyDescent="0.2">
      <c r="A334" s="144"/>
      <c r="B334" s="141"/>
      <c r="C334" s="141"/>
      <c r="D334" s="142"/>
      <c r="E334" s="142"/>
      <c r="F334" s="142"/>
      <c r="G334" s="142"/>
      <c r="H334" s="142"/>
      <c r="I334" s="129"/>
      <c r="J334" s="130"/>
      <c r="K334" s="131" t="str">
        <f t="shared" si="167"/>
        <v/>
      </c>
      <c r="L334" s="132" t="str">
        <f t="shared" si="168"/>
        <v/>
      </c>
      <c r="M334" s="133" t="str">
        <f t="shared" si="169"/>
        <v/>
      </c>
      <c r="N334" s="134" t="str">
        <f>IFERROR(IF(B:B="","",IF(R334="Beer",SUM(LOOKUP(2,1/(Rates!$B$3:$B$5&lt;=W334)/(Rates!$C$3:$C$5&gt;=W334),Rates!$D$3:$D$5)*(X334/100)*W334),IF(R334="Refreshment Beverage",SUM(LOOKUP(2,1/(Rates!$B$7:$B$11&lt;=W334)/(Rates!$C$7:$C$11&gt;=W334),Rates!$D$7:$D$11)*(X334/100)*W334)))),"")</f>
        <v/>
      </c>
      <c r="O334" s="134" t="str">
        <f t="shared" si="170"/>
        <v/>
      </c>
      <c r="P334" s="116"/>
      <c r="Q334" s="117" t="str">
        <f t="shared" si="171"/>
        <v/>
      </c>
      <c r="R334" s="128" t="str">
        <f t="shared" si="172"/>
        <v/>
      </c>
      <c r="S334" s="135" t="str">
        <f>IF(B334="","",IF(R334="Refreshment Beverage",VLOOKUP(VALUE(Q334),Rates!G$15:L$19,2,0),VLOOKUP(VALUE(Q334),Rates!G$4:L$12,2,0)))</f>
        <v/>
      </c>
      <c r="T334" s="135" t="str">
        <f t="shared" si="173"/>
        <v/>
      </c>
      <c r="U334" s="118" t="str">
        <f t="shared" si="174"/>
        <v/>
      </c>
      <c r="V334" s="135" t="str">
        <f t="shared" si="175"/>
        <v/>
      </c>
      <c r="W334" s="135" t="str">
        <f t="shared" si="176"/>
        <v/>
      </c>
      <c r="X334" s="119" t="str">
        <f t="shared" si="177"/>
        <v/>
      </c>
      <c r="Y334" s="120" t="str">
        <f>IF(B:B="","",IF(R334="Refreshment Beverage",VLOOKUP(Q334,Rates!G$15:L$19,6,0)*W334,VLOOKUP(Q334,Rates!G$4:L$12,6,0)*W334))</f>
        <v/>
      </c>
      <c r="Z334" s="120" t="str">
        <f t="shared" si="178"/>
        <v/>
      </c>
      <c r="AA334" s="120" t="str">
        <f t="shared" si="179"/>
        <v/>
      </c>
      <c r="AB334" s="136" t="str">
        <f>IF(B:B="","",IF(R334="Refreshment Beverage","",IF(AND(R334="Beer",Q334=0),SUM(LOOKUP(2,1/(Rates!$B$15:$B$18&lt;=W334)/(Rates!$C$15:$C$18&gt;=W334),Rates!$D$15:$D$18)*W334),VLOOKUP(VALUE(Q:Q),Rates!A:B,2,0)*W334)))</f>
        <v/>
      </c>
      <c r="AC334" s="136" t="str">
        <f>IF(B:B="","",IF(R334="Refreshment Beverage","",IF(AND(R334="Beer",Q334=0),SUM(LOOKUP(2,1/(Rates!$B$15:$B$18&lt;=W334)/(Rates!$C$15:$C$18&gt;=W334),Rates!$E$15:$E$18)*W334),VLOOKUP(VALUE(Q:Q),Rates!A:C,3,0)*W334)))</f>
        <v/>
      </c>
      <c r="AD334" s="137" t="str">
        <f>IFERROR(IF(B:B="","",IF(R334="Beer","",IF(VALUE(Q334)=0,VLOOKUP(VLOOKUP(B:B,#REF!,16,0),Rates!A:E,2,0),VLOOKUP(VALUE(Q334),Rates!A$31:B$34,2,0)*W334))),0)</f>
        <v/>
      </c>
      <c r="AE334" s="121" t="str">
        <f t="shared" si="180"/>
        <v/>
      </c>
      <c r="AF334" s="138" t="str">
        <f t="shared" si="181"/>
        <v/>
      </c>
      <c r="AG334" s="122" t="str">
        <f t="shared" si="182"/>
        <v/>
      </c>
      <c r="AH334" s="123" t="str">
        <f t="shared" si="183"/>
        <v/>
      </c>
      <c r="AI334" s="139" t="str">
        <f>IF(AE:AE="","",IF(R334="Refreshment Beverage",AK334*(Rates!J$19/100),ROUND(SUM(AH334*(Rates!$J$8/100)),4)))</f>
        <v/>
      </c>
      <c r="AJ334" s="124" t="str">
        <f t="shared" si="184"/>
        <v/>
      </c>
      <c r="AK334" s="125" t="str">
        <f t="shared" si="185"/>
        <v/>
      </c>
      <c r="AL334" s="121" t="str">
        <f t="shared" si="186"/>
        <v/>
      </c>
      <c r="AM334" s="138" t="str">
        <f>IF(AS334="","",IF(R334="Refreshment Beverage",ROUND(AS334*Rates!K$19,4),ROUND(AO334*(VLOOKUP(VALUE(Q334),Rates!G$4:L$12,3,0)),4)))</f>
        <v/>
      </c>
      <c r="AN334" s="126" t="str">
        <f>IF(AS334="","",IF(R334="Refreshment Beverage",AS334*(Rates!J$19/100),MAX(AM334,AB334)))</f>
        <v/>
      </c>
      <c r="AO334" s="127" t="str">
        <f t="shared" si="187"/>
        <v/>
      </c>
      <c r="AP334" s="127" t="str">
        <f t="shared" si="188"/>
        <v/>
      </c>
      <c r="AQ334" s="140" t="str">
        <f>IF(AS334="","",IF(R334="Refreshment Beverage",ROUND(SUM(VLOOKUP(Q:Q,Rates!G$15:L$19,3,0)*(AS334-Y334-Z334-AA334)),4),ROUND(SUM(Rates!$K$8*AS334),4)))</f>
        <v/>
      </c>
      <c r="AR334" s="139" t="str">
        <f t="shared" si="189"/>
        <v/>
      </c>
      <c r="AS334" s="125" t="str">
        <f t="shared" si="190"/>
        <v/>
      </c>
      <c r="AT334" s="121" t="str">
        <f t="shared" si="191"/>
        <v/>
      </c>
      <c r="AU334" s="138" t="str">
        <f>IF(AX334="","",IF(R334="Refreshment Beverage",ROUND((BA334-Y334-Z334-AA334)*VLOOKUP(VALUE(Q334),Rates!G$15:L$19,3,0),4),ROUND(AW334*(VLOOKUP(VALUE(Q334),Rates!G:L,3,0)),4)))</f>
        <v/>
      </c>
      <c r="AV334" s="126" t="str">
        <f t="shared" si="192"/>
        <v/>
      </c>
      <c r="AW334" s="127" t="str">
        <f t="shared" si="193"/>
        <v/>
      </c>
      <c r="AX334" s="123" t="str">
        <f t="shared" si="194"/>
        <v/>
      </c>
      <c r="AY334" s="140" t="str">
        <f>IF(AX334="","",IF(R334="Refreshment Beverage",ROUND(SUM(AX334*Rates!K$19),4),ROUND(SUM(AX334*(Rates!J$8/100)),4)))</f>
        <v/>
      </c>
      <c r="AZ334" s="124" t="str">
        <f t="shared" si="195"/>
        <v/>
      </c>
      <c r="BA334" s="125" t="str">
        <f t="shared" si="196"/>
        <v/>
      </c>
      <c r="BB334" s="115"/>
      <c r="BC334" s="143"/>
      <c r="BD334" s="100"/>
      <c r="BE334" s="100"/>
      <c r="BF334" s="100"/>
      <c r="BG334" s="100"/>
    </row>
    <row r="335" spans="1:59" ht="12.75" customHeight="1" x14ac:dyDescent="0.2">
      <c r="A335" s="144"/>
      <c r="B335" s="141"/>
      <c r="C335" s="141"/>
      <c r="D335" s="142"/>
      <c r="E335" s="142"/>
      <c r="F335" s="142"/>
      <c r="G335" s="142"/>
      <c r="H335" s="142"/>
      <c r="I335" s="129"/>
      <c r="J335" s="130"/>
      <c r="K335" s="131" t="str">
        <f t="shared" si="167"/>
        <v/>
      </c>
      <c r="L335" s="132" t="str">
        <f t="shared" si="168"/>
        <v/>
      </c>
      <c r="M335" s="133" t="str">
        <f t="shared" si="169"/>
        <v/>
      </c>
      <c r="N335" s="134" t="str">
        <f>IFERROR(IF(B:B="","",IF(R335="Beer",SUM(LOOKUP(2,1/(Rates!$B$3:$B$5&lt;=W335)/(Rates!$C$3:$C$5&gt;=W335),Rates!$D$3:$D$5)*(X335/100)*W335),IF(R335="Refreshment Beverage",SUM(LOOKUP(2,1/(Rates!$B$7:$B$11&lt;=W335)/(Rates!$C$7:$C$11&gt;=W335),Rates!$D$7:$D$11)*(X335/100)*W335)))),"")</f>
        <v/>
      </c>
      <c r="O335" s="134" t="str">
        <f t="shared" si="170"/>
        <v/>
      </c>
      <c r="P335" s="116"/>
      <c r="Q335" s="117" t="str">
        <f t="shared" si="171"/>
        <v/>
      </c>
      <c r="R335" s="128" t="str">
        <f t="shared" si="172"/>
        <v/>
      </c>
      <c r="S335" s="135" t="str">
        <f>IF(B335="","",IF(R335="Refreshment Beverage",VLOOKUP(VALUE(Q335),Rates!G$15:L$19,2,0),VLOOKUP(VALUE(Q335),Rates!G$4:L$12,2,0)))</f>
        <v/>
      </c>
      <c r="T335" s="135" t="str">
        <f t="shared" si="173"/>
        <v/>
      </c>
      <c r="U335" s="118" t="str">
        <f t="shared" si="174"/>
        <v/>
      </c>
      <c r="V335" s="135" t="str">
        <f t="shared" si="175"/>
        <v/>
      </c>
      <c r="W335" s="135" t="str">
        <f t="shared" si="176"/>
        <v/>
      </c>
      <c r="X335" s="119" t="str">
        <f t="shared" si="177"/>
        <v/>
      </c>
      <c r="Y335" s="120" t="str">
        <f>IF(B:B="","",IF(R335="Refreshment Beverage",VLOOKUP(Q335,Rates!G$15:L$19,6,0)*W335,VLOOKUP(Q335,Rates!G$4:L$12,6,0)*W335))</f>
        <v/>
      </c>
      <c r="Z335" s="120" t="str">
        <f t="shared" si="178"/>
        <v/>
      </c>
      <c r="AA335" s="120" t="str">
        <f t="shared" si="179"/>
        <v/>
      </c>
      <c r="AB335" s="136" t="str">
        <f>IF(B:B="","",IF(R335="Refreshment Beverage","",IF(AND(R335="Beer",Q335=0),SUM(LOOKUP(2,1/(Rates!$B$15:$B$18&lt;=W335)/(Rates!$C$15:$C$18&gt;=W335),Rates!$D$15:$D$18)*W335),VLOOKUP(VALUE(Q:Q),Rates!A:B,2,0)*W335)))</f>
        <v/>
      </c>
      <c r="AC335" s="136" t="str">
        <f>IF(B:B="","",IF(R335="Refreshment Beverage","",IF(AND(R335="Beer",Q335=0),SUM(LOOKUP(2,1/(Rates!$B$15:$B$18&lt;=W335)/(Rates!$C$15:$C$18&gt;=W335),Rates!$E$15:$E$18)*W335),VLOOKUP(VALUE(Q:Q),Rates!A:C,3,0)*W335)))</f>
        <v/>
      </c>
      <c r="AD335" s="137" t="str">
        <f>IFERROR(IF(B:B="","",IF(R335="Beer","",IF(VALUE(Q335)=0,VLOOKUP(VLOOKUP(B:B,#REF!,16,0),Rates!A:E,2,0),VLOOKUP(VALUE(Q335),Rates!A$31:B$34,2,0)*W335))),0)</f>
        <v/>
      </c>
      <c r="AE335" s="121" t="str">
        <f t="shared" si="180"/>
        <v/>
      </c>
      <c r="AF335" s="138" t="str">
        <f t="shared" si="181"/>
        <v/>
      </c>
      <c r="AG335" s="122" t="str">
        <f t="shared" si="182"/>
        <v/>
      </c>
      <c r="AH335" s="123" t="str">
        <f t="shared" si="183"/>
        <v/>
      </c>
      <c r="AI335" s="139" t="str">
        <f>IF(AE:AE="","",IF(R335="Refreshment Beverage",AK335*(Rates!J$19/100),ROUND(SUM(AH335*(Rates!$J$8/100)),4)))</f>
        <v/>
      </c>
      <c r="AJ335" s="124" t="str">
        <f t="shared" si="184"/>
        <v/>
      </c>
      <c r="AK335" s="125" t="str">
        <f t="shared" si="185"/>
        <v/>
      </c>
      <c r="AL335" s="121" t="str">
        <f t="shared" si="186"/>
        <v/>
      </c>
      <c r="AM335" s="138" t="str">
        <f>IF(AS335="","",IF(R335="Refreshment Beverage",ROUND(AS335*Rates!K$19,4),ROUND(AO335*(VLOOKUP(VALUE(Q335),Rates!G$4:L$12,3,0)),4)))</f>
        <v/>
      </c>
      <c r="AN335" s="126" t="str">
        <f>IF(AS335="","",IF(R335="Refreshment Beverage",AS335*(Rates!J$19/100),MAX(AM335,AB335)))</f>
        <v/>
      </c>
      <c r="AO335" s="127" t="str">
        <f t="shared" si="187"/>
        <v/>
      </c>
      <c r="AP335" s="127" t="str">
        <f t="shared" si="188"/>
        <v/>
      </c>
      <c r="AQ335" s="140" t="str">
        <f>IF(AS335="","",IF(R335="Refreshment Beverage",ROUND(SUM(VLOOKUP(Q:Q,Rates!G$15:L$19,3,0)*(AS335-Y335-Z335-AA335)),4),ROUND(SUM(Rates!$K$8*AS335),4)))</f>
        <v/>
      </c>
      <c r="AR335" s="139" t="str">
        <f t="shared" si="189"/>
        <v/>
      </c>
      <c r="AS335" s="125" t="str">
        <f t="shared" si="190"/>
        <v/>
      </c>
      <c r="AT335" s="121" t="str">
        <f t="shared" si="191"/>
        <v/>
      </c>
      <c r="AU335" s="138" t="str">
        <f>IF(AX335="","",IF(R335="Refreshment Beverage",ROUND((BA335-Y335-Z335-AA335)*VLOOKUP(VALUE(Q335),Rates!G$15:L$19,3,0),4),ROUND(AW335*(VLOOKUP(VALUE(Q335),Rates!G:L,3,0)),4)))</f>
        <v/>
      </c>
      <c r="AV335" s="126" t="str">
        <f t="shared" si="192"/>
        <v/>
      </c>
      <c r="AW335" s="127" t="str">
        <f t="shared" si="193"/>
        <v/>
      </c>
      <c r="AX335" s="123" t="str">
        <f t="shared" si="194"/>
        <v/>
      </c>
      <c r="AY335" s="140" t="str">
        <f>IF(AX335="","",IF(R335="Refreshment Beverage",ROUND(SUM(AX335*Rates!K$19),4),ROUND(SUM(AX335*(Rates!J$8/100)),4)))</f>
        <v/>
      </c>
      <c r="AZ335" s="124" t="str">
        <f t="shared" si="195"/>
        <v/>
      </c>
      <c r="BA335" s="125" t="str">
        <f t="shared" si="196"/>
        <v/>
      </c>
      <c r="BB335" s="115"/>
      <c r="BC335" s="143"/>
      <c r="BD335" s="100"/>
      <c r="BE335" s="100"/>
      <c r="BF335" s="100"/>
      <c r="BG335" s="100"/>
    </row>
    <row r="336" spans="1:59" ht="12.75" customHeight="1" x14ac:dyDescent="0.2">
      <c r="A336" s="144"/>
      <c r="B336" s="141"/>
      <c r="C336" s="141"/>
      <c r="D336" s="142"/>
      <c r="E336" s="142"/>
      <c r="F336" s="142"/>
      <c r="G336" s="142"/>
      <c r="H336" s="142"/>
      <c r="I336" s="129"/>
      <c r="J336" s="130"/>
      <c r="K336" s="131" t="str">
        <f t="shared" si="167"/>
        <v/>
      </c>
      <c r="L336" s="132" t="str">
        <f t="shared" si="168"/>
        <v/>
      </c>
      <c r="M336" s="133" t="str">
        <f t="shared" si="169"/>
        <v/>
      </c>
      <c r="N336" s="134" t="str">
        <f>IFERROR(IF(B:B="","",IF(R336="Beer",SUM(LOOKUP(2,1/(Rates!$B$3:$B$5&lt;=W336)/(Rates!$C$3:$C$5&gt;=W336),Rates!$D$3:$D$5)*(X336/100)*W336),IF(R336="Refreshment Beverage",SUM(LOOKUP(2,1/(Rates!$B$7:$B$11&lt;=W336)/(Rates!$C$7:$C$11&gt;=W336),Rates!$D$7:$D$11)*(X336/100)*W336)))),"")</f>
        <v/>
      </c>
      <c r="O336" s="134" t="str">
        <f t="shared" si="170"/>
        <v/>
      </c>
      <c r="P336" s="116"/>
      <c r="Q336" s="117" t="str">
        <f t="shared" si="171"/>
        <v/>
      </c>
      <c r="R336" s="128" t="str">
        <f t="shared" si="172"/>
        <v/>
      </c>
      <c r="S336" s="135" t="str">
        <f>IF(B336="","",IF(R336="Refreshment Beverage",VLOOKUP(VALUE(Q336),Rates!G$15:L$19,2,0),VLOOKUP(VALUE(Q336),Rates!G$4:L$12,2,0)))</f>
        <v/>
      </c>
      <c r="T336" s="135" t="str">
        <f t="shared" si="173"/>
        <v/>
      </c>
      <c r="U336" s="118" t="str">
        <f t="shared" si="174"/>
        <v/>
      </c>
      <c r="V336" s="135" t="str">
        <f t="shared" si="175"/>
        <v/>
      </c>
      <c r="W336" s="135" t="str">
        <f t="shared" si="176"/>
        <v/>
      </c>
      <c r="X336" s="119" t="str">
        <f t="shared" si="177"/>
        <v/>
      </c>
      <c r="Y336" s="120" t="str">
        <f>IF(B:B="","",IF(R336="Refreshment Beverage",VLOOKUP(Q336,Rates!G$15:L$19,6,0)*W336,VLOOKUP(Q336,Rates!G$4:L$12,6,0)*W336))</f>
        <v/>
      </c>
      <c r="Z336" s="120" t="str">
        <f t="shared" si="178"/>
        <v/>
      </c>
      <c r="AA336" s="120" t="str">
        <f t="shared" si="179"/>
        <v/>
      </c>
      <c r="AB336" s="136" t="str">
        <f>IF(B:B="","",IF(R336="Refreshment Beverage","",IF(AND(R336="Beer",Q336=0),SUM(LOOKUP(2,1/(Rates!$B$15:$B$18&lt;=W336)/(Rates!$C$15:$C$18&gt;=W336),Rates!$D$15:$D$18)*W336),VLOOKUP(VALUE(Q:Q),Rates!A:B,2,0)*W336)))</f>
        <v/>
      </c>
      <c r="AC336" s="136" t="str">
        <f>IF(B:B="","",IF(R336="Refreshment Beverage","",IF(AND(R336="Beer",Q336=0),SUM(LOOKUP(2,1/(Rates!$B$15:$B$18&lt;=W336)/(Rates!$C$15:$C$18&gt;=W336),Rates!$E$15:$E$18)*W336),VLOOKUP(VALUE(Q:Q),Rates!A:C,3,0)*W336)))</f>
        <v/>
      </c>
      <c r="AD336" s="137" t="str">
        <f>IFERROR(IF(B:B="","",IF(R336="Beer","",IF(VALUE(Q336)=0,VLOOKUP(VLOOKUP(B:B,#REF!,16,0),Rates!A:E,2,0),VLOOKUP(VALUE(Q336),Rates!A$31:B$34,2,0)*W336))),0)</f>
        <v/>
      </c>
      <c r="AE336" s="121" t="str">
        <f t="shared" si="180"/>
        <v/>
      </c>
      <c r="AF336" s="138" t="str">
        <f t="shared" si="181"/>
        <v/>
      </c>
      <c r="AG336" s="122" t="str">
        <f t="shared" si="182"/>
        <v/>
      </c>
      <c r="AH336" s="123" t="str">
        <f t="shared" si="183"/>
        <v/>
      </c>
      <c r="AI336" s="139" t="str">
        <f>IF(AE:AE="","",IF(R336="Refreshment Beverage",AK336*(Rates!J$19/100),ROUND(SUM(AH336*(Rates!$J$8/100)),4)))</f>
        <v/>
      </c>
      <c r="AJ336" s="124" t="str">
        <f t="shared" si="184"/>
        <v/>
      </c>
      <c r="AK336" s="125" t="str">
        <f t="shared" si="185"/>
        <v/>
      </c>
      <c r="AL336" s="121" t="str">
        <f t="shared" si="186"/>
        <v/>
      </c>
      <c r="AM336" s="138" t="str">
        <f>IF(AS336="","",IF(R336="Refreshment Beverage",ROUND(AS336*Rates!K$19,4),ROUND(AO336*(VLOOKUP(VALUE(Q336),Rates!G$4:L$12,3,0)),4)))</f>
        <v/>
      </c>
      <c r="AN336" s="126" t="str">
        <f>IF(AS336="","",IF(R336="Refreshment Beverage",AS336*(Rates!J$19/100),MAX(AM336,AB336)))</f>
        <v/>
      </c>
      <c r="AO336" s="127" t="str">
        <f t="shared" si="187"/>
        <v/>
      </c>
      <c r="AP336" s="127" t="str">
        <f t="shared" si="188"/>
        <v/>
      </c>
      <c r="AQ336" s="140" t="str">
        <f>IF(AS336="","",IF(R336="Refreshment Beverage",ROUND(SUM(VLOOKUP(Q:Q,Rates!G$15:L$19,3,0)*(AS336-Y336-Z336-AA336)),4),ROUND(SUM(Rates!$K$8*AS336),4)))</f>
        <v/>
      </c>
      <c r="AR336" s="139" t="str">
        <f t="shared" si="189"/>
        <v/>
      </c>
      <c r="AS336" s="125" t="str">
        <f t="shared" si="190"/>
        <v/>
      </c>
      <c r="AT336" s="121" t="str">
        <f t="shared" si="191"/>
        <v/>
      </c>
      <c r="AU336" s="138" t="str">
        <f>IF(AX336="","",IF(R336="Refreshment Beverage",ROUND((BA336-Y336-Z336-AA336)*VLOOKUP(VALUE(Q336),Rates!G$15:L$19,3,0),4),ROUND(AW336*(VLOOKUP(VALUE(Q336),Rates!G:L,3,0)),4)))</f>
        <v/>
      </c>
      <c r="AV336" s="126" t="str">
        <f t="shared" si="192"/>
        <v/>
      </c>
      <c r="AW336" s="127" t="str">
        <f t="shared" si="193"/>
        <v/>
      </c>
      <c r="AX336" s="123" t="str">
        <f t="shared" si="194"/>
        <v/>
      </c>
      <c r="AY336" s="140" t="str">
        <f>IF(AX336="","",IF(R336="Refreshment Beverage",ROUND(SUM(AX336*Rates!K$19),4),ROUND(SUM(AX336*(Rates!J$8/100)),4)))</f>
        <v/>
      </c>
      <c r="AZ336" s="124" t="str">
        <f t="shared" si="195"/>
        <v/>
      </c>
      <c r="BA336" s="125" t="str">
        <f t="shared" si="196"/>
        <v/>
      </c>
      <c r="BB336" s="115"/>
      <c r="BC336" s="143"/>
      <c r="BD336" s="100"/>
      <c r="BE336" s="100"/>
      <c r="BF336" s="100"/>
      <c r="BG336" s="100"/>
    </row>
    <row r="337" spans="1:59" ht="12.75" customHeight="1" x14ac:dyDescent="0.2">
      <c r="A337" s="144"/>
      <c r="B337" s="141"/>
      <c r="C337" s="141"/>
      <c r="D337" s="142"/>
      <c r="E337" s="142"/>
      <c r="F337" s="142"/>
      <c r="G337" s="142"/>
      <c r="H337" s="142"/>
      <c r="I337" s="129"/>
      <c r="J337" s="130"/>
      <c r="K337" s="131" t="str">
        <f t="shared" si="167"/>
        <v/>
      </c>
      <c r="L337" s="132" t="str">
        <f t="shared" si="168"/>
        <v/>
      </c>
      <c r="M337" s="133" t="str">
        <f t="shared" si="169"/>
        <v/>
      </c>
      <c r="N337" s="134" t="str">
        <f>IFERROR(IF(B:B="","",IF(R337="Beer",SUM(LOOKUP(2,1/(Rates!$B$3:$B$5&lt;=W337)/(Rates!$C$3:$C$5&gt;=W337),Rates!$D$3:$D$5)*(X337/100)*W337),IF(R337="Refreshment Beverage",SUM(LOOKUP(2,1/(Rates!$B$7:$B$11&lt;=W337)/(Rates!$C$7:$C$11&gt;=W337),Rates!$D$7:$D$11)*(X337/100)*W337)))),"")</f>
        <v/>
      </c>
      <c r="O337" s="134" t="str">
        <f t="shared" si="170"/>
        <v/>
      </c>
      <c r="P337" s="116"/>
      <c r="Q337" s="117" t="str">
        <f t="shared" si="171"/>
        <v/>
      </c>
      <c r="R337" s="128" t="str">
        <f t="shared" si="172"/>
        <v/>
      </c>
      <c r="S337" s="135" t="str">
        <f>IF(B337="","",IF(R337="Refreshment Beverage",VLOOKUP(VALUE(Q337),Rates!G$15:L$19,2,0),VLOOKUP(VALUE(Q337),Rates!G$4:L$12,2,0)))</f>
        <v/>
      </c>
      <c r="T337" s="135" t="str">
        <f t="shared" si="173"/>
        <v/>
      </c>
      <c r="U337" s="118" t="str">
        <f t="shared" si="174"/>
        <v/>
      </c>
      <c r="V337" s="135" t="str">
        <f t="shared" si="175"/>
        <v/>
      </c>
      <c r="W337" s="135" t="str">
        <f t="shared" si="176"/>
        <v/>
      </c>
      <c r="X337" s="119" t="str">
        <f t="shared" si="177"/>
        <v/>
      </c>
      <c r="Y337" s="120" t="str">
        <f>IF(B:B="","",IF(R337="Refreshment Beverage",VLOOKUP(Q337,Rates!G$15:L$19,6,0)*W337,VLOOKUP(Q337,Rates!G$4:L$12,6,0)*W337))</f>
        <v/>
      </c>
      <c r="Z337" s="120" t="str">
        <f t="shared" si="178"/>
        <v/>
      </c>
      <c r="AA337" s="120" t="str">
        <f t="shared" si="179"/>
        <v/>
      </c>
      <c r="AB337" s="136" t="str">
        <f>IF(B:B="","",IF(R337="Refreshment Beverage","",IF(AND(R337="Beer",Q337=0),SUM(LOOKUP(2,1/(Rates!$B$15:$B$18&lt;=W337)/(Rates!$C$15:$C$18&gt;=W337),Rates!$D$15:$D$18)*W337),VLOOKUP(VALUE(Q:Q),Rates!A:B,2,0)*W337)))</f>
        <v/>
      </c>
      <c r="AC337" s="136" t="str">
        <f>IF(B:B="","",IF(R337="Refreshment Beverage","",IF(AND(R337="Beer",Q337=0),SUM(LOOKUP(2,1/(Rates!$B$15:$B$18&lt;=W337)/(Rates!$C$15:$C$18&gt;=W337),Rates!$E$15:$E$18)*W337),VLOOKUP(VALUE(Q:Q),Rates!A:C,3,0)*W337)))</f>
        <v/>
      </c>
      <c r="AD337" s="137" t="str">
        <f>IFERROR(IF(B:B="","",IF(R337="Beer","",IF(VALUE(Q337)=0,VLOOKUP(VLOOKUP(B:B,#REF!,16,0),Rates!A:E,2,0),VLOOKUP(VALUE(Q337),Rates!A$31:B$34,2,0)*W337))),0)</f>
        <v/>
      </c>
      <c r="AE337" s="121" t="str">
        <f t="shared" si="180"/>
        <v/>
      </c>
      <c r="AF337" s="138" t="str">
        <f t="shared" si="181"/>
        <v/>
      </c>
      <c r="AG337" s="122" t="str">
        <f t="shared" si="182"/>
        <v/>
      </c>
      <c r="AH337" s="123" t="str">
        <f t="shared" si="183"/>
        <v/>
      </c>
      <c r="AI337" s="139" t="str">
        <f>IF(AE:AE="","",IF(R337="Refreshment Beverage",AK337*(Rates!J$19/100),ROUND(SUM(AH337*(Rates!$J$8/100)),4)))</f>
        <v/>
      </c>
      <c r="AJ337" s="124" t="str">
        <f t="shared" si="184"/>
        <v/>
      </c>
      <c r="AK337" s="125" t="str">
        <f t="shared" si="185"/>
        <v/>
      </c>
      <c r="AL337" s="121" t="str">
        <f t="shared" si="186"/>
        <v/>
      </c>
      <c r="AM337" s="138" t="str">
        <f>IF(AS337="","",IF(R337="Refreshment Beverage",ROUND(AS337*Rates!K$19,4),ROUND(AO337*(VLOOKUP(VALUE(Q337),Rates!G$4:L$12,3,0)),4)))</f>
        <v/>
      </c>
      <c r="AN337" s="126" t="str">
        <f>IF(AS337="","",IF(R337="Refreshment Beverage",AS337*(Rates!J$19/100),MAX(AM337,AB337)))</f>
        <v/>
      </c>
      <c r="AO337" s="127" t="str">
        <f t="shared" si="187"/>
        <v/>
      </c>
      <c r="AP337" s="127" t="str">
        <f t="shared" si="188"/>
        <v/>
      </c>
      <c r="AQ337" s="140" t="str">
        <f>IF(AS337="","",IF(R337="Refreshment Beverage",ROUND(SUM(VLOOKUP(Q:Q,Rates!G$15:L$19,3,0)*(AS337-Y337-Z337-AA337)),4),ROUND(SUM(Rates!$K$8*AS337),4)))</f>
        <v/>
      </c>
      <c r="AR337" s="139" t="str">
        <f t="shared" si="189"/>
        <v/>
      </c>
      <c r="AS337" s="125" t="str">
        <f t="shared" si="190"/>
        <v/>
      </c>
      <c r="AT337" s="121" t="str">
        <f t="shared" si="191"/>
        <v/>
      </c>
      <c r="AU337" s="138" t="str">
        <f>IF(AX337="","",IF(R337="Refreshment Beverage",ROUND((BA337-Y337-Z337-AA337)*VLOOKUP(VALUE(Q337),Rates!G$15:L$19,3,0),4),ROUND(AW337*(VLOOKUP(VALUE(Q337),Rates!G:L,3,0)),4)))</f>
        <v/>
      </c>
      <c r="AV337" s="126" t="str">
        <f t="shared" si="192"/>
        <v/>
      </c>
      <c r="AW337" s="127" t="str">
        <f t="shared" si="193"/>
        <v/>
      </c>
      <c r="AX337" s="123" t="str">
        <f t="shared" si="194"/>
        <v/>
      </c>
      <c r="AY337" s="140" t="str">
        <f>IF(AX337="","",IF(R337="Refreshment Beverage",ROUND(SUM(AX337*Rates!K$19),4),ROUND(SUM(AX337*(Rates!J$8/100)),4)))</f>
        <v/>
      </c>
      <c r="AZ337" s="124" t="str">
        <f t="shared" si="195"/>
        <v/>
      </c>
      <c r="BA337" s="125" t="str">
        <f t="shared" si="196"/>
        <v/>
      </c>
      <c r="BB337" s="115"/>
      <c r="BC337" s="143"/>
      <c r="BD337" s="100"/>
      <c r="BE337" s="100"/>
      <c r="BF337" s="100"/>
      <c r="BG337" s="100"/>
    </row>
    <row r="338" spans="1:59" ht="12.75" customHeight="1" x14ac:dyDescent="0.2">
      <c r="A338" s="144"/>
      <c r="B338" s="141"/>
      <c r="C338" s="141"/>
      <c r="D338" s="142"/>
      <c r="E338" s="142"/>
      <c r="F338" s="142"/>
      <c r="G338" s="142"/>
      <c r="H338" s="142"/>
      <c r="I338" s="129"/>
      <c r="J338" s="130"/>
      <c r="K338" s="131" t="str">
        <f t="shared" si="167"/>
        <v/>
      </c>
      <c r="L338" s="132" t="str">
        <f t="shared" si="168"/>
        <v/>
      </c>
      <c r="M338" s="133" t="str">
        <f t="shared" si="169"/>
        <v/>
      </c>
      <c r="N338" s="134" t="str">
        <f>IFERROR(IF(B:B="","",IF(R338="Beer",SUM(LOOKUP(2,1/(Rates!$B$3:$B$5&lt;=W338)/(Rates!$C$3:$C$5&gt;=W338),Rates!$D$3:$D$5)*(X338/100)*W338),IF(R338="Refreshment Beverage",SUM(LOOKUP(2,1/(Rates!$B$7:$B$11&lt;=W338)/(Rates!$C$7:$C$11&gt;=W338),Rates!$D$7:$D$11)*(X338/100)*W338)))),"")</f>
        <v/>
      </c>
      <c r="O338" s="134" t="str">
        <f t="shared" si="170"/>
        <v/>
      </c>
      <c r="P338" s="116"/>
      <c r="Q338" s="117" t="str">
        <f t="shared" si="171"/>
        <v/>
      </c>
      <c r="R338" s="128" t="str">
        <f t="shared" si="172"/>
        <v/>
      </c>
      <c r="S338" s="135" t="str">
        <f>IF(B338="","",IF(R338="Refreshment Beverage",VLOOKUP(VALUE(Q338),Rates!G$15:L$19,2,0),VLOOKUP(VALUE(Q338),Rates!G$4:L$12,2,0)))</f>
        <v/>
      </c>
      <c r="T338" s="135" t="str">
        <f t="shared" si="173"/>
        <v/>
      </c>
      <c r="U338" s="118" t="str">
        <f t="shared" si="174"/>
        <v/>
      </c>
      <c r="V338" s="135" t="str">
        <f t="shared" si="175"/>
        <v/>
      </c>
      <c r="W338" s="135" t="str">
        <f t="shared" si="176"/>
        <v/>
      </c>
      <c r="X338" s="119" t="str">
        <f t="shared" si="177"/>
        <v/>
      </c>
      <c r="Y338" s="120" t="str">
        <f>IF(B:B="","",IF(R338="Refreshment Beverage",VLOOKUP(Q338,Rates!G$15:L$19,6,0)*W338,VLOOKUP(Q338,Rates!G$4:L$12,6,0)*W338))</f>
        <v/>
      </c>
      <c r="Z338" s="120" t="str">
        <f t="shared" si="178"/>
        <v/>
      </c>
      <c r="AA338" s="120" t="str">
        <f t="shared" si="179"/>
        <v/>
      </c>
      <c r="AB338" s="136" t="str">
        <f>IF(B:B="","",IF(R338="Refreshment Beverage","",IF(AND(R338="Beer",Q338=0),SUM(LOOKUP(2,1/(Rates!$B$15:$B$18&lt;=W338)/(Rates!$C$15:$C$18&gt;=W338),Rates!$D$15:$D$18)*W338),VLOOKUP(VALUE(Q:Q),Rates!A:B,2,0)*W338)))</f>
        <v/>
      </c>
      <c r="AC338" s="136" t="str">
        <f>IF(B:B="","",IF(R338="Refreshment Beverage","",IF(AND(R338="Beer",Q338=0),SUM(LOOKUP(2,1/(Rates!$B$15:$B$18&lt;=W338)/(Rates!$C$15:$C$18&gt;=W338),Rates!$E$15:$E$18)*W338),VLOOKUP(VALUE(Q:Q),Rates!A:C,3,0)*W338)))</f>
        <v/>
      </c>
      <c r="AD338" s="137" t="str">
        <f>IFERROR(IF(B:B="","",IF(R338="Beer","",IF(VALUE(Q338)=0,VLOOKUP(VLOOKUP(B:B,#REF!,16,0),Rates!A:E,2,0),VLOOKUP(VALUE(Q338),Rates!A$31:B$34,2,0)*W338))),0)</f>
        <v/>
      </c>
      <c r="AE338" s="121" t="str">
        <f t="shared" si="180"/>
        <v/>
      </c>
      <c r="AF338" s="138" t="str">
        <f t="shared" si="181"/>
        <v/>
      </c>
      <c r="AG338" s="122" t="str">
        <f t="shared" si="182"/>
        <v/>
      </c>
      <c r="AH338" s="123" t="str">
        <f t="shared" si="183"/>
        <v/>
      </c>
      <c r="AI338" s="139" t="str">
        <f>IF(AE:AE="","",IF(R338="Refreshment Beverage",AK338*(Rates!J$19/100),ROUND(SUM(AH338*(Rates!$J$8/100)),4)))</f>
        <v/>
      </c>
      <c r="AJ338" s="124" t="str">
        <f t="shared" si="184"/>
        <v/>
      </c>
      <c r="AK338" s="125" t="str">
        <f t="shared" si="185"/>
        <v/>
      </c>
      <c r="AL338" s="121" t="str">
        <f t="shared" si="186"/>
        <v/>
      </c>
      <c r="AM338" s="138" t="str">
        <f>IF(AS338="","",IF(R338="Refreshment Beverage",ROUND(AS338*Rates!K$19,4),ROUND(AO338*(VLOOKUP(VALUE(Q338),Rates!G$4:L$12,3,0)),4)))</f>
        <v/>
      </c>
      <c r="AN338" s="126" t="str">
        <f>IF(AS338="","",IF(R338="Refreshment Beverage",AS338*(Rates!J$19/100),MAX(AM338,AB338)))</f>
        <v/>
      </c>
      <c r="AO338" s="127" t="str">
        <f t="shared" si="187"/>
        <v/>
      </c>
      <c r="AP338" s="127" t="str">
        <f t="shared" si="188"/>
        <v/>
      </c>
      <c r="AQ338" s="140" t="str">
        <f>IF(AS338="","",IF(R338="Refreshment Beverage",ROUND(SUM(VLOOKUP(Q:Q,Rates!G$15:L$19,3,0)*(AS338-Y338-Z338-AA338)),4),ROUND(SUM(Rates!$K$8*AS338),4)))</f>
        <v/>
      </c>
      <c r="AR338" s="139" t="str">
        <f t="shared" si="189"/>
        <v/>
      </c>
      <c r="AS338" s="125" t="str">
        <f t="shared" si="190"/>
        <v/>
      </c>
      <c r="AT338" s="121" t="str">
        <f t="shared" si="191"/>
        <v/>
      </c>
      <c r="AU338" s="138" t="str">
        <f>IF(AX338="","",IF(R338="Refreshment Beverage",ROUND((BA338-Y338-Z338-AA338)*VLOOKUP(VALUE(Q338),Rates!G$15:L$19,3,0),4),ROUND(AW338*(VLOOKUP(VALUE(Q338),Rates!G:L,3,0)),4)))</f>
        <v/>
      </c>
      <c r="AV338" s="126" t="str">
        <f t="shared" si="192"/>
        <v/>
      </c>
      <c r="AW338" s="127" t="str">
        <f t="shared" si="193"/>
        <v/>
      </c>
      <c r="AX338" s="123" t="str">
        <f t="shared" si="194"/>
        <v/>
      </c>
      <c r="AY338" s="140" t="str">
        <f>IF(AX338="","",IF(R338="Refreshment Beverage",ROUND(SUM(AX338*Rates!K$19),4),ROUND(SUM(AX338*(Rates!J$8/100)),4)))</f>
        <v/>
      </c>
      <c r="AZ338" s="124" t="str">
        <f t="shared" si="195"/>
        <v/>
      </c>
      <c r="BA338" s="125" t="str">
        <f t="shared" si="196"/>
        <v/>
      </c>
      <c r="BB338" s="115"/>
      <c r="BC338" s="143"/>
      <c r="BD338" s="100"/>
      <c r="BE338" s="100"/>
      <c r="BF338" s="100"/>
      <c r="BG338" s="100"/>
    </row>
    <row r="339" spans="1:59" ht="12.75" customHeight="1" x14ac:dyDescent="0.2">
      <c r="A339" s="144"/>
      <c r="B339" s="141"/>
      <c r="C339" s="141"/>
      <c r="D339" s="142"/>
      <c r="E339" s="142"/>
      <c r="F339" s="142"/>
      <c r="G339" s="142"/>
      <c r="H339" s="142"/>
      <c r="I339" s="129"/>
      <c r="J339" s="130"/>
      <c r="K339" s="131" t="str">
        <f t="shared" si="167"/>
        <v/>
      </c>
      <c r="L339" s="132" t="str">
        <f t="shared" si="168"/>
        <v/>
      </c>
      <c r="M339" s="133" t="str">
        <f t="shared" si="169"/>
        <v/>
      </c>
      <c r="N339" s="134" t="str">
        <f>IFERROR(IF(B:B="","",IF(R339="Beer",SUM(LOOKUP(2,1/(Rates!$B$3:$B$5&lt;=W339)/(Rates!$C$3:$C$5&gt;=W339),Rates!$D$3:$D$5)*(X339/100)*W339),IF(R339="Refreshment Beverage",SUM(LOOKUP(2,1/(Rates!$B$7:$B$11&lt;=W339)/(Rates!$C$7:$C$11&gt;=W339),Rates!$D$7:$D$11)*(X339/100)*W339)))),"")</f>
        <v/>
      </c>
      <c r="O339" s="134" t="str">
        <f t="shared" si="170"/>
        <v/>
      </c>
      <c r="P339" s="116"/>
      <c r="Q339" s="117" t="str">
        <f t="shared" si="171"/>
        <v/>
      </c>
      <c r="R339" s="128" t="str">
        <f t="shared" si="172"/>
        <v/>
      </c>
      <c r="S339" s="135" t="str">
        <f>IF(B339="","",IF(R339="Refreshment Beverage",VLOOKUP(VALUE(Q339),Rates!G$15:L$19,2,0),VLOOKUP(VALUE(Q339),Rates!G$4:L$12,2,0)))</f>
        <v/>
      </c>
      <c r="T339" s="135" t="str">
        <f t="shared" si="173"/>
        <v/>
      </c>
      <c r="U339" s="118" t="str">
        <f t="shared" si="174"/>
        <v/>
      </c>
      <c r="V339" s="135" t="str">
        <f t="shared" si="175"/>
        <v/>
      </c>
      <c r="W339" s="135" t="str">
        <f t="shared" si="176"/>
        <v/>
      </c>
      <c r="X339" s="119" t="str">
        <f t="shared" si="177"/>
        <v/>
      </c>
      <c r="Y339" s="120" t="str">
        <f>IF(B:B="","",IF(R339="Refreshment Beverage",VLOOKUP(Q339,Rates!G$15:L$19,6,0)*W339,VLOOKUP(Q339,Rates!G$4:L$12,6,0)*W339))</f>
        <v/>
      </c>
      <c r="Z339" s="120" t="str">
        <f t="shared" si="178"/>
        <v/>
      </c>
      <c r="AA339" s="120" t="str">
        <f t="shared" si="179"/>
        <v/>
      </c>
      <c r="AB339" s="136" t="str">
        <f>IF(B:B="","",IF(R339="Refreshment Beverage","",IF(AND(R339="Beer",Q339=0),SUM(LOOKUP(2,1/(Rates!$B$15:$B$18&lt;=W339)/(Rates!$C$15:$C$18&gt;=W339),Rates!$D$15:$D$18)*W339),VLOOKUP(VALUE(Q:Q),Rates!A:B,2,0)*W339)))</f>
        <v/>
      </c>
      <c r="AC339" s="136" t="str">
        <f>IF(B:B="","",IF(R339="Refreshment Beverage","",IF(AND(R339="Beer",Q339=0),SUM(LOOKUP(2,1/(Rates!$B$15:$B$18&lt;=W339)/(Rates!$C$15:$C$18&gt;=W339),Rates!$E$15:$E$18)*W339),VLOOKUP(VALUE(Q:Q),Rates!A:C,3,0)*W339)))</f>
        <v/>
      </c>
      <c r="AD339" s="137" t="str">
        <f>IFERROR(IF(B:B="","",IF(R339="Beer","",IF(VALUE(Q339)=0,VLOOKUP(VLOOKUP(B:B,#REF!,16,0),Rates!A:E,2,0),VLOOKUP(VALUE(Q339),Rates!A$31:B$34,2,0)*W339))),0)</f>
        <v/>
      </c>
      <c r="AE339" s="121" t="str">
        <f t="shared" si="180"/>
        <v/>
      </c>
      <c r="AF339" s="138" t="str">
        <f t="shared" si="181"/>
        <v/>
      </c>
      <c r="AG339" s="122" t="str">
        <f t="shared" si="182"/>
        <v/>
      </c>
      <c r="AH339" s="123" t="str">
        <f t="shared" si="183"/>
        <v/>
      </c>
      <c r="AI339" s="139" t="str">
        <f>IF(AE:AE="","",IF(R339="Refreshment Beverage",AK339*(Rates!J$19/100),ROUND(SUM(AH339*(Rates!$J$8/100)),4)))</f>
        <v/>
      </c>
      <c r="AJ339" s="124" t="str">
        <f t="shared" si="184"/>
        <v/>
      </c>
      <c r="AK339" s="125" t="str">
        <f t="shared" si="185"/>
        <v/>
      </c>
      <c r="AL339" s="121" t="str">
        <f t="shared" si="186"/>
        <v/>
      </c>
      <c r="AM339" s="138" t="str">
        <f>IF(AS339="","",IF(R339="Refreshment Beverage",ROUND(AS339*Rates!K$19,4),ROUND(AO339*(VLOOKUP(VALUE(Q339),Rates!G$4:L$12,3,0)),4)))</f>
        <v/>
      </c>
      <c r="AN339" s="126" t="str">
        <f>IF(AS339="","",IF(R339="Refreshment Beverage",AS339*(Rates!J$19/100),MAX(AM339,AB339)))</f>
        <v/>
      </c>
      <c r="AO339" s="127" t="str">
        <f t="shared" si="187"/>
        <v/>
      </c>
      <c r="AP339" s="127" t="str">
        <f t="shared" si="188"/>
        <v/>
      </c>
      <c r="AQ339" s="140" t="str">
        <f>IF(AS339="","",IF(R339="Refreshment Beverage",ROUND(SUM(VLOOKUP(Q:Q,Rates!G$15:L$19,3,0)*(AS339-Y339-Z339-AA339)),4),ROUND(SUM(Rates!$K$8*AS339),4)))</f>
        <v/>
      </c>
      <c r="AR339" s="139" t="str">
        <f t="shared" si="189"/>
        <v/>
      </c>
      <c r="AS339" s="125" t="str">
        <f t="shared" si="190"/>
        <v/>
      </c>
      <c r="AT339" s="121" t="str">
        <f t="shared" si="191"/>
        <v/>
      </c>
      <c r="AU339" s="138" t="str">
        <f>IF(AX339="","",IF(R339="Refreshment Beverage",ROUND((BA339-Y339-Z339-AA339)*VLOOKUP(VALUE(Q339),Rates!G$15:L$19,3,0),4),ROUND(AW339*(VLOOKUP(VALUE(Q339),Rates!G:L,3,0)),4)))</f>
        <v/>
      </c>
      <c r="AV339" s="126" t="str">
        <f t="shared" si="192"/>
        <v/>
      </c>
      <c r="AW339" s="127" t="str">
        <f t="shared" si="193"/>
        <v/>
      </c>
      <c r="AX339" s="123" t="str">
        <f t="shared" si="194"/>
        <v/>
      </c>
      <c r="AY339" s="140" t="str">
        <f>IF(AX339="","",IF(R339="Refreshment Beverage",ROUND(SUM(AX339*Rates!K$19),4),ROUND(SUM(AX339*(Rates!J$8/100)),4)))</f>
        <v/>
      </c>
      <c r="AZ339" s="124" t="str">
        <f t="shared" si="195"/>
        <v/>
      </c>
      <c r="BA339" s="125" t="str">
        <f t="shared" si="196"/>
        <v/>
      </c>
      <c r="BB339" s="115"/>
      <c r="BC339" s="143"/>
      <c r="BD339" s="100"/>
      <c r="BE339" s="100"/>
      <c r="BF339" s="100"/>
      <c r="BG339" s="100"/>
    </row>
    <row r="340" spans="1:59" ht="12.75" customHeight="1" x14ac:dyDescent="0.2">
      <c r="A340" s="144"/>
      <c r="B340" s="141"/>
      <c r="C340" s="141"/>
      <c r="D340" s="142"/>
      <c r="E340" s="142"/>
      <c r="F340" s="142"/>
      <c r="G340" s="142"/>
      <c r="H340" s="142"/>
      <c r="I340" s="129"/>
      <c r="J340" s="130"/>
      <c r="K340" s="131" t="str">
        <f t="shared" si="167"/>
        <v/>
      </c>
      <c r="L340" s="132" t="str">
        <f t="shared" si="168"/>
        <v/>
      </c>
      <c r="M340" s="133" t="str">
        <f t="shared" si="169"/>
        <v/>
      </c>
      <c r="N340" s="134" t="str">
        <f>IFERROR(IF(B:B="","",IF(R340="Beer",SUM(LOOKUP(2,1/(Rates!$B$3:$B$5&lt;=W340)/(Rates!$C$3:$C$5&gt;=W340),Rates!$D$3:$D$5)*(X340/100)*W340),IF(R340="Refreshment Beverage",SUM(LOOKUP(2,1/(Rates!$B$7:$B$11&lt;=W340)/(Rates!$C$7:$C$11&gt;=W340),Rates!$D$7:$D$11)*(X340/100)*W340)))),"")</f>
        <v/>
      </c>
      <c r="O340" s="134" t="str">
        <f t="shared" si="170"/>
        <v/>
      </c>
      <c r="P340" s="116"/>
      <c r="Q340" s="117" t="str">
        <f t="shared" si="171"/>
        <v/>
      </c>
      <c r="R340" s="128" t="str">
        <f t="shared" si="172"/>
        <v/>
      </c>
      <c r="S340" s="135" t="str">
        <f>IF(B340="","",IF(R340="Refreshment Beverage",VLOOKUP(VALUE(Q340),Rates!G$15:L$19,2,0),VLOOKUP(VALUE(Q340),Rates!G$4:L$12,2,0)))</f>
        <v/>
      </c>
      <c r="T340" s="135" t="str">
        <f t="shared" si="173"/>
        <v/>
      </c>
      <c r="U340" s="118" t="str">
        <f t="shared" si="174"/>
        <v/>
      </c>
      <c r="V340" s="135" t="str">
        <f t="shared" si="175"/>
        <v/>
      </c>
      <c r="W340" s="135" t="str">
        <f t="shared" si="176"/>
        <v/>
      </c>
      <c r="X340" s="119" t="str">
        <f t="shared" si="177"/>
        <v/>
      </c>
      <c r="Y340" s="120" t="str">
        <f>IF(B:B="","",IF(R340="Refreshment Beverage",VLOOKUP(Q340,Rates!G$15:L$19,6,0)*W340,VLOOKUP(Q340,Rates!G$4:L$12,6,0)*W340))</f>
        <v/>
      </c>
      <c r="Z340" s="120" t="str">
        <f t="shared" si="178"/>
        <v/>
      </c>
      <c r="AA340" s="120" t="str">
        <f t="shared" si="179"/>
        <v/>
      </c>
      <c r="AB340" s="136" t="str">
        <f>IF(B:B="","",IF(R340="Refreshment Beverage","",IF(AND(R340="Beer",Q340=0),SUM(LOOKUP(2,1/(Rates!$B$15:$B$18&lt;=W340)/(Rates!$C$15:$C$18&gt;=W340),Rates!$D$15:$D$18)*W340),VLOOKUP(VALUE(Q:Q),Rates!A:B,2,0)*W340)))</f>
        <v/>
      </c>
      <c r="AC340" s="136" t="str">
        <f>IF(B:B="","",IF(R340="Refreshment Beverage","",IF(AND(R340="Beer",Q340=0),SUM(LOOKUP(2,1/(Rates!$B$15:$B$18&lt;=W340)/(Rates!$C$15:$C$18&gt;=W340),Rates!$E$15:$E$18)*W340),VLOOKUP(VALUE(Q:Q),Rates!A:C,3,0)*W340)))</f>
        <v/>
      </c>
      <c r="AD340" s="137" t="str">
        <f>IFERROR(IF(B:B="","",IF(R340="Beer","",IF(VALUE(Q340)=0,VLOOKUP(VLOOKUP(B:B,#REF!,16,0),Rates!A:E,2,0),VLOOKUP(VALUE(Q340),Rates!A$31:B$34,2,0)*W340))),0)</f>
        <v/>
      </c>
      <c r="AE340" s="121" t="str">
        <f t="shared" si="180"/>
        <v/>
      </c>
      <c r="AF340" s="138" t="str">
        <f t="shared" si="181"/>
        <v/>
      </c>
      <c r="AG340" s="122" t="str">
        <f t="shared" si="182"/>
        <v/>
      </c>
      <c r="AH340" s="123" t="str">
        <f t="shared" si="183"/>
        <v/>
      </c>
      <c r="AI340" s="139" t="str">
        <f>IF(AE:AE="","",IF(R340="Refreshment Beverage",AK340*(Rates!J$19/100),ROUND(SUM(AH340*(Rates!$J$8/100)),4)))</f>
        <v/>
      </c>
      <c r="AJ340" s="124" t="str">
        <f t="shared" si="184"/>
        <v/>
      </c>
      <c r="AK340" s="125" t="str">
        <f t="shared" si="185"/>
        <v/>
      </c>
      <c r="AL340" s="121" t="str">
        <f t="shared" si="186"/>
        <v/>
      </c>
      <c r="AM340" s="138" t="str">
        <f>IF(AS340="","",IF(R340="Refreshment Beverage",ROUND(AS340*Rates!K$19,4),ROUND(AO340*(VLOOKUP(VALUE(Q340),Rates!G$4:L$12,3,0)),4)))</f>
        <v/>
      </c>
      <c r="AN340" s="126" t="str">
        <f>IF(AS340="","",IF(R340="Refreshment Beverage",AS340*(Rates!J$19/100),MAX(AM340,AB340)))</f>
        <v/>
      </c>
      <c r="AO340" s="127" t="str">
        <f t="shared" si="187"/>
        <v/>
      </c>
      <c r="AP340" s="127" t="str">
        <f t="shared" si="188"/>
        <v/>
      </c>
      <c r="AQ340" s="140" t="str">
        <f>IF(AS340="","",IF(R340="Refreshment Beverage",ROUND(SUM(VLOOKUP(Q:Q,Rates!G$15:L$19,3,0)*(AS340-Y340-Z340-AA340)),4),ROUND(SUM(Rates!$K$8*AS340),4)))</f>
        <v/>
      </c>
      <c r="AR340" s="139" t="str">
        <f t="shared" si="189"/>
        <v/>
      </c>
      <c r="AS340" s="125" t="str">
        <f t="shared" si="190"/>
        <v/>
      </c>
      <c r="AT340" s="121" t="str">
        <f t="shared" si="191"/>
        <v/>
      </c>
      <c r="AU340" s="138" t="str">
        <f>IF(AX340="","",IF(R340="Refreshment Beverage",ROUND((BA340-Y340-Z340-AA340)*VLOOKUP(VALUE(Q340),Rates!G$15:L$19,3,0),4),ROUND(AW340*(VLOOKUP(VALUE(Q340),Rates!G:L,3,0)),4)))</f>
        <v/>
      </c>
      <c r="AV340" s="126" t="str">
        <f t="shared" si="192"/>
        <v/>
      </c>
      <c r="AW340" s="127" t="str">
        <f t="shared" si="193"/>
        <v/>
      </c>
      <c r="AX340" s="123" t="str">
        <f t="shared" si="194"/>
        <v/>
      </c>
      <c r="AY340" s="140" t="str">
        <f>IF(AX340="","",IF(R340="Refreshment Beverage",ROUND(SUM(AX340*Rates!K$19),4),ROUND(SUM(AX340*(Rates!J$8/100)),4)))</f>
        <v/>
      </c>
      <c r="AZ340" s="124" t="str">
        <f t="shared" si="195"/>
        <v/>
      </c>
      <c r="BA340" s="125" t="str">
        <f t="shared" si="196"/>
        <v/>
      </c>
      <c r="BB340" s="115"/>
      <c r="BC340" s="143"/>
      <c r="BD340" s="100"/>
      <c r="BE340" s="100"/>
      <c r="BF340" s="100"/>
      <c r="BG340" s="100"/>
    </row>
    <row r="341" spans="1:59" ht="12.75" customHeight="1" x14ac:dyDescent="0.2">
      <c r="A341" s="144"/>
      <c r="B341" s="141"/>
      <c r="C341" s="141"/>
      <c r="D341" s="142"/>
      <c r="E341" s="142"/>
      <c r="F341" s="142"/>
      <c r="G341" s="142"/>
      <c r="H341" s="142"/>
      <c r="I341" s="129"/>
      <c r="J341" s="130"/>
      <c r="K341" s="131" t="str">
        <f t="shared" si="167"/>
        <v/>
      </c>
      <c r="L341" s="132" t="str">
        <f t="shared" si="168"/>
        <v/>
      </c>
      <c r="M341" s="133" t="str">
        <f t="shared" si="169"/>
        <v/>
      </c>
      <c r="N341" s="134" t="str">
        <f>IFERROR(IF(B:B="","",IF(R341="Beer",SUM(LOOKUP(2,1/(Rates!$B$3:$B$5&lt;=W341)/(Rates!$C$3:$C$5&gt;=W341),Rates!$D$3:$D$5)*(X341/100)*W341),IF(R341="Refreshment Beverage",SUM(LOOKUP(2,1/(Rates!$B$7:$B$11&lt;=W341)/(Rates!$C$7:$C$11&gt;=W341),Rates!$D$7:$D$11)*(X341/100)*W341)))),"")</f>
        <v/>
      </c>
      <c r="O341" s="134" t="str">
        <f t="shared" si="170"/>
        <v/>
      </c>
      <c r="P341" s="116"/>
      <c r="Q341" s="117" t="str">
        <f t="shared" si="171"/>
        <v/>
      </c>
      <c r="R341" s="128" t="str">
        <f t="shared" si="172"/>
        <v/>
      </c>
      <c r="S341" s="135" t="str">
        <f>IF(B341="","",IF(R341="Refreshment Beverage",VLOOKUP(VALUE(Q341),Rates!G$15:L$19,2,0),VLOOKUP(VALUE(Q341),Rates!G$4:L$12,2,0)))</f>
        <v/>
      </c>
      <c r="T341" s="135" t="str">
        <f t="shared" si="173"/>
        <v/>
      </c>
      <c r="U341" s="118" t="str">
        <f t="shared" si="174"/>
        <v/>
      </c>
      <c r="V341" s="135" t="str">
        <f t="shared" si="175"/>
        <v/>
      </c>
      <c r="W341" s="135" t="str">
        <f t="shared" si="176"/>
        <v/>
      </c>
      <c r="X341" s="119" t="str">
        <f t="shared" si="177"/>
        <v/>
      </c>
      <c r="Y341" s="120" t="str">
        <f>IF(B:B="","",IF(R341="Refreshment Beverage",VLOOKUP(Q341,Rates!G$15:L$19,6,0)*W341,VLOOKUP(Q341,Rates!G$4:L$12,6,0)*W341))</f>
        <v/>
      </c>
      <c r="Z341" s="120" t="str">
        <f t="shared" si="178"/>
        <v/>
      </c>
      <c r="AA341" s="120" t="str">
        <f t="shared" si="179"/>
        <v/>
      </c>
      <c r="AB341" s="136" t="str">
        <f>IF(B:B="","",IF(R341="Refreshment Beverage","",IF(AND(R341="Beer",Q341=0),SUM(LOOKUP(2,1/(Rates!$B$15:$B$18&lt;=W341)/(Rates!$C$15:$C$18&gt;=W341),Rates!$D$15:$D$18)*W341),VLOOKUP(VALUE(Q:Q),Rates!A:B,2,0)*W341)))</f>
        <v/>
      </c>
      <c r="AC341" s="136" t="str">
        <f>IF(B:B="","",IF(R341="Refreshment Beverage","",IF(AND(R341="Beer",Q341=0),SUM(LOOKUP(2,1/(Rates!$B$15:$B$18&lt;=W341)/(Rates!$C$15:$C$18&gt;=W341),Rates!$E$15:$E$18)*W341),VLOOKUP(VALUE(Q:Q),Rates!A:C,3,0)*W341)))</f>
        <v/>
      </c>
      <c r="AD341" s="137" t="str">
        <f>IFERROR(IF(B:B="","",IF(R341="Beer","",IF(VALUE(Q341)=0,VLOOKUP(VLOOKUP(B:B,#REF!,16,0),Rates!A:E,2,0),VLOOKUP(VALUE(Q341),Rates!A$31:B$34,2,0)*W341))),0)</f>
        <v/>
      </c>
      <c r="AE341" s="121" t="str">
        <f t="shared" si="180"/>
        <v/>
      </c>
      <c r="AF341" s="138" t="str">
        <f t="shared" si="181"/>
        <v/>
      </c>
      <c r="AG341" s="122" t="str">
        <f t="shared" si="182"/>
        <v/>
      </c>
      <c r="AH341" s="123" t="str">
        <f t="shared" si="183"/>
        <v/>
      </c>
      <c r="AI341" s="139" t="str">
        <f>IF(AE:AE="","",IF(R341="Refreshment Beverage",AK341*(Rates!J$19/100),ROUND(SUM(AH341*(Rates!$J$8/100)),4)))</f>
        <v/>
      </c>
      <c r="AJ341" s="124" t="str">
        <f t="shared" si="184"/>
        <v/>
      </c>
      <c r="AK341" s="125" t="str">
        <f t="shared" si="185"/>
        <v/>
      </c>
      <c r="AL341" s="121" t="str">
        <f t="shared" si="186"/>
        <v/>
      </c>
      <c r="AM341" s="138" t="str">
        <f>IF(AS341="","",IF(R341="Refreshment Beverage",ROUND(AS341*Rates!K$19,4),ROUND(AO341*(VLOOKUP(VALUE(Q341),Rates!G$4:L$12,3,0)),4)))</f>
        <v/>
      </c>
      <c r="AN341" s="126" t="str">
        <f>IF(AS341="","",IF(R341="Refreshment Beverage",AS341*(Rates!J$19/100),MAX(AM341,AB341)))</f>
        <v/>
      </c>
      <c r="AO341" s="127" t="str">
        <f t="shared" si="187"/>
        <v/>
      </c>
      <c r="AP341" s="127" t="str">
        <f t="shared" si="188"/>
        <v/>
      </c>
      <c r="AQ341" s="140" t="str">
        <f>IF(AS341="","",IF(R341="Refreshment Beverage",ROUND(SUM(VLOOKUP(Q:Q,Rates!G$15:L$19,3,0)*(AS341-Y341-Z341-AA341)),4),ROUND(SUM(Rates!$K$8*AS341),4)))</f>
        <v/>
      </c>
      <c r="AR341" s="139" t="str">
        <f t="shared" si="189"/>
        <v/>
      </c>
      <c r="AS341" s="125" t="str">
        <f t="shared" si="190"/>
        <v/>
      </c>
      <c r="AT341" s="121" t="str">
        <f t="shared" si="191"/>
        <v/>
      </c>
      <c r="AU341" s="138" t="str">
        <f>IF(AX341="","",IF(R341="Refreshment Beverage",ROUND((BA341-Y341-Z341-AA341)*VLOOKUP(VALUE(Q341),Rates!G$15:L$19,3,0),4),ROUND(AW341*(VLOOKUP(VALUE(Q341),Rates!G:L,3,0)),4)))</f>
        <v/>
      </c>
      <c r="AV341" s="126" t="str">
        <f t="shared" si="192"/>
        <v/>
      </c>
      <c r="AW341" s="127" t="str">
        <f t="shared" si="193"/>
        <v/>
      </c>
      <c r="AX341" s="123" t="str">
        <f t="shared" si="194"/>
        <v/>
      </c>
      <c r="AY341" s="140" t="str">
        <f>IF(AX341="","",IF(R341="Refreshment Beverage",ROUND(SUM(AX341*Rates!K$19),4),ROUND(SUM(AX341*(Rates!J$8/100)),4)))</f>
        <v/>
      </c>
      <c r="AZ341" s="124" t="str">
        <f t="shared" si="195"/>
        <v/>
      </c>
      <c r="BA341" s="125" t="str">
        <f t="shared" si="196"/>
        <v/>
      </c>
      <c r="BB341" s="115"/>
      <c r="BC341" s="143"/>
      <c r="BD341" s="100"/>
      <c r="BE341" s="100"/>
      <c r="BF341" s="100"/>
      <c r="BG341" s="100"/>
    </row>
    <row r="342" spans="1:59" ht="12.75" customHeight="1" x14ac:dyDescent="0.2">
      <c r="A342" s="144"/>
      <c r="B342" s="141"/>
      <c r="C342" s="141"/>
      <c r="D342" s="142"/>
      <c r="E342" s="142"/>
      <c r="F342" s="142"/>
      <c r="G342" s="142"/>
      <c r="H342" s="142"/>
      <c r="I342" s="129"/>
      <c r="J342" s="130"/>
      <c r="K342" s="131" t="str">
        <f t="shared" si="167"/>
        <v/>
      </c>
      <c r="L342" s="132" t="str">
        <f t="shared" si="168"/>
        <v/>
      </c>
      <c r="M342" s="133" t="str">
        <f t="shared" si="169"/>
        <v/>
      </c>
      <c r="N342" s="134" t="str">
        <f>IFERROR(IF(B:B="","",IF(R342="Beer",SUM(LOOKUP(2,1/(Rates!$B$3:$B$5&lt;=W342)/(Rates!$C$3:$C$5&gt;=W342),Rates!$D$3:$D$5)*(X342/100)*W342),IF(R342="Refreshment Beverage",SUM(LOOKUP(2,1/(Rates!$B$7:$B$11&lt;=W342)/(Rates!$C$7:$C$11&gt;=W342),Rates!$D$7:$D$11)*(X342/100)*W342)))),"")</f>
        <v/>
      </c>
      <c r="O342" s="134" t="str">
        <f t="shared" si="170"/>
        <v/>
      </c>
      <c r="P342" s="116"/>
      <c r="Q342" s="117" t="str">
        <f t="shared" si="171"/>
        <v/>
      </c>
      <c r="R342" s="128" t="str">
        <f t="shared" si="172"/>
        <v/>
      </c>
      <c r="S342" s="135" t="str">
        <f>IF(B342="","",IF(R342="Refreshment Beverage",VLOOKUP(VALUE(Q342),Rates!G$15:L$19,2,0),VLOOKUP(VALUE(Q342),Rates!G$4:L$12,2,0)))</f>
        <v/>
      </c>
      <c r="T342" s="135" t="str">
        <f t="shared" si="173"/>
        <v/>
      </c>
      <c r="U342" s="118" t="str">
        <f t="shared" si="174"/>
        <v/>
      </c>
      <c r="V342" s="135" t="str">
        <f t="shared" si="175"/>
        <v/>
      </c>
      <c r="W342" s="135" t="str">
        <f t="shared" si="176"/>
        <v/>
      </c>
      <c r="X342" s="119" t="str">
        <f t="shared" si="177"/>
        <v/>
      </c>
      <c r="Y342" s="120" t="str">
        <f>IF(B:B="","",IF(R342="Refreshment Beverage",VLOOKUP(Q342,Rates!G$15:L$19,6,0)*W342,VLOOKUP(Q342,Rates!G$4:L$12,6,0)*W342))</f>
        <v/>
      </c>
      <c r="Z342" s="120" t="str">
        <f t="shared" si="178"/>
        <v/>
      </c>
      <c r="AA342" s="120" t="str">
        <f t="shared" si="179"/>
        <v/>
      </c>
      <c r="AB342" s="136" t="str">
        <f>IF(B:B="","",IF(R342="Refreshment Beverage","",IF(AND(R342="Beer",Q342=0),SUM(LOOKUP(2,1/(Rates!$B$15:$B$18&lt;=W342)/(Rates!$C$15:$C$18&gt;=W342),Rates!$D$15:$D$18)*W342),VLOOKUP(VALUE(Q:Q),Rates!A:B,2,0)*W342)))</f>
        <v/>
      </c>
      <c r="AC342" s="136" t="str">
        <f>IF(B:B="","",IF(R342="Refreshment Beverage","",IF(AND(R342="Beer",Q342=0),SUM(LOOKUP(2,1/(Rates!$B$15:$B$18&lt;=W342)/(Rates!$C$15:$C$18&gt;=W342),Rates!$E$15:$E$18)*W342),VLOOKUP(VALUE(Q:Q),Rates!A:C,3,0)*W342)))</f>
        <v/>
      </c>
      <c r="AD342" s="137" t="str">
        <f>IFERROR(IF(B:B="","",IF(R342="Beer","",IF(VALUE(Q342)=0,VLOOKUP(VLOOKUP(B:B,#REF!,16,0),Rates!A:E,2,0),VLOOKUP(VALUE(Q342),Rates!A$31:B$34,2,0)*W342))),0)</f>
        <v/>
      </c>
      <c r="AE342" s="121" t="str">
        <f t="shared" si="180"/>
        <v/>
      </c>
      <c r="AF342" s="138" t="str">
        <f t="shared" si="181"/>
        <v/>
      </c>
      <c r="AG342" s="122" t="str">
        <f t="shared" si="182"/>
        <v/>
      </c>
      <c r="AH342" s="123" t="str">
        <f t="shared" si="183"/>
        <v/>
      </c>
      <c r="AI342" s="139" t="str">
        <f>IF(AE:AE="","",IF(R342="Refreshment Beverage",AK342*(Rates!J$19/100),ROUND(SUM(AH342*(Rates!$J$8/100)),4)))</f>
        <v/>
      </c>
      <c r="AJ342" s="124" t="str">
        <f t="shared" si="184"/>
        <v/>
      </c>
      <c r="AK342" s="125" t="str">
        <f t="shared" si="185"/>
        <v/>
      </c>
      <c r="AL342" s="121" t="str">
        <f t="shared" si="186"/>
        <v/>
      </c>
      <c r="AM342" s="138" t="str">
        <f>IF(AS342="","",IF(R342="Refreshment Beverage",ROUND(AS342*Rates!K$19,4),ROUND(AO342*(VLOOKUP(VALUE(Q342),Rates!G$4:L$12,3,0)),4)))</f>
        <v/>
      </c>
      <c r="AN342" s="126" t="str">
        <f>IF(AS342="","",IF(R342="Refreshment Beverage",AS342*(Rates!J$19/100),MAX(AM342,AB342)))</f>
        <v/>
      </c>
      <c r="AO342" s="127" t="str">
        <f t="shared" si="187"/>
        <v/>
      </c>
      <c r="AP342" s="127" t="str">
        <f t="shared" si="188"/>
        <v/>
      </c>
      <c r="AQ342" s="140" t="str">
        <f>IF(AS342="","",IF(R342="Refreshment Beverage",ROUND(SUM(VLOOKUP(Q:Q,Rates!G$15:L$19,3,0)*(AS342-Y342-Z342-AA342)),4),ROUND(SUM(Rates!$K$8*AS342),4)))</f>
        <v/>
      </c>
      <c r="AR342" s="139" t="str">
        <f t="shared" si="189"/>
        <v/>
      </c>
      <c r="AS342" s="125" t="str">
        <f t="shared" si="190"/>
        <v/>
      </c>
      <c r="AT342" s="121" t="str">
        <f t="shared" si="191"/>
        <v/>
      </c>
      <c r="AU342" s="138" t="str">
        <f>IF(AX342="","",IF(R342="Refreshment Beverage",ROUND((BA342-Y342-Z342-AA342)*VLOOKUP(VALUE(Q342),Rates!G$15:L$19,3,0),4),ROUND(AW342*(VLOOKUP(VALUE(Q342),Rates!G:L,3,0)),4)))</f>
        <v/>
      </c>
      <c r="AV342" s="126" t="str">
        <f t="shared" si="192"/>
        <v/>
      </c>
      <c r="AW342" s="127" t="str">
        <f t="shared" si="193"/>
        <v/>
      </c>
      <c r="AX342" s="123" t="str">
        <f t="shared" si="194"/>
        <v/>
      </c>
      <c r="AY342" s="140" t="str">
        <f>IF(AX342="","",IF(R342="Refreshment Beverage",ROUND(SUM(AX342*Rates!K$19),4),ROUND(SUM(AX342*(Rates!J$8/100)),4)))</f>
        <v/>
      </c>
      <c r="AZ342" s="124" t="str">
        <f t="shared" si="195"/>
        <v/>
      </c>
      <c r="BA342" s="125" t="str">
        <f t="shared" si="196"/>
        <v/>
      </c>
      <c r="BB342" s="115"/>
      <c r="BC342" s="143"/>
      <c r="BD342" s="100"/>
      <c r="BE342" s="100"/>
      <c r="BF342" s="100"/>
      <c r="BG342" s="100"/>
    </row>
    <row r="343" spans="1:59" ht="12.75" customHeight="1" x14ac:dyDescent="0.2">
      <c r="A343" s="144"/>
      <c r="B343" s="141"/>
      <c r="C343" s="141"/>
      <c r="D343" s="142"/>
      <c r="E343" s="142"/>
      <c r="F343" s="142"/>
      <c r="G343" s="142"/>
      <c r="H343" s="142"/>
      <c r="I343" s="129"/>
      <c r="J343" s="130"/>
      <c r="K343" s="131" t="str">
        <f t="shared" si="167"/>
        <v/>
      </c>
      <c r="L343" s="132" t="str">
        <f t="shared" si="168"/>
        <v/>
      </c>
      <c r="M343" s="133" t="str">
        <f t="shared" si="169"/>
        <v/>
      </c>
      <c r="N343" s="134" t="str">
        <f>IFERROR(IF(B:B="","",IF(R343="Beer",SUM(LOOKUP(2,1/(Rates!$B$3:$B$5&lt;=W343)/(Rates!$C$3:$C$5&gt;=W343),Rates!$D$3:$D$5)*(X343/100)*W343),IF(R343="Refreshment Beverage",SUM(LOOKUP(2,1/(Rates!$B$7:$B$11&lt;=W343)/(Rates!$C$7:$C$11&gt;=W343),Rates!$D$7:$D$11)*(X343/100)*W343)))),"")</f>
        <v/>
      </c>
      <c r="O343" s="134" t="str">
        <f t="shared" si="170"/>
        <v/>
      </c>
      <c r="P343" s="116"/>
      <c r="Q343" s="117" t="str">
        <f t="shared" si="171"/>
        <v/>
      </c>
      <c r="R343" s="128" t="str">
        <f t="shared" si="172"/>
        <v/>
      </c>
      <c r="S343" s="135" t="str">
        <f>IF(B343="","",IF(R343="Refreshment Beverage",VLOOKUP(VALUE(Q343),Rates!G$15:L$19,2,0),VLOOKUP(VALUE(Q343),Rates!G$4:L$12,2,0)))</f>
        <v/>
      </c>
      <c r="T343" s="135" t="str">
        <f t="shared" si="173"/>
        <v/>
      </c>
      <c r="U343" s="118" t="str">
        <f t="shared" si="174"/>
        <v/>
      </c>
      <c r="V343" s="135" t="str">
        <f t="shared" si="175"/>
        <v/>
      </c>
      <c r="W343" s="135" t="str">
        <f t="shared" si="176"/>
        <v/>
      </c>
      <c r="X343" s="119" t="str">
        <f t="shared" si="177"/>
        <v/>
      </c>
      <c r="Y343" s="120" t="str">
        <f>IF(B:B="","",IF(R343="Refreshment Beverage",VLOOKUP(Q343,Rates!G$15:L$19,6,0)*W343,VLOOKUP(Q343,Rates!G$4:L$12,6,0)*W343))</f>
        <v/>
      </c>
      <c r="Z343" s="120" t="str">
        <f t="shared" si="178"/>
        <v/>
      </c>
      <c r="AA343" s="120" t="str">
        <f t="shared" si="179"/>
        <v/>
      </c>
      <c r="AB343" s="136" t="str">
        <f>IF(B:B="","",IF(R343="Refreshment Beverage","",IF(AND(R343="Beer",Q343=0),SUM(LOOKUP(2,1/(Rates!$B$15:$B$18&lt;=W343)/(Rates!$C$15:$C$18&gt;=W343),Rates!$D$15:$D$18)*W343),VLOOKUP(VALUE(Q:Q),Rates!A:B,2,0)*W343)))</f>
        <v/>
      </c>
      <c r="AC343" s="136" t="str">
        <f>IF(B:B="","",IF(R343="Refreshment Beverage","",IF(AND(R343="Beer",Q343=0),SUM(LOOKUP(2,1/(Rates!$B$15:$B$18&lt;=W343)/(Rates!$C$15:$C$18&gt;=W343),Rates!$E$15:$E$18)*W343),VLOOKUP(VALUE(Q:Q),Rates!A:C,3,0)*W343)))</f>
        <v/>
      </c>
      <c r="AD343" s="137" t="str">
        <f>IFERROR(IF(B:B="","",IF(R343="Beer","",IF(VALUE(Q343)=0,VLOOKUP(VLOOKUP(B:B,#REF!,16,0),Rates!A:E,2,0),VLOOKUP(VALUE(Q343),Rates!A$31:B$34,2,0)*W343))),0)</f>
        <v/>
      </c>
      <c r="AE343" s="121" t="str">
        <f t="shared" si="180"/>
        <v/>
      </c>
      <c r="AF343" s="138" t="str">
        <f t="shared" si="181"/>
        <v/>
      </c>
      <c r="AG343" s="122" t="str">
        <f t="shared" si="182"/>
        <v/>
      </c>
      <c r="AH343" s="123" t="str">
        <f t="shared" si="183"/>
        <v/>
      </c>
      <c r="AI343" s="139" t="str">
        <f>IF(AE:AE="","",IF(R343="Refreshment Beverage",AK343*(Rates!J$19/100),ROUND(SUM(AH343*(Rates!$J$8/100)),4)))</f>
        <v/>
      </c>
      <c r="AJ343" s="124" t="str">
        <f t="shared" si="184"/>
        <v/>
      </c>
      <c r="AK343" s="125" t="str">
        <f t="shared" si="185"/>
        <v/>
      </c>
      <c r="AL343" s="121" t="str">
        <f t="shared" si="186"/>
        <v/>
      </c>
      <c r="AM343" s="138" t="str">
        <f>IF(AS343="","",IF(R343="Refreshment Beverage",ROUND(AS343*Rates!K$19,4),ROUND(AO343*(VLOOKUP(VALUE(Q343),Rates!G$4:L$12,3,0)),4)))</f>
        <v/>
      </c>
      <c r="AN343" s="126" t="str">
        <f>IF(AS343="","",IF(R343="Refreshment Beverage",AS343*(Rates!J$19/100),MAX(AM343,AB343)))</f>
        <v/>
      </c>
      <c r="AO343" s="127" t="str">
        <f t="shared" si="187"/>
        <v/>
      </c>
      <c r="AP343" s="127" t="str">
        <f t="shared" si="188"/>
        <v/>
      </c>
      <c r="AQ343" s="140" t="str">
        <f>IF(AS343="","",IF(R343="Refreshment Beverage",ROUND(SUM(VLOOKUP(Q:Q,Rates!G$15:L$19,3,0)*(AS343-Y343-Z343-AA343)),4),ROUND(SUM(Rates!$K$8*AS343),4)))</f>
        <v/>
      </c>
      <c r="AR343" s="139" t="str">
        <f t="shared" si="189"/>
        <v/>
      </c>
      <c r="AS343" s="125" t="str">
        <f t="shared" si="190"/>
        <v/>
      </c>
      <c r="AT343" s="121" t="str">
        <f t="shared" si="191"/>
        <v/>
      </c>
      <c r="AU343" s="138" t="str">
        <f>IF(AX343="","",IF(R343="Refreshment Beverage",ROUND((BA343-Y343-Z343-AA343)*VLOOKUP(VALUE(Q343),Rates!G$15:L$19,3,0),4),ROUND(AW343*(VLOOKUP(VALUE(Q343),Rates!G:L,3,0)),4)))</f>
        <v/>
      </c>
      <c r="AV343" s="126" t="str">
        <f t="shared" si="192"/>
        <v/>
      </c>
      <c r="AW343" s="127" t="str">
        <f t="shared" si="193"/>
        <v/>
      </c>
      <c r="AX343" s="123" t="str">
        <f t="shared" si="194"/>
        <v/>
      </c>
      <c r="AY343" s="140" t="str">
        <f>IF(AX343="","",IF(R343="Refreshment Beverage",ROUND(SUM(AX343*Rates!K$19),4),ROUND(SUM(AX343*(Rates!J$8/100)),4)))</f>
        <v/>
      </c>
      <c r="AZ343" s="124" t="str">
        <f t="shared" si="195"/>
        <v/>
      </c>
      <c r="BA343" s="125" t="str">
        <f t="shared" si="196"/>
        <v/>
      </c>
      <c r="BB343" s="115"/>
      <c r="BC343" s="143"/>
      <c r="BD343" s="100"/>
      <c r="BE343" s="100"/>
      <c r="BF343" s="100"/>
      <c r="BG343" s="100"/>
    </row>
    <row r="344" spans="1:59" ht="12.75" customHeight="1" x14ac:dyDescent="0.2">
      <c r="A344" s="144"/>
      <c r="B344" s="141"/>
      <c r="C344" s="141"/>
      <c r="D344" s="142"/>
      <c r="E344" s="142"/>
      <c r="F344" s="142"/>
      <c r="G344" s="142"/>
      <c r="H344" s="142"/>
      <c r="I344" s="129"/>
      <c r="J344" s="130"/>
      <c r="K344" s="131" t="str">
        <f t="shared" si="167"/>
        <v/>
      </c>
      <c r="L344" s="132" t="str">
        <f t="shared" si="168"/>
        <v/>
      </c>
      <c r="M344" s="133" t="str">
        <f t="shared" si="169"/>
        <v/>
      </c>
      <c r="N344" s="134" t="str">
        <f>IFERROR(IF(B:B="","",IF(R344="Beer",SUM(LOOKUP(2,1/(Rates!$B$3:$B$5&lt;=W344)/(Rates!$C$3:$C$5&gt;=W344),Rates!$D$3:$D$5)*(X344/100)*W344),IF(R344="Refreshment Beverage",SUM(LOOKUP(2,1/(Rates!$B$7:$B$11&lt;=W344)/(Rates!$C$7:$C$11&gt;=W344),Rates!$D$7:$D$11)*(X344/100)*W344)))),"")</f>
        <v/>
      </c>
      <c r="O344" s="134" t="str">
        <f t="shared" si="170"/>
        <v/>
      </c>
      <c r="P344" s="116"/>
      <c r="Q344" s="117" t="str">
        <f t="shared" si="171"/>
        <v/>
      </c>
      <c r="R344" s="128" t="str">
        <f t="shared" si="172"/>
        <v/>
      </c>
      <c r="S344" s="135" t="str">
        <f>IF(B344="","",IF(R344="Refreshment Beverage",VLOOKUP(VALUE(Q344),Rates!G$15:L$19,2,0),VLOOKUP(VALUE(Q344),Rates!G$4:L$12,2,0)))</f>
        <v/>
      </c>
      <c r="T344" s="135" t="str">
        <f t="shared" si="173"/>
        <v/>
      </c>
      <c r="U344" s="118" t="str">
        <f t="shared" si="174"/>
        <v/>
      </c>
      <c r="V344" s="135" t="str">
        <f t="shared" si="175"/>
        <v/>
      </c>
      <c r="W344" s="135" t="str">
        <f t="shared" si="176"/>
        <v/>
      </c>
      <c r="X344" s="119" t="str">
        <f t="shared" si="177"/>
        <v/>
      </c>
      <c r="Y344" s="120" t="str">
        <f>IF(B:B="","",IF(R344="Refreshment Beverage",VLOOKUP(Q344,Rates!G$15:L$19,6,0)*W344,VLOOKUP(Q344,Rates!G$4:L$12,6,0)*W344))</f>
        <v/>
      </c>
      <c r="Z344" s="120" t="str">
        <f t="shared" si="178"/>
        <v/>
      </c>
      <c r="AA344" s="120" t="str">
        <f t="shared" si="179"/>
        <v/>
      </c>
      <c r="AB344" s="136" t="str">
        <f>IF(B:B="","",IF(R344="Refreshment Beverage","",IF(AND(R344="Beer",Q344=0),SUM(LOOKUP(2,1/(Rates!$B$15:$B$18&lt;=W344)/(Rates!$C$15:$C$18&gt;=W344),Rates!$D$15:$D$18)*W344),VLOOKUP(VALUE(Q:Q),Rates!A:B,2,0)*W344)))</f>
        <v/>
      </c>
      <c r="AC344" s="136" t="str">
        <f>IF(B:B="","",IF(R344="Refreshment Beverage","",IF(AND(R344="Beer",Q344=0),SUM(LOOKUP(2,1/(Rates!$B$15:$B$18&lt;=W344)/(Rates!$C$15:$C$18&gt;=W344),Rates!$E$15:$E$18)*W344),VLOOKUP(VALUE(Q:Q),Rates!A:C,3,0)*W344)))</f>
        <v/>
      </c>
      <c r="AD344" s="137" t="str">
        <f>IFERROR(IF(B:B="","",IF(R344="Beer","",IF(VALUE(Q344)=0,VLOOKUP(VLOOKUP(B:B,#REF!,16,0),Rates!A:E,2,0),VLOOKUP(VALUE(Q344),Rates!A$31:B$34,2,0)*W344))),0)</f>
        <v/>
      </c>
      <c r="AE344" s="121" t="str">
        <f t="shared" si="180"/>
        <v/>
      </c>
      <c r="AF344" s="138" t="str">
        <f t="shared" si="181"/>
        <v/>
      </c>
      <c r="AG344" s="122" t="str">
        <f t="shared" si="182"/>
        <v/>
      </c>
      <c r="AH344" s="123" t="str">
        <f t="shared" si="183"/>
        <v/>
      </c>
      <c r="AI344" s="139" t="str">
        <f>IF(AE:AE="","",IF(R344="Refreshment Beverage",AK344*(Rates!J$19/100),ROUND(SUM(AH344*(Rates!$J$8/100)),4)))</f>
        <v/>
      </c>
      <c r="AJ344" s="124" t="str">
        <f t="shared" si="184"/>
        <v/>
      </c>
      <c r="AK344" s="125" t="str">
        <f t="shared" si="185"/>
        <v/>
      </c>
      <c r="AL344" s="121" t="str">
        <f t="shared" si="186"/>
        <v/>
      </c>
      <c r="AM344" s="138" t="str">
        <f>IF(AS344="","",IF(R344="Refreshment Beverage",ROUND(AS344*Rates!K$19,4),ROUND(AO344*(VLOOKUP(VALUE(Q344),Rates!G$4:L$12,3,0)),4)))</f>
        <v/>
      </c>
      <c r="AN344" s="126" t="str">
        <f>IF(AS344="","",IF(R344="Refreshment Beverage",AS344*(Rates!J$19/100),MAX(AM344,AB344)))</f>
        <v/>
      </c>
      <c r="AO344" s="127" t="str">
        <f t="shared" si="187"/>
        <v/>
      </c>
      <c r="AP344" s="127" t="str">
        <f t="shared" si="188"/>
        <v/>
      </c>
      <c r="AQ344" s="140" t="str">
        <f>IF(AS344="","",IF(R344="Refreshment Beverage",ROUND(SUM(VLOOKUP(Q:Q,Rates!G$15:L$19,3,0)*(AS344-Y344-Z344-AA344)),4),ROUND(SUM(Rates!$K$8*AS344),4)))</f>
        <v/>
      </c>
      <c r="AR344" s="139" t="str">
        <f t="shared" si="189"/>
        <v/>
      </c>
      <c r="AS344" s="125" t="str">
        <f t="shared" si="190"/>
        <v/>
      </c>
      <c r="AT344" s="121" t="str">
        <f t="shared" si="191"/>
        <v/>
      </c>
      <c r="AU344" s="138" t="str">
        <f>IF(AX344="","",IF(R344="Refreshment Beverage",ROUND((BA344-Y344-Z344-AA344)*VLOOKUP(VALUE(Q344),Rates!G$15:L$19,3,0),4),ROUND(AW344*(VLOOKUP(VALUE(Q344),Rates!G:L,3,0)),4)))</f>
        <v/>
      </c>
      <c r="AV344" s="126" t="str">
        <f t="shared" si="192"/>
        <v/>
      </c>
      <c r="AW344" s="127" t="str">
        <f t="shared" si="193"/>
        <v/>
      </c>
      <c r="AX344" s="123" t="str">
        <f t="shared" si="194"/>
        <v/>
      </c>
      <c r="AY344" s="140" t="str">
        <f>IF(AX344="","",IF(R344="Refreshment Beverage",ROUND(SUM(AX344*Rates!K$19),4),ROUND(SUM(AX344*(Rates!J$8/100)),4)))</f>
        <v/>
      </c>
      <c r="AZ344" s="124" t="str">
        <f t="shared" si="195"/>
        <v/>
      </c>
      <c r="BA344" s="125" t="str">
        <f t="shared" si="196"/>
        <v/>
      </c>
      <c r="BB344" s="115"/>
      <c r="BC344" s="143"/>
      <c r="BD344" s="100"/>
      <c r="BE344" s="100"/>
      <c r="BF344" s="100"/>
      <c r="BG344" s="100"/>
    </row>
    <row r="345" spans="1:59" ht="12.75" customHeight="1" x14ac:dyDescent="0.2">
      <c r="A345" s="144"/>
      <c r="B345" s="141"/>
      <c r="C345" s="141"/>
      <c r="D345" s="142"/>
      <c r="E345" s="142"/>
      <c r="F345" s="142"/>
      <c r="G345" s="142"/>
      <c r="H345" s="142"/>
      <c r="I345" s="129"/>
      <c r="J345" s="130"/>
      <c r="K345" s="131" t="str">
        <f t="shared" si="167"/>
        <v/>
      </c>
      <c r="L345" s="132" t="str">
        <f t="shared" si="168"/>
        <v/>
      </c>
      <c r="M345" s="133" t="str">
        <f t="shared" si="169"/>
        <v/>
      </c>
      <c r="N345" s="134" t="str">
        <f>IFERROR(IF(B:B="","",IF(R345="Beer",SUM(LOOKUP(2,1/(Rates!$B$3:$B$5&lt;=W345)/(Rates!$C$3:$C$5&gt;=W345),Rates!$D$3:$D$5)*(X345/100)*W345),IF(R345="Refreshment Beverage",SUM(LOOKUP(2,1/(Rates!$B$7:$B$11&lt;=W345)/(Rates!$C$7:$C$11&gt;=W345),Rates!$D$7:$D$11)*(X345/100)*W345)))),"")</f>
        <v/>
      </c>
      <c r="O345" s="134" t="str">
        <f t="shared" si="170"/>
        <v/>
      </c>
      <c r="P345" s="116"/>
      <c r="Q345" s="117" t="str">
        <f t="shared" si="171"/>
        <v/>
      </c>
      <c r="R345" s="128" t="str">
        <f t="shared" si="172"/>
        <v/>
      </c>
      <c r="S345" s="135" t="str">
        <f>IF(B345="","",IF(R345="Refreshment Beverage",VLOOKUP(VALUE(Q345),Rates!G$15:L$19,2,0),VLOOKUP(VALUE(Q345),Rates!G$4:L$12,2,0)))</f>
        <v/>
      </c>
      <c r="T345" s="135" t="str">
        <f t="shared" si="173"/>
        <v/>
      </c>
      <c r="U345" s="118" t="str">
        <f t="shared" si="174"/>
        <v/>
      </c>
      <c r="V345" s="135" t="str">
        <f t="shared" si="175"/>
        <v/>
      </c>
      <c r="W345" s="135" t="str">
        <f t="shared" si="176"/>
        <v/>
      </c>
      <c r="X345" s="119" t="str">
        <f t="shared" si="177"/>
        <v/>
      </c>
      <c r="Y345" s="120" t="str">
        <f>IF(B:B="","",IF(R345="Refreshment Beverage",VLOOKUP(Q345,Rates!G$15:L$19,6,0)*W345,VLOOKUP(Q345,Rates!G$4:L$12,6,0)*W345))</f>
        <v/>
      </c>
      <c r="Z345" s="120" t="str">
        <f t="shared" si="178"/>
        <v/>
      </c>
      <c r="AA345" s="120" t="str">
        <f t="shared" si="179"/>
        <v/>
      </c>
      <c r="AB345" s="136" t="str">
        <f>IF(B:B="","",IF(R345="Refreshment Beverage","",IF(AND(R345="Beer",Q345=0),SUM(LOOKUP(2,1/(Rates!$B$15:$B$18&lt;=W345)/(Rates!$C$15:$C$18&gt;=W345),Rates!$D$15:$D$18)*W345),VLOOKUP(VALUE(Q:Q),Rates!A:B,2,0)*W345)))</f>
        <v/>
      </c>
      <c r="AC345" s="136" t="str">
        <f>IF(B:B="","",IF(R345="Refreshment Beverage","",IF(AND(R345="Beer",Q345=0),SUM(LOOKUP(2,1/(Rates!$B$15:$B$18&lt;=W345)/(Rates!$C$15:$C$18&gt;=W345),Rates!$E$15:$E$18)*W345),VLOOKUP(VALUE(Q:Q),Rates!A:C,3,0)*W345)))</f>
        <v/>
      </c>
      <c r="AD345" s="137" t="str">
        <f>IFERROR(IF(B:B="","",IF(R345="Beer","",IF(VALUE(Q345)=0,VLOOKUP(VLOOKUP(B:B,#REF!,16,0),Rates!A:E,2,0),VLOOKUP(VALUE(Q345),Rates!A$31:B$34,2,0)*W345))),0)</f>
        <v/>
      </c>
      <c r="AE345" s="121" t="str">
        <f t="shared" si="180"/>
        <v/>
      </c>
      <c r="AF345" s="138" t="str">
        <f t="shared" si="181"/>
        <v/>
      </c>
      <c r="AG345" s="122" t="str">
        <f t="shared" si="182"/>
        <v/>
      </c>
      <c r="AH345" s="123" t="str">
        <f t="shared" si="183"/>
        <v/>
      </c>
      <c r="AI345" s="139" t="str">
        <f>IF(AE:AE="","",IF(R345="Refreshment Beverage",AK345*(Rates!J$19/100),ROUND(SUM(AH345*(Rates!$J$8/100)),4)))</f>
        <v/>
      </c>
      <c r="AJ345" s="124" t="str">
        <f t="shared" si="184"/>
        <v/>
      </c>
      <c r="AK345" s="125" t="str">
        <f t="shared" si="185"/>
        <v/>
      </c>
      <c r="AL345" s="121" t="str">
        <f t="shared" si="186"/>
        <v/>
      </c>
      <c r="AM345" s="138" t="str">
        <f>IF(AS345="","",IF(R345="Refreshment Beverage",ROUND(AS345*Rates!K$19,4),ROUND(AO345*(VLOOKUP(VALUE(Q345),Rates!G$4:L$12,3,0)),4)))</f>
        <v/>
      </c>
      <c r="AN345" s="126" t="str">
        <f>IF(AS345="","",IF(R345="Refreshment Beverage",AS345*(Rates!J$19/100),MAX(AM345,AB345)))</f>
        <v/>
      </c>
      <c r="AO345" s="127" t="str">
        <f t="shared" si="187"/>
        <v/>
      </c>
      <c r="AP345" s="127" t="str">
        <f t="shared" si="188"/>
        <v/>
      </c>
      <c r="AQ345" s="140" t="str">
        <f>IF(AS345="","",IF(R345="Refreshment Beverage",ROUND(SUM(VLOOKUP(Q:Q,Rates!G$15:L$19,3,0)*(AS345-Y345-Z345-AA345)),4),ROUND(SUM(Rates!$K$8*AS345),4)))</f>
        <v/>
      </c>
      <c r="AR345" s="139" t="str">
        <f t="shared" si="189"/>
        <v/>
      </c>
      <c r="AS345" s="125" t="str">
        <f t="shared" si="190"/>
        <v/>
      </c>
      <c r="AT345" s="121" t="str">
        <f t="shared" si="191"/>
        <v/>
      </c>
      <c r="AU345" s="138" t="str">
        <f>IF(AX345="","",IF(R345="Refreshment Beverage",ROUND((BA345-Y345-Z345-AA345)*VLOOKUP(VALUE(Q345),Rates!G$15:L$19,3,0),4),ROUND(AW345*(VLOOKUP(VALUE(Q345),Rates!G:L,3,0)),4)))</f>
        <v/>
      </c>
      <c r="AV345" s="126" t="str">
        <f t="shared" si="192"/>
        <v/>
      </c>
      <c r="AW345" s="127" t="str">
        <f t="shared" si="193"/>
        <v/>
      </c>
      <c r="AX345" s="123" t="str">
        <f t="shared" si="194"/>
        <v/>
      </c>
      <c r="AY345" s="140" t="str">
        <f>IF(AX345="","",IF(R345="Refreshment Beverage",ROUND(SUM(AX345*Rates!K$19),4),ROUND(SUM(AX345*(Rates!J$8/100)),4)))</f>
        <v/>
      </c>
      <c r="AZ345" s="124" t="str">
        <f t="shared" si="195"/>
        <v/>
      </c>
      <c r="BA345" s="125" t="str">
        <f t="shared" si="196"/>
        <v/>
      </c>
      <c r="BB345" s="115"/>
      <c r="BC345" s="143"/>
      <c r="BD345" s="100"/>
      <c r="BE345" s="100"/>
      <c r="BF345" s="100"/>
      <c r="BG345" s="100"/>
    </row>
    <row r="346" spans="1:59" ht="12.75" customHeight="1" x14ac:dyDescent="0.2">
      <c r="A346" s="144"/>
      <c r="B346" s="141"/>
      <c r="C346" s="141"/>
      <c r="D346" s="142"/>
      <c r="E346" s="142"/>
      <c r="F346" s="142"/>
      <c r="G346" s="142"/>
      <c r="H346" s="142"/>
      <c r="I346" s="129"/>
      <c r="J346" s="130"/>
      <c r="K346" s="131" t="str">
        <f t="shared" ref="K346:K409" si="197">IFERROR(IF(B:B="","",IF(OR(C346="",E346="",F346="",G346="",H346="",I346="",J346=""),"",ROUND(IF(J346="Gross Price to Brewers",AE346,IF(J346="Retail Price",AL346,IF(J346="Licensee Retail",AT346,""))),2))),"")</f>
        <v/>
      </c>
      <c r="L346" s="132" t="str">
        <f t="shared" ref="L346:L409" si="198">IFERROR(IF(B:B="","",IF(OR(C346="",E346="",F346="",G346="",H346="",I346="",J346=""),"",ROUND(IF(J346="Gross Price to Brewers",AH346,IF(J346="Retail Price",AP346,IF(J346="Licensee Retail",AX346,""))),2))),"")</f>
        <v/>
      </c>
      <c r="M346" s="133" t="str">
        <f t="shared" ref="M346:M409" si="199">IFERROR(IF(B:B="","",IF(OR(C346="",E346="",F346="",G346="",H346="",I346="",J346=""),"",ROUND(IF(J346="Gross Price to Brewers",AK346,IF(J346="Retail Price",AS346,IF(J346="Licensee Retail",BA346,""))),2))),"")</f>
        <v/>
      </c>
      <c r="N346" s="134" t="str">
        <f>IFERROR(IF(B:B="","",IF(R346="Beer",SUM(LOOKUP(2,1/(Rates!$B$3:$B$5&lt;=W346)/(Rates!$C$3:$C$5&gt;=W346),Rates!$D$3:$D$5)*(X346/100)*W346),IF(R346="Refreshment Beverage",SUM(LOOKUP(2,1/(Rates!$B$7:$B$11&lt;=W346)/(Rates!$C$7:$C$11&gt;=W346),Rates!$D$7:$D$11)*(X346/100)*W346)))),"")</f>
        <v/>
      </c>
      <c r="O346" s="134" t="str">
        <f t="shared" ref="O346:O409" si="200">IF(B:B="","",IF(M346&gt;N346,"YES","NO"))</f>
        <v/>
      </c>
      <c r="P346" s="116"/>
      <c r="Q346" s="117" t="str">
        <f t="shared" ref="Q346:Q409" si="201">IF(B346="","",IF(OR(D346="",D346=5),0,D346))</f>
        <v/>
      </c>
      <c r="R346" s="128" t="str">
        <f t="shared" ref="R346:R409" si="202">IF(B346="","",C346)</f>
        <v/>
      </c>
      <c r="S346" s="135" t="str">
        <f>IF(B346="","",IF(R346="Refreshment Beverage",VLOOKUP(VALUE(Q346),Rates!G$15:L$19,2,0),VLOOKUP(VALUE(Q346),Rates!G$4:L$12,2,0)))</f>
        <v/>
      </c>
      <c r="T346" s="135" t="str">
        <f t="shared" ref="T346:T409" si="203">IF(B346="","",G346)</f>
        <v/>
      </c>
      <c r="U346" s="118" t="str">
        <f t="shared" ref="U346:U409" si="204">IF(B:B="","",SUM(W346/V346))</f>
        <v/>
      </c>
      <c r="V346" s="135" t="str">
        <f t="shared" ref="V346:V409" si="205">IF(B346="","",F346)</f>
        <v/>
      </c>
      <c r="W346" s="135" t="str">
        <f t="shared" ref="W346:W409" si="206">IF(B346="","",E346*F346)</f>
        <v/>
      </c>
      <c r="X346" s="119" t="str">
        <f t="shared" ref="X346:X409" si="207">IF(B346="","",H346)</f>
        <v/>
      </c>
      <c r="Y346" s="120" t="str">
        <f>IF(B:B="","",IF(R346="Refreshment Beverage",VLOOKUP(Q346,Rates!G$15:L$19,6,0)*W346,VLOOKUP(Q346,Rates!G$4:L$12,6,0)*W346))</f>
        <v/>
      </c>
      <c r="Z346" s="120" t="str">
        <f t="shared" ref="Z346:Z409" si="208">IF(B:B="","",IF(R346="Refreshment Beverage",0,IF(T346="Keg",0,ROUND(0.34/12*V346,2))))</f>
        <v/>
      </c>
      <c r="AA346" s="120" t="str">
        <f t="shared" ref="AA346:AA409" si="209">IF(B:B="","",IF(AND(T346="Can",V346=8,R346="Beer"),V346*0.0192,IF(AND(T346="Can",V346=15,R346="Beer"),V346*0.0096,IF(AND(T346="Can",V346=20,R346="Beer"),V346*0.0102,IF(AND(T346="Can",V346=30,R346="Beer"),V346*0.0085,IF(AND(T346="Can",V346=36,R346="Beer"),V346*0.0071,IF(AND(T346="Bottle",V346=24,R346="Beer"),V346*0.0153,IF(AND(R346="Refreshment Beverage",U346&gt;0.49,U346&lt;0.401),V346*0.0512,IF(AND(R346="Refreshment Beverage",U346&gt;0.4,U346&lt;0.47),V346*0.0614,IF(AND(R346="Refreshment Beverage",U346&gt;0.469,U346&lt;0.66),V346*0.0716,IF(AND(R346="Refreshment Beverage",U346&gt;0.659,U346&lt;0.75),V346*0.1023,IF(AND(R346="Refreshment Beverage",U346&gt;0.749,U346&lt;0.9),V346*0.1125,IF(AND(R346="Refreshment Beverage",U346&gt;0.899,U346&lt;1),V346*0.133,IF(AND(R346="Refreshment Beverage",U346=1),V346*0.1432,IF(AND(R346="Refreshment Beverage",U346=1.14),V346*0.1637,IF(AND(R346="Refreshment Beverage",U346=2),V346*0.2864,IF(AND(R346="Refreshment Beverage",U346=3),V346*0.4297,IF(AND(R346="Refreshment Beverage",U346=1.75),V346*0.2558,0))))))))))))))))))</f>
        <v/>
      </c>
      <c r="AB346" s="136" t="str">
        <f>IF(B:B="","",IF(R346="Refreshment Beverage","",IF(AND(R346="Beer",Q346=0),SUM(LOOKUP(2,1/(Rates!$B$15:$B$18&lt;=W346)/(Rates!$C$15:$C$18&gt;=W346),Rates!$D$15:$D$18)*W346),VLOOKUP(VALUE(Q:Q),Rates!A:B,2,0)*W346)))</f>
        <v/>
      </c>
      <c r="AC346" s="136" t="str">
        <f>IF(B:B="","",IF(R346="Refreshment Beverage","",IF(AND(R346="Beer",Q346=0),SUM(LOOKUP(2,1/(Rates!$B$15:$B$18&lt;=W346)/(Rates!$C$15:$C$18&gt;=W346),Rates!$E$15:$E$18)*W346),VLOOKUP(VALUE(Q:Q),Rates!A:C,3,0)*W346)))</f>
        <v/>
      </c>
      <c r="AD346" s="137" t="str">
        <f>IFERROR(IF(B:B="","",IF(R346="Beer","",IF(VALUE(Q346)=0,VLOOKUP(VLOOKUP(B:B,#REF!,16,0),Rates!A:E,2,0),VLOOKUP(VALUE(Q346),Rates!A$31:B$34,2,0)*W346))),0)</f>
        <v/>
      </c>
      <c r="AE346" s="121" t="str">
        <f t="shared" ref="AE346:AE409" si="210">IF(J346="Gross Price to Brewers",I346,"")</f>
        <v/>
      </c>
      <c r="AF346" s="138" t="str">
        <f t="shared" ref="AF346:AF409" si="211">IF(AE:AE="","",ROUND(SUM(AE346*(S346/100)),4))</f>
        <v/>
      </c>
      <c r="AG346" s="122" t="str">
        <f t="shared" ref="AG346:AG409" si="212">IF(AE:AE="","",IF(R346="Refreshment Beverage",MAX(AF346,AD346),MAX(AB346,AF346)))</f>
        <v/>
      </c>
      <c r="AH346" s="123" t="str">
        <f t="shared" ref="AH346:AH409" si="213">IF(AE:AE="","",IF(R346="Refreshment Beverage",AK346-AJ346,SUM(Y346:AA346)+AE346+AG346))</f>
        <v/>
      </c>
      <c r="AI346" s="139" t="str">
        <f>IF(AE:AE="","",IF(R346="Refreshment Beverage",AK346*(Rates!J$19/100),ROUND(SUM(AH346*(Rates!$J$8/100)),4)))</f>
        <v/>
      </c>
      <c r="AJ346" s="124" t="str">
        <f t="shared" ref="AJ346:AJ409" si="214">IF(AE:AE="","",IF(R346="Refreshment Beverage",AI346,MAX(AC346,AI346)))</f>
        <v/>
      </c>
      <c r="AK346" s="125" t="str">
        <f t="shared" ref="AK346:AK409" si="215">IF(AE:AE="","",IF(R346="Refreshment Beverage",SUM(AE346+Y346+Z346+AA346+AG346),SUM(AH346+AJ346)))</f>
        <v/>
      </c>
      <c r="AL346" s="121" t="str">
        <f t="shared" ref="AL346:AL409" si="216">IF(AS346="","",IF(R346="Refreshment Beverage",ROUND(SUM(AS346-AR346-AA346-Z346-Y346),2),ROUND(SUM(AS346-AR346-AN346-Y346-Z346-AA346),2)))</f>
        <v/>
      </c>
      <c r="AM346" s="138" t="str">
        <f>IF(AS346="","",IF(R346="Refreshment Beverage",ROUND(AS346*Rates!K$19,4),ROUND(AO346*(VLOOKUP(VALUE(Q346),Rates!G$4:L$12,3,0)),4)))</f>
        <v/>
      </c>
      <c r="AN346" s="126" t="str">
        <f>IF(AS346="","",IF(R346="Refreshment Beverage",AS346*(Rates!J$19/100),MAX(AM346,AB346)))</f>
        <v/>
      </c>
      <c r="AO346" s="127" t="str">
        <f t="shared" ref="AO346:AO409" si="217">IF(AS346="","",ROUND(SUM(AS346-AR346-Y346-Z346-AA346),4))</f>
        <v/>
      </c>
      <c r="AP346" s="127" t="str">
        <f t="shared" ref="AP346:AP409" si="218">IF(AS346="","",IF(R346="Refreshment Beverage",ROUND(AS346-AN346,2),ROUND(SUM(AS346-AR346),2)))</f>
        <v/>
      </c>
      <c r="AQ346" s="140" t="str">
        <f>IF(AS346="","",IF(R346="Refreshment Beverage",ROUND(SUM(VLOOKUP(Q:Q,Rates!G$15:L$19,3,0)*(AS346-Y346-Z346-AA346)),4),ROUND(SUM(Rates!$K$8*AS346),4)))</f>
        <v/>
      </c>
      <c r="AR346" s="139" t="str">
        <f t="shared" ref="AR346:AR409" si="219">IF(AS346="","",IF(R346="Refreshment Beverage",MAX(AD346,AQ346),MAX(AQ346,AC346)))</f>
        <v/>
      </c>
      <c r="AS346" s="125" t="str">
        <f t="shared" ref="AS346:AS409" si="220">IF(J346="Retail Price",SUM(I346+0.004),"")</f>
        <v/>
      </c>
      <c r="AT346" s="121" t="str">
        <f t="shared" ref="AT346:AT409" si="221">IF(AX346="","",IF(R346="Refreshment Beverage",SUM(BA346-AV346-Y346-Z346-AA346),SUM(AX346-AV346-Y346-Z346-AA346)))</f>
        <v/>
      </c>
      <c r="AU346" s="138" t="str">
        <f>IF(AX346="","",IF(R346="Refreshment Beverage",ROUND((BA346-Y346-Z346-AA346)*VLOOKUP(VALUE(Q346),Rates!G$15:L$19,3,0),4),ROUND(AW346*(VLOOKUP(VALUE(Q346),Rates!G:L,3,0)),4)))</f>
        <v/>
      </c>
      <c r="AV346" s="126" t="str">
        <f t="shared" ref="AV346:AV409" si="222">IF(AX346="","",IF(R346="Refreshment Beverage",MAX(AU346,AD346),MAX(AB346,AU346)))</f>
        <v/>
      </c>
      <c r="AW346" s="127" t="str">
        <f t="shared" ref="AW346:AW409" si="223">IF(AX346="","",IF(R346="Refreshment Beverage",SUM(BA346-AV346-Y346-Z346-AA346),ROUND(SUM(BA346-AZ346-Y346-Z346-AA346),4)))</f>
        <v/>
      </c>
      <c r="AX346" s="123" t="str">
        <f t="shared" ref="AX346:AX409" si="224">IF(J346="Licensee Retail",I346,"")</f>
        <v/>
      </c>
      <c r="AY346" s="140" t="str">
        <f>IF(AX346="","",IF(R346="Refreshment Beverage",ROUND(SUM(AX346*Rates!K$19),4),ROUND(SUM(AX346*(Rates!J$8/100)),4)))</f>
        <v/>
      </c>
      <c r="AZ346" s="124" t="str">
        <f t="shared" ref="AZ346:AZ409" si="225">IF(AX346="","",MAX($AC346,AY346))</f>
        <v/>
      </c>
      <c r="BA346" s="125" t="str">
        <f t="shared" ref="BA346:BA409" si="226">IF(AX346="","",SUM(AX346+AZ346))</f>
        <v/>
      </c>
      <c r="BB346" s="115"/>
      <c r="BC346" s="143"/>
      <c r="BD346" s="100"/>
      <c r="BE346" s="100"/>
      <c r="BF346" s="100"/>
      <c r="BG346" s="100"/>
    </row>
    <row r="347" spans="1:59" ht="12.75" customHeight="1" x14ac:dyDescent="0.2">
      <c r="A347" s="144"/>
      <c r="B347" s="141"/>
      <c r="C347" s="141"/>
      <c r="D347" s="142"/>
      <c r="E347" s="142"/>
      <c r="F347" s="142"/>
      <c r="G347" s="142"/>
      <c r="H347" s="142"/>
      <c r="I347" s="129"/>
      <c r="J347" s="130"/>
      <c r="K347" s="131" t="str">
        <f t="shared" si="197"/>
        <v/>
      </c>
      <c r="L347" s="132" t="str">
        <f t="shared" si="198"/>
        <v/>
      </c>
      <c r="M347" s="133" t="str">
        <f t="shared" si="199"/>
        <v/>
      </c>
      <c r="N347" s="134" t="str">
        <f>IFERROR(IF(B:B="","",IF(R347="Beer",SUM(LOOKUP(2,1/(Rates!$B$3:$B$5&lt;=W347)/(Rates!$C$3:$C$5&gt;=W347),Rates!$D$3:$D$5)*(X347/100)*W347),IF(R347="Refreshment Beverage",SUM(LOOKUP(2,1/(Rates!$B$7:$B$11&lt;=W347)/(Rates!$C$7:$C$11&gt;=W347),Rates!$D$7:$D$11)*(X347/100)*W347)))),"")</f>
        <v/>
      </c>
      <c r="O347" s="134" t="str">
        <f t="shared" si="200"/>
        <v/>
      </c>
      <c r="P347" s="116"/>
      <c r="Q347" s="117" t="str">
        <f t="shared" si="201"/>
        <v/>
      </c>
      <c r="R347" s="128" t="str">
        <f t="shared" si="202"/>
        <v/>
      </c>
      <c r="S347" s="135" t="str">
        <f>IF(B347="","",IF(R347="Refreshment Beverage",VLOOKUP(VALUE(Q347),Rates!G$15:L$19,2,0),VLOOKUP(VALUE(Q347),Rates!G$4:L$12,2,0)))</f>
        <v/>
      </c>
      <c r="T347" s="135" t="str">
        <f t="shared" si="203"/>
        <v/>
      </c>
      <c r="U347" s="118" t="str">
        <f t="shared" si="204"/>
        <v/>
      </c>
      <c r="V347" s="135" t="str">
        <f t="shared" si="205"/>
        <v/>
      </c>
      <c r="W347" s="135" t="str">
        <f t="shared" si="206"/>
        <v/>
      </c>
      <c r="X347" s="119" t="str">
        <f t="shared" si="207"/>
        <v/>
      </c>
      <c r="Y347" s="120" t="str">
        <f>IF(B:B="","",IF(R347="Refreshment Beverage",VLOOKUP(Q347,Rates!G$15:L$19,6,0)*W347,VLOOKUP(Q347,Rates!G$4:L$12,6,0)*W347))</f>
        <v/>
      </c>
      <c r="Z347" s="120" t="str">
        <f t="shared" si="208"/>
        <v/>
      </c>
      <c r="AA347" s="120" t="str">
        <f t="shared" si="209"/>
        <v/>
      </c>
      <c r="AB347" s="136" t="str">
        <f>IF(B:B="","",IF(R347="Refreshment Beverage","",IF(AND(R347="Beer",Q347=0),SUM(LOOKUP(2,1/(Rates!$B$15:$B$18&lt;=W347)/(Rates!$C$15:$C$18&gt;=W347),Rates!$D$15:$D$18)*W347),VLOOKUP(VALUE(Q:Q),Rates!A:B,2,0)*W347)))</f>
        <v/>
      </c>
      <c r="AC347" s="136" t="str">
        <f>IF(B:B="","",IF(R347="Refreshment Beverage","",IF(AND(R347="Beer",Q347=0),SUM(LOOKUP(2,1/(Rates!$B$15:$B$18&lt;=W347)/(Rates!$C$15:$C$18&gt;=W347),Rates!$E$15:$E$18)*W347),VLOOKUP(VALUE(Q:Q),Rates!A:C,3,0)*W347)))</f>
        <v/>
      </c>
      <c r="AD347" s="137" t="str">
        <f>IFERROR(IF(B:B="","",IF(R347="Beer","",IF(VALUE(Q347)=0,VLOOKUP(VLOOKUP(B:B,#REF!,16,0),Rates!A:E,2,0),VLOOKUP(VALUE(Q347),Rates!A$31:B$34,2,0)*W347))),0)</f>
        <v/>
      </c>
      <c r="AE347" s="121" t="str">
        <f t="shared" si="210"/>
        <v/>
      </c>
      <c r="AF347" s="138" t="str">
        <f t="shared" si="211"/>
        <v/>
      </c>
      <c r="AG347" s="122" t="str">
        <f t="shared" si="212"/>
        <v/>
      </c>
      <c r="AH347" s="123" t="str">
        <f t="shared" si="213"/>
        <v/>
      </c>
      <c r="AI347" s="139" t="str">
        <f>IF(AE:AE="","",IF(R347="Refreshment Beverage",AK347*(Rates!J$19/100),ROUND(SUM(AH347*(Rates!$J$8/100)),4)))</f>
        <v/>
      </c>
      <c r="AJ347" s="124" t="str">
        <f t="shared" si="214"/>
        <v/>
      </c>
      <c r="AK347" s="125" t="str">
        <f t="shared" si="215"/>
        <v/>
      </c>
      <c r="AL347" s="121" t="str">
        <f t="shared" si="216"/>
        <v/>
      </c>
      <c r="AM347" s="138" t="str">
        <f>IF(AS347="","",IF(R347="Refreshment Beverage",ROUND(AS347*Rates!K$19,4),ROUND(AO347*(VLOOKUP(VALUE(Q347),Rates!G$4:L$12,3,0)),4)))</f>
        <v/>
      </c>
      <c r="AN347" s="126" t="str">
        <f>IF(AS347="","",IF(R347="Refreshment Beverage",AS347*(Rates!J$19/100),MAX(AM347,AB347)))</f>
        <v/>
      </c>
      <c r="AO347" s="127" t="str">
        <f t="shared" si="217"/>
        <v/>
      </c>
      <c r="AP347" s="127" t="str">
        <f t="shared" si="218"/>
        <v/>
      </c>
      <c r="AQ347" s="140" t="str">
        <f>IF(AS347="","",IF(R347="Refreshment Beverage",ROUND(SUM(VLOOKUP(Q:Q,Rates!G$15:L$19,3,0)*(AS347-Y347-Z347-AA347)),4),ROUND(SUM(Rates!$K$8*AS347),4)))</f>
        <v/>
      </c>
      <c r="AR347" s="139" t="str">
        <f t="shared" si="219"/>
        <v/>
      </c>
      <c r="AS347" s="125" t="str">
        <f t="shared" si="220"/>
        <v/>
      </c>
      <c r="AT347" s="121" t="str">
        <f t="shared" si="221"/>
        <v/>
      </c>
      <c r="AU347" s="138" t="str">
        <f>IF(AX347="","",IF(R347="Refreshment Beverage",ROUND((BA347-Y347-Z347-AA347)*VLOOKUP(VALUE(Q347),Rates!G$15:L$19,3,0),4),ROUND(AW347*(VLOOKUP(VALUE(Q347),Rates!G:L,3,0)),4)))</f>
        <v/>
      </c>
      <c r="AV347" s="126" t="str">
        <f t="shared" si="222"/>
        <v/>
      </c>
      <c r="AW347" s="127" t="str">
        <f t="shared" si="223"/>
        <v/>
      </c>
      <c r="AX347" s="123" t="str">
        <f t="shared" si="224"/>
        <v/>
      </c>
      <c r="AY347" s="140" t="str">
        <f>IF(AX347="","",IF(R347="Refreshment Beverage",ROUND(SUM(AX347*Rates!K$19),4),ROUND(SUM(AX347*(Rates!J$8/100)),4)))</f>
        <v/>
      </c>
      <c r="AZ347" s="124" t="str">
        <f t="shared" si="225"/>
        <v/>
      </c>
      <c r="BA347" s="125" t="str">
        <f t="shared" si="226"/>
        <v/>
      </c>
      <c r="BB347" s="115"/>
      <c r="BC347" s="143"/>
      <c r="BD347" s="100"/>
      <c r="BE347" s="100"/>
      <c r="BF347" s="100"/>
      <c r="BG347" s="100"/>
    </row>
    <row r="348" spans="1:59" ht="12.75" customHeight="1" x14ac:dyDescent="0.2">
      <c r="A348" s="144"/>
      <c r="B348" s="141"/>
      <c r="C348" s="141"/>
      <c r="D348" s="142"/>
      <c r="E348" s="142"/>
      <c r="F348" s="142"/>
      <c r="G348" s="142"/>
      <c r="H348" s="142"/>
      <c r="I348" s="129"/>
      <c r="J348" s="130"/>
      <c r="K348" s="131" t="str">
        <f t="shared" si="197"/>
        <v/>
      </c>
      <c r="L348" s="132" t="str">
        <f t="shared" si="198"/>
        <v/>
      </c>
      <c r="M348" s="133" t="str">
        <f t="shared" si="199"/>
        <v/>
      </c>
      <c r="N348" s="134" t="str">
        <f>IFERROR(IF(B:B="","",IF(R348="Beer",SUM(LOOKUP(2,1/(Rates!$B$3:$B$5&lt;=W348)/(Rates!$C$3:$C$5&gt;=W348),Rates!$D$3:$D$5)*(X348/100)*W348),IF(R348="Refreshment Beverage",SUM(LOOKUP(2,1/(Rates!$B$7:$B$11&lt;=W348)/(Rates!$C$7:$C$11&gt;=W348),Rates!$D$7:$D$11)*(X348/100)*W348)))),"")</f>
        <v/>
      </c>
      <c r="O348" s="134" t="str">
        <f t="shared" si="200"/>
        <v/>
      </c>
      <c r="P348" s="116"/>
      <c r="Q348" s="117" t="str">
        <f t="shared" si="201"/>
        <v/>
      </c>
      <c r="R348" s="128" t="str">
        <f t="shared" si="202"/>
        <v/>
      </c>
      <c r="S348" s="135" t="str">
        <f>IF(B348="","",IF(R348="Refreshment Beverage",VLOOKUP(VALUE(Q348),Rates!G$15:L$19,2,0),VLOOKUP(VALUE(Q348),Rates!G$4:L$12,2,0)))</f>
        <v/>
      </c>
      <c r="T348" s="135" t="str">
        <f t="shared" si="203"/>
        <v/>
      </c>
      <c r="U348" s="118" t="str">
        <f t="shared" si="204"/>
        <v/>
      </c>
      <c r="V348" s="135" t="str">
        <f t="shared" si="205"/>
        <v/>
      </c>
      <c r="W348" s="135" t="str">
        <f t="shared" si="206"/>
        <v/>
      </c>
      <c r="X348" s="119" t="str">
        <f t="shared" si="207"/>
        <v/>
      </c>
      <c r="Y348" s="120" t="str">
        <f>IF(B:B="","",IF(R348="Refreshment Beverage",VLOOKUP(Q348,Rates!G$15:L$19,6,0)*W348,VLOOKUP(Q348,Rates!G$4:L$12,6,0)*W348))</f>
        <v/>
      </c>
      <c r="Z348" s="120" t="str">
        <f t="shared" si="208"/>
        <v/>
      </c>
      <c r="AA348" s="120" t="str">
        <f t="shared" si="209"/>
        <v/>
      </c>
      <c r="AB348" s="136" t="str">
        <f>IF(B:B="","",IF(R348="Refreshment Beverage","",IF(AND(R348="Beer",Q348=0),SUM(LOOKUP(2,1/(Rates!$B$15:$B$18&lt;=W348)/(Rates!$C$15:$C$18&gt;=W348),Rates!$D$15:$D$18)*W348),VLOOKUP(VALUE(Q:Q),Rates!A:B,2,0)*W348)))</f>
        <v/>
      </c>
      <c r="AC348" s="136" t="str">
        <f>IF(B:B="","",IF(R348="Refreshment Beverage","",IF(AND(R348="Beer",Q348=0),SUM(LOOKUP(2,1/(Rates!$B$15:$B$18&lt;=W348)/(Rates!$C$15:$C$18&gt;=W348),Rates!$E$15:$E$18)*W348),VLOOKUP(VALUE(Q:Q),Rates!A:C,3,0)*W348)))</f>
        <v/>
      </c>
      <c r="AD348" s="137" t="str">
        <f>IFERROR(IF(B:B="","",IF(R348="Beer","",IF(VALUE(Q348)=0,VLOOKUP(VLOOKUP(B:B,#REF!,16,0),Rates!A:E,2,0),VLOOKUP(VALUE(Q348),Rates!A$31:B$34,2,0)*W348))),0)</f>
        <v/>
      </c>
      <c r="AE348" s="121" t="str">
        <f t="shared" si="210"/>
        <v/>
      </c>
      <c r="AF348" s="138" t="str">
        <f t="shared" si="211"/>
        <v/>
      </c>
      <c r="AG348" s="122" t="str">
        <f t="shared" si="212"/>
        <v/>
      </c>
      <c r="AH348" s="123" t="str">
        <f t="shared" si="213"/>
        <v/>
      </c>
      <c r="AI348" s="139" t="str">
        <f>IF(AE:AE="","",IF(R348="Refreshment Beverage",AK348*(Rates!J$19/100),ROUND(SUM(AH348*(Rates!$J$8/100)),4)))</f>
        <v/>
      </c>
      <c r="AJ348" s="124" t="str">
        <f t="shared" si="214"/>
        <v/>
      </c>
      <c r="AK348" s="125" t="str">
        <f t="shared" si="215"/>
        <v/>
      </c>
      <c r="AL348" s="121" t="str">
        <f t="shared" si="216"/>
        <v/>
      </c>
      <c r="AM348" s="138" t="str">
        <f>IF(AS348="","",IF(R348="Refreshment Beverage",ROUND(AS348*Rates!K$19,4),ROUND(AO348*(VLOOKUP(VALUE(Q348),Rates!G$4:L$12,3,0)),4)))</f>
        <v/>
      </c>
      <c r="AN348" s="126" t="str">
        <f>IF(AS348="","",IF(R348="Refreshment Beverage",AS348*(Rates!J$19/100),MAX(AM348,AB348)))</f>
        <v/>
      </c>
      <c r="AO348" s="127" t="str">
        <f t="shared" si="217"/>
        <v/>
      </c>
      <c r="AP348" s="127" t="str">
        <f t="shared" si="218"/>
        <v/>
      </c>
      <c r="AQ348" s="140" t="str">
        <f>IF(AS348="","",IF(R348="Refreshment Beverage",ROUND(SUM(VLOOKUP(Q:Q,Rates!G$15:L$19,3,0)*(AS348-Y348-Z348-AA348)),4),ROUND(SUM(Rates!$K$8*AS348),4)))</f>
        <v/>
      </c>
      <c r="AR348" s="139" t="str">
        <f t="shared" si="219"/>
        <v/>
      </c>
      <c r="AS348" s="125" t="str">
        <f t="shared" si="220"/>
        <v/>
      </c>
      <c r="AT348" s="121" t="str">
        <f t="shared" si="221"/>
        <v/>
      </c>
      <c r="AU348" s="138" t="str">
        <f>IF(AX348="","",IF(R348="Refreshment Beverage",ROUND((BA348-Y348-Z348-AA348)*VLOOKUP(VALUE(Q348),Rates!G$15:L$19,3,0),4),ROUND(AW348*(VLOOKUP(VALUE(Q348),Rates!G:L,3,0)),4)))</f>
        <v/>
      </c>
      <c r="AV348" s="126" t="str">
        <f t="shared" si="222"/>
        <v/>
      </c>
      <c r="AW348" s="127" t="str">
        <f t="shared" si="223"/>
        <v/>
      </c>
      <c r="AX348" s="123" t="str">
        <f t="shared" si="224"/>
        <v/>
      </c>
      <c r="AY348" s="140" t="str">
        <f>IF(AX348="","",IF(R348="Refreshment Beverage",ROUND(SUM(AX348*Rates!K$19),4),ROUND(SUM(AX348*(Rates!J$8/100)),4)))</f>
        <v/>
      </c>
      <c r="AZ348" s="124" t="str">
        <f t="shared" si="225"/>
        <v/>
      </c>
      <c r="BA348" s="125" t="str">
        <f t="shared" si="226"/>
        <v/>
      </c>
      <c r="BB348" s="115"/>
      <c r="BC348" s="143"/>
      <c r="BD348" s="100"/>
      <c r="BE348" s="100"/>
      <c r="BF348" s="100"/>
      <c r="BG348" s="100"/>
    </row>
    <row r="349" spans="1:59" ht="12.75" customHeight="1" x14ac:dyDescent="0.2">
      <c r="A349" s="144"/>
      <c r="B349" s="141"/>
      <c r="C349" s="141"/>
      <c r="D349" s="142"/>
      <c r="E349" s="142"/>
      <c r="F349" s="142"/>
      <c r="G349" s="142"/>
      <c r="H349" s="142"/>
      <c r="I349" s="129"/>
      <c r="J349" s="130"/>
      <c r="K349" s="131" t="str">
        <f t="shared" si="197"/>
        <v/>
      </c>
      <c r="L349" s="132" t="str">
        <f t="shared" si="198"/>
        <v/>
      </c>
      <c r="M349" s="133" t="str">
        <f t="shared" si="199"/>
        <v/>
      </c>
      <c r="N349" s="134" t="str">
        <f>IFERROR(IF(B:B="","",IF(R349="Beer",SUM(LOOKUP(2,1/(Rates!$B$3:$B$5&lt;=W349)/(Rates!$C$3:$C$5&gt;=W349),Rates!$D$3:$D$5)*(X349/100)*W349),IF(R349="Refreshment Beverage",SUM(LOOKUP(2,1/(Rates!$B$7:$B$11&lt;=W349)/(Rates!$C$7:$C$11&gt;=W349),Rates!$D$7:$D$11)*(X349/100)*W349)))),"")</f>
        <v/>
      </c>
      <c r="O349" s="134" t="str">
        <f t="shared" si="200"/>
        <v/>
      </c>
      <c r="P349" s="116"/>
      <c r="Q349" s="117" t="str">
        <f t="shared" si="201"/>
        <v/>
      </c>
      <c r="R349" s="128" t="str">
        <f t="shared" si="202"/>
        <v/>
      </c>
      <c r="S349" s="135" t="str">
        <f>IF(B349="","",IF(R349="Refreshment Beverage",VLOOKUP(VALUE(Q349),Rates!G$15:L$19,2,0),VLOOKUP(VALUE(Q349),Rates!G$4:L$12,2,0)))</f>
        <v/>
      </c>
      <c r="T349" s="135" t="str">
        <f t="shared" si="203"/>
        <v/>
      </c>
      <c r="U349" s="118" t="str">
        <f t="shared" si="204"/>
        <v/>
      </c>
      <c r="V349" s="135" t="str">
        <f t="shared" si="205"/>
        <v/>
      </c>
      <c r="W349" s="135" t="str">
        <f t="shared" si="206"/>
        <v/>
      </c>
      <c r="X349" s="119" t="str">
        <f t="shared" si="207"/>
        <v/>
      </c>
      <c r="Y349" s="120" t="str">
        <f>IF(B:B="","",IF(R349="Refreshment Beverage",VLOOKUP(Q349,Rates!G$15:L$19,6,0)*W349,VLOOKUP(Q349,Rates!G$4:L$12,6,0)*W349))</f>
        <v/>
      </c>
      <c r="Z349" s="120" t="str">
        <f t="shared" si="208"/>
        <v/>
      </c>
      <c r="AA349" s="120" t="str">
        <f t="shared" si="209"/>
        <v/>
      </c>
      <c r="AB349" s="136" t="str">
        <f>IF(B:B="","",IF(R349="Refreshment Beverage","",IF(AND(R349="Beer",Q349=0),SUM(LOOKUP(2,1/(Rates!$B$15:$B$18&lt;=W349)/(Rates!$C$15:$C$18&gt;=W349),Rates!$D$15:$D$18)*W349),VLOOKUP(VALUE(Q:Q),Rates!A:B,2,0)*W349)))</f>
        <v/>
      </c>
      <c r="AC349" s="136" t="str">
        <f>IF(B:B="","",IF(R349="Refreshment Beverage","",IF(AND(R349="Beer",Q349=0),SUM(LOOKUP(2,1/(Rates!$B$15:$B$18&lt;=W349)/(Rates!$C$15:$C$18&gt;=W349),Rates!$E$15:$E$18)*W349),VLOOKUP(VALUE(Q:Q),Rates!A:C,3,0)*W349)))</f>
        <v/>
      </c>
      <c r="AD349" s="137" t="str">
        <f>IFERROR(IF(B:B="","",IF(R349="Beer","",IF(VALUE(Q349)=0,VLOOKUP(VLOOKUP(B:B,#REF!,16,0),Rates!A:E,2,0),VLOOKUP(VALUE(Q349),Rates!A$31:B$34,2,0)*W349))),0)</f>
        <v/>
      </c>
      <c r="AE349" s="121" t="str">
        <f t="shared" si="210"/>
        <v/>
      </c>
      <c r="AF349" s="138" t="str">
        <f t="shared" si="211"/>
        <v/>
      </c>
      <c r="AG349" s="122" t="str">
        <f t="shared" si="212"/>
        <v/>
      </c>
      <c r="AH349" s="123" t="str">
        <f t="shared" si="213"/>
        <v/>
      </c>
      <c r="AI349" s="139" t="str">
        <f>IF(AE:AE="","",IF(R349="Refreshment Beverage",AK349*(Rates!J$19/100),ROUND(SUM(AH349*(Rates!$J$8/100)),4)))</f>
        <v/>
      </c>
      <c r="AJ349" s="124" t="str">
        <f t="shared" si="214"/>
        <v/>
      </c>
      <c r="AK349" s="125" t="str">
        <f t="shared" si="215"/>
        <v/>
      </c>
      <c r="AL349" s="121" t="str">
        <f t="shared" si="216"/>
        <v/>
      </c>
      <c r="AM349" s="138" t="str">
        <f>IF(AS349="","",IF(R349="Refreshment Beverage",ROUND(AS349*Rates!K$19,4),ROUND(AO349*(VLOOKUP(VALUE(Q349),Rates!G$4:L$12,3,0)),4)))</f>
        <v/>
      </c>
      <c r="AN349" s="126" t="str">
        <f>IF(AS349="","",IF(R349="Refreshment Beverage",AS349*(Rates!J$19/100),MAX(AM349,AB349)))</f>
        <v/>
      </c>
      <c r="AO349" s="127" t="str">
        <f t="shared" si="217"/>
        <v/>
      </c>
      <c r="AP349" s="127" t="str">
        <f t="shared" si="218"/>
        <v/>
      </c>
      <c r="AQ349" s="140" t="str">
        <f>IF(AS349="","",IF(R349="Refreshment Beverage",ROUND(SUM(VLOOKUP(Q:Q,Rates!G$15:L$19,3,0)*(AS349-Y349-Z349-AA349)),4),ROUND(SUM(Rates!$K$8*AS349),4)))</f>
        <v/>
      </c>
      <c r="AR349" s="139" t="str">
        <f t="shared" si="219"/>
        <v/>
      </c>
      <c r="AS349" s="125" t="str">
        <f t="shared" si="220"/>
        <v/>
      </c>
      <c r="AT349" s="121" t="str">
        <f t="shared" si="221"/>
        <v/>
      </c>
      <c r="AU349" s="138" t="str">
        <f>IF(AX349="","",IF(R349="Refreshment Beverage",ROUND((BA349-Y349-Z349-AA349)*VLOOKUP(VALUE(Q349),Rates!G$15:L$19,3,0),4),ROUND(AW349*(VLOOKUP(VALUE(Q349),Rates!G:L,3,0)),4)))</f>
        <v/>
      </c>
      <c r="AV349" s="126" t="str">
        <f t="shared" si="222"/>
        <v/>
      </c>
      <c r="AW349" s="127" t="str">
        <f t="shared" si="223"/>
        <v/>
      </c>
      <c r="AX349" s="123" t="str">
        <f t="shared" si="224"/>
        <v/>
      </c>
      <c r="AY349" s="140" t="str">
        <f>IF(AX349="","",IF(R349="Refreshment Beverage",ROUND(SUM(AX349*Rates!K$19),4),ROUND(SUM(AX349*(Rates!J$8/100)),4)))</f>
        <v/>
      </c>
      <c r="AZ349" s="124" t="str">
        <f t="shared" si="225"/>
        <v/>
      </c>
      <c r="BA349" s="125" t="str">
        <f t="shared" si="226"/>
        <v/>
      </c>
      <c r="BB349" s="115"/>
      <c r="BC349" s="143"/>
      <c r="BD349" s="100"/>
      <c r="BE349" s="100"/>
      <c r="BF349" s="100"/>
      <c r="BG349" s="100"/>
    </row>
    <row r="350" spans="1:59" ht="12.75" customHeight="1" x14ac:dyDescent="0.2">
      <c r="A350" s="144"/>
      <c r="B350" s="141"/>
      <c r="C350" s="141"/>
      <c r="D350" s="142"/>
      <c r="E350" s="142"/>
      <c r="F350" s="142"/>
      <c r="G350" s="142"/>
      <c r="H350" s="142"/>
      <c r="I350" s="129"/>
      <c r="J350" s="130"/>
      <c r="K350" s="131" t="str">
        <f t="shared" si="197"/>
        <v/>
      </c>
      <c r="L350" s="132" t="str">
        <f t="shared" si="198"/>
        <v/>
      </c>
      <c r="M350" s="133" t="str">
        <f t="shared" si="199"/>
        <v/>
      </c>
      <c r="N350" s="134" t="str">
        <f>IFERROR(IF(B:B="","",IF(R350="Beer",SUM(LOOKUP(2,1/(Rates!$B$3:$B$5&lt;=W350)/(Rates!$C$3:$C$5&gt;=W350),Rates!$D$3:$D$5)*(X350/100)*W350),IF(R350="Refreshment Beverage",SUM(LOOKUP(2,1/(Rates!$B$7:$B$11&lt;=W350)/(Rates!$C$7:$C$11&gt;=W350),Rates!$D$7:$D$11)*(X350/100)*W350)))),"")</f>
        <v/>
      </c>
      <c r="O350" s="134" t="str">
        <f t="shared" si="200"/>
        <v/>
      </c>
      <c r="P350" s="116"/>
      <c r="Q350" s="117" t="str">
        <f t="shared" si="201"/>
        <v/>
      </c>
      <c r="R350" s="128" t="str">
        <f t="shared" si="202"/>
        <v/>
      </c>
      <c r="S350" s="135" t="str">
        <f>IF(B350="","",IF(R350="Refreshment Beverage",VLOOKUP(VALUE(Q350),Rates!G$15:L$19,2,0),VLOOKUP(VALUE(Q350),Rates!G$4:L$12,2,0)))</f>
        <v/>
      </c>
      <c r="T350" s="135" t="str">
        <f t="shared" si="203"/>
        <v/>
      </c>
      <c r="U350" s="118" t="str">
        <f t="shared" si="204"/>
        <v/>
      </c>
      <c r="V350" s="135" t="str">
        <f t="shared" si="205"/>
        <v/>
      </c>
      <c r="W350" s="135" t="str">
        <f t="shared" si="206"/>
        <v/>
      </c>
      <c r="X350" s="119" t="str">
        <f t="shared" si="207"/>
        <v/>
      </c>
      <c r="Y350" s="120" t="str">
        <f>IF(B:B="","",IF(R350="Refreshment Beverage",VLOOKUP(Q350,Rates!G$15:L$19,6,0)*W350,VLOOKUP(Q350,Rates!G$4:L$12,6,0)*W350))</f>
        <v/>
      </c>
      <c r="Z350" s="120" t="str">
        <f t="shared" si="208"/>
        <v/>
      </c>
      <c r="AA350" s="120" t="str">
        <f t="shared" si="209"/>
        <v/>
      </c>
      <c r="AB350" s="136" t="str">
        <f>IF(B:B="","",IF(R350="Refreshment Beverage","",IF(AND(R350="Beer",Q350=0),SUM(LOOKUP(2,1/(Rates!$B$15:$B$18&lt;=W350)/(Rates!$C$15:$C$18&gt;=W350),Rates!$D$15:$D$18)*W350),VLOOKUP(VALUE(Q:Q),Rates!A:B,2,0)*W350)))</f>
        <v/>
      </c>
      <c r="AC350" s="136" t="str">
        <f>IF(B:B="","",IF(R350="Refreshment Beverage","",IF(AND(R350="Beer",Q350=0),SUM(LOOKUP(2,1/(Rates!$B$15:$B$18&lt;=W350)/(Rates!$C$15:$C$18&gt;=W350),Rates!$E$15:$E$18)*W350),VLOOKUP(VALUE(Q:Q),Rates!A:C,3,0)*W350)))</f>
        <v/>
      </c>
      <c r="AD350" s="137" t="str">
        <f>IFERROR(IF(B:B="","",IF(R350="Beer","",IF(VALUE(Q350)=0,VLOOKUP(VLOOKUP(B:B,#REF!,16,0),Rates!A:E,2,0),VLOOKUP(VALUE(Q350),Rates!A$31:B$34,2,0)*W350))),0)</f>
        <v/>
      </c>
      <c r="AE350" s="121" t="str">
        <f t="shared" si="210"/>
        <v/>
      </c>
      <c r="AF350" s="138" t="str">
        <f t="shared" si="211"/>
        <v/>
      </c>
      <c r="AG350" s="122" t="str">
        <f t="shared" si="212"/>
        <v/>
      </c>
      <c r="AH350" s="123" t="str">
        <f t="shared" si="213"/>
        <v/>
      </c>
      <c r="AI350" s="139" t="str">
        <f>IF(AE:AE="","",IF(R350="Refreshment Beverage",AK350*(Rates!J$19/100),ROUND(SUM(AH350*(Rates!$J$8/100)),4)))</f>
        <v/>
      </c>
      <c r="AJ350" s="124" t="str">
        <f t="shared" si="214"/>
        <v/>
      </c>
      <c r="AK350" s="125" t="str">
        <f t="shared" si="215"/>
        <v/>
      </c>
      <c r="AL350" s="121" t="str">
        <f t="shared" si="216"/>
        <v/>
      </c>
      <c r="AM350" s="138" t="str">
        <f>IF(AS350="","",IF(R350="Refreshment Beverage",ROUND(AS350*Rates!K$19,4),ROUND(AO350*(VLOOKUP(VALUE(Q350),Rates!G$4:L$12,3,0)),4)))</f>
        <v/>
      </c>
      <c r="AN350" s="126" t="str">
        <f>IF(AS350="","",IF(R350="Refreshment Beverage",AS350*(Rates!J$19/100),MAX(AM350,AB350)))</f>
        <v/>
      </c>
      <c r="AO350" s="127" t="str">
        <f t="shared" si="217"/>
        <v/>
      </c>
      <c r="AP350" s="127" t="str">
        <f t="shared" si="218"/>
        <v/>
      </c>
      <c r="AQ350" s="140" t="str">
        <f>IF(AS350="","",IF(R350="Refreshment Beverage",ROUND(SUM(VLOOKUP(Q:Q,Rates!G$15:L$19,3,0)*(AS350-Y350-Z350-AA350)),4),ROUND(SUM(Rates!$K$8*AS350),4)))</f>
        <v/>
      </c>
      <c r="AR350" s="139" t="str">
        <f t="shared" si="219"/>
        <v/>
      </c>
      <c r="AS350" s="125" t="str">
        <f t="shared" si="220"/>
        <v/>
      </c>
      <c r="AT350" s="121" t="str">
        <f t="shared" si="221"/>
        <v/>
      </c>
      <c r="AU350" s="138" t="str">
        <f>IF(AX350="","",IF(R350="Refreshment Beverage",ROUND((BA350-Y350-Z350-AA350)*VLOOKUP(VALUE(Q350),Rates!G$15:L$19,3,0),4),ROUND(AW350*(VLOOKUP(VALUE(Q350),Rates!G:L,3,0)),4)))</f>
        <v/>
      </c>
      <c r="AV350" s="126" t="str">
        <f t="shared" si="222"/>
        <v/>
      </c>
      <c r="AW350" s="127" t="str">
        <f t="shared" si="223"/>
        <v/>
      </c>
      <c r="AX350" s="123" t="str">
        <f t="shared" si="224"/>
        <v/>
      </c>
      <c r="AY350" s="140" t="str">
        <f>IF(AX350="","",IF(R350="Refreshment Beverage",ROUND(SUM(AX350*Rates!K$19),4),ROUND(SUM(AX350*(Rates!J$8/100)),4)))</f>
        <v/>
      </c>
      <c r="AZ350" s="124" t="str">
        <f t="shared" si="225"/>
        <v/>
      </c>
      <c r="BA350" s="125" t="str">
        <f t="shared" si="226"/>
        <v/>
      </c>
      <c r="BB350" s="115"/>
      <c r="BC350" s="143"/>
      <c r="BD350" s="100"/>
      <c r="BE350" s="100"/>
      <c r="BF350" s="100"/>
      <c r="BG350" s="100"/>
    </row>
    <row r="351" spans="1:59" ht="12.75" customHeight="1" x14ac:dyDescent="0.2">
      <c r="A351" s="144"/>
      <c r="B351" s="141"/>
      <c r="C351" s="141"/>
      <c r="D351" s="142"/>
      <c r="E351" s="142"/>
      <c r="F351" s="142"/>
      <c r="G351" s="142"/>
      <c r="H351" s="142"/>
      <c r="I351" s="129"/>
      <c r="J351" s="130"/>
      <c r="K351" s="131" t="str">
        <f t="shared" si="197"/>
        <v/>
      </c>
      <c r="L351" s="132" t="str">
        <f t="shared" si="198"/>
        <v/>
      </c>
      <c r="M351" s="133" t="str">
        <f t="shared" si="199"/>
        <v/>
      </c>
      <c r="N351" s="134" t="str">
        <f>IFERROR(IF(B:B="","",IF(R351="Beer",SUM(LOOKUP(2,1/(Rates!$B$3:$B$5&lt;=W351)/(Rates!$C$3:$C$5&gt;=W351),Rates!$D$3:$D$5)*(X351/100)*W351),IF(R351="Refreshment Beverage",SUM(LOOKUP(2,1/(Rates!$B$7:$B$11&lt;=W351)/(Rates!$C$7:$C$11&gt;=W351),Rates!$D$7:$D$11)*(X351/100)*W351)))),"")</f>
        <v/>
      </c>
      <c r="O351" s="134" t="str">
        <f t="shared" si="200"/>
        <v/>
      </c>
      <c r="P351" s="116"/>
      <c r="Q351" s="117" t="str">
        <f t="shared" si="201"/>
        <v/>
      </c>
      <c r="R351" s="128" t="str">
        <f t="shared" si="202"/>
        <v/>
      </c>
      <c r="S351" s="135" t="str">
        <f>IF(B351="","",IF(R351="Refreshment Beverage",VLOOKUP(VALUE(Q351),Rates!G$15:L$19,2,0),VLOOKUP(VALUE(Q351),Rates!G$4:L$12,2,0)))</f>
        <v/>
      </c>
      <c r="T351" s="135" t="str">
        <f t="shared" si="203"/>
        <v/>
      </c>
      <c r="U351" s="118" t="str">
        <f t="shared" si="204"/>
        <v/>
      </c>
      <c r="V351" s="135" t="str">
        <f t="shared" si="205"/>
        <v/>
      </c>
      <c r="W351" s="135" t="str">
        <f t="shared" si="206"/>
        <v/>
      </c>
      <c r="X351" s="119" t="str">
        <f t="shared" si="207"/>
        <v/>
      </c>
      <c r="Y351" s="120" t="str">
        <f>IF(B:B="","",IF(R351="Refreshment Beverage",VLOOKUP(Q351,Rates!G$15:L$19,6,0)*W351,VLOOKUP(Q351,Rates!G$4:L$12,6,0)*W351))</f>
        <v/>
      </c>
      <c r="Z351" s="120" t="str">
        <f t="shared" si="208"/>
        <v/>
      </c>
      <c r="AA351" s="120" t="str">
        <f t="shared" si="209"/>
        <v/>
      </c>
      <c r="AB351" s="136" t="str">
        <f>IF(B:B="","",IF(R351="Refreshment Beverage","",IF(AND(R351="Beer",Q351=0),SUM(LOOKUP(2,1/(Rates!$B$15:$B$18&lt;=W351)/(Rates!$C$15:$C$18&gt;=W351),Rates!$D$15:$D$18)*W351),VLOOKUP(VALUE(Q:Q),Rates!A:B,2,0)*W351)))</f>
        <v/>
      </c>
      <c r="AC351" s="136" t="str">
        <f>IF(B:B="","",IF(R351="Refreshment Beverage","",IF(AND(R351="Beer",Q351=0),SUM(LOOKUP(2,1/(Rates!$B$15:$B$18&lt;=W351)/(Rates!$C$15:$C$18&gt;=W351),Rates!$E$15:$E$18)*W351),VLOOKUP(VALUE(Q:Q),Rates!A:C,3,0)*W351)))</f>
        <v/>
      </c>
      <c r="AD351" s="137" t="str">
        <f>IFERROR(IF(B:B="","",IF(R351="Beer","",IF(VALUE(Q351)=0,VLOOKUP(VLOOKUP(B:B,#REF!,16,0),Rates!A:E,2,0),VLOOKUP(VALUE(Q351),Rates!A$31:B$34,2,0)*W351))),0)</f>
        <v/>
      </c>
      <c r="AE351" s="121" t="str">
        <f t="shared" si="210"/>
        <v/>
      </c>
      <c r="AF351" s="138" t="str">
        <f t="shared" si="211"/>
        <v/>
      </c>
      <c r="AG351" s="122" t="str">
        <f t="shared" si="212"/>
        <v/>
      </c>
      <c r="AH351" s="123" t="str">
        <f t="shared" si="213"/>
        <v/>
      </c>
      <c r="AI351" s="139" t="str">
        <f>IF(AE:AE="","",IF(R351="Refreshment Beverage",AK351*(Rates!J$19/100),ROUND(SUM(AH351*(Rates!$J$8/100)),4)))</f>
        <v/>
      </c>
      <c r="AJ351" s="124" t="str">
        <f t="shared" si="214"/>
        <v/>
      </c>
      <c r="AK351" s="125" t="str">
        <f t="shared" si="215"/>
        <v/>
      </c>
      <c r="AL351" s="121" t="str">
        <f t="shared" si="216"/>
        <v/>
      </c>
      <c r="AM351" s="138" t="str">
        <f>IF(AS351="","",IF(R351="Refreshment Beverage",ROUND(AS351*Rates!K$19,4),ROUND(AO351*(VLOOKUP(VALUE(Q351),Rates!G$4:L$12,3,0)),4)))</f>
        <v/>
      </c>
      <c r="AN351" s="126" t="str">
        <f>IF(AS351="","",IF(R351="Refreshment Beverage",AS351*(Rates!J$19/100),MAX(AM351,AB351)))</f>
        <v/>
      </c>
      <c r="AO351" s="127" t="str">
        <f t="shared" si="217"/>
        <v/>
      </c>
      <c r="AP351" s="127" t="str">
        <f t="shared" si="218"/>
        <v/>
      </c>
      <c r="AQ351" s="140" t="str">
        <f>IF(AS351="","",IF(R351="Refreshment Beverage",ROUND(SUM(VLOOKUP(Q:Q,Rates!G$15:L$19,3,0)*(AS351-Y351-Z351-AA351)),4),ROUND(SUM(Rates!$K$8*AS351),4)))</f>
        <v/>
      </c>
      <c r="AR351" s="139" t="str">
        <f t="shared" si="219"/>
        <v/>
      </c>
      <c r="AS351" s="125" t="str">
        <f t="shared" si="220"/>
        <v/>
      </c>
      <c r="AT351" s="121" t="str">
        <f t="shared" si="221"/>
        <v/>
      </c>
      <c r="AU351" s="138" t="str">
        <f>IF(AX351="","",IF(R351="Refreshment Beverage",ROUND((BA351-Y351-Z351-AA351)*VLOOKUP(VALUE(Q351),Rates!G$15:L$19,3,0),4),ROUND(AW351*(VLOOKUP(VALUE(Q351),Rates!G:L,3,0)),4)))</f>
        <v/>
      </c>
      <c r="AV351" s="126" t="str">
        <f t="shared" si="222"/>
        <v/>
      </c>
      <c r="AW351" s="127" t="str">
        <f t="shared" si="223"/>
        <v/>
      </c>
      <c r="AX351" s="123" t="str">
        <f t="shared" si="224"/>
        <v/>
      </c>
      <c r="AY351" s="140" t="str">
        <f>IF(AX351="","",IF(R351="Refreshment Beverage",ROUND(SUM(AX351*Rates!K$19),4),ROUND(SUM(AX351*(Rates!J$8/100)),4)))</f>
        <v/>
      </c>
      <c r="AZ351" s="124" t="str">
        <f t="shared" si="225"/>
        <v/>
      </c>
      <c r="BA351" s="125" t="str">
        <f t="shared" si="226"/>
        <v/>
      </c>
      <c r="BB351" s="115"/>
      <c r="BC351" s="143"/>
      <c r="BD351" s="100"/>
      <c r="BE351" s="100"/>
      <c r="BF351" s="100"/>
      <c r="BG351" s="100"/>
    </row>
    <row r="352" spans="1:59" ht="12.75" customHeight="1" x14ac:dyDescent="0.2">
      <c r="A352" s="144"/>
      <c r="B352" s="141"/>
      <c r="C352" s="141"/>
      <c r="D352" s="142"/>
      <c r="E352" s="142"/>
      <c r="F352" s="142"/>
      <c r="G352" s="142"/>
      <c r="H352" s="142"/>
      <c r="I352" s="129"/>
      <c r="J352" s="130"/>
      <c r="K352" s="131" t="str">
        <f t="shared" si="197"/>
        <v/>
      </c>
      <c r="L352" s="132" t="str">
        <f t="shared" si="198"/>
        <v/>
      </c>
      <c r="M352" s="133" t="str">
        <f t="shared" si="199"/>
        <v/>
      </c>
      <c r="N352" s="134" t="str">
        <f>IFERROR(IF(B:B="","",IF(R352="Beer",SUM(LOOKUP(2,1/(Rates!$B$3:$B$5&lt;=W352)/(Rates!$C$3:$C$5&gt;=W352),Rates!$D$3:$D$5)*(X352/100)*W352),IF(R352="Refreshment Beverage",SUM(LOOKUP(2,1/(Rates!$B$7:$B$11&lt;=W352)/(Rates!$C$7:$C$11&gt;=W352),Rates!$D$7:$D$11)*(X352/100)*W352)))),"")</f>
        <v/>
      </c>
      <c r="O352" s="134" t="str">
        <f t="shared" si="200"/>
        <v/>
      </c>
      <c r="P352" s="116"/>
      <c r="Q352" s="117" t="str">
        <f t="shared" si="201"/>
        <v/>
      </c>
      <c r="R352" s="128" t="str">
        <f t="shared" si="202"/>
        <v/>
      </c>
      <c r="S352" s="135" t="str">
        <f>IF(B352="","",IF(R352="Refreshment Beverage",VLOOKUP(VALUE(Q352),Rates!G$15:L$19,2,0),VLOOKUP(VALUE(Q352),Rates!G$4:L$12,2,0)))</f>
        <v/>
      </c>
      <c r="T352" s="135" t="str">
        <f t="shared" si="203"/>
        <v/>
      </c>
      <c r="U352" s="118" t="str">
        <f t="shared" si="204"/>
        <v/>
      </c>
      <c r="V352" s="135" t="str">
        <f t="shared" si="205"/>
        <v/>
      </c>
      <c r="W352" s="135" t="str">
        <f t="shared" si="206"/>
        <v/>
      </c>
      <c r="X352" s="119" t="str">
        <f t="shared" si="207"/>
        <v/>
      </c>
      <c r="Y352" s="120" t="str">
        <f>IF(B:B="","",IF(R352="Refreshment Beverage",VLOOKUP(Q352,Rates!G$15:L$19,6,0)*W352,VLOOKUP(Q352,Rates!G$4:L$12,6,0)*W352))</f>
        <v/>
      </c>
      <c r="Z352" s="120" t="str">
        <f t="shared" si="208"/>
        <v/>
      </c>
      <c r="AA352" s="120" t="str">
        <f t="shared" si="209"/>
        <v/>
      </c>
      <c r="AB352" s="136" t="str">
        <f>IF(B:B="","",IF(R352="Refreshment Beverage","",IF(AND(R352="Beer",Q352=0),SUM(LOOKUP(2,1/(Rates!$B$15:$B$18&lt;=W352)/(Rates!$C$15:$C$18&gt;=W352),Rates!$D$15:$D$18)*W352),VLOOKUP(VALUE(Q:Q),Rates!A:B,2,0)*W352)))</f>
        <v/>
      </c>
      <c r="AC352" s="136" t="str">
        <f>IF(B:B="","",IF(R352="Refreshment Beverage","",IF(AND(R352="Beer",Q352=0),SUM(LOOKUP(2,1/(Rates!$B$15:$B$18&lt;=W352)/(Rates!$C$15:$C$18&gt;=W352),Rates!$E$15:$E$18)*W352),VLOOKUP(VALUE(Q:Q),Rates!A:C,3,0)*W352)))</f>
        <v/>
      </c>
      <c r="AD352" s="137" t="str">
        <f>IFERROR(IF(B:B="","",IF(R352="Beer","",IF(VALUE(Q352)=0,VLOOKUP(VLOOKUP(B:B,#REF!,16,0),Rates!A:E,2,0),VLOOKUP(VALUE(Q352),Rates!A$31:B$34,2,0)*W352))),0)</f>
        <v/>
      </c>
      <c r="AE352" s="121" t="str">
        <f t="shared" si="210"/>
        <v/>
      </c>
      <c r="AF352" s="138" t="str">
        <f t="shared" si="211"/>
        <v/>
      </c>
      <c r="AG352" s="122" t="str">
        <f t="shared" si="212"/>
        <v/>
      </c>
      <c r="AH352" s="123" t="str">
        <f t="shared" si="213"/>
        <v/>
      </c>
      <c r="AI352" s="139" t="str">
        <f>IF(AE:AE="","",IF(R352="Refreshment Beverage",AK352*(Rates!J$19/100),ROUND(SUM(AH352*(Rates!$J$8/100)),4)))</f>
        <v/>
      </c>
      <c r="AJ352" s="124" t="str">
        <f t="shared" si="214"/>
        <v/>
      </c>
      <c r="AK352" s="125" t="str">
        <f t="shared" si="215"/>
        <v/>
      </c>
      <c r="AL352" s="121" t="str">
        <f t="shared" si="216"/>
        <v/>
      </c>
      <c r="AM352" s="138" t="str">
        <f>IF(AS352="","",IF(R352="Refreshment Beverage",ROUND(AS352*Rates!K$19,4),ROUND(AO352*(VLOOKUP(VALUE(Q352),Rates!G$4:L$12,3,0)),4)))</f>
        <v/>
      </c>
      <c r="AN352" s="126" t="str">
        <f>IF(AS352="","",IF(R352="Refreshment Beverage",AS352*(Rates!J$19/100),MAX(AM352,AB352)))</f>
        <v/>
      </c>
      <c r="AO352" s="127" t="str">
        <f t="shared" si="217"/>
        <v/>
      </c>
      <c r="AP352" s="127" t="str">
        <f t="shared" si="218"/>
        <v/>
      </c>
      <c r="AQ352" s="140" t="str">
        <f>IF(AS352="","",IF(R352="Refreshment Beverage",ROUND(SUM(VLOOKUP(Q:Q,Rates!G$15:L$19,3,0)*(AS352-Y352-Z352-AA352)),4),ROUND(SUM(Rates!$K$8*AS352),4)))</f>
        <v/>
      </c>
      <c r="AR352" s="139" t="str">
        <f t="shared" si="219"/>
        <v/>
      </c>
      <c r="AS352" s="125" t="str">
        <f t="shared" si="220"/>
        <v/>
      </c>
      <c r="AT352" s="121" t="str">
        <f t="shared" si="221"/>
        <v/>
      </c>
      <c r="AU352" s="138" t="str">
        <f>IF(AX352="","",IF(R352="Refreshment Beverage",ROUND((BA352-Y352-Z352-AA352)*VLOOKUP(VALUE(Q352),Rates!G$15:L$19,3,0),4),ROUND(AW352*(VLOOKUP(VALUE(Q352),Rates!G:L,3,0)),4)))</f>
        <v/>
      </c>
      <c r="AV352" s="126" t="str">
        <f t="shared" si="222"/>
        <v/>
      </c>
      <c r="AW352" s="127" t="str">
        <f t="shared" si="223"/>
        <v/>
      </c>
      <c r="AX352" s="123" t="str">
        <f t="shared" si="224"/>
        <v/>
      </c>
      <c r="AY352" s="140" t="str">
        <f>IF(AX352="","",IF(R352="Refreshment Beverage",ROUND(SUM(AX352*Rates!K$19),4),ROUND(SUM(AX352*(Rates!J$8/100)),4)))</f>
        <v/>
      </c>
      <c r="AZ352" s="124" t="str">
        <f t="shared" si="225"/>
        <v/>
      </c>
      <c r="BA352" s="125" t="str">
        <f t="shared" si="226"/>
        <v/>
      </c>
      <c r="BB352" s="115"/>
      <c r="BC352" s="143"/>
      <c r="BD352" s="100"/>
      <c r="BE352" s="100"/>
      <c r="BF352" s="100"/>
      <c r="BG352" s="100"/>
    </row>
    <row r="353" spans="1:59" ht="12.75" customHeight="1" x14ac:dyDescent="0.2">
      <c r="A353" s="144"/>
      <c r="B353" s="141"/>
      <c r="C353" s="141"/>
      <c r="D353" s="142"/>
      <c r="E353" s="142"/>
      <c r="F353" s="142"/>
      <c r="G353" s="142"/>
      <c r="H353" s="142"/>
      <c r="I353" s="129"/>
      <c r="J353" s="130"/>
      <c r="K353" s="131" t="str">
        <f t="shared" si="197"/>
        <v/>
      </c>
      <c r="L353" s="132" t="str">
        <f t="shared" si="198"/>
        <v/>
      </c>
      <c r="M353" s="133" t="str">
        <f t="shared" si="199"/>
        <v/>
      </c>
      <c r="N353" s="134" t="str">
        <f>IFERROR(IF(B:B="","",IF(R353="Beer",SUM(LOOKUP(2,1/(Rates!$B$3:$B$5&lt;=W353)/(Rates!$C$3:$C$5&gt;=W353),Rates!$D$3:$D$5)*(X353/100)*W353),IF(R353="Refreshment Beverage",SUM(LOOKUP(2,1/(Rates!$B$7:$B$11&lt;=W353)/(Rates!$C$7:$C$11&gt;=W353),Rates!$D$7:$D$11)*(X353/100)*W353)))),"")</f>
        <v/>
      </c>
      <c r="O353" s="134" t="str">
        <f t="shared" si="200"/>
        <v/>
      </c>
      <c r="P353" s="116"/>
      <c r="Q353" s="117" t="str">
        <f t="shared" si="201"/>
        <v/>
      </c>
      <c r="R353" s="128" t="str">
        <f t="shared" si="202"/>
        <v/>
      </c>
      <c r="S353" s="135" t="str">
        <f>IF(B353="","",IF(R353="Refreshment Beverage",VLOOKUP(VALUE(Q353),Rates!G$15:L$19,2,0),VLOOKUP(VALUE(Q353),Rates!G$4:L$12,2,0)))</f>
        <v/>
      </c>
      <c r="T353" s="135" t="str">
        <f t="shared" si="203"/>
        <v/>
      </c>
      <c r="U353" s="118" t="str">
        <f t="shared" si="204"/>
        <v/>
      </c>
      <c r="V353" s="135" t="str">
        <f t="shared" si="205"/>
        <v/>
      </c>
      <c r="W353" s="135" t="str">
        <f t="shared" si="206"/>
        <v/>
      </c>
      <c r="X353" s="119" t="str">
        <f t="shared" si="207"/>
        <v/>
      </c>
      <c r="Y353" s="120" t="str">
        <f>IF(B:B="","",IF(R353="Refreshment Beverage",VLOOKUP(Q353,Rates!G$15:L$19,6,0)*W353,VLOOKUP(Q353,Rates!G$4:L$12,6,0)*W353))</f>
        <v/>
      </c>
      <c r="Z353" s="120" t="str">
        <f t="shared" si="208"/>
        <v/>
      </c>
      <c r="AA353" s="120" t="str">
        <f t="shared" si="209"/>
        <v/>
      </c>
      <c r="AB353" s="136" t="str">
        <f>IF(B:B="","",IF(R353="Refreshment Beverage","",IF(AND(R353="Beer",Q353=0),SUM(LOOKUP(2,1/(Rates!$B$15:$B$18&lt;=W353)/(Rates!$C$15:$C$18&gt;=W353),Rates!$D$15:$D$18)*W353),VLOOKUP(VALUE(Q:Q),Rates!A:B,2,0)*W353)))</f>
        <v/>
      </c>
      <c r="AC353" s="136" t="str">
        <f>IF(B:B="","",IF(R353="Refreshment Beverage","",IF(AND(R353="Beer",Q353=0),SUM(LOOKUP(2,1/(Rates!$B$15:$B$18&lt;=W353)/(Rates!$C$15:$C$18&gt;=W353),Rates!$E$15:$E$18)*W353),VLOOKUP(VALUE(Q:Q),Rates!A:C,3,0)*W353)))</f>
        <v/>
      </c>
      <c r="AD353" s="137" t="str">
        <f>IFERROR(IF(B:B="","",IF(R353="Beer","",IF(VALUE(Q353)=0,VLOOKUP(VLOOKUP(B:B,#REF!,16,0),Rates!A:E,2,0),VLOOKUP(VALUE(Q353),Rates!A$31:B$34,2,0)*W353))),0)</f>
        <v/>
      </c>
      <c r="AE353" s="121" t="str">
        <f t="shared" si="210"/>
        <v/>
      </c>
      <c r="AF353" s="138" t="str">
        <f t="shared" si="211"/>
        <v/>
      </c>
      <c r="AG353" s="122" t="str">
        <f t="shared" si="212"/>
        <v/>
      </c>
      <c r="AH353" s="123" t="str">
        <f t="shared" si="213"/>
        <v/>
      </c>
      <c r="AI353" s="139" t="str">
        <f>IF(AE:AE="","",IF(R353="Refreshment Beverage",AK353*(Rates!J$19/100),ROUND(SUM(AH353*(Rates!$J$8/100)),4)))</f>
        <v/>
      </c>
      <c r="AJ353" s="124" t="str">
        <f t="shared" si="214"/>
        <v/>
      </c>
      <c r="AK353" s="125" t="str">
        <f t="shared" si="215"/>
        <v/>
      </c>
      <c r="AL353" s="121" t="str">
        <f t="shared" si="216"/>
        <v/>
      </c>
      <c r="AM353" s="138" t="str">
        <f>IF(AS353="","",IF(R353="Refreshment Beverage",ROUND(AS353*Rates!K$19,4),ROUND(AO353*(VLOOKUP(VALUE(Q353),Rates!G$4:L$12,3,0)),4)))</f>
        <v/>
      </c>
      <c r="AN353" s="126" t="str">
        <f>IF(AS353="","",IF(R353="Refreshment Beverage",AS353*(Rates!J$19/100),MAX(AM353,AB353)))</f>
        <v/>
      </c>
      <c r="AO353" s="127" t="str">
        <f t="shared" si="217"/>
        <v/>
      </c>
      <c r="AP353" s="127" t="str">
        <f t="shared" si="218"/>
        <v/>
      </c>
      <c r="AQ353" s="140" t="str">
        <f>IF(AS353="","",IF(R353="Refreshment Beverage",ROUND(SUM(VLOOKUP(Q:Q,Rates!G$15:L$19,3,0)*(AS353-Y353-Z353-AA353)),4),ROUND(SUM(Rates!$K$8*AS353),4)))</f>
        <v/>
      </c>
      <c r="AR353" s="139" t="str">
        <f t="shared" si="219"/>
        <v/>
      </c>
      <c r="AS353" s="125" t="str">
        <f t="shared" si="220"/>
        <v/>
      </c>
      <c r="AT353" s="121" t="str">
        <f t="shared" si="221"/>
        <v/>
      </c>
      <c r="AU353" s="138" t="str">
        <f>IF(AX353="","",IF(R353="Refreshment Beverage",ROUND((BA353-Y353-Z353-AA353)*VLOOKUP(VALUE(Q353),Rates!G$15:L$19,3,0),4),ROUND(AW353*(VLOOKUP(VALUE(Q353),Rates!G:L,3,0)),4)))</f>
        <v/>
      </c>
      <c r="AV353" s="126" t="str">
        <f t="shared" si="222"/>
        <v/>
      </c>
      <c r="AW353" s="127" t="str">
        <f t="shared" si="223"/>
        <v/>
      </c>
      <c r="AX353" s="123" t="str">
        <f t="shared" si="224"/>
        <v/>
      </c>
      <c r="AY353" s="140" t="str">
        <f>IF(AX353="","",IF(R353="Refreshment Beverage",ROUND(SUM(AX353*Rates!K$19),4),ROUND(SUM(AX353*(Rates!J$8/100)),4)))</f>
        <v/>
      </c>
      <c r="AZ353" s="124" t="str">
        <f t="shared" si="225"/>
        <v/>
      </c>
      <c r="BA353" s="125" t="str">
        <f t="shared" si="226"/>
        <v/>
      </c>
      <c r="BB353" s="115"/>
      <c r="BC353" s="143"/>
      <c r="BD353" s="100"/>
      <c r="BE353" s="100"/>
      <c r="BF353" s="100"/>
      <c r="BG353" s="100"/>
    </row>
    <row r="354" spans="1:59" ht="12.75" customHeight="1" x14ac:dyDescent="0.2">
      <c r="A354" s="144"/>
      <c r="B354" s="141"/>
      <c r="C354" s="141"/>
      <c r="D354" s="142"/>
      <c r="E354" s="142"/>
      <c r="F354" s="142"/>
      <c r="G354" s="142"/>
      <c r="H354" s="142"/>
      <c r="I354" s="129"/>
      <c r="J354" s="130"/>
      <c r="K354" s="131" t="str">
        <f t="shared" si="197"/>
        <v/>
      </c>
      <c r="L354" s="132" t="str">
        <f t="shared" si="198"/>
        <v/>
      </c>
      <c r="M354" s="133" t="str">
        <f t="shared" si="199"/>
        <v/>
      </c>
      <c r="N354" s="134" t="str">
        <f>IFERROR(IF(B:B="","",IF(R354="Beer",SUM(LOOKUP(2,1/(Rates!$B$3:$B$5&lt;=W354)/(Rates!$C$3:$C$5&gt;=W354),Rates!$D$3:$D$5)*(X354/100)*W354),IF(R354="Refreshment Beverage",SUM(LOOKUP(2,1/(Rates!$B$7:$B$11&lt;=W354)/(Rates!$C$7:$C$11&gt;=W354),Rates!$D$7:$D$11)*(X354/100)*W354)))),"")</f>
        <v/>
      </c>
      <c r="O354" s="134" t="str">
        <f t="shared" si="200"/>
        <v/>
      </c>
      <c r="P354" s="116"/>
      <c r="Q354" s="117" t="str">
        <f t="shared" si="201"/>
        <v/>
      </c>
      <c r="R354" s="128" t="str">
        <f t="shared" si="202"/>
        <v/>
      </c>
      <c r="S354" s="135" t="str">
        <f>IF(B354="","",IF(R354="Refreshment Beverage",VLOOKUP(VALUE(Q354),Rates!G$15:L$19,2,0),VLOOKUP(VALUE(Q354),Rates!G$4:L$12,2,0)))</f>
        <v/>
      </c>
      <c r="T354" s="135" t="str">
        <f t="shared" si="203"/>
        <v/>
      </c>
      <c r="U354" s="118" t="str">
        <f t="shared" si="204"/>
        <v/>
      </c>
      <c r="V354" s="135" t="str">
        <f t="shared" si="205"/>
        <v/>
      </c>
      <c r="W354" s="135" t="str">
        <f t="shared" si="206"/>
        <v/>
      </c>
      <c r="X354" s="119" t="str">
        <f t="shared" si="207"/>
        <v/>
      </c>
      <c r="Y354" s="120" t="str">
        <f>IF(B:B="","",IF(R354="Refreshment Beverage",VLOOKUP(Q354,Rates!G$15:L$19,6,0)*W354,VLOOKUP(Q354,Rates!G$4:L$12,6,0)*W354))</f>
        <v/>
      </c>
      <c r="Z354" s="120" t="str">
        <f t="shared" si="208"/>
        <v/>
      </c>
      <c r="AA354" s="120" t="str">
        <f t="shared" si="209"/>
        <v/>
      </c>
      <c r="AB354" s="136" t="str">
        <f>IF(B:B="","",IF(R354="Refreshment Beverage","",IF(AND(R354="Beer",Q354=0),SUM(LOOKUP(2,1/(Rates!$B$15:$B$18&lt;=W354)/(Rates!$C$15:$C$18&gt;=W354),Rates!$D$15:$D$18)*W354),VLOOKUP(VALUE(Q:Q),Rates!A:B,2,0)*W354)))</f>
        <v/>
      </c>
      <c r="AC354" s="136" t="str">
        <f>IF(B:B="","",IF(R354="Refreshment Beverage","",IF(AND(R354="Beer",Q354=0),SUM(LOOKUP(2,1/(Rates!$B$15:$B$18&lt;=W354)/(Rates!$C$15:$C$18&gt;=W354),Rates!$E$15:$E$18)*W354),VLOOKUP(VALUE(Q:Q),Rates!A:C,3,0)*W354)))</f>
        <v/>
      </c>
      <c r="AD354" s="137" t="str">
        <f>IFERROR(IF(B:B="","",IF(R354="Beer","",IF(VALUE(Q354)=0,VLOOKUP(VLOOKUP(B:B,#REF!,16,0),Rates!A:E,2,0),VLOOKUP(VALUE(Q354),Rates!A$31:B$34,2,0)*W354))),0)</f>
        <v/>
      </c>
      <c r="AE354" s="121" t="str">
        <f t="shared" si="210"/>
        <v/>
      </c>
      <c r="AF354" s="138" t="str">
        <f t="shared" si="211"/>
        <v/>
      </c>
      <c r="AG354" s="122" t="str">
        <f t="shared" si="212"/>
        <v/>
      </c>
      <c r="AH354" s="123" t="str">
        <f t="shared" si="213"/>
        <v/>
      </c>
      <c r="AI354" s="139" t="str">
        <f>IF(AE:AE="","",IF(R354="Refreshment Beverage",AK354*(Rates!J$19/100),ROUND(SUM(AH354*(Rates!$J$8/100)),4)))</f>
        <v/>
      </c>
      <c r="AJ354" s="124" t="str">
        <f t="shared" si="214"/>
        <v/>
      </c>
      <c r="AK354" s="125" t="str">
        <f t="shared" si="215"/>
        <v/>
      </c>
      <c r="AL354" s="121" t="str">
        <f t="shared" si="216"/>
        <v/>
      </c>
      <c r="AM354" s="138" t="str">
        <f>IF(AS354="","",IF(R354="Refreshment Beverage",ROUND(AS354*Rates!K$19,4),ROUND(AO354*(VLOOKUP(VALUE(Q354),Rates!G$4:L$12,3,0)),4)))</f>
        <v/>
      </c>
      <c r="AN354" s="126" t="str">
        <f>IF(AS354="","",IF(R354="Refreshment Beverage",AS354*(Rates!J$19/100),MAX(AM354,AB354)))</f>
        <v/>
      </c>
      <c r="AO354" s="127" t="str">
        <f t="shared" si="217"/>
        <v/>
      </c>
      <c r="AP354" s="127" t="str">
        <f t="shared" si="218"/>
        <v/>
      </c>
      <c r="AQ354" s="140" t="str">
        <f>IF(AS354="","",IF(R354="Refreshment Beverage",ROUND(SUM(VLOOKUP(Q:Q,Rates!G$15:L$19,3,0)*(AS354-Y354-Z354-AA354)),4),ROUND(SUM(Rates!$K$8*AS354),4)))</f>
        <v/>
      </c>
      <c r="AR354" s="139" t="str">
        <f t="shared" si="219"/>
        <v/>
      </c>
      <c r="AS354" s="125" t="str">
        <f t="shared" si="220"/>
        <v/>
      </c>
      <c r="AT354" s="121" t="str">
        <f t="shared" si="221"/>
        <v/>
      </c>
      <c r="AU354" s="138" t="str">
        <f>IF(AX354="","",IF(R354="Refreshment Beverage",ROUND((BA354-Y354-Z354-AA354)*VLOOKUP(VALUE(Q354),Rates!G$15:L$19,3,0),4),ROUND(AW354*(VLOOKUP(VALUE(Q354),Rates!G:L,3,0)),4)))</f>
        <v/>
      </c>
      <c r="AV354" s="126" t="str">
        <f t="shared" si="222"/>
        <v/>
      </c>
      <c r="AW354" s="127" t="str">
        <f t="shared" si="223"/>
        <v/>
      </c>
      <c r="AX354" s="123" t="str">
        <f t="shared" si="224"/>
        <v/>
      </c>
      <c r="AY354" s="140" t="str">
        <f>IF(AX354="","",IF(R354="Refreshment Beverage",ROUND(SUM(AX354*Rates!K$19),4),ROUND(SUM(AX354*(Rates!J$8/100)),4)))</f>
        <v/>
      </c>
      <c r="AZ354" s="124" t="str">
        <f t="shared" si="225"/>
        <v/>
      </c>
      <c r="BA354" s="125" t="str">
        <f t="shared" si="226"/>
        <v/>
      </c>
      <c r="BB354" s="115"/>
      <c r="BC354" s="143"/>
      <c r="BD354" s="100"/>
      <c r="BE354" s="100"/>
      <c r="BF354" s="100"/>
      <c r="BG354" s="100"/>
    </row>
    <row r="355" spans="1:59" ht="12.75" customHeight="1" x14ac:dyDescent="0.2">
      <c r="A355" s="144"/>
      <c r="B355" s="141"/>
      <c r="C355" s="141"/>
      <c r="D355" s="142"/>
      <c r="E355" s="142"/>
      <c r="F355" s="142"/>
      <c r="G355" s="142"/>
      <c r="H355" s="142"/>
      <c r="I355" s="129"/>
      <c r="J355" s="130"/>
      <c r="K355" s="131" t="str">
        <f t="shared" si="197"/>
        <v/>
      </c>
      <c r="L355" s="132" t="str">
        <f t="shared" si="198"/>
        <v/>
      </c>
      <c r="M355" s="133" t="str">
        <f t="shared" si="199"/>
        <v/>
      </c>
      <c r="N355" s="134" t="str">
        <f>IFERROR(IF(B:B="","",IF(R355="Beer",SUM(LOOKUP(2,1/(Rates!$B$3:$B$5&lt;=W355)/(Rates!$C$3:$C$5&gt;=W355),Rates!$D$3:$D$5)*(X355/100)*W355),IF(R355="Refreshment Beverage",SUM(LOOKUP(2,1/(Rates!$B$7:$B$11&lt;=W355)/(Rates!$C$7:$C$11&gt;=W355),Rates!$D$7:$D$11)*(X355/100)*W355)))),"")</f>
        <v/>
      </c>
      <c r="O355" s="134" t="str">
        <f t="shared" si="200"/>
        <v/>
      </c>
      <c r="P355" s="116"/>
      <c r="Q355" s="117" t="str">
        <f t="shared" si="201"/>
        <v/>
      </c>
      <c r="R355" s="128" t="str">
        <f t="shared" si="202"/>
        <v/>
      </c>
      <c r="S355" s="135" t="str">
        <f>IF(B355="","",IF(R355="Refreshment Beverage",VLOOKUP(VALUE(Q355),Rates!G$15:L$19,2,0),VLOOKUP(VALUE(Q355),Rates!G$4:L$12,2,0)))</f>
        <v/>
      </c>
      <c r="T355" s="135" t="str">
        <f t="shared" si="203"/>
        <v/>
      </c>
      <c r="U355" s="118" t="str">
        <f t="shared" si="204"/>
        <v/>
      </c>
      <c r="V355" s="135" t="str">
        <f t="shared" si="205"/>
        <v/>
      </c>
      <c r="W355" s="135" t="str">
        <f t="shared" si="206"/>
        <v/>
      </c>
      <c r="X355" s="119" t="str">
        <f t="shared" si="207"/>
        <v/>
      </c>
      <c r="Y355" s="120" t="str">
        <f>IF(B:B="","",IF(R355="Refreshment Beverage",VLOOKUP(Q355,Rates!G$15:L$19,6,0)*W355,VLOOKUP(Q355,Rates!G$4:L$12,6,0)*W355))</f>
        <v/>
      </c>
      <c r="Z355" s="120" t="str">
        <f t="shared" si="208"/>
        <v/>
      </c>
      <c r="AA355" s="120" t="str">
        <f t="shared" si="209"/>
        <v/>
      </c>
      <c r="AB355" s="136" t="str">
        <f>IF(B:B="","",IF(R355="Refreshment Beverage","",IF(AND(R355="Beer",Q355=0),SUM(LOOKUP(2,1/(Rates!$B$15:$B$18&lt;=W355)/(Rates!$C$15:$C$18&gt;=W355),Rates!$D$15:$D$18)*W355),VLOOKUP(VALUE(Q:Q),Rates!A:B,2,0)*W355)))</f>
        <v/>
      </c>
      <c r="AC355" s="136" t="str">
        <f>IF(B:B="","",IF(R355="Refreshment Beverage","",IF(AND(R355="Beer",Q355=0),SUM(LOOKUP(2,1/(Rates!$B$15:$B$18&lt;=W355)/(Rates!$C$15:$C$18&gt;=W355),Rates!$E$15:$E$18)*W355),VLOOKUP(VALUE(Q:Q),Rates!A:C,3,0)*W355)))</f>
        <v/>
      </c>
      <c r="AD355" s="137" t="str">
        <f>IFERROR(IF(B:B="","",IF(R355="Beer","",IF(VALUE(Q355)=0,VLOOKUP(VLOOKUP(B:B,#REF!,16,0),Rates!A:E,2,0),VLOOKUP(VALUE(Q355),Rates!A$31:B$34,2,0)*W355))),0)</f>
        <v/>
      </c>
      <c r="AE355" s="121" t="str">
        <f t="shared" si="210"/>
        <v/>
      </c>
      <c r="AF355" s="138" t="str">
        <f t="shared" si="211"/>
        <v/>
      </c>
      <c r="AG355" s="122" t="str">
        <f t="shared" si="212"/>
        <v/>
      </c>
      <c r="AH355" s="123" t="str">
        <f t="shared" si="213"/>
        <v/>
      </c>
      <c r="AI355" s="139" t="str">
        <f>IF(AE:AE="","",IF(R355="Refreshment Beverage",AK355*(Rates!J$19/100),ROUND(SUM(AH355*(Rates!$J$8/100)),4)))</f>
        <v/>
      </c>
      <c r="AJ355" s="124" t="str">
        <f t="shared" si="214"/>
        <v/>
      </c>
      <c r="AK355" s="125" t="str">
        <f t="shared" si="215"/>
        <v/>
      </c>
      <c r="AL355" s="121" t="str">
        <f t="shared" si="216"/>
        <v/>
      </c>
      <c r="AM355" s="138" t="str">
        <f>IF(AS355="","",IF(R355="Refreshment Beverage",ROUND(AS355*Rates!K$19,4),ROUND(AO355*(VLOOKUP(VALUE(Q355),Rates!G$4:L$12,3,0)),4)))</f>
        <v/>
      </c>
      <c r="AN355" s="126" t="str">
        <f>IF(AS355="","",IF(R355="Refreshment Beverage",AS355*(Rates!J$19/100),MAX(AM355,AB355)))</f>
        <v/>
      </c>
      <c r="AO355" s="127" t="str">
        <f t="shared" si="217"/>
        <v/>
      </c>
      <c r="AP355" s="127" t="str">
        <f t="shared" si="218"/>
        <v/>
      </c>
      <c r="AQ355" s="140" t="str">
        <f>IF(AS355="","",IF(R355="Refreshment Beverage",ROUND(SUM(VLOOKUP(Q:Q,Rates!G$15:L$19,3,0)*(AS355-Y355-Z355-AA355)),4),ROUND(SUM(Rates!$K$8*AS355),4)))</f>
        <v/>
      </c>
      <c r="AR355" s="139" t="str">
        <f t="shared" si="219"/>
        <v/>
      </c>
      <c r="AS355" s="125" t="str">
        <f t="shared" si="220"/>
        <v/>
      </c>
      <c r="AT355" s="121" t="str">
        <f t="shared" si="221"/>
        <v/>
      </c>
      <c r="AU355" s="138" t="str">
        <f>IF(AX355="","",IF(R355="Refreshment Beverage",ROUND((BA355-Y355-Z355-AA355)*VLOOKUP(VALUE(Q355),Rates!G$15:L$19,3,0),4),ROUND(AW355*(VLOOKUP(VALUE(Q355),Rates!G:L,3,0)),4)))</f>
        <v/>
      </c>
      <c r="AV355" s="126" t="str">
        <f t="shared" si="222"/>
        <v/>
      </c>
      <c r="AW355" s="127" t="str">
        <f t="shared" si="223"/>
        <v/>
      </c>
      <c r="AX355" s="123" t="str">
        <f t="shared" si="224"/>
        <v/>
      </c>
      <c r="AY355" s="140" t="str">
        <f>IF(AX355="","",IF(R355="Refreshment Beverage",ROUND(SUM(AX355*Rates!K$19),4),ROUND(SUM(AX355*(Rates!J$8/100)),4)))</f>
        <v/>
      </c>
      <c r="AZ355" s="124" t="str">
        <f t="shared" si="225"/>
        <v/>
      </c>
      <c r="BA355" s="125" t="str">
        <f t="shared" si="226"/>
        <v/>
      </c>
      <c r="BB355" s="115"/>
      <c r="BC355" s="143"/>
      <c r="BD355" s="100"/>
      <c r="BE355" s="100"/>
      <c r="BF355" s="100"/>
      <c r="BG355" s="100"/>
    </row>
    <row r="356" spans="1:59" ht="12.75" customHeight="1" x14ac:dyDescent="0.2">
      <c r="A356" s="144"/>
      <c r="B356" s="141"/>
      <c r="C356" s="141"/>
      <c r="D356" s="142"/>
      <c r="E356" s="142"/>
      <c r="F356" s="142"/>
      <c r="G356" s="142"/>
      <c r="H356" s="142"/>
      <c r="I356" s="129"/>
      <c r="J356" s="130"/>
      <c r="K356" s="131" t="str">
        <f t="shared" si="197"/>
        <v/>
      </c>
      <c r="L356" s="132" t="str">
        <f t="shared" si="198"/>
        <v/>
      </c>
      <c r="M356" s="133" t="str">
        <f t="shared" si="199"/>
        <v/>
      </c>
      <c r="N356" s="134" t="str">
        <f>IFERROR(IF(B:B="","",IF(R356="Beer",SUM(LOOKUP(2,1/(Rates!$B$3:$B$5&lt;=W356)/(Rates!$C$3:$C$5&gt;=W356),Rates!$D$3:$D$5)*(X356/100)*W356),IF(R356="Refreshment Beverage",SUM(LOOKUP(2,1/(Rates!$B$7:$B$11&lt;=W356)/(Rates!$C$7:$C$11&gt;=W356),Rates!$D$7:$D$11)*(X356/100)*W356)))),"")</f>
        <v/>
      </c>
      <c r="O356" s="134" t="str">
        <f t="shared" si="200"/>
        <v/>
      </c>
      <c r="P356" s="116"/>
      <c r="Q356" s="117" t="str">
        <f t="shared" si="201"/>
        <v/>
      </c>
      <c r="R356" s="128" t="str">
        <f t="shared" si="202"/>
        <v/>
      </c>
      <c r="S356" s="135" t="str">
        <f>IF(B356="","",IF(R356="Refreshment Beverage",VLOOKUP(VALUE(Q356),Rates!G$15:L$19,2,0),VLOOKUP(VALUE(Q356),Rates!G$4:L$12,2,0)))</f>
        <v/>
      </c>
      <c r="T356" s="135" t="str">
        <f t="shared" si="203"/>
        <v/>
      </c>
      <c r="U356" s="118" t="str">
        <f t="shared" si="204"/>
        <v/>
      </c>
      <c r="V356" s="135" t="str">
        <f t="shared" si="205"/>
        <v/>
      </c>
      <c r="W356" s="135" t="str">
        <f t="shared" si="206"/>
        <v/>
      </c>
      <c r="X356" s="119" t="str">
        <f t="shared" si="207"/>
        <v/>
      </c>
      <c r="Y356" s="120" t="str">
        <f>IF(B:B="","",IF(R356="Refreshment Beverage",VLOOKUP(Q356,Rates!G$15:L$19,6,0)*W356,VLOOKUP(Q356,Rates!G$4:L$12,6,0)*W356))</f>
        <v/>
      </c>
      <c r="Z356" s="120" t="str">
        <f t="shared" si="208"/>
        <v/>
      </c>
      <c r="AA356" s="120" t="str">
        <f t="shared" si="209"/>
        <v/>
      </c>
      <c r="AB356" s="136" t="str">
        <f>IF(B:B="","",IF(R356="Refreshment Beverage","",IF(AND(R356="Beer",Q356=0),SUM(LOOKUP(2,1/(Rates!$B$15:$B$18&lt;=W356)/(Rates!$C$15:$C$18&gt;=W356),Rates!$D$15:$D$18)*W356),VLOOKUP(VALUE(Q:Q),Rates!A:B,2,0)*W356)))</f>
        <v/>
      </c>
      <c r="AC356" s="136" t="str">
        <f>IF(B:B="","",IF(R356="Refreshment Beverage","",IF(AND(R356="Beer",Q356=0),SUM(LOOKUP(2,1/(Rates!$B$15:$B$18&lt;=W356)/(Rates!$C$15:$C$18&gt;=W356),Rates!$E$15:$E$18)*W356),VLOOKUP(VALUE(Q:Q),Rates!A:C,3,0)*W356)))</f>
        <v/>
      </c>
      <c r="AD356" s="137" t="str">
        <f>IFERROR(IF(B:B="","",IF(R356="Beer","",IF(VALUE(Q356)=0,VLOOKUP(VLOOKUP(B:B,#REF!,16,0),Rates!A:E,2,0),VLOOKUP(VALUE(Q356),Rates!A$31:B$34,2,0)*W356))),0)</f>
        <v/>
      </c>
      <c r="AE356" s="121" t="str">
        <f t="shared" si="210"/>
        <v/>
      </c>
      <c r="AF356" s="138" t="str">
        <f t="shared" si="211"/>
        <v/>
      </c>
      <c r="AG356" s="122" t="str">
        <f t="shared" si="212"/>
        <v/>
      </c>
      <c r="AH356" s="123" t="str">
        <f t="shared" si="213"/>
        <v/>
      </c>
      <c r="AI356" s="139" t="str">
        <f>IF(AE:AE="","",IF(R356="Refreshment Beverage",AK356*(Rates!J$19/100),ROUND(SUM(AH356*(Rates!$J$8/100)),4)))</f>
        <v/>
      </c>
      <c r="AJ356" s="124" t="str">
        <f t="shared" si="214"/>
        <v/>
      </c>
      <c r="AK356" s="125" t="str">
        <f t="shared" si="215"/>
        <v/>
      </c>
      <c r="AL356" s="121" t="str">
        <f t="shared" si="216"/>
        <v/>
      </c>
      <c r="AM356" s="138" t="str">
        <f>IF(AS356="","",IF(R356="Refreshment Beverage",ROUND(AS356*Rates!K$19,4),ROUND(AO356*(VLOOKUP(VALUE(Q356),Rates!G$4:L$12,3,0)),4)))</f>
        <v/>
      </c>
      <c r="AN356" s="126" t="str">
        <f>IF(AS356="","",IF(R356="Refreshment Beverage",AS356*(Rates!J$19/100),MAX(AM356,AB356)))</f>
        <v/>
      </c>
      <c r="AO356" s="127" t="str">
        <f t="shared" si="217"/>
        <v/>
      </c>
      <c r="AP356" s="127" t="str">
        <f t="shared" si="218"/>
        <v/>
      </c>
      <c r="AQ356" s="140" t="str">
        <f>IF(AS356="","",IF(R356="Refreshment Beverage",ROUND(SUM(VLOOKUP(Q:Q,Rates!G$15:L$19,3,0)*(AS356-Y356-Z356-AA356)),4),ROUND(SUM(Rates!$K$8*AS356),4)))</f>
        <v/>
      </c>
      <c r="AR356" s="139" t="str">
        <f t="shared" si="219"/>
        <v/>
      </c>
      <c r="AS356" s="125" t="str">
        <f t="shared" si="220"/>
        <v/>
      </c>
      <c r="AT356" s="121" t="str">
        <f t="shared" si="221"/>
        <v/>
      </c>
      <c r="AU356" s="138" t="str">
        <f>IF(AX356="","",IF(R356="Refreshment Beverage",ROUND((BA356-Y356-Z356-AA356)*VLOOKUP(VALUE(Q356),Rates!G$15:L$19,3,0),4),ROUND(AW356*(VLOOKUP(VALUE(Q356),Rates!G:L,3,0)),4)))</f>
        <v/>
      </c>
      <c r="AV356" s="126" t="str">
        <f t="shared" si="222"/>
        <v/>
      </c>
      <c r="AW356" s="127" t="str">
        <f t="shared" si="223"/>
        <v/>
      </c>
      <c r="AX356" s="123" t="str">
        <f t="shared" si="224"/>
        <v/>
      </c>
      <c r="AY356" s="140" t="str">
        <f>IF(AX356="","",IF(R356="Refreshment Beverage",ROUND(SUM(AX356*Rates!K$19),4),ROUND(SUM(AX356*(Rates!J$8/100)),4)))</f>
        <v/>
      </c>
      <c r="AZ356" s="124" t="str">
        <f t="shared" si="225"/>
        <v/>
      </c>
      <c r="BA356" s="125" t="str">
        <f t="shared" si="226"/>
        <v/>
      </c>
      <c r="BB356" s="115"/>
      <c r="BC356" s="143"/>
      <c r="BD356" s="100"/>
      <c r="BE356" s="100"/>
      <c r="BF356" s="100"/>
      <c r="BG356" s="100"/>
    </row>
    <row r="357" spans="1:59" ht="12.75" customHeight="1" x14ac:dyDescent="0.2">
      <c r="A357" s="144"/>
      <c r="B357" s="141"/>
      <c r="C357" s="141"/>
      <c r="D357" s="142"/>
      <c r="E357" s="142"/>
      <c r="F357" s="142"/>
      <c r="G357" s="142"/>
      <c r="H357" s="142"/>
      <c r="I357" s="129"/>
      <c r="J357" s="130"/>
      <c r="K357" s="131" t="str">
        <f t="shared" si="197"/>
        <v/>
      </c>
      <c r="L357" s="132" t="str">
        <f t="shared" si="198"/>
        <v/>
      </c>
      <c r="M357" s="133" t="str">
        <f t="shared" si="199"/>
        <v/>
      </c>
      <c r="N357" s="134" t="str">
        <f>IFERROR(IF(B:B="","",IF(R357="Beer",SUM(LOOKUP(2,1/(Rates!$B$3:$B$5&lt;=W357)/(Rates!$C$3:$C$5&gt;=W357),Rates!$D$3:$D$5)*(X357/100)*W357),IF(R357="Refreshment Beverage",SUM(LOOKUP(2,1/(Rates!$B$7:$B$11&lt;=W357)/(Rates!$C$7:$C$11&gt;=W357),Rates!$D$7:$D$11)*(X357/100)*W357)))),"")</f>
        <v/>
      </c>
      <c r="O357" s="134" t="str">
        <f t="shared" si="200"/>
        <v/>
      </c>
      <c r="P357" s="116"/>
      <c r="Q357" s="117" t="str">
        <f t="shared" si="201"/>
        <v/>
      </c>
      <c r="R357" s="128" t="str">
        <f t="shared" si="202"/>
        <v/>
      </c>
      <c r="S357" s="135" t="str">
        <f>IF(B357="","",IF(R357="Refreshment Beverage",VLOOKUP(VALUE(Q357),Rates!G$15:L$19,2,0),VLOOKUP(VALUE(Q357),Rates!G$4:L$12,2,0)))</f>
        <v/>
      </c>
      <c r="T357" s="135" t="str">
        <f t="shared" si="203"/>
        <v/>
      </c>
      <c r="U357" s="118" t="str">
        <f t="shared" si="204"/>
        <v/>
      </c>
      <c r="V357" s="135" t="str">
        <f t="shared" si="205"/>
        <v/>
      </c>
      <c r="W357" s="135" t="str">
        <f t="shared" si="206"/>
        <v/>
      </c>
      <c r="X357" s="119" t="str">
        <f t="shared" si="207"/>
        <v/>
      </c>
      <c r="Y357" s="120" t="str">
        <f>IF(B:B="","",IF(R357="Refreshment Beverage",VLOOKUP(Q357,Rates!G$15:L$19,6,0)*W357,VLOOKUP(Q357,Rates!G$4:L$12,6,0)*W357))</f>
        <v/>
      </c>
      <c r="Z357" s="120" t="str">
        <f t="shared" si="208"/>
        <v/>
      </c>
      <c r="AA357" s="120" t="str">
        <f t="shared" si="209"/>
        <v/>
      </c>
      <c r="AB357" s="136" t="str">
        <f>IF(B:B="","",IF(R357="Refreshment Beverage","",IF(AND(R357="Beer",Q357=0),SUM(LOOKUP(2,1/(Rates!$B$15:$B$18&lt;=W357)/(Rates!$C$15:$C$18&gt;=W357),Rates!$D$15:$D$18)*W357),VLOOKUP(VALUE(Q:Q),Rates!A:B,2,0)*W357)))</f>
        <v/>
      </c>
      <c r="AC357" s="136" t="str">
        <f>IF(B:B="","",IF(R357="Refreshment Beverage","",IF(AND(R357="Beer",Q357=0),SUM(LOOKUP(2,1/(Rates!$B$15:$B$18&lt;=W357)/(Rates!$C$15:$C$18&gt;=W357),Rates!$E$15:$E$18)*W357),VLOOKUP(VALUE(Q:Q),Rates!A:C,3,0)*W357)))</f>
        <v/>
      </c>
      <c r="AD357" s="137" t="str">
        <f>IFERROR(IF(B:B="","",IF(R357="Beer","",IF(VALUE(Q357)=0,VLOOKUP(VLOOKUP(B:B,#REF!,16,0),Rates!A:E,2,0),VLOOKUP(VALUE(Q357),Rates!A$31:B$34,2,0)*W357))),0)</f>
        <v/>
      </c>
      <c r="AE357" s="121" t="str">
        <f t="shared" si="210"/>
        <v/>
      </c>
      <c r="AF357" s="138" t="str">
        <f t="shared" si="211"/>
        <v/>
      </c>
      <c r="AG357" s="122" t="str">
        <f t="shared" si="212"/>
        <v/>
      </c>
      <c r="AH357" s="123" t="str">
        <f t="shared" si="213"/>
        <v/>
      </c>
      <c r="AI357" s="139" t="str">
        <f>IF(AE:AE="","",IF(R357="Refreshment Beverage",AK357*(Rates!J$19/100),ROUND(SUM(AH357*(Rates!$J$8/100)),4)))</f>
        <v/>
      </c>
      <c r="AJ357" s="124" t="str">
        <f t="shared" si="214"/>
        <v/>
      </c>
      <c r="AK357" s="125" t="str">
        <f t="shared" si="215"/>
        <v/>
      </c>
      <c r="AL357" s="121" t="str">
        <f t="shared" si="216"/>
        <v/>
      </c>
      <c r="AM357" s="138" t="str">
        <f>IF(AS357="","",IF(R357="Refreshment Beverage",ROUND(AS357*Rates!K$19,4),ROUND(AO357*(VLOOKUP(VALUE(Q357),Rates!G$4:L$12,3,0)),4)))</f>
        <v/>
      </c>
      <c r="AN357" s="126" t="str">
        <f>IF(AS357="","",IF(R357="Refreshment Beverage",AS357*(Rates!J$19/100),MAX(AM357,AB357)))</f>
        <v/>
      </c>
      <c r="AO357" s="127" t="str">
        <f t="shared" si="217"/>
        <v/>
      </c>
      <c r="AP357" s="127" t="str">
        <f t="shared" si="218"/>
        <v/>
      </c>
      <c r="AQ357" s="140" t="str">
        <f>IF(AS357="","",IF(R357="Refreshment Beverage",ROUND(SUM(VLOOKUP(Q:Q,Rates!G$15:L$19,3,0)*(AS357-Y357-Z357-AA357)),4),ROUND(SUM(Rates!$K$8*AS357),4)))</f>
        <v/>
      </c>
      <c r="AR357" s="139" t="str">
        <f t="shared" si="219"/>
        <v/>
      </c>
      <c r="AS357" s="125" t="str">
        <f t="shared" si="220"/>
        <v/>
      </c>
      <c r="AT357" s="121" t="str">
        <f t="shared" si="221"/>
        <v/>
      </c>
      <c r="AU357" s="138" t="str">
        <f>IF(AX357="","",IF(R357="Refreshment Beverage",ROUND((BA357-Y357-Z357-AA357)*VLOOKUP(VALUE(Q357),Rates!G$15:L$19,3,0),4),ROUND(AW357*(VLOOKUP(VALUE(Q357),Rates!G:L,3,0)),4)))</f>
        <v/>
      </c>
      <c r="AV357" s="126" t="str">
        <f t="shared" si="222"/>
        <v/>
      </c>
      <c r="AW357" s="127" t="str">
        <f t="shared" si="223"/>
        <v/>
      </c>
      <c r="AX357" s="123" t="str">
        <f t="shared" si="224"/>
        <v/>
      </c>
      <c r="AY357" s="140" t="str">
        <f>IF(AX357="","",IF(R357="Refreshment Beverage",ROUND(SUM(AX357*Rates!K$19),4),ROUND(SUM(AX357*(Rates!J$8/100)),4)))</f>
        <v/>
      </c>
      <c r="AZ357" s="124" t="str">
        <f t="shared" si="225"/>
        <v/>
      </c>
      <c r="BA357" s="125" t="str">
        <f t="shared" si="226"/>
        <v/>
      </c>
      <c r="BB357" s="115"/>
      <c r="BC357" s="143"/>
      <c r="BD357" s="100"/>
      <c r="BE357" s="100"/>
      <c r="BF357" s="100"/>
      <c r="BG357" s="100"/>
    </row>
    <row r="358" spans="1:59" ht="12.75" customHeight="1" x14ac:dyDescent="0.2">
      <c r="A358" s="144"/>
      <c r="B358" s="141"/>
      <c r="C358" s="141"/>
      <c r="D358" s="142"/>
      <c r="E358" s="142"/>
      <c r="F358" s="142"/>
      <c r="G358" s="142"/>
      <c r="H358" s="142"/>
      <c r="I358" s="129"/>
      <c r="J358" s="130"/>
      <c r="K358" s="131" t="str">
        <f t="shared" si="197"/>
        <v/>
      </c>
      <c r="L358" s="132" t="str">
        <f t="shared" si="198"/>
        <v/>
      </c>
      <c r="M358" s="133" t="str">
        <f t="shared" si="199"/>
        <v/>
      </c>
      <c r="N358" s="134" t="str">
        <f>IFERROR(IF(B:B="","",IF(R358="Beer",SUM(LOOKUP(2,1/(Rates!$B$3:$B$5&lt;=W358)/(Rates!$C$3:$C$5&gt;=W358),Rates!$D$3:$D$5)*(X358/100)*W358),IF(R358="Refreshment Beverage",SUM(LOOKUP(2,1/(Rates!$B$7:$B$11&lt;=W358)/(Rates!$C$7:$C$11&gt;=W358),Rates!$D$7:$D$11)*(X358/100)*W358)))),"")</f>
        <v/>
      </c>
      <c r="O358" s="134" t="str">
        <f t="shared" si="200"/>
        <v/>
      </c>
      <c r="P358" s="116"/>
      <c r="Q358" s="117" t="str">
        <f t="shared" si="201"/>
        <v/>
      </c>
      <c r="R358" s="128" t="str">
        <f t="shared" si="202"/>
        <v/>
      </c>
      <c r="S358" s="135" t="str">
        <f>IF(B358="","",IF(R358="Refreshment Beverage",VLOOKUP(VALUE(Q358),Rates!G$15:L$19,2,0),VLOOKUP(VALUE(Q358),Rates!G$4:L$12,2,0)))</f>
        <v/>
      </c>
      <c r="T358" s="135" t="str">
        <f t="shared" si="203"/>
        <v/>
      </c>
      <c r="U358" s="118" t="str">
        <f t="shared" si="204"/>
        <v/>
      </c>
      <c r="V358" s="135" t="str">
        <f t="shared" si="205"/>
        <v/>
      </c>
      <c r="W358" s="135" t="str">
        <f t="shared" si="206"/>
        <v/>
      </c>
      <c r="X358" s="119" t="str">
        <f t="shared" si="207"/>
        <v/>
      </c>
      <c r="Y358" s="120" t="str">
        <f>IF(B:B="","",IF(R358="Refreshment Beverage",VLOOKUP(Q358,Rates!G$15:L$19,6,0)*W358,VLOOKUP(Q358,Rates!G$4:L$12,6,0)*W358))</f>
        <v/>
      </c>
      <c r="Z358" s="120" t="str">
        <f t="shared" si="208"/>
        <v/>
      </c>
      <c r="AA358" s="120" t="str">
        <f t="shared" si="209"/>
        <v/>
      </c>
      <c r="AB358" s="136" t="str">
        <f>IF(B:B="","",IF(R358="Refreshment Beverage","",IF(AND(R358="Beer",Q358=0),SUM(LOOKUP(2,1/(Rates!$B$15:$B$18&lt;=W358)/(Rates!$C$15:$C$18&gt;=W358),Rates!$D$15:$D$18)*W358),VLOOKUP(VALUE(Q:Q),Rates!A:B,2,0)*W358)))</f>
        <v/>
      </c>
      <c r="AC358" s="136" t="str">
        <f>IF(B:B="","",IF(R358="Refreshment Beverage","",IF(AND(R358="Beer",Q358=0),SUM(LOOKUP(2,1/(Rates!$B$15:$B$18&lt;=W358)/(Rates!$C$15:$C$18&gt;=W358),Rates!$E$15:$E$18)*W358),VLOOKUP(VALUE(Q:Q),Rates!A:C,3,0)*W358)))</f>
        <v/>
      </c>
      <c r="AD358" s="137" t="str">
        <f>IFERROR(IF(B:B="","",IF(R358="Beer","",IF(VALUE(Q358)=0,VLOOKUP(VLOOKUP(B:B,#REF!,16,0),Rates!A:E,2,0),VLOOKUP(VALUE(Q358),Rates!A$31:B$34,2,0)*W358))),0)</f>
        <v/>
      </c>
      <c r="AE358" s="121" t="str">
        <f t="shared" si="210"/>
        <v/>
      </c>
      <c r="AF358" s="138" t="str">
        <f t="shared" si="211"/>
        <v/>
      </c>
      <c r="AG358" s="122" t="str">
        <f t="shared" si="212"/>
        <v/>
      </c>
      <c r="AH358" s="123" t="str">
        <f t="shared" si="213"/>
        <v/>
      </c>
      <c r="AI358" s="139" t="str">
        <f>IF(AE:AE="","",IF(R358="Refreshment Beverage",AK358*(Rates!J$19/100),ROUND(SUM(AH358*(Rates!$J$8/100)),4)))</f>
        <v/>
      </c>
      <c r="AJ358" s="124" t="str">
        <f t="shared" si="214"/>
        <v/>
      </c>
      <c r="AK358" s="125" t="str">
        <f t="shared" si="215"/>
        <v/>
      </c>
      <c r="AL358" s="121" t="str">
        <f t="shared" si="216"/>
        <v/>
      </c>
      <c r="AM358" s="138" t="str">
        <f>IF(AS358="","",IF(R358="Refreshment Beverage",ROUND(AS358*Rates!K$19,4),ROUND(AO358*(VLOOKUP(VALUE(Q358),Rates!G$4:L$12,3,0)),4)))</f>
        <v/>
      </c>
      <c r="AN358" s="126" t="str">
        <f>IF(AS358="","",IF(R358="Refreshment Beverage",AS358*(Rates!J$19/100),MAX(AM358,AB358)))</f>
        <v/>
      </c>
      <c r="AO358" s="127" t="str">
        <f t="shared" si="217"/>
        <v/>
      </c>
      <c r="AP358" s="127" t="str">
        <f t="shared" si="218"/>
        <v/>
      </c>
      <c r="AQ358" s="140" t="str">
        <f>IF(AS358="","",IF(R358="Refreshment Beverage",ROUND(SUM(VLOOKUP(Q:Q,Rates!G$15:L$19,3,0)*(AS358-Y358-Z358-AA358)),4),ROUND(SUM(Rates!$K$8*AS358),4)))</f>
        <v/>
      </c>
      <c r="AR358" s="139" t="str">
        <f t="shared" si="219"/>
        <v/>
      </c>
      <c r="AS358" s="125" t="str">
        <f t="shared" si="220"/>
        <v/>
      </c>
      <c r="AT358" s="121" t="str">
        <f t="shared" si="221"/>
        <v/>
      </c>
      <c r="AU358" s="138" t="str">
        <f>IF(AX358="","",IF(R358="Refreshment Beverage",ROUND((BA358-Y358-Z358-AA358)*VLOOKUP(VALUE(Q358),Rates!G$15:L$19,3,0),4),ROUND(AW358*(VLOOKUP(VALUE(Q358),Rates!G:L,3,0)),4)))</f>
        <v/>
      </c>
      <c r="AV358" s="126" t="str">
        <f t="shared" si="222"/>
        <v/>
      </c>
      <c r="AW358" s="127" t="str">
        <f t="shared" si="223"/>
        <v/>
      </c>
      <c r="AX358" s="123" t="str">
        <f t="shared" si="224"/>
        <v/>
      </c>
      <c r="AY358" s="140" t="str">
        <f>IF(AX358="","",IF(R358="Refreshment Beverage",ROUND(SUM(AX358*Rates!K$19),4),ROUND(SUM(AX358*(Rates!J$8/100)),4)))</f>
        <v/>
      </c>
      <c r="AZ358" s="124" t="str">
        <f t="shared" si="225"/>
        <v/>
      </c>
      <c r="BA358" s="125" t="str">
        <f t="shared" si="226"/>
        <v/>
      </c>
      <c r="BB358" s="115"/>
      <c r="BC358" s="143"/>
      <c r="BD358" s="100"/>
      <c r="BE358" s="100"/>
      <c r="BF358" s="100"/>
      <c r="BG358" s="100"/>
    </row>
    <row r="359" spans="1:59" ht="12.75" customHeight="1" x14ac:dyDescent="0.2">
      <c r="A359" s="144"/>
      <c r="B359" s="141"/>
      <c r="C359" s="141"/>
      <c r="D359" s="142"/>
      <c r="E359" s="142"/>
      <c r="F359" s="142"/>
      <c r="G359" s="142"/>
      <c r="H359" s="142"/>
      <c r="I359" s="129"/>
      <c r="J359" s="130"/>
      <c r="K359" s="131" t="str">
        <f t="shared" si="197"/>
        <v/>
      </c>
      <c r="L359" s="132" t="str">
        <f t="shared" si="198"/>
        <v/>
      </c>
      <c r="M359" s="133" t="str">
        <f t="shared" si="199"/>
        <v/>
      </c>
      <c r="N359" s="134" t="str">
        <f>IFERROR(IF(B:B="","",IF(R359="Beer",SUM(LOOKUP(2,1/(Rates!$B$3:$B$5&lt;=W359)/(Rates!$C$3:$C$5&gt;=W359),Rates!$D$3:$D$5)*(X359/100)*W359),IF(R359="Refreshment Beverage",SUM(LOOKUP(2,1/(Rates!$B$7:$B$11&lt;=W359)/(Rates!$C$7:$C$11&gt;=W359),Rates!$D$7:$D$11)*(X359/100)*W359)))),"")</f>
        <v/>
      </c>
      <c r="O359" s="134" t="str">
        <f t="shared" si="200"/>
        <v/>
      </c>
      <c r="P359" s="116"/>
      <c r="Q359" s="117" t="str">
        <f t="shared" si="201"/>
        <v/>
      </c>
      <c r="R359" s="128" t="str">
        <f t="shared" si="202"/>
        <v/>
      </c>
      <c r="S359" s="135" t="str">
        <f>IF(B359="","",IF(R359="Refreshment Beverage",VLOOKUP(VALUE(Q359),Rates!G$15:L$19,2,0),VLOOKUP(VALUE(Q359),Rates!G$4:L$12,2,0)))</f>
        <v/>
      </c>
      <c r="T359" s="135" t="str">
        <f t="shared" si="203"/>
        <v/>
      </c>
      <c r="U359" s="118" t="str">
        <f t="shared" si="204"/>
        <v/>
      </c>
      <c r="V359" s="135" t="str">
        <f t="shared" si="205"/>
        <v/>
      </c>
      <c r="W359" s="135" t="str">
        <f t="shared" si="206"/>
        <v/>
      </c>
      <c r="X359" s="119" t="str">
        <f t="shared" si="207"/>
        <v/>
      </c>
      <c r="Y359" s="120" t="str">
        <f>IF(B:B="","",IF(R359="Refreshment Beverage",VLOOKUP(Q359,Rates!G$15:L$19,6,0)*W359,VLOOKUP(Q359,Rates!G$4:L$12,6,0)*W359))</f>
        <v/>
      </c>
      <c r="Z359" s="120" t="str">
        <f t="shared" si="208"/>
        <v/>
      </c>
      <c r="AA359" s="120" t="str">
        <f t="shared" si="209"/>
        <v/>
      </c>
      <c r="AB359" s="136" t="str">
        <f>IF(B:B="","",IF(R359="Refreshment Beverage","",IF(AND(R359="Beer",Q359=0),SUM(LOOKUP(2,1/(Rates!$B$15:$B$18&lt;=W359)/(Rates!$C$15:$C$18&gt;=W359),Rates!$D$15:$D$18)*W359),VLOOKUP(VALUE(Q:Q),Rates!A:B,2,0)*W359)))</f>
        <v/>
      </c>
      <c r="AC359" s="136" t="str">
        <f>IF(B:B="","",IF(R359="Refreshment Beverage","",IF(AND(R359="Beer",Q359=0),SUM(LOOKUP(2,1/(Rates!$B$15:$B$18&lt;=W359)/(Rates!$C$15:$C$18&gt;=W359),Rates!$E$15:$E$18)*W359),VLOOKUP(VALUE(Q:Q),Rates!A:C,3,0)*W359)))</f>
        <v/>
      </c>
      <c r="AD359" s="137" t="str">
        <f>IFERROR(IF(B:B="","",IF(R359="Beer","",IF(VALUE(Q359)=0,VLOOKUP(VLOOKUP(B:B,#REF!,16,0),Rates!A:E,2,0),VLOOKUP(VALUE(Q359),Rates!A$31:B$34,2,0)*W359))),0)</f>
        <v/>
      </c>
      <c r="AE359" s="121" t="str">
        <f t="shared" si="210"/>
        <v/>
      </c>
      <c r="AF359" s="138" t="str">
        <f t="shared" si="211"/>
        <v/>
      </c>
      <c r="AG359" s="122" t="str">
        <f t="shared" si="212"/>
        <v/>
      </c>
      <c r="AH359" s="123" t="str">
        <f t="shared" si="213"/>
        <v/>
      </c>
      <c r="AI359" s="139" t="str">
        <f>IF(AE:AE="","",IF(R359="Refreshment Beverage",AK359*(Rates!J$19/100),ROUND(SUM(AH359*(Rates!$J$8/100)),4)))</f>
        <v/>
      </c>
      <c r="AJ359" s="124" t="str">
        <f t="shared" si="214"/>
        <v/>
      </c>
      <c r="AK359" s="125" t="str">
        <f t="shared" si="215"/>
        <v/>
      </c>
      <c r="AL359" s="121" t="str">
        <f t="shared" si="216"/>
        <v/>
      </c>
      <c r="AM359" s="138" t="str">
        <f>IF(AS359="","",IF(R359="Refreshment Beverage",ROUND(AS359*Rates!K$19,4),ROUND(AO359*(VLOOKUP(VALUE(Q359),Rates!G$4:L$12,3,0)),4)))</f>
        <v/>
      </c>
      <c r="AN359" s="126" t="str">
        <f>IF(AS359="","",IF(R359="Refreshment Beverage",AS359*(Rates!J$19/100),MAX(AM359,AB359)))</f>
        <v/>
      </c>
      <c r="AO359" s="127" t="str">
        <f t="shared" si="217"/>
        <v/>
      </c>
      <c r="AP359" s="127" t="str">
        <f t="shared" si="218"/>
        <v/>
      </c>
      <c r="AQ359" s="140" t="str">
        <f>IF(AS359="","",IF(R359="Refreshment Beverage",ROUND(SUM(VLOOKUP(Q:Q,Rates!G$15:L$19,3,0)*(AS359-Y359-Z359-AA359)),4),ROUND(SUM(Rates!$K$8*AS359),4)))</f>
        <v/>
      </c>
      <c r="AR359" s="139" t="str">
        <f t="shared" si="219"/>
        <v/>
      </c>
      <c r="AS359" s="125" t="str">
        <f t="shared" si="220"/>
        <v/>
      </c>
      <c r="AT359" s="121" t="str">
        <f t="shared" si="221"/>
        <v/>
      </c>
      <c r="AU359" s="138" t="str">
        <f>IF(AX359="","",IF(R359="Refreshment Beverage",ROUND((BA359-Y359-Z359-AA359)*VLOOKUP(VALUE(Q359),Rates!G$15:L$19,3,0),4),ROUND(AW359*(VLOOKUP(VALUE(Q359),Rates!G:L,3,0)),4)))</f>
        <v/>
      </c>
      <c r="AV359" s="126" t="str">
        <f t="shared" si="222"/>
        <v/>
      </c>
      <c r="AW359" s="127" t="str">
        <f t="shared" si="223"/>
        <v/>
      </c>
      <c r="AX359" s="123" t="str">
        <f t="shared" si="224"/>
        <v/>
      </c>
      <c r="AY359" s="140" t="str">
        <f>IF(AX359="","",IF(R359="Refreshment Beverage",ROUND(SUM(AX359*Rates!K$19),4),ROUND(SUM(AX359*(Rates!J$8/100)),4)))</f>
        <v/>
      </c>
      <c r="AZ359" s="124" t="str">
        <f t="shared" si="225"/>
        <v/>
      </c>
      <c r="BA359" s="125" t="str">
        <f t="shared" si="226"/>
        <v/>
      </c>
      <c r="BB359" s="115"/>
      <c r="BC359" s="143"/>
      <c r="BD359" s="100"/>
      <c r="BE359" s="100"/>
      <c r="BF359" s="100"/>
      <c r="BG359" s="100"/>
    </row>
    <row r="360" spans="1:59" ht="12.75" customHeight="1" x14ac:dyDescent="0.2">
      <c r="A360" s="144"/>
      <c r="B360" s="141"/>
      <c r="C360" s="141"/>
      <c r="D360" s="142"/>
      <c r="E360" s="142"/>
      <c r="F360" s="142"/>
      <c r="G360" s="142"/>
      <c r="H360" s="142"/>
      <c r="I360" s="129"/>
      <c r="J360" s="130"/>
      <c r="K360" s="131" t="str">
        <f t="shared" si="197"/>
        <v/>
      </c>
      <c r="L360" s="132" t="str">
        <f t="shared" si="198"/>
        <v/>
      </c>
      <c r="M360" s="133" t="str">
        <f t="shared" si="199"/>
        <v/>
      </c>
      <c r="N360" s="134" t="str">
        <f>IFERROR(IF(B:B="","",IF(R360="Beer",SUM(LOOKUP(2,1/(Rates!$B$3:$B$5&lt;=W360)/(Rates!$C$3:$C$5&gt;=W360),Rates!$D$3:$D$5)*(X360/100)*W360),IF(R360="Refreshment Beverage",SUM(LOOKUP(2,1/(Rates!$B$7:$B$11&lt;=W360)/(Rates!$C$7:$C$11&gt;=W360),Rates!$D$7:$D$11)*(X360/100)*W360)))),"")</f>
        <v/>
      </c>
      <c r="O360" s="134" t="str">
        <f t="shared" si="200"/>
        <v/>
      </c>
      <c r="P360" s="116"/>
      <c r="Q360" s="117" t="str">
        <f t="shared" si="201"/>
        <v/>
      </c>
      <c r="R360" s="128" t="str">
        <f t="shared" si="202"/>
        <v/>
      </c>
      <c r="S360" s="135" t="str">
        <f>IF(B360="","",IF(R360="Refreshment Beverage",VLOOKUP(VALUE(Q360),Rates!G$15:L$19,2,0),VLOOKUP(VALUE(Q360),Rates!G$4:L$12,2,0)))</f>
        <v/>
      </c>
      <c r="T360" s="135" t="str">
        <f t="shared" si="203"/>
        <v/>
      </c>
      <c r="U360" s="118" t="str">
        <f t="shared" si="204"/>
        <v/>
      </c>
      <c r="V360" s="135" t="str">
        <f t="shared" si="205"/>
        <v/>
      </c>
      <c r="W360" s="135" t="str">
        <f t="shared" si="206"/>
        <v/>
      </c>
      <c r="X360" s="119" t="str">
        <f t="shared" si="207"/>
        <v/>
      </c>
      <c r="Y360" s="120" t="str">
        <f>IF(B:B="","",IF(R360="Refreshment Beverage",VLOOKUP(Q360,Rates!G$15:L$19,6,0)*W360,VLOOKUP(Q360,Rates!G$4:L$12,6,0)*W360))</f>
        <v/>
      </c>
      <c r="Z360" s="120" t="str">
        <f t="shared" si="208"/>
        <v/>
      </c>
      <c r="AA360" s="120" t="str">
        <f t="shared" si="209"/>
        <v/>
      </c>
      <c r="AB360" s="136" t="str">
        <f>IF(B:B="","",IF(R360="Refreshment Beverage","",IF(AND(R360="Beer",Q360=0),SUM(LOOKUP(2,1/(Rates!$B$15:$B$18&lt;=W360)/(Rates!$C$15:$C$18&gt;=W360),Rates!$D$15:$D$18)*W360),VLOOKUP(VALUE(Q:Q),Rates!A:B,2,0)*W360)))</f>
        <v/>
      </c>
      <c r="AC360" s="136" t="str">
        <f>IF(B:B="","",IF(R360="Refreshment Beverage","",IF(AND(R360="Beer",Q360=0),SUM(LOOKUP(2,1/(Rates!$B$15:$B$18&lt;=W360)/(Rates!$C$15:$C$18&gt;=W360),Rates!$E$15:$E$18)*W360),VLOOKUP(VALUE(Q:Q),Rates!A:C,3,0)*W360)))</f>
        <v/>
      </c>
      <c r="AD360" s="137" t="str">
        <f>IFERROR(IF(B:B="","",IF(R360="Beer","",IF(VALUE(Q360)=0,VLOOKUP(VLOOKUP(B:B,#REF!,16,0),Rates!A:E,2,0),VLOOKUP(VALUE(Q360),Rates!A$31:B$34,2,0)*W360))),0)</f>
        <v/>
      </c>
      <c r="AE360" s="121" t="str">
        <f t="shared" si="210"/>
        <v/>
      </c>
      <c r="AF360" s="138" t="str">
        <f t="shared" si="211"/>
        <v/>
      </c>
      <c r="AG360" s="122" t="str">
        <f t="shared" si="212"/>
        <v/>
      </c>
      <c r="AH360" s="123" t="str">
        <f t="shared" si="213"/>
        <v/>
      </c>
      <c r="AI360" s="139" t="str">
        <f>IF(AE:AE="","",IF(R360="Refreshment Beverage",AK360*(Rates!J$19/100),ROUND(SUM(AH360*(Rates!$J$8/100)),4)))</f>
        <v/>
      </c>
      <c r="AJ360" s="124" t="str">
        <f t="shared" si="214"/>
        <v/>
      </c>
      <c r="AK360" s="125" t="str">
        <f t="shared" si="215"/>
        <v/>
      </c>
      <c r="AL360" s="121" t="str">
        <f t="shared" si="216"/>
        <v/>
      </c>
      <c r="AM360" s="138" t="str">
        <f>IF(AS360="","",IF(R360="Refreshment Beverage",ROUND(AS360*Rates!K$19,4),ROUND(AO360*(VLOOKUP(VALUE(Q360),Rates!G$4:L$12,3,0)),4)))</f>
        <v/>
      </c>
      <c r="AN360" s="126" t="str">
        <f>IF(AS360="","",IF(R360="Refreshment Beverage",AS360*(Rates!J$19/100),MAX(AM360,AB360)))</f>
        <v/>
      </c>
      <c r="AO360" s="127" t="str">
        <f t="shared" si="217"/>
        <v/>
      </c>
      <c r="AP360" s="127" t="str">
        <f t="shared" si="218"/>
        <v/>
      </c>
      <c r="AQ360" s="140" t="str">
        <f>IF(AS360="","",IF(R360="Refreshment Beverage",ROUND(SUM(VLOOKUP(Q:Q,Rates!G$15:L$19,3,0)*(AS360-Y360-Z360-AA360)),4),ROUND(SUM(Rates!$K$8*AS360),4)))</f>
        <v/>
      </c>
      <c r="AR360" s="139" t="str">
        <f t="shared" si="219"/>
        <v/>
      </c>
      <c r="AS360" s="125" t="str">
        <f t="shared" si="220"/>
        <v/>
      </c>
      <c r="AT360" s="121" t="str">
        <f t="shared" si="221"/>
        <v/>
      </c>
      <c r="AU360" s="138" t="str">
        <f>IF(AX360="","",IF(R360="Refreshment Beverage",ROUND((BA360-Y360-Z360-AA360)*VLOOKUP(VALUE(Q360),Rates!G$15:L$19,3,0),4),ROUND(AW360*(VLOOKUP(VALUE(Q360),Rates!G:L,3,0)),4)))</f>
        <v/>
      </c>
      <c r="AV360" s="126" t="str">
        <f t="shared" si="222"/>
        <v/>
      </c>
      <c r="AW360" s="127" t="str">
        <f t="shared" si="223"/>
        <v/>
      </c>
      <c r="AX360" s="123" t="str">
        <f t="shared" si="224"/>
        <v/>
      </c>
      <c r="AY360" s="140" t="str">
        <f>IF(AX360="","",IF(R360="Refreshment Beverage",ROUND(SUM(AX360*Rates!K$19),4),ROUND(SUM(AX360*(Rates!J$8/100)),4)))</f>
        <v/>
      </c>
      <c r="AZ360" s="124" t="str">
        <f t="shared" si="225"/>
        <v/>
      </c>
      <c r="BA360" s="125" t="str">
        <f t="shared" si="226"/>
        <v/>
      </c>
      <c r="BB360" s="115"/>
      <c r="BC360" s="143"/>
      <c r="BD360" s="100"/>
      <c r="BE360" s="100"/>
      <c r="BF360" s="100"/>
      <c r="BG360" s="100"/>
    </row>
    <row r="361" spans="1:59" ht="12.75" customHeight="1" x14ac:dyDescent="0.2">
      <c r="A361" s="144"/>
      <c r="B361" s="141"/>
      <c r="C361" s="141"/>
      <c r="D361" s="142"/>
      <c r="E361" s="142"/>
      <c r="F361" s="142"/>
      <c r="G361" s="142"/>
      <c r="H361" s="142"/>
      <c r="I361" s="129"/>
      <c r="J361" s="130"/>
      <c r="K361" s="131" t="str">
        <f t="shared" si="197"/>
        <v/>
      </c>
      <c r="L361" s="132" t="str">
        <f t="shared" si="198"/>
        <v/>
      </c>
      <c r="M361" s="133" t="str">
        <f t="shared" si="199"/>
        <v/>
      </c>
      <c r="N361" s="134" t="str">
        <f>IFERROR(IF(B:B="","",IF(R361="Beer",SUM(LOOKUP(2,1/(Rates!$B$3:$B$5&lt;=W361)/(Rates!$C$3:$C$5&gt;=W361),Rates!$D$3:$D$5)*(X361/100)*W361),IF(R361="Refreshment Beverage",SUM(LOOKUP(2,1/(Rates!$B$7:$B$11&lt;=W361)/(Rates!$C$7:$C$11&gt;=W361),Rates!$D$7:$D$11)*(X361/100)*W361)))),"")</f>
        <v/>
      </c>
      <c r="O361" s="134" t="str">
        <f t="shared" si="200"/>
        <v/>
      </c>
      <c r="P361" s="116"/>
      <c r="Q361" s="117" t="str">
        <f t="shared" si="201"/>
        <v/>
      </c>
      <c r="R361" s="128" t="str">
        <f t="shared" si="202"/>
        <v/>
      </c>
      <c r="S361" s="135" t="str">
        <f>IF(B361="","",IF(R361="Refreshment Beverage",VLOOKUP(VALUE(Q361),Rates!G$15:L$19,2,0),VLOOKUP(VALUE(Q361),Rates!G$4:L$12,2,0)))</f>
        <v/>
      </c>
      <c r="T361" s="135" t="str">
        <f t="shared" si="203"/>
        <v/>
      </c>
      <c r="U361" s="118" t="str">
        <f t="shared" si="204"/>
        <v/>
      </c>
      <c r="V361" s="135" t="str">
        <f t="shared" si="205"/>
        <v/>
      </c>
      <c r="W361" s="135" t="str">
        <f t="shared" si="206"/>
        <v/>
      </c>
      <c r="X361" s="119" t="str">
        <f t="shared" si="207"/>
        <v/>
      </c>
      <c r="Y361" s="120" t="str">
        <f>IF(B:B="","",IF(R361="Refreshment Beverage",VLOOKUP(Q361,Rates!G$15:L$19,6,0)*W361,VLOOKUP(Q361,Rates!G$4:L$12,6,0)*W361))</f>
        <v/>
      </c>
      <c r="Z361" s="120" t="str">
        <f t="shared" si="208"/>
        <v/>
      </c>
      <c r="AA361" s="120" t="str">
        <f t="shared" si="209"/>
        <v/>
      </c>
      <c r="AB361" s="136" t="str">
        <f>IF(B:B="","",IF(R361="Refreshment Beverage","",IF(AND(R361="Beer",Q361=0),SUM(LOOKUP(2,1/(Rates!$B$15:$B$18&lt;=W361)/(Rates!$C$15:$C$18&gt;=W361),Rates!$D$15:$D$18)*W361),VLOOKUP(VALUE(Q:Q),Rates!A:B,2,0)*W361)))</f>
        <v/>
      </c>
      <c r="AC361" s="136" t="str">
        <f>IF(B:B="","",IF(R361="Refreshment Beverage","",IF(AND(R361="Beer",Q361=0),SUM(LOOKUP(2,1/(Rates!$B$15:$B$18&lt;=W361)/(Rates!$C$15:$C$18&gt;=W361),Rates!$E$15:$E$18)*W361),VLOOKUP(VALUE(Q:Q),Rates!A:C,3,0)*W361)))</f>
        <v/>
      </c>
      <c r="AD361" s="137" t="str">
        <f>IFERROR(IF(B:B="","",IF(R361="Beer","",IF(VALUE(Q361)=0,VLOOKUP(VLOOKUP(B:B,#REF!,16,0),Rates!A:E,2,0),VLOOKUP(VALUE(Q361),Rates!A$31:B$34,2,0)*W361))),0)</f>
        <v/>
      </c>
      <c r="AE361" s="121" t="str">
        <f t="shared" si="210"/>
        <v/>
      </c>
      <c r="AF361" s="138" t="str">
        <f t="shared" si="211"/>
        <v/>
      </c>
      <c r="AG361" s="122" t="str">
        <f t="shared" si="212"/>
        <v/>
      </c>
      <c r="AH361" s="123" t="str">
        <f t="shared" si="213"/>
        <v/>
      </c>
      <c r="AI361" s="139" t="str">
        <f>IF(AE:AE="","",IF(R361="Refreshment Beverage",AK361*(Rates!J$19/100),ROUND(SUM(AH361*(Rates!$J$8/100)),4)))</f>
        <v/>
      </c>
      <c r="AJ361" s="124" t="str">
        <f t="shared" si="214"/>
        <v/>
      </c>
      <c r="AK361" s="125" t="str">
        <f t="shared" si="215"/>
        <v/>
      </c>
      <c r="AL361" s="121" t="str">
        <f t="shared" si="216"/>
        <v/>
      </c>
      <c r="AM361" s="138" t="str">
        <f>IF(AS361="","",IF(R361="Refreshment Beverage",ROUND(AS361*Rates!K$19,4),ROUND(AO361*(VLOOKUP(VALUE(Q361),Rates!G$4:L$12,3,0)),4)))</f>
        <v/>
      </c>
      <c r="AN361" s="126" t="str">
        <f>IF(AS361="","",IF(R361="Refreshment Beverage",AS361*(Rates!J$19/100),MAX(AM361,AB361)))</f>
        <v/>
      </c>
      <c r="AO361" s="127" t="str">
        <f t="shared" si="217"/>
        <v/>
      </c>
      <c r="AP361" s="127" t="str">
        <f t="shared" si="218"/>
        <v/>
      </c>
      <c r="AQ361" s="140" t="str">
        <f>IF(AS361="","",IF(R361="Refreshment Beverage",ROUND(SUM(VLOOKUP(Q:Q,Rates!G$15:L$19,3,0)*(AS361-Y361-Z361-AA361)),4),ROUND(SUM(Rates!$K$8*AS361),4)))</f>
        <v/>
      </c>
      <c r="AR361" s="139" t="str">
        <f t="shared" si="219"/>
        <v/>
      </c>
      <c r="AS361" s="125" t="str">
        <f t="shared" si="220"/>
        <v/>
      </c>
      <c r="AT361" s="121" t="str">
        <f t="shared" si="221"/>
        <v/>
      </c>
      <c r="AU361" s="138" t="str">
        <f>IF(AX361="","",IF(R361="Refreshment Beverage",ROUND((BA361-Y361-Z361-AA361)*VLOOKUP(VALUE(Q361),Rates!G$15:L$19,3,0),4),ROUND(AW361*(VLOOKUP(VALUE(Q361),Rates!G:L,3,0)),4)))</f>
        <v/>
      </c>
      <c r="AV361" s="126" t="str">
        <f t="shared" si="222"/>
        <v/>
      </c>
      <c r="AW361" s="127" t="str">
        <f t="shared" si="223"/>
        <v/>
      </c>
      <c r="AX361" s="123" t="str">
        <f t="shared" si="224"/>
        <v/>
      </c>
      <c r="AY361" s="140" t="str">
        <f>IF(AX361="","",IF(R361="Refreshment Beverage",ROUND(SUM(AX361*Rates!K$19),4),ROUND(SUM(AX361*(Rates!J$8/100)),4)))</f>
        <v/>
      </c>
      <c r="AZ361" s="124" t="str">
        <f t="shared" si="225"/>
        <v/>
      </c>
      <c r="BA361" s="125" t="str">
        <f t="shared" si="226"/>
        <v/>
      </c>
      <c r="BB361" s="115"/>
      <c r="BC361" s="143"/>
      <c r="BD361" s="100"/>
      <c r="BE361" s="100"/>
      <c r="BF361" s="100"/>
      <c r="BG361" s="100"/>
    </row>
    <row r="362" spans="1:59" ht="12.75" customHeight="1" x14ac:dyDescent="0.2">
      <c r="A362" s="144"/>
      <c r="B362" s="141"/>
      <c r="C362" s="141"/>
      <c r="D362" s="142"/>
      <c r="E362" s="142"/>
      <c r="F362" s="142"/>
      <c r="G362" s="142"/>
      <c r="H362" s="142"/>
      <c r="I362" s="129"/>
      <c r="J362" s="130"/>
      <c r="K362" s="131" t="str">
        <f t="shared" si="197"/>
        <v/>
      </c>
      <c r="L362" s="132" t="str">
        <f t="shared" si="198"/>
        <v/>
      </c>
      <c r="M362" s="133" t="str">
        <f t="shared" si="199"/>
        <v/>
      </c>
      <c r="N362" s="134" t="str">
        <f>IFERROR(IF(B:B="","",IF(R362="Beer",SUM(LOOKUP(2,1/(Rates!$B$3:$B$5&lt;=W362)/(Rates!$C$3:$C$5&gt;=W362),Rates!$D$3:$D$5)*(X362/100)*W362),IF(R362="Refreshment Beverage",SUM(LOOKUP(2,1/(Rates!$B$7:$B$11&lt;=W362)/(Rates!$C$7:$C$11&gt;=W362),Rates!$D$7:$D$11)*(X362/100)*W362)))),"")</f>
        <v/>
      </c>
      <c r="O362" s="134" t="str">
        <f t="shared" si="200"/>
        <v/>
      </c>
      <c r="P362" s="116"/>
      <c r="Q362" s="117" t="str">
        <f t="shared" si="201"/>
        <v/>
      </c>
      <c r="R362" s="128" t="str">
        <f t="shared" si="202"/>
        <v/>
      </c>
      <c r="S362" s="135" t="str">
        <f>IF(B362="","",IF(R362="Refreshment Beverage",VLOOKUP(VALUE(Q362),Rates!G$15:L$19,2,0),VLOOKUP(VALUE(Q362),Rates!G$4:L$12,2,0)))</f>
        <v/>
      </c>
      <c r="T362" s="135" t="str">
        <f t="shared" si="203"/>
        <v/>
      </c>
      <c r="U362" s="118" t="str">
        <f t="shared" si="204"/>
        <v/>
      </c>
      <c r="V362" s="135" t="str">
        <f t="shared" si="205"/>
        <v/>
      </c>
      <c r="W362" s="135" t="str">
        <f t="shared" si="206"/>
        <v/>
      </c>
      <c r="X362" s="119" t="str">
        <f t="shared" si="207"/>
        <v/>
      </c>
      <c r="Y362" s="120" t="str">
        <f>IF(B:B="","",IF(R362="Refreshment Beverage",VLOOKUP(Q362,Rates!G$15:L$19,6,0)*W362,VLOOKUP(Q362,Rates!G$4:L$12,6,0)*W362))</f>
        <v/>
      </c>
      <c r="Z362" s="120" t="str">
        <f t="shared" si="208"/>
        <v/>
      </c>
      <c r="AA362" s="120" t="str">
        <f t="shared" si="209"/>
        <v/>
      </c>
      <c r="AB362" s="136" t="str">
        <f>IF(B:B="","",IF(R362="Refreshment Beverage","",IF(AND(R362="Beer",Q362=0),SUM(LOOKUP(2,1/(Rates!$B$15:$B$18&lt;=W362)/(Rates!$C$15:$C$18&gt;=W362),Rates!$D$15:$D$18)*W362),VLOOKUP(VALUE(Q:Q),Rates!A:B,2,0)*W362)))</f>
        <v/>
      </c>
      <c r="AC362" s="136" t="str">
        <f>IF(B:B="","",IF(R362="Refreshment Beverage","",IF(AND(R362="Beer",Q362=0),SUM(LOOKUP(2,1/(Rates!$B$15:$B$18&lt;=W362)/(Rates!$C$15:$C$18&gt;=W362),Rates!$E$15:$E$18)*W362),VLOOKUP(VALUE(Q:Q),Rates!A:C,3,0)*W362)))</f>
        <v/>
      </c>
      <c r="AD362" s="137" t="str">
        <f>IFERROR(IF(B:B="","",IF(R362="Beer","",IF(VALUE(Q362)=0,VLOOKUP(VLOOKUP(B:B,#REF!,16,0),Rates!A:E,2,0),VLOOKUP(VALUE(Q362),Rates!A$31:B$34,2,0)*W362))),0)</f>
        <v/>
      </c>
      <c r="AE362" s="121" t="str">
        <f t="shared" si="210"/>
        <v/>
      </c>
      <c r="AF362" s="138" t="str">
        <f t="shared" si="211"/>
        <v/>
      </c>
      <c r="AG362" s="122" t="str">
        <f t="shared" si="212"/>
        <v/>
      </c>
      <c r="AH362" s="123" t="str">
        <f t="shared" si="213"/>
        <v/>
      </c>
      <c r="AI362" s="139" t="str">
        <f>IF(AE:AE="","",IF(R362="Refreshment Beverage",AK362*(Rates!J$19/100),ROUND(SUM(AH362*(Rates!$J$8/100)),4)))</f>
        <v/>
      </c>
      <c r="AJ362" s="124" t="str">
        <f t="shared" si="214"/>
        <v/>
      </c>
      <c r="AK362" s="125" t="str">
        <f t="shared" si="215"/>
        <v/>
      </c>
      <c r="AL362" s="121" t="str">
        <f t="shared" si="216"/>
        <v/>
      </c>
      <c r="AM362" s="138" t="str">
        <f>IF(AS362="","",IF(R362="Refreshment Beverage",ROUND(AS362*Rates!K$19,4),ROUND(AO362*(VLOOKUP(VALUE(Q362),Rates!G$4:L$12,3,0)),4)))</f>
        <v/>
      </c>
      <c r="AN362" s="126" t="str">
        <f>IF(AS362="","",IF(R362="Refreshment Beverage",AS362*(Rates!J$19/100),MAX(AM362,AB362)))</f>
        <v/>
      </c>
      <c r="AO362" s="127" t="str">
        <f t="shared" si="217"/>
        <v/>
      </c>
      <c r="AP362" s="127" t="str">
        <f t="shared" si="218"/>
        <v/>
      </c>
      <c r="AQ362" s="140" t="str">
        <f>IF(AS362="","",IF(R362="Refreshment Beverage",ROUND(SUM(VLOOKUP(Q:Q,Rates!G$15:L$19,3,0)*(AS362-Y362-Z362-AA362)),4),ROUND(SUM(Rates!$K$8*AS362),4)))</f>
        <v/>
      </c>
      <c r="AR362" s="139" t="str">
        <f t="shared" si="219"/>
        <v/>
      </c>
      <c r="AS362" s="125" t="str">
        <f t="shared" si="220"/>
        <v/>
      </c>
      <c r="AT362" s="121" t="str">
        <f t="shared" si="221"/>
        <v/>
      </c>
      <c r="AU362" s="138" t="str">
        <f>IF(AX362="","",IF(R362="Refreshment Beverage",ROUND((BA362-Y362-Z362-AA362)*VLOOKUP(VALUE(Q362),Rates!G$15:L$19,3,0),4),ROUND(AW362*(VLOOKUP(VALUE(Q362),Rates!G:L,3,0)),4)))</f>
        <v/>
      </c>
      <c r="AV362" s="126" t="str">
        <f t="shared" si="222"/>
        <v/>
      </c>
      <c r="AW362" s="127" t="str">
        <f t="shared" si="223"/>
        <v/>
      </c>
      <c r="AX362" s="123" t="str">
        <f t="shared" si="224"/>
        <v/>
      </c>
      <c r="AY362" s="140" t="str">
        <f>IF(AX362="","",IF(R362="Refreshment Beverage",ROUND(SUM(AX362*Rates!K$19),4),ROUND(SUM(AX362*(Rates!J$8/100)),4)))</f>
        <v/>
      </c>
      <c r="AZ362" s="124" t="str">
        <f t="shared" si="225"/>
        <v/>
      </c>
      <c r="BA362" s="125" t="str">
        <f t="shared" si="226"/>
        <v/>
      </c>
      <c r="BB362" s="115"/>
      <c r="BC362" s="143"/>
      <c r="BD362" s="100"/>
      <c r="BE362" s="100"/>
      <c r="BF362" s="100"/>
      <c r="BG362" s="100"/>
    </row>
    <row r="363" spans="1:59" ht="12.75" customHeight="1" x14ac:dyDescent="0.2">
      <c r="A363" s="144"/>
      <c r="B363" s="141"/>
      <c r="C363" s="141"/>
      <c r="D363" s="142"/>
      <c r="E363" s="142"/>
      <c r="F363" s="142"/>
      <c r="G363" s="142"/>
      <c r="H363" s="142"/>
      <c r="I363" s="129"/>
      <c r="J363" s="130"/>
      <c r="K363" s="131" t="str">
        <f t="shared" si="197"/>
        <v/>
      </c>
      <c r="L363" s="132" t="str">
        <f t="shared" si="198"/>
        <v/>
      </c>
      <c r="M363" s="133" t="str">
        <f t="shared" si="199"/>
        <v/>
      </c>
      <c r="N363" s="134" t="str">
        <f>IFERROR(IF(B:B="","",IF(R363="Beer",SUM(LOOKUP(2,1/(Rates!$B$3:$B$5&lt;=W363)/(Rates!$C$3:$C$5&gt;=W363),Rates!$D$3:$D$5)*(X363/100)*W363),IF(R363="Refreshment Beverage",SUM(LOOKUP(2,1/(Rates!$B$7:$B$11&lt;=W363)/(Rates!$C$7:$C$11&gt;=W363),Rates!$D$7:$D$11)*(X363/100)*W363)))),"")</f>
        <v/>
      </c>
      <c r="O363" s="134" t="str">
        <f t="shared" si="200"/>
        <v/>
      </c>
      <c r="P363" s="116"/>
      <c r="Q363" s="117" t="str">
        <f t="shared" si="201"/>
        <v/>
      </c>
      <c r="R363" s="128" t="str">
        <f t="shared" si="202"/>
        <v/>
      </c>
      <c r="S363" s="135" t="str">
        <f>IF(B363="","",IF(R363="Refreshment Beverage",VLOOKUP(VALUE(Q363),Rates!G$15:L$19,2,0),VLOOKUP(VALUE(Q363),Rates!G$4:L$12,2,0)))</f>
        <v/>
      </c>
      <c r="T363" s="135" t="str">
        <f t="shared" si="203"/>
        <v/>
      </c>
      <c r="U363" s="118" t="str">
        <f t="shared" si="204"/>
        <v/>
      </c>
      <c r="V363" s="135" t="str">
        <f t="shared" si="205"/>
        <v/>
      </c>
      <c r="W363" s="135" t="str">
        <f t="shared" si="206"/>
        <v/>
      </c>
      <c r="X363" s="119" t="str">
        <f t="shared" si="207"/>
        <v/>
      </c>
      <c r="Y363" s="120" t="str">
        <f>IF(B:B="","",IF(R363="Refreshment Beverage",VLOOKUP(Q363,Rates!G$15:L$19,6,0)*W363,VLOOKUP(Q363,Rates!G$4:L$12,6,0)*W363))</f>
        <v/>
      </c>
      <c r="Z363" s="120" t="str">
        <f t="shared" si="208"/>
        <v/>
      </c>
      <c r="AA363" s="120" t="str">
        <f t="shared" si="209"/>
        <v/>
      </c>
      <c r="AB363" s="136" t="str">
        <f>IF(B:B="","",IF(R363="Refreshment Beverage","",IF(AND(R363="Beer",Q363=0),SUM(LOOKUP(2,1/(Rates!$B$15:$B$18&lt;=W363)/(Rates!$C$15:$C$18&gt;=W363),Rates!$D$15:$D$18)*W363),VLOOKUP(VALUE(Q:Q),Rates!A:B,2,0)*W363)))</f>
        <v/>
      </c>
      <c r="AC363" s="136" t="str">
        <f>IF(B:B="","",IF(R363="Refreshment Beverage","",IF(AND(R363="Beer",Q363=0),SUM(LOOKUP(2,1/(Rates!$B$15:$B$18&lt;=W363)/(Rates!$C$15:$C$18&gt;=W363),Rates!$E$15:$E$18)*W363),VLOOKUP(VALUE(Q:Q),Rates!A:C,3,0)*W363)))</f>
        <v/>
      </c>
      <c r="AD363" s="137" t="str">
        <f>IFERROR(IF(B:B="","",IF(R363="Beer","",IF(VALUE(Q363)=0,VLOOKUP(VLOOKUP(B:B,#REF!,16,0),Rates!A:E,2,0),VLOOKUP(VALUE(Q363),Rates!A$31:B$34,2,0)*W363))),0)</f>
        <v/>
      </c>
      <c r="AE363" s="121" t="str">
        <f t="shared" si="210"/>
        <v/>
      </c>
      <c r="AF363" s="138" t="str">
        <f t="shared" si="211"/>
        <v/>
      </c>
      <c r="AG363" s="122" t="str">
        <f t="shared" si="212"/>
        <v/>
      </c>
      <c r="AH363" s="123" t="str">
        <f t="shared" si="213"/>
        <v/>
      </c>
      <c r="AI363" s="139" t="str">
        <f>IF(AE:AE="","",IF(R363="Refreshment Beverage",AK363*(Rates!J$19/100),ROUND(SUM(AH363*(Rates!$J$8/100)),4)))</f>
        <v/>
      </c>
      <c r="AJ363" s="124" t="str">
        <f t="shared" si="214"/>
        <v/>
      </c>
      <c r="AK363" s="125" t="str">
        <f t="shared" si="215"/>
        <v/>
      </c>
      <c r="AL363" s="121" t="str">
        <f t="shared" si="216"/>
        <v/>
      </c>
      <c r="AM363" s="138" t="str">
        <f>IF(AS363="","",IF(R363="Refreshment Beverage",ROUND(AS363*Rates!K$19,4),ROUND(AO363*(VLOOKUP(VALUE(Q363),Rates!G$4:L$12,3,0)),4)))</f>
        <v/>
      </c>
      <c r="AN363" s="126" t="str">
        <f>IF(AS363="","",IF(R363="Refreshment Beverage",AS363*(Rates!J$19/100),MAX(AM363,AB363)))</f>
        <v/>
      </c>
      <c r="AO363" s="127" t="str">
        <f t="shared" si="217"/>
        <v/>
      </c>
      <c r="AP363" s="127" t="str">
        <f t="shared" si="218"/>
        <v/>
      </c>
      <c r="AQ363" s="140" t="str">
        <f>IF(AS363="","",IF(R363="Refreshment Beverage",ROUND(SUM(VLOOKUP(Q:Q,Rates!G$15:L$19,3,0)*(AS363-Y363-Z363-AA363)),4),ROUND(SUM(Rates!$K$8*AS363),4)))</f>
        <v/>
      </c>
      <c r="AR363" s="139" t="str">
        <f t="shared" si="219"/>
        <v/>
      </c>
      <c r="AS363" s="125" t="str">
        <f t="shared" si="220"/>
        <v/>
      </c>
      <c r="AT363" s="121" t="str">
        <f t="shared" si="221"/>
        <v/>
      </c>
      <c r="AU363" s="138" t="str">
        <f>IF(AX363="","",IF(R363="Refreshment Beverage",ROUND((BA363-Y363-Z363-AA363)*VLOOKUP(VALUE(Q363),Rates!G$15:L$19,3,0),4),ROUND(AW363*(VLOOKUP(VALUE(Q363),Rates!G:L,3,0)),4)))</f>
        <v/>
      </c>
      <c r="AV363" s="126" t="str">
        <f t="shared" si="222"/>
        <v/>
      </c>
      <c r="AW363" s="127" t="str">
        <f t="shared" si="223"/>
        <v/>
      </c>
      <c r="AX363" s="123" t="str">
        <f t="shared" si="224"/>
        <v/>
      </c>
      <c r="AY363" s="140" t="str">
        <f>IF(AX363="","",IF(R363="Refreshment Beverage",ROUND(SUM(AX363*Rates!K$19),4),ROUND(SUM(AX363*(Rates!J$8/100)),4)))</f>
        <v/>
      </c>
      <c r="AZ363" s="124" t="str">
        <f t="shared" si="225"/>
        <v/>
      </c>
      <c r="BA363" s="125" t="str">
        <f t="shared" si="226"/>
        <v/>
      </c>
      <c r="BB363" s="115"/>
      <c r="BC363" s="143"/>
      <c r="BD363" s="100"/>
      <c r="BE363" s="100"/>
      <c r="BF363" s="100"/>
      <c r="BG363" s="100"/>
    </row>
    <row r="364" spans="1:59" ht="12.75" customHeight="1" x14ac:dyDescent="0.2">
      <c r="A364" s="144"/>
      <c r="B364" s="141"/>
      <c r="C364" s="141"/>
      <c r="D364" s="142"/>
      <c r="E364" s="142"/>
      <c r="F364" s="142"/>
      <c r="G364" s="142"/>
      <c r="H364" s="142"/>
      <c r="I364" s="129"/>
      <c r="J364" s="130"/>
      <c r="K364" s="131" t="str">
        <f t="shared" si="197"/>
        <v/>
      </c>
      <c r="L364" s="132" t="str">
        <f t="shared" si="198"/>
        <v/>
      </c>
      <c r="M364" s="133" t="str">
        <f t="shared" si="199"/>
        <v/>
      </c>
      <c r="N364" s="134" t="str">
        <f>IFERROR(IF(B:B="","",IF(R364="Beer",SUM(LOOKUP(2,1/(Rates!$B$3:$B$5&lt;=W364)/(Rates!$C$3:$C$5&gt;=W364),Rates!$D$3:$D$5)*(X364/100)*W364),IF(R364="Refreshment Beverage",SUM(LOOKUP(2,1/(Rates!$B$7:$B$11&lt;=W364)/(Rates!$C$7:$C$11&gt;=W364),Rates!$D$7:$D$11)*(X364/100)*W364)))),"")</f>
        <v/>
      </c>
      <c r="O364" s="134" t="str">
        <f t="shared" si="200"/>
        <v/>
      </c>
      <c r="P364" s="116"/>
      <c r="Q364" s="117" t="str">
        <f t="shared" si="201"/>
        <v/>
      </c>
      <c r="R364" s="128" t="str">
        <f t="shared" si="202"/>
        <v/>
      </c>
      <c r="S364" s="135" t="str">
        <f>IF(B364="","",IF(R364="Refreshment Beverage",VLOOKUP(VALUE(Q364),Rates!G$15:L$19,2,0),VLOOKUP(VALUE(Q364),Rates!G$4:L$12,2,0)))</f>
        <v/>
      </c>
      <c r="T364" s="135" t="str">
        <f t="shared" si="203"/>
        <v/>
      </c>
      <c r="U364" s="118" t="str">
        <f t="shared" si="204"/>
        <v/>
      </c>
      <c r="V364" s="135" t="str">
        <f t="shared" si="205"/>
        <v/>
      </c>
      <c r="W364" s="135" t="str">
        <f t="shared" si="206"/>
        <v/>
      </c>
      <c r="X364" s="119" t="str">
        <f t="shared" si="207"/>
        <v/>
      </c>
      <c r="Y364" s="120" t="str">
        <f>IF(B:B="","",IF(R364="Refreshment Beverage",VLOOKUP(Q364,Rates!G$15:L$19,6,0)*W364,VLOOKUP(Q364,Rates!G$4:L$12,6,0)*W364))</f>
        <v/>
      </c>
      <c r="Z364" s="120" t="str">
        <f t="shared" si="208"/>
        <v/>
      </c>
      <c r="AA364" s="120" t="str">
        <f t="shared" si="209"/>
        <v/>
      </c>
      <c r="AB364" s="136" t="str">
        <f>IF(B:B="","",IF(R364="Refreshment Beverage","",IF(AND(R364="Beer",Q364=0),SUM(LOOKUP(2,1/(Rates!$B$15:$B$18&lt;=W364)/(Rates!$C$15:$C$18&gt;=W364),Rates!$D$15:$D$18)*W364),VLOOKUP(VALUE(Q:Q),Rates!A:B,2,0)*W364)))</f>
        <v/>
      </c>
      <c r="AC364" s="136" t="str">
        <f>IF(B:B="","",IF(R364="Refreshment Beverage","",IF(AND(R364="Beer",Q364=0),SUM(LOOKUP(2,1/(Rates!$B$15:$B$18&lt;=W364)/(Rates!$C$15:$C$18&gt;=W364),Rates!$E$15:$E$18)*W364),VLOOKUP(VALUE(Q:Q),Rates!A:C,3,0)*W364)))</f>
        <v/>
      </c>
      <c r="AD364" s="137" t="str">
        <f>IFERROR(IF(B:B="","",IF(R364="Beer","",IF(VALUE(Q364)=0,VLOOKUP(VLOOKUP(B:B,#REF!,16,0),Rates!A:E,2,0),VLOOKUP(VALUE(Q364),Rates!A$31:B$34,2,0)*W364))),0)</f>
        <v/>
      </c>
      <c r="AE364" s="121" t="str">
        <f t="shared" si="210"/>
        <v/>
      </c>
      <c r="AF364" s="138" t="str">
        <f t="shared" si="211"/>
        <v/>
      </c>
      <c r="AG364" s="122" t="str">
        <f t="shared" si="212"/>
        <v/>
      </c>
      <c r="AH364" s="123" t="str">
        <f t="shared" si="213"/>
        <v/>
      </c>
      <c r="AI364" s="139" t="str">
        <f>IF(AE:AE="","",IF(R364="Refreshment Beverage",AK364*(Rates!J$19/100),ROUND(SUM(AH364*(Rates!$J$8/100)),4)))</f>
        <v/>
      </c>
      <c r="AJ364" s="124" t="str">
        <f t="shared" si="214"/>
        <v/>
      </c>
      <c r="AK364" s="125" t="str">
        <f t="shared" si="215"/>
        <v/>
      </c>
      <c r="AL364" s="121" t="str">
        <f t="shared" si="216"/>
        <v/>
      </c>
      <c r="AM364" s="138" t="str">
        <f>IF(AS364="","",IF(R364="Refreshment Beverage",ROUND(AS364*Rates!K$19,4),ROUND(AO364*(VLOOKUP(VALUE(Q364),Rates!G$4:L$12,3,0)),4)))</f>
        <v/>
      </c>
      <c r="AN364" s="126" t="str">
        <f>IF(AS364="","",IF(R364="Refreshment Beverage",AS364*(Rates!J$19/100),MAX(AM364,AB364)))</f>
        <v/>
      </c>
      <c r="AO364" s="127" t="str">
        <f t="shared" si="217"/>
        <v/>
      </c>
      <c r="AP364" s="127" t="str">
        <f t="shared" si="218"/>
        <v/>
      </c>
      <c r="AQ364" s="140" t="str">
        <f>IF(AS364="","",IF(R364="Refreshment Beverage",ROUND(SUM(VLOOKUP(Q:Q,Rates!G$15:L$19,3,0)*(AS364-Y364-Z364-AA364)),4),ROUND(SUM(Rates!$K$8*AS364),4)))</f>
        <v/>
      </c>
      <c r="AR364" s="139" t="str">
        <f t="shared" si="219"/>
        <v/>
      </c>
      <c r="AS364" s="125" t="str">
        <f t="shared" si="220"/>
        <v/>
      </c>
      <c r="AT364" s="121" t="str">
        <f t="shared" si="221"/>
        <v/>
      </c>
      <c r="AU364" s="138" t="str">
        <f>IF(AX364="","",IF(R364="Refreshment Beverage",ROUND((BA364-Y364-Z364-AA364)*VLOOKUP(VALUE(Q364),Rates!G$15:L$19,3,0),4),ROUND(AW364*(VLOOKUP(VALUE(Q364),Rates!G:L,3,0)),4)))</f>
        <v/>
      </c>
      <c r="AV364" s="126" t="str">
        <f t="shared" si="222"/>
        <v/>
      </c>
      <c r="AW364" s="127" t="str">
        <f t="shared" si="223"/>
        <v/>
      </c>
      <c r="AX364" s="123" t="str">
        <f t="shared" si="224"/>
        <v/>
      </c>
      <c r="AY364" s="140" t="str">
        <f>IF(AX364="","",IF(R364="Refreshment Beverage",ROUND(SUM(AX364*Rates!K$19),4),ROUND(SUM(AX364*(Rates!J$8/100)),4)))</f>
        <v/>
      </c>
      <c r="AZ364" s="124" t="str">
        <f t="shared" si="225"/>
        <v/>
      </c>
      <c r="BA364" s="125" t="str">
        <f t="shared" si="226"/>
        <v/>
      </c>
      <c r="BB364" s="115"/>
      <c r="BC364" s="143"/>
      <c r="BD364" s="100"/>
      <c r="BE364" s="100"/>
      <c r="BF364" s="100"/>
      <c r="BG364" s="100"/>
    </row>
    <row r="365" spans="1:59" ht="12.75" customHeight="1" x14ac:dyDescent="0.2">
      <c r="A365" s="144"/>
      <c r="B365" s="141"/>
      <c r="C365" s="141"/>
      <c r="D365" s="142"/>
      <c r="E365" s="142"/>
      <c r="F365" s="142"/>
      <c r="G365" s="142"/>
      <c r="H365" s="142"/>
      <c r="I365" s="129"/>
      <c r="J365" s="130"/>
      <c r="K365" s="131" t="str">
        <f t="shared" si="197"/>
        <v/>
      </c>
      <c r="L365" s="132" t="str">
        <f t="shared" si="198"/>
        <v/>
      </c>
      <c r="M365" s="133" t="str">
        <f t="shared" si="199"/>
        <v/>
      </c>
      <c r="N365" s="134" t="str">
        <f>IFERROR(IF(B:B="","",IF(R365="Beer",SUM(LOOKUP(2,1/(Rates!$B$3:$B$5&lt;=W365)/(Rates!$C$3:$C$5&gt;=W365),Rates!$D$3:$D$5)*(X365/100)*W365),IF(R365="Refreshment Beverage",SUM(LOOKUP(2,1/(Rates!$B$7:$B$11&lt;=W365)/(Rates!$C$7:$C$11&gt;=W365),Rates!$D$7:$D$11)*(X365/100)*W365)))),"")</f>
        <v/>
      </c>
      <c r="O365" s="134" t="str">
        <f t="shared" si="200"/>
        <v/>
      </c>
      <c r="P365" s="116"/>
      <c r="Q365" s="117" t="str">
        <f t="shared" si="201"/>
        <v/>
      </c>
      <c r="R365" s="128" t="str">
        <f t="shared" si="202"/>
        <v/>
      </c>
      <c r="S365" s="135" t="str">
        <f>IF(B365="","",IF(R365="Refreshment Beverage",VLOOKUP(VALUE(Q365),Rates!G$15:L$19,2,0),VLOOKUP(VALUE(Q365),Rates!G$4:L$12,2,0)))</f>
        <v/>
      </c>
      <c r="T365" s="135" t="str">
        <f t="shared" si="203"/>
        <v/>
      </c>
      <c r="U365" s="118" t="str">
        <f t="shared" si="204"/>
        <v/>
      </c>
      <c r="V365" s="135" t="str">
        <f t="shared" si="205"/>
        <v/>
      </c>
      <c r="W365" s="135" t="str">
        <f t="shared" si="206"/>
        <v/>
      </c>
      <c r="X365" s="119" t="str">
        <f t="shared" si="207"/>
        <v/>
      </c>
      <c r="Y365" s="120" t="str">
        <f>IF(B:B="","",IF(R365="Refreshment Beverage",VLOOKUP(Q365,Rates!G$15:L$19,6,0)*W365,VLOOKUP(Q365,Rates!G$4:L$12,6,0)*W365))</f>
        <v/>
      </c>
      <c r="Z365" s="120" t="str">
        <f t="shared" si="208"/>
        <v/>
      </c>
      <c r="AA365" s="120" t="str">
        <f t="shared" si="209"/>
        <v/>
      </c>
      <c r="AB365" s="136" t="str">
        <f>IF(B:B="","",IF(R365="Refreshment Beverage","",IF(AND(R365="Beer",Q365=0),SUM(LOOKUP(2,1/(Rates!$B$15:$B$18&lt;=W365)/(Rates!$C$15:$C$18&gt;=W365),Rates!$D$15:$D$18)*W365),VLOOKUP(VALUE(Q:Q),Rates!A:B,2,0)*W365)))</f>
        <v/>
      </c>
      <c r="AC365" s="136" t="str">
        <f>IF(B:B="","",IF(R365="Refreshment Beverage","",IF(AND(R365="Beer",Q365=0),SUM(LOOKUP(2,1/(Rates!$B$15:$B$18&lt;=W365)/(Rates!$C$15:$C$18&gt;=W365),Rates!$E$15:$E$18)*W365),VLOOKUP(VALUE(Q:Q),Rates!A:C,3,0)*W365)))</f>
        <v/>
      </c>
      <c r="AD365" s="137" t="str">
        <f>IFERROR(IF(B:B="","",IF(R365="Beer","",IF(VALUE(Q365)=0,VLOOKUP(VLOOKUP(B:B,#REF!,16,0),Rates!A:E,2,0),VLOOKUP(VALUE(Q365),Rates!A$31:B$34,2,0)*W365))),0)</f>
        <v/>
      </c>
      <c r="AE365" s="121" t="str">
        <f t="shared" si="210"/>
        <v/>
      </c>
      <c r="AF365" s="138" t="str">
        <f t="shared" si="211"/>
        <v/>
      </c>
      <c r="AG365" s="122" t="str">
        <f t="shared" si="212"/>
        <v/>
      </c>
      <c r="AH365" s="123" t="str">
        <f t="shared" si="213"/>
        <v/>
      </c>
      <c r="AI365" s="139" t="str">
        <f>IF(AE:AE="","",IF(R365="Refreshment Beverage",AK365*(Rates!J$19/100),ROUND(SUM(AH365*(Rates!$J$8/100)),4)))</f>
        <v/>
      </c>
      <c r="AJ365" s="124" t="str">
        <f t="shared" si="214"/>
        <v/>
      </c>
      <c r="AK365" s="125" t="str">
        <f t="shared" si="215"/>
        <v/>
      </c>
      <c r="AL365" s="121" t="str">
        <f t="shared" si="216"/>
        <v/>
      </c>
      <c r="AM365" s="138" t="str">
        <f>IF(AS365="","",IF(R365="Refreshment Beverage",ROUND(AS365*Rates!K$19,4),ROUND(AO365*(VLOOKUP(VALUE(Q365),Rates!G$4:L$12,3,0)),4)))</f>
        <v/>
      </c>
      <c r="AN365" s="126" t="str">
        <f>IF(AS365="","",IF(R365="Refreshment Beverage",AS365*(Rates!J$19/100),MAX(AM365,AB365)))</f>
        <v/>
      </c>
      <c r="AO365" s="127" t="str">
        <f t="shared" si="217"/>
        <v/>
      </c>
      <c r="AP365" s="127" t="str">
        <f t="shared" si="218"/>
        <v/>
      </c>
      <c r="AQ365" s="140" t="str">
        <f>IF(AS365="","",IF(R365="Refreshment Beverage",ROUND(SUM(VLOOKUP(Q:Q,Rates!G$15:L$19,3,0)*(AS365-Y365-Z365-AA365)),4),ROUND(SUM(Rates!$K$8*AS365),4)))</f>
        <v/>
      </c>
      <c r="AR365" s="139" t="str">
        <f t="shared" si="219"/>
        <v/>
      </c>
      <c r="AS365" s="125" t="str">
        <f t="shared" si="220"/>
        <v/>
      </c>
      <c r="AT365" s="121" t="str">
        <f t="shared" si="221"/>
        <v/>
      </c>
      <c r="AU365" s="138" t="str">
        <f>IF(AX365="","",IF(R365="Refreshment Beverage",ROUND((BA365-Y365-Z365-AA365)*VLOOKUP(VALUE(Q365),Rates!G$15:L$19,3,0),4),ROUND(AW365*(VLOOKUP(VALUE(Q365),Rates!G:L,3,0)),4)))</f>
        <v/>
      </c>
      <c r="AV365" s="126" t="str">
        <f t="shared" si="222"/>
        <v/>
      </c>
      <c r="AW365" s="127" t="str">
        <f t="shared" si="223"/>
        <v/>
      </c>
      <c r="AX365" s="123" t="str">
        <f t="shared" si="224"/>
        <v/>
      </c>
      <c r="AY365" s="140" t="str">
        <f>IF(AX365="","",IF(R365="Refreshment Beverage",ROUND(SUM(AX365*Rates!K$19),4),ROUND(SUM(AX365*(Rates!J$8/100)),4)))</f>
        <v/>
      </c>
      <c r="AZ365" s="124" t="str">
        <f t="shared" si="225"/>
        <v/>
      </c>
      <c r="BA365" s="125" t="str">
        <f t="shared" si="226"/>
        <v/>
      </c>
      <c r="BB365" s="115"/>
      <c r="BC365" s="143"/>
      <c r="BD365" s="100"/>
      <c r="BE365" s="100"/>
      <c r="BF365" s="100"/>
      <c r="BG365" s="100"/>
    </row>
    <row r="366" spans="1:59" ht="12.75" customHeight="1" x14ac:dyDescent="0.2">
      <c r="A366" s="144"/>
      <c r="B366" s="141"/>
      <c r="C366" s="141"/>
      <c r="D366" s="142"/>
      <c r="E366" s="142"/>
      <c r="F366" s="142"/>
      <c r="G366" s="142"/>
      <c r="H366" s="142"/>
      <c r="I366" s="129"/>
      <c r="J366" s="130"/>
      <c r="K366" s="131" t="str">
        <f t="shared" si="197"/>
        <v/>
      </c>
      <c r="L366" s="132" t="str">
        <f t="shared" si="198"/>
        <v/>
      </c>
      <c r="M366" s="133" t="str">
        <f t="shared" si="199"/>
        <v/>
      </c>
      <c r="N366" s="134" t="str">
        <f>IFERROR(IF(B:B="","",IF(R366="Beer",SUM(LOOKUP(2,1/(Rates!$B$3:$B$5&lt;=W366)/(Rates!$C$3:$C$5&gt;=W366),Rates!$D$3:$D$5)*(X366/100)*W366),IF(R366="Refreshment Beverage",SUM(LOOKUP(2,1/(Rates!$B$7:$B$11&lt;=W366)/(Rates!$C$7:$C$11&gt;=W366),Rates!$D$7:$D$11)*(X366/100)*W366)))),"")</f>
        <v/>
      </c>
      <c r="O366" s="134" t="str">
        <f t="shared" si="200"/>
        <v/>
      </c>
      <c r="P366" s="116"/>
      <c r="Q366" s="117" t="str">
        <f t="shared" si="201"/>
        <v/>
      </c>
      <c r="R366" s="128" t="str">
        <f t="shared" si="202"/>
        <v/>
      </c>
      <c r="S366" s="135" t="str">
        <f>IF(B366="","",IF(R366="Refreshment Beverage",VLOOKUP(VALUE(Q366),Rates!G$15:L$19,2,0),VLOOKUP(VALUE(Q366),Rates!G$4:L$12,2,0)))</f>
        <v/>
      </c>
      <c r="T366" s="135" t="str">
        <f t="shared" si="203"/>
        <v/>
      </c>
      <c r="U366" s="118" t="str">
        <f t="shared" si="204"/>
        <v/>
      </c>
      <c r="V366" s="135" t="str">
        <f t="shared" si="205"/>
        <v/>
      </c>
      <c r="W366" s="135" t="str">
        <f t="shared" si="206"/>
        <v/>
      </c>
      <c r="X366" s="119" t="str">
        <f t="shared" si="207"/>
        <v/>
      </c>
      <c r="Y366" s="120" t="str">
        <f>IF(B:B="","",IF(R366="Refreshment Beverage",VLOOKUP(Q366,Rates!G$15:L$19,6,0)*W366,VLOOKUP(Q366,Rates!G$4:L$12,6,0)*W366))</f>
        <v/>
      </c>
      <c r="Z366" s="120" t="str">
        <f t="shared" si="208"/>
        <v/>
      </c>
      <c r="AA366" s="120" t="str">
        <f t="shared" si="209"/>
        <v/>
      </c>
      <c r="AB366" s="136" t="str">
        <f>IF(B:B="","",IF(R366="Refreshment Beverage","",IF(AND(R366="Beer",Q366=0),SUM(LOOKUP(2,1/(Rates!$B$15:$B$18&lt;=W366)/(Rates!$C$15:$C$18&gt;=W366),Rates!$D$15:$D$18)*W366),VLOOKUP(VALUE(Q:Q),Rates!A:B,2,0)*W366)))</f>
        <v/>
      </c>
      <c r="AC366" s="136" t="str">
        <f>IF(B:B="","",IF(R366="Refreshment Beverage","",IF(AND(R366="Beer",Q366=0),SUM(LOOKUP(2,1/(Rates!$B$15:$B$18&lt;=W366)/(Rates!$C$15:$C$18&gt;=W366),Rates!$E$15:$E$18)*W366),VLOOKUP(VALUE(Q:Q),Rates!A:C,3,0)*W366)))</f>
        <v/>
      </c>
      <c r="AD366" s="137" t="str">
        <f>IFERROR(IF(B:B="","",IF(R366="Beer","",IF(VALUE(Q366)=0,VLOOKUP(VLOOKUP(B:B,#REF!,16,0),Rates!A:E,2,0),VLOOKUP(VALUE(Q366),Rates!A$31:B$34,2,0)*W366))),0)</f>
        <v/>
      </c>
      <c r="AE366" s="121" t="str">
        <f t="shared" si="210"/>
        <v/>
      </c>
      <c r="AF366" s="138" t="str">
        <f t="shared" si="211"/>
        <v/>
      </c>
      <c r="AG366" s="122" t="str">
        <f t="shared" si="212"/>
        <v/>
      </c>
      <c r="AH366" s="123" t="str">
        <f t="shared" si="213"/>
        <v/>
      </c>
      <c r="AI366" s="139" t="str">
        <f>IF(AE:AE="","",IF(R366="Refreshment Beverage",AK366*(Rates!J$19/100),ROUND(SUM(AH366*(Rates!$J$8/100)),4)))</f>
        <v/>
      </c>
      <c r="AJ366" s="124" t="str">
        <f t="shared" si="214"/>
        <v/>
      </c>
      <c r="AK366" s="125" t="str">
        <f t="shared" si="215"/>
        <v/>
      </c>
      <c r="AL366" s="121" t="str">
        <f t="shared" si="216"/>
        <v/>
      </c>
      <c r="AM366" s="138" t="str">
        <f>IF(AS366="","",IF(R366="Refreshment Beverage",ROUND(AS366*Rates!K$19,4),ROUND(AO366*(VLOOKUP(VALUE(Q366),Rates!G$4:L$12,3,0)),4)))</f>
        <v/>
      </c>
      <c r="AN366" s="126" t="str">
        <f>IF(AS366="","",IF(R366="Refreshment Beverage",AS366*(Rates!J$19/100),MAX(AM366,AB366)))</f>
        <v/>
      </c>
      <c r="AO366" s="127" t="str">
        <f t="shared" si="217"/>
        <v/>
      </c>
      <c r="AP366" s="127" t="str">
        <f t="shared" si="218"/>
        <v/>
      </c>
      <c r="AQ366" s="140" t="str">
        <f>IF(AS366="","",IF(R366="Refreshment Beverage",ROUND(SUM(VLOOKUP(Q:Q,Rates!G$15:L$19,3,0)*(AS366-Y366-Z366-AA366)),4),ROUND(SUM(Rates!$K$8*AS366),4)))</f>
        <v/>
      </c>
      <c r="AR366" s="139" t="str">
        <f t="shared" si="219"/>
        <v/>
      </c>
      <c r="AS366" s="125" t="str">
        <f t="shared" si="220"/>
        <v/>
      </c>
      <c r="AT366" s="121" t="str">
        <f t="shared" si="221"/>
        <v/>
      </c>
      <c r="AU366" s="138" t="str">
        <f>IF(AX366="","",IF(R366="Refreshment Beverage",ROUND((BA366-Y366-Z366-AA366)*VLOOKUP(VALUE(Q366),Rates!G$15:L$19,3,0),4),ROUND(AW366*(VLOOKUP(VALUE(Q366),Rates!G:L,3,0)),4)))</f>
        <v/>
      </c>
      <c r="AV366" s="126" t="str">
        <f t="shared" si="222"/>
        <v/>
      </c>
      <c r="AW366" s="127" t="str">
        <f t="shared" si="223"/>
        <v/>
      </c>
      <c r="AX366" s="123" t="str">
        <f t="shared" si="224"/>
        <v/>
      </c>
      <c r="AY366" s="140" t="str">
        <f>IF(AX366="","",IF(R366="Refreshment Beverage",ROUND(SUM(AX366*Rates!K$19),4),ROUND(SUM(AX366*(Rates!J$8/100)),4)))</f>
        <v/>
      </c>
      <c r="AZ366" s="124" t="str">
        <f t="shared" si="225"/>
        <v/>
      </c>
      <c r="BA366" s="125" t="str">
        <f t="shared" si="226"/>
        <v/>
      </c>
      <c r="BB366" s="115"/>
      <c r="BC366" s="143"/>
      <c r="BD366" s="100"/>
      <c r="BE366" s="100"/>
      <c r="BF366" s="100"/>
      <c r="BG366" s="100"/>
    </row>
    <row r="367" spans="1:59" ht="12.75" customHeight="1" x14ac:dyDescent="0.2">
      <c r="A367" s="144"/>
      <c r="B367" s="141"/>
      <c r="C367" s="141"/>
      <c r="D367" s="142"/>
      <c r="E367" s="142"/>
      <c r="F367" s="142"/>
      <c r="G367" s="142"/>
      <c r="H367" s="142"/>
      <c r="I367" s="129"/>
      <c r="J367" s="130"/>
      <c r="K367" s="131" t="str">
        <f t="shared" si="197"/>
        <v/>
      </c>
      <c r="L367" s="132" t="str">
        <f t="shared" si="198"/>
        <v/>
      </c>
      <c r="M367" s="133" t="str">
        <f t="shared" si="199"/>
        <v/>
      </c>
      <c r="N367" s="134" t="str">
        <f>IFERROR(IF(B:B="","",IF(R367="Beer",SUM(LOOKUP(2,1/(Rates!$B$3:$B$5&lt;=W367)/(Rates!$C$3:$C$5&gt;=W367),Rates!$D$3:$D$5)*(X367/100)*W367),IF(R367="Refreshment Beverage",SUM(LOOKUP(2,1/(Rates!$B$7:$B$11&lt;=W367)/(Rates!$C$7:$C$11&gt;=W367),Rates!$D$7:$D$11)*(X367/100)*W367)))),"")</f>
        <v/>
      </c>
      <c r="O367" s="134" t="str">
        <f t="shared" si="200"/>
        <v/>
      </c>
      <c r="P367" s="116"/>
      <c r="Q367" s="117" t="str">
        <f t="shared" si="201"/>
        <v/>
      </c>
      <c r="R367" s="128" t="str">
        <f t="shared" si="202"/>
        <v/>
      </c>
      <c r="S367" s="135" t="str">
        <f>IF(B367="","",IF(R367="Refreshment Beverage",VLOOKUP(VALUE(Q367),Rates!G$15:L$19,2,0),VLOOKUP(VALUE(Q367),Rates!G$4:L$12,2,0)))</f>
        <v/>
      </c>
      <c r="T367" s="135" t="str">
        <f t="shared" si="203"/>
        <v/>
      </c>
      <c r="U367" s="118" t="str">
        <f t="shared" si="204"/>
        <v/>
      </c>
      <c r="V367" s="135" t="str">
        <f t="shared" si="205"/>
        <v/>
      </c>
      <c r="W367" s="135" t="str">
        <f t="shared" si="206"/>
        <v/>
      </c>
      <c r="X367" s="119" t="str">
        <f t="shared" si="207"/>
        <v/>
      </c>
      <c r="Y367" s="120" t="str">
        <f>IF(B:B="","",IF(R367="Refreshment Beverage",VLOOKUP(Q367,Rates!G$15:L$19,6,0)*W367,VLOOKUP(Q367,Rates!G$4:L$12,6,0)*W367))</f>
        <v/>
      </c>
      <c r="Z367" s="120" t="str">
        <f t="shared" si="208"/>
        <v/>
      </c>
      <c r="AA367" s="120" t="str">
        <f t="shared" si="209"/>
        <v/>
      </c>
      <c r="AB367" s="136" t="str">
        <f>IF(B:B="","",IF(R367="Refreshment Beverage","",IF(AND(R367="Beer",Q367=0),SUM(LOOKUP(2,1/(Rates!$B$15:$B$18&lt;=W367)/(Rates!$C$15:$C$18&gt;=W367),Rates!$D$15:$D$18)*W367),VLOOKUP(VALUE(Q:Q),Rates!A:B,2,0)*W367)))</f>
        <v/>
      </c>
      <c r="AC367" s="136" t="str">
        <f>IF(B:B="","",IF(R367="Refreshment Beverage","",IF(AND(R367="Beer",Q367=0),SUM(LOOKUP(2,1/(Rates!$B$15:$B$18&lt;=W367)/(Rates!$C$15:$C$18&gt;=W367),Rates!$E$15:$E$18)*W367),VLOOKUP(VALUE(Q:Q),Rates!A:C,3,0)*W367)))</f>
        <v/>
      </c>
      <c r="AD367" s="137" t="str">
        <f>IFERROR(IF(B:B="","",IF(R367="Beer","",IF(VALUE(Q367)=0,VLOOKUP(VLOOKUP(B:B,#REF!,16,0),Rates!A:E,2,0),VLOOKUP(VALUE(Q367),Rates!A$31:B$34,2,0)*W367))),0)</f>
        <v/>
      </c>
      <c r="AE367" s="121" t="str">
        <f t="shared" si="210"/>
        <v/>
      </c>
      <c r="AF367" s="138" t="str">
        <f t="shared" si="211"/>
        <v/>
      </c>
      <c r="AG367" s="122" t="str">
        <f t="shared" si="212"/>
        <v/>
      </c>
      <c r="AH367" s="123" t="str">
        <f t="shared" si="213"/>
        <v/>
      </c>
      <c r="AI367" s="139" t="str">
        <f>IF(AE:AE="","",IF(R367="Refreshment Beverage",AK367*(Rates!J$19/100),ROUND(SUM(AH367*(Rates!$J$8/100)),4)))</f>
        <v/>
      </c>
      <c r="AJ367" s="124" t="str">
        <f t="shared" si="214"/>
        <v/>
      </c>
      <c r="AK367" s="125" t="str">
        <f t="shared" si="215"/>
        <v/>
      </c>
      <c r="AL367" s="121" t="str">
        <f t="shared" si="216"/>
        <v/>
      </c>
      <c r="AM367" s="138" t="str">
        <f>IF(AS367="","",IF(R367="Refreshment Beverage",ROUND(AS367*Rates!K$19,4),ROUND(AO367*(VLOOKUP(VALUE(Q367),Rates!G$4:L$12,3,0)),4)))</f>
        <v/>
      </c>
      <c r="AN367" s="126" t="str">
        <f>IF(AS367="","",IF(R367="Refreshment Beverage",AS367*(Rates!J$19/100),MAX(AM367,AB367)))</f>
        <v/>
      </c>
      <c r="AO367" s="127" t="str">
        <f t="shared" si="217"/>
        <v/>
      </c>
      <c r="AP367" s="127" t="str">
        <f t="shared" si="218"/>
        <v/>
      </c>
      <c r="AQ367" s="140" t="str">
        <f>IF(AS367="","",IF(R367="Refreshment Beverage",ROUND(SUM(VLOOKUP(Q:Q,Rates!G$15:L$19,3,0)*(AS367-Y367-Z367-AA367)),4),ROUND(SUM(Rates!$K$8*AS367),4)))</f>
        <v/>
      </c>
      <c r="AR367" s="139" t="str">
        <f t="shared" si="219"/>
        <v/>
      </c>
      <c r="AS367" s="125" t="str">
        <f t="shared" si="220"/>
        <v/>
      </c>
      <c r="AT367" s="121" t="str">
        <f t="shared" si="221"/>
        <v/>
      </c>
      <c r="AU367" s="138" t="str">
        <f>IF(AX367="","",IF(R367="Refreshment Beverage",ROUND((BA367-Y367-Z367-AA367)*VLOOKUP(VALUE(Q367),Rates!G$15:L$19,3,0),4),ROUND(AW367*(VLOOKUP(VALUE(Q367),Rates!G:L,3,0)),4)))</f>
        <v/>
      </c>
      <c r="AV367" s="126" t="str">
        <f t="shared" si="222"/>
        <v/>
      </c>
      <c r="AW367" s="127" t="str">
        <f t="shared" si="223"/>
        <v/>
      </c>
      <c r="AX367" s="123" t="str">
        <f t="shared" si="224"/>
        <v/>
      </c>
      <c r="AY367" s="140" t="str">
        <f>IF(AX367="","",IF(R367="Refreshment Beverage",ROUND(SUM(AX367*Rates!K$19),4),ROUND(SUM(AX367*(Rates!J$8/100)),4)))</f>
        <v/>
      </c>
      <c r="AZ367" s="124" t="str">
        <f t="shared" si="225"/>
        <v/>
      </c>
      <c r="BA367" s="125" t="str">
        <f t="shared" si="226"/>
        <v/>
      </c>
      <c r="BB367" s="115"/>
      <c r="BC367" s="143"/>
      <c r="BD367" s="100"/>
      <c r="BE367" s="100"/>
      <c r="BF367" s="100"/>
      <c r="BG367" s="100"/>
    </row>
    <row r="368" spans="1:59" ht="12.75" customHeight="1" x14ac:dyDescent="0.2">
      <c r="A368" s="144"/>
      <c r="B368" s="141"/>
      <c r="C368" s="141"/>
      <c r="D368" s="142"/>
      <c r="E368" s="142"/>
      <c r="F368" s="142"/>
      <c r="G368" s="142"/>
      <c r="H368" s="142"/>
      <c r="I368" s="129"/>
      <c r="J368" s="130"/>
      <c r="K368" s="131" t="str">
        <f t="shared" si="197"/>
        <v/>
      </c>
      <c r="L368" s="132" t="str">
        <f t="shared" si="198"/>
        <v/>
      </c>
      <c r="M368" s="133" t="str">
        <f t="shared" si="199"/>
        <v/>
      </c>
      <c r="N368" s="134" t="str">
        <f>IFERROR(IF(B:B="","",IF(R368="Beer",SUM(LOOKUP(2,1/(Rates!$B$3:$B$5&lt;=W368)/(Rates!$C$3:$C$5&gt;=W368),Rates!$D$3:$D$5)*(X368/100)*W368),IF(R368="Refreshment Beverage",SUM(LOOKUP(2,1/(Rates!$B$7:$B$11&lt;=W368)/(Rates!$C$7:$C$11&gt;=W368),Rates!$D$7:$D$11)*(X368/100)*W368)))),"")</f>
        <v/>
      </c>
      <c r="O368" s="134" t="str">
        <f t="shared" si="200"/>
        <v/>
      </c>
      <c r="P368" s="116"/>
      <c r="Q368" s="117" t="str">
        <f t="shared" si="201"/>
        <v/>
      </c>
      <c r="R368" s="128" t="str">
        <f t="shared" si="202"/>
        <v/>
      </c>
      <c r="S368" s="135" t="str">
        <f>IF(B368="","",IF(R368="Refreshment Beverage",VLOOKUP(VALUE(Q368),Rates!G$15:L$19,2,0),VLOOKUP(VALUE(Q368),Rates!G$4:L$12,2,0)))</f>
        <v/>
      </c>
      <c r="T368" s="135" t="str">
        <f t="shared" si="203"/>
        <v/>
      </c>
      <c r="U368" s="118" t="str">
        <f t="shared" si="204"/>
        <v/>
      </c>
      <c r="V368" s="135" t="str">
        <f t="shared" si="205"/>
        <v/>
      </c>
      <c r="W368" s="135" t="str">
        <f t="shared" si="206"/>
        <v/>
      </c>
      <c r="X368" s="119" t="str">
        <f t="shared" si="207"/>
        <v/>
      </c>
      <c r="Y368" s="120" t="str">
        <f>IF(B:B="","",IF(R368="Refreshment Beverage",VLOOKUP(Q368,Rates!G$15:L$19,6,0)*W368,VLOOKUP(Q368,Rates!G$4:L$12,6,0)*W368))</f>
        <v/>
      </c>
      <c r="Z368" s="120" t="str">
        <f t="shared" si="208"/>
        <v/>
      </c>
      <c r="AA368" s="120" t="str">
        <f t="shared" si="209"/>
        <v/>
      </c>
      <c r="AB368" s="136" t="str">
        <f>IF(B:B="","",IF(R368="Refreshment Beverage","",IF(AND(R368="Beer",Q368=0),SUM(LOOKUP(2,1/(Rates!$B$15:$B$18&lt;=W368)/(Rates!$C$15:$C$18&gt;=W368),Rates!$D$15:$D$18)*W368),VLOOKUP(VALUE(Q:Q),Rates!A:B,2,0)*W368)))</f>
        <v/>
      </c>
      <c r="AC368" s="136" t="str">
        <f>IF(B:B="","",IF(R368="Refreshment Beverage","",IF(AND(R368="Beer",Q368=0),SUM(LOOKUP(2,1/(Rates!$B$15:$B$18&lt;=W368)/(Rates!$C$15:$C$18&gt;=W368),Rates!$E$15:$E$18)*W368),VLOOKUP(VALUE(Q:Q),Rates!A:C,3,0)*W368)))</f>
        <v/>
      </c>
      <c r="AD368" s="137" t="str">
        <f>IFERROR(IF(B:B="","",IF(R368="Beer","",IF(VALUE(Q368)=0,VLOOKUP(VLOOKUP(B:B,#REF!,16,0),Rates!A:E,2,0),VLOOKUP(VALUE(Q368),Rates!A$31:B$34,2,0)*W368))),0)</f>
        <v/>
      </c>
      <c r="AE368" s="121" t="str">
        <f t="shared" si="210"/>
        <v/>
      </c>
      <c r="AF368" s="138" t="str">
        <f t="shared" si="211"/>
        <v/>
      </c>
      <c r="AG368" s="122" t="str">
        <f t="shared" si="212"/>
        <v/>
      </c>
      <c r="AH368" s="123" t="str">
        <f t="shared" si="213"/>
        <v/>
      </c>
      <c r="AI368" s="139" t="str">
        <f>IF(AE:AE="","",IF(R368="Refreshment Beverage",AK368*(Rates!J$19/100),ROUND(SUM(AH368*(Rates!$J$8/100)),4)))</f>
        <v/>
      </c>
      <c r="AJ368" s="124" t="str">
        <f t="shared" si="214"/>
        <v/>
      </c>
      <c r="AK368" s="125" t="str">
        <f t="shared" si="215"/>
        <v/>
      </c>
      <c r="AL368" s="121" t="str">
        <f t="shared" si="216"/>
        <v/>
      </c>
      <c r="AM368" s="138" t="str">
        <f>IF(AS368="","",IF(R368="Refreshment Beverage",ROUND(AS368*Rates!K$19,4),ROUND(AO368*(VLOOKUP(VALUE(Q368),Rates!G$4:L$12,3,0)),4)))</f>
        <v/>
      </c>
      <c r="AN368" s="126" t="str">
        <f>IF(AS368="","",IF(R368="Refreshment Beverage",AS368*(Rates!J$19/100),MAX(AM368,AB368)))</f>
        <v/>
      </c>
      <c r="AO368" s="127" t="str">
        <f t="shared" si="217"/>
        <v/>
      </c>
      <c r="AP368" s="127" t="str">
        <f t="shared" si="218"/>
        <v/>
      </c>
      <c r="AQ368" s="140" t="str">
        <f>IF(AS368="","",IF(R368="Refreshment Beverage",ROUND(SUM(VLOOKUP(Q:Q,Rates!G$15:L$19,3,0)*(AS368-Y368-Z368-AA368)),4),ROUND(SUM(Rates!$K$8*AS368),4)))</f>
        <v/>
      </c>
      <c r="AR368" s="139" t="str">
        <f t="shared" si="219"/>
        <v/>
      </c>
      <c r="AS368" s="125" t="str">
        <f t="shared" si="220"/>
        <v/>
      </c>
      <c r="AT368" s="121" t="str">
        <f t="shared" si="221"/>
        <v/>
      </c>
      <c r="AU368" s="138" t="str">
        <f>IF(AX368="","",IF(R368="Refreshment Beverage",ROUND((BA368-Y368-Z368-AA368)*VLOOKUP(VALUE(Q368),Rates!G$15:L$19,3,0),4),ROUND(AW368*(VLOOKUP(VALUE(Q368),Rates!G:L,3,0)),4)))</f>
        <v/>
      </c>
      <c r="AV368" s="126" t="str">
        <f t="shared" si="222"/>
        <v/>
      </c>
      <c r="AW368" s="127" t="str">
        <f t="shared" si="223"/>
        <v/>
      </c>
      <c r="AX368" s="123" t="str">
        <f t="shared" si="224"/>
        <v/>
      </c>
      <c r="AY368" s="140" t="str">
        <f>IF(AX368="","",IF(R368="Refreshment Beverage",ROUND(SUM(AX368*Rates!K$19),4),ROUND(SUM(AX368*(Rates!J$8/100)),4)))</f>
        <v/>
      </c>
      <c r="AZ368" s="124" t="str">
        <f t="shared" si="225"/>
        <v/>
      </c>
      <c r="BA368" s="125" t="str">
        <f t="shared" si="226"/>
        <v/>
      </c>
      <c r="BB368" s="115"/>
      <c r="BC368" s="143"/>
      <c r="BD368" s="100"/>
      <c r="BE368" s="100"/>
      <c r="BF368" s="100"/>
      <c r="BG368" s="100"/>
    </row>
    <row r="369" spans="1:59" ht="12.75" customHeight="1" x14ac:dyDescent="0.2">
      <c r="A369" s="144"/>
      <c r="B369" s="141"/>
      <c r="C369" s="141"/>
      <c r="D369" s="142"/>
      <c r="E369" s="142"/>
      <c r="F369" s="142"/>
      <c r="G369" s="142"/>
      <c r="H369" s="142"/>
      <c r="I369" s="129"/>
      <c r="J369" s="130"/>
      <c r="K369" s="131" t="str">
        <f t="shared" si="197"/>
        <v/>
      </c>
      <c r="L369" s="132" t="str">
        <f t="shared" si="198"/>
        <v/>
      </c>
      <c r="M369" s="133" t="str">
        <f t="shared" si="199"/>
        <v/>
      </c>
      <c r="N369" s="134" t="str">
        <f>IFERROR(IF(B:B="","",IF(R369="Beer",SUM(LOOKUP(2,1/(Rates!$B$3:$B$5&lt;=W369)/(Rates!$C$3:$C$5&gt;=W369),Rates!$D$3:$D$5)*(X369/100)*W369),IF(R369="Refreshment Beverage",SUM(LOOKUP(2,1/(Rates!$B$7:$B$11&lt;=W369)/(Rates!$C$7:$C$11&gt;=W369),Rates!$D$7:$D$11)*(X369/100)*W369)))),"")</f>
        <v/>
      </c>
      <c r="O369" s="134" t="str">
        <f t="shared" si="200"/>
        <v/>
      </c>
      <c r="P369" s="116"/>
      <c r="Q369" s="117" t="str">
        <f t="shared" si="201"/>
        <v/>
      </c>
      <c r="R369" s="128" t="str">
        <f t="shared" si="202"/>
        <v/>
      </c>
      <c r="S369" s="135" t="str">
        <f>IF(B369="","",IF(R369="Refreshment Beverage",VLOOKUP(VALUE(Q369),Rates!G$15:L$19,2,0),VLOOKUP(VALUE(Q369),Rates!G$4:L$12,2,0)))</f>
        <v/>
      </c>
      <c r="T369" s="135" t="str">
        <f t="shared" si="203"/>
        <v/>
      </c>
      <c r="U369" s="118" t="str">
        <f t="shared" si="204"/>
        <v/>
      </c>
      <c r="V369" s="135" t="str">
        <f t="shared" si="205"/>
        <v/>
      </c>
      <c r="W369" s="135" t="str">
        <f t="shared" si="206"/>
        <v/>
      </c>
      <c r="X369" s="119" t="str">
        <f t="shared" si="207"/>
        <v/>
      </c>
      <c r="Y369" s="120" t="str">
        <f>IF(B:B="","",IF(R369="Refreshment Beverage",VLOOKUP(Q369,Rates!G$15:L$19,6,0)*W369,VLOOKUP(Q369,Rates!G$4:L$12,6,0)*W369))</f>
        <v/>
      </c>
      <c r="Z369" s="120" t="str">
        <f t="shared" si="208"/>
        <v/>
      </c>
      <c r="AA369" s="120" t="str">
        <f t="shared" si="209"/>
        <v/>
      </c>
      <c r="AB369" s="136" t="str">
        <f>IF(B:B="","",IF(R369="Refreshment Beverage","",IF(AND(R369="Beer",Q369=0),SUM(LOOKUP(2,1/(Rates!$B$15:$B$18&lt;=W369)/(Rates!$C$15:$C$18&gt;=W369),Rates!$D$15:$D$18)*W369),VLOOKUP(VALUE(Q:Q),Rates!A:B,2,0)*W369)))</f>
        <v/>
      </c>
      <c r="AC369" s="136" t="str">
        <f>IF(B:B="","",IF(R369="Refreshment Beverage","",IF(AND(R369="Beer",Q369=0),SUM(LOOKUP(2,1/(Rates!$B$15:$B$18&lt;=W369)/(Rates!$C$15:$C$18&gt;=W369),Rates!$E$15:$E$18)*W369),VLOOKUP(VALUE(Q:Q),Rates!A:C,3,0)*W369)))</f>
        <v/>
      </c>
      <c r="AD369" s="137" t="str">
        <f>IFERROR(IF(B:B="","",IF(R369="Beer","",IF(VALUE(Q369)=0,VLOOKUP(VLOOKUP(B:B,#REF!,16,0),Rates!A:E,2,0),VLOOKUP(VALUE(Q369),Rates!A$31:B$34,2,0)*W369))),0)</f>
        <v/>
      </c>
      <c r="AE369" s="121" t="str">
        <f t="shared" si="210"/>
        <v/>
      </c>
      <c r="AF369" s="138" t="str">
        <f t="shared" si="211"/>
        <v/>
      </c>
      <c r="AG369" s="122" t="str">
        <f t="shared" si="212"/>
        <v/>
      </c>
      <c r="AH369" s="123" t="str">
        <f t="shared" si="213"/>
        <v/>
      </c>
      <c r="AI369" s="139" t="str">
        <f>IF(AE:AE="","",IF(R369="Refreshment Beverage",AK369*(Rates!J$19/100),ROUND(SUM(AH369*(Rates!$J$8/100)),4)))</f>
        <v/>
      </c>
      <c r="AJ369" s="124" t="str">
        <f t="shared" si="214"/>
        <v/>
      </c>
      <c r="AK369" s="125" t="str">
        <f t="shared" si="215"/>
        <v/>
      </c>
      <c r="AL369" s="121" t="str">
        <f t="shared" si="216"/>
        <v/>
      </c>
      <c r="AM369" s="138" t="str">
        <f>IF(AS369="","",IF(R369="Refreshment Beverage",ROUND(AS369*Rates!K$19,4),ROUND(AO369*(VLOOKUP(VALUE(Q369),Rates!G$4:L$12,3,0)),4)))</f>
        <v/>
      </c>
      <c r="AN369" s="126" t="str">
        <f>IF(AS369="","",IF(R369="Refreshment Beverage",AS369*(Rates!J$19/100),MAX(AM369,AB369)))</f>
        <v/>
      </c>
      <c r="AO369" s="127" t="str">
        <f t="shared" si="217"/>
        <v/>
      </c>
      <c r="AP369" s="127" t="str">
        <f t="shared" si="218"/>
        <v/>
      </c>
      <c r="AQ369" s="140" t="str">
        <f>IF(AS369="","",IF(R369="Refreshment Beverage",ROUND(SUM(VLOOKUP(Q:Q,Rates!G$15:L$19,3,0)*(AS369-Y369-Z369-AA369)),4),ROUND(SUM(Rates!$K$8*AS369),4)))</f>
        <v/>
      </c>
      <c r="AR369" s="139" t="str">
        <f t="shared" si="219"/>
        <v/>
      </c>
      <c r="AS369" s="125" t="str">
        <f t="shared" si="220"/>
        <v/>
      </c>
      <c r="AT369" s="121" t="str">
        <f t="shared" si="221"/>
        <v/>
      </c>
      <c r="AU369" s="138" t="str">
        <f>IF(AX369="","",IF(R369="Refreshment Beverage",ROUND((BA369-Y369-Z369-AA369)*VLOOKUP(VALUE(Q369),Rates!G$15:L$19,3,0),4),ROUND(AW369*(VLOOKUP(VALUE(Q369),Rates!G:L,3,0)),4)))</f>
        <v/>
      </c>
      <c r="AV369" s="126" t="str">
        <f t="shared" si="222"/>
        <v/>
      </c>
      <c r="AW369" s="127" t="str">
        <f t="shared" si="223"/>
        <v/>
      </c>
      <c r="AX369" s="123" t="str">
        <f t="shared" si="224"/>
        <v/>
      </c>
      <c r="AY369" s="140" t="str">
        <f>IF(AX369="","",IF(R369="Refreshment Beverage",ROUND(SUM(AX369*Rates!K$19),4),ROUND(SUM(AX369*(Rates!J$8/100)),4)))</f>
        <v/>
      </c>
      <c r="AZ369" s="124" t="str">
        <f t="shared" si="225"/>
        <v/>
      </c>
      <c r="BA369" s="125" t="str">
        <f t="shared" si="226"/>
        <v/>
      </c>
      <c r="BB369" s="115"/>
      <c r="BC369" s="143"/>
      <c r="BD369" s="100"/>
      <c r="BE369" s="100"/>
      <c r="BF369" s="100"/>
      <c r="BG369" s="100"/>
    </row>
    <row r="370" spans="1:59" ht="12.75" customHeight="1" x14ac:dyDescent="0.2">
      <c r="A370" s="144"/>
      <c r="B370" s="141"/>
      <c r="C370" s="141"/>
      <c r="D370" s="142"/>
      <c r="E370" s="142"/>
      <c r="F370" s="142"/>
      <c r="G370" s="142"/>
      <c r="H370" s="142"/>
      <c r="I370" s="129"/>
      <c r="J370" s="130"/>
      <c r="K370" s="131" t="str">
        <f t="shared" si="197"/>
        <v/>
      </c>
      <c r="L370" s="132" t="str">
        <f t="shared" si="198"/>
        <v/>
      </c>
      <c r="M370" s="133" t="str">
        <f t="shared" si="199"/>
        <v/>
      </c>
      <c r="N370" s="134" t="str">
        <f>IFERROR(IF(B:B="","",IF(R370="Beer",SUM(LOOKUP(2,1/(Rates!$B$3:$B$5&lt;=W370)/(Rates!$C$3:$C$5&gt;=W370),Rates!$D$3:$D$5)*(X370/100)*W370),IF(R370="Refreshment Beverage",SUM(LOOKUP(2,1/(Rates!$B$7:$B$11&lt;=W370)/(Rates!$C$7:$C$11&gt;=W370),Rates!$D$7:$D$11)*(X370/100)*W370)))),"")</f>
        <v/>
      </c>
      <c r="O370" s="134" t="str">
        <f t="shared" si="200"/>
        <v/>
      </c>
      <c r="P370" s="116"/>
      <c r="Q370" s="117" t="str">
        <f t="shared" si="201"/>
        <v/>
      </c>
      <c r="R370" s="128" t="str">
        <f t="shared" si="202"/>
        <v/>
      </c>
      <c r="S370" s="135" t="str">
        <f>IF(B370="","",IF(R370="Refreshment Beverage",VLOOKUP(VALUE(Q370),Rates!G$15:L$19,2,0),VLOOKUP(VALUE(Q370),Rates!G$4:L$12,2,0)))</f>
        <v/>
      </c>
      <c r="T370" s="135" t="str">
        <f t="shared" si="203"/>
        <v/>
      </c>
      <c r="U370" s="118" t="str">
        <f t="shared" si="204"/>
        <v/>
      </c>
      <c r="V370" s="135" t="str">
        <f t="shared" si="205"/>
        <v/>
      </c>
      <c r="W370" s="135" t="str">
        <f t="shared" si="206"/>
        <v/>
      </c>
      <c r="X370" s="119" t="str">
        <f t="shared" si="207"/>
        <v/>
      </c>
      <c r="Y370" s="120" t="str">
        <f>IF(B:B="","",IF(R370="Refreshment Beverage",VLOOKUP(Q370,Rates!G$15:L$19,6,0)*W370,VLOOKUP(Q370,Rates!G$4:L$12,6,0)*W370))</f>
        <v/>
      </c>
      <c r="Z370" s="120" t="str">
        <f t="shared" si="208"/>
        <v/>
      </c>
      <c r="AA370" s="120" t="str">
        <f t="shared" si="209"/>
        <v/>
      </c>
      <c r="AB370" s="136" t="str">
        <f>IF(B:B="","",IF(R370="Refreshment Beverage","",IF(AND(R370="Beer",Q370=0),SUM(LOOKUP(2,1/(Rates!$B$15:$B$18&lt;=W370)/(Rates!$C$15:$C$18&gt;=W370),Rates!$D$15:$D$18)*W370),VLOOKUP(VALUE(Q:Q),Rates!A:B,2,0)*W370)))</f>
        <v/>
      </c>
      <c r="AC370" s="136" t="str">
        <f>IF(B:B="","",IF(R370="Refreshment Beverage","",IF(AND(R370="Beer",Q370=0),SUM(LOOKUP(2,1/(Rates!$B$15:$B$18&lt;=W370)/(Rates!$C$15:$C$18&gt;=W370),Rates!$E$15:$E$18)*W370),VLOOKUP(VALUE(Q:Q),Rates!A:C,3,0)*W370)))</f>
        <v/>
      </c>
      <c r="AD370" s="137" t="str">
        <f>IFERROR(IF(B:B="","",IF(R370="Beer","",IF(VALUE(Q370)=0,VLOOKUP(VLOOKUP(B:B,#REF!,16,0),Rates!A:E,2,0),VLOOKUP(VALUE(Q370),Rates!A$31:B$34,2,0)*W370))),0)</f>
        <v/>
      </c>
      <c r="AE370" s="121" t="str">
        <f t="shared" si="210"/>
        <v/>
      </c>
      <c r="AF370" s="138" t="str">
        <f t="shared" si="211"/>
        <v/>
      </c>
      <c r="AG370" s="122" t="str">
        <f t="shared" si="212"/>
        <v/>
      </c>
      <c r="AH370" s="123" t="str">
        <f t="shared" si="213"/>
        <v/>
      </c>
      <c r="AI370" s="139" t="str">
        <f>IF(AE:AE="","",IF(R370="Refreshment Beverage",AK370*(Rates!J$19/100),ROUND(SUM(AH370*(Rates!$J$8/100)),4)))</f>
        <v/>
      </c>
      <c r="AJ370" s="124" t="str">
        <f t="shared" si="214"/>
        <v/>
      </c>
      <c r="AK370" s="125" t="str">
        <f t="shared" si="215"/>
        <v/>
      </c>
      <c r="AL370" s="121" t="str">
        <f t="shared" si="216"/>
        <v/>
      </c>
      <c r="AM370" s="138" t="str">
        <f>IF(AS370="","",IF(R370="Refreshment Beverage",ROUND(AS370*Rates!K$19,4),ROUND(AO370*(VLOOKUP(VALUE(Q370),Rates!G$4:L$12,3,0)),4)))</f>
        <v/>
      </c>
      <c r="AN370" s="126" t="str">
        <f>IF(AS370="","",IF(R370="Refreshment Beverage",AS370*(Rates!J$19/100),MAX(AM370,AB370)))</f>
        <v/>
      </c>
      <c r="AO370" s="127" t="str">
        <f t="shared" si="217"/>
        <v/>
      </c>
      <c r="AP370" s="127" t="str">
        <f t="shared" si="218"/>
        <v/>
      </c>
      <c r="AQ370" s="140" t="str">
        <f>IF(AS370="","",IF(R370="Refreshment Beverage",ROUND(SUM(VLOOKUP(Q:Q,Rates!G$15:L$19,3,0)*(AS370-Y370-Z370-AA370)),4),ROUND(SUM(Rates!$K$8*AS370),4)))</f>
        <v/>
      </c>
      <c r="AR370" s="139" t="str">
        <f t="shared" si="219"/>
        <v/>
      </c>
      <c r="AS370" s="125" t="str">
        <f t="shared" si="220"/>
        <v/>
      </c>
      <c r="AT370" s="121" t="str">
        <f t="shared" si="221"/>
        <v/>
      </c>
      <c r="AU370" s="138" t="str">
        <f>IF(AX370="","",IF(R370="Refreshment Beverage",ROUND((BA370-Y370-Z370-AA370)*VLOOKUP(VALUE(Q370),Rates!G$15:L$19,3,0),4),ROUND(AW370*(VLOOKUP(VALUE(Q370),Rates!G:L,3,0)),4)))</f>
        <v/>
      </c>
      <c r="AV370" s="126" t="str">
        <f t="shared" si="222"/>
        <v/>
      </c>
      <c r="AW370" s="127" t="str">
        <f t="shared" si="223"/>
        <v/>
      </c>
      <c r="AX370" s="123" t="str">
        <f t="shared" si="224"/>
        <v/>
      </c>
      <c r="AY370" s="140" t="str">
        <f>IF(AX370="","",IF(R370="Refreshment Beverage",ROUND(SUM(AX370*Rates!K$19),4),ROUND(SUM(AX370*(Rates!J$8/100)),4)))</f>
        <v/>
      </c>
      <c r="AZ370" s="124" t="str">
        <f t="shared" si="225"/>
        <v/>
      </c>
      <c r="BA370" s="125" t="str">
        <f t="shared" si="226"/>
        <v/>
      </c>
      <c r="BB370" s="115"/>
      <c r="BC370" s="143"/>
      <c r="BD370" s="100"/>
      <c r="BE370" s="100"/>
      <c r="BF370" s="100"/>
      <c r="BG370" s="100"/>
    </row>
    <row r="371" spans="1:59" ht="12.75" customHeight="1" x14ac:dyDescent="0.2">
      <c r="A371" s="144"/>
      <c r="B371" s="141"/>
      <c r="C371" s="141"/>
      <c r="D371" s="142"/>
      <c r="E371" s="142"/>
      <c r="F371" s="142"/>
      <c r="G371" s="142"/>
      <c r="H371" s="142"/>
      <c r="I371" s="129"/>
      <c r="J371" s="130"/>
      <c r="K371" s="131" t="str">
        <f t="shared" si="197"/>
        <v/>
      </c>
      <c r="L371" s="132" t="str">
        <f t="shared" si="198"/>
        <v/>
      </c>
      <c r="M371" s="133" t="str">
        <f t="shared" si="199"/>
        <v/>
      </c>
      <c r="N371" s="134" t="str">
        <f>IFERROR(IF(B:B="","",IF(R371="Beer",SUM(LOOKUP(2,1/(Rates!$B$3:$B$5&lt;=W371)/(Rates!$C$3:$C$5&gt;=W371),Rates!$D$3:$D$5)*(X371/100)*W371),IF(R371="Refreshment Beverage",SUM(LOOKUP(2,1/(Rates!$B$7:$B$11&lt;=W371)/(Rates!$C$7:$C$11&gt;=W371),Rates!$D$7:$D$11)*(X371/100)*W371)))),"")</f>
        <v/>
      </c>
      <c r="O371" s="134" t="str">
        <f t="shared" si="200"/>
        <v/>
      </c>
      <c r="P371" s="116"/>
      <c r="Q371" s="117" t="str">
        <f t="shared" si="201"/>
        <v/>
      </c>
      <c r="R371" s="128" t="str">
        <f t="shared" si="202"/>
        <v/>
      </c>
      <c r="S371" s="135" t="str">
        <f>IF(B371="","",IF(R371="Refreshment Beverage",VLOOKUP(VALUE(Q371),Rates!G$15:L$19,2,0),VLOOKUP(VALUE(Q371),Rates!G$4:L$12,2,0)))</f>
        <v/>
      </c>
      <c r="T371" s="135" t="str">
        <f t="shared" si="203"/>
        <v/>
      </c>
      <c r="U371" s="118" t="str">
        <f t="shared" si="204"/>
        <v/>
      </c>
      <c r="V371" s="135" t="str">
        <f t="shared" si="205"/>
        <v/>
      </c>
      <c r="W371" s="135" t="str">
        <f t="shared" si="206"/>
        <v/>
      </c>
      <c r="X371" s="119" t="str">
        <f t="shared" si="207"/>
        <v/>
      </c>
      <c r="Y371" s="120" t="str">
        <f>IF(B:B="","",IF(R371="Refreshment Beverage",VLOOKUP(Q371,Rates!G$15:L$19,6,0)*W371,VLOOKUP(Q371,Rates!G$4:L$12,6,0)*W371))</f>
        <v/>
      </c>
      <c r="Z371" s="120" t="str">
        <f t="shared" si="208"/>
        <v/>
      </c>
      <c r="AA371" s="120" t="str">
        <f t="shared" si="209"/>
        <v/>
      </c>
      <c r="AB371" s="136" t="str">
        <f>IF(B:B="","",IF(R371="Refreshment Beverage","",IF(AND(R371="Beer",Q371=0),SUM(LOOKUP(2,1/(Rates!$B$15:$B$18&lt;=W371)/(Rates!$C$15:$C$18&gt;=W371),Rates!$D$15:$D$18)*W371),VLOOKUP(VALUE(Q:Q),Rates!A:B,2,0)*W371)))</f>
        <v/>
      </c>
      <c r="AC371" s="136" t="str">
        <f>IF(B:B="","",IF(R371="Refreshment Beverage","",IF(AND(R371="Beer",Q371=0),SUM(LOOKUP(2,1/(Rates!$B$15:$B$18&lt;=W371)/(Rates!$C$15:$C$18&gt;=W371),Rates!$E$15:$E$18)*W371),VLOOKUP(VALUE(Q:Q),Rates!A:C,3,0)*W371)))</f>
        <v/>
      </c>
      <c r="AD371" s="137" t="str">
        <f>IFERROR(IF(B:B="","",IF(R371="Beer","",IF(VALUE(Q371)=0,VLOOKUP(VLOOKUP(B:B,#REF!,16,0),Rates!A:E,2,0),VLOOKUP(VALUE(Q371),Rates!A$31:B$34,2,0)*W371))),0)</f>
        <v/>
      </c>
      <c r="AE371" s="121" t="str">
        <f t="shared" si="210"/>
        <v/>
      </c>
      <c r="AF371" s="138" t="str">
        <f t="shared" si="211"/>
        <v/>
      </c>
      <c r="AG371" s="122" t="str">
        <f t="shared" si="212"/>
        <v/>
      </c>
      <c r="AH371" s="123" t="str">
        <f t="shared" si="213"/>
        <v/>
      </c>
      <c r="AI371" s="139" t="str">
        <f>IF(AE:AE="","",IF(R371="Refreshment Beverage",AK371*(Rates!J$19/100),ROUND(SUM(AH371*(Rates!$J$8/100)),4)))</f>
        <v/>
      </c>
      <c r="AJ371" s="124" t="str">
        <f t="shared" si="214"/>
        <v/>
      </c>
      <c r="AK371" s="125" t="str">
        <f t="shared" si="215"/>
        <v/>
      </c>
      <c r="AL371" s="121" t="str">
        <f t="shared" si="216"/>
        <v/>
      </c>
      <c r="AM371" s="138" t="str">
        <f>IF(AS371="","",IF(R371="Refreshment Beverage",ROUND(AS371*Rates!K$19,4),ROUND(AO371*(VLOOKUP(VALUE(Q371),Rates!G$4:L$12,3,0)),4)))</f>
        <v/>
      </c>
      <c r="AN371" s="126" t="str">
        <f>IF(AS371="","",IF(R371="Refreshment Beverage",AS371*(Rates!J$19/100),MAX(AM371,AB371)))</f>
        <v/>
      </c>
      <c r="AO371" s="127" t="str">
        <f t="shared" si="217"/>
        <v/>
      </c>
      <c r="AP371" s="127" t="str">
        <f t="shared" si="218"/>
        <v/>
      </c>
      <c r="AQ371" s="140" t="str">
        <f>IF(AS371="","",IF(R371="Refreshment Beverage",ROUND(SUM(VLOOKUP(Q:Q,Rates!G$15:L$19,3,0)*(AS371-Y371-Z371-AA371)),4),ROUND(SUM(Rates!$K$8*AS371),4)))</f>
        <v/>
      </c>
      <c r="AR371" s="139" t="str">
        <f t="shared" si="219"/>
        <v/>
      </c>
      <c r="AS371" s="125" t="str">
        <f t="shared" si="220"/>
        <v/>
      </c>
      <c r="AT371" s="121" t="str">
        <f t="shared" si="221"/>
        <v/>
      </c>
      <c r="AU371" s="138" t="str">
        <f>IF(AX371="","",IF(R371="Refreshment Beverage",ROUND((BA371-Y371-Z371-AA371)*VLOOKUP(VALUE(Q371),Rates!G$15:L$19,3,0),4),ROUND(AW371*(VLOOKUP(VALUE(Q371),Rates!G:L,3,0)),4)))</f>
        <v/>
      </c>
      <c r="AV371" s="126" t="str">
        <f t="shared" si="222"/>
        <v/>
      </c>
      <c r="AW371" s="127" t="str">
        <f t="shared" si="223"/>
        <v/>
      </c>
      <c r="AX371" s="123" t="str">
        <f t="shared" si="224"/>
        <v/>
      </c>
      <c r="AY371" s="140" t="str">
        <f>IF(AX371="","",IF(R371="Refreshment Beverage",ROUND(SUM(AX371*Rates!K$19),4),ROUND(SUM(AX371*(Rates!J$8/100)),4)))</f>
        <v/>
      </c>
      <c r="AZ371" s="124" t="str">
        <f t="shared" si="225"/>
        <v/>
      </c>
      <c r="BA371" s="125" t="str">
        <f t="shared" si="226"/>
        <v/>
      </c>
      <c r="BB371" s="115"/>
      <c r="BC371" s="143"/>
      <c r="BD371" s="100"/>
      <c r="BE371" s="100"/>
      <c r="BF371" s="100"/>
      <c r="BG371" s="100"/>
    </row>
    <row r="372" spans="1:59" ht="12.75" customHeight="1" x14ac:dyDescent="0.2">
      <c r="A372" s="144"/>
      <c r="B372" s="141"/>
      <c r="C372" s="141"/>
      <c r="D372" s="142"/>
      <c r="E372" s="142"/>
      <c r="F372" s="142"/>
      <c r="G372" s="142"/>
      <c r="H372" s="142"/>
      <c r="I372" s="129"/>
      <c r="J372" s="130"/>
      <c r="K372" s="131" t="str">
        <f t="shared" si="197"/>
        <v/>
      </c>
      <c r="L372" s="132" t="str">
        <f t="shared" si="198"/>
        <v/>
      </c>
      <c r="M372" s="133" t="str">
        <f t="shared" si="199"/>
        <v/>
      </c>
      <c r="N372" s="134" t="str">
        <f>IFERROR(IF(B:B="","",IF(R372="Beer",SUM(LOOKUP(2,1/(Rates!$B$3:$B$5&lt;=W372)/(Rates!$C$3:$C$5&gt;=W372),Rates!$D$3:$D$5)*(X372/100)*W372),IF(R372="Refreshment Beverage",SUM(LOOKUP(2,1/(Rates!$B$7:$B$11&lt;=W372)/(Rates!$C$7:$C$11&gt;=W372),Rates!$D$7:$D$11)*(X372/100)*W372)))),"")</f>
        <v/>
      </c>
      <c r="O372" s="134" t="str">
        <f t="shared" si="200"/>
        <v/>
      </c>
      <c r="P372" s="116"/>
      <c r="Q372" s="117" t="str">
        <f t="shared" si="201"/>
        <v/>
      </c>
      <c r="R372" s="128" t="str">
        <f t="shared" si="202"/>
        <v/>
      </c>
      <c r="S372" s="135" t="str">
        <f>IF(B372="","",IF(R372="Refreshment Beverage",VLOOKUP(VALUE(Q372),Rates!G$15:L$19,2,0),VLOOKUP(VALUE(Q372),Rates!G$4:L$12,2,0)))</f>
        <v/>
      </c>
      <c r="T372" s="135" t="str">
        <f t="shared" si="203"/>
        <v/>
      </c>
      <c r="U372" s="118" t="str">
        <f t="shared" si="204"/>
        <v/>
      </c>
      <c r="V372" s="135" t="str">
        <f t="shared" si="205"/>
        <v/>
      </c>
      <c r="W372" s="135" t="str">
        <f t="shared" si="206"/>
        <v/>
      </c>
      <c r="X372" s="119" t="str">
        <f t="shared" si="207"/>
        <v/>
      </c>
      <c r="Y372" s="120" t="str">
        <f>IF(B:B="","",IF(R372="Refreshment Beverage",VLOOKUP(Q372,Rates!G$15:L$19,6,0)*W372,VLOOKUP(Q372,Rates!G$4:L$12,6,0)*W372))</f>
        <v/>
      </c>
      <c r="Z372" s="120" t="str">
        <f t="shared" si="208"/>
        <v/>
      </c>
      <c r="AA372" s="120" t="str">
        <f t="shared" si="209"/>
        <v/>
      </c>
      <c r="AB372" s="136" t="str">
        <f>IF(B:B="","",IF(R372="Refreshment Beverage","",IF(AND(R372="Beer",Q372=0),SUM(LOOKUP(2,1/(Rates!$B$15:$B$18&lt;=W372)/(Rates!$C$15:$C$18&gt;=W372),Rates!$D$15:$D$18)*W372),VLOOKUP(VALUE(Q:Q),Rates!A:B,2,0)*W372)))</f>
        <v/>
      </c>
      <c r="AC372" s="136" t="str">
        <f>IF(B:B="","",IF(R372="Refreshment Beverage","",IF(AND(R372="Beer",Q372=0),SUM(LOOKUP(2,1/(Rates!$B$15:$B$18&lt;=W372)/(Rates!$C$15:$C$18&gt;=W372),Rates!$E$15:$E$18)*W372),VLOOKUP(VALUE(Q:Q),Rates!A:C,3,0)*W372)))</f>
        <v/>
      </c>
      <c r="AD372" s="137" t="str">
        <f>IFERROR(IF(B:B="","",IF(R372="Beer","",IF(VALUE(Q372)=0,VLOOKUP(VLOOKUP(B:B,#REF!,16,0),Rates!A:E,2,0),VLOOKUP(VALUE(Q372),Rates!A$31:B$34,2,0)*W372))),0)</f>
        <v/>
      </c>
      <c r="AE372" s="121" t="str">
        <f t="shared" si="210"/>
        <v/>
      </c>
      <c r="AF372" s="138" t="str">
        <f t="shared" si="211"/>
        <v/>
      </c>
      <c r="AG372" s="122" t="str">
        <f t="shared" si="212"/>
        <v/>
      </c>
      <c r="AH372" s="123" t="str">
        <f t="shared" si="213"/>
        <v/>
      </c>
      <c r="AI372" s="139" t="str">
        <f>IF(AE:AE="","",IF(R372="Refreshment Beverage",AK372*(Rates!J$19/100),ROUND(SUM(AH372*(Rates!$J$8/100)),4)))</f>
        <v/>
      </c>
      <c r="AJ372" s="124" t="str">
        <f t="shared" si="214"/>
        <v/>
      </c>
      <c r="AK372" s="125" t="str">
        <f t="shared" si="215"/>
        <v/>
      </c>
      <c r="AL372" s="121" t="str">
        <f t="shared" si="216"/>
        <v/>
      </c>
      <c r="AM372" s="138" t="str">
        <f>IF(AS372="","",IF(R372="Refreshment Beverage",ROUND(AS372*Rates!K$19,4),ROUND(AO372*(VLOOKUP(VALUE(Q372),Rates!G$4:L$12,3,0)),4)))</f>
        <v/>
      </c>
      <c r="AN372" s="126" t="str">
        <f>IF(AS372="","",IF(R372="Refreshment Beverage",AS372*(Rates!J$19/100),MAX(AM372,AB372)))</f>
        <v/>
      </c>
      <c r="AO372" s="127" t="str">
        <f t="shared" si="217"/>
        <v/>
      </c>
      <c r="AP372" s="127" t="str">
        <f t="shared" si="218"/>
        <v/>
      </c>
      <c r="AQ372" s="140" t="str">
        <f>IF(AS372="","",IF(R372="Refreshment Beverage",ROUND(SUM(VLOOKUP(Q:Q,Rates!G$15:L$19,3,0)*(AS372-Y372-Z372-AA372)),4),ROUND(SUM(Rates!$K$8*AS372),4)))</f>
        <v/>
      </c>
      <c r="AR372" s="139" t="str">
        <f t="shared" si="219"/>
        <v/>
      </c>
      <c r="AS372" s="125" t="str">
        <f t="shared" si="220"/>
        <v/>
      </c>
      <c r="AT372" s="121" t="str">
        <f t="shared" si="221"/>
        <v/>
      </c>
      <c r="AU372" s="138" t="str">
        <f>IF(AX372="","",IF(R372="Refreshment Beverage",ROUND((BA372-Y372-Z372-AA372)*VLOOKUP(VALUE(Q372),Rates!G$15:L$19,3,0),4),ROUND(AW372*(VLOOKUP(VALUE(Q372),Rates!G:L,3,0)),4)))</f>
        <v/>
      </c>
      <c r="AV372" s="126" t="str">
        <f t="shared" si="222"/>
        <v/>
      </c>
      <c r="AW372" s="127" t="str">
        <f t="shared" si="223"/>
        <v/>
      </c>
      <c r="AX372" s="123" t="str">
        <f t="shared" si="224"/>
        <v/>
      </c>
      <c r="AY372" s="140" t="str">
        <f>IF(AX372="","",IF(R372="Refreshment Beverage",ROUND(SUM(AX372*Rates!K$19),4),ROUND(SUM(AX372*(Rates!J$8/100)),4)))</f>
        <v/>
      </c>
      <c r="AZ372" s="124" t="str">
        <f t="shared" si="225"/>
        <v/>
      </c>
      <c r="BA372" s="125" t="str">
        <f t="shared" si="226"/>
        <v/>
      </c>
      <c r="BB372" s="115"/>
      <c r="BC372" s="143"/>
      <c r="BD372" s="100"/>
      <c r="BE372" s="100"/>
      <c r="BF372" s="100"/>
      <c r="BG372" s="100"/>
    </row>
    <row r="373" spans="1:59" ht="12.75" customHeight="1" x14ac:dyDescent="0.2">
      <c r="A373" s="144"/>
      <c r="B373" s="141"/>
      <c r="C373" s="141"/>
      <c r="D373" s="142"/>
      <c r="E373" s="142"/>
      <c r="F373" s="142"/>
      <c r="G373" s="142"/>
      <c r="H373" s="142"/>
      <c r="I373" s="129"/>
      <c r="J373" s="130"/>
      <c r="K373" s="131" t="str">
        <f t="shared" si="197"/>
        <v/>
      </c>
      <c r="L373" s="132" t="str">
        <f t="shared" si="198"/>
        <v/>
      </c>
      <c r="M373" s="133" t="str">
        <f t="shared" si="199"/>
        <v/>
      </c>
      <c r="N373" s="134" t="str">
        <f>IFERROR(IF(B:B="","",IF(R373="Beer",SUM(LOOKUP(2,1/(Rates!$B$3:$B$5&lt;=W373)/(Rates!$C$3:$C$5&gt;=W373),Rates!$D$3:$D$5)*(X373/100)*W373),IF(R373="Refreshment Beverage",SUM(LOOKUP(2,1/(Rates!$B$7:$B$11&lt;=W373)/(Rates!$C$7:$C$11&gt;=W373),Rates!$D$7:$D$11)*(X373/100)*W373)))),"")</f>
        <v/>
      </c>
      <c r="O373" s="134" t="str">
        <f t="shared" si="200"/>
        <v/>
      </c>
      <c r="P373" s="116"/>
      <c r="Q373" s="117" t="str">
        <f t="shared" si="201"/>
        <v/>
      </c>
      <c r="R373" s="128" t="str">
        <f t="shared" si="202"/>
        <v/>
      </c>
      <c r="S373" s="135" t="str">
        <f>IF(B373="","",IF(R373="Refreshment Beverage",VLOOKUP(VALUE(Q373),Rates!G$15:L$19,2,0),VLOOKUP(VALUE(Q373),Rates!G$4:L$12,2,0)))</f>
        <v/>
      </c>
      <c r="T373" s="135" t="str">
        <f t="shared" si="203"/>
        <v/>
      </c>
      <c r="U373" s="118" t="str">
        <f t="shared" si="204"/>
        <v/>
      </c>
      <c r="V373" s="135" t="str">
        <f t="shared" si="205"/>
        <v/>
      </c>
      <c r="W373" s="135" t="str">
        <f t="shared" si="206"/>
        <v/>
      </c>
      <c r="X373" s="119" t="str">
        <f t="shared" si="207"/>
        <v/>
      </c>
      <c r="Y373" s="120" t="str">
        <f>IF(B:B="","",IF(R373="Refreshment Beverage",VLOOKUP(Q373,Rates!G$15:L$19,6,0)*W373,VLOOKUP(Q373,Rates!G$4:L$12,6,0)*W373))</f>
        <v/>
      </c>
      <c r="Z373" s="120" t="str">
        <f t="shared" si="208"/>
        <v/>
      </c>
      <c r="AA373" s="120" t="str">
        <f t="shared" si="209"/>
        <v/>
      </c>
      <c r="AB373" s="136" t="str">
        <f>IF(B:B="","",IF(R373="Refreshment Beverage","",IF(AND(R373="Beer",Q373=0),SUM(LOOKUP(2,1/(Rates!$B$15:$B$18&lt;=W373)/(Rates!$C$15:$C$18&gt;=W373),Rates!$D$15:$D$18)*W373),VLOOKUP(VALUE(Q:Q),Rates!A:B,2,0)*W373)))</f>
        <v/>
      </c>
      <c r="AC373" s="136" t="str">
        <f>IF(B:B="","",IF(R373="Refreshment Beverage","",IF(AND(R373="Beer",Q373=0),SUM(LOOKUP(2,1/(Rates!$B$15:$B$18&lt;=W373)/(Rates!$C$15:$C$18&gt;=W373),Rates!$E$15:$E$18)*W373),VLOOKUP(VALUE(Q:Q),Rates!A:C,3,0)*W373)))</f>
        <v/>
      </c>
      <c r="AD373" s="137" t="str">
        <f>IFERROR(IF(B:B="","",IF(R373="Beer","",IF(VALUE(Q373)=0,VLOOKUP(VLOOKUP(B:B,#REF!,16,0),Rates!A:E,2,0),VLOOKUP(VALUE(Q373),Rates!A$31:B$34,2,0)*W373))),0)</f>
        <v/>
      </c>
      <c r="AE373" s="121" t="str">
        <f t="shared" si="210"/>
        <v/>
      </c>
      <c r="AF373" s="138" t="str">
        <f t="shared" si="211"/>
        <v/>
      </c>
      <c r="AG373" s="122" t="str">
        <f t="shared" si="212"/>
        <v/>
      </c>
      <c r="AH373" s="123" t="str">
        <f t="shared" si="213"/>
        <v/>
      </c>
      <c r="AI373" s="139" t="str">
        <f>IF(AE:AE="","",IF(R373="Refreshment Beverage",AK373*(Rates!J$19/100),ROUND(SUM(AH373*(Rates!$J$8/100)),4)))</f>
        <v/>
      </c>
      <c r="AJ373" s="124" t="str">
        <f t="shared" si="214"/>
        <v/>
      </c>
      <c r="AK373" s="125" t="str">
        <f t="shared" si="215"/>
        <v/>
      </c>
      <c r="AL373" s="121" t="str">
        <f t="shared" si="216"/>
        <v/>
      </c>
      <c r="AM373" s="138" t="str">
        <f>IF(AS373="","",IF(R373="Refreshment Beverage",ROUND(AS373*Rates!K$19,4),ROUND(AO373*(VLOOKUP(VALUE(Q373),Rates!G$4:L$12,3,0)),4)))</f>
        <v/>
      </c>
      <c r="AN373" s="126" t="str">
        <f>IF(AS373="","",IF(R373="Refreshment Beverage",AS373*(Rates!J$19/100),MAX(AM373,AB373)))</f>
        <v/>
      </c>
      <c r="AO373" s="127" t="str">
        <f t="shared" si="217"/>
        <v/>
      </c>
      <c r="AP373" s="127" t="str">
        <f t="shared" si="218"/>
        <v/>
      </c>
      <c r="AQ373" s="140" t="str">
        <f>IF(AS373="","",IF(R373="Refreshment Beverage",ROUND(SUM(VLOOKUP(Q:Q,Rates!G$15:L$19,3,0)*(AS373-Y373-Z373-AA373)),4),ROUND(SUM(Rates!$K$8*AS373),4)))</f>
        <v/>
      </c>
      <c r="AR373" s="139" t="str">
        <f t="shared" si="219"/>
        <v/>
      </c>
      <c r="AS373" s="125" t="str">
        <f t="shared" si="220"/>
        <v/>
      </c>
      <c r="AT373" s="121" t="str">
        <f t="shared" si="221"/>
        <v/>
      </c>
      <c r="AU373" s="138" t="str">
        <f>IF(AX373="","",IF(R373="Refreshment Beverage",ROUND((BA373-Y373-Z373-AA373)*VLOOKUP(VALUE(Q373),Rates!G$15:L$19,3,0),4),ROUND(AW373*(VLOOKUP(VALUE(Q373),Rates!G:L,3,0)),4)))</f>
        <v/>
      </c>
      <c r="AV373" s="126" t="str">
        <f t="shared" si="222"/>
        <v/>
      </c>
      <c r="AW373" s="127" t="str">
        <f t="shared" si="223"/>
        <v/>
      </c>
      <c r="AX373" s="123" t="str">
        <f t="shared" si="224"/>
        <v/>
      </c>
      <c r="AY373" s="140" t="str">
        <f>IF(AX373="","",IF(R373="Refreshment Beverage",ROUND(SUM(AX373*Rates!K$19),4),ROUND(SUM(AX373*(Rates!J$8/100)),4)))</f>
        <v/>
      </c>
      <c r="AZ373" s="124" t="str">
        <f t="shared" si="225"/>
        <v/>
      </c>
      <c r="BA373" s="125" t="str">
        <f t="shared" si="226"/>
        <v/>
      </c>
      <c r="BB373" s="115"/>
      <c r="BC373" s="143"/>
      <c r="BD373" s="100"/>
      <c r="BE373" s="100"/>
      <c r="BF373" s="100"/>
      <c r="BG373" s="100"/>
    </row>
    <row r="374" spans="1:59" ht="12.75" customHeight="1" x14ac:dyDescent="0.2">
      <c r="A374" s="144"/>
      <c r="B374" s="141"/>
      <c r="C374" s="141"/>
      <c r="D374" s="142"/>
      <c r="E374" s="142"/>
      <c r="F374" s="142"/>
      <c r="G374" s="142"/>
      <c r="H374" s="142"/>
      <c r="I374" s="129"/>
      <c r="J374" s="130"/>
      <c r="K374" s="131" t="str">
        <f t="shared" si="197"/>
        <v/>
      </c>
      <c r="L374" s="132" t="str">
        <f t="shared" si="198"/>
        <v/>
      </c>
      <c r="M374" s="133" t="str">
        <f t="shared" si="199"/>
        <v/>
      </c>
      <c r="N374" s="134" t="str">
        <f>IFERROR(IF(B:B="","",IF(R374="Beer",SUM(LOOKUP(2,1/(Rates!$B$3:$B$5&lt;=W374)/(Rates!$C$3:$C$5&gt;=W374),Rates!$D$3:$D$5)*(X374/100)*W374),IF(R374="Refreshment Beverage",SUM(LOOKUP(2,1/(Rates!$B$7:$B$11&lt;=W374)/(Rates!$C$7:$C$11&gt;=W374),Rates!$D$7:$D$11)*(X374/100)*W374)))),"")</f>
        <v/>
      </c>
      <c r="O374" s="134" t="str">
        <f t="shared" si="200"/>
        <v/>
      </c>
      <c r="P374" s="116"/>
      <c r="Q374" s="117" t="str">
        <f t="shared" si="201"/>
        <v/>
      </c>
      <c r="R374" s="128" t="str">
        <f t="shared" si="202"/>
        <v/>
      </c>
      <c r="S374" s="135" t="str">
        <f>IF(B374="","",IF(R374="Refreshment Beverage",VLOOKUP(VALUE(Q374),Rates!G$15:L$19,2,0),VLOOKUP(VALUE(Q374),Rates!G$4:L$12,2,0)))</f>
        <v/>
      </c>
      <c r="T374" s="135" t="str">
        <f t="shared" si="203"/>
        <v/>
      </c>
      <c r="U374" s="118" t="str">
        <f t="shared" si="204"/>
        <v/>
      </c>
      <c r="V374" s="135" t="str">
        <f t="shared" si="205"/>
        <v/>
      </c>
      <c r="W374" s="135" t="str">
        <f t="shared" si="206"/>
        <v/>
      </c>
      <c r="X374" s="119" t="str">
        <f t="shared" si="207"/>
        <v/>
      </c>
      <c r="Y374" s="120" t="str">
        <f>IF(B:B="","",IF(R374="Refreshment Beverage",VLOOKUP(Q374,Rates!G$15:L$19,6,0)*W374,VLOOKUP(Q374,Rates!G$4:L$12,6,0)*W374))</f>
        <v/>
      </c>
      <c r="Z374" s="120" t="str">
        <f t="shared" si="208"/>
        <v/>
      </c>
      <c r="AA374" s="120" t="str">
        <f t="shared" si="209"/>
        <v/>
      </c>
      <c r="AB374" s="136" t="str">
        <f>IF(B:B="","",IF(R374="Refreshment Beverage","",IF(AND(R374="Beer",Q374=0),SUM(LOOKUP(2,1/(Rates!$B$15:$B$18&lt;=W374)/(Rates!$C$15:$C$18&gt;=W374),Rates!$D$15:$D$18)*W374),VLOOKUP(VALUE(Q:Q),Rates!A:B,2,0)*W374)))</f>
        <v/>
      </c>
      <c r="AC374" s="136" t="str">
        <f>IF(B:B="","",IF(R374="Refreshment Beverage","",IF(AND(R374="Beer",Q374=0),SUM(LOOKUP(2,1/(Rates!$B$15:$B$18&lt;=W374)/(Rates!$C$15:$C$18&gt;=W374),Rates!$E$15:$E$18)*W374),VLOOKUP(VALUE(Q:Q),Rates!A:C,3,0)*W374)))</f>
        <v/>
      </c>
      <c r="AD374" s="137" t="str">
        <f>IFERROR(IF(B:B="","",IF(R374="Beer","",IF(VALUE(Q374)=0,VLOOKUP(VLOOKUP(B:B,#REF!,16,0),Rates!A:E,2,0),VLOOKUP(VALUE(Q374),Rates!A$31:B$34,2,0)*W374))),0)</f>
        <v/>
      </c>
      <c r="AE374" s="121" t="str">
        <f t="shared" si="210"/>
        <v/>
      </c>
      <c r="AF374" s="138" t="str">
        <f t="shared" si="211"/>
        <v/>
      </c>
      <c r="AG374" s="122" t="str">
        <f t="shared" si="212"/>
        <v/>
      </c>
      <c r="AH374" s="123" t="str">
        <f t="shared" si="213"/>
        <v/>
      </c>
      <c r="AI374" s="139" t="str">
        <f>IF(AE:AE="","",IF(R374="Refreshment Beverage",AK374*(Rates!J$19/100),ROUND(SUM(AH374*(Rates!$J$8/100)),4)))</f>
        <v/>
      </c>
      <c r="AJ374" s="124" t="str">
        <f t="shared" si="214"/>
        <v/>
      </c>
      <c r="AK374" s="125" t="str">
        <f t="shared" si="215"/>
        <v/>
      </c>
      <c r="AL374" s="121" t="str">
        <f t="shared" si="216"/>
        <v/>
      </c>
      <c r="AM374" s="138" t="str">
        <f>IF(AS374="","",IF(R374="Refreshment Beverage",ROUND(AS374*Rates!K$19,4),ROUND(AO374*(VLOOKUP(VALUE(Q374),Rates!G$4:L$12,3,0)),4)))</f>
        <v/>
      </c>
      <c r="AN374" s="126" t="str">
        <f>IF(AS374="","",IF(R374="Refreshment Beverage",AS374*(Rates!J$19/100),MAX(AM374,AB374)))</f>
        <v/>
      </c>
      <c r="AO374" s="127" t="str">
        <f t="shared" si="217"/>
        <v/>
      </c>
      <c r="AP374" s="127" t="str">
        <f t="shared" si="218"/>
        <v/>
      </c>
      <c r="AQ374" s="140" t="str">
        <f>IF(AS374="","",IF(R374="Refreshment Beverage",ROUND(SUM(VLOOKUP(Q:Q,Rates!G$15:L$19,3,0)*(AS374-Y374-Z374-AA374)),4),ROUND(SUM(Rates!$K$8*AS374),4)))</f>
        <v/>
      </c>
      <c r="AR374" s="139" t="str">
        <f t="shared" si="219"/>
        <v/>
      </c>
      <c r="AS374" s="125" t="str">
        <f t="shared" si="220"/>
        <v/>
      </c>
      <c r="AT374" s="121" t="str">
        <f t="shared" si="221"/>
        <v/>
      </c>
      <c r="AU374" s="138" t="str">
        <f>IF(AX374="","",IF(R374="Refreshment Beverage",ROUND((BA374-Y374-Z374-AA374)*VLOOKUP(VALUE(Q374),Rates!G$15:L$19,3,0),4),ROUND(AW374*(VLOOKUP(VALUE(Q374),Rates!G:L,3,0)),4)))</f>
        <v/>
      </c>
      <c r="AV374" s="126" t="str">
        <f t="shared" si="222"/>
        <v/>
      </c>
      <c r="AW374" s="127" t="str">
        <f t="shared" si="223"/>
        <v/>
      </c>
      <c r="AX374" s="123" t="str">
        <f t="shared" si="224"/>
        <v/>
      </c>
      <c r="AY374" s="140" t="str">
        <f>IF(AX374="","",IF(R374="Refreshment Beverage",ROUND(SUM(AX374*Rates!K$19),4),ROUND(SUM(AX374*(Rates!J$8/100)),4)))</f>
        <v/>
      </c>
      <c r="AZ374" s="124" t="str">
        <f t="shared" si="225"/>
        <v/>
      </c>
      <c r="BA374" s="125" t="str">
        <f t="shared" si="226"/>
        <v/>
      </c>
      <c r="BB374" s="115"/>
      <c r="BC374" s="143"/>
      <c r="BD374" s="100"/>
      <c r="BE374" s="100"/>
      <c r="BF374" s="100"/>
      <c r="BG374" s="100"/>
    </row>
    <row r="375" spans="1:59" ht="12.75" customHeight="1" x14ac:dyDescent="0.2">
      <c r="A375" s="144"/>
      <c r="B375" s="141"/>
      <c r="C375" s="141"/>
      <c r="D375" s="142"/>
      <c r="E375" s="142"/>
      <c r="F375" s="142"/>
      <c r="G375" s="142"/>
      <c r="H375" s="142"/>
      <c r="I375" s="129"/>
      <c r="J375" s="130"/>
      <c r="K375" s="131" t="str">
        <f t="shared" si="197"/>
        <v/>
      </c>
      <c r="L375" s="132" t="str">
        <f t="shared" si="198"/>
        <v/>
      </c>
      <c r="M375" s="133" t="str">
        <f t="shared" si="199"/>
        <v/>
      </c>
      <c r="N375" s="134" t="str">
        <f>IFERROR(IF(B:B="","",IF(R375="Beer",SUM(LOOKUP(2,1/(Rates!$B$3:$B$5&lt;=W375)/(Rates!$C$3:$C$5&gt;=W375),Rates!$D$3:$D$5)*(X375/100)*W375),IF(R375="Refreshment Beverage",SUM(LOOKUP(2,1/(Rates!$B$7:$B$11&lt;=W375)/(Rates!$C$7:$C$11&gt;=W375),Rates!$D$7:$D$11)*(X375/100)*W375)))),"")</f>
        <v/>
      </c>
      <c r="O375" s="134" t="str">
        <f t="shared" si="200"/>
        <v/>
      </c>
      <c r="P375" s="116"/>
      <c r="Q375" s="117" t="str">
        <f t="shared" si="201"/>
        <v/>
      </c>
      <c r="R375" s="128" t="str">
        <f t="shared" si="202"/>
        <v/>
      </c>
      <c r="S375" s="135" t="str">
        <f>IF(B375="","",IF(R375="Refreshment Beverage",VLOOKUP(VALUE(Q375),Rates!G$15:L$19,2,0),VLOOKUP(VALUE(Q375),Rates!G$4:L$12,2,0)))</f>
        <v/>
      </c>
      <c r="T375" s="135" t="str">
        <f t="shared" si="203"/>
        <v/>
      </c>
      <c r="U375" s="118" t="str">
        <f t="shared" si="204"/>
        <v/>
      </c>
      <c r="V375" s="135" t="str">
        <f t="shared" si="205"/>
        <v/>
      </c>
      <c r="W375" s="135" t="str">
        <f t="shared" si="206"/>
        <v/>
      </c>
      <c r="X375" s="119" t="str">
        <f t="shared" si="207"/>
        <v/>
      </c>
      <c r="Y375" s="120" t="str">
        <f>IF(B:B="","",IF(R375="Refreshment Beverage",VLOOKUP(Q375,Rates!G$15:L$19,6,0)*W375,VLOOKUP(Q375,Rates!G$4:L$12,6,0)*W375))</f>
        <v/>
      </c>
      <c r="Z375" s="120" t="str">
        <f t="shared" si="208"/>
        <v/>
      </c>
      <c r="AA375" s="120" t="str">
        <f t="shared" si="209"/>
        <v/>
      </c>
      <c r="AB375" s="136" t="str">
        <f>IF(B:B="","",IF(R375="Refreshment Beverage","",IF(AND(R375="Beer",Q375=0),SUM(LOOKUP(2,1/(Rates!$B$15:$B$18&lt;=W375)/(Rates!$C$15:$C$18&gt;=W375),Rates!$D$15:$D$18)*W375),VLOOKUP(VALUE(Q:Q),Rates!A:B,2,0)*W375)))</f>
        <v/>
      </c>
      <c r="AC375" s="136" t="str">
        <f>IF(B:B="","",IF(R375="Refreshment Beverage","",IF(AND(R375="Beer",Q375=0),SUM(LOOKUP(2,1/(Rates!$B$15:$B$18&lt;=W375)/(Rates!$C$15:$C$18&gt;=W375),Rates!$E$15:$E$18)*W375),VLOOKUP(VALUE(Q:Q),Rates!A:C,3,0)*W375)))</f>
        <v/>
      </c>
      <c r="AD375" s="137" t="str">
        <f>IFERROR(IF(B:B="","",IF(R375="Beer","",IF(VALUE(Q375)=0,VLOOKUP(VLOOKUP(B:B,#REF!,16,0),Rates!A:E,2,0),VLOOKUP(VALUE(Q375),Rates!A$31:B$34,2,0)*W375))),0)</f>
        <v/>
      </c>
      <c r="AE375" s="121" t="str">
        <f t="shared" si="210"/>
        <v/>
      </c>
      <c r="AF375" s="138" t="str">
        <f t="shared" si="211"/>
        <v/>
      </c>
      <c r="AG375" s="122" t="str">
        <f t="shared" si="212"/>
        <v/>
      </c>
      <c r="AH375" s="123" t="str">
        <f t="shared" si="213"/>
        <v/>
      </c>
      <c r="AI375" s="139" t="str">
        <f>IF(AE:AE="","",IF(R375="Refreshment Beverage",AK375*(Rates!J$19/100),ROUND(SUM(AH375*(Rates!$J$8/100)),4)))</f>
        <v/>
      </c>
      <c r="AJ375" s="124" t="str">
        <f t="shared" si="214"/>
        <v/>
      </c>
      <c r="AK375" s="125" t="str">
        <f t="shared" si="215"/>
        <v/>
      </c>
      <c r="AL375" s="121" t="str">
        <f t="shared" si="216"/>
        <v/>
      </c>
      <c r="AM375" s="138" t="str">
        <f>IF(AS375="","",IF(R375="Refreshment Beverage",ROUND(AS375*Rates!K$19,4),ROUND(AO375*(VLOOKUP(VALUE(Q375),Rates!G$4:L$12,3,0)),4)))</f>
        <v/>
      </c>
      <c r="AN375" s="126" t="str">
        <f>IF(AS375="","",IF(R375="Refreshment Beverage",AS375*(Rates!J$19/100),MAX(AM375,AB375)))</f>
        <v/>
      </c>
      <c r="AO375" s="127" t="str">
        <f t="shared" si="217"/>
        <v/>
      </c>
      <c r="AP375" s="127" t="str">
        <f t="shared" si="218"/>
        <v/>
      </c>
      <c r="AQ375" s="140" t="str">
        <f>IF(AS375="","",IF(R375="Refreshment Beverage",ROUND(SUM(VLOOKUP(Q:Q,Rates!G$15:L$19,3,0)*(AS375-Y375-Z375-AA375)),4),ROUND(SUM(Rates!$K$8*AS375),4)))</f>
        <v/>
      </c>
      <c r="AR375" s="139" t="str">
        <f t="shared" si="219"/>
        <v/>
      </c>
      <c r="AS375" s="125" t="str">
        <f t="shared" si="220"/>
        <v/>
      </c>
      <c r="AT375" s="121" t="str">
        <f t="shared" si="221"/>
        <v/>
      </c>
      <c r="AU375" s="138" t="str">
        <f>IF(AX375="","",IF(R375="Refreshment Beverage",ROUND((BA375-Y375-Z375-AA375)*VLOOKUP(VALUE(Q375),Rates!G$15:L$19,3,0),4),ROUND(AW375*(VLOOKUP(VALUE(Q375),Rates!G:L,3,0)),4)))</f>
        <v/>
      </c>
      <c r="AV375" s="126" t="str">
        <f t="shared" si="222"/>
        <v/>
      </c>
      <c r="AW375" s="127" t="str">
        <f t="shared" si="223"/>
        <v/>
      </c>
      <c r="AX375" s="123" t="str">
        <f t="shared" si="224"/>
        <v/>
      </c>
      <c r="AY375" s="140" t="str">
        <f>IF(AX375="","",IF(R375="Refreshment Beverage",ROUND(SUM(AX375*Rates!K$19),4),ROUND(SUM(AX375*(Rates!J$8/100)),4)))</f>
        <v/>
      </c>
      <c r="AZ375" s="124" t="str">
        <f t="shared" si="225"/>
        <v/>
      </c>
      <c r="BA375" s="125" t="str">
        <f t="shared" si="226"/>
        <v/>
      </c>
      <c r="BB375" s="115"/>
      <c r="BC375" s="143"/>
      <c r="BD375" s="100"/>
      <c r="BE375" s="100"/>
      <c r="BF375" s="100"/>
      <c r="BG375" s="100"/>
    </row>
    <row r="376" spans="1:59" ht="12.75" customHeight="1" x14ac:dyDescent="0.2">
      <c r="A376" s="144"/>
      <c r="B376" s="141"/>
      <c r="C376" s="141"/>
      <c r="D376" s="142"/>
      <c r="E376" s="142"/>
      <c r="F376" s="142"/>
      <c r="G376" s="142"/>
      <c r="H376" s="142"/>
      <c r="I376" s="129"/>
      <c r="J376" s="130"/>
      <c r="K376" s="131" t="str">
        <f t="shared" si="197"/>
        <v/>
      </c>
      <c r="L376" s="132" t="str">
        <f t="shared" si="198"/>
        <v/>
      </c>
      <c r="M376" s="133" t="str">
        <f t="shared" si="199"/>
        <v/>
      </c>
      <c r="N376" s="134" t="str">
        <f>IFERROR(IF(B:B="","",IF(R376="Beer",SUM(LOOKUP(2,1/(Rates!$B$3:$B$5&lt;=W376)/(Rates!$C$3:$C$5&gt;=W376),Rates!$D$3:$D$5)*(X376/100)*W376),IF(R376="Refreshment Beverage",SUM(LOOKUP(2,1/(Rates!$B$7:$B$11&lt;=W376)/(Rates!$C$7:$C$11&gt;=W376),Rates!$D$7:$D$11)*(X376/100)*W376)))),"")</f>
        <v/>
      </c>
      <c r="O376" s="134" t="str">
        <f t="shared" si="200"/>
        <v/>
      </c>
      <c r="P376" s="116"/>
      <c r="Q376" s="117" t="str">
        <f t="shared" si="201"/>
        <v/>
      </c>
      <c r="R376" s="128" t="str">
        <f t="shared" si="202"/>
        <v/>
      </c>
      <c r="S376" s="135" t="str">
        <f>IF(B376="","",IF(R376="Refreshment Beverage",VLOOKUP(VALUE(Q376),Rates!G$15:L$19,2,0),VLOOKUP(VALUE(Q376),Rates!G$4:L$12,2,0)))</f>
        <v/>
      </c>
      <c r="T376" s="135" t="str">
        <f t="shared" si="203"/>
        <v/>
      </c>
      <c r="U376" s="118" t="str">
        <f t="shared" si="204"/>
        <v/>
      </c>
      <c r="V376" s="135" t="str">
        <f t="shared" si="205"/>
        <v/>
      </c>
      <c r="W376" s="135" t="str">
        <f t="shared" si="206"/>
        <v/>
      </c>
      <c r="X376" s="119" t="str">
        <f t="shared" si="207"/>
        <v/>
      </c>
      <c r="Y376" s="120" t="str">
        <f>IF(B:B="","",IF(R376="Refreshment Beverage",VLOOKUP(Q376,Rates!G$15:L$19,6,0)*W376,VLOOKUP(Q376,Rates!G$4:L$12,6,0)*W376))</f>
        <v/>
      </c>
      <c r="Z376" s="120" t="str">
        <f t="shared" si="208"/>
        <v/>
      </c>
      <c r="AA376" s="120" t="str">
        <f t="shared" si="209"/>
        <v/>
      </c>
      <c r="AB376" s="136" t="str">
        <f>IF(B:B="","",IF(R376="Refreshment Beverage","",IF(AND(R376="Beer",Q376=0),SUM(LOOKUP(2,1/(Rates!$B$15:$B$18&lt;=W376)/(Rates!$C$15:$C$18&gt;=W376),Rates!$D$15:$D$18)*W376),VLOOKUP(VALUE(Q:Q),Rates!A:B,2,0)*W376)))</f>
        <v/>
      </c>
      <c r="AC376" s="136" t="str">
        <f>IF(B:B="","",IF(R376="Refreshment Beverage","",IF(AND(R376="Beer",Q376=0),SUM(LOOKUP(2,1/(Rates!$B$15:$B$18&lt;=W376)/(Rates!$C$15:$C$18&gt;=W376),Rates!$E$15:$E$18)*W376),VLOOKUP(VALUE(Q:Q),Rates!A:C,3,0)*W376)))</f>
        <v/>
      </c>
      <c r="AD376" s="137" t="str">
        <f>IFERROR(IF(B:B="","",IF(R376="Beer","",IF(VALUE(Q376)=0,VLOOKUP(VLOOKUP(B:B,#REF!,16,0),Rates!A:E,2,0),VLOOKUP(VALUE(Q376),Rates!A$31:B$34,2,0)*W376))),0)</f>
        <v/>
      </c>
      <c r="AE376" s="121" t="str">
        <f t="shared" si="210"/>
        <v/>
      </c>
      <c r="AF376" s="138" t="str">
        <f t="shared" si="211"/>
        <v/>
      </c>
      <c r="AG376" s="122" t="str">
        <f t="shared" si="212"/>
        <v/>
      </c>
      <c r="AH376" s="123" t="str">
        <f t="shared" si="213"/>
        <v/>
      </c>
      <c r="AI376" s="139" t="str">
        <f>IF(AE:AE="","",IF(R376="Refreshment Beverage",AK376*(Rates!J$19/100),ROUND(SUM(AH376*(Rates!$J$8/100)),4)))</f>
        <v/>
      </c>
      <c r="AJ376" s="124" t="str">
        <f t="shared" si="214"/>
        <v/>
      </c>
      <c r="AK376" s="125" t="str">
        <f t="shared" si="215"/>
        <v/>
      </c>
      <c r="AL376" s="121" t="str">
        <f t="shared" si="216"/>
        <v/>
      </c>
      <c r="AM376" s="138" t="str">
        <f>IF(AS376="","",IF(R376="Refreshment Beverage",ROUND(AS376*Rates!K$19,4),ROUND(AO376*(VLOOKUP(VALUE(Q376),Rates!G$4:L$12,3,0)),4)))</f>
        <v/>
      </c>
      <c r="AN376" s="126" t="str">
        <f>IF(AS376="","",IF(R376="Refreshment Beverage",AS376*(Rates!J$19/100),MAX(AM376,AB376)))</f>
        <v/>
      </c>
      <c r="AO376" s="127" t="str">
        <f t="shared" si="217"/>
        <v/>
      </c>
      <c r="AP376" s="127" t="str">
        <f t="shared" si="218"/>
        <v/>
      </c>
      <c r="AQ376" s="140" t="str">
        <f>IF(AS376="","",IF(R376="Refreshment Beverage",ROUND(SUM(VLOOKUP(Q:Q,Rates!G$15:L$19,3,0)*(AS376-Y376-Z376-AA376)),4),ROUND(SUM(Rates!$K$8*AS376),4)))</f>
        <v/>
      </c>
      <c r="AR376" s="139" t="str">
        <f t="shared" si="219"/>
        <v/>
      </c>
      <c r="AS376" s="125" t="str">
        <f t="shared" si="220"/>
        <v/>
      </c>
      <c r="AT376" s="121" t="str">
        <f t="shared" si="221"/>
        <v/>
      </c>
      <c r="AU376" s="138" t="str">
        <f>IF(AX376="","",IF(R376="Refreshment Beverage",ROUND((BA376-Y376-Z376-AA376)*VLOOKUP(VALUE(Q376),Rates!G$15:L$19,3,0),4),ROUND(AW376*(VLOOKUP(VALUE(Q376),Rates!G:L,3,0)),4)))</f>
        <v/>
      </c>
      <c r="AV376" s="126" t="str">
        <f t="shared" si="222"/>
        <v/>
      </c>
      <c r="AW376" s="127" t="str">
        <f t="shared" si="223"/>
        <v/>
      </c>
      <c r="AX376" s="123" t="str">
        <f t="shared" si="224"/>
        <v/>
      </c>
      <c r="AY376" s="140" t="str">
        <f>IF(AX376="","",IF(R376="Refreshment Beverage",ROUND(SUM(AX376*Rates!K$19),4),ROUND(SUM(AX376*(Rates!J$8/100)),4)))</f>
        <v/>
      </c>
      <c r="AZ376" s="124" t="str">
        <f t="shared" si="225"/>
        <v/>
      </c>
      <c r="BA376" s="125" t="str">
        <f t="shared" si="226"/>
        <v/>
      </c>
      <c r="BB376" s="115"/>
      <c r="BC376" s="143"/>
      <c r="BD376" s="100"/>
      <c r="BE376" s="100"/>
      <c r="BF376" s="100"/>
      <c r="BG376" s="100"/>
    </row>
    <row r="377" spans="1:59" ht="12.75" customHeight="1" x14ac:dyDescent="0.2">
      <c r="A377" s="144"/>
      <c r="B377" s="141"/>
      <c r="C377" s="141"/>
      <c r="D377" s="142"/>
      <c r="E377" s="142"/>
      <c r="F377" s="142"/>
      <c r="G377" s="142"/>
      <c r="H377" s="142"/>
      <c r="I377" s="129"/>
      <c r="J377" s="130"/>
      <c r="K377" s="131" t="str">
        <f t="shared" si="197"/>
        <v/>
      </c>
      <c r="L377" s="132" t="str">
        <f t="shared" si="198"/>
        <v/>
      </c>
      <c r="M377" s="133" t="str">
        <f t="shared" si="199"/>
        <v/>
      </c>
      <c r="N377" s="134" t="str">
        <f>IFERROR(IF(B:B="","",IF(R377="Beer",SUM(LOOKUP(2,1/(Rates!$B$3:$B$5&lt;=W377)/(Rates!$C$3:$C$5&gt;=W377),Rates!$D$3:$D$5)*(X377/100)*W377),IF(R377="Refreshment Beverage",SUM(LOOKUP(2,1/(Rates!$B$7:$B$11&lt;=W377)/(Rates!$C$7:$C$11&gt;=W377),Rates!$D$7:$D$11)*(X377/100)*W377)))),"")</f>
        <v/>
      </c>
      <c r="O377" s="134" t="str">
        <f t="shared" si="200"/>
        <v/>
      </c>
      <c r="P377" s="116"/>
      <c r="Q377" s="117" t="str">
        <f t="shared" si="201"/>
        <v/>
      </c>
      <c r="R377" s="128" t="str">
        <f t="shared" si="202"/>
        <v/>
      </c>
      <c r="S377" s="135" t="str">
        <f>IF(B377="","",IF(R377="Refreshment Beverage",VLOOKUP(VALUE(Q377),Rates!G$15:L$19,2,0),VLOOKUP(VALUE(Q377),Rates!G$4:L$12,2,0)))</f>
        <v/>
      </c>
      <c r="T377" s="135" t="str">
        <f t="shared" si="203"/>
        <v/>
      </c>
      <c r="U377" s="118" t="str">
        <f t="shared" si="204"/>
        <v/>
      </c>
      <c r="V377" s="135" t="str">
        <f t="shared" si="205"/>
        <v/>
      </c>
      <c r="W377" s="135" t="str">
        <f t="shared" si="206"/>
        <v/>
      </c>
      <c r="X377" s="119" t="str">
        <f t="shared" si="207"/>
        <v/>
      </c>
      <c r="Y377" s="120" t="str">
        <f>IF(B:B="","",IF(R377="Refreshment Beverage",VLOOKUP(Q377,Rates!G$15:L$19,6,0)*W377,VLOOKUP(Q377,Rates!G$4:L$12,6,0)*W377))</f>
        <v/>
      </c>
      <c r="Z377" s="120" t="str">
        <f t="shared" si="208"/>
        <v/>
      </c>
      <c r="AA377" s="120" t="str">
        <f t="shared" si="209"/>
        <v/>
      </c>
      <c r="AB377" s="136" t="str">
        <f>IF(B:B="","",IF(R377="Refreshment Beverage","",IF(AND(R377="Beer",Q377=0),SUM(LOOKUP(2,1/(Rates!$B$15:$B$18&lt;=W377)/(Rates!$C$15:$C$18&gt;=W377),Rates!$D$15:$D$18)*W377),VLOOKUP(VALUE(Q:Q),Rates!A:B,2,0)*W377)))</f>
        <v/>
      </c>
      <c r="AC377" s="136" t="str">
        <f>IF(B:B="","",IF(R377="Refreshment Beverage","",IF(AND(R377="Beer",Q377=0),SUM(LOOKUP(2,1/(Rates!$B$15:$B$18&lt;=W377)/(Rates!$C$15:$C$18&gt;=W377),Rates!$E$15:$E$18)*W377),VLOOKUP(VALUE(Q:Q),Rates!A:C,3,0)*W377)))</f>
        <v/>
      </c>
      <c r="AD377" s="137" t="str">
        <f>IFERROR(IF(B:B="","",IF(R377="Beer","",IF(VALUE(Q377)=0,VLOOKUP(VLOOKUP(B:B,#REF!,16,0),Rates!A:E,2,0),VLOOKUP(VALUE(Q377),Rates!A$31:B$34,2,0)*W377))),0)</f>
        <v/>
      </c>
      <c r="AE377" s="121" t="str">
        <f t="shared" si="210"/>
        <v/>
      </c>
      <c r="AF377" s="138" t="str">
        <f t="shared" si="211"/>
        <v/>
      </c>
      <c r="AG377" s="122" t="str">
        <f t="shared" si="212"/>
        <v/>
      </c>
      <c r="AH377" s="123" t="str">
        <f t="shared" si="213"/>
        <v/>
      </c>
      <c r="AI377" s="139" t="str">
        <f>IF(AE:AE="","",IF(R377="Refreshment Beverage",AK377*(Rates!J$19/100),ROUND(SUM(AH377*(Rates!$J$8/100)),4)))</f>
        <v/>
      </c>
      <c r="AJ377" s="124" t="str">
        <f t="shared" si="214"/>
        <v/>
      </c>
      <c r="AK377" s="125" t="str">
        <f t="shared" si="215"/>
        <v/>
      </c>
      <c r="AL377" s="121" t="str">
        <f t="shared" si="216"/>
        <v/>
      </c>
      <c r="AM377" s="138" t="str">
        <f>IF(AS377="","",IF(R377="Refreshment Beverage",ROUND(AS377*Rates!K$19,4),ROUND(AO377*(VLOOKUP(VALUE(Q377),Rates!G$4:L$12,3,0)),4)))</f>
        <v/>
      </c>
      <c r="AN377" s="126" t="str">
        <f>IF(AS377="","",IF(R377="Refreshment Beverage",AS377*(Rates!J$19/100),MAX(AM377,AB377)))</f>
        <v/>
      </c>
      <c r="AO377" s="127" t="str">
        <f t="shared" si="217"/>
        <v/>
      </c>
      <c r="AP377" s="127" t="str">
        <f t="shared" si="218"/>
        <v/>
      </c>
      <c r="AQ377" s="140" t="str">
        <f>IF(AS377="","",IF(R377="Refreshment Beverage",ROUND(SUM(VLOOKUP(Q:Q,Rates!G$15:L$19,3,0)*(AS377-Y377-Z377-AA377)),4),ROUND(SUM(Rates!$K$8*AS377),4)))</f>
        <v/>
      </c>
      <c r="AR377" s="139" t="str">
        <f t="shared" si="219"/>
        <v/>
      </c>
      <c r="AS377" s="125" t="str">
        <f t="shared" si="220"/>
        <v/>
      </c>
      <c r="AT377" s="121" t="str">
        <f t="shared" si="221"/>
        <v/>
      </c>
      <c r="AU377" s="138" t="str">
        <f>IF(AX377="","",IF(R377="Refreshment Beverage",ROUND((BA377-Y377-Z377-AA377)*VLOOKUP(VALUE(Q377),Rates!G$15:L$19,3,0),4),ROUND(AW377*(VLOOKUP(VALUE(Q377),Rates!G:L,3,0)),4)))</f>
        <v/>
      </c>
      <c r="AV377" s="126" t="str">
        <f t="shared" si="222"/>
        <v/>
      </c>
      <c r="AW377" s="127" t="str">
        <f t="shared" si="223"/>
        <v/>
      </c>
      <c r="AX377" s="123" t="str">
        <f t="shared" si="224"/>
        <v/>
      </c>
      <c r="AY377" s="140" t="str">
        <f>IF(AX377="","",IF(R377="Refreshment Beverage",ROUND(SUM(AX377*Rates!K$19),4),ROUND(SUM(AX377*(Rates!J$8/100)),4)))</f>
        <v/>
      </c>
      <c r="AZ377" s="124" t="str">
        <f t="shared" si="225"/>
        <v/>
      </c>
      <c r="BA377" s="125" t="str">
        <f t="shared" si="226"/>
        <v/>
      </c>
      <c r="BB377" s="115"/>
      <c r="BC377" s="143"/>
      <c r="BD377" s="100"/>
      <c r="BE377" s="100"/>
      <c r="BF377" s="100"/>
      <c r="BG377" s="100"/>
    </row>
    <row r="378" spans="1:59" ht="12.75" customHeight="1" x14ac:dyDescent="0.2">
      <c r="A378" s="144"/>
      <c r="B378" s="141"/>
      <c r="C378" s="141"/>
      <c r="D378" s="142"/>
      <c r="E378" s="142"/>
      <c r="F378" s="142"/>
      <c r="G378" s="142"/>
      <c r="H378" s="142"/>
      <c r="I378" s="129"/>
      <c r="J378" s="130"/>
      <c r="K378" s="131" t="str">
        <f t="shared" si="197"/>
        <v/>
      </c>
      <c r="L378" s="132" t="str">
        <f t="shared" si="198"/>
        <v/>
      </c>
      <c r="M378" s="133" t="str">
        <f t="shared" si="199"/>
        <v/>
      </c>
      <c r="N378" s="134" t="str">
        <f>IFERROR(IF(B:B="","",IF(R378="Beer",SUM(LOOKUP(2,1/(Rates!$B$3:$B$5&lt;=W378)/(Rates!$C$3:$C$5&gt;=W378),Rates!$D$3:$D$5)*(X378/100)*W378),IF(R378="Refreshment Beverage",SUM(LOOKUP(2,1/(Rates!$B$7:$B$11&lt;=W378)/(Rates!$C$7:$C$11&gt;=W378),Rates!$D$7:$D$11)*(X378/100)*W378)))),"")</f>
        <v/>
      </c>
      <c r="O378" s="134" t="str">
        <f t="shared" si="200"/>
        <v/>
      </c>
      <c r="P378" s="116"/>
      <c r="Q378" s="117" t="str">
        <f t="shared" si="201"/>
        <v/>
      </c>
      <c r="R378" s="128" t="str">
        <f t="shared" si="202"/>
        <v/>
      </c>
      <c r="S378" s="135" t="str">
        <f>IF(B378="","",IF(R378="Refreshment Beverage",VLOOKUP(VALUE(Q378),Rates!G$15:L$19,2,0),VLOOKUP(VALUE(Q378),Rates!G$4:L$12,2,0)))</f>
        <v/>
      </c>
      <c r="T378" s="135" t="str">
        <f t="shared" si="203"/>
        <v/>
      </c>
      <c r="U378" s="118" t="str">
        <f t="shared" si="204"/>
        <v/>
      </c>
      <c r="V378" s="135" t="str">
        <f t="shared" si="205"/>
        <v/>
      </c>
      <c r="W378" s="135" t="str">
        <f t="shared" si="206"/>
        <v/>
      </c>
      <c r="X378" s="119" t="str">
        <f t="shared" si="207"/>
        <v/>
      </c>
      <c r="Y378" s="120" t="str">
        <f>IF(B:B="","",IF(R378="Refreshment Beverage",VLOOKUP(Q378,Rates!G$15:L$19,6,0)*W378,VLOOKUP(Q378,Rates!G$4:L$12,6,0)*W378))</f>
        <v/>
      </c>
      <c r="Z378" s="120" t="str">
        <f t="shared" si="208"/>
        <v/>
      </c>
      <c r="AA378" s="120" t="str">
        <f t="shared" si="209"/>
        <v/>
      </c>
      <c r="AB378" s="136" t="str">
        <f>IF(B:B="","",IF(R378="Refreshment Beverage","",IF(AND(R378="Beer",Q378=0),SUM(LOOKUP(2,1/(Rates!$B$15:$B$18&lt;=W378)/(Rates!$C$15:$C$18&gt;=W378),Rates!$D$15:$D$18)*W378),VLOOKUP(VALUE(Q:Q),Rates!A:B,2,0)*W378)))</f>
        <v/>
      </c>
      <c r="AC378" s="136" t="str">
        <f>IF(B:B="","",IF(R378="Refreshment Beverage","",IF(AND(R378="Beer",Q378=0),SUM(LOOKUP(2,1/(Rates!$B$15:$B$18&lt;=W378)/(Rates!$C$15:$C$18&gt;=W378),Rates!$E$15:$E$18)*W378),VLOOKUP(VALUE(Q:Q),Rates!A:C,3,0)*W378)))</f>
        <v/>
      </c>
      <c r="AD378" s="137" t="str">
        <f>IFERROR(IF(B:B="","",IF(R378="Beer","",IF(VALUE(Q378)=0,VLOOKUP(VLOOKUP(B:B,#REF!,16,0),Rates!A:E,2,0),VLOOKUP(VALUE(Q378),Rates!A$31:B$34,2,0)*W378))),0)</f>
        <v/>
      </c>
      <c r="AE378" s="121" t="str">
        <f t="shared" si="210"/>
        <v/>
      </c>
      <c r="AF378" s="138" t="str">
        <f t="shared" si="211"/>
        <v/>
      </c>
      <c r="AG378" s="122" t="str">
        <f t="shared" si="212"/>
        <v/>
      </c>
      <c r="AH378" s="123" t="str">
        <f t="shared" si="213"/>
        <v/>
      </c>
      <c r="AI378" s="139" t="str">
        <f>IF(AE:AE="","",IF(R378="Refreshment Beverage",AK378*(Rates!J$19/100),ROUND(SUM(AH378*(Rates!$J$8/100)),4)))</f>
        <v/>
      </c>
      <c r="AJ378" s="124" t="str">
        <f t="shared" si="214"/>
        <v/>
      </c>
      <c r="AK378" s="125" t="str">
        <f t="shared" si="215"/>
        <v/>
      </c>
      <c r="AL378" s="121" t="str">
        <f t="shared" si="216"/>
        <v/>
      </c>
      <c r="AM378" s="138" t="str">
        <f>IF(AS378="","",IF(R378="Refreshment Beverage",ROUND(AS378*Rates!K$19,4),ROUND(AO378*(VLOOKUP(VALUE(Q378),Rates!G$4:L$12,3,0)),4)))</f>
        <v/>
      </c>
      <c r="AN378" s="126" t="str">
        <f>IF(AS378="","",IF(R378="Refreshment Beverage",AS378*(Rates!J$19/100),MAX(AM378,AB378)))</f>
        <v/>
      </c>
      <c r="AO378" s="127" t="str">
        <f t="shared" si="217"/>
        <v/>
      </c>
      <c r="AP378" s="127" t="str">
        <f t="shared" si="218"/>
        <v/>
      </c>
      <c r="AQ378" s="140" t="str">
        <f>IF(AS378="","",IF(R378="Refreshment Beverage",ROUND(SUM(VLOOKUP(Q:Q,Rates!G$15:L$19,3,0)*(AS378-Y378-Z378-AA378)),4),ROUND(SUM(Rates!$K$8*AS378),4)))</f>
        <v/>
      </c>
      <c r="AR378" s="139" t="str">
        <f t="shared" si="219"/>
        <v/>
      </c>
      <c r="AS378" s="125" t="str">
        <f t="shared" si="220"/>
        <v/>
      </c>
      <c r="AT378" s="121" t="str">
        <f t="shared" si="221"/>
        <v/>
      </c>
      <c r="AU378" s="138" t="str">
        <f>IF(AX378="","",IF(R378="Refreshment Beverage",ROUND((BA378-Y378-Z378-AA378)*VLOOKUP(VALUE(Q378),Rates!G$15:L$19,3,0),4),ROUND(AW378*(VLOOKUP(VALUE(Q378),Rates!G:L,3,0)),4)))</f>
        <v/>
      </c>
      <c r="AV378" s="126" t="str">
        <f t="shared" si="222"/>
        <v/>
      </c>
      <c r="AW378" s="127" t="str">
        <f t="shared" si="223"/>
        <v/>
      </c>
      <c r="AX378" s="123" t="str">
        <f t="shared" si="224"/>
        <v/>
      </c>
      <c r="AY378" s="140" t="str">
        <f>IF(AX378="","",IF(R378="Refreshment Beverage",ROUND(SUM(AX378*Rates!K$19),4),ROUND(SUM(AX378*(Rates!J$8/100)),4)))</f>
        <v/>
      </c>
      <c r="AZ378" s="124" t="str">
        <f t="shared" si="225"/>
        <v/>
      </c>
      <c r="BA378" s="125" t="str">
        <f t="shared" si="226"/>
        <v/>
      </c>
      <c r="BB378" s="115"/>
      <c r="BC378" s="143"/>
      <c r="BD378" s="100"/>
      <c r="BE378" s="100"/>
      <c r="BF378" s="100"/>
      <c r="BG378" s="100"/>
    </row>
    <row r="379" spans="1:59" ht="12.75" customHeight="1" x14ac:dyDescent="0.2">
      <c r="A379" s="144"/>
      <c r="B379" s="141"/>
      <c r="C379" s="141"/>
      <c r="D379" s="142"/>
      <c r="E379" s="142"/>
      <c r="F379" s="142"/>
      <c r="G379" s="142"/>
      <c r="H379" s="142"/>
      <c r="I379" s="129"/>
      <c r="J379" s="130"/>
      <c r="K379" s="131" t="str">
        <f t="shared" si="197"/>
        <v/>
      </c>
      <c r="L379" s="132" t="str">
        <f t="shared" si="198"/>
        <v/>
      </c>
      <c r="M379" s="133" t="str">
        <f t="shared" si="199"/>
        <v/>
      </c>
      <c r="N379" s="134" t="str">
        <f>IFERROR(IF(B:B="","",IF(R379="Beer",SUM(LOOKUP(2,1/(Rates!$B$3:$B$5&lt;=W379)/(Rates!$C$3:$C$5&gt;=W379),Rates!$D$3:$D$5)*(X379/100)*W379),IF(R379="Refreshment Beverage",SUM(LOOKUP(2,1/(Rates!$B$7:$B$11&lt;=W379)/(Rates!$C$7:$C$11&gt;=W379),Rates!$D$7:$D$11)*(X379/100)*W379)))),"")</f>
        <v/>
      </c>
      <c r="O379" s="134" t="str">
        <f t="shared" si="200"/>
        <v/>
      </c>
      <c r="P379" s="116"/>
      <c r="Q379" s="117" t="str">
        <f t="shared" si="201"/>
        <v/>
      </c>
      <c r="R379" s="128" t="str">
        <f t="shared" si="202"/>
        <v/>
      </c>
      <c r="S379" s="135" t="str">
        <f>IF(B379="","",IF(R379="Refreshment Beverage",VLOOKUP(VALUE(Q379),Rates!G$15:L$19,2,0),VLOOKUP(VALUE(Q379),Rates!G$4:L$12,2,0)))</f>
        <v/>
      </c>
      <c r="T379" s="135" t="str">
        <f t="shared" si="203"/>
        <v/>
      </c>
      <c r="U379" s="118" t="str">
        <f t="shared" si="204"/>
        <v/>
      </c>
      <c r="V379" s="135" t="str">
        <f t="shared" si="205"/>
        <v/>
      </c>
      <c r="W379" s="135" t="str">
        <f t="shared" si="206"/>
        <v/>
      </c>
      <c r="X379" s="119" t="str">
        <f t="shared" si="207"/>
        <v/>
      </c>
      <c r="Y379" s="120" t="str">
        <f>IF(B:B="","",IF(R379="Refreshment Beverage",VLOOKUP(Q379,Rates!G$15:L$19,6,0)*W379,VLOOKUP(Q379,Rates!G$4:L$12,6,0)*W379))</f>
        <v/>
      </c>
      <c r="Z379" s="120" t="str">
        <f t="shared" si="208"/>
        <v/>
      </c>
      <c r="AA379" s="120" t="str">
        <f t="shared" si="209"/>
        <v/>
      </c>
      <c r="AB379" s="136" t="str">
        <f>IF(B:B="","",IF(R379="Refreshment Beverage","",IF(AND(R379="Beer",Q379=0),SUM(LOOKUP(2,1/(Rates!$B$15:$B$18&lt;=W379)/(Rates!$C$15:$C$18&gt;=W379),Rates!$D$15:$D$18)*W379),VLOOKUP(VALUE(Q:Q),Rates!A:B,2,0)*W379)))</f>
        <v/>
      </c>
      <c r="AC379" s="136" t="str">
        <f>IF(B:B="","",IF(R379="Refreshment Beverage","",IF(AND(R379="Beer",Q379=0),SUM(LOOKUP(2,1/(Rates!$B$15:$B$18&lt;=W379)/(Rates!$C$15:$C$18&gt;=W379),Rates!$E$15:$E$18)*W379),VLOOKUP(VALUE(Q:Q),Rates!A:C,3,0)*W379)))</f>
        <v/>
      </c>
      <c r="AD379" s="137" t="str">
        <f>IFERROR(IF(B:B="","",IF(R379="Beer","",IF(VALUE(Q379)=0,VLOOKUP(VLOOKUP(B:B,#REF!,16,0),Rates!A:E,2,0),VLOOKUP(VALUE(Q379),Rates!A$31:B$34,2,0)*W379))),0)</f>
        <v/>
      </c>
      <c r="AE379" s="121" t="str">
        <f t="shared" si="210"/>
        <v/>
      </c>
      <c r="AF379" s="138" t="str">
        <f t="shared" si="211"/>
        <v/>
      </c>
      <c r="AG379" s="122" t="str">
        <f t="shared" si="212"/>
        <v/>
      </c>
      <c r="AH379" s="123" t="str">
        <f t="shared" si="213"/>
        <v/>
      </c>
      <c r="AI379" s="139" t="str">
        <f>IF(AE:AE="","",IF(R379="Refreshment Beverage",AK379*(Rates!J$19/100),ROUND(SUM(AH379*(Rates!$J$8/100)),4)))</f>
        <v/>
      </c>
      <c r="AJ379" s="124" t="str">
        <f t="shared" si="214"/>
        <v/>
      </c>
      <c r="AK379" s="125" t="str">
        <f t="shared" si="215"/>
        <v/>
      </c>
      <c r="AL379" s="121" t="str">
        <f t="shared" si="216"/>
        <v/>
      </c>
      <c r="AM379" s="138" t="str">
        <f>IF(AS379="","",IF(R379="Refreshment Beverage",ROUND(AS379*Rates!K$19,4),ROUND(AO379*(VLOOKUP(VALUE(Q379),Rates!G$4:L$12,3,0)),4)))</f>
        <v/>
      </c>
      <c r="AN379" s="126" t="str">
        <f>IF(AS379="","",IF(R379="Refreshment Beverage",AS379*(Rates!J$19/100),MAX(AM379,AB379)))</f>
        <v/>
      </c>
      <c r="AO379" s="127" t="str">
        <f t="shared" si="217"/>
        <v/>
      </c>
      <c r="AP379" s="127" t="str">
        <f t="shared" si="218"/>
        <v/>
      </c>
      <c r="AQ379" s="140" t="str">
        <f>IF(AS379="","",IF(R379="Refreshment Beverage",ROUND(SUM(VLOOKUP(Q:Q,Rates!G$15:L$19,3,0)*(AS379-Y379-Z379-AA379)),4),ROUND(SUM(Rates!$K$8*AS379),4)))</f>
        <v/>
      </c>
      <c r="AR379" s="139" t="str">
        <f t="shared" si="219"/>
        <v/>
      </c>
      <c r="AS379" s="125" t="str">
        <f t="shared" si="220"/>
        <v/>
      </c>
      <c r="AT379" s="121" t="str">
        <f t="shared" si="221"/>
        <v/>
      </c>
      <c r="AU379" s="138" t="str">
        <f>IF(AX379="","",IF(R379="Refreshment Beverage",ROUND((BA379-Y379-Z379-AA379)*VLOOKUP(VALUE(Q379),Rates!G$15:L$19,3,0),4),ROUND(AW379*(VLOOKUP(VALUE(Q379),Rates!G:L,3,0)),4)))</f>
        <v/>
      </c>
      <c r="AV379" s="126" t="str">
        <f t="shared" si="222"/>
        <v/>
      </c>
      <c r="AW379" s="127" t="str">
        <f t="shared" si="223"/>
        <v/>
      </c>
      <c r="AX379" s="123" t="str">
        <f t="shared" si="224"/>
        <v/>
      </c>
      <c r="AY379" s="140" t="str">
        <f>IF(AX379="","",IF(R379="Refreshment Beverage",ROUND(SUM(AX379*Rates!K$19),4),ROUND(SUM(AX379*(Rates!J$8/100)),4)))</f>
        <v/>
      </c>
      <c r="AZ379" s="124" t="str">
        <f t="shared" si="225"/>
        <v/>
      </c>
      <c r="BA379" s="125" t="str">
        <f t="shared" si="226"/>
        <v/>
      </c>
      <c r="BB379" s="115"/>
      <c r="BC379" s="143"/>
      <c r="BD379" s="100"/>
      <c r="BE379" s="100"/>
      <c r="BF379" s="100"/>
      <c r="BG379" s="100"/>
    </row>
    <row r="380" spans="1:59" ht="12.75" customHeight="1" x14ac:dyDescent="0.2">
      <c r="A380" s="144"/>
      <c r="B380" s="141"/>
      <c r="C380" s="141"/>
      <c r="D380" s="142"/>
      <c r="E380" s="142"/>
      <c r="F380" s="142"/>
      <c r="G380" s="142"/>
      <c r="H380" s="142"/>
      <c r="I380" s="129"/>
      <c r="J380" s="130"/>
      <c r="K380" s="131" t="str">
        <f t="shared" si="197"/>
        <v/>
      </c>
      <c r="L380" s="132" t="str">
        <f t="shared" si="198"/>
        <v/>
      </c>
      <c r="M380" s="133" t="str">
        <f t="shared" si="199"/>
        <v/>
      </c>
      <c r="N380" s="134" t="str">
        <f>IFERROR(IF(B:B="","",IF(R380="Beer",SUM(LOOKUP(2,1/(Rates!$B$3:$B$5&lt;=W380)/(Rates!$C$3:$C$5&gt;=W380),Rates!$D$3:$D$5)*(X380/100)*W380),IF(R380="Refreshment Beverage",SUM(LOOKUP(2,1/(Rates!$B$7:$B$11&lt;=W380)/(Rates!$C$7:$C$11&gt;=W380),Rates!$D$7:$D$11)*(X380/100)*W380)))),"")</f>
        <v/>
      </c>
      <c r="O380" s="134" t="str">
        <f t="shared" si="200"/>
        <v/>
      </c>
      <c r="P380" s="116"/>
      <c r="Q380" s="117" t="str">
        <f t="shared" si="201"/>
        <v/>
      </c>
      <c r="R380" s="128" t="str">
        <f t="shared" si="202"/>
        <v/>
      </c>
      <c r="S380" s="135" t="str">
        <f>IF(B380="","",IF(R380="Refreshment Beverage",VLOOKUP(VALUE(Q380),Rates!G$15:L$19,2,0),VLOOKUP(VALUE(Q380),Rates!G$4:L$12,2,0)))</f>
        <v/>
      </c>
      <c r="T380" s="135" t="str">
        <f t="shared" si="203"/>
        <v/>
      </c>
      <c r="U380" s="118" t="str">
        <f t="shared" si="204"/>
        <v/>
      </c>
      <c r="V380" s="135" t="str">
        <f t="shared" si="205"/>
        <v/>
      </c>
      <c r="W380" s="135" t="str">
        <f t="shared" si="206"/>
        <v/>
      </c>
      <c r="X380" s="119" t="str">
        <f t="shared" si="207"/>
        <v/>
      </c>
      <c r="Y380" s="120" t="str">
        <f>IF(B:B="","",IF(R380="Refreshment Beverage",VLOOKUP(Q380,Rates!G$15:L$19,6,0)*W380,VLOOKUP(Q380,Rates!G$4:L$12,6,0)*W380))</f>
        <v/>
      </c>
      <c r="Z380" s="120" t="str">
        <f t="shared" si="208"/>
        <v/>
      </c>
      <c r="AA380" s="120" t="str">
        <f t="shared" si="209"/>
        <v/>
      </c>
      <c r="AB380" s="136" t="str">
        <f>IF(B:B="","",IF(R380="Refreshment Beverage","",IF(AND(R380="Beer",Q380=0),SUM(LOOKUP(2,1/(Rates!$B$15:$B$18&lt;=W380)/(Rates!$C$15:$C$18&gt;=W380),Rates!$D$15:$D$18)*W380),VLOOKUP(VALUE(Q:Q),Rates!A:B,2,0)*W380)))</f>
        <v/>
      </c>
      <c r="AC380" s="136" t="str">
        <f>IF(B:B="","",IF(R380="Refreshment Beverage","",IF(AND(R380="Beer",Q380=0),SUM(LOOKUP(2,1/(Rates!$B$15:$B$18&lt;=W380)/(Rates!$C$15:$C$18&gt;=W380),Rates!$E$15:$E$18)*W380),VLOOKUP(VALUE(Q:Q),Rates!A:C,3,0)*W380)))</f>
        <v/>
      </c>
      <c r="AD380" s="137" t="str">
        <f>IFERROR(IF(B:B="","",IF(R380="Beer","",IF(VALUE(Q380)=0,VLOOKUP(VLOOKUP(B:B,#REF!,16,0),Rates!A:E,2,0),VLOOKUP(VALUE(Q380),Rates!A$31:B$34,2,0)*W380))),0)</f>
        <v/>
      </c>
      <c r="AE380" s="121" t="str">
        <f t="shared" si="210"/>
        <v/>
      </c>
      <c r="AF380" s="138" t="str">
        <f t="shared" si="211"/>
        <v/>
      </c>
      <c r="AG380" s="122" t="str">
        <f t="shared" si="212"/>
        <v/>
      </c>
      <c r="AH380" s="123" t="str">
        <f t="shared" si="213"/>
        <v/>
      </c>
      <c r="AI380" s="139" t="str">
        <f>IF(AE:AE="","",IF(R380="Refreshment Beverage",AK380*(Rates!J$19/100),ROUND(SUM(AH380*(Rates!$J$8/100)),4)))</f>
        <v/>
      </c>
      <c r="AJ380" s="124" t="str">
        <f t="shared" si="214"/>
        <v/>
      </c>
      <c r="AK380" s="125" t="str">
        <f t="shared" si="215"/>
        <v/>
      </c>
      <c r="AL380" s="121" t="str">
        <f t="shared" si="216"/>
        <v/>
      </c>
      <c r="AM380" s="138" t="str">
        <f>IF(AS380="","",IF(R380="Refreshment Beverage",ROUND(AS380*Rates!K$19,4),ROUND(AO380*(VLOOKUP(VALUE(Q380),Rates!G$4:L$12,3,0)),4)))</f>
        <v/>
      </c>
      <c r="AN380" s="126" t="str">
        <f>IF(AS380="","",IF(R380="Refreshment Beverage",AS380*(Rates!J$19/100),MAX(AM380,AB380)))</f>
        <v/>
      </c>
      <c r="AO380" s="127" t="str">
        <f t="shared" si="217"/>
        <v/>
      </c>
      <c r="AP380" s="127" t="str">
        <f t="shared" si="218"/>
        <v/>
      </c>
      <c r="AQ380" s="140" t="str">
        <f>IF(AS380="","",IF(R380="Refreshment Beverage",ROUND(SUM(VLOOKUP(Q:Q,Rates!G$15:L$19,3,0)*(AS380-Y380-Z380-AA380)),4),ROUND(SUM(Rates!$K$8*AS380),4)))</f>
        <v/>
      </c>
      <c r="AR380" s="139" t="str">
        <f t="shared" si="219"/>
        <v/>
      </c>
      <c r="AS380" s="125" t="str">
        <f t="shared" si="220"/>
        <v/>
      </c>
      <c r="AT380" s="121" t="str">
        <f t="shared" si="221"/>
        <v/>
      </c>
      <c r="AU380" s="138" t="str">
        <f>IF(AX380="","",IF(R380="Refreshment Beverage",ROUND((BA380-Y380-Z380-AA380)*VLOOKUP(VALUE(Q380),Rates!G$15:L$19,3,0),4),ROUND(AW380*(VLOOKUP(VALUE(Q380),Rates!G:L,3,0)),4)))</f>
        <v/>
      </c>
      <c r="AV380" s="126" t="str">
        <f t="shared" si="222"/>
        <v/>
      </c>
      <c r="AW380" s="127" t="str">
        <f t="shared" si="223"/>
        <v/>
      </c>
      <c r="AX380" s="123" t="str">
        <f t="shared" si="224"/>
        <v/>
      </c>
      <c r="AY380" s="140" t="str">
        <f>IF(AX380="","",IF(R380="Refreshment Beverage",ROUND(SUM(AX380*Rates!K$19),4),ROUND(SUM(AX380*(Rates!J$8/100)),4)))</f>
        <v/>
      </c>
      <c r="AZ380" s="124" t="str">
        <f t="shared" si="225"/>
        <v/>
      </c>
      <c r="BA380" s="125" t="str">
        <f t="shared" si="226"/>
        <v/>
      </c>
      <c r="BB380" s="115"/>
      <c r="BC380" s="143"/>
      <c r="BD380" s="100"/>
      <c r="BE380" s="100"/>
      <c r="BF380" s="100"/>
      <c r="BG380" s="100"/>
    </row>
    <row r="381" spans="1:59" ht="12.75" customHeight="1" x14ac:dyDescent="0.2">
      <c r="A381" s="144"/>
      <c r="B381" s="141"/>
      <c r="C381" s="141"/>
      <c r="D381" s="142"/>
      <c r="E381" s="142"/>
      <c r="F381" s="142"/>
      <c r="G381" s="142"/>
      <c r="H381" s="142"/>
      <c r="I381" s="129"/>
      <c r="J381" s="130"/>
      <c r="K381" s="131" t="str">
        <f t="shared" si="197"/>
        <v/>
      </c>
      <c r="L381" s="132" t="str">
        <f t="shared" si="198"/>
        <v/>
      </c>
      <c r="M381" s="133" t="str">
        <f t="shared" si="199"/>
        <v/>
      </c>
      <c r="N381" s="134" t="str">
        <f>IFERROR(IF(B:B="","",IF(R381="Beer",SUM(LOOKUP(2,1/(Rates!$B$3:$B$5&lt;=W381)/(Rates!$C$3:$C$5&gt;=W381),Rates!$D$3:$D$5)*(X381/100)*W381),IF(R381="Refreshment Beverage",SUM(LOOKUP(2,1/(Rates!$B$7:$B$11&lt;=W381)/(Rates!$C$7:$C$11&gt;=W381),Rates!$D$7:$D$11)*(X381/100)*W381)))),"")</f>
        <v/>
      </c>
      <c r="O381" s="134" t="str">
        <f t="shared" si="200"/>
        <v/>
      </c>
      <c r="P381" s="116"/>
      <c r="Q381" s="117" t="str">
        <f t="shared" si="201"/>
        <v/>
      </c>
      <c r="R381" s="128" t="str">
        <f t="shared" si="202"/>
        <v/>
      </c>
      <c r="S381" s="135" t="str">
        <f>IF(B381="","",IF(R381="Refreshment Beverage",VLOOKUP(VALUE(Q381),Rates!G$15:L$19,2,0),VLOOKUP(VALUE(Q381),Rates!G$4:L$12,2,0)))</f>
        <v/>
      </c>
      <c r="T381" s="135" t="str">
        <f t="shared" si="203"/>
        <v/>
      </c>
      <c r="U381" s="118" t="str">
        <f t="shared" si="204"/>
        <v/>
      </c>
      <c r="V381" s="135" t="str">
        <f t="shared" si="205"/>
        <v/>
      </c>
      <c r="W381" s="135" t="str">
        <f t="shared" si="206"/>
        <v/>
      </c>
      <c r="X381" s="119" t="str">
        <f t="shared" si="207"/>
        <v/>
      </c>
      <c r="Y381" s="120" t="str">
        <f>IF(B:B="","",IF(R381="Refreshment Beverage",VLOOKUP(Q381,Rates!G$15:L$19,6,0)*W381,VLOOKUP(Q381,Rates!G$4:L$12,6,0)*W381))</f>
        <v/>
      </c>
      <c r="Z381" s="120" t="str">
        <f t="shared" si="208"/>
        <v/>
      </c>
      <c r="AA381" s="120" t="str">
        <f t="shared" si="209"/>
        <v/>
      </c>
      <c r="AB381" s="136" t="str">
        <f>IF(B:B="","",IF(R381="Refreshment Beverage","",IF(AND(R381="Beer",Q381=0),SUM(LOOKUP(2,1/(Rates!$B$15:$B$18&lt;=W381)/(Rates!$C$15:$C$18&gt;=W381),Rates!$D$15:$D$18)*W381),VLOOKUP(VALUE(Q:Q),Rates!A:B,2,0)*W381)))</f>
        <v/>
      </c>
      <c r="AC381" s="136" t="str">
        <f>IF(B:B="","",IF(R381="Refreshment Beverage","",IF(AND(R381="Beer",Q381=0),SUM(LOOKUP(2,1/(Rates!$B$15:$B$18&lt;=W381)/(Rates!$C$15:$C$18&gt;=W381),Rates!$E$15:$E$18)*W381),VLOOKUP(VALUE(Q:Q),Rates!A:C,3,0)*W381)))</f>
        <v/>
      </c>
      <c r="AD381" s="137" t="str">
        <f>IFERROR(IF(B:B="","",IF(R381="Beer","",IF(VALUE(Q381)=0,VLOOKUP(VLOOKUP(B:B,#REF!,16,0),Rates!A:E,2,0),VLOOKUP(VALUE(Q381),Rates!A$31:B$34,2,0)*W381))),0)</f>
        <v/>
      </c>
      <c r="AE381" s="121" t="str">
        <f t="shared" si="210"/>
        <v/>
      </c>
      <c r="AF381" s="138" t="str">
        <f t="shared" si="211"/>
        <v/>
      </c>
      <c r="AG381" s="122" t="str">
        <f t="shared" si="212"/>
        <v/>
      </c>
      <c r="AH381" s="123" t="str">
        <f t="shared" si="213"/>
        <v/>
      </c>
      <c r="AI381" s="139" t="str">
        <f>IF(AE:AE="","",IF(R381="Refreshment Beverage",AK381*(Rates!J$19/100),ROUND(SUM(AH381*(Rates!$J$8/100)),4)))</f>
        <v/>
      </c>
      <c r="AJ381" s="124" t="str">
        <f t="shared" si="214"/>
        <v/>
      </c>
      <c r="AK381" s="125" t="str">
        <f t="shared" si="215"/>
        <v/>
      </c>
      <c r="AL381" s="121" t="str">
        <f t="shared" si="216"/>
        <v/>
      </c>
      <c r="AM381" s="138" t="str">
        <f>IF(AS381="","",IF(R381="Refreshment Beverage",ROUND(AS381*Rates!K$19,4),ROUND(AO381*(VLOOKUP(VALUE(Q381),Rates!G$4:L$12,3,0)),4)))</f>
        <v/>
      </c>
      <c r="AN381" s="126" t="str">
        <f>IF(AS381="","",IF(R381="Refreshment Beverage",AS381*(Rates!J$19/100),MAX(AM381,AB381)))</f>
        <v/>
      </c>
      <c r="AO381" s="127" t="str">
        <f t="shared" si="217"/>
        <v/>
      </c>
      <c r="AP381" s="127" t="str">
        <f t="shared" si="218"/>
        <v/>
      </c>
      <c r="AQ381" s="140" t="str">
        <f>IF(AS381="","",IF(R381="Refreshment Beverage",ROUND(SUM(VLOOKUP(Q:Q,Rates!G$15:L$19,3,0)*(AS381-Y381-Z381-AA381)),4),ROUND(SUM(Rates!$K$8*AS381),4)))</f>
        <v/>
      </c>
      <c r="AR381" s="139" t="str">
        <f t="shared" si="219"/>
        <v/>
      </c>
      <c r="AS381" s="125" t="str">
        <f t="shared" si="220"/>
        <v/>
      </c>
      <c r="AT381" s="121" t="str">
        <f t="shared" si="221"/>
        <v/>
      </c>
      <c r="AU381" s="138" t="str">
        <f>IF(AX381="","",IF(R381="Refreshment Beverage",ROUND((BA381-Y381-Z381-AA381)*VLOOKUP(VALUE(Q381),Rates!G$15:L$19,3,0),4),ROUND(AW381*(VLOOKUP(VALUE(Q381),Rates!G:L,3,0)),4)))</f>
        <v/>
      </c>
      <c r="AV381" s="126" t="str">
        <f t="shared" si="222"/>
        <v/>
      </c>
      <c r="AW381" s="127" t="str">
        <f t="shared" si="223"/>
        <v/>
      </c>
      <c r="AX381" s="123" t="str">
        <f t="shared" si="224"/>
        <v/>
      </c>
      <c r="AY381" s="140" t="str">
        <f>IF(AX381="","",IF(R381="Refreshment Beverage",ROUND(SUM(AX381*Rates!K$19),4),ROUND(SUM(AX381*(Rates!J$8/100)),4)))</f>
        <v/>
      </c>
      <c r="AZ381" s="124" t="str">
        <f t="shared" si="225"/>
        <v/>
      </c>
      <c r="BA381" s="125" t="str">
        <f t="shared" si="226"/>
        <v/>
      </c>
      <c r="BB381" s="115"/>
      <c r="BC381" s="143"/>
      <c r="BD381" s="100"/>
      <c r="BE381" s="100"/>
      <c r="BF381" s="100"/>
      <c r="BG381" s="100"/>
    </row>
    <row r="382" spans="1:59" ht="12.75" customHeight="1" x14ac:dyDescent="0.2">
      <c r="A382" s="144"/>
      <c r="B382" s="141"/>
      <c r="C382" s="141"/>
      <c r="D382" s="142"/>
      <c r="E382" s="142"/>
      <c r="F382" s="142"/>
      <c r="G382" s="142"/>
      <c r="H382" s="142"/>
      <c r="I382" s="129"/>
      <c r="J382" s="130"/>
      <c r="K382" s="131" t="str">
        <f t="shared" si="197"/>
        <v/>
      </c>
      <c r="L382" s="132" t="str">
        <f t="shared" si="198"/>
        <v/>
      </c>
      <c r="M382" s="133" t="str">
        <f t="shared" si="199"/>
        <v/>
      </c>
      <c r="N382" s="134" t="str">
        <f>IFERROR(IF(B:B="","",IF(R382="Beer",SUM(LOOKUP(2,1/(Rates!$B$3:$B$5&lt;=W382)/(Rates!$C$3:$C$5&gt;=W382),Rates!$D$3:$D$5)*(X382/100)*W382),IF(R382="Refreshment Beverage",SUM(LOOKUP(2,1/(Rates!$B$7:$B$11&lt;=W382)/(Rates!$C$7:$C$11&gt;=W382),Rates!$D$7:$D$11)*(X382/100)*W382)))),"")</f>
        <v/>
      </c>
      <c r="O382" s="134" t="str">
        <f t="shared" si="200"/>
        <v/>
      </c>
      <c r="P382" s="116"/>
      <c r="Q382" s="117" t="str">
        <f t="shared" si="201"/>
        <v/>
      </c>
      <c r="R382" s="128" t="str">
        <f t="shared" si="202"/>
        <v/>
      </c>
      <c r="S382" s="135" t="str">
        <f>IF(B382="","",IF(R382="Refreshment Beverage",VLOOKUP(VALUE(Q382),Rates!G$15:L$19,2,0),VLOOKUP(VALUE(Q382),Rates!G$4:L$12,2,0)))</f>
        <v/>
      </c>
      <c r="T382" s="135" t="str">
        <f t="shared" si="203"/>
        <v/>
      </c>
      <c r="U382" s="118" t="str">
        <f t="shared" si="204"/>
        <v/>
      </c>
      <c r="V382" s="135" t="str">
        <f t="shared" si="205"/>
        <v/>
      </c>
      <c r="W382" s="135" t="str">
        <f t="shared" si="206"/>
        <v/>
      </c>
      <c r="X382" s="119" t="str">
        <f t="shared" si="207"/>
        <v/>
      </c>
      <c r="Y382" s="120" t="str">
        <f>IF(B:B="","",IF(R382="Refreshment Beverage",VLOOKUP(Q382,Rates!G$15:L$19,6,0)*W382,VLOOKUP(Q382,Rates!G$4:L$12,6,0)*W382))</f>
        <v/>
      </c>
      <c r="Z382" s="120" t="str">
        <f t="shared" si="208"/>
        <v/>
      </c>
      <c r="AA382" s="120" t="str">
        <f t="shared" si="209"/>
        <v/>
      </c>
      <c r="AB382" s="136" t="str">
        <f>IF(B:B="","",IF(R382="Refreshment Beverage","",IF(AND(R382="Beer",Q382=0),SUM(LOOKUP(2,1/(Rates!$B$15:$B$18&lt;=W382)/(Rates!$C$15:$C$18&gt;=W382),Rates!$D$15:$D$18)*W382),VLOOKUP(VALUE(Q:Q),Rates!A:B,2,0)*W382)))</f>
        <v/>
      </c>
      <c r="AC382" s="136" t="str">
        <f>IF(B:B="","",IF(R382="Refreshment Beverage","",IF(AND(R382="Beer",Q382=0),SUM(LOOKUP(2,1/(Rates!$B$15:$B$18&lt;=W382)/(Rates!$C$15:$C$18&gt;=W382),Rates!$E$15:$E$18)*W382),VLOOKUP(VALUE(Q:Q),Rates!A:C,3,0)*W382)))</f>
        <v/>
      </c>
      <c r="AD382" s="137" t="str">
        <f>IFERROR(IF(B:B="","",IF(R382="Beer","",IF(VALUE(Q382)=0,VLOOKUP(VLOOKUP(B:B,#REF!,16,0),Rates!A:E,2,0),VLOOKUP(VALUE(Q382),Rates!A$31:B$34,2,0)*W382))),0)</f>
        <v/>
      </c>
      <c r="AE382" s="121" t="str">
        <f t="shared" si="210"/>
        <v/>
      </c>
      <c r="AF382" s="138" t="str">
        <f t="shared" si="211"/>
        <v/>
      </c>
      <c r="AG382" s="122" t="str">
        <f t="shared" si="212"/>
        <v/>
      </c>
      <c r="AH382" s="123" t="str">
        <f t="shared" si="213"/>
        <v/>
      </c>
      <c r="AI382" s="139" t="str">
        <f>IF(AE:AE="","",IF(R382="Refreshment Beverage",AK382*(Rates!J$19/100),ROUND(SUM(AH382*(Rates!$J$8/100)),4)))</f>
        <v/>
      </c>
      <c r="AJ382" s="124" t="str">
        <f t="shared" si="214"/>
        <v/>
      </c>
      <c r="AK382" s="125" t="str">
        <f t="shared" si="215"/>
        <v/>
      </c>
      <c r="AL382" s="121" t="str">
        <f t="shared" si="216"/>
        <v/>
      </c>
      <c r="AM382" s="138" t="str">
        <f>IF(AS382="","",IF(R382="Refreshment Beverage",ROUND(AS382*Rates!K$19,4),ROUND(AO382*(VLOOKUP(VALUE(Q382),Rates!G$4:L$12,3,0)),4)))</f>
        <v/>
      </c>
      <c r="AN382" s="126" t="str">
        <f>IF(AS382="","",IF(R382="Refreshment Beverage",AS382*(Rates!J$19/100),MAX(AM382,AB382)))</f>
        <v/>
      </c>
      <c r="AO382" s="127" t="str">
        <f t="shared" si="217"/>
        <v/>
      </c>
      <c r="AP382" s="127" t="str">
        <f t="shared" si="218"/>
        <v/>
      </c>
      <c r="AQ382" s="140" t="str">
        <f>IF(AS382="","",IF(R382="Refreshment Beverage",ROUND(SUM(VLOOKUP(Q:Q,Rates!G$15:L$19,3,0)*(AS382-Y382-Z382-AA382)),4),ROUND(SUM(Rates!$K$8*AS382),4)))</f>
        <v/>
      </c>
      <c r="AR382" s="139" t="str">
        <f t="shared" si="219"/>
        <v/>
      </c>
      <c r="AS382" s="125" t="str">
        <f t="shared" si="220"/>
        <v/>
      </c>
      <c r="AT382" s="121" t="str">
        <f t="shared" si="221"/>
        <v/>
      </c>
      <c r="AU382" s="138" t="str">
        <f>IF(AX382="","",IF(R382="Refreshment Beverage",ROUND((BA382-Y382-Z382-AA382)*VLOOKUP(VALUE(Q382),Rates!G$15:L$19,3,0),4),ROUND(AW382*(VLOOKUP(VALUE(Q382),Rates!G:L,3,0)),4)))</f>
        <v/>
      </c>
      <c r="AV382" s="126" t="str">
        <f t="shared" si="222"/>
        <v/>
      </c>
      <c r="AW382" s="127" t="str">
        <f t="shared" si="223"/>
        <v/>
      </c>
      <c r="AX382" s="123" t="str">
        <f t="shared" si="224"/>
        <v/>
      </c>
      <c r="AY382" s="140" t="str">
        <f>IF(AX382="","",IF(R382="Refreshment Beverage",ROUND(SUM(AX382*Rates!K$19),4),ROUND(SUM(AX382*(Rates!J$8/100)),4)))</f>
        <v/>
      </c>
      <c r="AZ382" s="124" t="str">
        <f t="shared" si="225"/>
        <v/>
      </c>
      <c r="BA382" s="125" t="str">
        <f t="shared" si="226"/>
        <v/>
      </c>
      <c r="BB382" s="115"/>
      <c r="BC382" s="143"/>
      <c r="BD382" s="100"/>
      <c r="BE382" s="100"/>
      <c r="BF382" s="100"/>
      <c r="BG382" s="100"/>
    </row>
    <row r="383" spans="1:59" ht="12.75" customHeight="1" x14ac:dyDescent="0.2">
      <c r="A383" s="144"/>
      <c r="B383" s="141"/>
      <c r="C383" s="141"/>
      <c r="D383" s="142"/>
      <c r="E383" s="142"/>
      <c r="F383" s="142"/>
      <c r="G383" s="142"/>
      <c r="H383" s="142"/>
      <c r="I383" s="129"/>
      <c r="J383" s="130"/>
      <c r="K383" s="131" t="str">
        <f t="shared" si="197"/>
        <v/>
      </c>
      <c r="L383" s="132" t="str">
        <f t="shared" si="198"/>
        <v/>
      </c>
      <c r="M383" s="133" t="str">
        <f t="shared" si="199"/>
        <v/>
      </c>
      <c r="N383" s="134" t="str">
        <f>IFERROR(IF(B:B="","",IF(R383="Beer",SUM(LOOKUP(2,1/(Rates!$B$3:$B$5&lt;=W383)/(Rates!$C$3:$C$5&gt;=W383),Rates!$D$3:$D$5)*(X383/100)*W383),IF(R383="Refreshment Beverage",SUM(LOOKUP(2,1/(Rates!$B$7:$B$11&lt;=W383)/(Rates!$C$7:$C$11&gt;=W383),Rates!$D$7:$D$11)*(X383/100)*W383)))),"")</f>
        <v/>
      </c>
      <c r="O383" s="134" t="str">
        <f t="shared" si="200"/>
        <v/>
      </c>
      <c r="P383" s="116"/>
      <c r="Q383" s="117" t="str">
        <f t="shared" si="201"/>
        <v/>
      </c>
      <c r="R383" s="128" t="str">
        <f t="shared" si="202"/>
        <v/>
      </c>
      <c r="S383" s="135" t="str">
        <f>IF(B383="","",IF(R383="Refreshment Beverage",VLOOKUP(VALUE(Q383),Rates!G$15:L$19,2,0),VLOOKUP(VALUE(Q383),Rates!G$4:L$12,2,0)))</f>
        <v/>
      </c>
      <c r="T383" s="135" t="str">
        <f t="shared" si="203"/>
        <v/>
      </c>
      <c r="U383" s="118" t="str">
        <f t="shared" si="204"/>
        <v/>
      </c>
      <c r="V383" s="135" t="str">
        <f t="shared" si="205"/>
        <v/>
      </c>
      <c r="W383" s="135" t="str">
        <f t="shared" si="206"/>
        <v/>
      </c>
      <c r="X383" s="119" t="str">
        <f t="shared" si="207"/>
        <v/>
      </c>
      <c r="Y383" s="120" t="str">
        <f>IF(B:B="","",IF(R383="Refreshment Beverage",VLOOKUP(Q383,Rates!G$15:L$19,6,0)*W383,VLOOKUP(Q383,Rates!G$4:L$12,6,0)*W383))</f>
        <v/>
      </c>
      <c r="Z383" s="120" t="str">
        <f t="shared" si="208"/>
        <v/>
      </c>
      <c r="AA383" s="120" t="str">
        <f t="shared" si="209"/>
        <v/>
      </c>
      <c r="AB383" s="136" t="str">
        <f>IF(B:B="","",IF(R383="Refreshment Beverage","",IF(AND(R383="Beer",Q383=0),SUM(LOOKUP(2,1/(Rates!$B$15:$B$18&lt;=W383)/(Rates!$C$15:$C$18&gt;=W383),Rates!$D$15:$D$18)*W383),VLOOKUP(VALUE(Q:Q),Rates!A:B,2,0)*W383)))</f>
        <v/>
      </c>
      <c r="AC383" s="136" t="str">
        <f>IF(B:B="","",IF(R383="Refreshment Beverage","",IF(AND(R383="Beer",Q383=0),SUM(LOOKUP(2,1/(Rates!$B$15:$B$18&lt;=W383)/(Rates!$C$15:$C$18&gt;=W383),Rates!$E$15:$E$18)*W383),VLOOKUP(VALUE(Q:Q),Rates!A:C,3,0)*W383)))</f>
        <v/>
      </c>
      <c r="AD383" s="137" t="str">
        <f>IFERROR(IF(B:B="","",IF(R383="Beer","",IF(VALUE(Q383)=0,VLOOKUP(VLOOKUP(B:B,#REF!,16,0),Rates!A:E,2,0),VLOOKUP(VALUE(Q383),Rates!A$31:B$34,2,0)*W383))),0)</f>
        <v/>
      </c>
      <c r="AE383" s="121" t="str">
        <f t="shared" si="210"/>
        <v/>
      </c>
      <c r="AF383" s="138" t="str">
        <f t="shared" si="211"/>
        <v/>
      </c>
      <c r="AG383" s="122" t="str">
        <f t="shared" si="212"/>
        <v/>
      </c>
      <c r="AH383" s="123" t="str">
        <f t="shared" si="213"/>
        <v/>
      </c>
      <c r="AI383" s="139" t="str">
        <f>IF(AE:AE="","",IF(R383="Refreshment Beverage",AK383*(Rates!J$19/100),ROUND(SUM(AH383*(Rates!$J$8/100)),4)))</f>
        <v/>
      </c>
      <c r="AJ383" s="124" t="str">
        <f t="shared" si="214"/>
        <v/>
      </c>
      <c r="AK383" s="125" t="str">
        <f t="shared" si="215"/>
        <v/>
      </c>
      <c r="AL383" s="121" t="str">
        <f t="shared" si="216"/>
        <v/>
      </c>
      <c r="AM383" s="138" t="str">
        <f>IF(AS383="","",IF(R383="Refreshment Beverage",ROUND(AS383*Rates!K$19,4),ROUND(AO383*(VLOOKUP(VALUE(Q383),Rates!G$4:L$12,3,0)),4)))</f>
        <v/>
      </c>
      <c r="AN383" s="126" t="str">
        <f>IF(AS383="","",IF(R383="Refreshment Beverage",AS383*(Rates!J$19/100),MAX(AM383,AB383)))</f>
        <v/>
      </c>
      <c r="AO383" s="127" t="str">
        <f t="shared" si="217"/>
        <v/>
      </c>
      <c r="AP383" s="127" t="str">
        <f t="shared" si="218"/>
        <v/>
      </c>
      <c r="AQ383" s="140" t="str">
        <f>IF(AS383="","",IF(R383="Refreshment Beverage",ROUND(SUM(VLOOKUP(Q:Q,Rates!G$15:L$19,3,0)*(AS383-Y383-Z383-AA383)),4),ROUND(SUM(Rates!$K$8*AS383),4)))</f>
        <v/>
      </c>
      <c r="AR383" s="139" t="str">
        <f t="shared" si="219"/>
        <v/>
      </c>
      <c r="AS383" s="125" t="str">
        <f t="shared" si="220"/>
        <v/>
      </c>
      <c r="AT383" s="121" t="str">
        <f t="shared" si="221"/>
        <v/>
      </c>
      <c r="AU383" s="138" t="str">
        <f>IF(AX383="","",IF(R383="Refreshment Beverage",ROUND((BA383-Y383-Z383-AA383)*VLOOKUP(VALUE(Q383),Rates!G$15:L$19,3,0),4),ROUND(AW383*(VLOOKUP(VALUE(Q383),Rates!G:L,3,0)),4)))</f>
        <v/>
      </c>
      <c r="AV383" s="126" t="str">
        <f t="shared" si="222"/>
        <v/>
      </c>
      <c r="AW383" s="127" t="str">
        <f t="shared" si="223"/>
        <v/>
      </c>
      <c r="AX383" s="123" t="str">
        <f t="shared" si="224"/>
        <v/>
      </c>
      <c r="AY383" s="140" t="str">
        <f>IF(AX383="","",IF(R383="Refreshment Beverage",ROUND(SUM(AX383*Rates!K$19),4),ROUND(SUM(AX383*(Rates!J$8/100)),4)))</f>
        <v/>
      </c>
      <c r="AZ383" s="124" t="str">
        <f t="shared" si="225"/>
        <v/>
      </c>
      <c r="BA383" s="125" t="str">
        <f t="shared" si="226"/>
        <v/>
      </c>
      <c r="BB383" s="115"/>
      <c r="BC383" s="143"/>
      <c r="BD383" s="100"/>
      <c r="BE383" s="100"/>
      <c r="BF383" s="100"/>
      <c r="BG383" s="100"/>
    </row>
    <row r="384" spans="1:59" ht="12.75" customHeight="1" x14ac:dyDescent="0.2">
      <c r="A384" s="144"/>
      <c r="B384" s="141"/>
      <c r="C384" s="141"/>
      <c r="D384" s="142"/>
      <c r="E384" s="142"/>
      <c r="F384" s="142"/>
      <c r="G384" s="142"/>
      <c r="H384" s="142"/>
      <c r="I384" s="129"/>
      <c r="J384" s="130"/>
      <c r="K384" s="131" t="str">
        <f t="shared" si="197"/>
        <v/>
      </c>
      <c r="L384" s="132" t="str">
        <f t="shared" si="198"/>
        <v/>
      </c>
      <c r="M384" s="133" t="str">
        <f t="shared" si="199"/>
        <v/>
      </c>
      <c r="N384" s="134" t="str">
        <f>IFERROR(IF(B:B="","",IF(R384="Beer",SUM(LOOKUP(2,1/(Rates!$B$3:$B$5&lt;=W384)/(Rates!$C$3:$C$5&gt;=W384),Rates!$D$3:$D$5)*(X384/100)*W384),IF(R384="Refreshment Beverage",SUM(LOOKUP(2,1/(Rates!$B$7:$B$11&lt;=W384)/(Rates!$C$7:$C$11&gt;=W384),Rates!$D$7:$D$11)*(X384/100)*W384)))),"")</f>
        <v/>
      </c>
      <c r="O384" s="134" t="str">
        <f t="shared" si="200"/>
        <v/>
      </c>
      <c r="P384" s="116"/>
      <c r="Q384" s="117" t="str">
        <f t="shared" si="201"/>
        <v/>
      </c>
      <c r="R384" s="128" t="str">
        <f t="shared" si="202"/>
        <v/>
      </c>
      <c r="S384" s="135" t="str">
        <f>IF(B384="","",IF(R384="Refreshment Beverage",VLOOKUP(VALUE(Q384),Rates!G$15:L$19,2,0),VLOOKUP(VALUE(Q384),Rates!G$4:L$12,2,0)))</f>
        <v/>
      </c>
      <c r="T384" s="135" t="str">
        <f t="shared" si="203"/>
        <v/>
      </c>
      <c r="U384" s="118" t="str">
        <f t="shared" si="204"/>
        <v/>
      </c>
      <c r="V384" s="135" t="str">
        <f t="shared" si="205"/>
        <v/>
      </c>
      <c r="W384" s="135" t="str">
        <f t="shared" si="206"/>
        <v/>
      </c>
      <c r="X384" s="119" t="str">
        <f t="shared" si="207"/>
        <v/>
      </c>
      <c r="Y384" s="120" t="str">
        <f>IF(B:B="","",IF(R384="Refreshment Beverage",VLOOKUP(Q384,Rates!G$15:L$19,6,0)*W384,VLOOKUP(Q384,Rates!G$4:L$12,6,0)*W384))</f>
        <v/>
      </c>
      <c r="Z384" s="120" t="str">
        <f t="shared" si="208"/>
        <v/>
      </c>
      <c r="AA384" s="120" t="str">
        <f t="shared" si="209"/>
        <v/>
      </c>
      <c r="AB384" s="136" t="str">
        <f>IF(B:B="","",IF(R384="Refreshment Beverage","",IF(AND(R384="Beer",Q384=0),SUM(LOOKUP(2,1/(Rates!$B$15:$B$18&lt;=W384)/(Rates!$C$15:$C$18&gt;=W384),Rates!$D$15:$D$18)*W384),VLOOKUP(VALUE(Q:Q),Rates!A:B,2,0)*W384)))</f>
        <v/>
      </c>
      <c r="AC384" s="136" t="str">
        <f>IF(B:B="","",IF(R384="Refreshment Beverage","",IF(AND(R384="Beer",Q384=0),SUM(LOOKUP(2,1/(Rates!$B$15:$B$18&lt;=W384)/(Rates!$C$15:$C$18&gt;=W384),Rates!$E$15:$E$18)*W384),VLOOKUP(VALUE(Q:Q),Rates!A:C,3,0)*W384)))</f>
        <v/>
      </c>
      <c r="AD384" s="137" t="str">
        <f>IFERROR(IF(B:B="","",IF(R384="Beer","",IF(VALUE(Q384)=0,VLOOKUP(VLOOKUP(B:B,#REF!,16,0),Rates!A:E,2,0),VLOOKUP(VALUE(Q384),Rates!A$31:B$34,2,0)*W384))),0)</f>
        <v/>
      </c>
      <c r="AE384" s="121" t="str">
        <f t="shared" si="210"/>
        <v/>
      </c>
      <c r="AF384" s="138" t="str">
        <f t="shared" si="211"/>
        <v/>
      </c>
      <c r="AG384" s="122" t="str">
        <f t="shared" si="212"/>
        <v/>
      </c>
      <c r="AH384" s="123" t="str">
        <f t="shared" si="213"/>
        <v/>
      </c>
      <c r="AI384" s="139" t="str">
        <f>IF(AE:AE="","",IF(R384="Refreshment Beverage",AK384*(Rates!J$19/100),ROUND(SUM(AH384*(Rates!$J$8/100)),4)))</f>
        <v/>
      </c>
      <c r="AJ384" s="124" t="str">
        <f t="shared" si="214"/>
        <v/>
      </c>
      <c r="AK384" s="125" t="str">
        <f t="shared" si="215"/>
        <v/>
      </c>
      <c r="AL384" s="121" t="str">
        <f t="shared" si="216"/>
        <v/>
      </c>
      <c r="AM384" s="138" t="str">
        <f>IF(AS384="","",IF(R384="Refreshment Beverage",ROUND(AS384*Rates!K$19,4),ROUND(AO384*(VLOOKUP(VALUE(Q384),Rates!G$4:L$12,3,0)),4)))</f>
        <v/>
      </c>
      <c r="AN384" s="126" t="str">
        <f>IF(AS384="","",IF(R384="Refreshment Beverage",AS384*(Rates!J$19/100),MAX(AM384,AB384)))</f>
        <v/>
      </c>
      <c r="AO384" s="127" t="str">
        <f t="shared" si="217"/>
        <v/>
      </c>
      <c r="AP384" s="127" t="str">
        <f t="shared" si="218"/>
        <v/>
      </c>
      <c r="AQ384" s="140" t="str">
        <f>IF(AS384="","",IF(R384="Refreshment Beverage",ROUND(SUM(VLOOKUP(Q:Q,Rates!G$15:L$19,3,0)*(AS384-Y384-Z384-AA384)),4),ROUND(SUM(Rates!$K$8*AS384),4)))</f>
        <v/>
      </c>
      <c r="AR384" s="139" t="str">
        <f t="shared" si="219"/>
        <v/>
      </c>
      <c r="AS384" s="125" t="str">
        <f t="shared" si="220"/>
        <v/>
      </c>
      <c r="AT384" s="121" t="str">
        <f t="shared" si="221"/>
        <v/>
      </c>
      <c r="AU384" s="138" t="str">
        <f>IF(AX384="","",IF(R384="Refreshment Beverage",ROUND((BA384-Y384-Z384-AA384)*VLOOKUP(VALUE(Q384),Rates!G$15:L$19,3,0),4),ROUND(AW384*(VLOOKUP(VALUE(Q384),Rates!G:L,3,0)),4)))</f>
        <v/>
      </c>
      <c r="AV384" s="126" t="str">
        <f t="shared" si="222"/>
        <v/>
      </c>
      <c r="AW384" s="127" t="str">
        <f t="shared" si="223"/>
        <v/>
      </c>
      <c r="AX384" s="123" t="str">
        <f t="shared" si="224"/>
        <v/>
      </c>
      <c r="AY384" s="140" t="str">
        <f>IF(AX384="","",IF(R384="Refreshment Beverage",ROUND(SUM(AX384*Rates!K$19),4),ROUND(SUM(AX384*(Rates!J$8/100)),4)))</f>
        <v/>
      </c>
      <c r="AZ384" s="124" t="str">
        <f t="shared" si="225"/>
        <v/>
      </c>
      <c r="BA384" s="125" t="str">
        <f t="shared" si="226"/>
        <v/>
      </c>
      <c r="BB384" s="115"/>
      <c r="BC384" s="143"/>
      <c r="BD384" s="100"/>
      <c r="BE384" s="100"/>
      <c r="BF384" s="100"/>
      <c r="BG384" s="100"/>
    </row>
    <row r="385" spans="1:59" ht="12.75" customHeight="1" x14ac:dyDescent="0.2">
      <c r="A385" s="144"/>
      <c r="B385" s="141"/>
      <c r="C385" s="141"/>
      <c r="D385" s="142"/>
      <c r="E385" s="142"/>
      <c r="F385" s="142"/>
      <c r="G385" s="142"/>
      <c r="H385" s="142"/>
      <c r="I385" s="129"/>
      <c r="J385" s="130"/>
      <c r="K385" s="131" t="str">
        <f t="shared" si="197"/>
        <v/>
      </c>
      <c r="L385" s="132" t="str">
        <f t="shared" si="198"/>
        <v/>
      </c>
      <c r="M385" s="133" t="str">
        <f t="shared" si="199"/>
        <v/>
      </c>
      <c r="N385" s="134" t="str">
        <f>IFERROR(IF(B:B="","",IF(R385="Beer",SUM(LOOKUP(2,1/(Rates!$B$3:$B$5&lt;=W385)/(Rates!$C$3:$C$5&gt;=W385),Rates!$D$3:$D$5)*(X385/100)*W385),IF(R385="Refreshment Beverage",SUM(LOOKUP(2,1/(Rates!$B$7:$B$11&lt;=W385)/(Rates!$C$7:$C$11&gt;=W385),Rates!$D$7:$D$11)*(X385/100)*W385)))),"")</f>
        <v/>
      </c>
      <c r="O385" s="134" t="str">
        <f t="shared" si="200"/>
        <v/>
      </c>
      <c r="P385" s="116"/>
      <c r="Q385" s="117" t="str">
        <f t="shared" si="201"/>
        <v/>
      </c>
      <c r="R385" s="128" t="str">
        <f t="shared" si="202"/>
        <v/>
      </c>
      <c r="S385" s="135" t="str">
        <f>IF(B385="","",IF(R385="Refreshment Beverage",VLOOKUP(VALUE(Q385),Rates!G$15:L$19,2,0),VLOOKUP(VALUE(Q385),Rates!G$4:L$12,2,0)))</f>
        <v/>
      </c>
      <c r="T385" s="135" t="str">
        <f t="shared" si="203"/>
        <v/>
      </c>
      <c r="U385" s="118" t="str">
        <f t="shared" si="204"/>
        <v/>
      </c>
      <c r="V385" s="135" t="str">
        <f t="shared" si="205"/>
        <v/>
      </c>
      <c r="W385" s="135" t="str">
        <f t="shared" si="206"/>
        <v/>
      </c>
      <c r="X385" s="119" t="str">
        <f t="shared" si="207"/>
        <v/>
      </c>
      <c r="Y385" s="120" t="str">
        <f>IF(B:B="","",IF(R385="Refreshment Beverage",VLOOKUP(Q385,Rates!G$15:L$19,6,0)*W385,VLOOKUP(Q385,Rates!G$4:L$12,6,0)*W385))</f>
        <v/>
      </c>
      <c r="Z385" s="120" t="str">
        <f t="shared" si="208"/>
        <v/>
      </c>
      <c r="AA385" s="120" t="str">
        <f t="shared" si="209"/>
        <v/>
      </c>
      <c r="AB385" s="136" t="str">
        <f>IF(B:B="","",IF(R385="Refreshment Beverage","",IF(AND(R385="Beer",Q385=0),SUM(LOOKUP(2,1/(Rates!$B$15:$B$18&lt;=W385)/(Rates!$C$15:$C$18&gt;=W385),Rates!$D$15:$D$18)*W385),VLOOKUP(VALUE(Q:Q),Rates!A:B,2,0)*W385)))</f>
        <v/>
      </c>
      <c r="AC385" s="136" t="str">
        <f>IF(B:B="","",IF(R385="Refreshment Beverage","",IF(AND(R385="Beer",Q385=0),SUM(LOOKUP(2,1/(Rates!$B$15:$B$18&lt;=W385)/(Rates!$C$15:$C$18&gt;=W385),Rates!$E$15:$E$18)*W385),VLOOKUP(VALUE(Q:Q),Rates!A:C,3,0)*W385)))</f>
        <v/>
      </c>
      <c r="AD385" s="137" t="str">
        <f>IFERROR(IF(B:B="","",IF(R385="Beer","",IF(VALUE(Q385)=0,VLOOKUP(VLOOKUP(B:B,#REF!,16,0),Rates!A:E,2,0),VLOOKUP(VALUE(Q385),Rates!A$31:B$34,2,0)*W385))),0)</f>
        <v/>
      </c>
      <c r="AE385" s="121" t="str">
        <f t="shared" si="210"/>
        <v/>
      </c>
      <c r="AF385" s="138" t="str">
        <f t="shared" si="211"/>
        <v/>
      </c>
      <c r="AG385" s="122" t="str">
        <f t="shared" si="212"/>
        <v/>
      </c>
      <c r="AH385" s="123" t="str">
        <f t="shared" si="213"/>
        <v/>
      </c>
      <c r="AI385" s="139" t="str">
        <f>IF(AE:AE="","",IF(R385="Refreshment Beverage",AK385*(Rates!J$19/100),ROUND(SUM(AH385*(Rates!$J$8/100)),4)))</f>
        <v/>
      </c>
      <c r="AJ385" s="124" t="str">
        <f t="shared" si="214"/>
        <v/>
      </c>
      <c r="AK385" s="125" t="str">
        <f t="shared" si="215"/>
        <v/>
      </c>
      <c r="AL385" s="121" t="str">
        <f t="shared" si="216"/>
        <v/>
      </c>
      <c r="AM385" s="138" t="str">
        <f>IF(AS385="","",IF(R385="Refreshment Beverage",ROUND(AS385*Rates!K$19,4),ROUND(AO385*(VLOOKUP(VALUE(Q385),Rates!G$4:L$12,3,0)),4)))</f>
        <v/>
      </c>
      <c r="AN385" s="126" t="str">
        <f>IF(AS385="","",IF(R385="Refreshment Beverage",AS385*(Rates!J$19/100),MAX(AM385,AB385)))</f>
        <v/>
      </c>
      <c r="AO385" s="127" t="str">
        <f t="shared" si="217"/>
        <v/>
      </c>
      <c r="AP385" s="127" t="str">
        <f t="shared" si="218"/>
        <v/>
      </c>
      <c r="AQ385" s="140" t="str">
        <f>IF(AS385="","",IF(R385="Refreshment Beverage",ROUND(SUM(VLOOKUP(Q:Q,Rates!G$15:L$19,3,0)*(AS385-Y385-Z385-AA385)),4),ROUND(SUM(Rates!$K$8*AS385),4)))</f>
        <v/>
      </c>
      <c r="AR385" s="139" t="str">
        <f t="shared" si="219"/>
        <v/>
      </c>
      <c r="AS385" s="125" t="str">
        <f t="shared" si="220"/>
        <v/>
      </c>
      <c r="AT385" s="121" t="str">
        <f t="shared" si="221"/>
        <v/>
      </c>
      <c r="AU385" s="138" t="str">
        <f>IF(AX385="","",IF(R385="Refreshment Beverage",ROUND((BA385-Y385-Z385-AA385)*VLOOKUP(VALUE(Q385),Rates!G$15:L$19,3,0),4),ROUND(AW385*(VLOOKUP(VALUE(Q385),Rates!G:L,3,0)),4)))</f>
        <v/>
      </c>
      <c r="AV385" s="126" t="str">
        <f t="shared" si="222"/>
        <v/>
      </c>
      <c r="AW385" s="127" t="str">
        <f t="shared" si="223"/>
        <v/>
      </c>
      <c r="AX385" s="123" t="str">
        <f t="shared" si="224"/>
        <v/>
      </c>
      <c r="AY385" s="140" t="str">
        <f>IF(AX385="","",IF(R385="Refreshment Beverage",ROUND(SUM(AX385*Rates!K$19),4),ROUND(SUM(AX385*(Rates!J$8/100)),4)))</f>
        <v/>
      </c>
      <c r="AZ385" s="124" t="str">
        <f t="shared" si="225"/>
        <v/>
      </c>
      <c r="BA385" s="125" t="str">
        <f t="shared" si="226"/>
        <v/>
      </c>
      <c r="BB385" s="115"/>
      <c r="BC385" s="143"/>
      <c r="BD385" s="100"/>
      <c r="BE385" s="100"/>
      <c r="BF385" s="100"/>
      <c r="BG385" s="100"/>
    </row>
    <row r="386" spans="1:59" ht="12.75" customHeight="1" x14ac:dyDescent="0.2">
      <c r="A386" s="144"/>
      <c r="B386" s="141"/>
      <c r="C386" s="141"/>
      <c r="D386" s="142"/>
      <c r="E386" s="142"/>
      <c r="F386" s="142"/>
      <c r="G386" s="142"/>
      <c r="H386" s="142"/>
      <c r="I386" s="129"/>
      <c r="J386" s="130"/>
      <c r="K386" s="131" t="str">
        <f t="shared" si="197"/>
        <v/>
      </c>
      <c r="L386" s="132" t="str">
        <f t="shared" si="198"/>
        <v/>
      </c>
      <c r="M386" s="133" t="str">
        <f t="shared" si="199"/>
        <v/>
      </c>
      <c r="N386" s="134" t="str">
        <f>IFERROR(IF(B:B="","",IF(R386="Beer",SUM(LOOKUP(2,1/(Rates!$B$3:$B$5&lt;=W386)/(Rates!$C$3:$C$5&gt;=W386),Rates!$D$3:$D$5)*(X386/100)*W386),IF(R386="Refreshment Beverage",SUM(LOOKUP(2,1/(Rates!$B$7:$B$11&lt;=W386)/(Rates!$C$7:$C$11&gt;=W386),Rates!$D$7:$D$11)*(X386/100)*W386)))),"")</f>
        <v/>
      </c>
      <c r="O386" s="134" t="str">
        <f t="shared" si="200"/>
        <v/>
      </c>
      <c r="P386" s="116"/>
      <c r="Q386" s="117" t="str">
        <f t="shared" si="201"/>
        <v/>
      </c>
      <c r="R386" s="128" t="str">
        <f t="shared" si="202"/>
        <v/>
      </c>
      <c r="S386" s="135" t="str">
        <f>IF(B386="","",IF(R386="Refreshment Beverage",VLOOKUP(VALUE(Q386),Rates!G$15:L$19,2,0),VLOOKUP(VALUE(Q386),Rates!G$4:L$12,2,0)))</f>
        <v/>
      </c>
      <c r="T386" s="135" t="str">
        <f t="shared" si="203"/>
        <v/>
      </c>
      <c r="U386" s="118" t="str">
        <f t="shared" si="204"/>
        <v/>
      </c>
      <c r="V386" s="135" t="str">
        <f t="shared" si="205"/>
        <v/>
      </c>
      <c r="W386" s="135" t="str">
        <f t="shared" si="206"/>
        <v/>
      </c>
      <c r="X386" s="119" t="str">
        <f t="shared" si="207"/>
        <v/>
      </c>
      <c r="Y386" s="120" t="str">
        <f>IF(B:B="","",IF(R386="Refreshment Beverage",VLOOKUP(Q386,Rates!G$15:L$19,6,0)*W386,VLOOKUP(Q386,Rates!G$4:L$12,6,0)*W386))</f>
        <v/>
      </c>
      <c r="Z386" s="120" t="str">
        <f t="shared" si="208"/>
        <v/>
      </c>
      <c r="AA386" s="120" t="str">
        <f t="shared" si="209"/>
        <v/>
      </c>
      <c r="AB386" s="136" t="str">
        <f>IF(B:B="","",IF(R386="Refreshment Beverage","",IF(AND(R386="Beer",Q386=0),SUM(LOOKUP(2,1/(Rates!$B$15:$B$18&lt;=W386)/(Rates!$C$15:$C$18&gt;=W386),Rates!$D$15:$D$18)*W386),VLOOKUP(VALUE(Q:Q),Rates!A:B,2,0)*W386)))</f>
        <v/>
      </c>
      <c r="AC386" s="136" t="str">
        <f>IF(B:B="","",IF(R386="Refreshment Beverage","",IF(AND(R386="Beer",Q386=0),SUM(LOOKUP(2,1/(Rates!$B$15:$B$18&lt;=W386)/(Rates!$C$15:$C$18&gt;=W386),Rates!$E$15:$E$18)*W386),VLOOKUP(VALUE(Q:Q),Rates!A:C,3,0)*W386)))</f>
        <v/>
      </c>
      <c r="AD386" s="137" t="str">
        <f>IFERROR(IF(B:B="","",IF(R386="Beer","",IF(VALUE(Q386)=0,VLOOKUP(VLOOKUP(B:B,#REF!,16,0),Rates!A:E,2,0),VLOOKUP(VALUE(Q386),Rates!A$31:B$34,2,0)*W386))),0)</f>
        <v/>
      </c>
      <c r="AE386" s="121" t="str">
        <f t="shared" si="210"/>
        <v/>
      </c>
      <c r="AF386" s="138" t="str">
        <f t="shared" si="211"/>
        <v/>
      </c>
      <c r="AG386" s="122" t="str">
        <f t="shared" si="212"/>
        <v/>
      </c>
      <c r="AH386" s="123" t="str">
        <f t="shared" si="213"/>
        <v/>
      </c>
      <c r="AI386" s="139" t="str">
        <f>IF(AE:AE="","",IF(R386="Refreshment Beverage",AK386*(Rates!J$19/100),ROUND(SUM(AH386*(Rates!$J$8/100)),4)))</f>
        <v/>
      </c>
      <c r="AJ386" s="124" t="str">
        <f t="shared" si="214"/>
        <v/>
      </c>
      <c r="AK386" s="125" t="str">
        <f t="shared" si="215"/>
        <v/>
      </c>
      <c r="AL386" s="121" t="str">
        <f t="shared" si="216"/>
        <v/>
      </c>
      <c r="AM386" s="138" t="str">
        <f>IF(AS386="","",IF(R386="Refreshment Beverage",ROUND(AS386*Rates!K$19,4),ROUND(AO386*(VLOOKUP(VALUE(Q386),Rates!G$4:L$12,3,0)),4)))</f>
        <v/>
      </c>
      <c r="AN386" s="126" t="str">
        <f>IF(AS386="","",IF(R386="Refreshment Beverage",AS386*(Rates!J$19/100),MAX(AM386,AB386)))</f>
        <v/>
      </c>
      <c r="AO386" s="127" t="str">
        <f t="shared" si="217"/>
        <v/>
      </c>
      <c r="AP386" s="127" t="str">
        <f t="shared" si="218"/>
        <v/>
      </c>
      <c r="AQ386" s="140" t="str">
        <f>IF(AS386="","",IF(R386="Refreshment Beverage",ROUND(SUM(VLOOKUP(Q:Q,Rates!G$15:L$19,3,0)*(AS386-Y386-Z386-AA386)),4),ROUND(SUM(Rates!$K$8*AS386),4)))</f>
        <v/>
      </c>
      <c r="AR386" s="139" t="str">
        <f t="shared" si="219"/>
        <v/>
      </c>
      <c r="AS386" s="125" t="str">
        <f t="shared" si="220"/>
        <v/>
      </c>
      <c r="AT386" s="121" t="str">
        <f t="shared" si="221"/>
        <v/>
      </c>
      <c r="AU386" s="138" t="str">
        <f>IF(AX386="","",IF(R386="Refreshment Beverage",ROUND((BA386-Y386-Z386-AA386)*VLOOKUP(VALUE(Q386),Rates!G$15:L$19,3,0),4),ROUND(AW386*(VLOOKUP(VALUE(Q386),Rates!G:L,3,0)),4)))</f>
        <v/>
      </c>
      <c r="AV386" s="126" t="str">
        <f t="shared" si="222"/>
        <v/>
      </c>
      <c r="AW386" s="127" t="str">
        <f t="shared" si="223"/>
        <v/>
      </c>
      <c r="AX386" s="123" t="str">
        <f t="shared" si="224"/>
        <v/>
      </c>
      <c r="AY386" s="140" t="str">
        <f>IF(AX386="","",IF(R386="Refreshment Beverage",ROUND(SUM(AX386*Rates!K$19),4),ROUND(SUM(AX386*(Rates!J$8/100)),4)))</f>
        <v/>
      </c>
      <c r="AZ386" s="124" t="str">
        <f t="shared" si="225"/>
        <v/>
      </c>
      <c r="BA386" s="125" t="str">
        <f t="shared" si="226"/>
        <v/>
      </c>
      <c r="BB386" s="115"/>
      <c r="BC386" s="143"/>
      <c r="BD386" s="100"/>
      <c r="BE386" s="100"/>
      <c r="BF386" s="100"/>
      <c r="BG386" s="100"/>
    </row>
    <row r="387" spans="1:59" ht="12.75" customHeight="1" x14ac:dyDescent="0.2">
      <c r="A387" s="144"/>
      <c r="B387" s="141"/>
      <c r="C387" s="141"/>
      <c r="D387" s="142"/>
      <c r="E387" s="142"/>
      <c r="F387" s="142"/>
      <c r="G387" s="142"/>
      <c r="H387" s="142"/>
      <c r="I387" s="129"/>
      <c r="J387" s="130"/>
      <c r="K387" s="131" t="str">
        <f t="shared" si="197"/>
        <v/>
      </c>
      <c r="L387" s="132" t="str">
        <f t="shared" si="198"/>
        <v/>
      </c>
      <c r="M387" s="133" t="str">
        <f t="shared" si="199"/>
        <v/>
      </c>
      <c r="N387" s="134" t="str">
        <f>IFERROR(IF(B:B="","",IF(R387="Beer",SUM(LOOKUP(2,1/(Rates!$B$3:$B$5&lt;=W387)/(Rates!$C$3:$C$5&gt;=W387),Rates!$D$3:$D$5)*(X387/100)*W387),IF(R387="Refreshment Beverage",SUM(LOOKUP(2,1/(Rates!$B$7:$B$11&lt;=W387)/(Rates!$C$7:$C$11&gt;=W387),Rates!$D$7:$D$11)*(X387/100)*W387)))),"")</f>
        <v/>
      </c>
      <c r="O387" s="134" t="str">
        <f t="shared" si="200"/>
        <v/>
      </c>
      <c r="P387" s="116"/>
      <c r="Q387" s="117" t="str">
        <f t="shared" si="201"/>
        <v/>
      </c>
      <c r="R387" s="128" t="str">
        <f t="shared" si="202"/>
        <v/>
      </c>
      <c r="S387" s="135" t="str">
        <f>IF(B387="","",IF(R387="Refreshment Beverage",VLOOKUP(VALUE(Q387),Rates!G$15:L$19,2,0),VLOOKUP(VALUE(Q387),Rates!G$4:L$12,2,0)))</f>
        <v/>
      </c>
      <c r="T387" s="135" t="str">
        <f t="shared" si="203"/>
        <v/>
      </c>
      <c r="U387" s="118" t="str">
        <f t="shared" si="204"/>
        <v/>
      </c>
      <c r="V387" s="135" t="str">
        <f t="shared" si="205"/>
        <v/>
      </c>
      <c r="W387" s="135" t="str">
        <f t="shared" si="206"/>
        <v/>
      </c>
      <c r="X387" s="119" t="str">
        <f t="shared" si="207"/>
        <v/>
      </c>
      <c r="Y387" s="120" t="str">
        <f>IF(B:B="","",IF(R387="Refreshment Beverage",VLOOKUP(Q387,Rates!G$15:L$19,6,0)*W387,VLOOKUP(Q387,Rates!G$4:L$12,6,0)*W387))</f>
        <v/>
      </c>
      <c r="Z387" s="120" t="str">
        <f t="shared" si="208"/>
        <v/>
      </c>
      <c r="AA387" s="120" t="str">
        <f t="shared" si="209"/>
        <v/>
      </c>
      <c r="AB387" s="136" t="str">
        <f>IF(B:B="","",IF(R387="Refreshment Beverage","",IF(AND(R387="Beer",Q387=0),SUM(LOOKUP(2,1/(Rates!$B$15:$B$18&lt;=W387)/(Rates!$C$15:$C$18&gt;=W387),Rates!$D$15:$D$18)*W387),VLOOKUP(VALUE(Q:Q),Rates!A:B,2,0)*W387)))</f>
        <v/>
      </c>
      <c r="AC387" s="136" t="str">
        <f>IF(B:B="","",IF(R387="Refreshment Beverage","",IF(AND(R387="Beer",Q387=0),SUM(LOOKUP(2,1/(Rates!$B$15:$B$18&lt;=W387)/(Rates!$C$15:$C$18&gt;=W387),Rates!$E$15:$E$18)*W387),VLOOKUP(VALUE(Q:Q),Rates!A:C,3,0)*W387)))</f>
        <v/>
      </c>
      <c r="AD387" s="137" t="str">
        <f>IFERROR(IF(B:B="","",IF(R387="Beer","",IF(VALUE(Q387)=0,VLOOKUP(VLOOKUP(B:B,#REF!,16,0),Rates!A:E,2,0),VLOOKUP(VALUE(Q387),Rates!A$31:B$34,2,0)*W387))),0)</f>
        <v/>
      </c>
      <c r="AE387" s="121" t="str">
        <f t="shared" si="210"/>
        <v/>
      </c>
      <c r="AF387" s="138" t="str">
        <f t="shared" si="211"/>
        <v/>
      </c>
      <c r="AG387" s="122" t="str">
        <f t="shared" si="212"/>
        <v/>
      </c>
      <c r="AH387" s="123" t="str">
        <f t="shared" si="213"/>
        <v/>
      </c>
      <c r="AI387" s="139" t="str">
        <f>IF(AE:AE="","",IF(R387="Refreshment Beverage",AK387*(Rates!J$19/100),ROUND(SUM(AH387*(Rates!$J$8/100)),4)))</f>
        <v/>
      </c>
      <c r="AJ387" s="124" t="str">
        <f t="shared" si="214"/>
        <v/>
      </c>
      <c r="AK387" s="125" t="str">
        <f t="shared" si="215"/>
        <v/>
      </c>
      <c r="AL387" s="121" t="str">
        <f t="shared" si="216"/>
        <v/>
      </c>
      <c r="AM387" s="138" t="str">
        <f>IF(AS387="","",IF(R387="Refreshment Beverage",ROUND(AS387*Rates!K$19,4),ROUND(AO387*(VLOOKUP(VALUE(Q387),Rates!G$4:L$12,3,0)),4)))</f>
        <v/>
      </c>
      <c r="AN387" s="126" t="str">
        <f>IF(AS387="","",IF(R387="Refreshment Beverage",AS387*(Rates!J$19/100),MAX(AM387,AB387)))</f>
        <v/>
      </c>
      <c r="AO387" s="127" t="str">
        <f t="shared" si="217"/>
        <v/>
      </c>
      <c r="AP387" s="127" t="str">
        <f t="shared" si="218"/>
        <v/>
      </c>
      <c r="AQ387" s="140" t="str">
        <f>IF(AS387="","",IF(R387="Refreshment Beverage",ROUND(SUM(VLOOKUP(Q:Q,Rates!G$15:L$19,3,0)*(AS387-Y387-Z387-AA387)),4),ROUND(SUM(Rates!$K$8*AS387),4)))</f>
        <v/>
      </c>
      <c r="AR387" s="139" t="str">
        <f t="shared" si="219"/>
        <v/>
      </c>
      <c r="AS387" s="125" t="str">
        <f t="shared" si="220"/>
        <v/>
      </c>
      <c r="AT387" s="121" t="str">
        <f t="shared" si="221"/>
        <v/>
      </c>
      <c r="AU387" s="138" t="str">
        <f>IF(AX387="","",IF(R387="Refreshment Beverage",ROUND((BA387-Y387-Z387-AA387)*VLOOKUP(VALUE(Q387),Rates!G$15:L$19,3,0),4),ROUND(AW387*(VLOOKUP(VALUE(Q387),Rates!G:L,3,0)),4)))</f>
        <v/>
      </c>
      <c r="AV387" s="126" t="str">
        <f t="shared" si="222"/>
        <v/>
      </c>
      <c r="AW387" s="127" t="str">
        <f t="shared" si="223"/>
        <v/>
      </c>
      <c r="AX387" s="123" t="str">
        <f t="shared" si="224"/>
        <v/>
      </c>
      <c r="AY387" s="140" t="str">
        <f>IF(AX387="","",IF(R387="Refreshment Beverage",ROUND(SUM(AX387*Rates!K$19),4),ROUND(SUM(AX387*(Rates!J$8/100)),4)))</f>
        <v/>
      </c>
      <c r="AZ387" s="124" t="str">
        <f t="shared" si="225"/>
        <v/>
      </c>
      <c r="BA387" s="125" t="str">
        <f t="shared" si="226"/>
        <v/>
      </c>
      <c r="BB387" s="115"/>
      <c r="BC387" s="143"/>
      <c r="BD387" s="100"/>
      <c r="BE387" s="100"/>
      <c r="BF387" s="100"/>
      <c r="BG387" s="100"/>
    </row>
    <row r="388" spans="1:59" ht="12.75" customHeight="1" x14ac:dyDescent="0.2">
      <c r="A388" s="144"/>
      <c r="B388" s="141"/>
      <c r="C388" s="141"/>
      <c r="D388" s="142"/>
      <c r="E388" s="142"/>
      <c r="F388" s="142"/>
      <c r="G388" s="142"/>
      <c r="H388" s="142"/>
      <c r="I388" s="129"/>
      <c r="J388" s="130"/>
      <c r="K388" s="131" t="str">
        <f t="shared" si="197"/>
        <v/>
      </c>
      <c r="L388" s="132" t="str">
        <f t="shared" si="198"/>
        <v/>
      </c>
      <c r="M388" s="133" t="str">
        <f t="shared" si="199"/>
        <v/>
      </c>
      <c r="N388" s="134" t="str">
        <f>IFERROR(IF(B:B="","",IF(R388="Beer",SUM(LOOKUP(2,1/(Rates!$B$3:$B$5&lt;=W388)/(Rates!$C$3:$C$5&gt;=W388),Rates!$D$3:$D$5)*(X388/100)*W388),IF(R388="Refreshment Beverage",SUM(LOOKUP(2,1/(Rates!$B$7:$B$11&lt;=W388)/(Rates!$C$7:$C$11&gt;=W388),Rates!$D$7:$D$11)*(X388/100)*W388)))),"")</f>
        <v/>
      </c>
      <c r="O388" s="134" t="str">
        <f t="shared" si="200"/>
        <v/>
      </c>
      <c r="P388" s="116"/>
      <c r="Q388" s="117" t="str">
        <f t="shared" si="201"/>
        <v/>
      </c>
      <c r="R388" s="128" t="str">
        <f t="shared" si="202"/>
        <v/>
      </c>
      <c r="S388" s="135" t="str">
        <f>IF(B388="","",IF(R388="Refreshment Beverage",VLOOKUP(VALUE(Q388),Rates!G$15:L$19,2,0),VLOOKUP(VALUE(Q388),Rates!G$4:L$12,2,0)))</f>
        <v/>
      </c>
      <c r="T388" s="135" t="str">
        <f t="shared" si="203"/>
        <v/>
      </c>
      <c r="U388" s="118" t="str">
        <f t="shared" si="204"/>
        <v/>
      </c>
      <c r="V388" s="135" t="str">
        <f t="shared" si="205"/>
        <v/>
      </c>
      <c r="W388" s="135" t="str">
        <f t="shared" si="206"/>
        <v/>
      </c>
      <c r="X388" s="119" t="str">
        <f t="shared" si="207"/>
        <v/>
      </c>
      <c r="Y388" s="120" t="str">
        <f>IF(B:B="","",IF(R388="Refreshment Beverage",VLOOKUP(Q388,Rates!G$15:L$19,6,0)*W388,VLOOKUP(Q388,Rates!G$4:L$12,6,0)*W388))</f>
        <v/>
      </c>
      <c r="Z388" s="120" t="str">
        <f t="shared" si="208"/>
        <v/>
      </c>
      <c r="AA388" s="120" t="str">
        <f t="shared" si="209"/>
        <v/>
      </c>
      <c r="AB388" s="136" t="str">
        <f>IF(B:B="","",IF(R388="Refreshment Beverage","",IF(AND(R388="Beer",Q388=0),SUM(LOOKUP(2,1/(Rates!$B$15:$B$18&lt;=W388)/(Rates!$C$15:$C$18&gt;=W388),Rates!$D$15:$D$18)*W388),VLOOKUP(VALUE(Q:Q),Rates!A:B,2,0)*W388)))</f>
        <v/>
      </c>
      <c r="AC388" s="136" t="str">
        <f>IF(B:B="","",IF(R388="Refreshment Beverage","",IF(AND(R388="Beer",Q388=0),SUM(LOOKUP(2,1/(Rates!$B$15:$B$18&lt;=W388)/(Rates!$C$15:$C$18&gt;=W388),Rates!$E$15:$E$18)*W388),VLOOKUP(VALUE(Q:Q),Rates!A:C,3,0)*W388)))</f>
        <v/>
      </c>
      <c r="AD388" s="137" t="str">
        <f>IFERROR(IF(B:B="","",IF(R388="Beer","",IF(VALUE(Q388)=0,VLOOKUP(VLOOKUP(B:B,#REF!,16,0),Rates!A:E,2,0),VLOOKUP(VALUE(Q388),Rates!A$31:B$34,2,0)*W388))),0)</f>
        <v/>
      </c>
      <c r="AE388" s="121" t="str">
        <f t="shared" si="210"/>
        <v/>
      </c>
      <c r="AF388" s="138" t="str">
        <f t="shared" si="211"/>
        <v/>
      </c>
      <c r="AG388" s="122" t="str">
        <f t="shared" si="212"/>
        <v/>
      </c>
      <c r="AH388" s="123" t="str">
        <f t="shared" si="213"/>
        <v/>
      </c>
      <c r="AI388" s="139" t="str">
        <f>IF(AE:AE="","",IF(R388="Refreshment Beverage",AK388*(Rates!J$19/100),ROUND(SUM(AH388*(Rates!$J$8/100)),4)))</f>
        <v/>
      </c>
      <c r="AJ388" s="124" t="str">
        <f t="shared" si="214"/>
        <v/>
      </c>
      <c r="AK388" s="125" t="str">
        <f t="shared" si="215"/>
        <v/>
      </c>
      <c r="AL388" s="121" t="str">
        <f t="shared" si="216"/>
        <v/>
      </c>
      <c r="AM388" s="138" t="str">
        <f>IF(AS388="","",IF(R388="Refreshment Beverage",ROUND(AS388*Rates!K$19,4),ROUND(AO388*(VLOOKUP(VALUE(Q388),Rates!G$4:L$12,3,0)),4)))</f>
        <v/>
      </c>
      <c r="AN388" s="126" t="str">
        <f>IF(AS388="","",IF(R388="Refreshment Beverage",AS388*(Rates!J$19/100),MAX(AM388,AB388)))</f>
        <v/>
      </c>
      <c r="AO388" s="127" t="str">
        <f t="shared" si="217"/>
        <v/>
      </c>
      <c r="AP388" s="127" t="str">
        <f t="shared" si="218"/>
        <v/>
      </c>
      <c r="AQ388" s="140" t="str">
        <f>IF(AS388="","",IF(R388="Refreshment Beverage",ROUND(SUM(VLOOKUP(Q:Q,Rates!G$15:L$19,3,0)*(AS388-Y388-Z388-AA388)),4),ROUND(SUM(Rates!$K$8*AS388),4)))</f>
        <v/>
      </c>
      <c r="AR388" s="139" t="str">
        <f t="shared" si="219"/>
        <v/>
      </c>
      <c r="AS388" s="125" t="str">
        <f t="shared" si="220"/>
        <v/>
      </c>
      <c r="AT388" s="121" t="str">
        <f t="shared" si="221"/>
        <v/>
      </c>
      <c r="AU388" s="138" t="str">
        <f>IF(AX388="","",IF(R388="Refreshment Beverage",ROUND((BA388-Y388-Z388-AA388)*VLOOKUP(VALUE(Q388),Rates!G$15:L$19,3,0),4),ROUND(AW388*(VLOOKUP(VALUE(Q388),Rates!G:L,3,0)),4)))</f>
        <v/>
      </c>
      <c r="AV388" s="126" t="str">
        <f t="shared" si="222"/>
        <v/>
      </c>
      <c r="AW388" s="127" t="str">
        <f t="shared" si="223"/>
        <v/>
      </c>
      <c r="AX388" s="123" t="str">
        <f t="shared" si="224"/>
        <v/>
      </c>
      <c r="AY388" s="140" t="str">
        <f>IF(AX388="","",IF(R388="Refreshment Beverage",ROUND(SUM(AX388*Rates!K$19),4),ROUND(SUM(AX388*(Rates!J$8/100)),4)))</f>
        <v/>
      </c>
      <c r="AZ388" s="124" t="str">
        <f t="shared" si="225"/>
        <v/>
      </c>
      <c r="BA388" s="125" t="str">
        <f t="shared" si="226"/>
        <v/>
      </c>
      <c r="BB388" s="115"/>
      <c r="BC388" s="143"/>
      <c r="BD388" s="100"/>
      <c r="BE388" s="100"/>
      <c r="BF388" s="100"/>
      <c r="BG388" s="100"/>
    </row>
    <row r="389" spans="1:59" ht="12.75" customHeight="1" x14ac:dyDescent="0.2">
      <c r="A389" s="144"/>
      <c r="B389" s="141"/>
      <c r="C389" s="141"/>
      <c r="D389" s="142"/>
      <c r="E389" s="142"/>
      <c r="F389" s="142"/>
      <c r="G389" s="142"/>
      <c r="H389" s="142"/>
      <c r="I389" s="129"/>
      <c r="J389" s="130"/>
      <c r="K389" s="131" t="str">
        <f t="shared" si="197"/>
        <v/>
      </c>
      <c r="L389" s="132" t="str">
        <f t="shared" si="198"/>
        <v/>
      </c>
      <c r="M389" s="133" t="str">
        <f t="shared" si="199"/>
        <v/>
      </c>
      <c r="N389" s="134" t="str">
        <f>IFERROR(IF(B:B="","",IF(R389="Beer",SUM(LOOKUP(2,1/(Rates!$B$3:$B$5&lt;=W389)/(Rates!$C$3:$C$5&gt;=W389),Rates!$D$3:$D$5)*(X389/100)*W389),IF(R389="Refreshment Beverage",SUM(LOOKUP(2,1/(Rates!$B$7:$B$11&lt;=W389)/(Rates!$C$7:$C$11&gt;=W389),Rates!$D$7:$D$11)*(X389/100)*W389)))),"")</f>
        <v/>
      </c>
      <c r="O389" s="134" t="str">
        <f t="shared" si="200"/>
        <v/>
      </c>
      <c r="P389" s="116"/>
      <c r="Q389" s="117" t="str">
        <f t="shared" si="201"/>
        <v/>
      </c>
      <c r="R389" s="128" t="str">
        <f t="shared" si="202"/>
        <v/>
      </c>
      <c r="S389" s="135" t="str">
        <f>IF(B389="","",IF(R389="Refreshment Beverage",VLOOKUP(VALUE(Q389),Rates!G$15:L$19,2,0),VLOOKUP(VALUE(Q389),Rates!G$4:L$12,2,0)))</f>
        <v/>
      </c>
      <c r="T389" s="135" t="str">
        <f t="shared" si="203"/>
        <v/>
      </c>
      <c r="U389" s="118" t="str">
        <f t="shared" si="204"/>
        <v/>
      </c>
      <c r="V389" s="135" t="str">
        <f t="shared" si="205"/>
        <v/>
      </c>
      <c r="W389" s="135" t="str">
        <f t="shared" si="206"/>
        <v/>
      </c>
      <c r="X389" s="119" t="str">
        <f t="shared" si="207"/>
        <v/>
      </c>
      <c r="Y389" s="120" t="str">
        <f>IF(B:B="","",IF(R389="Refreshment Beverage",VLOOKUP(Q389,Rates!G$15:L$19,6,0)*W389,VLOOKUP(Q389,Rates!G$4:L$12,6,0)*W389))</f>
        <v/>
      </c>
      <c r="Z389" s="120" t="str">
        <f t="shared" si="208"/>
        <v/>
      </c>
      <c r="AA389" s="120" t="str">
        <f t="shared" si="209"/>
        <v/>
      </c>
      <c r="AB389" s="136" t="str">
        <f>IF(B:B="","",IF(R389="Refreshment Beverage","",IF(AND(R389="Beer",Q389=0),SUM(LOOKUP(2,1/(Rates!$B$15:$B$18&lt;=W389)/(Rates!$C$15:$C$18&gt;=W389),Rates!$D$15:$D$18)*W389),VLOOKUP(VALUE(Q:Q),Rates!A:B,2,0)*W389)))</f>
        <v/>
      </c>
      <c r="AC389" s="136" t="str">
        <f>IF(B:B="","",IF(R389="Refreshment Beverage","",IF(AND(R389="Beer",Q389=0),SUM(LOOKUP(2,1/(Rates!$B$15:$B$18&lt;=W389)/(Rates!$C$15:$C$18&gt;=W389),Rates!$E$15:$E$18)*W389),VLOOKUP(VALUE(Q:Q),Rates!A:C,3,0)*W389)))</f>
        <v/>
      </c>
      <c r="AD389" s="137" t="str">
        <f>IFERROR(IF(B:B="","",IF(R389="Beer","",IF(VALUE(Q389)=0,VLOOKUP(VLOOKUP(B:B,#REF!,16,0),Rates!A:E,2,0),VLOOKUP(VALUE(Q389),Rates!A$31:B$34,2,0)*W389))),0)</f>
        <v/>
      </c>
      <c r="AE389" s="121" t="str">
        <f t="shared" si="210"/>
        <v/>
      </c>
      <c r="AF389" s="138" t="str">
        <f t="shared" si="211"/>
        <v/>
      </c>
      <c r="AG389" s="122" t="str">
        <f t="shared" si="212"/>
        <v/>
      </c>
      <c r="AH389" s="123" t="str">
        <f t="shared" si="213"/>
        <v/>
      </c>
      <c r="AI389" s="139" t="str">
        <f>IF(AE:AE="","",IF(R389="Refreshment Beverage",AK389*(Rates!J$19/100),ROUND(SUM(AH389*(Rates!$J$8/100)),4)))</f>
        <v/>
      </c>
      <c r="AJ389" s="124" t="str">
        <f t="shared" si="214"/>
        <v/>
      </c>
      <c r="AK389" s="125" t="str">
        <f t="shared" si="215"/>
        <v/>
      </c>
      <c r="AL389" s="121" t="str">
        <f t="shared" si="216"/>
        <v/>
      </c>
      <c r="AM389" s="138" t="str">
        <f>IF(AS389="","",IF(R389="Refreshment Beverage",ROUND(AS389*Rates!K$19,4),ROUND(AO389*(VLOOKUP(VALUE(Q389),Rates!G$4:L$12,3,0)),4)))</f>
        <v/>
      </c>
      <c r="AN389" s="126" t="str">
        <f>IF(AS389="","",IF(R389="Refreshment Beverage",AS389*(Rates!J$19/100),MAX(AM389,AB389)))</f>
        <v/>
      </c>
      <c r="AO389" s="127" t="str">
        <f t="shared" si="217"/>
        <v/>
      </c>
      <c r="AP389" s="127" t="str">
        <f t="shared" si="218"/>
        <v/>
      </c>
      <c r="AQ389" s="140" t="str">
        <f>IF(AS389="","",IF(R389="Refreshment Beverage",ROUND(SUM(VLOOKUP(Q:Q,Rates!G$15:L$19,3,0)*(AS389-Y389-Z389-AA389)),4),ROUND(SUM(Rates!$K$8*AS389),4)))</f>
        <v/>
      </c>
      <c r="AR389" s="139" t="str">
        <f t="shared" si="219"/>
        <v/>
      </c>
      <c r="AS389" s="125" t="str">
        <f t="shared" si="220"/>
        <v/>
      </c>
      <c r="AT389" s="121" t="str">
        <f t="shared" si="221"/>
        <v/>
      </c>
      <c r="AU389" s="138" t="str">
        <f>IF(AX389="","",IF(R389="Refreshment Beverage",ROUND((BA389-Y389-Z389-AA389)*VLOOKUP(VALUE(Q389),Rates!G$15:L$19,3,0),4),ROUND(AW389*(VLOOKUP(VALUE(Q389),Rates!G:L,3,0)),4)))</f>
        <v/>
      </c>
      <c r="AV389" s="126" t="str">
        <f t="shared" si="222"/>
        <v/>
      </c>
      <c r="AW389" s="127" t="str">
        <f t="shared" si="223"/>
        <v/>
      </c>
      <c r="AX389" s="123" t="str">
        <f t="shared" si="224"/>
        <v/>
      </c>
      <c r="AY389" s="140" t="str">
        <f>IF(AX389="","",IF(R389="Refreshment Beverage",ROUND(SUM(AX389*Rates!K$19),4),ROUND(SUM(AX389*(Rates!J$8/100)),4)))</f>
        <v/>
      </c>
      <c r="AZ389" s="124" t="str">
        <f t="shared" si="225"/>
        <v/>
      </c>
      <c r="BA389" s="125" t="str">
        <f t="shared" si="226"/>
        <v/>
      </c>
      <c r="BB389" s="115"/>
      <c r="BC389" s="143"/>
      <c r="BD389" s="100"/>
      <c r="BE389" s="100"/>
      <c r="BF389" s="100"/>
      <c r="BG389" s="100"/>
    </row>
    <row r="390" spans="1:59" ht="12.75" customHeight="1" x14ac:dyDescent="0.2">
      <c r="A390" s="144"/>
      <c r="B390" s="141"/>
      <c r="C390" s="141"/>
      <c r="D390" s="142"/>
      <c r="E390" s="142"/>
      <c r="F390" s="142"/>
      <c r="G390" s="142"/>
      <c r="H390" s="142"/>
      <c r="I390" s="129"/>
      <c r="J390" s="130"/>
      <c r="K390" s="131" t="str">
        <f t="shared" si="197"/>
        <v/>
      </c>
      <c r="L390" s="132" t="str">
        <f t="shared" si="198"/>
        <v/>
      </c>
      <c r="M390" s="133" t="str">
        <f t="shared" si="199"/>
        <v/>
      </c>
      <c r="N390" s="134" t="str">
        <f>IFERROR(IF(B:B="","",IF(R390="Beer",SUM(LOOKUP(2,1/(Rates!$B$3:$B$5&lt;=W390)/(Rates!$C$3:$C$5&gt;=W390),Rates!$D$3:$D$5)*(X390/100)*W390),IF(R390="Refreshment Beverage",SUM(LOOKUP(2,1/(Rates!$B$7:$B$11&lt;=W390)/(Rates!$C$7:$C$11&gt;=W390),Rates!$D$7:$D$11)*(X390/100)*W390)))),"")</f>
        <v/>
      </c>
      <c r="O390" s="134" t="str">
        <f t="shared" si="200"/>
        <v/>
      </c>
      <c r="P390" s="116"/>
      <c r="Q390" s="117" t="str">
        <f t="shared" si="201"/>
        <v/>
      </c>
      <c r="R390" s="128" t="str">
        <f t="shared" si="202"/>
        <v/>
      </c>
      <c r="S390" s="135" t="str">
        <f>IF(B390="","",IF(R390="Refreshment Beverage",VLOOKUP(VALUE(Q390),Rates!G$15:L$19,2,0),VLOOKUP(VALUE(Q390),Rates!G$4:L$12,2,0)))</f>
        <v/>
      </c>
      <c r="T390" s="135" t="str">
        <f t="shared" si="203"/>
        <v/>
      </c>
      <c r="U390" s="118" t="str">
        <f t="shared" si="204"/>
        <v/>
      </c>
      <c r="V390" s="135" t="str">
        <f t="shared" si="205"/>
        <v/>
      </c>
      <c r="W390" s="135" t="str">
        <f t="shared" si="206"/>
        <v/>
      </c>
      <c r="X390" s="119" t="str">
        <f t="shared" si="207"/>
        <v/>
      </c>
      <c r="Y390" s="120" t="str">
        <f>IF(B:B="","",IF(R390="Refreshment Beverage",VLOOKUP(Q390,Rates!G$15:L$19,6,0)*W390,VLOOKUP(Q390,Rates!G$4:L$12,6,0)*W390))</f>
        <v/>
      </c>
      <c r="Z390" s="120" t="str">
        <f t="shared" si="208"/>
        <v/>
      </c>
      <c r="AA390" s="120" t="str">
        <f t="shared" si="209"/>
        <v/>
      </c>
      <c r="AB390" s="136" t="str">
        <f>IF(B:B="","",IF(R390="Refreshment Beverage","",IF(AND(R390="Beer",Q390=0),SUM(LOOKUP(2,1/(Rates!$B$15:$B$18&lt;=W390)/(Rates!$C$15:$C$18&gt;=W390),Rates!$D$15:$D$18)*W390),VLOOKUP(VALUE(Q:Q),Rates!A:B,2,0)*W390)))</f>
        <v/>
      </c>
      <c r="AC390" s="136" t="str">
        <f>IF(B:B="","",IF(R390="Refreshment Beverage","",IF(AND(R390="Beer",Q390=0),SUM(LOOKUP(2,1/(Rates!$B$15:$B$18&lt;=W390)/(Rates!$C$15:$C$18&gt;=W390),Rates!$E$15:$E$18)*W390),VLOOKUP(VALUE(Q:Q),Rates!A:C,3,0)*W390)))</f>
        <v/>
      </c>
      <c r="AD390" s="137" t="str">
        <f>IFERROR(IF(B:B="","",IF(R390="Beer","",IF(VALUE(Q390)=0,VLOOKUP(VLOOKUP(B:B,#REF!,16,0),Rates!A:E,2,0),VLOOKUP(VALUE(Q390),Rates!A$31:B$34,2,0)*W390))),0)</f>
        <v/>
      </c>
      <c r="AE390" s="121" t="str">
        <f t="shared" si="210"/>
        <v/>
      </c>
      <c r="AF390" s="138" t="str">
        <f t="shared" si="211"/>
        <v/>
      </c>
      <c r="AG390" s="122" t="str">
        <f t="shared" si="212"/>
        <v/>
      </c>
      <c r="AH390" s="123" t="str">
        <f t="shared" si="213"/>
        <v/>
      </c>
      <c r="AI390" s="139" t="str">
        <f>IF(AE:AE="","",IF(R390="Refreshment Beverage",AK390*(Rates!J$19/100),ROUND(SUM(AH390*(Rates!$J$8/100)),4)))</f>
        <v/>
      </c>
      <c r="AJ390" s="124" t="str">
        <f t="shared" si="214"/>
        <v/>
      </c>
      <c r="AK390" s="125" t="str">
        <f t="shared" si="215"/>
        <v/>
      </c>
      <c r="AL390" s="121" t="str">
        <f t="shared" si="216"/>
        <v/>
      </c>
      <c r="AM390" s="138" t="str">
        <f>IF(AS390="","",IF(R390="Refreshment Beverage",ROUND(AS390*Rates!K$19,4),ROUND(AO390*(VLOOKUP(VALUE(Q390),Rates!G$4:L$12,3,0)),4)))</f>
        <v/>
      </c>
      <c r="AN390" s="126" t="str">
        <f>IF(AS390="","",IF(R390="Refreshment Beverage",AS390*(Rates!J$19/100),MAX(AM390,AB390)))</f>
        <v/>
      </c>
      <c r="AO390" s="127" t="str">
        <f t="shared" si="217"/>
        <v/>
      </c>
      <c r="AP390" s="127" t="str">
        <f t="shared" si="218"/>
        <v/>
      </c>
      <c r="AQ390" s="140" t="str">
        <f>IF(AS390="","",IF(R390="Refreshment Beverage",ROUND(SUM(VLOOKUP(Q:Q,Rates!G$15:L$19,3,0)*(AS390-Y390-Z390-AA390)),4),ROUND(SUM(Rates!$K$8*AS390),4)))</f>
        <v/>
      </c>
      <c r="AR390" s="139" t="str">
        <f t="shared" si="219"/>
        <v/>
      </c>
      <c r="AS390" s="125" t="str">
        <f t="shared" si="220"/>
        <v/>
      </c>
      <c r="AT390" s="121" t="str">
        <f t="shared" si="221"/>
        <v/>
      </c>
      <c r="AU390" s="138" t="str">
        <f>IF(AX390="","",IF(R390="Refreshment Beverage",ROUND((BA390-Y390-Z390-AA390)*VLOOKUP(VALUE(Q390),Rates!G$15:L$19,3,0),4),ROUND(AW390*(VLOOKUP(VALUE(Q390),Rates!G:L,3,0)),4)))</f>
        <v/>
      </c>
      <c r="AV390" s="126" t="str">
        <f t="shared" si="222"/>
        <v/>
      </c>
      <c r="AW390" s="127" t="str">
        <f t="shared" si="223"/>
        <v/>
      </c>
      <c r="AX390" s="123" t="str">
        <f t="shared" si="224"/>
        <v/>
      </c>
      <c r="AY390" s="140" t="str">
        <f>IF(AX390="","",IF(R390="Refreshment Beverage",ROUND(SUM(AX390*Rates!K$19),4),ROUND(SUM(AX390*(Rates!J$8/100)),4)))</f>
        <v/>
      </c>
      <c r="AZ390" s="124" t="str">
        <f t="shared" si="225"/>
        <v/>
      </c>
      <c r="BA390" s="125" t="str">
        <f t="shared" si="226"/>
        <v/>
      </c>
      <c r="BB390" s="115"/>
      <c r="BC390" s="143"/>
      <c r="BD390" s="100"/>
      <c r="BE390" s="100"/>
      <c r="BF390" s="100"/>
      <c r="BG390" s="100"/>
    </row>
    <row r="391" spans="1:59" ht="12.75" customHeight="1" x14ac:dyDescent="0.2">
      <c r="A391" s="144"/>
      <c r="B391" s="141"/>
      <c r="C391" s="141"/>
      <c r="D391" s="142"/>
      <c r="E391" s="142"/>
      <c r="F391" s="142"/>
      <c r="G391" s="142"/>
      <c r="H391" s="142"/>
      <c r="I391" s="129"/>
      <c r="J391" s="130"/>
      <c r="K391" s="131" t="str">
        <f t="shared" si="197"/>
        <v/>
      </c>
      <c r="L391" s="132" t="str">
        <f t="shared" si="198"/>
        <v/>
      </c>
      <c r="M391" s="133" t="str">
        <f t="shared" si="199"/>
        <v/>
      </c>
      <c r="N391" s="134" t="str">
        <f>IFERROR(IF(B:B="","",IF(R391="Beer",SUM(LOOKUP(2,1/(Rates!$B$3:$B$5&lt;=W391)/(Rates!$C$3:$C$5&gt;=W391),Rates!$D$3:$D$5)*(X391/100)*W391),IF(R391="Refreshment Beverage",SUM(LOOKUP(2,1/(Rates!$B$7:$B$11&lt;=W391)/(Rates!$C$7:$C$11&gt;=W391),Rates!$D$7:$D$11)*(X391/100)*W391)))),"")</f>
        <v/>
      </c>
      <c r="O391" s="134" t="str">
        <f t="shared" si="200"/>
        <v/>
      </c>
      <c r="P391" s="116"/>
      <c r="Q391" s="117" t="str">
        <f t="shared" si="201"/>
        <v/>
      </c>
      <c r="R391" s="128" t="str">
        <f t="shared" si="202"/>
        <v/>
      </c>
      <c r="S391" s="135" t="str">
        <f>IF(B391="","",IF(R391="Refreshment Beverage",VLOOKUP(VALUE(Q391),Rates!G$15:L$19,2,0),VLOOKUP(VALUE(Q391),Rates!G$4:L$12,2,0)))</f>
        <v/>
      </c>
      <c r="T391" s="135" t="str">
        <f t="shared" si="203"/>
        <v/>
      </c>
      <c r="U391" s="118" t="str">
        <f t="shared" si="204"/>
        <v/>
      </c>
      <c r="V391" s="135" t="str">
        <f t="shared" si="205"/>
        <v/>
      </c>
      <c r="W391" s="135" t="str">
        <f t="shared" si="206"/>
        <v/>
      </c>
      <c r="X391" s="119" t="str">
        <f t="shared" si="207"/>
        <v/>
      </c>
      <c r="Y391" s="120" t="str">
        <f>IF(B:B="","",IF(R391="Refreshment Beverage",VLOOKUP(Q391,Rates!G$15:L$19,6,0)*W391,VLOOKUP(Q391,Rates!G$4:L$12,6,0)*W391))</f>
        <v/>
      </c>
      <c r="Z391" s="120" t="str">
        <f t="shared" si="208"/>
        <v/>
      </c>
      <c r="AA391" s="120" t="str">
        <f t="shared" si="209"/>
        <v/>
      </c>
      <c r="AB391" s="136" t="str">
        <f>IF(B:B="","",IF(R391="Refreshment Beverage","",IF(AND(R391="Beer",Q391=0),SUM(LOOKUP(2,1/(Rates!$B$15:$B$18&lt;=W391)/(Rates!$C$15:$C$18&gt;=W391),Rates!$D$15:$D$18)*W391),VLOOKUP(VALUE(Q:Q),Rates!A:B,2,0)*W391)))</f>
        <v/>
      </c>
      <c r="AC391" s="136" t="str">
        <f>IF(B:B="","",IF(R391="Refreshment Beverage","",IF(AND(R391="Beer",Q391=0),SUM(LOOKUP(2,1/(Rates!$B$15:$B$18&lt;=W391)/(Rates!$C$15:$C$18&gt;=W391),Rates!$E$15:$E$18)*W391),VLOOKUP(VALUE(Q:Q),Rates!A:C,3,0)*W391)))</f>
        <v/>
      </c>
      <c r="AD391" s="137" t="str">
        <f>IFERROR(IF(B:B="","",IF(R391="Beer","",IF(VALUE(Q391)=0,VLOOKUP(VLOOKUP(B:B,#REF!,16,0),Rates!A:E,2,0),VLOOKUP(VALUE(Q391),Rates!A$31:B$34,2,0)*W391))),0)</f>
        <v/>
      </c>
      <c r="AE391" s="121" t="str">
        <f t="shared" si="210"/>
        <v/>
      </c>
      <c r="AF391" s="138" t="str">
        <f t="shared" si="211"/>
        <v/>
      </c>
      <c r="AG391" s="122" t="str">
        <f t="shared" si="212"/>
        <v/>
      </c>
      <c r="AH391" s="123" t="str">
        <f t="shared" si="213"/>
        <v/>
      </c>
      <c r="AI391" s="139" t="str">
        <f>IF(AE:AE="","",IF(R391="Refreshment Beverage",AK391*(Rates!J$19/100),ROUND(SUM(AH391*(Rates!$J$8/100)),4)))</f>
        <v/>
      </c>
      <c r="AJ391" s="124" t="str">
        <f t="shared" si="214"/>
        <v/>
      </c>
      <c r="AK391" s="125" t="str">
        <f t="shared" si="215"/>
        <v/>
      </c>
      <c r="AL391" s="121" t="str">
        <f t="shared" si="216"/>
        <v/>
      </c>
      <c r="AM391" s="138" t="str">
        <f>IF(AS391="","",IF(R391="Refreshment Beverage",ROUND(AS391*Rates!K$19,4),ROUND(AO391*(VLOOKUP(VALUE(Q391),Rates!G$4:L$12,3,0)),4)))</f>
        <v/>
      </c>
      <c r="AN391" s="126" t="str">
        <f>IF(AS391="","",IF(R391="Refreshment Beverage",AS391*(Rates!J$19/100),MAX(AM391,AB391)))</f>
        <v/>
      </c>
      <c r="AO391" s="127" t="str">
        <f t="shared" si="217"/>
        <v/>
      </c>
      <c r="AP391" s="127" t="str">
        <f t="shared" si="218"/>
        <v/>
      </c>
      <c r="AQ391" s="140" t="str">
        <f>IF(AS391="","",IF(R391="Refreshment Beverage",ROUND(SUM(VLOOKUP(Q:Q,Rates!G$15:L$19,3,0)*(AS391-Y391-Z391-AA391)),4),ROUND(SUM(Rates!$K$8*AS391),4)))</f>
        <v/>
      </c>
      <c r="AR391" s="139" t="str">
        <f t="shared" si="219"/>
        <v/>
      </c>
      <c r="AS391" s="125" t="str">
        <f t="shared" si="220"/>
        <v/>
      </c>
      <c r="AT391" s="121" t="str">
        <f t="shared" si="221"/>
        <v/>
      </c>
      <c r="AU391" s="138" t="str">
        <f>IF(AX391="","",IF(R391="Refreshment Beverage",ROUND((BA391-Y391-Z391-AA391)*VLOOKUP(VALUE(Q391),Rates!G$15:L$19,3,0),4),ROUND(AW391*(VLOOKUP(VALUE(Q391),Rates!G:L,3,0)),4)))</f>
        <v/>
      </c>
      <c r="AV391" s="126" t="str">
        <f t="shared" si="222"/>
        <v/>
      </c>
      <c r="AW391" s="127" t="str">
        <f t="shared" si="223"/>
        <v/>
      </c>
      <c r="AX391" s="123" t="str">
        <f t="shared" si="224"/>
        <v/>
      </c>
      <c r="AY391" s="140" t="str">
        <f>IF(AX391="","",IF(R391="Refreshment Beverage",ROUND(SUM(AX391*Rates!K$19),4),ROUND(SUM(AX391*(Rates!J$8/100)),4)))</f>
        <v/>
      </c>
      <c r="AZ391" s="124" t="str">
        <f t="shared" si="225"/>
        <v/>
      </c>
      <c r="BA391" s="125" t="str">
        <f t="shared" si="226"/>
        <v/>
      </c>
      <c r="BB391" s="115"/>
      <c r="BC391" s="143"/>
      <c r="BD391" s="100"/>
      <c r="BE391" s="100"/>
      <c r="BF391" s="100"/>
      <c r="BG391" s="100"/>
    </row>
    <row r="392" spans="1:59" ht="12.75" customHeight="1" x14ac:dyDescent="0.2">
      <c r="A392" s="144"/>
      <c r="B392" s="141"/>
      <c r="C392" s="141"/>
      <c r="D392" s="142"/>
      <c r="E392" s="142"/>
      <c r="F392" s="142"/>
      <c r="G392" s="142"/>
      <c r="H392" s="142"/>
      <c r="I392" s="129"/>
      <c r="J392" s="130"/>
      <c r="K392" s="131" t="str">
        <f t="shared" si="197"/>
        <v/>
      </c>
      <c r="L392" s="132" t="str">
        <f t="shared" si="198"/>
        <v/>
      </c>
      <c r="M392" s="133" t="str">
        <f t="shared" si="199"/>
        <v/>
      </c>
      <c r="N392" s="134" t="str">
        <f>IFERROR(IF(B:B="","",IF(R392="Beer",SUM(LOOKUP(2,1/(Rates!$B$3:$B$5&lt;=W392)/(Rates!$C$3:$C$5&gt;=W392),Rates!$D$3:$D$5)*(X392/100)*W392),IF(R392="Refreshment Beverage",SUM(LOOKUP(2,1/(Rates!$B$7:$B$11&lt;=W392)/(Rates!$C$7:$C$11&gt;=W392),Rates!$D$7:$D$11)*(X392/100)*W392)))),"")</f>
        <v/>
      </c>
      <c r="O392" s="134" t="str">
        <f t="shared" si="200"/>
        <v/>
      </c>
      <c r="P392" s="116"/>
      <c r="Q392" s="117" t="str">
        <f t="shared" si="201"/>
        <v/>
      </c>
      <c r="R392" s="128" t="str">
        <f t="shared" si="202"/>
        <v/>
      </c>
      <c r="S392" s="135" t="str">
        <f>IF(B392="","",IF(R392="Refreshment Beverage",VLOOKUP(VALUE(Q392),Rates!G$15:L$19,2,0),VLOOKUP(VALUE(Q392),Rates!G$4:L$12,2,0)))</f>
        <v/>
      </c>
      <c r="T392" s="135" t="str">
        <f t="shared" si="203"/>
        <v/>
      </c>
      <c r="U392" s="118" t="str">
        <f t="shared" si="204"/>
        <v/>
      </c>
      <c r="V392" s="135" t="str">
        <f t="shared" si="205"/>
        <v/>
      </c>
      <c r="W392" s="135" t="str">
        <f t="shared" si="206"/>
        <v/>
      </c>
      <c r="X392" s="119" t="str">
        <f t="shared" si="207"/>
        <v/>
      </c>
      <c r="Y392" s="120" t="str">
        <f>IF(B:B="","",IF(R392="Refreshment Beverage",VLOOKUP(Q392,Rates!G$15:L$19,6,0)*W392,VLOOKUP(Q392,Rates!G$4:L$12,6,0)*W392))</f>
        <v/>
      </c>
      <c r="Z392" s="120" t="str">
        <f t="shared" si="208"/>
        <v/>
      </c>
      <c r="AA392" s="120" t="str">
        <f t="shared" si="209"/>
        <v/>
      </c>
      <c r="AB392" s="136" t="str">
        <f>IF(B:B="","",IF(R392="Refreshment Beverage","",IF(AND(R392="Beer",Q392=0),SUM(LOOKUP(2,1/(Rates!$B$15:$B$18&lt;=W392)/(Rates!$C$15:$C$18&gt;=W392),Rates!$D$15:$D$18)*W392),VLOOKUP(VALUE(Q:Q),Rates!A:B,2,0)*W392)))</f>
        <v/>
      </c>
      <c r="AC392" s="136" t="str">
        <f>IF(B:B="","",IF(R392="Refreshment Beverage","",IF(AND(R392="Beer",Q392=0),SUM(LOOKUP(2,1/(Rates!$B$15:$B$18&lt;=W392)/(Rates!$C$15:$C$18&gt;=W392),Rates!$E$15:$E$18)*W392),VLOOKUP(VALUE(Q:Q),Rates!A:C,3,0)*W392)))</f>
        <v/>
      </c>
      <c r="AD392" s="137" t="str">
        <f>IFERROR(IF(B:B="","",IF(R392="Beer","",IF(VALUE(Q392)=0,VLOOKUP(VLOOKUP(B:B,#REF!,16,0),Rates!A:E,2,0),VLOOKUP(VALUE(Q392),Rates!A$31:B$34,2,0)*W392))),0)</f>
        <v/>
      </c>
      <c r="AE392" s="121" t="str">
        <f t="shared" si="210"/>
        <v/>
      </c>
      <c r="AF392" s="138" t="str">
        <f t="shared" si="211"/>
        <v/>
      </c>
      <c r="AG392" s="122" t="str">
        <f t="shared" si="212"/>
        <v/>
      </c>
      <c r="AH392" s="123" t="str">
        <f t="shared" si="213"/>
        <v/>
      </c>
      <c r="AI392" s="139" t="str">
        <f>IF(AE:AE="","",IF(R392="Refreshment Beverage",AK392*(Rates!J$19/100),ROUND(SUM(AH392*(Rates!$J$8/100)),4)))</f>
        <v/>
      </c>
      <c r="AJ392" s="124" t="str">
        <f t="shared" si="214"/>
        <v/>
      </c>
      <c r="AK392" s="125" t="str">
        <f t="shared" si="215"/>
        <v/>
      </c>
      <c r="AL392" s="121" t="str">
        <f t="shared" si="216"/>
        <v/>
      </c>
      <c r="AM392" s="138" t="str">
        <f>IF(AS392="","",IF(R392="Refreshment Beverage",ROUND(AS392*Rates!K$19,4),ROUND(AO392*(VLOOKUP(VALUE(Q392),Rates!G$4:L$12,3,0)),4)))</f>
        <v/>
      </c>
      <c r="AN392" s="126" t="str">
        <f>IF(AS392="","",IF(R392="Refreshment Beverage",AS392*(Rates!J$19/100),MAX(AM392,AB392)))</f>
        <v/>
      </c>
      <c r="AO392" s="127" t="str">
        <f t="shared" si="217"/>
        <v/>
      </c>
      <c r="AP392" s="127" t="str">
        <f t="shared" si="218"/>
        <v/>
      </c>
      <c r="AQ392" s="140" t="str">
        <f>IF(AS392="","",IF(R392="Refreshment Beverage",ROUND(SUM(VLOOKUP(Q:Q,Rates!G$15:L$19,3,0)*(AS392-Y392-Z392-AA392)),4),ROUND(SUM(Rates!$K$8*AS392),4)))</f>
        <v/>
      </c>
      <c r="AR392" s="139" t="str">
        <f t="shared" si="219"/>
        <v/>
      </c>
      <c r="AS392" s="125" t="str">
        <f t="shared" si="220"/>
        <v/>
      </c>
      <c r="AT392" s="121" t="str">
        <f t="shared" si="221"/>
        <v/>
      </c>
      <c r="AU392" s="138" t="str">
        <f>IF(AX392="","",IF(R392="Refreshment Beverage",ROUND((BA392-Y392-Z392-AA392)*VLOOKUP(VALUE(Q392),Rates!G$15:L$19,3,0),4),ROUND(AW392*(VLOOKUP(VALUE(Q392),Rates!G:L,3,0)),4)))</f>
        <v/>
      </c>
      <c r="AV392" s="126" t="str">
        <f t="shared" si="222"/>
        <v/>
      </c>
      <c r="AW392" s="127" t="str">
        <f t="shared" si="223"/>
        <v/>
      </c>
      <c r="AX392" s="123" t="str">
        <f t="shared" si="224"/>
        <v/>
      </c>
      <c r="AY392" s="140" t="str">
        <f>IF(AX392="","",IF(R392="Refreshment Beverage",ROUND(SUM(AX392*Rates!K$19),4),ROUND(SUM(AX392*(Rates!J$8/100)),4)))</f>
        <v/>
      </c>
      <c r="AZ392" s="124" t="str">
        <f t="shared" si="225"/>
        <v/>
      </c>
      <c r="BA392" s="125" t="str">
        <f t="shared" si="226"/>
        <v/>
      </c>
      <c r="BB392" s="115"/>
      <c r="BC392" s="143"/>
      <c r="BD392" s="100"/>
      <c r="BE392" s="100"/>
      <c r="BF392" s="100"/>
      <c r="BG392" s="100"/>
    </row>
    <row r="393" spans="1:59" ht="12.75" customHeight="1" x14ac:dyDescent="0.2">
      <c r="A393" s="144"/>
      <c r="B393" s="141"/>
      <c r="C393" s="141"/>
      <c r="D393" s="142"/>
      <c r="E393" s="142"/>
      <c r="F393" s="142"/>
      <c r="G393" s="142"/>
      <c r="H393" s="142"/>
      <c r="I393" s="129"/>
      <c r="J393" s="130"/>
      <c r="K393" s="131" t="str">
        <f t="shared" si="197"/>
        <v/>
      </c>
      <c r="L393" s="132" t="str">
        <f t="shared" si="198"/>
        <v/>
      </c>
      <c r="M393" s="133" t="str">
        <f t="shared" si="199"/>
        <v/>
      </c>
      <c r="N393" s="134" t="str">
        <f>IFERROR(IF(B:B="","",IF(R393="Beer",SUM(LOOKUP(2,1/(Rates!$B$3:$B$5&lt;=W393)/(Rates!$C$3:$C$5&gt;=W393),Rates!$D$3:$D$5)*(X393/100)*W393),IF(R393="Refreshment Beverage",SUM(LOOKUP(2,1/(Rates!$B$7:$B$11&lt;=W393)/(Rates!$C$7:$C$11&gt;=W393),Rates!$D$7:$D$11)*(X393/100)*W393)))),"")</f>
        <v/>
      </c>
      <c r="O393" s="134" t="str">
        <f t="shared" si="200"/>
        <v/>
      </c>
      <c r="P393" s="116"/>
      <c r="Q393" s="117" t="str">
        <f t="shared" si="201"/>
        <v/>
      </c>
      <c r="R393" s="128" t="str">
        <f t="shared" si="202"/>
        <v/>
      </c>
      <c r="S393" s="135" t="str">
        <f>IF(B393="","",IF(R393="Refreshment Beverage",VLOOKUP(VALUE(Q393),Rates!G$15:L$19,2,0),VLOOKUP(VALUE(Q393),Rates!G$4:L$12,2,0)))</f>
        <v/>
      </c>
      <c r="T393" s="135" t="str">
        <f t="shared" si="203"/>
        <v/>
      </c>
      <c r="U393" s="118" t="str">
        <f t="shared" si="204"/>
        <v/>
      </c>
      <c r="V393" s="135" t="str">
        <f t="shared" si="205"/>
        <v/>
      </c>
      <c r="W393" s="135" t="str">
        <f t="shared" si="206"/>
        <v/>
      </c>
      <c r="X393" s="119" t="str">
        <f t="shared" si="207"/>
        <v/>
      </c>
      <c r="Y393" s="120" t="str">
        <f>IF(B:B="","",IF(R393="Refreshment Beverage",VLOOKUP(Q393,Rates!G$15:L$19,6,0)*W393,VLOOKUP(Q393,Rates!G$4:L$12,6,0)*W393))</f>
        <v/>
      </c>
      <c r="Z393" s="120" t="str">
        <f t="shared" si="208"/>
        <v/>
      </c>
      <c r="AA393" s="120" t="str">
        <f t="shared" si="209"/>
        <v/>
      </c>
      <c r="AB393" s="136" t="str">
        <f>IF(B:B="","",IF(R393="Refreshment Beverage","",IF(AND(R393="Beer",Q393=0),SUM(LOOKUP(2,1/(Rates!$B$15:$B$18&lt;=W393)/(Rates!$C$15:$C$18&gt;=W393),Rates!$D$15:$D$18)*W393),VLOOKUP(VALUE(Q:Q),Rates!A:B,2,0)*W393)))</f>
        <v/>
      </c>
      <c r="AC393" s="136" t="str">
        <f>IF(B:B="","",IF(R393="Refreshment Beverage","",IF(AND(R393="Beer",Q393=0),SUM(LOOKUP(2,1/(Rates!$B$15:$B$18&lt;=W393)/(Rates!$C$15:$C$18&gt;=W393),Rates!$E$15:$E$18)*W393),VLOOKUP(VALUE(Q:Q),Rates!A:C,3,0)*W393)))</f>
        <v/>
      </c>
      <c r="AD393" s="137" t="str">
        <f>IFERROR(IF(B:B="","",IF(R393="Beer","",IF(VALUE(Q393)=0,VLOOKUP(VLOOKUP(B:B,#REF!,16,0),Rates!A:E,2,0),VLOOKUP(VALUE(Q393),Rates!A$31:B$34,2,0)*W393))),0)</f>
        <v/>
      </c>
      <c r="AE393" s="121" t="str">
        <f t="shared" si="210"/>
        <v/>
      </c>
      <c r="AF393" s="138" t="str">
        <f t="shared" si="211"/>
        <v/>
      </c>
      <c r="AG393" s="122" t="str">
        <f t="shared" si="212"/>
        <v/>
      </c>
      <c r="AH393" s="123" t="str">
        <f t="shared" si="213"/>
        <v/>
      </c>
      <c r="AI393" s="139" t="str">
        <f>IF(AE:AE="","",IF(R393="Refreshment Beverage",AK393*(Rates!J$19/100),ROUND(SUM(AH393*(Rates!$J$8/100)),4)))</f>
        <v/>
      </c>
      <c r="AJ393" s="124" t="str">
        <f t="shared" si="214"/>
        <v/>
      </c>
      <c r="AK393" s="125" t="str">
        <f t="shared" si="215"/>
        <v/>
      </c>
      <c r="AL393" s="121" t="str">
        <f t="shared" si="216"/>
        <v/>
      </c>
      <c r="AM393" s="138" t="str">
        <f>IF(AS393="","",IF(R393="Refreshment Beverage",ROUND(AS393*Rates!K$19,4),ROUND(AO393*(VLOOKUP(VALUE(Q393),Rates!G$4:L$12,3,0)),4)))</f>
        <v/>
      </c>
      <c r="AN393" s="126" t="str">
        <f>IF(AS393="","",IF(R393="Refreshment Beverage",AS393*(Rates!J$19/100),MAX(AM393,AB393)))</f>
        <v/>
      </c>
      <c r="AO393" s="127" t="str">
        <f t="shared" si="217"/>
        <v/>
      </c>
      <c r="AP393" s="127" t="str">
        <f t="shared" si="218"/>
        <v/>
      </c>
      <c r="AQ393" s="140" t="str">
        <f>IF(AS393="","",IF(R393="Refreshment Beverage",ROUND(SUM(VLOOKUP(Q:Q,Rates!G$15:L$19,3,0)*(AS393-Y393-Z393-AA393)),4),ROUND(SUM(Rates!$K$8*AS393),4)))</f>
        <v/>
      </c>
      <c r="AR393" s="139" t="str">
        <f t="shared" si="219"/>
        <v/>
      </c>
      <c r="AS393" s="125" t="str">
        <f t="shared" si="220"/>
        <v/>
      </c>
      <c r="AT393" s="121" t="str">
        <f t="shared" si="221"/>
        <v/>
      </c>
      <c r="AU393" s="138" t="str">
        <f>IF(AX393="","",IF(R393="Refreshment Beverage",ROUND((BA393-Y393-Z393-AA393)*VLOOKUP(VALUE(Q393),Rates!G$15:L$19,3,0),4),ROUND(AW393*(VLOOKUP(VALUE(Q393),Rates!G:L,3,0)),4)))</f>
        <v/>
      </c>
      <c r="AV393" s="126" t="str">
        <f t="shared" si="222"/>
        <v/>
      </c>
      <c r="AW393" s="127" t="str">
        <f t="shared" si="223"/>
        <v/>
      </c>
      <c r="AX393" s="123" t="str">
        <f t="shared" si="224"/>
        <v/>
      </c>
      <c r="AY393" s="140" t="str">
        <f>IF(AX393="","",IF(R393="Refreshment Beverage",ROUND(SUM(AX393*Rates!K$19),4),ROUND(SUM(AX393*(Rates!J$8/100)),4)))</f>
        <v/>
      </c>
      <c r="AZ393" s="124" t="str">
        <f t="shared" si="225"/>
        <v/>
      </c>
      <c r="BA393" s="125" t="str">
        <f t="shared" si="226"/>
        <v/>
      </c>
      <c r="BB393" s="115"/>
      <c r="BC393" s="143"/>
      <c r="BD393" s="100"/>
      <c r="BE393" s="100"/>
      <c r="BF393" s="100"/>
      <c r="BG393" s="100"/>
    </row>
    <row r="394" spans="1:59" ht="12.75" customHeight="1" x14ac:dyDescent="0.2">
      <c r="A394" s="144"/>
      <c r="B394" s="141"/>
      <c r="C394" s="141"/>
      <c r="D394" s="142"/>
      <c r="E394" s="142"/>
      <c r="F394" s="142"/>
      <c r="G394" s="142"/>
      <c r="H394" s="142"/>
      <c r="I394" s="129"/>
      <c r="J394" s="130"/>
      <c r="K394" s="131" t="str">
        <f t="shared" si="197"/>
        <v/>
      </c>
      <c r="L394" s="132" t="str">
        <f t="shared" si="198"/>
        <v/>
      </c>
      <c r="M394" s="133" t="str">
        <f t="shared" si="199"/>
        <v/>
      </c>
      <c r="N394" s="134" t="str">
        <f>IFERROR(IF(B:B="","",IF(R394="Beer",SUM(LOOKUP(2,1/(Rates!$B$3:$B$5&lt;=W394)/(Rates!$C$3:$C$5&gt;=W394),Rates!$D$3:$D$5)*(X394/100)*W394),IF(R394="Refreshment Beverage",SUM(LOOKUP(2,1/(Rates!$B$7:$B$11&lt;=W394)/(Rates!$C$7:$C$11&gt;=W394),Rates!$D$7:$D$11)*(X394/100)*W394)))),"")</f>
        <v/>
      </c>
      <c r="O394" s="134" t="str">
        <f t="shared" si="200"/>
        <v/>
      </c>
      <c r="P394" s="116"/>
      <c r="Q394" s="117" t="str">
        <f t="shared" si="201"/>
        <v/>
      </c>
      <c r="R394" s="128" t="str">
        <f t="shared" si="202"/>
        <v/>
      </c>
      <c r="S394" s="135" t="str">
        <f>IF(B394="","",IF(R394="Refreshment Beverage",VLOOKUP(VALUE(Q394),Rates!G$15:L$19,2,0),VLOOKUP(VALUE(Q394),Rates!G$4:L$12,2,0)))</f>
        <v/>
      </c>
      <c r="T394" s="135" t="str">
        <f t="shared" si="203"/>
        <v/>
      </c>
      <c r="U394" s="118" t="str">
        <f t="shared" si="204"/>
        <v/>
      </c>
      <c r="V394" s="135" t="str">
        <f t="shared" si="205"/>
        <v/>
      </c>
      <c r="W394" s="135" t="str">
        <f t="shared" si="206"/>
        <v/>
      </c>
      <c r="X394" s="119" t="str">
        <f t="shared" si="207"/>
        <v/>
      </c>
      <c r="Y394" s="120" t="str">
        <f>IF(B:B="","",IF(R394="Refreshment Beverage",VLOOKUP(Q394,Rates!G$15:L$19,6,0)*W394,VLOOKUP(Q394,Rates!G$4:L$12,6,0)*W394))</f>
        <v/>
      </c>
      <c r="Z394" s="120" t="str">
        <f t="shared" si="208"/>
        <v/>
      </c>
      <c r="AA394" s="120" t="str">
        <f t="shared" si="209"/>
        <v/>
      </c>
      <c r="AB394" s="136" t="str">
        <f>IF(B:B="","",IF(R394="Refreshment Beverage","",IF(AND(R394="Beer",Q394=0),SUM(LOOKUP(2,1/(Rates!$B$15:$B$18&lt;=W394)/(Rates!$C$15:$C$18&gt;=W394),Rates!$D$15:$D$18)*W394),VLOOKUP(VALUE(Q:Q),Rates!A:B,2,0)*W394)))</f>
        <v/>
      </c>
      <c r="AC394" s="136" t="str">
        <f>IF(B:B="","",IF(R394="Refreshment Beverage","",IF(AND(R394="Beer",Q394=0),SUM(LOOKUP(2,1/(Rates!$B$15:$B$18&lt;=W394)/(Rates!$C$15:$C$18&gt;=W394),Rates!$E$15:$E$18)*W394),VLOOKUP(VALUE(Q:Q),Rates!A:C,3,0)*W394)))</f>
        <v/>
      </c>
      <c r="AD394" s="137" t="str">
        <f>IFERROR(IF(B:B="","",IF(R394="Beer","",IF(VALUE(Q394)=0,VLOOKUP(VLOOKUP(B:B,#REF!,16,0),Rates!A:E,2,0),VLOOKUP(VALUE(Q394),Rates!A$31:B$34,2,0)*W394))),0)</f>
        <v/>
      </c>
      <c r="AE394" s="121" t="str">
        <f t="shared" si="210"/>
        <v/>
      </c>
      <c r="AF394" s="138" t="str">
        <f t="shared" si="211"/>
        <v/>
      </c>
      <c r="AG394" s="122" t="str">
        <f t="shared" si="212"/>
        <v/>
      </c>
      <c r="AH394" s="123" t="str">
        <f t="shared" si="213"/>
        <v/>
      </c>
      <c r="AI394" s="139" t="str">
        <f>IF(AE:AE="","",IF(R394="Refreshment Beverage",AK394*(Rates!J$19/100),ROUND(SUM(AH394*(Rates!$J$8/100)),4)))</f>
        <v/>
      </c>
      <c r="AJ394" s="124" t="str">
        <f t="shared" si="214"/>
        <v/>
      </c>
      <c r="AK394" s="125" t="str">
        <f t="shared" si="215"/>
        <v/>
      </c>
      <c r="AL394" s="121" t="str">
        <f t="shared" si="216"/>
        <v/>
      </c>
      <c r="AM394" s="138" t="str">
        <f>IF(AS394="","",IF(R394="Refreshment Beverage",ROUND(AS394*Rates!K$19,4),ROUND(AO394*(VLOOKUP(VALUE(Q394),Rates!G$4:L$12,3,0)),4)))</f>
        <v/>
      </c>
      <c r="AN394" s="126" t="str">
        <f>IF(AS394="","",IF(R394="Refreshment Beverage",AS394*(Rates!J$19/100),MAX(AM394,AB394)))</f>
        <v/>
      </c>
      <c r="AO394" s="127" t="str">
        <f t="shared" si="217"/>
        <v/>
      </c>
      <c r="AP394" s="127" t="str">
        <f t="shared" si="218"/>
        <v/>
      </c>
      <c r="AQ394" s="140" t="str">
        <f>IF(AS394="","",IF(R394="Refreshment Beverage",ROUND(SUM(VLOOKUP(Q:Q,Rates!G$15:L$19,3,0)*(AS394-Y394-Z394-AA394)),4),ROUND(SUM(Rates!$K$8*AS394),4)))</f>
        <v/>
      </c>
      <c r="AR394" s="139" t="str">
        <f t="shared" si="219"/>
        <v/>
      </c>
      <c r="AS394" s="125" t="str">
        <f t="shared" si="220"/>
        <v/>
      </c>
      <c r="AT394" s="121" t="str">
        <f t="shared" si="221"/>
        <v/>
      </c>
      <c r="AU394" s="138" t="str">
        <f>IF(AX394="","",IF(R394="Refreshment Beverage",ROUND((BA394-Y394-Z394-AA394)*VLOOKUP(VALUE(Q394),Rates!G$15:L$19,3,0),4),ROUND(AW394*(VLOOKUP(VALUE(Q394),Rates!G:L,3,0)),4)))</f>
        <v/>
      </c>
      <c r="AV394" s="126" t="str">
        <f t="shared" si="222"/>
        <v/>
      </c>
      <c r="AW394" s="127" t="str">
        <f t="shared" si="223"/>
        <v/>
      </c>
      <c r="AX394" s="123" t="str">
        <f t="shared" si="224"/>
        <v/>
      </c>
      <c r="AY394" s="140" t="str">
        <f>IF(AX394="","",IF(R394="Refreshment Beverage",ROUND(SUM(AX394*Rates!K$19),4),ROUND(SUM(AX394*(Rates!J$8/100)),4)))</f>
        <v/>
      </c>
      <c r="AZ394" s="124" t="str">
        <f t="shared" si="225"/>
        <v/>
      </c>
      <c r="BA394" s="125" t="str">
        <f t="shared" si="226"/>
        <v/>
      </c>
      <c r="BB394" s="115"/>
      <c r="BC394" s="143"/>
      <c r="BD394" s="100"/>
      <c r="BE394" s="100"/>
      <c r="BF394" s="100"/>
      <c r="BG394" s="100"/>
    </row>
    <row r="395" spans="1:59" ht="12.75" customHeight="1" x14ac:dyDescent="0.2">
      <c r="A395" s="144"/>
      <c r="B395" s="141"/>
      <c r="C395" s="141"/>
      <c r="D395" s="142"/>
      <c r="E395" s="142"/>
      <c r="F395" s="142"/>
      <c r="G395" s="142"/>
      <c r="H395" s="142"/>
      <c r="I395" s="129"/>
      <c r="J395" s="130"/>
      <c r="K395" s="131" t="str">
        <f t="shared" si="197"/>
        <v/>
      </c>
      <c r="L395" s="132" t="str">
        <f t="shared" si="198"/>
        <v/>
      </c>
      <c r="M395" s="133" t="str">
        <f t="shared" si="199"/>
        <v/>
      </c>
      <c r="N395" s="134" t="str">
        <f>IFERROR(IF(B:B="","",IF(R395="Beer",SUM(LOOKUP(2,1/(Rates!$B$3:$B$5&lt;=W395)/(Rates!$C$3:$C$5&gt;=W395),Rates!$D$3:$D$5)*(X395/100)*W395),IF(R395="Refreshment Beverage",SUM(LOOKUP(2,1/(Rates!$B$7:$B$11&lt;=W395)/(Rates!$C$7:$C$11&gt;=W395),Rates!$D$7:$D$11)*(X395/100)*W395)))),"")</f>
        <v/>
      </c>
      <c r="O395" s="134" t="str">
        <f t="shared" si="200"/>
        <v/>
      </c>
      <c r="P395" s="116"/>
      <c r="Q395" s="117" t="str">
        <f t="shared" si="201"/>
        <v/>
      </c>
      <c r="R395" s="128" t="str">
        <f t="shared" si="202"/>
        <v/>
      </c>
      <c r="S395" s="135" t="str">
        <f>IF(B395="","",IF(R395="Refreshment Beverage",VLOOKUP(VALUE(Q395),Rates!G$15:L$19,2,0),VLOOKUP(VALUE(Q395),Rates!G$4:L$12,2,0)))</f>
        <v/>
      </c>
      <c r="T395" s="135" t="str">
        <f t="shared" si="203"/>
        <v/>
      </c>
      <c r="U395" s="118" t="str">
        <f t="shared" si="204"/>
        <v/>
      </c>
      <c r="V395" s="135" t="str">
        <f t="shared" si="205"/>
        <v/>
      </c>
      <c r="W395" s="135" t="str">
        <f t="shared" si="206"/>
        <v/>
      </c>
      <c r="X395" s="119" t="str">
        <f t="shared" si="207"/>
        <v/>
      </c>
      <c r="Y395" s="120" t="str">
        <f>IF(B:B="","",IF(R395="Refreshment Beverage",VLOOKUP(Q395,Rates!G$15:L$19,6,0)*W395,VLOOKUP(Q395,Rates!G$4:L$12,6,0)*W395))</f>
        <v/>
      </c>
      <c r="Z395" s="120" t="str">
        <f t="shared" si="208"/>
        <v/>
      </c>
      <c r="AA395" s="120" t="str">
        <f t="shared" si="209"/>
        <v/>
      </c>
      <c r="AB395" s="136" t="str">
        <f>IF(B:B="","",IF(R395="Refreshment Beverage","",IF(AND(R395="Beer",Q395=0),SUM(LOOKUP(2,1/(Rates!$B$15:$B$18&lt;=W395)/(Rates!$C$15:$C$18&gt;=W395),Rates!$D$15:$D$18)*W395),VLOOKUP(VALUE(Q:Q),Rates!A:B,2,0)*W395)))</f>
        <v/>
      </c>
      <c r="AC395" s="136" t="str">
        <f>IF(B:B="","",IF(R395="Refreshment Beverage","",IF(AND(R395="Beer",Q395=0),SUM(LOOKUP(2,1/(Rates!$B$15:$B$18&lt;=W395)/(Rates!$C$15:$C$18&gt;=W395),Rates!$E$15:$E$18)*W395),VLOOKUP(VALUE(Q:Q),Rates!A:C,3,0)*W395)))</f>
        <v/>
      </c>
      <c r="AD395" s="137" t="str">
        <f>IFERROR(IF(B:B="","",IF(R395="Beer","",IF(VALUE(Q395)=0,VLOOKUP(VLOOKUP(B:B,#REF!,16,0),Rates!A:E,2,0),VLOOKUP(VALUE(Q395),Rates!A$31:B$34,2,0)*W395))),0)</f>
        <v/>
      </c>
      <c r="AE395" s="121" t="str">
        <f t="shared" si="210"/>
        <v/>
      </c>
      <c r="AF395" s="138" t="str">
        <f t="shared" si="211"/>
        <v/>
      </c>
      <c r="AG395" s="122" t="str">
        <f t="shared" si="212"/>
        <v/>
      </c>
      <c r="AH395" s="123" t="str">
        <f t="shared" si="213"/>
        <v/>
      </c>
      <c r="AI395" s="139" t="str">
        <f>IF(AE:AE="","",IF(R395="Refreshment Beverage",AK395*(Rates!J$19/100),ROUND(SUM(AH395*(Rates!$J$8/100)),4)))</f>
        <v/>
      </c>
      <c r="AJ395" s="124" t="str">
        <f t="shared" si="214"/>
        <v/>
      </c>
      <c r="AK395" s="125" t="str">
        <f t="shared" si="215"/>
        <v/>
      </c>
      <c r="AL395" s="121" t="str">
        <f t="shared" si="216"/>
        <v/>
      </c>
      <c r="AM395" s="138" t="str">
        <f>IF(AS395="","",IF(R395="Refreshment Beverage",ROUND(AS395*Rates!K$19,4),ROUND(AO395*(VLOOKUP(VALUE(Q395),Rates!G$4:L$12,3,0)),4)))</f>
        <v/>
      </c>
      <c r="AN395" s="126" t="str">
        <f>IF(AS395="","",IF(R395="Refreshment Beverage",AS395*(Rates!J$19/100),MAX(AM395,AB395)))</f>
        <v/>
      </c>
      <c r="AO395" s="127" t="str">
        <f t="shared" si="217"/>
        <v/>
      </c>
      <c r="AP395" s="127" t="str">
        <f t="shared" si="218"/>
        <v/>
      </c>
      <c r="AQ395" s="140" t="str">
        <f>IF(AS395="","",IF(R395="Refreshment Beverage",ROUND(SUM(VLOOKUP(Q:Q,Rates!G$15:L$19,3,0)*(AS395-Y395-Z395-AA395)),4),ROUND(SUM(Rates!$K$8*AS395),4)))</f>
        <v/>
      </c>
      <c r="AR395" s="139" t="str">
        <f t="shared" si="219"/>
        <v/>
      </c>
      <c r="AS395" s="125" t="str">
        <f t="shared" si="220"/>
        <v/>
      </c>
      <c r="AT395" s="121" t="str">
        <f t="shared" si="221"/>
        <v/>
      </c>
      <c r="AU395" s="138" t="str">
        <f>IF(AX395="","",IF(R395="Refreshment Beverage",ROUND((BA395-Y395-Z395-AA395)*VLOOKUP(VALUE(Q395),Rates!G$15:L$19,3,0),4),ROUND(AW395*(VLOOKUP(VALUE(Q395),Rates!G:L,3,0)),4)))</f>
        <v/>
      </c>
      <c r="AV395" s="126" t="str">
        <f t="shared" si="222"/>
        <v/>
      </c>
      <c r="AW395" s="127" t="str">
        <f t="shared" si="223"/>
        <v/>
      </c>
      <c r="AX395" s="123" t="str">
        <f t="shared" si="224"/>
        <v/>
      </c>
      <c r="AY395" s="140" t="str">
        <f>IF(AX395="","",IF(R395="Refreshment Beverage",ROUND(SUM(AX395*Rates!K$19),4),ROUND(SUM(AX395*(Rates!J$8/100)),4)))</f>
        <v/>
      </c>
      <c r="AZ395" s="124" t="str">
        <f t="shared" si="225"/>
        <v/>
      </c>
      <c r="BA395" s="125" t="str">
        <f t="shared" si="226"/>
        <v/>
      </c>
      <c r="BB395" s="115"/>
      <c r="BC395" s="143"/>
      <c r="BD395" s="100"/>
      <c r="BE395" s="100"/>
      <c r="BF395" s="100"/>
      <c r="BG395" s="100"/>
    </row>
    <row r="396" spans="1:59" ht="12.75" customHeight="1" x14ac:dyDescent="0.2">
      <c r="A396" s="144"/>
      <c r="B396" s="141"/>
      <c r="C396" s="141"/>
      <c r="D396" s="142"/>
      <c r="E396" s="142"/>
      <c r="F396" s="142"/>
      <c r="G396" s="142"/>
      <c r="H396" s="142"/>
      <c r="I396" s="129"/>
      <c r="J396" s="130"/>
      <c r="K396" s="131" t="str">
        <f t="shared" si="197"/>
        <v/>
      </c>
      <c r="L396" s="132" t="str">
        <f t="shared" si="198"/>
        <v/>
      </c>
      <c r="M396" s="133" t="str">
        <f t="shared" si="199"/>
        <v/>
      </c>
      <c r="N396" s="134" t="str">
        <f>IFERROR(IF(B:B="","",IF(R396="Beer",SUM(LOOKUP(2,1/(Rates!$B$3:$B$5&lt;=W396)/(Rates!$C$3:$C$5&gt;=W396),Rates!$D$3:$D$5)*(X396/100)*W396),IF(R396="Refreshment Beverage",SUM(LOOKUP(2,1/(Rates!$B$7:$B$11&lt;=W396)/(Rates!$C$7:$C$11&gt;=W396),Rates!$D$7:$D$11)*(X396/100)*W396)))),"")</f>
        <v/>
      </c>
      <c r="O396" s="134" t="str">
        <f t="shared" si="200"/>
        <v/>
      </c>
      <c r="P396" s="116"/>
      <c r="Q396" s="117" t="str">
        <f t="shared" si="201"/>
        <v/>
      </c>
      <c r="R396" s="128" t="str">
        <f t="shared" si="202"/>
        <v/>
      </c>
      <c r="S396" s="135" t="str">
        <f>IF(B396="","",IF(R396="Refreshment Beverage",VLOOKUP(VALUE(Q396),Rates!G$15:L$19,2,0),VLOOKUP(VALUE(Q396),Rates!G$4:L$12,2,0)))</f>
        <v/>
      </c>
      <c r="T396" s="135" t="str">
        <f t="shared" si="203"/>
        <v/>
      </c>
      <c r="U396" s="118" t="str">
        <f t="shared" si="204"/>
        <v/>
      </c>
      <c r="V396" s="135" t="str">
        <f t="shared" si="205"/>
        <v/>
      </c>
      <c r="W396" s="135" t="str">
        <f t="shared" si="206"/>
        <v/>
      </c>
      <c r="X396" s="119" t="str">
        <f t="shared" si="207"/>
        <v/>
      </c>
      <c r="Y396" s="120" t="str">
        <f>IF(B:B="","",IF(R396="Refreshment Beverage",VLOOKUP(Q396,Rates!G$15:L$19,6,0)*W396,VLOOKUP(Q396,Rates!G$4:L$12,6,0)*W396))</f>
        <v/>
      </c>
      <c r="Z396" s="120" t="str">
        <f t="shared" si="208"/>
        <v/>
      </c>
      <c r="AA396" s="120" t="str">
        <f t="shared" si="209"/>
        <v/>
      </c>
      <c r="AB396" s="136" t="str">
        <f>IF(B:B="","",IF(R396="Refreshment Beverage","",IF(AND(R396="Beer",Q396=0),SUM(LOOKUP(2,1/(Rates!$B$15:$B$18&lt;=W396)/(Rates!$C$15:$C$18&gt;=W396),Rates!$D$15:$D$18)*W396),VLOOKUP(VALUE(Q:Q),Rates!A:B,2,0)*W396)))</f>
        <v/>
      </c>
      <c r="AC396" s="136" t="str">
        <f>IF(B:B="","",IF(R396="Refreshment Beverage","",IF(AND(R396="Beer",Q396=0),SUM(LOOKUP(2,1/(Rates!$B$15:$B$18&lt;=W396)/(Rates!$C$15:$C$18&gt;=W396),Rates!$E$15:$E$18)*W396),VLOOKUP(VALUE(Q:Q),Rates!A:C,3,0)*W396)))</f>
        <v/>
      </c>
      <c r="AD396" s="137" t="str">
        <f>IFERROR(IF(B:B="","",IF(R396="Beer","",IF(VALUE(Q396)=0,VLOOKUP(VLOOKUP(B:B,#REF!,16,0),Rates!A:E,2,0),VLOOKUP(VALUE(Q396),Rates!A$31:B$34,2,0)*W396))),0)</f>
        <v/>
      </c>
      <c r="AE396" s="121" t="str">
        <f t="shared" si="210"/>
        <v/>
      </c>
      <c r="AF396" s="138" t="str">
        <f t="shared" si="211"/>
        <v/>
      </c>
      <c r="AG396" s="122" t="str">
        <f t="shared" si="212"/>
        <v/>
      </c>
      <c r="AH396" s="123" t="str">
        <f t="shared" si="213"/>
        <v/>
      </c>
      <c r="AI396" s="139" t="str">
        <f>IF(AE:AE="","",IF(R396="Refreshment Beverage",AK396*(Rates!J$19/100),ROUND(SUM(AH396*(Rates!$J$8/100)),4)))</f>
        <v/>
      </c>
      <c r="AJ396" s="124" t="str">
        <f t="shared" si="214"/>
        <v/>
      </c>
      <c r="AK396" s="125" t="str">
        <f t="shared" si="215"/>
        <v/>
      </c>
      <c r="AL396" s="121" t="str">
        <f t="shared" si="216"/>
        <v/>
      </c>
      <c r="AM396" s="138" t="str">
        <f>IF(AS396="","",IF(R396="Refreshment Beverage",ROUND(AS396*Rates!K$19,4),ROUND(AO396*(VLOOKUP(VALUE(Q396),Rates!G$4:L$12,3,0)),4)))</f>
        <v/>
      </c>
      <c r="AN396" s="126" t="str">
        <f>IF(AS396="","",IF(R396="Refreshment Beverage",AS396*(Rates!J$19/100),MAX(AM396,AB396)))</f>
        <v/>
      </c>
      <c r="AO396" s="127" t="str">
        <f t="shared" si="217"/>
        <v/>
      </c>
      <c r="AP396" s="127" t="str">
        <f t="shared" si="218"/>
        <v/>
      </c>
      <c r="AQ396" s="140" t="str">
        <f>IF(AS396="","",IF(R396="Refreshment Beverage",ROUND(SUM(VLOOKUP(Q:Q,Rates!G$15:L$19,3,0)*(AS396-Y396-Z396-AA396)),4),ROUND(SUM(Rates!$K$8*AS396),4)))</f>
        <v/>
      </c>
      <c r="AR396" s="139" t="str">
        <f t="shared" si="219"/>
        <v/>
      </c>
      <c r="AS396" s="125" t="str">
        <f t="shared" si="220"/>
        <v/>
      </c>
      <c r="AT396" s="121" t="str">
        <f t="shared" si="221"/>
        <v/>
      </c>
      <c r="AU396" s="138" t="str">
        <f>IF(AX396="","",IF(R396="Refreshment Beverage",ROUND((BA396-Y396-Z396-AA396)*VLOOKUP(VALUE(Q396),Rates!G$15:L$19,3,0),4),ROUND(AW396*(VLOOKUP(VALUE(Q396),Rates!G:L,3,0)),4)))</f>
        <v/>
      </c>
      <c r="AV396" s="126" t="str">
        <f t="shared" si="222"/>
        <v/>
      </c>
      <c r="AW396" s="127" t="str">
        <f t="shared" si="223"/>
        <v/>
      </c>
      <c r="AX396" s="123" t="str">
        <f t="shared" si="224"/>
        <v/>
      </c>
      <c r="AY396" s="140" t="str">
        <f>IF(AX396="","",IF(R396="Refreshment Beverage",ROUND(SUM(AX396*Rates!K$19),4),ROUND(SUM(AX396*(Rates!J$8/100)),4)))</f>
        <v/>
      </c>
      <c r="AZ396" s="124" t="str">
        <f t="shared" si="225"/>
        <v/>
      </c>
      <c r="BA396" s="125" t="str">
        <f t="shared" si="226"/>
        <v/>
      </c>
      <c r="BB396" s="115"/>
      <c r="BC396" s="143"/>
      <c r="BD396" s="100"/>
      <c r="BE396" s="100"/>
      <c r="BF396" s="100"/>
      <c r="BG396" s="100"/>
    </row>
    <row r="397" spans="1:59" ht="12.75" customHeight="1" x14ac:dyDescent="0.2">
      <c r="A397" s="144"/>
      <c r="B397" s="141"/>
      <c r="C397" s="141"/>
      <c r="D397" s="142"/>
      <c r="E397" s="142"/>
      <c r="F397" s="142"/>
      <c r="G397" s="142"/>
      <c r="H397" s="142"/>
      <c r="I397" s="129"/>
      <c r="J397" s="130"/>
      <c r="K397" s="131" t="str">
        <f t="shared" si="197"/>
        <v/>
      </c>
      <c r="L397" s="132" t="str">
        <f t="shared" si="198"/>
        <v/>
      </c>
      <c r="M397" s="133" t="str">
        <f t="shared" si="199"/>
        <v/>
      </c>
      <c r="N397" s="134" t="str">
        <f>IFERROR(IF(B:B="","",IF(R397="Beer",SUM(LOOKUP(2,1/(Rates!$B$3:$B$5&lt;=W397)/(Rates!$C$3:$C$5&gt;=W397),Rates!$D$3:$D$5)*(X397/100)*W397),IF(R397="Refreshment Beverage",SUM(LOOKUP(2,1/(Rates!$B$7:$B$11&lt;=W397)/(Rates!$C$7:$C$11&gt;=W397),Rates!$D$7:$D$11)*(X397/100)*W397)))),"")</f>
        <v/>
      </c>
      <c r="O397" s="134" t="str">
        <f t="shared" si="200"/>
        <v/>
      </c>
      <c r="P397" s="116"/>
      <c r="Q397" s="117" t="str">
        <f t="shared" si="201"/>
        <v/>
      </c>
      <c r="R397" s="128" t="str">
        <f t="shared" si="202"/>
        <v/>
      </c>
      <c r="S397" s="135" t="str">
        <f>IF(B397="","",IF(R397="Refreshment Beverage",VLOOKUP(VALUE(Q397),Rates!G$15:L$19,2,0),VLOOKUP(VALUE(Q397),Rates!G$4:L$12,2,0)))</f>
        <v/>
      </c>
      <c r="T397" s="135" t="str">
        <f t="shared" si="203"/>
        <v/>
      </c>
      <c r="U397" s="118" t="str">
        <f t="shared" si="204"/>
        <v/>
      </c>
      <c r="V397" s="135" t="str">
        <f t="shared" si="205"/>
        <v/>
      </c>
      <c r="W397" s="135" t="str">
        <f t="shared" si="206"/>
        <v/>
      </c>
      <c r="X397" s="119" t="str">
        <f t="shared" si="207"/>
        <v/>
      </c>
      <c r="Y397" s="120" t="str">
        <f>IF(B:B="","",IF(R397="Refreshment Beverage",VLOOKUP(Q397,Rates!G$15:L$19,6,0)*W397,VLOOKUP(Q397,Rates!G$4:L$12,6,0)*W397))</f>
        <v/>
      </c>
      <c r="Z397" s="120" t="str">
        <f t="shared" si="208"/>
        <v/>
      </c>
      <c r="AA397" s="120" t="str">
        <f t="shared" si="209"/>
        <v/>
      </c>
      <c r="AB397" s="136" t="str">
        <f>IF(B:B="","",IF(R397="Refreshment Beverage","",IF(AND(R397="Beer",Q397=0),SUM(LOOKUP(2,1/(Rates!$B$15:$B$18&lt;=W397)/(Rates!$C$15:$C$18&gt;=W397),Rates!$D$15:$D$18)*W397),VLOOKUP(VALUE(Q:Q),Rates!A:B,2,0)*W397)))</f>
        <v/>
      </c>
      <c r="AC397" s="136" t="str">
        <f>IF(B:B="","",IF(R397="Refreshment Beverage","",IF(AND(R397="Beer",Q397=0),SUM(LOOKUP(2,1/(Rates!$B$15:$B$18&lt;=W397)/(Rates!$C$15:$C$18&gt;=W397),Rates!$E$15:$E$18)*W397),VLOOKUP(VALUE(Q:Q),Rates!A:C,3,0)*W397)))</f>
        <v/>
      </c>
      <c r="AD397" s="137" t="str">
        <f>IFERROR(IF(B:B="","",IF(R397="Beer","",IF(VALUE(Q397)=0,VLOOKUP(VLOOKUP(B:B,#REF!,16,0),Rates!A:E,2,0),VLOOKUP(VALUE(Q397),Rates!A$31:B$34,2,0)*W397))),0)</f>
        <v/>
      </c>
      <c r="AE397" s="121" t="str">
        <f t="shared" si="210"/>
        <v/>
      </c>
      <c r="AF397" s="138" t="str">
        <f t="shared" si="211"/>
        <v/>
      </c>
      <c r="AG397" s="122" t="str">
        <f t="shared" si="212"/>
        <v/>
      </c>
      <c r="AH397" s="123" t="str">
        <f t="shared" si="213"/>
        <v/>
      </c>
      <c r="AI397" s="139" t="str">
        <f>IF(AE:AE="","",IF(R397="Refreshment Beverage",AK397*(Rates!J$19/100),ROUND(SUM(AH397*(Rates!$J$8/100)),4)))</f>
        <v/>
      </c>
      <c r="AJ397" s="124" t="str">
        <f t="shared" si="214"/>
        <v/>
      </c>
      <c r="AK397" s="125" t="str">
        <f t="shared" si="215"/>
        <v/>
      </c>
      <c r="AL397" s="121" t="str">
        <f t="shared" si="216"/>
        <v/>
      </c>
      <c r="AM397" s="138" t="str">
        <f>IF(AS397="","",IF(R397="Refreshment Beverage",ROUND(AS397*Rates!K$19,4),ROUND(AO397*(VLOOKUP(VALUE(Q397),Rates!G$4:L$12,3,0)),4)))</f>
        <v/>
      </c>
      <c r="AN397" s="126" t="str">
        <f>IF(AS397="","",IF(R397="Refreshment Beverage",AS397*(Rates!J$19/100),MAX(AM397,AB397)))</f>
        <v/>
      </c>
      <c r="AO397" s="127" t="str">
        <f t="shared" si="217"/>
        <v/>
      </c>
      <c r="AP397" s="127" t="str">
        <f t="shared" si="218"/>
        <v/>
      </c>
      <c r="AQ397" s="140" t="str">
        <f>IF(AS397="","",IF(R397="Refreshment Beverage",ROUND(SUM(VLOOKUP(Q:Q,Rates!G$15:L$19,3,0)*(AS397-Y397-Z397-AA397)),4),ROUND(SUM(Rates!$K$8*AS397),4)))</f>
        <v/>
      </c>
      <c r="AR397" s="139" t="str">
        <f t="shared" si="219"/>
        <v/>
      </c>
      <c r="AS397" s="125" t="str">
        <f t="shared" si="220"/>
        <v/>
      </c>
      <c r="AT397" s="121" t="str">
        <f t="shared" si="221"/>
        <v/>
      </c>
      <c r="AU397" s="138" t="str">
        <f>IF(AX397="","",IF(R397="Refreshment Beverage",ROUND((BA397-Y397-Z397-AA397)*VLOOKUP(VALUE(Q397),Rates!G$15:L$19,3,0),4),ROUND(AW397*(VLOOKUP(VALUE(Q397),Rates!G:L,3,0)),4)))</f>
        <v/>
      </c>
      <c r="AV397" s="126" t="str">
        <f t="shared" si="222"/>
        <v/>
      </c>
      <c r="AW397" s="127" t="str">
        <f t="shared" si="223"/>
        <v/>
      </c>
      <c r="AX397" s="123" t="str">
        <f t="shared" si="224"/>
        <v/>
      </c>
      <c r="AY397" s="140" t="str">
        <f>IF(AX397="","",IF(R397="Refreshment Beverage",ROUND(SUM(AX397*Rates!K$19),4),ROUND(SUM(AX397*(Rates!J$8/100)),4)))</f>
        <v/>
      </c>
      <c r="AZ397" s="124" t="str">
        <f t="shared" si="225"/>
        <v/>
      </c>
      <c r="BA397" s="125" t="str">
        <f t="shared" si="226"/>
        <v/>
      </c>
      <c r="BB397" s="115"/>
      <c r="BC397" s="143"/>
      <c r="BD397" s="100"/>
      <c r="BE397" s="100"/>
      <c r="BF397" s="100"/>
      <c r="BG397" s="100"/>
    </row>
    <row r="398" spans="1:59" ht="12.75" customHeight="1" x14ac:dyDescent="0.2">
      <c r="A398" s="144"/>
      <c r="B398" s="141"/>
      <c r="C398" s="141"/>
      <c r="D398" s="142"/>
      <c r="E398" s="142"/>
      <c r="F398" s="142"/>
      <c r="G398" s="142"/>
      <c r="H398" s="142"/>
      <c r="I398" s="129"/>
      <c r="J398" s="130"/>
      <c r="K398" s="131" t="str">
        <f t="shared" si="197"/>
        <v/>
      </c>
      <c r="L398" s="132" t="str">
        <f t="shared" si="198"/>
        <v/>
      </c>
      <c r="M398" s="133" t="str">
        <f t="shared" si="199"/>
        <v/>
      </c>
      <c r="N398" s="134" t="str">
        <f>IFERROR(IF(B:B="","",IF(R398="Beer",SUM(LOOKUP(2,1/(Rates!$B$3:$B$5&lt;=W398)/(Rates!$C$3:$C$5&gt;=W398),Rates!$D$3:$D$5)*(X398/100)*W398),IF(R398="Refreshment Beverage",SUM(LOOKUP(2,1/(Rates!$B$7:$B$11&lt;=W398)/(Rates!$C$7:$C$11&gt;=W398),Rates!$D$7:$D$11)*(X398/100)*W398)))),"")</f>
        <v/>
      </c>
      <c r="O398" s="134" t="str">
        <f t="shared" si="200"/>
        <v/>
      </c>
      <c r="P398" s="116"/>
      <c r="Q398" s="117" t="str">
        <f t="shared" si="201"/>
        <v/>
      </c>
      <c r="R398" s="128" t="str">
        <f t="shared" si="202"/>
        <v/>
      </c>
      <c r="S398" s="135" t="str">
        <f>IF(B398="","",IF(R398="Refreshment Beverage",VLOOKUP(VALUE(Q398),Rates!G$15:L$19,2,0),VLOOKUP(VALUE(Q398),Rates!G$4:L$12,2,0)))</f>
        <v/>
      </c>
      <c r="T398" s="135" t="str">
        <f t="shared" si="203"/>
        <v/>
      </c>
      <c r="U398" s="118" t="str">
        <f t="shared" si="204"/>
        <v/>
      </c>
      <c r="V398" s="135" t="str">
        <f t="shared" si="205"/>
        <v/>
      </c>
      <c r="W398" s="135" t="str">
        <f t="shared" si="206"/>
        <v/>
      </c>
      <c r="X398" s="119" t="str">
        <f t="shared" si="207"/>
        <v/>
      </c>
      <c r="Y398" s="120" t="str">
        <f>IF(B:B="","",IF(R398="Refreshment Beverage",VLOOKUP(Q398,Rates!G$15:L$19,6,0)*W398,VLOOKUP(Q398,Rates!G$4:L$12,6,0)*W398))</f>
        <v/>
      </c>
      <c r="Z398" s="120" t="str">
        <f t="shared" si="208"/>
        <v/>
      </c>
      <c r="AA398" s="120" t="str">
        <f t="shared" si="209"/>
        <v/>
      </c>
      <c r="AB398" s="136" t="str">
        <f>IF(B:B="","",IF(R398="Refreshment Beverage","",IF(AND(R398="Beer",Q398=0),SUM(LOOKUP(2,1/(Rates!$B$15:$B$18&lt;=W398)/(Rates!$C$15:$C$18&gt;=W398),Rates!$D$15:$D$18)*W398),VLOOKUP(VALUE(Q:Q),Rates!A:B,2,0)*W398)))</f>
        <v/>
      </c>
      <c r="AC398" s="136" t="str">
        <f>IF(B:B="","",IF(R398="Refreshment Beverage","",IF(AND(R398="Beer",Q398=0),SUM(LOOKUP(2,1/(Rates!$B$15:$B$18&lt;=W398)/(Rates!$C$15:$C$18&gt;=W398),Rates!$E$15:$E$18)*W398),VLOOKUP(VALUE(Q:Q),Rates!A:C,3,0)*W398)))</f>
        <v/>
      </c>
      <c r="AD398" s="137" t="str">
        <f>IFERROR(IF(B:B="","",IF(R398="Beer","",IF(VALUE(Q398)=0,VLOOKUP(VLOOKUP(B:B,#REF!,16,0),Rates!A:E,2,0),VLOOKUP(VALUE(Q398),Rates!A$31:B$34,2,0)*W398))),0)</f>
        <v/>
      </c>
      <c r="AE398" s="121" t="str">
        <f t="shared" si="210"/>
        <v/>
      </c>
      <c r="AF398" s="138" t="str">
        <f t="shared" si="211"/>
        <v/>
      </c>
      <c r="AG398" s="122" t="str">
        <f t="shared" si="212"/>
        <v/>
      </c>
      <c r="AH398" s="123" t="str">
        <f t="shared" si="213"/>
        <v/>
      </c>
      <c r="AI398" s="139" t="str">
        <f>IF(AE:AE="","",IF(R398="Refreshment Beverage",AK398*(Rates!J$19/100),ROUND(SUM(AH398*(Rates!$J$8/100)),4)))</f>
        <v/>
      </c>
      <c r="AJ398" s="124" t="str">
        <f t="shared" si="214"/>
        <v/>
      </c>
      <c r="AK398" s="125" t="str">
        <f t="shared" si="215"/>
        <v/>
      </c>
      <c r="AL398" s="121" t="str">
        <f t="shared" si="216"/>
        <v/>
      </c>
      <c r="AM398" s="138" t="str">
        <f>IF(AS398="","",IF(R398="Refreshment Beverage",ROUND(AS398*Rates!K$19,4),ROUND(AO398*(VLOOKUP(VALUE(Q398),Rates!G$4:L$12,3,0)),4)))</f>
        <v/>
      </c>
      <c r="AN398" s="126" t="str">
        <f>IF(AS398="","",IF(R398="Refreshment Beverage",AS398*(Rates!J$19/100),MAX(AM398,AB398)))</f>
        <v/>
      </c>
      <c r="AO398" s="127" t="str">
        <f t="shared" si="217"/>
        <v/>
      </c>
      <c r="AP398" s="127" t="str">
        <f t="shared" si="218"/>
        <v/>
      </c>
      <c r="AQ398" s="140" t="str">
        <f>IF(AS398="","",IF(R398="Refreshment Beverage",ROUND(SUM(VLOOKUP(Q:Q,Rates!G$15:L$19,3,0)*(AS398-Y398-Z398-AA398)),4),ROUND(SUM(Rates!$K$8*AS398),4)))</f>
        <v/>
      </c>
      <c r="AR398" s="139" t="str">
        <f t="shared" si="219"/>
        <v/>
      </c>
      <c r="AS398" s="125" t="str">
        <f t="shared" si="220"/>
        <v/>
      </c>
      <c r="AT398" s="121" t="str">
        <f t="shared" si="221"/>
        <v/>
      </c>
      <c r="AU398" s="138" t="str">
        <f>IF(AX398="","",IF(R398="Refreshment Beverage",ROUND((BA398-Y398-Z398-AA398)*VLOOKUP(VALUE(Q398),Rates!G$15:L$19,3,0),4),ROUND(AW398*(VLOOKUP(VALUE(Q398),Rates!G:L,3,0)),4)))</f>
        <v/>
      </c>
      <c r="AV398" s="126" t="str">
        <f t="shared" si="222"/>
        <v/>
      </c>
      <c r="AW398" s="127" t="str">
        <f t="shared" si="223"/>
        <v/>
      </c>
      <c r="AX398" s="123" t="str">
        <f t="shared" si="224"/>
        <v/>
      </c>
      <c r="AY398" s="140" t="str">
        <f>IF(AX398="","",IF(R398="Refreshment Beverage",ROUND(SUM(AX398*Rates!K$19),4),ROUND(SUM(AX398*(Rates!J$8/100)),4)))</f>
        <v/>
      </c>
      <c r="AZ398" s="124" t="str">
        <f t="shared" si="225"/>
        <v/>
      </c>
      <c r="BA398" s="125" t="str">
        <f t="shared" si="226"/>
        <v/>
      </c>
      <c r="BB398" s="115"/>
      <c r="BC398" s="143"/>
      <c r="BD398" s="100"/>
      <c r="BE398" s="100"/>
      <c r="BF398" s="100"/>
      <c r="BG398" s="100"/>
    </row>
    <row r="399" spans="1:59" ht="12.75" customHeight="1" x14ac:dyDescent="0.2">
      <c r="A399" s="144"/>
      <c r="B399" s="141"/>
      <c r="C399" s="141"/>
      <c r="D399" s="142"/>
      <c r="E399" s="142"/>
      <c r="F399" s="142"/>
      <c r="G399" s="142"/>
      <c r="H399" s="142"/>
      <c r="I399" s="129"/>
      <c r="J399" s="130"/>
      <c r="K399" s="131" t="str">
        <f t="shared" si="197"/>
        <v/>
      </c>
      <c r="L399" s="132" t="str">
        <f t="shared" si="198"/>
        <v/>
      </c>
      <c r="M399" s="133" t="str">
        <f t="shared" si="199"/>
        <v/>
      </c>
      <c r="N399" s="134" t="str">
        <f>IFERROR(IF(B:B="","",IF(R399="Beer",SUM(LOOKUP(2,1/(Rates!$B$3:$B$5&lt;=W399)/(Rates!$C$3:$C$5&gt;=W399),Rates!$D$3:$D$5)*(X399/100)*W399),IF(R399="Refreshment Beverage",SUM(LOOKUP(2,1/(Rates!$B$7:$B$11&lt;=W399)/(Rates!$C$7:$C$11&gt;=W399),Rates!$D$7:$D$11)*(X399/100)*W399)))),"")</f>
        <v/>
      </c>
      <c r="O399" s="134" t="str">
        <f t="shared" si="200"/>
        <v/>
      </c>
      <c r="P399" s="116"/>
      <c r="Q399" s="117" t="str">
        <f t="shared" si="201"/>
        <v/>
      </c>
      <c r="R399" s="128" t="str">
        <f t="shared" si="202"/>
        <v/>
      </c>
      <c r="S399" s="135" t="str">
        <f>IF(B399="","",IF(R399="Refreshment Beverage",VLOOKUP(VALUE(Q399),Rates!G$15:L$19,2,0),VLOOKUP(VALUE(Q399),Rates!G$4:L$12,2,0)))</f>
        <v/>
      </c>
      <c r="T399" s="135" t="str">
        <f t="shared" si="203"/>
        <v/>
      </c>
      <c r="U399" s="118" t="str">
        <f t="shared" si="204"/>
        <v/>
      </c>
      <c r="V399" s="135" t="str">
        <f t="shared" si="205"/>
        <v/>
      </c>
      <c r="W399" s="135" t="str">
        <f t="shared" si="206"/>
        <v/>
      </c>
      <c r="X399" s="119" t="str">
        <f t="shared" si="207"/>
        <v/>
      </c>
      <c r="Y399" s="120" t="str">
        <f>IF(B:B="","",IF(R399="Refreshment Beverage",VLOOKUP(Q399,Rates!G$15:L$19,6,0)*W399,VLOOKUP(Q399,Rates!G$4:L$12,6,0)*W399))</f>
        <v/>
      </c>
      <c r="Z399" s="120" t="str">
        <f t="shared" si="208"/>
        <v/>
      </c>
      <c r="AA399" s="120" t="str">
        <f t="shared" si="209"/>
        <v/>
      </c>
      <c r="AB399" s="136" t="str">
        <f>IF(B:B="","",IF(R399="Refreshment Beverage","",IF(AND(R399="Beer",Q399=0),SUM(LOOKUP(2,1/(Rates!$B$15:$B$18&lt;=W399)/(Rates!$C$15:$C$18&gt;=W399),Rates!$D$15:$D$18)*W399),VLOOKUP(VALUE(Q:Q),Rates!A:B,2,0)*W399)))</f>
        <v/>
      </c>
      <c r="AC399" s="136" t="str">
        <f>IF(B:B="","",IF(R399="Refreshment Beverage","",IF(AND(R399="Beer",Q399=0),SUM(LOOKUP(2,1/(Rates!$B$15:$B$18&lt;=W399)/(Rates!$C$15:$C$18&gt;=W399),Rates!$E$15:$E$18)*W399),VLOOKUP(VALUE(Q:Q),Rates!A:C,3,0)*W399)))</f>
        <v/>
      </c>
      <c r="AD399" s="137" t="str">
        <f>IFERROR(IF(B:B="","",IF(R399="Beer","",IF(VALUE(Q399)=0,VLOOKUP(VLOOKUP(B:B,#REF!,16,0),Rates!A:E,2,0),VLOOKUP(VALUE(Q399),Rates!A$31:B$34,2,0)*W399))),0)</f>
        <v/>
      </c>
      <c r="AE399" s="121" t="str">
        <f t="shared" si="210"/>
        <v/>
      </c>
      <c r="AF399" s="138" t="str">
        <f t="shared" si="211"/>
        <v/>
      </c>
      <c r="AG399" s="122" t="str">
        <f t="shared" si="212"/>
        <v/>
      </c>
      <c r="AH399" s="123" t="str">
        <f t="shared" si="213"/>
        <v/>
      </c>
      <c r="AI399" s="139" t="str">
        <f>IF(AE:AE="","",IF(R399="Refreshment Beverage",AK399*(Rates!J$19/100),ROUND(SUM(AH399*(Rates!$J$8/100)),4)))</f>
        <v/>
      </c>
      <c r="AJ399" s="124" t="str">
        <f t="shared" si="214"/>
        <v/>
      </c>
      <c r="AK399" s="125" t="str">
        <f t="shared" si="215"/>
        <v/>
      </c>
      <c r="AL399" s="121" t="str">
        <f t="shared" si="216"/>
        <v/>
      </c>
      <c r="AM399" s="138" t="str">
        <f>IF(AS399="","",IF(R399="Refreshment Beverage",ROUND(AS399*Rates!K$19,4),ROUND(AO399*(VLOOKUP(VALUE(Q399),Rates!G$4:L$12,3,0)),4)))</f>
        <v/>
      </c>
      <c r="AN399" s="126" t="str">
        <f>IF(AS399="","",IF(R399="Refreshment Beverage",AS399*(Rates!J$19/100),MAX(AM399,AB399)))</f>
        <v/>
      </c>
      <c r="AO399" s="127" t="str">
        <f t="shared" si="217"/>
        <v/>
      </c>
      <c r="AP399" s="127" t="str">
        <f t="shared" si="218"/>
        <v/>
      </c>
      <c r="AQ399" s="140" t="str">
        <f>IF(AS399="","",IF(R399="Refreshment Beverage",ROUND(SUM(VLOOKUP(Q:Q,Rates!G$15:L$19,3,0)*(AS399-Y399-Z399-AA399)),4),ROUND(SUM(Rates!$K$8*AS399),4)))</f>
        <v/>
      </c>
      <c r="AR399" s="139" t="str">
        <f t="shared" si="219"/>
        <v/>
      </c>
      <c r="AS399" s="125" t="str">
        <f t="shared" si="220"/>
        <v/>
      </c>
      <c r="AT399" s="121" t="str">
        <f t="shared" si="221"/>
        <v/>
      </c>
      <c r="AU399" s="138" t="str">
        <f>IF(AX399="","",IF(R399="Refreshment Beverage",ROUND((BA399-Y399-Z399-AA399)*VLOOKUP(VALUE(Q399),Rates!G$15:L$19,3,0),4),ROUND(AW399*(VLOOKUP(VALUE(Q399),Rates!G:L,3,0)),4)))</f>
        <v/>
      </c>
      <c r="AV399" s="126" t="str">
        <f t="shared" si="222"/>
        <v/>
      </c>
      <c r="AW399" s="127" t="str">
        <f t="shared" si="223"/>
        <v/>
      </c>
      <c r="AX399" s="123" t="str">
        <f t="shared" si="224"/>
        <v/>
      </c>
      <c r="AY399" s="140" t="str">
        <f>IF(AX399="","",IF(R399="Refreshment Beverage",ROUND(SUM(AX399*Rates!K$19),4),ROUND(SUM(AX399*(Rates!J$8/100)),4)))</f>
        <v/>
      </c>
      <c r="AZ399" s="124" t="str">
        <f t="shared" si="225"/>
        <v/>
      </c>
      <c r="BA399" s="125" t="str">
        <f t="shared" si="226"/>
        <v/>
      </c>
      <c r="BB399" s="115"/>
      <c r="BC399" s="143"/>
      <c r="BD399" s="100"/>
      <c r="BE399" s="100"/>
      <c r="BF399" s="100"/>
      <c r="BG399" s="100"/>
    </row>
    <row r="400" spans="1:59" ht="12.75" customHeight="1" x14ac:dyDescent="0.2">
      <c r="A400" s="144"/>
      <c r="B400" s="141"/>
      <c r="C400" s="141"/>
      <c r="D400" s="142"/>
      <c r="E400" s="142"/>
      <c r="F400" s="142"/>
      <c r="G400" s="142"/>
      <c r="H400" s="142"/>
      <c r="I400" s="129"/>
      <c r="J400" s="130"/>
      <c r="K400" s="131" t="str">
        <f t="shared" si="197"/>
        <v/>
      </c>
      <c r="L400" s="132" t="str">
        <f t="shared" si="198"/>
        <v/>
      </c>
      <c r="M400" s="133" t="str">
        <f t="shared" si="199"/>
        <v/>
      </c>
      <c r="N400" s="134" t="str">
        <f>IFERROR(IF(B:B="","",IF(R400="Beer",SUM(LOOKUP(2,1/(Rates!$B$3:$B$5&lt;=W400)/(Rates!$C$3:$C$5&gt;=W400),Rates!$D$3:$D$5)*(X400/100)*W400),IF(R400="Refreshment Beverage",SUM(LOOKUP(2,1/(Rates!$B$7:$B$11&lt;=W400)/(Rates!$C$7:$C$11&gt;=W400),Rates!$D$7:$D$11)*(X400/100)*W400)))),"")</f>
        <v/>
      </c>
      <c r="O400" s="134" t="str">
        <f t="shared" si="200"/>
        <v/>
      </c>
      <c r="P400" s="116"/>
      <c r="Q400" s="117" t="str">
        <f t="shared" si="201"/>
        <v/>
      </c>
      <c r="R400" s="128" t="str">
        <f t="shared" si="202"/>
        <v/>
      </c>
      <c r="S400" s="135" t="str">
        <f>IF(B400="","",IF(R400="Refreshment Beverage",VLOOKUP(VALUE(Q400),Rates!G$15:L$19,2,0),VLOOKUP(VALUE(Q400),Rates!G$4:L$12,2,0)))</f>
        <v/>
      </c>
      <c r="T400" s="135" t="str">
        <f t="shared" si="203"/>
        <v/>
      </c>
      <c r="U400" s="118" t="str">
        <f t="shared" si="204"/>
        <v/>
      </c>
      <c r="V400" s="135" t="str">
        <f t="shared" si="205"/>
        <v/>
      </c>
      <c r="W400" s="135" t="str">
        <f t="shared" si="206"/>
        <v/>
      </c>
      <c r="X400" s="119" t="str">
        <f t="shared" si="207"/>
        <v/>
      </c>
      <c r="Y400" s="120" t="str">
        <f>IF(B:B="","",IF(R400="Refreshment Beverage",VLOOKUP(Q400,Rates!G$15:L$19,6,0)*W400,VLOOKUP(Q400,Rates!G$4:L$12,6,0)*W400))</f>
        <v/>
      </c>
      <c r="Z400" s="120" t="str">
        <f t="shared" si="208"/>
        <v/>
      </c>
      <c r="AA400" s="120" t="str">
        <f t="shared" si="209"/>
        <v/>
      </c>
      <c r="AB400" s="136" t="str">
        <f>IF(B:B="","",IF(R400="Refreshment Beverage","",IF(AND(R400="Beer",Q400=0),SUM(LOOKUP(2,1/(Rates!$B$15:$B$18&lt;=W400)/(Rates!$C$15:$C$18&gt;=W400),Rates!$D$15:$D$18)*W400),VLOOKUP(VALUE(Q:Q),Rates!A:B,2,0)*W400)))</f>
        <v/>
      </c>
      <c r="AC400" s="136" t="str">
        <f>IF(B:B="","",IF(R400="Refreshment Beverage","",IF(AND(R400="Beer",Q400=0),SUM(LOOKUP(2,1/(Rates!$B$15:$B$18&lt;=W400)/(Rates!$C$15:$C$18&gt;=W400),Rates!$E$15:$E$18)*W400),VLOOKUP(VALUE(Q:Q),Rates!A:C,3,0)*W400)))</f>
        <v/>
      </c>
      <c r="AD400" s="137" t="str">
        <f>IFERROR(IF(B:B="","",IF(R400="Beer","",IF(VALUE(Q400)=0,VLOOKUP(VLOOKUP(B:B,#REF!,16,0),Rates!A:E,2,0),VLOOKUP(VALUE(Q400),Rates!A$31:B$34,2,0)*W400))),0)</f>
        <v/>
      </c>
      <c r="AE400" s="121" t="str">
        <f t="shared" si="210"/>
        <v/>
      </c>
      <c r="AF400" s="138" t="str">
        <f t="shared" si="211"/>
        <v/>
      </c>
      <c r="AG400" s="122" t="str">
        <f t="shared" si="212"/>
        <v/>
      </c>
      <c r="AH400" s="123" t="str">
        <f t="shared" si="213"/>
        <v/>
      </c>
      <c r="AI400" s="139" t="str">
        <f>IF(AE:AE="","",IF(R400="Refreshment Beverage",AK400*(Rates!J$19/100),ROUND(SUM(AH400*(Rates!$J$8/100)),4)))</f>
        <v/>
      </c>
      <c r="AJ400" s="124" t="str">
        <f t="shared" si="214"/>
        <v/>
      </c>
      <c r="AK400" s="125" t="str">
        <f t="shared" si="215"/>
        <v/>
      </c>
      <c r="AL400" s="121" t="str">
        <f t="shared" si="216"/>
        <v/>
      </c>
      <c r="AM400" s="138" t="str">
        <f>IF(AS400="","",IF(R400="Refreshment Beverage",ROUND(AS400*Rates!K$19,4),ROUND(AO400*(VLOOKUP(VALUE(Q400),Rates!G$4:L$12,3,0)),4)))</f>
        <v/>
      </c>
      <c r="AN400" s="126" t="str">
        <f>IF(AS400="","",IF(R400="Refreshment Beverage",AS400*(Rates!J$19/100),MAX(AM400,AB400)))</f>
        <v/>
      </c>
      <c r="AO400" s="127" t="str">
        <f t="shared" si="217"/>
        <v/>
      </c>
      <c r="AP400" s="127" t="str">
        <f t="shared" si="218"/>
        <v/>
      </c>
      <c r="AQ400" s="140" t="str">
        <f>IF(AS400="","",IF(R400="Refreshment Beverage",ROUND(SUM(VLOOKUP(Q:Q,Rates!G$15:L$19,3,0)*(AS400-Y400-Z400-AA400)),4),ROUND(SUM(Rates!$K$8*AS400),4)))</f>
        <v/>
      </c>
      <c r="AR400" s="139" t="str">
        <f t="shared" si="219"/>
        <v/>
      </c>
      <c r="AS400" s="125" t="str">
        <f t="shared" si="220"/>
        <v/>
      </c>
      <c r="AT400" s="121" t="str">
        <f t="shared" si="221"/>
        <v/>
      </c>
      <c r="AU400" s="138" t="str">
        <f>IF(AX400="","",IF(R400="Refreshment Beverage",ROUND((BA400-Y400-Z400-AA400)*VLOOKUP(VALUE(Q400),Rates!G$15:L$19,3,0),4),ROUND(AW400*(VLOOKUP(VALUE(Q400),Rates!G:L,3,0)),4)))</f>
        <v/>
      </c>
      <c r="AV400" s="126" t="str">
        <f t="shared" si="222"/>
        <v/>
      </c>
      <c r="AW400" s="127" t="str">
        <f t="shared" si="223"/>
        <v/>
      </c>
      <c r="AX400" s="123" t="str">
        <f t="shared" si="224"/>
        <v/>
      </c>
      <c r="AY400" s="140" t="str">
        <f>IF(AX400="","",IF(R400="Refreshment Beverage",ROUND(SUM(AX400*Rates!K$19),4),ROUND(SUM(AX400*(Rates!J$8/100)),4)))</f>
        <v/>
      </c>
      <c r="AZ400" s="124" t="str">
        <f t="shared" si="225"/>
        <v/>
      </c>
      <c r="BA400" s="125" t="str">
        <f t="shared" si="226"/>
        <v/>
      </c>
      <c r="BB400" s="115"/>
      <c r="BC400" s="143"/>
      <c r="BD400" s="100"/>
      <c r="BE400" s="100"/>
      <c r="BF400" s="100"/>
      <c r="BG400" s="100"/>
    </row>
    <row r="401" spans="1:59" ht="12.75" customHeight="1" x14ac:dyDescent="0.2">
      <c r="A401" s="144"/>
      <c r="B401" s="141"/>
      <c r="C401" s="141"/>
      <c r="D401" s="142"/>
      <c r="E401" s="142"/>
      <c r="F401" s="142"/>
      <c r="G401" s="142"/>
      <c r="H401" s="142"/>
      <c r="I401" s="129"/>
      <c r="J401" s="130"/>
      <c r="K401" s="131" t="str">
        <f t="shared" si="197"/>
        <v/>
      </c>
      <c r="L401" s="132" t="str">
        <f t="shared" si="198"/>
        <v/>
      </c>
      <c r="M401" s="133" t="str">
        <f t="shared" si="199"/>
        <v/>
      </c>
      <c r="N401" s="134" t="str">
        <f>IFERROR(IF(B:B="","",IF(R401="Beer",SUM(LOOKUP(2,1/(Rates!$B$3:$B$5&lt;=W401)/(Rates!$C$3:$C$5&gt;=W401),Rates!$D$3:$D$5)*(X401/100)*W401),IF(R401="Refreshment Beverage",SUM(LOOKUP(2,1/(Rates!$B$7:$B$11&lt;=W401)/(Rates!$C$7:$C$11&gt;=W401),Rates!$D$7:$D$11)*(X401/100)*W401)))),"")</f>
        <v/>
      </c>
      <c r="O401" s="134" t="str">
        <f t="shared" si="200"/>
        <v/>
      </c>
      <c r="P401" s="116"/>
      <c r="Q401" s="117" t="str">
        <f t="shared" si="201"/>
        <v/>
      </c>
      <c r="R401" s="128" t="str">
        <f t="shared" si="202"/>
        <v/>
      </c>
      <c r="S401" s="135" t="str">
        <f>IF(B401="","",IF(R401="Refreshment Beverage",VLOOKUP(VALUE(Q401),Rates!G$15:L$19,2,0),VLOOKUP(VALUE(Q401),Rates!G$4:L$12,2,0)))</f>
        <v/>
      </c>
      <c r="T401" s="135" t="str">
        <f t="shared" si="203"/>
        <v/>
      </c>
      <c r="U401" s="118" t="str">
        <f t="shared" si="204"/>
        <v/>
      </c>
      <c r="V401" s="135" t="str">
        <f t="shared" si="205"/>
        <v/>
      </c>
      <c r="W401" s="135" t="str">
        <f t="shared" si="206"/>
        <v/>
      </c>
      <c r="X401" s="119" t="str">
        <f t="shared" si="207"/>
        <v/>
      </c>
      <c r="Y401" s="120" t="str">
        <f>IF(B:B="","",IF(R401="Refreshment Beverage",VLOOKUP(Q401,Rates!G$15:L$19,6,0)*W401,VLOOKUP(Q401,Rates!G$4:L$12,6,0)*W401))</f>
        <v/>
      </c>
      <c r="Z401" s="120" t="str">
        <f t="shared" si="208"/>
        <v/>
      </c>
      <c r="AA401" s="120" t="str">
        <f t="shared" si="209"/>
        <v/>
      </c>
      <c r="AB401" s="136" t="str">
        <f>IF(B:B="","",IF(R401="Refreshment Beverage","",IF(AND(R401="Beer",Q401=0),SUM(LOOKUP(2,1/(Rates!$B$15:$B$18&lt;=W401)/(Rates!$C$15:$C$18&gt;=W401),Rates!$D$15:$D$18)*W401),VLOOKUP(VALUE(Q:Q),Rates!A:B,2,0)*W401)))</f>
        <v/>
      </c>
      <c r="AC401" s="136" t="str">
        <f>IF(B:B="","",IF(R401="Refreshment Beverage","",IF(AND(R401="Beer",Q401=0),SUM(LOOKUP(2,1/(Rates!$B$15:$B$18&lt;=W401)/(Rates!$C$15:$C$18&gt;=W401),Rates!$E$15:$E$18)*W401),VLOOKUP(VALUE(Q:Q),Rates!A:C,3,0)*W401)))</f>
        <v/>
      </c>
      <c r="AD401" s="137" t="str">
        <f>IFERROR(IF(B:B="","",IF(R401="Beer","",IF(VALUE(Q401)=0,VLOOKUP(VLOOKUP(B:B,#REF!,16,0),Rates!A:E,2,0),VLOOKUP(VALUE(Q401),Rates!A$31:B$34,2,0)*W401))),0)</f>
        <v/>
      </c>
      <c r="AE401" s="121" t="str">
        <f t="shared" si="210"/>
        <v/>
      </c>
      <c r="AF401" s="138" t="str">
        <f t="shared" si="211"/>
        <v/>
      </c>
      <c r="AG401" s="122" t="str">
        <f t="shared" si="212"/>
        <v/>
      </c>
      <c r="AH401" s="123" t="str">
        <f t="shared" si="213"/>
        <v/>
      </c>
      <c r="AI401" s="139" t="str">
        <f>IF(AE:AE="","",IF(R401="Refreshment Beverage",AK401*(Rates!J$19/100),ROUND(SUM(AH401*(Rates!$J$8/100)),4)))</f>
        <v/>
      </c>
      <c r="AJ401" s="124" t="str">
        <f t="shared" si="214"/>
        <v/>
      </c>
      <c r="AK401" s="125" t="str">
        <f t="shared" si="215"/>
        <v/>
      </c>
      <c r="AL401" s="121" t="str">
        <f t="shared" si="216"/>
        <v/>
      </c>
      <c r="AM401" s="138" t="str">
        <f>IF(AS401="","",IF(R401="Refreshment Beverage",ROUND(AS401*Rates!K$19,4),ROUND(AO401*(VLOOKUP(VALUE(Q401),Rates!G$4:L$12,3,0)),4)))</f>
        <v/>
      </c>
      <c r="AN401" s="126" t="str">
        <f>IF(AS401="","",IF(R401="Refreshment Beverage",AS401*(Rates!J$19/100),MAX(AM401,AB401)))</f>
        <v/>
      </c>
      <c r="AO401" s="127" t="str">
        <f t="shared" si="217"/>
        <v/>
      </c>
      <c r="AP401" s="127" t="str">
        <f t="shared" si="218"/>
        <v/>
      </c>
      <c r="AQ401" s="140" t="str">
        <f>IF(AS401="","",IF(R401="Refreshment Beverage",ROUND(SUM(VLOOKUP(Q:Q,Rates!G$15:L$19,3,0)*(AS401-Y401-Z401-AA401)),4),ROUND(SUM(Rates!$K$8*AS401),4)))</f>
        <v/>
      </c>
      <c r="AR401" s="139" t="str">
        <f t="shared" si="219"/>
        <v/>
      </c>
      <c r="AS401" s="125" t="str">
        <f t="shared" si="220"/>
        <v/>
      </c>
      <c r="AT401" s="121" t="str">
        <f t="shared" si="221"/>
        <v/>
      </c>
      <c r="AU401" s="138" t="str">
        <f>IF(AX401="","",IF(R401="Refreshment Beverage",ROUND((BA401-Y401-Z401-AA401)*VLOOKUP(VALUE(Q401),Rates!G$15:L$19,3,0),4),ROUND(AW401*(VLOOKUP(VALUE(Q401),Rates!G:L,3,0)),4)))</f>
        <v/>
      </c>
      <c r="AV401" s="126" t="str">
        <f t="shared" si="222"/>
        <v/>
      </c>
      <c r="AW401" s="127" t="str">
        <f t="shared" si="223"/>
        <v/>
      </c>
      <c r="AX401" s="123" t="str">
        <f t="shared" si="224"/>
        <v/>
      </c>
      <c r="AY401" s="140" t="str">
        <f>IF(AX401="","",IF(R401="Refreshment Beverage",ROUND(SUM(AX401*Rates!K$19),4),ROUND(SUM(AX401*(Rates!J$8/100)),4)))</f>
        <v/>
      </c>
      <c r="AZ401" s="124" t="str">
        <f t="shared" si="225"/>
        <v/>
      </c>
      <c r="BA401" s="125" t="str">
        <f t="shared" si="226"/>
        <v/>
      </c>
      <c r="BB401" s="115"/>
      <c r="BC401" s="143"/>
      <c r="BD401" s="100"/>
      <c r="BE401" s="100"/>
      <c r="BF401" s="100"/>
      <c r="BG401" s="100"/>
    </row>
    <row r="402" spans="1:59" ht="12.75" customHeight="1" x14ac:dyDescent="0.2">
      <c r="A402" s="144"/>
      <c r="B402" s="141"/>
      <c r="C402" s="141"/>
      <c r="D402" s="142"/>
      <c r="E402" s="142"/>
      <c r="F402" s="142"/>
      <c r="G402" s="142"/>
      <c r="H402" s="142"/>
      <c r="I402" s="129"/>
      <c r="J402" s="130"/>
      <c r="K402" s="131" t="str">
        <f t="shared" si="197"/>
        <v/>
      </c>
      <c r="L402" s="132" t="str">
        <f t="shared" si="198"/>
        <v/>
      </c>
      <c r="M402" s="133" t="str">
        <f t="shared" si="199"/>
        <v/>
      </c>
      <c r="N402" s="134" t="str">
        <f>IFERROR(IF(B:B="","",IF(R402="Beer",SUM(LOOKUP(2,1/(Rates!$B$3:$B$5&lt;=W402)/(Rates!$C$3:$C$5&gt;=W402),Rates!$D$3:$D$5)*(X402/100)*W402),IF(R402="Refreshment Beverage",SUM(LOOKUP(2,1/(Rates!$B$7:$B$11&lt;=W402)/(Rates!$C$7:$C$11&gt;=W402),Rates!$D$7:$D$11)*(X402/100)*W402)))),"")</f>
        <v/>
      </c>
      <c r="O402" s="134" t="str">
        <f t="shared" si="200"/>
        <v/>
      </c>
      <c r="P402" s="116"/>
      <c r="Q402" s="117" t="str">
        <f t="shared" si="201"/>
        <v/>
      </c>
      <c r="R402" s="128" t="str">
        <f t="shared" si="202"/>
        <v/>
      </c>
      <c r="S402" s="135" t="str">
        <f>IF(B402="","",IF(R402="Refreshment Beverage",VLOOKUP(VALUE(Q402),Rates!G$15:L$19,2,0),VLOOKUP(VALUE(Q402),Rates!G$4:L$12,2,0)))</f>
        <v/>
      </c>
      <c r="T402" s="135" t="str">
        <f t="shared" si="203"/>
        <v/>
      </c>
      <c r="U402" s="118" t="str">
        <f t="shared" si="204"/>
        <v/>
      </c>
      <c r="V402" s="135" t="str">
        <f t="shared" si="205"/>
        <v/>
      </c>
      <c r="W402" s="135" t="str">
        <f t="shared" si="206"/>
        <v/>
      </c>
      <c r="X402" s="119" t="str">
        <f t="shared" si="207"/>
        <v/>
      </c>
      <c r="Y402" s="120" t="str">
        <f>IF(B:B="","",IF(R402="Refreshment Beverage",VLOOKUP(Q402,Rates!G$15:L$19,6,0)*W402,VLOOKUP(Q402,Rates!G$4:L$12,6,0)*W402))</f>
        <v/>
      </c>
      <c r="Z402" s="120" t="str">
        <f t="shared" si="208"/>
        <v/>
      </c>
      <c r="AA402" s="120" t="str">
        <f t="shared" si="209"/>
        <v/>
      </c>
      <c r="AB402" s="136" t="str">
        <f>IF(B:B="","",IF(R402="Refreshment Beverage","",IF(AND(R402="Beer",Q402=0),SUM(LOOKUP(2,1/(Rates!$B$15:$B$18&lt;=W402)/(Rates!$C$15:$C$18&gt;=W402),Rates!$D$15:$D$18)*W402),VLOOKUP(VALUE(Q:Q),Rates!A:B,2,0)*W402)))</f>
        <v/>
      </c>
      <c r="AC402" s="136" t="str">
        <f>IF(B:B="","",IF(R402="Refreshment Beverage","",IF(AND(R402="Beer",Q402=0),SUM(LOOKUP(2,1/(Rates!$B$15:$B$18&lt;=W402)/(Rates!$C$15:$C$18&gt;=W402),Rates!$E$15:$E$18)*W402),VLOOKUP(VALUE(Q:Q),Rates!A:C,3,0)*W402)))</f>
        <v/>
      </c>
      <c r="AD402" s="137" t="str">
        <f>IFERROR(IF(B:B="","",IF(R402="Beer","",IF(VALUE(Q402)=0,VLOOKUP(VLOOKUP(B:B,#REF!,16,0),Rates!A:E,2,0),VLOOKUP(VALUE(Q402),Rates!A$31:B$34,2,0)*W402))),0)</f>
        <v/>
      </c>
      <c r="AE402" s="121" t="str">
        <f t="shared" si="210"/>
        <v/>
      </c>
      <c r="AF402" s="138" t="str">
        <f t="shared" si="211"/>
        <v/>
      </c>
      <c r="AG402" s="122" t="str">
        <f t="shared" si="212"/>
        <v/>
      </c>
      <c r="AH402" s="123" t="str">
        <f t="shared" si="213"/>
        <v/>
      </c>
      <c r="AI402" s="139" t="str">
        <f>IF(AE:AE="","",IF(R402="Refreshment Beverage",AK402*(Rates!J$19/100),ROUND(SUM(AH402*(Rates!$J$8/100)),4)))</f>
        <v/>
      </c>
      <c r="AJ402" s="124" t="str">
        <f t="shared" si="214"/>
        <v/>
      </c>
      <c r="AK402" s="125" t="str">
        <f t="shared" si="215"/>
        <v/>
      </c>
      <c r="AL402" s="121" t="str">
        <f t="shared" si="216"/>
        <v/>
      </c>
      <c r="AM402" s="138" t="str">
        <f>IF(AS402="","",IF(R402="Refreshment Beverage",ROUND(AS402*Rates!K$19,4),ROUND(AO402*(VLOOKUP(VALUE(Q402),Rates!G$4:L$12,3,0)),4)))</f>
        <v/>
      </c>
      <c r="AN402" s="126" t="str">
        <f>IF(AS402="","",IF(R402="Refreshment Beverage",AS402*(Rates!J$19/100),MAX(AM402,AB402)))</f>
        <v/>
      </c>
      <c r="AO402" s="127" t="str">
        <f t="shared" si="217"/>
        <v/>
      </c>
      <c r="AP402" s="127" t="str">
        <f t="shared" si="218"/>
        <v/>
      </c>
      <c r="AQ402" s="140" t="str">
        <f>IF(AS402="","",IF(R402="Refreshment Beverage",ROUND(SUM(VLOOKUP(Q:Q,Rates!G$15:L$19,3,0)*(AS402-Y402-Z402-AA402)),4),ROUND(SUM(Rates!$K$8*AS402),4)))</f>
        <v/>
      </c>
      <c r="AR402" s="139" t="str">
        <f t="shared" si="219"/>
        <v/>
      </c>
      <c r="AS402" s="125" t="str">
        <f t="shared" si="220"/>
        <v/>
      </c>
      <c r="AT402" s="121" t="str">
        <f t="shared" si="221"/>
        <v/>
      </c>
      <c r="AU402" s="138" t="str">
        <f>IF(AX402="","",IF(R402="Refreshment Beverage",ROUND((BA402-Y402-Z402-AA402)*VLOOKUP(VALUE(Q402),Rates!G$15:L$19,3,0),4),ROUND(AW402*(VLOOKUP(VALUE(Q402),Rates!G:L,3,0)),4)))</f>
        <v/>
      </c>
      <c r="AV402" s="126" t="str">
        <f t="shared" si="222"/>
        <v/>
      </c>
      <c r="AW402" s="127" t="str">
        <f t="shared" si="223"/>
        <v/>
      </c>
      <c r="AX402" s="123" t="str">
        <f t="shared" si="224"/>
        <v/>
      </c>
      <c r="AY402" s="140" t="str">
        <f>IF(AX402="","",IF(R402="Refreshment Beverage",ROUND(SUM(AX402*Rates!K$19),4),ROUND(SUM(AX402*(Rates!J$8/100)),4)))</f>
        <v/>
      </c>
      <c r="AZ402" s="124" t="str">
        <f t="shared" si="225"/>
        <v/>
      </c>
      <c r="BA402" s="125" t="str">
        <f t="shared" si="226"/>
        <v/>
      </c>
      <c r="BB402" s="115"/>
      <c r="BC402" s="143"/>
      <c r="BD402" s="100"/>
      <c r="BE402" s="100"/>
      <c r="BF402" s="100"/>
      <c r="BG402" s="100"/>
    </row>
    <row r="403" spans="1:59" ht="12.75" customHeight="1" x14ac:dyDescent="0.2">
      <c r="A403" s="144"/>
      <c r="B403" s="141"/>
      <c r="C403" s="141"/>
      <c r="D403" s="142"/>
      <c r="E403" s="142"/>
      <c r="F403" s="142"/>
      <c r="G403" s="142"/>
      <c r="H403" s="142"/>
      <c r="I403" s="129"/>
      <c r="J403" s="130"/>
      <c r="K403" s="131" t="str">
        <f t="shared" si="197"/>
        <v/>
      </c>
      <c r="L403" s="132" t="str">
        <f t="shared" si="198"/>
        <v/>
      </c>
      <c r="M403" s="133" t="str">
        <f t="shared" si="199"/>
        <v/>
      </c>
      <c r="N403" s="134" t="str">
        <f>IFERROR(IF(B:B="","",IF(R403="Beer",SUM(LOOKUP(2,1/(Rates!$B$3:$B$5&lt;=W403)/(Rates!$C$3:$C$5&gt;=W403),Rates!$D$3:$D$5)*(X403/100)*W403),IF(R403="Refreshment Beverage",SUM(LOOKUP(2,1/(Rates!$B$7:$B$11&lt;=W403)/(Rates!$C$7:$C$11&gt;=W403),Rates!$D$7:$D$11)*(X403/100)*W403)))),"")</f>
        <v/>
      </c>
      <c r="O403" s="134" t="str">
        <f t="shared" si="200"/>
        <v/>
      </c>
      <c r="P403" s="116"/>
      <c r="Q403" s="117" t="str">
        <f t="shared" si="201"/>
        <v/>
      </c>
      <c r="R403" s="128" t="str">
        <f t="shared" si="202"/>
        <v/>
      </c>
      <c r="S403" s="135" t="str">
        <f>IF(B403="","",IF(R403="Refreshment Beverage",VLOOKUP(VALUE(Q403),Rates!G$15:L$19,2,0),VLOOKUP(VALUE(Q403),Rates!G$4:L$12,2,0)))</f>
        <v/>
      </c>
      <c r="T403" s="135" t="str">
        <f t="shared" si="203"/>
        <v/>
      </c>
      <c r="U403" s="118" t="str">
        <f t="shared" si="204"/>
        <v/>
      </c>
      <c r="V403" s="135" t="str">
        <f t="shared" si="205"/>
        <v/>
      </c>
      <c r="W403" s="135" t="str">
        <f t="shared" si="206"/>
        <v/>
      </c>
      <c r="X403" s="119" t="str">
        <f t="shared" si="207"/>
        <v/>
      </c>
      <c r="Y403" s="120" t="str">
        <f>IF(B:B="","",IF(R403="Refreshment Beverage",VLOOKUP(Q403,Rates!G$15:L$19,6,0)*W403,VLOOKUP(Q403,Rates!G$4:L$12,6,0)*W403))</f>
        <v/>
      </c>
      <c r="Z403" s="120" t="str">
        <f t="shared" si="208"/>
        <v/>
      </c>
      <c r="AA403" s="120" t="str">
        <f t="shared" si="209"/>
        <v/>
      </c>
      <c r="AB403" s="136" t="str">
        <f>IF(B:B="","",IF(R403="Refreshment Beverage","",IF(AND(R403="Beer",Q403=0),SUM(LOOKUP(2,1/(Rates!$B$15:$B$18&lt;=W403)/(Rates!$C$15:$C$18&gt;=W403),Rates!$D$15:$D$18)*W403),VLOOKUP(VALUE(Q:Q),Rates!A:B,2,0)*W403)))</f>
        <v/>
      </c>
      <c r="AC403" s="136" t="str">
        <f>IF(B:B="","",IF(R403="Refreshment Beverage","",IF(AND(R403="Beer",Q403=0),SUM(LOOKUP(2,1/(Rates!$B$15:$B$18&lt;=W403)/(Rates!$C$15:$C$18&gt;=W403),Rates!$E$15:$E$18)*W403),VLOOKUP(VALUE(Q:Q),Rates!A:C,3,0)*W403)))</f>
        <v/>
      </c>
      <c r="AD403" s="137" t="str">
        <f>IFERROR(IF(B:B="","",IF(R403="Beer","",IF(VALUE(Q403)=0,VLOOKUP(VLOOKUP(B:B,#REF!,16,0),Rates!A:E,2,0),VLOOKUP(VALUE(Q403),Rates!A$31:B$34,2,0)*W403))),0)</f>
        <v/>
      </c>
      <c r="AE403" s="121" t="str">
        <f t="shared" si="210"/>
        <v/>
      </c>
      <c r="AF403" s="138" t="str">
        <f t="shared" si="211"/>
        <v/>
      </c>
      <c r="AG403" s="122" t="str">
        <f t="shared" si="212"/>
        <v/>
      </c>
      <c r="AH403" s="123" t="str">
        <f t="shared" si="213"/>
        <v/>
      </c>
      <c r="AI403" s="139" t="str">
        <f>IF(AE:AE="","",IF(R403="Refreshment Beverage",AK403*(Rates!J$19/100),ROUND(SUM(AH403*(Rates!$J$8/100)),4)))</f>
        <v/>
      </c>
      <c r="AJ403" s="124" t="str">
        <f t="shared" si="214"/>
        <v/>
      </c>
      <c r="AK403" s="125" t="str">
        <f t="shared" si="215"/>
        <v/>
      </c>
      <c r="AL403" s="121" t="str">
        <f t="shared" si="216"/>
        <v/>
      </c>
      <c r="AM403" s="138" t="str">
        <f>IF(AS403="","",IF(R403="Refreshment Beverage",ROUND(AS403*Rates!K$19,4),ROUND(AO403*(VLOOKUP(VALUE(Q403),Rates!G$4:L$12,3,0)),4)))</f>
        <v/>
      </c>
      <c r="AN403" s="126" t="str">
        <f>IF(AS403="","",IF(R403="Refreshment Beverage",AS403*(Rates!J$19/100),MAX(AM403,AB403)))</f>
        <v/>
      </c>
      <c r="AO403" s="127" t="str">
        <f t="shared" si="217"/>
        <v/>
      </c>
      <c r="AP403" s="127" t="str">
        <f t="shared" si="218"/>
        <v/>
      </c>
      <c r="AQ403" s="140" t="str">
        <f>IF(AS403="","",IF(R403="Refreshment Beverage",ROUND(SUM(VLOOKUP(Q:Q,Rates!G$15:L$19,3,0)*(AS403-Y403-Z403-AA403)),4),ROUND(SUM(Rates!$K$8*AS403),4)))</f>
        <v/>
      </c>
      <c r="AR403" s="139" t="str">
        <f t="shared" si="219"/>
        <v/>
      </c>
      <c r="AS403" s="125" t="str">
        <f t="shared" si="220"/>
        <v/>
      </c>
      <c r="AT403" s="121" t="str">
        <f t="shared" si="221"/>
        <v/>
      </c>
      <c r="AU403" s="138" t="str">
        <f>IF(AX403="","",IF(R403="Refreshment Beverage",ROUND((BA403-Y403-Z403-AA403)*VLOOKUP(VALUE(Q403),Rates!G$15:L$19,3,0),4),ROUND(AW403*(VLOOKUP(VALUE(Q403),Rates!G:L,3,0)),4)))</f>
        <v/>
      </c>
      <c r="AV403" s="126" t="str">
        <f t="shared" si="222"/>
        <v/>
      </c>
      <c r="AW403" s="127" t="str">
        <f t="shared" si="223"/>
        <v/>
      </c>
      <c r="AX403" s="123" t="str">
        <f t="shared" si="224"/>
        <v/>
      </c>
      <c r="AY403" s="140" t="str">
        <f>IF(AX403="","",IF(R403="Refreshment Beverage",ROUND(SUM(AX403*Rates!K$19),4),ROUND(SUM(AX403*(Rates!J$8/100)),4)))</f>
        <v/>
      </c>
      <c r="AZ403" s="124" t="str">
        <f t="shared" si="225"/>
        <v/>
      </c>
      <c r="BA403" s="125" t="str">
        <f t="shared" si="226"/>
        <v/>
      </c>
      <c r="BB403" s="115"/>
      <c r="BC403" s="143"/>
      <c r="BD403" s="100"/>
      <c r="BE403" s="100"/>
      <c r="BF403" s="100"/>
      <c r="BG403" s="100"/>
    </row>
    <row r="404" spans="1:59" ht="12.75" customHeight="1" x14ac:dyDescent="0.2">
      <c r="A404" s="144"/>
      <c r="B404" s="141"/>
      <c r="C404" s="141"/>
      <c r="D404" s="142"/>
      <c r="E404" s="142"/>
      <c r="F404" s="142"/>
      <c r="G404" s="142"/>
      <c r="H404" s="142"/>
      <c r="I404" s="129"/>
      <c r="J404" s="130"/>
      <c r="K404" s="131" t="str">
        <f t="shared" si="197"/>
        <v/>
      </c>
      <c r="L404" s="132" t="str">
        <f t="shared" si="198"/>
        <v/>
      </c>
      <c r="M404" s="133" t="str">
        <f t="shared" si="199"/>
        <v/>
      </c>
      <c r="N404" s="134" t="str">
        <f>IFERROR(IF(B:B="","",IF(R404="Beer",SUM(LOOKUP(2,1/(Rates!$B$3:$B$5&lt;=W404)/(Rates!$C$3:$C$5&gt;=W404),Rates!$D$3:$D$5)*(X404/100)*W404),IF(R404="Refreshment Beverage",SUM(LOOKUP(2,1/(Rates!$B$7:$B$11&lt;=W404)/(Rates!$C$7:$C$11&gt;=W404),Rates!$D$7:$D$11)*(X404/100)*W404)))),"")</f>
        <v/>
      </c>
      <c r="O404" s="134" t="str">
        <f t="shared" si="200"/>
        <v/>
      </c>
      <c r="P404" s="116"/>
      <c r="Q404" s="117" t="str">
        <f t="shared" si="201"/>
        <v/>
      </c>
      <c r="R404" s="128" t="str">
        <f t="shared" si="202"/>
        <v/>
      </c>
      <c r="S404" s="135" t="str">
        <f>IF(B404="","",IF(R404="Refreshment Beverage",VLOOKUP(VALUE(Q404),Rates!G$15:L$19,2,0),VLOOKUP(VALUE(Q404),Rates!G$4:L$12,2,0)))</f>
        <v/>
      </c>
      <c r="T404" s="135" t="str">
        <f t="shared" si="203"/>
        <v/>
      </c>
      <c r="U404" s="118" t="str">
        <f t="shared" si="204"/>
        <v/>
      </c>
      <c r="V404" s="135" t="str">
        <f t="shared" si="205"/>
        <v/>
      </c>
      <c r="W404" s="135" t="str">
        <f t="shared" si="206"/>
        <v/>
      </c>
      <c r="X404" s="119" t="str">
        <f t="shared" si="207"/>
        <v/>
      </c>
      <c r="Y404" s="120" t="str">
        <f>IF(B:B="","",IF(R404="Refreshment Beverage",VLOOKUP(Q404,Rates!G$15:L$19,6,0)*W404,VLOOKUP(Q404,Rates!G$4:L$12,6,0)*W404))</f>
        <v/>
      </c>
      <c r="Z404" s="120" t="str">
        <f t="shared" si="208"/>
        <v/>
      </c>
      <c r="AA404" s="120" t="str">
        <f t="shared" si="209"/>
        <v/>
      </c>
      <c r="AB404" s="136" t="str">
        <f>IF(B:B="","",IF(R404="Refreshment Beverage","",IF(AND(R404="Beer",Q404=0),SUM(LOOKUP(2,1/(Rates!$B$15:$B$18&lt;=W404)/(Rates!$C$15:$C$18&gt;=W404),Rates!$D$15:$D$18)*W404),VLOOKUP(VALUE(Q:Q),Rates!A:B,2,0)*W404)))</f>
        <v/>
      </c>
      <c r="AC404" s="136" t="str">
        <f>IF(B:B="","",IF(R404="Refreshment Beverage","",IF(AND(R404="Beer",Q404=0),SUM(LOOKUP(2,1/(Rates!$B$15:$B$18&lt;=W404)/(Rates!$C$15:$C$18&gt;=W404),Rates!$E$15:$E$18)*W404),VLOOKUP(VALUE(Q:Q),Rates!A:C,3,0)*W404)))</f>
        <v/>
      </c>
      <c r="AD404" s="137" t="str">
        <f>IFERROR(IF(B:B="","",IF(R404="Beer","",IF(VALUE(Q404)=0,VLOOKUP(VLOOKUP(B:B,#REF!,16,0),Rates!A:E,2,0),VLOOKUP(VALUE(Q404),Rates!A$31:B$34,2,0)*W404))),0)</f>
        <v/>
      </c>
      <c r="AE404" s="121" t="str">
        <f t="shared" si="210"/>
        <v/>
      </c>
      <c r="AF404" s="138" t="str">
        <f t="shared" si="211"/>
        <v/>
      </c>
      <c r="AG404" s="122" t="str">
        <f t="shared" si="212"/>
        <v/>
      </c>
      <c r="AH404" s="123" t="str">
        <f t="shared" si="213"/>
        <v/>
      </c>
      <c r="AI404" s="139" t="str">
        <f>IF(AE:AE="","",IF(R404="Refreshment Beverage",AK404*(Rates!J$19/100),ROUND(SUM(AH404*(Rates!$J$8/100)),4)))</f>
        <v/>
      </c>
      <c r="AJ404" s="124" t="str">
        <f t="shared" si="214"/>
        <v/>
      </c>
      <c r="AK404" s="125" t="str">
        <f t="shared" si="215"/>
        <v/>
      </c>
      <c r="AL404" s="121" t="str">
        <f t="shared" si="216"/>
        <v/>
      </c>
      <c r="AM404" s="138" t="str">
        <f>IF(AS404="","",IF(R404="Refreshment Beverage",ROUND(AS404*Rates!K$19,4),ROUND(AO404*(VLOOKUP(VALUE(Q404),Rates!G$4:L$12,3,0)),4)))</f>
        <v/>
      </c>
      <c r="AN404" s="126" t="str">
        <f>IF(AS404="","",IF(R404="Refreshment Beverage",AS404*(Rates!J$19/100),MAX(AM404,AB404)))</f>
        <v/>
      </c>
      <c r="AO404" s="127" t="str">
        <f t="shared" si="217"/>
        <v/>
      </c>
      <c r="AP404" s="127" t="str">
        <f t="shared" si="218"/>
        <v/>
      </c>
      <c r="AQ404" s="140" t="str">
        <f>IF(AS404="","",IF(R404="Refreshment Beverage",ROUND(SUM(VLOOKUP(Q:Q,Rates!G$15:L$19,3,0)*(AS404-Y404-Z404-AA404)),4),ROUND(SUM(Rates!$K$8*AS404),4)))</f>
        <v/>
      </c>
      <c r="AR404" s="139" t="str">
        <f t="shared" si="219"/>
        <v/>
      </c>
      <c r="AS404" s="125" t="str">
        <f t="shared" si="220"/>
        <v/>
      </c>
      <c r="AT404" s="121" t="str">
        <f t="shared" si="221"/>
        <v/>
      </c>
      <c r="AU404" s="138" t="str">
        <f>IF(AX404="","",IF(R404="Refreshment Beverage",ROUND((BA404-Y404-Z404-AA404)*VLOOKUP(VALUE(Q404),Rates!G$15:L$19,3,0),4),ROUND(AW404*(VLOOKUP(VALUE(Q404),Rates!G:L,3,0)),4)))</f>
        <v/>
      </c>
      <c r="AV404" s="126" t="str">
        <f t="shared" si="222"/>
        <v/>
      </c>
      <c r="AW404" s="127" t="str">
        <f t="shared" si="223"/>
        <v/>
      </c>
      <c r="AX404" s="123" t="str">
        <f t="shared" si="224"/>
        <v/>
      </c>
      <c r="AY404" s="140" t="str">
        <f>IF(AX404="","",IF(R404="Refreshment Beverage",ROUND(SUM(AX404*Rates!K$19),4),ROUND(SUM(AX404*(Rates!J$8/100)),4)))</f>
        <v/>
      </c>
      <c r="AZ404" s="124" t="str">
        <f t="shared" si="225"/>
        <v/>
      </c>
      <c r="BA404" s="125" t="str">
        <f t="shared" si="226"/>
        <v/>
      </c>
      <c r="BB404" s="115"/>
      <c r="BC404" s="143"/>
      <c r="BD404" s="100"/>
      <c r="BE404" s="100"/>
      <c r="BF404" s="100"/>
      <c r="BG404" s="100"/>
    </row>
    <row r="405" spans="1:59" ht="12.75" customHeight="1" x14ac:dyDescent="0.2">
      <c r="A405" s="144"/>
      <c r="B405" s="141"/>
      <c r="C405" s="141"/>
      <c r="D405" s="142"/>
      <c r="E405" s="142"/>
      <c r="F405" s="142"/>
      <c r="G405" s="142"/>
      <c r="H405" s="142"/>
      <c r="I405" s="129"/>
      <c r="J405" s="130"/>
      <c r="K405" s="131" t="str">
        <f t="shared" si="197"/>
        <v/>
      </c>
      <c r="L405" s="132" t="str">
        <f t="shared" si="198"/>
        <v/>
      </c>
      <c r="M405" s="133" t="str">
        <f t="shared" si="199"/>
        <v/>
      </c>
      <c r="N405" s="134" t="str">
        <f>IFERROR(IF(B:B="","",IF(R405="Beer",SUM(LOOKUP(2,1/(Rates!$B$3:$B$5&lt;=W405)/(Rates!$C$3:$C$5&gt;=W405),Rates!$D$3:$D$5)*(X405/100)*W405),IF(R405="Refreshment Beverage",SUM(LOOKUP(2,1/(Rates!$B$7:$B$11&lt;=W405)/(Rates!$C$7:$C$11&gt;=W405),Rates!$D$7:$D$11)*(X405/100)*W405)))),"")</f>
        <v/>
      </c>
      <c r="O405" s="134" t="str">
        <f t="shared" si="200"/>
        <v/>
      </c>
      <c r="P405" s="116"/>
      <c r="Q405" s="117" t="str">
        <f t="shared" si="201"/>
        <v/>
      </c>
      <c r="R405" s="128" t="str">
        <f t="shared" si="202"/>
        <v/>
      </c>
      <c r="S405" s="135" t="str">
        <f>IF(B405="","",IF(R405="Refreshment Beverage",VLOOKUP(VALUE(Q405),Rates!G$15:L$19,2,0),VLOOKUP(VALUE(Q405),Rates!G$4:L$12,2,0)))</f>
        <v/>
      </c>
      <c r="T405" s="135" t="str">
        <f t="shared" si="203"/>
        <v/>
      </c>
      <c r="U405" s="118" t="str">
        <f t="shared" si="204"/>
        <v/>
      </c>
      <c r="V405" s="135" t="str">
        <f t="shared" si="205"/>
        <v/>
      </c>
      <c r="W405" s="135" t="str">
        <f t="shared" si="206"/>
        <v/>
      </c>
      <c r="X405" s="119" t="str">
        <f t="shared" si="207"/>
        <v/>
      </c>
      <c r="Y405" s="120" t="str">
        <f>IF(B:B="","",IF(R405="Refreshment Beverage",VLOOKUP(Q405,Rates!G$15:L$19,6,0)*W405,VLOOKUP(Q405,Rates!G$4:L$12,6,0)*W405))</f>
        <v/>
      </c>
      <c r="Z405" s="120" t="str">
        <f t="shared" si="208"/>
        <v/>
      </c>
      <c r="AA405" s="120" t="str">
        <f t="shared" si="209"/>
        <v/>
      </c>
      <c r="AB405" s="136" t="str">
        <f>IF(B:B="","",IF(R405="Refreshment Beverage","",IF(AND(R405="Beer",Q405=0),SUM(LOOKUP(2,1/(Rates!$B$15:$B$18&lt;=W405)/(Rates!$C$15:$C$18&gt;=W405),Rates!$D$15:$D$18)*W405),VLOOKUP(VALUE(Q:Q),Rates!A:B,2,0)*W405)))</f>
        <v/>
      </c>
      <c r="AC405" s="136" t="str">
        <f>IF(B:B="","",IF(R405="Refreshment Beverage","",IF(AND(R405="Beer",Q405=0),SUM(LOOKUP(2,1/(Rates!$B$15:$B$18&lt;=W405)/(Rates!$C$15:$C$18&gt;=W405),Rates!$E$15:$E$18)*W405),VLOOKUP(VALUE(Q:Q),Rates!A:C,3,0)*W405)))</f>
        <v/>
      </c>
      <c r="AD405" s="137" t="str">
        <f>IFERROR(IF(B:B="","",IF(R405="Beer","",IF(VALUE(Q405)=0,VLOOKUP(VLOOKUP(B:B,#REF!,16,0),Rates!A:E,2,0),VLOOKUP(VALUE(Q405),Rates!A$31:B$34,2,0)*W405))),0)</f>
        <v/>
      </c>
      <c r="AE405" s="121" t="str">
        <f t="shared" si="210"/>
        <v/>
      </c>
      <c r="AF405" s="138" t="str">
        <f t="shared" si="211"/>
        <v/>
      </c>
      <c r="AG405" s="122" t="str">
        <f t="shared" si="212"/>
        <v/>
      </c>
      <c r="AH405" s="123" t="str">
        <f t="shared" si="213"/>
        <v/>
      </c>
      <c r="AI405" s="139" t="str">
        <f>IF(AE:AE="","",IF(R405="Refreshment Beverage",AK405*(Rates!J$19/100),ROUND(SUM(AH405*(Rates!$J$8/100)),4)))</f>
        <v/>
      </c>
      <c r="AJ405" s="124" t="str">
        <f t="shared" si="214"/>
        <v/>
      </c>
      <c r="AK405" s="125" t="str">
        <f t="shared" si="215"/>
        <v/>
      </c>
      <c r="AL405" s="121" t="str">
        <f t="shared" si="216"/>
        <v/>
      </c>
      <c r="AM405" s="138" t="str">
        <f>IF(AS405="","",IF(R405="Refreshment Beverage",ROUND(AS405*Rates!K$19,4),ROUND(AO405*(VLOOKUP(VALUE(Q405),Rates!G$4:L$12,3,0)),4)))</f>
        <v/>
      </c>
      <c r="AN405" s="126" t="str">
        <f>IF(AS405="","",IF(R405="Refreshment Beverage",AS405*(Rates!J$19/100),MAX(AM405,AB405)))</f>
        <v/>
      </c>
      <c r="AO405" s="127" t="str">
        <f t="shared" si="217"/>
        <v/>
      </c>
      <c r="AP405" s="127" t="str">
        <f t="shared" si="218"/>
        <v/>
      </c>
      <c r="AQ405" s="140" t="str">
        <f>IF(AS405="","",IF(R405="Refreshment Beverage",ROUND(SUM(VLOOKUP(Q:Q,Rates!G$15:L$19,3,0)*(AS405-Y405-Z405-AA405)),4),ROUND(SUM(Rates!$K$8*AS405),4)))</f>
        <v/>
      </c>
      <c r="AR405" s="139" t="str">
        <f t="shared" si="219"/>
        <v/>
      </c>
      <c r="AS405" s="125" t="str">
        <f t="shared" si="220"/>
        <v/>
      </c>
      <c r="AT405" s="121" t="str">
        <f t="shared" si="221"/>
        <v/>
      </c>
      <c r="AU405" s="138" t="str">
        <f>IF(AX405="","",IF(R405="Refreshment Beverage",ROUND((BA405-Y405-Z405-AA405)*VLOOKUP(VALUE(Q405),Rates!G$15:L$19,3,0),4),ROUND(AW405*(VLOOKUP(VALUE(Q405),Rates!G:L,3,0)),4)))</f>
        <v/>
      </c>
      <c r="AV405" s="126" t="str">
        <f t="shared" si="222"/>
        <v/>
      </c>
      <c r="AW405" s="127" t="str">
        <f t="shared" si="223"/>
        <v/>
      </c>
      <c r="AX405" s="123" t="str">
        <f t="shared" si="224"/>
        <v/>
      </c>
      <c r="AY405" s="140" t="str">
        <f>IF(AX405="","",IF(R405="Refreshment Beverage",ROUND(SUM(AX405*Rates!K$19),4),ROUND(SUM(AX405*(Rates!J$8/100)),4)))</f>
        <v/>
      </c>
      <c r="AZ405" s="124" t="str">
        <f t="shared" si="225"/>
        <v/>
      </c>
      <c r="BA405" s="125" t="str">
        <f t="shared" si="226"/>
        <v/>
      </c>
      <c r="BB405" s="115"/>
      <c r="BC405" s="143"/>
      <c r="BD405" s="100"/>
      <c r="BE405" s="100"/>
      <c r="BF405" s="100"/>
      <c r="BG405" s="100"/>
    </row>
    <row r="406" spans="1:59" ht="12.75" customHeight="1" x14ac:dyDescent="0.2">
      <c r="A406" s="144"/>
      <c r="B406" s="141"/>
      <c r="C406" s="141"/>
      <c r="D406" s="142"/>
      <c r="E406" s="142"/>
      <c r="F406" s="142"/>
      <c r="G406" s="142"/>
      <c r="H406" s="142"/>
      <c r="I406" s="129"/>
      <c r="J406" s="130"/>
      <c r="K406" s="131" t="str">
        <f t="shared" si="197"/>
        <v/>
      </c>
      <c r="L406" s="132" t="str">
        <f t="shared" si="198"/>
        <v/>
      </c>
      <c r="M406" s="133" t="str">
        <f t="shared" si="199"/>
        <v/>
      </c>
      <c r="N406" s="134" t="str">
        <f>IFERROR(IF(B:B="","",IF(R406="Beer",SUM(LOOKUP(2,1/(Rates!$B$3:$B$5&lt;=W406)/(Rates!$C$3:$C$5&gt;=W406),Rates!$D$3:$D$5)*(X406/100)*W406),IF(R406="Refreshment Beverage",SUM(LOOKUP(2,1/(Rates!$B$7:$B$11&lt;=W406)/(Rates!$C$7:$C$11&gt;=W406),Rates!$D$7:$D$11)*(X406/100)*W406)))),"")</f>
        <v/>
      </c>
      <c r="O406" s="134" t="str">
        <f t="shared" si="200"/>
        <v/>
      </c>
      <c r="P406" s="116"/>
      <c r="Q406" s="117" t="str">
        <f t="shared" si="201"/>
        <v/>
      </c>
      <c r="R406" s="128" t="str">
        <f t="shared" si="202"/>
        <v/>
      </c>
      <c r="S406" s="135" t="str">
        <f>IF(B406="","",IF(R406="Refreshment Beverage",VLOOKUP(VALUE(Q406),Rates!G$15:L$19,2,0),VLOOKUP(VALUE(Q406),Rates!G$4:L$12,2,0)))</f>
        <v/>
      </c>
      <c r="T406" s="135" t="str">
        <f t="shared" si="203"/>
        <v/>
      </c>
      <c r="U406" s="118" t="str">
        <f t="shared" si="204"/>
        <v/>
      </c>
      <c r="V406" s="135" t="str">
        <f t="shared" si="205"/>
        <v/>
      </c>
      <c r="W406" s="135" t="str">
        <f t="shared" si="206"/>
        <v/>
      </c>
      <c r="X406" s="119" t="str">
        <f t="shared" si="207"/>
        <v/>
      </c>
      <c r="Y406" s="120" t="str">
        <f>IF(B:B="","",IF(R406="Refreshment Beverage",VLOOKUP(Q406,Rates!G$15:L$19,6,0)*W406,VLOOKUP(Q406,Rates!G$4:L$12,6,0)*W406))</f>
        <v/>
      </c>
      <c r="Z406" s="120" t="str">
        <f t="shared" si="208"/>
        <v/>
      </c>
      <c r="AA406" s="120" t="str">
        <f t="shared" si="209"/>
        <v/>
      </c>
      <c r="AB406" s="136" t="str">
        <f>IF(B:B="","",IF(R406="Refreshment Beverage","",IF(AND(R406="Beer",Q406=0),SUM(LOOKUP(2,1/(Rates!$B$15:$B$18&lt;=W406)/(Rates!$C$15:$C$18&gt;=W406),Rates!$D$15:$D$18)*W406),VLOOKUP(VALUE(Q:Q),Rates!A:B,2,0)*W406)))</f>
        <v/>
      </c>
      <c r="AC406" s="136" t="str">
        <f>IF(B:B="","",IF(R406="Refreshment Beverage","",IF(AND(R406="Beer",Q406=0),SUM(LOOKUP(2,1/(Rates!$B$15:$B$18&lt;=W406)/(Rates!$C$15:$C$18&gt;=W406),Rates!$E$15:$E$18)*W406),VLOOKUP(VALUE(Q:Q),Rates!A:C,3,0)*W406)))</f>
        <v/>
      </c>
      <c r="AD406" s="137" t="str">
        <f>IFERROR(IF(B:B="","",IF(R406="Beer","",IF(VALUE(Q406)=0,VLOOKUP(VLOOKUP(B:B,#REF!,16,0),Rates!A:E,2,0),VLOOKUP(VALUE(Q406),Rates!A$31:B$34,2,0)*W406))),0)</f>
        <v/>
      </c>
      <c r="AE406" s="121" t="str">
        <f t="shared" si="210"/>
        <v/>
      </c>
      <c r="AF406" s="138" t="str">
        <f t="shared" si="211"/>
        <v/>
      </c>
      <c r="AG406" s="122" t="str">
        <f t="shared" si="212"/>
        <v/>
      </c>
      <c r="AH406" s="123" t="str">
        <f t="shared" si="213"/>
        <v/>
      </c>
      <c r="AI406" s="139" t="str">
        <f>IF(AE:AE="","",IF(R406="Refreshment Beverage",AK406*(Rates!J$19/100),ROUND(SUM(AH406*(Rates!$J$8/100)),4)))</f>
        <v/>
      </c>
      <c r="AJ406" s="124" t="str">
        <f t="shared" si="214"/>
        <v/>
      </c>
      <c r="AK406" s="125" t="str">
        <f t="shared" si="215"/>
        <v/>
      </c>
      <c r="AL406" s="121" t="str">
        <f t="shared" si="216"/>
        <v/>
      </c>
      <c r="AM406" s="138" t="str">
        <f>IF(AS406="","",IF(R406="Refreshment Beverage",ROUND(AS406*Rates!K$19,4),ROUND(AO406*(VLOOKUP(VALUE(Q406),Rates!G$4:L$12,3,0)),4)))</f>
        <v/>
      </c>
      <c r="AN406" s="126" t="str">
        <f>IF(AS406="","",IF(R406="Refreshment Beverage",AS406*(Rates!J$19/100),MAX(AM406,AB406)))</f>
        <v/>
      </c>
      <c r="AO406" s="127" t="str">
        <f t="shared" si="217"/>
        <v/>
      </c>
      <c r="AP406" s="127" t="str">
        <f t="shared" si="218"/>
        <v/>
      </c>
      <c r="AQ406" s="140" t="str">
        <f>IF(AS406="","",IF(R406="Refreshment Beverage",ROUND(SUM(VLOOKUP(Q:Q,Rates!G$15:L$19,3,0)*(AS406-Y406-Z406-AA406)),4),ROUND(SUM(Rates!$K$8*AS406),4)))</f>
        <v/>
      </c>
      <c r="AR406" s="139" t="str">
        <f t="shared" si="219"/>
        <v/>
      </c>
      <c r="AS406" s="125" t="str">
        <f t="shared" si="220"/>
        <v/>
      </c>
      <c r="AT406" s="121" t="str">
        <f t="shared" si="221"/>
        <v/>
      </c>
      <c r="AU406" s="138" t="str">
        <f>IF(AX406="","",IF(R406="Refreshment Beverage",ROUND((BA406-Y406-Z406-AA406)*VLOOKUP(VALUE(Q406),Rates!G$15:L$19,3,0),4),ROUND(AW406*(VLOOKUP(VALUE(Q406),Rates!G:L,3,0)),4)))</f>
        <v/>
      </c>
      <c r="AV406" s="126" t="str">
        <f t="shared" si="222"/>
        <v/>
      </c>
      <c r="AW406" s="127" t="str">
        <f t="shared" si="223"/>
        <v/>
      </c>
      <c r="AX406" s="123" t="str">
        <f t="shared" si="224"/>
        <v/>
      </c>
      <c r="AY406" s="140" t="str">
        <f>IF(AX406="","",IF(R406="Refreshment Beverage",ROUND(SUM(AX406*Rates!K$19),4),ROUND(SUM(AX406*(Rates!J$8/100)),4)))</f>
        <v/>
      </c>
      <c r="AZ406" s="124" t="str">
        <f t="shared" si="225"/>
        <v/>
      </c>
      <c r="BA406" s="125" t="str">
        <f t="shared" si="226"/>
        <v/>
      </c>
      <c r="BB406" s="115"/>
      <c r="BC406" s="143"/>
      <c r="BD406" s="100"/>
      <c r="BE406" s="100"/>
      <c r="BF406" s="100"/>
      <c r="BG406" s="100"/>
    </row>
    <row r="407" spans="1:59" ht="12.75" customHeight="1" x14ac:dyDescent="0.2">
      <c r="A407" s="144"/>
      <c r="B407" s="141"/>
      <c r="C407" s="141"/>
      <c r="D407" s="142"/>
      <c r="E407" s="142"/>
      <c r="F407" s="142"/>
      <c r="G407" s="142"/>
      <c r="H407" s="142"/>
      <c r="I407" s="129"/>
      <c r="J407" s="130"/>
      <c r="K407" s="131" t="str">
        <f t="shared" si="197"/>
        <v/>
      </c>
      <c r="L407" s="132" t="str">
        <f t="shared" si="198"/>
        <v/>
      </c>
      <c r="M407" s="133" t="str">
        <f t="shared" si="199"/>
        <v/>
      </c>
      <c r="N407" s="134" t="str">
        <f>IFERROR(IF(B:B="","",IF(R407="Beer",SUM(LOOKUP(2,1/(Rates!$B$3:$B$5&lt;=W407)/(Rates!$C$3:$C$5&gt;=W407),Rates!$D$3:$D$5)*(X407/100)*W407),IF(R407="Refreshment Beverage",SUM(LOOKUP(2,1/(Rates!$B$7:$B$11&lt;=W407)/(Rates!$C$7:$C$11&gt;=W407),Rates!$D$7:$D$11)*(X407/100)*W407)))),"")</f>
        <v/>
      </c>
      <c r="O407" s="134" t="str">
        <f t="shared" si="200"/>
        <v/>
      </c>
      <c r="P407" s="116"/>
      <c r="Q407" s="117" t="str">
        <f t="shared" si="201"/>
        <v/>
      </c>
      <c r="R407" s="128" t="str">
        <f t="shared" si="202"/>
        <v/>
      </c>
      <c r="S407" s="135" t="str">
        <f>IF(B407="","",IF(R407="Refreshment Beverage",VLOOKUP(VALUE(Q407),Rates!G$15:L$19,2,0),VLOOKUP(VALUE(Q407),Rates!G$4:L$12,2,0)))</f>
        <v/>
      </c>
      <c r="T407" s="135" t="str">
        <f t="shared" si="203"/>
        <v/>
      </c>
      <c r="U407" s="118" t="str">
        <f t="shared" si="204"/>
        <v/>
      </c>
      <c r="V407" s="135" t="str">
        <f t="shared" si="205"/>
        <v/>
      </c>
      <c r="W407" s="135" t="str">
        <f t="shared" si="206"/>
        <v/>
      </c>
      <c r="X407" s="119" t="str">
        <f t="shared" si="207"/>
        <v/>
      </c>
      <c r="Y407" s="120" t="str">
        <f>IF(B:B="","",IF(R407="Refreshment Beverage",VLOOKUP(Q407,Rates!G$15:L$19,6,0)*W407,VLOOKUP(Q407,Rates!G$4:L$12,6,0)*W407))</f>
        <v/>
      </c>
      <c r="Z407" s="120" t="str">
        <f t="shared" si="208"/>
        <v/>
      </c>
      <c r="AA407" s="120" t="str">
        <f t="shared" si="209"/>
        <v/>
      </c>
      <c r="AB407" s="136" t="str">
        <f>IF(B:B="","",IF(R407="Refreshment Beverage","",IF(AND(R407="Beer",Q407=0),SUM(LOOKUP(2,1/(Rates!$B$15:$B$18&lt;=W407)/(Rates!$C$15:$C$18&gt;=W407),Rates!$D$15:$D$18)*W407),VLOOKUP(VALUE(Q:Q),Rates!A:B,2,0)*W407)))</f>
        <v/>
      </c>
      <c r="AC407" s="136" t="str">
        <f>IF(B:B="","",IF(R407="Refreshment Beverage","",IF(AND(R407="Beer",Q407=0),SUM(LOOKUP(2,1/(Rates!$B$15:$B$18&lt;=W407)/(Rates!$C$15:$C$18&gt;=W407),Rates!$E$15:$E$18)*W407),VLOOKUP(VALUE(Q:Q),Rates!A:C,3,0)*W407)))</f>
        <v/>
      </c>
      <c r="AD407" s="137" t="str">
        <f>IFERROR(IF(B:B="","",IF(R407="Beer","",IF(VALUE(Q407)=0,VLOOKUP(VLOOKUP(B:B,#REF!,16,0),Rates!A:E,2,0),VLOOKUP(VALUE(Q407),Rates!A$31:B$34,2,0)*W407))),0)</f>
        <v/>
      </c>
      <c r="AE407" s="121" t="str">
        <f t="shared" si="210"/>
        <v/>
      </c>
      <c r="AF407" s="138" t="str">
        <f t="shared" si="211"/>
        <v/>
      </c>
      <c r="AG407" s="122" t="str">
        <f t="shared" si="212"/>
        <v/>
      </c>
      <c r="AH407" s="123" t="str">
        <f t="shared" si="213"/>
        <v/>
      </c>
      <c r="AI407" s="139" t="str">
        <f>IF(AE:AE="","",IF(R407="Refreshment Beverage",AK407*(Rates!J$19/100),ROUND(SUM(AH407*(Rates!$J$8/100)),4)))</f>
        <v/>
      </c>
      <c r="AJ407" s="124" t="str">
        <f t="shared" si="214"/>
        <v/>
      </c>
      <c r="AK407" s="125" t="str">
        <f t="shared" si="215"/>
        <v/>
      </c>
      <c r="AL407" s="121" t="str">
        <f t="shared" si="216"/>
        <v/>
      </c>
      <c r="AM407" s="138" t="str">
        <f>IF(AS407="","",IF(R407="Refreshment Beverage",ROUND(AS407*Rates!K$19,4),ROUND(AO407*(VLOOKUP(VALUE(Q407),Rates!G$4:L$12,3,0)),4)))</f>
        <v/>
      </c>
      <c r="AN407" s="126" t="str">
        <f>IF(AS407="","",IF(R407="Refreshment Beverage",AS407*(Rates!J$19/100),MAX(AM407,AB407)))</f>
        <v/>
      </c>
      <c r="AO407" s="127" t="str">
        <f t="shared" si="217"/>
        <v/>
      </c>
      <c r="AP407" s="127" t="str">
        <f t="shared" si="218"/>
        <v/>
      </c>
      <c r="AQ407" s="140" t="str">
        <f>IF(AS407="","",IF(R407="Refreshment Beverage",ROUND(SUM(VLOOKUP(Q:Q,Rates!G$15:L$19,3,0)*(AS407-Y407-Z407-AA407)),4),ROUND(SUM(Rates!$K$8*AS407),4)))</f>
        <v/>
      </c>
      <c r="AR407" s="139" t="str">
        <f t="shared" si="219"/>
        <v/>
      </c>
      <c r="AS407" s="125" t="str">
        <f t="shared" si="220"/>
        <v/>
      </c>
      <c r="AT407" s="121" t="str">
        <f t="shared" si="221"/>
        <v/>
      </c>
      <c r="AU407" s="138" t="str">
        <f>IF(AX407="","",IF(R407="Refreshment Beverage",ROUND((BA407-Y407-Z407-AA407)*VLOOKUP(VALUE(Q407),Rates!G$15:L$19,3,0),4),ROUND(AW407*(VLOOKUP(VALUE(Q407),Rates!G:L,3,0)),4)))</f>
        <v/>
      </c>
      <c r="AV407" s="126" t="str">
        <f t="shared" si="222"/>
        <v/>
      </c>
      <c r="AW407" s="127" t="str">
        <f t="shared" si="223"/>
        <v/>
      </c>
      <c r="AX407" s="123" t="str">
        <f t="shared" si="224"/>
        <v/>
      </c>
      <c r="AY407" s="140" t="str">
        <f>IF(AX407="","",IF(R407="Refreshment Beverage",ROUND(SUM(AX407*Rates!K$19),4),ROUND(SUM(AX407*(Rates!J$8/100)),4)))</f>
        <v/>
      </c>
      <c r="AZ407" s="124" t="str">
        <f t="shared" si="225"/>
        <v/>
      </c>
      <c r="BA407" s="125" t="str">
        <f t="shared" si="226"/>
        <v/>
      </c>
      <c r="BB407" s="115"/>
      <c r="BC407" s="143"/>
      <c r="BD407" s="100"/>
      <c r="BE407" s="100"/>
      <c r="BF407" s="100"/>
      <c r="BG407" s="100"/>
    </row>
    <row r="408" spans="1:59" ht="12.75" customHeight="1" x14ac:dyDescent="0.2">
      <c r="A408" s="144"/>
      <c r="B408" s="141"/>
      <c r="C408" s="141"/>
      <c r="D408" s="142"/>
      <c r="E408" s="142"/>
      <c r="F408" s="142"/>
      <c r="G408" s="142"/>
      <c r="H408" s="142"/>
      <c r="I408" s="129"/>
      <c r="J408" s="130"/>
      <c r="K408" s="131" t="str">
        <f t="shared" si="197"/>
        <v/>
      </c>
      <c r="L408" s="132" t="str">
        <f t="shared" si="198"/>
        <v/>
      </c>
      <c r="M408" s="133" t="str">
        <f t="shared" si="199"/>
        <v/>
      </c>
      <c r="N408" s="134" t="str">
        <f>IFERROR(IF(B:B="","",IF(R408="Beer",SUM(LOOKUP(2,1/(Rates!$B$3:$B$5&lt;=W408)/(Rates!$C$3:$C$5&gt;=W408),Rates!$D$3:$D$5)*(X408/100)*W408),IF(R408="Refreshment Beverage",SUM(LOOKUP(2,1/(Rates!$B$7:$B$11&lt;=W408)/(Rates!$C$7:$C$11&gt;=W408),Rates!$D$7:$D$11)*(X408/100)*W408)))),"")</f>
        <v/>
      </c>
      <c r="O408" s="134" t="str">
        <f t="shared" si="200"/>
        <v/>
      </c>
      <c r="P408" s="116"/>
      <c r="Q408" s="117" t="str">
        <f t="shared" si="201"/>
        <v/>
      </c>
      <c r="R408" s="128" t="str">
        <f t="shared" si="202"/>
        <v/>
      </c>
      <c r="S408" s="135" t="str">
        <f>IF(B408="","",IF(R408="Refreshment Beverage",VLOOKUP(VALUE(Q408),Rates!G$15:L$19,2,0),VLOOKUP(VALUE(Q408),Rates!G$4:L$12,2,0)))</f>
        <v/>
      </c>
      <c r="T408" s="135" t="str">
        <f t="shared" si="203"/>
        <v/>
      </c>
      <c r="U408" s="118" t="str">
        <f t="shared" si="204"/>
        <v/>
      </c>
      <c r="V408" s="135" t="str">
        <f t="shared" si="205"/>
        <v/>
      </c>
      <c r="W408" s="135" t="str">
        <f t="shared" si="206"/>
        <v/>
      </c>
      <c r="X408" s="119" t="str">
        <f t="shared" si="207"/>
        <v/>
      </c>
      <c r="Y408" s="120" t="str">
        <f>IF(B:B="","",IF(R408="Refreshment Beverage",VLOOKUP(Q408,Rates!G$15:L$19,6,0)*W408,VLOOKUP(Q408,Rates!G$4:L$12,6,0)*W408))</f>
        <v/>
      </c>
      <c r="Z408" s="120" t="str">
        <f t="shared" si="208"/>
        <v/>
      </c>
      <c r="AA408" s="120" t="str">
        <f t="shared" si="209"/>
        <v/>
      </c>
      <c r="AB408" s="136" t="str">
        <f>IF(B:B="","",IF(R408="Refreshment Beverage","",IF(AND(R408="Beer",Q408=0),SUM(LOOKUP(2,1/(Rates!$B$15:$B$18&lt;=W408)/(Rates!$C$15:$C$18&gt;=W408),Rates!$D$15:$D$18)*W408),VLOOKUP(VALUE(Q:Q),Rates!A:B,2,0)*W408)))</f>
        <v/>
      </c>
      <c r="AC408" s="136" t="str">
        <f>IF(B:B="","",IF(R408="Refreshment Beverage","",IF(AND(R408="Beer",Q408=0),SUM(LOOKUP(2,1/(Rates!$B$15:$B$18&lt;=W408)/(Rates!$C$15:$C$18&gt;=W408),Rates!$E$15:$E$18)*W408),VLOOKUP(VALUE(Q:Q),Rates!A:C,3,0)*W408)))</f>
        <v/>
      </c>
      <c r="AD408" s="137" t="str">
        <f>IFERROR(IF(B:B="","",IF(R408="Beer","",IF(VALUE(Q408)=0,VLOOKUP(VLOOKUP(B:B,#REF!,16,0),Rates!A:E,2,0),VLOOKUP(VALUE(Q408),Rates!A$31:B$34,2,0)*W408))),0)</f>
        <v/>
      </c>
      <c r="AE408" s="121" t="str">
        <f t="shared" si="210"/>
        <v/>
      </c>
      <c r="AF408" s="138" t="str">
        <f t="shared" si="211"/>
        <v/>
      </c>
      <c r="AG408" s="122" t="str">
        <f t="shared" si="212"/>
        <v/>
      </c>
      <c r="AH408" s="123" t="str">
        <f t="shared" si="213"/>
        <v/>
      </c>
      <c r="AI408" s="139" t="str">
        <f>IF(AE:AE="","",IF(R408="Refreshment Beverage",AK408*(Rates!J$19/100),ROUND(SUM(AH408*(Rates!$J$8/100)),4)))</f>
        <v/>
      </c>
      <c r="AJ408" s="124" t="str">
        <f t="shared" si="214"/>
        <v/>
      </c>
      <c r="AK408" s="125" t="str">
        <f t="shared" si="215"/>
        <v/>
      </c>
      <c r="AL408" s="121" t="str">
        <f t="shared" si="216"/>
        <v/>
      </c>
      <c r="AM408" s="138" t="str">
        <f>IF(AS408="","",IF(R408="Refreshment Beverage",ROUND(AS408*Rates!K$19,4),ROUND(AO408*(VLOOKUP(VALUE(Q408),Rates!G$4:L$12,3,0)),4)))</f>
        <v/>
      </c>
      <c r="AN408" s="126" t="str">
        <f>IF(AS408="","",IF(R408="Refreshment Beverage",AS408*(Rates!J$19/100),MAX(AM408,AB408)))</f>
        <v/>
      </c>
      <c r="AO408" s="127" t="str">
        <f t="shared" si="217"/>
        <v/>
      </c>
      <c r="AP408" s="127" t="str">
        <f t="shared" si="218"/>
        <v/>
      </c>
      <c r="AQ408" s="140" t="str">
        <f>IF(AS408="","",IF(R408="Refreshment Beverage",ROUND(SUM(VLOOKUP(Q:Q,Rates!G$15:L$19,3,0)*(AS408-Y408-Z408-AA408)),4),ROUND(SUM(Rates!$K$8*AS408),4)))</f>
        <v/>
      </c>
      <c r="AR408" s="139" t="str">
        <f t="shared" si="219"/>
        <v/>
      </c>
      <c r="AS408" s="125" t="str">
        <f t="shared" si="220"/>
        <v/>
      </c>
      <c r="AT408" s="121" t="str">
        <f t="shared" si="221"/>
        <v/>
      </c>
      <c r="AU408" s="138" t="str">
        <f>IF(AX408="","",IF(R408="Refreshment Beverage",ROUND((BA408-Y408-Z408-AA408)*VLOOKUP(VALUE(Q408),Rates!G$15:L$19,3,0),4),ROUND(AW408*(VLOOKUP(VALUE(Q408),Rates!G:L,3,0)),4)))</f>
        <v/>
      </c>
      <c r="AV408" s="126" t="str">
        <f t="shared" si="222"/>
        <v/>
      </c>
      <c r="AW408" s="127" t="str">
        <f t="shared" si="223"/>
        <v/>
      </c>
      <c r="AX408" s="123" t="str">
        <f t="shared" si="224"/>
        <v/>
      </c>
      <c r="AY408" s="140" t="str">
        <f>IF(AX408="","",IF(R408="Refreshment Beverage",ROUND(SUM(AX408*Rates!K$19),4),ROUND(SUM(AX408*(Rates!J$8/100)),4)))</f>
        <v/>
      </c>
      <c r="AZ408" s="124" t="str">
        <f t="shared" si="225"/>
        <v/>
      </c>
      <c r="BA408" s="125" t="str">
        <f t="shared" si="226"/>
        <v/>
      </c>
      <c r="BB408" s="115"/>
      <c r="BC408" s="143"/>
      <c r="BD408" s="100"/>
      <c r="BE408" s="100"/>
      <c r="BF408" s="100"/>
      <c r="BG408" s="100"/>
    </row>
    <row r="409" spans="1:59" ht="12.75" customHeight="1" x14ac:dyDescent="0.2">
      <c r="A409" s="144"/>
      <c r="B409" s="141"/>
      <c r="C409" s="141"/>
      <c r="D409" s="142"/>
      <c r="E409" s="142"/>
      <c r="F409" s="142"/>
      <c r="G409" s="142"/>
      <c r="H409" s="142"/>
      <c r="I409" s="129"/>
      <c r="J409" s="130"/>
      <c r="K409" s="131" t="str">
        <f t="shared" si="197"/>
        <v/>
      </c>
      <c r="L409" s="132" t="str">
        <f t="shared" si="198"/>
        <v/>
      </c>
      <c r="M409" s="133" t="str">
        <f t="shared" si="199"/>
        <v/>
      </c>
      <c r="N409" s="134" t="str">
        <f>IFERROR(IF(B:B="","",IF(R409="Beer",SUM(LOOKUP(2,1/(Rates!$B$3:$B$5&lt;=W409)/(Rates!$C$3:$C$5&gt;=W409),Rates!$D$3:$D$5)*(X409/100)*W409),IF(R409="Refreshment Beverage",SUM(LOOKUP(2,1/(Rates!$B$7:$B$11&lt;=W409)/(Rates!$C$7:$C$11&gt;=W409),Rates!$D$7:$D$11)*(X409/100)*W409)))),"")</f>
        <v/>
      </c>
      <c r="O409" s="134" t="str">
        <f t="shared" si="200"/>
        <v/>
      </c>
      <c r="P409" s="116"/>
      <c r="Q409" s="117" t="str">
        <f t="shared" si="201"/>
        <v/>
      </c>
      <c r="R409" s="128" t="str">
        <f t="shared" si="202"/>
        <v/>
      </c>
      <c r="S409" s="135" t="str">
        <f>IF(B409="","",IF(R409="Refreshment Beverage",VLOOKUP(VALUE(Q409),Rates!G$15:L$19,2,0),VLOOKUP(VALUE(Q409),Rates!G$4:L$12,2,0)))</f>
        <v/>
      </c>
      <c r="T409" s="135" t="str">
        <f t="shared" si="203"/>
        <v/>
      </c>
      <c r="U409" s="118" t="str">
        <f t="shared" si="204"/>
        <v/>
      </c>
      <c r="V409" s="135" t="str">
        <f t="shared" si="205"/>
        <v/>
      </c>
      <c r="W409" s="135" t="str">
        <f t="shared" si="206"/>
        <v/>
      </c>
      <c r="X409" s="119" t="str">
        <f t="shared" si="207"/>
        <v/>
      </c>
      <c r="Y409" s="120" t="str">
        <f>IF(B:B="","",IF(R409="Refreshment Beverage",VLOOKUP(Q409,Rates!G$15:L$19,6,0)*W409,VLOOKUP(Q409,Rates!G$4:L$12,6,0)*W409))</f>
        <v/>
      </c>
      <c r="Z409" s="120" t="str">
        <f t="shared" si="208"/>
        <v/>
      </c>
      <c r="AA409" s="120" t="str">
        <f t="shared" si="209"/>
        <v/>
      </c>
      <c r="AB409" s="136" t="str">
        <f>IF(B:B="","",IF(R409="Refreshment Beverage","",IF(AND(R409="Beer",Q409=0),SUM(LOOKUP(2,1/(Rates!$B$15:$B$18&lt;=W409)/(Rates!$C$15:$C$18&gt;=W409),Rates!$D$15:$D$18)*W409),VLOOKUP(VALUE(Q:Q),Rates!A:B,2,0)*W409)))</f>
        <v/>
      </c>
      <c r="AC409" s="136" t="str">
        <f>IF(B:B="","",IF(R409="Refreshment Beverage","",IF(AND(R409="Beer",Q409=0),SUM(LOOKUP(2,1/(Rates!$B$15:$B$18&lt;=W409)/(Rates!$C$15:$C$18&gt;=W409),Rates!$E$15:$E$18)*W409),VLOOKUP(VALUE(Q:Q),Rates!A:C,3,0)*W409)))</f>
        <v/>
      </c>
      <c r="AD409" s="137" t="str">
        <f>IFERROR(IF(B:B="","",IF(R409="Beer","",IF(VALUE(Q409)=0,VLOOKUP(VLOOKUP(B:B,#REF!,16,0),Rates!A:E,2,0),VLOOKUP(VALUE(Q409),Rates!A$31:B$34,2,0)*W409))),0)</f>
        <v/>
      </c>
      <c r="AE409" s="121" t="str">
        <f t="shared" si="210"/>
        <v/>
      </c>
      <c r="AF409" s="138" t="str">
        <f t="shared" si="211"/>
        <v/>
      </c>
      <c r="AG409" s="122" t="str">
        <f t="shared" si="212"/>
        <v/>
      </c>
      <c r="AH409" s="123" t="str">
        <f t="shared" si="213"/>
        <v/>
      </c>
      <c r="AI409" s="139" t="str">
        <f>IF(AE:AE="","",IF(R409="Refreshment Beverage",AK409*(Rates!J$19/100),ROUND(SUM(AH409*(Rates!$J$8/100)),4)))</f>
        <v/>
      </c>
      <c r="AJ409" s="124" t="str">
        <f t="shared" si="214"/>
        <v/>
      </c>
      <c r="AK409" s="125" t="str">
        <f t="shared" si="215"/>
        <v/>
      </c>
      <c r="AL409" s="121" t="str">
        <f t="shared" si="216"/>
        <v/>
      </c>
      <c r="AM409" s="138" t="str">
        <f>IF(AS409="","",IF(R409="Refreshment Beverage",ROUND(AS409*Rates!K$19,4),ROUND(AO409*(VLOOKUP(VALUE(Q409),Rates!G$4:L$12,3,0)),4)))</f>
        <v/>
      </c>
      <c r="AN409" s="126" t="str">
        <f>IF(AS409="","",IF(R409="Refreshment Beverage",AS409*(Rates!J$19/100),MAX(AM409,AB409)))</f>
        <v/>
      </c>
      <c r="AO409" s="127" t="str">
        <f t="shared" si="217"/>
        <v/>
      </c>
      <c r="AP409" s="127" t="str">
        <f t="shared" si="218"/>
        <v/>
      </c>
      <c r="AQ409" s="140" t="str">
        <f>IF(AS409="","",IF(R409="Refreshment Beverage",ROUND(SUM(VLOOKUP(Q:Q,Rates!G$15:L$19,3,0)*(AS409-Y409-Z409-AA409)),4),ROUND(SUM(Rates!$K$8*AS409),4)))</f>
        <v/>
      </c>
      <c r="AR409" s="139" t="str">
        <f t="shared" si="219"/>
        <v/>
      </c>
      <c r="AS409" s="125" t="str">
        <f t="shared" si="220"/>
        <v/>
      </c>
      <c r="AT409" s="121" t="str">
        <f t="shared" si="221"/>
        <v/>
      </c>
      <c r="AU409" s="138" t="str">
        <f>IF(AX409="","",IF(R409="Refreshment Beverage",ROUND((BA409-Y409-Z409-AA409)*VLOOKUP(VALUE(Q409),Rates!G$15:L$19,3,0),4),ROUND(AW409*(VLOOKUP(VALUE(Q409),Rates!G:L,3,0)),4)))</f>
        <v/>
      </c>
      <c r="AV409" s="126" t="str">
        <f t="shared" si="222"/>
        <v/>
      </c>
      <c r="AW409" s="127" t="str">
        <f t="shared" si="223"/>
        <v/>
      </c>
      <c r="AX409" s="123" t="str">
        <f t="shared" si="224"/>
        <v/>
      </c>
      <c r="AY409" s="140" t="str">
        <f>IF(AX409="","",IF(R409="Refreshment Beverage",ROUND(SUM(AX409*Rates!K$19),4),ROUND(SUM(AX409*(Rates!J$8/100)),4)))</f>
        <v/>
      </c>
      <c r="AZ409" s="124" t="str">
        <f t="shared" si="225"/>
        <v/>
      </c>
      <c r="BA409" s="125" t="str">
        <f t="shared" si="226"/>
        <v/>
      </c>
      <c r="BB409" s="115"/>
      <c r="BC409" s="143"/>
      <c r="BD409" s="100"/>
      <c r="BE409" s="100"/>
      <c r="BF409" s="100"/>
      <c r="BG409" s="100"/>
    </row>
    <row r="410" spans="1:59" ht="12.75" customHeight="1" x14ac:dyDescent="0.2">
      <c r="A410" s="144"/>
      <c r="B410" s="141"/>
      <c r="C410" s="141"/>
      <c r="D410" s="142"/>
      <c r="E410" s="142"/>
      <c r="F410" s="142"/>
      <c r="G410" s="142"/>
      <c r="H410" s="142"/>
      <c r="I410" s="129"/>
      <c r="J410" s="130"/>
      <c r="K410" s="131" t="str">
        <f t="shared" ref="K410:K473" si="227">IFERROR(IF(B:B="","",IF(OR(C410="",E410="",F410="",G410="",H410="",I410="",J410=""),"",ROUND(IF(J410="Gross Price to Brewers",AE410,IF(J410="Retail Price",AL410,IF(J410="Licensee Retail",AT410,""))),2))),"")</f>
        <v/>
      </c>
      <c r="L410" s="132" t="str">
        <f t="shared" ref="L410:L473" si="228">IFERROR(IF(B:B="","",IF(OR(C410="",E410="",F410="",G410="",H410="",I410="",J410=""),"",ROUND(IF(J410="Gross Price to Brewers",AH410,IF(J410="Retail Price",AP410,IF(J410="Licensee Retail",AX410,""))),2))),"")</f>
        <v/>
      </c>
      <c r="M410" s="133" t="str">
        <f t="shared" ref="M410:M473" si="229">IFERROR(IF(B:B="","",IF(OR(C410="",E410="",F410="",G410="",H410="",I410="",J410=""),"",ROUND(IF(J410="Gross Price to Brewers",AK410,IF(J410="Retail Price",AS410,IF(J410="Licensee Retail",BA410,""))),2))),"")</f>
        <v/>
      </c>
      <c r="N410" s="134" t="str">
        <f>IFERROR(IF(B:B="","",IF(R410="Beer",SUM(LOOKUP(2,1/(Rates!$B$3:$B$5&lt;=W410)/(Rates!$C$3:$C$5&gt;=W410),Rates!$D$3:$D$5)*(X410/100)*W410),IF(R410="Refreshment Beverage",SUM(LOOKUP(2,1/(Rates!$B$7:$B$11&lt;=W410)/(Rates!$C$7:$C$11&gt;=W410),Rates!$D$7:$D$11)*(X410/100)*W410)))),"")</f>
        <v/>
      </c>
      <c r="O410" s="134" t="str">
        <f t="shared" ref="O410:O473" si="230">IF(B:B="","",IF(M410&gt;N410,"YES","NO"))</f>
        <v/>
      </c>
      <c r="P410" s="116"/>
      <c r="Q410" s="117" t="str">
        <f t="shared" ref="Q410:Q473" si="231">IF(B410="","",IF(OR(D410="",D410=5),0,D410))</f>
        <v/>
      </c>
      <c r="R410" s="128" t="str">
        <f t="shared" ref="R410:R473" si="232">IF(B410="","",C410)</f>
        <v/>
      </c>
      <c r="S410" s="135" t="str">
        <f>IF(B410="","",IF(R410="Refreshment Beverage",VLOOKUP(VALUE(Q410),Rates!G$15:L$19,2,0),VLOOKUP(VALUE(Q410),Rates!G$4:L$12,2,0)))</f>
        <v/>
      </c>
      <c r="T410" s="135" t="str">
        <f t="shared" ref="T410:T473" si="233">IF(B410="","",G410)</f>
        <v/>
      </c>
      <c r="U410" s="118" t="str">
        <f t="shared" ref="U410:U473" si="234">IF(B:B="","",SUM(W410/V410))</f>
        <v/>
      </c>
      <c r="V410" s="135" t="str">
        <f t="shared" ref="V410:V473" si="235">IF(B410="","",F410)</f>
        <v/>
      </c>
      <c r="W410" s="135" t="str">
        <f t="shared" ref="W410:W473" si="236">IF(B410="","",E410*F410)</f>
        <v/>
      </c>
      <c r="X410" s="119" t="str">
        <f t="shared" ref="X410:X473" si="237">IF(B410="","",H410)</f>
        <v/>
      </c>
      <c r="Y410" s="120" t="str">
        <f>IF(B:B="","",IF(R410="Refreshment Beverage",VLOOKUP(Q410,Rates!G$15:L$19,6,0)*W410,VLOOKUP(Q410,Rates!G$4:L$12,6,0)*W410))</f>
        <v/>
      </c>
      <c r="Z410" s="120" t="str">
        <f t="shared" ref="Z410:Z473" si="238">IF(B:B="","",IF(R410="Refreshment Beverage",0,IF(T410="Keg",0,ROUND(0.34/12*V410,2))))</f>
        <v/>
      </c>
      <c r="AA410" s="120" t="str">
        <f t="shared" ref="AA410:AA473" si="239">IF(B:B="","",IF(AND(T410="Can",V410=8,R410="Beer"),V410*0.0192,IF(AND(T410="Can",V410=15,R410="Beer"),V410*0.0096,IF(AND(T410="Can",V410=20,R410="Beer"),V410*0.0102,IF(AND(T410="Can",V410=30,R410="Beer"),V410*0.0085,IF(AND(T410="Can",V410=36,R410="Beer"),V410*0.0071,IF(AND(T410="Bottle",V410=24,R410="Beer"),V410*0.0153,IF(AND(R410="Refreshment Beverage",U410&gt;0.49,U410&lt;0.401),V410*0.0512,IF(AND(R410="Refreshment Beverage",U410&gt;0.4,U410&lt;0.47),V410*0.0614,IF(AND(R410="Refreshment Beverage",U410&gt;0.469,U410&lt;0.66),V410*0.0716,IF(AND(R410="Refreshment Beverage",U410&gt;0.659,U410&lt;0.75),V410*0.1023,IF(AND(R410="Refreshment Beverage",U410&gt;0.749,U410&lt;0.9),V410*0.1125,IF(AND(R410="Refreshment Beverage",U410&gt;0.899,U410&lt;1),V410*0.133,IF(AND(R410="Refreshment Beverage",U410=1),V410*0.1432,IF(AND(R410="Refreshment Beverage",U410=1.14),V410*0.1637,IF(AND(R410="Refreshment Beverage",U410=2),V410*0.2864,IF(AND(R410="Refreshment Beverage",U410=3),V410*0.4297,IF(AND(R410="Refreshment Beverage",U410=1.75),V410*0.2558,0))))))))))))))))))</f>
        <v/>
      </c>
      <c r="AB410" s="136" t="str">
        <f>IF(B:B="","",IF(R410="Refreshment Beverage","",IF(AND(R410="Beer",Q410=0),SUM(LOOKUP(2,1/(Rates!$B$15:$B$18&lt;=W410)/(Rates!$C$15:$C$18&gt;=W410),Rates!$D$15:$D$18)*W410),VLOOKUP(VALUE(Q:Q),Rates!A:B,2,0)*W410)))</f>
        <v/>
      </c>
      <c r="AC410" s="136" t="str">
        <f>IF(B:B="","",IF(R410="Refreshment Beverage","",IF(AND(R410="Beer",Q410=0),SUM(LOOKUP(2,1/(Rates!$B$15:$B$18&lt;=W410)/(Rates!$C$15:$C$18&gt;=W410),Rates!$E$15:$E$18)*W410),VLOOKUP(VALUE(Q:Q),Rates!A:C,3,0)*W410)))</f>
        <v/>
      </c>
      <c r="AD410" s="137" t="str">
        <f>IFERROR(IF(B:B="","",IF(R410="Beer","",IF(VALUE(Q410)=0,VLOOKUP(VLOOKUP(B:B,#REF!,16,0),Rates!A:E,2,0),VLOOKUP(VALUE(Q410),Rates!A$31:B$34,2,0)*W410))),0)</f>
        <v/>
      </c>
      <c r="AE410" s="121" t="str">
        <f t="shared" ref="AE410:AE473" si="240">IF(J410="Gross Price to Brewers",I410,"")</f>
        <v/>
      </c>
      <c r="AF410" s="138" t="str">
        <f t="shared" ref="AF410:AF473" si="241">IF(AE:AE="","",ROUND(SUM(AE410*(S410/100)),4))</f>
        <v/>
      </c>
      <c r="AG410" s="122" t="str">
        <f t="shared" ref="AG410:AG473" si="242">IF(AE:AE="","",IF(R410="Refreshment Beverage",MAX(AF410,AD410),MAX(AB410,AF410)))</f>
        <v/>
      </c>
      <c r="AH410" s="123" t="str">
        <f t="shared" ref="AH410:AH473" si="243">IF(AE:AE="","",IF(R410="Refreshment Beverage",AK410-AJ410,SUM(Y410:AA410)+AE410+AG410))</f>
        <v/>
      </c>
      <c r="AI410" s="139" t="str">
        <f>IF(AE:AE="","",IF(R410="Refreshment Beverage",AK410*(Rates!J$19/100),ROUND(SUM(AH410*(Rates!$J$8/100)),4)))</f>
        <v/>
      </c>
      <c r="AJ410" s="124" t="str">
        <f t="shared" ref="AJ410:AJ473" si="244">IF(AE:AE="","",IF(R410="Refreshment Beverage",AI410,MAX(AC410,AI410)))</f>
        <v/>
      </c>
      <c r="AK410" s="125" t="str">
        <f t="shared" ref="AK410:AK473" si="245">IF(AE:AE="","",IF(R410="Refreshment Beverage",SUM(AE410+Y410+Z410+AA410+AG410),SUM(AH410+AJ410)))</f>
        <v/>
      </c>
      <c r="AL410" s="121" t="str">
        <f t="shared" ref="AL410:AL473" si="246">IF(AS410="","",IF(R410="Refreshment Beverage",ROUND(SUM(AS410-AR410-AA410-Z410-Y410),2),ROUND(SUM(AS410-AR410-AN410-Y410-Z410-AA410),2)))</f>
        <v/>
      </c>
      <c r="AM410" s="138" t="str">
        <f>IF(AS410="","",IF(R410="Refreshment Beverage",ROUND(AS410*Rates!K$19,4),ROUND(AO410*(VLOOKUP(VALUE(Q410),Rates!G$4:L$12,3,0)),4)))</f>
        <v/>
      </c>
      <c r="AN410" s="126" t="str">
        <f>IF(AS410="","",IF(R410="Refreshment Beverage",AS410*(Rates!J$19/100),MAX(AM410,AB410)))</f>
        <v/>
      </c>
      <c r="AO410" s="127" t="str">
        <f t="shared" ref="AO410:AO473" si="247">IF(AS410="","",ROUND(SUM(AS410-AR410-Y410-Z410-AA410),4))</f>
        <v/>
      </c>
      <c r="AP410" s="127" t="str">
        <f t="shared" ref="AP410:AP473" si="248">IF(AS410="","",IF(R410="Refreshment Beverage",ROUND(AS410-AN410,2),ROUND(SUM(AS410-AR410),2)))</f>
        <v/>
      </c>
      <c r="AQ410" s="140" t="str">
        <f>IF(AS410="","",IF(R410="Refreshment Beverage",ROUND(SUM(VLOOKUP(Q:Q,Rates!G$15:L$19,3,0)*(AS410-Y410-Z410-AA410)),4),ROUND(SUM(Rates!$K$8*AS410),4)))</f>
        <v/>
      </c>
      <c r="AR410" s="139" t="str">
        <f t="shared" ref="AR410:AR473" si="249">IF(AS410="","",IF(R410="Refreshment Beverage",MAX(AD410,AQ410),MAX(AQ410,AC410)))</f>
        <v/>
      </c>
      <c r="AS410" s="125" t="str">
        <f t="shared" ref="AS410:AS473" si="250">IF(J410="Retail Price",SUM(I410+0.004),"")</f>
        <v/>
      </c>
      <c r="AT410" s="121" t="str">
        <f t="shared" ref="AT410:AT473" si="251">IF(AX410="","",IF(R410="Refreshment Beverage",SUM(BA410-AV410-Y410-Z410-AA410),SUM(AX410-AV410-Y410-Z410-AA410)))</f>
        <v/>
      </c>
      <c r="AU410" s="138" t="str">
        <f>IF(AX410="","",IF(R410="Refreshment Beverage",ROUND((BA410-Y410-Z410-AA410)*VLOOKUP(VALUE(Q410),Rates!G$15:L$19,3,0),4),ROUND(AW410*(VLOOKUP(VALUE(Q410),Rates!G:L,3,0)),4)))</f>
        <v/>
      </c>
      <c r="AV410" s="126" t="str">
        <f t="shared" ref="AV410:AV473" si="252">IF(AX410="","",IF(R410="Refreshment Beverage",MAX(AU410,AD410),MAX(AB410,AU410)))</f>
        <v/>
      </c>
      <c r="AW410" s="127" t="str">
        <f t="shared" ref="AW410:AW473" si="253">IF(AX410="","",IF(R410="Refreshment Beverage",SUM(BA410-AV410-Y410-Z410-AA410),ROUND(SUM(BA410-AZ410-Y410-Z410-AA410),4)))</f>
        <v/>
      </c>
      <c r="AX410" s="123" t="str">
        <f t="shared" ref="AX410:AX473" si="254">IF(J410="Licensee Retail",I410,"")</f>
        <v/>
      </c>
      <c r="AY410" s="140" t="str">
        <f>IF(AX410="","",IF(R410="Refreshment Beverage",ROUND(SUM(AX410*Rates!K$19),4),ROUND(SUM(AX410*(Rates!J$8/100)),4)))</f>
        <v/>
      </c>
      <c r="AZ410" s="124" t="str">
        <f t="shared" ref="AZ410:AZ473" si="255">IF(AX410="","",MAX($AC410,AY410))</f>
        <v/>
      </c>
      <c r="BA410" s="125" t="str">
        <f t="shared" ref="BA410:BA473" si="256">IF(AX410="","",SUM(AX410+AZ410))</f>
        <v/>
      </c>
      <c r="BB410" s="115"/>
      <c r="BC410" s="143"/>
      <c r="BD410" s="100"/>
      <c r="BE410" s="100"/>
      <c r="BF410" s="100"/>
      <c r="BG410" s="100"/>
    </row>
    <row r="411" spans="1:59" ht="12.75" customHeight="1" x14ac:dyDescent="0.2">
      <c r="A411" s="144"/>
      <c r="B411" s="141"/>
      <c r="C411" s="141"/>
      <c r="D411" s="142"/>
      <c r="E411" s="142"/>
      <c r="F411" s="142"/>
      <c r="G411" s="142"/>
      <c r="H411" s="142"/>
      <c r="I411" s="129"/>
      <c r="J411" s="130"/>
      <c r="K411" s="131" t="str">
        <f t="shared" si="227"/>
        <v/>
      </c>
      <c r="L411" s="132" t="str">
        <f t="shared" si="228"/>
        <v/>
      </c>
      <c r="M411" s="133" t="str">
        <f t="shared" si="229"/>
        <v/>
      </c>
      <c r="N411" s="134" t="str">
        <f>IFERROR(IF(B:B="","",IF(R411="Beer",SUM(LOOKUP(2,1/(Rates!$B$3:$B$5&lt;=W411)/(Rates!$C$3:$C$5&gt;=W411),Rates!$D$3:$D$5)*(X411/100)*W411),IF(R411="Refreshment Beverage",SUM(LOOKUP(2,1/(Rates!$B$7:$B$11&lt;=W411)/(Rates!$C$7:$C$11&gt;=W411),Rates!$D$7:$D$11)*(X411/100)*W411)))),"")</f>
        <v/>
      </c>
      <c r="O411" s="134" t="str">
        <f t="shared" si="230"/>
        <v/>
      </c>
      <c r="P411" s="116"/>
      <c r="Q411" s="117" t="str">
        <f t="shared" si="231"/>
        <v/>
      </c>
      <c r="R411" s="128" t="str">
        <f t="shared" si="232"/>
        <v/>
      </c>
      <c r="S411" s="135" t="str">
        <f>IF(B411="","",IF(R411="Refreshment Beverage",VLOOKUP(VALUE(Q411),Rates!G$15:L$19,2,0),VLOOKUP(VALUE(Q411),Rates!G$4:L$12,2,0)))</f>
        <v/>
      </c>
      <c r="T411" s="135" t="str">
        <f t="shared" si="233"/>
        <v/>
      </c>
      <c r="U411" s="118" t="str">
        <f t="shared" si="234"/>
        <v/>
      </c>
      <c r="V411" s="135" t="str">
        <f t="shared" si="235"/>
        <v/>
      </c>
      <c r="W411" s="135" t="str">
        <f t="shared" si="236"/>
        <v/>
      </c>
      <c r="X411" s="119" t="str">
        <f t="shared" si="237"/>
        <v/>
      </c>
      <c r="Y411" s="120" t="str">
        <f>IF(B:B="","",IF(R411="Refreshment Beverage",VLOOKUP(Q411,Rates!G$15:L$19,6,0)*W411,VLOOKUP(Q411,Rates!G$4:L$12,6,0)*W411))</f>
        <v/>
      </c>
      <c r="Z411" s="120" t="str">
        <f t="shared" si="238"/>
        <v/>
      </c>
      <c r="AA411" s="120" t="str">
        <f t="shared" si="239"/>
        <v/>
      </c>
      <c r="AB411" s="136" t="str">
        <f>IF(B:B="","",IF(R411="Refreshment Beverage","",IF(AND(R411="Beer",Q411=0),SUM(LOOKUP(2,1/(Rates!$B$15:$B$18&lt;=W411)/(Rates!$C$15:$C$18&gt;=W411),Rates!$D$15:$D$18)*W411),VLOOKUP(VALUE(Q:Q),Rates!A:B,2,0)*W411)))</f>
        <v/>
      </c>
      <c r="AC411" s="136" t="str">
        <f>IF(B:B="","",IF(R411="Refreshment Beverage","",IF(AND(R411="Beer",Q411=0),SUM(LOOKUP(2,1/(Rates!$B$15:$B$18&lt;=W411)/(Rates!$C$15:$C$18&gt;=W411),Rates!$E$15:$E$18)*W411),VLOOKUP(VALUE(Q:Q),Rates!A:C,3,0)*W411)))</f>
        <v/>
      </c>
      <c r="AD411" s="137" t="str">
        <f>IFERROR(IF(B:B="","",IF(R411="Beer","",IF(VALUE(Q411)=0,VLOOKUP(VLOOKUP(B:B,#REF!,16,0),Rates!A:E,2,0),VLOOKUP(VALUE(Q411),Rates!A$31:B$34,2,0)*W411))),0)</f>
        <v/>
      </c>
      <c r="AE411" s="121" t="str">
        <f t="shared" si="240"/>
        <v/>
      </c>
      <c r="AF411" s="138" t="str">
        <f t="shared" si="241"/>
        <v/>
      </c>
      <c r="AG411" s="122" t="str">
        <f t="shared" si="242"/>
        <v/>
      </c>
      <c r="AH411" s="123" t="str">
        <f t="shared" si="243"/>
        <v/>
      </c>
      <c r="AI411" s="139" t="str">
        <f>IF(AE:AE="","",IF(R411="Refreshment Beverage",AK411*(Rates!J$19/100),ROUND(SUM(AH411*(Rates!$J$8/100)),4)))</f>
        <v/>
      </c>
      <c r="AJ411" s="124" t="str">
        <f t="shared" si="244"/>
        <v/>
      </c>
      <c r="AK411" s="125" t="str">
        <f t="shared" si="245"/>
        <v/>
      </c>
      <c r="AL411" s="121" t="str">
        <f t="shared" si="246"/>
        <v/>
      </c>
      <c r="AM411" s="138" t="str">
        <f>IF(AS411="","",IF(R411="Refreshment Beverage",ROUND(AS411*Rates!K$19,4),ROUND(AO411*(VLOOKUP(VALUE(Q411),Rates!G$4:L$12,3,0)),4)))</f>
        <v/>
      </c>
      <c r="AN411" s="126" t="str">
        <f>IF(AS411="","",IF(R411="Refreshment Beverage",AS411*(Rates!J$19/100),MAX(AM411,AB411)))</f>
        <v/>
      </c>
      <c r="AO411" s="127" t="str">
        <f t="shared" si="247"/>
        <v/>
      </c>
      <c r="AP411" s="127" t="str">
        <f t="shared" si="248"/>
        <v/>
      </c>
      <c r="AQ411" s="140" t="str">
        <f>IF(AS411="","",IF(R411="Refreshment Beverage",ROUND(SUM(VLOOKUP(Q:Q,Rates!G$15:L$19,3,0)*(AS411-Y411-Z411-AA411)),4),ROUND(SUM(Rates!$K$8*AS411),4)))</f>
        <v/>
      </c>
      <c r="AR411" s="139" t="str">
        <f t="shared" si="249"/>
        <v/>
      </c>
      <c r="AS411" s="125" t="str">
        <f t="shared" si="250"/>
        <v/>
      </c>
      <c r="AT411" s="121" t="str">
        <f t="shared" si="251"/>
        <v/>
      </c>
      <c r="AU411" s="138" t="str">
        <f>IF(AX411="","",IF(R411="Refreshment Beverage",ROUND((BA411-Y411-Z411-AA411)*VLOOKUP(VALUE(Q411),Rates!G$15:L$19,3,0),4),ROUND(AW411*(VLOOKUP(VALUE(Q411),Rates!G:L,3,0)),4)))</f>
        <v/>
      </c>
      <c r="AV411" s="126" t="str">
        <f t="shared" si="252"/>
        <v/>
      </c>
      <c r="AW411" s="127" t="str">
        <f t="shared" si="253"/>
        <v/>
      </c>
      <c r="AX411" s="123" t="str">
        <f t="shared" si="254"/>
        <v/>
      </c>
      <c r="AY411" s="140" t="str">
        <f>IF(AX411="","",IF(R411="Refreshment Beverage",ROUND(SUM(AX411*Rates!K$19),4),ROUND(SUM(AX411*(Rates!J$8/100)),4)))</f>
        <v/>
      </c>
      <c r="AZ411" s="124" t="str">
        <f t="shared" si="255"/>
        <v/>
      </c>
      <c r="BA411" s="125" t="str">
        <f t="shared" si="256"/>
        <v/>
      </c>
      <c r="BB411" s="115"/>
      <c r="BC411" s="143"/>
      <c r="BD411" s="100"/>
      <c r="BE411" s="100"/>
      <c r="BF411" s="100"/>
      <c r="BG411" s="100"/>
    </row>
    <row r="412" spans="1:59" ht="12.75" customHeight="1" x14ac:dyDescent="0.2">
      <c r="A412" s="144"/>
      <c r="B412" s="141"/>
      <c r="C412" s="141"/>
      <c r="D412" s="142"/>
      <c r="E412" s="142"/>
      <c r="F412" s="142"/>
      <c r="G412" s="142"/>
      <c r="H412" s="142"/>
      <c r="I412" s="129"/>
      <c r="J412" s="130"/>
      <c r="K412" s="131" t="str">
        <f t="shared" si="227"/>
        <v/>
      </c>
      <c r="L412" s="132" t="str">
        <f t="shared" si="228"/>
        <v/>
      </c>
      <c r="M412" s="133" t="str">
        <f t="shared" si="229"/>
        <v/>
      </c>
      <c r="N412" s="134" t="str">
        <f>IFERROR(IF(B:B="","",IF(R412="Beer",SUM(LOOKUP(2,1/(Rates!$B$3:$B$5&lt;=W412)/(Rates!$C$3:$C$5&gt;=W412),Rates!$D$3:$D$5)*(X412/100)*W412),IF(R412="Refreshment Beverage",SUM(LOOKUP(2,1/(Rates!$B$7:$B$11&lt;=W412)/(Rates!$C$7:$C$11&gt;=W412),Rates!$D$7:$D$11)*(X412/100)*W412)))),"")</f>
        <v/>
      </c>
      <c r="O412" s="134" t="str">
        <f t="shared" si="230"/>
        <v/>
      </c>
      <c r="P412" s="116"/>
      <c r="Q412" s="117" t="str">
        <f t="shared" si="231"/>
        <v/>
      </c>
      <c r="R412" s="128" t="str">
        <f t="shared" si="232"/>
        <v/>
      </c>
      <c r="S412" s="135" t="str">
        <f>IF(B412="","",IF(R412="Refreshment Beverage",VLOOKUP(VALUE(Q412),Rates!G$15:L$19,2,0),VLOOKUP(VALUE(Q412),Rates!G$4:L$12,2,0)))</f>
        <v/>
      </c>
      <c r="T412" s="135" t="str">
        <f t="shared" si="233"/>
        <v/>
      </c>
      <c r="U412" s="118" t="str">
        <f t="shared" si="234"/>
        <v/>
      </c>
      <c r="V412" s="135" t="str">
        <f t="shared" si="235"/>
        <v/>
      </c>
      <c r="W412" s="135" t="str">
        <f t="shared" si="236"/>
        <v/>
      </c>
      <c r="X412" s="119" t="str">
        <f t="shared" si="237"/>
        <v/>
      </c>
      <c r="Y412" s="120" t="str">
        <f>IF(B:B="","",IF(R412="Refreshment Beverage",VLOOKUP(Q412,Rates!G$15:L$19,6,0)*W412,VLOOKUP(Q412,Rates!G$4:L$12,6,0)*W412))</f>
        <v/>
      </c>
      <c r="Z412" s="120" t="str">
        <f t="shared" si="238"/>
        <v/>
      </c>
      <c r="AA412" s="120" t="str">
        <f t="shared" si="239"/>
        <v/>
      </c>
      <c r="AB412" s="136" t="str">
        <f>IF(B:B="","",IF(R412="Refreshment Beverage","",IF(AND(R412="Beer",Q412=0),SUM(LOOKUP(2,1/(Rates!$B$15:$B$18&lt;=W412)/(Rates!$C$15:$C$18&gt;=W412),Rates!$D$15:$D$18)*W412),VLOOKUP(VALUE(Q:Q),Rates!A:B,2,0)*W412)))</f>
        <v/>
      </c>
      <c r="AC412" s="136" t="str">
        <f>IF(B:B="","",IF(R412="Refreshment Beverage","",IF(AND(R412="Beer",Q412=0),SUM(LOOKUP(2,1/(Rates!$B$15:$B$18&lt;=W412)/(Rates!$C$15:$C$18&gt;=W412),Rates!$E$15:$E$18)*W412),VLOOKUP(VALUE(Q:Q),Rates!A:C,3,0)*W412)))</f>
        <v/>
      </c>
      <c r="AD412" s="137" t="str">
        <f>IFERROR(IF(B:B="","",IF(R412="Beer","",IF(VALUE(Q412)=0,VLOOKUP(VLOOKUP(B:B,#REF!,16,0),Rates!A:E,2,0),VLOOKUP(VALUE(Q412),Rates!A$31:B$34,2,0)*W412))),0)</f>
        <v/>
      </c>
      <c r="AE412" s="121" t="str">
        <f t="shared" si="240"/>
        <v/>
      </c>
      <c r="AF412" s="138" t="str">
        <f t="shared" si="241"/>
        <v/>
      </c>
      <c r="AG412" s="122" t="str">
        <f t="shared" si="242"/>
        <v/>
      </c>
      <c r="AH412" s="123" t="str">
        <f t="shared" si="243"/>
        <v/>
      </c>
      <c r="AI412" s="139" t="str">
        <f>IF(AE:AE="","",IF(R412="Refreshment Beverage",AK412*(Rates!J$19/100),ROUND(SUM(AH412*(Rates!$J$8/100)),4)))</f>
        <v/>
      </c>
      <c r="AJ412" s="124" t="str">
        <f t="shared" si="244"/>
        <v/>
      </c>
      <c r="AK412" s="125" t="str">
        <f t="shared" si="245"/>
        <v/>
      </c>
      <c r="AL412" s="121" t="str">
        <f t="shared" si="246"/>
        <v/>
      </c>
      <c r="AM412" s="138" t="str">
        <f>IF(AS412="","",IF(R412="Refreshment Beverage",ROUND(AS412*Rates!K$19,4),ROUND(AO412*(VLOOKUP(VALUE(Q412),Rates!G$4:L$12,3,0)),4)))</f>
        <v/>
      </c>
      <c r="AN412" s="126" t="str">
        <f>IF(AS412="","",IF(R412="Refreshment Beverage",AS412*(Rates!J$19/100),MAX(AM412,AB412)))</f>
        <v/>
      </c>
      <c r="AO412" s="127" t="str">
        <f t="shared" si="247"/>
        <v/>
      </c>
      <c r="AP412" s="127" t="str">
        <f t="shared" si="248"/>
        <v/>
      </c>
      <c r="AQ412" s="140" t="str">
        <f>IF(AS412="","",IF(R412="Refreshment Beverage",ROUND(SUM(VLOOKUP(Q:Q,Rates!G$15:L$19,3,0)*(AS412-Y412-Z412-AA412)),4),ROUND(SUM(Rates!$K$8*AS412),4)))</f>
        <v/>
      </c>
      <c r="AR412" s="139" t="str">
        <f t="shared" si="249"/>
        <v/>
      </c>
      <c r="AS412" s="125" t="str">
        <f t="shared" si="250"/>
        <v/>
      </c>
      <c r="AT412" s="121" t="str">
        <f t="shared" si="251"/>
        <v/>
      </c>
      <c r="AU412" s="138" t="str">
        <f>IF(AX412="","",IF(R412="Refreshment Beverage",ROUND((BA412-Y412-Z412-AA412)*VLOOKUP(VALUE(Q412),Rates!G$15:L$19,3,0),4),ROUND(AW412*(VLOOKUP(VALUE(Q412),Rates!G:L,3,0)),4)))</f>
        <v/>
      </c>
      <c r="AV412" s="126" t="str">
        <f t="shared" si="252"/>
        <v/>
      </c>
      <c r="AW412" s="127" t="str">
        <f t="shared" si="253"/>
        <v/>
      </c>
      <c r="AX412" s="123" t="str">
        <f t="shared" si="254"/>
        <v/>
      </c>
      <c r="AY412" s="140" t="str">
        <f>IF(AX412="","",IF(R412="Refreshment Beverage",ROUND(SUM(AX412*Rates!K$19),4),ROUND(SUM(AX412*(Rates!J$8/100)),4)))</f>
        <v/>
      </c>
      <c r="AZ412" s="124" t="str">
        <f t="shared" si="255"/>
        <v/>
      </c>
      <c r="BA412" s="125" t="str">
        <f t="shared" si="256"/>
        <v/>
      </c>
      <c r="BB412" s="115"/>
      <c r="BC412" s="143"/>
      <c r="BD412" s="100"/>
      <c r="BE412" s="100"/>
      <c r="BF412" s="100"/>
      <c r="BG412" s="100"/>
    </row>
    <row r="413" spans="1:59" ht="12.75" customHeight="1" x14ac:dyDescent="0.2">
      <c r="A413" s="144"/>
      <c r="B413" s="141"/>
      <c r="C413" s="141"/>
      <c r="D413" s="142"/>
      <c r="E413" s="142"/>
      <c r="F413" s="142"/>
      <c r="G413" s="142"/>
      <c r="H413" s="142"/>
      <c r="I413" s="129"/>
      <c r="J413" s="130"/>
      <c r="K413" s="131" t="str">
        <f t="shared" si="227"/>
        <v/>
      </c>
      <c r="L413" s="132" t="str">
        <f t="shared" si="228"/>
        <v/>
      </c>
      <c r="M413" s="133" t="str">
        <f t="shared" si="229"/>
        <v/>
      </c>
      <c r="N413" s="134" t="str">
        <f>IFERROR(IF(B:B="","",IF(R413="Beer",SUM(LOOKUP(2,1/(Rates!$B$3:$B$5&lt;=W413)/(Rates!$C$3:$C$5&gt;=W413),Rates!$D$3:$D$5)*(X413/100)*W413),IF(R413="Refreshment Beverage",SUM(LOOKUP(2,1/(Rates!$B$7:$B$11&lt;=W413)/(Rates!$C$7:$C$11&gt;=W413),Rates!$D$7:$D$11)*(X413/100)*W413)))),"")</f>
        <v/>
      </c>
      <c r="O413" s="134" t="str">
        <f t="shared" si="230"/>
        <v/>
      </c>
      <c r="P413" s="116"/>
      <c r="Q413" s="117" t="str">
        <f t="shared" si="231"/>
        <v/>
      </c>
      <c r="R413" s="128" t="str">
        <f t="shared" si="232"/>
        <v/>
      </c>
      <c r="S413" s="135" t="str">
        <f>IF(B413="","",IF(R413="Refreshment Beverage",VLOOKUP(VALUE(Q413),Rates!G$15:L$19,2,0),VLOOKUP(VALUE(Q413),Rates!G$4:L$12,2,0)))</f>
        <v/>
      </c>
      <c r="T413" s="135" t="str">
        <f t="shared" si="233"/>
        <v/>
      </c>
      <c r="U413" s="118" t="str">
        <f t="shared" si="234"/>
        <v/>
      </c>
      <c r="V413" s="135" t="str">
        <f t="shared" si="235"/>
        <v/>
      </c>
      <c r="W413" s="135" t="str">
        <f t="shared" si="236"/>
        <v/>
      </c>
      <c r="X413" s="119" t="str">
        <f t="shared" si="237"/>
        <v/>
      </c>
      <c r="Y413" s="120" t="str">
        <f>IF(B:B="","",IF(R413="Refreshment Beverage",VLOOKUP(Q413,Rates!G$15:L$19,6,0)*W413,VLOOKUP(Q413,Rates!G$4:L$12,6,0)*W413))</f>
        <v/>
      </c>
      <c r="Z413" s="120" t="str">
        <f t="shared" si="238"/>
        <v/>
      </c>
      <c r="AA413" s="120" t="str">
        <f t="shared" si="239"/>
        <v/>
      </c>
      <c r="AB413" s="136" t="str">
        <f>IF(B:B="","",IF(R413="Refreshment Beverage","",IF(AND(R413="Beer",Q413=0),SUM(LOOKUP(2,1/(Rates!$B$15:$B$18&lt;=W413)/(Rates!$C$15:$C$18&gt;=W413),Rates!$D$15:$D$18)*W413),VLOOKUP(VALUE(Q:Q),Rates!A:B,2,0)*W413)))</f>
        <v/>
      </c>
      <c r="AC413" s="136" t="str">
        <f>IF(B:B="","",IF(R413="Refreshment Beverage","",IF(AND(R413="Beer",Q413=0),SUM(LOOKUP(2,1/(Rates!$B$15:$B$18&lt;=W413)/(Rates!$C$15:$C$18&gt;=W413),Rates!$E$15:$E$18)*W413),VLOOKUP(VALUE(Q:Q),Rates!A:C,3,0)*W413)))</f>
        <v/>
      </c>
      <c r="AD413" s="137" t="str">
        <f>IFERROR(IF(B:B="","",IF(R413="Beer","",IF(VALUE(Q413)=0,VLOOKUP(VLOOKUP(B:B,#REF!,16,0),Rates!A:E,2,0),VLOOKUP(VALUE(Q413),Rates!A$31:B$34,2,0)*W413))),0)</f>
        <v/>
      </c>
      <c r="AE413" s="121" t="str">
        <f t="shared" si="240"/>
        <v/>
      </c>
      <c r="AF413" s="138" t="str">
        <f t="shared" si="241"/>
        <v/>
      </c>
      <c r="AG413" s="122" t="str">
        <f t="shared" si="242"/>
        <v/>
      </c>
      <c r="AH413" s="123" t="str">
        <f t="shared" si="243"/>
        <v/>
      </c>
      <c r="AI413" s="139" t="str">
        <f>IF(AE:AE="","",IF(R413="Refreshment Beverage",AK413*(Rates!J$19/100),ROUND(SUM(AH413*(Rates!$J$8/100)),4)))</f>
        <v/>
      </c>
      <c r="AJ413" s="124" t="str">
        <f t="shared" si="244"/>
        <v/>
      </c>
      <c r="AK413" s="125" t="str">
        <f t="shared" si="245"/>
        <v/>
      </c>
      <c r="AL413" s="121" t="str">
        <f t="shared" si="246"/>
        <v/>
      </c>
      <c r="AM413" s="138" t="str">
        <f>IF(AS413="","",IF(R413="Refreshment Beverage",ROUND(AS413*Rates!K$19,4),ROUND(AO413*(VLOOKUP(VALUE(Q413),Rates!G$4:L$12,3,0)),4)))</f>
        <v/>
      </c>
      <c r="AN413" s="126" t="str">
        <f>IF(AS413="","",IF(R413="Refreshment Beverage",AS413*(Rates!J$19/100),MAX(AM413,AB413)))</f>
        <v/>
      </c>
      <c r="AO413" s="127" t="str">
        <f t="shared" si="247"/>
        <v/>
      </c>
      <c r="AP413" s="127" t="str">
        <f t="shared" si="248"/>
        <v/>
      </c>
      <c r="AQ413" s="140" t="str">
        <f>IF(AS413="","",IF(R413="Refreshment Beverage",ROUND(SUM(VLOOKUP(Q:Q,Rates!G$15:L$19,3,0)*(AS413-Y413-Z413-AA413)),4),ROUND(SUM(Rates!$K$8*AS413),4)))</f>
        <v/>
      </c>
      <c r="AR413" s="139" t="str">
        <f t="shared" si="249"/>
        <v/>
      </c>
      <c r="AS413" s="125" t="str">
        <f t="shared" si="250"/>
        <v/>
      </c>
      <c r="AT413" s="121" t="str">
        <f t="shared" si="251"/>
        <v/>
      </c>
      <c r="AU413" s="138" t="str">
        <f>IF(AX413="","",IF(R413="Refreshment Beverage",ROUND((BA413-Y413-Z413-AA413)*VLOOKUP(VALUE(Q413),Rates!G$15:L$19,3,0),4),ROUND(AW413*(VLOOKUP(VALUE(Q413),Rates!G:L,3,0)),4)))</f>
        <v/>
      </c>
      <c r="AV413" s="126" t="str">
        <f t="shared" si="252"/>
        <v/>
      </c>
      <c r="AW413" s="127" t="str">
        <f t="shared" si="253"/>
        <v/>
      </c>
      <c r="AX413" s="123" t="str">
        <f t="shared" si="254"/>
        <v/>
      </c>
      <c r="AY413" s="140" t="str">
        <f>IF(AX413="","",IF(R413="Refreshment Beverage",ROUND(SUM(AX413*Rates!K$19),4),ROUND(SUM(AX413*(Rates!J$8/100)),4)))</f>
        <v/>
      </c>
      <c r="AZ413" s="124" t="str">
        <f t="shared" si="255"/>
        <v/>
      </c>
      <c r="BA413" s="125" t="str">
        <f t="shared" si="256"/>
        <v/>
      </c>
      <c r="BB413" s="115"/>
      <c r="BC413" s="143"/>
      <c r="BD413" s="100"/>
      <c r="BE413" s="100"/>
      <c r="BF413" s="100"/>
      <c r="BG413" s="100"/>
    </row>
    <row r="414" spans="1:59" ht="12.75" customHeight="1" x14ac:dyDescent="0.2">
      <c r="A414" s="144"/>
      <c r="B414" s="141"/>
      <c r="C414" s="141"/>
      <c r="D414" s="142"/>
      <c r="E414" s="142"/>
      <c r="F414" s="142"/>
      <c r="G414" s="142"/>
      <c r="H414" s="142"/>
      <c r="I414" s="129"/>
      <c r="J414" s="130"/>
      <c r="K414" s="131" t="str">
        <f t="shared" si="227"/>
        <v/>
      </c>
      <c r="L414" s="132" t="str">
        <f t="shared" si="228"/>
        <v/>
      </c>
      <c r="M414" s="133" t="str">
        <f t="shared" si="229"/>
        <v/>
      </c>
      <c r="N414" s="134" t="str">
        <f>IFERROR(IF(B:B="","",IF(R414="Beer",SUM(LOOKUP(2,1/(Rates!$B$3:$B$5&lt;=W414)/(Rates!$C$3:$C$5&gt;=W414),Rates!$D$3:$D$5)*(X414/100)*W414),IF(R414="Refreshment Beverage",SUM(LOOKUP(2,1/(Rates!$B$7:$B$11&lt;=W414)/(Rates!$C$7:$C$11&gt;=W414),Rates!$D$7:$D$11)*(X414/100)*W414)))),"")</f>
        <v/>
      </c>
      <c r="O414" s="134" t="str">
        <f t="shared" si="230"/>
        <v/>
      </c>
      <c r="P414" s="116"/>
      <c r="Q414" s="117" t="str">
        <f t="shared" si="231"/>
        <v/>
      </c>
      <c r="R414" s="128" t="str">
        <f t="shared" si="232"/>
        <v/>
      </c>
      <c r="S414" s="135" t="str">
        <f>IF(B414="","",IF(R414="Refreshment Beverage",VLOOKUP(VALUE(Q414),Rates!G$15:L$19,2,0),VLOOKUP(VALUE(Q414),Rates!G$4:L$12,2,0)))</f>
        <v/>
      </c>
      <c r="T414" s="135" t="str">
        <f t="shared" si="233"/>
        <v/>
      </c>
      <c r="U414" s="118" t="str">
        <f t="shared" si="234"/>
        <v/>
      </c>
      <c r="V414" s="135" t="str">
        <f t="shared" si="235"/>
        <v/>
      </c>
      <c r="W414" s="135" t="str">
        <f t="shared" si="236"/>
        <v/>
      </c>
      <c r="X414" s="119" t="str">
        <f t="shared" si="237"/>
        <v/>
      </c>
      <c r="Y414" s="120" t="str">
        <f>IF(B:B="","",IF(R414="Refreshment Beverage",VLOOKUP(Q414,Rates!G$15:L$19,6,0)*W414,VLOOKUP(Q414,Rates!G$4:L$12,6,0)*W414))</f>
        <v/>
      </c>
      <c r="Z414" s="120" t="str">
        <f t="shared" si="238"/>
        <v/>
      </c>
      <c r="AA414" s="120" t="str">
        <f t="shared" si="239"/>
        <v/>
      </c>
      <c r="AB414" s="136" t="str">
        <f>IF(B:B="","",IF(R414="Refreshment Beverage","",IF(AND(R414="Beer",Q414=0),SUM(LOOKUP(2,1/(Rates!$B$15:$B$18&lt;=W414)/(Rates!$C$15:$C$18&gt;=W414),Rates!$D$15:$D$18)*W414),VLOOKUP(VALUE(Q:Q),Rates!A:B,2,0)*W414)))</f>
        <v/>
      </c>
      <c r="AC414" s="136" t="str">
        <f>IF(B:B="","",IF(R414="Refreshment Beverage","",IF(AND(R414="Beer",Q414=0),SUM(LOOKUP(2,1/(Rates!$B$15:$B$18&lt;=W414)/(Rates!$C$15:$C$18&gt;=W414),Rates!$E$15:$E$18)*W414),VLOOKUP(VALUE(Q:Q),Rates!A:C,3,0)*W414)))</f>
        <v/>
      </c>
      <c r="AD414" s="137" t="str">
        <f>IFERROR(IF(B:B="","",IF(R414="Beer","",IF(VALUE(Q414)=0,VLOOKUP(VLOOKUP(B:B,#REF!,16,0),Rates!A:E,2,0),VLOOKUP(VALUE(Q414),Rates!A$31:B$34,2,0)*W414))),0)</f>
        <v/>
      </c>
      <c r="AE414" s="121" t="str">
        <f t="shared" si="240"/>
        <v/>
      </c>
      <c r="AF414" s="138" t="str">
        <f t="shared" si="241"/>
        <v/>
      </c>
      <c r="AG414" s="122" t="str">
        <f t="shared" si="242"/>
        <v/>
      </c>
      <c r="AH414" s="123" t="str">
        <f t="shared" si="243"/>
        <v/>
      </c>
      <c r="AI414" s="139" t="str">
        <f>IF(AE:AE="","",IF(R414="Refreshment Beverage",AK414*(Rates!J$19/100),ROUND(SUM(AH414*(Rates!$J$8/100)),4)))</f>
        <v/>
      </c>
      <c r="AJ414" s="124" t="str">
        <f t="shared" si="244"/>
        <v/>
      </c>
      <c r="AK414" s="125" t="str">
        <f t="shared" si="245"/>
        <v/>
      </c>
      <c r="AL414" s="121" t="str">
        <f t="shared" si="246"/>
        <v/>
      </c>
      <c r="AM414" s="138" t="str">
        <f>IF(AS414="","",IF(R414="Refreshment Beverage",ROUND(AS414*Rates!K$19,4),ROUND(AO414*(VLOOKUP(VALUE(Q414),Rates!G$4:L$12,3,0)),4)))</f>
        <v/>
      </c>
      <c r="AN414" s="126" t="str">
        <f>IF(AS414="","",IF(R414="Refreshment Beverage",AS414*(Rates!J$19/100),MAX(AM414,AB414)))</f>
        <v/>
      </c>
      <c r="AO414" s="127" t="str">
        <f t="shared" si="247"/>
        <v/>
      </c>
      <c r="AP414" s="127" t="str">
        <f t="shared" si="248"/>
        <v/>
      </c>
      <c r="AQ414" s="140" t="str">
        <f>IF(AS414="","",IF(R414="Refreshment Beverage",ROUND(SUM(VLOOKUP(Q:Q,Rates!G$15:L$19,3,0)*(AS414-Y414-Z414-AA414)),4),ROUND(SUM(Rates!$K$8*AS414),4)))</f>
        <v/>
      </c>
      <c r="AR414" s="139" t="str">
        <f t="shared" si="249"/>
        <v/>
      </c>
      <c r="AS414" s="125" t="str">
        <f t="shared" si="250"/>
        <v/>
      </c>
      <c r="AT414" s="121" t="str">
        <f t="shared" si="251"/>
        <v/>
      </c>
      <c r="AU414" s="138" t="str">
        <f>IF(AX414="","",IF(R414="Refreshment Beverage",ROUND((BA414-Y414-Z414-AA414)*VLOOKUP(VALUE(Q414),Rates!G$15:L$19,3,0),4),ROUND(AW414*(VLOOKUP(VALUE(Q414),Rates!G:L,3,0)),4)))</f>
        <v/>
      </c>
      <c r="AV414" s="126" t="str">
        <f t="shared" si="252"/>
        <v/>
      </c>
      <c r="AW414" s="127" t="str">
        <f t="shared" si="253"/>
        <v/>
      </c>
      <c r="AX414" s="123" t="str">
        <f t="shared" si="254"/>
        <v/>
      </c>
      <c r="AY414" s="140" t="str">
        <f>IF(AX414="","",IF(R414="Refreshment Beverage",ROUND(SUM(AX414*Rates!K$19),4),ROUND(SUM(AX414*(Rates!J$8/100)),4)))</f>
        <v/>
      </c>
      <c r="AZ414" s="124" t="str">
        <f t="shared" si="255"/>
        <v/>
      </c>
      <c r="BA414" s="125" t="str">
        <f t="shared" si="256"/>
        <v/>
      </c>
      <c r="BB414" s="115"/>
      <c r="BC414" s="143"/>
      <c r="BD414" s="100"/>
      <c r="BE414" s="100"/>
      <c r="BF414" s="100"/>
      <c r="BG414" s="100"/>
    </row>
    <row r="415" spans="1:59" ht="12.75" customHeight="1" x14ac:dyDescent="0.2">
      <c r="A415" s="144"/>
      <c r="B415" s="141"/>
      <c r="C415" s="141"/>
      <c r="D415" s="142"/>
      <c r="E415" s="142"/>
      <c r="F415" s="142"/>
      <c r="G415" s="142"/>
      <c r="H415" s="142"/>
      <c r="I415" s="129"/>
      <c r="J415" s="130"/>
      <c r="K415" s="131" t="str">
        <f t="shared" si="227"/>
        <v/>
      </c>
      <c r="L415" s="132" t="str">
        <f t="shared" si="228"/>
        <v/>
      </c>
      <c r="M415" s="133" t="str">
        <f t="shared" si="229"/>
        <v/>
      </c>
      <c r="N415" s="134" t="str">
        <f>IFERROR(IF(B:B="","",IF(R415="Beer",SUM(LOOKUP(2,1/(Rates!$B$3:$B$5&lt;=W415)/(Rates!$C$3:$C$5&gt;=W415),Rates!$D$3:$D$5)*(X415/100)*W415),IF(R415="Refreshment Beverage",SUM(LOOKUP(2,1/(Rates!$B$7:$B$11&lt;=W415)/(Rates!$C$7:$C$11&gt;=W415),Rates!$D$7:$D$11)*(X415/100)*W415)))),"")</f>
        <v/>
      </c>
      <c r="O415" s="134" t="str">
        <f t="shared" si="230"/>
        <v/>
      </c>
      <c r="P415" s="116"/>
      <c r="Q415" s="117" t="str">
        <f t="shared" si="231"/>
        <v/>
      </c>
      <c r="R415" s="128" t="str">
        <f t="shared" si="232"/>
        <v/>
      </c>
      <c r="S415" s="135" t="str">
        <f>IF(B415="","",IF(R415="Refreshment Beverage",VLOOKUP(VALUE(Q415),Rates!G$15:L$19,2,0),VLOOKUP(VALUE(Q415),Rates!G$4:L$12,2,0)))</f>
        <v/>
      </c>
      <c r="T415" s="135" t="str">
        <f t="shared" si="233"/>
        <v/>
      </c>
      <c r="U415" s="118" t="str">
        <f t="shared" si="234"/>
        <v/>
      </c>
      <c r="V415" s="135" t="str">
        <f t="shared" si="235"/>
        <v/>
      </c>
      <c r="W415" s="135" t="str">
        <f t="shared" si="236"/>
        <v/>
      </c>
      <c r="X415" s="119" t="str">
        <f t="shared" si="237"/>
        <v/>
      </c>
      <c r="Y415" s="120" t="str">
        <f>IF(B:B="","",IF(R415="Refreshment Beverage",VLOOKUP(Q415,Rates!G$15:L$19,6,0)*W415,VLOOKUP(Q415,Rates!G$4:L$12,6,0)*W415))</f>
        <v/>
      </c>
      <c r="Z415" s="120" t="str">
        <f t="shared" si="238"/>
        <v/>
      </c>
      <c r="AA415" s="120" t="str">
        <f t="shared" si="239"/>
        <v/>
      </c>
      <c r="AB415" s="136" t="str">
        <f>IF(B:B="","",IF(R415="Refreshment Beverage","",IF(AND(R415="Beer",Q415=0),SUM(LOOKUP(2,1/(Rates!$B$15:$B$18&lt;=W415)/(Rates!$C$15:$C$18&gt;=W415),Rates!$D$15:$D$18)*W415),VLOOKUP(VALUE(Q:Q),Rates!A:B,2,0)*W415)))</f>
        <v/>
      </c>
      <c r="AC415" s="136" t="str">
        <f>IF(B:B="","",IF(R415="Refreshment Beverage","",IF(AND(R415="Beer",Q415=0),SUM(LOOKUP(2,1/(Rates!$B$15:$B$18&lt;=W415)/(Rates!$C$15:$C$18&gt;=W415),Rates!$E$15:$E$18)*W415),VLOOKUP(VALUE(Q:Q),Rates!A:C,3,0)*W415)))</f>
        <v/>
      </c>
      <c r="AD415" s="137" t="str">
        <f>IFERROR(IF(B:B="","",IF(R415="Beer","",IF(VALUE(Q415)=0,VLOOKUP(VLOOKUP(B:B,#REF!,16,0),Rates!A:E,2,0),VLOOKUP(VALUE(Q415),Rates!A$31:B$34,2,0)*W415))),0)</f>
        <v/>
      </c>
      <c r="AE415" s="121" t="str">
        <f t="shared" si="240"/>
        <v/>
      </c>
      <c r="AF415" s="138" t="str">
        <f t="shared" si="241"/>
        <v/>
      </c>
      <c r="AG415" s="122" t="str">
        <f t="shared" si="242"/>
        <v/>
      </c>
      <c r="AH415" s="123" t="str">
        <f t="shared" si="243"/>
        <v/>
      </c>
      <c r="AI415" s="139" t="str">
        <f>IF(AE:AE="","",IF(R415="Refreshment Beverage",AK415*(Rates!J$19/100),ROUND(SUM(AH415*(Rates!$J$8/100)),4)))</f>
        <v/>
      </c>
      <c r="AJ415" s="124" t="str">
        <f t="shared" si="244"/>
        <v/>
      </c>
      <c r="AK415" s="125" t="str">
        <f t="shared" si="245"/>
        <v/>
      </c>
      <c r="AL415" s="121" t="str">
        <f t="shared" si="246"/>
        <v/>
      </c>
      <c r="AM415" s="138" t="str">
        <f>IF(AS415="","",IF(R415="Refreshment Beverage",ROUND(AS415*Rates!K$19,4),ROUND(AO415*(VLOOKUP(VALUE(Q415),Rates!G$4:L$12,3,0)),4)))</f>
        <v/>
      </c>
      <c r="AN415" s="126" t="str">
        <f>IF(AS415="","",IF(R415="Refreshment Beverage",AS415*(Rates!J$19/100),MAX(AM415,AB415)))</f>
        <v/>
      </c>
      <c r="AO415" s="127" t="str">
        <f t="shared" si="247"/>
        <v/>
      </c>
      <c r="AP415" s="127" t="str">
        <f t="shared" si="248"/>
        <v/>
      </c>
      <c r="AQ415" s="140" t="str">
        <f>IF(AS415="","",IF(R415="Refreshment Beverage",ROUND(SUM(VLOOKUP(Q:Q,Rates!G$15:L$19,3,0)*(AS415-Y415-Z415-AA415)),4),ROUND(SUM(Rates!$K$8*AS415),4)))</f>
        <v/>
      </c>
      <c r="AR415" s="139" t="str">
        <f t="shared" si="249"/>
        <v/>
      </c>
      <c r="AS415" s="125" t="str">
        <f t="shared" si="250"/>
        <v/>
      </c>
      <c r="AT415" s="121" t="str">
        <f t="shared" si="251"/>
        <v/>
      </c>
      <c r="AU415" s="138" t="str">
        <f>IF(AX415="","",IF(R415="Refreshment Beverage",ROUND((BA415-Y415-Z415-AA415)*VLOOKUP(VALUE(Q415),Rates!G$15:L$19,3,0),4),ROUND(AW415*(VLOOKUP(VALUE(Q415),Rates!G:L,3,0)),4)))</f>
        <v/>
      </c>
      <c r="AV415" s="126" t="str">
        <f t="shared" si="252"/>
        <v/>
      </c>
      <c r="AW415" s="127" t="str">
        <f t="shared" si="253"/>
        <v/>
      </c>
      <c r="AX415" s="123" t="str">
        <f t="shared" si="254"/>
        <v/>
      </c>
      <c r="AY415" s="140" t="str">
        <f>IF(AX415="","",IF(R415="Refreshment Beverage",ROUND(SUM(AX415*Rates!K$19),4),ROUND(SUM(AX415*(Rates!J$8/100)),4)))</f>
        <v/>
      </c>
      <c r="AZ415" s="124" t="str">
        <f t="shared" si="255"/>
        <v/>
      </c>
      <c r="BA415" s="125" t="str">
        <f t="shared" si="256"/>
        <v/>
      </c>
      <c r="BB415" s="115"/>
      <c r="BC415" s="143"/>
      <c r="BD415" s="100"/>
      <c r="BE415" s="100"/>
      <c r="BF415" s="100"/>
      <c r="BG415" s="100"/>
    </row>
    <row r="416" spans="1:59" ht="12.75" customHeight="1" x14ac:dyDescent="0.2">
      <c r="A416" s="144"/>
      <c r="B416" s="141"/>
      <c r="C416" s="141"/>
      <c r="D416" s="142"/>
      <c r="E416" s="142"/>
      <c r="F416" s="142"/>
      <c r="G416" s="142"/>
      <c r="H416" s="142"/>
      <c r="I416" s="129"/>
      <c r="J416" s="130"/>
      <c r="K416" s="131" t="str">
        <f t="shared" si="227"/>
        <v/>
      </c>
      <c r="L416" s="132" t="str">
        <f t="shared" si="228"/>
        <v/>
      </c>
      <c r="M416" s="133" t="str">
        <f t="shared" si="229"/>
        <v/>
      </c>
      <c r="N416" s="134" t="str">
        <f>IFERROR(IF(B:B="","",IF(R416="Beer",SUM(LOOKUP(2,1/(Rates!$B$3:$B$5&lt;=W416)/(Rates!$C$3:$C$5&gt;=W416),Rates!$D$3:$D$5)*(X416/100)*W416),IF(R416="Refreshment Beverage",SUM(LOOKUP(2,1/(Rates!$B$7:$B$11&lt;=W416)/(Rates!$C$7:$C$11&gt;=W416),Rates!$D$7:$D$11)*(X416/100)*W416)))),"")</f>
        <v/>
      </c>
      <c r="O416" s="134" t="str">
        <f t="shared" si="230"/>
        <v/>
      </c>
      <c r="P416" s="116"/>
      <c r="Q416" s="117" t="str">
        <f t="shared" si="231"/>
        <v/>
      </c>
      <c r="R416" s="128" t="str">
        <f t="shared" si="232"/>
        <v/>
      </c>
      <c r="S416" s="135" t="str">
        <f>IF(B416="","",IF(R416="Refreshment Beverage",VLOOKUP(VALUE(Q416),Rates!G$15:L$19,2,0),VLOOKUP(VALUE(Q416),Rates!G$4:L$12,2,0)))</f>
        <v/>
      </c>
      <c r="T416" s="135" t="str">
        <f t="shared" si="233"/>
        <v/>
      </c>
      <c r="U416" s="118" t="str">
        <f t="shared" si="234"/>
        <v/>
      </c>
      <c r="V416" s="135" t="str">
        <f t="shared" si="235"/>
        <v/>
      </c>
      <c r="W416" s="135" t="str">
        <f t="shared" si="236"/>
        <v/>
      </c>
      <c r="X416" s="119" t="str">
        <f t="shared" si="237"/>
        <v/>
      </c>
      <c r="Y416" s="120" t="str">
        <f>IF(B:B="","",IF(R416="Refreshment Beverage",VLOOKUP(Q416,Rates!G$15:L$19,6,0)*W416,VLOOKUP(Q416,Rates!G$4:L$12,6,0)*W416))</f>
        <v/>
      </c>
      <c r="Z416" s="120" t="str">
        <f t="shared" si="238"/>
        <v/>
      </c>
      <c r="AA416" s="120" t="str">
        <f t="shared" si="239"/>
        <v/>
      </c>
      <c r="AB416" s="136" t="str">
        <f>IF(B:B="","",IF(R416="Refreshment Beverage","",IF(AND(R416="Beer",Q416=0),SUM(LOOKUP(2,1/(Rates!$B$15:$B$18&lt;=W416)/(Rates!$C$15:$C$18&gt;=W416),Rates!$D$15:$D$18)*W416),VLOOKUP(VALUE(Q:Q),Rates!A:B,2,0)*W416)))</f>
        <v/>
      </c>
      <c r="AC416" s="136" t="str">
        <f>IF(B:B="","",IF(R416="Refreshment Beverage","",IF(AND(R416="Beer",Q416=0),SUM(LOOKUP(2,1/(Rates!$B$15:$B$18&lt;=W416)/(Rates!$C$15:$C$18&gt;=W416),Rates!$E$15:$E$18)*W416),VLOOKUP(VALUE(Q:Q),Rates!A:C,3,0)*W416)))</f>
        <v/>
      </c>
      <c r="AD416" s="137" t="str">
        <f>IFERROR(IF(B:B="","",IF(R416="Beer","",IF(VALUE(Q416)=0,VLOOKUP(VLOOKUP(B:B,#REF!,16,0),Rates!A:E,2,0),VLOOKUP(VALUE(Q416),Rates!A$31:B$34,2,0)*W416))),0)</f>
        <v/>
      </c>
      <c r="AE416" s="121" t="str">
        <f t="shared" si="240"/>
        <v/>
      </c>
      <c r="AF416" s="138" t="str">
        <f t="shared" si="241"/>
        <v/>
      </c>
      <c r="AG416" s="122" t="str">
        <f t="shared" si="242"/>
        <v/>
      </c>
      <c r="AH416" s="123" t="str">
        <f t="shared" si="243"/>
        <v/>
      </c>
      <c r="AI416" s="139" t="str">
        <f>IF(AE:AE="","",IF(R416="Refreshment Beverage",AK416*(Rates!J$19/100),ROUND(SUM(AH416*(Rates!$J$8/100)),4)))</f>
        <v/>
      </c>
      <c r="AJ416" s="124" t="str">
        <f t="shared" si="244"/>
        <v/>
      </c>
      <c r="AK416" s="125" t="str">
        <f t="shared" si="245"/>
        <v/>
      </c>
      <c r="AL416" s="121" t="str">
        <f t="shared" si="246"/>
        <v/>
      </c>
      <c r="AM416" s="138" t="str">
        <f>IF(AS416="","",IF(R416="Refreshment Beverage",ROUND(AS416*Rates!K$19,4),ROUND(AO416*(VLOOKUP(VALUE(Q416),Rates!G$4:L$12,3,0)),4)))</f>
        <v/>
      </c>
      <c r="AN416" s="126" t="str">
        <f>IF(AS416="","",IF(R416="Refreshment Beverage",AS416*(Rates!J$19/100),MAX(AM416,AB416)))</f>
        <v/>
      </c>
      <c r="AO416" s="127" t="str">
        <f t="shared" si="247"/>
        <v/>
      </c>
      <c r="AP416" s="127" t="str">
        <f t="shared" si="248"/>
        <v/>
      </c>
      <c r="AQ416" s="140" t="str">
        <f>IF(AS416="","",IF(R416="Refreshment Beverage",ROUND(SUM(VLOOKUP(Q:Q,Rates!G$15:L$19,3,0)*(AS416-Y416-Z416-AA416)),4),ROUND(SUM(Rates!$K$8*AS416),4)))</f>
        <v/>
      </c>
      <c r="AR416" s="139" t="str">
        <f t="shared" si="249"/>
        <v/>
      </c>
      <c r="AS416" s="125" t="str">
        <f t="shared" si="250"/>
        <v/>
      </c>
      <c r="AT416" s="121" t="str">
        <f t="shared" si="251"/>
        <v/>
      </c>
      <c r="AU416" s="138" t="str">
        <f>IF(AX416="","",IF(R416="Refreshment Beverage",ROUND((BA416-Y416-Z416-AA416)*VLOOKUP(VALUE(Q416),Rates!G$15:L$19,3,0),4),ROUND(AW416*(VLOOKUP(VALUE(Q416),Rates!G:L,3,0)),4)))</f>
        <v/>
      </c>
      <c r="AV416" s="126" t="str">
        <f t="shared" si="252"/>
        <v/>
      </c>
      <c r="AW416" s="127" t="str">
        <f t="shared" si="253"/>
        <v/>
      </c>
      <c r="AX416" s="123" t="str">
        <f t="shared" si="254"/>
        <v/>
      </c>
      <c r="AY416" s="140" t="str">
        <f>IF(AX416="","",IF(R416="Refreshment Beverage",ROUND(SUM(AX416*Rates!K$19),4),ROUND(SUM(AX416*(Rates!J$8/100)),4)))</f>
        <v/>
      </c>
      <c r="AZ416" s="124" t="str">
        <f t="shared" si="255"/>
        <v/>
      </c>
      <c r="BA416" s="125" t="str">
        <f t="shared" si="256"/>
        <v/>
      </c>
      <c r="BB416" s="115"/>
      <c r="BC416" s="143"/>
      <c r="BD416" s="100"/>
      <c r="BE416" s="100"/>
      <c r="BF416" s="100"/>
      <c r="BG416" s="100"/>
    </row>
    <row r="417" spans="1:59" ht="12.75" customHeight="1" x14ac:dyDescent="0.2">
      <c r="A417" s="144"/>
      <c r="B417" s="141"/>
      <c r="C417" s="141"/>
      <c r="D417" s="142"/>
      <c r="E417" s="142"/>
      <c r="F417" s="142"/>
      <c r="G417" s="142"/>
      <c r="H417" s="142"/>
      <c r="I417" s="129"/>
      <c r="J417" s="130"/>
      <c r="K417" s="131" t="str">
        <f t="shared" si="227"/>
        <v/>
      </c>
      <c r="L417" s="132" t="str">
        <f t="shared" si="228"/>
        <v/>
      </c>
      <c r="M417" s="133" t="str">
        <f t="shared" si="229"/>
        <v/>
      </c>
      <c r="N417" s="134" t="str">
        <f>IFERROR(IF(B:B="","",IF(R417="Beer",SUM(LOOKUP(2,1/(Rates!$B$3:$B$5&lt;=W417)/(Rates!$C$3:$C$5&gt;=W417),Rates!$D$3:$D$5)*(X417/100)*W417),IF(R417="Refreshment Beverage",SUM(LOOKUP(2,1/(Rates!$B$7:$B$11&lt;=W417)/(Rates!$C$7:$C$11&gt;=W417),Rates!$D$7:$D$11)*(X417/100)*W417)))),"")</f>
        <v/>
      </c>
      <c r="O417" s="134" t="str">
        <f t="shared" si="230"/>
        <v/>
      </c>
      <c r="P417" s="116"/>
      <c r="Q417" s="117" t="str">
        <f t="shared" si="231"/>
        <v/>
      </c>
      <c r="R417" s="128" t="str">
        <f t="shared" si="232"/>
        <v/>
      </c>
      <c r="S417" s="135" t="str">
        <f>IF(B417="","",IF(R417="Refreshment Beverage",VLOOKUP(VALUE(Q417),Rates!G$15:L$19,2,0),VLOOKUP(VALUE(Q417),Rates!G$4:L$12,2,0)))</f>
        <v/>
      </c>
      <c r="T417" s="135" t="str">
        <f t="shared" si="233"/>
        <v/>
      </c>
      <c r="U417" s="118" t="str">
        <f t="shared" si="234"/>
        <v/>
      </c>
      <c r="V417" s="135" t="str">
        <f t="shared" si="235"/>
        <v/>
      </c>
      <c r="W417" s="135" t="str">
        <f t="shared" si="236"/>
        <v/>
      </c>
      <c r="X417" s="119" t="str">
        <f t="shared" si="237"/>
        <v/>
      </c>
      <c r="Y417" s="120" t="str">
        <f>IF(B:B="","",IF(R417="Refreshment Beverage",VLOOKUP(Q417,Rates!G$15:L$19,6,0)*W417,VLOOKUP(Q417,Rates!G$4:L$12,6,0)*W417))</f>
        <v/>
      </c>
      <c r="Z417" s="120" t="str">
        <f t="shared" si="238"/>
        <v/>
      </c>
      <c r="AA417" s="120" t="str">
        <f t="shared" si="239"/>
        <v/>
      </c>
      <c r="AB417" s="136" t="str">
        <f>IF(B:B="","",IF(R417="Refreshment Beverage","",IF(AND(R417="Beer",Q417=0),SUM(LOOKUP(2,1/(Rates!$B$15:$B$18&lt;=W417)/(Rates!$C$15:$C$18&gt;=W417),Rates!$D$15:$D$18)*W417),VLOOKUP(VALUE(Q:Q),Rates!A:B,2,0)*W417)))</f>
        <v/>
      </c>
      <c r="AC417" s="136" t="str">
        <f>IF(B:B="","",IF(R417="Refreshment Beverage","",IF(AND(R417="Beer",Q417=0),SUM(LOOKUP(2,1/(Rates!$B$15:$B$18&lt;=W417)/(Rates!$C$15:$C$18&gt;=W417),Rates!$E$15:$E$18)*W417),VLOOKUP(VALUE(Q:Q),Rates!A:C,3,0)*W417)))</f>
        <v/>
      </c>
      <c r="AD417" s="137" t="str">
        <f>IFERROR(IF(B:B="","",IF(R417="Beer","",IF(VALUE(Q417)=0,VLOOKUP(VLOOKUP(B:B,#REF!,16,0),Rates!A:E,2,0),VLOOKUP(VALUE(Q417),Rates!A$31:B$34,2,0)*W417))),0)</f>
        <v/>
      </c>
      <c r="AE417" s="121" t="str">
        <f t="shared" si="240"/>
        <v/>
      </c>
      <c r="AF417" s="138" t="str">
        <f t="shared" si="241"/>
        <v/>
      </c>
      <c r="AG417" s="122" t="str">
        <f t="shared" si="242"/>
        <v/>
      </c>
      <c r="AH417" s="123" t="str">
        <f t="shared" si="243"/>
        <v/>
      </c>
      <c r="AI417" s="139" t="str">
        <f>IF(AE:AE="","",IF(R417="Refreshment Beverage",AK417*(Rates!J$19/100),ROUND(SUM(AH417*(Rates!$J$8/100)),4)))</f>
        <v/>
      </c>
      <c r="AJ417" s="124" t="str">
        <f t="shared" si="244"/>
        <v/>
      </c>
      <c r="AK417" s="125" t="str">
        <f t="shared" si="245"/>
        <v/>
      </c>
      <c r="AL417" s="121" t="str">
        <f t="shared" si="246"/>
        <v/>
      </c>
      <c r="AM417" s="138" t="str">
        <f>IF(AS417="","",IF(R417="Refreshment Beverage",ROUND(AS417*Rates!K$19,4),ROUND(AO417*(VLOOKUP(VALUE(Q417),Rates!G$4:L$12,3,0)),4)))</f>
        <v/>
      </c>
      <c r="AN417" s="126" t="str">
        <f>IF(AS417="","",IF(R417="Refreshment Beverage",AS417*(Rates!J$19/100),MAX(AM417,AB417)))</f>
        <v/>
      </c>
      <c r="AO417" s="127" t="str">
        <f t="shared" si="247"/>
        <v/>
      </c>
      <c r="AP417" s="127" t="str">
        <f t="shared" si="248"/>
        <v/>
      </c>
      <c r="AQ417" s="140" t="str">
        <f>IF(AS417="","",IF(R417="Refreshment Beverage",ROUND(SUM(VLOOKUP(Q:Q,Rates!G$15:L$19,3,0)*(AS417-Y417-Z417-AA417)),4),ROUND(SUM(Rates!$K$8*AS417),4)))</f>
        <v/>
      </c>
      <c r="AR417" s="139" t="str">
        <f t="shared" si="249"/>
        <v/>
      </c>
      <c r="AS417" s="125" t="str">
        <f t="shared" si="250"/>
        <v/>
      </c>
      <c r="AT417" s="121" t="str">
        <f t="shared" si="251"/>
        <v/>
      </c>
      <c r="AU417" s="138" t="str">
        <f>IF(AX417="","",IF(R417="Refreshment Beverage",ROUND((BA417-Y417-Z417-AA417)*VLOOKUP(VALUE(Q417),Rates!G$15:L$19,3,0),4),ROUND(AW417*(VLOOKUP(VALUE(Q417),Rates!G:L,3,0)),4)))</f>
        <v/>
      </c>
      <c r="AV417" s="126" t="str">
        <f t="shared" si="252"/>
        <v/>
      </c>
      <c r="AW417" s="127" t="str">
        <f t="shared" si="253"/>
        <v/>
      </c>
      <c r="AX417" s="123" t="str">
        <f t="shared" si="254"/>
        <v/>
      </c>
      <c r="AY417" s="140" t="str">
        <f>IF(AX417="","",IF(R417="Refreshment Beverage",ROUND(SUM(AX417*Rates!K$19),4),ROUND(SUM(AX417*(Rates!J$8/100)),4)))</f>
        <v/>
      </c>
      <c r="AZ417" s="124" t="str">
        <f t="shared" si="255"/>
        <v/>
      </c>
      <c r="BA417" s="125" t="str">
        <f t="shared" si="256"/>
        <v/>
      </c>
      <c r="BB417" s="115"/>
      <c r="BC417" s="143"/>
      <c r="BD417" s="100"/>
      <c r="BE417" s="100"/>
      <c r="BF417" s="100"/>
      <c r="BG417" s="100"/>
    </row>
    <row r="418" spans="1:59" ht="12.75" customHeight="1" x14ac:dyDescent="0.2">
      <c r="A418" s="144"/>
      <c r="B418" s="141"/>
      <c r="C418" s="141"/>
      <c r="D418" s="142"/>
      <c r="E418" s="142"/>
      <c r="F418" s="142"/>
      <c r="G418" s="142"/>
      <c r="H418" s="142"/>
      <c r="I418" s="129"/>
      <c r="J418" s="130"/>
      <c r="K418" s="131" t="str">
        <f t="shared" si="227"/>
        <v/>
      </c>
      <c r="L418" s="132" t="str">
        <f t="shared" si="228"/>
        <v/>
      </c>
      <c r="M418" s="133" t="str">
        <f t="shared" si="229"/>
        <v/>
      </c>
      <c r="N418" s="134" t="str">
        <f>IFERROR(IF(B:B="","",IF(R418="Beer",SUM(LOOKUP(2,1/(Rates!$B$3:$B$5&lt;=W418)/(Rates!$C$3:$C$5&gt;=W418),Rates!$D$3:$D$5)*(X418/100)*W418),IF(R418="Refreshment Beverage",SUM(LOOKUP(2,1/(Rates!$B$7:$B$11&lt;=W418)/(Rates!$C$7:$C$11&gt;=W418),Rates!$D$7:$D$11)*(X418/100)*W418)))),"")</f>
        <v/>
      </c>
      <c r="O418" s="134" t="str">
        <f t="shared" si="230"/>
        <v/>
      </c>
      <c r="P418" s="116"/>
      <c r="Q418" s="117" t="str">
        <f t="shared" si="231"/>
        <v/>
      </c>
      <c r="R418" s="128" t="str">
        <f t="shared" si="232"/>
        <v/>
      </c>
      <c r="S418" s="135" t="str">
        <f>IF(B418="","",IF(R418="Refreshment Beverage",VLOOKUP(VALUE(Q418),Rates!G$15:L$19,2,0),VLOOKUP(VALUE(Q418),Rates!G$4:L$12,2,0)))</f>
        <v/>
      </c>
      <c r="T418" s="135" t="str">
        <f t="shared" si="233"/>
        <v/>
      </c>
      <c r="U418" s="118" t="str">
        <f t="shared" si="234"/>
        <v/>
      </c>
      <c r="V418" s="135" t="str">
        <f t="shared" si="235"/>
        <v/>
      </c>
      <c r="W418" s="135" t="str">
        <f t="shared" si="236"/>
        <v/>
      </c>
      <c r="X418" s="119" t="str">
        <f t="shared" si="237"/>
        <v/>
      </c>
      <c r="Y418" s="120" t="str">
        <f>IF(B:B="","",IF(R418="Refreshment Beverage",VLOOKUP(Q418,Rates!G$15:L$19,6,0)*W418,VLOOKUP(Q418,Rates!G$4:L$12,6,0)*W418))</f>
        <v/>
      </c>
      <c r="Z418" s="120" t="str">
        <f t="shared" si="238"/>
        <v/>
      </c>
      <c r="AA418" s="120" t="str">
        <f t="shared" si="239"/>
        <v/>
      </c>
      <c r="AB418" s="136" t="str">
        <f>IF(B:B="","",IF(R418="Refreshment Beverage","",IF(AND(R418="Beer",Q418=0),SUM(LOOKUP(2,1/(Rates!$B$15:$B$18&lt;=W418)/(Rates!$C$15:$C$18&gt;=W418),Rates!$D$15:$D$18)*W418),VLOOKUP(VALUE(Q:Q),Rates!A:B,2,0)*W418)))</f>
        <v/>
      </c>
      <c r="AC418" s="136" t="str">
        <f>IF(B:B="","",IF(R418="Refreshment Beverage","",IF(AND(R418="Beer",Q418=0),SUM(LOOKUP(2,1/(Rates!$B$15:$B$18&lt;=W418)/(Rates!$C$15:$C$18&gt;=W418),Rates!$E$15:$E$18)*W418),VLOOKUP(VALUE(Q:Q),Rates!A:C,3,0)*W418)))</f>
        <v/>
      </c>
      <c r="AD418" s="137" t="str">
        <f>IFERROR(IF(B:B="","",IF(R418="Beer","",IF(VALUE(Q418)=0,VLOOKUP(VLOOKUP(B:B,#REF!,16,0),Rates!A:E,2,0),VLOOKUP(VALUE(Q418),Rates!A$31:B$34,2,0)*W418))),0)</f>
        <v/>
      </c>
      <c r="AE418" s="121" t="str">
        <f t="shared" si="240"/>
        <v/>
      </c>
      <c r="AF418" s="138" t="str">
        <f t="shared" si="241"/>
        <v/>
      </c>
      <c r="AG418" s="122" t="str">
        <f t="shared" si="242"/>
        <v/>
      </c>
      <c r="AH418" s="123" t="str">
        <f t="shared" si="243"/>
        <v/>
      </c>
      <c r="AI418" s="139" t="str">
        <f>IF(AE:AE="","",IF(R418="Refreshment Beverage",AK418*(Rates!J$19/100),ROUND(SUM(AH418*(Rates!$J$8/100)),4)))</f>
        <v/>
      </c>
      <c r="AJ418" s="124" t="str">
        <f t="shared" si="244"/>
        <v/>
      </c>
      <c r="AK418" s="125" t="str">
        <f t="shared" si="245"/>
        <v/>
      </c>
      <c r="AL418" s="121" t="str">
        <f t="shared" si="246"/>
        <v/>
      </c>
      <c r="AM418" s="138" t="str">
        <f>IF(AS418="","",IF(R418="Refreshment Beverage",ROUND(AS418*Rates!K$19,4),ROUND(AO418*(VLOOKUP(VALUE(Q418),Rates!G$4:L$12,3,0)),4)))</f>
        <v/>
      </c>
      <c r="AN418" s="126" t="str">
        <f>IF(AS418="","",IF(R418="Refreshment Beverage",AS418*(Rates!J$19/100),MAX(AM418,AB418)))</f>
        <v/>
      </c>
      <c r="AO418" s="127" t="str">
        <f t="shared" si="247"/>
        <v/>
      </c>
      <c r="AP418" s="127" t="str">
        <f t="shared" si="248"/>
        <v/>
      </c>
      <c r="AQ418" s="140" t="str">
        <f>IF(AS418="","",IF(R418="Refreshment Beverage",ROUND(SUM(VLOOKUP(Q:Q,Rates!G$15:L$19,3,0)*(AS418-Y418-Z418-AA418)),4),ROUND(SUM(Rates!$K$8*AS418),4)))</f>
        <v/>
      </c>
      <c r="AR418" s="139" t="str">
        <f t="shared" si="249"/>
        <v/>
      </c>
      <c r="AS418" s="125" t="str">
        <f t="shared" si="250"/>
        <v/>
      </c>
      <c r="AT418" s="121" t="str">
        <f t="shared" si="251"/>
        <v/>
      </c>
      <c r="AU418" s="138" t="str">
        <f>IF(AX418="","",IF(R418="Refreshment Beverage",ROUND((BA418-Y418-Z418-AA418)*VLOOKUP(VALUE(Q418),Rates!G$15:L$19,3,0),4),ROUND(AW418*(VLOOKUP(VALUE(Q418),Rates!G:L,3,0)),4)))</f>
        <v/>
      </c>
      <c r="AV418" s="126" t="str">
        <f t="shared" si="252"/>
        <v/>
      </c>
      <c r="AW418" s="127" t="str">
        <f t="shared" si="253"/>
        <v/>
      </c>
      <c r="AX418" s="123" t="str">
        <f t="shared" si="254"/>
        <v/>
      </c>
      <c r="AY418" s="140" t="str">
        <f>IF(AX418="","",IF(R418="Refreshment Beverage",ROUND(SUM(AX418*Rates!K$19),4),ROUND(SUM(AX418*(Rates!J$8/100)),4)))</f>
        <v/>
      </c>
      <c r="AZ418" s="124" t="str">
        <f t="shared" si="255"/>
        <v/>
      </c>
      <c r="BA418" s="125" t="str">
        <f t="shared" si="256"/>
        <v/>
      </c>
      <c r="BB418" s="115"/>
      <c r="BC418" s="143"/>
      <c r="BD418" s="100"/>
      <c r="BE418" s="100"/>
      <c r="BF418" s="100"/>
      <c r="BG418" s="100"/>
    </row>
    <row r="419" spans="1:59" ht="12.75" customHeight="1" x14ac:dyDescent="0.2">
      <c r="A419" s="144"/>
      <c r="B419" s="141"/>
      <c r="C419" s="141"/>
      <c r="D419" s="142"/>
      <c r="E419" s="142"/>
      <c r="F419" s="142"/>
      <c r="G419" s="142"/>
      <c r="H419" s="142"/>
      <c r="I419" s="129"/>
      <c r="J419" s="130"/>
      <c r="K419" s="131" t="str">
        <f t="shared" si="227"/>
        <v/>
      </c>
      <c r="L419" s="132" t="str">
        <f t="shared" si="228"/>
        <v/>
      </c>
      <c r="M419" s="133" t="str">
        <f t="shared" si="229"/>
        <v/>
      </c>
      <c r="N419" s="134" t="str">
        <f>IFERROR(IF(B:B="","",IF(R419="Beer",SUM(LOOKUP(2,1/(Rates!$B$3:$B$5&lt;=W419)/(Rates!$C$3:$C$5&gt;=W419),Rates!$D$3:$D$5)*(X419/100)*W419),IF(R419="Refreshment Beverage",SUM(LOOKUP(2,1/(Rates!$B$7:$B$11&lt;=W419)/(Rates!$C$7:$C$11&gt;=W419),Rates!$D$7:$D$11)*(X419/100)*W419)))),"")</f>
        <v/>
      </c>
      <c r="O419" s="134" t="str">
        <f t="shared" si="230"/>
        <v/>
      </c>
      <c r="P419" s="116"/>
      <c r="Q419" s="117" t="str">
        <f t="shared" si="231"/>
        <v/>
      </c>
      <c r="R419" s="128" t="str">
        <f t="shared" si="232"/>
        <v/>
      </c>
      <c r="S419" s="135" t="str">
        <f>IF(B419="","",IF(R419="Refreshment Beverage",VLOOKUP(VALUE(Q419),Rates!G$15:L$19,2,0),VLOOKUP(VALUE(Q419),Rates!G$4:L$12,2,0)))</f>
        <v/>
      </c>
      <c r="T419" s="135" t="str">
        <f t="shared" si="233"/>
        <v/>
      </c>
      <c r="U419" s="118" t="str">
        <f t="shared" si="234"/>
        <v/>
      </c>
      <c r="V419" s="135" t="str">
        <f t="shared" si="235"/>
        <v/>
      </c>
      <c r="W419" s="135" t="str">
        <f t="shared" si="236"/>
        <v/>
      </c>
      <c r="X419" s="119" t="str">
        <f t="shared" si="237"/>
        <v/>
      </c>
      <c r="Y419" s="120" t="str">
        <f>IF(B:B="","",IF(R419="Refreshment Beverage",VLOOKUP(Q419,Rates!G$15:L$19,6,0)*W419,VLOOKUP(Q419,Rates!G$4:L$12,6,0)*W419))</f>
        <v/>
      </c>
      <c r="Z419" s="120" t="str">
        <f t="shared" si="238"/>
        <v/>
      </c>
      <c r="AA419" s="120" t="str">
        <f t="shared" si="239"/>
        <v/>
      </c>
      <c r="AB419" s="136" t="str">
        <f>IF(B:B="","",IF(R419="Refreshment Beverage","",IF(AND(R419="Beer",Q419=0),SUM(LOOKUP(2,1/(Rates!$B$15:$B$18&lt;=W419)/(Rates!$C$15:$C$18&gt;=W419),Rates!$D$15:$D$18)*W419),VLOOKUP(VALUE(Q:Q),Rates!A:B,2,0)*W419)))</f>
        <v/>
      </c>
      <c r="AC419" s="136" t="str">
        <f>IF(B:B="","",IF(R419="Refreshment Beverage","",IF(AND(R419="Beer",Q419=0),SUM(LOOKUP(2,1/(Rates!$B$15:$B$18&lt;=W419)/(Rates!$C$15:$C$18&gt;=W419),Rates!$E$15:$E$18)*W419),VLOOKUP(VALUE(Q:Q),Rates!A:C,3,0)*W419)))</f>
        <v/>
      </c>
      <c r="AD419" s="137" t="str">
        <f>IFERROR(IF(B:B="","",IF(R419="Beer","",IF(VALUE(Q419)=0,VLOOKUP(VLOOKUP(B:B,#REF!,16,0),Rates!A:E,2,0),VLOOKUP(VALUE(Q419),Rates!A$31:B$34,2,0)*W419))),0)</f>
        <v/>
      </c>
      <c r="AE419" s="121" t="str">
        <f t="shared" si="240"/>
        <v/>
      </c>
      <c r="AF419" s="138" t="str">
        <f t="shared" si="241"/>
        <v/>
      </c>
      <c r="AG419" s="122" t="str">
        <f t="shared" si="242"/>
        <v/>
      </c>
      <c r="AH419" s="123" t="str">
        <f t="shared" si="243"/>
        <v/>
      </c>
      <c r="AI419" s="139" t="str">
        <f>IF(AE:AE="","",IF(R419="Refreshment Beverage",AK419*(Rates!J$19/100),ROUND(SUM(AH419*(Rates!$J$8/100)),4)))</f>
        <v/>
      </c>
      <c r="AJ419" s="124" t="str">
        <f t="shared" si="244"/>
        <v/>
      </c>
      <c r="AK419" s="125" t="str">
        <f t="shared" si="245"/>
        <v/>
      </c>
      <c r="AL419" s="121" t="str">
        <f t="shared" si="246"/>
        <v/>
      </c>
      <c r="AM419" s="138" t="str">
        <f>IF(AS419="","",IF(R419="Refreshment Beverage",ROUND(AS419*Rates!K$19,4),ROUND(AO419*(VLOOKUP(VALUE(Q419),Rates!G$4:L$12,3,0)),4)))</f>
        <v/>
      </c>
      <c r="AN419" s="126" t="str">
        <f>IF(AS419="","",IF(R419="Refreshment Beverage",AS419*(Rates!J$19/100),MAX(AM419,AB419)))</f>
        <v/>
      </c>
      <c r="AO419" s="127" t="str">
        <f t="shared" si="247"/>
        <v/>
      </c>
      <c r="AP419" s="127" t="str">
        <f t="shared" si="248"/>
        <v/>
      </c>
      <c r="AQ419" s="140" t="str">
        <f>IF(AS419="","",IF(R419="Refreshment Beverage",ROUND(SUM(VLOOKUP(Q:Q,Rates!G$15:L$19,3,0)*(AS419-Y419-Z419-AA419)),4),ROUND(SUM(Rates!$K$8*AS419),4)))</f>
        <v/>
      </c>
      <c r="AR419" s="139" t="str">
        <f t="shared" si="249"/>
        <v/>
      </c>
      <c r="AS419" s="125" t="str">
        <f t="shared" si="250"/>
        <v/>
      </c>
      <c r="AT419" s="121" t="str">
        <f t="shared" si="251"/>
        <v/>
      </c>
      <c r="AU419" s="138" t="str">
        <f>IF(AX419="","",IF(R419="Refreshment Beverage",ROUND((BA419-Y419-Z419-AA419)*VLOOKUP(VALUE(Q419),Rates!G$15:L$19,3,0),4),ROUND(AW419*(VLOOKUP(VALUE(Q419),Rates!G:L,3,0)),4)))</f>
        <v/>
      </c>
      <c r="AV419" s="126" t="str">
        <f t="shared" si="252"/>
        <v/>
      </c>
      <c r="AW419" s="127" t="str">
        <f t="shared" si="253"/>
        <v/>
      </c>
      <c r="AX419" s="123" t="str">
        <f t="shared" si="254"/>
        <v/>
      </c>
      <c r="AY419" s="140" t="str">
        <f>IF(AX419="","",IF(R419="Refreshment Beverage",ROUND(SUM(AX419*Rates!K$19),4),ROUND(SUM(AX419*(Rates!J$8/100)),4)))</f>
        <v/>
      </c>
      <c r="AZ419" s="124" t="str">
        <f t="shared" si="255"/>
        <v/>
      </c>
      <c r="BA419" s="125" t="str">
        <f t="shared" si="256"/>
        <v/>
      </c>
      <c r="BB419" s="115"/>
      <c r="BC419" s="143"/>
      <c r="BD419" s="100"/>
      <c r="BE419" s="100"/>
      <c r="BF419" s="100"/>
      <c r="BG419" s="100"/>
    </row>
    <row r="420" spans="1:59" ht="12.75" customHeight="1" x14ac:dyDescent="0.2">
      <c r="A420" s="144"/>
      <c r="B420" s="141"/>
      <c r="C420" s="141"/>
      <c r="D420" s="142"/>
      <c r="E420" s="142"/>
      <c r="F420" s="142"/>
      <c r="G420" s="142"/>
      <c r="H420" s="142"/>
      <c r="I420" s="129"/>
      <c r="J420" s="130"/>
      <c r="K420" s="131" t="str">
        <f t="shared" si="227"/>
        <v/>
      </c>
      <c r="L420" s="132" t="str">
        <f t="shared" si="228"/>
        <v/>
      </c>
      <c r="M420" s="133" t="str">
        <f t="shared" si="229"/>
        <v/>
      </c>
      <c r="N420" s="134" t="str">
        <f>IFERROR(IF(B:B="","",IF(R420="Beer",SUM(LOOKUP(2,1/(Rates!$B$3:$B$5&lt;=W420)/(Rates!$C$3:$C$5&gt;=W420),Rates!$D$3:$D$5)*(X420/100)*W420),IF(R420="Refreshment Beverage",SUM(LOOKUP(2,1/(Rates!$B$7:$B$11&lt;=W420)/(Rates!$C$7:$C$11&gt;=W420),Rates!$D$7:$D$11)*(X420/100)*W420)))),"")</f>
        <v/>
      </c>
      <c r="O420" s="134" t="str">
        <f t="shared" si="230"/>
        <v/>
      </c>
      <c r="P420" s="116"/>
      <c r="Q420" s="117" t="str">
        <f t="shared" si="231"/>
        <v/>
      </c>
      <c r="R420" s="128" t="str">
        <f t="shared" si="232"/>
        <v/>
      </c>
      <c r="S420" s="135" t="str">
        <f>IF(B420="","",IF(R420="Refreshment Beverage",VLOOKUP(VALUE(Q420),Rates!G$15:L$19,2,0),VLOOKUP(VALUE(Q420),Rates!G$4:L$12,2,0)))</f>
        <v/>
      </c>
      <c r="T420" s="135" t="str">
        <f t="shared" si="233"/>
        <v/>
      </c>
      <c r="U420" s="118" t="str">
        <f t="shared" si="234"/>
        <v/>
      </c>
      <c r="V420" s="135" t="str">
        <f t="shared" si="235"/>
        <v/>
      </c>
      <c r="W420" s="135" t="str">
        <f t="shared" si="236"/>
        <v/>
      </c>
      <c r="X420" s="119" t="str">
        <f t="shared" si="237"/>
        <v/>
      </c>
      <c r="Y420" s="120" t="str">
        <f>IF(B:B="","",IF(R420="Refreshment Beverage",VLOOKUP(Q420,Rates!G$15:L$19,6,0)*W420,VLOOKUP(Q420,Rates!G$4:L$12,6,0)*W420))</f>
        <v/>
      </c>
      <c r="Z420" s="120" t="str">
        <f t="shared" si="238"/>
        <v/>
      </c>
      <c r="AA420" s="120" t="str">
        <f t="shared" si="239"/>
        <v/>
      </c>
      <c r="AB420" s="136" t="str">
        <f>IF(B:B="","",IF(R420="Refreshment Beverage","",IF(AND(R420="Beer",Q420=0),SUM(LOOKUP(2,1/(Rates!$B$15:$B$18&lt;=W420)/(Rates!$C$15:$C$18&gt;=W420),Rates!$D$15:$D$18)*W420),VLOOKUP(VALUE(Q:Q),Rates!A:B,2,0)*W420)))</f>
        <v/>
      </c>
      <c r="AC420" s="136" t="str">
        <f>IF(B:B="","",IF(R420="Refreshment Beverage","",IF(AND(R420="Beer",Q420=0),SUM(LOOKUP(2,1/(Rates!$B$15:$B$18&lt;=W420)/(Rates!$C$15:$C$18&gt;=W420),Rates!$E$15:$E$18)*W420),VLOOKUP(VALUE(Q:Q),Rates!A:C,3,0)*W420)))</f>
        <v/>
      </c>
      <c r="AD420" s="137" t="str">
        <f>IFERROR(IF(B:B="","",IF(R420="Beer","",IF(VALUE(Q420)=0,VLOOKUP(VLOOKUP(B:B,#REF!,16,0),Rates!A:E,2,0),VLOOKUP(VALUE(Q420),Rates!A$31:B$34,2,0)*W420))),0)</f>
        <v/>
      </c>
      <c r="AE420" s="121" t="str">
        <f t="shared" si="240"/>
        <v/>
      </c>
      <c r="AF420" s="138" t="str">
        <f t="shared" si="241"/>
        <v/>
      </c>
      <c r="AG420" s="122" t="str">
        <f t="shared" si="242"/>
        <v/>
      </c>
      <c r="AH420" s="123" t="str">
        <f t="shared" si="243"/>
        <v/>
      </c>
      <c r="AI420" s="139" t="str">
        <f>IF(AE:AE="","",IF(R420="Refreshment Beverage",AK420*(Rates!J$19/100),ROUND(SUM(AH420*(Rates!$J$8/100)),4)))</f>
        <v/>
      </c>
      <c r="AJ420" s="124" t="str">
        <f t="shared" si="244"/>
        <v/>
      </c>
      <c r="AK420" s="125" t="str">
        <f t="shared" si="245"/>
        <v/>
      </c>
      <c r="AL420" s="121" t="str">
        <f t="shared" si="246"/>
        <v/>
      </c>
      <c r="AM420" s="138" t="str">
        <f>IF(AS420="","",IF(R420="Refreshment Beverage",ROUND(AS420*Rates!K$19,4),ROUND(AO420*(VLOOKUP(VALUE(Q420),Rates!G$4:L$12,3,0)),4)))</f>
        <v/>
      </c>
      <c r="AN420" s="126" t="str">
        <f>IF(AS420="","",IF(R420="Refreshment Beverage",AS420*(Rates!J$19/100),MAX(AM420,AB420)))</f>
        <v/>
      </c>
      <c r="AO420" s="127" t="str">
        <f t="shared" si="247"/>
        <v/>
      </c>
      <c r="AP420" s="127" t="str">
        <f t="shared" si="248"/>
        <v/>
      </c>
      <c r="AQ420" s="140" t="str">
        <f>IF(AS420="","",IF(R420="Refreshment Beverage",ROUND(SUM(VLOOKUP(Q:Q,Rates!G$15:L$19,3,0)*(AS420-Y420-Z420-AA420)),4),ROUND(SUM(Rates!$K$8*AS420),4)))</f>
        <v/>
      </c>
      <c r="AR420" s="139" t="str">
        <f t="shared" si="249"/>
        <v/>
      </c>
      <c r="AS420" s="125" t="str">
        <f t="shared" si="250"/>
        <v/>
      </c>
      <c r="AT420" s="121" t="str">
        <f t="shared" si="251"/>
        <v/>
      </c>
      <c r="AU420" s="138" t="str">
        <f>IF(AX420="","",IF(R420="Refreshment Beverage",ROUND((BA420-Y420-Z420-AA420)*VLOOKUP(VALUE(Q420),Rates!G$15:L$19,3,0),4),ROUND(AW420*(VLOOKUP(VALUE(Q420),Rates!G:L,3,0)),4)))</f>
        <v/>
      </c>
      <c r="AV420" s="126" t="str">
        <f t="shared" si="252"/>
        <v/>
      </c>
      <c r="AW420" s="127" t="str">
        <f t="shared" si="253"/>
        <v/>
      </c>
      <c r="AX420" s="123" t="str">
        <f t="shared" si="254"/>
        <v/>
      </c>
      <c r="AY420" s="140" t="str">
        <f>IF(AX420="","",IF(R420="Refreshment Beverage",ROUND(SUM(AX420*Rates!K$19),4),ROUND(SUM(AX420*(Rates!J$8/100)),4)))</f>
        <v/>
      </c>
      <c r="AZ420" s="124" t="str">
        <f t="shared" si="255"/>
        <v/>
      </c>
      <c r="BA420" s="125" t="str">
        <f t="shared" si="256"/>
        <v/>
      </c>
      <c r="BB420" s="115"/>
      <c r="BC420" s="143"/>
      <c r="BD420" s="100"/>
      <c r="BE420" s="100"/>
      <c r="BF420" s="100"/>
      <c r="BG420" s="100"/>
    </row>
    <row r="421" spans="1:59" ht="12.75" customHeight="1" x14ac:dyDescent="0.2">
      <c r="A421" s="144"/>
      <c r="B421" s="141"/>
      <c r="C421" s="141"/>
      <c r="D421" s="142"/>
      <c r="E421" s="142"/>
      <c r="F421" s="142"/>
      <c r="G421" s="142"/>
      <c r="H421" s="142"/>
      <c r="I421" s="129"/>
      <c r="J421" s="130"/>
      <c r="K421" s="131" t="str">
        <f t="shared" si="227"/>
        <v/>
      </c>
      <c r="L421" s="132" t="str">
        <f t="shared" si="228"/>
        <v/>
      </c>
      <c r="M421" s="133" t="str">
        <f t="shared" si="229"/>
        <v/>
      </c>
      <c r="N421" s="134" t="str">
        <f>IFERROR(IF(B:B="","",IF(R421="Beer",SUM(LOOKUP(2,1/(Rates!$B$3:$B$5&lt;=W421)/(Rates!$C$3:$C$5&gt;=W421),Rates!$D$3:$D$5)*(X421/100)*W421),IF(R421="Refreshment Beverage",SUM(LOOKUP(2,1/(Rates!$B$7:$B$11&lt;=W421)/(Rates!$C$7:$C$11&gt;=W421),Rates!$D$7:$D$11)*(X421/100)*W421)))),"")</f>
        <v/>
      </c>
      <c r="O421" s="134" t="str">
        <f t="shared" si="230"/>
        <v/>
      </c>
      <c r="P421" s="116"/>
      <c r="Q421" s="117" t="str">
        <f t="shared" si="231"/>
        <v/>
      </c>
      <c r="R421" s="128" t="str">
        <f t="shared" si="232"/>
        <v/>
      </c>
      <c r="S421" s="135" t="str">
        <f>IF(B421="","",IF(R421="Refreshment Beverage",VLOOKUP(VALUE(Q421),Rates!G$15:L$19,2,0),VLOOKUP(VALUE(Q421),Rates!G$4:L$12,2,0)))</f>
        <v/>
      </c>
      <c r="T421" s="135" t="str">
        <f t="shared" si="233"/>
        <v/>
      </c>
      <c r="U421" s="118" t="str">
        <f t="shared" si="234"/>
        <v/>
      </c>
      <c r="V421" s="135" t="str">
        <f t="shared" si="235"/>
        <v/>
      </c>
      <c r="W421" s="135" t="str">
        <f t="shared" si="236"/>
        <v/>
      </c>
      <c r="X421" s="119" t="str">
        <f t="shared" si="237"/>
        <v/>
      </c>
      <c r="Y421" s="120" t="str">
        <f>IF(B:B="","",IF(R421="Refreshment Beverage",VLOOKUP(Q421,Rates!G$15:L$19,6,0)*W421,VLOOKUP(Q421,Rates!G$4:L$12,6,0)*W421))</f>
        <v/>
      </c>
      <c r="Z421" s="120" t="str">
        <f t="shared" si="238"/>
        <v/>
      </c>
      <c r="AA421" s="120" t="str">
        <f t="shared" si="239"/>
        <v/>
      </c>
      <c r="AB421" s="136" t="str">
        <f>IF(B:B="","",IF(R421="Refreshment Beverage","",IF(AND(R421="Beer",Q421=0),SUM(LOOKUP(2,1/(Rates!$B$15:$B$18&lt;=W421)/(Rates!$C$15:$C$18&gt;=W421),Rates!$D$15:$D$18)*W421),VLOOKUP(VALUE(Q:Q),Rates!A:B,2,0)*W421)))</f>
        <v/>
      </c>
      <c r="AC421" s="136" t="str">
        <f>IF(B:B="","",IF(R421="Refreshment Beverage","",IF(AND(R421="Beer",Q421=0),SUM(LOOKUP(2,1/(Rates!$B$15:$B$18&lt;=W421)/(Rates!$C$15:$C$18&gt;=W421),Rates!$E$15:$E$18)*W421),VLOOKUP(VALUE(Q:Q),Rates!A:C,3,0)*W421)))</f>
        <v/>
      </c>
      <c r="AD421" s="137" t="str">
        <f>IFERROR(IF(B:B="","",IF(R421="Beer","",IF(VALUE(Q421)=0,VLOOKUP(VLOOKUP(B:B,#REF!,16,0),Rates!A:E,2,0),VLOOKUP(VALUE(Q421),Rates!A$31:B$34,2,0)*W421))),0)</f>
        <v/>
      </c>
      <c r="AE421" s="121" t="str">
        <f t="shared" si="240"/>
        <v/>
      </c>
      <c r="AF421" s="138" t="str">
        <f t="shared" si="241"/>
        <v/>
      </c>
      <c r="AG421" s="122" t="str">
        <f t="shared" si="242"/>
        <v/>
      </c>
      <c r="AH421" s="123" t="str">
        <f t="shared" si="243"/>
        <v/>
      </c>
      <c r="AI421" s="139" t="str">
        <f>IF(AE:AE="","",IF(R421="Refreshment Beverage",AK421*(Rates!J$19/100),ROUND(SUM(AH421*(Rates!$J$8/100)),4)))</f>
        <v/>
      </c>
      <c r="AJ421" s="124" t="str">
        <f t="shared" si="244"/>
        <v/>
      </c>
      <c r="AK421" s="125" t="str">
        <f t="shared" si="245"/>
        <v/>
      </c>
      <c r="AL421" s="121" t="str">
        <f t="shared" si="246"/>
        <v/>
      </c>
      <c r="AM421" s="138" t="str">
        <f>IF(AS421="","",IF(R421="Refreshment Beverage",ROUND(AS421*Rates!K$19,4),ROUND(AO421*(VLOOKUP(VALUE(Q421),Rates!G$4:L$12,3,0)),4)))</f>
        <v/>
      </c>
      <c r="AN421" s="126" t="str">
        <f>IF(AS421="","",IF(R421="Refreshment Beverage",AS421*(Rates!J$19/100),MAX(AM421,AB421)))</f>
        <v/>
      </c>
      <c r="AO421" s="127" t="str">
        <f t="shared" si="247"/>
        <v/>
      </c>
      <c r="AP421" s="127" t="str">
        <f t="shared" si="248"/>
        <v/>
      </c>
      <c r="AQ421" s="140" t="str">
        <f>IF(AS421="","",IF(R421="Refreshment Beverage",ROUND(SUM(VLOOKUP(Q:Q,Rates!G$15:L$19,3,0)*(AS421-Y421-Z421-AA421)),4),ROUND(SUM(Rates!$K$8*AS421),4)))</f>
        <v/>
      </c>
      <c r="AR421" s="139" t="str">
        <f t="shared" si="249"/>
        <v/>
      </c>
      <c r="AS421" s="125" t="str">
        <f t="shared" si="250"/>
        <v/>
      </c>
      <c r="AT421" s="121" t="str">
        <f t="shared" si="251"/>
        <v/>
      </c>
      <c r="AU421" s="138" t="str">
        <f>IF(AX421="","",IF(R421="Refreshment Beverage",ROUND((BA421-Y421-Z421-AA421)*VLOOKUP(VALUE(Q421),Rates!G$15:L$19,3,0),4),ROUND(AW421*(VLOOKUP(VALUE(Q421),Rates!G:L,3,0)),4)))</f>
        <v/>
      </c>
      <c r="AV421" s="126" t="str">
        <f t="shared" si="252"/>
        <v/>
      </c>
      <c r="AW421" s="127" t="str">
        <f t="shared" si="253"/>
        <v/>
      </c>
      <c r="AX421" s="123" t="str">
        <f t="shared" si="254"/>
        <v/>
      </c>
      <c r="AY421" s="140" t="str">
        <f>IF(AX421="","",IF(R421="Refreshment Beverage",ROUND(SUM(AX421*Rates!K$19),4),ROUND(SUM(AX421*(Rates!J$8/100)),4)))</f>
        <v/>
      </c>
      <c r="AZ421" s="124" t="str">
        <f t="shared" si="255"/>
        <v/>
      </c>
      <c r="BA421" s="125" t="str">
        <f t="shared" si="256"/>
        <v/>
      </c>
      <c r="BB421" s="115"/>
      <c r="BC421" s="143"/>
      <c r="BD421" s="100"/>
      <c r="BE421" s="100"/>
      <c r="BF421" s="100"/>
      <c r="BG421" s="100"/>
    </row>
    <row r="422" spans="1:59" ht="12.75" customHeight="1" x14ac:dyDescent="0.2">
      <c r="A422" s="144"/>
      <c r="B422" s="141"/>
      <c r="C422" s="141"/>
      <c r="D422" s="142"/>
      <c r="E422" s="142"/>
      <c r="F422" s="142"/>
      <c r="G422" s="142"/>
      <c r="H422" s="142"/>
      <c r="I422" s="129"/>
      <c r="J422" s="130"/>
      <c r="K422" s="131" t="str">
        <f t="shared" si="227"/>
        <v/>
      </c>
      <c r="L422" s="132" t="str">
        <f t="shared" si="228"/>
        <v/>
      </c>
      <c r="M422" s="133" t="str">
        <f t="shared" si="229"/>
        <v/>
      </c>
      <c r="N422" s="134" t="str">
        <f>IFERROR(IF(B:B="","",IF(R422="Beer",SUM(LOOKUP(2,1/(Rates!$B$3:$B$5&lt;=W422)/(Rates!$C$3:$C$5&gt;=W422),Rates!$D$3:$D$5)*(X422/100)*W422),IF(R422="Refreshment Beverage",SUM(LOOKUP(2,1/(Rates!$B$7:$B$11&lt;=W422)/(Rates!$C$7:$C$11&gt;=W422),Rates!$D$7:$D$11)*(X422/100)*W422)))),"")</f>
        <v/>
      </c>
      <c r="O422" s="134" t="str">
        <f t="shared" si="230"/>
        <v/>
      </c>
      <c r="P422" s="116"/>
      <c r="Q422" s="117" t="str">
        <f t="shared" si="231"/>
        <v/>
      </c>
      <c r="R422" s="128" t="str">
        <f t="shared" si="232"/>
        <v/>
      </c>
      <c r="S422" s="135" t="str">
        <f>IF(B422="","",IF(R422="Refreshment Beverage",VLOOKUP(VALUE(Q422),Rates!G$15:L$19,2,0),VLOOKUP(VALUE(Q422),Rates!G$4:L$12,2,0)))</f>
        <v/>
      </c>
      <c r="T422" s="135" t="str">
        <f t="shared" si="233"/>
        <v/>
      </c>
      <c r="U422" s="118" t="str">
        <f t="shared" si="234"/>
        <v/>
      </c>
      <c r="V422" s="135" t="str">
        <f t="shared" si="235"/>
        <v/>
      </c>
      <c r="W422" s="135" t="str">
        <f t="shared" si="236"/>
        <v/>
      </c>
      <c r="X422" s="119" t="str">
        <f t="shared" si="237"/>
        <v/>
      </c>
      <c r="Y422" s="120" t="str">
        <f>IF(B:B="","",IF(R422="Refreshment Beverage",VLOOKUP(Q422,Rates!G$15:L$19,6,0)*W422,VLOOKUP(Q422,Rates!G$4:L$12,6,0)*W422))</f>
        <v/>
      </c>
      <c r="Z422" s="120" t="str">
        <f t="shared" si="238"/>
        <v/>
      </c>
      <c r="AA422" s="120" t="str">
        <f t="shared" si="239"/>
        <v/>
      </c>
      <c r="AB422" s="136" t="str">
        <f>IF(B:B="","",IF(R422="Refreshment Beverage","",IF(AND(R422="Beer",Q422=0),SUM(LOOKUP(2,1/(Rates!$B$15:$B$18&lt;=W422)/(Rates!$C$15:$C$18&gt;=W422),Rates!$D$15:$D$18)*W422),VLOOKUP(VALUE(Q:Q),Rates!A:B,2,0)*W422)))</f>
        <v/>
      </c>
      <c r="AC422" s="136" t="str">
        <f>IF(B:B="","",IF(R422="Refreshment Beverage","",IF(AND(R422="Beer",Q422=0),SUM(LOOKUP(2,1/(Rates!$B$15:$B$18&lt;=W422)/(Rates!$C$15:$C$18&gt;=W422),Rates!$E$15:$E$18)*W422),VLOOKUP(VALUE(Q:Q),Rates!A:C,3,0)*W422)))</f>
        <v/>
      </c>
      <c r="AD422" s="137" t="str">
        <f>IFERROR(IF(B:B="","",IF(R422="Beer","",IF(VALUE(Q422)=0,VLOOKUP(VLOOKUP(B:B,#REF!,16,0),Rates!A:E,2,0),VLOOKUP(VALUE(Q422),Rates!A$31:B$34,2,0)*W422))),0)</f>
        <v/>
      </c>
      <c r="AE422" s="121" t="str">
        <f t="shared" si="240"/>
        <v/>
      </c>
      <c r="AF422" s="138" t="str">
        <f t="shared" si="241"/>
        <v/>
      </c>
      <c r="AG422" s="122" t="str">
        <f t="shared" si="242"/>
        <v/>
      </c>
      <c r="AH422" s="123" t="str">
        <f t="shared" si="243"/>
        <v/>
      </c>
      <c r="AI422" s="139" t="str">
        <f>IF(AE:AE="","",IF(R422="Refreshment Beverage",AK422*(Rates!J$19/100),ROUND(SUM(AH422*(Rates!$J$8/100)),4)))</f>
        <v/>
      </c>
      <c r="AJ422" s="124" t="str">
        <f t="shared" si="244"/>
        <v/>
      </c>
      <c r="AK422" s="125" t="str">
        <f t="shared" si="245"/>
        <v/>
      </c>
      <c r="AL422" s="121" t="str">
        <f t="shared" si="246"/>
        <v/>
      </c>
      <c r="AM422" s="138" t="str">
        <f>IF(AS422="","",IF(R422="Refreshment Beverage",ROUND(AS422*Rates!K$19,4),ROUND(AO422*(VLOOKUP(VALUE(Q422),Rates!G$4:L$12,3,0)),4)))</f>
        <v/>
      </c>
      <c r="AN422" s="126" t="str">
        <f>IF(AS422="","",IF(R422="Refreshment Beverage",AS422*(Rates!J$19/100),MAX(AM422,AB422)))</f>
        <v/>
      </c>
      <c r="AO422" s="127" t="str">
        <f t="shared" si="247"/>
        <v/>
      </c>
      <c r="AP422" s="127" t="str">
        <f t="shared" si="248"/>
        <v/>
      </c>
      <c r="AQ422" s="140" t="str">
        <f>IF(AS422="","",IF(R422="Refreshment Beverage",ROUND(SUM(VLOOKUP(Q:Q,Rates!G$15:L$19,3,0)*(AS422-Y422-Z422-AA422)),4),ROUND(SUM(Rates!$K$8*AS422),4)))</f>
        <v/>
      </c>
      <c r="AR422" s="139" t="str">
        <f t="shared" si="249"/>
        <v/>
      </c>
      <c r="AS422" s="125" t="str">
        <f t="shared" si="250"/>
        <v/>
      </c>
      <c r="AT422" s="121" t="str">
        <f t="shared" si="251"/>
        <v/>
      </c>
      <c r="AU422" s="138" t="str">
        <f>IF(AX422="","",IF(R422="Refreshment Beverage",ROUND((BA422-Y422-Z422-AA422)*VLOOKUP(VALUE(Q422),Rates!G$15:L$19,3,0),4),ROUND(AW422*(VLOOKUP(VALUE(Q422),Rates!G:L,3,0)),4)))</f>
        <v/>
      </c>
      <c r="AV422" s="126" t="str">
        <f t="shared" si="252"/>
        <v/>
      </c>
      <c r="AW422" s="127" t="str">
        <f t="shared" si="253"/>
        <v/>
      </c>
      <c r="AX422" s="123" t="str">
        <f t="shared" si="254"/>
        <v/>
      </c>
      <c r="AY422" s="140" t="str">
        <f>IF(AX422="","",IF(R422="Refreshment Beverage",ROUND(SUM(AX422*Rates!K$19),4),ROUND(SUM(AX422*(Rates!J$8/100)),4)))</f>
        <v/>
      </c>
      <c r="AZ422" s="124" t="str">
        <f t="shared" si="255"/>
        <v/>
      </c>
      <c r="BA422" s="125" t="str">
        <f t="shared" si="256"/>
        <v/>
      </c>
      <c r="BB422" s="115"/>
      <c r="BC422" s="143"/>
      <c r="BD422" s="100"/>
      <c r="BE422" s="100"/>
      <c r="BF422" s="100"/>
      <c r="BG422" s="100"/>
    </row>
    <row r="423" spans="1:59" ht="12.75" customHeight="1" x14ac:dyDescent="0.2">
      <c r="A423" s="144"/>
      <c r="B423" s="141"/>
      <c r="C423" s="141"/>
      <c r="D423" s="142"/>
      <c r="E423" s="142"/>
      <c r="F423" s="142"/>
      <c r="G423" s="142"/>
      <c r="H423" s="142"/>
      <c r="I423" s="129"/>
      <c r="J423" s="130"/>
      <c r="K423" s="131" t="str">
        <f t="shared" si="227"/>
        <v/>
      </c>
      <c r="L423" s="132" t="str">
        <f t="shared" si="228"/>
        <v/>
      </c>
      <c r="M423" s="133" t="str">
        <f t="shared" si="229"/>
        <v/>
      </c>
      <c r="N423" s="134" t="str">
        <f>IFERROR(IF(B:B="","",IF(R423="Beer",SUM(LOOKUP(2,1/(Rates!$B$3:$B$5&lt;=W423)/(Rates!$C$3:$C$5&gt;=W423),Rates!$D$3:$D$5)*(X423/100)*W423),IF(R423="Refreshment Beverage",SUM(LOOKUP(2,1/(Rates!$B$7:$B$11&lt;=W423)/(Rates!$C$7:$C$11&gt;=W423),Rates!$D$7:$D$11)*(X423/100)*W423)))),"")</f>
        <v/>
      </c>
      <c r="O423" s="134" t="str">
        <f t="shared" si="230"/>
        <v/>
      </c>
      <c r="P423" s="116"/>
      <c r="Q423" s="117" t="str">
        <f t="shared" si="231"/>
        <v/>
      </c>
      <c r="R423" s="128" t="str">
        <f t="shared" si="232"/>
        <v/>
      </c>
      <c r="S423" s="135" t="str">
        <f>IF(B423="","",IF(R423="Refreshment Beverage",VLOOKUP(VALUE(Q423),Rates!G$15:L$19,2,0),VLOOKUP(VALUE(Q423),Rates!G$4:L$12,2,0)))</f>
        <v/>
      </c>
      <c r="T423" s="135" t="str">
        <f t="shared" si="233"/>
        <v/>
      </c>
      <c r="U423" s="118" t="str">
        <f t="shared" si="234"/>
        <v/>
      </c>
      <c r="V423" s="135" t="str">
        <f t="shared" si="235"/>
        <v/>
      </c>
      <c r="W423" s="135" t="str">
        <f t="shared" si="236"/>
        <v/>
      </c>
      <c r="X423" s="119" t="str">
        <f t="shared" si="237"/>
        <v/>
      </c>
      <c r="Y423" s="120" t="str">
        <f>IF(B:B="","",IF(R423="Refreshment Beverage",VLOOKUP(Q423,Rates!G$15:L$19,6,0)*W423,VLOOKUP(Q423,Rates!G$4:L$12,6,0)*W423))</f>
        <v/>
      </c>
      <c r="Z423" s="120" t="str">
        <f t="shared" si="238"/>
        <v/>
      </c>
      <c r="AA423" s="120" t="str">
        <f t="shared" si="239"/>
        <v/>
      </c>
      <c r="AB423" s="136" t="str">
        <f>IF(B:B="","",IF(R423="Refreshment Beverage","",IF(AND(R423="Beer",Q423=0),SUM(LOOKUP(2,1/(Rates!$B$15:$B$18&lt;=W423)/(Rates!$C$15:$C$18&gt;=W423),Rates!$D$15:$D$18)*W423),VLOOKUP(VALUE(Q:Q),Rates!A:B,2,0)*W423)))</f>
        <v/>
      </c>
      <c r="AC423" s="136" t="str">
        <f>IF(B:B="","",IF(R423="Refreshment Beverage","",IF(AND(R423="Beer",Q423=0),SUM(LOOKUP(2,1/(Rates!$B$15:$B$18&lt;=W423)/(Rates!$C$15:$C$18&gt;=W423),Rates!$E$15:$E$18)*W423),VLOOKUP(VALUE(Q:Q),Rates!A:C,3,0)*W423)))</f>
        <v/>
      </c>
      <c r="AD423" s="137" t="str">
        <f>IFERROR(IF(B:B="","",IF(R423="Beer","",IF(VALUE(Q423)=0,VLOOKUP(VLOOKUP(B:B,#REF!,16,0),Rates!A:E,2,0),VLOOKUP(VALUE(Q423),Rates!A$31:B$34,2,0)*W423))),0)</f>
        <v/>
      </c>
      <c r="AE423" s="121" t="str">
        <f t="shared" si="240"/>
        <v/>
      </c>
      <c r="AF423" s="138" t="str">
        <f t="shared" si="241"/>
        <v/>
      </c>
      <c r="AG423" s="122" t="str">
        <f t="shared" si="242"/>
        <v/>
      </c>
      <c r="AH423" s="123" t="str">
        <f t="shared" si="243"/>
        <v/>
      </c>
      <c r="AI423" s="139" t="str">
        <f>IF(AE:AE="","",IF(R423="Refreshment Beverage",AK423*(Rates!J$19/100),ROUND(SUM(AH423*(Rates!$J$8/100)),4)))</f>
        <v/>
      </c>
      <c r="AJ423" s="124" t="str">
        <f t="shared" si="244"/>
        <v/>
      </c>
      <c r="AK423" s="125" t="str">
        <f t="shared" si="245"/>
        <v/>
      </c>
      <c r="AL423" s="121" t="str">
        <f t="shared" si="246"/>
        <v/>
      </c>
      <c r="AM423" s="138" t="str">
        <f>IF(AS423="","",IF(R423="Refreshment Beverage",ROUND(AS423*Rates!K$19,4),ROUND(AO423*(VLOOKUP(VALUE(Q423),Rates!G$4:L$12,3,0)),4)))</f>
        <v/>
      </c>
      <c r="AN423" s="126" t="str">
        <f>IF(AS423="","",IF(R423="Refreshment Beverage",AS423*(Rates!J$19/100),MAX(AM423,AB423)))</f>
        <v/>
      </c>
      <c r="AO423" s="127" t="str">
        <f t="shared" si="247"/>
        <v/>
      </c>
      <c r="AP423" s="127" t="str">
        <f t="shared" si="248"/>
        <v/>
      </c>
      <c r="AQ423" s="140" t="str">
        <f>IF(AS423="","",IF(R423="Refreshment Beverage",ROUND(SUM(VLOOKUP(Q:Q,Rates!G$15:L$19,3,0)*(AS423-Y423-Z423-AA423)),4),ROUND(SUM(Rates!$K$8*AS423),4)))</f>
        <v/>
      </c>
      <c r="AR423" s="139" t="str">
        <f t="shared" si="249"/>
        <v/>
      </c>
      <c r="AS423" s="125" t="str">
        <f t="shared" si="250"/>
        <v/>
      </c>
      <c r="AT423" s="121" t="str">
        <f t="shared" si="251"/>
        <v/>
      </c>
      <c r="AU423" s="138" t="str">
        <f>IF(AX423="","",IF(R423="Refreshment Beverage",ROUND((BA423-Y423-Z423-AA423)*VLOOKUP(VALUE(Q423),Rates!G$15:L$19,3,0),4),ROUND(AW423*(VLOOKUP(VALUE(Q423),Rates!G:L,3,0)),4)))</f>
        <v/>
      </c>
      <c r="AV423" s="126" t="str">
        <f t="shared" si="252"/>
        <v/>
      </c>
      <c r="AW423" s="127" t="str">
        <f t="shared" si="253"/>
        <v/>
      </c>
      <c r="AX423" s="123" t="str">
        <f t="shared" si="254"/>
        <v/>
      </c>
      <c r="AY423" s="140" t="str">
        <f>IF(AX423="","",IF(R423="Refreshment Beverage",ROUND(SUM(AX423*Rates!K$19),4),ROUND(SUM(AX423*(Rates!J$8/100)),4)))</f>
        <v/>
      </c>
      <c r="AZ423" s="124" t="str">
        <f t="shared" si="255"/>
        <v/>
      </c>
      <c r="BA423" s="125" t="str">
        <f t="shared" si="256"/>
        <v/>
      </c>
      <c r="BB423" s="115"/>
      <c r="BC423" s="143"/>
      <c r="BD423" s="100"/>
      <c r="BE423" s="100"/>
      <c r="BF423" s="100"/>
      <c r="BG423" s="100"/>
    </row>
    <row r="424" spans="1:59" ht="12.75" customHeight="1" x14ac:dyDescent="0.2">
      <c r="A424" s="144"/>
      <c r="B424" s="141"/>
      <c r="C424" s="141"/>
      <c r="D424" s="142"/>
      <c r="E424" s="142"/>
      <c r="F424" s="142"/>
      <c r="G424" s="142"/>
      <c r="H424" s="142"/>
      <c r="I424" s="129"/>
      <c r="J424" s="130"/>
      <c r="K424" s="131" t="str">
        <f t="shared" si="227"/>
        <v/>
      </c>
      <c r="L424" s="132" t="str">
        <f t="shared" si="228"/>
        <v/>
      </c>
      <c r="M424" s="133" t="str">
        <f t="shared" si="229"/>
        <v/>
      </c>
      <c r="N424" s="134" t="str">
        <f>IFERROR(IF(B:B="","",IF(R424="Beer",SUM(LOOKUP(2,1/(Rates!$B$3:$B$5&lt;=W424)/(Rates!$C$3:$C$5&gt;=W424),Rates!$D$3:$D$5)*(X424/100)*W424),IF(R424="Refreshment Beverage",SUM(LOOKUP(2,1/(Rates!$B$7:$B$11&lt;=W424)/(Rates!$C$7:$C$11&gt;=W424),Rates!$D$7:$D$11)*(X424/100)*W424)))),"")</f>
        <v/>
      </c>
      <c r="O424" s="134" t="str">
        <f t="shared" si="230"/>
        <v/>
      </c>
      <c r="P424" s="116"/>
      <c r="Q424" s="117" t="str">
        <f t="shared" si="231"/>
        <v/>
      </c>
      <c r="R424" s="128" t="str">
        <f t="shared" si="232"/>
        <v/>
      </c>
      <c r="S424" s="135" t="str">
        <f>IF(B424="","",IF(R424="Refreshment Beverage",VLOOKUP(VALUE(Q424),Rates!G$15:L$19,2,0),VLOOKUP(VALUE(Q424),Rates!G$4:L$12,2,0)))</f>
        <v/>
      </c>
      <c r="T424" s="135" t="str">
        <f t="shared" si="233"/>
        <v/>
      </c>
      <c r="U424" s="118" t="str">
        <f t="shared" si="234"/>
        <v/>
      </c>
      <c r="V424" s="135" t="str">
        <f t="shared" si="235"/>
        <v/>
      </c>
      <c r="W424" s="135" t="str">
        <f t="shared" si="236"/>
        <v/>
      </c>
      <c r="X424" s="119" t="str">
        <f t="shared" si="237"/>
        <v/>
      </c>
      <c r="Y424" s="120" t="str">
        <f>IF(B:B="","",IF(R424="Refreshment Beverage",VLOOKUP(Q424,Rates!G$15:L$19,6,0)*W424,VLOOKUP(Q424,Rates!G$4:L$12,6,0)*W424))</f>
        <v/>
      </c>
      <c r="Z424" s="120" t="str">
        <f t="shared" si="238"/>
        <v/>
      </c>
      <c r="AA424" s="120" t="str">
        <f t="shared" si="239"/>
        <v/>
      </c>
      <c r="AB424" s="136" t="str">
        <f>IF(B:B="","",IF(R424="Refreshment Beverage","",IF(AND(R424="Beer",Q424=0),SUM(LOOKUP(2,1/(Rates!$B$15:$B$18&lt;=W424)/(Rates!$C$15:$C$18&gt;=W424),Rates!$D$15:$D$18)*W424),VLOOKUP(VALUE(Q:Q),Rates!A:B,2,0)*W424)))</f>
        <v/>
      </c>
      <c r="AC424" s="136" t="str">
        <f>IF(B:B="","",IF(R424="Refreshment Beverage","",IF(AND(R424="Beer",Q424=0),SUM(LOOKUP(2,1/(Rates!$B$15:$B$18&lt;=W424)/(Rates!$C$15:$C$18&gt;=W424),Rates!$E$15:$E$18)*W424),VLOOKUP(VALUE(Q:Q),Rates!A:C,3,0)*W424)))</f>
        <v/>
      </c>
      <c r="AD424" s="137" t="str">
        <f>IFERROR(IF(B:B="","",IF(R424="Beer","",IF(VALUE(Q424)=0,VLOOKUP(VLOOKUP(B:B,#REF!,16,0),Rates!A:E,2,0),VLOOKUP(VALUE(Q424),Rates!A$31:B$34,2,0)*W424))),0)</f>
        <v/>
      </c>
      <c r="AE424" s="121" t="str">
        <f t="shared" si="240"/>
        <v/>
      </c>
      <c r="AF424" s="138" t="str">
        <f t="shared" si="241"/>
        <v/>
      </c>
      <c r="AG424" s="122" t="str">
        <f t="shared" si="242"/>
        <v/>
      </c>
      <c r="AH424" s="123" t="str">
        <f t="shared" si="243"/>
        <v/>
      </c>
      <c r="AI424" s="139" t="str">
        <f>IF(AE:AE="","",IF(R424="Refreshment Beverage",AK424*(Rates!J$19/100),ROUND(SUM(AH424*(Rates!$J$8/100)),4)))</f>
        <v/>
      </c>
      <c r="AJ424" s="124" t="str">
        <f t="shared" si="244"/>
        <v/>
      </c>
      <c r="AK424" s="125" t="str">
        <f t="shared" si="245"/>
        <v/>
      </c>
      <c r="AL424" s="121" t="str">
        <f t="shared" si="246"/>
        <v/>
      </c>
      <c r="AM424" s="138" t="str">
        <f>IF(AS424="","",IF(R424="Refreshment Beverage",ROUND(AS424*Rates!K$19,4),ROUND(AO424*(VLOOKUP(VALUE(Q424),Rates!G$4:L$12,3,0)),4)))</f>
        <v/>
      </c>
      <c r="AN424" s="126" t="str">
        <f>IF(AS424="","",IF(R424="Refreshment Beverage",AS424*(Rates!J$19/100),MAX(AM424,AB424)))</f>
        <v/>
      </c>
      <c r="AO424" s="127" t="str">
        <f t="shared" si="247"/>
        <v/>
      </c>
      <c r="AP424" s="127" t="str">
        <f t="shared" si="248"/>
        <v/>
      </c>
      <c r="AQ424" s="140" t="str">
        <f>IF(AS424="","",IF(R424="Refreshment Beverage",ROUND(SUM(VLOOKUP(Q:Q,Rates!G$15:L$19,3,0)*(AS424-Y424-Z424-AA424)),4),ROUND(SUM(Rates!$K$8*AS424),4)))</f>
        <v/>
      </c>
      <c r="AR424" s="139" t="str">
        <f t="shared" si="249"/>
        <v/>
      </c>
      <c r="AS424" s="125" t="str">
        <f t="shared" si="250"/>
        <v/>
      </c>
      <c r="AT424" s="121" t="str">
        <f t="shared" si="251"/>
        <v/>
      </c>
      <c r="AU424" s="138" t="str">
        <f>IF(AX424="","",IF(R424="Refreshment Beverage",ROUND((BA424-Y424-Z424-AA424)*VLOOKUP(VALUE(Q424),Rates!G$15:L$19,3,0),4),ROUND(AW424*(VLOOKUP(VALUE(Q424),Rates!G:L,3,0)),4)))</f>
        <v/>
      </c>
      <c r="AV424" s="126" t="str">
        <f t="shared" si="252"/>
        <v/>
      </c>
      <c r="AW424" s="127" t="str">
        <f t="shared" si="253"/>
        <v/>
      </c>
      <c r="AX424" s="123" t="str">
        <f t="shared" si="254"/>
        <v/>
      </c>
      <c r="AY424" s="140" t="str">
        <f>IF(AX424="","",IF(R424="Refreshment Beverage",ROUND(SUM(AX424*Rates!K$19),4),ROUND(SUM(AX424*(Rates!J$8/100)),4)))</f>
        <v/>
      </c>
      <c r="AZ424" s="124" t="str">
        <f t="shared" si="255"/>
        <v/>
      </c>
      <c r="BA424" s="125" t="str">
        <f t="shared" si="256"/>
        <v/>
      </c>
      <c r="BB424" s="115"/>
      <c r="BC424" s="143"/>
      <c r="BD424" s="100"/>
      <c r="BE424" s="100"/>
      <c r="BF424" s="100"/>
      <c r="BG424" s="100"/>
    </row>
    <row r="425" spans="1:59" ht="12.75" customHeight="1" x14ac:dyDescent="0.2">
      <c r="A425" s="144"/>
      <c r="B425" s="141"/>
      <c r="C425" s="141"/>
      <c r="D425" s="142"/>
      <c r="E425" s="142"/>
      <c r="F425" s="142"/>
      <c r="G425" s="142"/>
      <c r="H425" s="142"/>
      <c r="I425" s="129"/>
      <c r="J425" s="130"/>
      <c r="K425" s="131" t="str">
        <f t="shared" si="227"/>
        <v/>
      </c>
      <c r="L425" s="132" t="str">
        <f t="shared" si="228"/>
        <v/>
      </c>
      <c r="M425" s="133" t="str">
        <f t="shared" si="229"/>
        <v/>
      </c>
      <c r="N425" s="134" t="str">
        <f>IFERROR(IF(B:B="","",IF(R425="Beer",SUM(LOOKUP(2,1/(Rates!$B$3:$B$5&lt;=W425)/(Rates!$C$3:$C$5&gt;=W425),Rates!$D$3:$D$5)*(X425/100)*W425),IF(R425="Refreshment Beverage",SUM(LOOKUP(2,1/(Rates!$B$7:$B$11&lt;=W425)/(Rates!$C$7:$C$11&gt;=W425),Rates!$D$7:$D$11)*(X425/100)*W425)))),"")</f>
        <v/>
      </c>
      <c r="O425" s="134" t="str">
        <f t="shared" si="230"/>
        <v/>
      </c>
      <c r="P425" s="116"/>
      <c r="Q425" s="117" t="str">
        <f t="shared" si="231"/>
        <v/>
      </c>
      <c r="R425" s="128" t="str">
        <f t="shared" si="232"/>
        <v/>
      </c>
      <c r="S425" s="135" t="str">
        <f>IF(B425="","",IF(R425="Refreshment Beverage",VLOOKUP(VALUE(Q425),Rates!G$15:L$19,2,0),VLOOKUP(VALUE(Q425),Rates!G$4:L$12,2,0)))</f>
        <v/>
      </c>
      <c r="T425" s="135" t="str">
        <f t="shared" si="233"/>
        <v/>
      </c>
      <c r="U425" s="118" t="str">
        <f t="shared" si="234"/>
        <v/>
      </c>
      <c r="V425" s="135" t="str">
        <f t="shared" si="235"/>
        <v/>
      </c>
      <c r="W425" s="135" t="str">
        <f t="shared" si="236"/>
        <v/>
      </c>
      <c r="X425" s="119" t="str">
        <f t="shared" si="237"/>
        <v/>
      </c>
      <c r="Y425" s="120" t="str">
        <f>IF(B:B="","",IF(R425="Refreshment Beverage",VLOOKUP(Q425,Rates!G$15:L$19,6,0)*W425,VLOOKUP(Q425,Rates!G$4:L$12,6,0)*W425))</f>
        <v/>
      </c>
      <c r="Z425" s="120" t="str">
        <f t="shared" si="238"/>
        <v/>
      </c>
      <c r="AA425" s="120" t="str">
        <f t="shared" si="239"/>
        <v/>
      </c>
      <c r="AB425" s="136" t="str">
        <f>IF(B:B="","",IF(R425="Refreshment Beverage","",IF(AND(R425="Beer",Q425=0),SUM(LOOKUP(2,1/(Rates!$B$15:$B$18&lt;=W425)/(Rates!$C$15:$C$18&gt;=W425),Rates!$D$15:$D$18)*W425),VLOOKUP(VALUE(Q:Q),Rates!A:B,2,0)*W425)))</f>
        <v/>
      </c>
      <c r="AC425" s="136" t="str">
        <f>IF(B:B="","",IF(R425="Refreshment Beverage","",IF(AND(R425="Beer",Q425=0),SUM(LOOKUP(2,1/(Rates!$B$15:$B$18&lt;=W425)/(Rates!$C$15:$C$18&gt;=W425),Rates!$E$15:$E$18)*W425),VLOOKUP(VALUE(Q:Q),Rates!A:C,3,0)*W425)))</f>
        <v/>
      </c>
      <c r="AD425" s="137" t="str">
        <f>IFERROR(IF(B:B="","",IF(R425="Beer","",IF(VALUE(Q425)=0,VLOOKUP(VLOOKUP(B:B,#REF!,16,0),Rates!A:E,2,0),VLOOKUP(VALUE(Q425),Rates!A$31:B$34,2,0)*W425))),0)</f>
        <v/>
      </c>
      <c r="AE425" s="121" t="str">
        <f t="shared" si="240"/>
        <v/>
      </c>
      <c r="AF425" s="138" t="str">
        <f t="shared" si="241"/>
        <v/>
      </c>
      <c r="AG425" s="122" t="str">
        <f t="shared" si="242"/>
        <v/>
      </c>
      <c r="AH425" s="123" t="str">
        <f t="shared" si="243"/>
        <v/>
      </c>
      <c r="AI425" s="139" t="str">
        <f>IF(AE:AE="","",IF(R425="Refreshment Beverage",AK425*(Rates!J$19/100),ROUND(SUM(AH425*(Rates!$J$8/100)),4)))</f>
        <v/>
      </c>
      <c r="AJ425" s="124" t="str">
        <f t="shared" si="244"/>
        <v/>
      </c>
      <c r="AK425" s="125" t="str">
        <f t="shared" si="245"/>
        <v/>
      </c>
      <c r="AL425" s="121" t="str">
        <f t="shared" si="246"/>
        <v/>
      </c>
      <c r="AM425" s="138" t="str">
        <f>IF(AS425="","",IF(R425="Refreshment Beverage",ROUND(AS425*Rates!K$19,4),ROUND(AO425*(VLOOKUP(VALUE(Q425),Rates!G$4:L$12,3,0)),4)))</f>
        <v/>
      </c>
      <c r="AN425" s="126" t="str">
        <f>IF(AS425="","",IF(R425="Refreshment Beverage",AS425*(Rates!J$19/100),MAX(AM425,AB425)))</f>
        <v/>
      </c>
      <c r="AO425" s="127" t="str">
        <f t="shared" si="247"/>
        <v/>
      </c>
      <c r="AP425" s="127" t="str">
        <f t="shared" si="248"/>
        <v/>
      </c>
      <c r="AQ425" s="140" t="str">
        <f>IF(AS425="","",IF(R425="Refreshment Beverage",ROUND(SUM(VLOOKUP(Q:Q,Rates!G$15:L$19,3,0)*(AS425-Y425-Z425-AA425)),4),ROUND(SUM(Rates!$K$8*AS425),4)))</f>
        <v/>
      </c>
      <c r="AR425" s="139" t="str">
        <f t="shared" si="249"/>
        <v/>
      </c>
      <c r="AS425" s="125" t="str">
        <f t="shared" si="250"/>
        <v/>
      </c>
      <c r="AT425" s="121" t="str">
        <f t="shared" si="251"/>
        <v/>
      </c>
      <c r="AU425" s="138" t="str">
        <f>IF(AX425="","",IF(R425="Refreshment Beverage",ROUND((BA425-Y425-Z425-AA425)*VLOOKUP(VALUE(Q425),Rates!G$15:L$19,3,0),4),ROUND(AW425*(VLOOKUP(VALUE(Q425),Rates!G:L,3,0)),4)))</f>
        <v/>
      </c>
      <c r="AV425" s="126" t="str">
        <f t="shared" si="252"/>
        <v/>
      </c>
      <c r="AW425" s="127" t="str">
        <f t="shared" si="253"/>
        <v/>
      </c>
      <c r="AX425" s="123" t="str">
        <f t="shared" si="254"/>
        <v/>
      </c>
      <c r="AY425" s="140" t="str">
        <f>IF(AX425="","",IF(R425="Refreshment Beverage",ROUND(SUM(AX425*Rates!K$19),4),ROUND(SUM(AX425*(Rates!J$8/100)),4)))</f>
        <v/>
      </c>
      <c r="AZ425" s="124" t="str">
        <f t="shared" si="255"/>
        <v/>
      </c>
      <c r="BA425" s="125" t="str">
        <f t="shared" si="256"/>
        <v/>
      </c>
      <c r="BB425" s="115"/>
      <c r="BC425" s="143"/>
      <c r="BD425" s="100"/>
      <c r="BE425" s="100"/>
      <c r="BF425" s="100"/>
      <c r="BG425" s="100"/>
    </row>
    <row r="426" spans="1:59" ht="12.75" customHeight="1" x14ac:dyDescent="0.2">
      <c r="A426" s="144"/>
      <c r="B426" s="141"/>
      <c r="C426" s="141"/>
      <c r="D426" s="142"/>
      <c r="E426" s="142"/>
      <c r="F426" s="142"/>
      <c r="G426" s="142"/>
      <c r="H426" s="142"/>
      <c r="I426" s="129"/>
      <c r="J426" s="130"/>
      <c r="K426" s="131" t="str">
        <f t="shared" si="227"/>
        <v/>
      </c>
      <c r="L426" s="132" t="str">
        <f t="shared" si="228"/>
        <v/>
      </c>
      <c r="M426" s="133" t="str">
        <f t="shared" si="229"/>
        <v/>
      </c>
      <c r="N426" s="134" t="str">
        <f>IFERROR(IF(B:B="","",IF(R426="Beer",SUM(LOOKUP(2,1/(Rates!$B$3:$B$5&lt;=W426)/(Rates!$C$3:$C$5&gt;=W426),Rates!$D$3:$D$5)*(X426/100)*W426),IF(R426="Refreshment Beverage",SUM(LOOKUP(2,1/(Rates!$B$7:$B$11&lt;=W426)/(Rates!$C$7:$C$11&gt;=W426),Rates!$D$7:$D$11)*(X426/100)*W426)))),"")</f>
        <v/>
      </c>
      <c r="O426" s="134" t="str">
        <f t="shared" si="230"/>
        <v/>
      </c>
      <c r="P426" s="116"/>
      <c r="Q426" s="117" t="str">
        <f t="shared" si="231"/>
        <v/>
      </c>
      <c r="R426" s="128" t="str">
        <f t="shared" si="232"/>
        <v/>
      </c>
      <c r="S426" s="135" t="str">
        <f>IF(B426="","",IF(R426="Refreshment Beverage",VLOOKUP(VALUE(Q426),Rates!G$15:L$19,2,0),VLOOKUP(VALUE(Q426),Rates!G$4:L$12,2,0)))</f>
        <v/>
      </c>
      <c r="T426" s="135" t="str">
        <f t="shared" si="233"/>
        <v/>
      </c>
      <c r="U426" s="118" t="str">
        <f t="shared" si="234"/>
        <v/>
      </c>
      <c r="V426" s="135" t="str">
        <f t="shared" si="235"/>
        <v/>
      </c>
      <c r="W426" s="135" t="str">
        <f t="shared" si="236"/>
        <v/>
      </c>
      <c r="X426" s="119" t="str">
        <f t="shared" si="237"/>
        <v/>
      </c>
      <c r="Y426" s="120" t="str">
        <f>IF(B:B="","",IF(R426="Refreshment Beverage",VLOOKUP(Q426,Rates!G$15:L$19,6,0)*W426,VLOOKUP(Q426,Rates!G$4:L$12,6,0)*W426))</f>
        <v/>
      </c>
      <c r="Z426" s="120" t="str">
        <f t="shared" si="238"/>
        <v/>
      </c>
      <c r="AA426" s="120" t="str">
        <f t="shared" si="239"/>
        <v/>
      </c>
      <c r="AB426" s="136" t="str">
        <f>IF(B:B="","",IF(R426="Refreshment Beverage","",IF(AND(R426="Beer",Q426=0),SUM(LOOKUP(2,1/(Rates!$B$15:$B$18&lt;=W426)/(Rates!$C$15:$C$18&gt;=W426),Rates!$D$15:$D$18)*W426),VLOOKUP(VALUE(Q:Q),Rates!A:B,2,0)*W426)))</f>
        <v/>
      </c>
      <c r="AC426" s="136" t="str">
        <f>IF(B:B="","",IF(R426="Refreshment Beverage","",IF(AND(R426="Beer",Q426=0),SUM(LOOKUP(2,1/(Rates!$B$15:$B$18&lt;=W426)/(Rates!$C$15:$C$18&gt;=W426),Rates!$E$15:$E$18)*W426),VLOOKUP(VALUE(Q:Q),Rates!A:C,3,0)*W426)))</f>
        <v/>
      </c>
      <c r="AD426" s="137" t="str">
        <f>IFERROR(IF(B:B="","",IF(R426="Beer","",IF(VALUE(Q426)=0,VLOOKUP(VLOOKUP(B:B,#REF!,16,0),Rates!A:E,2,0),VLOOKUP(VALUE(Q426),Rates!A$31:B$34,2,0)*W426))),0)</f>
        <v/>
      </c>
      <c r="AE426" s="121" t="str">
        <f t="shared" si="240"/>
        <v/>
      </c>
      <c r="AF426" s="138" t="str">
        <f t="shared" si="241"/>
        <v/>
      </c>
      <c r="AG426" s="122" t="str">
        <f t="shared" si="242"/>
        <v/>
      </c>
      <c r="AH426" s="123" t="str">
        <f t="shared" si="243"/>
        <v/>
      </c>
      <c r="AI426" s="139" t="str">
        <f>IF(AE:AE="","",IF(R426="Refreshment Beverage",AK426*(Rates!J$19/100),ROUND(SUM(AH426*(Rates!$J$8/100)),4)))</f>
        <v/>
      </c>
      <c r="AJ426" s="124" t="str">
        <f t="shared" si="244"/>
        <v/>
      </c>
      <c r="AK426" s="125" t="str">
        <f t="shared" si="245"/>
        <v/>
      </c>
      <c r="AL426" s="121" t="str">
        <f t="shared" si="246"/>
        <v/>
      </c>
      <c r="AM426" s="138" t="str">
        <f>IF(AS426="","",IF(R426="Refreshment Beverage",ROUND(AS426*Rates!K$19,4),ROUND(AO426*(VLOOKUP(VALUE(Q426),Rates!G$4:L$12,3,0)),4)))</f>
        <v/>
      </c>
      <c r="AN426" s="126" t="str">
        <f>IF(AS426="","",IF(R426="Refreshment Beverage",AS426*(Rates!J$19/100),MAX(AM426,AB426)))</f>
        <v/>
      </c>
      <c r="AO426" s="127" t="str">
        <f t="shared" si="247"/>
        <v/>
      </c>
      <c r="AP426" s="127" t="str">
        <f t="shared" si="248"/>
        <v/>
      </c>
      <c r="AQ426" s="140" t="str">
        <f>IF(AS426="","",IF(R426="Refreshment Beverage",ROUND(SUM(VLOOKUP(Q:Q,Rates!G$15:L$19,3,0)*(AS426-Y426-Z426-AA426)),4),ROUND(SUM(Rates!$K$8*AS426),4)))</f>
        <v/>
      </c>
      <c r="AR426" s="139" t="str">
        <f t="shared" si="249"/>
        <v/>
      </c>
      <c r="AS426" s="125" t="str">
        <f t="shared" si="250"/>
        <v/>
      </c>
      <c r="AT426" s="121" t="str">
        <f t="shared" si="251"/>
        <v/>
      </c>
      <c r="AU426" s="138" t="str">
        <f>IF(AX426="","",IF(R426="Refreshment Beverage",ROUND((BA426-Y426-Z426-AA426)*VLOOKUP(VALUE(Q426),Rates!G$15:L$19,3,0),4),ROUND(AW426*(VLOOKUP(VALUE(Q426),Rates!G:L,3,0)),4)))</f>
        <v/>
      </c>
      <c r="AV426" s="126" t="str">
        <f t="shared" si="252"/>
        <v/>
      </c>
      <c r="AW426" s="127" t="str">
        <f t="shared" si="253"/>
        <v/>
      </c>
      <c r="AX426" s="123" t="str">
        <f t="shared" si="254"/>
        <v/>
      </c>
      <c r="AY426" s="140" t="str">
        <f>IF(AX426="","",IF(R426="Refreshment Beverage",ROUND(SUM(AX426*Rates!K$19),4),ROUND(SUM(AX426*(Rates!J$8/100)),4)))</f>
        <v/>
      </c>
      <c r="AZ426" s="124" t="str">
        <f t="shared" si="255"/>
        <v/>
      </c>
      <c r="BA426" s="125" t="str">
        <f t="shared" si="256"/>
        <v/>
      </c>
      <c r="BB426" s="115"/>
      <c r="BC426" s="143"/>
      <c r="BD426" s="100"/>
      <c r="BE426" s="100"/>
      <c r="BF426" s="100"/>
      <c r="BG426" s="100"/>
    </row>
    <row r="427" spans="1:59" ht="12.75" customHeight="1" x14ac:dyDescent="0.2">
      <c r="A427" s="144"/>
      <c r="B427" s="141"/>
      <c r="C427" s="141"/>
      <c r="D427" s="142"/>
      <c r="E427" s="142"/>
      <c r="F427" s="142"/>
      <c r="G427" s="142"/>
      <c r="H427" s="142"/>
      <c r="I427" s="129"/>
      <c r="J427" s="130"/>
      <c r="K427" s="131" t="str">
        <f t="shared" si="227"/>
        <v/>
      </c>
      <c r="L427" s="132" t="str">
        <f t="shared" si="228"/>
        <v/>
      </c>
      <c r="M427" s="133" t="str">
        <f t="shared" si="229"/>
        <v/>
      </c>
      <c r="N427" s="134" t="str">
        <f>IFERROR(IF(B:B="","",IF(R427="Beer",SUM(LOOKUP(2,1/(Rates!$B$3:$B$5&lt;=W427)/(Rates!$C$3:$C$5&gt;=W427),Rates!$D$3:$D$5)*(X427/100)*W427),IF(R427="Refreshment Beverage",SUM(LOOKUP(2,1/(Rates!$B$7:$B$11&lt;=W427)/(Rates!$C$7:$C$11&gt;=W427),Rates!$D$7:$D$11)*(X427/100)*W427)))),"")</f>
        <v/>
      </c>
      <c r="O427" s="134" t="str">
        <f t="shared" si="230"/>
        <v/>
      </c>
      <c r="P427" s="116"/>
      <c r="Q427" s="117" t="str">
        <f t="shared" si="231"/>
        <v/>
      </c>
      <c r="R427" s="128" t="str">
        <f t="shared" si="232"/>
        <v/>
      </c>
      <c r="S427" s="135" t="str">
        <f>IF(B427="","",IF(R427="Refreshment Beverage",VLOOKUP(VALUE(Q427),Rates!G$15:L$19,2,0),VLOOKUP(VALUE(Q427),Rates!G$4:L$12,2,0)))</f>
        <v/>
      </c>
      <c r="T427" s="135" t="str">
        <f t="shared" si="233"/>
        <v/>
      </c>
      <c r="U427" s="118" t="str">
        <f t="shared" si="234"/>
        <v/>
      </c>
      <c r="V427" s="135" t="str">
        <f t="shared" si="235"/>
        <v/>
      </c>
      <c r="W427" s="135" t="str">
        <f t="shared" si="236"/>
        <v/>
      </c>
      <c r="X427" s="119" t="str">
        <f t="shared" si="237"/>
        <v/>
      </c>
      <c r="Y427" s="120" t="str">
        <f>IF(B:B="","",IF(R427="Refreshment Beverage",VLOOKUP(Q427,Rates!G$15:L$19,6,0)*W427,VLOOKUP(Q427,Rates!G$4:L$12,6,0)*W427))</f>
        <v/>
      </c>
      <c r="Z427" s="120" t="str">
        <f t="shared" si="238"/>
        <v/>
      </c>
      <c r="AA427" s="120" t="str">
        <f t="shared" si="239"/>
        <v/>
      </c>
      <c r="AB427" s="136" t="str">
        <f>IF(B:B="","",IF(R427="Refreshment Beverage","",IF(AND(R427="Beer",Q427=0),SUM(LOOKUP(2,1/(Rates!$B$15:$B$18&lt;=W427)/(Rates!$C$15:$C$18&gt;=W427),Rates!$D$15:$D$18)*W427),VLOOKUP(VALUE(Q:Q),Rates!A:B,2,0)*W427)))</f>
        <v/>
      </c>
      <c r="AC427" s="136" t="str">
        <f>IF(B:B="","",IF(R427="Refreshment Beverage","",IF(AND(R427="Beer",Q427=0),SUM(LOOKUP(2,1/(Rates!$B$15:$B$18&lt;=W427)/(Rates!$C$15:$C$18&gt;=W427),Rates!$E$15:$E$18)*W427),VLOOKUP(VALUE(Q:Q),Rates!A:C,3,0)*W427)))</f>
        <v/>
      </c>
      <c r="AD427" s="137" t="str">
        <f>IFERROR(IF(B:B="","",IF(R427="Beer","",IF(VALUE(Q427)=0,VLOOKUP(VLOOKUP(B:B,#REF!,16,0),Rates!A:E,2,0),VLOOKUP(VALUE(Q427),Rates!A$31:B$34,2,0)*W427))),0)</f>
        <v/>
      </c>
      <c r="AE427" s="121" t="str">
        <f t="shared" si="240"/>
        <v/>
      </c>
      <c r="AF427" s="138" t="str">
        <f t="shared" si="241"/>
        <v/>
      </c>
      <c r="AG427" s="122" t="str">
        <f t="shared" si="242"/>
        <v/>
      </c>
      <c r="AH427" s="123" t="str">
        <f t="shared" si="243"/>
        <v/>
      </c>
      <c r="AI427" s="139" t="str">
        <f>IF(AE:AE="","",IF(R427="Refreshment Beverage",AK427*(Rates!J$19/100),ROUND(SUM(AH427*(Rates!$J$8/100)),4)))</f>
        <v/>
      </c>
      <c r="AJ427" s="124" t="str">
        <f t="shared" si="244"/>
        <v/>
      </c>
      <c r="AK427" s="125" t="str">
        <f t="shared" si="245"/>
        <v/>
      </c>
      <c r="AL427" s="121" t="str">
        <f t="shared" si="246"/>
        <v/>
      </c>
      <c r="AM427" s="138" t="str">
        <f>IF(AS427="","",IF(R427="Refreshment Beverage",ROUND(AS427*Rates!K$19,4),ROUND(AO427*(VLOOKUP(VALUE(Q427),Rates!G$4:L$12,3,0)),4)))</f>
        <v/>
      </c>
      <c r="AN427" s="126" t="str">
        <f>IF(AS427="","",IF(R427="Refreshment Beverage",AS427*(Rates!J$19/100),MAX(AM427,AB427)))</f>
        <v/>
      </c>
      <c r="AO427" s="127" t="str">
        <f t="shared" si="247"/>
        <v/>
      </c>
      <c r="AP427" s="127" t="str">
        <f t="shared" si="248"/>
        <v/>
      </c>
      <c r="AQ427" s="140" t="str">
        <f>IF(AS427="","",IF(R427="Refreshment Beverage",ROUND(SUM(VLOOKUP(Q:Q,Rates!G$15:L$19,3,0)*(AS427-Y427-Z427-AA427)),4),ROUND(SUM(Rates!$K$8*AS427),4)))</f>
        <v/>
      </c>
      <c r="AR427" s="139" t="str">
        <f t="shared" si="249"/>
        <v/>
      </c>
      <c r="AS427" s="125" t="str">
        <f t="shared" si="250"/>
        <v/>
      </c>
      <c r="AT427" s="121" t="str">
        <f t="shared" si="251"/>
        <v/>
      </c>
      <c r="AU427" s="138" t="str">
        <f>IF(AX427="","",IF(R427="Refreshment Beverage",ROUND((BA427-Y427-Z427-AA427)*VLOOKUP(VALUE(Q427),Rates!G$15:L$19,3,0),4),ROUND(AW427*(VLOOKUP(VALUE(Q427),Rates!G:L,3,0)),4)))</f>
        <v/>
      </c>
      <c r="AV427" s="126" t="str">
        <f t="shared" si="252"/>
        <v/>
      </c>
      <c r="AW427" s="127" t="str">
        <f t="shared" si="253"/>
        <v/>
      </c>
      <c r="AX427" s="123" t="str">
        <f t="shared" si="254"/>
        <v/>
      </c>
      <c r="AY427" s="140" t="str">
        <f>IF(AX427="","",IF(R427="Refreshment Beverage",ROUND(SUM(AX427*Rates!K$19),4),ROUND(SUM(AX427*(Rates!J$8/100)),4)))</f>
        <v/>
      </c>
      <c r="AZ427" s="124" t="str">
        <f t="shared" si="255"/>
        <v/>
      </c>
      <c r="BA427" s="125" t="str">
        <f t="shared" si="256"/>
        <v/>
      </c>
      <c r="BB427" s="115"/>
      <c r="BC427" s="143"/>
      <c r="BD427" s="100"/>
      <c r="BE427" s="100"/>
      <c r="BF427" s="100"/>
      <c r="BG427" s="100"/>
    </row>
    <row r="428" spans="1:59" ht="12.75" customHeight="1" x14ac:dyDescent="0.2">
      <c r="A428" s="144"/>
      <c r="B428" s="141"/>
      <c r="C428" s="141"/>
      <c r="D428" s="142"/>
      <c r="E428" s="142"/>
      <c r="F428" s="142"/>
      <c r="G428" s="142"/>
      <c r="H428" s="142"/>
      <c r="I428" s="129"/>
      <c r="J428" s="130"/>
      <c r="K428" s="131" t="str">
        <f t="shared" si="227"/>
        <v/>
      </c>
      <c r="L428" s="132" t="str">
        <f t="shared" si="228"/>
        <v/>
      </c>
      <c r="M428" s="133" t="str">
        <f t="shared" si="229"/>
        <v/>
      </c>
      <c r="N428" s="134" t="str">
        <f>IFERROR(IF(B:B="","",IF(R428="Beer",SUM(LOOKUP(2,1/(Rates!$B$3:$B$5&lt;=W428)/(Rates!$C$3:$C$5&gt;=W428),Rates!$D$3:$D$5)*(X428/100)*W428),IF(R428="Refreshment Beverage",SUM(LOOKUP(2,1/(Rates!$B$7:$B$11&lt;=W428)/(Rates!$C$7:$C$11&gt;=W428),Rates!$D$7:$D$11)*(X428/100)*W428)))),"")</f>
        <v/>
      </c>
      <c r="O428" s="134" t="str">
        <f t="shared" si="230"/>
        <v/>
      </c>
      <c r="P428" s="116"/>
      <c r="Q428" s="117" t="str">
        <f t="shared" si="231"/>
        <v/>
      </c>
      <c r="R428" s="128" t="str">
        <f t="shared" si="232"/>
        <v/>
      </c>
      <c r="S428" s="135" t="str">
        <f>IF(B428="","",IF(R428="Refreshment Beverage",VLOOKUP(VALUE(Q428),Rates!G$15:L$19,2,0),VLOOKUP(VALUE(Q428),Rates!G$4:L$12,2,0)))</f>
        <v/>
      </c>
      <c r="T428" s="135" t="str">
        <f t="shared" si="233"/>
        <v/>
      </c>
      <c r="U428" s="118" t="str">
        <f t="shared" si="234"/>
        <v/>
      </c>
      <c r="V428" s="135" t="str">
        <f t="shared" si="235"/>
        <v/>
      </c>
      <c r="W428" s="135" t="str">
        <f t="shared" si="236"/>
        <v/>
      </c>
      <c r="X428" s="119" t="str">
        <f t="shared" si="237"/>
        <v/>
      </c>
      <c r="Y428" s="120" t="str">
        <f>IF(B:B="","",IF(R428="Refreshment Beverage",VLOOKUP(Q428,Rates!G$15:L$19,6,0)*W428,VLOOKUP(Q428,Rates!G$4:L$12,6,0)*W428))</f>
        <v/>
      </c>
      <c r="Z428" s="120" t="str">
        <f t="shared" si="238"/>
        <v/>
      </c>
      <c r="AA428" s="120" t="str">
        <f t="shared" si="239"/>
        <v/>
      </c>
      <c r="AB428" s="136" t="str">
        <f>IF(B:B="","",IF(R428="Refreshment Beverage","",IF(AND(R428="Beer",Q428=0),SUM(LOOKUP(2,1/(Rates!$B$15:$B$18&lt;=W428)/(Rates!$C$15:$C$18&gt;=W428),Rates!$D$15:$D$18)*W428),VLOOKUP(VALUE(Q:Q),Rates!A:B,2,0)*W428)))</f>
        <v/>
      </c>
      <c r="AC428" s="136" t="str">
        <f>IF(B:B="","",IF(R428="Refreshment Beverage","",IF(AND(R428="Beer",Q428=0),SUM(LOOKUP(2,1/(Rates!$B$15:$B$18&lt;=W428)/(Rates!$C$15:$C$18&gt;=W428),Rates!$E$15:$E$18)*W428),VLOOKUP(VALUE(Q:Q),Rates!A:C,3,0)*W428)))</f>
        <v/>
      </c>
      <c r="AD428" s="137" t="str">
        <f>IFERROR(IF(B:B="","",IF(R428="Beer","",IF(VALUE(Q428)=0,VLOOKUP(VLOOKUP(B:B,#REF!,16,0),Rates!A:E,2,0),VLOOKUP(VALUE(Q428),Rates!A$31:B$34,2,0)*W428))),0)</f>
        <v/>
      </c>
      <c r="AE428" s="121" t="str">
        <f t="shared" si="240"/>
        <v/>
      </c>
      <c r="AF428" s="138" t="str">
        <f t="shared" si="241"/>
        <v/>
      </c>
      <c r="AG428" s="122" t="str">
        <f t="shared" si="242"/>
        <v/>
      </c>
      <c r="AH428" s="123" t="str">
        <f t="shared" si="243"/>
        <v/>
      </c>
      <c r="AI428" s="139" t="str">
        <f>IF(AE:AE="","",IF(R428="Refreshment Beverage",AK428*(Rates!J$19/100),ROUND(SUM(AH428*(Rates!$J$8/100)),4)))</f>
        <v/>
      </c>
      <c r="AJ428" s="124" t="str">
        <f t="shared" si="244"/>
        <v/>
      </c>
      <c r="AK428" s="125" t="str">
        <f t="shared" si="245"/>
        <v/>
      </c>
      <c r="AL428" s="121" t="str">
        <f t="shared" si="246"/>
        <v/>
      </c>
      <c r="AM428" s="138" t="str">
        <f>IF(AS428="","",IF(R428="Refreshment Beverage",ROUND(AS428*Rates!K$19,4),ROUND(AO428*(VLOOKUP(VALUE(Q428),Rates!G$4:L$12,3,0)),4)))</f>
        <v/>
      </c>
      <c r="AN428" s="126" t="str">
        <f>IF(AS428="","",IF(R428="Refreshment Beverage",AS428*(Rates!J$19/100),MAX(AM428,AB428)))</f>
        <v/>
      </c>
      <c r="AO428" s="127" t="str">
        <f t="shared" si="247"/>
        <v/>
      </c>
      <c r="AP428" s="127" t="str">
        <f t="shared" si="248"/>
        <v/>
      </c>
      <c r="AQ428" s="140" t="str">
        <f>IF(AS428="","",IF(R428="Refreshment Beverage",ROUND(SUM(VLOOKUP(Q:Q,Rates!G$15:L$19,3,0)*(AS428-Y428-Z428-AA428)),4),ROUND(SUM(Rates!$K$8*AS428),4)))</f>
        <v/>
      </c>
      <c r="AR428" s="139" t="str">
        <f t="shared" si="249"/>
        <v/>
      </c>
      <c r="AS428" s="125" t="str">
        <f t="shared" si="250"/>
        <v/>
      </c>
      <c r="AT428" s="121" t="str">
        <f t="shared" si="251"/>
        <v/>
      </c>
      <c r="AU428" s="138" t="str">
        <f>IF(AX428="","",IF(R428="Refreshment Beverage",ROUND((BA428-Y428-Z428-AA428)*VLOOKUP(VALUE(Q428),Rates!G$15:L$19,3,0),4),ROUND(AW428*(VLOOKUP(VALUE(Q428),Rates!G:L,3,0)),4)))</f>
        <v/>
      </c>
      <c r="AV428" s="126" t="str">
        <f t="shared" si="252"/>
        <v/>
      </c>
      <c r="AW428" s="127" t="str">
        <f t="shared" si="253"/>
        <v/>
      </c>
      <c r="AX428" s="123" t="str">
        <f t="shared" si="254"/>
        <v/>
      </c>
      <c r="AY428" s="140" t="str">
        <f>IF(AX428="","",IF(R428="Refreshment Beverage",ROUND(SUM(AX428*Rates!K$19),4),ROUND(SUM(AX428*(Rates!J$8/100)),4)))</f>
        <v/>
      </c>
      <c r="AZ428" s="124" t="str">
        <f t="shared" si="255"/>
        <v/>
      </c>
      <c r="BA428" s="125" t="str">
        <f t="shared" si="256"/>
        <v/>
      </c>
      <c r="BB428" s="115"/>
      <c r="BC428" s="143"/>
      <c r="BD428" s="100"/>
      <c r="BE428" s="100"/>
      <c r="BF428" s="100"/>
      <c r="BG428" s="100"/>
    </row>
    <row r="429" spans="1:59" ht="12.75" customHeight="1" x14ac:dyDescent="0.2">
      <c r="A429" s="144"/>
      <c r="B429" s="141"/>
      <c r="C429" s="141"/>
      <c r="D429" s="142"/>
      <c r="E429" s="142"/>
      <c r="F429" s="142"/>
      <c r="G429" s="142"/>
      <c r="H429" s="142"/>
      <c r="I429" s="129"/>
      <c r="J429" s="130"/>
      <c r="K429" s="131" t="str">
        <f t="shared" si="227"/>
        <v/>
      </c>
      <c r="L429" s="132" t="str">
        <f t="shared" si="228"/>
        <v/>
      </c>
      <c r="M429" s="133" t="str">
        <f t="shared" si="229"/>
        <v/>
      </c>
      <c r="N429" s="134" t="str">
        <f>IFERROR(IF(B:B="","",IF(R429="Beer",SUM(LOOKUP(2,1/(Rates!$B$3:$B$5&lt;=W429)/(Rates!$C$3:$C$5&gt;=W429),Rates!$D$3:$D$5)*(X429/100)*W429),IF(R429="Refreshment Beverage",SUM(LOOKUP(2,1/(Rates!$B$7:$B$11&lt;=W429)/(Rates!$C$7:$C$11&gt;=W429),Rates!$D$7:$D$11)*(X429/100)*W429)))),"")</f>
        <v/>
      </c>
      <c r="O429" s="134" t="str">
        <f t="shared" si="230"/>
        <v/>
      </c>
      <c r="P429" s="116"/>
      <c r="Q429" s="117" t="str">
        <f t="shared" si="231"/>
        <v/>
      </c>
      <c r="R429" s="128" t="str">
        <f t="shared" si="232"/>
        <v/>
      </c>
      <c r="S429" s="135" t="str">
        <f>IF(B429="","",IF(R429="Refreshment Beverage",VLOOKUP(VALUE(Q429),Rates!G$15:L$19,2,0),VLOOKUP(VALUE(Q429),Rates!G$4:L$12,2,0)))</f>
        <v/>
      </c>
      <c r="T429" s="135" t="str">
        <f t="shared" si="233"/>
        <v/>
      </c>
      <c r="U429" s="118" t="str">
        <f t="shared" si="234"/>
        <v/>
      </c>
      <c r="V429" s="135" t="str">
        <f t="shared" si="235"/>
        <v/>
      </c>
      <c r="W429" s="135" t="str">
        <f t="shared" si="236"/>
        <v/>
      </c>
      <c r="X429" s="119" t="str">
        <f t="shared" si="237"/>
        <v/>
      </c>
      <c r="Y429" s="120" t="str">
        <f>IF(B:B="","",IF(R429="Refreshment Beverage",VLOOKUP(Q429,Rates!G$15:L$19,6,0)*W429,VLOOKUP(Q429,Rates!G$4:L$12,6,0)*W429))</f>
        <v/>
      </c>
      <c r="Z429" s="120" t="str">
        <f t="shared" si="238"/>
        <v/>
      </c>
      <c r="AA429" s="120" t="str">
        <f t="shared" si="239"/>
        <v/>
      </c>
      <c r="AB429" s="136" t="str">
        <f>IF(B:B="","",IF(R429="Refreshment Beverage","",IF(AND(R429="Beer",Q429=0),SUM(LOOKUP(2,1/(Rates!$B$15:$B$18&lt;=W429)/(Rates!$C$15:$C$18&gt;=W429),Rates!$D$15:$D$18)*W429),VLOOKUP(VALUE(Q:Q),Rates!A:B,2,0)*W429)))</f>
        <v/>
      </c>
      <c r="AC429" s="136" t="str">
        <f>IF(B:B="","",IF(R429="Refreshment Beverage","",IF(AND(R429="Beer",Q429=0),SUM(LOOKUP(2,1/(Rates!$B$15:$B$18&lt;=W429)/(Rates!$C$15:$C$18&gt;=W429),Rates!$E$15:$E$18)*W429),VLOOKUP(VALUE(Q:Q),Rates!A:C,3,0)*W429)))</f>
        <v/>
      </c>
      <c r="AD429" s="137" t="str">
        <f>IFERROR(IF(B:B="","",IF(R429="Beer","",IF(VALUE(Q429)=0,VLOOKUP(VLOOKUP(B:B,#REF!,16,0),Rates!A:E,2,0),VLOOKUP(VALUE(Q429),Rates!A$31:B$34,2,0)*W429))),0)</f>
        <v/>
      </c>
      <c r="AE429" s="121" t="str">
        <f t="shared" si="240"/>
        <v/>
      </c>
      <c r="AF429" s="138" t="str">
        <f t="shared" si="241"/>
        <v/>
      </c>
      <c r="AG429" s="122" t="str">
        <f t="shared" si="242"/>
        <v/>
      </c>
      <c r="AH429" s="123" t="str">
        <f t="shared" si="243"/>
        <v/>
      </c>
      <c r="AI429" s="139" t="str">
        <f>IF(AE:AE="","",IF(R429="Refreshment Beverage",AK429*(Rates!J$19/100),ROUND(SUM(AH429*(Rates!$J$8/100)),4)))</f>
        <v/>
      </c>
      <c r="AJ429" s="124" t="str">
        <f t="shared" si="244"/>
        <v/>
      </c>
      <c r="AK429" s="125" t="str">
        <f t="shared" si="245"/>
        <v/>
      </c>
      <c r="AL429" s="121" t="str">
        <f t="shared" si="246"/>
        <v/>
      </c>
      <c r="AM429" s="138" t="str">
        <f>IF(AS429="","",IF(R429="Refreshment Beverage",ROUND(AS429*Rates!K$19,4),ROUND(AO429*(VLOOKUP(VALUE(Q429),Rates!G$4:L$12,3,0)),4)))</f>
        <v/>
      </c>
      <c r="AN429" s="126" t="str">
        <f>IF(AS429="","",IF(R429="Refreshment Beverage",AS429*(Rates!J$19/100),MAX(AM429,AB429)))</f>
        <v/>
      </c>
      <c r="AO429" s="127" t="str">
        <f t="shared" si="247"/>
        <v/>
      </c>
      <c r="AP429" s="127" t="str">
        <f t="shared" si="248"/>
        <v/>
      </c>
      <c r="AQ429" s="140" t="str">
        <f>IF(AS429="","",IF(R429="Refreshment Beverage",ROUND(SUM(VLOOKUP(Q:Q,Rates!G$15:L$19,3,0)*(AS429-Y429-Z429-AA429)),4),ROUND(SUM(Rates!$K$8*AS429),4)))</f>
        <v/>
      </c>
      <c r="AR429" s="139" t="str">
        <f t="shared" si="249"/>
        <v/>
      </c>
      <c r="AS429" s="125" t="str">
        <f t="shared" si="250"/>
        <v/>
      </c>
      <c r="AT429" s="121" t="str">
        <f t="shared" si="251"/>
        <v/>
      </c>
      <c r="AU429" s="138" t="str">
        <f>IF(AX429="","",IF(R429="Refreshment Beverage",ROUND((BA429-Y429-Z429-AA429)*VLOOKUP(VALUE(Q429),Rates!G$15:L$19,3,0),4),ROUND(AW429*(VLOOKUP(VALUE(Q429),Rates!G:L,3,0)),4)))</f>
        <v/>
      </c>
      <c r="AV429" s="126" t="str">
        <f t="shared" si="252"/>
        <v/>
      </c>
      <c r="AW429" s="127" t="str">
        <f t="shared" si="253"/>
        <v/>
      </c>
      <c r="AX429" s="123" t="str">
        <f t="shared" si="254"/>
        <v/>
      </c>
      <c r="AY429" s="140" t="str">
        <f>IF(AX429="","",IF(R429="Refreshment Beverage",ROUND(SUM(AX429*Rates!K$19),4),ROUND(SUM(AX429*(Rates!J$8/100)),4)))</f>
        <v/>
      </c>
      <c r="AZ429" s="124" t="str">
        <f t="shared" si="255"/>
        <v/>
      </c>
      <c r="BA429" s="125" t="str">
        <f t="shared" si="256"/>
        <v/>
      </c>
      <c r="BB429" s="115"/>
      <c r="BC429" s="143"/>
      <c r="BD429" s="100"/>
      <c r="BE429" s="100"/>
      <c r="BF429" s="100"/>
      <c r="BG429" s="100"/>
    </row>
    <row r="430" spans="1:59" ht="12.75" customHeight="1" x14ac:dyDescent="0.2">
      <c r="A430" s="144"/>
      <c r="B430" s="141"/>
      <c r="C430" s="141"/>
      <c r="D430" s="142"/>
      <c r="E430" s="142"/>
      <c r="F430" s="142"/>
      <c r="G430" s="142"/>
      <c r="H430" s="142"/>
      <c r="I430" s="129"/>
      <c r="J430" s="130"/>
      <c r="K430" s="131" t="str">
        <f t="shared" si="227"/>
        <v/>
      </c>
      <c r="L430" s="132" t="str">
        <f t="shared" si="228"/>
        <v/>
      </c>
      <c r="M430" s="133" t="str">
        <f t="shared" si="229"/>
        <v/>
      </c>
      <c r="N430" s="134" t="str">
        <f>IFERROR(IF(B:B="","",IF(R430="Beer",SUM(LOOKUP(2,1/(Rates!$B$3:$B$5&lt;=W430)/(Rates!$C$3:$C$5&gt;=W430),Rates!$D$3:$D$5)*(X430/100)*W430),IF(R430="Refreshment Beverage",SUM(LOOKUP(2,1/(Rates!$B$7:$B$11&lt;=W430)/(Rates!$C$7:$C$11&gt;=W430),Rates!$D$7:$D$11)*(X430/100)*W430)))),"")</f>
        <v/>
      </c>
      <c r="O430" s="134" t="str">
        <f t="shared" si="230"/>
        <v/>
      </c>
      <c r="P430" s="116"/>
      <c r="Q430" s="117" t="str">
        <f t="shared" si="231"/>
        <v/>
      </c>
      <c r="R430" s="128" t="str">
        <f t="shared" si="232"/>
        <v/>
      </c>
      <c r="S430" s="135" t="str">
        <f>IF(B430="","",IF(R430="Refreshment Beverage",VLOOKUP(VALUE(Q430),Rates!G$15:L$19,2,0),VLOOKUP(VALUE(Q430),Rates!G$4:L$12,2,0)))</f>
        <v/>
      </c>
      <c r="T430" s="135" t="str">
        <f t="shared" si="233"/>
        <v/>
      </c>
      <c r="U430" s="118" t="str">
        <f t="shared" si="234"/>
        <v/>
      </c>
      <c r="V430" s="135" t="str">
        <f t="shared" si="235"/>
        <v/>
      </c>
      <c r="W430" s="135" t="str">
        <f t="shared" si="236"/>
        <v/>
      </c>
      <c r="X430" s="119" t="str">
        <f t="shared" si="237"/>
        <v/>
      </c>
      <c r="Y430" s="120" t="str">
        <f>IF(B:B="","",IF(R430="Refreshment Beverage",VLOOKUP(Q430,Rates!G$15:L$19,6,0)*W430,VLOOKUP(Q430,Rates!G$4:L$12,6,0)*W430))</f>
        <v/>
      </c>
      <c r="Z430" s="120" t="str">
        <f t="shared" si="238"/>
        <v/>
      </c>
      <c r="AA430" s="120" t="str">
        <f t="shared" si="239"/>
        <v/>
      </c>
      <c r="AB430" s="136" t="str">
        <f>IF(B:B="","",IF(R430="Refreshment Beverage","",IF(AND(R430="Beer",Q430=0),SUM(LOOKUP(2,1/(Rates!$B$15:$B$18&lt;=W430)/(Rates!$C$15:$C$18&gt;=W430),Rates!$D$15:$D$18)*W430),VLOOKUP(VALUE(Q:Q),Rates!A:B,2,0)*W430)))</f>
        <v/>
      </c>
      <c r="AC430" s="136" t="str">
        <f>IF(B:B="","",IF(R430="Refreshment Beverage","",IF(AND(R430="Beer",Q430=0),SUM(LOOKUP(2,1/(Rates!$B$15:$B$18&lt;=W430)/(Rates!$C$15:$C$18&gt;=W430),Rates!$E$15:$E$18)*W430),VLOOKUP(VALUE(Q:Q),Rates!A:C,3,0)*W430)))</f>
        <v/>
      </c>
      <c r="AD430" s="137" t="str">
        <f>IFERROR(IF(B:B="","",IF(R430="Beer","",IF(VALUE(Q430)=0,VLOOKUP(VLOOKUP(B:B,#REF!,16,0),Rates!A:E,2,0),VLOOKUP(VALUE(Q430),Rates!A$31:B$34,2,0)*W430))),0)</f>
        <v/>
      </c>
      <c r="AE430" s="121" t="str">
        <f t="shared" si="240"/>
        <v/>
      </c>
      <c r="AF430" s="138" t="str">
        <f t="shared" si="241"/>
        <v/>
      </c>
      <c r="AG430" s="122" t="str">
        <f t="shared" si="242"/>
        <v/>
      </c>
      <c r="AH430" s="123" t="str">
        <f t="shared" si="243"/>
        <v/>
      </c>
      <c r="AI430" s="139" t="str">
        <f>IF(AE:AE="","",IF(R430="Refreshment Beverage",AK430*(Rates!J$19/100),ROUND(SUM(AH430*(Rates!$J$8/100)),4)))</f>
        <v/>
      </c>
      <c r="AJ430" s="124" t="str">
        <f t="shared" si="244"/>
        <v/>
      </c>
      <c r="AK430" s="125" t="str">
        <f t="shared" si="245"/>
        <v/>
      </c>
      <c r="AL430" s="121" t="str">
        <f t="shared" si="246"/>
        <v/>
      </c>
      <c r="AM430" s="138" t="str">
        <f>IF(AS430="","",IF(R430="Refreshment Beverage",ROUND(AS430*Rates!K$19,4),ROUND(AO430*(VLOOKUP(VALUE(Q430),Rates!G$4:L$12,3,0)),4)))</f>
        <v/>
      </c>
      <c r="AN430" s="126" t="str">
        <f>IF(AS430="","",IF(R430="Refreshment Beverage",AS430*(Rates!J$19/100),MAX(AM430,AB430)))</f>
        <v/>
      </c>
      <c r="AO430" s="127" t="str">
        <f t="shared" si="247"/>
        <v/>
      </c>
      <c r="AP430" s="127" t="str">
        <f t="shared" si="248"/>
        <v/>
      </c>
      <c r="AQ430" s="140" t="str">
        <f>IF(AS430="","",IF(R430="Refreshment Beverage",ROUND(SUM(VLOOKUP(Q:Q,Rates!G$15:L$19,3,0)*(AS430-Y430-Z430-AA430)),4),ROUND(SUM(Rates!$K$8*AS430),4)))</f>
        <v/>
      </c>
      <c r="AR430" s="139" t="str">
        <f t="shared" si="249"/>
        <v/>
      </c>
      <c r="AS430" s="125" t="str">
        <f t="shared" si="250"/>
        <v/>
      </c>
      <c r="AT430" s="121" t="str">
        <f t="shared" si="251"/>
        <v/>
      </c>
      <c r="AU430" s="138" t="str">
        <f>IF(AX430="","",IF(R430="Refreshment Beverage",ROUND((BA430-Y430-Z430-AA430)*VLOOKUP(VALUE(Q430),Rates!G$15:L$19,3,0),4),ROUND(AW430*(VLOOKUP(VALUE(Q430),Rates!G:L,3,0)),4)))</f>
        <v/>
      </c>
      <c r="AV430" s="126" t="str">
        <f t="shared" si="252"/>
        <v/>
      </c>
      <c r="AW430" s="127" t="str">
        <f t="shared" si="253"/>
        <v/>
      </c>
      <c r="AX430" s="123" t="str">
        <f t="shared" si="254"/>
        <v/>
      </c>
      <c r="AY430" s="140" t="str">
        <f>IF(AX430="","",IF(R430="Refreshment Beverage",ROUND(SUM(AX430*Rates!K$19),4),ROUND(SUM(AX430*(Rates!J$8/100)),4)))</f>
        <v/>
      </c>
      <c r="AZ430" s="124" t="str">
        <f t="shared" si="255"/>
        <v/>
      </c>
      <c r="BA430" s="125" t="str">
        <f t="shared" si="256"/>
        <v/>
      </c>
      <c r="BB430" s="115"/>
      <c r="BC430" s="143"/>
      <c r="BD430" s="100"/>
      <c r="BE430" s="100"/>
      <c r="BF430" s="100"/>
      <c r="BG430" s="100"/>
    </row>
    <row r="431" spans="1:59" ht="12.75" customHeight="1" x14ac:dyDescent="0.2">
      <c r="A431" s="144"/>
      <c r="B431" s="141"/>
      <c r="C431" s="141"/>
      <c r="D431" s="142"/>
      <c r="E431" s="142"/>
      <c r="F431" s="142"/>
      <c r="G431" s="142"/>
      <c r="H431" s="142"/>
      <c r="I431" s="129"/>
      <c r="J431" s="130"/>
      <c r="K431" s="131" t="str">
        <f t="shared" si="227"/>
        <v/>
      </c>
      <c r="L431" s="132" t="str">
        <f t="shared" si="228"/>
        <v/>
      </c>
      <c r="M431" s="133" t="str">
        <f t="shared" si="229"/>
        <v/>
      </c>
      <c r="N431" s="134" t="str">
        <f>IFERROR(IF(B:B="","",IF(R431="Beer",SUM(LOOKUP(2,1/(Rates!$B$3:$B$5&lt;=W431)/(Rates!$C$3:$C$5&gt;=W431),Rates!$D$3:$D$5)*(X431/100)*W431),IF(R431="Refreshment Beverage",SUM(LOOKUP(2,1/(Rates!$B$7:$B$11&lt;=W431)/(Rates!$C$7:$C$11&gt;=W431),Rates!$D$7:$D$11)*(X431/100)*W431)))),"")</f>
        <v/>
      </c>
      <c r="O431" s="134" t="str">
        <f t="shared" si="230"/>
        <v/>
      </c>
      <c r="P431" s="116"/>
      <c r="Q431" s="117" t="str">
        <f t="shared" si="231"/>
        <v/>
      </c>
      <c r="R431" s="128" t="str">
        <f t="shared" si="232"/>
        <v/>
      </c>
      <c r="S431" s="135" t="str">
        <f>IF(B431="","",IF(R431="Refreshment Beverage",VLOOKUP(VALUE(Q431),Rates!G$15:L$19,2,0),VLOOKUP(VALUE(Q431),Rates!G$4:L$12,2,0)))</f>
        <v/>
      </c>
      <c r="T431" s="135" t="str">
        <f t="shared" si="233"/>
        <v/>
      </c>
      <c r="U431" s="118" t="str">
        <f t="shared" si="234"/>
        <v/>
      </c>
      <c r="V431" s="135" t="str">
        <f t="shared" si="235"/>
        <v/>
      </c>
      <c r="W431" s="135" t="str">
        <f t="shared" si="236"/>
        <v/>
      </c>
      <c r="X431" s="119" t="str">
        <f t="shared" si="237"/>
        <v/>
      </c>
      <c r="Y431" s="120" t="str">
        <f>IF(B:B="","",IF(R431="Refreshment Beverage",VLOOKUP(Q431,Rates!G$15:L$19,6,0)*W431,VLOOKUP(Q431,Rates!G$4:L$12,6,0)*W431))</f>
        <v/>
      </c>
      <c r="Z431" s="120" t="str">
        <f t="shared" si="238"/>
        <v/>
      </c>
      <c r="AA431" s="120" t="str">
        <f t="shared" si="239"/>
        <v/>
      </c>
      <c r="AB431" s="136" t="str">
        <f>IF(B:B="","",IF(R431="Refreshment Beverage","",IF(AND(R431="Beer",Q431=0),SUM(LOOKUP(2,1/(Rates!$B$15:$B$18&lt;=W431)/(Rates!$C$15:$C$18&gt;=W431),Rates!$D$15:$D$18)*W431),VLOOKUP(VALUE(Q:Q),Rates!A:B,2,0)*W431)))</f>
        <v/>
      </c>
      <c r="AC431" s="136" t="str">
        <f>IF(B:B="","",IF(R431="Refreshment Beverage","",IF(AND(R431="Beer",Q431=0),SUM(LOOKUP(2,1/(Rates!$B$15:$B$18&lt;=W431)/(Rates!$C$15:$C$18&gt;=W431),Rates!$E$15:$E$18)*W431),VLOOKUP(VALUE(Q:Q),Rates!A:C,3,0)*W431)))</f>
        <v/>
      </c>
      <c r="AD431" s="137" t="str">
        <f>IFERROR(IF(B:B="","",IF(R431="Beer","",IF(VALUE(Q431)=0,VLOOKUP(VLOOKUP(B:B,#REF!,16,0),Rates!A:E,2,0),VLOOKUP(VALUE(Q431),Rates!A$31:B$34,2,0)*W431))),0)</f>
        <v/>
      </c>
      <c r="AE431" s="121" t="str">
        <f t="shared" si="240"/>
        <v/>
      </c>
      <c r="AF431" s="138" t="str">
        <f t="shared" si="241"/>
        <v/>
      </c>
      <c r="AG431" s="122" t="str">
        <f t="shared" si="242"/>
        <v/>
      </c>
      <c r="AH431" s="123" t="str">
        <f t="shared" si="243"/>
        <v/>
      </c>
      <c r="AI431" s="139" t="str">
        <f>IF(AE:AE="","",IF(R431="Refreshment Beverage",AK431*(Rates!J$19/100),ROUND(SUM(AH431*(Rates!$J$8/100)),4)))</f>
        <v/>
      </c>
      <c r="AJ431" s="124" t="str">
        <f t="shared" si="244"/>
        <v/>
      </c>
      <c r="AK431" s="125" t="str">
        <f t="shared" si="245"/>
        <v/>
      </c>
      <c r="AL431" s="121" t="str">
        <f t="shared" si="246"/>
        <v/>
      </c>
      <c r="AM431" s="138" t="str">
        <f>IF(AS431="","",IF(R431="Refreshment Beverage",ROUND(AS431*Rates!K$19,4),ROUND(AO431*(VLOOKUP(VALUE(Q431),Rates!G$4:L$12,3,0)),4)))</f>
        <v/>
      </c>
      <c r="AN431" s="126" t="str">
        <f>IF(AS431="","",IF(R431="Refreshment Beverage",AS431*(Rates!J$19/100),MAX(AM431,AB431)))</f>
        <v/>
      </c>
      <c r="AO431" s="127" t="str">
        <f t="shared" si="247"/>
        <v/>
      </c>
      <c r="AP431" s="127" t="str">
        <f t="shared" si="248"/>
        <v/>
      </c>
      <c r="AQ431" s="140" t="str">
        <f>IF(AS431="","",IF(R431="Refreshment Beverage",ROUND(SUM(VLOOKUP(Q:Q,Rates!G$15:L$19,3,0)*(AS431-Y431-Z431-AA431)),4),ROUND(SUM(Rates!$K$8*AS431),4)))</f>
        <v/>
      </c>
      <c r="AR431" s="139" t="str">
        <f t="shared" si="249"/>
        <v/>
      </c>
      <c r="AS431" s="125" t="str">
        <f t="shared" si="250"/>
        <v/>
      </c>
      <c r="AT431" s="121" t="str">
        <f t="shared" si="251"/>
        <v/>
      </c>
      <c r="AU431" s="138" t="str">
        <f>IF(AX431="","",IF(R431="Refreshment Beverage",ROUND((BA431-Y431-Z431-AA431)*VLOOKUP(VALUE(Q431),Rates!G$15:L$19,3,0),4),ROUND(AW431*(VLOOKUP(VALUE(Q431),Rates!G:L,3,0)),4)))</f>
        <v/>
      </c>
      <c r="AV431" s="126" t="str">
        <f t="shared" si="252"/>
        <v/>
      </c>
      <c r="AW431" s="127" t="str">
        <f t="shared" si="253"/>
        <v/>
      </c>
      <c r="AX431" s="123" t="str">
        <f t="shared" si="254"/>
        <v/>
      </c>
      <c r="AY431" s="140" t="str">
        <f>IF(AX431="","",IF(R431="Refreshment Beverage",ROUND(SUM(AX431*Rates!K$19),4),ROUND(SUM(AX431*(Rates!J$8/100)),4)))</f>
        <v/>
      </c>
      <c r="AZ431" s="124" t="str">
        <f t="shared" si="255"/>
        <v/>
      </c>
      <c r="BA431" s="125" t="str">
        <f t="shared" si="256"/>
        <v/>
      </c>
      <c r="BB431" s="115"/>
      <c r="BC431" s="143"/>
      <c r="BD431" s="100"/>
      <c r="BE431" s="100"/>
      <c r="BF431" s="100"/>
      <c r="BG431" s="100"/>
    </row>
    <row r="432" spans="1:59" ht="12.75" customHeight="1" x14ac:dyDescent="0.2">
      <c r="A432" s="144"/>
      <c r="B432" s="141"/>
      <c r="C432" s="141"/>
      <c r="D432" s="142"/>
      <c r="E432" s="142"/>
      <c r="F432" s="142"/>
      <c r="G432" s="142"/>
      <c r="H432" s="142"/>
      <c r="I432" s="129"/>
      <c r="J432" s="130"/>
      <c r="K432" s="131" t="str">
        <f t="shared" si="227"/>
        <v/>
      </c>
      <c r="L432" s="132" t="str">
        <f t="shared" si="228"/>
        <v/>
      </c>
      <c r="M432" s="133" t="str">
        <f t="shared" si="229"/>
        <v/>
      </c>
      <c r="N432" s="134" t="str">
        <f>IFERROR(IF(B:B="","",IF(R432="Beer",SUM(LOOKUP(2,1/(Rates!$B$3:$B$5&lt;=W432)/(Rates!$C$3:$C$5&gt;=W432),Rates!$D$3:$D$5)*(X432/100)*W432),IF(R432="Refreshment Beverage",SUM(LOOKUP(2,1/(Rates!$B$7:$B$11&lt;=W432)/(Rates!$C$7:$C$11&gt;=W432),Rates!$D$7:$D$11)*(X432/100)*W432)))),"")</f>
        <v/>
      </c>
      <c r="O432" s="134" t="str">
        <f t="shared" si="230"/>
        <v/>
      </c>
      <c r="P432" s="116"/>
      <c r="Q432" s="117" t="str">
        <f t="shared" si="231"/>
        <v/>
      </c>
      <c r="R432" s="128" t="str">
        <f t="shared" si="232"/>
        <v/>
      </c>
      <c r="S432" s="135" t="str">
        <f>IF(B432="","",IF(R432="Refreshment Beverage",VLOOKUP(VALUE(Q432),Rates!G$15:L$19,2,0),VLOOKUP(VALUE(Q432),Rates!G$4:L$12,2,0)))</f>
        <v/>
      </c>
      <c r="T432" s="135" t="str">
        <f t="shared" si="233"/>
        <v/>
      </c>
      <c r="U432" s="118" t="str">
        <f t="shared" si="234"/>
        <v/>
      </c>
      <c r="V432" s="135" t="str">
        <f t="shared" si="235"/>
        <v/>
      </c>
      <c r="W432" s="135" t="str">
        <f t="shared" si="236"/>
        <v/>
      </c>
      <c r="X432" s="119" t="str">
        <f t="shared" si="237"/>
        <v/>
      </c>
      <c r="Y432" s="120" t="str">
        <f>IF(B:B="","",IF(R432="Refreshment Beverage",VLOOKUP(Q432,Rates!G$15:L$19,6,0)*W432,VLOOKUP(Q432,Rates!G$4:L$12,6,0)*W432))</f>
        <v/>
      </c>
      <c r="Z432" s="120" t="str">
        <f t="shared" si="238"/>
        <v/>
      </c>
      <c r="AA432" s="120" t="str">
        <f t="shared" si="239"/>
        <v/>
      </c>
      <c r="AB432" s="136" t="str">
        <f>IF(B:B="","",IF(R432="Refreshment Beverage","",IF(AND(R432="Beer",Q432=0),SUM(LOOKUP(2,1/(Rates!$B$15:$B$18&lt;=W432)/(Rates!$C$15:$C$18&gt;=W432),Rates!$D$15:$D$18)*W432),VLOOKUP(VALUE(Q:Q),Rates!A:B,2,0)*W432)))</f>
        <v/>
      </c>
      <c r="AC432" s="136" t="str">
        <f>IF(B:B="","",IF(R432="Refreshment Beverage","",IF(AND(R432="Beer",Q432=0),SUM(LOOKUP(2,1/(Rates!$B$15:$B$18&lt;=W432)/(Rates!$C$15:$C$18&gt;=W432),Rates!$E$15:$E$18)*W432),VLOOKUP(VALUE(Q:Q),Rates!A:C,3,0)*W432)))</f>
        <v/>
      </c>
      <c r="AD432" s="137" t="str">
        <f>IFERROR(IF(B:B="","",IF(R432="Beer","",IF(VALUE(Q432)=0,VLOOKUP(VLOOKUP(B:B,#REF!,16,0),Rates!A:E,2,0),VLOOKUP(VALUE(Q432),Rates!A$31:B$34,2,0)*W432))),0)</f>
        <v/>
      </c>
      <c r="AE432" s="121" t="str">
        <f t="shared" si="240"/>
        <v/>
      </c>
      <c r="AF432" s="138" t="str">
        <f t="shared" si="241"/>
        <v/>
      </c>
      <c r="AG432" s="122" t="str">
        <f t="shared" si="242"/>
        <v/>
      </c>
      <c r="AH432" s="123" t="str">
        <f t="shared" si="243"/>
        <v/>
      </c>
      <c r="AI432" s="139" t="str">
        <f>IF(AE:AE="","",IF(R432="Refreshment Beverage",AK432*(Rates!J$19/100),ROUND(SUM(AH432*(Rates!$J$8/100)),4)))</f>
        <v/>
      </c>
      <c r="AJ432" s="124" t="str">
        <f t="shared" si="244"/>
        <v/>
      </c>
      <c r="AK432" s="125" t="str">
        <f t="shared" si="245"/>
        <v/>
      </c>
      <c r="AL432" s="121" t="str">
        <f t="shared" si="246"/>
        <v/>
      </c>
      <c r="AM432" s="138" t="str">
        <f>IF(AS432="","",IF(R432="Refreshment Beverage",ROUND(AS432*Rates!K$19,4),ROUND(AO432*(VLOOKUP(VALUE(Q432),Rates!G$4:L$12,3,0)),4)))</f>
        <v/>
      </c>
      <c r="AN432" s="126" t="str">
        <f>IF(AS432="","",IF(R432="Refreshment Beverage",AS432*(Rates!J$19/100),MAX(AM432,AB432)))</f>
        <v/>
      </c>
      <c r="AO432" s="127" t="str">
        <f t="shared" si="247"/>
        <v/>
      </c>
      <c r="AP432" s="127" t="str">
        <f t="shared" si="248"/>
        <v/>
      </c>
      <c r="AQ432" s="140" t="str">
        <f>IF(AS432="","",IF(R432="Refreshment Beverage",ROUND(SUM(VLOOKUP(Q:Q,Rates!G$15:L$19,3,0)*(AS432-Y432-Z432-AA432)),4),ROUND(SUM(Rates!$K$8*AS432),4)))</f>
        <v/>
      </c>
      <c r="AR432" s="139" t="str">
        <f t="shared" si="249"/>
        <v/>
      </c>
      <c r="AS432" s="125" t="str">
        <f t="shared" si="250"/>
        <v/>
      </c>
      <c r="AT432" s="121" t="str">
        <f t="shared" si="251"/>
        <v/>
      </c>
      <c r="AU432" s="138" t="str">
        <f>IF(AX432="","",IF(R432="Refreshment Beverage",ROUND((BA432-Y432-Z432-AA432)*VLOOKUP(VALUE(Q432),Rates!G$15:L$19,3,0),4),ROUND(AW432*(VLOOKUP(VALUE(Q432),Rates!G:L,3,0)),4)))</f>
        <v/>
      </c>
      <c r="AV432" s="126" t="str">
        <f t="shared" si="252"/>
        <v/>
      </c>
      <c r="AW432" s="127" t="str">
        <f t="shared" si="253"/>
        <v/>
      </c>
      <c r="AX432" s="123" t="str">
        <f t="shared" si="254"/>
        <v/>
      </c>
      <c r="AY432" s="140" t="str">
        <f>IF(AX432="","",IF(R432="Refreshment Beverage",ROUND(SUM(AX432*Rates!K$19),4),ROUND(SUM(AX432*(Rates!J$8/100)),4)))</f>
        <v/>
      </c>
      <c r="AZ432" s="124" t="str">
        <f t="shared" si="255"/>
        <v/>
      </c>
      <c r="BA432" s="125" t="str">
        <f t="shared" si="256"/>
        <v/>
      </c>
      <c r="BB432" s="115"/>
      <c r="BC432" s="143"/>
      <c r="BD432" s="100"/>
      <c r="BE432" s="100"/>
      <c r="BF432" s="100"/>
      <c r="BG432" s="100"/>
    </row>
    <row r="433" spans="1:59" ht="12.75" customHeight="1" x14ac:dyDescent="0.2">
      <c r="A433" s="144"/>
      <c r="B433" s="141"/>
      <c r="C433" s="141"/>
      <c r="D433" s="142"/>
      <c r="E433" s="142"/>
      <c r="F433" s="142"/>
      <c r="G433" s="142"/>
      <c r="H433" s="142"/>
      <c r="I433" s="129"/>
      <c r="J433" s="130"/>
      <c r="K433" s="131" t="str">
        <f t="shared" si="227"/>
        <v/>
      </c>
      <c r="L433" s="132" t="str">
        <f t="shared" si="228"/>
        <v/>
      </c>
      <c r="M433" s="133" t="str">
        <f t="shared" si="229"/>
        <v/>
      </c>
      <c r="N433" s="134" t="str">
        <f>IFERROR(IF(B:B="","",IF(R433="Beer",SUM(LOOKUP(2,1/(Rates!$B$3:$B$5&lt;=W433)/(Rates!$C$3:$C$5&gt;=W433),Rates!$D$3:$D$5)*(X433/100)*W433),IF(R433="Refreshment Beverage",SUM(LOOKUP(2,1/(Rates!$B$7:$B$11&lt;=W433)/(Rates!$C$7:$C$11&gt;=W433),Rates!$D$7:$D$11)*(X433/100)*W433)))),"")</f>
        <v/>
      </c>
      <c r="O433" s="134" t="str">
        <f t="shared" si="230"/>
        <v/>
      </c>
      <c r="P433" s="116"/>
      <c r="Q433" s="117" t="str">
        <f t="shared" si="231"/>
        <v/>
      </c>
      <c r="R433" s="128" t="str">
        <f t="shared" si="232"/>
        <v/>
      </c>
      <c r="S433" s="135" t="str">
        <f>IF(B433="","",IF(R433="Refreshment Beverage",VLOOKUP(VALUE(Q433),Rates!G$15:L$19,2,0),VLOOKUP(VALUE(Q433),Rates!G$4:L$12,2,0)))</f>
        <v/>
      </c>
      <c r="T433" s="135" t="str">
        <f t="shared" si="233"/>
        <v/>
      </c>
      <c r="U433" s="118" t="str">
        <f t="shared" si="234"/>
        <v/>
      </c>
      <c r="V433" s="135" t="str">
        <f t="shared" si="235"/>
        <v/>
      </c>
      <c r="W433" s="135" t="str">
        <f t="shared" si="236"/>
        <v/>
      </c>
      <c r="X433" s="119" t="str">
        <f t="shared" si="237"/>
        <v/>
      </c>
      <c r="Y433" s="120" t="str">
        <f>IF(B:B="","",IF(R433="Refreshment Beverage",VLOOKUP(Q433,Rates!G$15:L$19,6,0)*W433,VLOOKUP(Q433,Rates!G$4:L$12,6,0)*W433))</f>
        <v/>
      </c>
      <c r="Z433" s="120" t="str">
        <f t="shared" si="238"/>
        <v/>
      </c>
      <c r="AA433" s="120" t="str">
        <f t="shared" si="239"/>
        <v/>
      </c>
      <c r="AB433" s="136" t="str">
        <f>IF(B:B="","",IF(R433="Refreshment Beverage","",IF(AND(R433="Beer",Q433=0),SUM(LOOKUP(2,1/(Rates!$B$15:$B$18&lt;=W433)/(Rates!$C$15:$C$18&gt;=W433),Rates!$D$15:$D$18)*W433),VLOOKUP(VALUE(Q:Q),Rates!A:B,2,0)*W433)))</f>
        <v/>
      </c>
      <c r="AC433" s="136" t="str">
        <f>IF(B:B="","",IF(R433="Refreshment Beverage","",IF(AND(R433="Beer",Q433=0),SUM(LOOKUP(2,1/(Rates!$B$15:$B$18&lt;=W433)/(Rates!$C$15:$C$18&gt;=W433),Rates!$E$15:$E$18)*W433),VLOOKUP(VALUE(Q:Q),Rates!A:C,3,0)*W433)))</f>
        <v/>
      </c>
      <c r="AD433" s="137" t="str">
        <f>IFERROR(IF(B:B="","",IF(R433="Beer","",IF(VALUE(Q433)=0,VLOOKUP(VLOOKUP(B:B,#REF!,16,0),Rates!A:E,2,0),VLOOKUP(VALUE(Q433),Rates!A$31:B$34,2,0)*W433))),0)</f>
        <v/>
      </c>
      <c r="AE433" s="121" t="str">
        <f t="shared" si="240"/>
        <v/>
      </c>
      <c r="AF433" s="138" t="str">
        <f t="shared" si="241"/>
        <v/>
      </c>
      <c r="AG433" s="122" t="str">
        <f t="shared" si="242"/>
        <v/>
      </c>
      <c r="AH433" s="123" t="str">
        <f t="shared" si="243"/>
        <v/>
      </c>
      <c r="AI433" s="139" t="str">
        <f>IF(AE:AE="","",IF(R433="Refreshment Beverage",AK433*(Rates!J$19/100),ROUND(SUM(AH433*(Rates!$J$8/100)),4)))</f>
        <v/>
      </c>
      <c r="AJ433" s="124" t="str">
        <f t="shared" si="244"/>
        <v/>
      </c>
      <c r="AK433" s="125" t="str">
        <f t="shared" si="245"/>
        <v/>
      </c>
      <c r="AL433" s="121" t="str">
        <f t="shared" si="246"/>
        <v/>
      </c>
      <c r="AM433" s="138" t="str">
        <f>IF(AS433="","",IF(R433="Refreshment Beverage",ROUND(AS433*Rates!K$19,4),ROUND(AO433*(VLOOKUP(VALUE(Q433),Rates!G$4:L$12,3,0)),4)))</f>
        <v/>
      </c>
      <c r="AN433" s="126" t="str">
        <f>IF(AS433="","",IF(R433="Refreshment Beverage",AS433*(Rates!J$19/100),MAX(AM433,AB433)))</f>
        <v/>
      </c>
      <c r="AO433" s="127" t="str">
        <f t="shared" si="247"/>
        <v/>
      </c>
      <c r="AP433" s="127" t="str">
        <f t="shared" si="248"/>
        <v/>
      </c>
      <c r="AQ433" s="140" t="str">
        <f>IF(AS433="","",IF(R433="Refreshment Beverage",ROUND(SUM(VLOOKUP(Q:Q,Rates!G$15:L$19,3,0)*(AS433-Y433-Z433-AA433)),4),ROUND(SUM(Rates!$K$8*AS433),4)))</f>
        <v/>
      </c>
      <c r="AR433" s="139" t="str">
        <f t="shared" si="249"/>
        <v/>
      </c>
      <c r="AS433" s="125" t="str">
        <f t="shared" si="250"/>
        <v/>
      </c>
      <c r="AT433" s="121" t="str">
        <f t="shared" si="251"/>
        <v/>
      </c>
      <c r="AU433" s="138" t="str">
        <f>IF(AX433="","",IF(R433="Refreshment Beverage",ROUND((BA433-Y433-Z433-AA433)*VLOOKUP(VALUE(Q433),Rates!G$15:L$19,3,0),4),ROUND(AW433*(VLOOKUP(VALUE(Q433),Rates!G:L,3,0)),4)))</f>
        <v/>
      </c>
      <c r="AV433" s="126" t="str">
        <f t="shared" si="252"/>
        <v/>
      </c>
      <c r="AW433" s="127" t="str">
        <f t="shared" si="253"/>
        <v/>
      </c>
      <c r="AX433" s="123" t="str">
        <f t="shared" si="254"/>
        <v/>
      </c>
      <c r="AY433" s="140" t="str">
        <f>IF(AX433="","",IF(R433="Refreshment Beverage",ROUND(SUM(AX433*Rates!K$19),4),ROUND(SUM(AX433*(Rates!J$8/100)),4)))</f>
        <v/>
      </c>
      <c r="AZ433" s="124" t="str">
        <f t="shared" si="255"/>
        <v/>
      </c>
      <c r="BA433" s="125" t="str">
        <f t="shared" si="256"/>
        <v/>
      </c>
      <c r="BB433" s="115"/>
      <c r="BC433" s="143"/>
      <c r="BD433" s="100"/>
      <c r="BE433" s="100"/>
      <c r="BF433" s="100"/>
      <c r="BG433" s="100"/>
    </row>
    <row r="434" spans="1:59" ht="12.75" customHeight="1" x14ac:dyDescent="0.2">
      <c r="A434" s="144"/>
      <c r="B434" s="141"/>
      <c r="C434" s="141"/>
      <c r="D434" s="142"/>
      <c r="E434" s="142"/>
      <c r="F434" s="142"/>
      <c r="G434" s="142"/>
      <c r="H434" s="142"/>
      <c r="I434" s="129"/>
      <c r="J434" s="130"/>
      <c r="K434" s="131" t="str">
        <f t="shared" si="227"/>
        <v/>
      </c>
      <c r="L434" s="132" t="str">
        <f t="shared" si="228"/>
        <v/>
      </c>
      <c r="M434" s="133" t="str">
        <f t="shared" si="229"/>
        <v/>
      </c>
      <c r="N434" s="134" t="str">
        <f>IFERROR(IF(B:B="","",IF(R434="Beer",SUM(LOOKUP(2,1/(Rates!$B$3:$B$5&lt;=W434)/(Rates!$C$3:$C$5&gt;=W434),Rates!$D$3:$D$5)*(X434/100)*W434),IF(R434="Refreshment Beverage",SUM(LOOKUP(2,1/(Rates!$B$7:$B$11&lt;=W434)/(Rates!$C$7:$C$11&gt;=W434),Rates!$D$7:$D$11)*(X434/100)*W434)))),"")</f>
        <v/>
      </c>
      <c r="O434" s="134" t="str">
        <f t="shared" si="230"/>
        <v/>
      </c>
      <c r="P434" s="116"/>
      <c r="Q434" s="117" t="str">
        <f t="shared" si="231"/>
        <v/>
      </c>
      <c r="R434" s="128" t="str">
        <f t="shared" si="232"/>
        <v/>
      </c>
      <c r="S434" s="135" t="str">
        <f>IF(B434="","",IF(R434="Refreshment Beverage",VLOOKUP(VALUE(Q434),Rates!G$15:L$19,2,0),VLOOKUP(VALUE(Q434),Rates!G$4:L$12,2,0)))</f>
        <v/>
      </c>
      <c r="T434" s="135" t="str">
        <f t="shared" si="233"/>
        <v/>
      </c>
      <c r="U434" s="118" t="str">
        <f t="shared" si="234"/>
        <v/>
      </c>
      <c r="V434" s="135" t="str">
        <f t="shared" si="235"/>
        <v/>
      </c>
      <c r="W434" s="135" t="str">
        <f t="shared" si="236"/>
        <v/>
      </c>
      <c r="X434" s="119" t="str">
        <f t="shared" si="237"/>
        <v/>
      </c>
      <c r="Y434" s="120" t="str">
        <f>IF(B:B="","",IF(R434="Refreshment Beverage",VLOOKUP(Q434,Rates!G$15:L$19,6,0)*W434,VLOOKUP(Q434,Rates!G$4:L$12,6,0)*W434))</f>
        <v/>
      </c>
      <c r="Z434" s="120" t="str">
        <f t="shared" si="238"/>
        <v/>
      </c>
      <c r="AA434" s="120" t="str">
        <f t="shared" si="239"/>
        <v/>
      </c>
      <c r="AB434" s="136" t="str">
        <f>IF(B:B="","",IF(R434="Refreshment Beverage","",IF(AND(R434="Beer",Q434=0),SUM(LOOKUP(2,1/(Rates!$B$15:$B$18&lt;=W434)/(Rates!$C$15:$C$18&gt;=W434),Rates!$D$15:$D$18)*W434),VLOOKUP(VALUE(Q:Q),Rates!A:B,2,0)*W434)))</f>
        <v/>
      </c>
      <c r="AC434" s="136" t="str">
        <f>IF(B:B="","",IF(R434="Refreshment Beverage","",IF(AND(R434="Beer",Q434=0),SUM(LOOKUP(2,1/(Rates!$B$15:$B$18&lt;=W434)/(Rates!$C$15:$C$18&gt;=W434),Rates!$E$15:$E$18)*W434),VLOOKUP(VALUE(Q:Q),Rates!A:C,3,0)*W434)))</f>
        <v/>
      </c>
      <c r="AD434" s="137" t="str">
        <f>IFERROR(IF(B:B="","",IF(R434="Beer","",IF(VALUE(Q434)=0,VLOOKUP(VLOOKUP(B:B,#REF!,16,0),Rates!A:E,2,0),VLOOKUP(VALUE(Q434),Rates!A$31:B$34,2,0)*W434))),0)</f>
        <v/>
      </c>
      <c r="AE434" s="121" t="str">
        <f t="shared" si="240"/>
        <v/>
      </c>
      <c r="AF434" s="138" t="str">
        <f t="shared" si="241"/>
        <v/>
      </c>
      <c r="AG434" s="122" t="str">
        <f t="shared" si="242"/>
        <v/>
      </c>
      <c r="AH434" s="123" t="str">
        <f t="shared" si="243"/>
        <v/>
      </c>
      <c r="AI434" s="139" t="str">
        <f>IF(AE:AE="","",IF(R434="Refreshment Beverage",AK434*(Rates!J$19/100),ROUND(SUM(AH434*(Rates!$J$8/100)),4)))</f>
        <v/>
      </c>
      <c r="AJ434" s="124" t="str">
        <f t="shared" si="244"/>
        <v/>
      </c>
      <c r="AK434" s="125" t="str">
        <f t="shared" si="245"/>
        <v/>
      </c>
      <c r="AL434" s="121" t="str">
        <f t="shared" si="246"/>
        <v/>
      </c>
      <c r="AM434" s="138" t="str">
        <f>IF(AS434="","",IF(R434="Refreshment Beverage",ROUND(AS434*Rates!K$19,4),ROUND(AO434*(VLOOKUP(VALUE(Q434),Rates!G$4:L$12,3,0)),4)))</f>
        <v/>
      </c>
      <c r="AN434" s="126" t="str">
        <f>IF(AS434="","",IF(R434="Refreshment Beverage",AS434*(Rates!J$19/100),MAX(AM434,AB434)))</f>
        <v/>
      </c>
      <c r="AO434" s="127" t="str">
        <f t="shared" si="247"/>
        <v/>
      </c>
      <c r="AP434" s="127" t="str">
        <f t="shared" si="248"/>
        <v/>
      </c>
      <c r="AQ434" s="140" t="str">
        <f>IF(AS434="","",IF(R434="Refreshment Beverage",ROUND(SUM(VLOOKUP(Q:Q,Rates!G$15:L$19,3,0)*(AS434-Y434-Z434-AA434)),4),ROUND(SUM(Rates!$K$8*AS434),4)))</f>
        <v/>
      </c>
      <c r="AR434" s="139" t="str">
        <f t="shared" si="249"/>
        <v/>
      </c>
      <c r="AS434" s="125" t="str">
        <f t="shared" si="250"/>
        <v/>
      </c>
      <c r="AT434" s="121" t="str">
        <f t="shared" si="251"/>
        <v/>
      </c>
      <c r="AU434" s="138" t="str">
        <f>IF(AX434="","",IF(R434="Refreshment Beverage",ROUND((BA434-Y434-Z434-AA434)*VLOOKUP(VALUE(Q434),Rates!G$15:L$19,3,0),4),ROUND(AW434*(VLOOKUP(VALUE(Q434),Rates!G:L,3,0)),4)))</f>
        <v/>
      </c>
      <c r="AV434" s="126" t="str">
        <f t="shared" si="252"/>
        <v/>
      </c>
      <c r="AW434" s="127" t="str">
        <f t="shared" si="253"/>
        <v/>
      </c>
      <c r="AX434" s="123" t="str">
        <f t="shared" si="254"/>
        <v/>
      </c>
      <c r="AY434" s="140" t="str">
        <f>IF(AX434="","",IF(R434="Refreshment Beverage",ROUND(SUM(AX434*Rates!K$19),4),ROUND(SUM(AX434*(Rates!J$8/100)),4)))</f>
        <v/>
      </c>
      <c r="AZ434" s="124" t="str">
        <f t="shared" si="255"/>
        <v/>
      </c>
      <c r="BA434" s="125" t="str">
        <f t="shared" si="256"/>
        <v/>
      </c>
      <c r="BB434" s="115"/>
      <c r="BC434" s="143"/>
      <c r="BD434" s="100"/>
      <c r="BE434" s="100"/>
      <c r="BF434" s="100"/>
      <c r="BG434" s="100"/>
    </row>
    <row r="435" spans="1:59" ht="12.75" customHeight="1" x14ac:dyDescent="0.2">
      <c r="A435" s="144"/>
      <c r="B435" s="141"/>
      <c r="C435" s="141"/>
      <c r="D435" s="142"/>
      <c r="E435" s="142"/>
      <c r="F435" s="142"/>
      <c r="G435" s="142"/>
      <c r="H435" s="142"/>
      <c r="I435" s="129"/>
      <c r="J435" s="130"/>
      <c r="K435" s="131" t="str">
        <f t="shared" si="227"/>
        <v/>
      </c>
      <c r="L435" s="132" t="str">
        <f t="shared" si="228"/>
        <v/>
      </c>
      <c r="M435" s="133" t="str">
        <f t="shared" si="229"/>
        <v/>
      </c>
      <c r="N435" s="134" t="str">
        <f>IFERROR(IF(B:B="","",IF(R435="Beer",SUM(LOOKUP(2,1/(Rates!$B$3:$B$5&lt;=W435)/(Rates!$C$3:$C$5&gt;=W435),Rates!$D$3:$D$5)*(X435/100)*W435),IF(R435="Refreshment Beverage",SUM(LOOKUP(2,1/(Rates!$B$7:$B$11&lt;=W435)/(Rates!$C$7:$C$11&gt;=W435),Rates!$D$7:$D$11)*(X435/100)*W435)))),"")</f>
        <v/>
      </c>
      <c r="O435" s="134" t="str">
        <f t="shared" si="230"/>
        <v/>
      </c>
      <c r="P435" s="116"/>
      <c r="Q435" s="117" t="str">
        <f t="shared" si="231"/>
        <v/>
      </c>
      <c r="R435" s="128" t="str">
        <f t="shared" si="232"/>
        <v/>
      </c>
      <c r="S435" s="135" t="str">
        <f>IF(B435="","",IF(R435="Refreshment Beverage",VLOOKUP(VALUE(Q435),Rates!G$15:L$19,2,0),VLOOKUP(VALUE(Q435),Rates!G$4:L$12,2,0)))</f>
        <v/>
      </c>
      <c r="T435" s="135" t="str">
        <f t="shared" si="233"/>
        <v/>
      </c>
      <c r="U435" s="118" t="str">
        <f t="shared" si="234"/>
        <v/>
      </c>
      <c r="V435" s="135" t="str">
        <f t="shared" si="235"/>
        <v/>
      </c>
      <c r="W435" s="135" t="str">
        <f t="shared" si="236"/>
        <v/>
      </c>
      <c r="X435" s="119" t="str">
        <f t="shared" si="237"/>
        <v/>
      </c>
      <c r="Y435" s="120" t="str">
        <f>IF(B:B="","",IF(R435="Refreshment Beverage",VLOOKUP(Q435,Rates!G$15:L$19,6,0)*W435,VLOOKUP(Q435,Rates!G$4:L$12,6,0)*W435))</f>
        <v/>
      </c>
      <c r="Z435" s="120" t="str">
        <f t="shared" si="238"/>
        <v/>
      </c>
      <c r="AA435" s="120" t="str">
        <f t="shared" si="239"/>
        <v/>
      </c>
      <c r="AB435" s="136" t="str">
        <f>IF(B:B="","",IF(R435="Refreshment Beverage","",IF(AND(R435="Beer",Q435=0),SUM(LOOKUP(2,1/(Rates!$B$15:$B$18&lt;=W435)/(Rates!$C$15:$C$18&gt;=W435),Rates!$D$15:$D$18)*W435),VLOOKUP(VALUE(Q:Q),Rates!A:B,2,0)*W435)))</f>
        <v/>
      </c>
      <c r="AC435" s="136" t="str">
        <f>IF(B:B="","",IF(R435="Refreshment Beverage","",IF(AND(R435="Beer",Q435=0),SUM(LOOKUP(2,1/(Rates!$B$15:$B$18&lt;=W435)/(Rates!$C$15:$C$18&gt;=W435),Rates!$E$15:$E$18)*W435),VLOOKUP(VALUE(Q:Q),Rates!A:C,3,0)*W435)))</f>
        <v/>
      </c>
      <c r="AD435" s="137" t="str">
        <f>IFERROR(IF(B:B="","",IF(R435="Beer","",IF(VALUE(Q435)=0,VLOOKUP(VLOOKUP(B:B,#REF!,16,0),Rates!A:E,2,0),VLOOKUP(VALUE(Q435),Rates!A$31:B$34,2,0)*W435))),0)</f>
        <v/>
      </c>
      <c r="AE435" s="121" t="str">
        <f t="shared" si="240"/>
        <v/>
      </c>
      <c r="AF435" s="138" t="str">
        <f t="shared" si="241"/>
        <v/>
      </c>
      <c r="AG435" s="122" t="str">
        <f t="shared" si="242"/>
        <v/>
      </c>
      <c r="AH435" s="123" t="str">
        <f t="shared" si="243"/>
        <v/>
      </c>
      <c r="AI435" s="139" t="str">
        <f>IF(AE:AE="","",IF(R435="Refreshment Beverage",AK435*(Rates!J$19/100),ROUND(SUM(AH435*(Rates!$J$8/100)),4)))</f>
        <v/>
      </c>
      <c r="AJ435" s="124" t="str">
        <f t="shared" si="244"/>
        <v/>
      </c>
      <c r="AK435" s="125" t="str">
        <f t="shared" si="245"/>
        <v/>
      </c>
      <c r="AL435" s="121" t="str">
        <f t="shared" si="246"/>
        <v/>
      </c>
      <c r="AM435" s="138" t="str">
        <f>IF(AS435="","",IF(R435="Refreshment Beverage",ROUND(AS435*Rates!K$19,4),ROUND(AO435*(VLOOKUP(VALUE(Q435),Rates!G$4:L$12,3,0)),4)))</f>
        <v/>
      </c>
      <c r="AN435" s="126" t="str">
        <f>IF(AS435="","",IF(R435="Refreshment Beverage",AS435*(Rates!J$19/100),MAX(AM435,AB435)))</f>
        <v/>
      </c>
      <c r="AO435" s="127" t="str">
        <f t="shared" si="247"/>
        <v/>
      </c>
      <c r="AP435" s="127" t="str">
        <f t="shared" si="248"/>
        <v/>
      </c>
      <c r="AQ435" s="140" t="str">
        <f>IF(AS435="","",IF(R435="Refreshment Beverage",ROUND(SUM(VLOOKUP(Q:Q,Rates!G$15:L$19,3,0)*(AS435-Y435-Z435-AA435)),4),ROUND(SUM(Rates!$K$8*AS435),4)))</f>
        <v/>
      </c>
      <c r="AR435" s="139" t="str">
        <f t="shared" si="249"/>
        <v/>
      </c>
      <c r="AS435" s="125" t="str">
        <f t="shared" si="250"/>
        <v/>
      </c>
      <c r="AT435" s="121" t="str">
        <f t="shared" si="251"/>
        <v/>
      </c>
      <c r="AU435" s="138" t="str">
        <f>IF(AX435="","",IF(R435="Refreshment Beverage",ROUND((BA435-Y435-Z435-AA435)*VLOOKUP(VALUE(Q435),Rates!G$15:L$19,3,0),4),ROUND(AW435*(VLOOKUP(VALUE(Q435),Rates!G:L,3,0)),4)))</f>
        <v/>
      </c>
      <c r="AV435" s="126" t="str">
        <f t="shared" si="252"/>
        <v/>
      </c>
      <c r="AW435" s="127" t="str">
        <f t="shared" si="253"/>
        <v/>
      </c>
      <c r="AX435" s="123" t="str">
        <f t="shared" si="254"/>
        <v/>
      </c>
      <c r="AY435" s="140" t="str">
        <f>IF(AX435="","",IF(R435="Refreshment Beverage",ROUND(SUM(AX435*Rates!K$19),4),ROUND(SUM(AX435*(Rates!J$8/100)),4)))</f>
        <v/>
      </c>
      <c r="AZ435" s="124" t="str">
        <f t="shared" si="255"/>
        <v/>
      </c>
      <c r="BA435" s="125" t="str">
        <f t="shared" si="256"/>
        <v/>
      </c>
      <c r="BB435" s="115"/>
      <c r="BC435" s="143"/>
      <c r="BD435" s="100"/>
      <c r="BE435" s="100"/>
      <c r="BF435" s="100"/>
      <c r="BG435" s="100"/>
    </row>
    <row r="436" spans="1:59" ht="12.75" customHeight="1" x14ac:dyDescent="0.2">
      <c r="A436" s="144"/>
      <c r="B436" s="141"/>
      <c r="C436" s="141"/>
      <c r="D436" s="142"/>
      <c r="E436" s="142"/>
      <c r="F436" s="142"/>
      <c r="G436" s="142"/>
      <c r="H436" s="142"/>
      <c r="I436" s="129"/>
      <c r="J436" s="130"/>
      <c r="K436" s="131" t="str">
        <f t="shared" si="227"/>
        <v/>
      </c>
      <c r="L436" s="132" t="str">
        <f t="shared" si="228"/>
        <v/>
      </c>
      <c r="M436" s="133" t="str">
        <f t="shared" si="229"/>
        <v/>
      </c>
      <c r="N436" s="134" t="str">
        <f>IFERROR(IF(B:B="","",IF(R436="Beer",SUM(LOOKUP(2,1/(Rates!$B$3:$B$5&lt;=W436)/(Rates!$C$3:$C$5&gt;=W436),Rates!$D$3:$D$5)*(X436/100)*W436),IF(R436="Refreshment Beverage",SUM(LOOKUP(2,1/(Rates!$B$7:$B$11&lt;=W436)/(Rates!$C$7:$C$11&gt;=W436),Rates!$D$7:$D$11)*(X436/100)*W436)))),"")</f>
        <v/>
      </c>
      <c r="O436" s="134" t="str">
        <f t="shared" si="230"/>
        <v/>
      </c>
      <c r="P436" s="116"/>
      <c r="Q436" s="117" t="str">
        <f t="shared" si="231"/>
        <v/>
      </c>
      <c r="R436" s="128" t="str">
        <f t="shared" si="232"/>
        <v/>
      </c>
      <c r="S436" s="135" t="str">
        <f>IF(B436="","",IF(R436="Refreshment Beverage",VLOOKUP(VALUE(Q436),Rates!G$15:L$19,2,0),VLOOKUP(VALUE(Q436),Rates!G$4:L$12,2,0)))</f>
        <v/>
      </c>
      <c r="T436" s="135" t="str">
        <f t="shared" si="233"/>
        <v/>
      </c>
      <c r="U436" s="118" t="str">
        <f t="shared" si="234"/>
        <v/>
      </c>
      <c r="V436" s="135" t="str">
        <f t="shared" si="235"/>
        <v/>
      </c>
      <c r="W436" s="135" t="str">
        <f t="shared" si="236"/>
        <v/>
      </c>
      <c r="X436" s="119" t="str">
        <f t="shared" si="237"/>
        <v/>
      </c>
      <c r="Y436" s="120" t="str">
        <f>IF(B:B="","",IF(R436="Refreshment Beverage",VLOOKUP(Q436,Rates!G$15:L$19,6,0)*W436,VLOOKUP(Q436,Rates!G$4:L$12,6,0)*W436))</f>
        <v/>
      </c>
      <c r="Z436" s="120" t="str">
        <f t="shared" si="238"/>
        <v/>
      </c>
      <c r="AA436" s="120" t="str">
        <f t="shared" si="239"/>
        <v/>
      </c>
      <c r="AB436" s="136" t="str">
        <f>IF(B:B="","",IF(R436="Refreshment Beverage","",IF(AND(R436="Beer",Q436=0),SUM(LOOKUP(2,1/(Rates!$B$15:$B$18&lt;=W436)/(Rates!$C$15:$C$18&gt;=W436),Rates!$D$15:$D$18)*W436),VLOOKUP(VALUE(Q:Q),Rates!A:B,2,0)*W436)))</f>
        <v/>
      </c>
      <c r="AC436" s="136" t="str">
        <f>IF(B:B="","",IF(R436="Refreshment Beverage","",IF(AND(R436="Beer",Q436=0),SUM(LOOKUP(2,1/(Rates!$B$15:$B$18&lt;=W436)/(Rates!$C$15:$C$18&gt;=W436),Rates!$E$15:$E$18)*W436),VLOOKUP(VALUE(Q:Q),Rates!A:C,3,0)*W436)))</f>
        <v/>
      </c>
      <c r="AD436" s="137" t="str">
        <f>IFERROR(IF(B:B="","",IF(R436="Beer","",IF(VALUE(Q436)=0,VLOOKUP(VLOOKUP(B:B,#REF!,16,0),Rates!A:E,2,0),VLOOKUP(VALUE(Q436),Rates!A$31:B$34,2,0)*W436))),0)</f>
        <v/>
      </c>
      <c r="AE436" s="121" t="str">
        <f t="shared" si="240"/>
        <v/>
      </c>
      <c r="AF436" s="138" t="str">
        <f t="shared" si="241"/>
        <v/>
      </c>
      <c r="AG436" s="122" t="str">
        <f t="shared" si="242"/>
        <v/>
      </c>
      <c r="AH436" s="123" t="str">
        <f t="shared" si="243"/>
        <v/>
      </c>
      <c r="AI436" s="139" t="str">
        <f>IF(AE:AE="","",IF(R436="Refreshment Beverage",AK436*(Rates!J$19/100),ROUND(SUM(AH436*(Rates!$J$8/100)),4)))</f>
        <v/>
      </c>
      <c r="AJ436" s="124" t="str">
        <f t="shared" si="244"/>
        <v/>
      </c>
      <c r="AK436" s="125" t="str">
        <f t="shared" si="245"/>
        <v/>
      </c>
      <c r="AL436" s="121" t="str">
        <f t="shared" si="246"/>
        <v/>
      </c>
      <c r="AM436" s="138" t="str">
        <f>IF(AS436="","",IF(R436="Refreshment Beverage",ROUND(AS436*Rates!K$19,4),ROUND(AO436*(VLOOKUP(VALUE(Q436),Rates!G$4:L$12,3,0)),4)))</f>
        <v/>
      </c>
      <c r="AN436" s="126" t="str">
        <f>IF(AS436="","",IF(R436="Refreshment Beverage",AS436*(Rates!J$19/100),MAX(AM436,AB436)))</f>
        <v/>
      </c>
      <c r="AO436" s="127" t="str">
        <f t="shared" si="247"/>
        <v/>
      </c>
      <c r="AP436" s="127" t="str">
        <f t="shared" si="248"/>
        <v/>
      </c>
      <c r="AQ436" s="140" t="str">
        <f>IF(AS436="","",IF(R436="Refreshment Beverage",ROUND(SUM(VLOOKUP(Q:Q,Rates!G$15:L$19,3,0)*(AS436-Y436-Z436-AA436)),4),ROUND(SUM(Rates!$K$8*AS436),4)))</f>
        <v/>
      </c>
      <c r="AR436" s="139" t="str">
        <f t="shared" si="249"/>
        <v/>
      </c>
      <c r="AS436" s="125" t="str">
        <f t="shared" si="250"/>
        <v/>
      </c>
      <c r="AT436" s="121" t="str">
        <f t="shared" si="251"/>
        <v/>
      </c>
      <c r="AU436" s="138" t="str">
        <f>IF(AX436="","",IF(R436="Refreshment Beverage",ROUND((BA436-Y436-Z436-AA436)*VLOOKUP(VALUE(Q436),Rates!G$15:L$19,3,0),4),ROUND(AW436*(VLOOKUP(VALUE(Q436),Rates!G:L,3,0)),4)))</f>
        <v/>
      </c>
      <c r="AV436" s="126" t="str">
        <f t="shared" si="252"/>
        <v/>
      </c>
      <c r="AW436" s="127" t="str">
        <f t="shared" si="253"/>
        <v/>
      </c>
      <c r="AX436" s="123" t="str">
        <f t="shared" si="254"/>
        <v/>
      </c>
      <c r="AY436" s="140" t="str">
        <f>IF(AX436="","",IF(R436="Refreshment Beverage",ROUND(SUM(AX436*Rates!K$19),4),ROUND(SUM(AX436*(Rates!J$8/100)),4)))</f>
        <v/>
      </c>
      <c r="AZ436" s="124" t="str">
        <f t="shared" si="255"/>
        <v/>
      </c>
      <c r="BA436" s="125" t="str">
        <f t="shared" si="256"/>
        <v/>
      </c>
      <c r="BB436" s="115"/>
      <c r="BC436" s="143"/>
      <c r="BD436" s="100"/>
      <c r="BE436" s="100"/>
      <c r="BF436" s="100"/>
      <c r="BG436" s="100"/>
    </row>
    <row r="437" spans="1:59" ht="12.75" customHeight="1" x14ac:dyDescent="0.2">
      <c r="A437" s="144"/>
      <c r="B437" s="141"/>
      <c r="C437" s="141"/>
      <c r="D437" s="142"/>
      <c r="E437" s="142"/>
      <c r="F437" s="142"/>
      <c r="G437" s="142"/>
      <c r="H437" s="142"/>
      <c r="I437" s="129"/>
      <c r="J437" s="130"/>
      <c r="K437" s="131" t="str">
        <f t="shared" si="227"/>
        <v/>
      </c>
      <c r="L437" s="132" t="str">
        <f t="shared" si="228"/>
        <v/>
      </c>
      <c r="M437" s="133" t="str">
        <f t="shared" si="229"/>
        <v/>
      </c>
      <c r="N437" s="134" t="str">
        <f>IFERROR(IF(B:B="","",IF(R437="Beer",SUM(LOOKUP(2,1/(Rates!$B$3:$B$5&lt;=W437)/(Rates!$C$3:$C$5&gt;=W437),Rates!$D$3:$D$5)*(X437/100)*W437),IF(R437="Refreshment Beverage",SUM(LOOKUP(2,1/(Rates!$B$7:$B$11&lt;=W437)/(Rates!$C$7:$C$11&gt;=W437),Rates!$D$7:$D$11)*(X437/100)*W437)))),"")</f>
        <v/>
      </c>
      <c r="O437" s="134" t="str">
        <f t="shared" si="230"/>
        <v/>
      </c>
      <c r="P437" s="116"/>
      <c r="Q437" s="117" t="str">
        <f t="shared" si="231"/>
        <v/>
      </c>
      <c r="R437" s="128" t="str">
        <f t="shared" si="232"/>
        <v/>
      </c>
      <c r="S437" s="135" t="str">
        <f>IF(B437="","",IF(R437="Refreshment Beverage",VLOOKUP(VALUE(Q437),Rates!G$15:L$19,2,0),VLOOKUP(VALUE(Q437),Rates!G$4:L$12,2,0)))</f>
        <v/>
      </c>
      <c r="T437" s="135" t="str">
        <f t="shared" si="233"/>
        <v/>
      </c>
      <c r="U437" s="118" t="str">
        <f t="shared" si="234"/>
        <v/>
      </c>
      <c r="V437" s="135" t="str">
        <f t="shared" si="235"/>
        <v/>
      </c>
      <c r="W437" s="135" t="str">
        <f t="shared" si="236"/>
        <v/>
      </c>
      <c r="X437" s="119" t="str">
        <f t="shared" si="237"/>
        <v/>
      </c>
      <c r="Y437" s="120" t="str">
        <f>IF(B:B="","",IF(R437="Refreshment Beverage",VLOOKUP(Q437,Rates!G$15:L$19,6,0)*W437,VLOOKUP(Q437,Rates!G$4:L$12,6,0)*W437))</f>
        <v/>
      </c>
      <c r="Z437" s="120" t="str">
        <f t="shared" si="238"/>
        <v/>
      </c>
      <c r="AA437" s="120" t="str">
        <f t="shared" si="239"/>
        <v/>
      </c>
      <c r="AB437" s="136" t="str">
        <f>IF(B:B="","",IF(R437="Refreshment Beverage","",IF(AND(R437="Beer",Q437=0),SUM(LOOKUP(2,1/(Rates!$B$15:$B$18&lt;=W437)/(Rates!$C$15:$C$18&gt;=W437),Rates!$D$15:$D$18)*W437),VLOOKUP(VALUE(Q:Q),Rates!A:B,2,0)*W437)))</f>
        <v/>
      </c>
      <c r="AC437" s="136" t="str">
        <f>IF(B:B="","",IF(R437="Refreshment Beverage","",IF(AND(R437="Beer",Q437=0),SUM(LOOKUP(2,1/(Rates!$B$15:$B$18&lt;=W437)/(Rates!$C$15:$C$18&gt;=W437),Rates!$E$15:$E$18)*W437),VLOOKUP(VALUE(Q:Q),Rates!A:C,3,0)*W437)))</f>
        <v/>
      </c>
      <c r="AD437" s="137" t="str">
        <f>IFERROR(IF(B:B="","",IF(R437="Beer","",IF(VALUE(Q437)=0,VLOOKUP(VLOOKUP(B:B,#REF!,16,0),Rates!A:E,2,0),VLOOKUP(VALUE(Q437),Rates!A$31:B$34,2,0)*W437))),0)</f>
        <v/>
      </c>
      <c r="AE437" s="121" t="str">
        <f t="shared" si="240"/>
        <v/>
      </c>
      <c r="AF437" s="138" t="str">
        <f t="shared" si="241"/>
        <v/>
      </c>
      <c r="AG437" s="122" t="str">
        <f t="shared" si="242"/>
        <v/>
      </c>
      <c r="AH437" s="123" t="str">
        <f t="shared" si="243"/>
        <v/>
      </c>
      <c r="AI437" s="139" t="str">
        <f>IF(AE:AE="","",IF(R437="Refreshment Beverage",AK437*(Rates!J$19/100),ROUND(SUM(AH437*(Rates!$J$8/100)),4)))</f>
        <v/>
      </c>
      <c r="AJ437" s="124" t="str">
        <f t="shared" si="244"/>
        <v/>
      </c>
      <c r="AK437" s="125" t="str">
        <f t="shared" si="245"/>
        <v/>
      </c>
      <c r="AL437" s="121" t="str">
        <f t="shared" si="246"/>
        <v/>
      </c>
      <c r="AM437" s="138" t="str">
        <f>IF(AS437="","",IF(R437="Refreshment Beverage",ROUND(AS437*Rates!K$19,4),ROUND(AO437*(VLOOKUP(VALUE(Q437),Rates!G$4:L$12,3,0)),4)))</f>
        <v/>
      </c>
      <c r="AN437" s="126" t="str">
        <f>IF(AS437="","",IF(R437="Refreshment Beverage",AS437*(Rates!J$19/100),MAX(AM437,AB437)))</f>
        <v/>
      </c>
      <c r="AO437" s="127" t="str">
        <f t="shared" si="247"/>
        <v/>
      </c>
      <c r="AP437" s="127" t="str">
        <f t="shared" si="248"/>
        <v/>
      </c>
      <c r="AQ437" s="140" t="str">
        <f>IF(AS437="","",IF(R437="Refreshment Beverage",ROUND(SUM(VLOOKUP(Q:Q,Rates!G$15:L$19,3,0)*(AS437-Y437-Z437-AA437)),4),ROUND(SUM(Rates!$K$8*AS437),4)))</f>
        <v/>
      </c>
      <c r="AR437" s="139" t="str">
        <f t="shared" si="249"/>
        <v/>
      </c>
      <c r="AS437" s="125" t="str">
        <f t="shared" si="250"/>
        <v/>
      </c>
      <c r="AT437" s="121" t="str">
        <f t="shared" si="251"/>
        <v/>
      </c>
      <c r="AU437" s="138" t="str">
        <f>IF(AX437="","",IF(R437="Refreshment Beverage",ROUND((BA437-Y437-Z437-AA437)*VLOOKUP(VALUE(Q437),Rates!G$15:L$19,3,0),4),ROUND(AW437*(VLOOKUP(VALUE(Q437),Rates!G:L,3,0)),4)))</f>
        <v/>
      </c>
      <c r="AV437" s="126" t="str">
        <f t="shared" si="252"/>
        <v/>
      </c>
      <c r="AW437" s="127" t="str">
        <f t="shared" si="253"/>
        <v/>
      </c>
      <c r="AX437" s="123" t="str">
        <f t="shared" si="254"/>
        <v/>
      </c>
      <c r="AY437" s="140" t="str">
        <f>IF(AX437="","",IF(R437="Refreshment Beverage",ROUND(SUM(AX437*Rates!K$19),4),ROUND(SUM(AX437*(Rates!J$8/100)),4)))</f>
        <v/>
      </c>
      <c r="AZ437" s="124" t="str">
        <f t="shared" si="255"/>
        <v/>
      </c>
      <c r="BA437" s="125" t="str">
        <f t="shared" si="256"/>
        <v/>
      </c>
      <c r="BB437" s="115"/>
      <c r="BC437" s="143"/>
      <c r="BD437" s="100"/>
      <c r="BE437" s="100"/>
      <c r="BF437" s="100"/>
      <c r="BG437" s="100"/>
    </row>
    <row r="438" spans="1:59" ht="12.75" customHeight="1" x14ac:dyDescent="0.2">
      <c r="A438" s="144"/>
      <c r="B438" s="141"/>
      <c r="C438" s="141"/>
      <c r="D438" s="142"/>
      <c r="E438" s="142"/>
      <c r="F438" s="142"/>
      <c r="G438" s="142"/>
      <c r="H438" s="142"/>
      <c r="I438" s="129"/>
      <c r="J438" s="130"/>
      <c r="K438" s="131" t="str">
        <f t="shared" si="227"/>
        <v/>
      </c>
      <c r="L438" s="132" t="str">
        <f t="shared" si="228"/>
        <v/>
      </c>
      <c r="M438" s="133" t="str">
        <f t="shared" si="229"/>
        <v/>
      </c>
      <c r="N438" s="134" t="str">
        <f>IFERROR(IF(B:B="","",IF(R438="Beer",SUM(LOOKUP(2,1/(Rates!$B$3:$B$5&lt;=W438)/(Rates!$C$3:$C$5&gt;=W438),Rates!$D$3:$D$5)*(X438/100)*W438),IF(R438="Refreshment Beverage",SUM(LOOKUP(2,1/(Rates!$B$7:$B$11&lt;=W438)/(Rates!$C$7:$C$11&gt;=W438),Rates!$D$7:$D$11)*(X438/100)*W438)))),"")</f>
        <v/>
      </c>
      <c r="O438" s="134" t="str">
        <f t="shared" si="230"/>
        <v/>
      </c>
      <c r="P438" s="116"/>
      <c r="Q438" s="117" t="str">
        <f t="shared" si="231"/>
        <v/>
      </c>
      <c r="R438" s="128" t="str">
        <f t="shared" si="232"/>
        <v/>
      </c>
      <c r="S438" s="135" t="str">
        <f>IF(B438="","",IF(R438="Refreshment Beverage",VLOOKUP(VALUE(Q438),Rates!G$15:L$19,2,0),VLOOKUP(VALUE(Q438),Rates!G$4:L$12,2,0)))</f>
        <v/>
      </c>
      <c r="T438" s="135" t="str">
        <f t="shared" si="233"/>
        <v/>
      </c>
      <c r="U438" s="118" t="str">
        <f t="shared" si="234"/>
        <v/>
      </c>
      <c r="V438" s="135" t="str">
        <f t="shared" si="235"/>
        <v/>
      </c>
      <c r="W438" s="135" t="str">
        <f t="shared" si="236"/>
        <v/>
      </c>
      <c r="X438" s="119" t="str">
        <f t="shared" si="237"/>
        <v/>
      </c>
      <c r="Y438" s="120" t="str">
        <f>IF(B:B="","",IF(R438="Refreshment Beverage",VLOOKUP(Q438,Rates!G$15:L$19,6,0)*W438,VLOOKUP(Q438,Rates!G$4:L$12,6,0)*W438))</f>
        <v/>
      </c>
      <c r="Z438" s="120" t="str">
        <f t="shared" si="238"/>
        <v/>
      </c>
      <c r="AA438" s="120" t="str">
        <f t="shared" si="239"/>
        <v/>
      </c>
      <c r="AB438" s="136" t="str">
        <f>IF(B:B="","",IF(R438="Refreshment Beverage","",IF(AND(R438="Beer",Q438=0),SUM(LOOKUP(2,1/(Rates!$B$15:$B$18&lt;=W438)/(Rates!$C$15:$C$18&gt;=W438),Rates!$D$15:$D$18)*W438),VLOOKUP(VALUE(Q:Q),Rates!A:B,2,0)*W438)))</f>
        <v/>
      </c>
      <c r="AC438" s="136" t="str">
        <f>IF(B:B="","",IF(R438="Refreshment Beverage","",IF(AND(R438="Beer",Q438=0),SUM(LOOKUP(2,1/(Rates!$B$15:$B$18&lt;=W438)/(Rates!$C$15:$C$18&gt;=W438),Rates!$E$15:$E$18)*W438),VLOOKUP(VALUE(Q:Q),Rates!A:C,3,0)*W438)))</f>
        <v/>
      </c>
      <c r="AD438" s="137" t="str">
        <f>IFERROR(IF(B:B="","",IF(R438="Beer","",IF(VALUE(Q438)=0,VLOOKUP(VLOOKUP(B:B,#REF!,16,0),Rates!A:E,2,0),VLOOKUP(VALUE(Q438),Rates!A$31:B$34,2,0)*W438))),0)</f>
        <v/>
      </c>
      <c r="AE438" s="121" t="str">
        <f t="shared" si="240"/>
        <v/>
      </c>
      <c r="AF438" s="138" t="str">
        <f t="shared" si="241"/>
        <v/>
      </c>
      <c r="AG438" s="122" t="str">
        <f t="shared" si="242"/>
        <v/>
      </c>
      <c r="AH438" s="123" t="str">
        <f t="shared" si="243"/>
        <v/>
      </c>
      <c r="AI438" s="139" t="str">
        <f>IF(AE:AE="","",IF(R438="Refreshment Beverage",AK438*(Rates!J$19/100),ROUND(SUM(AH438*(Rates!$J$8/100)),4)))</f>
        <v/>
      </c>
      <c r="AJ438" s="124" t="str">
        <f t="shared" si="244"/>
        <v/>
      </c>
      <c r="AK438" s="125" t="str">
        <f t="shared" si="245"/>
        <v/>
      </c>
      <c r="AL438" s="121" t="str">
        <f t="shared" si="246"/>
        <v/>
      </c>
      <c r="AM438" s="138" t="str">
        <f>IF(AS438="","",IF(R438="Refreshment Beverage",ROUND(AS438*Rates!K$19,4),ROUND(AO438*(VLOOKUP(VALUE(Q438),Rates!G$4:L$12,3,0)),4)))</f>
        <v/>
      </c>
      <c r="AN438" s="126" t="str">
        <f>IF(AS438="","",IF(R438="Refreshment Beverage",AS438*(Rates!J$19/100),MAX(AM438,AB438)))</f>
        <v/>
      </c>
      <c r="AO438" s="127" t="str">
        <f t="shared" si="247"/>
        <v/>
      </c>
      <c r="AP438" s="127" t="str">
        <f t="shared" si="248"/>
        <v/>
      </c>
      <c r="AQ438" s="140" t="str">
        <f>IF(AS438="","",IF(R438="Refreshment Beverage",ROUND(SUM(VLOOKUP(Q:Q,Rates!G$15:L$19,3,0)*(AS438-Y438-Z438-AA438)),4),ROUND(SUM(Rates!$K$8*AS438),4)))</f>
        <v/>
      </c>
      <c r="AR438" s="139" t="str">
        <f t="shared" si="249"/>
        <v/>
      </c>
      <c r="AS438" s="125" t="str">
        <f t="shared" si="250"/>
        <v/>
      </c>
      <c r="AT438" s="121" t="str">
        <f t="shared" si="251"/>
        <v/>
      </c>
      <c r="AU438" s="138" t="str">
        <f>IF(AX438="","",IF(R438="Refreshment Beverage",ROUND((BA438-Y438-Z438-AA438)*VLOOKUP(VALUE(Q438),Rates!G$15:L$19,3,0),4),ROUND(AW438*(VLOOKUP(VALUE(Q438),Rates!G:L,3,0)),4)))</f>
        <v/>
      </c>
      <c r="AV438" s="126" t="str">
        <f t="shared" si="252"/>
        <v/>
      </c>
      <c r="AW438" s="127" t="str">
        <f t="shared" si="253"/>
        <v/>
      </c>
      <c r="AX438" s="123" t="str">
        <f t="shared" si="254"/>
        <v/>
      </c>
      <c r="AY438" s="140" t="str">
        <f>IF(AX438="","",IF(R438="Refreshment Beverage",ROUND(SUM(AX438*Rates!K$19),4),ROUND(SUM(AX438*(Rates!J$8/100)),4)))</f>
        <v/>
      </c>
      <c r="AZ438" s="124" t="str">
        <f t="shared" si="255"/>
        <v/>
      </c>
      <c r="BA438" s="125" t="str">
        <f t="shared" si="256"/>
        <v/>
      </c>
      <c r="BB438" s="115"/>
      <c r="BC438" s="143"/>
      <c r="BD438" s="100"/>
      <c r="BE438" s="100"/>
      <c r="BF438" s="100"/>
      <c r="BG438" s="100"/>
    </row>
    <row r="439" spans="1:59" ht="12.75" customHeight="1" x14ac:dyDescent="0.2">
      <c r="A439" s="144"/>
      <c r="B439" s="141"/>
      <c r="C439" s="141"/>
      <c r="D439" s="142"/>
      <c r="E439" s="142"/>
      <c r="F439" s="142"/>
      <c r="G439" s="142"/>
      <c r="H439" s="142"/>
      <c r="I439" s="129"/>
      <c r="J439" s="130"/>
      <c r="K439" s="131" t="str">
        <f t="shared" si="227"/>
        <v/>
      </c>
      <c r="L439" s="132" t="str">
        <f t="shared" si="228"/>
        <v/>
      </c>
      <c r="M439" s="133" t="str">
        <f t="shared" si="229"/>
        <v/>
      </c>
      <c r="N439" s="134" t="str">
        <f>IFERROR(IF(B:B="","",IF(R439="Beer",SUM(LOOKUP(2,1/(Rates!$B$3:$B$5&lt;=W439)/(Rates!$C$3:$C$5&gt;=W439),Rates!$D$3:$D$5)*(X439/100)*W439),IF(R439="Refreshment Beverage",SUM(LOOKUP(2,1/(Rates!$B$7:$B$11&lt;=W439)/(Rates!$C$7:$C$11&gt;=W439),Rates!$D$7:$D$11)*(X439/100)*W439)))),"")</f>
        <v/>
      </c>
      <c r="O439" s="134" t="str">
        <f t="shared" si="230"/>
        <v/>
      </c>
      <c r="P439" s="116"/>
      <c r="Q439" s="117" t="str">
        <f t="shared" si="231"/>
        <v/>
      </c>
      <c r="R439" s="128" t="str">
        <f t="shared" si="232"/>
        <v/>
      </c>
      <c r="S439" s="135" t="str">
        <f>IF(B439="","",IF(R439="Refreshment Beverage",VLOOKUP(VALUE(Q439),Rates!G$15:L$19,2,0),VLOOKUP(VALUE(Q439),Rates!G$4:L$12,2,0)))</f>
        <v/>
      </c>
      <c r="T439" s="135" t="str">
        <f t="shared" si="233"/>
        <v/>
      </c>
      <c r="U439" s="118" t="str">
        <f t="shared" si="234"/>
        <v/>
      </c>
      <c r="V439" s="135" t="str">
        <f t="shared" si="235"/>
        <v/>
      </c>
      <c r="W439" s="135" t="str">
        <f t="shared" si="236"/>
        <v/>
      </c>
      <c r="X439" s="119" t="str">
        <f t="shared" si="237"/>
        <v/>
      </c>
      <c r="Y439" s="120" t="str">
        <f>IF(B:B="","",IF(R439="Refreshment Beverage",VLOOKUP(Q439,Rates!G$15:L$19,6,0)*W439,VLOOKUP(Q439,Rates!G$4:L$12,6,0)*W439))</f>
        <v/>
      </c>
      <c r="Z439" s="120" t="str">
        <f t="shared" si="238"/>
        <v/>
      </c>
      <c r="AA439" s="120" t="str">
        <f t="shared" si="239"/>
        <v/>
      </c>
      <c r="AB439" s="136" t="str">
        <f>IF(B:B="","",IF(R439="Refreshment Beverage","",IF(AND(R439="Beer",Q439=0),SUM(LOOKUP(2,1/(Rates!$B$15:$B$18&lt;=W439)/(Rates!$C$15:$C$18&gt;=W439),Rates!$D$15:$D$18)*W439),VLOOKUP(VALUE(Q:Q),Rates!A:B,2,0)*W439)))</f>
        <v/>
      </c>
      <c r="AC439" s="136" t="str">
        <f>IF(B:B="","",IF(R439="Refreshment Beverage","",IF(AND(R439="Beer",Q439=0),SUM(LOOKUP(2,1/(Rates!$B$15:$B$18&lt;=W439)/(Rates!$C$15:$C$18&gt;=W439),Rates!$E$15:$E$18)*W439),VLOOKUP(VALUE(Q:Q),Rates!A:C,3,0)*W439)))</f>
        <v/>
      </c>
      <c r="AD439" s="137" t="str">
        <f>IFERROR(IF(B:B="","",IF(R439="Beer","",IF(VALUE(Q439)=0,VLOOKUP(VLOOKUP(B:B,#REF!,16,0),Rates!A:E,2,0),VLOOKUP(VALUE(Q439),Rates!A$31:B$34,2,0)*W439))),0)</f>
        <v/>
      </c>
      <c r="AE439" s="121" t="str">
        <f t="shared" si="240"/>
        <v/>
      </c>
      <c r="AF439" s="138" t="str">
        <f t="shared" si="241"/>
        <v/>
      </c>
      <c r="AG439" s="122" t="str">
        <f t="shared" si="242"/>
        <v/>
      </c>
      <c r="AH439" s="123" t="str">
        <f t="shared" si="243"/>
        <v/>
      </c>
      <c r="AI439" s="139" t="str">
        <f>IF(AE:AE="","",IF(R439="Refreshment Beverage",AK439*(Rates!J$19/100),ROUND(SUM(AH439*(Rates!$J$8/100)),4)))</f>
        <v/>
      </c>
      <c r="AJ439" s="124" t="str">
        <f t="shared" si="244"/>
        <v/>
      </c>
      <c r="AK439" s="125" t="str">
        <f t="shared" si="245"/>
        <v/>
      </c>
      <c r="AL439" s="121" t="str">
        <f t="shared" si="246"/>
        <v/>
      </c>
      <c r="AM439" s="138" t="str">
        <f>IF(AS439="","",IF(R439="Refreshment Beverage",ROUND(AS439*Rates!K$19,4),ROUND(AO439*(VLOOKUP(VALUE(Q439),Rates!G$4:L$12,3,0)),4)))</f>
        <v/>
      </c>
      <c r="AN439" s="126" t="str">
        <f>IF(AS439="","",IF(R439="Refreshment Beverage",AS439*(Rates!J$19/100),MAX(AM439,AB439)))</f>
        <v/>
      </c>
      <c r="AO439" s="127" t="str">
        <f t="shared" si="247"/>
        <v/>
      </c>
      <c r="AP439" s="127" t="str">
        <f t="shared" si="248"/>
        <v/>
      </c>
      <c r="AQ439" s="140" t="str">
        <f>IF(AS439="","",IF(R439="Refreshment Beverage",ROUND(SUM(VLOOKUP(Q:Q,Rates!G$15:L$19,3,0)*(AS439-Y439-Z439-AA439)),4),ROUND(SUM(Rates!$K$8*AS439),4)))</f>
        <v/>
      </c>
      <c r="AR439" s="139" t="str">
        <f t="shared" si="249"/>
        <v/>
      </c>
      <c r="AS439" s="125" t="str">
        <f t="shared" si="250"/>
        <v/>
      </c>
      <c r="AT439" s="121" t="str">
        <f t="shared" si="251"/>
        <v/>
      </c>
      <c r="AU439" s="138" t="str">
        <f>IF(AX439="","",IF(R439="Refreshment Beverage",ROUND((BA439-Y439-Z439-AA439)*VLOOKUP(VALUE(Q439),Rates!G$15:L$19,3,0),4),ROUND(AW439*(VLOOKUP(VALUE(Q439),Rates!G:L,3,0)),4)))</f>
        <v/>
      </c>
      <c r="AV439" s="126" t="str">
        <f t="shared" si="252"/>
        <v/>
      </c>
      <c r="AW439" s="127" t="str">
        <f t="shared" si="253"/>
        <v/>
      </c>
      <c r="AX439" s="123" t="str">
        <f t="shared" si="254"/>
        <v/>
      </c>
      <c r="AY439" s="140" t="str">
        <f>IF(AX439="","",IF(R439="Refreshment Beverage",ROUND(SUM(AX439*Rates!K$19),4),ROUND(SUM(AX439*(Rates!J$8/100)),4)))</f>
        <v/>
      </c>
      <c r="AZ439" s="124" t="str">
        <f t="shared" si="255"/>
        <v/>
      </c>
      <c r="BA439" s="125" t="str">
        <f t="shared" si="256"/>
        <v/>
      </c>
      <c r="BB439" s="115"/>
      <c r="BC439" s="143"/>
      <c r="BD439" s="100"/>
      <c r="BE439" s="100"/>
      <c r="BF439" s="100"/>
      <c r="BG439" s="100"/>
    </row>
    <row r="440" spans="1:59" ht="12.75" customHeight="1" x14ac:dyDescent="0.2">
      <c r="A440" s="144"/>
      <c r="B440" s="141"/>
      <c r="C440" s="141"/>
      <c r="D440" s="142"/>
      <c r="E440" s="142"/>
      <c r="F440" s="142"/>
      <c r="G440" s="142"/>
      <c r="H440" s="142"/>
      <c r="I440" s="129"/>
      <c r="J440" s="130"/>
      <c r="K440" s="131" t="str">
        <f t="shared" si="227"/>
        <v/>
      </c>
      <c r="L440" s="132" t="str">
        <f t="shared" si="228"/>
        <v/>
      </c>
      <c r="M440" s="133" t="str">
        <f t="shared" si="229"/>
        <v/>
      </c>
      <c r="N440" s="134" t="str">
        <f>IFERROR(IF(B:B="","",IF(R440="Beer",SUM(LOOKUP(2,1/(Rates!$B$3:$B$5&lt;=W440)/(Rates!$C$3:$C$5&gt;=W440),Rates!$D$3:$D$5)*(X440/100)*W440),IF(R440="Refreshment Beverage",SUM(LOOKUP(2,1/(Rates!$B$7:$B$11&lt;=W440)/(Rates!$C$7:$C$11&gt;=W440),Rates!$D$7:$D$11)*(X440/100)*W440)))),"")</f>
        <v/>
      </c>
      <c r="O440" s="134" t="str">
        <f t="shared" si="230"/>
        <v/>
      </c>
      <c r="P440" s="116"/>
      <c r="Q440" s="117" t="str">
        <f t="shared" si="231"/>
        <v/>
      </c>
      <c r="R440" s="128" t="str">
        <f t="shared" si="232"/>
        <v/>
      </c>
      <c r="S440" s="135" t="str">
        <f>IF(B440="","",IF(R440="Refreshment Beverage",VLOOKUP(VALUE(Q440),Rates!G$15:L$19,2,0),VLOOKUP(VALUE(Q440),Rates!G$4:L$12,2,0)))</f>
        <v/>
      </c>
      <c r="T440" s="135" t="str">
        <f t="shared" si="233"/>
        <v/>
      </c>
      <c r="U440" s="118" t="str">
        <f t="shared" si="234"/>
        <v/>
      </c>
      <c r="V440" s="135" t="str">
        <f t="shared" si="235"/>
        <v/>
      </c>
      <c r="W440" s="135" t="str">
        <f t="shared" si="236"/>
        <v/>
      </c>
      <c r="X440" s="119" t="str">
        <f t="shared" si="237"/>
        <v/>
      </c>
      <c r="Y440" s="120" t="str">
        <f>IF(B:B="","",IF(R440="Refreshment Beverage",VLOOKUP(Q440,Rates!G$15:L$19,6,0)*W440,VLOOKUP(Q440,Rates!G$4:L$12,6,0)*W440))</f>
        <v/>
      </c>
      <c r="Z440" s="120" t="str">
        <f t="shared" si="238"/>
        <v/>
      </c>
      <c r="AA440" s="120" t="str">
        <f t="shared" si="239"/>
        <v/>
      </c>
      <c r="AB440" s="136" t="str">
        <f>IF(B:B="","",IF(R440="Refreshment Beverage","",IF(AND(R440="Beer",Q440=0),SUM(LOOKUP(2,1/(Rates!$B$15:$B$18&lt;=W440)/(Rates!$C$15:$C$18&gt;=W440),Rates!$D$15:$D$18)*W440),VLOOKUP(VALUE(Q:Q),Rates!A:B,2,0)*W440)))</f>
        <v/>
      </c>
      <c r="AC440" s="136" t="str">
        <f>IF(B:B="","",IF(R440="Refreshment Beverage","",IF(AND(R440="Beer",Q440=0),SUM(LOOKUP(2,1/(Rates!$B$15:$B$18&lt;=W440)/(Rates!$C$15:$C$18&gt;=W440),Rates!$E$15:$E$18)*W440),VLOOKUP(VALUE(Q:Q),Rates!A:C,3,0)*W440)))</f>
        <v/>
      </c>
      <c r="AD440" s="137" t="str">
        <f>IFERROR(IF(B:B="","",IF(R440="Beer","",IF(VALUE(Q440)=0,VLOOKUP(VLOOKUP(B:B,#REF!,16,0),Rates!A:E,2,0),VLOOKUP(VALUE(Q440),Rates!A$31:B$34,2,0)*W440))),0)</f>
        <v/>
      </c>
      <c r="AE440" s="121" t="str">
        <f t="shared" si="240"/>
        <v/>
      </c>
      <c r="AF440" s="138" t="str">
        <f t="shared" si="241"/>
        <v/>
      </c>
      <c r="AG440" s="122" t="str">
        <f t="shared" si="242"/>
        <v/>
      </c>
      <c r="AH440" s="123" t="str">
        <f t="shared" si="243"/>
        <v/>
      </c>
      <c r="AI440" s="139" t="str">
        <f>IF(AE:AE="","",IF(R440="Refreshment Beverage",AK440*(Rates!J$19/100),ROUND(SUM(AH440*(Rates!$J$8/100)),4)))</f>
        <v/>
      </c>
      <c r="AJ440" s="124" t="str">
        <f t="shared" si="244"/>
        <v/>
      </c>
      <c r="AK440" s="125" t="str">
        <f t="shared" si="245"/>
        <v/>
      </c>
      <c r="AL440" s="121" t="str">
        <f t="shared" si="246"/>
        <v/>
      </c>
      <c r="AM440" s="138" t="str">
        <f>IF(AS440="","",IF(R440="Refreshment Beverage",ROUND(AS440*Rates!K$19,4),ROUND(AO440*(VLOOKUP(VALUE(Q440),Rates!G$4:L$12,3,0)),4)))</f>
        <v/>
      </c>
      <c r="AN440" s="126" t="str">
        <f>IF(AS440="","",IF(R440="Refreshment Beverage",AS440*(Rates!J$19/100),MAX(AM440,AB440)))</f>
        <v/>
      </c>
      <c r="AO440" s="127" t="str">
        <f t="shared" si="247"/>
        <v/>
      </c>
      <c r="AP440" s="127" t="str">
        <f t="shared" si="248"/>
        <v/>
      </c>
      <c r="AQ440" s="140" t="str">
        <f>IF(AS440="","",IF(R440="Refreshment Beverage",ROUND(SUM(VLOOKUP(Q:Q,Rates!G$15:L$19,3,0)*(AS440-Y440-Z440-AA440)),4),ROUND(SUM(Rates!$K$8*AS440),4)))</f>
        <v/>
      </c>
      <c r="AR440" s="139" t="str">
        <f t="shared" si="249"/>
        <v/>
      </c>
      <c r="AS440" s="125" t="str">
        <f t="shared" si="250"/>
        <v/>
      </c>
      <c r="AT440" s="121" t="str">
        <f t="shared" si="251"/>
        <v/>
      </c>
      <c r="AU440" s="138" t="str">
        <f>IF(AX440="","",IF(R440="Refreshment Beverage",ROUND((BA440-Y440-Z440-AA440)*VLOOKUP(VALUE(Q440),Rates!G$15:L$19,3,0),4),ROUND(AW440*(VLOOKUP(VALUE(Q440),Rates!G:L,3,0)),4)))</f>
        <v/>
      </c>
      <c r="AV440" s="126" t="str">
        <f t="shared" si="252"/>
        <v/>
      </c>
      <c r="AW440" s="127" t="str">
        <f t="shared" si="253"/>
        <v/>
      </c>
      <c r="AX440" s="123" t="str">
        <f t="shared" si="254"/>
        <v/>
      </c>
      <c r="AY440" s="140" t="str">
        <f>IF(AX440="","",IF(R440="Refreshment Beverage",ROUND(SUM(AX440*Rates!K$19),4),ROUND(SUM(AX440*(Rates!J$8/100)),4)))</f>
        <v/>
      </c>
      <c r="AZ440" s="124" t="str">
        <f t="shared" si="255"/>
        <v/>
      </c>
      <c r="BA440" s="125" t="str">
        <f t="shared" si="256"/>
        <v/>
      </c>
      <c r="BB440" s="115"/>
      <c r="BC440" s="143"/>
      <c r="BD440" s="100"/>
      <c r="BE440" s="100"/>
      <c r="BF440" s="100"/>
      <c r="BG440" s="100"/>
    </row>
    <row r="441" spans="1:59" ht="12.75" customHeight="1" x14ac:dyDescent="0.2">
      <c r="A441" s="144"/>
      <c r="B441" s="141"/>
      <c r="C441" s="141"/>
      <c r="D441" s="142"/>
      <c r="E441" s="142"/>
      <c r="F441" s="142"/>
      <c r="G441" s="142"/>
      <c r="H441" s="142"/>
      <c r="I441" s="129"/>
      <c r="J441" s="130"/>
      <c r="K441" s="131" t="str">
        <f t="shared" si="227"/>
        <v/>
      </c>
      <c r="L441" s="132" t="str">
        <f t="shared" si="228"/>
        <v/>
      </c>
      <c r="M441" s="133" t="str">
        <f t="shared" si="229"/>
        <v/>
      </c>
      <c r="N441" s="134" t="str">
        <f>IFERROR(IF(B:B="","",IF(R441="Beer",SUM(LOOKUP(2,1/(Rates!$B$3:$B$5&lt;=W441)/(Rates!$C$3:$C$5&gt;=W441),Rates!$D$3:$D$5)*(X441/100)*W441),IF(R441="Refreshment Beverage",SUM(LOOKUP(2,1/(Rates!$B$7:$B$11&lt;=W441)/(Rates!$C$7:$C$11&gt;=W441),Rates!$D$7:$D$11)*(X441/100)*W441)))),"")</f>
        <v/>
      </c>
      <c r="O441" s="134" t="str">
        <f t="shared" si="230"/>
        <v/>
      </c>
      <c r="P441" s="116"/>
      <c r="Q441" s="117" t="str">
        <f t="shared" si="231"/>
        <v/>
      </c>
      <c r="R441" s="128" t="str">
        <f t="shared" si="232"/>
        <v/>
      </c>
      <c r="S441" s="135" t="str">
        <f>IF(B441="","",IF(R441="Refreshment Beverage",VLOOKUP(VALUE(Q441),Rates!G$15:L$19,2,0),VLOOKUP(VALUE(Q441),Rates!G$4:L$12,2,0)))</f>
        <v/>
      </c>
      <c r="T441" s="135" t="str">
        <f t="shared" si="233"/>
        <v/>
      </c>
      <c r="U441" s="118" t="str">
        <f t="shared" si="234"/>
        <v/>
      </c>
      <c r="V441" s="135" t="str">
        <f t="shared" si="235"/>
        <v/>
      </c>
      <c r="W441" s="135" t="str">
        <f t="shared" si="236"/>
        <v/>
      </c>
      <c r="X441" s="119" t="str">
        <f t="shared" si="237"/>
        <v/>
      </c>
      <c r="Y441" s="120" t="str">
        <f>IF(B:B="","",IF(R441="Refreshment Beverage",VLOOKUP(Q441,Rates!G$15:L$19,6,0)*W441,VLOOKUP(Q441,Rates!G$4:L$12,6,0)*W441))</f>
        <v/>
      </c>
      <c r="Z441" s="120" t="str">
        <f t="shared" si="238"/>
        <v/>
      </c>
      <c r="AA441" s="120" t="str">
        <f t="shared" si="239"/>
        <v/>
      </c>
      <c r="AB441" s="136" t="str">
        <f>IF(B:B="","",IF(R441="Refreshment Beverage","",IF(AND(R441="Beer",Q441=0),SUM(LOOKUP(2,1/(Rates!$B$15:$B$18&lt;=W441)/(Rates!$C$15:$C$18&gt;=W441),Rates!$D$15:$D$18)*W441),VLOOKUP(VALUE(Q:Q),Rates!A:B,2,0)*W441)))</f>
        <v/>
      </c>
      <c r="AC441" s="136" t="str">
        <f>IF(B:B="","",IF(R441="Refreshment Beverage","",IF(AND(R441="Beer",Q441=0),SUM(LOOKUP(2,1/(Rates!$B$15:$B$18&lt;=W441)/(Rates!$C$15:$C$18&gt;=W441),Rates!$E$15:$E$18)*W441),VLOOKUP(VALUE(Q:Q),Rates!A:C,3,0)*W441)))</f>
        <v/>
      </c>
      <c r="AD441" s="137" t="str">
        <f>IFERROR(IF(B:B="","",IF(R441="Beer","",IF(VALUE(Q441)=0,VLOOKUP(VLOOKUP(B:B,#REF!,16,0),Rates!A:E,2,0),VLOOKUP(VALUE(Q441),Rates!A$31:B$34,2,0)*W441))),0)</f>
        <v/>
      </c>
      <c r="AE441" s="121" t="str">
        <f t="shared" si="240"/>
        <v/>
      </c>
      <c r="AF441" s="138" t="str">
        <f t="shared" si="241"/>
        <v/>
      </c>
      <c r="AG441" s="122" t="str">
        <f t="shared" si="242"/>
        <v/>
      </c>
      <c r="AH441" s="123" t="str">
        <f t="shared" si="243"/>
        <v/>
      </c>
      <c r="AI441" s="139" t="str">
        <f>IF(AE:AE="","",IF(R441="Refreshment Beverage",AK441*(Rates!J$19/100),ROUND(SUM(AH441*(Rates!$J$8/100)),4)))</f>
        <v/>
      </c>
      <c r="AJ441" s="124" t="str">
        <f t="shared" si="244"/>
        <v/>
      </c>
      <c r="AK441" s="125" t="str">
        <f t="shared" si="245"/>
        <v/>
      </c>
      <c r="AL441" s="121" t="str">
        <f t="shared" si="246"/>
        <v/>
      </c>
      <c r="AM441" s="138" t="str">
        <f>IF(AS441="","",IF(R441="Refreshment Beverage",ROUND(AS441*Rates!K$19,4),ROUND(AO441*(VLOOKUP(VALUE(Q441),Rates!G$4:L$12,3,0)),4)))</f>
        <v/>
      </c>
      <c r="AN441" s="126" t="str">
        <f>IF(AS441="","",IF(R441="Refreshment Beverage",AS441*(Rates!J$19/100),MAX(AM441,AB441)))</f>
        <v/>
      </c>
      <c r="AO441" s="127" t="str">
        <f t="shared" si="247"/>
        <v/>
      </c>
      <c r="AP441" s="127" t="str">
        <f t="shared" si="248"/>
        <v/>
      </c>
      <c r="AQ441" s="140" t="str">
        <f>IF(AS441="","",IF(R441="Refreshment Beverage",ROUND(SUM(VLOOKUP(Q:Q,Rates!G$15:L$19,3,0)*(AS441-Y441-Z441-AA441)),4),ROUND(SUM(Rates!$K$8*AS441),4)))</f>
        <v/>
      </c>
      <c r="AR441" s="139" t="str">
        <f t="shared" si="249"/>
        <v/>
      </c>
      <c r="AS441" s="125" t="str">
        <f t="shared" si="250"/>
        <v/>
      </c>
      <c r="AT441" s="121" t="str">
        <f t="shared" si="251"/>
        <v/>
      </c>
      <c r="AU441" s="138" t="str">
        <f>IF(AX441="","",IF(R441="Refreshment Beverage",ROUND((BA441-Y441-Z441-AA441)*VLOOKUP(VALUE(Q441),Rates!G$15:L$19,3,0),4),ROUND(AW441*(VLOOKUP(VALUE(Q441),Rates!G:L,3,0)),4)))</f>
        <v/>
      </c>
      <c r="AV441" s="126" t="str">
        <f t="shared" si="252"/>
        <v/>
      </c>
      <c r="AW441" s="127" t="str">
        <f t="shared" si="253"/>
        <v/>
      </c>
      <c r="AX441" s="123" t="str">
        <f t="shared" si="254"/>
        <v/>
      </c>
      <c r="AY441" s="140" t="str">
        <f>IF(AX441="","",IF(R441="Refreshment Beverage",ROUND(SUM(AX441*Rates!K$19),4),ROUND(SUM(AX441*(Rates!J$8/100)),4)))</f>
        <v/>
      </c>
      <c r="AZ441" s="124" t="str">
        <f t="shared" si="255"/>
        <v/>
      </c>
      <c r="BA441" s="125" t="str">
        <f t="shared" si="256"/>
        <v/>
      </c>
      <c r="BB441" s="115"/>
      <c r="BC441" s="143"/>
      <c r="BD441" s="100"/>
      <c r="BE441" s="100"/>
      <c r="BF441" s="100"/>
      <c r="BG441" s="100"/>
    </row>
    <row r="442" spans="1:59" ht="12.75" customHeight="1" x14ac:dyDescent="0.2">
      <c r="A442" s="144"/>
      <c r="B442" s="141"/>
      <c r="C442" s="141"/>
      <c r="D442" s="142"/>
      <c r="E442" s="142"/>
      <c r="F442" s="142"/>
      <c r="G442" s="142"/>
      <c r="H442" s="142"/>
      <c r="I442" s="129"/>
      <c r="J442" s="130"/>
      <c r="K442" s="131" t="str">
        <f t="shared" si="227"/>
        <v/>
      </c>
      <c r="L442" s="132" t="str">
        <f t="shared" si="228"/>
        <v/>
      </c>
      <c r="M442" s="133" t="str">
        <f t="shared" si="229"/>
        <v/>
      </c>
      <c r="N442" s="134" t="str">
        <f>IFERROR(IF(B:B="","",IF(R442="Beer",SUM(LOOKUP(2,1/(Rates!$B$3:$B$5&lt;=W442)/(Rates!$C$3:$C$5&gt;=W442),Rates!$D$3:$D$5)*(X442/100)*W442),IF(R442="Refreshment Beverage",SUM(LOOKUP(2,1/(Rates!$B$7:$B$11&lt;=W442)/(Rates!$C$7:$C$11&gt;=W442),Rates!$D$7:$D$11)*(X442/100)*W442)))),"")</f>
        <v/>
      </c>
      <c r="O442" s="134" t="str">
        <f t="shared" si="230"/>
        <v/>
      </c>
      <c r="P442" s="116"/>
      <c r="Q442" s="117" t="str">
        <f t="shared" si="231"/>
        <v/>
      </c>
      <c r="R442" s="128" t="str">
        <f t="shared" si="232"/>
        <v/>
      </c>
      <c r="S442" s="135" t="str">
        <f>IF(B442="","",IF(R442="Refreshment Beverage",VLOOKUP(VALUE(Q442),Rates!G$15:L$19,2,0),VLOOKUP(VALUE(Q442),Rates!G$4:L$12,2,0)))</f>
        <v/>
      </c>
      <c r="T442" s="135" t="str">
        <f t="shared" si="233"/>
        <v/>
      </c>
      <c r="U442" s="118" t="str">
        <f t="shared" si="234"/>
        <v/>
      </c>
      <c r="V442" s="135" t="str">
        <f t="shared" si="235"/>
        <v/>
      </c>
      <c r="W442" s="135" t="str">
        <f t="shared" si="236"/>
        <v/>
      </c>
      <c r="X442" s="119" t="str">
        <f t="shared" si="237"/>
        <v/>
      </c>
      <c r="Y442" s="120" t="str">
        <f>IF(B:B="","",IF(R442="Refreshment Beverage",VLOOKUP(Q442,Rates!G$15:L$19,6,0)*W442,VLOOKUP(Q442,Rates!G$4:L$12,6,0)*W442))</f>
        <v/>
      </c>
      <c r="Z442" s="120" t="str">
        <f t="shared" si="238"/>
        <v/>
      </c>
      <c r="AA442" s="120" t="str">
        <f t="shared" si="239"/>
        <v/>
      </c>
      <c r="AB442" s="136" t="str">
        <f>IF(B:B="","",IF(R442="Refreshment Beverage","",IF(AND(R442="Beer",Q442=0),SUM(LOOKUP(2,1/(Rates!$B$15:$B$18&lt;=W442)/(Rates!$C$15:$C$18&gt;=W442),Rates!$D$15:$D$18)*W442),VLOOKUP(VALUE(Q:Q),Rates!A:B,2,0)*W442)))</f>
        <v/>
      </c>
      <c r="AC442" s="136" t="str">
        <f>IF(B:B="","",IF(R442="Refreshment Beverage","",IF(AND(R442="Beer",Q442=0),SUM(LOOKUP(2,1/(Rates!$B$15:$B$18&lt;=W442)/(Rates!$C$15:$C$18&gt;=W442),Rates!$E$15:$E$18)*W442),VLOOKUP(VALUE(Q:Q),Rates!A:C,3,0)*W442)))</f>
        <v/>
      </c>
      <c r="AD442" s="137" t="str">
        <f>IFERROR(IF(B:B="","",IF(R442="Beer","",IF(VALUE(Q442)=0,VLOOKUP(VLOOKUP(B:B,#REF!,16,0),Rates!A:E,2,0),VLOOKUP(VALUE(Q442),Rates!A$31:B$34,2,0)*W442))),0)</f>
        <v/>
      </c>
      <c r="AE442" s="121" t="str">
        <f t="shared" si="240"/>
        <v/>
      </c>
      <c r="AF442" s="138" t="str">
        <f t="shared" si="241"/>
        <v/>
      </c>
      <c r="AG442" s="122" t="str">
        <f t="shared" si="242"/>
        <v/>
      </c>
      <c r="AH442" s="123" t="str">
        <f t="shared" si="243"/>
        <v/>
      </c>
      <c r="AI442" s="139" t="str">
        <f>IF(AE:AE="","",IF(R442="Refreshment Beverage",AK442*(Rates!J$19/100),ROUND(SUM(AH442*(Rates!$J$8/100)),4)))</f>
        <v/>
      </c>
      <c r="AJ442" s="124" t="str">
        <f t="shared" si="244"/>
        <v/>
      </c>
      <c r="AK442" s="125" t="str">
        <f t="shared" si="245"/>
        <v/>
      </c>
      <c r="AL442" s="121" t="str">
        <f t="shared" si="246"/>
        <v/>
      </c>
      <c r="AM442" s="138" t="str">
        <f>IF(AS442="","",IF(R442="Refreshment Beverage",ROUND(AS442*Rates!K$19,4),ROUND(AO442*(VLOOKUP(VALUE(Q442),Rates!G$4:L$12,3,0)),4)))</f>
        <v/>
      </c>
      <c r="AN442" s="126" t="str">
        <f>IF(AS442="","",IF(R442="Refreshment Beverage",AS442*(Rates!J$19/100),MAX(AM442,AB442)))</f>
        <v/>
      </c>
      <c r="AO442" s="127" t="str">
        <f t="shared" si="247"/>
        <v/>
      </c>
      <c r="AP442" s="127" t="str">
        <f t="shared" si="248"/>
        <v/>
      </c>
      <c r="AQ442" s="140" t="str">
        <f>IF(AS442="","",IF(R442="Refreshment Beverage",ROUND(SUM(VLOOKUP(Q:Q,Rates!G$15:L$19,3,0)*(AS442-Y442-Z442-AA442)),4),ROUND(SUM(Rates!$K$8*AS442),4)))</f>
        <v/>
      </c>
      <c r="AR442" s="139" t="str">
        <f t="shared" si="249"/>
        <v/>
      </c>
      <c r="AS442" s="125" t="str">
        <f t="shared" si="250"/>
        <v/>
      </c>
      <c r="AT442" s="121" t="str">
        <f t="shared" si="251"/>
        <v/>
      </c>
      <c r="AU442" s="138" t="str">
        <f>IF(AX442="","",IF(R442="Refreshment Beverage",ROUND((BA442-Y442-Z442-AA442)*VLOOKUP(VALUE(Q442),Rates!G$15:L$19,3,0),4),ROUND(AW442*(VLOOKUP(VALUE(Q442),Rates!G:L,3,0)),4)))</f>
        <v/>
      </c>
      <c r="AV442" s="126" t="str">
        <f t="shared" si="252"/>
        <v/>
      </c>
      <c r="AW442" s="127" t="str">
        <f t="shared" si="253"/>
        <v/>
      </c>
      <c r="AX442" s="123" t="str">
        <f t="shared" si="254"/>
        <v/>
      </c>
      <c r="AY442" s="140" t="str">
        <f>IF(AX442="","",IF(R442="Refreshment Beverage",ROUND(SUM(AX442*Rates!K$19),4),ROUND(SUM(AX442*(Rates!J$8/100)),4)))</f>
        <v/>
      </c>
      <c r="AZ442" s="124" t="str">
        <f t="shared" si="255"/>
        <v/>
      </c>
      <c r="BA442" s="125" t="str">
        <f t="shared" si="256"/>
        <v/>
      </c>
      <c r="BB442" s="115"/>
      <c r="BC442" s="143"/>
      <c r="BD442" s="100"/>
      <c r="BE442" s="100"/>
      <c r="BF442" s="100"/>
      <c r="BG442" s="100"/>
    </row>
    <row r="443" spans="1:59" ht="12.75" customHeight="1" x14ac:dyDescent="0.2">
      <c r="A443" s="144"/>
      <c r="B443" s="141"/>
      <c r="C443" s="141"/>
      <c r="D443" s="142"/>
      <c r="E443" s="142"/>
      <c r="F443" s="142"/>
      <c r="G443" s="142"/>
      <c r="H443" s="142"/>
      <c r="I443" s="129"/>
      <c r="J443" s="130"/>
      <c r="K443" s="131" t="str">
        <f t="shared" si="227"/>
        <v/>
      </c>
      <c r="L443" s="132" t="str">
        <f t="shared" si="228"/>
        <v/>
      </c>
      <c r="M443" s="133" t="str">
        <f t="shared" si="229"/>
        <v/>
      </c>
      <c r="N443" s="134" t="str">
        <f>IFERROR(IF(B:B="","",IF(R443="Beer",SUM(LOOKUP(2,1/(Rates!$B$3:$B$5&lt;=W443)/(Rates!$C$3:$C$5&gt;=W443),Rates!$D$3:$D$5)*(X443/100)*W443),IF(R443="Refreshment Beverage",SUM(LOOKUP(2,1/(Rates!$B$7:$B$11&lt;=W443)/(Rates!$C$7:$C$11&gt;=W443),Rates!$D$7:$D$11)*(X443/100)*W443)))),"")</f>
        <v/>
      </c>
      <c r="O443" s="134" t="str">
        <f t="shared" si="230"/>
        <v/>
      </c>
      <c r="P443" s="116"/>
      <c r="Q443" s="117" t="str">
        <f t="shared" si="231"/>
        <v/>
      </c>
      <c r="R443" s="128" t="str">
        <f t="shared" si="232"/>
        <v/>
      </c>
      <c r="S443" s="135" t="str">
        <f>IF(B443="","",IF(R443="Refreshment Beverage",VLOOKUP(VALUE(Q443),Rates!G$15:L$19,2,0),VLOOKUP(VALUE(Q443),Rates!G$4:L$12,2,0)))</f>
        <v/>
      </c>
      <c r="T443" s="135" t="str">
        <f t="shared" si="233"/>
        <v/>
      </c>
      <c r="U443" s="118" t="str">
        <f t="shared" si="234"/>
        <v/>
      </c>
      <c r="V443" s="135" t="str">
        <f t="shared" si="235"/>
        <v/>
      </c>
      <c r="W443" s="135" t="str">
        <f t="shared" si="236"/>
        <v/>
      </c>
      <c r="X443" s="119" t="str">
        <f t="shared" si="237"/>
        <v/>
      </c>
      <c r="Y443" s="120" t="str">
        <f>IF(B:B="","",IF(R443="Refreshment Beverage",VLOOKUP(Q443,Rates!G$15:L$19,6,0)*W443,VLOOKUP(Q443,Rates!G$4:L$12,6,0)*W443))</f>
        <v/>
      </c>
      <c r="Z443" s="120" t="str">
        <f t="shared" si="238"/>
        <v/>
      </c>
      <c r="AA443" s="120" t="str">
        <f t="shared" si="239"/>
        <v/>
      </c>
      <c r="AB443" s="136" t="str">
        <f>IF(B:B="","",IF(R443="Refreshment Beverage","",IF(AND(R443="Beer",Q443=0),SUM(LOOKUP(2,1/(Rates!$B$15:$B$18&lt;=W443)/(Rates!$C$15:$C$18&gt;=W443),Rates!$D$15:$D$18)*W443),VLOOKUP(VALUE(Q:Q),Rates!A:B,2,0)*W443)))</f>
        <v/>
      </c>
      <c r="AC443" s="136" t="str">
        <f>IF(B:B="","",IF(R443="Refreshment Beverage","",IF(AND(R443="Beer",Q443=0),SUM(LOOKUP(2,1/(Rates!$B$15:$B$18&lt;=W443)/(Rates!$C$15:$C$18&gt;=W443),Rates!$E$15:$E$18)*W443),VLOOKUP(VALUE(Q:Q),Rates!A:C,3,0)*W443)))</f>
        <v/>
      </c>
      <c r="AD443" s="137" t="str">
        <f>IFERROR(IF(B:B="","",IF(R443="Beer","",IF(VALUE(Q443)=0,VLOOKUP(VLOOKUP(B:B,#REF!,16,0),Rates!A:E,2,0),VLOOKUP(VALUE(Q443),Rates!A$31:B$34,2,0)*W443))),0)</f>
        <v/>
      </c>
      <c r="AE443" s="121" t="str">
        <f t="shared" si="240"/>
        <v/>
      </c>
      <c r="AF443" s="138" t="str">
        <f t="shared" si="241"/>
        <v/>
      </c>
      <c r="AG443" s="122" t="str">
        <f t="shared" si="242"/>
        <v/>
      </c>
      <c r="AH443" s="123" t="str">
        <f t="shared" si="243"/>
        <v/>
      </c>
      <c r="AI443" s="139" t="str">
        <f>IF(AE:AE="","",IF(R443="Refreshment Beverage",AK443*(Rates!J$19/100),ROUND(SUM(AH443*(Rates!$J$8/100)),4)))</f>
        <v/>
      </c>
      <c r="AJ443" s="124" t="str">
        <f t="shared" si="244"/>
        <v/>
      </c>
      <c r="AK443" s="125" t="str">
        <f t="shared" si="245"/>
        <v/>
      </c>
      <c r="AL443" s="121" t="str">
        <f t="shared" si="246"/>
        <v/>
      </c>
      <c r="AM443" s="138" t="str">
        <f>IF(AS443="","",IF(R443="Refreshment Beverage",ROUND(AS443*Rates!K$19,4),ROUND(AO443*(VLOOKUP(VALUE(Q443),Rates!G$4:L$12,3,0)),4)))</f>
        <v/>
      </c>
      <c r="AN443" s="126" t="str">
        <f>IF(AS443="","",IF(R443="Refreshment Beverage",AS443*(Rates!J$19/100),MAX(AM443,AB443)))</f>
        <v/>
      </c>
      <c r="AO443" s="127" t="str">
        <f t="shared" si="247"/>
        <v/>
      </c>
      <c r="AP443" s="127" t="str">
        <f t="shared" si="248"/>
        <v/>
      </c>
      <c r="AQ443" s="140" t="str">
        <f>IF(AS443="","",IF(R443="Refreshment Beverage",ROUND(SUM(VLOOKUP(Q:Q,Rates!G$15:L$19,3,0)*(AS443-Y443-Z443-AA443)),4),ROUND(SUM(Rates!$K$8*AS443),4)))</f>
        <v/>
      </c>
      <c r="AR443" s="139" t="str">
        <f t="shared" si="249"/>
        <v/>
      </c>
      <c r="AS443" s="125" t="str">
        <f t="shared" si="250"/>
        <v/>
      </c>
      <c r="AT443" s="121" t="str">
        <f t="shared" si="251"/>
        <v/>
      </c>
      <c r="AU443" s="138" t="str">
        <f>IF(AX443="","",IF(R443="Refreshment Beverage",ROUND((BA443-Y443-Z443-AA443)*VLOOKUP(VALUE(Q443),Rates!G$15:L$19,3,0),4),ROUND(AW443*(VLOOKUP(VALUE(Q443),Rates!G:L,3,0)),4)))</f>
        <v/>
      </c>
      <c r="AV443" s="126" t="str">
        <f t="shared" si="252"/>
        <v/>
      </c>
      <c r="AW443" s="127" t="str">
        <f t="shared" si="253"/>
        <v/>
      </c>
      <c r="AX443" s="123" t="str">
        <f t="shared" si="254"/>
        <v/>
      </c>
      <c r="AY443" s="140" t="str">
        <f>IF(AX443="","",IF(R443="Refreshment Beverage",ROUND(SUM(AX443*Rates!K$19),4),ROUND(SUM(AX443*(Rates!J$8/100)),4)))</f>
        <v/>
      </c>
      <c r="AZ443" s="124" t="str">
        <f t="shared" si="255"/>
        <v/>
      </c>
      <c r="BA443" s="125" t="str">
        <f t="shared" si="256"/>
        <v/>
      </c>
      <c r="BB443" s="115"/>
      <c r="BC443" s="143"/>
      <c r="BD443" s="100"/>
      <c r="BE443" s="100"/>
      <c r="BF443" s="100"/>
      <c r="BG443" s="100"/>
    </row>
    <row r="444" spans="1:59" ht="12.75" customHeight="1" x14ac:dyDescent="0.2">
      <c r="A444" s="144"/>
      <c r="B444" s="141"/>
      <c r="C444" s="141"/>
      <c r="D444" s="142"/>
      <c r="E444" s="142"/>
      <c r="F444" s="142"/>
      <c r="G444" s="142"/>
      <c r="H444" s="142"/>
      <c r="I444" s="129"/>
      <c r="J444" s="130"/>
      <c r="K444" s="131" t="str">
        <f t="shared" si="227"/>
        <v/>
      </c>
      <c r="L444" s="132" t="str">
        <f t="shared" si="228"/>
        <v/>
      </c>
      <c r="M444" s="133" t="str">
        <f t="shared" si="229"/>
        <v/>
      </c>
      <c r="N444" s="134" t="str">
        <f>IFERROR(IF(B:B="","",IF(R444="Beer",SUM(LOOKUP(2,1/(Rates!$B$3:$B$5&lt;=W444)/(Rates!$C$3:$C$5&gt;=W444),Rates!$D$3:$D$5)*(X444/100)*W444),IF(R444="Refreshment Beverage",SUM(LOOKUP(2,1/(Rates!$B$7:$B$11&lt;=W444)/(Rates!$C$7:$C$11&gt;=W444),Rates!$D$7:$D$11)*(X444/100)*W444)))),"")</f>
        <v/>
      </c>
      <c r="O444" s="134" t="str">
        <f t="shared" si="230"/>
        <v/>
      </c>
      <c r="P444" s="116"/>
      <c r="Q444" s="117" t="str">
        <f t="shared" si="231"/>
        <v/>
      </c>
      <c r="R444" s="128" t="str">
        <f t="shared" si="232"/>
        <v/>
      </c>
      <c r="S444" s="135" t="str">
        <f>IF(B444="","",IF(R444="Refreshment Beverage",VLOOKUP(VALUE(Q444),Rates!G$15:L$19,2,0),VLOOKUP(VALUE(Q444),Rates!G$4:L$12,2,0)))</f>
        <v/>
      </c>
      <c r="T444" s="135" t="str">
        <f t="shared" si="233"/>
        <v/>
      </c>
      <c r="U444" s="118" t="str">
        <f t="shared" si="234"/>
        <v/>
      </c>
      <c r="V444" s="135" t="str">
        <f t="shared" si="235"/>
        <v/>
      </c>
      <c r="W444" s="135" t="str">
        <f t="shared" si="236"/>
        <v/>
      </c>
      <c r="X444" s="119" t="str">
        <f t="shared" si="237"/>
        <v/>
      </c>
      <c r="Y444" s="120" t="str">
        <f>IF(B:B="","",IF(R444="Refreshment Beverage",VLOOKUP(Q444,Rates!G$15:L$19,6,0)*W444,VLOOKUP(Q444,Rates!G$4:L$12,6,0)*W444))</f>
        <v/>
      </c>
      <c r="Z444" s="120" t="str">
        <f t="shared" si="238"/>
        <v/>
      </c>
      <c r="AA444" s="120" t="str">
        <f t="shared" si="239"/>
        <v/>
      </c>
      <c r="AB444" s="136" t="str">
        <f>IF(B:B="","",IF(R444="Refreshment Beverage","",IF(AND(R444="Beer",Q444=0),SUM(LOOKUP(2,1/(Rates!$B$15:$B$18&lt;=W444)/(Rates!$C$15:$C$18&gt;=W444),Rates!$D$15:$D$18)*W444),VLOOKUP(VALUE(Q:Q),Rates!A:B,2,0)*W444)))</f>
        <v/>
      </c>
      <c r="AC444" s="136" t="str">
        <f>IF(B:B="","",IF(R444="Refreshment Beverage","",IF(AND(R444="Beer",Q444=0),SUM(LOOKUP(2,1/(Rates!$B$15:$B$18&lt;=W444)/(Rates!$C$15:$C$18&gt;=W444),Rates!$E$15:$E$18)*W444),VLOOKUP(VALUE(Q:Q),Rates!A:C,3,0)*W444)))</f>
        <v/>
      </c>
      <c r="AD444" s="137" t="str">
        <f>IFERROR(IF(B:B="","",IF(R444="Beer","",IF(VALUE(Q444)=0,VLOOKUP(VLOOKUP(B:B,#REF!,16,0),Rates!A:E,2,0),VLOOKUP(VALUE(Q444),Rates!A$31:B$34,2,0)*W444))),0)</f>
        <v/>
      </c>
      <c r="AE444" s="121" t="str">
        <f t="shared" si="240"/>
        <v/>
      </c>
      <c r="AF444" s="138" t="str">
        <f t="shared" si="241"/>
        <v/>
      </c>
      <c r="AG444" s="122" t="str">
        <f t="shared" si="242"/>
        <v/>
      </c>
      <c r="AH444" s="123" t="str">
        <f t="shared" si="243"/>
        <v/>
      </c>
      <c r="AI444" s="139" t="str">
        <f>IF(AE:AE="","",IF(R444="Refreshment Beverage",AK444*(Rates!J$19/100),ROUND(SUM(AH444*(Rates!$J$8/100)),4)))</f>
        <v/>
      </c>
      <c r="AJ444" s="124" t="str">
        <f t="shared" si="244"/>
        <v/>
      </c>
      <c r="AK444" s="125" t="str">
        <f t="shared" si="245"/>
        <v/>
      </c>
      <c r="AL444" s="121" t="str">
        <f t="shared" si="246"/>
        <v/>
      </c>
      <c r="AM444" s="138" t="str">
        <f>IF(AS444="","",IF(R444="Refreshment Beverage",ROUND(AS444*Rates!K$19,4),ROUND(AO444*(VLOOKUP(VALUE(Q444),Rates!G$4:L$12,3,0)),4)))</f>
        <v/>
      </c>
      <c r="AN444" s="126" t="str">
        <f>IF(AS444="","",IF(R444="Refreshment Beverage",AS444*(Rates!J$19/100),MAX(AM444,AB444)))</f>
        <v/>
      </c>
      <c r="AO444" s="127" t="str">
        <f t="shared" si="247"/>
        <v/>
      </c>
      <c r="AP444" s="127" t="str">
        <f t="shared" si="248"/>
        <v/>
      </c>
      <c r="AQ444" s="140" t="str">
        <f>IF(AS444="","",IF(R444="Refreshment Beverage",ROUND(SUM(VLOOKUP(Q:Q,Rates!G$15:L$19,3,0)*(AS444-Y444-Z444-AA444)),4),ROUND(SUM(Rates!$K$8*AS444),4)))</f>
        <v/>
      </c>
      <c r="AR444" s="139" t="str">
        <f t="shared" si="249"/>
        <v/>
      </c>
      <c r="AS444" s="125" t="str">
        <f t="shared" si="250"/>
        <v/>
      </c>
      <c r="AT444" s="121" t="str">
        <f t="shared" si="251"/>
        <v/>
      </c>
      <c r="AU444" s="138" t="str">
        <f>IF(AX444="","",IF(R444="Refreshment Beverage",ROUND((BA444-Y444-Z444-AA444)*VLOOKUP(VALUE(Q444),Rates!G$15:L$19,3,0),4),ROUND(AW444*(VLOOKUP(VALUE(Q444),Rates!G:L,3,0)),4)))</f>
        <v/>
      </c>
      <c r="AV444" s="126" t="str">
        <f t="shared" si="252"/>
        <v/>
      </c>
      <c r="AW444" s="127" t="str">
        <f t="shared" si="253"/>
        <v/>
      </c>
      <c r="AX444" s="123" t="str">
        <f t="shared" si="254"/>
        <v/>
      </c>
      <c r="AY444" s="140" t="str">
        <f>IF(AX444="","",IF(R444="Refreshment Beverage",ROUND(SUM(AX444*Rates!K$19),4),ROUND(SUM(AX444*(Rates!J$8/100)),4)))</f>
        <v/>
      </c>
      <c r="AZ444" s="124" t="str">
        <f t="shared" si="255"/>
        <v/>
      </c>
      <c r="BA444" s="125" t="str">
        <f t="shared" si="256"/>
        <v/>
      </c>
      <c r="BB444" s="115"/>
      <c r="BC444" s="143"/>
      <c r="BD444" s="100"/>
      <c r="BE444" s="100"/>
      <c r="BF444" s="100"/>
      <c r="BG444" s="100"/>
    </row>
    <row r="445" spans="1:59" ht="12.75" customHeight="1" x14ac:dyDescent="0.2">
      <c r="A445" s="144"/>
      <c r="B445" s="141"/>
      <c r="C445" s="141"/>
      <c r="D445" s="142"/>
      <c r="E445" s="142"/>
      <c r="F445" s="142"/>
      <c r="G445" s="142"/>
      <c r="H445" s="142"/>
      <c r="I445" s="129"/>
      <c r="J445" s="130"/>
      <c r="K445" s="131" t="str">
        <f t="shared" si="227"/>
        <v/>
      </c>
      <c r="L445" s="132" t="str">
        <f t="shared" si="228"/>
        <v/>
      </c>
      <c r="M445" s="133" t="str">
        <f t="shared" si="229"/>
        <v/>
      </c>
      <c r="N445" s="134" t="str">
        <f>IFERROR(IF(B:B="","",IF(R445="Beer",SUM(LOOKUP(2,1/(Rates!$B$3:$B$5&lt;=W445)/(Rates!$C$3:$C$5&gt;=W445),Rates!$D$3:$D$5)*(X445/100)*W445),IF(R445="Refreshment Beverage",SUM(LOOKUP(2,1/(Rates!$B$7:$B$11&lt;=W445)/(Rates!$C$7:$C$11&gt;=W445),Rates!$D$7:$D$11)*(X445/100)*W445)))),"")</f>
        <v/>
      </c>
      <c r="O445" s="134" t="str">
        <f t="shared" si="230"/>
        <v/>
      </c>
      <c r="P445" s="116"/>
      <c r="Q445" s="117" t="str">
        <f t="shared" si="231"/>
        <v/>
      </c>
      <c r="R445" s="128" t="str">
        <f t="shared" si="232"/>
        <v/>
      </c>
      <c r="S445" s="135" t="str">
        <f>IF(B445="","",IF(R445="Refreshment Beverage",VLOOKUP(VALUE(Q445),Rates!G$15:L$19,2,0),VLOOKUP(VALUE(Q445),Rates!G$4:L$12,2,0)))</f>
        <v/>
      </c>
      <c r="T445" s="135" t="str">
        <f t="shared" si="233"/>
        <v/>
      </c>
      <c r="U445" s="118" t="str">
        <f t="shared" si="234"/>
        <v/>
      </c>
      <c r="V445" s="135" t="str">
        <f t="shared" si="235"/>
        <v/>
      </c>
      <c r="W445" s="135" t="str">
        <f t="shared" si="236"/>
        <v/>
      </c>
      <c r="X445" s="119" t="str">
        <f t="shared" si="237"/>
        <v/>
      </c>
      <c r="Y445" s="120" t="str">
        <f>IF(B:B="","",IF(R445="Refreshment Beverage",VLOOKUP(Q445,Rates!G$15:L$19,6,0)*W445,VLOOKUP(Q445,Rates!G$4:L$12,6,0)*W445))</f>
        <v/>
      </c>
      <c r="Z445" s="120" t="str">
        <f t="shared" si="238"/>
        <v/>
      </c>
      <c r="AA445" s="120" t="str">
        <f t="shared" si="239"/>
        <v/>
      </c>
      <c r="AB445" s="136" t="str">
        <f>IF(B:B="","",IF(R445="Refreshment Beverage","",IF(AND(R445="Beer",Q445=0),SUM(LOOKUP(2,1/(Rates!$B$15:$B$18&lt;=W445)/(Rates!$C$15:$C$18&gt;=W445),Rates!$D$15:$D$18)*W445),VLOOKUP(VALUE(Q:Q),Rates!A:B,2,0)*W445)))</f>
        <v/>
      </c>
      <c r="AC445" s="136" t="str">
        <f>IF(B:B="","",IF(R445="Refreshment Beverage","",IF(AND(R445="Beer",Q445=0),SUM(LOOKUP(2,1/(Rates!$B$15:$B$18&lt;=W445)/(Rates!$C$15:$C$18&gt;=W445),Rates!$E$15:$E$18)*W445),VLOOKUP(VALUE(Q:Q),Rates!A:C,3,0)*W445)))</f>
        <v/>
      </c>
      <c r="AD445" s="137" t="str">
        <f>IFERROR(IF(B:B="","",IF(R445="Beer","",IF(VALUE(Q445)=0,VLOOKUP(VLOOKUP(B:B,#REF!,16,0),Rates!A:E,2,0),VLOOKUP(VALUE(Q445),Rates!A$31:B$34,2,0)*W445))),0)</f>
        <v/>
      </c>
      <c r="AE445" s="121" t="str">
        <f t="shared" si="240"/>
        <v/>
      </c>
      <c r="AF445" s="138" t="str">
        <f t="shared" si="241"/>
        <v/>
      </c>
      <c r="AG445" s="122" t="str">
        <f t="shared" si="242"/>
        <v/>
      </c>
      <c r="AH445" s="123" t="str">
        <f t="shared" si="243"/>
        <v/>
      </c>
      <c r="AI445" s="139" t="str">
        <f>IF(AE:AE="","",IF(R445="Refreshment Beverage",AK445*(Rates!J$19/100),ROUND(SUM(AH445*(Rates!$J$8/100)),4)))</f>
        <v/>
      </c>
      <c r="AJ445" s="124" t="str">
        <f t="shared" si="244"/>
        <v/>
      </c>
      <c r="AK445" s="125" t="str">
        <f t="shared" si="245"/>
        <v/>
      </c>
      <c r="AL445" s="121" t="str">
        <f t="shared" si="246"/>
        <v/>
      </c>
      <c r="AM445" s="138" t="str">
        <f>IF(AS445="","",IF(R445="Refreshment Beverage",ROUND(AS445*Rates!K$19,4),ROUND(AO445*(VLOOKUP(VALUE(Q445),Rates!G$4:L$12,3,0)),4)))</f>
        <v/>
      </c>
      <c r="AN445" s="126" t="str">
        <f>IF(AS445="","",IF(R445="Refreshment Beverage",AS445*(Rates!J$19/100),MAX(AM445,AB445)))</f>
        <v/>
      </c>
      <c r="AO445" s="127" t="str">
        <f t="shared" si="247"/>
        <v/>
      </c>
      <c r="AP445" s="127" t="str">
        <f t="shared" si="248"/>
        <v/>
      </c>
      <c r="AQ445" s="140" t="str">
        <f>IF(AS445="","",IF(R445="Refreshment Beverage",ROUND(SUM(VLOOKUP(Q:Q,Rates!G$15:L$19,3,0)*(AS445-Y445-Z445-AA445)),4),ROUND(SUM(Rates!$K$8*AS445),4)))</f>
        <v/>
      </c>
      <c r="AR445" s="139" t="str">
        <f t="shared" si="249"/>
        <v/>
      </c>
      <c r="AS445" s="125" t="str">
        <f t="shared" si="250"/>
        <v/>
      </c>
      <c r="AT445" s="121" t="str">
        <f t="shared" si="251"/>
        <v/>
      </c>
      <c r="AU445" s="138" t="str">
        <f>IF(AX445="","",IF(R445="Refreshment Beverage",ROUND((BA445-Y445-Z445-AA445)*VLOOKUP(VALUE(Q445),Rates!G$15:L$19,3,0),4),ROUND(AW445*(VLOOKUP(VALUE(Q445),Rates!G:L,3,0)),4)))</f>
        <v/>
      </c>
      <c r="AV445" s="126" t="str">
        <f t="shared" si="252"/>
        <v/>
      </c>
      <c r="AW445" s="127" t="str">
        <f t="shared" si="253"/>
        <v/>
      </c>
      <c r="AX445" s="123" t="str">
        <f t="shared" si="254"/>
        <v/>
      </c>
      <c r="AY445" s="140" t="str">
        <f>IF(AX445="","",IF(R445="Refreshment Beverage",ROUND(SUM(AX445*Rates!K$19),4),ROUND(SUM(AX445*(Rates!J$8/100)),4)))</f>
        <v/>
      </c>
      <c r="AZ445" s="124" t="str">
        <f t="shared" si="255"/>
        <v/>
      </c>
      <c r="BA445" s="125" t="str">
        <f t="shared" si="256"/>
        <v/>
      </c>
      <c r="BB445" s="115"/>
      <c r="BC445" s="143"/>
      <c r="BD445" s="100"/>
      <c r="BE445" s="100"/>
      <c r="BF445" s="100"/>
      <c r="BG445" s="100"/>
    </row>
    <row r="446" spans="1:59" ht="12.75" customHeight="1" x14ac:dyDescent="0.2">
      <c r="A446" s="144"/>
      <c r="B446" s="141"/>
      <c r="C446" s="141"/>
      <c r="D446" s="142"/>
      <c r="E446" s="142"/>
      <c r="F446" s="142"/>
      <c r="G446" s="142"/>
      <c r="H446" s="142"/>
      <c r="I446" s="129"/>
      <c r="J446" s="130"/>
      <c r="K446" s="131" t="str">
        <f t="shared" si="227"/>
        <v/>
      </c>
      <c r="L446" s="132" t="str">
        <f t="shared" si="228"/>
        <v/>
      </c>
      <c r="M446" s="133" t="str">
        <f t="shared" si="229"/>
        <v/>
      </c>
      <c r="N446" s="134" t="str">
        <f>IFERROR(IF(B:B="","",IF(R446="Beer",SUM(LOOKUP(2,1/(Rates!$B$3:$B$5&lt;=W446)/(Rates!$C$3:$C$5&gt;=W446),Rates!$D$3:$D$5)*(X446/100)*W446),IF(R446="Refreshment Beverage",SUM(LOOKUP(2,1/(Rates!$B$7:$B$11&lt;=W446)/(Rates!$C$7:$C$11&gt;=W446),Rates!$D$7:$D$11)*(X446/100)*W446)))),"")</f>
        <v/>
      </c>
      <c r="O446" s="134" t="str">
        <f t="shared" si="230"/>
        <v/>
      </c>
      <c r="P446" s="116"/>
      <c r="Q446" s="117" t="str">
        <f t="shared" si="231"/>
        <v/>
      </c>
      <c r="R446" s="128" t="str">
        <f t="shared" si="232"/>
        <v/>
      </c>
      <c r="S446" s="135" t="str">
        <f>IF(B446="","",IF(R446="Refreshment Beverage",VLOOKUP(VALUE(Q446),Rates!G$15:L$19,2,0),VLOOKUP(VALUE(Q446),Rates!G$4:L$12,2,0)))</f>
        <v/>
      </c>
      <c r="T446" s="135" t="str">
        <f t="shared" si="233"/>
        <v/>
      </c>
      <c r="U446" s="118" t="str">
        <f t="shared" si="234"/>
        <v/>
      </c>
      <c r="V446" s="135" t="str">
        <f t="shared" si="235"/>
        <v/>
      </c>
      <c r="W446" s="135" t="str">
        <f t="shared" si="236"/>
        <v/>
      </c>
      <c r="X446" s="119" t="str">
        <f t="shared" si="237"/>
        <v/>
      </c>
      <c r="Y446" s="120" t="str">
        <f>IF(B:B="","",IF(R446="Refreshment Beverage",VLOOKUP(Q446,Rates!G$15:L$19,6,0)*W446,VLOOKUP(Q446,Rates!G$4:L$12,6,0)*W446))</f>
        <v/>
      </c>
      <c r="Z446" s="120" t="str">
        <f t="shared" si="238"/>
        <v/>
      </c>
      <c r="AA446" s="120" t="str">
        <f t="shared" si="239"/>
        <v/>
      </c>
      <c r="AB446" s="136" t="str">
        <f>IF(B:B="","",IF(R446="Refreshment Beverage","",IF(AND(R446="Beer",Q446=0),SUM(LOOKUP(2,1/(Rates!$B$15:$B$18&lt;=W446)/(Rates!$C$15:$C$18&gt;=W446),Rates!$D$15:$D$18)*W446),VLOOKUP(VALUE(Q:Q),Rates!A:B,2,0)*W446)))</f>
        <v/>
      </c>
      <c r="AC446" s="136" t="str">
        <f>IF(B:B="","",IF(R446="Refreshment Beverage","",IF(AND(R446="Beer",Q446=0),SUM(LOOKUP(2,1/(Rates!$B$15:$B$18&lt;=W446)/(Rates!$C$15:$C$18&gt;=W446),Rates!$E$15:$E$18)*W446),VLOOKUP(VALUE(Q:Q),Rates!A:C,3,0)*W446)))</f>
        <v/>
      </c>
      <c r="AD446" s="137" t="str">
        <f>IFERROR(IF(B:B="","",IF(R446="Beer","",IF(VALUE(Q446)=0,VLOOKUP(VLOOKUP(B:B,#REF!,16,0),Rates!A:E,2,0),VLOOKUP(VALUE(Q446),Rates!A$31:B$34,2,0)*W446))),0)</f>
        <v/>
      </c>
      <c r="AE446" s="121" t="str">
        <f t="shared" si="240"/>
        <v/>
      </c>
      <c r="AF446" s="138" t="str">
        <f t="shared" si="241"/>
        <v/>
      </c>
      <c r="AG446" s="122" t="str">
        <f t="shared" si="242"/>
        <v/>
      </c>
      <c r="AH446" s="123" t="str">
        <f t="shared" si="243"/>
        <v/>
      </c>
      <c r="AI446" s="139" t="str">
        <f>IF(AE:AE="","",IF(R446="Refreshment Beverage",AK446*(Rates!J$19/100),ROUND(SUM(AH446*(Rates!$J$8/100)),4)))</f>
        <v/>
      </c>
      <c r="AJ446" s="124" t="str">
        <f t="shared" si="244"/>
        <v/>
      </c>
      <c r="AK446" s="125" t="str">
        <f t="shared" si="245"/>
        <v/>
      </c>
      <c r="AL446" s="121" t="str">
        <f t="shared" si="246"/>
        <v/>
      </c>
      <c r="AM446" s="138" t="str">
        <f>IF(AS446="","",IF(R446="Refreshment Beverage",ROUND(AS446*Rates!K$19,4),ROUND(AO446*(VLOOKUP(VALUE(Q446),Rates!G$4:L$12,3,0)),4)))</f>
        <v/>
      </c>
      <c r="AN446" s="126" t="str">
        <f>IF(AS446="","",IF(R446="Refreshment Beverage",AS446*(Rates!J$19/100),MAX(AM446,AB446)))</f>
        <v/>
      </c>
      <c r="AO446" s="127" t="str">
        <f t="shared" si="247"/>
        <v/>
      </c>
      <c r="AP446" s="127" t="str">
        <f t="shared" si="248"/>
        <v/>
      </c>
      <c r="AQ446" s="140" t="str">
        <f>IF(AS446="","",IF(R446="Refreshment Beverage",ROUND(SUM(VLOOKUP(Q:Q,Rates!G$15:L$19,3,0)*(AS446-Y446-Z446-AA446)),4),ROUND(SUM(Rates!$K$8*AS446),4)))</f>
        <v/>
      </c>
      <c r="AR446" s="139" t="str">
        <f t="shared" si="249"/>
        <v/>
      </c>
      <c r="AS446" s="125" t="str">
        <f t="shared" si="250"/>
        <v/>
      </c>
      <c r="AT446" s="121" t="str">
        <f t="shared" si="251"/>
        <v/>
      </c>
      <c r="AU446" s="138" t="str">
        <f>IF(AX446="","",IF(R446="Refreshment Beverage",ROUND((BA446-Y446-Z446-AA446)*VLOOKUP(VALUE(Q446),Rates!G$15:L$19,3,0),4),ROUND(AW446*(VLOOKUP(VALUE(Q446),Rates!G:L,3,0)),4)))</f>
        <v/>
      </c>
      <c r="AV446" s="126" t="str">
        <f t="shared" si="252"/>
        <v/>
      </c>
      <c r="AW446" s="127" t="str">
        <f t="shared" si="253"/>
        <v/>
      </c>
      <c r="AX446" s="123" t="str">
        <f t="shared" si="254"/>
        <v/>
      </c>
      <c r="AY446" s="140" t="str">
        <f>IF(AX446="","",IF(R446="Refreshment Beverage",ROUND(SUM(AX446*Rates!K$19),4),ROUND(SUM(AX446*(Rates!J$8/100)),4)))</f>
        <v/>
      </c>
      <c r="AZ446" s="124" t="str">
        <f t="shared" si="255"/>
        <v/>
      </c>
      <c r="BA446" s="125" t="str">
        <f t="shared" si="256"/>
        <v/>
      </c>
      <c r="BB446" s="115"/>
      <c r="BC446" s="143"/>
      <c r="BD446" s="100"/>
      <c r="BE446" s="100"/>
      <c r="BF446" s="100"/>
      <c r="BG446" s="100"/>
    </row>
    <row r="447" spans="1:59" ht="12.75" customHeight="1" x14ac:dyDescent="0.2">
      <c r="A447" s="144"/>
      <c r="B447" s="141"/>
      <c r="C447" s="141"/>
      <c r="D447" s="142"/>
      <c r="E447" s="142"/>
      <c r="F447" s="142"/>
      <c r="G447" s="142"/>
      <c r="H447" s="142"/>
      <c r="I447" s="129"/>
      <c r="J447" s="130"/>
      <c r="K447" s="131" t="str">
        <f t="shared" si="227"/>
        <v/>
      </c>
      <c r="L447" s="132" t="str">
        <f t="shared" si="228"/>
        <v/>
      </c>
      <c r="M447" s="133" t="str">
        <f t="shared" si="229"/>
        <v/>
      </c>
      <c r="N447" s="134" t="str">
        <f>IFERROR(IF(B:B="","",IF(R447="Beer",SUM(LOOKUP(2,1/(Rates!$B$3:$B$5&lt;=W447)/(Rates!$C$3:$C$5&gt;=W447),Rates!$D$3:$D$5)*(X447/100)*W447),IF(R447="Refreshment Beverage",SUM(LOOKUP(2,1/(Rates!$B$7:$B$11&lt;=W447)/(Rates!$C$7:$C$11&gt;=W447),Rates!$D$7:$D$11)*(X447/100)*W447)))),"")</f>
        <v/>
      </c>
      <c r="O447" s="134" t="str">
        <f t="shared" si="230"/>
        <v/>
      </c>
      <c r="P447" s="116"/>
      <c r="Q447" s="117" t="str">
        <f t="shared" si="231"/>
        <v/>
      </c>
      <c r="R447" s="128" t="str">
        <f t="shared" si="232"/>
        <v/>
      </c>
      <c r="S447" s="135" t="str">
        <f>IF(B447="","",IF(R447="Refreshment Beverage",VLOOKUP(VALUE(Q447),Rates!G$15:L$19,2,0),VLOOKUP(VALUE(Q447),Rates!G$4:L$12,2,0)))</f>
        <v/>
      </c>
      <c r="T447" s="135" t="str">
        <f t="shared" si="233"/>
        <v/>
      </c>
      <c r="U447" s="118" t="str">
        <f t="shared" si="234"/>
        <v/>
      </c>
      <c r="V447" s="135" t="str">
        <f t="shared" si="235"/>
        <v/>
      </c>
      <c r="W447" s="135" t="str">
        <f t="shared" si="236"/>
        <v/>
      </c>
      <c r="X447" s="119" t="str">
        <f t="shared" si="237"/>
        <v/>
      </c>
      <c r="Y447" s="120" t="str">
        <f>IF(B:B="","",IF(R447="Refreshment Beverage",VLOOKUP(Q447,Rates!G$15:L$19,6,0)*W447,VLOOKUP(Q447,Rates!G$4:L$12,6,0)*W447))</f>
        <v/>
      </c>
      <c r="Z447" s="120" t="str">
        <f t="shared" si="238"/>
        <v/>
      </c>
      <c r="AA447" s="120" t="str">
        <f t="shared" si="239"/>
        <v/>
      </c>
      <c r="AB447" s="136" t="str">
        <f>IF(B:B="","",IF(R447="Refreshment Beverage","",IF(AND(R447="Beer",Q447=0),SUM(LOOKUP(2,1/(Rates!$B$15:$B$18&lt;=W447)/(Rates!$C$15:$C$18&gt;=W447),Rates!$D$15:$D$18)*W447),VLOOKUP(VALUE(Q:Q),Rates!A:B,2,0)*W447)))</f>
        <v/>
      </c>
      <c r="AC447" s="136" t="str">
        <f>IF(B:B="","",IF(R447="Refreshment Beverage","",IF(AND(R447="Beer",Q447=0),SUM(LOOKUP(2,1/(Rates!$B$15:$B$18&lt;=W447)/(Rates!$C$15:$C$18&gt;=W447),Rates!$E$15:$E$18)*W447),VLOOKUP(VALUE(Q:Q),Rates!A:C,3,0)*W447)))</f>
        <v/>
      </c>
      <c r="AD447" s="137" t="str">
        <f>IFERROR(IF(B:B="","",IF(R447="Beer","",IF(VALUE(Q447)=0,VLOOKUP(VLOOKUP(B:B,#REF!,16,0),Rates!A:E,2,0),VLOOKUP(VALUE(Q447),Rates!A$31:B$34,2,0)*W447))),0)</f>
        <v/>
      </c>
      <c r="AE447" s="121" t="str">
        <f t="shared" si="240"/>
        <v/>
      </c>
      <c r="AF447" s="138" t="str">
        <f t="shared" si="241"/>
        <v/>
      </c>
      <c r="AG447" s="122" t="str">
        <f t="shared" si="242"/>
        <v/>
      </c>
      <c r="AH447" s="123" t="str">
        <f t="shared" si="243"/>
        <v/>
      </c>
      <c r="AI447" s="139" t="str">
        <f>IF(AE:AE="","",IF(R447="Refreshment Beverage",AK447*(Rates!J$19/100),ROUND(SUM(AH447*(Rates!$J$8/100)),4)))</f>
        <v/>
      </c>
      <c r="AJ447" s="124" t="str">
        <f t="shared" si="244"/>
        <v/>
      </c>
      <c r="AK447" s="125" t="str">
        <f t="shared" si="245"/>
        <v/>
      </c>
      <c r="AL447" s="121" t="str">
        <f t="shared" si="246"/>
        <v/>
      </c>
      <c r="AM447" s="138" t="str">
        <f>IF(AS447="","",IF(R447="Refreshment Beverage",ROUND(AS447*Rates!K$19,4),ROUND(AO447*(VLOOKUP(VALUE(Q447),Rates!G$4:L$12,3,0)),4)))</f>
        <v/>
      </c>
      <c r="AN447" s="126" t="str">
        <f>IF(AS447="","",IF(R447="Refreshment Beverage",AS447*(Rates!J$19/100),MAX(AM447,AB447)))</f>
        <v/>
      </c>
      <c r="AO447" s="127" t="str">
        <f t="shared" si="247"/>
        <v/>
      </c>
      <c r="AP447" s="127" t="str">
        <f t="shared" si="248"/>
        <v/>
      </c>
      <c r="AQ447" s="140" t="str">
        <f>IF(AS447="","",IF(R447="Refreshment Beverage",ROUND(SUM(VLOOKUP(Q:Q,Rates!G$15:L$19,3,0)*(AS447-Y447-Z447-AA447)),4),ROUND(SUM(Rates!$K$8*AS447),4)))</f>
        <v/>
      </c>
      <c r="AR447" s="139" t="str">
        <f t="shared" si="249"/>
        <v/>
      </c>
      <c r="AS447" s="125" t="str">
        <f t="shared" si="250"/>
        <v/>
      </c>
      <c r="AT447" s="121" t="str">
        <f t="shared" si="251"/>
        <v/>
      </c>
      <c r="AU447" s="138" t="str">
        <f>IF(AX447="","",IF(R447="Refreshment Beverage",ROUND((BA447-Y447-Z447-AA447)*VLOOKUP(VALUE(Q447),Rates!G$15:L$19,3,0),4),ROUND(AW447*(VLOOKUP(VALUE(Q447),Rates!G:L,3,0)),4)))</f>
        <v/>
      </c>
      <c r="AV447" s="126" t="str">
        <f t="shared" si="252"/>
        <v/>
      </c>
      <c r="AW447" s="127" t="str">
        <f t="shared" si="253"/>
        <v/>
      </c>
      <c r="AX447" s="123" t="str">
        <f t="shared" si="254"/>
        <v/>
      </c>
      <c r="AY447" s="140" t="str">
        <f>IF(AX447="","",IF(R447="Refreshment Beverage",ROUND(SUM(AX447*Rates!K$19),4),ROUND(SUM(AX447*(Rates!J$8/100)),4)))</f>
        <v/>
      </c>
      <c r="AZ447" s="124" t="str">
        <f t="shared" si="255"/>
        <v/>
      </c>
      <c r="BA447" s="125" t="str">
        <f t="shared" si="256"/>
        <v/>
      </c>
      <c r="BB447" s="115"/>
      <c r="BC447" s="143"/>
      <c r="BD447" s="100"/>
      <c r="BE447" s="100"/>
      <c r="BF447" s="100"/>
      <c r="BG447" s="100"/>
    </row>
    <row r="448" spans="1:59" ht="12.75" customHeight="1" x14ac:dyDescent="0.2">
      <c r="A448" s="144"/>
      <c r="B448" s="141"/>
      <c r="C448" s="141"/>
      <c r="D448" s="142"/>
      <c r="E448" s="142"/>
      <c r="F448" s="142"/>
      <c r="G448" s="142"/>
      <c r="H448" s="142"/>
      <c r="I448" s="129"/>
      <c r="J448" s="130"/>
      <c r="K448" s="131" t="str">
        <f t="shared" si="227"/>
        <v/>
      </c>
      <c r="L448" s="132" t="str">
        <f t="shared" si="228"/>
        <v/>
      </c>
      <c r="M448" s="133" t="str">
        <f t="shared" si="229"/>
        <v/>
      </c>
      <c r="N448" s="134" t="str">
        <f>IFERROR(IF(B:B="","",IF(R448="Beer",SUM(LOOKUP(2,1/(Rates!$B$3:$B$5&lt;=W448)/(Rates!$C$3:$C$5&gt;=W448),Rates!$D$3:$D$5)*(X448/100)*W448),IF(R448="Refreshment Beverage",SUM(LOOKUP(2,1/(Rates!$B$7:$B$11&lt;=W448)/(Rates!$C$7:$C$11&gt;=W448),Rates!$D$7:$D$11)*(X448/100)*W448)))),"")</f>
        <v/>
      </c>
      <c r="O448" s="134" t="str">
        <f t="shared" si="230"/>
        <v/>
      </c>
      <c r="P448" s="116"/>
      <c r="Q448" s="117" t="str">
        <f t="shared" si="231"/>
        <v/>
      </c>
      <c r="R448" s="128" t="str">
        <f t="shared" si="232"/>
        <v/>
      </c>
      <c r="S448" s="135" t="str">
        <f>IF(B448="","",IF(R448="Refreshment Beverage",VLOOKUP(VALUE(Q448),Rates!G$15:L$19,2,0),VLOOKUP(VALUE(Q448),Rates!G$4:L$12,2,0)))</f>
        <v/>
      </c>
      <c r="T448" s="135" t="str">
        <f t="shared" si="233"/>
        <v/>
      </c>
      <c r="U448" s="118" t="str">
        <f t="shared" si="234"/>
        <v/>
      </c>
      <c r="V448" s="135" t="str">
        <f t="shared" si="235"/>
        <v/>
      </c>
      <c r="W448" s="135" t="str">
        <f t="shared" si="236"/>
        <v/>
      </c>
      <c r="X448" s="119" t="str">
        <f t="shared" si="237"/>
        <v/>
      </c>
      <c r="Y448" s="120" t="str">
        <f>IF(B:B="","",IF(R448="Refreshment Beverage",VLOOKUP(Q448,Rates!G$15:L$19,6,0)*W448,VLOOKUP(Q448,Rates!G$4:L$12,6,0)*W448))</f>
        <v/>
      </c>
      <c r="Z448" s="120" t="str">
        <f t="shared" si="238"/>
        <v/>
      </c>
      <c r="AA448" s="120" t="str">
        <f t="shared" si="239"/>
        <v/>
      </c>
      <c r="AB448" s="136" t="str">
        <f>IF(B:B="","",IF(R448="Refreshment Beverage","",IF(AND(R448="Beer",Q448=0),SUM(LOOKUP(2,1/(Rates!$B$15:$B$18&lt;=W448)/(Rates!$C$15:$C$18&gt;=W448),Rates!$D$15:$D$18)*W448),VLOOKUP(VALUE(Q:Q),Rates!A:B,2,0)*W448)))</f>
        <v/>
      </c>
      <c r="AC448" s="136" t="str">
        <f>IF(B:B="","",IF(R448="Refreshment Beverage","",IF(AND(R448="Beer",Q448=0),SUM(LOOKUP(2,1/(Rates!$B$15:$B$18&lt;=W448)/(Rates!$C$15:$C$18&gt;=W448),Rates!$E$15:$E$18)*W448),VLOOKUP(VALUE(Q:Q),Rates!A:C,3,0)*W448)))</f>
        <v/>
      </c>
      <c r="AD448" s="137" t="str">
        <f>IFERROR(IF(B:B="","",IF(R448="Beer","",IF(VALUE(Q448)=0,VLOOKUP(VLOOKUP(B:B,#REF!,16,0),Rates!A:E,2,0),VLOOKUP(VALUE(Q448),Rates!A$31:B$34,2,0)*W448))),0)</f>
        <v/>
      </c>
      <c r="AE448" s="121" t="str">
        <f t="shared" si="240"/>
        <v/>
      </c>
      <c r="AF448" s="138" t="str">
        <f t="shared" si="241"/>
        <v/>
      </c>
      <c r="AG448" s="122" t="str">
        <f t="shared" si="242"/>
        <v/>
      </c>
      <c r="AH448" s="123" t="str">
        <f t="shared" si="243"/>
        <v/>
      </c>
      <c r="AI448" s="139" t="str">
        <f>IF(AE:AE="","",IF(R448="Refreshment Beverage",AK448*(Rates!J$19/100),ROUND(SUM(AH448*(Rates!$J$8/100)),4)))</f>
        <v/>
      </c>
      <c r="AJ448" s="124" t="str">
        <f t="shared" si="244"/>
        <v/>
      </c>
      <c r="AK448" s="125" t="str">
        <f t="shared" si="245"/>
        <v/>
      </c>
      <c r="AL448" s="121" t="str">
        <f t="shared" si="246"/>
        <v/>
      </c>
      <c r="AM448" s="138" t="str">
        <f>IF(AS448="","",IF(R448="Refreshment Beverage",ROUND(AS448*Rates!K$19,4),ROUND(AO448*(VLOOKUP(VALUE(Q448),Rates!G$4:L$12,3,0)),4)))</f>
        <v/>
      </c>
      <c r="AN448" s="126" t="str">
        <f>IF(AS448="","",IF(R448="Refreshment Beverage",AS448*(Rates!J$19/100),MAX(AM448,AB448)))</f>
        <v/>
      </c>
      <c r="AO448" s="127" t="str">
        <f t="shared" si="247"/>
        <v/>
      </c>
      <c r="AP448" s="127" t="str">
        <f t="shared" si="248"/>
        <v/>
      </c>
      <c r="AQ448" s="140" t="str">
        <f>IF(AS448="","",IF(R448="Refreshment Beverage",ROUND(SUM(VLOOKUP(Q:Q,Rates!G$15:L$19,3,0)*(AS448-Y448-Z448-AA448)),4),ROUND(SUM(Rates!$K$8*AS448),4)))</f>
        <v/>
      </c>
      <c r="AR448" s="139" t="str">
        <f t="shared" si="249"/>
        <v/>
      </c>
      <c r="AS448" s="125" t="str">
        <f t="shared" si="250"/>
        <v/>
      </c>
      <c r="AT448" s="121" t="str">
        <f t="shared" si="251"/>
        <v/>
      </c>
      <c r="AU448" s="138" t="str">
        <f>IF(AX448="","",IF(R448="Refreshment Beverage",ROUND((BA448-Y448-Z448-AA448)*VLOOKUP(VALUE(Q448),Rates!G$15:L$19,3,0),4),ROUND(AW448*(VLOOKUP(VALUE(Q448),Rates!G:L,3,0)),4)))</f>
        <v/>
      </c>
      <c r="AV448" s="126" t="str">
        <f t="shared" si="252"/>
        <v/>
      </c>
      <c r="AW448" s="127" t="str">
        <f t="shared" si="253"/>
        <v/>
      </c>
      <c r="AX448" s="123" t="str">
        <f t="shared" si="254"/>
        <v/>
      </c>
      <c r="AY448" s="140" t="str">
        <f>IF(AX448="","",IF(R448="Refreshment Beverage",ROUND(SUM(AX448*Rates!K$19),4),ROUND(SUM(AX448*(Rates!J$8/100)),4)))</f>
        <v/>
      </c>
      <c r="AZ448" s="124" t="str">
        <f t="shared" si="255"/>
        <v/>
      </c>
      <c r="BA448" s="125" t="str">
        <f t="shared" si="256"/>
        <v/>
      </c>
      <c r="BB448" s="115"/>
      <c r="BC448" s="143"/>
      <c r="BD448" s="100"/>
      <c r="BE448" s="100"/>
      <c r="BF448" s="100"/>
      <c r="BG448" s="100"/>
    </row>
    <row r="449" spans="1:59" ht="12.75" customHeight="1" x14ac:dyDescent="0.2">
      <c r="A449" s="144"/>
      <c r="B449" s="141"/>
      <c r="C449" s="141"/>
      <c r="D449" s="142"/>
      <c r="E449" s="142"/>
      <c r="F449" s="142"/>
      <c r="G449" s="142"/>
      <c r="H449" s="142"/>
      <c r="I449" s="129"/>
      <c r="J449" s="130"/>
      <c r="K449" s="131" t="str">
        <f t="shared" si="227"/>
        <v/>
      </c>
      <c r="L449" s="132" t="str">
        <f t="shared" si="228"/>
        <v/>
      </c>
      <c r="M449" s="133" t="str">
        <f t="shared" si="229"/>
        <v/>
      </c>
      <c r="N449" s="134" t="str">
        <f>IFERROR(IF(B:B="","",IF(R449="Beer",SUM(LOOKUP(2,1/(Rates!$B$3:$B$5&lt;=W449)/(Rates!$C$3:$C$5&gt;=W449),Rates!$D$3:$D$5)*(X449/100)*W449),IF(R449="Refreshment Beverage",SUM(LOOKUP(2,1/(Rates!$B$7:$B$11&lt;=W449)/(Rates!$C$7:$C$11&gt;=W449),Rates!$D$7:$D$11)*(X449/100)*W449)))),"")</f>
        <v/>
      </c>
      <c r="O449" s="134" t="str">
        <f t="shared" si="230"/>
        <v/>
      </c>
      <c r="P449" s="116"/>
      <c r="Q449" s="117" t="str">
        <f t="shared" si="231"/>
        <v/>
      </c>
      <c r="R449" s="128" t="str">
        <f t="shared" si="232"/>
        <v/>
      </c>
      <c r="S449" s="135" t="str">
        <f>IF(B449="","",IF(R449="Refreshment Beverage",VLOOKUP(VALUE(Q449),Rates!G$15:L$19,2,0),VLOOKUP(VALUE(Q449),Rates!G$4:L$12,2,0)))</f>
        <v/>
      </c>
      <c r="T449" s="135" t="str">
        <f t="shared" si="233"/>
        <v/>
      </c>
      <c r="U449" s="118" t="str">
        <f t="shared" si="234"/>
        <v/>
      </c>
      <c r="V449" s="135" t="str">
        <f t="shared" si="235"/>
        <v/>
      </c>
      <c r="W449" s="135" t="str">
        <f t="shared" si="236"/>
        <v/>
      </c>
      <c r="X449" s="119" t="str">
        <f t="shared" si="237"/>
        <v/>
      </c>
      <c r="Y449" s="120" t="str">
        <f>IF(B:B="","",IF(R449="Refreshment Beverage",VLOOKUP(Q449,Rates!G$15:L$19,6,0)*W449,VLOOKUP(Q449,Rates!G$4:L$12,6,0)*W449))</f>
        <v/>
      </c>
      <c r="Z449" s="120" t="str">
        <f t="shared" si="238"/>
        <v/>
      </c>
      <c r="AA449" s="120" t="str">
        <f t="shared" si="239"/>
        <v/>
      </c>
      <c r="AB449" s="136" t="str">
        <f>IF(B:B="","",IF(R449="Refreshment Beverage","",IF(AND(R449="Beer",Q449=0),SUM(LOOKUP(2,1/(Rates!$B$15:$B$18&lt;=W449)/(Rates!$C$15:$C$18&gt;=W449),Rates!$D$15:$D$18)*W449),VLOOKUP(VALUE(Q:Q),Rates!A:B,2,0)*W449)))</f>
        <v/>
      </c>
      <c r="AC449" s="136" t="str">
        <f>IF(B:B="","",IF(R449="Refreshment Beverage","",IF(AND(R449="Beer",Q449=0),SUM(LOOKUP(2,1/(Rates!$B$15:$B$18&lt;=W449)/(Rates!$C$15:$C$18&gt;=W449),Rates!$E$15:$E$18)*W449),VLOOKUP(VALUE(Q:Q),Rates!A:C,3,0)*W449)))</f>
        <v/>
      </c>
      <c r="AD449" s="137" t="str">
        <f>IFERROR(IF(B:B="","",IF(R449="Beer","",IF(VALUE(Q449)=0,VLOOKUP(VLOOKUP(B:B,#REF!,16,0),Rates!A:E,2,0),VLOOKUP(VALUE(Q449),Rates!A$31:B$34,2,0)*W449))),0)</f>
        <v/>
      </c>
      <c r="AE449" s="121" t="str">
        <f t="shared" si="240"/>
        <v/>
      </c>
      <c r="AF449" s="138" t="str">
        <f t="shared" si="241"/>
        <v/>
      </c>
      <c r="AG449" s="122" t="str">
        <f t="shared" si="242"/>
        <v/>
      </c>
      <c r="AH449" s="123" t="str">
        <f t="shared" si="243"/>
        <v/>
      </c>
      <c r="AI449" s="139" t="str">
        <f>IF(AE:AE="","",IF(R449="Refreshment Beverage",AK449*(Rates!J$19/100),ROUND(SUM(AH449*(Rates!$J$8/100)),4)))</f>
        <v/>
      </c>
      <c r="AJ449" s="124" t="str">
        <f t="shared" si="244"/>
        <v/>
      </c>
      <c r="AK449" s="125" t="str">
        <f t="shared" si="245"/>
        <v/>
      </c>
      <c r="AL449" s="121" t="str">
        <f t="shared" si="246"/>
        <v/>
      </c>
      <c r="AM449" s="138" t="str">
        <f>IF(AS449="","",IF(R449="Refreshment Beverage",ROUND(AS449*Rates!K$19,4),ROUND(AO449*(VLOOKUP(VALUE(Q449),Rates!G$4:L$12,3,0)),4)))</f>
        <v/>
      </c>
      <c r="AN449" s="126" t="str">
        <f>IF(AS449="","",IF(R449="Refreshment Beverage",AS449*(Rates!J$19/100),MAX(AM449,AB449)))</f>
        <v/>
      </c>
      <c r="AO449" s="127" t="str">
        <f t="shared" si="247"/>
        <v/>
      </c>
      <c r="AP449" s="127" t="str">
        <f t="shared" si="248"/>
        <v/>
      </c>
      <c r="AQ449" s="140" t="str">
        <f>IF(AS449="","",IF(R449="Refreshment Beverage",ROUND(SUM(VLOOKUP(Q:Q,Rates!G$15:L$19,3,0)*(AS449-Y449-Z449-AA449)),4),ROUND(SUM(Rates!$K$8*AS449),4)))</f>
        <v/>
      </c>
      <c r="AR449" s="139" t="str">
        <f t="shared" si="249"/>
        <v/>
      </c>
      <c r="AS449" s="125" t="str">
        <f t="shared" si="250"/>
        <v/>
      </c>
      <c r="AT449" s="121" t="str">
        <f t="shared" si="251"/>
        <v/>
      </c>
      <c r="AU449" s="138" t="str">
        <f>IF(AX449="","",IF(R449="Refreshment Beverage",ROUND((BA449-Y449-Z449-AA449)*VLOOKUP(VALUE(Q449),Rates!G$15:L$19,3,0),4),ROUND(AW449*(VLOOKUP(VALUE(Q449),Rates!G:L,3,0)),4)))</f>
        <v/>
      </c>
      <c r="AV449" s="126" t="str">
        <f t="shared" si="252"/>
        <v/>
      </c>
      <c r="AW449" s="127" t="str">
        <f t="shared" si="253"/>
        <v/>
      </c>
      <c r="AX449" s="123" t="str">
        <f t="shared" si="254"/>
        <v/>
      </c>
      <c r="AY449" s="140" t="str">
        <f>IF(AX449="","",IF(R449="Refreshment Beverage",ROUND(SUM(AX449*Rates!K$19),4),ROUND(SUM(AX449*(Rates!J$8/100)),4)))</f>
        <v/>
      </c>
      <c r="AZ449" s="124" t="str">
        <f t="shared" si="255"/>
        <v/>
      </c>
      <c r="BA449" s="125" t="str">
        <f t="shared" si="256"/>
        <v/>
      </c>
      <c r="BB449" s="115"/>
      <c r="BC449" s="143"/>
      <c r="BD449" s="100"/>
      <c r="BE449" s="100"/>
      <c r="BF449" s="100"/>
      <c r="BG449" s="100"/>
    </row>
    <row r="450" spans="1:59" ht="12.75" customHeight="1" x14ac:dyDescent="0.2">
      <c r="A450" s="144"/>
      <c r="B450" s="141"/>
      <c r="C450" s="141"/>
      <c r="D450" s="142"/>
      <c r="E450" s="142"/>
      <c r="F450" s="142"/>
      <c r="G450" s="142"/>
      <c r="H450" s="142"/>
      <c r="I450" s="129"/>
      <c r="J450" s="130"/>
      <c r="K450" s="131" t="str">
        <f t="shared" si="227"/>
        <v/>
      </c>
      <c r="L450" s="132" t="str">
        <f t="shared" si="228"/>
        <v/>
      </c>
      <c r="M450" s="133" t="str">
        <f t="shared" si="229"/>
        <v/>
      </c>
      <c r="N450" s="134" t="str">
        <f>IFERROR(IF(B:B="","",IF(R450="Beer",SUM(LOOKUP(2,1/(Rates!$B$3:$B$5&lt;=W450)/(Rates!$C$3:$C$5&gt;=W450),Rates!$D$3:$D$5)*(X450/100)*W450),IF(R450="Refreshment Beverage",SUM(LOOKUP(2,1/(Rates!$B$7:$B$11&lt;=W450)/(Rates!$C$7:$C$11&gt;=W450),Rates!$D$7:$D$11)*(X450/100)*W450)))),"")</f>
        <v/>
      </c>
      <c r="O450" s="134" t="str">
        <f t="shared" si="230"/>
        <v/>
      </c>
      <c r="P450" s="116"/>
      <c r="Q450" s="117" t="str">
        <f t="shared" si="231"/>
        <v/>
      </c>
      <c r="R450" s="128" t="str">
        <f t="shared" si="232"/>
        <v/>
      </c>
      <c r="S450" s="135" t="str">
        <f>IF(B450="","",IF(R450="Refreshment Beverage",VLOOKUP(VALUE(Q450),Rates!G$15:L$19,2,0),VLOOKUP(VALUE(Q450),Rates!G$4:L$12,2,0)))</f>
        <v/>
      </c>
      <c r="T450" s="135" t="str">
        <f t="shared" si="233"/>
        <v/>
      </c>
      <c r="U450" s="118" t="str">
        <f t="shared" si="234"/>
        <v/>
      </c>
      <c r="V450" s="135" t="str">
        <f t="shared" si="235"/>
        <v/>
      </c>
      <c r="W450" s="135" t="str">
        <f t="shared" si="236"/>
        <v/>
      </c>
      <c r="X450" s="119" t="str">
        <f t="shared" si="237"/>
        <v/>
      </c>
      <c r="Y450" s="120" t="str">
        <f>IF(B:B="","",IF(R450="Refreshment Beverage",VLOOKUP(Q450,Rates!G$15:L$19,6,0)*W450,VLOOKUP(Q450,Rates!G$4:L$12,6,0)*W450))</f>
        <v/>
      </c>
      <c r="Z450" s="120" t="str">
        <f t="shared" si="238"/>
        <v/>
      </c>
      <c r="AA450" s="120" t="str">
        <f t="shared" si="239"/>
        <v/>
      </c>
      <c r="AB450" s="136" t="str">
        <f>IF(B:B="","",IF(R450="Refreshment Beverage","",IF(AND(R450="Beer",Q450=0),SUM(LOOKUP(2,1/(Rates!$B$15:$B$18&lt;=W450)/(Rates!$C$15:$C$18&gt;=W450),Rates!$D$15:$D$18)*W450),VLOOKUP(VALUE(Q:Q),Rates!A:B,2,0)*W450)))</f>
        <v/>
      </c>
      <c r="AC450" s="136" t="str">
        <f>IF(B:B="","",IF(R450="Refreshment Beverage","",IF(AND(R450="Beer",Q450=0),SUM(LOOKUP(2,1/(Rates!$B$15:$B$18&lt;=W450)/(Rates!$C$15:$C$18&gt;=W450),Rates!$E$15:$E$18)*W450),VLOOKUP(VALUE(Q:Q),Rates!A:C,3,0)*W450)))</f>
        <v/>
      </c>
      <c r="AD450" s="137" t="str">
        <f>IFERROR(IF(B:B="","",IF(R450="Beer","",IF(VALUE(Q450)=0,VLOOKUP(VLOOKUP(B:B,#REF!,16,0),Rates!A:E,2,0),VLOOKUP(VALUE(Q450),Rates!A$31:B$34,2,0)*W450))),0)</f>
        <v/>
      </c>
      <c r="AE450" s="121" t="str">
        <f t="shared" si="240"/>
        <v/>
      </c>
      <c r="AF450" s="138" t="str">
        <f t="shared" si="241"/>
        <v/>
      </c>
      <c r="AG450" s="122" t="str">
        <f t="shared" si="242"/>
        <v/>
      </c>
      <c r="AH450" s="123" t="str">
        <f t="shared" si="243"/>
        <v/>
      </c>
      <c r="AI450" s="139" t="str">
        <f>IF(AE:AE="","",IF(R450="Refreshment Beverage",AK450*(Rates!J$19/100),ROUND(SUM(AH450*(Rates!$J$8/100)),4)))</f>
        <v/>
      </c>
      <c r="AJ450" s="124" t="str">
        <f t="shared" si="244"/>
        <v/>
      </c>
      <c r="AK450" s="125" t="str">
        <f t="shared" si="245"/>
        <v/>
      </c>
      <c r="AL450" s="121" t="str">
        <f t="shared" si="246"/>
        <v/>
      </c>
      <c r="AM450" s="138" t="str">
        <f>IF(AS450="","",IF(R450="Refreshment Beverage",ROUND(AS450*Rates!K$19,4),ROUND(AO450*(VLOOKUP(VALUE(Q450),Rates!G$4:L$12,3,0)),4)))</f>
        <v/>
      </c>
      <c r="AN450" s="126" t="str">
        <f>IF(AS450="","",IF(R450="Refreshment Beverage",AS450*(Rates!J$19/100),MAX(AM450,AB450)))</f>
        <v/>
      </c>
      <c r="AO450" s="127" t="str">
        <f t="shared" si="247"/>
        <v/>
      </c>
      <c r="AP450" s="127" t="str">
        <f t="shared" si="248"/>
        <v/>
      </c>
      <c r="AQ450" s="140" t="str">
        <f>IF(AS450="","",IF(R450="Refreshment Beverage",ROUND(SUM(VLOOKUP(Q:Q,Rates!G$15:L$19,3,0)*(AS450-Y450-Z450-AA450)),4),ROUND(SUM(Rates!$K$8*AS450),4)))</f>
        <v/>
      </c>
      <c r="AR450" s="139" t="str">
        <f t="shared" si="249"/>
        <v/>
      </c>
      <c r="AS450" s="125" t="str">
        <f t="shared" si="250"/>
        <v/>
      </c>
      <c r="AT450" s="121" t="str">
        <f t="shared" si="251"/>
        <v/>
      </c>
      <c r="AU450" s="138" t="str">
        <f>IF(AX450="","",IF(R450="Refreshment Beverage",ROUND((BA450-Y450-Z450-AA450)*VLOOKUP(VALUE(Q450),Rates!G$15:L$19,3,0),4),ROUND(AW450*(VLOOKUP(VALUE(Q450),Rates!G:L,3,0)),4)))</f>
        <v/>
      </c>
      <c r="AV450" s="126" t="str">
        <f t="shared" si="252"/>
        <v/>
      </c>
      <c r="AW450" s="127" t="str">
        <f t="shared" si="253"/>
        <v/>
      </c>
      <c r="AX450" s="123" t="str">
        <f t="shared" si="254"/>
        <v/>
      </c>
      <c r="AY450" s="140" t="str">
        <f>IF(AX450="","",IF(R450="Refreshment Beverage",ROUND(SUM(AX450*Rates!K$19),4),ROUND(SUM(AX450*(Rates!J$8/100)),4)))</f>
        <v/>
      </c>
      <c r="AZ450" s="124" t="str">
        <f t="shared" si="255"/>
        <v/>
      </c>
      <c r="BA450" s="125" t="str">
        <f t="shared" si="256"/>
        <v/>
      </c>
      <c r="BB450" s="115"/>
      <c r="BC450" s="143"/>
      <c r="BD450" s="100"/>
      <c r="BE450" s="100"/>
      <c r="BF450" s="100"/>
      <c r="BG450" s="100"/>
    </row>
    <row r="451" spans="1:59" ht="12.75" customHeight="1" x14ac:dyDescent="0.2">
      <c r="A451" s="144"/>
      <c r="B451" s="141"/>
      <c r="C451" s="141"/>
      <c r="D451" s="142"/>
      <c r="E451" s="142"/>
      <c r="F451" s="142"/>
      <c r="G451" s="142"/>
      <c r="H451" s="142"/>
      <c r="I451" s="129"/>
      <c r="J451" s="130"/>
      <c r="K451" s="131" t="str">
        <f t="shared" si="227"/>
        <v/>
      </c>
      <c r="L451" s="132" t="str">
        <f t="shared" si="228"/>
        <v/>
      </c>
      <c r="M451" s="133" t="str">
        <f t="shared" si="229"/>
        <v/>
      </c>
      <c r="N451" s="134" t="str">
        <f>IFERROR(IF(B:B="","",IF(R451="Beer",SUM(LOOKUP(2,1/(Rates!$B$3:$B$5&lt;=W451)/(Rates!$C$3:$C$5&gt;=W451),Rates!$D$3:$D$5)*(X451/100)*W451),IF(R451="Refreshment Beverage",SUM(LOOKUP(2,1/(Rates!$B$7:$B$11&lt;=W451)/(Rates!$C$7:$C$11&gt;=W451),Rates!$D$7:$D$11)*(X451/100)*W451)))),"")</f>
        <v/>
      </c>
      <c r="O451" s="134" t="str">
        <f t="shared" si="230"/>
        <v/>
      </c>
      <c r="P451" s="116"/>
      <c r="Q451" s="117" t="str">
        <f t="shared" si="231"/>
        <v/>
      </c>
      <c r="R451" s="128" t="str">
        <f t="shared" si="232"/>
        <v/>
      </c>
      <c r="S451" s="135" t="str">
        <f>IF(B451="","",IF(R451="Refreshment Beverage",VLOOKUP(VALUE(Q451),Rates!G$15:L$19,2,0),VLOOKUP(VALUE(Q451),Rates!G$4:L$12,2,0)))</f>
        <v/>
      </c>
      <c r="T451" s="135" t="str">
        <f t="shared" si="233"/>
        <v/>
      </c>
      <c r="U451" s="118" t="str">
        <f t="shared" si="234"/>
        <v/>
      </c>
      <c r="V451" s="135" t="str">
        <f t="shared" si="235"/>
        <v/>
      </c>
      <c r="W451" s="135" t="str">
        <f t="shared" si="236"/>
        <v/>
      </c>
      <c r="X451" s="119" t="str">
        <f t="shared" si="237"/>
        <v/>
      </c>
      <c r="Y451" s="120" t="str">
        <f>IF(B:B="","",IF(R451="Refreshment Beverage",VLOOKUP(Q451,Rates!G$15:L$19,6,0)*W451,VLOOKUP(Q451,Rates!G$4:L$12,6,0)*W451))</f>
        <v/>
      </c>
      <c r="Z451" s="120" t="str">
        <f t="shared" si="238"/>
        <v/>
      </c>
      <c r="AA451" s="120" t="str">
        <f t="shared" si="239"/>
        <v/>
      </c>
      <c r="AB451" s="136" t="str">
        <f>IF(B:B="","",IF(R451="Refreshment Beverage","",IF(AND(R451="Beer",Q451=0),SUM(LOOKUP(2,1/(Rates!$B$15:$B$18&lt;=W451)/(Rates!$C$15:$C$18&gt;=W451),Rates!$D$15:$D$18)*W451),VLOOKUP(VALUE(Q:Q),Rates!A:B,2,0)*W451)))</f>
        <v/>
      </c>
      <c r="AC451" s="136" t="str">
        <f>IF(B:B="","",IF(R451="Refreshment Beverage","",IF(AND(R451="Beer",Q451=0),SUM(LOOKUP(2,1/(Rates!$B$15:$B$18&lt;=W451)/(Rates!$C$15:$C$18&gt;=W451),Rates!$E$15:$E$18)*W451),VLOOKUP(VALUE(Q:Q),Rates!A:C,3,0)*W451)))</f>
        <v/>
      </c>
      <c r="AD451" s="137" t="str">
        <f>IFERROR(IF(B:B="","",IF(R451="Beer","",IF(VALUE(Q451)=0,VLOOKUP(VLOOKUP(B:B,#REF!,16,0),Rates!A:E,2,0),VLOOKUP(VALUE(Q451),Rates!A$31:B$34,2,0)*W451))),0)</f>
        <v/>
      </c>
      <c r="AE451" s="121" t="str">
        <f t="shared" si="240"/>
        <v/>
      </c>
      <c r="AF451" s="138" t="str">
        <f t="shared" si="241"/>
        <v/>
      </c>
      <c r="AG451" s="122" t="str">
        <f t="shared" si="242"/>
        <v/>
      </c>
      <c r="AH451" s="123" t="str">
        <f t="shared" si="243"/>
        <v/>
      </c>
      <c r="AI451" s="139" t="str">
        <f>IF(AE:AE="","",IF(R451="Refreshment Beverage",AK451*(Rates!J$19/100),ROUND(SUM(AH451*(Rates!$J$8/100)),4)))</f>
        <v/>
      </c>
      <c r="AJ451" s="124" t="str">
        <f t="shared" si="244"/>
        <v/>
      </c>
      <c r="AK451" s="125" t="str">
        <f t="shared" si="245"/>
        <v/>
      </c>
      <c r="AL451" s="121" t="str">
        <f t="shared" si="246"/>
        <v/>
      </c>
      <c r="AM451" s="138" t="str">
        <f>IF(AS451="","",IF(R451="Refreshment Beverage",ROUND(AS451*Rates!K$19,4),ROUND(AO451*(VLOOKUP(VALUE(Q451),Rates!G$4:L$12,3,0)),4)))</f>
        <v/>
      </c>
      <c r="AN451" s="126" t="str">
        <f>IF(AS451="","",IF(R451="Refreshment Beverage",AS451*(Rates!J$19/100),MAX(AM451,AB451)))</f>
        <v/>
      </c>
      <c r="AO451" s="127" t="str">
        <f t="shared" si="247"/>
        <v/>
      </c>
      <c r="AP451" s="127" t="str">
        <f t="shared" si="248"/>
        <v/>
      </c>
      <c r="AQ451" s="140" t="str">
        <f>IF(AS451="","",IF(R451="Refreshment Beverage",ROUND(SUM(VLOOKUP(Q:Q,Rates!G$15:L$19,3,0)*(AS451-Y451-Z451-AA451)),4),ROUND(SUM(Rates!$K$8*AS451),4)))</f>
        <v/>
      </c>
      <c r="AR451" s="139" t="str">
        <f t="shared" si="249"/>
        <v/>
      </c>
      <c r="AS451" s="125" t="str">
        <f t="shared" si="250"/>
        <v/>
      </c>
      <c r="AT451" s="121" t="str">
        <f t="shared" si="251"/>
        <v/>
      </c>
      <c r="AU451" s="138" t="str">
        <f>IF(AX451="","",IF(R451="Refreshment Beverage",ROUND((BA451-Y451-Z451-AA451)*VLOOKUP(VALUE(Q451),Rates!G$15:L$19,3,0),4),ROUND(AW451*(VLOOKUP(VALUE(Q451),Rates!G:L,3,0)),4)))</f>
        <v/>
      </c>
      <c r="AV451" s="126" t="str">
        <f t="shared" si="252"/>
        <v/>
      </c>
      <c r="AW451" s="127" t="str">
        <f t="shared" si="253"/>
        <v/>
      </c>
      <c r="AX451" s="123" t="str">
        <f t="shared" si="254"/>
        <v/>
      </c>
      <c r="AY451" s="140" t="str">
        <f>IF(AX451="","",IF(R451="Refreshment Beverage",ROUND(SUM(AX451*Rates!K$19),4),ROUND(SUM(AX451*(Rates!J$8/100)),4)))</f>
        <v/>
      </c>
      <c r="AZ451" s="124" t="str">
        <f t="shared" si="255"/>
        <v/>
      </c>
      <c r="BA451" s="125" t="str">
        <f t="shared" si="256"/>
        <v/>
      </c>
      <c r="BB451" s="115"/>
      <c r="BC451" s="143"/>
      <c r="BD451" s="100"/>
      <c r="BE451" s="100"/>
      <c r="BF451" s="100"/>
      <c r="BG451" s="100"/>
    </row>
    <row r="452" spans="1:59" ht="12.75" customHeight="1" x14ac:dyDescent="0.2">
      <c r="A452" s="144"/>
      <c r="B452" s="141"/>
      <c r="C452" s="141"/>
      <c r="D452" s="142"/>
      <c r="E452" s="142"/>
      <c r="F452" s="142"/>
      <c r="G452" s="142"/>
      <c r="H452" s="142"/>
      <c r="I452" s="129"/>
      <c r="J452" s="130"/>
      <c r="K452" s="131" t="str">
        <f t="shared" si="227"/>
        <v/>
      </c>
      <c r="L452" s="132" t="str">
        <f t="shared" si="228"/>
        <v/>
      </c>
      <c r="M452" s="133" t="str">
        <f t="shared" si="229"/>
        <v/>
      </c>
      <c r="N452" s="134" t="str">
        <f>IFERROR(IF(B:B="","",IF(R452="Beer",SUM(LOOKUP(2,1/(Rates!$B$3:$B$5&lt;=W452)/(Rates!$C$3:$C$5&gt;=W452),Rates!$D$3:$D$5)*(X452/100)*W452),IF(R452="Refreshment Beverage",SUM(LOOKUP(2,1/(Rates!$B$7:$B$11&lt;=W452)/(Rates!$C$7:$C$11&gt;=W452),Rates!$D$7:$D$11)*(X452/100)*W452)))),"")</f>
        <v/>
      </c>
      <c r="O452" s="134" t="str">
        <f t="shared" si="230"/>
        <v/>
      </c>
      <c r="P452" s="116"/>
      <c r="Q452" s="117" t="str">
        <f t="shared" si="231"/>
        <v/>
      </c>
      <c r="R452" s="128" t="str">
        <f t="shared" si="232"/>
        <v/>
      </c>
      <c r="S452" s="135" t="str">
        <f>IF(B452="","",IF(R452="Refreshment Beverage",VLOOKUP(VALUE(Q452),Rates!G$15:L$19,2,0),VLOOKUP(VALUE(Q452),Rates!G$4:L$12,2,0)))</f>
        <v/>
      </c>
      <c r="T452" s="135" t="str">
        <f t="shared" si="233"/>
        <v/>
      </c>
      <c r="U452" s="118" t="str">
        <f t="shared" si="234"/>
        <v/>
      </c>
      <c r="V452" s="135" t="str">
        <f t="shared" si="235"/>
        <v/>
      </c>
      <c r="W452" s="135" t="str">
        <f t="shared" si="236"/>
        <v/>
      </c>
      <c r="X452" s="119" t="str">
        <f t="shared" si="237"/>
        <v/>
      </c>
      <c r="Y452" s="120" t="str">
        <f>IF(B:B="","",IF(R452="Refreshment Beverage",VLOOKUP(Q452,Rates!G$15:L$19,6,0)*W452,VLOOKUP(Q452,Rates!G$4:L$12,6,0)*W452))</f>
        <v/>
      </c>
      <c r="Z452" s="120" t="str">
        <f t="shared" si="238"/>
        <v/>
      </c>
      <c r="AA452" s="120" t="str">
        <f t="shared" si="239"/>
        <v/>
      </c>
      <c r="AB452" s="136" t="str">
        <f>IF(B:B="","",IF(R452="Refreshment Beverage","",IF(AND(R452="Beer",Q452=0),SUM(LOOKUP(2,1/(Rates!$B$15:$B$18&lt;=W452)/(Rates!$C$15:$C$18&gt;=W452),Rates!$D$15:$D$18)*W452),VLOOKUP(VALUE(Q:Q),Rates!A:B,2,0)*W452)))</f>
        <v/>
      </c>
      <c r="AC452" s="136" t="str">
        <f>IF(B:B="","",IF(R452="Refreshment Beverage","",IF(AND(R452="Beer",Q452=0),SUM(LOOKUP(2,1/(Rates!$B$15:$B$18&lt;=W452)/(Rates!$C$15:$C$18&gt;=W452),Rates!$E$15:$E$18)*W452),VLOOKUP(VALUE(Q:Q),Rates!A:C,3,0)*W452)))</f>
        <v/>
      </c>
      <c r="AD452" s="137" t="str">
        <f>IFERROR(IF(B:B="","",IF(R452="Beer","",IF(VALUE(Q452)=0,VLOOKUP(VLOOKUP(B:B,#REF!,16,0),Rates!A:E,2,0),VLOOKUP(VALUE(Q452),Rates!A$31:B$34,2,0)*W452))),0)</f>
        <v/>
      </c>
      <c r="AE452" s="121" t="str">
        <f t="shared" si="240"/>
        <v/>
      </c>
      <c r="AF452" s="138" t="str">
        <f t="shared" si="241"/>
        <v/>
      </c>
      <c r="AG452" s="122" t="str">
        <f t="shared" si="242"/>
        <v/>
      </c>
      <c r="AH452" s="123" t="str">
        <f t="shared" si="243"/>
        <v/>
      </c>
      <c r="AI452" s="139" t="str">
        <f>IF(AE:AE="","",IF(R452="Refreshment Beverage",AK452*(Rates!J$19/100),ROUND(SUM(AH452*(Rates!$J$8/100)),4)))</f>
        <v/>
      </c>
      <c r="AJ452" s="124" t="str">
        <f t="shared" si="244"/>
        <v/>
      </c>
      <c r="AK452" s="125" t="str">
        <f t="shared" si="245"/>
        <v/>
      </c>
      <c r="AL452" s="121" t="str">
        <f t="shared" si="246"/>
        <v/>
      </c>
      <c r="AM452" s="138" t="str">
        <f>IF(AS452="","",IF(R452="Refreshment Beverage",ROUND(AS452*Rates!K$19,4),ROUND(AO452*(VLOOKUP(VALUE(Q452),Rates!G$4:L$12,3,0)),4)))</f>
        <v/>
      </c>
      <c r="AN452" s="126" t="str">
        <f>IF(AS452="","",IF(R452="Refreshment Beverage",AS452*(Rates!J$19/100),MAX(AM452,AB452)))</f>
        <v/>
      </c>
      <c r="AO452" s="127" t="str">
        <f t="shared" si="247"/>
        <v/>
      </c>
      <c r="AP452" s="127" t="str">
        <f t="shared" si="248"/>
        <v/>
      </c>
      <c r="AQ452" s="140" t="str">
        <f>IF(AS452="","",IF(R452="Refreshment Beverage",ROUND(SUM(VLOOKUP(Q:Q,Rates!G$15:L$19,3,0)*(AS452-Y452-Z452-AA452)),4),ROUND(SUM(Rates!$K$8*AS452),4)))</f>
        <v/>
      </c>
      <c r="AR452" s="139" t="str">
        <f t="shared" si="249"/>
        <v/>
      </c>
      <c r="AS452" s="125" t="str">
        <f t="shared" si="250"/>
        <v/>
      </c>
      <c r="AT452" s="121" t="str">
        <f t="shared" si="251"/>
        <v/>
      </c>
      <c r="AU452" s="138" t="str">
        <f>IF(AX452="","",IF(R452="Refreshment Beverage",ROUND((BA452-Y452-Z452-AA452)*VLOOKUP(VALUE(Q452),Rates!G$15:L$19,3,0),4),ROUND(AW452*(VLOOKUP(VALUE(Q452),Rates!G:L,3,0)),4)))</f>
        <v/>
      </c>
      <c r="AV452" s="126" t="str">
        <f t="shared" si="252"/>
        <v/>
      </c>
      <c r="AW452" s="127" t="str">
        <f t="shared" si="253"/>
        <v/>
      </c>
      <c r="AX452" s="123" t="str">
        <f t="shared" si="254"/>
        <v/>
      </c>
      <c r="AY452" s="140" t="str">
        <f>IF(AX452="","",IF(R452="Refreshment Beverage",ROUND(SUM(AX452*Rates!K$19),4),ROUND(SUM(AX452*(Rates!J$8/100)),4)))</f>
        <v/>
      </c>
      <c r="AZ452" s="124" t="str">
        <f t="shared" si="255"/>
        <v/>
      </c>
      <c r="BA452" s="125" t="str">
        <f t="shared" si="256"/>
        <v/>
      </c>
      <c r="BB452" s="115"/>
      <c r="BC452" s="143"/>
      <c r="BD452" s="100"/>
      <c r="BE452" s="100"/>
      <c r="BF452" s="100"/>
      <c r="BG452" s="100"/>
    </row>
    <row r="453" spans="1:59" ht="12.75" customHeight="1" x14ac:dyDescent="0.2">
      <c r="A453" s="144"/>
      <c r="B453" s="141"/>
      <c r="C453" s="141"/>
      <c r="D453" s="142"/>
      <c r="E453" s="142"/>
      <c r="F453" s="142"/>
      <c r="G453" s="142"/>
      <c r="H453" s="142"/>
      <c r="I453" s="129"/>
      <c r="J453" s="130"/>
      <c r="K453" s="131" t="str">
        <f t="shared" si="227"/>
        <v/>
      </c>
      <c r="L453" s="132" t="str">
        <f t="shared" si="228"/>
        <v/>
      </c>
      <c r="M453" s="133" t="str">
        <f t="shared" si="229"/>
        <v/>
      </c>
      <c r="N453" s="134" t="str">
        <f>IFERROR(IF(B:B="","",IF(R453="Beer",SUM(LOOKUP(2,1/(Rates!$B$3:$B$5&lt;=W453)/(Rates!$C$3:$C$5&gt;=W453),Rates!$D$3:$D$5)*(X453/100)*W453),IF(R453="Refreshment Beverage",SUM(LOOKUP(2,1/(Rates!$B$7:$B$11&lt;=W453)/(Rates!$C$7:$C$11&gt;=W453),Rates!$D$7:$D$11)*(X453/100)*W453)))),"")</f>
        <v/>
      </c>
      <c r="O453" s="134" t="str">
        <f t="shared" si="230"/>
        <v/>
      </c>
      <c r="P453" s="116"/>
      <c r="Q453" s="117" t="str">
        <f t="shared" si="231"/>
        <v/>
      </c>
      <c r="R453" s="128" t="str">
        <f t="shared" si="232"/>
        <v/>
      </c>
      <c r="S453" s="135" t="str">
        <f>IF(B453="","",IF(R453="Refreshment Beverage",VLOOKUP(VALUE(Q453),Rates!G$15:L$19,2,0),VLOOKUP(VALUE(Q453),Rates!G$4:L$12,2,0)))</f>
        <v/>
      </c>
      <c r="T453" s="135" t="str">
        <f t="shared" si="233"/>
        <v/>
      </c>
      <c r="U453" s="118" t="str">
        <f t="shared" si="234"/>
        <v/>
      </c>
      <c r="V453" s="135" t="str">
        <f t="shared" si="235"/>
        <v/>
      </c>
      <c r="W453" s="135" t="str">
        <f t="shared" si="236"/>
        <v/>
      </c>
      <c r="X453" s="119" t="str">
        <f t="shared" si="237"/>
        <v/>
      </c>
      <c r="Y453" s="120" t="str">
        <f>IF(B:B="","",IF(R453="Refreshment Beverage",VLOOKUP(Q453,Rates!G$15:L$19,6,0)*W453,VLOOKUP(Q453,Rates!G$4:L$12,6,0)*W453))</f>
        <v/>
      </c>
      <c r="Z453" s="120" t="str">
        <f t="shared" si="238"/>
        <v/>
      </c>
      <c r="AA453" s="120" t="str">
        <f t="shared" si="239"/>
        <v/>
      </c>
      <c r="AB453" s="136" t="str">
        <f>IF(B:B="","",IF(R453="Refreshment Beverage","",IF(AND(R453="Beer",Q453=0),SUM(LOOKUP(2,1/(Rates!$B$15:$B$18&lt;=W453)/(Rates!$C$15:$C$18&gt;=W453),Rates!$D$15:$D$18)*W453),VLOOKUP(VALUE(Q:Q),Rates!A:B,2,0)*W453)))</f>
        <v/>
      </c>
      <c r="AC453" s="136" t="str">
        <f>IF(B:B="","",IF(R453="Refreshment Beverage","",IF(AND(R453="Beer",Q453=0),SUM(LOOKUP(2,1/(Rates!$B$15:$B$18&lt;=W453)/(Rates!$C$15:$C$18&gt;=W453),Rates!$E$15:$E$18)*W453),VLOOKUP(VALUE(Q:Q),Rates!A:C,3,0)*W453)))</f>
        <v/>
      </c>
      <c r="AD453" s="137" t="str">
        <f>IFERROR(IF(B:B="","",IF(R453="Beer","",IF(VALUE(Q453)=0,VLOOKUP(VLOOKUP(B:B,#REF!,16,0),Rates!A:E,2,0),VLOOKUP(VALUE(Q453),Rates!A$31:B$34,2,0)*W453))),0)</f>
        <v/>
      </c>
      <c r="AE453" s="121" t="str">
        <f t="shared" si="240"/>
        <v/>
      </c>
      <c r="AF453" s="138" t="str">
        <f t="shared" si="241"/>
        <v/>
      </c>
      <c r="AG453" s="122" t="str">
        <f t="shared" si="242"/>
        <v/>
      </c>
      <c r="AH453" s="123" t="str">
        <f t="shared" si="243"/>
        <v/>
      </c>
      <c r="AI453" s="139" t="str">
        <f>IF(AE:AE="","",IF(R453="Refreshment Beverage",AK453*(Rates!J$19/100),ROUND(SUM(AH453*(Rates!$J$8/100)),4)))</f>
        <v/>
      </c>
      <c r="AJ453" s="124" t="str">
        <f t="shared" si="244"/>
        <v/>
      </c>
      <c r="AK453" s="125" t="str">
        <f t="shared" si="245"/>
        <v/>
      </c>
      <c r="AL453" s="121" t="str">
        <f t="shared" si="246"/>
        <v/>
      </c>
      <c r="AM453" s="138" t="str">
        <f>IF(AS453="","",IF(R453="Refreshment Beverage",ROUND(AS453*Rates!K$19,4),ROUND(AO453*(VLOOKUP(VALUE(Q453),Rates!G$4:L$12,3,0)),4)))</f>
        <v/>
      </c>
      <c r="AN453" s="126" t="str">
        <f>IF(AS453="","",IF(R453="Refreshment Beverage",AS453*(Rates!J$19/100),MAX(AM453,AB453)))</f>
        <v/>
      </c>
      <c r="AO453" s="127" t="str">
        <f t="shared" si="247"/>
        <v/>
      </c>
      <c r="AP453" s="127" t="str">
        <f t="shared" si="248"/>
        <v/>
      </c>
      <c r="AQ453" s="140" t="str">
        <f>IF(AS453="","",IF(R453="Refreshment Beverage",ROUND(SUM(VLOOKUP(Q:Q,Rates!G$15:L$19,3,0)*(AS453-Y453-Z453-AA453)),4),ROUND(SUM(Rates!$K$8*AS453),4)))</f>
        <v/>
      </c>
      <c r="AR453" s="139" t="str">
        <f t="shared" si="249"/>
        <v/>
      </c>
      <c r="AS453" s="125" t="str">
        <f t="shared" si="250"/>
        <v/>
      </c>
      <c r="AT453" s="121" t="str">
        <f t="shared" si="251"/>
        <v/>
      </c>
      <c r="AU453" s="138" t="str">
        <f>IF(AX453="","",IF(R453="Refreshment Beverage",ROUND((BA453-Y453-Z453-AA453)*VLOOKUP(VALUE(Q453),Rates!G$15:L$19,3,0),4),ROUND(AW453*(VLOOKUP(VALUE(Q453),Rates!G:L,3,0)),4)))</f>
        <v/>
      </c>
      <c r="AV453" s="126" t="str">
        <f t="shared" si="252"/>
        <v/>
      </c>
      <c r="AW453" s="127" t="str">
        <f t="shared" si="253"/>
        <v/>
      </c>
      <c r="AX453" s="123" t="str">
        <f t="shared" si="254"/>
        <v/>
      </c>
      <c r="AY453" s="140" t="str">
        <f>IF(AX453="","",IF(R453="Refreshment Beverage",ROUND(SUM(AX453*Rates!K$19),4),ROUND(SUM(AX453*(Rates!J$8/100)),4)))</f>
        <v/>
      </c>
      <c r="AZ453" s="124" t="str">
        <f t="shared" si="255"/>
        <v/>
      </c>
      <c r="BA453" s="125" t="str">
        <f t="shared" si="256"/>
        <v/>
      </c>
      <c r="BB453" s="115"/>
      <c r="BC453" s="143"/>
      <c r="BD453" s="100"/>
      <c r="BE453" s="100"/>
      <c r="BF453" s="100"/>
      <c r="BG453" s="100"/>
    </row>
    <row r="454" spans="1:59" ht="12.75" customHeight="1" x14ac:dyDescent="0.2">
      <c r="A454" s="144"/>
      <c r="B454" s="141"/>
      <c r="C454" s="141"/>
      <c r="D454" s="142"/>
      <c r="E454" s="142"/>
      <c r="F454" s="142"/>
      <c r="G454" s="142"/>
      <c r="H454" s="142"/>
      <c r="I454" s="129"/>
      <c r="J454" s="130"/>
      <c r="K454" s="131" t="str">
        <f t="shared" si="227"/>
        <v/>
      </c>
      <c r="L454" s="132" t="str">
        <f t="shared" si="228"/>
        <v/>
      </c>
      <c r="M454" s="133" t="str">
        <f t="shared" si="229"/>
        <v/>
      </c>
      <c r="N454" s="134" t="str">
        <f>IFERROR(IF(B:B="","",IF(R454="Beer",SUM(LOOKUP(2,1/(Rates!$B$3:$B$5&lt;=W454)/(Rates!$C$3:$C$5&gt;=W454),Rates!$D$3:$D$5)*(X454/100)*W454),IF(R454="Refreshment Beverage",SUM(LOOKUP(2,1/(Rates!$B$7:$B$11&lt;=W454)/(Rates!$C$7:$C$11&gt;=W454),Rates!$D$7:$D$11)*(X454/100)*W454)))),"")</f>
        <v/>
      </c>
      <c r="O454" s="134" t="str">
        <f t="shared" si="230"/>
        <v/>
      </c>
      <c r="P454" s="116"/>
      <c r="Q454" s="117" t="str">
        <f t="shared" si="231"/>
        <v/>
      </c>
      <c r="R454" s="128" t="str">
        <f t="shared" si="232"/>
        <v/>
      </c>
      <c r="S454" s="135" t="str">
        <f>IF(B454="","",IF(R454="Refreshment Beverage",VLOOKUP(VALUE(Q454),Rates!G$15:L$19,2,0),VLOOKUP(VALUE(Q454),Rates!G$4:L$12,2,0)))</f>
        <v/>
      </c>
      <c r="T454" s="135" t="str">
        <f t="shared" si="233"/>
        <v/>
      </c>
      <c r="U454" s="118" t="str">
        <f t="shared" si="234"/>
        <v/>
      </c>
      <c r="V454" s="135" t="str">
        <f t="shared" si="235"/>
        <v/>
      </c>
      <c r="W454" s="135" t="str">
        <f t="shared" si="236"/>
        <v/>
      </c>
      <c r="X454" s="119" t="str">
        <f t="shared" si="237"/>
        <v/>
      </c>
      <c r="Y454" s="120" t="str">
        <f>IF(B:B="","",IF(R454="Refreshment Beverage",VLOOKUP(Q454,Rates!G$15:L$19,6,0)*W454,VLOOKUP(Q454,Rates!G$4:L$12,6,0)*W454))</f>
        <v/>
      </c>
      <c r="Z454" s="120" t="str">
        <f t="shared" si="238"/>
        <v/>
      </c>
      <c r="AA454" s="120" t="str">
        <f t="shared" si="239"/>
        <v/>
      </c>
      <c r="AB454" s="136" t="str">
        <f>IF(B:B="","",IF(R454="Refreshment Beverage","",IF(AND(R454="Beer",Q454=0),SUM(LOOKUP(2,1/(Rates!$B$15:$B$18&lt;=W454)/(Rates!$C$15:$C$18&gt;=W454),Rates!$D$15:$D$18)*W454),VLOOKUP(VALUE(Q:Q),Rates!A:B,2,0)*W454)))</f>
        <v/>
      </c>
      <c r="AC454" s="136" t="str">
        <f>IF(B:B="","",IF(R454="Refreshment Beverage","",IF(AND(R454="Beer",Q454=0),SUM(LOOKUP(2,1/(Rates!$B$15:$B$18&lt;=W454)/(Rates!$C$15:$C$18&gt;=W454),Rates!$E$15:$E$18)*W454),VLOOKUP(VALUE(Q:Q),Rates!A:C,3,0)*W454)))</f>
        <v/>
      </c>
      <c r="AD454" s="137" t="str">
        <f>IFERROR(IF(B:B="","",IF(R454="Beer","",IF(VALUE(Q454)=0,VLOOKUP(VLOOKUP(B:B,#REF!,16,0),Rates!A:E,2,0),VLOOKUP(VALUE(Q454),Rates!A$31:B$34,2,0)*W454))),0)</f>
        <v/>
      </c>
      <c r="AE454" s="121" t="str">
        <f t="shared" si="240"/>
        <v/>
      </c>
      <c r="AF454" s="138" t="str">
        <f t="shared" si="241"/>
        <v/>
      </c>
      <c r="AG454" s="122" t="str">
        <f t="shared" si="242"/>
        <v/>
      </c>
      <c r="AH454" s="123" t="str">
        <f t="shared" si="243"/>
        <v/>
      </c>
      <c r="AI454" s="139" t="str">
        <f>IF(AE:AE="","",IF(R454="Refreshment Beverage",AK454*(Rates!J$19/100),ROUND(SUM(AH454*(Rates!$J$8/100)),4)))</f>
        <v/>
      </c>
      <c r="AJ454" s="124" t="str">
        <f t="shared" si="244"/>
        <v/>
      </c>
      <c r="AK454" s="125" t="str">
        <f t="shared" si="245"/>
        <v/>
      </c>
      <c r="AL454" s="121" t="str">
        <f t="shared" si="246"/>
        <v/>
      </c>
      <c r="AM454" s="138" t="str">
        <f>IF(AS454="","",IF(R454="Refreshment Beverage",ROUND(AS454*Rates!K$19,4),ROUND(AO454*(VLOOKUP(VALUE(Q454),Rates!G$4:L$12,3,0)),4)))</f>
        <v/>
      </c>
      <c r="AN454" s="126" t="str">
        <f>IF(AS454="","",IF(R454="Refreshment Beverage",AS454*(Rates!J$19/100),MAX(AM454,AB454)))</f>
        <v/>
      </c>
      <c r="AO454" s="127" t="str">
        <f t="shared" si="247"/>
        <v/>
      </c>
      <c r="AP454" s="127" t="str">
        <f t="shared" si="248"/>
        <v/>
      </c>
      <c r="AQ454" s="140" t="str">
        <f>IF(AS454="","",IF(R454="Refreshment Beverage",ROUND(SUM(VLOOKUP(Q:Q,Rates!G$15:L$19,3,0)*(AS454-Y454-Z454-AA454)),4),ROUND(SUM(Rates!$K$8*AS454),4)))</f>
        <v/>
      </c>
      <c r="AR454" s="139" t="str">
        <f t="shared" si="249"/>
        <v/>
      </c>
      <c r="AS454" s="125" t="str">
        <f t="shared" si="250"/>
        <v/>
      </c>
      <c r="AT454" s="121" t="str">
        <f t="shared" si="251"/>
        <v/>
      </c>
      <c r="AU454" s="138" t="str">
        <f>IF(AX454="","",IF(R454="Refreshment Beverage",ROUND((BA454-Y454-Z454-AA454)*VLOOKUP(VALUE(Q454),Rates!G$15:L$19,3,0),4),ROUND(AW454*(VLOOKUP(VALUE(Q454),Rates!G:L,3,0)),4)))</f>
        <v/>
      </c>
      <c r="AV454" s="126" t="str">
        <f t="shared" si="252"/>
        <v/>
      </c>
      <c r="AW454" s="127" t="str">
        <f t="shared" si="253"/>
        <v/>
      </c>
      <c r="AX454" s="123" t="str">
        <f t="shared" si="254"/>
        <v/>
      </c>
      <c r="AY454" s="140" t="str">
        <f>IF(AX454="","",IF(R454="Refreshment Beverage",ROUND(SUM(AX454*Rates!K$19),4),ROUND(SUM(AX454*(Rates!J$8/100)),4)))</f>
        <v/>
      </c>
      <c r="AZ454" s="124" t="str">
        <f t="shared" si="255"/>
        <v/>
      </c>
      <c r="BA454" s="125" t="str">
        <f t="shared" si="256"/>
        <v/>
      </c>
      <c r="BB454" s="115"/>
      <c r="BC454" s="143"/>
      <c r="BD454" s="100"/>
      <c r="BE454" s="100"/>
      <c r="BF454" s="100"/>
      <c r="BG454" s="100"/>
    </row>
    <row r="455" spans="1:59" ht="12.75" customHeight="1" x14ac:dyDescent="0.2">
      <c r="A455" s="144"/>
      <c r="B455" s="141"/>
      <c r="C455" s="141"/>
      <c r="D455" s="142"/>
      <c r="E455" s="142"/>
      <c r="F455" s="142"/>
      <c r="G455" s="142"/>
      <c r="H455" s="142"/>
      <c r="I455" s="129"/>
      <c r="J455" s="130"/>
      <c r="K455" s="131" t="str">
        <f t="shared" si="227"/>
        <v/>
      </c>
      <c r="L455" s="132" t="str">
        <f t="shared" si="228"/>
        <v/>
      </c>
      <c r="M455" s="133" t="str">
        <f t="shared" si="229"/>
        <v/>
      </c>
      <c r="N455" s="134" t="str">
        <f>IFERROR(IF(B:B="","",IF(R455="Beer",SUM(LOOKUP(2,1/(Rates!$B$3:$B$5&lt;=W455)/(Rates!$C$3:$C$5&gt;=W455),Rates!$D$3:$D$5)*(X455/100)*W455),IF(R455="Refreshment Beverage",SUM(LOOKUP(2,1/(Rates!$B$7:$B$11&lt;=W455)/(Rates!$C$7:$C$11&gt;=W455),Rates!$D$7:$D$11)*(X455/100)*W455)))),"")</f>
        <v/>
      </c>
      <c r="O455" s="134" t="str">
        <f t="shared" si="230"/>
        <v/>
      </c>
      <c r="P455" s="116"/>
      <c r="Q455" s="117" t="str">
        <f t="shared" si="231"/>
        <v/>
      </c>
      <c r="R455" s="128" t="str">
        <f t="shared" si="232"/>
        <v/>
      </c>
      <c r="S455" s="135" t="str">
        <f>IF(B455="","",IF(R455="Refreshment Beverage",VLOOKUP(VALUE(Q455),Rates!G$15:L$19,2,0),VLOOKUP(VALUE(Q455),Rates!G$4:L$12,2,0)))</f>
        <v/>
      </c>
      <c r="T455" s="135" t="str">
        <f t="shared" si="233"/>
        <v/>
      </c>
      <c r="U455" s="118" t="str">
        <f t="shared" si="234"/>
        <v/>
      </c>
      <c r="V455" s="135" t="str">
        <f t="shared" si="235"/>
        <v/>
      </c>
      <c r="W455" s="135" t="str">
        <f t="shared" si="236"/>
        <v/>
      </c>
      <c r="X455" s="119" t="str">
        <f t="shared" si="237"/>
        <v/>
      </c>
      <c r="Y455" s="120" t="str">
        <f>IF(B:B="","",IF(R455="Refreshment Beverage",VLOOKUP(Q455,Rates!G$15:L$19,6,0)*W455,VLOOKUP(Q455,Rates!G$4:L$12,6,0)*W455))</f>
        <v/>
      </c>
      <c r="Z455" s="120" t="str">
        <f t="shared" si="238"/>
        <v/>
      </c>
      <c r="AA455" s="120" t="str">
        <f t="shared" si="239"/>
        <v/>
      </c>
      <c r="AB455" s="136" t="str">
        <f>IF(B:B="","",IF(R455="Refreshment Beverage","",IF(AND(R455="Beer",Q455=0),SUM(LOOKUP(2,1/(Rates!$B$15:$B$18&lt;=W455)/(Rates!$C$15:$C$18&gt;=W455),Rates!$D$15:$D$18)*W455),VLOOKUP(VALUE(Q:Q),Rates!A:B,2,0)*W455)))</f>
        <v/>
      </c>
      <c r="AC455" s="136" t="str">
        <f>IF(B:B="","",IF(R455="Refreshment Beverage","",IF(AND(R455="Beer",Q455=0),SUM(LOOKUP(2,1/(Rates!$B$15:$B$18&lt;=W455)/(Rates!$C$15:$C$18&gt;=W455),Rates!$E$15:$E$18)*W455),VLOOKUP(VALUE(Q:Q),Rates!A:C,3,0)*W455)))</f>
        <v/>
      </c>
      <c r="AD455" s="137" t="str">
        <f>IFERROR(IF(B:B="","",IF(R455="Beer","",IF(VALUE(Q455)=0,VLOOKUP(VLOOKUP(B:B,#REF!,16,0),Rates!A:E,2,0),VLOOKUP(VALUE(Q455),Rates!A$31:B$34,2,0)*W455))),0)</f>
        <v/>
      </c>
      <c r="AE455" s="121" t="str">
        <f t="shared" si="240"/>
        <v/>
      </c>
      <c r="AF455" s="138" t="str">
        <f t="shared" si="241"/>
        <v/>
      </c>
      <c r="AG455" s="122" t="str">
        <f t="shared" si="242"/>
        <v/>
      </c>
      <c r="AH455" s="123" t="str">
        <f t="shared" si="243"/>
        <v/>
      </c>
      <c r="AI455" s="139" t="str">
        <f>IF(AE:AE="","",IF(R455="Refreshment Beverage",AK455*(Rates!J$19/100),ROUND(SUM(AH455*(Rates!$J$8/100)),4)))</f>
        <v/>
      </c>
      <c r="AJ455" s="124" t="str">
        <f t="shared" si="244"/>
        <v/>
      </c>
      <c r="AK455" s="125" t="str">
        <f t="shared" si="245"/>
        <v/>
      </c>
      <c r="AL455" s="121" t="str">
        <f t="shared" si="246"/>
        <v/>
      </c>
      <c r="AM455" s="138" t="str">
        <f>IF(AS455="","",IF(R455="Refreshment Beverage",ROUND(AS455*Rates!K$19,4),ROUND(AO455*(VLOOKUP(VALUE(Q455),Rates!G$4:L$12,3,0)),4)))</f>
        <v/>
      </c>
      <c r="AN455" s="126" t="str">
        <f>IF(AS455="","",IF(R455="Refreshment Beverage",AS455*(Rates!J$19/100),MAX(AM455,AB455)))</f>
        <v/>
      </c>
      <c r="AO455" s="127" t="str">
        <f t="shared" si="247"/>
        <v/>
      </c>
      <c r="AP455" s="127" t="str">
        <f t="shared" si="248"/>
        <v/>
      </c>
      <c r="AQ455" s="140" t="str">
        <f>IF(AS455="","",IF(R455="Refreshment Beverage",ROUND(SUM(VLOOKUP(Q:Q,Rates!G$15:L$19,3,0)*(AS455-Y455-Z455-AA455)),4),ROUND(SUM(Rates!$K$8*AS455),4)))</f>
        <v/>
      </c>
      <c r="AR455" s="139" t="str">
        <f t="shared" si="249"/>
        <v/>
      </c>
      <c r="AS455" s="125" t="str">
        <f t="shared" si="250"/>
        <v/>
      </c>
      <c r="AT455" s="121" t="str">
        <f t="shared" si="251"/>
        <v/>
      </c>
      <c r="AU455" s="138" t="str">
        <f>IF(AX455="","",IF(R455="Refreshment Beverage",ROUND((BA455-Y455-Z455-AA455)*VLOOKUP(VALUE(Q455),Rates!G$15:L$19,3,0),4),ROUND(AW455*(VLOOKUP(VALUE(Q455),Rates!G:L,3,0)),4)))</f>
        <v/>
      </c>
      <c r="AV455" s="126" t="str">
        <f t="shared" si="252"/>
        <v/>
      </c>
      <c r="AW455" s="127" t="str">
        <f t="shared" si="253"/>
        <v/>
      </c>
      <c r="AX455" s="123" t="str">
        <f t="shared" si="254"/>
        <v/>
      </c>
      <c r="AY455" s="140" t="str">
        <f>IF(AX455="","",IF(R455="Refreshment Beverage",ROUND(SUM(AX455*Rates!K$19),4),ROUND(SUM(AX455*(Rates!J$8/100)),4)))</f>
        <v/>
      </c>
      <c r="AZ455" s="124" t="str">
        <f t="shared" si="255"/>
        <v/>
      </c>
      <c r="BA455" s="125" t="str">
        <f t="shared" si="256"/>
        <v/>
      </c>
      <c r="BB455" s="115"/>
      <c r="BC455" s="143"/>
      <c r="BD455" s="100"/>
      <c r="BE455" s="100"/>
      <c r="BF455" s="100"/>
      <c r="BG455" s="100"/>
    </row>
    <row r="456" spans="1:59" ht="12.75" customHeight="1" x14ac:dyDescent="0.2">
      <c r="A456" s="144"/>
      <c r="B456" s="141"/>
      <c r="C456" s="141"/>
      <c r="D456" s="142"/>
      <c r="E456" s="142"/>
      <c r="F456" s="142"/>
      <c r="G456" s="142"/>
      <c r="H456" s="142"/>
      <c r="I456" s="129"/>
      <c r="J456" s="130"/>
      <c r="K456" s="131" t="str">
        <f t="shared" si="227"/>
        <v/>
      </c>
      <c r="L456" s="132" t="str">
        <f t="shared" si="228"/>
        <v/>
      </c>
      <c r="M456" s="133" t="str">
        <f t="shared" si="229"/>
        <v/>
      </c>
      <c r="N456" s="134" t="str">
        <f>IFERROR(IF(B:B="","",IF(R456="Beer",SUM(LOOKUP(2,1/(Rates!$B$3:$B$5&lt;=W456)/(Rates!$C$3:$C$5&gt;=W456),Rates!$D$3:$D$5)*(X456/100)*W456),IF(R456="Refreshment Beverage",SUM(LOOKUP(2,1/(Rates!$B$7:$B$11&lt;=W456)/(Rates!$C$7:$C$11&gt;=W456),Rates!$D$7:$D$11)*(X456/100)*W456)))),"")</f>
        <v/>
      </c>
      <c r="O456" s="134" t="str">
        <f t="shared" si="230"/>
        <v/>
      </c>
      <c r="P456" s="116"/>
      <c r="Q456" s="117" t="str">
        <f t="shared" si="231"/>
        <v/>
      </c>
      <c r="R456" s="128" t="str">
        <f t="shared" si="232"/>
        <v/>
      </c>
      <c r="S456" s="135" t="str">
        <f>IF(B456="","",IF(R456="Refreshment Beverage",VLOOKUP(VALUE(Q456),Rates!G$15:L$19,2,0),VLOOKUP(VALUE(Q456),Rates!G$4:L$12,2,0)))</f>
        <v/>
      </c>
      <c r="T456" s="135" t="str">
        <f t="shared" si="233"/>
        <v/>
      </c>
      <c r="U456" s="118" t="str">
        <f t="shared" si="234"/>
        <v/>
      </c>
      <c r="V456" s="135" t="str">
        <f t="shared" si="235"/>
        <v/>
      </c>
      <c r="W456" s="135" t="str">
        <f t="shared" si="236"/>
        <v/>
      </c>
      <c r="X456" s="119" t="str">
        <f t="shared" si="237"/>
        <v/>
      </c>
      <c r="Y456" s="120" t="str">
        <f>IF(B:B="","",IF(R456="Refreshment Beverage",VLOOKUP(Q456,Rates!G$15:L$19,6,0)*W456,VLOOKUP(Q456,Rates!G$4:L$12,6,0)*W456))</f>
        <v/>
      </c>
      <c r="Z456" s="120" t="str">
        <f t="shared" si="238"/>
        <v/>
      </c>
      <c r="AA456" s="120" t="str">
        <f t="shared" si="239"/>
        <v/>
      </c>
      <c r="AB456" s="136" t="str">
        <f>IF(B:B="","",IF(R456="Refreshment Beverage","",IF(AND(R456="Beer",Q456=0),SUM(LOOKUP(2,1/(Rates!$B$15:$B$18&lt;=W456)/(Rates!$C$15:$C$18&gt;=W456),Rates!$D$15:$D$18)*W456),VLOOKUP(VALUE(Q:Q),Rates!A:B,2,0)*W456)))</f>
        <v/>
      </c>
      <c r="AC456" s="136" t="str">
        <f>IF(B:B="","",IF(R456="Refreshment Beverage","",IF(AND(R456="Beer",Q456=0),SUM(LOOKUP(2,1/(Rates!$B$15:$B$18&lt;=W456)/(Rates!$C$15:$C$18&gt;=W456),Rates!$E$15:$E$18)*W456),VLOOKUP(VALUE(Q:Q),Rates!A:C,3,0)*W456)))</f>
        <v/>
      </c>
      <c r="AD456" s="137" t="str">
        <f>IFERROR(IF(B:B="","",IF(R456="Beer","",IF(VALUE(Q456)=0,VLOOKUP(VLOOKUP(B:B,#REF!,16,0),Rates!A:E,2,0),VLOOKUP(VALUE(Q456),Rates!A$31:B$34,2,0)*W456))),0)</f>
        <v/>
      </c>
      <c r="AE456" s="121" t="str">
        <f t="shared" si="240"/>
        <v/>
      </c>
      <c r="AF456" s="138" t="str">
        <f t="shared" si="241"/>
        <v/>
      </c>
      <c r="AG456" s="122" t="str">
        <f t="shared" si="242"/>
        <v/>
      </c>
      <c r="AH456" s="123" t="str">
        <f t="shared" si="243"/>
        <v/>
      </c>
      <c r="AI456" s="139" t="str">
        <f>IF(AE:AE="","",IF(R456="Refreshment Beverage",AK456*(Rates!J$19/100),ROUND(SUM(AH456*(Rates!$J$8/100)),4)))</f>
        <v/>
      </c>
      <c r="AJ456" s="124" t="str">
        <f t="shared" si="244"/>
        <v/>
      </c>
      <c r="AK456" s="125" t="str">
        <f t="shared" si="245"/>
        <v/>
      </c>
      <c r="AL456" s="121" t="str">
        <f t="shared" si="246"/>
        <v/>
      </c>
      <c r="AM456" s="138" t="str">
        <f>IF(AS456="","",IF(R456="Refreshment Beverage",ROUND(AS456*Rates!K$19,4),ROUND(AO456*(VLOOKUP(VALUE(Q456),Rates!G$4:L$12,3,0)),4)))</f>
        <v/>
      </c>
      <c r="AN456" s="126" t="str">
        <f>IF(AS456="","",IF(R456="Refreshment Beverage",AS456*(Rates!J$19/100),MAX(AM456,AB456)))</f>
        <v/>
      </c>
      <c r="AO456" s="127" t="str">
        <f t="shared" si="247"/>
        <v/>
      </c>
      <c r="AP456" s="127" t="str">
        <f t="shared" si="248"/>
        <v/>
      </c>
      <c r="AQ456" s="140" t="str">
        <f>IF(AS456="","",IF(R456="Refreshment Beverage",ROUND(SUM(VLOOKUP(Q:Q,Rates!G$15:L$19,3,0)*(AS456-Y456-Z456-AA456)),4),ROUND(SUM(Rates!$K$8*AS456),4)))</f>
        <v/>
      </c>
      <c r="AR456" s="139" t="str">
        <f t="shared" si="249"/>
        <v/>
      </c>
      <c r="AS456" s="125" t="str">
        <f t="shared" si="250"/>
        <v/>
      </c>
      <c r="AT456" s="121" t="str">
        <f t="shared" si="251"/>
        <v/>
      </c>
      <c r="AU456" s="138" t="str">
        <f>IF(AX456="","",IF(R456="Refreshment Beverage",ROUND((BA456-Y456-Z456-AA456)*VLOOKUP(VALUE(Q456),Rates!G$15:L$19,3,0),4),ROUND(AW456*(VLOOKUP(VALUE(Q456),Rates!G:L,3,0)),4)))</f>
        <v/>
      </c>
      <c r="AV456" s="126" t="str">
        <f t="shared" si="252"/>
        <v/>
      </c>
      <c r="AW456" s="127" t="str">
        <f t="shared" si="253"/>
        <v/>
      </c>
      <c r="AX456" s="123" t="str">
        <f t="shared" si="254"/>
        <v/>
      </c>
      <c r="AY456" s="140" t="str">
        <f>IF(AX456="","",IF(R456="Refreshment Beverage",ROUND(SUM(AX456*Rates!K$19),4),ROUND(SUM(AX456*(Rates!J$8/100)),4)))</f>
        <v/>
      </c>
      <c r="AZ456" s="124" t="str">
        <f t="shared" si="255"/>
        <v/>
      </c>
      <c r="BA456" s="125" t="str">
        <f t="shared" si="256"/>
        <v/>
      </c>
      <c r="BB456" s="115"/>
      <c r="BC456" s="143"/>
      <c r="BD456" s="100"/>
      <c r="BE456" s="100"/>
      <c r="BF456" s="100"/>
      <c r="BG456" s="100"/>
    </row>
    <row r="457" spans="1:59" ht="12.75" customHeight="1" x14ac:dyDescent="0.2">
      <c r="A457" s="144"/>
      <c r="B457" s="141"/>
      <c r="C457" s="141"/>
      <c r="D457" s="142"/>
      <c r="E457" s="142"/>
      <c r="F457" s="142"/>
      <c r="G457" s="142"/>
      <c r="H457" s="142"/>
      <c r="I457" s="129"/>
      <c r="J457" s="130"/>
      <c r="K457" s="131" t="str">
        <f t="shared" si="227"/>
        <v/>
      </c>
      <c r="L457" s="132" t="str">
        <f t="shared" si="228"/>
        <v/>
      </c>
      <c r="M457" s="133" t="str">
        <f t="shared" si="229"/>
        <v/>
      </c>
      <c r="N457" s="134" t="str">
        <f>IFERROR(IF(B:B="","",IF(R457="Beer",SUM(LOOKUP(2,1/(Rates!$B$3:$B$5&lt;=W457)/(Rates!$C$3:$C$5&gt;=W457),Rates!$D$3:$D$5)*(X457/100)*W457),IF(R457="Refreshment Beverage",SUM(LOOKUP(2,1/(Rates!$B$7:$B$11&lt;=W457)/(Rates!$C$7:$C$11&gt;=W457),Rates!$D$7:$D$11)*(X457/100)*W457)))),"")</f>
        <v/>
      </c>
      <c r="O457" s="134" t="str">
        <f t="shared" si="230"/>
        <v/>
      </c>
      <c r="P457" s="116"/>
      <c r="Q457" s="117" t="str">
        <f t="shared" si="231"/>
        <v/>
      </c>
      <c r="R457" s="128" t="str">
        <f t="shared" si="232"/>
        <v/>
      </c>
      <c r="S457" s="135" t="str">
        <f>IF(B457="","",IF(R457="Refreshment Beverage",VLOOKUP(VALUE(Q457),Rates!G$15:L$19,2,0),VLOOKUP(VALUE(Q457),Rates!G$4:L$12,2,0)))</f>
        <v/>
      </c>
      <c r="T457" s="135" t="str">
        <f t="shared" si="233"/>
        <v/>
      </c>
      <c r="U457" s="118" t="str">
        <f t="shared" si="234"/>
        <v/>
      </c>
      <c r="V457" s="135" t="str">
        <f t="shared" si="235"/>
        <v/>
      </c>
      <c r="W457" s="135" t="str">
        <f t="shared" si="236"/>
        <v/>
      </c>
      <c r="X457" s="119" t="str">
        <f t="shared" si="237"/>
        <v/>
      </c>
      <c r="Y457" s="120" t="str">
        <f>IF(B:B="","",IF(R457="Refreshment Beverage",VLOOKUP(Q457,Rates!G$15:L$19,6,0)*W457,VLOOKUP(Q457,Rates!G$4:L$12,6,0)*W457))</f>
        <v/>
      </c>
      <c r="Z457" s="120" t="str">
        <f t="shared" si="238"/>
        <v/>
      </c>
      <c r="AA457" s="120" t="str">
        <f t="shared" si="239"/>
        <v/>
      </c>
      <c r="AB457" s="136" t="str">
        <f>IF(B:B="","",IF(R457="Refreshment Beverage","",IF(AND(R457="Beer",Q457=0),SUM(LOOKUP(2,1/(Rates!$B$15:$B$18&lt;=W457)/(Rates!$C$15:$C$18&gt;=W457),Rates!$D$15:$D$18)*W457),VLOOKUP(VALUE(Q:Q),Rates!A:B,2,0)*W457)))</f>
        <v/>
      </c>
      <c r="AC457" s="136" t="str">
        <f>IF(B:B="","",IF(R457="Refreshment Beverage","",IF(AND(R457="Beer",Q457=0),SUM(LOOKUP(2,1/(Rates!$B$15:$B$18&lt;=W457)/(Rates!$C$15:$C$18&gt;=W457),Rates!$E$15:$E$18)*W457),VLOOKUP(VALUE(Q:Q),Rates!A:C,3,0)*W457)))</f>
        <v/>
      </c>
      <c r="AD457" s="137" t="str">
        <f>IFERROR(IF(B:B="","",IF(R457="Beer","",IF(VALUE(Q457)=0,VLOOKUP(VLOOKUP(B:B,#REF!,16,0),Rates!A:E,2,0),VLOOKUP(VALUE(Q457),Rates!A$31:B$34,2,0)*W457))),0)</f>
        <v/>
      </c>
      <c r="AE457" s="121" t="str">
        <f t="shared" si="240"/>
        <v/>
      </c>
      <c r="AF457" s="138" t="str">
        <f t="shared" si="241"/>
        <v/>
      </c>
      <c r="AG457" s="122" t="str">
        <f t="shared" si="242"/>
        <v/>
      </c>
      <c r="AH457" s="123" t="str">
        <f t="shared" si="243"/>
        <v/>
      </c>
      <c r="AI457" s="139" t="str">
        <f>IF(AE:AE="","",IF(R457="Refreshment Beverage",AK457*(Rates!J$19/100),ROUND(SUM(AH457*(Rates!$J$8/100)),4)))</f>
        <v/>
      </c>
      <c r="AJ457" s="124" t="str">
        <f t="shared" si="244"/>
        <v/>
      </c>
      <c r="AK457" s="125" t="str">
        <f t="shared" si="245"/>
        <v/>
      </c>
      <c r="AL457" s="121" t="str">
        <f t="shared" si="246"/>
        <v/>
      </c>
      <c r="AM457" s="138" t="str">
        <f>IF(AS457="","",IF(R457="Refreshment Beverage",ROUND(AS457*Rates!K$19,4),ROUND(AO457*(VLOOKUP(VALUE(Q457),Rates!G$4:L$12,3,0)),4)))</f>
        <v/>
      </c>
      <c r="AN457" s="126" t="str">
        <f>IF(AS457="","",IF(R457="Refreshment Beverage",AS457*(Rates!J$19/100),MAX(AM457,AB457)))</f>
        <v/>
      </c>
      <c r="AO457" s="127" t="str">
        <f t="shared" si="247"/>
        <v/>
      </c>
      <c r="AP457" s="127" t="str">
        <f t="shared" si="248"/>
        <v/>
      </c>
      <c r="AQ457" s="140" t="str">
        <f>IF(AS457="","",IF(R457="Refreshment Beverage",ROUND(SUM(VLOOKUP(Q:Q,Rates!G$15:L$19,3,0)*(AS457-Y457-Z457-AA457)),4),ROUND(SUM(Rates!$K$8*AS457),4)))</f>
        <v/>
      </c>
      <c r="AR457" s="139" t="str">
        <f t="shared" si="249"/>
        <v/>
      </c>
      <c r="AS457" s="125" t="str">
        <f t="shared" si="250"/>
        <v/>
      </c>
      <c r="AT457" s="121" t="str">
        <f t="shared" si="251"/>
        <v/>
      </c>
      <c r="AU457" s="138" t="str">
        <f>IF(AX457="","",IF(R457="Refreshment Beverage",ROUND((BA457-Y457-Z457-AA457)*VLOOKUP(VALUE(Q457),Rates!G$15:L$19,3,0),4),ROUND(AW457*(VLOOKUP(VALUE(Q457),Rates!G:L,3,0)),4)))</f>
        <v/>
      </c>
      <c r="AV457" s="126" t="str">
        <f t="shared" si="252"/>
        <v/>
      </c>
      <c r="AW457" s="127" t="str">
        <f t="shared" si="253"/>
        <v/>
      </c>
      <c r="AX457" s="123" t="str">
        <f t="shared" si="254"/>
        <v/>
      </c>
      <c r="AY457" s="140" t="str">
        <f>IF(AX457="","",IF(R457="Refreshment Beverage",ROUND(SUM(AX457*Rates!K$19),4),ROUND(SUM(AX457*(Rates!J$8/100)),4)))</f>
        <v/>
      </c>
      <c r="AZ457" s="124" t="str">
        <f t="shared" si="255"/>
        <v/>
      </c>
      <c r="BA457" s="125" t="str">
        <f t="shared" si="256"/>
        <v/>
      </c>
      <c r="BB457" s="115"/>
      <c r="BC457" s="143"/>
      <c r="BD457" s="100"/>
      <c r="BE457" s="100"/>
      <c r="BF457" s="100"/>
      <c r="BG457" s="100"/>
    </row>
    <row r="458" spans="1:59" ht="12.75" customHeight="1" x14ac:dyDescent="0.2">
      <c r="A458" s="144"/>
      <c r="B458" s="141"/>
      <c r="C458" s="141"/>
      <c r="D458" s="142"/>
      <c r="E458" s="142"/>
      <c r="F458" s="142"/>
      <c r="G458" s="142"/>
      <c r="H458" s="142"/>
      <c r="I458" s="129"/>
      <c r="J458" s="130"/>
      <c r="K458" s="131" t="str">
        <f t="shared" si="227"/>
        <v/>
      </c>
      <c r="L458" s="132" t="str">
        <f t="shared" si="228"/>
        <v/>
      </c>
      <c r="M458" s="133" t="str">
        <f t="shared" si="229"/>
        <v/>
      </c>
      <c r="N458" s="134" t="str">
        <f>IFERROR(IF(B:B="","",IF(R458="Beer",SUM(LOOKUP(2,1/(Rates!$B$3:$B$5&lt;=W458)/(Rates!$C$3:$C$5&gt;=W458),Rates!$D$3:$D$5)*(X458/100)*W458),IF(R458="Refreshment Beverage",SUM(LOOKUP(2,1/(Rates!$B$7:$B$11&lt;=W458)/(Rates!$C$7:$C$11&gt;=W458),Rates!$D$7:$D$11)*(X458/100)*W458)))),"")</f>
        <v/>
      </c>
      <c r="O458" s="134" t="str">
        <f t="shared" si="230"/>
        <v/>
      </c>
      <c r="P458" s="116"/>
      <c r="Q458" s="117" t="str">
        <f t="shared" si="231"/>
        <v/>
      </c>
      <c r="R458" s="128" t="str">
        <f t="shared" si="232"/>
        <v/>
      </c>
      <c r="S458" s="135" t="str">
        <f>IF(B458="","",IF(R458="Refreshment Beverage",VLOOKUP(VALUE(Q458),Rates!G$15:L$19,2,0),VLOOKUP(VALUE(Q458),Rates!G$4:L$12,2,0)))</f>
        <v/>
      </c>
      <c r="T458" s="135" t="str">
        <f t="shared" si="233"/>
        <v/>
      </c>
      <c r="U458" s="118" t="str">
        <f t="shared" si="234"/>
        <v/>
      </c>
      <c r="V458" s="135" t="str">
        <f t="shared" si="235"/>
        <v/>
      </c>
      <c r="W458" s="135" t="str">
        <f t="shared" si="236"/>
        <v/>
      </c>
      <c r="X458" s="119" t="str">
        <f t="shared" si="237"/>
        <v/>
      </c>
      <c r="Y458" s="120" t="str">
        <f>IF(B:B="","",IF(R458="Refreshment Beverage",VLOOKUP(Q458,Rates!G$15:L$19,6,0)*W458,VLOOKUP(Q458,Rates!G$4:L$12,6,0)*W458))</f>
        <v/>
      </c>
      <c r="Z458" s="120" t="str">
        <f t="shared" si="238"/>
        <v/>
      </c>
      <c r="AA458" s="120" t="str">
        <f t="shared" si="239"/>
        <v/>
      </c>
      <c r="AB458" s="136" t="str">
        <f>IF(B:B="","",IF(R458="Refreshment Beverage","",IF(AND(R458="Beer",Q458=0),SUM(LOOKUP(2,1/(Rates!$B$15:$B$18&lt;=W458)/(Rates!$C$15:$C$18&gt;=W458),Rates!$D$15:$D$18)*W458),VLOOKUP(VALUE(Q:Q),Rates!A:B,2,0)*W458)))</f>
        <v/>
      </c>
      <c r="AC458" s="136" t="str">
        <f>IF(B:B="","",IF(R458="Refreshment Beverage","",IF(AND(R458="Beer",Q458=0),SUM(LOOKUP(2,1/(Rates!$B$15:$B$18&lt;=W458)/(Rates!$C$15:$C$18&gt;=W458),Rates!$E$15:$E$18)*W458),VLOOKUP(VALUE(Q:Q),Rates!A:C,3,0)*W458)))</f>
        <v/>
      </c>
      <c r="AD458" s="137" t="str">
        <f>IFERROR(IF(B:B="","",IF(R458="Beer","",IF(VALUE(Q458)=0,VLOOKUP(VLOOKUP(B:B,#REF!,16,0),Rates!A:E,2,0),VLOOKUP(VALUE(Q458),Rates!A$31:B$34,2,0)*W458))),0)</f>
        <v/>
      </c>
      <c r="AE458" s="121" t="str">
        <f t="shared" si="240"/>
        <v/>
      </c>
      <c r="AF458" s="138" t="str">
        <f t="shared" si="241"/>
        <v/>
      </c>
      <c r="AG458" s="122" t="str">
        <f t="shared" si="242"/>
        <v/>
      </c>
      <c r="AH458" s="123" t="str">
        <f t="shared" si="243"/>
        <v/>
      </c>
      <c r="AI458" s="139" t="str">
        <f>IF(AE:AE="","",IF(R458="Refreshment Beverage",AK458*(Rates!J$19/100),ROUND(SUM(AH458*(Rates!$J$8/100)),4)))</f>
        <v/>
      </c>
      <c r="AJ458" s="124" t="str">
        <f t="shared" si="244"/>
        <v/>
      </c>
      <c r="AK458" s="125" t="str">
        <f t="shared" si="245"/>
        <v/>
      </c>
      <c r="AL458" s="121" t="str">
        <f t="shared" si="246"/>
        <v/>
      </c>
      <c r="AM458" s="138" t="str">
        <f>IF(AS458="","",IF(R458="Refreshment Beverage",ROUND(AS458*Rates!K$19,4),ROUND(AO458*(VLOOKUP(VALUE(Q458),Rates!G$4:L$12,3,0)),4)))</f>
        <v/>
      </c>
      <c r="AN458" s="126" t="str">
        <f>IF(AS458="","",IF(R458="Refreshment Beverage",AS458*(Rates!J$19/100),MAX(AM458,AB458)))</f>
        <v/>
      </c>
      <c r="AO458" s="127" t="str">
        <f t="shared" si="247"/>
        <v/>
      </c>
      <c r="AP458" s="127" t="str">
        <f t="shared" si="248"/>
        <v/>
      </c>
      <c r="AQ458" s="140" t="str">
        <f>IF(AS458="","",IF(R458="Refreshment Beverage",ROUND(SUM(VLOOKUP(Q:Q,Rates!G$15:L$19,3,0)*(AS458-Y458-Z458-AA458)),4),ROUND(SUM(Rates!$K$8*AS458),4)))</f>
        <v/>
      </c>
      <c r="AR458" s="139" t="str">
        <f t="shared" si="249"/>
        <v/>
      </c>
      <c r="AS458" s="125" t="str">
        <f t="shared" si="250"/>
        <v/>
      </c>
      <c r="AT458" s="121" t="str">
        <f t="shared" si="251"/>
        <v/>
      </c>
      <c r="AU458" s="138" t="str">
        <f>IF(AX458="","",IF(R458="Refreshment Beverage",ROUND((BA458-Y458-Z458-AA458)*VLOOKUP(VALUE(Q458),Rates!G$15:L$19,3,0),4),ROUND(AW458*(VLOOKUP(VALUE(Q458),Rates!G:L,3,0)),4)))</f>
        <v/>
      </c>
      <c r="AV458" s="126" t="str">
        <f t="shared" si="252"/>
        <v/>
      </c>
      <c r="AW458" s="127" t="str">
        <f t="shared" si="253"/>
        <v/>
      </c>
      <c r="AX458" s="123" t="str">
        <f t="shared" si="254"/>
        <v/>
      </c>
      <c r="AY458" s="140" t="str">
        <f>IF(AX458="","",IF(R458="Refreshment Beverage",ROUND(SUM(AX458*Rates!K$19),4),ROUND(SUM(AX458*(Rates!J$8/100)),4)))</f>
        <v/>
      </c>
      <c r="AZ458" s="124" t="str">
        <f t="shared" si="255"/>
        <v/>
      </c>
      <c r="BA458" s="125" t="str">
        <f t="shared" si="256"/>
        <v/>
      </c>
      <c r="BB458" s="115"/>
      <c r="BC458" s="143"/>
      <c r="BD458" s="100"/>
      <c r="BE458" s="100"/>
      <c r="BF458" s="100"/>
      <c r="BG458" s="100"/>
    </row>
    <row r="459" spans="1:59" ht="12.75" customHeight="1" x14ac:dyDescent="0.2">
      <c r="A459" s="144"/>
      <c r="B459" s="141"/>
      <c r="C459" s="141"/>
      <c r="D459" s="142"/>
      <c r="E459" s="142"/>
      <c r="F459" s="142"/>
      <c r="G459" s="142"/>
      <c r="H459" s="142"/>
      <c r="I459" s="129"/>
      <c r="J459" s="130"/>
      <c r="K459" s="131" t="str">
        <f t="shared" si="227"/>
        <v/>
      </c>
      <c r="L459" s="132" t="str">
        <f t="shared" si="228"/>
        <v/>
      </c>
      <c r="M459" s="133" t="str">
        <f t="shared" si="229"/>
        <v/>
      </c>
      <c r="N459" s="134" t="str">
        <f>IFERROR(IF(B:B="","",IF(R459="Beer",SUM(LOOKUP(2,1/(Rates!$B$3:$B$5&lt;=W459)/(Rates!$C$3:$C$5&gt;=W459),Rates!$D$3:$D$5)*(X459/100)*W459),IF(R459="Refreshment Beverage",SUM(LOOKUP(2,1/(Rates!$B$7:$B$11&lt;=W459)/(Rates!$C$7:$C$11&gt;=W459),Rates!$D$7:$D$11)*(X459/100)*W459)))),"")</f>
        <v/>
      </c>
      <c r="O459" s="134" t="str">
        <f t="shared" si="230"/>
        <v/>
      </c>
      <c r="P459" s="116"/>
      <c r="Q459" s="117" t="str">
        <f t="shared" si="231"/>
        <v/>
      </c>
      <c r="R459" s="128" t="str">
        <f t="shared" si="232"/>
        <v/>
      </c>
      <c r="S459" s="135" t="str">
        <f>IF(B459="","",IF(R459="Refreshment Beverage",VLOOKUP(VALUE(Q459),Rates!G$15:L$19,2,0),VLOOKUP(VALUE(Q459),Rates!G$4:L$12,2,0)))</f>
        <v/>
      </c>
      <c r="T459" s="135" t="str">
        <f t="shared" si="233"/>
        <v/>
      </c>
      <c r="U459" s="118" t="str">
        <f t="shared" si="234"/>
        <v/>
      </c>
      <c r="V459" s="135" t="str">
        <f t="shared" si="235"/>
        <v/>
      </c>
      <c r="W459" s="135" t="str">
        <f t="shared" si="236"/>
        <v/>
      </c>
      <c r="X459" s="119" t="str">
        <f t="shared" si="237"/>
        <v/>
      </c>
      <c r="Y459" s="120" t="str">
        <f>IF(B:B="","",IF(R459="Refreshment Beverage",VLOOKUP(Q459,Rates!G$15:L$19,6,0)*W459,VLOOKUP(Q459,Rates!G$4:L$12,6,0)*W459))</f>
        <v/>
      </c>
      <c r="Z459" s="120" t="str">
        <f t="shared" si="238"/>
        <v/>
      </c>
      <c r="AA459" s="120" t="str">
        <f t="shared" si="239"/>
        <v/>
      </c>
      <c r="AB459" s="136" t="str">
        <f>IF(B:B="","",IF(R459="Refreshment Beverage","",IF(AND(R459="Beer",Q459=0),SUM(LOOKUP(2,1/(Rates!$B$15:$B$18&lt;=W459)/(Rates!$C$15:$C$18&gt;=W459),Rates!$D$15:$D$18)*W459),VLOOKUP(VALUE(Q:Q),Rates!A:B,2,0)*W459)))</f>
        <v/>
      </c>
      <c r="AC459" s="136" t="str">
        <f>IF(B:B="","",IF(R459="Refreshment Beverage","",IF(AND(R459="Beer",Q459=0),SUM(LOOKUP(2,1/(Rates!$B$15:$B$18&lt;=W459)/(Rates!$C$15:$C$18&gt;=W459),Rates!$E$15:$E$18)*W459),VLOOKUP(VALUE(Q:Q),Rates!A:C,3,0)*W459)))</f>
        <v/>
      </c>
      <c r="AD459" s="137" t="str">
        <f>IFERROR(IF(B:B="","",IF(R459="Beer","",IF(VALUE(Q459)=0,VLOOKUP(VLOOKUP(B:B,#REF!,16,0),Rates!A:E,2,0),VLOOKUP(VALUE(Q459),Rates!A$31:B$34,2,0)*W459))),0)</f>
        <v/>
      </c>
      <c r="AE459" s="121" t="str">
        <f t="shared" si="240"/>
        <v/>
      </c>
      <c r="AF459" s="138" t="str">
        <f t="shared" si="241"/>
        <v/>
      </c>
      <c r="AG459" s="122" t="str">
        <f t="shared" si="242"/>
        <v/>
      </c>
      <c r="AH459" s="123" t="str">
        <f t="shared" si="243"/>
        <v/>
      </c>
      <c r="AI459" s="139" t="str">
        <f>IF(AE:AE="","",IF(R459="Refreshment Beverage",AK459*(Rates!J$19/100),ROUND(SUM(AH459*(Rates!$J$8/100)),4)))</f>
        <v/>
      </c>
      <c r="AJ459" s="124" t="str">
        <f t="shared" si="244"/>
        <v/>
      </c>
      <c r="AK459" s="125" t="str">
        <f t="shared" si="245"/>
        <v/>
      </c>
      <c r="AL459" s="121" t="str">
        <f t="shared" si="246"/>
        <v/>
      </c>
      <c r="AM459" s="138" t="str">
        <f>IF(AS459="","",IF(R459="Refreshment Beverage",ROUND(AS459*Rates!K$19,4),ROUND(AO459*(VLOOKUP(VALUE(Q459),Rates!G$4:L$12,3,0)),4)))</f>
        <v/>
      </c>
      <c r="AN459" s="126" t="str">
        <f>IF(AS459="","",IF(R459="Refreshment Beverage",AS459*(Rates!J$19/100),MAX(AM459,AB459)))</f>
        <v/>
      </c>
      <c r="AO459" s="127" t="str">
        <f t="shared" si="247"/>
        <v/>
      </c>
      <c r="AP459" s="127" t="str">
        <f t="shared" si="248"/>
        <v/>
      </c>
      <c r="AQ459" s="140" t="str">
        <f>IF(AS459="","",IF(R459="Refreshment Beverage",ROUND(SUM(VLOOKUP(Q:Q,Rates!G$15:L$19,3,0)*(AS459-Y459-Z459-AA459)),4),ROUND(SUM(Rates!$K$8*AS459),4)))</f>
        <v/>
      </c>
      <c r="AR459" s="139" t="str">
        <f t="shared" si="249"/>
        <v/>
      </c>
      <c r="AS459" s="125" t="str">
        <f t="shared" si="250"/>
        <v/>
      </c>
      <c r="AT459" s="121" t="str">
        <f t="shared" si="251"/>
        <v/>
      </c>
      <c r="AU459" s="138" t="str">
        <f>IF(AX459="","",IF(R459="Refreshment Beverage",ROUND((BA459-Y459-Z459-AA459)*VLOOKUP(VALUE(Q459),Rates!G$15:L$19,3,0),4),ROUND(AW459*(VLOOKUP(VALUE(Q459),Rates!G:L,3,0)),4)))</f>
        <v/>
      </c>
      <c r="AV459" s="126" t="str">
        <f t="shared" si="252"/>
        <v/>
      </c>
      <c r="AW459" s="127" t="str">
        <f t="shared" si="253"/>
        <v/>
      </c>
      <c r="AX459" s="123" t="str">
        <f t="shared" si="254"/>
        <v/>
      </c>
      <c r="AY459" s="140" t="str">
        <f>IF(AX459="","",IF(R459="Refreshment Beverage",ROUND(SUM(AX459*Rates!K$19),4),ROUND(SUM(AX459*(Rates!J$8/100)),4)))</f>
        <v/>
      </c>
      <c r="AZ459" s="124" t="str">
        <f t="shared" si="255"/>
        <v/>
      </c>
      <c r="BA459" s="125" t="str">
        <f t="shared" si="256"/>
        <v/>
      </c>
      <c r="BB459" s="115"/>
      <c r="BC459" s="143"/>
      <c r="BD459" s="100"/>
      <c r="BE459" s="100"/>
      <c r="BF459" s="100"/>
      <c r="BG459" s="100"/>
    </row>
    <row r="460" spans="1:59" ht="12.75" customHeight="1" x14ac:dyDescent="0.2">
      <c r="A460" s="144"/>
      <c r="B460" s="141"/>
      <c r="C460" s="141"/>
      <c r="D460" s="142"/>
      <c r="E460" s="142"/>
      <c r="F460" s="142"/>
      <c r="G460" s="142"/>
      <c r="H460" s="142"/>
      <c r="I460" s="129"/>
      <c r="J460" s="130"/>
      <c r="K460" s="131" t="str">
        <f t="shared" si="227"/>
        <v/>
      </c>
      <c r="L460" s="132" t="str">
        <f t="shared" si="228"/>
        <v/>
      </c>
      <c r="M460" s="133" t="str">
        <f t="shared" si="229"/>
        <v/>
      </c>
      <c r="N460" s="134" t="str">
        <f>IFERROR(IF(B:B="","",IF(R460="Beer",SUM(LOOKUP(2,1/(Rates!$B$3:$B$5&lt;=W460)/(Rates!$C$3:$C$5&gt;=W460),Rates!$D$3:$D$5)*(X460/100)*W460),IF(R460="Refreshment Beverage",SUM(LOOKUP(2,1/(Rates!$B$7:$B$11&lt;=W460)/(Rates!$C$7:$C$11&gt;=W460),Rates!$D$7:$D$11)*(X460/100)*W460)))),"")</f>
        <v/>
      </c>
      <c r="O460" s="134" t="str">
        <f t="shared" si="230"/>
        <v/>
      </c>
      <c r="P460" s="116"/>
      <c r="Q460" s="117" t="str">
        <f t="shared" si="231"/>
        <v/>
      </c>
      <c r="R460" s="128" t="str">
        <f t="shared" si="232"/>
        <v/>
      </c>
      <c r="S460" s="135" t="str">
        <f>IF(B460="","",IF(R460="Refreshment Beverage",VLOOKUP(VALUE(Q460),Rates!G$15:L$19,2,0),VLOOKUP(VALUE(Q460),Rates!G$4:L$12,2,0)))</f>
        <v/>
      </c>
      <c r="T460" s="135" t="str">
        <f t="shared" si="233"/>
        <v/>
      </c>
      <c r="U460" s="118" t="str">
        <f t="shared" si="234"/>
        <v/>
      </c>
      <c r="V460" s="135" t="str">
        <f t="shared" si="235"/>
        <v/>
      </c>
      <c r="W460" s="135" t="str">
        <f t="shared" si="236"/>
        <v/>
      </c>
      <c r="X460" s="119" t="str">
        <f t="shared" si="237"/>
        <v/>
      </c>
      <c r="Y460" s="120" t="str">
        <f>IF(B:B="","",IF(R460="Refreshment Beverage",VLOOKUP(Q460,Rates!G$15:L$19,6,0)*W460,VLOOKUP(Q460,Rates!G$4:L$12,6,0)*W460))</f>
        <v/>
      </c>
      <c r="Z460" s="120" t="str">
        <f t="shared" si="238"/>
        <v/>
      </c>
      <c r="AA460" s="120" t="str">
        <f t="shared" si="239"/>
        <v/>
      </c>
      <c r="AB460" s="136" t="str">
        <f>IF(B:B="","",IF(R460="Refreshment Beverage","",IF(AND(R460="Beer",Q460=0),SUM(LOOKUP(2,1/(Rates!$B$15:$B$18&lt;=W460)/(Rates!$C$15:$C$18&gt;=W460),Rates!$D$15:$D$18)*W460),VLOOKUP(VALUE(Q:Q),Rates!A:B,2,0)*W460)))</f>
        <v/>
      </c>
      <c r="AC460" s="136" t="str">
        <f>IF(B:B="","",IF(R460="Refreshment Beverage","",IF(AND(R460="Beer",Q460=0),SUM(LOOKUP(2,1/(Rates!$B$15:$B$18&lt;=W460)/(Rates!$C$15:$C$18&gt;=W460),Rates!$E$15:$E$18)*W460),VLOOKUP(VALUE(Q:Q),Rates!A:C,3,0)*W460)))</f>
        <v/>
      </c>
      <c r="AD460" s="137" t="str">
        <f>IFERROR(IF(B:B="","",IF(R460="Beer","",IF(VALUE(Q460)=0,VLOOKUP(VLOOKUP(B:B,#REF!,16,0),Rates!A:E,2,0),VLOOKUP(VALUE(Q460),Rates!A$31:B$34,2,0)*W460))),0)</f>
        <v/>
      </c>
      <c r="AE460" s="121" t="str">
        <f t="shared" si="240"/>
        <v/>
      </c>
      <c r="AF460" s="138" t="str">
        <f t="shared" si="241"/>
        <v/>
      </c>
      <c r="AG460" s="122" t="str">
        <f t="shared" si="242"/>
        <v/>
      </c>
      <c r="AH460" s="123" t="str">
        <f t="shared" si="243"/>
        <v/>
      </c>
      <c r="AI460" s="139" t="str">
        <f>IF(AE:AE="","",IF(R460="Refreshment Beverage",AK460*(Rates!J$19/100),ROUND(SUM(AH460*(Rates!$J$8/100)),4)))</f>
        <v/>
      </c>
      <c r="AJ460" s="124" t="str">
        <f t="shared" si="244"/>
        <v/>
      </c>
      <c r="AK460" s="125" t="str">
        <f t="shared" si="245"/>
        <v/>
      </c>
      <c r="AL460" s="121" t="str">
        <f t="shared" si="246"/>
        <v/>
      </c>
      <c r="AM460" s="138" t="str">
        <f>IF(AS460="","",IF(R460="Refreshment Beverage",ROUND(AS460*Rates!K$19,4),ROUND(AO460*(VLOOKUP(VALUE(Q460),Rates!G$4:L$12,3,0)),4)))</f>
        <v/>
      </c>
      <c r="AN460" s="126" t="str">
        <f>IF(AS460="","",IF(R460="Refreshment Beverage",AS460*(Rates!J$19/100),MAX(AM460,AB460)))</f>
        <v/>
      </c>
      <c r="AO460" s="127" t="str">
        <f t="shared" si="247"/>
        <v/>
      </c>
      <c r="AP460" s="127" t="str">
        <f t="shared" si="248"/>
        <v/>
      </c>
      <c r="AQ460" s="140" t="str">
        <f>IF(AS460="","",IF(R460="Refreshment Beverage",ROUND(SUM(VLOOKUP(Q:Q,Rates!G$15:L$19,3,0)*(AS460-Y460-Z460-AA460)),4),ROUND(SUM(Rates!$K$8*AS460),4)))</f>
        <v/>
      </c>
      <c r="AR460" s="139" t="str">
        <f t="shared" si="249"/>
        <v/>
      </c>
      <c r="AS460" s="125" t="str">
        <f t="shared" si="250"/>
        <v/>
      </c>
      <c r="AT460" s="121" t="str">
        <f t="shared" si="251"/>
        <v/>
      </c>
      <c r="AU460" s="138" t="str">
        <f>IF(AX460="","",IF(R460="Refreshment Beverage",ROUND((BA460-Y460-Z460-AA460)*VLOOKUP(VALUE(Q460),Rates!G$15:L$19,3,0),4),ROUND(AW460*(VLOOKUP(VALUE(Q460),Rates!G:L,3,0)),4)))</f>
        <v/>
      </c>
      <c r="AV460" s="126" t="str">
        <f t="shared" si="252"/>
        <v/>
      </c>
      <c r="AW460" s="127" t="str">
        <f t="shared" si="253"/>
        <v/>
      </c>
      <c r="AX460" s="123" t="str">
        <f t="shared" si="254"/>
        <v/>
      </c>
      <c r="AY460" s="140" t="str">
        <f>IF(AX460="","",IF(R460="Refreshment Beverage",ROUND(SUM(AX460*Rates!K$19),4),ROUND(SUM(AX460*(Rates!J$8/100)),4)))</f>
        <v/>
      </c>
      <c r="AZ460" s="124" t="str">
        <f t="shared" si="255"/>
        <v/>
      </c>
      <c r="BA460" s="125" t="str">
        <f t="shared" si="256"/>
        <v/>
      </c>
      <c r="BB460" s="115"/>
      <c r="BC460" s="143"/>
      <c r="BD460" s="100"/>
      <c r="BE460" s="100"/>
      <c r="BF460" s="100"/>
      <c r="BG460" s="100"/>
    </row>
    <row r="461" spans="1:59" ht="12.75" customHeight="1" x14ac:dyDescent="0.2">
      <c r="A461" s="144"/>
      <c r="B461" s="141"/>
      <c r="C461" s="141"/>
      <c r="D461" s="142"/>
      <c r="E461" s="142"/>
      <c r="F461" s="142"/>
      <c r="G461" s="142"/>
      <c r="H461" s="142"/>
      <c r="I461" s="129"/>
      <c r="J461" s="130"/>
      <c r="K461" s="131" t="str">
        <f t="shared" si="227"/>
        <v/>
      </c>
      <c r="L461" s="132" t="str">
        <f t="shared" si="228"/>
        <v/>
      </c>
      <c r="M461" s="133" t="str">
        <f t="shared" si="229"/>
        <v/>
      </c>
      <c r="N461" s="134" t="str">
        <f>IFERROR(IF(B:B="","",IF(R461="Beer",SUM(LOOKUP(2,1/(Rates!$B$3:$B$5&lt;=W461)/(Rates!$C$3:$C$5&gt;=W461),Rates!$D$3:$D$5)*(X461/100)*W461),IF(R461="Refreshment Beverage",SUM(LOOKUP(2,1/(Rates!$B$7:$B$11&lt;=W461)/(Rates!$C$7:$C$11&gt;=W461),Rates!$D$7:$D$11)*(X461/100)*W461)))),"")</f>
        <v/>
      </c>
      <c r="O461" s="134" t="str">
        <f t="shared" si="230"/>
        <v/>
      </c>
      <c r="P461" s="116"/>
      <c r="Q461" s="117" t="str">
        <f t="shared" si="231"/>
        <v/>
      </c>
      <c r="R461" s="128" t="str">
        <f t="shared" si="232"/>
        <v/>
      </c>
      <c r="S461" s="135" t="str">
        <f>IF(B461="","",IF(R461="Refreshment Beverage",VLOOKUP(VALUE(Q461),Rates!G$15:L$19,2,0),VLOOKUP(VALUE(Q461),Rates!G$4:L$12,2,0)))</f>
        <v/>
      </c>
      <c r="T461" s="135" t="str">
        <f t="shared" si="233"/>
        <v/>
      </c>
      <c r="U461" s="118" t="str">
        <f t="shared" si="234"/>
        <v/>
      </c>
      <c r="V461" s="135" t="str">
        <f t="shared" si="235"/>
        <v/>
      </c>
      <c r="W461" s="135" t="str">
        <f t="shared" si="236"/>
        <v/>
      </c>
      <c r="X461" s="119" t="str">
        <f t="shared" si="237"/>
        <v/>
      </c>
      <c r="Y461" s="120" t="str">
        <f>IF(B:B="","",IF(R461="Refreshment Beverage",VLOOKUP(Q461,Rates!G$15:L$19,6,0)*W461,VLOOKUP(Q461,Rates!G$4:L$12,6,0)*W461))</f>
        <v/>
      </c>
      <c r="Z461" s="120" t="str">
        <f t="shared" si="238"/>
        <v/>
      </c>
      <c r="AA461" s="120" t="str">
        <f t="shared" si="239"/>
        <v/>
      </c>
      <c r="AB461" s="136" t="str">
        <f>IF(B:B="","",IF(R461="Refreshment Beverage","",IF(AND(R461="Beer",Q461=0),SUM(LOOKUP(2,1/(Rates!$B$15:$B$18&lt;=W461)/(Rates!$C$15:$C$18&gt;=W461),Rates!$D$15:$D$18)*W461),VLOOKUP(VALUE(Q:Q),Rates!A:B,2,0)*W461)))</f>
        <v/>
      </c>
      <c r="AC461" s="136" t="str">
        <f>IF(B:B="","",IF(R461="Refreshment Beverage","",IF(AND(R461="Beer",Q461=0),SUM(LOOKUP(2,1/(Rates!$B$15:$B$18&lt;=W461)/(Rates!$C$15:$C$18&gt;=W461),Rates!$E$15:$E$18)*W461),VLOOKUP(VALUE(Q:Q),Rates!A:C,3,0)*W461)))</f>
        <v/>
      </c>
      <c r="AD461" s="137" t="str">
        <f>IFERROR(IF(B:B="","",IF(R461="Beer","",IF(VALUE(Q461)=0,VLOOKUP(VLOOKUP(B:B,#REF!,16,0),Rates!A:E,2,0),VLOOKUP(VALUE(Q461),Rates!A$31:B$34,2,0)*W461))),0)</f>
        <v/>
      </c>
      <c r="AE461" s="121" t="str">
        <f t="shared" si="240"/>
        <v/>
      </c>
      <c r="AF461" s="138" t="str">
        <f t="shared" si="241"/>
        <v/>
      </c>
      <c r="AG461" s="122" t="str">
        <f t="shared" si="242"/>
        <v/>
      </c>
      <c r="AH461" s="123" t="str">
        <f t="shared" si="243"/>
        <v/>
      </c>
      <c r="AI461" s="139" t="str">
        <f>IF(AE:AE="","",IF(R461="Refreshment Beverage",AK461*(Rates!J$19/100),ROUND(SUM(AH461*(Rates!$J$8/100)),4)))</f>
        <v/>
      </c>
      <c r="AJ461" s="124" t="str">
        <f t="shared" si="244"/>
        <v/>
      </c>
      <c r="AK461" s="125" t="str">
        <f t="shared" si="245"/>
        <v/>
      </c>
      <c r="AL461" s="121" t="str">
        <f t="shared" si="246"/>
        <v/>
      </c>
      <c r="AM461" s="138" t="str">
        <f>IF(AS461="","",IF(R461="Refreshment Beverage",ROUND(AS461*Rates!K$19,4),ROUND(AO461*(VLOOKUP(VALUE(Q461),Rates!G$4:L$12,3,0)),4)))</f>
        <v/>
      </c>
      <c r="AN461" s="126" t="str">
        <f>IF(AS461="","",IF(R461="Refreshment Beverage",AS461*(Rates!J$19/100),MAX(AM461,AB461)))</f>
        <v/>
      </c>
      <c r="AO461" s="127" t="str">
        <f t="shared" si="247"/>
        <v/>
      </c>
      <c r="AP461" s="127" t="str">
        <f t="shared" si="248"/>
        <v/>
      </c>
      <c r="AQ461" s="140" t="str">
        <f>IF(AS461="","",IF(R461="Refreshment Beverage",ROUND(SUM(VLOOKUP(Q:Q,Rates!G$15:L$19,3,0)*(AS461-Y461-Z461-AA461)),4),ROUND(SUM(Rates!$K$8*AS461),4)))</f>
        <v/>
      </c>
      <c r="AR461" s="139" t="str">
        <f t="shared" si="249"/>
        <v/>
      </c>
      <c r="AS461" s="125" t="str">
        <f t="shared" si="250"/>
        <v/>
      </c>
      <c r="AT461" s="121" t="str">
        <f t="shared" si="251"/>
        <v/>
      </c>
      <c r="AU461" s="138" t="str">
        <f>IF(AX461="","",IF(R461="Refreshment Beverage",ROUND((BA461-Y461-Z461-AA461)*VLOOKUP(VALUE(Q461),Rates!G$15:L$19,3,0),4),ROUND(AW461*(VLOOKUP(VALUE(Q461),Rates!G:L,3,0)),4)))</f>
        <v/>
      </c>
      <c r="AV461" s="126" t="str">
        <f t="shared" si="252"/>
        <v/>
      </c>
      <c r="AW461" s="127" t="str">
        <f t="shared" si="253"/>
        <v/>
      </c>
      <c r="AX461" s="123" t="str">
        <f t="shared" si="254"/>
        <v/>
      </c>
      <c r="AY461" s="140" t="str">
        <f>IF(AX461="","",IF(R461="Refreshment Beverage",ROUND(SUM(AX461*Rates!K$19),4),ROUND(SUM(AX461*(Rates!J$8/100)),4)))</f>
        <v/>
      </c>
      <c r="AZ461" s="124" t="str">
        <f t="shared" si="255"/>
        <v/>
      </c>
      <c r="BA461" s="125" t="str">
        <f t="shared" si="256"/>
        <v/>
      </c>
      <c r="BB461" s="115"/>
      <c r="BC461" s="143"/>
      <c r="BD461" s="100"/>
      <c r="BE461" s="100"/>
      <c r="BF461" s="100"/>
      <c r="BG461" s="100"/>
    </row>
    <row r="462" spans="1:59" ht="12.75" customHeight="1" x14ac:dyDescent="0.2">
      <c r="A462" s="144"/>
      <c r="B462" s="141"/>
      <c r="C462" s="141"/>
      <c r="D462" s="142"/>
      <c r="E462" s="142"/>
      <c r="F462" s="142"/>
      <c r="G462" s="142"/>
      <c r="H462" s="142"/>
      <c r="I462" s="129"/>
      <c r="J462" s="130"/>
      <c r="K462" s="131" t="str">
        <f t="shared" si="227"/>
        <v/>
      </c>
      <c r="L462" s="132" t="str">
        <f t="shared" si="228"/>
        <v/>
      </c>
      <c r="M462" s="133" t="str">
        <f t="shared" si="229"/>
        <v/>
      </c>
      <c r="N462" s="134" t="str">
        <f>IFERROR(IF(B:B="","",IF(R462="Beer",SUM(LOOKUP(2,1/(Rates!$B$3:$B$5&lt;=W462)/(Rates!$C$3:$C$5&gt;=W462),Rates!$D$3:$D$5)*(X462/100)*W462),IF(R462="Refreshment Beverage",SUM(LOOKUP(2,1/(Rates!$B$7:$B$11&lt;=W462)/(Rates!$C$7:$C$11&gt;=W462),Rates!$D$7:$D$11)*(X462/100)*W462)))),"")</f>
        <v/>
      </c>
      <c r="O462" s="134" t="str">
        <f t="shared" si="230"/>
        <v/>
      </c>
      <c r="P462" s="116"/>
      <c r="Q462" s="117" t="str">
        <f t="shared" si="231"/>
        <v/>
      </c>
      <c r="R462" s="128" t="str">
        <f t="shared" si="232"/>
        <v/>
      </c>
      <c r="S462" s="135" t="str">
        <f>IF(B462="","",IF(R462="Refreshment Beverage",VLOOKUP(VALUE(Q462),Rates!G$15:L$19,2,0),VLOOKUP(VALUE(Q462),Rates!G$4:L$12,2,0)))</f>
        <v/>
      </c>
      <c r="T462" s="135" t="str">
        <f t="shared" si="233"/>
        <v/>
      </c>
      <c r="U462" s="118" t="str">
        <f t="shared" si="234"/>
        <v/>
      </c>
      <c r="V462" s="135" t="str">
        <f t="shared" si="235"/>
        <v/>
      </c>
      <c r="W462" s="135" t="str">
        <f t="shared" si="236"/>
        <v/>
      </c>
      <c r="X462" s="119" t="str">
        <f t="shared" si="237"/>
        <v/>
      </c>
      <c r="Y462" s="120" t="str">
        <f>IF(B:B="","",IF(R462="Refreshment Beverage",VLOOKUP(Q462,Rates!G$15:L$19,6,0)*W462,VLOOKUP(Q462,Rates!G$4:L$12,6,0)*W462))</f>
        <v/>
      </c>
      <c r="Z462" s="120" t="str">
        <f t="shared" si="238"/>
        <v/>
      </c>
      <c r="AA462" s="120" t="str">
        <f t="shared" si="239"/>
        <v/>
      </c>
      <c r="AB462" s="136" t="str">
        <f>IF(B:B="","",IF(R462="Refreshment Beverage","",IF(AND(R462="Beer",Q462=0),SUM(LOOKUP(2,1/(Rates!$B$15:$B$18&lt;=W462)/(Rates!$C$15:$C$18&gt;=W462),Rates!$D$15:$D$18)*W462),VLOOKUP(VALUE(Q:Q),Rates!A:B,2,0)*W462)))</f>
        <v/>
      </c>
      <c r="AC462" s="136" t="str">
        <f>IF(B:B="","",IF(R462="Refreshment Beverage","",IF(AND(R462="Beer",Q462=0),SUM(LOOKUP(2,1/(Rates!$B$15:$B$18&lt;=W462)/(Rates!$C$15:$C$18&gt;=W462),Rates!$E$15:$E$18)*W462),VLOOKUP(VALUE(Q:Q),Rates!A:C,3,0)*W462)))</f>
        <v/>
      </c>
      <c r="AD462" s="137" t="str">
        <f>IFERROR(IF(B:B="","",IF(R462="Beer","",IF(VALUE(Q462)=0,VLOOKUP(VLOOKUP(B:B,#REF!,16,0),Rates!A:E,2,0),VLOOKUP(VALUE(Q462),Rates!A$31:B$34,2,0)*W462))),0)</f>
        <v/>
      </c>
      <c r="AE462" s="121" t="str">
        <f t="shared" si="240"/>
        <v/>
      </c>
      <c r="AF462" s="138" t="str">
        <f t="shared" si="241"/>
        <v/>
      </c>
      <c r="AG462" s="122" t="str">
        <f t="shared" si="242"/>
        <v/>
      </c>
      <c r="AH462" s="123" t="str">
        <f t="shared" si="243"/>
        <v/>
      </c>
      <c r="AI462" s="139" t="str">
        <f>IF(AE:AE="","",IF(R462="Refreshment Beverage",AK462*(Rates!J$19/100),ROUND(SUM(AH462*(Rates!$J$8/100)),4)))</f>
        <v/>
      </c>
      <c r="AJ462" s="124" t="str">
        <f t="shared" si="244"/>
        <v/>
      </c>
      <c r="AK462" s="125" t="str">
        <f t="shared" si="245"/>
        <v/>
      </c>
      <c r="AL462" s="121" t="str">
        <f t="shared" si="246"/>
        <v/>
      </c>
      <c r="AM462" s="138" t="str">
        <f>IF(AS462="","",IF(R462="Refreshment Beverage",ROUND(AS462*Rates!K$19,4),ROUND(AO462*(VLOOKUP(VALUE(Q462),Rates!G$4:L$12,3,0)),4)))</f>
        <v/>
      </c>
      <c r="AN462" s="126" t="str">
        <f>IF(AS462="","",IF(R462="Refreshment Beverage",AS462*(Rates!J$19/100),MAX(AM462,AB462)))</f>
        <v/>
      </c>
      <c r="AO462" s="127" t="str">
        <f t="shared" si="247"/>
        <v/>
      </c>
      <c r="AP462" s="127" t="str">
        <f t="shared" si="248"/>
        <v/>
      </c>
      <c r="AQ462" s="140" t="str">
        <f>IF(AS462="","",IF(R462="Refreshment Beverage",ROUND(SUM(VLOOKUP(Q:Q,Rates!G$15:L$19,3,0)*(AS462-Y462-Z462-AA462)),4),ROUND(SUM(Rates!$K$8*AS462),4)))</f>
        <v/>
      </c>
      <c r="AR462" s="139" t="str">
        <f t="shared" si="249"/>
        <v/>
      </c>
      <c r="AS462" s="125" t="str">
        <f t="shared" si="250"/>
        <v/>
      </c>
      <c r="AT462" s="121" t="str">
        <f t="shared" si="251"/>
        <v/>
      </c>
      <c r="AU462" s="138" t="str">
        <f>IF(AX462="","",IF(R462="Refreshment Beverage",ROUND((BA462-Y462-Z462-AA462)*VLOOKUP(VALUE(Q462),Rates!G$15:L$19,3,0),4),ROUND(AW462*(VLOOKUP(VALUE(Q462),Rates!G:L,3,0)),4)))</f>
        <v/>
      </c>
      <c r="AV462" s="126" t="str">
        <f t="shared" si="252"/>
        <v/>
      </c>
      <c r="AW462" s="127" t="str">
        <f t="shared" si="253"/>
        <v/>
      </c>
      <c r="AX462" s="123" t="str">
        <f t="shared" si="254"/>
        <v/>
      </c>
      <c r="AY462" s="140" t="str">
        <f>IF(AX462="","",IF(R462="Refreshment Beverage",ROUND(SUM(AX462*Rates!K$19),4),ROUND(SUM(AX462*(Rates!J$8/100)),4)))</f>
        <v/>
      </c>
      <c r="AZ462" s="124" t="str">
        <f t="shared" si="255"/>
        <v/>
      </c>
      <c r="BA462" s="125" t="str">
        <f t="shared" si="256"/>
        <v/>
      </c>
      <c r="BB462" s="115"/>
      <c r="BC462" s="143"/>
      <c r="BD462" s="100"/>
      <c r="BE462" s="100"/>
      <c r="BF462" s="100"/>
      <c r="BG462" s="100"/>
    </row>
    <row r="463" spans="1:59" ht="12.75" customHeight="1" x14ac:dyDescent="0.2">
      <c r="A463" s="144"/>
      <c r="B463" s="141"/>
      <c r="C463" s="141"/>
      <c r="D463" s="142"/>
      <c r="E463" s="142"/>
      <c r="F463" s="142"/>
      <c r="G463" s="142"/>
      <c r="H463" s="142"/>
      <c r="I463" s="129"/>
      <c r="J463" s="130"/>
      <c r="K463" s="131" t="str">
        <f t="shared" si="227"/>
        <v/>
      </c>
      <c r="L463" s="132" t="str">
        <f t="shared" si="228"/>
        <v/>
      </c>
      <c r="M463" s="133" t="str">
        <f t="shared" si="229"/>
        <v/>
      </c>
      <c r="N463" s="134" t="str">
        <f>IFERROR(IF(B:B="","",IF(R463="Beer",SUM(LOOKUP(2,1/(Rates!$B$3:$B$5&lt;=W463)/(Rates!$C$3:$C$5&gt;=W463),Rates!$D$3:$D$5)*(X463/100)*W463),IF(R463="Refreshment Beverage",SUM(LOOKUP(2,1/(Rates!$B$7:$B$11&lt;=W463)/(Rates!$C$7:$C$11&gt;=W463),Rates!$D$7:$D$11)*(X463/100)*W463)))),"")</f>
        <v/>
      </c>
      <c r="O463" s="134" t="str">
        <f t="shared" si="230"/>
        <v/>
      </c>
      <c r="P463" s="116"/>
      <c r="Q463" s="117" t="str">
        <f t="shared" si="231"/>
        <v/>
      </c>
      <c r="R463" s="128" t="str">
        <f t="shared" si="232"/>
        <v/>
      </c>
      <c r="S463" s="135" t="str">
        <f>IF(B463="","",IF(R463="Refreshment Beverage",VLOOKUP(VALUE(Q463),Rates!G$15:L$19,2,0),VLOOKUP(VALUE(Q463),Rates!G$4:L$12,2,0)))</f>
        <v/>
      </c>
      <c r="T463" s="135" t="str">
        <f t="shared" si="233"/>
        <v/>
      </c>
      <c r="U463" s="118" t="str">
        <f t="shared" si="234"/>
        <v/>
      </c>
      <c r="V463" s="135" t="str">
        <f t="shared" si="235"/>
        <v/>
      </c>
      <c r="W463" s="135" t="str">
        <f t="shared" si="236"/>
        <v/>
      </c>
      <c r="X463" s="119" t="str">
        <f t="shared" si="237"/>
        <v/>
      </c>
      <c r="Y463" s="120" t="str">
        <f>IF(B:B="","",IF(R463="Refreshment Beverage",VLOOKUP(Q463,Rates!G$15:L$19,6,0)*W463,VLOOKUP(Q463,Rates!G$4:L$12,6,0)*W463))</f>
        <v/>
      </c>
      <c r="Z463" s="120" t="str">
        <f t="shared" si="238"/>
        <v/>
      </c>
      <c r="AA463" s="120" t="str">
        <f t="shared" si="239"/>
        <v/>
      </c>
      <c r="AB463" s="136" t="str">
        <f>IF(B:B="","",IF(R463="Refreshment Beverage","",IF(AND(R463="Beer",Q463=0),SUM(LOOKUP(2,1/(Rates!$B$15:$B$18&lt;=W463)/(Rates!$C$15:$C$18&gt;=W463),Rates!$D$15:$D$18)*W463),VLOOKUP(VALUE(Q:Q),Rates!A:B,2,0)*W463)))</f>
        <v/>
      </c>
      <c r="AC463" s="136" t="str">
        <f>IF(B:B="","",IF(R463="Refreshment Beverage","",IF(AND(R463="Beer",Q463=0),SUM(LOOKUP(2,1/(Rates!$B$15:$B$18&lt;=W463)/(Rates!$C$15:$C$18&gt;=W463),Rates!$E$15:$E$18)*W463),VLOOKUP(VALUE(Q:Q),Rates!A:C,3,0)*W463)))</f>
        <v/>
      </c>
      <c r="AD463" s="137" t="str">
        <f>IFERROR(IF(B:B="","",IF(R463="Beer","",IF(VALUE(Q463)=0,VLOOKUP(VLOOKUP(B:B,#REF!,16,0),Rates!A:E,2,0),VLOOKUP(VALUE(Q463),Rates!A$31:B$34,2,0)*W463))),0)</f>
        <v/>
      </c>
      <c r="AE463" s="121" t="str">
        <f t="shared" si="240"/>
        <v/>
      </c>
      <c r="AF463" s="138" t="str">
        <f t="shared" si="241"/>
        <v/>
      </c>
      <c r="AG463" s="122" t="str">
        <f t="shared" si="242"/>
        <v/>
      </c>
      <c r="AH463" s="123" t="str">
        <f t="shared" si="243"/>
        <v/>
      </c>
      <c r="AI463" s="139" t="str">
        <f>IF(AE:AE="","",IF(R463="Refreshment Beverage",AK463*(Rates!J$19/100),ROUND(SUM(AH463*(Rates!$J$8/100)),4)))</f>
        <v/>
      </c>
      <c r="AJ463" s="124" t="str">
        <f t="shared" si="244"/>
        <v/>
      </c>
      <c r="AK463" s="125" t="str">
        <f t="shared" si="245"/>
        <v/>
      </c>
      <c r="AL463" s="121" t="str">
        <f t="shared" si="246"/>
        <v/>
      </c>
      <c r="AM463" s="138" t="str">
        <f>IF(AS463="","",IF(R463="Refreshment Beverage",ROUND(AS463*Rates!K$19,4),ROUND(AO463*(VLOOKUP(VALUE(Q463),Rates!G$4:L$12,3,0)),4)))</f>
        <v/>
      </c>
      <c r="AN463" s="126" t="str">
        <f>IF(AS463="","",IF(R463="Refreshment Beverage",AS463*(Rates!J$19/100),MAX(AM463,AB463)))</f>
        <v/>
      </c>
      <c r="AO463" s="127" t="str">
        <f t="shared" si="247"/>
        <v/>
      </c>
      <c r="AP463" s="127" t="str">
        <f t="shared" si="248"/>
        <v/>
      </c>
      <c r="AQ463" s="140" t="str">
        <f>IF(AS463="","",IF(R463="Refreshment Beverage",ROUND(SUM(VLOOKUP(Q:Q,Rates!G$15:L$19,3,0)*(AS463-Y463-Z463-AA463)),4),ROUND(SUM(Rates!$K$8*AS463),4)))</f>
        <v/>
      </c>
      <c r="AR463" s="139" t="str">
        <f t="shared" si="249"/>
        <v/>
      </c>
      <c r="AS463" s="125" t="str">
        <f t="shared" si="250"/>
        <v/>
      </c>
      <c r="AT463" s="121" t="str">
        <f t="shared" si="251"/>
        <v/>
      </c>
      <c r="AU463" s="138" t="str">
        <f>IF(AX463="","",IF(R463="Refreshment Beverage",ROUND((BA463-Y463-Z463-AA463)*VLOOKUP(VALUE(Q463),Rates!G$15:L$19,3,0),4),ROUND(AW463*(VLOOKUP(VALUE(Q463),Rates!G:L,3,0)),4)))</f>
        <v/>
      </c>
      <c r="AV463" s="126" t="str">
        <f t="shared" si="252"/>
        <v/>
      </c>
      <c r="AW463" s="127" t="str">
        <f t="shared" si="253"/>
        <v/>
      </c>
      <c r="AX463" s="123" t="str">
        <f t="shared" si="254"/>
        <v/>
      </c>
      <c r="AY463" s="140" t="str">
        <f>IF(AX463="","",IF(R463="Refreshment Beverage",ROUND(SUM(AX463*Rates!K$19),4),ROUND(SUM(AX463*(Rates!J$8/100)),4)))</f>
        <v/>
      </c>
      <c r="AZ463" s="124" t="str">
        <f t="shared" si="255"/>
        <v/>
      </c>
      <c r="BA463" s="125" t="str">
        <f t="shared" si="256"/>
        <v/>
      </c>
      <c r="BB463" s="115"/>
      <c r="BC463" s="143"/>
      <c r="BD463" s="100"/>
      <c r="BE463" s="100"/>
      <c r="BF463" s="100"/>
      <c r="BG463" s="100"/>
    </row>
    <row r="464" spans="1:59" ht="12.75" customHeight="1" x14ac:dyDescent="0.2">
      <c r="A464" s="144"/>
      <c r="B464" s="141"/>
      <c r="C464" s="141"/>
      <c r="D464" s="142"/>
      <c r="E464" s="142"/>
      <c r="F464" s="142"/>
      <c r="G464" s="142"/>
      <c r="H464" s="142"/>
      <c r="I464" s="129"/>
      <c r="J464" s="130"/>
      <c r="K464" s="131" t="str">
        <f t="shared" si="227"/>
        <v/>
      </c>
      <c r="L464" s="132" t="str">
        <f t="shared" si="228"/>
        <v/>
      </c>
      <c r="M464" s="133" t="str">
        <f t="shared" si="229"/>
        <v/>
      </c>
      <c r="N464" s="134" t="str">
        <f>IFERROR(IF(B:B="","",IF(R464="Beer",SUM(LOOKUP(2,1/(Rates!$B$3:$B$5&lt;=W464)/(Rates!$C$3:$C$5&gt;=W464),Rates!$D$3:$D$5)*(X464/100)*W464),IF(R464="Refreshment Beverage",SUM(LOOKUP(2,1/(Rates!$B$7:$B$11&lt;=W464)/(Rates!$C$7:$C$11&gt;=W464),Rates!$D$7:$D$11)*(X464/100)*W464)))),"")</f>
        <v/>
      </c>
      <c r="O464" s="134" t="str">
        <f t="shared" si="230"/>
        <v/>
      </c>
      <c r="P464" s="116"/>
      <c r="Q464" s="117" t="str">
        <f t="shared" si="231"/>
        <v/>
      </c>
      <c r="R464" s="128" t="str">
        <f t="shared" si="232"/>
        <v/>
      </c>
      <c r="S464" s="135" t="str">
        <f>IF(B464="","",IF(R464="Refreshment Beverage",VLOOKUP(VALUE(Q464),Rates!G$15:L$19,2,0),VLOOKUP(VALUE(Q464),Rates!G$4:L$12,2,0)))</f>
        <v/>
      </c>
      <c r="T464" s="135" t="str">
        <f t="shared" si="233"/>
        <v/>
      </c>
      <c r="U464" s="118" t="str">
        <f t="shared" si="234"/>
        <v/>
      </c>
      <c r="V464" s="135" t="str">
        <f t="shared" si="235"/>
        <v/>
      </c>
      <c r="W464" s="135" t="str">
        <f t="shared" si="236"/>
        <v/>
      </c>
      <c r="X464" s="119" t="str">
        <f t="shared" si="237"/>
        <v/>
      </c>
      <c r="Y464" s="120" t="str">
        <f>IF(B:B="","",IF(R464="Refreshment Beverage",VLOOKUP(Q464,Rates!G$15:L$19,6,0)*W464,VLOOKUP(Q464,Rates!G$4:L$12,6,0)*W464))</f>
        <v/>
      </c>
      <c r="Z464" s="120" t="str">
        <f t="shared" si="238"/>
        <v/>
      </c>
      <c r="AA464" s="120" t="str">
        <f t="shared" si="239"/>
        <v/>
      </c>
      <c r="AB464" s="136" t="str">
        <f>IF(B:B="","",IF(R464="Refreshment Beverage","",IF(AND(R464="Beer",Q464=0),SUM(LOOKUP(2,1/(Rates!$B$15:$B$18&lt;=W464)/(Rates!$C$15:$C$18&gt;=W464),Rates!$D$15:$D$18)*W464),VLOOKUP(VALUE(Q:Q),Rates!A:B,2,0)*W464)))</f>
        <v/>
      </c>
      <c r="AC464" s="136" t="str">
        <f>IF(B:B="","",IF(R464="Refreshment Beverage","",IF(AND(R464="Beer",Q464=0),SUM(LOOKUP(2,1/(Rates!$B$15:$B$18&lt;=W464)/(Rates!$C$15:$C$18&gt;=W464),Rates!$E$15:$E$18)*W464),VLOOKUP(VALUE(Q:Q),Rates!A:C,3,0)*W464)))</f>
        <v/>
      </c>
      <c r="AD464" s="137" t="str">
        <f>IFERROR(IF(B:B="","",IF(R464="Beer","",IF(VALUE(Q464)=0,VLOOKUP(VLOOKUP(B:B,#REF!,16,0),Rates!A:E,2,0),VLOOKUP(VALUE(Q464),Rates!A$31:B$34,2,0)*W464))),0)</f>
        <v/>
      </c>
      <c r="AE464" s="121" t="str">
        <f t="shared" si="240"/>
        <v/>
      </c>
      <c r="AF464" s="138" t="str">
        <f t="shared" si="241"/>
        <v/>
      </c>
      <c r="AG464" s="122" t="str">
        <f t="shared" si="242"/>
        <v/>
      </c>
      <c r="AH464" s="123" t="str">
        <f t="shared" si="243"/>
        <v/>
      </c>
      <c r="AI464" s="139" t="str">
        <f>IF(AE:AE="","",IF(R464="Refreshment Beverage",AK464*(Rates!J$19/100),ROUND(SUM(AH464*(Rates!$J$8/100)),4)))</f>
        <v/>
      </c>
      <c r="AJ464" s="124" t="str">
        <f t="shared" si="244"/>
        <v/>
      </c>
      <c r="AK464" s="125" t="str">
        <f t="shared" si="245"/>
        <v/>
      </c>
      <c r="AL464" s="121" t="str">
        <f t="shared" si="246"/>
        <v/>
      </c>
      <c r="AM464" s="138" t="str">
        <f>IF(AS464="","",IF(R464="Refreshment Beverage",ROUND(AS464*Rates!K$19,4),ROUND(AO464*(VLOOKUP(VALUE(Q464),Rates!G$4:L$12,3,0)),4)))</f>
        <v/>
      </c>
      <c r="AN464" s="126" t="str">
        <f>IF(AS464="","",IF(R464="Refreshment Beverage",AS464*(Rates!J$19/100),MAX(AM464,AB464)))</f>
        <v/>
      </c>
      <c r="AO464" s="127" t="str">
        <f t="shared" si="247"/>
        <v/>
      </c>
      <c r="AP464" s="127" t="str">
        <f t="shared" si="248"/>
        <v/>
      </c>
      <c r="AQ464" s="140" t="str">
        <f>IF(AS464="","",IF(R464="Refreshment Beverage",ROUND(SUM(VLOOKUP(Q:Q,Rates!G$15:L$19,3,0)*(AS464-Y464-Z464-AA464)),4),ROUND(SUM(Rates!$K$8*AS464),4)))</f>
        <v/>
      </c>
      <c r="AR464" s="139" t="str">
        <f t="shared" si="249"/>
        <v/>
      </c>
      <c r="AS464" s="125" t="str">
        <f t="shared" si="250"/>
        <v/>
      </c>
      <c r="AT464" s="121" t="str">
        <f t="shared" si="251"/>
        <v/>
      </c>
      <c r="AU464" s="138" t="str">
        <f>IF(AX464="","",IF(R464="Refreshment Beverage",ROUND((BA464-Y464-Z464-AA464)*VLOOKUP(VALUE(Q464),Rates!G$15:L$19,3,0),4),ROUND(AW464*(VLOOKUP(VALUE(Q464),Rates!G:L,3,0)),4)))</f>
        <v/>
      </c>
      <c r="AV464" s="126" t="str">
        <f t="shared" si="252"/>
        <v/>
      </c>
      <c r="AW464" s="127" t="str">
        <f t="shared" si="253"/>
        <v/>
      </c>
      <c r="AX464" s="123" t="str">
        <f t="shared" si="254"/>
        <v/>
      </c>
      <c r="AY464" s="140" t="str">
        <f>IF(AX464="","",IF(R464="Refreshment Beverage",ROUND(SUM(AX464*Rates!K$19),4),ROUND(SUM(AX464*(Rates!J$8/100)),4)))</f>
        <v/>
      </c>
      <c r="AZ464" s="124" t="str">
        <f t="shared" si="255"/>
        <v/>
      </c>
      <c r="BA464" s="125" t="str">
        <f t="shared" si="256"/>
        <v/>
      </c>
      <c r="BB464" s="115"/>
      <c r="BC464" s="143"/>
      <c r="BD464" s="100"/>
      <c r="BE464" s="100"/>
      <c r="BF464" s="100"/>
      <c r="BG464" s="100"/>
    </row>
    <row r="465" spans="1:59" ht="12.75" customHeight="1" x14ac:dyDescent="0.2">
      <c r="A465" s="144"/>
      <c r="B465" s="141"/>
      <c r="C465" s="141"/>
      <c r="D465" s="142"/>
      <c r="E465" s="142"/>
      <c r="F465" s="142"/>
      <c r="G465" s="142"/>
      <c r="H465" s="142"/>
      <c r="I465" s="129"/>
      <c r="J465" s="130"/>
      <c r="K465" s="131" t="str">
        <f t="shared" si="227"/>
        <v/>
      </c>
      <c r="L465" s="132" t="str">
        <f t="shared" si="228"/>
        <v/>
      </c>
      <c r="M465" s="133" t="str">
        <f t="shared" si="229"/>
        <v/>
      </c>
      <c r="N465" s="134" t="str">
        <f>IFERROR(IF(B:B="","",IF(R465="Beer",SUM(LOOKUP(2,1/(Rates!$B$3:$B$5&lt;=W465)/(Rates!$C$3:$C$5&gt;=W465),Rates!$D$3:$D$5)*(X465/100)*W465),IF(R465="Refreshment Beverage",SUM(LOOKUP(2,1/(Rates!$B$7:$B$11&lt;=W465)/(Rates!$C$7:$C$11&gt;=W465),Rates!$D$7:$D$11)*(X465/100)*W465)))),"")</f>
        <v/>
      </c>
      <c r="O465" s="134" t="str">
        <f t="shared" si="230"/>
        <v/>
      </c>
      <c r="P465" s="116"/>
      <c r="Q465" s="117" t="str">
        <f t="shared" si="231"/>
        <v/>
      </c>
      <c r="R465" s="128" t="str">
        <f t="shared" si="232"/>
        <v/>
      </c>
      <c r="S465" s="135" t="str">
        <f>IF(B465="","",IF(R465="Refreshment Beverage",VLOOKUP(VALUE(Q465),Rates!G$15:L$19,2,0),VLOOKUP(VALUE(Q465),Rates!G$4:L$12,2,0)))</f>
        <v/>
      </c>
      <c r="T465" s="135" t="str">
        <f t="shared" si="233"/>
        <v/>
      </c>
      <c r="U465" s="118" t="str">
        <f t="shared" si="234"/>
        <v/>
      </c>
      <c r="V465" s="135" t="str">
        <f t="shared" si="235"/>
        <v/>
      </c>
      <c r="W465" s="135" t="str">
        <f t="shared" si="236"/>
        <v/>
      </c>
      <c r="X465" s="119" t="str">
        <f t="shared" si="237"/>
        <v/>
      </c>
      <c r="Y465" s="120" t="str">
        <f>IF(B:B="","",IF(R465="Refreshment Beverage",VLOOKUP(Q465,Rates!G$15:L$19,6,0)*W465,VLOOKUP(Q465,Rates!G$4:L$12,6,0)*W465))</f>
        <v/>
      </c>
      <c r="Z465" s="120" t="str">
        <f t="shared" si="238"/>
        <v/>
      </c>
      <c r="AA465" s="120" t="str">
        <f t="shared" si="239"/>
        <v/>
      </c>
      <c r="AB465" s="136" t="str">
        <f>IF(B:B="","",IF(R465="Refreshment Beverage","",IF(AND(R465="Beer",Q465=0),SUM(LOOKUP(2,1/(Rates!$B$15:$B$18&lt;=W465)/(Rates!$C$15:$C$18&gt;=W465),Rates!$D$15:$D$18)*W465),VLOOKUP(VALUE(Q:Q),Rates!A:B,2,0)*W465)))</f>
        <v/>
      </c>
      <c r="AC465" s="136" t="str">
        <f>IF(B:B="","",IF(R465="Refreshment Beverage","",IF(AND(R465="Beer",Q465=0),SUM(LOOKUP(2,1/(Rates!$B$15:$B$18&lt;=W465)/(Rates!$C$15:$C$18&gt;=W465),Rates!$E$15:$E$18)*W465),VLOOKUP(VALUE(Q:Q),Rates!A:C,3,0)*W465)))</f>
        <v/>
      </c>
      <c r="AD465" s="137" t="str">
        <f>IFERROR(IF(B:B="","",IF(R465="Beer","",IF(VALUE(Q465)=0,VLOOKUP(VLOOKUP(B:B,#REF!,16,0),Rates!A:E,2,0),VLOOKUP(VALUE(Q465),Rates!A$31:B$34,2,0)*W465))),0)</f>
        <v/>
      </c>
      <c r="AE465" s="121" t="str">
        <f t="shared" si="240"/>
        <v/>
      </c>
      <c r="AF465" s="138" t="str">
        <f t="shared" si="241"/>
        <v/>
      </c>
      <c r="AG465" s="122" t="str">
        <f t="shared" si="242"/>
        <v/>
      </c>
      <c r="AH465" s="123" t="str">
        <f t="shared" si="243"/>
        <v/>
      </c>
      <c r="AI465" s="139" t="str">
        <f>IF(AE:AE="","",IF(R465="Refreshment Beverage",AK465*(Rates!J$19/100),ROUND(SUM(AH465*(Rates!$J$8/100)),4)))</f>
        <v/>
      </c>
      <c r="AJ465" s="124" t="str">
        <f t="shared" si="244"/>
        <v/>
      </c>
      <c r="AK465" s="125" t="str">
        <f t="shared" si="245"/>
        <v/>
      </c>
      <c r="AL465" s="121" t="str">
        <f t="shared" si="246"/>
        <v/>
      </c>
      <c r="AM465" s="138" t="str">
        <f>IF(AS465="","",IF(R465="Refreshment Beverage",ROUND(AS465*Rates!K$19,4),ROUND(AO465*(VLOOKUP(VALUE(Q465),Rates!G$4:L$12,3,0)),4)))</f>
        <v/>
      </c>
      <c r="AN465" s="126" t="str">
        <f>IF(AS465="","",IF(R465="Refreshment Beverage",AS465*(Rates!J$19/100),MAX(AM465,AB465)))</f>
        <v/>
      </c>
      <c r="AO465" s="127" t="str">
        <f t="shared" si="247"/>
        <v/>
      </c>
      <c r="AP465" s="127" t="str">
        <f t="shared" si="248"/>
        <v/>
      </c>
      <c r="AQ465" s="140" t="str">
        <f>IF(AS465="","",IF(R465="Refreshment Beverage",ROUND(SUM(VLOOKUP(Q:Q,Rates!G$15:L$19,3,0)*(AS465-Y465-Z465-AA465)),4),ROUND(SUM(Rates!$K$8*AS465),4)))</f>
        <v/>
      </c>
      <c r="AR465" s="139" t="str">
        <f t="shared" si="249"/>
        <v/>
      </c>
      <c r="AS465" s="125" t="str">
        <f t="shared" si="250"/>
        <v/>
      </c>
      <c r="AT465" s="121" t="str">
        <f t="shared" si="251"/>
        <v/>
      </c>
      <c r="AU465" s="138" t="str">
        <f>IF(AX465="","",IF(R465="Refreshment Beverage",ROUND((BA465-Y465-Z465-AA465)*VLOOKUP(VALUE(Q465),Rates!G$15:L$19,3,0),4),ROUND(AW465*(VLOOKUP(VALUE(Q465),Rates!G:L,3,0)),4)))</f>
        <v/>
      </c>
      <c r="AV465" s="126" t="str">
        <f t="shared" si="252"/>
        <v/>
      </c>
      <c r="AW465" s="127" t="str">
        <f t="shared" si="253"/>
        <v/>
      </c>
      <c r="AX465" s="123" t="str">
        <f t="shared" si="254"/>
        <v/>
      </c>
      <c r="AY465" s="140" t="str">
        <f>IF(AX465="","",IF(R465="Refreshment Beverage",ROUND(SUM(AX465*Rates!K$19),4),ROUND(SUM(AX465*(Rates!J$8/100)),4)))</f>
        <v/>
      </c>
      <c r="AZ465" s="124" t="str">
        <f t="shared" si="255"/>
        <v/>
      </c>
      <c r="BA465" s="125" t="str">
        <f t="shared" si="256"/>
        <v/>
      </c>
      <c r="BB465" s="115"/>
      <c r="BC465" s="143"/>
      <c r="BD465" s="100"/>
      <c r="BE465" s="100"/>
      <c r="BF465" s="100"/>
      <c r="BG465" s="100"/>
    </row>
    <row r="466" spans="1:59" ht="12.75" customHeight="1" x14ac:dyDescent="0.2">
      <c r="A466" s="144"/>
      <c r="B466" s="141"/>
      <c r="C466" s="141"/>
      <c r="D466" s="142"/>
      <c r="E466" s="142"/>
      <c r="F466" s="142"/>
      <c r="G466" s="142"/>
      <c r="H466" s="142"/>
      <c r="I466" s="129"/>
      <c r="J466" s="130"/>
      <c r="K466" s="131" t="str">
        <f t="shared" si="227"/>
        <v/>
      </c>
      <c r="L466" s="132" t="str">
        <f t="shared" si="228"/>
        <v/>
      </c>
      <c r="M466" s="133" t="str">
        <f t="shared" si="229"/>
        <v/>
      </c>
      <c r="N466" s="134" t="str">
        <f>IFERROR(IF(B:B="","",IF(R466="Beer",SUM(LOOKUP(2,1/(Rates!$B$3:$B$5&lt;=W466)/(Rates!$C$3:$C$5&gt;=W466),Rates!$D$3:$D$5)*(X466/100)*W466),IF(R466="Refreshment Beverage",SUM(LOOKUP(2,1/(Rates!$B$7:$B$11&lt;=W466)/(Rates!$C$7:$C$11&gt;=W466),Rates!$D$7:$D$11)*(X466/100)*W466)))),"")</f>
        <v/>
      </c>
      <c r="O466" s="134" t="str">
        <f t="shared" si="230"/>
        <v/>
      </c>
      <c r="P466" s="116"/>
      <c r="Q466" s="117" t="str">
        <f t="shared" si="231"/>
        <v/>
      </c>
      <c r="R466" s="128" t="str">
        <f t="shared" si="232"/>
        <v/>
      </c>
      <c r="S466" s="135" t="str">
        <f>IF(B466="","",IF(R466="Refreshment Beverage",VLOOKUP(VALUE(Q466),Rates!G$15:L$19,2,0),VLOOKUP(VALUE(Q466),Rates!G$4:L$12,2,0)))</f>
        <v/>
      </c>
      <c r="T466" s="135" t="str">
        <f t="shared" si="233"/>
        <v/>
      </c>
      <c r="U466" s="118" t="str">
        <f t="shared" si="234"/>
        <v/>
      </c>
      <c r="V466" s="135" t="str">
        <f t="shared" si="235"/>
        <v/>
      </c>
      <c r="W466" s="135" t="str">
        <f t="shared" si="236"/>
        <v/>
      </c>
      <c r="X466" s="119" t="str">
        <f t="shared" si="237"/>
        <v/>
      </c>
      <c r="Y466" s="120" t="str">
        <f>IF(B:B="","",IF(R466="Refreshment Beverage",VLOOKUP(Q466,Rates!G$15:L$19,6,0)*W466,VLOOKUP(Q466,Rates!G$4:L$12,6,0)*W466))</f>
        <v/>
      </c>
      <c r="Z466" s="120" t="str">
        <f t="shared" si="238"/>
        <v/>
      </c>
      <c r="AA466" s="120" t="str">
        <f t="shared" si="239"/>
        <v/>
      </c>
      <c r="AB466" s="136" t="str">
        <f>IF(B:B="","",IF(R466="Refreshment Beverage","",IF(AND(R466="Beer",Q466=0),SUM(LOOKUP(2,1/(Rates!$B$15:$B$18&lt;=W466)/(Rates!$C$15:$C$18&gt;=W466),Rates!$D$15:$D$18)*W466),VLOOKUP(VALUE(Q:Q),Rates!A:B,2,0)*W466)))</f>
        <v/>
      </c>
      <c r="AC466" s="136" t="str">
        <f>IF(B:B="","",IF(R466="Refreshment Beverage","",IF(AND(R466="Beer",Q466=0),SUM(LOOKUP(2,1/(Rates!$B$15:$B$18&lt;=W466)/(Rates!$C$15:$C$18&gt;=W466),Rates!$E$15:$E$18)*W466),VLOOKUP(VALUE(Q:Q),Rates!A:C,3,0)*W466)))</f>
        <v/>
      </c>
      <c r="AD466" s="137" t="str">
        <f>IFERROR(IF(B:B="","",IF(R466="Beer","",IF(VALUE(Q466)=0,VLOOKUP(VLOOKUP(B:B,#REF!,16,0),Rates!A:E,2,0),VLOOKUP(VALUE(Q466),Rates!A$31:B$34,2,0)*W466))),0)</f>
        <v/>
      </c>
      <c r="AE466" s="121" t="str">
        <f t="shared" si="240"/>
        <v/>
      </c>
      <c r="AF466" s="138" t="str">
        <f t="shared" si="241"/>
        <v/>
      </c>
      <c r="AG466" s="122" t="str">
        <f t="shared" si="242"/>
        <v/>
      </c>
      <c r="AH466" s="123" t="str">
        <f t="shared" si="243"/>
        <v/>
      </c>
      <c r="AI466" s="139" t="str">
        <f>IF(AE:AE="","",IF(R466="Refreshment Beverage",AK466*(Rates!J$19/100),ROUND(SUM(AH466*(Rates!$J$8/100)),4)))</f>
        <v/>
      </c>
      <c r="AJ466" s="124" t="str">
        <f t="shared" si="244"/>
        <v/>
      </c>
      <c r="AK466" s="125" t="str">
        <f t="shared" si="245"/>
        <v/>
      </c>
      <c r="AL466" s="121" t="str">
        <f t="shared" si="246"/>
        <v/>
      </c>
      <c r="AM466" s="138" t="str">
        <f>IF(AS466="","",IF(R466="Refreshment Beverage",ROUND(AS466*Rates!K$19,4),ROUND(AO466*(VLOOKUP(VALUE(Q466),Rates!G$4:L$12,3,0)),4)))</f>
        <v/>
      </c>
      <c r="AN466" s="126" t="str">
        <f>IF(AS466="","",IF(R466="Refreshment Beverage",AS466*(Rates!J$19/100),MAX(AM466,AB466)))</f>
        <v/>
      </c>
      <c r="AO466" s="127" t="str">
        <f t="shared" si="247"/>
        <v/>
      </c>
      <c r="AP466" s="127" t="str">
        <f t="shared" si="248"/>
        <v/>
      </c>
      <c r="AQ466" s="140" t="str">
        <f>IF(AS466="","",IF(R466="Refreshment Beverage",ROUND(SUM(VLOOKUP(Q:Q,Rates!G$15:L$19,3,0)*(AS466-Y466-Z466-AA466)),4),ROUND(SUM(Rates!$K$8*AS466),4)))</f>
        <v/>
      </c>
      <c r="AR466" s="139" t="str">
        <f t="shared" si="249"/>
        <v/>
      </c>
      <c r="AS466" s="125" t="str">
        <f t="shared" si="250"/>
        <v/>
      </c>
      <c r="AT466" s="121" t="str">
        <f t="shared" si="251"/>
        <v/>
      </c>
      <c r="AU466" s="138" t="str">
        <f>IF(AX466="","",IF(R466="Refreshment Beverage",ROUND((BA466-Y466-Z466-AA466)*VLOOKUP(VALUE(Q466),Rates!G$15:L$19,3,0),4),ROUND(AW466*(VLOOKUP(VALUE(Q466),Rates!G:L,3,0)),4)))</f>
        <v/>
      </c>
      <c r="AV466" s="126" t="str">
        <f t="shared" si="252"/>
        <v/>
      </c>
      <c r="AW466" s="127" t="str">
        <f t="shared" si="253"/>
        <v/>
      </c>
      <c r="AX466" s="123" t="str">
        <f t="shared" si="254"/>
        <v/>
      </c>
      <c r="AY466" s="140" t="str">
        <f>IF(AX466="","",IF(R466="Refreshment Beverage",ROUND(SUM(AX466*Rates!K$19),4),ROUND(SUM(AX466*(Rates!J$8/100)),4)))</f>
        <v/>
      </c>
      <c r="AZ466" s="124" t="str">
        <f t="shared" si="255"/>
        <v/>
      </c>
      <c r="BA466" s="125" t="str">
        <f t="shared" si="256"/>
        <v/>
      </c>
      <c r="BB466" s="115"/>
      <c r="BC466" s="143"/>
      <c r="BD466" s="100"/>
      <c r="BE466" s="100"/>
      <c r="BF466" s="100"/>
      <c r="BG466" s="100"/>
    </row>
    <row r="467" spans="1:59" ht="12.75" customHeight="1" x14ac:dyDescent="0.2">
      <c r="A467" s="144"/>
      <c r="B467" s="141"/>
      <c r="C467" s="141"/>
      <c r="D467" s="142"/>
      <c r="E467" s="142"/>
      <c r="F467" s="142"/>
      <c r="G467" s="142"/>
      <c r="H467" s="142"/>
      <c r="I467" s="129"/>
      <c r="J467" s="130"/>
      <c r="K467" s="131" t="str">
        <f t="shared" si="227"/>
        <v/>
      </c>
      <c r="L467" s="132" t="str">
        <f t="shared" si="228"/>
        <v/>
      </c>
      <c r="M467" s="133" t="str">
        <f t="shared" si="229"/>
        <v/>
      </c>
      <c r="N467" s="134" t="str">
        <f>IFERROR(IF(B:B="","",IF(R467="Beer",SUM(LOOKUP(2,1/(Rates!$B$3:$B$5&lt;=W467)/(Rates!$C$3:$C$5&gt;=W467),Rates!$D$3:$D$5)*(X467/100)*W467),IF(R467="Refreshment Beverage",SUM(LOOKUP(2,1/(Rates!$B$7:$B$11&lt;=W467)/(Rates!$C$7:$C$11&gt;=W467),Rates!$D$7:$D$11)*(X467/100)*W467)))),"")</f>
        <v/>
      </c>
      <c r="O467" s="134" t="str">
        <f t="shared" si="230"/>
        <v/>
      </c>
      <c r="P467" s="116"/>
      <c r="Q467" s="117" t="str">
        <f t="shared" si="231"/>
        <v/>
      </c>
      <c r="R467" s="128" t="str">
        <f t="shared" si="232"/>
        <v/>
      </c>
      <c r="S467" s="135" t="str">
        <f>IF(B467="","",IF(R467="Refreshment Beverage",VLOOKUP(VALUE(Q467),Rates!G$15:L$19,2,0),VLOOKUP(VALUE(Q467),Rates!G$4:L$12,2,0)))</f>
        <v/>
      </c>
      <c r="T467" s="135" t="str">
        <f t="shared" si="233"/>
        <v/>
      </c>
      <c r="U467" s="118" t="str">
        <f t="shared" si="234"/>
        <v/>
      </c>
      <c r="V467" s="135" t="str">
        <f t="shared" si="235"/>
        <v/>
      </c>
      <c r="W467" s="135" t="str">
        <f t="shared" si="236"/>
        <v/>
      </c>
      <c r="X467" s="119" t="str">
        <f t="shared" si="237"/>
        <v/>
      </c>
      <c r="Y467" s="120" t="str">
        <f>IF(B:B="","",IF(R467="Refreshment Beverage",VLOOKUP(Q467,Rates!G$15:L$19,6,0)*W467,VLOOKUP(Q467,Rates!G$4:L$12,6,0)*W467))</f>
        <v/>
      </c>
      <c r="Z467" s="120" t="str">
        <f t="shared" si="238"/>
        <v/>
      </c>
      <c r="AA467" s="120" t="str">
        <f t="shared" si="239"/>
        <v/>
      </c>
      <c r="AB467" s="136" t="str">
        <f>IF(B:B="","",IF(R467="Refreshment Beverage","",IF(AND(R467="Beer",Q467=0),SUM(LOOKUP(2,1/(Rates!$B$15:$B$18&lt;=W467)/(Rates!$C$15:$C$18&gt;=W467),Rates!$D$15:$D$18)*W467),VLOOKUP(VALUE(Q:Q),Rates!A:B,2,0)*W467)))</f>
        <v/>
      </c>
      <c r="AC467" s="136" t="str">
        <f>IF(B:B="","",IF(R467="Refreshment Beverage","",IF(AND(R467="Beer",Q467=0),SUM(LOOKUP(2,1/(Rates!$B$15:$B$18&lt;=W467)/(Rates!$C$15:$C$18&gt;=W467),Rates!$E$15:$E$18)*W467),VLOOKUP(VALUE(Q:Q),Rates!A:C,3,0)*W467)))</f>
        <v/>
      </c>
      <c r="AD467" s="137" t="str">
        <f>IFERROR(IF(B:B="","",IF(R467="Beer","",IF(VALUE(Q467)=0,VLOOKUP(VLOOKUP(B:B,#REF!,16,0),Rates!A:E,2,0),VLOOKUP(VALUE(Q467),Rates!A$31:B$34,2,0)*W467))),0)</f>
        <v/>
      </c>
      <c r="AE467" s="121" t="str">
        <f t="shared" si="240"/>
        <v/>
      </c>
      <c r="AF467" s="138" t="str">
        <f t="shared" si="241"/>
        <v/>
      </c>
      <c r="AG467" s="122" t="str">
        <f t="shared" si="242"/>
        <v/>
      </c>
      <c r="AH467" s="123" t="str">
        <f t="shared" si="243"/>
        <v/>
      </c>
      <c r="AI467" s="139" t="str">
        <f>IF(AE:AE="","",IF(R467="Refreshment Beverage",AK467*(Rates!J$19/100),ROUND(SUM(AH467*(Rates!$J$8/100)),4)))</f>
        <v/>
      </c>
      <c r="AJ467" s="124" t="str">
        <f t="shared" si="244"/>
        <v/>
      </c>
      <c r="AK467" s="125" t="str">
        <f t="shared" si="245"/>
        <v/>
      </c>
      <c r="AL467" s="121" t="str">
        <f t="shared" si="246"/>
        <v/>
      </c>
      <c r="AM467" s="138" t="str">
        <f>IF(AS467="","",IF(R467="Refreshment Beverage",ROUND(AS467*Rates!K$19,4),ROUND(AO467*(VLOOKUP(VALUE(Q467),Rates!G$4:L$12,3,0)),4)))</f>
        <v/>
      </c>
      <c r="AN467" s="126" t="str">
        <f>IF(AS467="","",IF(R467="Refreshment Beverage",AS467*(Rates!J$19/100),MAX(AM467,AB467)))</f>
        <v/>
      </c>
      <c r="AO467" s="127" t="str">
        <f t="shared" si="247"/>
        <v/>
      </c>
      <c r="AP467" s="127" t="str">
        <f t="shared" si="248"/>
        <v/>
      </c>
      <c r="AQ467" s="140" t="str">
        <f>IF(AS467="","",IF(R467="Refreshment Beverage",ROUND(SUM(VLOOKUP(Q:Q,Rates!G$15:L$19,3,0)*(AS467-Y467-Z467-AA467)),4),ROUND(SUM(Rates!$K$8*AS467),4)))</f>
        <v/>
      </c>
      <c r="AR467" s="139" t="str">
        <f t="shared" si="249"/>
        <v/>
      </c>
      <c r="AS467" s="125" t="str">
        <f t="shared" si="250"/>
        <v/>
      </c>
      <c r="AT467" s="121" t="str">
        <f t="shared" si="251"/>
        <v/>
      </c>
      <c r="AU467" s="138" t="str">
        <f>IF(AX467="","",IF(R467="Refreshment Beverage",ROUND((BA467-Y467-Z467-AA467)*VLOOKUP(VALUE(Q467),Rates!G$15:L$19,3,0),4),ROUND(AW467*(VLOOKUP(VALUE(Q467),Rates!G:L,3,0)),4)))</f>
        <v/>
      </c>
      <c r="AV467" s="126" t="str">
        <f t="shared" si="252"/>
        <v/>
      </c>
      <c r="AW467" s="127" t="str">
        <f t="shared" si="253"/>
        <v/>
      </c>
      <c r="AX467" s="123" t="str">
        <f t="shared" si="254"/>
        <v/>
      </c>
      <c r="AY467" s="140" t="str">
        <f>IF(AX467="","",IF(R467="Refreshment Beverage",ROUND(SUM(AX467*Rates!K$19),4),ROUND(SUM(AX467*(Rates!J$8/100)),4)))</f>
        <v/>
      </c>
      <c r="AZ467" s="124" t="str">
        <f t="shared" si="255"/>
        <v/>
      </c>
      <c r="BA467" s="125" t="str">
        <f t="shared" si="256"/>
        <v/>
      </c>
      <c r="BB467" s="115"/>
      <c r="BC467" s="143"/>
      <c r="BD467" s="100"/>
      <c r="BE467" s="100"/>
      <c r="BF467" s="100"/>
      <c r="BG467" s="100"/>
    </row>
    <row r="468" spans="1:59" ht="12.75" customHeight="1" x14ac:dyDescent="0.2">
      <c r="A468" s="144"/>
      <c r="B468" s="141"/>
      <c r="C468" s="141"/>
      <c r="D468" s="142"/>
      <c r="E468" s="142"/>
      <c r="F468" s="142"/>
      <c r="G468" s="142"/>
      <c r="H468" s="142"/>
      <c r="I468" s="129"/>
      <c r="J468" s="130"/>
      <c r="K468" s="131" t="str">
        <f t="shared" si="227"/>
        <v/>
      </c>
      <c r="L468" s="132" t="str">
        <f t="shared" si="228"/>
        <v/>
      </c>
      <c r="M468" s="133" t="str">
        <f t="shared" si="229"/>
        <v/>
      </c>
      <c r="N468" s="134" t="str">
        <f>IFERROR(IF(B:B="","",IF(R468="Beer",SUM(LOOKUP(2,1/(Rates!$B$3:$B$5&lt;=W468)/(Rates!$C$3:$C$5&gt;=W468),Rates!$D$3:$D$5)*(X468/100)*W468),IF(R468="Refreshment Beverage",SUM(LOOKUP(2,1/(Rates!$B$7:$B$11&lt;=W468)/(Rates!$C$7:$C$11&gt;=W468),Rates!$D$7:$D$11)*(X468/100)*W468)))),"")</f>
        <v/>
      </c>
      <c r="O468" s="134" t="str">
        <f t="shared" si="230"/>
        <v/>
      </c>
      <c r="P468" s="116"/>
      <c r="Q468" s="117" t="str">
        <f t="shared" si="231"/>
        <v/>
      </c>
      <c r="R468" s="128" t="str">
        <f t="shared" si="232"/>
        <v/>
      </c>
      <c r="S468" s="135" t="str">
        <f>IF(B468="","",IF(R468="Refreshment Beverage",VLOOKUP(VALUE(Q468),Rates!G$15:L$19,2,0),VLOOKUP(VALUE(Q468),Rates!G$4:L$12,2,0)))</f>
        <v/>
      </c>
      <c r="T468" s="135" t="str">
        <f t="shared" si="233"/>
        <v/>
      </c>
      <c r="U468" s="118" t="str">
        <f t="shared" si="234"/>
        <v/>
      </c>
      <c r="V468" s="135" t="str">
        <f t="shared" si="235"/>
        <v/>
      </c>
      <c r="W468" s="135" t="str">
        <f t="shared" si="236"/>
        <v/>
      </c>
      <c r="X468" s="119" t="str">
        <f t="shared" si="237"/>
        <v/>
      </c>
      <c r="Y468" s="120" t="str">
        <f>IF(B:B="","",IF(R468="Refreshment Beverage",VLOOKUP(Q468,Rates!G$15:L$19,6,0)*W468,VLOOKUP(Q468,Rates!G$4:L$12,6,0)*W468))</f>
        <v/>
      </c>
      <c r="Z468" s="120" t="str">
        <f t="shared" si="238"/>
        <v/>
      </c>
      <c r="AA468" s="120" t="str">
        <f t="shared" si="239"/>
        <v/>
      </c>
      <c r="AB468" s="136" t="str">
        <f>IF(B:B="","",IF(R468="Refreshment Beverage","",IF(AND(R468="Beer",Q468=0),SUM(LOOKUP(2,1/(Rates!$B$15:$B$18&lt;=W468)/(Rates!$C$15:$C$18&gt;=W468),Rates!$D$15:$D$18)*W468),VLOOKUP(VALUE(Q:Q),Rates!A:B,2,0)*W468)))</f>
        <v/>
      </c>
      <c r="AC468" s="136" t="str">
        <f>IF(B:B="","",IF(R468="Refreshment Beverage","",IF(AND(R468="Beer",Q468=0),SUM(LOOKUP(2,1/(Rates!$B$15:$B$18&lt;=W468)/(Rates!$C$15:$C$18&gt;=W468),Rates!$E$15:$E$18)*W468),VLOOKUP(VALUE(Q:Q),Rates!A:C,3,0)*W468)))</f>
        <v/>
      </c>
      <c r="AD468" s="137" t="str">
        <f>IFERROR(IF(B:B="","",IF(R468="Beer","",IF(VALUE(Q468)=0,VLOOKUP(VLOOKUP(B:B,#REF!,16,0),Rates!A:E,2,0),VLOOKUP(VALUE(Q468),Rates!A$31:B$34,2,0)*W468))),0)</f>
        <v/>
      </c>
      <c r="AE468" s="121" t="str">
        <f t="shared" si="240"/>
        <v/>
      </c>
      <c r="AF468" s="138" t="str">
        <f t="shared" si="241"/>
        <v/>
      </c>
      <c r="AG468" s="122" t="str">
        <f t="shared" si="242"/>
        <v/>
      </c>
      <c r="AH468" s="123" t="str">
        <f t="shared" si="243"/>
        <v/>
      </c>
      <c r="AI468" s="139" t="str">
        <f>IF(AE:AE="","",IF(R468="Refreshment Beverage",AK468*(Rates!J$19/100),ROUND(SUM(AH468*(Rates!$J$8/100)),4)))</f>
        <v/>
      </c>
      <c r="AJ468" s="124" t="str">
        <f t="shared" si="244"/>
        <v/>
      </c>
      <c r="AK468" s="125" t="str">
        <f t="shared" si="245"/>
        <v/>
      </c>
      <c r="AL468" s="121" t="str">
        <f t="shared" si="246"/>
        <v/>
      </c>
      <c r="AM468" s="138" t="str">
        <f>IF(AS468="","",IF(R468="Refreshment Beverage",ROUND(AS468*Rates!K$19,4),ROUND(AO468*(VLOOKUP(VALUE(Q468),Rates!G$4:L$12,3,0)),4)))</f>
        <v/>
      </c>
      <c r="AN468" s="126" t="str">
        <f>IF(AS468="","",IF(R468="Refreshment Beverage",AS468*(Rates!J$19/100),MAX(AM468,AB468)))</f>
        <v/>
      </c>
      <c r="AO468" s="127" t="str">
        <f t="shared" si="247"/>
        <v/>
      </c>
      <c r="AP468" s="127" t="str">
        <f t="shared" si="248"/>
        <v/>
      </c>
      <c r="AQ468" s="140" t="str">
        <f>IF(AS468="","",IF(R468="Refreshment Beverage",ROUND(SUM(VLOOKUP(Q:Q,Rates!G$15:L$19,3,0)*(AS468-Y468-Z468-AA468)),4),ROUND(SUM(Rates!$K$8*AS468),4)))</f>
        <v/>
      </c>
      <c r="AR468" s="139" t="str">
        <f t="shared" si="249"/>
        <v/>
      </c>
      <c r="AS468" s="125" t="str">
        <f t="shared" si="250"/>
        <v/>
      </c>
      <c r="AT468" s="121" t="str">
        <f t="shared" si="251"/>
        <v/>
      </c>
      <c r="AU468" s="138" t="str">
        <f>IF(AX468="","",IF(R468="Refreshment Beverage",ROUND((BA468-Y468-Z468-AA468)*VLOOKUP(VALUE(Q468),Rates!G$15:L$19,3,0),4),ROUND(AW468*(VLOOKUP(VALUE(Q468),Rates!G:L,3,0)),4)))</f>
        <v/>
      </c>
      <c r="AV468" s="126" t="str">
        <f t="shared" si="252"/>
        <v/>
      </c>
      <c r="AW468" s="127" t="str">
        <f t="shared" si="253"/>
        <v/>
      </c>
      <c r="AX468" s="123" t="str">
        <f t="shared" si="254"/>
        <v/>
      </c>
      <c r="AY468" s="140" t="str">
        <f>IF(AX468="","",IF(R468="Refreshment Beverage",ROUND(SUM(AX468*Rates!K$19),4),ROUND(SUM(AX468*(Rates!J$8/100)),4)))</f>
        <v/>
      </c>
      <c r="AZ468" s="124" t="str">
        <f t="shared" si="255"/>
        <v/>
      </c>
      <c r="BA468" s="125" t="str">
        <f t="shared" si="256"/>
        <v/>
      </c>
      <c r="BB468" s="115"/>
      <c r="BC468" s="143"/>
      <c r="BD468" s="100"/>
      <c r="BE468" s="100"/>
      <c r="BF468" s="100"/>
      <c r="BG468" s="100"/>
    </row>
    <row r="469" spans="1:59" ht="12.75" customHeight="1" x14ac:dyDescent="0.2">
      <c r="A469" s="144"/>
      <c r="B469" s="141"/>
      <c r="C469" s="141"/>
      <c r="D469" s="142"/>
      <c r="E469" s="142"/>
      <c r="F469" s="142"/>
      <c r="G469" s="142"/>
      <c r="H469" s="142"/>
      <c r="I469" s="129"/>
      <c r="J469" s="130"/>
      <c r="K469" s="131" t="str">
        <f t="shared" si="227"/>
        <v/>
      </c>
      <c r="L469" s="132" t="str">
        <f t="shared" si="228"/>
        <v/>
      </c>
      <c r="M469" s="133" t="str">
        <f t="shared" si="229"/>
        <v/>
      </c>
      <c r="N469" s="134" t="str">
        <f>IFERROR(IF(B:B="","",IF(R469="Beer",SUM(LOOKUP(2,1/(Rates!$B$3:$B$5&lt;=W469)/(Rates!$C$3:$C$5&gt;=W469),Rates!$D$3:$D$5)*(X469/100)*W469),IF(R469="Refreshment Beverage",SUM(LOOKUP(2,1/(Rates!$B$7:$B$11&lt;=W469)/(Rates!$C$7:$C$11&gt;=W469),Rates!$D$7:$D$11)*(X469/100)*W469)))),"")</f>
        <v/>
      </c>
      <c r="O469" s="134" t="str">
        <f t="shared" si="230"/>
        <v/>
      </c>
      <c r="P469" s="116"/>
      <c r="Q469" s="117" t="str">
        <f t="shared" si="231"/>
        <v/>
      </c>
      <c r="R469" s="128" t="str">
        <f t="shared" si="232"/>
        <v/>
      </c>
      <c r="S469" s="135" t="str">
        <f>IF(B469="","",IF(R469="Refreshment Beverage",VLOOKUP(VALUE(Q469),Rates!G$15:L$19,2,0),VLOOKUP(VALUE(Q469),Rates!G$4:L$12,2,0)))</f>
        <v/>
      </c>
      <c r="T469" s="135" t="str">
        <f t="shared" si="233"/>
        <v/>
      </c>
      <c r="U469" s="118" t="str">
        <f t="shared" si="234"/>
        <v/>
      </c>
      <c r="V469" s="135" t="str">
        <f t="shared" si="235"/>
        <v/>
      </c>
      <c r="W469" s="135" t="str">
        <f t="shared" si="236"/>
        <v/>
      </c>
      <c r="X469" s="119" t="str">
        <f t="shared" si="237"/>
        <v/>
      </c>
      <c r="Y469" s="120" t="str">
        <f>IF(B:B="","",IF(R469="Refreshment Beverage",VLOOKUP(Q469,Rates!G$15:L$19,6,0)*W469,VLOOKUP(Q469,Rates!G$4:L$12,6,0)*W469))</f>
        <v/>
      </c>
      <c r="Z469" s="120" t="str">
        <f t="shared" si="238"/>
        <v/>
      </c>
      <c r="AA469" s="120" t="str">
        <f t="shared" si="239"/>
        <v/>
      </c>
      <c r="AB469" s="136" t="str">
        <f>IF(B:B="","",IF(R469="Refreshment Beverage","",IF(AND(R469="Beer",Q469=0),SUM(LOOKUP(2,1/(Rates!$B$15:$B$18&lt;=W469)/(Rates!$C$15:$C$18&gt;=W469),Rates!$D$15:$D$18)*W469),VLOOKUP(VALUE(Q:Q),Rates!A:B,2,0)*W469)))</f>
        <v/>
      </c>
      <c r="AC469" s="136" t="str">
        <f>IF(B:B="","",IF(R469="Refreshment Beverage","",IF(AND(R469="Beer",Q469=0),SUM(LOOKUP(2,1/(Rates!$B$15:$B$18&lt;=W469)/(Rates!$C$15:$C$18&gt;=W469),Rates!$E$15:$E$18)*W469),VLOOKUP(VALUE(Q:Q),Rates!A:C,3,0)*W469)))</f>
        <v/>
      </c>
      <c r="AD469" s="137" t="str">
        <f>IFERROR(IF(B:B="","",IF(R469="Beer","",IF(VALUE(Q469)=0,VLOOKUP(VLOOKUP(B:B,#REF!,16,0),Rates!A:E,2,0),VLOOKUP(VALUE(Q469),Rates!A$31:B$34,2,0)*W469))),0)</f>
        <v/>
      </c>
      <c r="AE469" s="121" t="str">
        <f t="shared" si="240"/>
        <v/>
      </c>
      <c r="AF469" s="138" t="str">
        <f t="shared" si="241"/>
        <v/>
      </c>
      <c r="AG469" s="122" t="str">
        <f t="shared" si="242"/>
        <v/>
      </c>
      <c r="AH469" s="123" t="str">
        <f t="shared" si="243"/>
        <v/>
      </c>
      <c r="AI469" s="139" t="str">
        <f>IF(AE:AE="","",IF(R469="Refreshment Beverage",AK469*(Rates!J$19/100),ROUND(SUM(AH469*(Rates!$J$8/100)),4)))</f>
        <v/>
      </c>
      <c r="AJ469" s="124" t="str">
        <f t="shared" si="244"/>
        <v/>
      </c>
      <c r="AK469" s="125" t="str">
        <f t="shared" si="245"/>
        <v/>
      </c>
      <c r="AL469" s="121" t="str">
        <f t="shared" si="246"/>
        <v/>
      </c>
      <c r="AM469" s="138" t="str">
        <f>IF(AS469="","",IF(R469="Refreshment Beverage",ROUND(AS469*Rates!K$19,4),ROUND(AO469*(VLOOKUP(VALUE(Q469),Rates!G$4:L$12,3,0)),4)))</f>
        <v/>
      </c>
      <c r="AN469" s="126" t="str">
        <f>IF(AS469="","",IF(R469="Refreshment Beverage",AS469*(Rates!J$19/100),MAX(AM469,AB469)))</f>
        <v/>
      </c>
      <c r="AO469" s="127" t="str">
        <f t="shared" si="247"/>
        <v/>
      </c>
      <c r="AP469" s="127" t="str">
        <f t="shared" si="248"/>
        <v/>
      </c>
      <c r="AQ469" s="140" t="str">
        <f>IF(AS469="","",IF(R469="Refreshment Beverage",ROUND(SUM(VLOOKUP(Q:Q,Rates!G$15:L$19,3,0)*(AS469-Y469-Z469-AA469)),4),ROUND(SUM(Rates!$K$8*AS469),4)))</f>
        <v/>
      </c>
      <c r="AR469" s="139" t="str">
        <f t="shared" si="249"/>
        <v/>
      </c>
      <c r="AS469" s="125" t="str">
        <f t="shared" si="250"/>
        <v/>
      </c>
      <c r="AT469" s="121" t="str">
        <f t="shared" si="251"/>
        <v/>
      </c>
      <c r="AU469" s="138" t="str">
        <f>IF(AX469="","",IF(R469="Refreshment Beverage",ROUND((BA469-Y469-Z469-AA469)*VLOOKUP(VALUE(Q469),Rates!G$15:L$19,3,0),4),ROUND(AW469*(VLOOKUP(VALUE(Q469),Rates!G:L,3,0)),4)))</f>
        <v/>
      </c>
      <c r="AV469" s="126" t="str">
        <f t="shared" si="252"/>
        <v/>
      </c>
      <c r="AW469" s="127" t="str">
        <f t="shared" si="253"/>
        <v/>
      </c>
      <c r="AX469" s="123" t="str">
        <f t="shared" si="254"/>
        <v/>
      </c>
      <c r="AY469" s="140" t="str">
        <f>IF(AX469="","",IF(R469="Refreshment Beverage",ROUND(SUM(AX469*Rates!K$19),4),ROUND(SUM(AX469*(Rates!J$8/100)),4)))</f>
        <v/>
      </c>
      <c r="AZ469" s="124" t="str">
        <f t="shared" si="255"/>
        <v/>
      </c>
      <c r="BA469" s="125" t="str">
        <f t="shared" si="256"/>
        <v/>
      </c>
      <c r="BB469" s="115"/>
      <c r="BC469" s="143"/>
      <c r="BD469" s="100"/>
      <c r="BE469" s="100"/>
      <c r="BF469" s="100"/>
      <c r="BG469" s="100"/>
    </row>
    <row r="470" spans="1:59" ht="12.75" customHeight="1" x14ac:dyDescent="0.2">
      <c r="A470" s="144"/>
      <c r="B470" s="141"/>
      <c r="C470" s="141"/>
      <c r="D470" s="142"/>
      <c r="E470" s="142"/>
      <c r="F470" s="142"/>
      <c r="G470" s="142"/>
      <c r="H470" s="142"/>
      <c r="I470" s="129"/>
      <c r="J470" s="130"/>
      <c r="K470" s="131" t="str">
        <f t="shared" si="227"/>
        <v/>
      </c>
      <c r="L470" s="132" t="str">
        <f t="shared" si="228"/>
        <v/>
      </c>
      <c r="M470" s="133" t="str">
        <f t="shared" si="229"/>
        <v/>
      </c>
      <c r="N470" s="134" t="str">
        <f>IFERROR(IF(B:B="","",IF(R470="Beer",SUM(LOOKUP(2,1/(Rates!$B$3:$B$5&lt;=W470)/(Rates!$C$3:$C$5&gt;=W470),Rates!$D$3:$D$5)*(X470/100)*W470),IF(R470="Refreshment Beverage",SUM(LOOKUP(2,1/(Rates!$B$7:$B$11&lt;=W470)/(Rates!$C$7:$C$11&gt;=W470),Rates!$D$7:$D$11)*(X470/100)*W470)))),"")</f>
        <v/>
      </c>
      <c r="O470" s="134" t="str">
        <f t="shared" si="230"/>
        <v/>
      </c>
      <c r="P470" s="116"/>
      <c r="Q470" s="117" t="str">
        <f t="shared" si="231"/>
        <v/>
      </c>
      <c r="R470" s="128" t="str">
        <f t="shared" si="232"/>
        <v/>
      </c>
      <c r="S470" s="135" t="str">
        <f>IF(B470="","",IF(R470="Refreshment Beverage",VLOOKUP(VALUE(Q470),Rates!G$15:L$19,2,0),VLOOKUP(VALUE(Q470),Rates!G$4:L$12,2,0)))</f>
        <v/>
      </c>
      <c r="T470" s="135" t="str">
        <f t="shared" si="233"/>
        <v/>
      </c>
      <c r="U470" s="118" t="str">
        <f t="shared" si="234"/>
        <v/>
      </c>
      <c r="V470" s="135" t="str">
        <f t="shared" si="235"/>
        <v/>
      </c>
      <c r="W470" s="135" t="str">
        <f t="shared" si="236"/>
        <v/>
      </c>
      <c r="X470" s="119" t="str">
        <f t="shared" si="237"/>
        <v/>
      </c>
      <c r="Y470" s="120" t="str">
        <f>IF(B:B="","",IF(R470="Refreshment Beverage",VLOOKUP(Q470,Rates!G$15:L$19,6,0)*W470,VLOOKUP(Q470,Rates!G$4:L$12,6,0)*W470))</f>
        <v/>
      </c>
      <c r="Z470" s="120" t="str">
        <f t="shared" si="238"/>
        <v/>
      </c>
      <c r="AA470" s="120" t="str">
        <f t="shared" si="239"/>
        <v/>
      </c>
      <c r="AB470" s="136" t="str">
        <f>IF(B:B="","",IF(R470="Refreshment Beverage","",IF(AND(R470="Beer",Q470=0),SUM(LOOKUP(2,1/(Rates!$B$15:$B$18&lt;=W470)/(Rates!$C$15:$C$18&gt;=W470),Rates!$D$15:$D$18)*W470),VLOOKUP(VALUE(Q:Q),Rates!A:B,2,0)*W470)))</f>
        <v/>
      </c>
      <c r="AC470" s="136" t="str">
        <f>IF(B:B="","",IF(R470="Refreshment Beverage","",IF(AND(R470="Beer",Q470=0),SUM(LOOKUP(2,1/(Rates!$B$15:$B$18&lt;=W470)/(Rates!$C$15:$C$18&gt;=W470),Rates!$E$15:$E$18)*W470),VLOOKUP(VALUE(Q:Q),Rates!A:C,3,0)*W470)))</f>
        <v/>
      </c>
      <c r="AD470" s="137" t="str">
        <f>IFERROR(IF(B:B="","",IF(R470="Beer","",IF(VALUE(Q470)=0,VLOOKUP(VLOOKUP(B:B,#REF!,16,0),Rates!A:E,2,0),VLOOKUP(VALUE(Q470),Rates!A$31:B$34,2,0)*W470))),0)</f>
        <v/>
      </c>
      <c r="AE470" s="121" t="str">
        <f t="shared" si="240"/>
        <v/>
      </c>
      <c r="AF470" s="138" t="str">
        <f t="shared" si="241"/>
        <v/>
      </c>
      <c r="AG470" s="122" t="str">
        <f t="shared" si="242"/>
        <v/>
      </c>
      <c r="AH470" s="123" t="str">
        <f t="shared" si="243"/>
        <v/>
      </c>
      <c r="AI470" s="139" t="str">
        <f>IF(AE:AE="","",IF(R470="Refreshment Beverage",AK470*(Rates!J$19/100),ROUND(SUM(AH470*(Rates!$J$8/100)),4)))</f>
        <v/>
      </c>
      <c r="AJ470" s="124" t="str">
        <f t="shared" si="244"/>
        <v/>
      </c>
      <c r="AK470" s="125" t="str">
        <f t="shared" si="245"/>
        <v/>
      </c>
      <c r="AL470" s="121" t="str">
        <f t="shared" si="246"/>
        <v/>
      </c>
      <c r="AM470" s="138" t="str">
        <f>IF(AS470="","",IF(R470="Refreshment Beverage",ROUND(AS470*Rates!K$19,4),ROUND(AO470*(VLOOKUP(VALUE(Q470),Rates!G$4:L$12,3,0)),4)))</f>
        <v/>
      </c>
      <c r="AN470" s="126" t="str">
        <f>IF(AS470="","",IF(R470="Refreshment Beverage",AS470*(Rates!J$19/100),MAX(AM470,AB470)))</f>
        <v/>
      </c>
      <c r="AO470" s="127" t="str">
        <f t="shared" si="247"/>
        <v/>
      </c>
      <c r="AP470" s="127" t="str">
        <f t="shared" si="248"/>
        <v/>
      </c>
      <c r="AQ470" s="140" t="str">
        <f>IF(AS470="","",IF(R470="Refreshment Beverage",ROUND(SUM(VLOOKUP(Q:Q,Rates!G$15:L$19,3,0)*(AS470-Y470-Z470-AA470)),4),ROUND(SUM(Rates!$K$8*AS470),4)))</f>
        <v/>
      </c>
      <c r="AR470" s="139" t="str">
        <f t="shared" si="249"/>
        <v/>
      </c>
      <c r="AS470" s="125" t="str">
        <f t="shared" si="250"/>
        <v/>
      </c>
      <c r="AT470" s="121" t="str">
        <f t="shared" si="251"/>
        <v/>
      </c>
      <c r="AU470" s="138" t="str">
        <f>IF(AX470="","",IF(R470="Refreshment Beverage",ROUND((BA470-Y470-Z470-AA470)*VLOOKUP(VALUE(Q470),Rates!G$15:L$19,3,0),4),ROUND(AW470*(VLOOKUP(VALUE(Q470),Rates!G:L,3,0)),4)))</f>
        <v/>
      </c>
      <c r="AV470" s="126" t="str">
        <f t="shared" si="252"/>
        <v/>
      </c>
      <c r="AW470" s="127" t="str">
        <f t="shared" si="253"/>
        <v/>
      </c>
      <c r="AX470" s="123" t="str">
        <f t="shared" si="254"/>
        <v/>
      </c>
      <c r="AY470" s="140" t="str">
        <f>IF(AX470="","",IF(R470="Refreshment Beverage",ROUND(SUM(AX470*Rates!K$19),4),ROUND(SUM(AX470*(Rates!J$8/100)),4)))</f>
        <v/>
      </c>
      <c r="AZ470" s="124" t="str">
        <f t="shared" si="255"/>
        <v/>
      </c>
      <c r="BA470" s="125" t="str">
        <f t="shared" si="256"/>
        <v/>
      </c>
      <c r="BB470" s="115"/>
      <c r="BC470" s="143"/>
      <c r="BD470" s="100"/>
      <c r="BE470" s="100"/>
      <c r="BF470" s="100"/>
      <c r="BG470" s="100"/>
    </row>
    <row r="471" spans="1:59" ht="12.75" customHeight="1" x14ac:dyDescent="0.2">
      <c r="A471" s="144"/>
      <c r="B471" s="141"/>
      <c r="C471" s="141"/>
      <c r="D471" s="142"/>
      <c r="E471" s="142"/>
      <c r="F471" s="142"/>
      <c r="G471" s="142"/>
      <c r="H471" s="142"/>
      <c r="I471" s="129"/>
      <c r="J471" s="130"/>
      <c r="K471" s="131" t="str">
        <f t="shared" si="227"/>
        <v/>
      </c>
      <c r="L471" s="132" t="str">
        <f t="shared" si="228"/>
        <v/>
      </c>
      <c r="M471" s="133" t="str">
        <f t="shared" si="229"/>
        <v/>
      </c>
      <c r="N471" s="134" t="str">
        <f>IFERROR(IF(B:B="","",IF(R471="Beer",SUM(LOOKUP(2,1/(Rates!$B$3:$B$5&lt;=W471)/(Rates!$C$3:$C$5&gt;=W471),Rates!$D$3:$D$5)*(X471/100)*W471),IF(R471="Refreshment Beverage",SUM(LOOKUP(2,1/(Rates!$B$7:$B$11&lt;=W471)/(Rates!$C$7:$C$11&gt;=W471),Rates!$D$7:$D$11)*(X471/100)*W471)))),"")</f>
        <v/>
      </c>
      <c r="O471" s="134" t="str">
        <f t="shared" si="230"/>
        <v/>
      </c>
      <c r="P471" s="116"/>
      <c r="Q471" s="117" t="str">
        <f t="shared" si="231"/>
        <v/>
      </c>
      <c r="R471" s="128" t="str">
        <f t="shared" si="232"/>
        <v/>
      </c>
      <c r="S471" s="135" t="str">
        <f>IF(B471="","",IF(R471="Refreshment Beverage",VLOOKUP(VALUE(Q471),Rates!G$15:L$19,2,0),VLOOKUP(VALUE(Q471),Rates!G$4:L$12,2,0)))</f>
        <v/>
      </c>
      <c r="T471" s="135" t="str">
        <f t="shared" si="233"/>
        <v/>
      </c>
      <c r="U471" s="118" t="str">
        <f t="shared" si="234"/>
        <v/>
      </c>
      <c r="V471" s="135" t="str">
        <f t="shared" si="235"/>
        <v/>
      </c>
      <c r="W471" s="135" t="str">
        <f t="shared" si="236"/>
        <v/>
      </c>
      <c r="X471" s="119" t="str">
        <f t="shared" si="237"/>
        <v/>
      </c>
      <c r="Y471" s="120" t="str">
        <f>IF(B:B="","",IF(R471="Refreshment Beverage",VLOOKUP(Q471,Rates!G$15:L$19,6,0)*W471,VLOOKUP(Q471,Rates!G$4:L$12,6,0)*W471))</f>
        <v/>
      </c>
      <c r="Z471" s="120" t="str">
        <f t="shared" si="238"/>
        <v/>
      </c>
      <c r="AA471" s="120" t="str">
        <f t="shared" si="239"/>
        <v/>
      </c>
      <c r="AB471" s="136" t="str">
        <f>IF(B:B="","",IF(R471="Refreshment Beverage","",IF(AND(R471="Beer",Q471=0),SUM(LOOKUP(2,1/(Rates!$B$15:$B$18&lt;=W471)/(Rates!$C$15:$C$18&gt;=W471),Rates!$D$15:$D$18)*W471),VLOOKUP(VALUE(Q:Q),Rates!A:B,2,0)*W471)))</f>
        <v/>
      </c>
      <c r="AC471" s="136" t="str">
        <f>IF(B:B="","",IF(R471="Refreshment Beverage","",IF(AND(R471="Beer",Q471=0),SUM(LOOKUP(2,1/(Rates!$B$15:$B$18&lt;=W471)/(Rates!$C$15:$C$18&gt;=W471),Rates!$E$15:$E$18)*W471),VLOOKUP(VALUE(Q:Q),Rates!A:C,3,0)*W471)))</f>
        <v/>
      </c>
      <c r="AD471" s="137" t="str">
        <f>IFERROR(IF(B:B="","",IF(R471="Beer","",IF(VALUE(Q471)=0,VLOOKUP(VLOOKUP(B:B,#REF!,16,0),Rates!A:E,2,0),VLOOKUP(VALUE(Q471),Rates!A$31:B$34,2,0)*W471))),0)</f>
        <v/>
      </c>
      <c r="AE471" s="121" t="str">
        <f t="shared" si="240"/>
        <v/>
      </c>
      <c r="AF471" s="138" t="str">
        <f t="shared" si="241"/>
        <v/>
      </c>
      <c r="AG471" s="122" t="str">
        <f t="shared" si="242"/>
        <v/>
      </c>
      <c r="AH471" s="123" t="str">
        <f t="shared" si="243"/>
        <v/>
      </c>
      <c r="AI471" s="139" t="str">
        <f>IF(AE:AE="","",IF(R471="Refreshment Beverage",AK471*(Rates!J$19/100),ROUND(SUM(AH471*(Rates!$J$8/100)),4)))</f>
        <v/>
      </c>
      <c r="AJ471" s="124" t="str">
        <f t="shared" si="244"/>
        <v/>
      </c>
      <c r="AK471" s="125" t="str">
        <f t="shared" si="245"/>
        <v/>
      </c>
      <c r="AL471" s="121" t="str">
        <f t="shared" si="246"/>
        <v/>
      </c>
      <c r="AM471" s="138" t="str">
        <f>IF(AS471="","",IF(R471="Refreshment Beverage",ROUND(AS471*Rates!K$19,4),ROUND(AO471*(VLOOKUP(VALUE(Q471),Rates!G$4:L$12,3,0)),4)))</f>
        <v/>
      </c>
      <c r="AN471" s="126" t="str">
        <f>IF(AS471="","",IF(R471="Refreshment Beverage",AS471*(Rates!J$19/100),MAX(AM471,AB471)))</f>
        <v/>
      </c>
      <c r="AO471" s="127" t="str">
        <f t="shared" si="247"/>
        <v/>
      </c>
      <c r="AP471" s="127" t="str">
        <f t="shared" si="248"/>
        <v/>
      </c>
      <c r="AQ471" s="140" t="str">
        <f>IF(AS471="","",IF(R471="Refreshment Beverage",ROUND(SUM(VLOOKUP(Q:Q,Rates!G$15:L$19,3,0)*(AS471-Y471-Z471-AA471)),4),ROUND(SUM(Rates!$K$8*AS471),4)))</f>
        <v/>
      </c>
      <c r="AR471" s="139" t="str">
        <f t="shared" si="249"/>
        <v/>
      </c>
      <c r="AS471" s="125" t="str">
        <f t="shared" si="250"/>
        <v/>
      </c>
      <c r="AT471" s="121" t="str">
        <f t="shared" si="251"/>
        <v/>
      </c>
      <c r="AU471" s="138" t="str">
        <f>IF(AX471="","",IF(R471="Refreshment Beverage",ROUND((BA471-Y471-Z471-AA471)*VLOOKUP(VALUE(Q471),Rates!G$15:L$19,3,0),4),ROUND(AW471*(VLOOKUP(VALUE(Q471),Rates!G:L,3,0)),4)))</f>
        <v/>
      </c>
      <c r="AV471" s="126" t="str">
        <f t="shared" si="252"/>
        <v/>
      </c>
      <c r="AW471" s="127" t="str">
        <f t="shared" si="253"/>
        <v/>
      </c>
      <c r="AX471" s="123" t="str">
        <f t="shared" si="254"/>
        <v/>
      </c>
      <c r="AY471" s="140" t="str">
        <f>IF(AX471="","",IF(R471="Refreshment Beverage",ROUND(SUM(AX471*Rates!K$19),4),ROUND(SUM(AX471*(Rates!J$8/100)),4)))</f>
        <v/>
      </c>
      <c r="AZ471" s="124" t="str">
        <f t="shared" si="255"/>
        <v/>
      </c>
      <c r="BA471" s="125" t="str">
        <f t="shared" si="256"/>
        <v/>
      </c>
      <c r="BB471" s="115"/>
      <c r="BC471" s="143"/>
      <c r="BD471" s="100"/>
      <c r="BE471" s="100"/>
      <c r="BF471" s="100"/>
      <c r="BG471" s="100"/>
    </row>
    <row r="472" spans="1:59" ht="12.75" customHeight="1" x14ac:dyDescent="0.2">
      <c r="A472" s="144"/>
      <c r="B472" s="141"/>
      <c r="C472" s="141"/>
      <c r="D472" s="142"/>
      <c r="E472" s="142"/>
      <c r="F472" s="142"/>
      <c r="G472" s="142"/>
      <c r="H472" s="142"/>
      <c r="I472" s="129"/>
      <c r="J472" s="130"/>
      <c r="K472" s="131" t="str">
        <f t="shared" si="227"/>
        <v/>
      </c>
      <c r="L472" s="132" t="str">
        <f t="shared" si="228"/>
        <v/>
      </c>
      <c r="M472" s="133" t="str">
        <f t="shared" si="229"/>
        <v/>
      </c>
      <c r="N472" s="134" t="str">
        <f>IFERROR(IF(B:B="","",IF(R472="Beer",SUM(LOOKUP(2,1/(Rates!$B$3:$B$5&lt;=W472)/(Rates!$C$3:$C$5&gt;=W472),Rates!$D$3:$D$5)*(X472/100)*W472),IF(R472="Refreshment Beverage",SUM(LOOKUP(2,1/(Rates!$B$7:$B$11&lt;=W472)/(Rates!$C$7:$C$11&gt;=W472),Rates!$D$7:$D$11)*(X472/100)*W472)))),"")</f>
        <v/>
      </c>
      <c r="O472" s="134" t="str">
        <f t="shared" si="230"/>
        <v/>
      </c>
      <c r="P472" s="116"/>
      <c r="Q472" s="117" t="str">
        <f t="shared" si="231"/>
        <v/>
      </c>
      <c r="R472" s="128" t="str">
        <f t="shared" si="232"/>
        <v/>
      </c>
      <c r="S472" s="135" t="str">
        <f>IF(B472="","",IF(R472="Refreshment Beverage",VLOOKUP(VALUE(Q472),Rates!G$15:L$19,2,0),VLOOKUP(VALUE(Q472),Rates!G$4:L$12,2,0)))</f>
        <v/>
      </c>
      <c r="T472" s="135" t="str">
        <f t="shared" si="233"/>
        <v/>
      </c>
      <c r="U472" s="118" t="str">
        <f t="shared" si="234"/>
        <v/>
      </c>
      <c r="V472" s="135" t="str">
        <f t="shared" si="235"/>
        <v/>
      </c>
      <c r="W472" s="135" t="str">
        <f t="shared" si="236"/>
        <v/>
      </c>
      <c r="X472" s="119" t="str">
        <f t="shared" si="237"/>
        <v/>
      </c>
      <c r="Y472" s="120" t="str">
        <f>IF(B:B="","",IF(R472="Refreshment Beverage",VLOOKUP(Q472,Rates!G$15:L$19,6,0)*W472,VLOOKUP(Q472,Rates!G$4:L$12,6,0)*W472))</f>
        <v/>
      </c>
      <c r="Z472" s="120" t="str">
        <f t="shared" si="238"/>
        <v/>
      </c>
      <c r="AA472" s="120" t="str">
        <f t="shared" si="239"/>
        <v/>
      </c>
      <c r="AB472" s="136" t="str">
        <f>IF(B:B="","",IF(R472="Refreshment Beverage","",IF(AND(R472="Beer",Q472=0),SUM(LOOKUP(2,1/(Rates!$B$15:$B$18&lt;=W472)/(Rates!$C$15:$C$18&gt;=W472),Rates!$D$15:$D$18)*W472),VLOOKUP(VALUE(Q:Q),Rates!A:B,2,0)*W472)))</f>
        <v/>
      </c>
      <c r="AC472" s="136" t="str">
        <f>IF(B:B="","",IF(R472="Refreshment Beverage","",IF(AND(R472="Beer",Q472=0),SUM(LOOKUP(2,1/(Rates!$B$15:$B$18&lt;=W472)/(Rates!$C$15:$C$18&gt;=W472),Rates!$E$15:$E$18)*W472),VLOOKUP(VALUE(Q:Q),Rates!A:C,3,0)*W472)))</f>
        <v/>
      </c>
      <c r="AD472" s="137" t="str">
        <f>IFERROR(IF(B:B="","",IF(R472="Beer","",IF(VALUE(Q472)=0,VLOOKUP(VLOOKUP(B:B,#REF!,16,0),Rates!A:E,2,0),VLOOKUP(VALUE(Q472),Rates!A$31:B$34,2,0)*W472))),0)</f>
        <v/>
      </c>
      <c r="AE472" s="121" t="str">
        <f t="shared" si="240"/>
        <v/>
      </c>
      <c r="AF472" s="138" t="str">
        <f t="shared" si="241"/>
        <v/>
      </c>
      <c r="AG472" s="122" t="str">
        <f t="shared" si="242"/>
        <v/>
      </c>
      <c r="AH472" s="123" t="str">
        <f t="shared" si="243"/>
        <v/>
      </c>
      <c r="AI472" s="139" t="str">
        <f>IF(AE:AE="","",IF(R472="Refreshment Beverage",AK472*(Rates!J$19/100),ROUND(SUM(AH472*(Rates!$J$8/100)),4)))</f>
        <v/>
      </c>
      <c r="AJ472" s="124" t="str">
        <f t="shared" si="244"/>
        <v/>
      </c>
      <c r="AK472" s="125" t="str">
        <f t="shared" si="245"/>
        <v/>
      </c>
      <c r="AL472" s="121" t="str">
        <f t="shared" si="246"/>
        <v/>
      </c>
      <c r="AM472" s="138" t="str">
        <f>IF(AS472="","",IF(R472="Refreshment Beverage",ROUND(AS472*Rates!K$19,4),ROUND(AO472*(VLOOKUP(VALUE(Q472),Rates!G$4:L$12,3,0)),4)))</f>
        <v/>
      </c>
      <c r="AN472" s="126" t="str">
        <f>IF(AS472="","",IF(R472="Refreshment Beverage",AS472*(Rates!J$19/100),MAX(AM472,AB472)))</f>
        <v/>
      </c>
      <c r="AO472" s="127" t="str">
        <f t="shared" si="247"/>
        <v/>
      </c>
      <c r="AP472" s="127" t="str">
        <f t="shared" si="248"/>
        <v/>
      </c>
      <c r="AQ472" s="140" t="str">
        <f>IF(AS472="","",IF(R472="Refreshment Beverage",ROUND(SUM(VLOOKUP(Q:Q,Rates!G$15:L$19,3,0)*(AS472-Y472-Z472-AA472)),4),ROUND(SUM(Rates!$K$8*AS472),4)))</f>
        <v/>
      </c>
      <c r="AR472" s="139" t="str">
        <f t="shared" si="249"/>
        <v/>
      </c>
      <c r="AS472" s="125" t="str">
        <f t="shared" si="250"/>
        <v/>
      </c>
      <c r="AT472" s="121" t="str">
        <f t="shared" si="251"/>
        <v/>
      </c>
      <c r="AU472" s="138" t="str">
        <f>IF(AX472="","",IF(R472="Refreshment Beverage",ROUND((BA472-Y472-Z472-AA472)*VLOOKUP(VALUE(Q472),Rates!G$15:L$19,3,0),4),ROUND(AW472*(VLOOKUP(VALUE(Q472),Rates!G:L,3,0)),4)))</f>
        <v/>
      </c>
      <c r="AV472" s="126" t="str">
        <f t="shared" si="252"/>
        <v/>
      </c>
      <c r="AW472" s="127" t="str">
        <f t="shared" si="253"/>
        <v/>
      </c>
      <c r="AX472" s="123" t="str">
        <f t="shared" si="254"/>
        <v/>
      </c>
      <c r="AY472" s="140" t="str">
        <f>IF(AX472="","",IF(R472="Refreshment Beverage",ROUND(SUM(AX472*Rates!K$19),4),ROUND(SUM(AX472*(Rates!J$8/100)),4)))</f>
        <v/>
      </c>
      <c r="AZ472" s="124" t="str">
        <f t="shared" si="255"/>
        <v/>
      </c>
      <c r="BA472" s="125" t="str">
        <f t="shared" si="256"/>
        <v/>
      </c>
      <c r="BB472" s="115"/>
      <c r="BC472" s="143"/>
      <c r="BD472" s="100"/>
      <c r="BE472" s="100"/>
      <c r="BF472" s="100"/>
      <c r="BG472" s="100"/>
    </row>
    <row r="473" spans="1:59" ht="12.75" customHeight="1" x14ac:dyDescent="0.2">
      <c r="A473" s="144"/>
      <c r="B473" s="141"/>
      <c r="C473" s="141"/>
      <c r="D473" s="142"/>
      <c r="E473" s="142"/>
      <c r="F473" s="142"/>
      <c r="G473" s="142"/>
      <c r="H473" s="142"/>
      <c r="I473" s="129"/>
      <c r="J473" s="130"/>
      <c r="K473" s="131" t="str">
        <f t="shared" si="227"/>
        <v/>
      </c>
      <c r="L473" s="132" t="str">
        <f t="shared" si="228"/>
        <v/>
      </c>
      <c r="M473" s="133" t="str">
        <f t="shared" si="229"/>
        <v/>
      </c>
      <c r="N473" s="134" t="str">
        <f>IFERROR(IF(B:B="","",IF(R473="Beer",SUM(LOOKUP(2,1/(Rates!$B$3:$B$5&lt;=W473)/(Rates!$C$3:$C$5&gt;=W473),Rates!$D$3:$D$5)*(X473/100)*W473),IF(R473="Refreshment Beverage",SUM(LOOKUP(2,1/(Rates!$B$7:$B$11&lt;=W473)/(Rates!$C$7:$C$11&gt;=W473),Rates!$D$7:$D$11)*(X473/100)*W473)))),"")</f>
        <v/>
      </c>
      <c r="O473" s="134" t="str">
        <f t="shared" si="230"/>
        <v/>
      </c>
      <c r="P473" s="116"/>
      <c r="Q473" s="117" t="str">
        <f t="shared" si="231"/>
        <v/>
      </c>
      <c r="R473" s="128" t="str">
        <f t="shared" si="232"/>
        <v/>
      </c>
      <c r="S473" s="135" t="str">
        <f>IF(B473="","",IF(R473="Refreshment Beverage",VLOOKUP(VALUE(Q473),Rates!G$15:L$19,2,0),VLOOKUP(VALUE(Q473),Rates!G$4:L$12,2,0)))</f>
        <v/>
      </c>
      <c r="T473" s="135" t="str">
        <f t="shared" si="233"/>
        <v/>
      </c>
      <c r="U473" s="118" t="str">
        <f t="shared" si="234"/>
        <v/>
      </c>
      <c r="V473" s="135" t="str">
        <f t="shared" si="235"/>
        <v/>
      </c>
      <c r="W473" s="135" t="str">
        <f t="shared" si="236"/>
        <v/>
      </c>
      <c r="X473" s="119" t="str">
        <f t="shared" si="237"/>
        <v/>
      </c>
      <c r="Y473" s="120" t="str">
        <f>IF(B:B="","",IF(R473="Refreshment Beverage",VLOOKUP(Q473,Rates!G$15:L$19,6,0)*W473,VLOOKUP(Q473,Rates!G$4:L$12,6,0)*W473))</f>
        <v/>
      </c>
      <c r="Z473" s="120" t="str">
        <f t="shared" si="238"/>
        <v/>
      </c>
      <c r="AA473" s="120" t="str">
        <f t="shared" si="239"/>
        <v/>
      </c>
      <c r="AB473" s="136" t="str">
        <f>IF(B:B="","",IF(R473="Refreshment Beverage","",IF(AND(R473="Beer",Q473=0),SUM(LOOKUP(2,1/(Rates!$B$15:$B$18&lt;=W473)/(Rates!$C$15:$C$18&gt;=W473),Rates!$D$15:$D$18)*W473),VLOOKUP(VALUE(Q:Q),Rates!A:B,2,0)*W473)))</f>
        <v/>
      </c>
      <c r="AC473" s="136" t="str">
        <f>IF(B:B="","",IF(R473="Refreshment Beverage","",IF(AND(R473="Beer",Q473=0),SUM(LOOKUP(2,1/(Rates!$B$15:$B$18&lt;=W473)/(Rates!$C$15:$C$18&gt;=W473),Rates!$E$15:$E$18)*W473),VLOOKUP(VALUE(Q:Q),Rates!A:C,3,0)*W473)))</f>
        <v/>
      </c>
      <c r="AD473" s="137" t="str">
        <f>IFERROR(IF(B:B="","",IF(R473="Beer","",IF(VALUE(Q473)=0,VLOOKUP(VLOOKUP(B:B,#REF!,16,0),Rates!A:E,2,0),VLOOKUP(VALUE(Q473),Rates!A$31:B$34,2,0)*W473))),0)</f>
        <v/>
      </c>
      <c r="AE473" s="121" t="str">
        <f t="shared" si="240"/>
        <v/>
      </c>
      <c r="AF473" s="138" t="str">
        <f t="shared" si="241"/>
        <v/>
      </c>
      <c r="AG473" s="122" t="str">
        <f t="shared" si="242"/>
        <v/>
      </c>
      <c r="AH473" s="123" t="str">
        <f t="shared" si="243"/>
        <v/>
      </c>
      <c r="AI473" s="139" t="str">
        <f>IF(AE:AE="","",IF(R473="Refreshment Beverage",AK473*(Rates!J$19/100),ROUND(SUM(AH473*(Rates!$J$8/100)),4)))</f>
        <v/>
      </c>
      <c r="AJ473" s="124" t="str">
        <f t="shared" si="244"/>
        <v/>
      </c>
      <c r="AK473" s="125" t="str">
        <f t="shared" si="245"/>
        <v/>
      </c>
      <c r="AL473" s="121" t="str">
        <f t="shared" si="246"/>
        <v/>
      </c>
      <c r="AM473" s="138" t="str">
        <f>IF(AS473="","",IF(R473="Refreshment Beverage",ROUND(AS473*Rates!K$19,4),ROUND(AO473*(VLOOKUP(VALUE(Q473),Rates!G$4:L$12,3,0)),4)))</f>
        <v/>
      </c>
      <c r="AN473" s="126" t="str">
        <f>IF(AS473="","",IF(R473="Refreshment Beverage",AS473*(Rates!J$19/100),MAX(AM473,AB473)))</f>
        <v/>
      </c>
      <c r="AO473" s="127" t="str">
        <f t="shared" si="247"/>
        <v/>
      </c>
      <c r="AP473" s="127" t="str">
        <f t="shared" si="248"/>
        <v/>
      </c>
      <c r="AQ473" s="140" t="str">
        <f>IF(AS473="","",IF(R473="Refreshment Beverage",ROUND(SUM(VLOOKUP(Q:Q,Rates!G$15:L$19,3,0)*(AS473-Y473-Z473-AA473)),4),ROUND(SUM(Rates!$K$8*AS473),4)))</f>
        <v/>
      </c>
      <c r="AR473" s="139" t="str">
        <f t="shared" si="249"/>
        <v/>
      </c>
      <c r="AS473" s="125" t="str">
        <f t="shared" si="250"/>
        <v/>
      </c>
      <c r="AT473" s="121" t="str">
        <f t="shared" si="251"/>
        <v/>
      </c>
      <c r="AU473" s="138" t="str">
        <f>IF(AX473="","",IF(R473="Refreshment Beverage",ROUND((BA473-Y473-Z473-AA473)*VLOOKUP(VALUE(Q473),Rates!G$15:L$19,3,0),4),ROUND(AW473*(VLOOKUP(VALUE(Q473),Rates!G:L,3,0)),4)))</f>
        <v/>
      </c>
      <c r="AV473" s="126" t="str">
        <f t="shared" si="252"/>
        <v/>
      </c>
      <c r="AW473" s="127" t="str">
        <f t="shared" si="253"/>
        <v/>
      </c>
      <c r="AX473" s="123" t="str">
        <f t="shared" si="254"/>
        <v/>
      </c>
      <c r="AY473" s="140" t="str">
        <f>IF(AX473="","",IF(R473="Refreshment Beverage",ROUND(SUM(AX473*Rates!K$19),4),ROUND(SUM(AX473*(Rates!J$8/100)),4)))</f>
        <v/>
      </c>
      <c r="AZ473" s="124" t="str">
        <f t="shared" si="255"/>
        <v/>
      </c>
      <c r="BA473" s="125" t="str">
        <f t="shared" si="256"/>
        <v/>
      </c>
      <c r="BB473" s="115"/>
      <c r="BC473" s="143"/>
      <c r="BD473" s="100"/>
      <c r="BE473" s="100"/>
      <c r="BF473" s="100"/>
      <c r="BG473" s="100"/>
    </row>
    <row r="474" spans="1:59" ht="12.75" customHeight="1" x14ac:dyDescent="0.2">
      <c r="A474" s="144"/>
      <c r="B474" s="141"/>
      <c r="C474" s="141"/>
      <c r="D474" s="142"/>
      <c r="E474" s="142"/>
      <c r="F474" s="142"/>
      <c r="G474" s="142"/>
      <c r="H474" s="142"/>
      <c r="I474" s="129"/>
      <c r="J474" s="130"/>
      <c r="K474" s="131" t="str">
        <f t="shared" ref="K474:K537" si="257">IFERROR(IF(B:B="","",IF(OR(C474="",E474="",F474="",G474="",H474="",I474="",J474=""),"",ROUND(IF(J474="Gross Price to Brewers",AE474,IF(J474="Retail Price",AL474,IF(J474="Licensee Retail",AT474,""))),2))),"")</f>
        <v/>
      </c>
      <c r="L474" s="132" t="str">
        <f t="shared" ref="L474:L537" si="258">IFERROR(IF(B:B="","",IF(OR(C474="",E474="",F474="",G474="",H474="",I474="",J474=""),"",ROUND(IF(J474="Gross Price to Brewers",AH474,IF(J474="Retail Price",AP474,IF(J474="Licensee Retail",AX474,""))),2))),"")</f>
        <v/>
      </c>
      <c r="M474" s="133" t="str">
        <f t="shared" ref="M474:M537" si="259">IFERROR(IF(B:B="","",IF(OR(C474="",E474="",F474="",G474="",H474="",I474="",J474=""),"",ROUND(IF(J474="Gross Price to Brewers",AK474,IF(J474="Retail Price",AS474,IF(J474="Licensee Retail",BA474,""))),2))),"")</f>
        <v/>
      </c>
      <c r="N474" s="134" t="str">
        <f>IFERROR(IF(B:B="","",IF(R474="Beer",SUM(LOOKUP(2,1/(Rates!$B$3:$B$5&lt;=W474)/(Rates!$C$3:$C$5&gt;=W474),Rates!$D$3:$D$5)*(X474/100)*W474),IF(R474="Refreshment Beverage",SUM(LOOKUP(2,1/(Rates!$B$7:$B$11&lt;=W474)/(Rates!$C$7:$C$11&gt;=W474),Rates!$D$7:$D$11)*(X474/100)*W474)))),"")</f>
        <v/>
      </c>
      <c r="O474" s="134" t="str">
        <f t="shared" ref="O474:O537" si="260">IF(B:B="","",IF(M474&gt;N474,"YES","NO"))</f>
        <v/>
      </c>
      <c r="P474" s="116"/>
      <c r="Q474" s="117" t="str">
        <f t="shared" ref="Q474:Q537" si="261">IF(B474="","",IF(OR(D474="",D474=5),0,D474))</f>
        <v/>
      </c>
      <c r="R474" s="128" t="str">
        <f t="shared" ref="R474:R537" si="262">IF(B474="","",C474)</f>
        <v/>
      </c>
      <c r="S474" s="135" t="str">
        <f>IF(B474="","",IF(R474="Refreshment Beverage",VLOOKUP(VALUE(Q474),Rates!G$15:L$19,2,0),VLOOKUP(VALUE(Q474),Rates!G$4:L$12,2,0)))</f>
        <v/>
      </c>
      <c r="T474" s="135" t="str">
        <f t="shared" ref="T474:T537" si="263">IF(B474="","",G474)</f>
        <v/>
      </c>
      <c r="U474" s="118" t="str">
        <f t="shared" ref="U474:U537" si="264">IF(B:B="","",SUM(W474/V474))</f>
        <v/>
      </c>
      <c r="V474" s="135" t="str">
        <f t="shared" ref="V474:V537" si="265">IF(B474="","",F474)</f>
        <v/>
      </c>
      <c r="W474" s="135" t="str">
        <f t="shared" ref="W474:W537" si="266">IF(B474="","",E474*F474)</f>
        <v/>
      </c>
      <c r="X474" s="119" t="str">
        <f t="shared" ref="X474:X537" si="267">IF(B474="","",H474)</f>
        <v/>
      </c>
      <c r="Y474" s="120" t="str">
        <f>IF(B:B="","",IF(R474="Refreshment Beverage",VLOOKUP(Q474,Rates!G$15:L$19,6,0)*W474,VLOOKUP(Q474,Rates!G$4:L$12,6,0)*W474))</f>
        <v/>
      </c>
      <c r="Z474" s="120" t="str">
        <f t="shared" ref="Z474:Z537" si="268">IF(B:B="","",IF(R474="Refreshment Beverage",0,IF(T474="Keg",0,ROUND(0.34/12*V474,2))))</f>
        <v/>
      </c>
      <c r="AA474" s="120" t="str">
        <f t="shared" ref="AA474:AA537" si="269">IF(B:B="","",IF(AND(T474="Can",V474=8,R474="Beer"),V474*0.0192,IF(AND(T474="Can",V474=15,R474="Beer"),V474*0.0096,IF(AND(T474="Can",V474=20,R474="Beer"),V474*0.0102,IF(AND(T474="Can",V474=30,R474="Beer"),V474*0.0085,IF(AND(T474="Can",V474=36,R474="Beer"),V474*0.0071,IF(AND(T474="Bottle",V474=24,R474="Beer"),V474*0.0153,IF(AND(R474="Refreshment Beverage",U474&gt;0.49,U474&lt;0.401),V474*0.0512,IF(AND(R474="Refreshment Beverage",U474&gt;0.4,U474&lt;0.47),V474*0.0614,IF(AND(R474="Refreshment Beverage",U474&gt;0.469,U474&lt;0.66),V474*0.0716,IF(AND(R474="Refreshment Beverage",U474&gt;0.659,U474&lt;0.75),V474*0.1023,IF(AND(R474="Refreshment Beverage",U474&gt;0.749,U474&lt;0.9),V474*0.1125,IF(AND(R474="Refreshment Beverage",U474&gt;0.899,U474&lt;1),V474*0.133,IF(AND(R474="Refreshment Beverage",U474=1),V474*0.1432,IF(AND(R474="Refreshment Beverage",U474=1.14),V474*0.1637,IF(AND(R474="Refreshment Beverage",U474=2),V474*0.2864,IF(AND(R474="Refreshment Beverage",U474=3),V474*0.4297,IF(AND(R474="Refreshment Beverage",U474=1.75),V474*0.2558,0))))))))))))))))))</f>
        <v/>
      </c>
      <c r="AB474" s="136" t="str">
        <f>IF(B:B="","",IF(R474="Refreshment Beverage","",IF(AND(R474="Beer",Q474=0),SUM(LOOKUP(2,1/(Rates!$B$15:$B$18&lt;=W474)/(Rates!$C$15:$C$18&gt;=W474),Rates!$D$15:$D$18)*W474),VLOOKUP(VALUE(Q:Q),Rates!A:B,2,0)*W474)))</f>
        <v/>
      </c>
      <c r="AC474" s="136" t="str">
        <f>IF(B:B="","",IF(R474="Refreshment Beverage","",IF(AND(R474="Beer",Q474=0),SUM(LOOKUP(2,1/(Rates!$B$15:$B$18&lt;=W474)/(Rates!$C$15:$C$18&gt;=W474),Rates!$E$15:$E$18)*W474),VLOOKUP(VALUE(Q:Q),Rates!A:C,3,0)*W474)))</f>
        <v/>
      </c>
      <c r="AD474" s="137" t="str">
        <f>IFERROR(IF(B:B="","",IF(R474="Beer","",IF(VALUE(Q474)=0,VLOOKUP(VLOOKUP(B:B,#REF!,16,0),Rates!A:E,2,0),VLOOKUP(VALUE(Q474),Rates!A$31:B$34,2,0)*W474))),0)</f>
        <v/>
      </c>
      <c r="AE474" s="121" t="str">
        <f t="shared" ref="AE474:AE537" si="270">IF(J474="Gross Price to Brewers",I474,"")</f>
        <v/>
      </c>
      <c r="AF474" s="138" t="str">
        <f t="shared" ref="AF474:AF537" si="271">IF(AE:AE="","",ROUND(SUM(AE474*(S474/100)),4))</f>
        <v/>
      </c>
      <c r="AG474" s="122" t="str">
        <f t="shared" ref="AG474:AG537" si="272">IF(AE:AE="","",IF(R474="Refreshment Beverage",MAX(AF474,AD474),MAX(AB474,AF474)))</f>
        <v/>
      </c>
      <c r="AH474" s="123" t="str">
        <f t="shared" ref="AH474:AH537" si="273">IF(AE:AE="","",IF(R474="Refreshment Beverage",AK474-AJ474,SUM(Y474:AA474)+AE474+AG474))</f>
        <v/>
      </c>
      <c r="AI474" s="139" t="str">
        <f>IF(AE:AE="","",IF(R474="Refreshment Beverage",AK474*(Rates!J$19/100),ROUND(SUM(AH474*(Rates!$J$8/100)),4)))</f>
        <v/>
      </c>
      <c r="AJ474" s="124" t="str">
        <f t="shared" ref="AJ474:AJ537" si="274">IF(AE:AE="","",IF(R474="Refreshment Beverage",AI474,MAX(AC474,AI474)))</f>
        <v/>
      </c>
      <c r="AK474" s="125" t="str">
        <f t="shared" ref="AK474:AK537" si="275">IF(AE:AE="","",IF(R474="Refreshment Beverage",SUM(AE474+Y474+Z474+AA474+AG474),SUM(AH474+AJ474)))</f>
        <v/>
      </c>
      <c r="AL474" s="121" t="str">
        <f t="shared" ref="AL474:AL537" si="276">IF(AS474="","",IF(R474="Refreshment Beverage",ROUND(SUM(AS474-AR474-AA474-Z474-Y474),2),ROUND(SUM(AS474-AR474-AN474-Y474-Z474-AA474),2)))</f>
        <v/>
      </c>
      <c r="AM474" s="138" t="str">
        <f>IF(AS474="","",IF(R474="Refreshment Beverage",ROUND(AS474*Rates!K$19,4),ROUND(AO474*(VLOOKUP(VALUE(Q474),Rates!G$4:L$12,3,0)),4)))</f>
        <v/>
      </c>
      <c r="AN474" s="126" t="str">
        <f>IF(AS474="","",IF(R474="Refreshment Beverage",AS474*(Rates!J$19/100),MAX(AM474,AB474)))</f>
        <v/>
      </c>
      <c r="AO474" s="127" t="str">
        <f t="shared" ref="AO474:AO537" si="277">IF(AS474="","",ROUND(SUM(AS474-AR474-Y474-Z474-AA474),4))</f>
        <v/>
      </c>
      <c r="AP474" s="127" t="str">
        <f t="shared" ref="AP474:AP537" si="278">IF(AS474="","",IF(R474="Refreshment Beverage",ROUND(AS474-AN474,2),ROUND(SUM(AS474-AR474),2)))</f>
        <v/>
      </c>
      <c r="AQ474" s="140" t="str">
        <f>IF(AS474="","",IF(R474="Refreshment Beverage",ROUND(SUM(VLOOKUP(Q:Q,Rates!G$15:L$19,3,0)*(AS474-Y474-Z474-AA474)),4),ROUND(SUM(Rates!$K$8*AS474),4)))</f>
        <v/>
      </c>
      <c r="AR474" s="139" t="str">
        <f t="shared" ref="AR474:AR537" si="279">IF(AS474="","",IF(R474="Refreshment Beverage",MAX(AD474,AQ474),MAX(AQ474,AC474)))</f>
        <v/>
      </c>
      <c r="AS474" s="125" t="str">
        <f t="shared" ref="AS474:AS537" si="280">IF(J474="Retail Price",SUM(I474+0.004),"")</f>
        <v/>
      </c>
      <c r="AT474" s="121" t="str">
        <f t="shared" ref="AT474:AT537" si="281">IF(AX474="","",IF(R474="Refreshment Beverage",SUM(BA474-AV474-Y474-Z474-AA474),SUM(AX474-AV474-Y474-Z474-AA474)))</f>
        <v/>
      </c>
      <c r="AU474" s="138" t="str">
        <f>IF(AX474="","",IF(R474="Refreshment Beverage",ROUND((BA474-Y474-Z474-AA474)*VLOOKUP(VALUE(Q474),Rates!G$15:L$19,3,0),4),ROUND(AW474*(VLOOKUP(VALUE(Q474),Rates!G:L,3,0)),4)))</f>
        <v/>
      </c>
      <c r="AV474" s="126" t="str">
        <f t="shared" ref="AV474:AV537" si="282">IF(AX474="","",IF(R474="Refreshment Beverage",MAX(AU474,AD474),MAX(AB474,AU474)))</f>
        <v/>
      </c>
      <c r="AW474" s="127" t="str">
        <f t="shared" ref="AW474:AW537" si="283">IF(AX474="","",IF(R474="Refreshment Beverage",SUM(BA474-AV474-Y474-Z474-AA474),ROUND(SUM(BA474-AZ474-Y474-Z474-AA474),4)))</f>
        <v/>
      </c>
      <c r="AX474" s="123" t="str">
        <f t="shared" ref="AX474:AX537" si="284">IF(J474="Licensee Retail",I474,"")</f>
        <v/>
      </c>
      <c r="AY474" s="140" t="str">
        <f>IF(AX474="","",IF(R474="Refreshment Beverage",ROUND(SUM(AX474*Rates!K$19),4),ROUND(SUM(AX474*(Rates!J$8/100)),4)))</f>
        <v/>
      </c>
      <c r="AZ474" s="124" t="str">
        <f t="shared" ref="AZ474:AZ537" si="285">IF(AX474="","",MAX($AC474,AY474))</f>
        <v/>
      </c>
      <c r="BA474" s="125" t="str">
        <f t="shared" ref="BA474:BA537" si="286">IF(AX474="","",SUM(AX474+AZ474))</f>
        <v/>
      </c>
      <c r="BB474" s="115"/>
      <c r="BC474" s="143"/>
      <c r="BD474" s="100"/>
      <c r="BE474" s="100"/>
      <c r="BF474" s="100"/>
      <c r="BG474" s="100"/>
    </row>
    <row r="475" spans="1:59" ht="12.75" customHeight="1" x14ac:dyDescent="0.2">
      <c r="A475" s="144"/>
      <c r="B475" s="141"/>
      <c r="C475" s="141"/>
      <c r="D475" s="142"/>
      <c r="E475" s="142"/>
      <c r="F475" s="142"/>
      <c r="G475" s="142"/>
      <c r="H475" s="142"/>
      <c r="I475" s="129"/>
      <c r="J475" s="130"/>
      <c r="K475" s="131" t="str">
        <f t="shared" si="257"/>
        <v/>
      </c>
      <c r="L475" s="132" t="str">
        <f t="shared" si="258"/>
        <v/>
      </c>
      <c r="M475" s="133" t="str">
        <f t="shared" si="259"/>
        <v/>
      </c>
      <c r="N475" s="134" t="str">
        <f>IFERROR(IF(B:B="","",IF(R475="Beer",SUM(LOOKUP(2,1/(Rates!$B$3:$B$5&lt;=W475)/(Rates!$C$3:$C$5&gt;=W475),Rates!$D$3:$D$5)*(X475/100)*W475),IF(R475="Refreshment Beverage",SUM(LOOKUP(2,1/(Rates!$B$7:$B$11&lt;=W475)/(Rates!$C$7:$C$11&gt;=W475),Rates!$D$7:$D$11)*(X475/100)*W475)))),"")</f>
        <v/>
      </c>
      <c r="O475" s="134" t="str">
        <f t="shared" si="260"/>
        <v/>
      </c>
      <c r="P475" s="116"/>
      <c r="Q475" s="117" t="str">
        <f t="shared" si="261"/>
        <v/>
      </c>
      <c r="R475" s="128" t="str">
        <f t="shared" si="262"/>
        <v/>
      </c>
      <c r="S475" s="135" t="str">
        <f>IF(B475="","",IF(R475="Refreshment Beverage",VLOOKUP(VALUE(Q475),Rates!G$15:L$19,2,0),VLOOKUP(VALUE(Q475),Rates!G$4:L$12,2,0)))</f>
        <v/>
      </c>
      <c r="T475" s="135" t="str">
        <f t="shared" si="263"/>
        <v/>
      </c>
      <c r="U475" s="118" t="str">
        <f t="shared" si="264"/>
        <v/>
      </c>
      <c r="V475" s="135" t="str">
        <f t="shared" si="265"/>
        <v/>
      </c>
      <c r="W475" s="135" t="str">
        <f t="shared" si="266"/>
        <v/>
      </c>
      <c r="X475" s="119" t="str">
        <f t="shared" si="267"/>
        <v/>
      </c>
      <c r="Y475" s="120" t="str">
        <f>IF(B:B="","",IF(R475="Refreshment Beverage",VLOOKUP(Q475,Rates!G$15:L$19,6,0)*W475,VLOOKUP(Q475,Rates!G$4:L$12,6,0)*W475))</f>
        <v/>
      </c>
      <c r="Z475" s="120" t="str">
        <f t="shared" si="268"/>
        <v/>
      </c>
      <c r="AA475" s="120" t="str">
        <f t="shared" si="269"/>
        <v/>
      </c>
      <c r="AB475" s="136" t="str">
        <f>IF(B:B="","",IF(R475="Refreshment Beverage","",IF(AND(R475="Beer",Q475=0),SUM(LOOKUP(2,1/(Rates!$B$15:$B$18&lt;=W475)/(Rates!$C$15:$C$18&gt;=W475),Rates!$D$15:$D$18)*W475),VLOOKUP(VALUE(Q:Q),Rates!A:B,2,0)*W475)))</f>
        <v/>
      </c>
      <c r="AC475" s="136" t="str">
        <f>IF(B:B="","",IF(R475="Refreshment Beverage","",IF(AND(R475="Beer",Q475=0),SUM(LOOKUP(2,1/(Rates!$B$15:$B$18&lt;=W475)/(Rates!$C$15:$C$18&gt;=W475),Rates!$E$15:$E$18)*W475),VLOOKUP(VALUE(Q:Q),Rates!A:C,3,0)*W475)))</f>
        <v/>
      </c>
      <c r="AD475" s="137" t="str">
        <f>IFERROR(IF(B:B="","",IF(R475="Beer","",IF(VALUE(Q475)=0,VLOOKUP(VLOOKUP(B:B,#REF!,16,0),Rates!A:E,2,0),VLOOKUP(VALUE(Q475),Rates!A$31:B$34,2,0)*W475))),0)</f>
        <v/>
      </c>
      <c r="AE475" s="121" t="str">
        <f t="shared" si="270"/>
        <v/>
      </c>
      <c r="AF475" s="138" t="str">
        <f t="shared" si="271"/>
        <v/>
      </c>
      <c r="AG475" s="122" t="str">
        <f t="shared" si="272"/>
        <v/>
      </c>
      <c r="AH475" s="123" t="str">
        <f t="shared" si="273"/>
        <v/>
      </c>
      <c r="AI475" s="139" t="str">
        <f>IF(AE:AE="","",IF(R475="Refreshment Beverage",AK475*(Rates!J$19/100),ROUND(SUM(AH475*(Rates!$J$8/100)),4)))</f>
        <v/>
      </c>
      <c r="AJ475" s="124" t="str">
        <f t="shared" si="274"/>
        <v/>
      </c>
      <c r="AK475" s="125" t="str">
        <f t="shared" si="275"/>
        <v/>
      </c>
      <c r="AL475" s="121" t="str">
        <f t="shared" si="276"/>
        <v/>
      </c>
      <c r="AM475" s="138" t="str">
        <f>IF(AS475="","",IF(R475="Refreshment Beverage",ROUND(AS475*Rates!K$19,4),ROUND(AO475*(VLOOKUP(VALUE(Q475),Rates!G$4:L$12,3,0)),4)))</f>
        <v/>
      </c>
      <c r="AN475" s="126" t="str">
        <f>IF(AS475="","",IF(R475="Refreshment Beverage",AS475*(Rates!J$19/100),MAX(AM475,AB475)))</f>
        <v/>
      </c>
      <c r="AO475" s="127" t="str">
        <f t="shared" si="277"/>
        <v/>
      </c>
      <c r="AP475" s="127" t="str">
        <f t="shared" si="278"/>
        <v/>
      </c>
      <c r="AQ475" s="140" t="str">
        <f>IF(AS475="","",IF(R475="Refreshment Beverage",ROUND(SUM(VLOOKUP(Q:Q,Rates!G$15:L$19,3,0)*(AS475-Y475-Z475-AA475)),4),ROUND(SUM(Rates!$K$8*AS475),4)))</f>
        <v/>
      </c>
      <c r="AR475" s="139" t="str">
        <f t="shared" si="279"/>
        <v/>
      </c>
      <c r="AS475" s="125" t="str">
        <f t="shared" si="280"/>
        <v/>
      </c>
      <c r="AT475" s="121" t="str">
        <f t="shared" si="281"/>
        <v/>
      </c>
      <c r="AU475" s="138" t="str">
        <f>IF(AX475="","",IF(R475="Refreshment Beverage",ROUND((BA475-Y475-Z475-AA475)*VLOOKUP(VALUE(Q475),Rates!G$15:L$19,3,0),4),ROUND(AW475*(VLOOKUP(VALUE(Q475),Rates!G:L,3,0)),4)))</f>
        <v/>
      </c>
      <c r="AV475" s="126" t="str">
        <f t="shared" si="282"/>
        <v/>
      </c>
      <c r="AW475" s="127" t="str">
        <f t="shared" si="283"/>
        <v/>
      </c>
      <c r="AX475" s="123" t="str">
        <f t="shared" si="284"/>
        <v/>
      </c>
      <c r="AY475" s="140" t="str">
        <f>IF(AX475="","",IF(R475="Refreshment Beverage",ROUND(SUM(AX475*Rates!K$19),4),ROUND(SUM(AX475*(Rates!J$8/100)),4)))</f>
        <v/>
      </c>
      <c r="AZ475" s="124" t="str">
        <f t="shared" si="285"/>
        <v/>
      </c>
      <c r="BA475" s="125" t="str">
        <f t="shared" si="286"/>
        <v/>
      </c>
      <c r="BB475" s="115"/>
      <c r="BC475" s="143"/>
      <c r="BD475" s="100"/>
      <c r="BE475" s="100"/>
      <c r="BF475" s="100"/>
      <c r="BG475" s="100"/>
    </row>
    <row r="476" spans="1:59" ht="12.75" customHeight="1" x14ac:dyDescent="0.2">
      <c r="A476" s="144"/>
      <c r="B476" s="141"/>
      <c r="C476" s="141"/>
      <c r="D476" s="142"/>
      <c r="E476" s="142"/>
      <c r="F476" s="142"/>
      <c r="G476" s="142"/>
      <c r="H476" s="142"/>
      <c r="I476" s="129"/>
      <c r="J476" s="130"/>
      <c r="K476" s="131" t="str">
        <f t="shared" si="257"/>
        <v/>
      </c>
      <c r="L476" s="132" t="str">
        <f t="shared" si="258"/>
        <v/>
      </c>
      <c r="M476" s="133" t="str">
        <f t="shared" si="259"/>
        <v/>
      </c>
      <c r="N476" s="134" t="str">
        <f>IFERROR(IF(B:B="","",IF(R476="Beer",SUM(LOOKUP(2,1/(Rates!$B$3:$B$5&lt;=W476)/(Rates!$C$3:$C$5&gt;=W476),Rates!$D$3:$D$5)*(X476/100)*W476),IF(R476="Refreshment Beverage",SUM(LOOKUP(2,1/(Rates!$B$7:$B$11&lt;=W476)/(Rates!$C$7:$C$11&gt;=W476),Rates!$D$7:$D$11)*(X476/100)*W476)))),"")</f>
        <v/>
      </c>
      <c r="O476" s="134" t="str">
        <f t="shared" si="260"/>
        <v/>
      </c>
      <c r="P476" s="116"/>
      <c r="Q476" s="117" t="str">
        <f t="shared" si="261"/>
        <v/>
      </c>
      <c r="R476" s="128" t="str">
        <f t="shared" si="262"/>
        <v/>
      </c>
      <c r="S476" s="135" t="str">
        <f>IF(B476="","",IF(R476="Refreshment Beverage",VLOOKUP(VALUE(Q476),Rates!G$15:L$19,2,0),VLOOKUP(VALUE(Q476),Rates!G$4:L$12,2,0)))</f>
        <v/>
      </c>
      <c r="T476" s="135" t="str">
        <f t="shared" si="263"/>
        <v/>
      </c>
      <c r="U476" s="118" t="str">
        <f t="shared" si="264"/>
        <v/>
      </c>
      <c r="V476" s="135" t="str">
        <f t="shared" si="265"/>
        <v/>
      </c>
      <c r="W476" s="135" t="str">
        <f t="shared" si="266"/>
        <v/>
      </c>
      <c r="X476" s="119" t="str">
        <f t="shared" si="267"/>
        <v/>
      </c>
      <c r="Y476" s="120" t="str">
        <f>IF(B:B="","",IF(R476="Refreshment Beverage",VLOOKUP(Q476,Rates!G$15:L$19,6,0)*W476,VLOOKUP(Q476,Rates!G$4:L$12,6,0)*W476))</f>
        <v/>
      </c>
      <c r="Z476" s="120" t="str">
        <f t="shared" si="268"/>
        <v/>
      </c>
      <c r="AA476" s="120" t="str">
        <f t="shared" si="269"/>
        <v/>
      </c>
      <c r="AB476" s="136" t="str">
        <f>IF(B:B="","",IF(R476="Refreshment Beverage","",IF(AND(R476="Beer",Q476=0),SUM(LOOKUP(2,1/(Rates!$B$15:$B$18&lt;=W476)/(Rates!$C$15:$C$18&gt;=W476),Rates!$D$15:$D$18)*W476),VLOOKUP(VALUE(Q:Q),Rates!A:B,2,0)*W476)))</f>
        <v/>
      </c>
      <c r="AC476" s="136" t="str">
        <f>IF(B:B="","",IF(R476="Refreshment Beverage","",IF(AND(R476="Beer",Q476=0),SUM(LOOKUP(2,1/(Rates!$B$15:$B$18&lt;=W476)/(Rates!$C$15:$C$18&gt;=W476),Rates!$E$15:$E$18)*W476),VLOOKUP(VALUE(Q:Q),Rates!A:C,3,0)*W476)))</f>
        <v/>
      </c>
      <c r="AD476" s="137" t="str">
        <f>IFERROR(IF(B:B="","",IF(R476="Beer","",IF(VALUE(Q476)=0,VLOOKUP(VLOOKUP(B:B,#REF!,16,0),Rates!A:E,2,0),VLOOKUP(VALUE(Q476),Rates!A$31:B$34,2,0)*W476))),0)</f>
        <v/>
      </c>
      <c r="AE476" s="121" t="str">
        <f t="shared" si="270"/>
        <v/>
      </c>
      <c r="AF476" s="138" t="str">
        <f t="shared" si="271"/>
        <v/>
      </c>
      <c r="AG476" s="122" t="str">
        <f t="shared" si="272"/>
        <v/>
      </c>
      <c r="AH476" s="123" t="str">
        <f t="shared" si="273"/>
        <v/>
      </c>
      <c r="AI476" s="139" t="str">
        <f>IF(AE:AE="","",IF(R476="Refreshment Beverage",AK476*(Rates!J$19/100),ROUND(SUM(AH476*(Rates!$J$8/100)),4)))</f>
        <v/>
      </c>
      <c r="AJ476" s="124" t="str">
        <f t="shared" si="274"/>
        <v/>
      </c>
      <c r="AK476" s="125" t="str">
        <f t="shared" si="275"/>
        <v/>
      </c>
      <c r="AL476" s="121" t="str">
        <f t="shared" si="276"/>
        <v/>
      </c>
      <c r="AM476" s="138" t="str">
        <f>IF(AS476="","",IF(R476="Refreshment Beverage",ROUND(AS476*Rates!K$19,4),ROUND(AO476*(VLOOKUP(VALUE(Q476),Rates!G$4:L$12,3,0)),4)))</f>
        <v/>
      </c>
      <c r="AN476" s="126" t="str">
        <f>IF(AS476="","",IF(R476="Refreshment Beverage",AS476*(Rates!J$19/100),MAX(AM476,AB476)))</f>
        <v/>
      </c>
      <c r="AO476" s="127" t="str">
        <f t="shared" si="277"/>
        <v/>
      </c>
      <c r="AP476" s="127" t="str">
        <f t="shared" si="278"/>
        <v/>
      </c>
      <c r="AQ476" s="140" t="str">
        <f>IF(AS476="","",IF(R476="Refreshment Beverage",ROUND(SUM(VLOOKUP(Q:Q,Rates!G$15:L$19,3,0)*(AS476-Y476-Z476-AA476)),4),ROUND(SUM(Rates!$K$8*AS476),4)))</f>
        <v/>
      </c>
      <c r="AR476" s="139" t="str">
        <f t="shared" si="279"/>
        <v/>
      </c>
      <c r="AS476" s="125" t="str">
        <f t="shared" si="280"/>
        <v/>
      </c>
      <c r="AT476" s="121" t="str">
        <f t="shared" si="281"/>
        <v/>
      </c>
      <c r="AU476" s="138" t="str">
        <f>IF(AX476="","",IF(R476="Refreshment Beverage",ROUND((BA476-Y476-Z476-AA476)*VLOOKUP(VALUE(Q476),Rates!G$15:L$19,3,0),4),ROUND(AW476*(VLOOKUP(VALUE(Q476),Rates!G:L,3,0)),4)))</f>
        <v/>
      </c>
      <c r="AV476" s="126" t="str">
        <f t="shared" si="282"/>
        <v/>
      </c>
      <c r="AW476" s="127" t="str">
        <f t="shared" si="283"/>
        <v/>
      </c>
      <c r="AX476" s="123" t="str">
        <f t="shared" si="284"/>
        <v/>
      </c>
      <c r="AY476" s="140" t="str">
        <f>IF(AX476="","",IF(R476="Refreshment Beverage",ROUND(SUM(AX476*Rates!K$19),4),ROUND(SUM(AX476*(Rates!J$8/100)),4)))</f>
        <v/>
      </c>
      <c r="AZ476" s="124" t="str">
        <f t="shared" si="285"/>
        <v/>
      </c>
      <c r="BA476" s="125" t="str">
        <f t="shared" si="286"/>
        <v/>
      </c>
      <c r="BB476" s="115"/>
      <c r="BC476" s="143"/>
      <c r="BD476" s="100"/>
      <c r="BE476" s="100"/>
      <c r="BF476" s="100"/>
      <c r="BG476" s="100"/>
    </row>
    <row r="477" spans="1:59" ht="12.75" customHeight="1" x14ac:dyDescent="0.2">
      <c r="A477" s="144"/>
      <c r="B477" s="141"/>
      <c r="C477" s="141"/>
      <c r="D477" s="142"/>
      <c r="E477" s="142"/>
      <c r="F477" s="142"/>
      <c r="G477" s="142"/>
      <c r="H477" s="142"/>
      <c r="I477" s="129"/>
      <c r="J477" s="130"/>
      <c r="K477" s="131" t="str">
        <f t="shared" si="257"/>
        <v/>
      </c>
      <c r="L477" s="132" t="str">
        <f t="shared" si="258"/>
        <v/>
      </c>
      <c r="M477" s="133" t="str">
        <f t="shared" si="259"/>
        <v/>
      </c>
      <c r="N477" s="134" t="str">
        <f>IFERROR(IF(B:B="","",IF(R477="Beer",SUM(LOOKUP(2,1/(Rates!$B$3:$B$5&lt;=W477)/(Rates!$C$3:$C$5&gt;=W477),Rates!$D$3:$D$5)*(X477/100)*W477),IF(R477="Refreshment Beverage",SUM(LOOKUP(2,1/(Rates!$B$7:$B$11&lt;=W477)/(Rates!$C$7:$C$11&gt;=W477),Rates!$D$7:$D$11)*(X477/100)*W477)))),"")</f>
        <v/>
      </c>
      <c r="O477" s="134" t="str">
        <f t="shared" si="260"/>
        <v/>
      </c>
      <c r="P477" s="116"/>
      <c r="Q477" s="117" t="str">
        <f t="shared" si="261"/>
        <v/>
      </c>
      <c r="R477" s="128" t="str">
        <f t="shared" si="262"/>
        <v/>
      </c>
      <c r="S477" s="135" t="str">
        <f>IF(B477="","",IF(R477="Refreshment Beverage",VLOOKUP(VALUE(Q477),Rates!G$15:L$19,2,0),VLOOKUP(VALUE(Q477),Rates!G$4:L$12,2,0)))</f>
        <v/>
      </c>
      <c r="T477" s="135" t="str">
        <f t="shared" si="263"/>
        <v/>
      </c>
      <c r="U477" s="118" t="str">
        <f t="shared" si="264"/>
        <v/>
      </c>
      <c r="V477" s="135" t="str">
        <f t="shared" si="265"/>
        <v/>
      </c>
      <c r="W477" s="135" t="str">
        <f t="shared" si="266"/>
        <v/>
      </c>
      <c r="X477" s="119" t="str">
        <f t="shared" si="267"/>
        <v/>
      </c>
      <c r="Y477" s="120" t="str">
        <f>IF(B:B="","",IF(R477="Refreshment Beverage",VLOOKUP(Q477,Rates!G$15:L$19,6,0)*W477,VLOOKUP(Q477,Rates!G$4:L$12,6,0)*W477))</f>
        <v/>
      </c>
      <c r="Z477" s="120" t="str">
        <f t="shared" si="268"/>
        <v/>
      </c>
      <c r="AA477" s="120" t="str">
        <f t="shared" si="269"/>
        <v/>
      </c>
      <c r="AB477" s="136" t="str">
        <f>IF(B:B="","",IF(R477="Refreshment Beverage","",IF(AND(R477="Beer",Q477=0),SUM(LOOKUP(2,1/(Rates!$B$15:$B$18&lt;=W477)/(Rates!$C$15:$C$18&gt;=W477),Rates!$D$15:$D$18)*W477),VLOOKUP(VALUE(Q:Q),Rates!A:B,2,0)*W477)))</f>
        <v/>
      </c>
      <c r="AC477" s="136" t="str">
        <f>IF(B:B="","",IF(R477="Refreshment Beverage","",IF(AND(R477="Beer",Q477=0),SUM(LOOKUP(2,1/(Rates!$B$15:$B$18&lt;=W477)/(Rates!$C$15:$C$18&gt;=W477),Rates!$E$15:$E$18)*W477),VLOOKUP(VALUE(Q:Q),Rates!A:C,3,0)*W477)))</f>
        <v/>
      </c>
      <c r="AD477" s="137" t="str">
        <f>IFERROR(IF(B:B="","",IF(R477="Beer","",IF(VALUE(Q477)=0,VLOOKUP(VLOOKUP(B:B,#REF!,16,0),Rates!A:E,2,0),VLOOKUP(VALUE(Q477),Rates!A$31:B$34,2,0)*W477))),0)</f>
        <v/>
      </c>
      <c r="AE477" s="121" t="str">
        <f t="shared" si="270"/>
        <v/>
      </c>
      <c r="AF477" s="138" t="str">
        <f t="shared" si="271"/>
        <v/>
      </c>
      <c r="AG477" s="122" t="str">
        <f t="shared" si="272"/>
        <v/>
      </c>
      <c r="AH477" s="123" t="str">
        <f t="shared" si="273"/>
        <v/>
      </c>
      <c r="AI477" s="139" t="str">
        <f>IF(AE:AE="","",IF(R477="Refreshment Beverage",AK477*(Rates!J$19/100),ROUND(SUM(AH477*(Rates!$J$8/100)),4)))</f>
        <v/>
      </c>
      <c r="AJ477" s="124" t="str">
        <f t="shared" si="274"/>
        <v/>
      </c>
      <c r="AK477" s="125" t="str">
        <f t="shared" si="275"/>
        <v/>
      </c>
      <c r="AL477" s="121" t="str">
        <f t="shared" si="276"/>
        <v/>
      </c>
      <c r="AM477" s="138" t="str">
        <f>IF(AS477="","",IF(R477="Refreshment Beverage",ROUND(AS477*Rates!K$19,4),ROUND(AO477*(VLOOKUP(VALUE(Q477),Rates!G$4:L$12,3,0)),4)))</f>
        <v/>
      </c>
      <c r="AN477" s="126" t="str">
        <f>IF(AS477="","",IF(R477="Refreshment Beverage",AS477*(Rates!J$19/100),MAX(AM477,AB477)))</f>
        <v/>
      </c>
      <c r="AO477" s="127" t="str">
        <f t="shared" si="277"/>
        <v/>
      </c>
      <c r="AP477" s="127" t="str">
        <f t="shared" si="278"/>
        <v/>
      </c>
      <c r="AQ477" s="140" t="str">
        <f>IF(AS477="","",IF(R477="Refreshment Beverage",ROUND(SUM(VLOOKUP(Q:Q,Rates!G$15:L$19,3,0)*(AS477-Y477-Z477-AA477)),4),ROUND(SUM(Rates!$K$8*AS477),4)))</f>
        <v/>
      </c>
      <c r="AR477" s="139" t="str">
        <f t="shared" si="279"/>
        <v/>
      </c>
      <c r="AS477" s="125" t="str">
        <f t="shared" si="280"/>
        <v/>
      </c>
      <c r="AT477" s="121" t="str">
        <f t="shared" si="281"/>
        <v/>
      </c>
      <c r="AU477" s="138" t="str">
        <f>IF(AX477="","",IF(R477="Refreshment Beverage",ROUND((BA477-Y477-Z477-AA477)*VLOOKUP(VALUE(Q477),Rates!G$15:L$19,3,0),4),ROUND(AW477*(VLOOKUP(VALUE(Q477),Rates!G:L,3,0)),4)))</f>
        <v/>
      </c>
      <c r="AV477" s="126" t="str">
        <f t="shared" si="282"/>
        <v/>
      </c>
      <c r="AW477" s="127" t="str">
        <f t="shared" si="283"/>
        <v/>
      </c>
      <c r="AX477" s="123" t="str">
        <f t="shared" si="284"/>
        <v/>
      </c>
      <c r="AY477" s="140" t="str">
        <f>IF(AX477="","",IF(R477="Refreshment Beverage",ROUND(SUM(AX477*Rates!K$19),4),ROUND(SUM(AX477*(Rates!J$8/100)),4)))</f>
        <v/>
      </c>
      <c r="AZ477" s="124" t="str">
        <f t="shared" si="285"/>
        <v/>
      </c>
      <c r="BA477" s="125" t="str">
        <f t="shared" si="286"/>
        <v/>
      </c>
      <c r="BB477" s="115"/>
      <c r="BC477" s="143"/>
      <c r="BD477" s="100"/>
      <c r="BE477" s="100"/>
      <c r="BF477" s="100"/>
      <c r="BG477" s="100"/>
    </row>
    <row r="478" spans="1:59" ht="12.75" customHeight="1" x14ac:dyDescent="0.2">
      <c r="A478" s="144"/>
      <c r="B478" s="141"/>
      <c r="C478" s="141"/>
      <c r="D478" s="142"/>
      <c r="E478" s="142"/>
      <c r="F478" s="142"/>
      <c r="G478" s="142"/>
      <c r="H478" s="142"/>
      <c r="I478" s="129"/>
      <c r="J478" s="130"/>
      <c r="K478" s="131" t="str">
        <f t="shared" si="257"/>
        <v/>
      </c>
      <c r="L478" s="132" t="str">
        <f t="shared" si="258"/>
        <v/>
      </c>
      <c r="M478" s="133" t="str">
        <f t="shared" si="259"/>
        <v/>
      </c>
      <c r="N478" s="134" t="str">
        <f>IFERROR(IF(B:B="","",IF(R478="Beer",SUM(LOOKUP(2,1/(Rates!$B$3:$B$5&lt;=W478)/(Rates!$C$3:$C$5&gt;=W478),Rates!$D$3:$D$5)*(X478/100)*W478),IF(R478="Refreshment Beverage",SUM(LOOKUP(2,1/(Rates!$B$7:$B$11&lt;=W478)/(Rates!$C$7:$C$11&gt;=W478),Rates!$D$7:$D$11)*(X478/100)*W478)))),"")</f>
        <v/>
      </c>
      <c r="O478" s="134" t="str">
        <f t="shared" si="260"/>
        <v/>
      </c>
      <c r="P478" s="116"/>
      <c r="Q478" s="117" t="str">
        <f t="shared" si="261"/>
        <v/>
      </c>
      <c r="R478" s="128" t="str">
        <f t="shared" si="262"/>
        <v/>
      </c>
      <c r="S478" s="135" t="str">
        <f>IF(B478="","",IF(R478="Refreshment Beverage",VLOOKUP(VALUE(Q478),Rates!G$15:L$19,2,0),VLOOKUP(VALUE(Q478),Rates!G$4:L$12,2,0)))</f>
        <v/>
      </c>
      <c r="T478" s="135" t="str">
        <f t="shared" si="263"/>
        <v/>
      </c>
      <c r="U478" s="118" t="str">
        <f t="shared" si="264"/>
        <v/>
      </c>
      <c r="V478" s="135" t="str">
        <f t="shared" si="265"/>
        <v/>
      </c>
      <c r="W478" s="135" t="str">
        <f t="shared" si="266"/>
        <v/>
      </c>
      <c r="X478" s="119" t="str">
        <f t="shared" si="267"/>
        <v/>
      </c>
      <c r="Y478" s="120" t="str">
        <f>IF(B:B="","",IF(R478="Refreshment Beverage",VLOOKUP(Q478,Rates!G$15:L$19,6,0)*W478,VLOOKUP(Q478,Rates!G$4:L$12,6,0)*W478))</f>
        <v/>
      </c>
      <c r="Z478" s="120" t="str">
        <f t="shared" si="268"/>
        <v/>
      </c>
      <c r="AA478" s="120" t="str">
        <f t="shared" si="269"/>
        <v/>
      </c>
      <c r="AB478" s="136" t="str">
        <f>IF(B:B="","",IF(R478="Refreshment Beverage","",IF(AND(R478="Beer",Q478=0),SUM(LOOKUP(2,1/(Rates!$B$15:$B$18&lt;=W478)/(Rates!$C$15:$C$18&gt;=W478),Rates!$D$15:$D$18)*W478),VLOOKUP(VALUE(Q:Q),Rates!A:B,2,0)*W478)))</f>
        <v/>
      </c>
      <c r="AC478" s="136" t="str">
        <f>IF(B:B="","",IF(R478="Refreshment Beverage","",IF(AND(R478="Beer",Q478=0),SUM(LOOKUP(2,1/(Rates!$B$15:$B$18&lt;=W478)/(Rates!$C$15:$C$18&gt;=W478),Rates!$E$15:$E$18)*W478),VLOOKUP(VALUE(Q:Q),Rates!A:C,3,0)*W478)))</f>
        <v/>
      </c>
      <c r="AD478" s="137" t="str">
        <f>IFERROR(IF(B:B="","",IF(R478="Beer","",IF(VALUE(Q478)=0,VLOOKUP(VLOOKUP(B:B,#REF!,16,0),Rates!A:E,2,0),VLOOKUP(VALUE(Q478),Rates!A$31:B$34,2,0)*W478))),0)</f>
        <v/>
      </c>
      <c r="AE478" s="121" t="str">
        <f t="shared" si="270"/>
        <v/>
      </c>
      <c r="AF478" s="138" t="str">
        <f t="shared" si="271"/>
        <v/>
      </c>
      <c r="AG478" s="122" t="str">
        <f t="shared" si="272"/>
        <v/>
      </c>
      <c r="AH478" s="123" t="str">
        <f t="shared" si="273"/>
        <v/>
      </c>
      <c r="AI478" s="139" t="str">
        <f>IF(AE:AE="","",IF(R478="Refreshment Beverage",AK478*(Rates!J$19/100),ROUND(SUM(AH478*(Rates!$J$8/100)),4)))</f>
        <v/>
      </c>
      <c r="AJ478" s="124" t="str">
        <f t="shared" si="274"/>
        <v/>
      </c>
      <c r="AK478" s="125" t="str">
        <f t="shared" si="275"/>
        <v/>
      </c>
      <c r="AL478" s="121" t="str">
        <f t="shared" si="276"/>
        <v/>
      </c>
      <c r="AM478" s="138" t="str">
        <f>IF(AS478="","",IF(R478="Refreshment Beverage",ROUND(AS478*Rates!K$19,4),ROUND(AO478*(VLOOKUP(VALUE(Q478),Rates!G$4:L$12,3,0)),4)))</f>
        <v/>
      </c>
      <c r="AN478" s="126" t="str">
        <f>IF(AS478="","",IF(R478="Refreshment Beverage",AS478*(Rates!J$19/100),MAX(AM478,AB478)))</f>
        <v/>
      </c>
      <c r="AO478" s="127" t="str">
        <f t="shared" si="277"/>
        <v/>
      </c>
      <c r="AP478" s="127" t="str">
        <f t="shared" si="278"/>
        <v/>
      </c>
      <c r="AQ478" s="140" t="str">
        <f>IF(AS478="","",IF(R478="Refreshment Beverage",ROUND(SUM(VLOOKUP(Q:Q,Rates!G$15:L$19,3,0)*(AS478-Y478-Z478-AA478)),4),ROUND(SUM(Rates!$K$8*AS478),4)))</f>
        <v/>
      </c>
      <c r="AR478" s="139" t="str">
        <f t="shared" si="279"/>
        <v/>
      </c>
      <c r="AS478" s="125" t="str">
        <f t="shared" si="280"/>
        <v/>
      </c>
      <c r="AT478" s="121" t="str">
        <f t="shared" si="281"/>
        <v/>
      </c>
      <c r="AU478" s="138" t="str">
        <f>IF(AX478="","",IF(R478="Refreshment Beverage",ROUND((BA478-Y478-Z478-AA478)*VLOOKUP(VALUE(Q478),Rates!G$15:L$19,3,0),4),ROUND(AW478*(VLOOKUP(VALUE(Q478),Rates!G:L,3,0)),4)))</f>
        <v/>
      </c>
      <c r="AV478" s="126" t="str">
        <f t="shared" si="282"/>
        <v/>
      </c>
      <c r="AW478" s="127" t="str">
        <f t="shared" si="283"/>
        <v/>
      </c>
      <c r="AX478" s="123" t="str">
        <f t="shared" si="284"/>
        <v/>
      </c>
      <c r="AY478" s="140" t="str">
        <f>IF(AX478="","",IF(R478="Refreshment Beverage",ROUND(SUM(AX478*Rates!K$19),4),ROUND(SUM(AX478*(Rates!J$8/100)),4)))</f>
        <v/>
      </c>
      <c r="AZ478" s="124" t="str">
        <f t="shared" si="285"/>
        <v/>
      </c>
      <c r="BA478" s="125" t="str">
        <f t="shared" si="286"/>
        <v/>
      </c>
      <c r="BB478" s="115"/>
      <c r="BC478" s="143"/>
      <c r="BD478" s="100"/>
      <c r="BE478" s="100"/>
      <c r="BF478" s="100"/>
      <c r="BG478" s="100"/>
    </row>
    <row r="479" spans="1:59" ht="12.75" customHeight="1" x14ac:dyDescent="0.2">
      <c r="A479" s="144"/>
      <c r="B479" s="141"/>
      <c r="C479" s="141"/>
      <c r="D479" s="142"/>
      <c r="E479" s="142"/>
      <c r="F479" s="142"/>
      <c r="G479" s="142"/>
      <c r="H479" s="142"/>
      <c r="I479" s="129"/>
      <c r="J479" s="130"/>
      <c r="K479" s="131" t="str">
        <f t="shared" si="257"/>
        <v/>
      </c>
      <c r="L479" s="132" t="str">
        <f t="shared" si="258"/>
        <v/>
      </c>
      <c r="M479" s="133" t="str">
        <f t="shared" si="259"/>
        <v/>
      </c>
      <c r="N479" s="134" t="str">
        <f>IFERROR(IF(B:B="","",IF(R479="Beer",SUM(LOOKUP(2,1/(Rates!$B$3:$B$5&lt;=W479)/(Rates!$C$3:$C$5&gt;=W479),Rates!$D$3:$D$5)*(X479/100)*W479),IF(R479="Refreshment Beverage",SUM(LOOKUP(2,1/(Rates!$B$7:$B$11&lt;=W479)/(Rates!$C$7:$C$11&gt;=W479),Rates!$D$7:$D$11)*(X479/100)*W479)))),"")</f>
        <v/>
      </c>
      <c r="O479" s="134" t="str">
        <f t="shared" si="260"/>
        <v/>
      </c>
      <c r="P479" s="116"/>
      <c r="Q479" s="117" t="str">
        <f t="shared" si="261"/>
        <v/>
      </c>
      <c r="R479" s="128" t="str">
        <f t="shared" si="262"/>
        <v/>
      </c>
      <c r="S479" s="135" t="str">
        <f>IF(B479="","",IF(R479="Refreshment Beverage",VLOOKUP(VALUE(Q479),Rates!G$15:L$19,2,0),VLOOKUP(VALUE(Q479),Rates!G$4:L$12,2,0)))</f>
        <v/>
      </c>
      <c r="T479" s="135" t="str">
        <f t="shared" si="263"/>
        <v/>
      </c>
      <c r="U479" s="118" t="str">
        <f t="shared" si="264"/>
        <v/>
      </c>
      <c r="V479" s="135" t="str">
        <f t="shared" si="265"/>
        <v/>
      </c>
      <c r="W479" s="135" t="str">
        <f t="shared" si="266"/>
        <v/>
      </c>
      <c r="X479" s="119" t="str">
        <f t="shared" si="267"/>
        <v/>
      </c>
      <c r="Y479" s="120" t="str">
        <f>IF(B:B="","",IF(R479="Refreshment Beverage",VLOOKUP(Q479,Rates!G$15:L$19,6,0)*W479,VLOOKUP(Q479,Rates!G$4:L$12,6,0)*W479))</f>
        <v/>
      </c>
      <c r="Z479" s="120" t="str">
        <f t="shared" si="268"/>
        <v/>
      </c>
      <c r="AA479" s="120" t="str">
        <f t="shared" si="269"/>
        <v/>
      </c>
      <c r="AB479" s="136" t="str">
        <f>IF(B:B="","",IF(R479="Refreshment Beverage","",IF(AND(R479="Beer",Q479=0),SUM(LOOKUP(2,1/(Rates!$B$15:$B$18&lt;=W479)/(Rates!$C$15:$C$18&gt;=W479),Rates!$D$15:$D$18)*W479),VLOOKUP(VALUE(Q:Q),Rates!A:B,2,0)*W479)))</f>
        <v/>
      </c>
      <c r="AC479" s="136" t="str">
        <f>IF(B:B="","",IF(R479="Refreshment Beverage","",IF(AND(R479="Beer",Q479=0),SUM(LOOKUP(2,1/(Rates!$B$15:$B$18&lt;=W479)/(Rates!$C$15:$C$18&gt;=W479),Rates!$E$15:$E$18)*W479),VLOOKUP(VALUE(Q:Q),Rates!A:C,3,0)*W479)))</f>
        <v/>
      </c>
      <c r="AD479" s="137" t="str">
        <f>IFERROR(IF(B:B="","",IF(R479="Beer","",IF(VALUE(Q479)=0,VLOOKUP(VLOOKUP(B:B,#REF!,16,0),Rates!A:E,2,0),VLOOKUP(VALUE(Q479),Rates!A$31:B$34,2,0)*W479))),0)</f>
        <v/>
      </c>
      <c r="AE479" s="121" t="str">
        <f t="shared" si="270"/>
        <v/>
      </c>
      <c r="AF479" s="138" t="str">
        <f t="shared" si="271"/>
        <v/>
      </c>
      <c r="AG479" s="122" t="str">
        <f t="shared" si="272"/>
        <v/>
      </c>
      <c r="AH479" s="123" t="str">
        <f t="shared" si="273"/>
        <v/>
      </c>
      <c r="AI479" s="139" t="str">
        <f>IF(AE:AE="","",IF(R479="Refreshment Beverage",AK479*(Rates!J$19/100),ROUND(SUM(AH479*(Rates!$J$8/100)),4)))</f>
        <v/>
      </c>
      <c r="AJ479" s="124" t="str">
        <f t="shared" si="274"/>
        <v/>
      </c>
      <c r="AK479" s="125" t="str">
        <f t="shared" si="275"/>
        <v/>
      </c>
      <c r="AL479" s="121" t="str">
        <f t="shared" si="276"/>
        <v/>
      </c>
      <c r="AM479" s="138" t="str">
        <f>IF(AS479="","",IF(R479="Refreshment Beverage",ROUND(AS479*Rates!K$19,4),ROUND(AO479*(VLOOKUP(VALUE(Q479),Rates!G$4:L$12,3,0)),4)))</f>
        <v/>
      </c>
      <c r="AN479" s="126" t="str">
        <f>IF(AS479="","",IF(R479="Refreshment Beverage",AS479*(Rates!J$19/100),MAX(AM479,AB479)))</f>
        <v/>
      </c>
      <c r="AO479" s="127" t="str">
        <f t="shared" si="277"/>
        <v/>
      </c>
      <c r="AP479" s="127" t="str">
        <f t="shared" si="278"/>
        <v/>
      </c>
      <c r="AQ479" s="140" t="str">
        <f>IF(AS479="","",IF(R479="Refreshment Beverage",ROUND(SUM(VLOOKUP(Q:Q,Rates!G$15:L$19,3,0)*(AS479-Y479-Z479-AA479)),4),ROUND(SUM(Rates!$K$8*AS479),4)))</f>
        <v/>
      </c>
      <c r="AR479" s="139" t="str">
        <f t="shared" si="279"/>
        <v/>
      </c>
      <c r="AS479" s="125" t="str">
        <f t="shared" si="280"/>
        <v/>
      </c>
      <c r="AT479" s="121" t="str">
        <f t="shared" si="281"/>
        <v/>
      </c>
      <c r="AU479" s="138" t="str">
        <f>IF(AX479="","",IF(R479="Refreshment Beverage",ROUND((BA479-Y479-Z479-AA479)*VLOOKUP(VALUE(Q479),Rates!G$15:L$19,3,0),4),ROUND(AW479*(VLOOKUP(VALUE(Q479),Rates!G:L,3,0)),4)))</f>
        <v/>
      </c>
      <c r="AV479" s="126" t="str">
        <f t="shared" si="282"/>
        <v/>
      </c>
      <c r="AW479" s="127" t="str">
        <f t="shared" si="283"/>
        <v/>
      </c>
      <c r="AX479" s="123" t="str">
        <f t="shared" si="284"/>
        <v/>
      </c>
      <c r="AY479" s="140" t="str">
        <f>IF(AX479="","",IF(R479="Refreshment Beverage",ROUND(SUM(AX479*Rates!K$19),4),ROUND(SUM(AX479*(Rates!J$8/100)),4)))</f>
        <v/>
      </c>
      <c r="AZ479" s="124" t="str">
        <f t="shared" si="285"/>
        <v/>
      </c>
      <c r="BA479" s="125" t="str">
        <f t="shared" si="286"/>
        <v/>
      </c>
      <c r="BB479" s="115"/>
      <c r="BC479" s="143"/>
      <c r="BD479" s="100"/>
      <c r="BE479" s="100"/>
      <c r="BF479" s="100"/>
      <c r="BG479" s="100"/>
    </row>
    <row r="480" spans="1:59" ht="12.75" customHeight="1" x14ac:dyDescent="0.2">
      <c r="A480" s="144"/>
      <c r="B480" s="141"/>
      <c r="C480" s="141"/>
      <c r="D480" s="142"/>
      <c r="E480" s="142"/>
      <c r="F480" s="142"/>
      <c r="G480" s="142"/>
      <c r="H480" s="142"/>
      <c r="I480" s="129"/>
      <c r="J480" s="130"/>
      <c r="K480" s="131" t="str">
        <f t="shared" si="257"/>
        <v/>
      </c>
      <c r="L480" s="132" t="str">
        <f t="shared" si="258"/>
        <v/>
      </c>
      <c r="M480" s="133" t="str">
        <f t="shared" si="259"/>
        <v/>
      </c>
      <c r="N480" s="134" t="str">
        <f>IFERROR(IF(B:B="","",IF(R480="Beer",SUM(LOOKUP(2,1/(Rates!$B$3:$B$5&lt;=W480)/(Rates!$C$3:$C$5&gt;=W480),Rates!$D$3:$D$5)*(X480/100)*W480),IF(R480="Refreshment Beverage",SUM(LOOKUP(2,1/(Rates!$B$7:$B$11&lt;=W480)/(Rates!$C$7:$C$11&gt;=W480),Rates!$D$7:$D$11)*(X480/100)*W480)))),"")</f>
        <v/>
      </c>
      <c r="O480" s="134" t="str">
        <f t="shared" si="260"/>
        <v/>
      </c>
      <c r="P480" s="116"/>
      <c r="Q480" s="117" t="str">
        <f t="shared" si="261"/>
        <v/>
      </c>
      <c r="R480" s="128" t="str">
        <f t="shared" si="262"/>
        <v/>
      </c>
      <c r="S480" s="135" t="str">
        <f>IF(B480="","",IF(R480="Refreshment Beverage",VLOOKUP(VALUE(Q480),Rates!G$15:L$19,2,0),VLOOKUP(VALUE(Q480),Rates!G$4:L$12,2,0)))</f>
        <v/>
      </c>
      <c r="T480" s="135" t="str">
        <f t="shared" si="263"/>
        <v/>
      </c>
      <c r="U480" s="118" t="str">
        <f t="shared" si="264"/>
        <v/>
      </c>
      <c r="V480" s="135" t="str">
        <f t="shared" si="265"/>
        <v/>
      </c>
      <c r="W480" s="135" t="str">
        <f t="shared" si="266"/>
        <v/>
      </c>
      <c r="X480" s="119" t="str">
        <f t="shared" si="267"/>
        <v/>
      </c>
      <c r="Y480" s="120" t="str">
        <f>IF(B:B="","",IF(R480="Refreshment Beverage",VLOOKUP(Q480,Rates!G$15:L$19,6,0)*W480,VLOOKUP(Q480,Rates!G$4:L$12,6,0)*W480))</f>
        <v/>
      </c>
      <c r="Z480" s="120" t="str">
        <f t="shared" si="268"/>
        <v/>
      </c>
      <c r="AA480" s="120" t="str">
        <f t="shared" si="269"/>
        <v/>
      </c>
      <c r="AB480" s="136" t="str">
        <f>IF(B:B="","",IF(R480="Refreshment Beverage","",IF(AND(R480="Beer",Q480=0),SUM(LOOKUP(2,1/(Rates!$B$15:$B$18&lt;=W480)/(Rates!$C$15:$C$18&gt;=W480),Rates!$D$15:$D$18)*W480),VLOOKUP(VALUE(Q:Q),Rates!A:B,2,0)*W480)))</f>
        <v/>
      </c>
      <c r="AC480" s="136" t="str">
        <f>IF(B:B="","",IF(R480="Refreshment Beverage","",IF(AND(R480="Beer",Q480=0),SUM(LOOKUP(2,1/(Rates!$B$15:$B$18&lt;=W480)/(Rates!$C$15:$C$18&gt;=W480),Rates!$E$15:$E$18)*W480),VLOOKUP(VALUE(Q:Q),Rates!A:C,3,0)*W480)))</f>
        <v/>
      </c>
      <c r="AD480" s="137" t="str">
        <f>IFERROR(IF(B:B="","",IF(R480="Beer","",IF(VALUE(Q480)=0,VLOOKUP(VLOOKUP(B:B,#REF!,16,0),Rates!A:E,2,0),VLOOKUP(VALUE(Q480),Rates!A$31:B$34,2,0)*W480))),0)</f>
        <v/>
      </c>
      <c r="AE480" s="121" t="str">
        <f t="shared" si="270"/>
        <v/>
      </c>
      <c r="AF480" s="138" t="str">
        <f t="shared" si="271"/>
        <v/>
      </c>
      <c r="AG480" s="122" t="str">
        <f t="shared" si="272"/>
        <v/>
      </c>
      <c r="AH480" s="123" t="str">
        <f t="shared" si="273"/>
        <v/>
      </c>
      <c r="AI480" s="139" t="str">
        <f>IF(AE:AE="","",IF(R480="Refreshment Beverage",AK480*(Rates!J$19/100),ROUND(SUM(AH480*(Rates!$J$8/100)),4)))</f>
        <v/>
      </c>
      <c r="AJ480" s="124" t="str">
        <f t="shared" si="274"/>
        <v/>
      </c>
      <c r="AK480" s="125" t="str">
        <f t="shared" si="275"/>
        <v/>
      </c>
      <c r="AL480" s="121" t="str">
        <f t="shared" si="276"/>
        <v/>
      </c>
      <c r="AM480" s="138" t="str">
        <f>IF(AS480="","",IF(R480="Refreshment Beverage",ROUND(AS480*Rates!K$19,4),ROUND(AO480*(VLOOKUP(VALUE(Q480),Rates!G$4:L$12,3,0)),4)))</f>
        <v/>
      </c>
      <c r="AN480" s="126" t="str">
        <f>IF(AS480="","",IF(R480="Refreshment Beverage",AS480*(Rates!J$19/100),MAX(AM480,AB480)))</f>
        <v/>
      </c>
      <c r="AO480" s="127" t="str">
        <f t="shared" si="277"/>
        <v/>
      </c>
      <c r="AP480" s="127" t="str">
        <f t="shared" si="278"/>
        <v/>
      </c>
      <c r="AQ480" s="140" t="str">
        <f>IF(AS480="","",IF(R480="Refreshment Beverage",ROUND(SUM(VLOOKUP(Q:Q,Rates!G$15:L$19,3,0)*(AS480-Y480-Z480-AA480)),4),ROUND(SUM(Rates!$K$8*AS480),4)))</f>
        <v/>
      </c>
      <c r="AR480" s="139" t="str">
        <f t="shared" si="279"/>
        <v/>
      </c>
      <c r="AS480" s="125" t="str">
        <f t="shared" si="280"/>
        <v/>
      </c>
      <c r="AT480" s="121" t="str">
        <f t="shared" si="281"/>
        <v/>
      </c>
      <c r="AU480" s="138" t="str">
        <f>IF(AX480="","",IF(R480="Refreshment Beverage",ROUND((BA480-Y480-Z480-AA480)*VLOOKUP(VALUE(Q480),Rates!G$15:L$19,3,0),4),ROUND(AW480*(VLOOKUP(VALUE(Q480),Rates!G:L,3,0)),4)))</f>
        <v/>
      </c>
      <c r="AV480" s="126" t="str">
        <f t="shared" si="282"/>
        <v/>
      </c>
      <c r="AW480" s="127" t="str">
        <f t="shared" si="283"/>
        <v/>
      </c>
      <c r="AX480" s="123" t="str">
        <f t="shared" si="284"/>
        <v/>
      </c>
      <c r="AY480" s="140" t="str">
        <f>IF(AX480="","",IF(R480="Refreshment Beverage",ROUND(SUM(AX480*Rates!K$19),4),ROUND(SUM(AX480*(Rates!J$8/100)),4)))</f>
        <v/>
      </c>
      <c r="AZ480" s="124" t="str">
        <f t="shared" si="285"/>
        <v/>
      </c>
      <c r="BA480" s="125" t="str">
        <f t="shared" si="286"/>
        <v/>
      </c>
      <c r="BB480" s="115"/>
      <c r="BC480" s="143"/>
      <c r="BD480" s="100"/>
      <c r="BE480" s="100"/>
      <c r="BF480" s="100"/>
      <c r="BG480" s="100"/>
    </row>
    <row r="481" spans="1:59" ht="12.75" customHeight="1" x14ac:dyDescent="0.2">
      <c r="A481" s="144"/>
      <c r="B481" s="141"/>
      <c r="C481" s="141"/>
      <c r="D481" s="142"/>
      <c r="E481" s="142"/>
      <c r="F481" s="142"/>
      <c r="G481" s="142"/>
      <c r="H481" s="142"/>
      <c r="I481" s="129"/>
      <c r="J481" s="130"/>
      <c r="K481" s="131" t="str">
        <f t="shared" si="257"/>
        <v/>
      </c>
      <c r="L481" s="132" t="str">
        <f t="shared" si="258"/>
        <v/>
      </c>
      <c r="M481" s="133" t="str">
        <f t="shared" si="259"/>
        <v/>
      </c>
      <c r="N481" s="134" t="str">
        <f>IFERROR(IF(B:B="","",IF(R481="Beer",SUM(LOOKUP(2,1/(Rates!$B$3:$B$5&lt;=W481)/(Rates!$C$3:$C$5&gt;=W481),Rates!$D$3:$D$5)*(X481/100)*W481),IF(R481="Refreshment Beverage",SUM(LOOKUP(2,1/(Rates!$B$7:$B$11&lt;=W481)/(Rates!$C$7:$C$11&gt;=W481),Rates!$D$7:$D$11)*(X481/100)*W481)))),"")</f>
        <v/>
      </c>
      <c r="O481" s="134" t="str">
        <f t="shared" si="260"/>
        <v/>
      </c>
      <c r="P481" s="116"/>
      <c r="Q481" s="117" t="str">
        <f t="shared" si="261"/>
        <v/>
      </c>
      <c r="R481" s="128" t="str">
        <f t="shared" si="262"/>
        <v/>
      </c>
      <c r="S481" s="135" t="str">
        <f>IF(B481="","",IF(R481="Refreshment Beverage",VLOOKUP(VALUE(Q481),Rates!G$15:L$19,2,0),VLOOKUP(VALUE(Q481),Rates!G$4:L$12,2,0)))</f>
        <v/>
      </c>
      <c r="T481" s="135" t="str">
        <f t="shared" si="263"/>
        <v/>
      </c>
      <c r="U481" s="118" t="str">
        <f t="shared" si="264"/>
        <v/>
      </c>
      <c r="V481" s="135" t="str">
        <f t="shared" si="265"/>
        <v/>
      </c>
      <c r="W481" s="135" t="str">
        <f t="shared" si="266"/>
        <v/>
      </c>
      <c r="X481" s="119" t="str">
        <f t="shared" si="267"/>
        <v/>
      </c>
      <c r="Y481" s="120" t="str">
        <f>IF(B:B="","",IF(R481="Refreshment Beverage",VLOOKUP(Q481,Rates!G$15:L$19,6,0)*W481,VLOOKUP(Q481,Rates!G$4:L$12,6,0)*W481))</f>
        <v/>
      </c>
      <c r="Z481" s="120" t="str">
        <f t="shared" si="268"/>
        <v/>
      </c>
      <c r="AA481" s="120" t="str">
        <f t="shared" si="269"/>
        <v/>
      </c>
      <c r="AB481" s="136" t="str">
        <f>IF(B:B="","",IF(R481="Refreshment Beverage","",IF(AND(R481="Beer",Q481=0),SUM(LOOKUP(2,1/(Rates!$B$15:$B$18&lt;=W481)/(Rates!$C$15:$C$18&gt;=W481),Rates!$D$15:$D$18)*W481),VLOOKUP(VALUE(Q:Q),Rates!A:B,2,0)*W481)))</f>
        <v/>
      </c>
      <c r="AC481" s="136" t="str">
        <f>IF(B:B="","",IF(R481="Refreshment Beverage","",IF(AND(R481="Beer",Q481=0),SUM(LOOKUP(2,1/(Rates!$B$15:$B$18&lt;=W481)/(Rates!$C$15:$C$18&gt;=W481),Rates!$E$15:$E$18)*W481),VLOOKUP(VALUE(Q:Q),Rates!A:C,3,0)*W481)))</f>
        <v/>
      </c>
      <c r="AD481" s="137" t="str">
        <f>IFERROR(IF(B:B="","",IF(R481="Beer","",IF(VALUE(Q481)=0,VLOOKUP(VLOOKUP(B:B,#REF!,16,0),Rates!A:E,2,0),VLOOKUP(VALUE(Q481),Rates!A$31:B$34,2,0)*W481))),0)</f>
        <v/>
      </c>
      <c r="AE481" s="121" t="str">
        <f t="shared" si="270"/>
        <v/>
      </c>
      <c r="AF481" s="138" t="str">
        <f t="shared" si="271"/>
        <v/>
      </c>
      <c r="AG481" s="122" t="str">
        <f t="shared" si="272"/>
        <v/>
      </c>
      <c r="AH481" s="123" t="str">
        <f t="shared" si="273"/>
        <v/>
      </c>
      <c r="AI481" s="139" t="str">
        <f>IF(AE:AE="","",IF(R481="Refreshment Beverage",AK481*(Rates!J$19/100),ROUND(SUM(AH481*(Rates!$J$8/100)),4)))</f>
        <v/>
      </c>
      <c r="AJ481" s="124" t="str">
        <f t="shared" si="274"/>
        <v/>
      </c>
      <c r="AK481" s="125" t="str">
        <f t="shared" si="275"/>
        <v/>
      </c>
      <c r="AL481" s="121" t="str">
        <f t="shared" si="276"/>
        <v/>
      </c>
      <c r="AM481" s="138" t="str">
        <f>IF(AS481="","",IF(R481="Refreshment Beverage",ROUND(AS481*Rates!K$19,4),ROUND(AO481*(VLOOKUP(VALUE(Q481),Rates!G$4:L$12,3,0)),4)))</f>
        <v/>
      </c>
      <c r="AN481" s="126" t="str">
        <f>IF(AS481="","",IF(R481="Refreshment Beverage",AS481*(Rates!J$19/100),MAX(AM481,AB481)))</f>
        <v/>
      </c>
      <c r="AO481" s="127" t="str">
        <f t="shared" si="277"/>
        <v/>
      </c>
      <c r="AP481" s="127" t="str">
        <f t="shared" si="278"/>
        <v/>
      </c>
      <c r="AQ481" s="140" t="str">
        <f>IF(AS481="","",IF(R481="Refreshment Beverage",ROUND(SUM(VLOOKUP(Q:Q,Rates!G$15:L$19,3,0)*(AS481-Y481-Z481-AA481)),4),ROUND(SUM(Rates!$K$8*AS481),4)))</f>
        <v/>
      </c>
      <c r="AR481" s="139" t="str">
        <f t="shared" si="279"/>
        <v/>
      </c>
      <c r="AS481" s="125" t="str">
        <f t="shared" si="280"/>
        <v/>
      </c>
      <c r="AT481" s="121" t="str">
        <f t="shared" si="281"/>
        <v/>
      </c>
      <c r="AU481" s="138" t="str">
        <f>IF(AX481="","",IF(R481="Refreshment Beverage",ROUND((BA481-Y481-Z481-AA481)*VLOOKUP(VALUE(Q481),Rates!G$15:L$19,3,0),4),ROUND(AW481*(VLOOKUP(VALUE(Q481),Rates!G:L,3,0)),4)))</f>
        <v/>
      </c>
      <c r="AV481" s="126" t="str">
        <f t="shared" si="282"/>
        <v/>
      </c>
      <c r="AW481" s="127" t="str">
        <f t="shared" si="283"/>
        <v/>
      </c>
      <c r="AX481" s="123" t="str">
        <f t="shared" si="284"/>
        <v/>
      </c>
      <c r="AY481" s="140" t="str">
        <f>IF(AX481="","",IF(R481="Refreshment Beverage",ROUND(SUM(AX481*Rates!K$19),4),ROUND(SUM(AX481*(Rates!J$8/100)),4)))</f>
        <v/>
      </c>
      <c r="AZ481" s="124" t="str">
        <f t="shared" si="285"/>
        <v/>
      </c>
      <c r="BA481" s="125" t="str">
        <f t="shared" si="286"/>
        <v/>
      </c>
      <c r="BB481" s="115"/>
      <c r="BC481" s="143"/>
      <c r="BD481" s="100"/>
      <c r="BE481" s="100"/>
      <c r="BF481" s="100"/>
      <c r="BG481" s="100"/>
    </row>
    <row r="482" spans="1:59" ht="12.75" customHeight="1" x14ac:dyDescent="0.2">
      <c r="A482" s="144"/>
      <c r="B482" s="141"/>
      <c r="C482" s="141"/>
      <c r="D482" s="142"/>
      <c r="E482" s="142"/>
      <c r="F482" s="142"/>
      <c r="G482" s="142"/>
      <c r="H482" s="142"/>
      <c r="I482" s="129"/>
      <c r="J482" s="130"/>
      <c r="K482" s="131" t="str">
        <f t="shared" si="257"/>
        <v/>
      </c>
      <c r="L482" s="132" t="str">
        <f t="shared" si="258"/>
        <v/>
      </c>
      <c r="M482" s="133" t="str">
        <f t="shared" si="259"/>
        <v/>
      </c>
      <c r="N482" s="134" t="str">
        <f>IFERROR(IF(B:B="","",IF(R482="Beer",SUM(LOOKUP(2,1/(Rates!$B$3:$B$5&lt;=W482)/(Rates!$C$3:$C$5&gt;=W482),Rates!$D$3:$D$5)*(X482/100)*W482),IF(R482="Refreshment Beverage",SUM(LOOKUP(2,1/(Rates!$B$7:$B$11&lt;=W482)/(Rates!$C$7:$C$11&gt;=W482),Rates!$D$7:$D$11)*(X482/100)*W482)))),"")</f>
        <v/>
      </c>
      <c r="O482" s="134" t="str">
        <f t="shared" si="260"/>
        <v/>
      </c>
      <c r="P482" s="116"/>
      <c r="Q482" s="117" t="str">
        <f t="shared" si="261"/>
        <v/>
      </c>
      <c r="R482" s="128" t="str">
        <f t="shared" si="262"/>
        <v/>
      </c>
      <c r="S482" s="135" t="str">
        <f>IF(B482="","",IF(R482="Refreshment Beverage",VLOOKUP(VALUE(Q482),Rates!G$15:L$19,2,0),VLOOKUP(VALUE(Q482),Rates!G$4:L$12,2,0)))</f>
        <v/>
      </c>
      <c r="T482" s="135" t="str">
        <f t="shared" si="263"/>
        <v/>
      </c>
      <c r="U482" s="118" t="str">
        <f t="shared" si="264"/>
        <v/>
      </c>
      <c r="V482" s="135" t="str">
        <f t="shared" si="265"/>
        <v/>
      </c>
      <c r="W482" s="135" t="str">
        <f t="shared" si="266"/>
        <v/>
      </c>
      <c r="X482" s="119" t="str">
        <f t="shared" si="267"/>
        <v/>
      </c>
      <c r="Y482" s="120" t="str">
        <f>IF(B:B="","",IF(R482="Refreshment Beverage",VLOOKUP(Q482,Rates!G$15:L$19,6,0)*W482,VLOOKUP(Q482,Rates!G$4:L$12,6,0)*W482))</f>
        <v/>
      </c>
      <c r="Z482" s="120" t="str">
        <f t="shared" si="268"/>
        <v/>
      </c>
      <c r="AA482" s="120" t="str">
        <f t="shared" si="269"/>
        <v/>
      </c>
      <c r="AB482" s="136" t="str">
        <f>IF(B:B="","",IF(R482="Refreshment Beverage","",IF(AND(R482="Beer",Q482=0),SUM(LOOKUP(2,1/(Rates!$B$15:$B$18&lt;=W482)/(Rates!$C$15:$C$18&gt;=W482),Rates!$D$15:$D$18)*W482),VLOOKUP(VALUE(Q:Q),Rates!A:B,2,0)*W482)))</f>
        <v/>
      </c>
      <c r="AC482" s="136" t="str">
        <f>IF(B:B="","",IF(R482="Refreshment Beverage","",IF(AND(R482="Beer",Q482=0),SUM(LOOKUP(2,1/(Rates!$B$15:$B$18&lt;=W482)/(Rates!$C$15:$C$18&gt;=W482),Rates!$E$15:$E$18)*W482),VLOOKUP(VALUE(Q:Q),Rates!A:C,3,0)*W482)))</f>
        <v/>
      </c>
      <c r="AD482" s="137" t="str">
        <f>IFERROR(IF(B:B="","",IF(R482="Beer","",IF(VALUE(Q482)=0,VLOOKUP(VLOOKUP(B:B,#REF!,16,0),Rates!A:E,2,0),VLOOKUP(VALUE(Q482),Rates!A$31:B$34,2,0)*W482))),0)</f>
        <v/>
      </c>
      <c r="AE482" s="121" t="str">
        <f t="shared" si="270"/>
        <v/>
      </c>
      <c r="AF482" s="138" t="str">
        <f t="shared" si="271"/>
        <v/>
      </c>
      <c r="AG482" s="122" t="str">
        <f t="shared" si="272"/>
        <v/>
      </c>
      <c r="AH482" s="123" t="str">
        <f t="shared" si="273"/>
        <v/>
      </c>
      <c r="AI482" s="139" t="str">
        <f>IF(AE:AE="","",IF(R482="Refreshment Beverage",AK482*(Rates!J$19/100),ROUND(SUM(AH482*(Rates!$J$8/100)),4)))</f>
        <v/>
      </c>
      <c r="AJ482" s="124" t="str">
        <f t="shared" si="274"/>
        <v/>
      </c>
      <c r="AK482" s="125" t="str">
        <f t="shared" si="275"/>
        <v/>
      </c>
      <c r="AL482" s="121" t="str">
        <f t="shared" si="276"/>
        <v/>
      </c>
      <c r="AM482" s="138" t="str">
        <f>IF(AS482="","",IF(R482="Refreshment Beverage",ROUND(AS482*Rates!K$19,4),ROUND(AO482*(VLOOKUP(VALUE(Q482),Rates!G$4:L$12,3,0)),4)))</f>
        <v/>
      </c>
      <c r="AN482" s="126" t="str">
        <f>IF(AS482="","",IF(R482="Refreshment Beverage",AS482*(Rates!J$19/100),MAX(AM482,AB482)))</f>
        <v/>
      </c>
      <c r="AO482" s="127" t="str">
        <f t="shared" si="277"/>
        <v/>
      </c>
      <c r="AP482" s="127" t="str">
        <f t="shared" si="278"/>
        <v/>
      </c>
      <c r="AQ482" s="140" t="str">
        <f>IF(AS482="","",IF(R482="Refreshment Beverage",ROUND(SUM(VLOOKUP(Q:Q,Rates!G$15:L$19,3,0)*(AS482-Y482-Z482-AA482)),4),ROUND(SUM(Rates!$K$8*AS482),4)))</f>
        <v/>
      </c>
      <c r="AR482" s="139" t="str">
        <f t="shared" si="279"/>
        <v/>
      </c>
      <c r="AS482" s="125" t="str">
        <f t="shared" si="280"/>
        <v/>
      </c>
      <c r="AT482" s="121" t="str">
        <f t="shared" si="281"/>
        <v/>
      </c>
      <c r="AU482" s="138" t="str">
        <f>IF(AX482="","",IF(R482="Refreshment Beverage",ROUND((BA482-Y482-Z482-AA482)*VLOOKUP(VALUE(Q482),Rates!G$15:L$19,3,0),4),ROUND(AW482*(VLOOKUP(VALUE(Q482),Rates!G:L,3,0)),4)))</f>
        <v/>
      </c>
      <c r="AV482" s="126" t="str">
        <f t="shared" si="282"/>
        <v/>
      </c>
      <c r="AW482" s="127" t="str">
        <f t="shared" si="283"/>
        <v/>
      </c>
      <c r="AX482" s="123" t="str">
        <f t="shared" si="284"/>
        <v/>
      </c>
      <c r="AY482" s="140" t="str">
        <f>IF(AX482="","",IF(R482="Refreshment Beverage",ROUND(SUM(AX482*Rates!K$19),4),ROUND(SUM(AX482*(Rates!J$8/100)),4)))</f>
        <v/>
      </c>
      <c r="AZ482" s="124" t="str">
        <f t="shared" si="285"/>
        <v/>
      </c>
      <c r="BA482" s="125" t="str">
        <f t="shared" si="286"/>
        <v/>
      </c>
      <c r="BB482" s="115"/>
      <c r="BC482" s="143"/>
      <c r="BD482" s="100"/>
      <c r="BE482" s="100"/>
      <c r="BF482" s="100"/>
      <c r="BG482" s="100"/>
    </row>
    <row r="483" spans="1:59" ht="12.75" customHeight="1" x14ac:dyDescent="0.2">
      <c r="A483" s="144"/>
      <c r="B483" s="141"/>
      <c r="C483" s="141"/>
      <c r="D483" s="142"/>
      <c r="E483" s="142"/>
      <c r="F483" s="142"/>
      <c r="G483" s="142"/>
      <c r="H483" s="142"/>
      <c r="I483" s="129"/>
      <c r="J483" s="130"/>
      <c r="K483" s="131" t="str">
        <f t="shared" si="257"/>
        <v/>
      </c>
      <c r="L483" s="132" t="str">
        <f t="shared" si="258"/>
        <v/>
      </c>
      <c r="M483" s="133" t="str">
        <f t="shared" si="259"/>
        <v/>
      </c>
      <c r="N483" s="134" t="str">
        <f>IFERROR(IF(B:B="","",IF(R483="Beer",SUM(LOOKUP(2,1/(Rates!$B$3:$B$5&lt;=W483)/(Rates!$C$3:$C$5&gt;=W483),Rates!$D$3:$D$5)*(X483/100)*W483),IF(R483="Refreshment Beverage",SUM(LOOKUP(2,1/(Rates!$B$7:$B$11&lt;=W483)/(Rates!$C$7:$C$11&gt;=W483),Rates!$D$7:$D$11)*(X483/100)*W483)))),"")</f>
        <v/>
      </c>
      <c r="O483" s="134" t="str">
        <f t="shared" si="260"/>
        <v/>
      </c>
      <c r="P483" s="116"/>
      <c r="Q483" s="117" t="str">
        <f t="shared" si="261"/>
        <v/>
      </c>
      <c r="R483" s="128" t="str">
        <f t="shared" si="262"/>
        <v/>
      </c>
      <c r="S483" s="135" t="str">
        <f>IF(B483="","",IF(R483="Refreshment Beverage",VLOOKUP(VALUE(Q483),Rates!G$15:L$19,2,0),VLOOKUP(VALUE(Q483),Rates!G$4:L$12,2,0)))</f>
        <v/>
      </c>
      <c r="T483" s="135" t="str">
        <f t="shared" si="263"/>
        <v/>
      </c>
      <c r="U483" s="118" t="str">
        <f t="shared" si="264"/>
        <v/>
      </c>
      <c r="V483" s="135" t="str">
        <f t="shared" si="265"/>
        <v/>
      </c>
      <c r="W483" s="135" t="str">
        <f t="shared" si="266"/>
        <v/>
      </c>
      <c r="X483" s="119" t="str">
        <f t="shared" si="267"/>
        <v/>
      </c>
      <c r="Y483" s="120" t="str">
        <f>IF(B:B="","",IF(R483="Refreshment Beverage",VLOOKUP(Q483,Rates!G$15:L$19,6,0)*W483,VLOOKUP(Q483,Rates!G$4:L$12,6,0)*W483))</f>
        <v/>
      </c>
      <c r="Z483" s="120" t="str">
        <f t="shared" si="268"/>
        <v/>
      </c>
      <c r="AA483" s="120" t="str">
        <f t="shared" si="269"/>
        <v/>
      </c>
      <c r="AB483" s="136" t="str">
        <f>IF(B:B="","",IF(R483="Refreshment Beverage","",IF(AND(R483="Beer",Q483=0),SUM(LOOKUP(2,1/(Rates!$B$15:$B$18&lt;=W483)/(Rates!$C$15:$C$18&gt;=W483),Rates!$D$15:$D$18)*W483),VLOOKUP(VALUE(Q:Q),Rates!A:B,2,0)*W483)))</f>
        <v/>
      </c>
      <c r="AC483" s="136" t="str">
        <f>IF(B:B="","",IF(R483="Refreshment Beverage","",IF(AND(R483="Beer",Q483=0),SUM(LOOKUP(2,1/(Rates!$B$15:$B$18&lt;=W483)/(Rates!$C$15:$C$18&gt;=W483),Rates!$E$15:$E$18)*W483),VLOOKUP(VALUE(Q:Q),Rates!A:C,3,0)*W483)))</f>
        <v/>
      </c>
      <c r="AD483" s="137" t="str">
        <f>IFERROR(IF(B:B="","",IF(R483="Beer","",IF(VALUE(Q483)=0,VLOOKUP(VLOOKUP(B:B,#REF!,16,0),Rates!A:E,2,0),VLOOKUP(VALUE(Q483),Rates!A$31:B$34,2,0)*W483))),0)</f>
        <v/>
      </c>
      <c r="AE483" s="121" t="str">
        <f t="shared" si="270"/>
        <v/>
      </c>
      <c r="AF483" s="138" t="str">
        <f t="shared" si="271"/>
        <v/>
      </c>
      <c r="AG483" s="122" t="str">
        <f t="shared" si="272"/>
        <v/>
      </c>
      <c r="AH483" s="123" t="str">
        <f t="shared" si="273"/>
        <v/>
      </c>
      <c r="AI483" s="139" t="str">
        <f>IF(AE:AE="","",IF(R483="Refreshment Beverage",AK483*(Rates!J$19/100),ROUND(SUM(AH483*(Rates!$J$8/100)),4)))</f>
        <v/>
      </c>
      <c r="AJ483" s="124" t="str">
        <f t="shared" si="274"/>
        <v/>
      </c>
      <c r="AK483" s="125" t="str">
        <f t="shared" si="275"/>
        <v/>
      </c>
      <c r="AL483" s="121" t="str">
        <f t="shared" si="276"/>
        <v/>
      </c>
      <c r="AM483" s="138" t="str">
        <f>IF(AS483="","",IF(R483="Refreshment Beverage",ROUND(AS483*Rates!K$19,4),ROUND(AO483*(VLOOKUP(VALUE(Q483),Rates!G$4:L$12,3,0)),4)))</f>
        <v/>
      </c>
      <c r="AN483" s="126" t="str">
        <f>IF(AS483="","",IF(R483="Refreshment Beverage",AS483*(Rates!J$19/100),MAX(AM483,AB483)))</f>
        <v/>
      </c>
      <c r="AO483" s="127" t="str">
        <f t="shared" si="277"/>
        <v/>
      </c>
      <c r="AP483" s="127" t="str">
        <f t="shared" si="278"/>
        <v/>
      </c>
      <c r="AQ483" s="140" t="str">
        <f>IF(AS483="","",IF(R483="Refreshment Beverage",ROUND(SUM(VLOOKUP(Q:Q,Rates!G$15:L$19,3,0)*(AS483-Y483-Z483-AA483)),4),ROUND(SUM(Rates!$K$8*AS483),4)))</f>
        <v/>
      </c>
      <c r="AR483" s="139" t="str">
        <f t="shared" si="279"/>
        <v/>
      </c>
      <c r="AS483" s="125" t="str">
        <f t="shared" si="280"/>
        <v/>
      </c>
      <c r="AT483" s="121" t="str">
        <f t="shared" si="281"/>
        <v/>
      </c>
      <c r="AU483" s="138" t="str">
        <f>IF(AX483="","",IF(R483="Refreshment Beverage",ROUND((BA483-Y483-Z483-AA483)*VLOOKUP(VALUE(Q483),Rates!G$15:L$19,3,0),4),ROUND(AW483*(VLOOKUP(VALUE(Q483),Rates!G:L,3,0)),4)))</f>
        <v/>
      </c>
      <c r="AV483" s="126" t="str">
        <f t="shared" si="282"/>
        <v/>
      </c>
      <c r="AW483" s="127" t="str">
        <f t="shared" si="283"/>
        <v/>
      </c>
      <c r="AX483" s="123" t="str">
        <f t="shared" si="284"/>
        <v/>
      </c>
      <c r="AY483" s="140" t="str">
        <f>IF(AX483="","",IF(R483="Refreshment Beverage",ROUND(SUM(AX483*Rates!K$19),4),ROUND(SUM(AX483*(Rates!J$8/100)),4)))</f>
        <v/>
      </c>
      <c r="AZ483" s="124" t="str">
        <f t="shared" si="285"/>
        <v/>
      </c>
      <c r="BA483" s="125" t="str">
        <f t="shared" si="286"/>
        <v/>
      </c>
      <c r="BB483" s="115"/>
      <c r="BC483" s="143"/>
      <c r="BD483" s="100"/>
      <c r="BE483" s="100"/>
      <c r="BF483" s="100"/>
      <c r="BG483" s="100"/>
    </row>
    <row r="484" spans="1:59" ht="12.75" customHeight="1" x14ac:dyDescent="0.2">
      <c r="A484" s="144"/>
      <c r="B484" s="141"/>
      <c r="C484" s="141"/>
      <c r="D484" s="142"/>
      <c r="E484" s="142"/>
      <c r="F484" s="142"/>
      <c r="G484" s="142"/>
      <c r="H484" s="142"/>
      <c r="I484" s="129"/>
      <c r="J484" s="130"/>
      <c r="K484" s="131" t="str">
        <f t="shared" si="257"/>
        <v/>
      </c>
      <c r="L484" s="132" t="str">
        <f t="shared" si="258"/>
        <v/>
      </c>
      <c r="M484" s="133" t="str">
        <f t="shared" si="259"/>
        <v/>
      </c>
      <c r="N484" s="134" t="str">
        <f>IFERROR(IF(B:B="","",IF(R484="Beer",SUM(LOOKUP(2,1/(Rates!$B$3:$B$5&lt;=W484)/(Rates!$C$3:$C$5&gt;=W484),Rates!$D$3:$D$5)*(X484/100)*W484),IF(R484="Refreshment Beverage",SUM(LOOKUP(2,1/(Rates!$B$7:$B$11&lt;=W484)/(Rates!$C$7:$C$11&gt;=W484),Rates!$D$7:$D$11)*(X484/100)*W484)))),"")</f>
        <v/>
      </c>
      <c r="O484" s="134" t="str">
        <f t="shared" si="260"/>
        <v/>
      </c>
      <c r="P484" s="116"/>
      <c r="Q484" s="117" t="str">
        <f t="shared" si="261"/>
        <v/>
      </c>
      <c r="R484" s="128" t="str">
        <f t="shared" si="262"/>
        <v/>
      </c>
      <c r="S484" s="135" t="str">
        <f>IF(B484="","",IF(R484="Refreshment Beverage",VLOOKUP(VALUE(Q484),Rates!G$15:L$19,2,0),VLOOKUP(VALUE(Q484),Rates!G$4:L$12,2,0)))</f>
        <v/>
      </c>
      <c r="T484" s="135" t="str">
        <f t="shared" si="263"/>
        <v/>
      </c>
      <c r="U484" s="118" t="str">
        <f t="shared" si="264"/>
        <v/>
      </c>
      <c r="V484" s="135" t="str">
        <f t="shared" si="265"/>
        <v/>
      </c>
      <c r="W484" s="135" t="str">
        <f t="shared" si="266"/>
        <v/>
      </c>
      <c r="X484" s="119" t="str">
        <f t="shared" si="267"/>
        <v/>
      </c>
      <c r="Y484" s="120" t="str">
        <f>IF(B:B="","",IF(R484="Refreshment Beverage",VLOOKUP(Q484,Rates!G$15:L$19,6,0)*W484,VLOOKUP(Q484,Rates!G$4:L$12,6,0)*W484))</f>
        <v/>
      </c>
      <c r="Z484" s="120" t="str">
        <f t="shared" si="268"/>
        <v/>
      </c>
      <c r="AA484" s="120" t="str">
        <f t="shared" si="269"/>
        <v/>
      </c>
      <c r="AB484" s="136" t="str">
        <f>IF(B:B="","",IF(R484="Refreshment Beverage","",IF(AND(R484="Beer",Q484=0),SUM(LOOKUP(2,1/(Rates!$B$15:$B$18&lt;=W484)/(Rates!$C$15:$C$18&gt;=W484),Rates!$D$15:$D$18)*W484),VLOOKUP(VALUE(Q:Q),Rates!A:B,2,0)*W484)))</f>
        <v/>
      </c>
      <c r="AC484" s="136" t="str">
        <f>IF(B:B="","",IF(R484="Refreshment Beverage","",IF(AND(R484="Beer",Q484=0),SUM(LOOKUP(2,1/(Rates!$B$15:$B$18&lt;=W484)/(Rates!$C$15:$C$18&gt;=W484),Rates!$E$15:$E$18)*W484),VLOOKUP(VALUE(Q:Q),Rates!A:C,3,0)*W484)))</f>
        <v/>
      </c>
      <c r="AD484" s="137" t="str">
        <f>IFERROR(IF(B:B="","",IF(R484="Beer","",IF(VALUE(Q484)=0,VLOOKUP(VLOOKUP(B:B,#REF!,16,0),Rates!A:E,2,0),VLOOKUP(VALUE(Q484),Rates!A$31:B$34,2,0)*W484))),0)</f>
        <v/>
      </c>
      <c r="AE484" s="121" t="str">
        <f t="shared" si="270"/>
        <v/>
      </c>
      <c r="AF484" s="138" t="str">
        <f t="shared" si="271"/>
        <v/>
      </c>
      <c r="AG484" s="122" t="str">
        <f t="shared" si="272"/>
        <v/>
      </c>
      <c r="AH484" s="123" t="str">
        <f t="shared" si="273"/>
        <v/>
      </c>
      <c r="AI484" s="139" t="str">
        <f>IF(AE:AE="","",IF(R484="Refreshment Beverage",AK484*(Rates!J$19/100),ROUND(SUM(AH484*(Rates!$J$8/100)),4)))</f>
        <v/>
      </c>
      <c r="AJ484" s="124" t="str">
        <f t="shared" si="274"/>
        <v/>
      </c>
      <c r="AK484" s="125" t="str">
        <f t="shared" si="275"/>
        <v/>
      </c>
      <c r="AL484" s="121" t="str">
        <f t="shared" si="276"/>
        <v/>
      </c>
      <c r="AM484" s="138" t="str">
        <f>IF(AS484="","",IF(R484="Refreshment Beverage",ROUND(AS484*Rates!K$19,4),ROUND(AO484*(VLOOKUP(VALUE(Q484),Rates!G$4:L$12,3,0)),4)))</f>
        <v/>
      </c>
      <c r="AN484" s="126" t="str">
        <f>IF(AS484="","",IF(R484="Refreshment Beverage",AS484*(Rates!J$19/100),MAX(AM484,AB484)))</f>
        <v/>
      </c>
      <c r="AO484" s="127" t="str">
        <f t="shared" si="277"/>
        <v/>
      </c>
      <c r="AP484" s="127" t="str">
        <f t="shared" si="278"/>
        <v/>
      </c>
      <c r="AQ484" s="140" t="str">
        <f>IF(AS484="","",IF(R484="Refreshment Beverage",ROUND(SUM(VLOOKUP(Q:Q,Rates!G$15:L$19,3,0)*(AS484-Y484-Z484-AA484)),4),ROUND(SUM(Rates!$K$8*AS484),4)))</f>
        <v/>
      </c>
      <c r="AR484" s="139" t="str">
        <f t="shared" si="279"/>
        <v/>
      </c>
      <c r="AS484" s="125" t="str">
        <f t="shared" si="280"/>
        <v/>
      </c>
      <c r="AT484" s="121" t="str">
        <f t="shared" si="281"/>
        <v/>
      </c>
      <c r="AU484" s="138" t="str">
        <f>IF(AX484="","",IF(R484="Refreshment Beverage",ROUND((BA484-Y484-Z484-AA484)*VLOOKUP(VALUE(Q484),Rates!G$15:L$19,3,0),4),ROUND(AW484*(VLOOKUP(VALUE(Q484),Rates!G:L,3,0)),4)))</f>
        <v/>
      </c>
      <c r="AV484" s="126" t="str">
        <f t="shared" si="282"/>
        <v/>
      </c>
      <c r="AW484" s="127" t="str">
        <f t="shared" si="283"/>
        <v/>
      </c>
      <c r="AX484" s="123" t="str">
        <f t="shared" si="284"/>
        <v/>
      </c>
      <c r="AY484" s="140" t="str">
        <f>IF(AX484="","",IF(R484="Refreshment Beverage",ROUND(SUM(AX484*Rates!K$19),4),ROUND(SUM(AX484*(Rates!J$8/100)),4)))</f>
        <v/>
      </c>
      <c r="AZ484" s="124" t="str">
        <f t="shared" si="285"/>
        <v/>
      </c>
      <c r="BA484" s="125" t="str">
        <f t="shared" si="286"/>
        <v/>
      </c>
      <c r="BB484" s="115"/>
      <c r="BC484" s="143"/>
      <c r="BD484" s="100"/>
      <c r="BE484" s="100"/>
      <c r="BF484" s="100"/>
      <c r="BG484" s="100"/>
    </row>
    <row r="485" spans="1:59" ht="12.75" customHeight="1" x14ac:dyDescent="0.2">
      <c r="A485" s="144"/>
      <c r="B485" s="141"/>
      <c r="C485" s="141"/>
      <c r="D485" s="142"/>
      <c r="E485" s="142"/>
      <c r="F485" s="142"/>
      <c r="G485" s="142"/>
      <c r="H485" s="142"/>
      <c r="I485" s="129"/>
      <c r="J485" s="130"/>
      <c r="K485" s="131" t="str">
        <f t="shared" si="257"/>
        <v/>
      </c>
      <c r="L485" s="132" t="str">
        <f t="shared" si="258"/>
        <v/>
      </c>
      <c r="M485" s="133" t="str">
        <f t="shared" si="259"/>
        <v/>
      </c>
      <c r="N485" s="134" t="str">
        <f>IFERROR(IF(B:B="","",IF(R485="Beer",SUM(LOOKUP(2,1/(Rates!$B$3:$B$5&lt;=W485)/(Rates!$C$3:$C$5&gt;=W485),Rates!$D$3:$D$5)*(X485/100)*W485),IF(R485="Refreshment Beverage",SUM(LOOKUP(2,1/(Rates!$B$7:$B$11&lt;=W485)/(Rates!$C$7:$C$11&gt;=W485),Rates!$D$7:$D$11)*(X485/100)*W485)))),"")</f>
        <v/>
      </c>
      <c r="O485" s="134" t="str">
        <f t="shared" si="260"/>
        <v/>
      </c>
      <c r="P485" s="116"/>
      <c r="Q485" s="117" t="str">
        <f t="shared" si="261"/>
        <v/>
      </c>
      <c r="R485" s="128" t="str">
        <f t="shared" si="262"/>
        <v/>
      </c>
      <c r="S485" s="135" t="str">
        <f>IF(B485="","",IF(R485="Refreshment Beverage",VLOOKUP(VALUE(Q485),Rates!G$15:L$19,2,0),VLOOKUP(VALUE(Q485),Rates!G$4:L$12,2,0)))</f>
        <v/>
      </c>
      <c r="T485" s="135" t="str">
        <f t="shared" si="263"/>
        <v/>
      </c>
      <c r="U485" s="118" t="str">
        <f t="shared" si="264"/>
        <v/>
      </c>
      <c r="V485" s="135" t="str">
        <f t="shared" si="265"/>
        <v/>
      </c>
      <c r="W485" s="135" t="str">
        <f t="shared" si="266"/>
        <v/>
      </c>
      <c r="X485" s="119" t="str">
        <f t="shared" si="267"/>
        <v/>
      </c>
      <c r="Y485" s="120" t="str">
        <f>IF(B:B="","",IF(R485="Refreshment Beverage",VLOOKUP(Q485,Rates!G$15:L$19,6,0)*W485,VLOOKUP(Q485,Rates!G$4:L$12,6,0)*W485))</f>
        <v/>
      </c>
      <c r="Z485" s="120" t="str">
        <f t="shared" si="268"/>
        <v/>
      </c>
      <c r="AA485" s="120" t="str">
        <f t="shared" si="269"/>
        <v/>
      </c>
      <c r="AB485" s="136" t="str">
        <f>IF(B:B="","",IF(R485="Refreshment Beverage","",IF(AND(R485="Beer",Q485=0),SUM(LOOKUP(2,1/(Rates!$B$15:$B$18&lt;=W485)/(Rates!$C$15:$C$18&gt;=W485),Rates!$D$15:$D$18)*W485),VLOOKUP(VALUE(Q:Q),Rates!A:B,2,0)*W485)))</f>
        <v/>
      </c>
      <c r="AC485" s="136" t="str">
        <f>IF(B:B="","",IF(R485="Refreshment Beverage","",IF(AND(R485="Beer",Q485=0),SUM(LOOKUP(2,1/(Rates!$B$15:$B$18&lt;=W485)/(Rates!$C$15:$C$18&gt;=W485),Rates!$E$15:$E$18)*W485),VLOOKUP(VALUE(Q:Q),Rates!A:C,3,0)*W485)))</f>
        <v/>
      </c>
      <c r="AD485" s="137" t="str">
        <f>IFERROR(IF(B:B="","",IF(R485="Beer","",IF(VALUE(Q485)=0,VLOOKUP(VLOOKUP(B:B,#REF!,16,0),Rates!A:E,2,0),VLOOKUP(VALUE(Q485),Rates!A$31:B$34,2,0)*W485))),0)</f>
        <v/>
      </c>
      <c r="AE485" s="121" t="str">
        <f t="shared" si="270"/>
        <v/>
      </c>
      <c r="AF485" s="138" t="str">
        <f t="shared" si="271"/>
        <v/>
      </c>
      <c r="AG485" s="122" t="str">
        <f t="shared" si="272"/>
        <v/>
      </c>
      <c r="AH485" s="123" t="str">
        <f t="shared" si="273"/>
        <v/>
      </c>
      <c r="AI485" s="139" t="str">
        <f>IF(AE:AE="","",IF(R485="Refreshment Beverage",AK485*(Rates!J$19/100),ROUND(SUM(AH485*(Rates!$J$8/100)),4)))</f>
        <v/>
      </c>
      <c r="AJ485" s="124" t="str">
        <f t="shared" si="274"/>
        <v/>
      </c>
      <c r="AK485" s="125" t="str">
        <f t="shared" si="275"/>
        <v/>
      </c>
      <c r="AL485" s="121" t="str">
        <f t="shared" si="276"/>
        <v/>
      </c>
      <c r="AM485" s="138" t="str">
        <f>IF(AS485="","",IF(R485="Refreshment Beverage",ROUND(AS485*Rates!K$19,4),ROUND(AO485*(VLOOKUP(VALUE(Q485),Rates!G$4:L$12,3,0)),4)))</f>
        <v/>
      </c>
      <c r="AN485" s="126" t="str">
        <f>IF(AS485="","",IF(R485="Refreshment Beverage",AS485*(Rates!J$19/100),MAX(AM485,AB485)))</f>
        <v/>
      </c>
      <c r="AO485" s="127" t="str">
        <f t="shared" si="277"/>
        <v/>
      </c>
      <c r="AP485" s="127" t="str">
        <f t="shared" si="278"/>
        <v/>
      </c>
      <c r="AQ485" s="140" t="str">
        <f>IF(AS485="","",IF(R485="Refreshment Beverage",ROUND(SUM(VLOOKUP(Q:Q,Rates!G$15:L$19,3,0)*(AS485-Y485-Z485-AA485)),4),ROUND(SUM(Rates!$K$8*AS485),4)))</f>
        <v/>
      </c>
      <c r="AR485" s="139" t="str">
        <f t="shared" si="279"/>
        <v/>
      </c>
      <c r="AS485" s="125" t="str">
        <f t="shared" si="280"/>
        <v/>
      </c>
      <c r="AT485" s="121" t="str">
        <f t="shared" si="281"/>
        <v/>
      </c>
      <c r="AU485" s="138" t="str">
        <f>IF(AX485="","",IF(R485="Refreshment Beverage",ROUND((BA485-Y485-Z485-AA485)*VLOOKUP(VALUE(Q485),Rates!G$15:L$19,3,0),4),ROUND(AW485*(VLOOKUP(VALUE(Q485),Rates!G:L,3,0)),4)))</f>
        <v/>
      </c>
      <c r="AV485" s="126" t="str">
        <f t="shared" si="282"/>
        <v/>
      </c>
      <c r="AW485" s="127" t="str">
        <f t="shared" si="283"/>
        <v/>
      </c>
      <c r="AX485" s="123" t="str">
        <f t="shared" si="284"/>
        <v/>
      </c>
      <c r="AY485" s="140" t="str">
        <f>IF(AX485="","",IF(R485="Refreshment Beverage",ROUND(SUM(AX485*Rates!K$19),4),ROUND(SUM(AX485*(Rates!J$8/100)),4)))</f>
        <v/>
      </c>
      <c r="AZ485" s="124" t="str">
        <f t="shared" si="285"/>
        <v/>
      </c>
      <c r="BA485" s="125" t="str">
        <f t="shared" si="286"/>
        <v/>
      </c>
      <c r="BB485" s="115"/>
      <c r="BC485" s="143"/>
      <c r="BD485" s="100"/>
      <c r="BE485" s="100"/>
      <c r="BF485" s="100"/>
      <c r="BG485" s="100"/>
    </row>
    <row r="486" spans="1:59" ht="12.75" customHeight="1" x14ac:dyDescent="0.2">
      <c r="A486" s="144"/>
      <c r="B486" s="141"/>
      <c r="C486" s="141"/>
      <c r="D486" s="142"/>
      <c r="E486" s="142"/>
      <c r="F486" s="142"/>
      <c r="G486" s="142"/>
      <c r="H486" s="142"/>
      <c r="I486" s="129"/>
      <c r="J486" s="130"/>
      <c r="K486" s="131" t="str">
        <f t="shared" si="257"/>
        <v/>
      </c>
      <c r="L486" s="132" t="str">
        <f t="shared" si="258"/>
        <v/>
      </c>
      <c r="M486" s="133" t="str">
        <f t="shared" si="259"/>
        <v/>
      </c>
      <c r="N486" s="134" t="str">
        <f>IFERROR(IF(B:B="","",IF(R486="Beer",SUM(LOOKUP(2,1/(Rates!$B$3:$B$5&lt;=W486)/(Rates!$C$3:$C$5&gt;=W486),Rates!$D$3:$D$5)*(X486/100)*W486),IF(R486="Refreshment Beverage",SUM(LOOKUP(2,1/(Rates!$B$7:$B$11&lt;=W486)/(Rates!$C$7:$C$11&gt;=W486),Rates!$D$7:$D$11)*(X486/100)*W486)))),"")</f>
        <v/>
      </c>
      <c r="O486" s="134" t="str">
        <f t="shared" si="260"/>
        <v/>
      </c>
      <c r="P486" s="116"/>
      <c r="Q486" s="117" t="str">
        <f t="shared" si="261"/>
        <v/>
      </c>
      <c r="R486" s="128" t="str">
        <f t="shared" si="262"/>
        <v/>
      </c>
      <c r="S486" s="135" t="str">
        <f>IF(B486="","",IF(R486="Refreshment Beverage",VLOOKUP(VALUE(Q486),Rates!G$15:L$19,2,0),VLOOKUP(VALUE(Q486),Rates!G$4:L$12,2,0)))</f>
        <v/>
      </c>
      <c r="T486" s="135" t="str">
        <f t="shared" si="263"/>
        <v/>
      </c>
      <c r="U486" s="118" t="str">
        <f t="shared" si="264"/>
        <v/>
      </c>
      <c r="V486" s="135" t="str">
        <f t="shared" si="265"/>
        <v/>
      </c>
      <c r="W486" s="135" t="str">
        <f t="shared" si="266"/>
        <v/>
      </c>
      <c r="X486" s="119" t="str">
        <f t="shared" si="267"/>
        <v/>
      </c>
      <c r="Y486" s="120" t="str">
        <f>IF(B:B="","",IF(R486="Refreshment Beverage",VLOOKUP(Q486,Rates!G$15:L$19,6,0)*W486,VLOOKUP(Q486,Rates!G$4:L$12,6,0)*W486))</f>
        <v/>
      </c>
      <c r="Z486" s="120" t="str">
        <f t="shared" si="268"/>
        <v/>
      </c>
      <c r="AA486" s="120" t="str">
        <f t="shared" si="269"/>
        <v/>
      </c>
      <c r="AB486" s="136" t="str">
        <f>IF(B:B="","",IF(R486="Refreshment Beverage","",IF(AND(R486="Beer",Q486=0),SUM(LOOKUP(2,1/(Rates!$B$15:$B$18&lt;=W486)/(Rates!$C$15:$C$18&gt;=W486),Rates!$D$15:$D$18)*W486),VLOOKUP(VALUE(Q:Q),Rates!A:B,2,0)*W486)))</f>
        <v/>
      </c>
      <c r="AC486" s="136" t="str">
        <f>IF(B:B="","",IF(R486="Refreshment Beverage","",IF(AND(R486="Beer",Q486=0),SUM(LOOKUP(2,1/(Rates!$B$15:$B$18&lt;=W486)/(Rates!$C$15:$C$18&gt;=W486),Rates!$E$15:$E$18)*W486),VLOOKUP(VALUE(Q:Q),Rates!A:C,3,0)*W486)))</f>
        <v/>
      </c>
      <c r="AD486" s="137" t="str">
        <f>IFERROR(IF(B:B="","",IF(R486="Beer","",IF(VALUE(Q486)=0,VLOOKUP(VLOOKUP(B:B,#REF!,16,0),Rates!A:E,2,0),VLOOKUP(VALUE(Q486),Rates!A$31:B$34,2,0)*W486))),0)</f>
        <v/>
      </c>
      <c r="AE486" s="121" t="str">
        <f t="shared" si="270"/>
        <v/>
      </c>
      <c r="AF486" s="138" t="str">
        <f t="shared" si="271"/>
        <v/>
      </c>
      <c r="AG486" s="122" t="str">
        <f t="shared" si="272"/>
        <v/>
      </c>
      <c r="AH486" s="123" t="str">
        <f t="shared" si="273"/>
        <v/>
      </c>
      <c r="AI486" s="139" t="str">
        <f>IF(AE:AE="","",IF(R486="Refreshment Beverage",AK486*(Rates!J$19/100),ROUND(SUM(AH486*(Rates!$J$8/100)),4)))</f>
        <v/>
      </c>
      <c r="AJ486" s="124" t="str">
        <f t="shared" si="274"/>
        <v/>
      </c>
      <c r="AK486" s="125" t="str">
        <f t="shared" si="275"/>
        <v/>
      </c>
      <c r="AL486" s="121" t="str">
        <f t="shared" si="276"/>
        <v/>
      </c>
      <c r="AM486" s="138" t="str">
        <f>IF(AS486="","",IF(R486="Refreshment Beverage",ROUND(AS486*Rates!K$19,4),ROUND(AO486*(VLOOKUP(VALUE(Q486),Rates!G$4:L$12,3,0)),4)))</f>
        <v/>
      </c>
      <c r="AN486" s="126" t="str">
        <f>IF(AS486="","",IF(R486="Refreshment Beverage",AS486*(Rates!J$19/100),MAX(AM486,AB486)))</f>
        <v/>
      </c>
      <c r="AO486" s="127" t="str">
        <f t="shared" si="277"/>
        <v/>
      </c>
      <c r="AP486" s="127" t="str">
        <f t="shared" si="278"/>
        <v/>
      </c>
      <c r="AQ486" s="140" t="str">
        <f>IF(AS486="","",IF(R486="Refreshment Beverage",ROUND(SUM(VLOOKUP(Q:Q,Rates!G$15:L$19,3,0)*(AS486-Y486-Z486-AA486)),4),ROUND(SUM(Rates!$K$8*AS486),4)))</f>
        <v/>
      </c>
      <c r="AR486" s="139" t="str">
        <f t="shared" si="279"/>
        <v/>
      </c>
      <c r="AS486" s="125" t="str">
        <f t="shared" si="280"/>
        <v/>
      </c>
      <c r="AT486" s="121" t="str">
        <f t="shared" si="281"/>
        <v/>
      </c>
      <c r="AU486" s="138" t="str">
        <f>IF(AX486="","",IF(R486="Refreshment Beverage",ROUND((BA486-Y486-Z486-AA486)*VLOOKUP(VALUE(Q486),Rates!G$15:L$19,3,0),4),ROUND(AW486*(VLOOKUP(VALUE(Q486),Rates!G:L,3,0)),4)))</f>
        <v/>
      </c>
      <c r="AV486" s="126" t="str">
        <f t="shared" si="282"/>
        <v/>
      </c>
      <c r="AW486" s="127" t="str">
        <f t="shared" si="283"/>
        <v/>
      </c>
      <c r="AX486" s="123" t="str">
        <f t="shared" si="284"/>
        <v/>
      </c>
      <c r="AY486" s="140" t="str">
        <f>IF(AX486="","",IF(R486="Refreshment Beverage",ROUND(SUM(AX486*Rates!K$19),4),ROUND(SUM(AX486*(Rates!J$8/100)),4)))</f>
        <v/>
      </c>
      <c r="AZ486" s="124" t="str">
        <f t="shared" si="285"/>
        <v/>
      </c>
      <c r="BA486" s="125" t="str">
        <f t="shared" si="286"/>
        <v/>
      </c>
      <c r="BB486" s="115"/>
      <c r="BC486" s="143"/>
      <c r="BD486" s="100"/>
      <c r="BE486" s="100"/>
      <c r="BF486" s="100"/>
      <c r="BG486" s="100"/>
    </row>
    <row r="487" spans="1:59" ht="12.75" customHeight="1" x14ac:dyDescent="0.2">
      <c r="A487" s="144"/>
      <c r="B487" s="141"/>
      <c r="C487" s="141"/>
      <c r="D487" s="142"/>
      <c r="E487" s="142"/>
      <c r="F487" s="142"/>
      <c r="G487" s="142"/>
      <c r="H487" s="142"/>
      <c r="I487" s="129"/>
      <c r="J487" s="130"/>
      <c r="K487" s="131" t="str">
        <f t="shared" si="257"/>
        <v/>
      </c>
      <c r="L487" s="132" t="str">
        <f t="shared" si="258"/>
        <v/>
      </c>
      <c r="M487" s="133" t="str">
        <f t="shared" si="259"/>
        <v/>
      </c>
      <c r="N487" s="134" t="str">
        <f>IFERROR(IF(B:B="","",IF(R487="Beer",SUM(LOOKUP(2,1/(Rates!$B$3:$B$5&lt;=W487)/(Rates!$C$3:$C$5&gt;=W487),Rates!$D$3:$D$5)*(X487/100)*W487),IF(R487="Refreshment Beverage",SUM(LOOKUP(2,1/(Rates!$B$7:$B$11&lt;=W487)/(Rates!$C$7:$C$11&gt;=W487),Rates!$D$7:$D$11)*(X487/100)*W487)))),"")</f>
        <v/>
      </c>
      <c r="O487" s="134" t="str">
        <f t="shared" si="260"/>
        <v/>
      </c>
      <c r="P487" s="116"/>
      <c r="Q487" s="117" t="str">
        <f t="shared" si="261"/>
        <v/>
      </c>
      <c r="R487" s="128" t="str">
        <f t="shared" si="262"/>
        <v/>
      </c>
      <c r="S487" s="135" t="str">
        <f>IF(B487="","",IF(R487="Refreshment Beverage",VLOOKUP(VALUE(Q487),Rates!G$15:L$19,2,0),VLOOKUP(VALUE(Q487),Rates!G$4:L$12,2,0)))</f>
        <v/>
      </c>
      <c r="T487" s="135" t="str">
        <f t="shared" si="263"/>
        <v/>
      </c>
      <c r="U487" s="118" t="str">
        <f t="shared" si="264"/>
        <v/>
      </c>
      <c r="V487" s="135" t="str">
        <f t="shared" si="265"/>
        <v/>
      </c>
      <c r="W487" s="135" t="str">
        <f t="shared" si="266"/>
        <v/>
      </c>
      <c r="X487" s="119" t="str">
        <f t="shared" si="267"/>
        <v/>
      </c>
      <c r="Y487" s="120" t="str">
        <f>IF(B:B="","",IF(R487="Refreshment Beverage",VLOOKUP(Q487,Rates!G$15:L$19,6,0)*W487,VLOOKUP(Q487,Rates!G$4:L$12,6,0)*W487))</f>
        <v/>
      </c>
      <c r="Z487" s="120" t="str">
        <f t="shared" si="268"/>
        <v/>
      </c>
      <c r="AA487" s="120" t="str">
        <f t="shared" si="269"/>
        <v/>
      </c>
      <c r="AB487" s="136" t="str">
        <f>IF(B:B="","",IF(R487="Refreshment Beverage","",IF(AND(R487="Beer",Q487=0),SUM(LOOKUP(2,1/(Rates!$B$15:$B$18&lt;=W487)/(Rates!$C$15:$C$18&gt;=W487),Rates!$D$15:$D$18)*W487),VLOOKUP(VALUE(Q:Q),Rates!A:B,2,0)*W487)))</f>
        <v/>
      </c>
      <c r="AC487" s="136" t="str">
        <f>IF(B:B="","",IF(R487="Refreshment Beverage","",IF(AND(R487="Beer",Q487=0),SUM(LOOKUP(2,1/(Rates!$B$15:$B$18&lt;=W487)/(Rates!$C$15:$C$18&gt;=W487),Rates!$E$15:$E$18)*W487),VLOOKUP(VALUE(Q:Q),Rates!A:C,3,0)*W487)))</f>
        <v/>
      </c>
      <c r="AD487" s="137" t="str">
        <f>IFERROR(IF(B:B="","",IF(R487="Beer","",IF(VALUE(Q487)=0,VLOOKUP(VLOOKUP(B:B,#REF!,16,0),Rates!A:E,2,0),VLOOKUP(VALUE(Q487),Rates!A$31:B$34,2,0)*W487))),0)</f>
        <v/>
      </c>
      <c r="AE487" s="121" t="str">
        <f t="shared" si="270"/>
        <v/>
      </c>
      <c r="AF487" s="138" t="str">
        <f t="shared" si="271"/>
        <v/>
      </c>
      <c r="AG487" s="122" t="str">
        <f t="shared" si="272"/>
        <v/>
      </c>
      <c r="AH487" s="123" t="str">
        <f t="shared" si="273"/>
        <v/>
      </c>
      <c r="AI487" s="139" t="str">
        <f>IF(AE:AE="","",IF(R487="Refreshment Beverage",AK487*(Rates!J$19/100),ROUND(SUM(AH487*(Rates!$J$8/100)),4)))</f>
        <v/>
      </c>
      <c r="AJ487" s="124" t="str">
        <f t="shared" si="274"/>
        <v/>
      </c>
      <c r="AK487" s="125" t="str">
        <f t="shared" si="275"/>
        <v/>
      </c>
      <c r="AL487" s="121" t="str">
        <f t="shared" si="276"/>
        <v/>
      </c>
      <c r="AM487" s="138" t="str">
        <f>IF(AS487="","",IF(R487="Refreshment Beverage",ROUND(AS487*Rates!K$19,4),ROUND(AO487*(VLOOKUP(VALUE(Q487),Rates!G$4:L$12,3,0)),4)))</f>
        <v/>
      </c>
      <c r="AN487" s="126" t="str">
        <f>IF(AS487="","",IF(R487="Refreshment Beverage",AS487*(Rates!J$19/100),MAX(AM487,AB487)))</f>
        <v/>
      </c>
      <c r="AO487" s="127" t="str">
        <f t="shared" si="277"/>
        <v/>
      </c>
      <c r="AP487" s="127" t="str">
        <f t="shared" si="278"/>
        <v/>
      </c>
      <c r="AQ487" s="140" t="str">
        <f>IF(AS487="","",IF(R487="Refreshment Beverage",ROUND(SUM(VLOOKUP(Q:Q,Rates!G$15:L$19,3,0)*(AS487-Y487-Z487-AA487)),4),ROUND(SUM(Rates!$K$8*AS487),4)))</f>
        <v/>
      </c>
      <c r="AR487" s="139" t="str">
        <f t="shared" si="279"/>
        <v/>
      </c>
      <c r="AS487" s="125" t="str">
        <f t="shared" si="280"/>
        <v/>
      </c>
      <c r="AT487" s="121" t="str">
        <f t="shared" si="281"/>
        <v/>
      </c>
      <c r="AU487" s="138" t="str">
        <f>IF(AX487="","",IF(R487="Refreshment Beverage",ROUND((BA487-Y487-Z487-AA487)*VLOOKUP(VALUE(Q487),Rates!G$15:L$19,3,0),4),ROUND(AW487*(VLOOKUP(VALUE(Q487),Rates!G:L,3,0)),4)))</f>
        <v/>
      </c>
      <c r="AV487" s="126" t="str">
        <f t="shared" si="282"/>
        <v/>
      </c>
      <c r="AW487" s="127" t="str">
        <f t="shared" si="283"/>
        <v/>
      </c>
      <c r="AX487" s="123" t="str">
        <f t="shared" si="284"/>
        <v/>
      </c>
      <c r="AY487" s="140" t="str">
        <f>IF(AX487="","",IF(R487="Refreshment Beverage",ROUND(SUM(AX487*Rates!K$19),4),ROUND(SUM(AX487*(Rates!J$8/100)),4)))</f>
        <v/>
      </c>
      <c r="AZ487" s="124" t="str">
        <f t="shared" si="285"/>
        <v/>
      </c>
      <c r="BA487" s="125" t="str">
        <f t="shared" si="286"/>
        <v/>
      </c>
      <c r="BB487" s="115"/>
      <c r="BC487" s="143"/>
      <c r="BD487" s="100"/>
      <c r="BE487" s="100"/>
      <c r="BF487" s="100"/>
      <c r="BG487" s="100"/>
    </row>
    <row r="488" spans="1:59" ht="12.75" customHeight="1" x14ac:dyDescent="0.2">
      <c r="A488" s="144"/>
      <c r="B488" s="141"/>
      <c r="C488" s="141"/>
      <c r="D488" s="142"/>
      <c r="E488" s="142"/>
      <c r="F488" s="142"/>
      <c r="G488" s="142"/>
      <c r="H488" s="142"/>
      <c r="I488" s="129"/>
      <c r="J488" s="130"/>
      <c r="K488" s="131" t="str">
        <f t="shared" si="257"/>
        <v/>
      </c>
      <c r="L488" s="132" t="str">
        <f t="shared" si="258"/>
        <v/>
      </c>
      <c r="M488" s="133" t="str">
        <f t="shared" si="259"/>
        <v/>
      </c>
      <c r="N488" s="134" t="str">
        <f>IFERROR(IF(B:B="","",IF(R488="Beer",SUM(LOOKUP(2,1/(Rates!$B$3:$B$5&lt;=W488)/(Rates!$C$3:$C$5&gt;=W488),Rates!$D$3:$D$5)*(X488/100)*W488),IF(R488="Refreshment Beverage",SUM(LOOKUP(2,1/(Rates!$B$7:$B$11&lt;=W488)/(Rates!$C$7:$C$11&gt;=W488),Rates!$D$7:$D$11)*(X488/100)*W488)))),"")</f>
        <v/>
      </c>
      <c r="O488" s="134" t="str">
        <f t="shared" si="260"/>
        <v/>
      </c>
      <c r="P488" s="116"/>
      <c r="Q488" s="117" t="str">
        <f t="shared" si="261"/>
        <v/>
      </c>
      <c r="R488" s="128" t="str">
        <f t="shared" si="262"/>
        <v/>
      </c>
      <c r="S488" s="135" t="str">
        <f>IF(B488="","",IF(R488="Refreshment Beverage",VLOOKUP(VALUE(Q488),Rates!G$15:L$19,2,0),VLOOKUP(VALUE(Q488),Rates!G$4:L$12,2,0)))</f>
        <v/>
      </c>
      <c r="T488" s="135" t="str">
        <f t="shared" si="263"/>
        <v/>
      </c>
      <c r="U488" s="118" t="str">
        <f t="shared" si="264"/>
        <v/>
      </c>
      <c r="V488" s="135" t="str">
        <f t="shared" si="265"/>
        <v/>
      </c>
      <c r="W488" s="135" t="str">
        <f t="shared" si="266"/>
        <v/>
      </c>
      <c r="X488" s="119" t="str">
        <f t="shared" si="267"/>
        <v/>
      </c>
      <c r="Y488" s="120" t="str">
        <f>IF(B:B="","",IF(R488="Refreshment Beverage",VLOOKUP(Q488,Rates!G$15:L$19,6,0)*W488,VLOOKUP(Q488,Rates!G$4:L$12,6,0)*W488))</f>
        <v/>
      </c>
      <c r="Z488" s="120" t="str">
        <f t="shared" si="268"/>
        <v/>
      </c>
      <c r="AA488" s="120" t="str">
        <f t="shared" si="269"/>
        <v/>
      </c>
      <c r="AB488" s="136" t="str">
        <f>IF(B:B="","",IF(R488="Refreshment Beverage","",IF(AND(R488="Beer",Q488=0),SUM(LOOKUP(2,1/(Rates!$B$15:$B$18&lt;=W488)/(Rates!$C$15:$C$18&gt;=W488),Rates!$D$15:$D$18)*W488),VLOOKUP(VALUE(Q:Q),Rates!A:B,2,0)*W488)))</f>
        <v/>
      </c>
      <c r="AC488" s="136" t="str">
        <f>IF(B:B="","",IF(R488="Refreshment Beverage","",IF(AND(R488="Beer",Q488=0),SUM(LOOKUP(2,1/(Rates!$B$15:$B$18&lt;=W488)/(Rates!$C$15:$C$18&gt;=W488),Rates!$E$15:$E$18)*W488),VLOOKUP(VALUE(Q:Q),Rates!A:C,3,0)*W488)))</f>
        <v/>
      </c>
      <c r="AD488" s="137" t="str">
        <f>IFERROR(IF(B:B="","",IF(R488="Beer","",IF(VALUE(Q488)=0,VLOOKUP(VLOOKUP(B:B,#REF!,16,0),Rates!A:E,2,0),VLOOKUP(VALUE(Q488),Rates!A$31:B$34,2,0)*W488))),0)</f>
        <v/>
      </c>
      <c r="AE488" s="121" t="str">
        <f t="shared" si="270"/>
        <v/>
      </c>
      <c r="AF488" s="138" t="str">
        <f t="shared" si="271"/>
        <v/>
      </c>
      <c r="AG488" s="122" t="str">
        <f t="shared" si="272"/>
        <v/>
      </c>
      <c r="AH488" s="123" t="str">
        <f t="shared" si="273"/>
        <v/>
      </c>
      <c r="AI488" s="139" t="str">
        <f>IF(AE:AE="","",IF(R488="Refreshment Beverage",AK488*(Rates!J$19/100),ROUND(SUM(AH488*(Rates!$J$8/100)),4)))</f>
        <v/>
      </c>
      <c r="AJ488" s="124" t="str">
        <f t="shared" si="274"/>
        <v/>
      </c>
      <c r="AK488" s="125" t="str">
        <f t="shared" si="275"/>
        <v/>
      </c>
      <c r="AL488" s="121" t="str">
        <f t="shared" si="276"/>
        <v/>
      </c>
      <c r="AM488" s="138" t="str">
        <f>IF(AS488="","",IF(R488="Refreshment Beverage",ROUND(AS488*Rates!K$19,4),ROUND(AO488*(VLOOKUP(VALUE(Q488),Rates!G$4:L$12,3,0)),4)))</f>
        <v/>
      </c>
      <c r="AN488" s="126" t="str">
        <f>IF(AS488="","",IF(R488="Refreshment Beverage",AS488*(Rates!J$19/100),MAX(AM488,AB488)))</f>
        <v/>
      </c>
      <c r="AO488" s="127" t="str">
        <f t="shared" si="277"/>
        <v/>
      </c>
      <c r="AP488" s="127" t="str">
        <f t="shared" si="278"/>
        <v/>
      </c>
      <c r="AQ488" s="140" t="str">
        <f>IF(AS488="","",IF(R488="Refreshment Beverage",ROUND(SUM(VLOOKUP(Q:Q,Rates!G$15:L$19,3,0)*(AS488-Y488-Z488-AA488)),4),ROUND(SUM(Rates!$K$8*AS488),4)))</f>
        <v/>
      </c>
      <c r="AR488" s="139" t="str">
        <f t="shared" si="279"/>
        <v/>
      </c>
      <c r="AS488" s="125" t="str">
        <f t="shared" si="280"/>
        <v/>
      </c>
      <c r="AT488" s="121" t="str">
        <f t="shared" si="281"/>
        <v/>
      </c>
      <c r="AU488" s="138" t="str">
        <f>IF(AX488="","",IF(R488="Refreshment Beverage",ROUND((BA488-Y488-Z488-AA488)*VLOOKUP(VALUE(Q488),Rates!G$15:L$19,3,0),4),ROUND(AW488*(VLOOKUP(VALUE(Q488),Rates!G:L,3,0)),4)))</f>
        <v/>
      </c>
      <c r="AV488" s="126" t="str">
        <f t="shared" si="282"/>
        <v/>
      </c>
      <c r="AW488" s="127" t="str">
        <f t="shared" si="283"/>
        <v/>
      </c>
      <c r="AX488" s="123" t="str">
        <f t="shared" si="284"/>
        <v/>
      </c>
      <c r="AY488" s="140" t="str">
        <f>IF(AX488="","",IF(R488="Refreshment Beverage",ROUND(SUM(AX488*Rates!K$19),4),ROUND(SUM(AX488*(Rates!J$8/100)),4)))</f>
        <v/>
      </c>
      <c r="AZ488" s="124" t="str">
        <f t="shared" si="285"/>
        <v/>
      </c>
      <c r="BA488" s="125" t="str">
        <f t="shared" si="286"/>
        <v/>
      </c>
      <c r="BB488" s="115"/>
      <c r="BC488" s="143"/>
      <c r="BD488" s="100"/>
      <c r="BE488" s="100"/>
      <c r="BF488" s="100"/>
      <c r="BG488" s="100"/>
    </row>
    <row r="489" spans="1:59" ht="12.75" customHeight="1" x14ac:dyDescent="0.2">
      <c r="A489" s="144"/>
      <c r="B489" s="141"/>
      <c r="C489" s="141"/>
      <c r="D489" s="142"/>
      <c r="E489" s="142"/>
      <c r="F489" s="142"/>
      <c r="G489" s="142"/>
      <c r="H489" s="142"/>
      <c r="I489" s="129"/>
      <c r="J489" s="130"/>
      <c r="K489" s="131" t="str">
        <f t="shared" si="257"/>
        <v/>
      </c>
      <c r="L489" s="132" t="str">
        <f t="shared" si="258"/>
        <v/>
      </c>
      <c r="M489" s="133" t="str">
        <f t="shared" si="259"/>
        <v/>
      </c>
      <c r="N489" s="134" t="str">
        <f>IFERROR(IF(B:B="","",IF(R489="Beer",SUM(LOOKUP(2,1/(Rates!$B$3:$B$5&lt;=W489)/(Rates!$C$3:$C$5&gt;=W489),Rates!$D$3:$D$5)*(X489/100)*W489),IF(R489="Refreshment Beverage",SUM(LOOKUP(2,1/(Rates!$B$7:$B$11&lt;=W489)/(Rates!$C$7:$C$11&gt;=W489),Rates!$D$7:$D$11)*(X489/100)*W489)))),"")</f>
        <v/>
      </c>
      <c r="O489" s="134" t="str">
        <f t="shared" si="260"/>
        <v/>
      </c>
      <c r="P489" s="116"/>
      <c r="Q489" s="117" t="str">
        <f t="shared" si="261"/>
        <v/>
      </c>
      <c r="R489" s="128" t="str">
        <f t="shared" si="262"/>
        <v/>
      </c>
      <c r="S489" s="135" t="str">
        <f>IF(B489="","",IF(R489="Refreshment Beverage",VLOOKUP(VALUE(Q489),Rates!G$15:L$19,2,0),VLOOKUP(VALUE(Q489),Rates!G$4:L$12,2,0)))</f>
        <v/>
      </c>
      <c r="T489" s="135" t="str">
        <f t="shared" si="263"/>
        <v/>
      </c>
      <c r="U489" s="118" t="str">
        <f t="shared" si="264"/>
        <v/>
      </c>
      <c r="V489" s="135" t="str">
        <f t="shared" si="265"/>
        <v/>
      </c>
      <c r="W489" s="135" t="str">
        <f t="shared" si="266"/>
        <v/>
      </c>
      <c r="X489" s="119" t="str">
        <f t="shared" si="267"/>
        <v/>
      </c>
      <c r="Y489" s="120" t="str">
        <f>IF(B:B="","",IF(R489="Refreshment Beverage",VLOOKUP(Q489,Rates!G$15:L$19,6,0)*W489,VLOOKUP(Q489,Rates!G$4:L$12,6,0)*W489))</f>
        <v/>
      </c>
      <c r="Z489" s="120" t="str">
        <f t="shared" si="268"/>
        <v/>
      </c>
      <c r="AA489" s="120" t="str">
        <f t="shared" si="269"/>
        <v/>
      </c>
      <c r="AB489" s="136" t="str">
        <f>IF(B:B="","",IF(R489="Refreshment Beverage","",IF(AND(R489="Beer",Q489=0),SUM(LOOKUP(2,1/(Rates!$B$15:$B$18&lt;=W489)/(Rates!$C$15:$C$18&gt;=W489),Rates!$D$15:$D$18)*W489),VLOOKUP(VALUE(Q:Q),Rates!A:B,2,0)*W489)))</f>
        <v/>
      </c>
      <c r="AC489" s="136" t="str">
        <f>IF(B:B="","",IF(R489="Refreshment Beverage","",IF(AND(R489="Beer",Q489=0),SUM(LOOKUP(2,1/(Rates!$B$15:$B$18&lt;=W489)/(Rates!$C$15:$C$18&gt;=W489),Rates!$E$15:$E$18)*W489),VLOOKUP(VALUE(Q:Q),Rates!A:C,3,0)*W489)))</f>
        <v/>
      </c>
      <c r="AD489" s="137" t="str">
        <f>IFERROR(IF(B:B="","",IF(R489="Beer","",IF(VALUE(Q489)=0,VLOOKUP(VLOOKUP(B:B,#REF!,16,0),Rates!A:E,2,0),VLOOKUP(VALUE(Q489),Rates!A$31:B$34,2,0)*W489))),0)</f>
        <v/>
      </c>
      <c r="AE489" s="121" t="str">
        <f t="shared" si="270"/>
        <v/>
      </c>
      <c r="AF489" s="138" t="str">
        <f t="shared" si="271"/>
        <v/>
      </c>
      <c r="AG489" s="122" t="str">
        <f t="shared" si="272"/>
        <v/>
      </c>
      <c r="AH489" s="123" t="str">
        <f t="shared" si="273"/>
        <v/>
      </c>
      <c r="AI489" s="139" t="str">
        <f>IF(AE:AE="","",IF(R489="Refreshment Beverage",AK489*(Rates!J$19/100),ROUND(SUM(AH489*(Rates!$J$8/100)),4)))</f>
        <v/>
      </c>
      <c r="AJ489" s="124" t="str">
        <f t="shared" si="274"/>
        <v/>
      </c>
      <c r="AK489" s="125" t="str">
        <f t="shared" si="275"/>
        <v/>
      </c>
      <c r="AL489" s="121" t="str">
        <f t="shared" si="276"/>
        <v/>
      </c>
      <c r="AM489" s="138" t="str">
        <f>IF(AS489="","",IF(R489="Refreshment Beverage",ROUND(AS489*Rates!K$19,4),ROUND(AO489*(VLOOKUP(VALUE(Q489),Rates!G$4:L$12,3,0)),4)))</f>
        <v/>
      </c>
      <c r="AN489" s="126" t="str">
        <f>IF(AS489="","",IF(R489="Refreshment Beverage",AS489*(Rates!J$19/100),MAX(AM489,AB489)))</f>
        <v/>
      </c>
      <c r="AO489" s="127" t="str">
        <f t="shared" si="277"/>
        <v/>
      </c>
      <c r="AP489" s="127" t="str">
        <f t="shared" si="278"/>
        <v/>
      </c>
      <c r="AQ489" s="140" t="str">
        <f>IF(AS489="","",IF(R489="Refreshment Beverage",ROUND(SUM(VLOOKUP(Q:Q,Rates!G$15:L$19,3,0)*(AS489-Y489-Z489-AA489)),4),ROUND(SUM(Rates!$K$8*AS489),4)))</f>
        <v/>
      </c>
      <c r="AR489" s="139" t="str">
        <f t="shared" si="279"/>
        <v/>
      </c>
      <c r="AS489" s="125" t="str">
        <f t="shared" si="280"/>
        <v/>
      </c>
      <c r="AT489" s="121" t="str">
        <f t="shared" si="281"/>
        <v/>
      </c>
      <c r="AU489" s="138" t="str">
        <f>IF(AX489="","",IF(R489="Refreshment Beverage",ROUND((BA489-Y489-Z489-AA489)*VLOOKUP(VALUE(Q489),Rates!G$15:L$19,3,0),4),ROUND(AW489*(VLOOKUP(VALUE(Q489),Rates!G:L,3,0)),4)))</f>
        <v/>
      </c>
      <c r="AV489" s="126" t="str">
        <f t="shared" si="282"/>
        <v/>
      </c>
      <c r="AW489" s="127" t="str">
        <f t="shared" si="283"/>
        <v/>
      </c>
      <c r="AX489" s="123" t="str">
        <f t="shared" si="284"/>
        <v/>
      </c>
      <c r="AY489" s="140" t="str">
        <f>IF(AX489="","",IF(R489="Refreshment Beverage",ROUND(SUM(AX489*Rates!K$19),4),ROUND(SUM(AX489*(Rates!J$8/100)),4)))</f>
        <v/>
      </c>
      <c r="AZ489" s="124" t="str">
        <f t="shared" si="285"/>
        <v/>
      </c>
      <c r="BA489" s="125" t="str">
        <f t="shared" si="286"/>
        <v/>
      </c>
      <c r="BB489" s="115"/>
      <c r="BC489" s="143"/>
      <c r="BD489" s="100"/>
      <c r="BE489" s="100"/>
      <c r="BF489" s="100"/>
      <c r="BG489" s="100"/>
    </row>
    <row r="490" spans="1:59" ht="12.75" customHeight="1" x14ac:dyDescent="0.2">
      <c r="A490" s="144"/>
      <c r="B490" s="141"/>
      <c r="C490" s="141"/>
      <c r="D490" s="142"/>
      <c r="E490" s="142"/>
      <c r="F490" s="142"/>
      <c r="G490" s="142"/>
      <c r="H490" s="142"/>
      <c r="I490" s="129"/>
      <c r="J490" s="130"/>
      <c r="K490" s="131" t="str">
        <f t="shared" si="257"/>
        <v/>
      </c>
      <c r="L490" s="132" t="str">
        <f t="shared" si="258"/>
        <v/>
      </c>
      <c r="M490" s="133" t="str">
        <f t="shared" si="259"/>
        <v/>
      </c>
      <c r="N490" s="134" t="str">
        <f>IFERROR(IF(B:B="","",IF(R490="Beer",SUM(LOOKUP(2,1/(Rates!$B$3:$B$5&lt;=W490)/(Rates!$C$3:$C$5&gt;=W490),Rates!$D$3:$D$5)*(X490/100)*W490),IF(R490="Refreshment Beverage",SUM(LOOKUP(2,1/(Rates!$B$7:$B$11&lt;=W490)/(Rates!$C$7:$C$11&gt;=W490),Rates!$D$7:$D$11)*(X490/100)*W490)))),"")</f>
        <v/>
      </c>
      <c r="O490" s="134" t="str">
        <f t="shared" si="260"/>
        <v/>
      </c>
      <c r="P490" s="116"/>
      <c r="Q490" s="117" t="str">
        <f t="shared" si="261"/>
        <v/>
      </c>
      <c r="R490" s="128" t="str">
        <f t="shared" si="262"/>
        <v/>
      </c>
      <c r="S490" s="135" t="str">
        <f>IF(B490="","",IF(R490="Refreshment Beverage",VLOOKUP(VALUE(Q490),Rates!G$15:L$19,2,0),VLOOKUP(VALUE(Q490),Rates!G$4:L$12,2,0)))</f>
        <v/>
      </c>
      <c r="T490" s="135" t="str">
        <f t="shared" si="263"/>
        <v/>
      </c>
      <c r="U490" s="118" t="str">
        <f t="shared" si="264"/>
        <v/>
      </c>
      <c r="V490" s="135" t="str">
        <f t="shared" si="265"/>
        <v/>
      </c>
      <c r="W490" s="135" t="str">
        <f t="shared" si="266"/>
        <v/>
      </c>
      <c r="X490" s="119" t="str">
        <f t="shared" si="267"/>
        <v/>
      </c>
      <c r="Y490" s="120" t="str">
        <f>IF(B:B="","",IF(R490="Refreshment Beverage",VLOOKUP(Q490,Rates!G$15:L$19,6,0)*W490,VLOOKUP(Q490,Rates!G$4:L$12,6,0)*W490))</f>
        <v/>
      </c>
      <c r="Z490" s="120" t="str">
        <f t="shared" si="268"/>
        <v/>
      </c>
      <c r="AA490" s="120" t="str">
        <f t="shared" si="269"/>
        <v/>
      </c>
      <c r="AB490" s="136" t="str">
        <f>IF(B:B="","",IF(R490="Refreshment Beverage","",IF(AND(R490="Beer",Q490=0),SUM(LOOKUP(2,1/(Rates!$B$15:$B$18&lt;=W490)/(Rates!$C$15:$C$18&gt;=W490),Rates!$D$15:$D$18)*W490),VLOOKUP(VALUE(Q:Q),Rates!A:B,2,0)*W490)))</f>
        <v/>
      </c>
      <c r="AC490" s="136" t="str">
        <f>IF(B:B="","",IF(R490="Refreshment Beverage","",IF(AND(R490="Beer",Q490=0),SUM(LOOKUP(2,1/(Rates!$B$15:$B$18&lt;=W490)/(Rates!$C$15:$C$18&gt;=W490),Rates!$E$15:$E$18)*W490),VLOOKUP(VALUE(Q:Q),Rates!A:C,3,0)*W490)))</f>
        <v/>
      </c>
      <c r="AD490" s="137" t="str">
        <f>IFERROR(IF(B:B="","",IF(R490="Beer","",IF(VALUE(Q490)=0,VLOOKUP(VLOOKUP(B:B,#REF!,16,0),Rates!A:E,2,0),VLOOKUP(VALUE(Q490),Rates!A$31:B$34,2,0)*W490))),0)</f>
        <v/>
      </c>
      <c r="AE490" s="121" t="str">
        <f t="shared" si="270"/>
        <v/>
      </c>
      <c r="AF490" s="138" t="str">
        <f t="shared" si="271"/>
        <v/>
      </c>
      <c r="AG490" s="122" t="str">
        <f t="shared" si="272"/>
        <v/>
      </c>
      <c r="AH490" s="123" t="str">
        <f t="shared" si="273"/>
        <v/>
      </c>
      <c r="AI490" s="139" t="str">
        <f>IF(AE:AE="","",IF(R490="Refreshment Beverage",AK490*(Rates!J$19/100),ROUND(SUM(AH490*(Rates!$J$8/100)),4)))</f>
        <v/>
      </c>
      <c r="AJ490" s="124" t="str">
        <f t="shared" si="274"/>
        <v/>
      </c>
      <c r="AK490" s="125" t="str">
        <f t="shared" si="275"/>
        <v/>
      </c>
      <c r="AL490" s="121" t="str">
        <f t="shared" si="276"/>
        <v/>
      </c>
      <c r="AM490" s="138" t="str">
        <f>IF(AS490="","",IF(R490="Refreshment Beverage",ROUND(AS490*Rates!K$19,4),ROUND(AO490*(VLOOKUP(VALUE(Q490),Rates!G$4:L$12,3,0)),4)))</f>
        <v/>
      </c>
      <c r="AN490" s="126" t="str">
        <f>IF(AS490="","",IF(R490="Refreshment Beverage",AS490*(Rates!J$19/100),MAX(AM490,AB490)))</f>
        <v/>
      </c>
      <c r="AO490" s="127" t="str">
        <f t="shared" si="277"/>
        <v/>
      </c>
      <c r="AP490" s="127" t="str">
        <f t="shared" si="278"/>
        <v/>
      </c>
      <c r="AQ490" s="140" t="str">
        <f>IF(AS490="","",IF(R490="Refreshment Beverage",ROUND(SUM(VLOOKUP(Q:Q,Rates!G$15:L$19,3,0)*(AS490-Y490-Z490-AA490)),4),ROUND(SUM(Rates!$K$8*AS490),4)))</f>
        <v/>
      </c>
      <c r="AR490" s="139" t="str">
        <f t="shared" si="279"/>
        <v/>
      </c>
      <c r="AS490" s="125" t="str">
        <f t="shared" si="280"/>
        <v/>
      </c>
      <c r="AT490" s="121" t="str">
        <f t="shared" si="281"/>
        <v/>
      </c>
      <c r="AU490" s="138" t="str">
        <f>IF(AX490="","",IF(R490="Refreshment Beverage",ROUND((BA490-Y490-Z490-AA490)*VLOOKUP(VALUE(Q490),Rates!G$15:L$19,3,0),4),ROUND(AW490*(VLOOKUP(VALUE(Q490),Rates!G:L,3,0)),4)))</f>
        <v/>
      </c>
      <c r="AV490" s="126" t="str">
        <f t="shared" si="282"/>
        <v/>
      </c>
      <c r="AW490" s="127" t="str">
        <f t="shared" si="283"/>
        <v/>
      </c>
      <c r="AX490" s="123" t="str">
        <f t="shared" si="284"/>
        <v/>
      </c>
      <c r="AY490" s="140" t="str">
        <f>IF(AX490="","",IF(R490="Refreshment Beverage",ROUND(SUM(AX490*Rates!K$19),4),ROUND(SUM(AX490*(Rates!J$8/100)),4)))</f>
        <v/>
      </c>
      <c r="AZ490" s="124" t="str">
        <f t="shared" si="285"/>
        <v/>
      </c>
      <c r="BA490" s="125" t="str">
        <f t="shared" si="286"/>
        <v/>
      </c>
      <c r="BB490" s="115"/>
      <c r="BC490" s="143"/>
      <c r="BD490" s="100"/>
      <c r="BE490" s="100"/>
      <c r="BF490" s="100"/>
      <c r="BG490" s="100"/>
    </row>
    <row r="491" spans="1:59" ht="12.75" customHeight="1" x14ac:dyDescent="0.2">
      <c r="A491" s="144"/>
      <c r="B491" s="141"/>
      <c r="C491" s="141"/>
      <c r="D491" s="142"/>
      <c r="E491" s="142"/>
      <c r="F491" s="142"/>
      <c r="G491" s="142"/>
      <c r="H491" s="142"/>
      <c r="I491" s="129"/>
      <c r="J491" s="130"/>
      <c r="K491" s="131" t="str">
        <f t="shared" si="257"/>
        <v/>
      </c>
      <c r="L491" s="132" t="str">
        <f t="shared" si="258"/>
        <v/>
      </c>
      <c r="M491" s="133" t="str">
        <f t="shared" si="259"/>
        <v/>
      </c>
      <c r="N491" s="134" t="str">
        <f>IFERROR(IF(B:B="","",IF(R491="Beer",SUM(LOOKUP(2,1/(Rates!$B$3:$B$5&lt;=W491)/(Rates!$C$3:$C$5&gt;=W491),Rates!$D$3:$D$5)*(X491/100)*W491),IF(R491="Refreshment Beverage",SUM(LOOKUP(2,1/(Rates!$B$7:$B$11&lt;=W491)/(Rates!$C$7:$C$11&gt;=W491),Rates!$D$7:$D$11)*(X491/100)*W491)))),"")</f>
        <v/>
      </c>
      <c r="O491" s="134" t="str">
        <f t="shared" si="260"/>
        <v/>
      </c>
      <c r="P491" s="116"/>
      <c r="Q491" s="117" t="str">
        <f t="shared" si="261"/>
        <v/>
      </c>
      <c r="R491" s="128" t="str">
        <f t="shared" si="262"/>
        <v/>
      </c>
      <c r="S491" s="135" t="str">
        <f>IF(B491="","",IF(R491="Refreshment Beverage",VLOOKUP(VALUE(Q491),Rates!G$15:L$19,2,0),VLOOKUP(VALUE(Q491),Rates!G$4:L$12,2,0)))</f>
        <v/>
      </c>
      <c r="T491" s="135" t="str">
        <f t="shared" si="263"/>
        <v/>
      </c>
      <c r="U491" s="118" t="str">
        <f t="shared" si="264"/>
        <v/>
      </c>
      <c r="V491" s="135" t="str">
        <f t="shared" si="265"/>
        <v/>
      </c>
      <c r="W491" s="135" t="str">
        <f t="shared" si="266"/>
        <v/>
      </c>
      <c r="X491" s="119" t="str">
        <f t="shared" si="267"/>
        <v/>
      </c>
      <c r="Y491" s="120" t="str">
        <f>IF(B:B="","",IF(R491="Refreshment Beverage",VLOOKUP(Q491,Rates!G$15:L$19,6,0)*W491,VLOOKUP(Q491,Rates!G$4:L$12,6,0)*W491))</f>
        <v/>
      </c>
      <c r="Z491" s="120" t="str">
        <f t="shared" si="268"/>
        <v/>
      </c>
      <c r="AA491" s="120" t="str">
        <f t="shared" si="269"/>
        <v/>
      </c>
      <c r="AB491" s="136" t="str">
        <f>IF(B:B="","",IF(R491="Refreshment Beverage","",IF(AND(R491="Beer",Q491=0),SUM(LOOKUP(2,1/(Rates!$B$15:$B$18&lt;=W491)/(Rates!$C$15:$C$18&gt;=W491),Rates!$D$15:$D$18)*W491),VLOOKUP(VALUE(Q:Q),Rates!A:B,2,0)*W491)))</f>
        <v/>
      </c>
      <c r="AC491" s="136" t="str">
        <f>IF(B:B="","",IF(R491="Refreshment Beverage","",IF(AND(R491="Beer",Q491=0),SUM(LOOKUP(2,1/(Rates!$B$15:$B$18&lt;=W491)/(Rates!$C$15:$C$18&gt;=W491),Rates!$E$15:$E$18)*W491),VLOOKUP(VALUE(Q:Q),Rates!A:C,3,0)*W491)))</f>
        <v/>
      </c>
      <c r="AD491" s="137" t="str">
        <f>IFERROR(IF(B:B="","",IF(R491="Beer","",IF(VALUE(Q491)=0,VLOOKUP(VLOOKUP(B:B,#REF!,16,0),Rates!A:E,2,0),VLOOKUP(VALUE(Q491),Rates!A$31:B$34,2,0)*W491))),0)</f>
        <v/>
      </c>
      <c r="AE491" s="121" t="str">
        <f t="shared" si="270"/>
        <v/>
      </c>
      <c r="AF491" s="138" t="str">
        <f t="shared" si="271"/>
        <v/>
      </c>
      <c r="AG491" s="122" t="str">
        <f t="shared" si="272"/>
        <v/>
      </c>
      <c r="AH491" s="123" t="str">
        <f t="shared" si="273"/>
        <v/>
      </c>
      <c r="AI491" s="139" t="str">
        <f>IF(AE:AE="","",IF(R491="Refreshment Beverage",AK491*(Rates!J$19/100),ROUND(SUM(AH491*(Rates!$J$8/100)),4)))</f>
        <v/>
      </c>
      <c r="AJ491" s="124" t="str">
        <f t="shared" si="274"/>
        <v/>
      </c>
      <c r="AK491" s="125" t="str">
        <f t="shared" si="275"/>
        <v/>
      </c>
      <c r="AL491" s="121" t="str">
        <f t="shared" si="276"/>
        <v/>
      </c>
      <c r="AM491" s="138" t="str">
        <f>IF(AS491="","",IF(R491="Refreshment Beverage",ROUND(AS491*Rates!K$19,4),ROUND(AO491*(VLOOKUP(VALUE(Q491),Rates!G$4:L$12,3,0)),4)))</f>
        <v/>
      </c>
      <c r="AN491" s="126" t="str">
        <f>IF(AS491="","",IF(R491="Refreshment Beverage",AS491*(Rates!J$19/100),MAX(AM491,AB491)))</f>
        <v/>
      </c>
      <c r="AO491" s="127" t="str">
        <f t="shared" si="277"/>
        <v/>
      </c>
      <c r="AP491" s="127" t="str">
        <f t="shared" si="278"/>
        <v/>
      </c>
      <c r="AQ491" s="140" t="str">
        <f>IF(AS491="","",IF(R491="Refreshment Beverage",ROUND(SUM(VLOOKUP(Q:Q,Rates!G$15:L$19,3,0)*(AS491-Y491-Z491-AA491)),4),ROUND(SUM(Rates!$K$8*AS491),4)))</f>
        <v/>
      </c>
      <c r="AR491" s="139" t="str">
        <f t="shared" si="279"/>
        <v/>
      </c>
      <c r="AS491" s="125" t="str">
        <f t="shared" si="280"/>
        <v/>
      </c>
      <c r="AT491" s="121" t="str">
        <f t="shared" si="281"/>
        <v/>
      </c>
      <c r="AU491" s="138" t="str">
        <f>IF(AX491="","",IF(R491="Refreshment Beverage",ROUND((BA491-Y491-Z491-AA491)*VLOOKUP(VALUE(Q491),Rates!G$15:L$19,3,0),4),ROUND(AW491*(VLOOKUP(VALUE(Q491),Rates!G:L,3,0)),4)))</f>
        <v/>
      </c>
      <c r="AV491" s="126" t="str">
        <f t="shared" si="282"/>
        <v/>
      </c>
      <c r="AW491" s="127" t="str">
        <f t="shared" si="283"/>
        <v/>
      </c>
      <c r="AX491" s="123" t="str">
        <f t="shared" si="284"/>
        <v/>
      </c>
      <c r="AY491" s="140" t="str">
        <f>IF(AX491="","",IF(R491="Refreshment Beverage",ROUND(SUM(AX491*Rates!K$19),4),ROUND(SUM(AX491*(Rates!J$8/100)),4)))</f>
        <v/>
      </c>
      <c r="AZ491" s="124" t="str">
        <f t="shared" si="285"/>
        <v/>
      </c>
      <c r="BA491" s="125" t="str">
        <f t="shared" si="286"/>
        <v/>
      </c>
      <c r="BB491" s="115"/>
      <c r="BC491" s="143"/>
      <c r="BD491" s="100"/>
      <c r="BE491" s="100"/>
      <c r="BF491" s="100"/>
      <c r="BG491" s="100"/>
    </row>
    <row r="492" spans="1:59" ht="12.75" customHeight="1" x14ac:dyDescent="0.2">
      <c r="A492" s="144"/>
      <c r="B492" s="141"/>
      <c r="C492" s="141"/>
      <c r="D492" s="142"/>
      <c r="E492" s="142"/>
      <c r="F492" s="142"/>
      <c r="G492" s="142"/>
      <c r="H492" s="142"/>
      <c r="I492" s="129"/>
      <c r="J492" s="130"/>
      <c r="K492" s="131" t="str">
        <f t="shared" si="257"/>
        <v/>
      </c>
      <c r="L492" s="132" t="str">
        <f t="shared" si="258"/>
        <v/>
      </c>
      <c r="M492" s="133" t="str">
        <f t="shared" si="259"/>
        <v/>
      </c>
      <c r="N492" s="134" t="str">
        <f>IFERROR(IF(B:B="","",IF(R492="Beer",SUM(LOOKUP(2,1/(Rates!$B$3:$B$5&lt;=W492)/(Rates!$C$3:$C$5&gt;=W492),Rates!$D$3:$D$5)*(X492/100)*W492),IF(R492="Refreshment Beverage",SUM(LOOKUP(2,1/(Rates!$B$7:$B$11&lt;=W492)/(Rates!$C$7:$C$11&gt;=W492),Rates!$D$7:$D$11)*(X492/100)*W492)))),"")</f>
        <v/>
      </c>
      <c r="O492" s="134" t="str">
        <f t="shared" si="260"/>
        <v/>
      </c>
      <c r="P492" s="116"/>
      <c r="Q492" s="117" t="str">
        <f t="shared" si="261"/>
        <v/>
      </c>
      <c r="R492" s="128" t="str">
        <f t="shared" si="262"/>
        <v/>
      </c>
      <c r="S492" s="135" t="str">
        <f>IF(B492="","",IF(R492="Refreshment Beverage",VLOOKUP(VALUE(Q492),Rates!G$15:L$19,2,0),VLOOKUP(VALUE(Q492),Rates!G$4:L$12,2,0)))</f>
        <v/>
      </c>
      <c r="T492" s="135" t="str">
        <f t="shared" si="263"/>
        <v/>
      </c>
      <c r="U492" s="118" t="str">
        <f t="shared" si="264"/>
        <v/>
      </c>
      <c r="V492" s="135" t="str">
        <f t="shared" si="265"/>
        <v/>
      </c>
      <c r="W492" s="135" t="str">
        <f t="shared" si="266"/>
        <v/>
      </c>
      <c r="X492" s="119" t="str">
        <f t="shared" si="267"/>
        <v/>
      </c>
      <c r="Y492" s="120" t="str">
        <f>IF(B:B="","",IF(R492="Refreshment Beverage",VLOOKUP(Q492,Rates!G$15:L$19,6,0)*W492,VLOOKUP(Q492,Rates!G$4:L$12,6,0)*W492))</f>
        <v/>
      </c>
      <c r="Z492" s="120" t="str">
        <f t="shared" si="268"/>
        <v/>
      </c>
      <c r="AA492" s="120" t="str">
        <f t="shared" si="269"/>
        <v/>
      </c>
      <c r="AB492" s="136" t="str">
        <f>IF(B:B="","",IF(R492="Refreshment Beverage","",IF(AND(R492="Beer",Q492=0),SUM(LOOKUP(2,1/(Rates!$B$15:$B$18&lt;=W492)/(Rates!$C$15:$C$18&gt;=W492),Rates!$D$15:$D$18)*W492),VLOOKUP(VALUE(Q:Q),Rates!A:B,2,0)*W492)))</f>
        <v/>
      </c>
      <c r="AC492" s="136" t="str">
        <f>IF(B:B="","",IF(R492="Refreshment Beverage","",IF(AND(R492="Beer",Q492=0),SUM(LOOKUP(2,1/(Rates!$B$15:$B$18&lt;=W492)/(Rates!$C$15:$C$18&gt;=W492),Rates!$E$15:$E$18)*W492),VLOOKUP(VALUE(Q:Q),Rates!A:C,3,0)*W492)))</f>
        <v/>
      </c>
      <c r="AD492" s="137" t="str">
        <f>IFERROR(IF(B:B="","",IF(R492="Beer","",IF(VALUE(Q492)=0,VLOOKUP(VLOOKUP(B:B,#REF!,16,0),Rates!A:E,2,0),VLOOKUP(VALUE(Q492),Rates!A$31:B$34,2,0)*W492))),0)</f>
        <v/>
      </c>
      <c r="AE492" s="121" t="str">
        <f t="shared" si="270"/>
        <v/>
      </c>
      <c r="AF492" s="138" t="str">
        <f t="shared" si="271"/>
        <v/>
      </c>
      <c r="AG492" s="122" t="str">
        <f t="shared" si="272"/>
        <v/>
      </c>
      <c r="AH492" s="123" t="str">
        <f t="shared" si="273"/>
        <v/>
      </c>
      <c r="AI492" s="139" t="str">
        <f>IF(AE:AE="","",IF(R492="Refreshment Beverage",AK492*(Rates!J$19/100),ROUND(SUM(AH492*(Rates!$J$8/100)),4)))</f>
        <v/>
      </c>
      <c r="AJ492" s="124" t="str">
        <f t="shared" si="274"/>
        <v/>
      </c>
      <c r="AK492" s="125" t="str">
        <f t="shared" si="275"/>
        <v/>
      </c>
      <c r="AL492" s="121" t="str">
        <f t="shared" si="276"/>
        <v/>
      </c>
      <c r="AM492" s="138" t="str">
        <f>IF(AS492="","",IF(R492="Refreshment Beverage",ROUND(AS492*Rates!K$19,4),ROUND(AO492*(VLOOKUP(VALUE(Q492),Rates!G$4:L$12,3,0)),4)))</f>
        <v/>
      </c>
      <c r="AN492" s="126" t="str">
        <f>IF(AS492="","",IF(R492="Refreshment Beverage",AS492*(Rates!J$19/100),MAX(AM492,AB492)))</f>
        <v/>
      </c>
      <c r="AO492" s="127" t="str">
        <f t="shared" si="277"/>
        <v/>
      </c>
      <c r="AP492" s="127" t="str">
        <f t="shared" si="278"/>
        <v/>
      </c>
      <c r="AQ492" s="140" t="str">
        <f>IF(AS492="","",IF(R492="Refreshment Beverage",ROUND(SUM(VLOOKUP(Q:Q,Rates!G$15:L$19,3,0)*(AS492-Y492-Z492-AA492)),4),ROUND(SUM(Rates!$K$8*AS492),4)))</f>
        <v/>
      </c>
      <c r="AR492" s="139" t="str">
        <f t="shared" si="279"/>
        <v/>
      </c>
      <c r="AS492" s="125" t="str">
        <f t="shared" si="280"/>
        <v/>
      </c>
      <c r="AT492" s="121" t="str">
        <f t="shared" si="281"/>
        <v/>
      </c>
      <c r="AU492" s="138" t="str">
        <f>IF(AX492="","",IF(R492="Refreshment Beverage",ROUND((BA492-Y492-Z492-AA492)*VLOOKUP(VALUE(Q492),Rates!G$15:L$19,3,0),4),ROUND(AW492*(VLOOKUP(VALUE(Q492),Rates!G:L,3,0)),4)))</f>
        <v/>
      </c>
      <c r="AV492" s="126" t="str">
        <f t="shared" si="282"/>
        <v/>
      </c>
      <c r="AW492" s="127" t="str">
        <f t="shared" si="283"/>
        <v/>
      </c>
      <c r="AX492" s="123" t="str">
        <f t="shared" si="284"/>
        <v/>
      </c>
      <c r="AY492" s="140" t="str">
        <f>IF(AX492="","",IF(R492="Refreshment Beverage",ROUND(SUM(AX492*Rates!K$19),4),ROUND(SUM(AX492*(Rates!J$8/100)),4)))</f>
        <v/>
      </c>
      <c r="AZ492" s="124" t="str">
        <f t="shared" si="285"/>
        <v/>
      </c>
      <c r="BA492" s="125" t="str">
        <f t="shared" si="286"/>
        <v/>
      </c>
      <c r="BB492" s="115"/>
      <c r="BC492" s="143"/>
      <c r="BD492" s="100"/>
      <c r="BE492" s="100"/>
      <c r="BF492" s="100"/>
      <c r="BG492" s="100"/>
    </row>
    <row r="493" spans="1:59" ht="12.75" customHeight="1" x14ac:dyDescent="0.2">
      <c r="A493" s="144"/>
      <c r="B493" s="141"/>
      <c r="C493" s="141"/>
      <c r="D493" s="142"/>
      <c r="E493" s="142"/>
      <c r="F493" s="142"/>
      <c r="G493" s="142"/>
      <c r="H493" s="142"/>
      <c r="I493" s="129"/>
      <c r="J493" s="130"/>
      <c r="K493" s="131" t="str">
        <f t="shared" si="257"/>
        <v/>
      </c>
      <c r="L493" s="132" t="str">
        <f t="shared" si="258"/>
        <v/>
      </c>
      <c r="M493" s="133" t="str">
        <f t="shared" si="259"/>
        <v/>
      </c>
      <c r="N493" s="134" t="str">
        <f>IFERROR(IF(B:B="","",IF(R493="Beer",SUM(LOOKUP(2,1/(Rates!$B$3:$B$5&lt;=W493)/(Rates!$C$3:$C$5&gt;=W493),Rates!$D$3:$D$5)*(X493/100)*W493),IF(R493="Refreshment Beverage",SUM(LOOKUP(2,1/(Rates!$B$7:$B$11&lt;=W493)/(Rates!$C$7:$C$11&gt;=W493),Rates!$D$7:$D$11)*(X493/100)*W493)))),"")</f>
        <v/>
      </c>
      <c r="O493" s="134" t="str">
        <f t="shared" si="260"/>
        <v/>
      </c>
      <c r="P493" s="116"/>
      <c r="Q493" s="117" t="str">
        <f t="shared" si="261"/>
        <v/>
      </c>
      <c r="R493" s="128" t="str">
        <f t="shared" si="262"/>
        <v/>
      </c>
      <c r="S493" s="135" t="str">
        <f>IF(B493="","",IF(R493="Refreshment Beverage",VLOOKUP(VALUE(Q493),Rates!G$15:L$19,2,0),VLOOKUP(VALUE(Q493),Rates!G$4:L$12,2,0)))</f>
        <v/>
      </c>
      <c r="T493" s="135" t="str">
        <f t="shared" si="263"/>
        <v/>
      </c>
      <c r="U493" s="118" t="str">
        <f t="shared" si="264"/>
        <v/>
      </c>
      <c r="V493" s="135" t="str">
        <f t="shared" si="265"/>
        <v/>
      </c>
      <c r="W493" s="135" t="str">
        <f t="shared" si="266"/>
        <v/>
      </c>
      <c r="X493" s="119" t="str">
        <f t="shared" si="267"/>
        <v/>
      </c>
      <c r="Y493" s="120" t="str">
        <f>IF(B:B="","",IF(R493="Refreshment Beverage",VLOOKUP(Q493,Rates!G$15:L$19,6,0)*W493,VLOOKUP(Q493,Rates!G$4:L$12,6,0)*W493))</f>
        <v/>
      </c>
      <c r="Z493" s="120" t="str">
        <f t="shared" si="268"/>
        <v/>
      </c>
      <c r="AA493" s="120" t="str">
        <f t="shared" si="269"/>
        <v/>
      </c>
      <c r="AB493" s="136" t="str">
        <f>IF(B:B="","",IF(R493="Refreshment Beverage","",IF(AND(R493="Beer",Q493=0),SUM(LOOKUP(2,1/(Rates!$B$15:$B$18&lt;=W493)/(Rates!$C$15:$C$18&gt;=W493),Rates!$D$15:$D$18)*W493),VLOOKUP(VALUE(Q:Q),Rates!A:B,2,0)*W493)))</f>
        <v/>
      </c>
      <c r="AC493" s="136" t="str">
        <f>IF(B:B="","",IF(R493="Refreshment Beverage","",IF(AND(R493="Beer",Q493=0),SUM(LOOKUP(2,1/(Rates!$B$15:$B$18&lt;=W493)/(Rates!$C$15:$C$18&gt;=W493),Rates!$E$15:$E$18)*W493),VLOOKUP(VALUE(Q:Q),Rates!A:C,3,0)*W493)))</f>
        <v/>
      </c>
      <c r="AD493" s="137" t="str">
        <f>IFERROR(IF(B:B="","",IF(R493="Beer","",IF(VALUE(Q493)=0,VLOOKUP(VLOOKUP(B:B,#REF!,16,0),Rates!A:E,2,0),VLOOKUP(VALUE(Q493),Rates!A$31:B$34,2,0)*W493))),0)</f>
        <v/>
      </c>
      <c r="AE493" s="121" t="str">
        <f t="shared" si="270"/>
        <v/>
      </c>
      <c r="AF493" s="138" t="str">
        <f t="shared" si="271"/>
        <v/>
      </c>
      <c r="AG493" s="122" t="str">
        <f t="shared" si="272"/>
        <v/>
      </c>
      <c r="AH493" s="123" t="str">
        <f t="shared" si="273"/>
        <v/>
      </c>
      <c r="AI493" s="139" t="str">
        <f>IF(AE:AE="","",IF(R493="Refreshment Beverage",AK493*(Rates!J$19/100),ROUND(SUM(AH493*(Rates!$J$8/100)),4)))</f>
        <v/>
      </c>
      <c r="AJ493" s="124" t="str">
        <f t="shared" si="274"/>
        <v/>
      </c>
      <c r="AK493" s="125" t="str">
        <f t="shared" si="275"/>
        <v/>
      </c>
      <c r="AL493" s="121" t="str">
        <f t="shared" si="276"/>
        <v/>
      </c>
      <c r="AM493" s="138" t="str">
        <f>IF(AS493="","",IF(R493="Refreshment Beverage",ROUND(AS493*Rates!K$19,4),ROUND(AO493*(VLOOKUP(VALUE(Q493),Rates!G$4:L$12,3,0)),4)))</f>
        <v/>
      </c>
      <c r="AN493" s="126" t="str">
        <f>IF(AS493="","",IF(R493="Refreshment Beverage",AS493*(Rates!J$19/100),MAX(AM493,AB493)))</f>
        <v/>
      </c>
      <c r="AO493" s="127" t="str">
        <f t="shared" si="277"/>
        <v/>
      </c>
      <c r="AP493" s="127" t="str">
        <f t="shared" si="278"/>
        <v/>
      </c>
      <c r="AQ493" s="140" t="str">
        <f>IF(AS493="","",IF(R493="Refreshment Beverage",ROUND(SUM(VLOOKUP(Q:Q,Rates!G$15:L$19,3,0)*(AS493-Y493-Z493-AA493)),4),ROUND(SUM(Rates!$K$8*AS493),4)))</f>
        <v/>
      </c>
      <c r="AR493" s="139" t="str">
        <f t="shared" si="279"/>
        <v/>
      </c>
      <c r="AS493" s="125" t="str">
        <f t="shared" si="280"/>
        <v/>
      </c>
      <c r="AT493" s="121" t="str">
        <f t="shared" si="281"/>
        <v/>
      </c>
      <c r="AU493" s="138" t="str">
        <f>IF(AX493="","",IF(R493="Refreshment Beverage",ROUND((BA493-Y493-Z493-AA493)*VLOOKUP(VALUE(Q493),Rates!G$15:L$19,3,0),4),ROUND(AW493*(VLOOKUP(VALUE(Q493),Rates!G:L,3,0)),4)))</f>
        <v/>
      </c>
      <c r="AV493" s="126" t="str">
        <f t="shared" si="282"/>
        <v/>
      </c>
      <c r="AW493" s="127" t="str">
        <f t="shared" si="283"/>
        <v/>
      </c>
      <c r="AX493" s="123" t="str">
        <f t="shared" si="284"/>
        <v/>
      </c>
      <c r="AY493" s="140" t="str">
        <f>IF(AX493="","",IF(R493="Refreshment Beverage",ROUND(SUM(AX493*Rates!K$19),4),ROUND(SUM(AX493*(Rates!J$8/100)),4)))</f>
        <v/>
      </c>
      <c r="AZ493" s="124" t="str">
        <f t="shared" si="285"/>
        <v/>
      </c>
      <c r="BA493" s="125" t="str">
        <f t="shared" si="286"/>
        <v/>
      </c>
      <c r="BB493" s="115"/>
      <c r="BC493" s="143"/>
      <c r="BD493" s="100"/>
      <c r="BE493" s="100"/>
      <c r="BF493" s="100"/>
      <c r="BG493" s="100"/>
    </row>
    <row r="494" spans="1:59" ht="12.75" customHeight="1" x14ac:dyDescent="0.2">
      <c r="A494" s="144"/>
      <c r="B494" s="141"/>
      <c r="C494" s="141"/>
      <c r="D494" s="142"/>
      <c r="E494" s="142"/>
      <c r="F494" s="142"/>
      <c r="G494" s="142"/>
      <c r="H494" s="142"/>
      <c r="I494" s="129"/>
      <c r="J494" s="130"/>
      <c r="K494" s="131" t="str">
        <f t="shared" si="257"/>
        <v/>
      </c>
      <c r="L494" s="132" t="str">
        <f t="shared" si="258"/>
        <v/>
      </c>
      <c r="M494" s="133" t="str">
        <f t="shared" si="259"/>
        <v/>
      </c>
      <c r="N494" s="134" t="str">
        <f>IFERROR(IF(B:B="","",IF(R494="Beer",SUM(LOOKUP(2,1/(Rates!$B$3:$B$5&lt;=W494)/(Rates!$C$3:$C$5&gt;=W494),Rates!$D$3:$D$5)*(X494/100)*W494),IF(R494="Refreshment Beverage",SUM(LOOKUP(2,1/(Rates!$B$7:$B$11&lt;=W494)/(Rates!$C$7:$C$11&gt;=W494),Rates!$D$7:$D$11)*(X494/100)*W494)))),"")</f>
        <v/>
      </c>
      <c r="O494" s="134" t="str">
        <f t="shared" si="260"/>
        <v/>
      </c>
      <c r="P494" s="116"/>
      <c r="Q494" s="117" t="str">
        <f t="shared" si="261"/>
        <v/>
      </c>
      <c r="R494" s="128" t="str">
        <f t="shared" si="262"/>
        <v/>
      </c>
      <c r="S494" s="135" t="str">
        <f>IF(B494="","",IF(R494="Refreshment Beverage",VLOOKUP(VALUE(Q494),Rates!G$15:L$19,2,0),VLOOKUP(VALUE(Q494),Rates!G$4:L$12,2,0)))</f>
        <v/>
      </c>
      <c r="T494" s="135" t="str">
        <f t="shared" si="263"/>
        <v/>
      </c>
      <c r="U494" s="118" t="str">
        <f t="shared" si="264"/>
        <v/>
      </c>
      <c r="V494" s="135" t="str">
        <f t="shared" si="265"/>
        <v/>
      </c>
      <c r="W494" s="135" t="str">
        <f t="shared" si="266"/>
        <v/>
      </c>
      <c r="X494" s="119" t="str">
        <f t="shared" si="267"/>
        <v/>
      </c>
      <c r="Y494" s="120" t="str">
        <f>IF(B:B="","",IF(R494="Refreshment Beverage",VLOOKUP(Q494,Rates!G$15:L$19,6,0)*W494,VLOOKUP(Q494,Rates!G$4:L$12,6,0)*W494))</f>
        <v/>
      </c>
      <c r="Z494" s="120" t="str">
        <f t="shared" si="268"/>
        <v/>
      </c>
      <c r="AA494" s="120" t="str">
        <f t="shared" si="269"/>
        <v/>
      </c>
      <c r="AB494" s="136" t="str">
        <f>IF(B:B="","",IF(R494="Refreshment Beverage","",IF(AND(R494="Beer",Q494=0),SUM(LOOKUP(2,1/(Rates!$B$15:$B$18&lt;=W494)/(Rates!$C$15:$C$18&gt;=W494),Rates!$D$15:$D$18)*W494),VLOOKUP(VALUE(Q:Q),Rates!A:B,2,0)*W494)))</f>
        <v/>
      </c>
      <c r="AC494" s="136" t="str">
        <f>IF(B:B="","",IF(R494="Refreshment Beverage","",IF(AND(R494="Beer",Q494=0),SUM(LOOKUP(2,1/(Rates!$B$15:$B$18&lt;=W494)/(Rates!$C$15:$C$18&gt;=W494),Rates!$E$15:$E$18)*W494),VLOOKUP(VALUE(Q:Q),Rates!A:C,3,0)*W494)))</f>
        <v/>
      </c>
      <c r="AD494" s="137" t="str">
        <f>IFERROR(IF(B:B="","",IF(R494="Beer","",IF(VALUE(Q494)=0,VLOOKUP(VLOOKUP(B:B,#REF!,16,0),Rates!A:E,2,0),VLOOKUP(VALUE(Q494),Rates!A$31:B$34,2,0)*W494))),0)</f>
        <v/>
      </c>
      <c r="AE494" s="121" t="str">
        <f t="shared" si="270"/>
        <v/>
      </c>
      <c r="AF494" s="138" t="str">
        <f t="shared" si="271"/>
        <v/>
      </c>
      <c r="AG494" s="122" t="str">
        <f t="shared" si="272"/>
        <v/>
      </c>
      <c r="AH494" s="123" t="str">
        <f t="shared" si="273"/>
        <v/>
      </c>
      <c r="AI494" s="139" t="str">
        <f>IF(AE:AE="","",IF(R494="Refreshment Beverage",AK494*(Rates!J$19/100),ROUND(SUM(AH494*(Rates!$J$8/100)),4)))</f>
        <v/>
      </c>
      <c r="AJ494" s="124" t="str">
        <f t="shared" si="274"/>
        <v/>
      </c>
      <c r="AK494" s="125" t="str">
        <f t="shared" si="275"/>
        <v/>
      </c>
      <c r="AL494" s="121" t="str">
        <f t="shared" si="276"/>
        <v/>
      </c>
      <c r="AM494" s="138" t="str">
        <f>IF(AS494="","",IF(R494="Refreshment Beverage",ROUND(AS494*Rates!K$19,4),ROUND(AO494*(VLOOKUP(VALUE(Q494),Rates!G$4:L$12,3,0)),4)))</f>
        <v/>
      </c>
      <c r="AN494" s="126" t="str">
        <f>IF(AS494="","",IF(R494="Refreshment Beverage",AS494*(Rates!J$19/100),MAX(AM494,AB494)))</f>
        <v/>
      </c>
      <c r="AO494" s="127" t="str">
        <f t="shared" si="277"/>
        <v/>
      </c>
      <c r="AP494" s="127" t="str">
        <f t="shared" si="278"/>
        <v/>
      </c>
      <c r="AQ494" s="140" t="str">
        <f>IF(AS494="","",IF(R494="Refreshment Beverage",ROUND(SUM(VLOOKUP(Q:Q,Rates!G$15:L$19,3,0)*(AS494-Y494-Z494-AA494)),4),ROUND(SUM(Rates!$K$8*AS494),4)))</f>
        <v/>
      </c>
      <c r="AR494" s="139" t="str">
        <f t="shared" si="279"/>
        <v/>
      </c>
      <c r="AS494" s="125" t="str">
        <f t="shared" si="280"/>
        <v/>
      </c>
      <c r="AT494" s="121" t="str">
        <f t="shared" si="281"/>
        <v/>
      </c>
      <c r="AU494" s="138" t="str">
        <f>IF(AX494="","",IF(R494="Refreshment Beverage",ROUND((BA494-Y494-Z494-AA494)*VLOOKUP(VALUE(Q494),Rates!G$15:L$19,3,0),4),ROUND(AW494*(VLOOKUP(VALUE(Q494),Rates!G:L,3,0)),4)))</f>
        <v/>
      </c>
      <c r="AV494" s="126" t="str">
        <f t="shared" si="282"/>
        <v/>
      </c>
      <c r="AW494" s="127" t="str">
        <f t="shared" si="283"/>
        <v/>
      </c>
      <c r="AX494" s="123" t="str">
        <f t="shared" si="284"/>
        <v/>
      </c>
      <c r="AY494" s="140" t="str">
        <f>IF(AX494="","",IF(R494="Refreshment Beverage",ROUND(SUM(AX494*Rates!K$19),4),ROUND(SUM(AX494*(Rates!J$8/100)),4)))</f>
        <v/>
      </c>
      <c r="AZ494" s="124" t="str">
        <f t="shared" si="285"/>
        <v/>
      </c>
      <c r="BA494" s="125" t="str">
        <f t="shared" si="286"/>
        <v/>
      </c>
      <c r="BB494" s="115"/>
      <c r="BC494" s="143"/>
      <c r="BD494" s="100"/>
      <c r="BE494" s="100"/>
      <c r="BF494" s="100"/>
      <c r="BG494" s="100"/>
    </row>
    <row r="495" spans="1:59" ht="12.75" customHeight="1" x14ac:dyDescent="0.2">
      <c r="A495" s="144"/>
      <c r="B495" s="141"/>
      <c r="C495" s="141"/>
      <c r="D495" s="142"/>
      <c r="E495" s="142"/>
      <c r="F495" s="142"/>
      <c r="G495" s="142"/>
      <c r="H495" s="142"/>
      <c r="I495" s="129"/>
      <c r="J495" s="130"/>
      <c r="K495" s="131" t="str">
        <f t="shared" si="257"/>
        <v/>
      </c>
      <c r="L495" s="132" t="str">
        <f t="shared" si="258"/>
        <v/>
      </c>
      <c r="M495" s="133" t="str">
        <f t="shared" si="259"/>
        <v/>
      </c>
      <c r="N495" s="134" t="str">
        <f>IFERROR(IF(B:B="","",IF(R495="Beer",SUM(LOOKUP(2,1/(Rates!$B$3:$B$5&lt;=W495)/(Rates!$C$3:$C$5&gt;=W495),Rates!$D$3:$D$5)*(X495/100)*W495),IF(R495="Refreshment Beverage",SUM(LOOKUP(2,1/(Rates!$B$7:$B$11&lt;=W495)/(Rates!$C$7:$C$11&gt;=W495),Rates!$D$7:$D$11)*(X495/100)*W495)))),"")</f>
        <v/>
      </c>
      <c r="O495" s="134" t="str">
        <f t="shared" si="260"/>
        <v/>
      </c>
      <c r="P495" s="116"/>
      <c r="Q495" s="117" t="str">
        <f t="shared" si="261"/>
        <v/>
      </c>
      <c r="R495" s="128" t="str">
        <f t="shared" si="262"/>
        <v/>
      </c>
      <c r="S495" s="135" t="str">
        <f>IF(B495="","",IF(R495="Refreshment Beverage",VLOOKUP(VALUE(Q495),Rates!G$15:L$19,2,0),VLOOKUP(VALUE(Q495),Rates!G$4:L$12,2,0)))</f>
        <v/>
      </c>
      <c r="T495" s="135" t="str">
        <f t="shared" si="263"/>
        <v/>
      </c>
      <c r="U495" s="118" t="str">
        <f t="shared" si="264"/>
        <v/>
      </c>
      <c r="V495" s="135" t="str">
        <f t="shared" si="265"/>
        <v/>
      </c>
      <c r="W495" s="135" t="str">
        <f t="shared" si="266"/>
        <v/>
      </c>
      <c r="X495" s="119" t="str">
        <f t="shared" si="267"/>
        <v/>
      </c>
      <c r="Y495" s="120" t="str">
        <f>IF(B:B="","",IF(R495="Refreshment Beverage",VLOOKUP(Q495,Rates!G$15:L$19,6,0)*W495,VLOOKUP(Q495,Rates!G$4:L$12,6,0)*W495))</f>
        <v/>
      </c>
      <c r="Z495" s="120" t="str">
        <f t="shared" si="268"/>
        <v/>
      </c>
      <c r="AA495" s="120" t="str">
        <f t="shared" si="269"/>
        <v/>
      </c>
      <c r="AB495" s="136" t="str">
        <f>IF(B:B="","",IF(R495="Refreshment Beverage","",IF(AND(R495="Beer",Q495=0),SUM(LOOKUP(2,1/(Rates!$B$15:$B$18&lt;=W495)/(Rates!$C$15:$C$18&gt;=W495),Rates!$D$15:$D$18)*W495),VLOOKUP(VALUE(Q:Q),Rates!A:B,2,0)*W495)))</f>
        <v/>
      </c>
      <c r="AC495" s="136" t="str">
        <f>IF(B:B="","",IF(R495="Refreshment Beverage","",IF(AND(R495="Beer",Q495=0),SUM(LOOKUP(2,1/(Rates!$B$15:$B$18&lt;=W495)/(Rates!$C$15:$C$18&gt;=W495),Rates!$E$15:$E$18)*W495),VLOOKUP(VALUE(Q:Q),Rates!A:C,3,0)*W495)))</f>
        <v/>
      </c>
      <c r="AD495" s="137" t="str">
        <f>IFERROR(IF(B:B="","",IF(R495="Beer","",IF(VALUE(Q495)=0,VLOOKUP(VLOOKUP(B:B,#REF!,16,0),Rates!A:E,2,0),VLOOKUP(VALUE(Q495),Rates!A$31:B$34,2,0)*W495))),0)</f>
        <v/>
      </c>
      <c r="AE495" s="121" t="str">
        <f t="shared" si="270"/>
        <v/>
      </c>
      <c r="AF495" s="138" t="str">
        <f t="shared" si="271"/>
        <v/>
      </c>
      <c r="AG495" s="122" t="str">
        <f t="shared" si="272"/>
        <v/>
      </c>
      <c r="AH495" s="123" t="str">
        <f t="shared" si="273"/>
        <v/>
      </c>
      <c r="AI495" s="139" t="str">
        <f>IF(AE:AE="","",IF(R495="Refreshment Beverage",AK495*(Rates!J$19/100),ROUND(SUM(AH495*(Rates!$J$8/100)),4)))</f>
        <v/>
      </c>
      <c r="AJ495" s="124" t="str">
        <f t="shared" si="274"/>
        <v/>
      </c>
      <c r="AK495" s="125" t="str">
        <f t="shared" si="275"/>
        <v/>
      </c>
      <c r="AL495" s="121" t="str">
        <f t="shared" si="276"/>
        <v/>
      </c>
      <c r="AM495" s="138" t="str">
        <f>IF(AS495="","",IF(R495="Refreshment Beverage",ROUND(AS495*Rates!K$19,4),ROUND(AO495*(VLOOKUP(VALUE(Q495),Rates!G$4:L$12,3,0)),4)))</f>
        <v/>
      </c>
      <c r="AN495" s="126" t="str">
        <f>IF(AS495="","",IF(R495="Refreshment Beverage",AS495*(Rates!J$19/100),MAX(AM495,AB495)))</f>
        <v/>
      </c>
      <c r="AO495" s="127" t="str">
        <f t="shared" si="277"/>
        <v/>
      </c>
      <c r="AP495" s="127" t="str">
        <f t="shared" si="278"/>
        <v/>
      </c>
      <c r="AQ495" s="140" t="str">
        <f>IF(AS495="","",IF(R495="Refreshment Beverage",ROUND(SUM(VLOOKUP(Q:Q,Rates!G$15:L$19,3,0)*(AS495-Y495-Z495-AA495)),4),ROUND(SUM(Rates!$K$8*AS495),4)))</f>
        <v/>
      </c>
      <c r="AR495" s="139" t="str">
        <f t="shared" si="279"/>
        <v/>
      </c>
      <c r="AS495" s="125" t="str">
        <f t="shared" si="280"/>
        <v/>
      </c>
      <c r="AT495" s="121" t="str">
        <f t="shared" si="281"/>
        <v/>
      </c>
      <c r="AU495" s="138" t="str">
        <f>IF(AX495="","",IF(R495="Refreshment Beverage",ROUND((BA495-Y495-Z495-AA495)*VLOOKUP(VALUE(Q495),Rates!G$15:L$19,3,0),4),ROUND(AW495*(VLOOKUP(VALUE(Q495),Rates!G:L,3,0)),4)))</f>
        <v/>
      </c>
      <c r="AV495" s="126" t="str">
        <f t="shared" si="282"/>
        <v/>
      </c>
      <c r="AW495" s="127" t="str">
        <f t="shared" si="283"/>
        <v/>
      </c>
      <c r="AX495" s="123" t="str">
        <f t="shared" si="284"/>
        <v/>
      </c>
      <c r="AY495" s="140" t="str">
        <f>IF(AX495="","",IF(R495="Refreshment Beverage",ROUND(SUM(AX495*Rates!K$19),4),ROUND(SUM(AX495*(Rates!J$8/100)),4)))</f>
        <v/>
      </c>
      <c r="AZ495" s="124" t="str">
        <f t="shared" si="285"/>
        <v/>
      </c>
      <c r="BA495" s="125" t="str">
        <f t="shared" si="286"/>
        <v/>
      </c>
      <c r="BB495" s="115"/>
      <c r="BC495" s="143"/>
      <c r="BD495" s="100"/>
      <c r="BE495" s="100"/>
      <c r="BF495" s="100"/>
      <c r="BG495" s="100"/>
    </row>
    <row r="496" spans="1:59" ht="12.75" customHeight="1" x14ac:dyDescent="0.2">
      <c r="A496" s="144"/>
      <c r="B496" s="141"/>
      <c r="C496" s="141"/>
      <c r="D496" s="142"/>
      <c r="E496" s="142"/>
      <c r="F496" s="142"/>
      <c r="G496" s="142"/>
      <c r="H496" s="142"/>
      <c r="I496" s="129"/>
      <c r="J496" s="130"/>
      <c r="K496" s="131" t="str">
        <f t="shared" si="257"/>
        <v/>
      </c>
      <c r="L496" s="132" t="str">
        <f t="shared" si="258"/>
        <v/>
      </c>
      <c r="M496" s="133" t="str">
        <f t="shared" si="259"/>
        <v/>
      </c>
      <c r="N496" s="134" t="str">
        <f>IFERROR(IF(B:B="","",IF(R496="Beer",SUM(LOOKUP(2,1/(Rates!$B$3:$B$5&lt;=W496)/(Rates!$C$3:$C$5&gt;=W496),Rates!$D$3:$D$5)*(X496/100)*W496),IF(R496="Refreshment Beverage",SUM(LOOKUP(2,1/(Rates!$B$7:$B$11&lt;=W496)/(Rates!$C$7:$C$11&gt;=W496),Rates!$D$7:$D$11)*(X496/100)*W496)))),"")</f>
        <v/>
      </c>
      <c r="O496" s="134" t="str">
        <f t="shared" si="260"/>
        <v/>
      </c>
      <c r="P496" s="116"/>
      <c r="Q496" s="117" t="str">
        <f t="shared" si="261"/>
        <v/>
      </c>
      <c r="R496" s="128" t="str">
        <f t="shared" si="262"/>
        <v/>
      </c>
      <c r="S496" s="135" t="str">
        <f>IF(B496="","",IF(R496="Refreshment Beverage",VLOOKUP(VALUE(Q496),Rates!G$15:L$19,2,0),VLOOKUP(VALUE(Q496),Rates!G$4:L$12,2,0)))</f>
        <v/>
      </c>
      <c r="T496" s="135" t="str">
        <f t="shared" si="263"/>
        <v/>
      </c>
      <c r="U496" s="118" t="str">
        <f t="shared" si="264"/>
        <v/>
      </c>
      <c r="V496" s="135" t="str">
        <f t="shared" si="265"/>
        <v/>
      </c>
      <c r="W496" s="135" t="str">
        <f t="shared" si="266"/>
        <v/>
      </c>
      <c r="X496" s="119" t="str">
        <f t="shared" si="267"/>
        <v/>
      </c>
      <c r="Y496" s="120" t="str">
        <f>IF(B:B="","",IF(R496="Refreshment Beverage",VLOOKUP(Q496,Rates!G$15:L$19,6,0)*W496,VLOOKUP(Q496,Rates!G$4:L$12,6,0)*W496))</f>
        <v/>
      </c>
      <c r="Z496" s="120" t="str">
        <f t="shared" si="268"/>
        <v/>
      </c>
      <c r="AA496" s="120" t="str">
        <f t="shared" si="269"/>
        <v/>
      </c>
      <c r="AB496" s="136" t="str">
        <f>IF(B:B="","",IF(R496="Refreshment Beverage","",IF(AND(R496="Beer",Q496=0),SUM(LOOKUP(2,1/(Rates!$B$15:$B$18&lt;=W496)/(Rates!$C$15:$C$18&gt;=W496),Rates!$D$15:$D$18)*W496),VLOOKUP(VALUE(Q:Q),Rates!A:B,2,0)*W496)))</f>
        <v/>
      </c>
      <c r="AC496" s="136" t="str">
        <f>IF(B:B="","",IF(R496="Refreshment Beverage","",IF(AND(R496="Beer",Q496=0),SUM(LOOKUP(2,1/(Rates!$B$15:$B$18&lt;=W496)/(Rates!$C$15:$C$18&gt;=W496),Rates!$E$15:$E$18)*W496),VLOOKUP(VALUE(Q:Q),Rates!A:C,3,0)*W496)))</f>
        <v/>
      </c>
      <c r="AD496" s="137" t="str">
        <f>IFERROR(IF(B:B="","",IF(R496="Beer","",IF(VALUE(Q496)=0,VLOOKUP(VLOOKUP(B:B,#REF!,16,0),Rates!A:E,2,0),VLOOKUP(VALUE(Q496),Rates!A$31:B$34,2,0)*W496))),0)</f>
        <v/>
      </c>
      <c r="AE496" s="121" t="str">
        <f t="shared" si="270"/>
        <v/>
      </c>
      <c r="AF496" s="138" t="str">
        <f t="shared" si="271"/>
        <v/>
      </c>
      <c r="AG496" s="122" t="str">
        <f t="shared" si="272"/>
        <v/>
      </c>
      <c r="AH496" s="123" t="str">
        <f t="shared" si="273"/>
        <v/>
      </c>
      <c r="AI496" s="139" t="str">
        <f>IF(AE:AE="","",IF(R496="Refreshment Beverage",AK496*(Rates!J$19/100),ROUND(SUM(AH496*(Rates!$J$8/100)),4)))</f>
        <v/>
      </c>
      <c r="AJ496" s="124" t="str">
        <f t="shared" si="274"/>
        <v/>
      </c>
      <c r="AK496" s="125" t="str">
        <f t="shared" si="275"/>
        <v/>
      </c>
      <c r="AL496" s="121" t="str">
        <f t="shared" si="276"/>
        <v/>
      </c>
      <c r="AM496" s="138" t="str">
        <f>IF(AS496="","",IF(R496="Refreshment Beverage",ROUND(AS496*Rates!K$19,4),ROUND(AO496*(VLOOKUP(VALUE(Q496),Rates!G$4:L$12,3,0)),4)))</f>
        <v/>
      </c>
      <c r="AN496" s="126" t="str">
        <f>IF(AS496="","",IF(R496="Refreshment Beverage",AS496*(Rates!J$19/100),MAX(AM496,AB496)))</f>
        <v/>
      </c>
      <c r="AO496" s="127" t="str">
        <f t="shared" si="277"/>
        <v/>
      </c>
      <c r="AP496" s="127" t="str">
        <f t="shared" si="278"/>
        <v/>
      </c>
      <c r="AQ496" s="140" t="str">
        <f>IF(AS496="","",IF(R496="Refreshment Beverage",ROUND(SUM(VLOOKUP(Q:Q,Rates!G$15:L$19,3,0)*(AS496-Y496-Z496-AA496)),4),ROUND(SUM(Rates!$K$8*AS496),4)))</f>
        <v/>
      </c>
      <c r="AR496" s="139" t="str">
        <f t="shared" si="279"/>
        <v/>
      </c>
      <c r="AS496" s="125" t="str">
        <f t="shared" si="280"/>
        <v/>
      </c>
      <c r="AT496" s="121" t="str">
        <f t="shared" si="281"/>
        <v/>
      </c>
      <c r="AU496" s="138" t="str">
        <f>IF(AX496="","",IF(R496="Refreshment Beverage",ROUND((BA496-Y496-Z496-AA496)*VLOOKUP(VALUE(Q496),Rates!G$15:L$19,3,0),4),ROUND(AW496*(VLOOKUP(VALUE(Q496),Rates!G:L,3,0)),4)))</f>
        <v/>
      </c>
      <c r="AV496" s="126" t="str">
        <f t="shared" si="282"/>
        <v/>
      </c>
      <c r="AW496" s="127" t="str">
        <f t="shared" si="283"/>
        <v/>
      </c>
      <c r="AX496" s="123" t="str">
        <f t="shared" si="284"/>
        <v/>
      </c>
      <c r="AY496" s="140" t="str">
        <f>IF(AX496="","",IF(R496="Refreshment Beverage",ROUND(SUM(AX496*Rates!K$19),4),ROUND(SUM(AX496*(Rates!J$8/100)),4)))</f>
        <v/>
      </c>
      <c r="AZ496" s="124" t="str">
        <f t="shared" si="285"/>
        <v/>
      </c>
      <c r="BA496" s="125" t="str">
        <f t="shared" si="286"/>
        <v/>
      </c>
      <c r="BB496" s="115"/>
      <c r="BC496" s="143"/>
      <c r="BD496" s="100"/>
      <c r="BE496" s="100"/>
      <c r="BF496" s="100"/>
      <c r="BG496" s="100"/>
    </row>
    <row r="497" spans="1:59" ht="12.75" customHeight="1" x14ac:dyDescent="0.2">
      <c r="A497" s="144"/>
      <c r="B497" s="141"/>
      <c r="C497" s="141"/>
      <c r="D497" s="142"/>
      <c r="E497" s="142"/>
      <c r="F497" s="142"/>
      <c r="G497" s="142"/>
      <c r="H497" s="142"/>
      <c r="I497" s="129"/>
      <c r="J497" s="130"/>
      <c r="K497" s="131" t="str">
        <f t="shared" si="257"/>
        <v/>
      </c>
      <c r="L497" s="132" t="str">
        <f t="shared" si="258"/>
        <v/>
      </c>
      <c r="M497" s="133" t="str">
        <f t="shared" si="259"/>
        <v/>
      </c>
      <c r="N497" s="134" t="str">
        <f>IFERROR(IF(B:B="","",IF(R497="Beer",SUM(LOOKUP(2,1/(Rates!$B$3:$B$5&lt;=W497)/(Rates!$C$3:$C$5&gt;=W497),Rates!$D$3:$D$5)*(X497/100)*W497),IF(R497="Refreshment Beverage",SUM(LOOKUP(2,1/(Rates!$B$7:$B$11&lt;=W497)/(Rates!$C$7:$C$11&gt;=W497),Rates!$D$7:$D$11)*(X497/100)*W497)))),"")</f>
        <v/>
      </c>
      <c r="O497" s="134" t="str">
        <f t="shared" si="260"/>
        <v/>
      </c>
      <c r="P497" s="116"/>
      <c r="Q497" s="117" t="str">
        <f t="shared" si="261"/>
        <v/>
      </c>
      <c r="R497" s="128" t="str">
        <f t="shared" si="262"/>
        <v/>
      </c>
      <c r="S497" s="135" t="str">
        <f>IF(B497="","",IF(R497="Refreshment Beverage",VLOOKUP(VALUE(Q497),Rates!G$15:L$19,2,0),VLOOKUP(VALUE(Q497),Rates!G$4:L$12,2,0)))</f>
        <v/>
      </c>
      <c r="T497" s="135" t="str">
        <f t="shared" si="263"/>
        <v/>
      </c>
      <c r="U497" s="118" t="str">
        <f t="shared" si="264"/>
        <v/>
      </c>
      <c r="V497" s="135" t="str">
        <f t="shared" si="265"/>
        <v/>
      </c>
      <c r="W497" s="135" t="str">
        <f t="shared" si="266"/>
        <v/>
      </c>
      <c r="X497" s="119" t="str">
        <f t="shared" si="267"/>
        <v/>
      </c>
      <c r="Y497" s="120" t="str">
        <f>IF(B:B="","",IF(R497="Refreshment Beverage",VLOOKUP(Q497,Rates!G$15:L$19,6,0)*W497,VLOOKUP(Q497,Rates!G$4:L$12,6,0)*W497))</f>
        <v/>
      </c>
      <c r="Z497" s="120" t="str">
        <f t="shared" si="268"/>
        <v/>
      </c>
      <c r="AA497" s="120" t="str">
        <f t="shared" si="269"/>
        <v/>
      </c>
      <c r="AB497" s="136" t="str">
        <f>IF(B:B="","",IF(R497="Refreshment Beverage","",IF(AND(R497="Beer",Q497=0),SUM(LOOKUP(2,1/(Rates!$B$15:$B$18&lt;=W497)/(Rates!$C$15:$C$18&gt;=W497),Rates!$D$15:$D$18)*W497),VLOOKUP(VALUE(Q:Q),Rates!A:B,2,0)*W497)))</f>
        <v/>
      </c>
      <c r="AC497" s="136" t="str">
        <f>IF(B:B="","",IF(R497="Refreshment Beverage","",IF(AND(R497="Beer",Q497=0),SUM(LOOKUP(2,1/(Rates!$B$15:$B$18&lt;=W497)/(Rates!$C$15:$C$18&gt;=W497),Rates!$E$15:$E$18)*W497),VLOOKUP(VALUE(Q:Q),Rates!A:C,3,0)*W497)))</f>
        <v/>
      </c>
      <c r="AD497" s="137" t="str">
        <f>IFERROR(IF(B:B="","",IF(R497="Beer","",IF(VALUE(Q497)=0,VLOOKUP(VLOOKUP(B:B,#REF!,16,0),Rates!A:E,2,0),VLOOKUP(VALUE(Q497),Rates!A$31:B$34,2,0)*W497))),0)</f>
        <v/>
      </c>
      <c r="AE497" s="121" t="str">
        <f t="shared" si="270"/>
        <v/>
      </c>
      <c r="AF497" s="138" t="str">
        <f t="shared" si="271"/>
        <v/>
      </c>
      <c r="AG497" s="122" t="str">
        <f t="shared" si="272"/>
        <v/>
      </c>
      <c r="AH497" s="123" t="str">
        <f t="shared" si="273"/>
        <v/>
      </c>
      <c r="AI497" s="139" t="str">
        <f>IF(AE:AE="","",IF(R497="Refreshment Beverage",AK497*(Rates!J$19/100),ROUND(SUM(AH497*(Rates!$J$8/100)),4)))</f>
        <v/>
      </c>
      <c r="AJ497" s="124" t="str">
        <f t="shared" si="274"/>
        <v/>
      </c>
      <c r="AK497" s="125" t="str">
        <f t="shared" si="275"/>
        <v/>
      </c>
      <c r="AL497" s="121" t="str">
        <f t="shared" si="276"/>
        <v/>
      </c>
      <c r="AM497" s="138" t="str">
        <f>IF(AS497="","",IF(R497="Refreshment Beverage",ROUND(AS497*Rates!K$19,4),ROUND(AO497*(VLOOKUP(VALUE(Q497),Rates!G$4:L$12,3,0)),4)))</f>
        <v/>
      </c>
      <c r="AN497" s="126" t="str">
        <f>IF(AS497="","",IF(R497="Refreshment Beverage",AS497*(Rates!J$19/100),MAX(AM497,AB497)))</f>
        <v/>
      </c>
      <c r="AO497" s="127" t="str">
        <f t="shared" si="277"/>
        <v/>
      </c>
      <c r="AP497" s="127" t="str">
        <f t="shared" si="278"/>
        <v/>
      </c>
      <c r="AQ497" s="140" t="str">
        <f>IF(AS497="","",IF(R497="Refreshment Beverage",ROUND(SUM(VLOOKUP(Q:Q,Rates!G$15:L$19,3,0)*(AS497-Y497-Z497-AA497)),4),ROUND(SUM(Rates!$K$8*AS497),4)))</f>
        <v/>
      </c>
      <c r="AR497" s="139" t="str">
        <f t="shared" si="279"/>
        <v/>
      </c>
      <c r="AS497" s="125" t="str">
        <f t="shared" si="280"/>
        <v/>
      </c>
      <c r="AT497" s="121" t="str">
        <f t="shared" si="281"/>
        <v/>
      </c>
      <c r="AU497" s="138" t="str">
        <f>IF(AX497="","",IF(R497="Refreshment Beverage",ROUND((BA497-Y497-Z497-AA497)*VLOOKUP(VALUE(Q497),Rates!G$15:L$19,3,0),4),ROUND(AW497*(VLOOKUP(VALUE(Q497),Rates!G:L,3,0)),4)))</f>
        <v/>
      </c>
      <c r="AV497" s="126" t="str">
        <f t="shared" si="282"/>
        <v/>
      </c>
      <c r="AW497" s="127" t="str">
        <f t="shared" si="283"/>
        <v/>
      </c>
      <c r="AX497" s="123" t="str">
        <f t="shared" si="284"/>
        <v/>
      </c>
      <c r="AY497" s="140" t="str">
        <f>IF(AX497="","",IF(R497="Refreshment Beverage",ROUND(SUM(AX497*Rates!K$19),4),ROUND(SUM(AX497*(Rates!J$8/100)),4)))</f>
        <v/>
      </c>
      <c r="AZ497" s="124" t="str">
        <f t="shared" si="285"/>
        <v/>
      </c>
      <c r="BA497" s="125" t="str">
        <f t="shared" si="286"/>
        <v/>
      </c>
      <c r="BB497" s="115"/>
      <c r="BC497" s="143"/>
      <c r="BD497" s="100"/>
      <c r="BE497" s="100"/>
      <c r="BF497" s="100"/>
      <c r="BG497" s="100"/>
    </row>
    <row r="498" spans="1:59" ht="12.75" customHeight="1" x14ac:dyDescent="0.2">
      <c r="A498" s="144"/>
      <c r="B498" s="141"/>
      <c r="C498" s="141"/>
      <c r="D498" s="142"/>
      <c r="E498" s="142"/>
      <c r="F498" s="142"/>
      <c r="G498" s="142"/>
      <c r="H498" s="142"/>
      <c r="I498" s="129"/>
      <c r="J498" s="130"/>
      <c r="K498" s="131" t="str">
        <f t="shared" si="257"/>
        <v/>
      </c>
      <c r="L498" s="132" t="str">
        <f t="shared" si="258"/>
        <v/>
      </c>
      <c r="M498" s="133" t="str">
        <f t="shared" si="259"/>
        <v/>
      </c>
      <c r="N498" s="134" t="str">
        <f>IFERROR(IF(B:B="","",IF(R498="Beer",SUM(LOOKUP(2,1/(Rates!$B$3:$B$5&lt;=W498)/(Rates!$C$3:$C$5&gt;=W498),Rates!$D$3:$D$5)*(X498/100)*W498),IF(R498="Refreshment Beverage",SUM(LOOKUP(2,1/(Rates!$B$7:$B$11&lt;=W498)/(Rates!$C$7:$C$11&gt;=W498),Rates!$D$7:$D$11)*(X498/100)*W498)))),"")</f>
        <v/>
      </c>
      <c r="O498" s="134" t="str">
        <f t="shared" si="260"/>
        <v/>
      </c>
      <c r="P498" s="116"/>
      <c r="Q498" s="117" t="str">
        <f t="shared" si="261"/>
        <v/>
      </c>
      <c r="R498" s="128" t="str">
        <f t="shared" si="262"/>
        <v/>
      </c>
      <c r="S498" s="135" t="str">
        <f>IF(B498="","",IF(R498="Refreshment Beverage",VLOOKUP(VALUE(Q498),Rates!G$15:L$19,2,0),VLOOKUP(VALUE(Q498),Rates!G$4:L$12,2,0)))</f>
        <v/>
      </c>
      <c r="T498" s="135" t="str">
        <f t="shared" si="263"/>
        <v/>
      </c>
      <c r="U498" s="118" t="str">
        <f t="shared" si="264"/>
        <v/>
      </c>
      <c r="V498" s="135" t="str">
        <f t="shared" si="265"/>
        <v/>
      </c>
      <c r="W498" s="135" t="str">
        <f t="shared" si="266"/>
        <v/>
      </c>
      <c r="X498" s="119" t="str">
        <f t="shared" si="267"/>
        <v/>
      </c>
      <c r="Y498" s="120" t="str">
        <f>IF(B:B="","",IF(R498="Refreshment Beverage",VLOOKUP(Q498,Rates!G$15:L$19,6,0)*W498,VLOOKUP(Q498,Rates!G$4:L$12,6,0)*W498))</f>
        <v/>
      </c>
      <c r="Z498" s="120" t="str">
        <f t="shared" si="268"/>
        <v/>
      </c>
      <c r="AA498" s="120" t="str">
        <f t="shared" si="269"/>
        <v/>
      </c>
      <c r="AB498" s="136" t="str">
        <f>IF(B:B="","",IF(R498="Refreshment Beverage","",IF(AND(R498="Beer",Q498=0),SUM(LOOKUP(2,1/(Rates!$B$15:$B$18&lt;=W498)/(Rates!$C$15:$C$18&gt;=W498),Rates!$D$15:$D$18)*W498),VLOOKUP(VALUE(Q:Q),Rates!A:B,2,0)*W498)))</f>
        <v/>
      </c>
      <c r="AC498" s="136" t="str">
        <f>IF(B:B="","",IF(R498="Refreshment Beverage","",IF(AND(R498="Beer",Q498=0),SUM(LOOKUP(2,1/(Rates!$B$15:$B$18&lt;=W498)/(Rates!$C$15:$C$18&gt;=W498),Rates!$E$15:$E$18)*W498),VLOOKUP(VALUE(Q:Q),Rates!A:C,3,0)*W498)))</f>
        <v/>
      </c>
      <c r="AD498" s="137" t="str">
        <f>IFERROR(IF(B:B="","",IF(R498="Beer","",IF(VALUE(Q498)=0,VLOOKUP(VLOOKUP(B:B,#REF!,16,0),Rates!A:E,2,0),VLOOKUP(VALUE(Q498),Rates!A$31:B$34,2,0)*W498))),0)</f>
        <v/>
      </c>
      <c r="AE498" s="121" t="str">
        <f t="shared" si="270"/>
        <v/>
      </c>
      <c r="AF498" s="138" t="str">
        <f t="shared" si="271"/>
        <v/>
      </c>
      <c r="AG498" s="122" t="str">
        <f t="shared" si="272"/>
        <v/>
      </c>
      <c r="AH498" s="123" t="str">
        <f t="shared" si="273"/>
        <v/>
      </c>
      <c r="AI498" s="139" t="str">
        <f>IF(AE:AE="","",IF(R498="Refreshment Beverage",AK498*(Rates!J$19/100),ROUND(SUM(AH498*(Rates!$J$8/100)),4)))</f>
        <v/>
      </c>
      <c r="AJ498" s="124" t="str">
        <f t="shared" si="274"/>
        <v/>
      </c>
      <c r="AK498" s="125" t="str">
        <f t="shared" si="275"/>
        <v/>
      </c>
      <c r="AL498" s="121" t="str">
        <f t="shared" si="276"/>
        <v/>
      </c>
      <c r="AM498" s="138" t="str">
        <f>IF(AS498="","",IF(R498="Refreshment Beverage",ROUND(AS498*Rates!K$19,4),ROUND(AO498*(VLOOKUP(VALUE(Q498),Rates!G$4:L$12,3,0)),4)))</f>
        <v/>
      </c>
      <c r="AN498" s="126" t="str">
        <f>IF(AS498="","",IF(R498="Refreshment Beverage",AS498*(Rates!J$19/100),MAX(AM498,AB498)))</f>
        <v/>
      </c>
      <c r="AO498" s="127" t="str">
        <f t="shared" si="277"/>
        <v/>
      </c>
      <c r="AP498" s="127" t="str">
        <f t="shared" si="278"/>
        <v/>
      </c>
      <c r="AQ498" s="140" t="str">
        <f>IF(AS498="","",IF(R498="Refreshment Beverage",ROUND(SUM(VLOOKUP(Q:Q,Rates!G$15:L$19,3,0)*(AS498-Y498-Z498-AA498)),4),ROUND(SUM(Rates!$K$8*AS498),4)))</f>
        <v/>
      </c>
      <c r="AR498" s="139" t="str">
        <f t="shared" si="279"/>
        <v/>
      </c>
      <c r="AS498" s="125" t="str">
        <f t="shared" si="280"/>
        <v/>
      </c>
      <c r="AT498" s="121" t="str">
        <f t="shared" si="281"/>
        <v/>
      </c>
      <c r="AU498" s="138" t="str">
        <f>IF(AX498="","",IF(R498="Refreshment Beverage",ROUND((BA498-Y498-Z498-AA498)*VLOOKUP(VALUE(Q498),Rates!G$15:L$19,3,0),4),ROUND(AW498*(VLOOKUP(VALUE(Q498),Rates!G:L,3,0)),4)))</f>
        <v/>
      </c>
      <c r="AV498" s="126" t="str">
        <f t="shared" si="282"/>
        <v/>
      </c>
      <c r="AW498" s="127" t="str">
        <f t="shared" si="283"/>
        <v/>
      </c>
      <c r="AX498" s="123" t="str">
        <f t="shared" si="284"/>
        <v/>
      </c>
      <c r="AY498" s="140" t="str">
        <f>IF(AX498="","",IF(R498="Refreshment Beverage",ROUND(SUM(AX498*Rates!K$19),4),ROUND(SUM(AX498*(Rates!J$8/100)),4)))</f>
        <v/>
      </c>
      <c r="AZ498" s="124" t="str">
        <f t="shared" si="285"/>
        <v/>
      </c>
      <c r="BA498" s="125" t="str">
        <f t="shared" si="286"/>
        <v/>
      </c>
      <c r="BB498" s="115"/>
      <c r="BC498" s="143"/>
      <c r="BD498" s="100"/>
      <c r="BE498" s="100"/>
      <c r="BF498" s="100"/>
      <c r="BG498" s="100"/>
    </row>
    <row r="499" spans="1:59" ht="12.75" customHeight="1" x14ac:dyDescent="0.2">
      <c r="A499" s="144"/>
      <c r="B499" s="141"/>
      <c r="C499" s="141"/>
      <c r="D499" s="142"/>
      <c r="E499" s="142"/>
      <c r="F499" s="142"/>
      <c r="G499" s="142"/>
      <c r="H499" s="142"/>
      <c r="I499" s="129"/>
      <c r="J499" s="130"/>
      <c r="K499" s="131" t="str">
        <f t="shared" si="257"/>
        <v/>
      </c>
      <c r="L499" s="132" t="str">
        <f t="shared" si="258"/>
        <v/>
      </c>
      <c r="M499" s="133" t="str">
        <f t="shared" si="259"/>
        <v/>
      </c>
      <c r="N499" s="134" t="str">
        <f>IFERROR(IF(B:B="","",IF(R499="Beer",SUM(LOOKUP(2,1/(Rates!$B$3:$B$5&lt;=W499)/(Rates!$C$3:$C$5&gt;=W499),Rates!$D$3:$D$5)*(X499/100)*W499),IF(R499="Refreshment Beverage",SUM(LOOKUP(2,1/(Rates!$B$7:$B$11&lt;=W499)/(Rates!$C$7:$C$11&gt;=W499),Rates!$D$7:$D$11)*(X499/100)*W499)))),"")</f>
        <v/>
      </c>
      <c r="O499" s="134" t="str">
        <f t="shared" si="260"/>
        <v/>
      </c>
      <c r="P499" s="116"/>
      <c r="Q499" s="117" t="str">
        <f t="shared" si="261"/>
        <v/>
      </c>
      <c r="R499" s="128" t="str">
        <f t="shared" si="262"/>
        <v/>
      </c>
      <c r="S499" s="135" t="str">
        <f>IF(B499="","",IF(R499="Refreshment Beverage",VLOOKUP(VALUE(Q499),Rates!G$15:L$19,2,0),VLOOKUP(VALUE(Q499),Rates!G$4:L$12,2,0)))</f>
        <v/>
      </c>
      <c r="T499" s="135" t="str">
        <f t="shared" si="263"/>
        <v/>
      </c>
      <c r="U499" s="118" t="str">
        <f t="shared" si="264"/>
        <v/>
      </c>
      <c r="V499" s="135" t="str">
        <f t="shared" si="265"/>
        <v/>
      </c>
      <c r="W499" s="135" t="str">
        <f t="shared" si="266"/>
        <v/>
      </c>
      <c r="X499" s="119" t="str">
        <f t="shared" si="267"/>
        <v/>
      </c>
      <c r="Y499" s="120" t="str">
        <f>IF(B:B="","",IF(R499="Refreshment Beverage",VLOOKUP(Q499,Rates!G$15:L$19,6,0)*W499,VLOOKUP(Q499,Rates!G$4:L$12,6,0)*W499))</f>
        <v/>
      </c>
      <c r="Z499" s="120" t="str">
        <f t="shared" si="268"/>
        <v/>
      </c>
      <c r="AA499" s="120" t="str">
        <f t="shared" si="269"/>
        <v/>
      </c>
      <c r="AB499" s="136" t="str">
        <f>IF(B:B="","",IF(R499="Refreshment Beverage","",IF(AND(R499="Beer",Q499=0),SUM(LOOKUP(2,1/(Rates!$B$15:$B$18&lt;=W499)/(Rates!$C$15:$C$18&gt;=W499),Rates!$D$15:$D$18)*W499),VLOOKUP(VALUE(Q:Q),Rates!A:B,2,0)*W499)))</f>
        <v/>
      </c>
      <c r="AC499" s="136" t="str">
        <f>IF(B:B="","",IF(R499="Refreshment Beverage","",IF(AND(R499="Beer",Q499=0),SUM(LOOKUP(2,1/(Rates!$B$15:$B$18&lt;=W499)/(Rates!$C$15:$C$18&gt;=W499),Rates!$E$15:$E$18)*W499),VLOOKUP(VALUE(Q:Q),Rates!A:C,3,0)*W499)))</f>
        <v/>
      </c>
      <c r="AD499" s="137" t="str">
        <f>IFERROR(IF(B:B="","",IF(R499="Beer","",IF(VALUE(Q499)=0,VLOOKUP(VLOOKUP(B:B,#REF!,16,0),Rates!A:E,2,0),VLOOKUP(VALUE(Q499),Rates!A$31:B$34,2,0)*W499))),0)</f>
        <v/>
      </c>
      <c r="AE499" s="121" t="str">
        <f t="shared" si="270"/>
        <v/>
      </c>
      <c r="AF499" s="138" t="str">
        <f t="shared" si="271"/>
        <v/>
      </c>
      <c r="AG499" s="122" t="str">
        <f t="shared" si="272"/>
        <v/>
      </c>
      <c r="AH499" s="123" t="str">
        <f t="shared" si="273"/>
        <v/>
      </c>
      <c r="AI499" s="139" t="str">
        <f>IF(AE:AE="","",IF(R499="Refreshment Beverage",AK499*(Rates!J$19/100),ROUND(SUM(AH499*(Rates!$J$8/100)),4)))</f>
        <v/>
      </c>
      <c r="AJ499" s="124" t="str">
        <f t="shared" si="274"/>
        <v/>
      </c>
      <c r="AK499" s="125" t="str">
        <f t="shared" si="275"/>
        <v/>
      </c>
      <c r="AL499" s="121" t="str">
        <f t="shared" si="276"/>
        <v/>
      </c>
      <c r="AM499" s="138" t="str">
        <f>IF(AS499="","",IF(R499="Refreshment Beverage",ROUND(AS499*Rates!K$19,4),ROUND(AO499*(VLOOKUP(VALUE(Q499),Rates!G$4:L$12,3,0)),4)))</f>
        <v/>
      </c>
      <c r="AN499" s="126" t="str">
        <f>IF(AS499="","",IF(R499="Refreshment Beverage",AS499*(Rates!J$19/100),MAX(AM499,AB499)))</f>
        <v/>
      </c>
      <c r="AO499" s="127" t="str">
        <f t="shared" si="277"/>
        <v/>
      </c>
      <c r="AP499" s="127" t="str">
        <f t="shared" si="278"/>
        <v/>
      </c>
      <c r="AQ499" s="140" t="str">
        <f>IF(AS499="","",IF(R499="Refreshment Beverage",ROUND(SUM(VLOOKUP(Q:Q,Rates!G$15:L$19,3,0)*(AS499-Y499-Z499-AA499)),4),ROUND(SUM(Rates!$K$8*AS499),4)))</f>
        <v/>
      </c>
      <c r="AR499" s="139" t="str">
        <f t="shared" si="279"/>
        <v/>
      </c>
      <c r="AS499" s="125" t="str">
        <f t="shared" si="280"/>
        <v/>
      </c>
      <c r="AT499" s="121" t="str">
        <f t="shared" si="281"/>
        <v/>
      </c>
      <c r="AU499" s="138" t="str">
        <f>IF(AX499="","",IF(R499="Refreshment Beverage",ROUND((BA499-Y499-Z499-AA499)*VLOOKUP(VALUE(Q499),Rates!G$15:L$19,3,0),4),ROUND(AW499*(VLOOKUP(VALUE(Q499),Rates!G:L,3,0)),4)))</f>
        <v/>
      </c>
      <c r="AV499" s="126" t="str">
        <f t="shared" si="282"/>
        <v/>
      </c>
      <c r="AW499" s="127" t="str">
        <f t="shared" si="283"/>
        <v/>
      </c>
      <c r="AX499" s="123" t="str">
        <f t="shared" si="284"/>
        <v/>
      </c>
      <c r="AY499" s="140" t="str">
        <f>IF(AX499="","",IF(R499="Refreshment Beverage",ROUND(SUM(AX499*Rates!K$19),4),ROUND(SUM(AX499*(Rates!J$8/100)),4)))</f>
        <v/>
      </c>
      <c r="AZ499" s="124" t="str">
        <f t="shared" si="285"/>
        <v/>
      </c>
      <c r="BA499" s="125" t="str">
        <f t="shared" si="286"/>
        <v/>
      </c>
      <c r="BB499" s="115"/>
      <c r="BC499" s="143"/>
      <c r="BD499" s="100"/>
      <c r="BE499" s="100"/>
      <c r="BF499" s="100"/>
      <c r="BG499" s="100"/>
    </row>
    <row r="500" spans="1:59" ht="12.75" customHeight="1" x14ac:dyDescent="0.2">
      <c r="A500" s="144"/>
      <c r="B500" s="141"/>
      <c r="C500" s="141"/>
      <c r="D500" s="142"/>
      <c r="E500" s="142"/>
      <c r="F500" s="142"/>
      <c r="G500" s="142"/>
      <c r="H500" s="142"/>
      <c r="I500" s="129"/>
      <c r="J500" s="130"/>
      <c r="K500" s="131" t="str">
        <f t="shared" si="257"/>
        <v/>
      </c>
      <c r="L500" s="132" t="str">
        <f t="shared" si="258"/>
        <v/>
      </c>
      <c r="M500" s="133" t="str">
        <f t="shared" si="259"/>
        <v/>
      </c>
      <c r="N500" s="134" t="str">
        <f>IFERROR(IF(B:B="","",IF(R500="Beer",SUM(LOOKUP(2,1/(Rates!$B$3:$B$5&lt;=W500)/(Rates!$C$3:$C$5&gt;=W500),Rates!$D$3:$D$5)*(X500/100)*W500),IF(R500="Refreshment Beverage",SUM(LOOKUP(2,1/(Rates!$B$7:$B$11&lt;=W500)/(Rates!$C$7:$C$11&gt;=W500),Rates!$D$7:$D$11)*(X500/100)*W500)))),"")</f>
        <v/>
      </c>
      <c r="O500" s="134" t="str">
        <f t="shared" si="260"/>
        <v/>
      </c>
      <c r="P500" s="116"/>
      <c r="Q500" s="117" t="str">
        <f t="shared" si="261"/>
        <v/>
      </c>
      <c r="R500" s="128" t="str">
        <f t="shared" si="262"/>
        <v/>
      </c>
      <c r="S500" s="135" t="str">
        <f>IF(B500="","",IF(R500="Refreshment Beverage",VLOOKUP(VALUE(Q500),Rates!G$15:L$19,2,0),VLOOKUP(VALUE(Q500),Rates!G$4:L$12,2,0)))</f>
        <v/>
      </c>
      <c r="T500" s="135" t="str">
        <f t="shared" si="263"/>
        <v/>
      </c>
      <c r="U500" s="118" t="str">
        <f t="shared" si="264"/>
        <v/>
      </c>
      <c r="V500" s="135" t="str">
        <f t="shared" si="265"/>
        <v/>
      </c>
      <c r="W500" s="135" t="str">
        <f t="shared" si="266"/>
        <v/>
      </c>
      <c r="X500" s="119" t="str">
        <f t="shared" si="267"/>
        <v/>
      </c>
      <c r="Y500" s="120" t="str">
        <f>IF(B:B="","",IF(R500="Refreshment Beverage",VLOOKUP(Q500,Rates!G$15:L$19,6,0)*W500,VLOOKUP(Q500,Rates!G$4:L$12,6,0)*W500))</f>
        <v/>
      </c>
      <c r="Z500" s="120" t="str">
        <f t="shared" si="268"/>
        <v/>
      </c>
      <c r="AA500" s="120" t="str">
        <f t="shared" si="269"/>
        <v/>
      </c>
      <c r="AB500" s="136" t="str">
        <f>IF(B:B="","",IF(R500="Refreshment Beverage","",IF(AND(R500="Beer",Q500=0),SUM(LOOKUP(2,1/(Rates!$B$15:$B$18&lt;=W500)/(Rates!$C$15:$C$18&gt;=W500),Rates!$D$15:$D$18)*W500),VLOOKUP(VALUE(Q:Q),Rates!A:B,2,0)*W500)))</f>
        <v/>
      </c>
      <c r="AC500" s="136" t="str">
        <f>IF(B:B="","",IF(R500="Refreshment Beverage","",IF(AND(R500="Beer",Q500=0),SUM(LOOKUP(2,1/(Rates!$B$15:$B$18&lt;=W500)/(Rates!$C$15:$C$18&gt;=W500),Rates!$E$15:$E$18)*W500),VLOOKUP(VALUE(Q:Q),Rates!A:C,3,0)*W500)))</f>
        <v/>
      </c>
      <c r="AD500" s="137" t="str">
        <f>IFERROR(IF(B:B="","",IF(R500="Beer","",IF(VALUE(Q500)=0,VLOOKUP(VLOOKUP(B:B,#REF!,16,0),Rates!A:E,2,0),VLOOKUP(VALUE(Q500),Rates!A$31:B$34,2,0)*W500))),0)</f>
        <v/>
      </c>
      <c r="AE500" s="121" t="str">
        <f t="shared" si="270"/>
        <v/>
      </c>
      <c r="AF500" s="138" t="str">
        <f t="shared" si="271"/>
        <v/>
      </c>
      <c r="AG500" s="122" t="str">
        <f t="shared" si="272"/>
        <v/>
      </c>
      <c r="AH500" s="123" t="str">
        <f t="shared" si="273"/>
        <v/>
      </c>
      <c r="AI500" s="139" t="str">
        <f>IF(AE:AE="","",IF(R500="Refreshment Beverage",AK500*(Rates!J$19/100),ROUND(SUM(AH500*(Rates!$J$8/100)),4)))</f>
        <v/>
      </c>
      <c r="AJ500" s="124" t="str">
        <f t="shared" si="274"/>
        <v/>
      </c>
      <c r="AK500" s="125" t="str">
        <f t="shared" si="275"/>
        <v/>
      </c>
      <c r="AL500" s="121" t="str">
        <f t="shared" si="276"/>
        <v/>
      </c>
      <c r="AM500" s="138" t="str">
        <f>IF(AS500="","",IF(R500="Refreshment Beverage",ROUND(AS500*Rates!K$19,4),ROUND(AO500*(VLOOKUP(VALUE(Q500),Rates!G$4:L$12,3,0)),4)))</f>
        <v/>
      </c>
      <c r="AN500" s="126" t="str">
        <f>IF(AS500="","",IF(R500="Refreshment Beverage",AS500*(Rates!J$19/100),MAX(AM500,AB500)))</f>
        <v/>
      </c>
      <c r="AO500" s="127" t="str">
        <f t="shared" si="277"/>
        <v/>
      </c>
      <c r="AP500" s="127" t="str">
        <f t="shared" si="278"/>
        <v/>
      </c>
      <c r="AQ500" s="140" t="str">
        <f>IF(AS500="","",IF(R500="Refreshment Beverage",ROUND(SUM(VLOOKUP(Q:Q,Rates!G$15:L$19,3,0)*(AS500-Y500-Z500-AA500)),4),ROUND(SUM(Rates!$K$8*AS500),4)))</f>
        <v/>
      </c>
      <c r="AR500" s="139" t="str">
        <f t="shared" si="279"/>
        <v/>
      </c>
      <c r="AS500" s="125" t="str">
        <f t="shared" si="280"/>
        <v/>
      </c>
      <c r="AT500" s="121" t="str">
        <f t="shared" si="281"/>
        <v/>
      </c>
      <c r="AU500" s="138" t="str">
        <f>IF(AX500="","",IF(R500="Refreshment Beverage",ROUND((BA500-Y500-Z500-AA500)*VLOOKUP(VALUE(Q500),Rates!G$15:L$19,3,0),4),ROUND(AW500*(VLOOKUP(VALUE(Q500),Rates!G:L,3,0)),4)))</f>
        <v/>
      </c>
      <c r="AV500" s="126" t="str">
        <f t="shared" si="282"/>
        <v/>
      </c>
      <c r="AW500" s="127" t="str">
        <f t="shared" si="283"/>
        <v/>
      </c>
      <c r="AX500" s="123" t="str">
        <f t="shared" si="284"/>
        <v/>
      </c>
      <c r="AY500" s="140" t="str">
        <f>IF(AX500="","",IF(R500="Refreshment Beverage",ROUND(SUM(AX500*Rates!K$19),4),ROUND(SUM(AX500*(Rates!J$8/100)),4)))</f>
        <v/>
      </c>
      <c r="AZ500" s="124" t="str">
        <f t="shared" si="285"/>
        <v/>
      </c>
      <c r="BA500" s="125" t="str">
        <f t="shared" si="286"/>
        <v/>
      </c>
      <c r="BB500" s="115"/>
      <c r="BC500" s="143"/>
      <c r="BD500" s="100"/>
      <c r="BE500" s="100"/>
      <c r="BF500" s="100"/>
      <c r="BG500" s="100"/>
    </row>
    <row r="501" spans="1:59" ht="12.75" customHeight="1" x14ac:dyDescent="0.2">
      <c r="A501" s="144"/>
      <c r="B501" s="141"/>
      <c r="C501" s="141"/>
      <c r="D501" s="142"/>
      <c r="E501" s="142"/>
      <c r="F501" s="142"/>
      <c r="G501" s="142"/>
      <c r="H501" s="142"/>
      <c r="I501" s="129"/>
      <c r="J501" s="130"/>
      <c r="K501" s="131" t="str">
        <f t="shared" si="257"/>
        <v/>
      </c>
      <c r="L501" s="132" t="str">
        <f t="shared" si="258"/>
        <v/>
      </c>
      <c r="M501" s="133" t="str">
        <f t="shared" si="259"/>
        <v/>
      </c>
      <c r="N501" s="134" t="str">
        <f>IFERROR(IF(B:B="","",IF(R501="Beer",SUM(LOOKUP(2,1/(Rates!$B$3:$B$5&lt;=W501)/(Rates!$C$3:$C$5&gt;=W501),Rates!$D$3:$D$5)*(X501/100)*W501),IF(R501="Refreshment Beverage",SUM(LOOKUP(2,1/(Rates!$B$7:$B$11&lt;=W501)/(Rates!$C$7:$C$11&gt;=W501),Rates!$D$7:$D$11)*(X501/100)*W501)))),"")</f>
        <v/>
      </c>
      <c r="O501" s="134" t="str">
        <f t="shared" si="260"/>
        <v/>
      </c>
      <c r="P501" s="116"/>
      <c r="Q501" s="117" t="str">
        <f t="shared" si="261"/>
        <v/>
      </c>
      <c r="R501" s="128" t="str">
        <f t="shared" si="262"/>
        <v/>
      </c>
      <c r="S501" s="135" t="str">
        <f>IF(B501="","",IF(R501="Refreshment Beverage",VLOOKUP(VALUE(Q501),Rates!G$15:L$19,2,0),VLOOKUP(VALUE(Q501),Rates!G$4:L$12,2,0)))</f>
        <v/>
      </c>
      <c r="T501" s="135" t="str">
        <f t="shared" si="263"/>
        <v/>
      </c>
      <c r="U501" s="118" t="str">
        <f t="shared" si="264"/>
        <v/>
      </c>
      <c r="V501" s="135" t="str">
        <f t="shared" si="265"/>
        <v/>
      </c>
      <c r="W501" s="135" t="str">
        <f t="shared" si="266"/>
        <v/>
      </c>
      <c r="X501" s="119" t="str">
        <f t="shared" si="267"/>
        <v/>
      </c>
      <c r="Y501" s="120" t="str">
        <f>IF(B:B="","",IF(R501="Refreshment Beverage",VLOOKUP(Q501,Rates!G$15:L$19,6,0)*W501,VLOOKUP(Q501,Rates!G$4:L$12,6,0)*W501))</f>
        <v/>
      </c>
      <c r="Z501" s="120" t="str">
        <f t="shared" si="268"/>
        <v/>
      </c>
      <c r="AA501" s="120" t="str">
        <f t="shared" si="269"/>
        <v/>
      </c>
      <c r="AB501" s="136" t="str">
        <f>IF(B:B="","",IF(R501="Refreshment Beverage","",IF(AND(R501="Beer",Q501=0),SUM(LOOKUP(2,1/(Rates!$B$15:$B$18&lt;=W501)/(Rates!$C$15:$C$18&gt;=W501),Rates!$D$15:$D$18)*W501),VLOOKUP(VALUE(Q:Q),Rates!A:B,2,0)*W501)))</f>
        <v/>
      </c>
      <c r="AC501" s="136" t="str">
        <f>IF(B:B="","",IF(R501="Refreshment Beverage","",IF(AND(R501="Beer",Q501=0),SUM(LOOKUP(2,1/(Rates!$B$15:$B$18&lt;=W501)/(Rates!$C$15:$C$18&gt;=W501),Rates!$E$15:$E$18)*W501),VLOOKUP(VALUE(Q:Q),Rates!A:C,3,0)*W501)))</f>
        <v/>
      </c>
      <c r="AD501" s="137" t="str">
        <f>IFERROR(IF(B:B="","",IF(R501="Beer","",IF(VALUE(Q501)=0,VLOOKUP(VLOOKUP(B:B,#REF!,16,0),Rates!A:E,2,0),VLOOKUP(VALUE(Q501),Rates!A$31:B$34,2,0)*W501))),0)</f>
        <v/>
      </c>
      <c r="AE501" s="121" t="str">
        <f t="shared" si="270"/>
        <v/>
      </c>
      <c r="AF501" s="138" t="str">
        <f t="shared" si="271"/>
        <v/>
      </c>
      <c r="AG501" s="122" t="str">
        <f t="shared" si="272"/>
        <v/>
      </c>
      <c r="AH501" s="123" t="str">
        <f t="shared" si="273"/>
        <v/>
      </c>
      <c r="AI501" s="139" t="str">
        <f>IF(AE:AE="","",IF(R501="Refreshment Beverage",AK501*(Rates!J$19/100),ROUND(SUM(AH501*(Rates!$J$8/100)),4)))</f>
        <v/>
      </c>
      <c r="AJ501" s="124" t="str">
        <f t="shared" si="274"/>
        <v/>
      </c>
      <c r="AK501" s="125" t="str">
        <f t="shared" si="275"/>
        <v/>
      </c>
      <c r="AL501" s="121" t="str">
        <f t="shared" si="276"/>
        <v/>
      </c>
      <c r="AM501" s="138" t="str">
        <f>IF(AS501="","",IF(R501="Refreshment Beverage",ROUND(AS501*Rates!K$19,4),ROUND(AO501*(VLOOKUP(VALUE(Q501),Rates!G$4:L$12,3,0)),4)))</f>
        <v/>
      </c>
      <c r="AN501" s="126" t="str">
        <f>IF(AS501="","",IF(R501="Refreshment Beverage",AS501*(Rates!J$19/100),MAX(AM501,AB501)))</f>
        <v/>
      </c>
      <c r="AO501" s="127" t="str">
        <f t="shared" si="277"/>
        <v/>
      </c>
      <c r="AP501" s="127" t="str">
        <f t="shared" si="278"/>
        <v/>
      </c>
      <c r="AQ501" s="140" t="str">
        <f>IF(AS501="","",IF(R501="Refreshment Beverage",ROUND(SUM(VLOOKUP(Q:Q,Rates!G$15:L$19,3,0)*(AS501-Y501-Z501-AA501)),4),ROUND(SUM(Rates!$K$8*AS501),4)))</f>
        <v/>
      </c>
      <c r="AR501" s="139" t="str">
        <f t="shared" si="279"/>
        <v/>
      </c>
      <c r="AS501" s="125" t="str">
        <f t="shared" si="280"/>
        <v/>
      </c>
      <c r="AT501" s="121" t="str">
        <f t="shared" si="281"/>
        <v/>
      </c>
      <c r="AU501" s="138" t="str">
        <f>IF(AX501="","",IF(R501="Refreshment Beverage",ROUND((BA501-Y501-Z501-AA501)*VLOOKUP(VALUE(Q501),Rates!G$15:L$19,3,0),4),ROUND(AW501*(VLOOKUP(VALUE(Q501),Rates!G:L,3,0)),4)))</f>
        <v/>
      </c>
      <c r="AV501" s="126" t="str">
        <f t="shared" si="282"/>
        <v/>
      </c>
      <c r="AW501" s="127" t="str">
        <f t="shared" si="283"/>
        <v/>
      </c>
      <c r="AX501" s="123" t="str">
        <f t="shared" si="284"/>
        <v/>
      </c>
      <c r="AY501" s="140" t="str">
        <f>IF(AX501="","",IF(R501="Refreshment Beverage",ROUND(SUM(AX501*Rates!K$19),4),ROUND(SUM(AX501*(Rates!J$8/100)),4)))</f>
        <v/>
      </c>
      <c r="AZ501" s="124" t="str">
        <f t="shared" si="285"/>
        <v/>
      </c>
      <c r="BA501" s="125" t="str">
        <f t="shared" si="286"/>
        <v/>
      </c>
      <c r="BB501" s="115"/>
      <c r="BC501" s="143"/>
      <c r="BD501" s="100"/>
      <c r="BE501" s="100"/>
      <c r="BF501" s="100"/>
      <c r="BG501" s="100"/>
    </row>
    <row r="502" spans="1:59" ht="12.75" customHeight="1" x14ac:dyDescent="0.2">
      <c r="A502" s="144"/>
      <c r="B502" s="141"/>
      <c r="C502" s="141"/>
      <c r="D502" s="142"/>
      <c r="E502" s="142"/>
      <c r="F502" s="142"/>
      <c r="G502" s="142"/>
      <c r="H502" s="142"/>
      <c r="I502" s="129"/>
      <c r="J502" s="130"/>
      <c r="K502" s="131" t="str">
        <f t="shared" si="257"/>
        <v/>
      </c>
      <c r="L502" s="132" t="str">
        <f t="shared" si="258"/>
        <v/>
      </c>
      <c r="M502" s="133" t="str">
        <f t="shared" si="259"/>
        <v/>
      </c>
      <c r="N502" s="134" t="str">
        <f>IFERROR(IF(B:B="","",IF(R502="Beer",SUM(LOOKUP(2,1/(Rates!$B$3:$B$5&lt;=W502)/(Rates!$C$3:$C$5&gt;=W502),Rates!$D$3:$D$5)*(X502/100)*W502),IF(R502="Refreshment Beverage",SUM(LOOKUP(2,1/(Rates!$B$7:$B$11&lt;=W502)/(Rates!$C$7:$C$11&gt;=W502),Rates!$D$7:$D$11)*(X502/100)*W502)))),"")</f>
        <v/>
      </c>
      <c r="O502" s="134" t="str">
        <f t="shared" si="260"/>
        <v/>
      </c>
      <c r="P502" s="116"/>
      <c r="Q502" s="117" t="str">
        <f t="shared" si="261"/>
        <v/>
      </c>
      <c r="R502" s="128" t="str">
        <f t="shared" si="262"/>
        <v/>
      </c>
      <c r="S502" s="135" t="str">
        <f>IF(B502="","",IF(R502="Refreshment Beverage",VLOOKUP(VALUE(Q502),Rates!G$15:L$19,2,0),VLOOKUP(VALUE(Q502),Rates!G$4:L$12,2,0)))</f>
        <v/>
      </c>
      <c r="T502" s="135" t="str">
        <f t="shared" si="263"/>
        <v/>
      </c>
      <c r="U502" s="118" t="str">
        <f t="shared" si="264"/>
        <v/>
      </c>
      <c r="V502" s="135" t="str">
        <f t="shared" si="265"/>
        <v/>
      </c>
      <c r="W502" s="135" t="str">
        <f t="shared" si="266"/>
        <v/>
      </c>
      <c r="X502" s="119" t="str">
        <f t="shared" si="267"/>
        <v/>
      </c>
      <c r="Y502" s="120" t="str">
        <f>IF(B:B="","",IF(R502="Refreshment Beverage",VLOOKUP(Q502,Rates!G$15:L$19,6,0)*W502,VLOOKUP(Q502,Rates!G$4:L$12,6,0)*W502))</f>
        <v/>
      </c>
      <c r="Z502" s="120" t="str">
        <f t="shared" si="268"/>
        <v/>
      </c>
      <c r="AA502" s="120" t="str">
        <f t="shared" si="269"/>
        <v/>
      </c>
      <c r="AB502" s="136" t="str">
        <f>IF(B:B="","",IF(R502="Refreshment Beverage","",IF(AND(R502="Beer",Q502=0),SUM(LOOKUP(2,1/(Rates!$B$15:$B$18&lt;=W502)/(Rates!$C$15:$C$18&gt;=W502),Rates!$D$15:$D$18)*W502),VLOOKUP(VALUE(Q:Q),Rates!A:B,2,0)*W502)))</f>
        <v/>
      </c>
      <c r="AC502" s="136" t="str">
        <f>IF(B:B="","",IF(R502="Refreshment Beverage","",IF(AND(R502="Beer",Q502=0),SUM(LOOKUP(2,1/(Rates!$B$15:$B$18&lt;=W502)/(Rates!$C$15:$C$18&gt;=W502),Rates!$E$15:$E$18)*W502),VLOOKUP(VALUE(Q:Q),Rates!A:C,3,0)*W502)))</f>
        <v/>
      </c>
      <c r="AD502" s="137" t="str">
        <f>IFERROR(IF(B:B="","",IF(R502="Beer","",IF(VALUE(Q502)=0,VLOOKUP(VLOOKUP(B:B,#REF!,16,0),Rates!A:E,2,0),VLOOKUP(VALUE(Q502),Rates!A$31:B$34,2,0)*W502))),0)</f>
        <v/>
      </c>
      <c r="AE502" s="121" t="str">
        <f t="shared" si="270"/>
        <v/>
      </c>
      <c r="AF502" s="138" t="str">
        <f t="shared" si="271"/>
        <v/>
      </c>
      <c r="AG502" s="122" t="str">
        <f t="shared" si="272"/>
        <v/>
      </c>
      <c r="AH502" s="123" t="str">
        <f t="shared" si="273"/>
        <v/>
      </c>
      <c r="AI502" s="139" t="str">
        <f>IF(AE:AE="","",IF(R502="Refreshment Beverage",AK502*(Rates!J$19/100),ROUND(SUM(AH502*(Rates!$J$8/100)),4)))</f>
        <v/>
      </c>
      <c r="AJ502" s="124" t="str">
        <f t="shared" si="274"/>
        <v/>
      </c>
      <c r="AK502" s="125" t="str">
        <f t="shared" si="275"/>
        <v/>
      </c>
      <c r="AL502" s="121" t="str">
        <f t="shared" si="276"/>
        <v/>
      </c>
      <c r="AM502" s="138" t="str">
        <f>IF(AS502="","",IF(R502="Refreshment Beverage",ROUND(AS502*Rates!K$19,4),ROUND(AO502*(VLOOKUP(VALUE(Q502),Rates!G$4:L$12,3,0)),4)))</f>
        <v/>
      </c>
      <c r="AN502" s="126" t="str">
        <f>IF(AS502="","",IF(R502="Refreshment Beverage",AS502*(Rates!J$19/100),MAX(AM502,AB502)))</f>
        <v/>
      </c>
      <c r="AO502" s="127" t="str">
        <f t="shared" si="277"/>
        <v/>
      </c>
      <c r="AP502" s="127" t="str">
        <f t="shared" si="278"/>
        <v/>
      </c>
      <c r="AQ502" s="140" t="str">
        <f>IF(AS502="","",IF(R502="Refreshment Beverage",ROUND(SUM(VLOOKUP(Q:Q,Rates!G$15:L$19,3,0)*(AS502-Y502-Z502-AA502)),4),ROUND(SUM(Rates!$K$8*AS502),4)))</f>
        <v/>
      </c>
      <c r="AR502" s="139" t="str">
        <f t="shared" si="279"/>
        <v/>
      </c>
      <c r="AS502" s="125" t="str">
        <f t="shared" si="280"/>
        <v/>
      </c>
      <c r="AT502" s="121" t="str">
        <f t="shared" si="281"/>
        <v/>
      </c>
      <c r="AU502" s="138" t="str">
        <f>IF(AX502="","",IF(R502="Refreshment Beverage",ROUND((BA502-Y502-Z502-AA502)*VLOOKUP(VALUE(Q502),Rates!G$15:L$19,3,0),4),ROUND(AW502*(VLOOKUP(VALUE(Q502),Rates!G:L,3,0)),4)))</f>
        <v/>
      </c>
      <c r="AV502" s="126" t="str">
        <f t="shared" si="282"/>
        <v/>
      </c>
      <c r="AW502" s="127" t="str">
        <f t="shared" si="283"/>
        <v/>
      </c>
      <c r="AX502" s="123" t="str">
        <f t="shared" si="284"/>
        <v/>
      </c>
      <c r="AY502" s="140" t="str">
        <f>IF(AX502="","",IF(R502="Refreshment Beverage",ROUND(SUM(AX502*Rates!K$19),4),ROUND(SUM(AX502*(Rates!J$8/100)),4)))</f>
        <v/>
      </c>
      <c r="AZ502" s="124" t="str">
        <f t="shared" si="285"/>
        <v/>
      </c>
      <c r="BA502" s="125" t="str">
        <f t="shared" si="286"/>
        <v/>
      </c>
      <c r="BB502" s="115"/>
      <c r="BC502" s="143"/>
      <c r="BD502" s="100"/>
      <c r="BE502" s="100"/>
      <c r="BF502" s="100"/>
      <c r="BG502" s="100"/>
    </row>
    <row r="503" spans="1:59" ht="12.75" customHeight="1" x14ac:dyDescent="0.2">
      <c r="A503" s="144"/>
      <c r="B503" s="141"/>
      <c r="C503" s="141"/>
      <c r="D503" s="142"/>
      <c r="E503" s="142"/>
      <c r="F503" s="142"/>
      <c r="G503" s="142"/>
      <c r="H503" s="142"/>
      <c r="I503" s="129"/>
      <c r="J503" s="130"/>
      <c r="K503" s="131" t="str">
        <f t="shared" si="257"/>
        <v/>
      </c>
      <c r="L503" s="132" t="str">
        <f t="shared" si="258"/>
        <v/>
      </c>
      <c r="M503" s="133" t="str">
        <f t="shared" si="259"/>
        <v/>
      </c>
      <c r="N503" s="134" t="str">
        <f>IFERROR(IF(B:B="","",IF(R503="Beer",SUM(LOOKUP(2,1/(Rates!$B$3:$B$5&lt;=W503)/(Rates!$C$3:$C$5&gt;=W503),Rates!$D$3:$D$5)*(X503/100)*W503),IF(R503="Refreshment Beverage",SUM(LOOKUP(2,1/(Rates!$B$7:$B$11&lt;=W503)/(Rates!$C$7:$C$11&gt;=W503),Rates!$D$7:$D$11)*(X503/100)*W503)))),"")</f>
        <v/>
      </c>
      <c r="O503" s="134" t="str">
        <f t="shared" si="260"/>
        <v/>
      </c>
      <c r="P503" s="116"/>
      <c r="Q503" s="117" t="str">
        <f t="shared" si="261"/>
        <v/>
      </c>
      <c r="R503" s="128" t="str">
        <f t="shared" si="262"/>
        <v/>
      </c>
      <c r="S503" s="135" t="str">
        <f>IF(B503="","",IF(R503="Refreshment Beverage",VLOOKUP(VALUE(Q503),Rates!G$15:L$19,2,0),VLOOKUP(VALUE(Q503),Rates!G$4:L$12,2,0)))</f>
        <v/>
      </c>
      <c r="T503" s="135" t="str">
        <f t="shared" si="263"/>
        <v/>
      </c>
      <c r="U503" s="118" t="str">
        <f t="shared" si="264"/>
        <v/>
      </c>
      <c r="V503" s="135" t="str">
        <f t="shared" si="265"/>
        <v/>
      </c>
      <c r="W503" s="135" t="str">
        <f t="shared" si="266"/>
        <v/>
      </c>
      <c r="X503" s="119" t="str">
        <f t="shared" si="267"/>
        <v/>
      </c>
      <c r="Y503" s="120" t="str">
        <f>IF(B:B="","",IF(R503="Refreshment Beverage",VLOOKUP(Q503,Rates!G$15:L$19,6,0)*W503,VLOOKUP(Q503,Rates!G$4:L$12,6,0)*W503))</f>
        <v/>
      </c>
      <c r="Z503" s="120" t="str">
        <f t="shared" si="268"/>
        <v/>
      </c>
      <c r="AA503" s="120" t="str">
        <f t="shared" si="269"/>
        <v/>
      </c>
      <c r="AB503" s="136" t="str">
        <f>IF(B:B="","",IF(R503="Refreshment Beverage","",IF(AND(R503="Beer",Q503=0),SUM(LOOKUP(2,1/(Rates!$B$15:$B$18&lt;=W503)/(Rates!$C$15:$C$18&gt;=W503),Rates!$D$15:$D$18)*W503),VLOOKUP(VALUE(Q:Q),Rates!A:B,2,0)*W503)))</f>
        <v/>
      </c>
      <c r="AC503" s="136" t="str">
        <f>IF(B:B="","",IF(R503="Refreshment Beverage","",IF(AND(R503="Beer",Q503=0),SUM(LOOKUP(2,1/(Rates!$B$15:$B$18&lt;=W503)/(Rates!$C$15:$C$18&gt;=W503),Rates!$E$15:$E$18)*W503),VLOOKUP(VALUE(Q:Q),Rates!A:C,3,0)*W503)))</f>
        <v/>
      </c>
      <c r="AD503" s="137" t="str">
        <f>IFERROR(IF(B:B="","",IF(R503="Beer","",IF(VALUE(Q503)=0,VLOOKUP(VLOOKUP(B:B,#REF!,16,0),Rates!A:E,2,0),VLOOKUP(VALUE(Q503),Rates!A$31:B$34,2,0)*W503))),0)</f>
        <v/>
      </c>
      <c r="AE503" s="121" t="str">
        <f t="shared" si="270"/>
        <v/>
      </c>
      <c r="AF503" s="138" t="str">
        <f t="shared" si="271"/>
        <v/>
      </c>
      <c r="AG503" s="122" t="str">
        <f t="shared" si="272"/>
        <v/>
      </c>
      <c r="AH503" s="123" t="str">
        <f t="shared" si="273"/>
        <v/>
      </c>
      <c r="AI503" s="139" t="str">
        <f>IF(AE:AE="","",IF(R503="Refreshment Beverage",AK503*(Rates!J$19/100),ROUND(SUM(AH503*(Rates!$J$8/100)),4)))</f>
        <v/>
      </c>
      <c r="AJ503" s="124" t="str">
        <f t="shared" si="274"/>
        <v/>
      </c>
      <c r="AK503" s="125" t="str">
        <f t="shared" si="275"/>
        <v/>
      </c>
      <c r="AL503" s="121" t="str">
        <f t="shared" si="276"/>
        <v/>
      </c>
      <c r="AM503" s="138" t="str">
        <f>IF(AS503="","",IF(R503="Refreshment Beverage",ROUND(AS503*Rates!K$19,4),ROUND(AO503*(VLOOKUP(VALUE(Q503),Rates!G$4:L$12,3,0)),4)))</f>
        <v/>
      </c>
      <c r="AN503" s="126" t="str">
        <f>IF(AS503="","",IF(R503="Refreshment Beverage",AS503*(Rates!J$19/100),MAX(AM503,AB503)))</f>
        <v/>
      </c>
      <c r="AO503" s="127" t="str">
        <f t="shared" si="277"/>
        <v/>
      </c>
      <c r="AP503" s="127" t="str">
        <f t="shared" si="278"/>
        <v/>
      </c>
      <c r="AQ503" s="140" t="str">
        <f>IF(AS503="","",IF(R503="Refreshment Beverage",ROUND(SUM(VLOOKUP(Q:Q,Rates!G$15:L$19,3,0)*(AS503-Y503-Z503-AA503)),4),ROUND(SUM(Rates!$K$8*AS503),4)))</f>
        <v/>
      </c>
      <c r="AR503" s="139" t="str">
        <f t="shared" si="279"/>
        <v/>
      </c>
      <c r="AS503" s="125" t="str">
        <f t="shared" si="280"/>
        <v/>
      </c>
      <c r="AT503" s="121" t="str">
        <f t="shared" si="281"/>
        <v/>
      </c>
      <c r="AU503" s="138" t="str">
        <f>IF(AX503="","",IF(R503="Refreshment Beverage",ROUND((BA503-Y503-Z503-AA503)*VLOOKUP(VALUE(Q503),Rates!G$15:L$19,3,0),4),ROUND(AW503*(VLOOKUP(VALUE(Q503),Rates!G:L,3,0)),4)))</f>
        <v/>
      </c>
      <c r="AV503" s="126" t="str">
        <f t="shared" si="282"/>
        <v/>
      </c>
      <c r="AW503" s="127" t="str">
        <f t="shared" si="283"/>
        <v/>
      </c>
      <c r="AX503" s="123" t="str">
        <f t="shared" si="284"/>
        <v/>
      </c>
      <c r="AY503" s="140" t="str">
        <f>IF(AX503="","",IF(R503="Refreshment Beverage",ROUND(SUM(AX503*Rates!K$19),4),ROUND(SUM(AX503*(Rates!J$8/100)),4)))</f>
        <v/>
      </c>
      <c r="AZ503" s="124" t="str">
        <f t="shared" si="285"/>
        <v/>
      </c>
      <c r="BA503" s="125" t="str">
        <f t="shared" si="286"/>
        <v/>
      </c>
      <c r="BB503" s="115"/>
      <c r="BC503" s="143"/>
      <c r="BD503" s="100"/>
      <c r="BE503" s="100"/>
      <c r="BF503" s="100"/>
      <c r="BG503" s="100"/>
    </row>
    <row r="504" spans="1:59" ht="12.75" customHeight="1" x14ac:dyDescent="0.2">
      <c r="A504" s="144"/>
      <c r="B504" s="141"/>
      <c r="C504" s="141"/>
      <c r="D504" s="142"/>
      <c r="E504" s="142"/>
      <c r="F504" s="142"/>
      <c r="G504" s="142"/>
      <c r="H504" s="142"/>
      <c r="I504" s="129"/>
      <c r="J504" s="130"/>
      <c r="K504" s="131" t="str">
        <f t="shared" si="257"/>
        <v/>
      </c>
      <c r="L504" s="132" t="str">
        <f t="shared" si="258"/>
        <v/>
      </c>
      <c r="M504" s="133" t="str">
        <f t="shared" si="259"/>
        <v/>
      </c>
      <c r="N504" s="134" t="str">
        <f>IFERROR(IF(B:B="","",IF(R504="Beer",SUM(LOOKUP(2,1/(Rates!$B$3:$B$5&lt;=W504)/(Rates!$C$3:$C$5&gt;=W504),Rates!$D$3:$D$5)*(X504/100)*W504),IF(R504="Refreshment Beverage",SUM(LOOKUP(2,1/(Rates!$B$7:$B$11&lt;=W504)/(Rates!$C$7:$C$11&gt;=W504),Rates!$D$7:$D$11)*(X504/100)*W504)))),"")</f>
        <v/>
      </c>
      <c r="O504" s="134" t="str">
        <f t="shared" si="260"/>
        <v/>
      </c>
      <c r="P504" s="116"/>
      <c r="Q504" s="117" t="str">
        <f t="shared" si="261"/>
        <v/>
      </c>
      <c r="R504" s="128" t="str">
        <f t="shared" si="262"/>
        <v/>
      </c>
      <c r="S504" s="135" t="str">
        <f>IF(B504="","",IF(R504="Refreshment Beverage",VLOOKUP(VALUE(Q504),Rates!G$15:L$19,2,0),VLOOKUP(VALUE(Q504),Rates!G$4:L$12,2,0)))</f>
        <v/>
      </c>
      <c r="T504" s="135" t="str">
        <f t="shared" si="263"/>
        <v/>
      </c>
      <c r="U504" s="118" t="str">
        <f t="shared" si="264"/>
        <v/>
      </c>
      <c r="V504" s="135" t="str">
        <f t="shared" si="265"/>
        <v/>
      </c>
      <c r="W504" s="135" t="str">
        <f t="shared" si="266"/>
        <v/>
      </c>
      <c r="X504" s="119" t="str">
        <f t="shared" si="267"/>
        <v/>
      </c>
      <c r="Y504" s="120" t="str">
        <f>IF(B:B="","",IF(R504="Refreshment Beverage",VLOOKUP(Q504,Rates!G$15:L$19,6,0)*W504,VLOOKUP(Q504,Rates!G$4:L$12,6,0)*W504))</f>
        <v/>
      </c>
      <c r="Z504" s="120" t="str">
        <f t="shared" si="268"/>
        <v/>
      </c>
      <c r="AA504" s="120" t="str">
        <f t="shared" si="269"/>
        <v/>
      </c>
      <c r="AB504" s="136" t="str">
        <f>IF(B:B="","",IF(R504="Refreshment Beverage","",IF(AND(R504="Beer",Q504=0),SUM(LOOKUP(2,1/(Rates!$B$15:$B$18&lt;=W504)/(Rates!$C$15:$C$18&gt;=W504),Rates!$D$15:$D$18)*W504),VLOOKUP(VALUE(Q:Q),Rates!A:B,2,0)*W504)))</f>
        <v/>
      </c>
      <c r="AC504" s="136" t="str">
        <f>IF(B:B="","",IF(R504="Refreshment Beverage","",IF(AND(R504="Beer",Q504=0),SUM(LOOKUP(2,1/(Rates!$B$15:$B$18&lt;=W504)/(Rates!$C$15:$C$18&gt;=W504),Rates!$E$15:$E$18)*W504),VLOOKUP(VALUE(Q:Q),Rates!A:C,3,0)*W504)))</f>
        <v/>
      </c>
      <c r="AD504" s="137" t="str">
        <f>IFERROR(IF(B:B="","",IF(R504="Beer","",IF(VALUE(Q504)=0,VLOOKUP(VLOOKUP(B:B,#REF!,16,0),Rates!A:E,2,0),VLOOKUP(VALUE(Q504),Rates!A$31:B$34,2,0)*W504))),0)</f>
        <v/>
      </c>
      <c r="AE504" s="121" t="str">
        <f t="shared" si="270"/>
        <v/>
      </c>
      <c r="AF504" s="138" t="str">
        <f t="shared" si="271"/>
        <v/>
      </c>
      <c r="AG504" s="122" t="str">
        <f t="shared" si="272"/>
        <v/>
      </c>
      <c r="AH504" s="123" t="str">
        <f t="shared" si="273"/>
        <v/>
      </c>
      <c r="AI504" s="139" t="str">
        <f>IF(AE:AE="","",IF(R504="Refreshment Beverage",AK504*(Rates!J$19/100),ROUND(SUM(AH504*(Rates!$J$8/100)),4)))</f>
        <v/>
      </c>
      <c r="AJ504" s="124" t="str">
        <f t="shared" si="274"/>
        <v/>
      </c>
      <c r="AK504" s="125" t="str">
        <f t="shared" si="275"/>
        <v/>
      </c>
      <c r="AL504" s="121" t="str">
        <f t="shared" si="276"/>
        <v/>
      </c>
      <c r="AM504" s="138" t="str">
        <f>IF(AS504="","",IF(R504="Refreshment Beverage",ROUND(AS504*Rates!K$19,4),ROUND(AO504*(VLOOKUP(VALUE(Q504),Rates!G$4:L$12,3,0)),4)))</f>
        <v/>
      </c>
      <c r="AN504" s="126" t="str">
        <f>IF(AS504="","",IF(R504="Refreshment Beverage",AS504*(Rates!J$19/100),MAX(AM504,AB504)))</f>
        <v/>
      </c>
      <c r="AO504" s="127" t="str">
        <f t="shared" si="277"/>
        <v/>
      </c>
      <c r="AP504" s="127" t="str">
        <f t="shared" si="278"/>
        <v/>
      </c>
      <c r="AQ504" s="140" t="str">
        <f>IF(AS504="","",IF(R504="Refreshment Beverage",ROUND(SUM(VLOOKUP(Q:Q,Rates!G$15:L$19,3,0)*(AS504-Y504-Z504-AA504)),4),ROUND(SUM(Rates!$K$8*AS504),4)))</f>
        <v/>
      </c>
      <c r="AR504" s="139" t="str">
        <f t="shared" si="279"/>
        <v/>
      </c>
      <c r="AS504" s="125" t="str">
        <f t="shared" si="280"/>
        <v/>
      </c>
      <c r="AT504" s="121" t="str">
        <f t="shared" si="281"/>
        <v/>
      </c>
      <c r="AU504" s="138" t="str">
        <f>IF(AX504="","",IF(R504="Refreshment Beverage",ROUND((BA504-Y504-Z504-AA504)*VLOOKUP(VALUE(Q504),Rates!G$15:L$19,3,0),4),ROUND(AW504*(VLOOKUP(VALUE(Q504),Rates!G:L,3,0)),4)))</f>
        <v/>
      </c>
      <c r="AV504" s="126" t="str">
        <f t="shared" si="282"/>
        <v/>
      </c>
      <c r="AW504" s="127" t="str">
        <f t="shared" si="283"/>
        <v/>
      </c>
      <c r="AX504" s="123" t="str">
        <f t="shared" si="284"/>
        <v/>
      </c>
      <c r="AY504" s="140" t="str">
        <f>IF(AX504="","",IF(R504="Refreshment Beverage",ROUND(SUM(AX504*Rates!K$19),4),ROUND(SUM(AX504*(Rates!J$8/100)),4)))</f>
        <v/>
      </c>
      <c r="AZ504" s="124" t="str">
        <f t="shared" si="285"/>
        <v/>
      </c>
      <c r="BA504" s="125" t="str">
        <f t="shared" si="286"/>
        <v/>
      </c>
      <c r="BB504" s="115"/>
      <c r="BC504" s="143"/>
      <c r="BD504" s="100"/>
      <c r="BE504" s="100"/>
      <c r="BF504" s="100"/>
      <c r="BG504" s="100"/>
    </row>
    <row r="505" spans="1:59" ht="12.75" customHeight="1" x14ac:dyDescent="0.2">
      <c r="A505" s="144"/>
      <c r="B505" s="141"/>
      <c r="C505" s="141"/>
      <c r="D505" s="142"/>
      <c r="E505" s="142"/>
      <c r="F505" s="142"/>
      <c r="G505" s="142"/>
      <c r="H505" s="142"/>
      <c r="I505" s="129"/>
      <c r="J505" s="130"/>
      <c r="K505" s="131" t="str">
        <f t="shared" si="257"/>
        <v/>
      </c>
      <c r="L505" s="132" t="str">
        <f t="shared" si="258"/>
        <v/>
      </c>
      <c r="M505" s="133" t="str">
        <f t="shared" si="259"/>
        <v/>
      </c>
      <c r="N505" s="134" t="str">
        <f>IFERROR(IF(B:B="","",IF(R505="Beer",SUM(LOOKUP(2,1/(Rates!$B$3:$B$5&lt;=W505)/(Rates!$C$3:$C$5&gt;=W505),Rates!$D$3:$D$5)*(X505/100)*W505),IF(R505="Refreshment Beverage",SUM(LOOKUP(2,1/(Rates!$B$7:$B$11&lt;=W505)/(Rates!$C$7:$C$11&gt;=W505),Rates!$D$7:$D$11)*(X505/100)*W505)))),"")</f>
        <v/>
      </c>
      <c r="O505" s="134" t="str">
        <f t="shared" si="260"/>
        <v/>
      </c>
      <c r="P505" s="116"/>
      <c r="Q505" s="117" t="str">
        <f t="shared" si="261"/>
        <v/>
      </c>
      <c r="R505" s="128" t="str">
        <f t="shared" si="262"/>
        <v/>
      </c>
      <c r="S505" s="135" t="str">
        <f>IF(B505="","",IF(R505="Refreshment Beverage",VLOOKUP(VALUE(Q505),Rates!G$15:L$19,2,0),VLOOKUP(VALUE(Q505),Rates!G$4:L$12,2,0)))</f>
        <v/>
      </c>
      <c r="T505" s="135" t="str">
        <f t="shared" si="263"/>
        <v/>
      </c>
      <c r="U505" s="118" t="str">
        <f t="shared" si="264"/>
        <v/>
      </c>
      <c r="V505" s="135" t="str">
        <f t="shared" si="265"/>
        <v/>
      </c>
      <c r="W505" s="135" t="str">
        <f t="shared" si="266"/>
        <v/>
      </c>
      <c r="X505" s="119" t="str">
        <f t="shared" si="267"/>
        <v/>
      </c>
      <c r="Y505" s="120" t="str">
        <f>IF(B:B="","",IF(R505="Refreshment Beverage",VLOOKUP(Q505,Rates!G$15:L$19,6,0)*W505,VLOOKUP(Q505,Rates!G$4:L$12,6,0)*W505))</f>
        <v/>
      </c>
      <c r="Z505" s="120" t="str">
        <f t="shared" si="268"/>
        <v/>
      </c>
      <c r="AA505" s="120" t="str">
        <f t="shared" si="269"/>
        <v/>
      </c>
      <c r="AB505" s="136" t="str">
        <f>IF(B:B="","",IF(R505="Refreshment Beverage","",IF(AND(R505="Beer",Q505=0),SUM(LOOKUP(2,1/(Rates!$B$15:$B$18&lt;=W505)/(Rates!$C$15:$C$18&gt;=W505),Rates!$D$15:$D$18)*W505),VLOOKUP(VALUE(Q:Q),Rates!A:B,2,0)*W505)))</f>
        <v/>
      </c>
      <c r="AC505" s="136" t="str">
        <f>IF(B:B="","",IF(R505="Refreshment Beverage","",IF(AND(R505="Beer",Q505=0),SUM(LOOKUP(2,1/(Rates!$B$15:$B$18&lt;=W505)/(Rates!$C$15:$C$18&gt;=W505),Rates!$E$15:$E$18)*W505),VLOOKUP(VALUE(Q:Q),Rates!A:C,3,0)*W505)))</f>
        <v/>
      </c>
      <c r="AD505" s="137" t="str">
        <f>IFERROR(IF(B:B="","",IF(R505="Beer","",IF(VALUE(Q505)=0,VLOOKUP(VLOOKUP(B:B,#REF!,16,0),Rates!A:E,2,0),VLOOKUP(VALUE(Q505),Rates!A$31:B$34,2,0)*W505))),0)</f>
        <v/>
      </c>
      <c r="AE505" s="121" t="str">
        <f t="shared" si="270"/>
        <v/>
      </c>
      <c r="AF505" s="138" t="str">
        <f t="shared" si="271"/>
        <v/>
      </c>
      <c r="AG505" s="122" t="str">
        <f t="shared" si="272"/>
        <v/>
      </c>
      <c r="AH505" s="123" t="str">
        <f t="shared" si="273"/>
        <v/>
      </c>
      <c r="AI505" s="139" t="str">
        <f>IF(AE:AE="","",IF(R505="Refreshment Beverage",AK505*(Rates!J$19/100),ROUND(SUM(AH505*(Rates!$J$8/100)),4)))</f>
        <v/>
      </c>
      <c r="AJ505" s="124" t="str">
        <f t="shared" si="274"/>
        <v/>
      </c>
      <c r="AK505" s="125" t="str">
        <f t="shared" si="275"/>
        <v/>
      </c>
      <c r="AL505" s="121" t="str">
        <f t="shared" si="276"/>
        <v/>
      </c>
      <c r="AM505" s="138" t="str">
        <f>IF(AS505="","",IF(R505="Refreshment Beverage",ROUND(AS505*Rates!K$19,4),ROUND(AO505*(VLOOKUP(VALUE(Q505),Rates!G$4:L$12,3,0)),4)))</f>
        <v/>
      </c>
      <c r="AN505" s="126" t="str">
        <f>IF(AS505="","",IF(R505="Refreshment Beverage",AS505*(Rates!J$19/100),MAX(AM505,AB505)))</f>
        <v/>
      </c>
      <c r="AO505" s="127" t="str">
        <f t="shared" si="277"/>
        <v/>
      </c>
      <c r="AP505" s="127" t="str">
        <f t="shared" si="278"/>
        <v/>
      </c>
      <c r="AQ505" s="140" t="str">
        <f>IF(AS505="","",IF(R505="Refreshment Beverage",ROUND(SUM(VLOOKUP(Q:Q,Rates!G$15:L$19,3,0)*(AS505-Y505-Z505-AA505)),4),ROUND(SUM(Rates!$K$8*AS505),4)))</f>
        <v/>
      </c>
      <c r="AR505" s="139" t="str">
        <f t="shared" si="279"/>
        <v/>
      </c>
      <c r="AS505" s="125" t="str">
        <f t="shared" si="280"/>
        <v/>
      </c>
      <c r="AT505" s="121" t="str">
        <f t="shared" si="281"/>
        <v/>
      </c>
      <c r="AU505" s="138" t="str">
        <f>IF(AX505="","",IF(R505="Refreshment Beverage",ROUND((BA505-Y505-Z505-AA505)*VLOOKUP(VALUE(Q505),Rates!G$15:L$19,3,0),4),ROUND(AW505*(VLOOKUP(VALUE(Q505),Rates!G:L,3,0)),4)))</f>
        <v/>
      </c>
      <c r="AV505" s="126" t="str">
        <f t="shared" si="282"/>
        <v/>
      </c>
      <c r="AW505" s="127" t="str">
        <f t="shared" si="283"/>
        <v/>
      </c>
      <c r="AX505" s="123" t="str">
        <f t="shared" si="284"/>
        <v/>
      </c>
      <c r="AY505" s="140" t="str">
        <f>IF(AX505="","",IF(R505="Refreshment Beverage",ROUND(SUM(AX505*Rates!K$19),4),ROUND(SUM(AX505*(Rates!J$8/100)),4)))</f>
        <v/>
      </c>
      <c r="AZ505" s="124" t="str">
        <f t="shared" si="285"/>
        <v/>
      </c>
      <c r="BA505" s="125" t="str">
        <f t="shared" si="286"/>
        <v/>
      </c>
      <c r="BB505" s="115"/>
      <c r="BC505" s="143"/>
      <c r="BD505" s="100"/>
      <c r="BE505" s="100"/>
      <c r="BF505" s="100"/>
      <c r="BG505" s="100"/>
    </row>
    <row r="506" spans="1:59" ht="12.75" customHeight="1" x14ac:dyDescent="0.2">
      <c r="A506" s="144"/>
      <c r="B506" s="141"/>
      <c r="C506" s="141"/>
      <c r="D506" s="142"/>
      <c r="E506" s="142"/>
      <c r="F506" s="142"/>
      <c r="G506" s="142"/>
      <c r="H506" s="142"/>
      <c r="I506" s="129"/>
      <c r="J506" s="130"/>
      <c r="K506" s="131" t="str">
        <f t="shared" si="257"/>
        <v/>
      </c>
      <c r="L506" s="132" t="str">
        <f t="shared" si="258"/>
        <v/>
      </c>
      <c r="M506" s="133" t="str">
        <f t="shared" si="259"/>
        <v/>
      </c>
      <c r="N506" s="134" t="str">
        <f>IFERROR(IF(B:B="","",IF(R506="Beer",SUM(LOOKUP(2,1/(Rates!$B$3:$B$5&lt;=W506)/(Rates!$C$3:$C$5&gt;=W506),Rates!$D$3:$D$5)*(X506/100)*W506),IF(R506="Refreshment Beverage",SUM(LOOKUP(2,1/(Rates!$B$7:$B$11&lt;=W506)/(Rates!$C$7:$C$11&gt;=W506),Rates!$D$7:$D$11)*(X506/100)*W506)))),"")</f>
        <v/>
      </c>
      <c r="O506" s="134" t="str">
        <f t="shared" si="260"/>
        <v/>
      </c>
      <c r="P506" s="116"/>
      <c r="Q506" s="117" t="str">
        <f t="shared" si="261"/>
        <v/>
      </c>
      <c r="R506" s="128" t="str">
        <f t="shared" si="262"/>
        <v/>
      </c>
      <c r="S506" s="135" t="str">
        <f>IF(B506="","",IF(R506="Refreshment Beverage",VLOOKUP(VALUE(Q506),Rates!G$15:L$19,2,0),VLOOKUP(VALUE(Q506),Rates!G$4:L$12,2,0)))</f>
        <v/>
      </c>
      <c r="T506" s="135" t="str">
        <f t="shared" si="263"/>
        <v/>
      </c>
      <c r="U506" s="118" t="str">
        <f t="shared" si="264"/>
        <v/>
      </c>
      <c r="V506" s="135" t="str">
        <f t="shared" si="265"/>
        <v/>
      </c>
      <c r="W506" s="135" t="str">
        <f t="shared" si="266"/>
        <v/>
      </c>
      <c r="X506" s="119" t="str">
        <f t="shared" si="267"/>
        <v/>
      </c>
      <c r="Y506" s="120" t="str">
        <f>IF(B:B="","",IF(R506="Refreshment Beverage",VLOOKUP(Q506,Rates!G$15:L$19,6,0)*W506,VLOOKUP(Q506,Rates!G$4:L$12,6,0)*W506))</f>
        <v/>
      </c>
      <c r="Z506" s="120" t="str">
        <f t="shared" si="268"/>
        <v/>
      </c>
      <c r="AA506" s="120" t="str">
        <f t="shared" si="269"/>
        <v/>
      </c>
      <c r="AB506" s="136" t="str">
        <f>IF(B:B="","",IF(R506="Refreshment Beverage","",IF(AND(R506="Beer",Q506=0),SUM(LOOKUP(2,1/(Rates!$B$15:$B$18&lt;=W506)/(Rates!$C$15:$C$18&gt;=W506),Rates!$D$15:$D$18)*W506),VLOOKUP(VALUE(Q:Q),Rates!A:B,2,0)*W506)))</f>
        <v/>
      </c>
      <c r="AC506" s="136" t="str">
        <f>IF(B:B="","",IF(R506="Refreshment Beverage","",IF(AND(R506="Beer",Q506=0),SUM(LOOKUP(2,1/(Rates!$B$15:$B$18&lt;=W506)/(Rates!$C$15:$C$18&gt;=W506),Rates!$E$15:$E$18)*W506),VLOOKUP(VALUE(Q:Q),Rates!A:C,3,0)*W506)))</f>
        <v/>
      </c>
      <c r="AD506" s="137" t="str">
        <f>IFERROR(IF(B:B="","",IF(R506="Beer","",IF(VALUE(Q506)=0,VLOOKUP(VLOOKUP(B:B,#REF!,16,0),Rates!A:E,2,0),VLOOKUP(VALUE(Q506),Rates!A$31:B$34,2,0)*W506))),0)</f>
        <v/>
      </c>
      <c r="AE506" s="121" t="str">
        <f t="shared" si="270"/>
        <v/>
      </c>
      <c r="AF506" s="138" t="str">
        <f t="shared" si="271"/>
        <v/>
      </c>
      <c r="AG506" s="122" t="str">
        <f t="shared" si="272"/>
        <v/>
      </c>
      <c r="AH506" s="123" t="str">
        <f t="shared" si="273"/>
        <v/>
      </c>
      <c r="AI506" s="139" t="str">
        <f>IF(AE:AE="","",IF(R506="Refreshment Beverage",AK506*(Rates!J$19/100),ROUND(SUM(AH506*(Rates!$J$8/100)),4)))</f>
        <v/>
      </c>
      <c r="AJ506" s="124" t="str">
        <f t="shared" si="274"/>
        <v/>
      </c>
      <c r="AK506" s="125" t="str">
        <f t="shared" si="275"/>
        <v/>
      </c>
      <c r="AL506" s="121" t="str">
        <f t="shared" si="276"/>
        <v/>
      </c>
      <c r="AM506" s="138" t="str">
        <f>IF(AS506="","",IF(R506="Refreshment Beverage",ROUND(AS506*Rates!K$19,4),ROUND(AO506*(VLOOKUP(VALUE(Q506),Rates!G$4:L$12,3,0)),4)))</f>
        <v/>
      </c>
      <c r="AN506" s="126" t="str">
        <f>IF(AS506="","",IF(R506="Refreshment Beverage",AS506*(Rates!J$19/100),MAX(AM506,AB506)))</f>
        <v/>
      </c>
      <c r="AO506" s="127" t="str">
        <f t="shared" si="277"/>
        <v/>
      </c>
      <c r="AP506" s="127" t="str">
        <f t="shared" si="278"/>
        <v/>
      </c>
      <c r="AQ506" s="140" t="str">
        <f>IF(AS506="","",IF(R506="Refreshment Beverage",ROUND(SUM(VLOOKUP(Q:Q,Rates!G$15:L$19,3,0)*(AS506-Y506-Z506-AA506)),4),ROUND(SUM(Rates!$K$8*AS506),4)))</f>
        <v/>
      </c>
      <c r="AR506" s="139" t="str">
        <f t="shared" si="279"/>
        <v/>
      </c>
      <c r="AS506" s="125" t="str">
        <f t="shared" si="280"/>
        <v/>
      </c>
      <c r="AT506" s="121" t="str">
        <f t="shared" si="281"/>
        <v/>
      </c>
      <c r="AU506" s="138" t="str">
        <f>IF(AX506="","",IF(R506="Refreshment Beverage",ROUND((BA506-Y506-Z506-AA506)*VLOOKUP(VALUE(Q506),Rates!G$15:L$19,3,0),4),ROUND(AW506*(VLOOKUP(VALUE(Q506),Rates!G:L,3,0)),4)))</f>
        <v/>
      </c>
      <c r="AV506" s="126" t="str">
        <f t="shared" si="282"/>
        <v/>
      </c>
      <c r="AW506" s="127" t="str">
        <f t="shared" si="283"/>
        <v/>
      </c>
      <c r="AX506" s="123" t="str">
        <f t="shared" si="284"/>
        <v/>
      </c>
      <c r="AY506" s="140" t="str">
        <f>IF(AX506="","",IF(R506="Refreshment Beverage",ROUND(SUM(AX506*Rates!K$19),4),ROUND(SUM(AX506*(Rates!J$8/100)),4)))</f>
        <v/>
      </c>
      <c r="AZ506" s="124" t="str">
        <f t="shared" si="285"/>
        <v/>
      </c>
      <c r="BA506" s="125" t="str">
        <f t="shared" si="286"/>
        <v/>
      </c>
      <c r="BB506" s="115"/>
      <c r="BC506" s="143"/>
      <c r="BD506" s="100"/>
      <c r="BE506" s="100"/>
      <c r="BF506" s="100"/>
      <c r="BG506" s="100"/>
    </row>
    <row r="507" spans="1:59" ht="12.75" customHeight="1" x14ac:dyDescent="0.2">
      <c r="A507" s="144"/>
      <c r="B507" s="141"/>
      <c r="C507" s="141"/>
      <c r="D507" s="142"/>
      <c r="E507" s="142"/>
      <c r="F507" s="142"/>
      <c r="G507" s="142"/>
      <c r="H507" s="142"/>
      <c r="I507" s="129"/>
      <c r="J507" s="130"/>
      <c r="K507" s="131" t="str">
        <f t="shared" si="257"/>
        <v/>
      </c>
      <c r="L507" s="132" t="str">
        <f t="shared" si="258"/>
        <v/>
      </c>
      <c r="M507" s="133" t="str">
        <f t="shared" si="259"/>
        <v/>
      </c>
      <c r="N507" s="134" t="str">
        <f>IFERROR(IF(B:B="","",IF(R507="Beer",SUM(LOOKUP(2,1/(Rates!$B$3:$B$5&lt;=W507)/(Rates!$C$3:$C$5&gt;=W507),Rates!$D$3:$D$5)*(X507/100)*W507),IF(R507="Refreshment Beverage",SUM(LOOKUP(2,1/(Rates!$B$7:$B$11&lt;=W507)/(Rates!$C$7:$C$11&gt;=W507),Rates!$D$7:$D$11)*(X507/100)*W507)))),"")</f>
        <v/>
      </c>
      <c r="O507" s="134" t="str">
        <f t="shared" si="260"/>
        <v/>
      </c>
      <c r="P507" s="116"/>
      <c r="Q507" s="117" t="str">
        <f t="shared" si="261"/>
        <v/>
      </c>
      <c r="R507" s="128" t="str">
        <f t="shared" si="262"/>
        <v/>
      </c>
      <c r="S507" s="135" t="str">
        <f>IF(B507="","",IF(R507="Refreshment Beverage",VLOOKUP(VALUE(Q507),Rates!G$15:L$19,2,0),VLOOKUP(VALUE(Q507),Rates!G$4:L$12,2,0)))</f>
        <v/>
      </c>
      <c r="T507" s="135" t="str">
        <f t="shared" si="263"/>
        <v/>
      </c>
      <c r="U507" s="118" t="str">
        <f t="shared" si="264"/>
        <v/>
      </c>
      <c r="V507" s="135" t="str">
        <f t="shared" si="265"/>
        <v/>
      </c>
      <c r="W507" s="135" t="str">
        <f t="shared" si="266"/>
        <v/>
      </c>
      <c r="X507" s="119" t="str">
        <f t="shared" si="267"/>
        <v/>
      </c>
      <c r="Y507" s="120" t="str">
        <f>IF(B:B="","",IF(R507="Refreshment Beverage",VLOOKUP(Q507,Rates!G$15:L$19,6,0)*W507,VLOOKUP(Q507,Rates!G$4:L$12,6,0)*W507))</f>
        <v/>
      </c>
      <c r="Z507" s="120" t="str">
        <f t="shared" si="268"/>
        <v/>
      </c>
      <c r="AA507" s="120" t="str">
        <f t="shared" si="269"/>
        <v/>
      </c>
      <c r="AB507" s="136" t="str">
        <f>IF(B:B="","",IF(R507="Refreshment Beverage","",IF(AND(R507="Beer",Q507=0),SUM(LOOKUP(2,1/(Rates!$B$15:$B$18&lt;=W507)/(Rates!$C$15:$C$18&gt;=W507),Rates!$D$15:$D$18)*W507),VLOOKUP(VALUE(Q:Q),Rates!A:B,2,0)*W507)))</f>
        <v/>
      </c>
      <c r="AC507" s="136" t="str">
        <f>IF(B:B="","",IF(R507="Refreshment Beverage","",IF(AND(R507="Beer",Q507=0),SUM(LOOKUP(2,1/(Rates!$B$15:$B$18&lt;=W507)/(Rates!$C$15:$C$18&gt;=W507),Rates!$E$15:$E$18)*W507),VLOOKUP(VALUE(Q:Q),Rates!A:C,3,0)*W507)))</f>
        <v/>
      </c>
      <c r="AD507" s="137" t="str">
        <f>IFERROR(IF(B:B="","",IF(R507="Beer","",IF(VALUE(Q507)=0,VLOOKUP(VLOOKUP(B:B,#REF!,16,0),Rates!A:E,2,0),VLOOKUP(VALUE(Q507),Rates!A$31:B$34,2,0)*W507))),0)</f>
        <v/>
      </c>
      <c r="AE507" s="121" t="str">
        <f t="shared" si="270"/>
        <v/>
      </c>
      <c r="AF507" s="138" t="str">
        <f t="shared" si="271"/>
        <v/>
      </c>
      <c r="AG507" s="122" t="str">
        <f t="shared" si="272"/>
        <v/>
      </c>
      <c r="AH507" s="123" t="str">
        <f t="shared" si="273"/>
        <v/>
      </c>
      <c r="AI507" s="139" t="str">
        <f>IF(AE:AE="","",IF(R507="Refreshment Beverage",AK507*(Rates!J$19/100),ROUND(SUM(AH507*(Rates!$J$8/100)),4)))</f>
        <v/>
      </c>
      <c r="AJ507" s="124" t="str">
        <f t="shared" si="274"/>
        <v/>
      </c>
      <c r="AK507" s="125" t="str">
        <f t="shared" si="275"/>
        <v/>
      </c>
      <c r="AL507" s="121" t="str">
        <f t="shared" si="276"/>
        <v/>
      </c>
      <c r="AM507" s="138" t="str">
        <f>IF(AS507="","",IF(R507="Refreshment Beverage",ROUND(AS507*Rates!K$19,4),ROUND(AO507*(VLOOKUP(VALUE(Q507),Rates!G$4:L$12,3,0)),4)))</f>
        <v/>
      </c>
      <c r="AN507" s="126" t="str">
        <f>IF(AS507="","",IF(R507="Refreshment Beverage",AS507*(Rates!J$19/100),MAX(AM507,AB507)))</f>
        <v/>
      </c>
      <c r="AO507" s="127" t="str">
        <f t="shared" si="277"/>
        <v/>
      </c>
      <c r="AP507" s="127" t="str">
        <f t="shared" si="278"/>
        <v/>
      </c>
      <c r="AQ507" s="140" t="str">
        <f>IF(AS507="","",IF(R507="Refreshment Beverage",ROUND(SUM(VLOOKUP(Q:Q,Rates!G$15:L$19,3,0)*(AS507-Y507-Z507-AA507)),4),ROUND(SUM(Rates!$K$8*AS507),4)))</f>
        <v/>
      </c>
      <c r="AR507" s="139" t="str">
        <f t="shared" si="279"/>
        <v/>
      </c>
      <c r="AS507" s="125" t="str">
        <f t="shared" si="280"/>
        <v/>
      </c>
      <c r="AT507" s="121" t="str">
        <f t="shared" si="281"/>
        <v/>
      </c>
      <c r="AU507" s="138" t="str">
        <f>IF(AX507="","",IF(R507="Refreshment Beverage",ROUND((BA507-Y507-Z507-AA507)*VLOOKUP(VALUE(Q507),Rates!G$15:L$19,3,0),4),ROUND(AW507*(VLOOKUP(VALUE(Q507),Rates!G:L,3,0)),4)))</f>
        <v/>
      </c>
      <c r="AV507" s="126" t="str">
        <f t="shared" si="282"/>
        <v/>
      </c>
      <c r="AW507" s="127" t="str">
        <f t="shared" si="283"/>
        <v/>
      </c>
      <c r="AX507" s="123" t="str">
        <f t="shared" si="284"/>
        <v/>
      </c>
      <c r="AY507" s="140" t="str">
        <f>IF(AX507="","",IF(R507="Refreshment Beverage",ROUND(SUM(AX507*Rates!K$19),4),ROUND(SUM(AX507*(Rates!J$8/100)),4)))</f>
        <v/>
      </c>
      <c r="AZ507" s="124" t="str">
        <f t="shared" si="285"/>
        <v/>
      </c>
      <c r="BA507" s="125" t="str">
        <f t="shared" si="286"/>
        <v/>
      </c>
      <c r="BB507" s="115"/>
      <c r="BC507" s="143"/>
      <c r="BD507" s="100"/>
      <c r="BE507" s="100"/>
      <c r="BF507" s="100"/>
      <c r="BG507" s="100"/>
    </row>
    <row r="508" spans="1:59" ht="12.75" customHeight="1" x14ac:dyDescent="0.2">
      <c r="A508" s="144"/>
      <c r="B508" s="141"/>
      <c r="C508" s="141"/>
      <c r="D508" s="142"/>
      <c r="E508" s="142"/>
      <c r="F508" s="142"/>
      <c r="G508" s="142"/>
      <c r="H508" s="142"/>
      <c r="I508" s="129"/>
      <c r="J508" s="130"/>
      <c r="K508" s="131" t="str">
        <f t="shared" si="257"/>
        <v/>
      </c>
      <c r="L508" s="132" t="str">
        <f t="shared" si="258"/>
        <v/>
      </c>
      <c r="M508" s="133" t="str">
        <f t="shared" si="259"/>
        <v/>
      </c>
      <c r="N508" s="134" t="str">
        <f>IFERROR(IF(B:B="","",IF(R508="Beer",SUM(LOOKUP(2,1/(Rates!$B$3:$B$5&lt;=W508)/(Rates!$C$3:$C$5&gt;=W508),Rates!$D$3:$D$5)*(X508/100)*W508),IF(R508="Refreshment Beverage",SUM(LOOKUP(2,1/(Rates!$B$7:$B$11&lt;=W508)/(Rates!$C$7:$C$11&gt;=W508),Rates!$D$7:$D$11)*(X508/100)*W508)))),"")</f>
        <v/>
      </c>
      <c r="O508" s="134" t="str">
        <f t="shared" si="260"/>
        <v/>
      </c>
      <c r="P508" s="116"/>
      <c r="Q508" s="117" t="str">
        <f t="shared" si="261"/>
        <v/>
      </c>
      <c r="R508" s="128" t="str">
        <f t="shared" si="262"/>
        <v/>
      </c>
      <c r="S508" s="135" t="str">
        <f>IF(B508="","",IF(R508="Refreshment Beverage",VLOOKUP(VALUE(Q508),Rates!G$15:L$19,2,0),VLOOKUP(VALUE(Q508),Rates!G$4:L$12,2,0)))</f>
        <v/>
      </c>
      <c r="T508" s="135" t="str">
        <f t="shared" si="263"/>
        <v/>
      </c>
      <c r="U508" s="118" t="str">
        <f t="shared" si="264"/>
        <v/>
      </c>
      <c r="V508" s="135" t="str">
        <f t="shared" si="265"/>
        <v/>
      </c>
      <c r="W508" s="135" t="str">
        <f t="shared" si="266"/>
        <v/>
      </c>
      <c r="X508" s="119" t="str">
        <f t="shared" si="267"/>
        <v/>
      </c>
      <c r="Y508" s="120" t="str">
        <f>IF(B:B="","",IF(R508="Refreshment Beverage",VLOOKUP(Q508,Rates!G$15:L$19,6,0)*W508,VLOOKUP(Q508,Rates!G$4:L$12,6,0)*W508))</f>
        <v/>
      </c>
      <c r="Z508" s="120" t="str">
        <f t="shared" si="268"/>
        <v/>
      </c>
      <c r="AA508" s="120" t="str">
        <f t="shared" si="269"/>
        <v/>
      </c>
      <c r="AB508" s="136" t="str">
        <f>IF(B:B="","",IF(R508="Refreshment Beverage","",IF(AND(R508="Beer",Q508=0),SUM(LOOKUP(2,1/(Rates!$B$15:$B$18&lt;=W508)/(Rates!$C$15:$C$18&gt;=W508),Rates!$D$15:$D$18)*W508),VLOOKUP(VALUE(Q:Q),Rates!A:B,2,0)*W508)))</f>
        <v/>
      </c>
      <c r="AC508" s="136" t="str">
        <f>IF(B:B="","",IF(R508="Refreshment Beverage","",IF(AND(R508="Beer",Q508=0),SUM(LOOKUP(2,1/(Rates!$B$15:$B$18&lt;=W508)/(Rates!$C$15:$C$18&gt;=W508),Rates!$E$15:$E$18)*W508),VLOOKUP(VALUE(Q:Q),Rates!A:C,3,0)*W508)))</f>
        <v/>
      </c>
      <c r="AD508" s="137" t="str">
        <f>IFERROR(IF(B:B="","",IF(R508="Beer","",IF(VALUE(Q508)=0,VLOOKUP(VLOOKUP(B:B,#REF!,16,0),Rates!A:E,2,0),VLOOKUP(VALUE(Q508),Rates!A$31:B$34,2,0)*W508))),0)</f>
        <v/>
      </c>
      <c r="AE508" s="121" t="str">
        <f t="shared" si="270"/>
        <v/>
      </c>
      <c r="AF508" s="138" t="str">
        <f t="shared" si="271"/>
        <v/>
      </c>
      <c r="AG508" s="122" t="str">
        <f t="shared" si="272"/>
        <v/>
      </c>
      <c r="AH508" s="123" t="str">
        <f t="shared" si="273"/>
        <v/>
      </c>
      <c r="AI508" s="139" t="str">
        <f>IF(AE:AE="","",IF(R508="Refreshment Beverage",AK508*(Rates!J$19/100),ROUND(SUM(AH508*(Rates!$J$8/100)),4)))</f>
        <v/>
      </c>
      <c r="AJ508" s="124" t="str">
        <f t="shared" si="274"/>
        <v/>
      </c>
      <c r="AK508" s="125" t="str">
        <f t="shared" si="275"/>
        <v/>
      </c>
      <c r="AL508" s="121" t="str">
        <f t="shared" si="276"/>
        <v/>
      </c>
      <c r="AM508" s="138" t="str">
        <f>IF(AS508="","",IF(R508="Refreshment Beverage",ROUND(AS508*Rates!K$19,4),ROUND(AO508*(VLOOKUP(VALUE(Q508),Rates!G$4:L$12,3,0)),4)))</f>
        <v/>
      </c>
      <c r="AN508" s="126" t="str">
        <f>IF(AS508="","",IF(R508="Refreshment Beverage",AS508*(Rates!J$19/100),MAX(AM508,AB508)))</f>
        <v/>
      </c>
      <c r="AO508" s="127" t="str">
        <f t="shared" si="277"/>
        <v/>
      </c>
      <c r="AP508" s="127" t="str">
        <f t="shared" si="278"/>
        <v/>
      </c>
      <c r="AQ508" s="140" t="str">
        <f>IF(AS508="","",IF(R508="Refreshment Beverage",ROUND(SUM(VLOOKUP(Q:Q,Rates!G$15:L$19,3,0)*(AS508-Y508-Z508-AA508)),4),ROUND(SUM(Rates!$K$8*AS508),4)))</f>
        <v/>
      </c>
      <c r="AR508" s="139" t="str">
        <f t="shared" si="279"/>
        <v/>
      </c>
      <c r="AS508" s="125" t="str">
        <f t="shared" si="280"/>
        <v/>
      </c>
      <c r="AT508" s="121" t="str">
        <f t="shared" si="281"/>
        <v/>
      </c>
      <c r="AU508" s="138" t="str">
        <f>IF(AX508="","",IF(R508="Refreshment Beverage",ROUND((BA508-Y508-Z508-AA508)*VLOOKUP(VALUE(Q508),Rates!G$15:L$19,3,0),4),ROUND(AW508*(VLOOKUP(VALUE(Q508),Rates!G:L,3,0)),4)))</f>
        <v/>
      </c>
      <c r="AV508" s="126" t="str">
        <f t="shared" si="282"/>
        <v/>
      </c>
      <c r="AW508" s="127" t="str">
        <f t="shared" si="283"/>
        <v/>
      </c>
      <c r="AX508" s="123" t="str">
        <f t="shared" si="284"/>
        <v/>
      </c>
      <c r="AY508" s="140" t="str">
        <f>IF(AX508="","",IF(R508="Refreshment Beverage",ROUND(SUM(AX508*Rates!K$19),4),ROUND(SUM(AX508*(Rates!J$8/100)),4)))</f>
        <v/>
      </c>
      <c r="AZ508" s="124" t="str">
        <f t="shared" si="285"/>
        <v/>
      </c>
      <c r="BA508" s="125" t="str">
        <f t="shared" si="286"/>
        <v/>
      </c>
      <c r="BB508" s="115"/>
      <c r="BC508" s="143"/>
      <c r="BD508" s="100"/>
      <c r="BE508" s="100"/>
      <c r="BF508" s="100"/>
      <c r="BG508" s="100"/>
    </row>
    <row r="509" spans="1:59" ht="12.75" customHeight="1" x14ac:dyDescent="0.2">
      <c r="A509" s="144"/>
      <c r="B509" s="141"/>
      <c r="C509" s="141"/>
      <c r="D509" s="142"/>
      <c r="E509" s="142"/>
      <c r="F509" s="142"/>
      <c r="G509" s="142"/>
      <c r="H509" s="142"/>
      <c r="I509" s="129"/>
      <c r="J509" s="130"/>
      <c r="K509" s="131" t="str">
        <f t="shared" si="257"/>
        <v/>
      </c>
      <c r="L509" s="132" t="str">
        <f t="shared" si="258"/>
        <v/>
      </c>
      <c r="M509" s="133" t="str">
        <f t="shared" si="259"/>
        <v/>
      </c>
      <c r="N509" s="134" t="str">
        <f>IFERROR(IF(B:B="","",IF(R509="Beer",SUM(LOOKUP(2,1/(Rates!$B$3:$B$5&lt;=W509)/(Rates!$C$3:$C$5&gt;=W509),Rates!$D$3:$D$5)*(X509/100)*W509),IF(R509="Refreshment Beverage",SUM(LOOKUP(2,1/(Rates!$B$7:$B$11&lt;=W509)/(Rates!$C$7:$C$11&gt;=W509),Rates!$D$7:$D$11)*(X509/100)*W509)))),"")</f>
        <v/>
      </c>
      <c r="O509" s="134" t="str">
        <f t="shared" si="260"/>
        <v/>
      </c>
      <c r="P509" s="116"/>
      <c r="Q509" s="117" t="str">
        <f t="shared" si="261"/>
        <v/>
      </c>
      <c r="R509" s="128" t="str">
        <f t="shared" si="262"/>
        <v/>
      </c>
      <c r="S509" s="135" t="str">
        <f>IF(B509="","",IF(R509="Refreshment Beverage",VLOOKUP(VALUE(Q509),Rates!G$15:L$19,2,0),VLOOKUP(VALUE(Q509),Rates!G$4:L$12,2,0)))</f>
        <v/>
      </c>
      <c r="T509" s="135" t="str">
        <f t="shared" si="263"/>
        <v/>
      </c>
      <c r="U509" s="118" t="str">
        <f t="shared" si="264"/>
        <v/>
      </c>
      <c r="V509" s="135" t="str">
        <f t="shared" si="265"/>
        <v/>
      </c>
      <c r="W509" s="135" t="str">
        <f t="shared" si="266"/>
        <v/>
      </c>
      <c r="X509" s="119" t="str">
        <f t="shared" si="267"/>
        <v/>
      </c>
      <c r="Y509" s="120" t="str">
        <f>IF(B:B="","",IF(R509="Refreshment Beverage",VLOOKUP(Q509,Rates!G$15:L$19,6,0)*W509,VLOOKUP(Q509,Rates!G$4:L$12,6,0)*W509))</f>
        <v/>
      </c>
      <c r="Z509" s="120" t="str">
        <f t="shared" si="268"/>
        <v/>
      </c>
      <c r="AA509" s="120" t="str">
        <f t="shared" si="269"/>
        <v/>
      </c>
      <c r="AB509" s="136" t="str">
        <f>IF(B:B="","",IF(R509="Refreshment Beverage","",IF(AND(R509="Beer",Q509=0),SUM(LOOKUP(2,1/(Rates!$B$15:$B$18&lt;=W509)/(Rates!$C$15:$C$18&gt;=W509),Rates!$D$15:$D$18)*W509),VLOOKUP(VALUE(Q:Q),Rates!A:B,2,0)*W509)))</f>
        <v/>
      </c>
      <c r="AC509" s="136" t="str">
        <f>IF(B:B="","",IF(R509="Refreshment Beverage","",IF(AND(R509="Beer",Q509=0),SUM(LOOKUP(2,1/(Rates!$B$15:$B$18&lt;=W509)/(Rates!$C$15:$C$18&gt;=W509),Rates!$E$15:$E$18)*W509),VLOOKUP(VALUE(Q:Q),Rates!A:C,3,0)*W509)))</f>
        <v/>
      </c>
      <c r="AD509" s="137" t="str">
        <f>IFERROR(IF(B:B="","",IF(R509="Beer","",IF(VALUE(Q509)=0,VLOOKUP(VLOOKUP(B:B,#REF!,16,0),Rates!A:E,2,0),VLOOKUP(VALUE(Q509),Rates!A$31:B$34,2,0)*W509))),0)</f>
        <v/>
      </c>
      <c r="AE509" s="121" t="str">
        <f t="shared" si="270"/>
        <v/>
      </c>
      <c r="AF509" s="138" t="str">
        <f t="shared" si="271"/>
        <v/>
      </c>
      <c r="AG509" s="122" t="str">
        <f t="shared" si="272"/>
        <v/>
      </c>
      <c r="AH509" s="123" t="str">
        <f t="shared" si="273"/>
        <v/>
      </c>
      <c r="AI509" s="139" t="str">
        <f>IF(AE:AE="","",IF(R509="Refreshment Beverage",AK509*(Rates!J$19/100),ROUND(SUM(AH509*(Rates!$J$8/100)),4)))</f>
        <v/>
      </c>
      <c r="AJ509" s="124" t="str">
        <f t="shared" si="274"/>
        <v/>
      </c>
      <c r="AK509" s="125" t="str">
        <f t="shared" si="275"/>
        <v/>
      </c>
      <c r="AL509" s="121" t="str">
        <f t="shared" si="276"/>
        <v/>
      </c>
      <c r="AM509" s="138" t="str">
        <f>IF(AS509="","",IF(R509="Refreshment Beverage",ROUND(AS509*Rates!K$19,4),ROUND(AO509*(VLOOKUP(VALUE(Q509),Rates!G$4:L$12,3,0)),4)))</f>
        <v/>
      </c>
      <c r="AN509" s="126" t="str">
        <f>IF(AS509="","",IF(R509="Refreshment Beverage",AS509*(Rates!J$19/100),MAX(AM509,AB509)))</f>
        <v/>
      </c>
      <c r="AO509" s="127" t="str">
        <f t="shared" si="277"/>
        <v/>
      </c>
      <c r="AP509" s="127" t="str">
        <f t="shared" si="278"/>
        <v/>
      </c>
      <c r="AQ509" s="140" t="str">
        <f>IF(AS509="","",IF(R509="Refreshment Beverage",ROUND(SUM(VLOOKUP(Q:Q,Rates!G$15:L$19,3,0)*(AS509-Y509-Z509-AA509)),4),ROUND(SUM(Rates!$K$8*AS509),4)))</f>
        <v/>
      </c>
      <c r="AR509" s="139" t="str">
        <f t="shared" si="279"/>
        <v/>
      </c>
      <c r="AS509" s="125" t="str">
        <f t="shared" si="280"/>
        <v/>
      </c>
      <c r="AT509" s="121" t="str">
        <f t="shared" si="281"/>
        <v/>
      </c>
      <c r="AU509" s="138" t="str">
        <f>IF(AX509="","",IF(R509="Refreshment Beverage",ROUND((BA509-Y509-Z509-AA509)*VLOOKUP(VALUE(Q509),Rates!G$15:L$19,3,0),4),ROUND(AW509*(VLOOKUP(VALUE(Q509),Rates!G:L,3,0)),4)))</f>
        <v/>
      </c>
      <c r="AV509" s="126" t="str">
        <f t="shared" si="282"/>
        <v/>
      </c>
      <c r="AW509" s="127" t="str">
        <f t="shared" si="283"/>
        <v/>
      </c>
      <c r="AX509" s="123" t="str">
        <f t="shared" si="284"/>
        <v/>
      </c>
      <c r="AY509" s="140" t="str">
        <f>IF(AX509="","",IF(R509="Refreshment Beverage",ROUND(SUM(AX509*Rates!K$19),4),ROUND(SUM(AX509*(Rates!J$8/100)),4)))</f>
        <v/>
      </c>
      <c r="AZ509" s="124" t="str">
        <f t="shared" si="285"/>
        <v/>
      </c>
      <c r="BA509" s="125" t="str">
        <f t="shared" si="286"/>
        <v/>
      </c>
      <c r="BB509" s="115"/>
      <c r="BC509" s="143"/>
      <c r="BD509" s="100"/>
      <c r="BE509" s="100"/>
      <c r="BF509" s="100"/>
      <c r="BG509" s="100"/>
    </row>
    <row r="510" spans="1:59" ht="12.75" customHeight="1" x14ac:dyDescent="0.2">
      <c r="A510" s="144"/>
      <c r="B510" s="141"/>
      <c r="C510" s="141"/>
      <c r="D510" s="142"/>
      <c r="E510" s="142"/>
      <c r="F510" s="142"/>
      <c r="G510" s="142"/>
      <c r="H510" s="142"/>
      <c r="I510" s="129"/>
      <c r="J510" s="130"/>
      <c r="K510" s="131" t="str">
        <f t="shared" si="257"/>
        <v/>
      </c>
      <c r="L510" s="132" t="str">
        <f t="shared" si="258"/>
        <v/>
      </c>
      <c r="M510" s="133" t="str">
        <f t="shared" si="259"/>
        <v/>
      </c>
      <c r="N510" s="134" t="str">
        <f>IFERROR(IF(B:B="","",IF(R510="Beer",SUM(LOOKUP(2,1/(Rates!$B$3:$B$5&lt;=W510)/(Rates!$C$3:$C$5&gt;=W510),Rates!$D$3:$D$5)*(X510/100)*W510),IF(R510="Refreshment Beverage",SUM(LOOKUP(2,1/(Rates!$B$7:$B$11&lt;=W510)/(Rates!$C$7:$C$11&gt;=W510),Rates!$D$7:$D$11)*(X510/100)*W510)))),"")</f>
        <v/>
      </c>
      <c r="O510" s="134" t="str">
        <f t="shared" si="260"/>
        <v/>
      </c>
      <c r="P510" s="116"/>
      <c r="Q510" s="117" t="str">
        <f t="shared" si="261"/>
        <v/>
      </c>
      <c r="R510" s="128" t="str">
        <f t="shared" si="262"/>
        <v/>
      </c>
      <c r="S510" s="135" t="str">
        <f>IF(B510="","",IF(R510="Refreshment Beverage",VLOOKUP(VALUE(Q510),Rates!G$15:L$19,2,0),VLOOKUP(VALUE(Q510),Rates!G$4:L$12,2,0)))</f>
        <v/>
      </c>
      <c r="T510" s="135" t="str">
        <f t="shared" si="263"/>
        <v/>
      </c>
      <c r="U510" s="118" t="str">
        <f t="shared" si="264"/>
        <v/>
      </c>
      <c r="V510" s="135" t="str">
        <f t="shared" si="265"/>
        <v/>
      </c>
      <c r="W510" s="135" t="str">
        <f t="shared" si="266"/>
        <v/>
      </c>
      <c r="X510" s="119" t="str">
        <f t="shared" si="267"/>
        <v/>
      </c>
      <c r="Y510" s="120" t="str">
        <f>IF(B:B="","",IF(R510="Refreshment Beverage",VLOOKUP(Q510,Rates!G$15:L$19,6,0)*W510,VLOOKUP(Q510,Rates!G$4:L$12,6,0)*W510))</f>
        <v/>
      </c>
      <c r="Z510" s="120" t="str">
        <f t="shared" si="268"/>
        <v/>
      </c>
      <c r="AA510" s="120" t="str">
        <f t="shared" si="269"/>
        <v/>
      </c>
      <c r="AB510" s="136" t="str">
        <f>IF(B:B="","",IF(R510="Refreshment Beverage","",IF(AND(R510="Beer",Q510=0),SUM(LOOKUP(2,1/(Rates!$B$15:$B$18&lt;=W510)/(Rates!$C$15:$C$18&gt;=W510),Rates!$D$15:$D$18)*W510),VLOOKUP(VALUE(Q:Q),Rates!A:B,2,0)*W510)))</f>
        <v/>
      </c>
      <c r="AC510" s="136" t="str">
        <f>IF(B:B="","",IF(R510="Refreshment Beverage","",IF(AND(R510="Beer",Q510=0),SUM(LOOKUP(2,1/(Rates!$B$15:$B$18&lt;=W510)/(Rates!$C$15:$C$18&gt;=W510),Rates!$E$15:$E$18)*W510),VLOOKUP(VALUE(Q:Q),Rates!A:C,3,0)*W510)))</f>
        <v/>
      </c>
      <c r="AD510" s="137" t="str">
        <f>IFERROR(IF(B:B="","",IF(R510="Beer","",IF(VALUE(Q510)=0,VLOOKUP(VLOOKUP(B:B,#REF!,16,0),Rates!A:E,2,0),VLOOKUP(VALUE(Q510),Rates!A$31:B$34,2,0)*W510))),0)</f>
        <v/>
      </c>
      <c r="AE510" s="121" t="str">
        <f t="shared" si="270"/>
        <v/>
      </c>
      <c r="AF510" s="138" t="str">
        <f t="shared" si="271"/>
        <v/>
      </c>
      <c r="AG510" s="122" t="str">
        <f t="shared" si="272"/>
        <v/>
      </c>
      <c r="AH510" s="123" t="str">
        <f t="shared" si="273"/>
        <v/>
      </c>
      <c r="AI510" s="139" t="str">
        <f>IF(AE:AE="","",IF(R510="Refreshment Beverage",AK510*(Rates!J$19/100),ROUND(SUM(AH510*(Rates!$J$8/100)),4)))</f>
        <v/>
      </c>
      <c r="AJ510" s="124" t="str">
        <f t="shared" si="274"/>
        <v/>
      </c>
      <c r="AK510" s="125" t="str">
        <f t="shared" si="275"/>
        <v/>
      </c>
      <c r="AL510" s="121" t="str">
        <f t="shared" si="276"/>
        <v/>
      </c>
      <c r="AM510" s="138" t="str">
        <f>IF(AS510="","",IF(R510="Refreshment Beverage",ROUND(AS510*Rates!K$19,4),ROUND(AO510*(VLOOKUP(VALUE(Q510),Rates!G$4:L$12,3,0)),4)))</f>
        <v/>
      </c>
      <c r="AN510" s="126" t="str">
        <f>IF(AS510="","",IF(R510="Refreshment Beverage",AS510*(Rates!J$19/100),MAX(AM510,AB510)))</f>
        <v/>
      </c>
      <c r="AO510" s="127" t="str">
        <f t="shared" si="277"/>
        <v/>
      </c>
      <c r="AP510" s="127" t="str">
        <f t="shared" si="278"/>
        <v/>
      </c>
      <c r="AQ510" s="140" t="str">
        <f>IF(AS510="","",IF(R510="Refreshment Beverage",ROUND(SUM(VLOOKUP(Q:Q,Rates!G$15:L$19,3,0)*(AS510-Y510-Z510-AA510)),4),ROUND(SUM(Rates!$K$8*AS510),4)))</f>
        <v/>
      </c>
      <c r="AR510" s="139" t="str">
        <f t="shared" si="279"/>
        <v/>
      </c>
      <c r="AS510" s="125" t="str">
        <f t="shared" si="280"/>
        <v/>
      </c>
      <c r="AT510" s="121" t="str">
        <f t="shared" si="281"/>
        <v/>
      </c>
      <c r="AU510" s="138" t="str">
        <f>IF(AX510="","",IF(R510="Refreshment Beverage",ROUND((BA510-Y510-Z510-AA510)*VLOOKUP(VALUE(Q510),Rates!G$15:L$19,3,0),4),ROUND(AW510*(VLOOKUP(VALUE(Q510),Rates!G:L,3,0)),4)))</f>
        <v/>
      </c>
      <c r="AV510" s="126" t="str">
        <f t="shared" si="282"/>
        <v/>
      </c>
      <c r="AW510" s="127" t="str">
        <f t="shared" si="283"/>
        <v/>
      </c>
      <c r="AX510" s="123" t="str">
        <f t="shared" si="284"/>
        <v/>
      </c>
      <c r="AY510" s="140" t="str">
        <f>IF(AX510="","",IF(R510="Refreshment Beverage",ROUND(SUM(AX510*Rates!K$19),4),ROUND(SUM(AX510*(Rates!J$8/100)),4)))</f>
        <v/>
      </c>
      <c r="AZ510" s="124" t="str">
        <f t="shared" si="285"/>
        <v/>
      </c>
      <c r="BA510" s="125" t="str">
        <f t="shared" si="286"/>
        <v/>
      </c>
      <c r="BB510" s="115"/>
      <c r="BC510" s="143"/>
      <c r="BD510" s="100"/>
      <c r="BE510" s="100"/>
      <c r="BF510" s="100"/>
      <c r="BG510" s="100"/>
    </row>
    <row r="511" spans="1:59" ht="12.75" customHeight="1" x14ac:dyDescent="0.2">
      <c r="A511" s="144"/>
      <c r="B511" s="141"/>
      <c r="C511" s="141"/>
      <c r="D511" s="142"/>
      <c r="E511" s="142"/>
      <c r="F511" s="142"/>
      <c r="G511" s="142"/>
      <c r="H511" s="142"/>
      <c r="I511" s="129"/>
      <c r="J511" s="130"/>
      <c r="K511" s="131" t="str">
        <f t="shared" si="257"/>
        <v/>
      </c>
      <c r="L511" s="132" t="str">
        <f t="shared" si="258"/>
        <v/>
      </c>
      <c r="M511" s="133" t="str">
        <f t="shared" si="259"/>
        <v/>
      </c>
      <c r="N511" s="134" t="str">
        <f>IFERROR(IF(B:B="","",IF(R511="Beer",SUM(LOOKUP(2,1/(Rates!$B$3:$B$5&lt;=W511)/(Rates!$C$3:$C$5&gt;=W511),Rates!$D$3:$D$5)*(X511/100)*W511),IF(R511="Refreshment Beverage",SUM(LOOKUP(2,1/(Rates!$B$7:$B$11&lt;=W511)/(Rates!$C$7:$C$11&gt;=W511),Rates!$D$7:$D$11)*(X511/100)*W511)))),"")</f>
        <v/>
      </c>
      <c r="O511" s="134" t="str">
        <f t="shared" si="260"/>
        <v/>
      </c>
      <c r="P511" s="116"/>
      <c r="Q511" s="117" t="str">
        <f t="shared" si="261"/>
        <v/>
      </c>
      <c r="R511" s="128" t="str">
        <f t="shared" si="262"/>
        <v/>
      </c>
      <c r="S511" s="135" t="str">
        <f>IF(B511="","",IF(R511="Refreshment Beverage",VLOOKUP(VALUE(Q511),Rates!G$15:L$19,2,0),VLOOKUP(VALUE(Q511),Rates!G$4:L$12,2,0)))</f>
        <v/>
      </c>
      <c r="T511" s="135" t="str">
        <f t="shared" si="263"/>
        <v/>
      </c>
      <c r="U511" s="118" t="str">
        <f t="shared" si="264"/>
        <v/>
      </c>
      <c r="V511" s="135" t="str">
        <f t="shared" si="265"/>
        <v/>
      </c>
      <c r="W511" s="135" t="str">
        <f t="shared" si="266"/>
        <v/>
      </c>
      <c r="X511" s="119" t="str">
        <f t="shared" si="267"/>
        <v/>
      </c>
      <c r="Y511" s="120" t="str">
        <f>IF(B:B="","",IF(R511="Refreshment Beverage",VLOOKUP(Q511,Rates!G$15:L$19,6,0)*W511,VLOOKUP(Q511,Rates!G$4:L$12,6,0)*W511))</f>
        <v/>
      </c>
      <c r="Z511" s="120" t="str">
        <f t="shared" si="268"/>
        <v/>
      </c>
      <c r="AA511" s="120" t="str">
        <f t="shared" si="269"/>
        <v/>
      </c>
      <c r="AB511" s="136" t="str">
        <f>IF(B:B="","",IF(R511="Refreshment Beverage","",IF(AND(R511="Beer",Q511=0),SUM(LOOKUP(2,1/(Rates!$B$15:$B$18&lt;=W511)/(Rates!$C$15:$C$18&gt;=W511),Rates!$D$15:$D$18)*W511),VLOOKUP(VALUE(Q:Q),Rates!A:B,2,0)*W511)))</f>
        <v/>
      </c>
      <c r="AC511" s="136" t="str">
        <f>IF(B:B="","",IF(R511="Refreshment Beverage","",IF(AND(R511="Beer",Q511=0),SUM(LOOKUP(2,1/(Rates!$B$15:$B$18&lt;=W511)/(Rates!$C$15:$C$18&gt;=W511),Rates!$E$15:$E$18)*W511),VLOOKUP(VALUE(Q:Q),Rates!A:C,3,0)*W511)))</f>
        <v/>
      </c>
      <c r="AD511" s="137" t="str">
        <f>IFERROR(IF(B:B="","",IF(R511="Beer","",IF(VALUE(Q511)=0,VLOOKUP(VLOOKUP(B:B,#REF!,16,0),Rates!A:E,2,0),VLOOKUP(VALUE(Q511),Rates!A$31:B$34,2,0)*W511))),0)</f>
        <v/>
      </c>
      <c r="AE511" s="121" t="str">
        <f t="shared" si="270"/>
        <v/>
      </c>
      <c r="AF511" s="138" t="str">
        <f t="shared" si="271"/>
        <v/>
      </c>
      <c r="AG511" s="122" t="str">
        <f t="shared" si="272"/>
        <v/>
      </c>
      <c r="AH511" s="123" t="str">
        <f t="shared" si="273"/>
        <v/>
      </c>
      <c r="AI511" s="139" t="str">
        <f>IF(AE:AE="","",IF(R511="Refreshment Beverage",AK511*(Rates!J$19/100),ROUND(SUM(AH511*(Rates!$J$8/100)),4)))</f>
        <v/>
      </c>
      <c r="AJ511" s="124" t="str">
        <f t="shared" si="274"/>
        <v/>
      </c>
      <c r="AK511" s="125" t="str">
        <f t="shared" si="275"/>
        <v/>
      </c>
      <c r="AL511" s="121" t="str">
        <f t="shared" si="276"/>
        <v/>
      </c>
      <c r="AM511" s="138" t="str">
        <f>IF(AS511="","",IF(R511="Refreshment Beverage",ROUND(AS511*Rates!K$19,4),ROUND(AO511*(VLOOKUP(VALUE(Q511),Rates!G$4:L$12,3,0)),4)))</f>
        <v/>
      </c>
      <c r="AN511" s="126" t="str">
        <f>IF(AS511="","",IF(R511="Refreshment Beverage",AS511*(Rates!J$19/100),MAX(AM511,AB511)))</f>
        <v/>
      </c>
      <c r="AO511" s="127" t="str">
        <f t="shared" si="277"/>
        <v/>
      </c>
      <c r="AP511" s="127" t="str">
        <f t="shared" si="278"/>
        <v/>
      </c>
      <c r="AQ511" s="140" t="str">
        <f>IF(AS511="","",IF(R511="Refreshment Beverage",ROUND(SUM(VLOOKUP(Q:Q,Rates!G$15:L$19,3,0)*(AS511-Y511-Z511-AA511)),4),ROUND(SUM(Rates!$K$8*AS511),4)))</f>
        <v/>
      </c>
      <c r="AR511" s="139" t="str">
        <f t="shared" si="279"/>
        <v/>
      </c>
      <c r="AS511" s="125" t="str">
        <f t="shared" si="280"/>
        <v/>
      </c>
      <c r="AT511" s="121" t="str">
        <f t="shared" si="281"/>
        <v/>
      </c>
      <c r="AU511" s="138" t="str">
        <f>IF(AX511="","",IF(R511="Refreshment Beverage",ROUND((BA511-Y511-Z511-AA511)*VLOOKUP(VALUE(Q511),Rates!G$15:L$19,3,0),4),ROUND(AW511*(VLOOKUP(VALUE(Q511),Rates!G:L,3,0)),4)))</f>
        <v/>
      </c>
      <c r="AV511" s="126" t="str">
        <f t="shared" si="282"/>
        <v/>
      </c>
      <c r="AW511" s="127" t="str">
        <f t="shared" si="283"/>
        <v/>
      </c>
      <c r="AX511" s="123" t="str">
        <f t="shared" si="284"/>
        <v/>
      </c>
      <c r="AY511" s="140" t="str">
        <f>IF(AX511="","",IF(R511="Refreshment Beverage",ROUND(SUM(AX511*Rates!K$19),4),ROUND(SUM(AX511*(Rates!J$8/100)),4)))</f>
        <v/>
      </c>
      <c r="AZ511" s="124" t="str">
        <f t="shared" si="285"/>
        <v/>
      </c>
      <c r="BA511" s="125" t="str">
        <f t="shared" si="286"/>
        <v/>
      </c>
      <c r="BB511" s="115"/>
      <c r="BC511" s="143"/>
      <c r="BD511" s="100"/>
      <c r="BE511" s="100"/>
      <c r="BF511" s="100"/>
      <c r="BG511" s="100"/>
    </row>
    <row r="512" spans="1:59" ht="12.75" customHeight="1" x14ac:dyDescent="0.2">
      <c r="A512" s="144"/>
      <c r="B512" s="141"/>
      <c r="C512" s="141"/>
      <c r="D512" s="142"/>
      <c r="E512" s="142"/>
      <c r="F512" s="142"/>
      <c r="G512" s="142"/>
      <c r="H512" s="142"/>
      <c r="I512" s="129"/>
      <c r="J512" s="130"/>
      <c r="K512" s="131" t="str">
        <f t="shared" si="257"/>
        <v/>
      </c>
      <c r="L512" s="132" t="str">
        <f t="shared" si="258"/>
        <v/>
      </c>
      <c r="M512" s="133" t="str">
        <f t="shared" si="259"/>
        <v/>
      </c>
      <c r="N512" s="134" t="str">
        <f>IFERROR(IF(B:B="","",IF(R512="Beer",SUM(LOOKUP(2,1/(Rates!$B$3:$B$5&lt;=W512)/(Rates!$C$3:$C$5&gt;=W512),Rates!$D$3:$D$5)*(X512/100)*W512),IF(R512="Refreshment Beverage",SUM(LOOKUP(2,1/(Rates!$B$7:$B$11&lt;=W512)/(Rates!$C$7:$C$11&gt;=W512),Rates!$D$7:$D$11)*(X512/100)*W512)))),"")</f>
        <v/>
      </c>
      <c r="O512" s="134" t="str">
        <f t="shared" si="260"/>
        <v/>
      </c>
      <c r="P512" s="116"/>
      <c r="Q512" s="117" t="str">
        <f t="shared" si="261"/>
        <v/>
      </c>
      <c r="R512" s="128" t="str">
        <f t="shared" si="262"/>
        <v/>
      </c>
      <c r="S512" s="135" t="str">
        <f>IF(B512="","",IF(R512="Refreshment Beverage",VLOOKUP(VALUE(Q512),Rates!G$15:L$19,2,0),VLOOKUP(VALUE(Q512),Rates!G$4:L$12,2,0)))</f>
        <v/>
      </c>
      <c r="T512" s="135" t="str">
        <f t="shared" si="263"/>
        <v/>
      </c>
      <c r="U512" s="118" t="str">
        <f t="shared" si="264"/>
        <v/>
      </c>
      <c r="V512" s="135" t="str">
        <f t="shared" si="265"/>
        <v/>
      </c>
      <c r="W512" s="135" t="str">
        <f t="shared" si="266"/>
        <v/>
      </c>
      <c r="X512" s="119" t="str">
        <f t="shared" si="267"/>
        <v/>
      </c>
      <c r="Y512" s="120" t="str">
        <f>IF(B:B="","",IF(R512="Refreshment Beverage",VLOOKUP(Q512,Rates!G$15:L$19,6,0)*W512,VLOOKUP(Q512,Rates!G$4:L$12,6,0)*W512))</f>
        <v/>
      </c>
      <c r="Z512" s="120" t="str">
        <f t="shared" si="268"/>
        <v/>
      </c>
      <c r="AA512" s="120" t="str">
        <f t="shared" si="269"/>
        <v/>
      </c>
      <c r="AB512" s="136" t="str">
        <f>IF(B:B="","",IF(R512="Refreshment Beverage","",IF(AND(R512="Beer",Q512=0),SUM(LOOKUP(2,1/(Rates!$B$15:$B$18&lt;=W512)/(Rates!$C$15:$C$18&gt;=W512),Rates!$D$15:$D$18)*W512),VLOOKUP(VALUE(Q:Q),Rates!A:B,2,0)*W512)))</f>
        <v/>
      </c>
      <c r="AC512" s="136" t="str">
        <f>IF(B:B="","",IF(R512="Refreshment Beverage","",IF(AND(R512="Beer",Q512=0),SUM(LOOKUP(2,1/(Rates!$B$15:$B$18&lt;=W512)/(Rates!$C$15:$C$18&gt;=W512),Rates!$E$15:$E$18)*W512),VLOOKUP(VALUE(Q:Q),Rates!A:C,3,0)*W512)))</f>
        <v/>
      </c>
      <c r="AD512" s="137" t="str">
        <f>IFERROR(IF(B:B="","",IF(R512="Beer","",IF(VALUE(Q512)=0,VLOOKUP(VLOOKUP(B:B,#REF!,16,0),Rates!A:E,2,0),VLOOKUP(VALUE(Q512),Rates!A$31:B$34,2,0)*W512))),0)</f>
        <v/>
      </c>
      <c r="AE512" s="121" t="str">
        <f t="shared" si="270"/>
        <v/>
      </c>
      <c r="AF512" s="138" t="str">
        <f t="shared" si="271"/>
        <v/>
      </c>
      <c r="AG512" s="122" t="str">
        <f t="shared" si="272"/>
        <v/>
      </c>
      <c r="AH512" s="123" t="str">
        <f t="shared" si="273"/>
        <v/>
      </c>
      <c r="AI512" s="139" t="str">
        <f>IF(AE:AE="","",IF(R512="Refreshment Beverage",AK512*(Rates!J$19/100),ROUND(SUM(AH512*(Rates!$J$8/100)),4)))</f>
        <v/>
      </c>
      <c r="AJ512" s="124" t="str">
        <f t="shared" si="274"/>
        <v/>
      </c>
      <c r="AK512" s="125" t="str">
        <f t="shared" si="275"/>
        <v/>
      </c>
      <c r="AL512" s="121" t="str">
        <f t="shared" si="276"/>
        <v/>
      </c>
      <c r="AM512" s="138" t="str">
        <f>IF(AS512="","",IF(R512="Refreshment Beverage",ROUND(AS512*Rates!K$19,4),ROUND(AO512*(VLOOKUP(VALUE(Q512),Rates!G$4:L$12,3,0)),4)))</f>
        <v/>
      </c>
      <c r="AN512" s="126" t="str">
        <f>IF(AS512="","",IF(R512="Refreshment Beverage",AS512*(Rates!J$19/100),MAX(AM512,AB512)))</f>
        <v/>
      </c>
      <c r="AO512" s="127" t="str">
        <f t="shared" si="277"/>
        <v/>
      </c>
      <c r="AP512" s="127" t="str">
        <f t="shared" si="278"/>
        <v/>
      </c>
      <c r="AQ512" s="140" t="str">
        <f>IF(AS512="","",IF(R512="Refreshment Beverage",ROUND(SUM(VLOOKUP(Q:Q,Rates!G$15:L$19,3,0)*(AS512-Y512-Z512-AA512)),4),ROUND(SUM(Rates!$K$8*AS512),4)))</f>
        <v/>
      </c>
      <c r="AR512" s="139" t="str">
        <f t="shared" si="279"/>
        <v/>
      </c>
      <c r="AS512" s="125" t="str">
        <f t="shared" si="280"/>
        <v/>
      </c>
      <c r="AT512" s="121" t="str">
        <f t="shared" si="281"/>
        <v/>
      </c>
      <c r="AU512" s="138" t="str">
        <f>IF(AX512="","",IF(R512="Refreshment Beverage",ROUND((BA512-Y512-Z512-AA512)*VLOOKUP(VALUE(Q512),Rates!G$15:L$19,3,0),4),ROUND(AW512*(VLOOKUP(VALUE(Q512),Rates!G:L,3,0)),4)))</f>
        <v/>
      </c>
      <c r="AV512" s="126" t="str">
        <f t="shared" si="282"/>
        <v/>
      </c>
      <c r="AW512" s="127" t="str">
        <f t="shared" si="283"/>
        <v/>
      </c>
      <c r="AX512" s="123" t="str">
        <f t="shared" si="284"/>
        <v/>
      </c>
      <c r="AY512" s="140" t="str">
        <f>IF(AX512="","",IF(R512="Refreshment Beverage",ROUND(SUM(AX512*Rates!K$19),4),ROUND(SUM(AX512*(Rates!J$8/100)),4)))</f>
        <v/>
      </c>
      <c r="AZ512" s="124" t="str">
        <f t="shared" si="285"/>
        <v/>
      </c>
      <c r="BA512" s="125" t="str">
        <f t="shared" si="286"/>
        <v/>
      </c>
      <c r="BB512" s="115"/>
      <c r="BC512" s="143"/>
      <c r="BD512" s="100"/>
      <c r="BE512" s="100"/>
      <c r="BF512" s="100"/>
      <c r="BG512" s="100"/>
    </row>
    <row r="513" spans="1:59" ht="12.75" customHeight="1" x14ac:dyDescent="0.2">
      <c r="A513" s="144"/>
      <c r="B513" s="141"/>
      <c r="C513" s="141"/>
      <c r="D513" s="142"/>
      <c r="E513" s="142"/>
      <c r="F513" s="142"/>
      <c r="G513" s="142"/>
      <c r="H513" s="142"/>
      <c r="I513" s="129"/>
      <c r="J513" s="130"/>
      <c r="K513" s="131" t="str">
        <f t="shared" si="257"/>
        <v/>
      </c>
      <c r="L513" s="132" t="str">
        <f t="shared" si="258"/>
        <v/>
      </c>
      <c r="M513" s="133" t="str">
        <f t="shared" si="259"/>
        <v/>
      </c>
      <c r="N513" s="134" t="str">
        <f>IFERROR(IF(B:B="","",IF(R513="Beer",SUM(LOOKUP(2,1/(Rates!$B$3:$B$5&lt;=W513)/(Rates!$C$3:$C$5&gt;=W513),Rates!$D$3:$D$5)*(X513/100)*W513),IF(R513="Refreshment Beverage",SUM(LOOKUP(2,1/(Rates!$B$7:$B$11&lt;=W513)/(Rates!$C$7:$C$11&gt;=W513),Rates!$D$7:$D$11)*(X513/100)*W513)))),"")</f>
        <v/>
      </c>
      <c r="O513" s="134" t="str">
        <f t="shared" si="260"/>
        <v/>
      </c>
      <c r="P513" s="116"/>
      <c r="Q513" s="117" t="str">
        <f t="shared" si="261"/>
        <v/>
      </c>
      <c r="R513" s="128" t="str">
        <f t="shared" si="262"/>
        <v/>
      </c>
      <c r="S513" s="135" t="str">
        <f>IF(B513="","",IF(R513="Refreshment Beverage",VLOOKUP(VALUE(Q513),Rates!G$15:L$19,2,0),VLOOKUP(VALUE(Q513),Rates!G$4:L$12,2,0)))</f>
        <v/>
      </c>
      <c r="T513" s="135" t="str">
        <f t="shared" si="263"/>
        <v/>
      </c>
      <c r="U513" s="118" t="str">
        <f t="shared" si="264"/>
        <v/>
      </c>
      <c r="V513" s="135" t="str">
        <f t="shared" si="265"/>
        <v/>
      </c>
      <c r="W513" s="135" t="str">
        <f t="shared" si="266"/>
        <v/>
      </c>
      <c r="X513" s="119" t="str">
        <f t="shared" si="267"/>
        <v/>
      </c>
      <c r="Y513" s="120" t="str">
        <f>IF(B:B="","",IF(R513="Refreshment Beverage",VLOOKUP(Q513,Rates!G$15:L$19,6,0)*W513,VLOOKUP(Q513,Rates!G$4:L$12,6,0)*W513))</f>
        <v/>
      </c>
      <c r="Z513" s="120" t="str">
        <f t="shared" si="268"/>
        <v/>
      </c>
      <c r="AA513" s="120" t="str">
        <f t="shared" si="269"/>
        <v/>
      </c>
      <c r="AB513" s="136" t="str">
        <f>IF(B:B="","",IF(R513="Refreshment Beverage","",IF(AND(R513="Beer",Q513=0),SUM(LOOKUP(2,1/(Rates!$B$15:$B$18&lt;=W513)/(Rates!$C$15:$C$18&gt;=W513),Rates!$D$15:$D$18)*W513),VLOOKUP(VALUE(Q:Q),Rates!A:B,2,0)*W513)))</f>
        <v/>
      </c>
      <c r="AC513" s="136" t="str">
        <f>IF(B:B="","",IF(R513="Refreshment Beverage","",IF(AND(R513="Beer",Q513=0),SUM(LOOKUP(2,1/(Rates!$B$15:$B$18&lt;=W513)/(Rates!$C$15:$C$18&gt;=W513),Rates!$E$15:$E$18)*W513),VLOOKUP(VALUE(Q:Q),Rates!A:C,3,0)*W513)))</f>
        <v/>
      </c>
      <c r="AD513" s="137" t="str">
        <f>IFERROR(IF(B:B="","",IF(R513="Beer","",IF(VALUE(Q513)=0,VLOOKUP(VLOOKUP(B:B,#REF!,16,0),Rates!A:E,2,0),VLOOKUP(VALUE(Q513),Rates!A$31:B$34,2,0)*W513))),0)</f>
        <v/>
      </c>
      <c r="AE513" s="121" t="str">
        <f t="shared" si="270"/>
        <v/>
      </c>
      <c r="AF513" s="138" t="str">
        <f t="shared" si="271"/>
        <v/>
      </c>
      <c r="AG513" s="122" t="str">
        <f t="shared" si="272"/>
        <v/>
      </c>
      <c r="AH513" s="123" t="str">
        <f t="shared" si="273"/>
        <v/>
      </c>
      <c r="AI513" s="139" t="str">
        <f>IF(AE:AE="","",IF(R513="Refreshment Beverage",AK513*(Rates!J$19/100),ROUND(SUM(AH513*(Rates!$J$8/100)),4)))</f>
        <v/>
      </c>
      <c r="AJ513" s="124" t="str">
        <f t="shared" si="274"/>
        <v/>
      </c>
      <c r="AK513" s="125" t="str">
        <f t="shared" si="275"/>
        <v/>
      </c>
      <c r="AL513" s="121" t="str">
        <f t="shared" si="276"/>
        <v/>
      </c>
      <c r="AM513" s="138" t="str">
        <f>IF(AS513="","",IF(R513="Refreshment Beverage",ROUND(AS513*Rates!K$19,4),ROUND(AO513*(VLOOKUP(VALUE(Q513),Rates!G$4:L$12,3,0)),4)))</f>
        <v/>
      </c>
      <c r="AN513" s="126" t="str">
        <f>IF(AS513="","",IF(R513="Refreshment Beverage",AS513*(Rates!J$19/100),MAX(AM513,AB513)))</f>
        <v/>
      </c>
      <c r="AO513" s="127" t="str">
        <f t="shared" si="277"/>
        <v/>
      </c>
      <c r="AP513" s="127" t="str">
        <f t="shared" si="278"/>
        <v/>
      </c>
      <c r="AQ513" s="140" t="str">
        <f>IF(AS513="","",IF(R513="Refreshment Beverage",ROUND(SUM(VLOOKUP(Q:Q,Rates!G$15:L$19,3,0)*(AS513-Y513-Z513-AA513)),4),ROUND(SUM(Rates!$K$8*AS513),4)))</f>
        <v/>
      </c>
      <c r="AR513" s="139" t="str">
        <f t="shared" si="279"/>
        <v/>
      </c>
      <c r="AS513" s="125" t="str">
        <f t="shared" si="280"/>
        <v/>
      </c>
      <c r="AT513" s="121" t="str">
        <f t="shared" si="281"/>
        <v/>
      </c>
      <c r="AU513" s="138" t="str">
        <f>IF(AX513="","",IF(R513="Refreshment Beverage",ROUND((BA513-Y513-Z513-AA513)*VLOOKUP(VALUE(Q513),Rates!G$15:L$19,3,0),4),ROUND(AW513*(VLOOKUP(VALUE(Q513),Rates!G:L,3,0)),4)))</f>
        <v/>
      </c>
      <c r="AV513" s="126" t="str">
        <f t="shared" si="282"/>
        <v/>
      </c>
      <c r="AW513" s="127" t="str">
        <f t="shared" si="283"/>
        <v/>
      </c>
      <c r="AX513" s="123" t="str">
        <f t="shared" si="284"/>
        <v/>
      </c>
      <c r="AY513" s="140" t="str">
        <f>IF(AX513="","",IF(R513="Refreshment Beverage",ROUND(SUM(AX513*Rates!K$19),4),ROUND(SUM(AX513*(Rates!J$8/100)),4)))</f>
        <v/>
      </c>
      <c r="AZ513" s="124" t="str">
        <f t="shared" si="285"/>
        <v/>
      </c>
      <c r="BA513" s="125" t="str">
        <f t="shared" si="286"/>
        <v/>
      </c>
      <c r="BB513" s="115"/>
      <c r="BC513" s="143"/>
      <c r="BD513" s="100"/>
      <c r="BE513" s="100"/>
      <c r="BF513" s="100"/>
      <c r="BG513" s="100"/>
    </row>
    <row r="514" spans="1:59" ht="12.75" customHeight="1" x14ac:dyDescent="0.2">
      <c r="A514" s="144"/>
      <c r="B514" s="141"/>
      <c r="C514" s="141"/>
      <c r="D514" s="142"/>
      <c r="E514" s="142"/>
      <c r="F514" s="142"/>
      <c r="G514" s="142"/>
      <c r="H514" s="142"/>
      <c r="I514" s="129"/>
      <c r="J514" s="130"/>
      <c r="K514" s="131" t="str">
        <f t="shared" si="257"/>
        <v/>
      </c>
      <c r="L514" s="132" t="str">
        <f t="shared" si="258"/>
        <v/>
      </c>
      <c r="M514" s="133" t="str">
        <f t="shared" si="259"/>
        <v/>
      </c>
      <c r="N514" s="134" t="str">
        <f>IFERROR(IF(B:B="","",IF(R514="Beer",SUM(LOOKUP(2,1/(Rates!$B$3:$B$5&lt;=W514)/(Rates!$C$3:$C$5&gt;=W514),Rates!$D$3:$D$5)*(X514/100)*W514),IF(R514="Refreshment Beverage",SUM(LOOKUP(2,1/(Rates!$B$7:$B$11&lt;=W514)/(Rates!$C$7:$C$11&gt;=W514),Rates!$D$7:$D$11)*(X514/100)*W514)))),"")</f>
        <v/>
      </c>
      <c r="O514" s="134" t="str">
        <f t="shared" si="260"/>
        <v/>
      </c>
      <c r="P514" s="116"/>
      <c r="Q514" s="117" t="str">
        <f t="shared" si="261"/>
        <v/>
      </c>
      <c r="R514" s="128" t="str">
        <f t="shared" si="262"/>
        <v/>
      </c>
      <c r="S514" s="135" t="str">
        <f>IF(B514="","",IF(R514="Refreshment Beverage",VLOOKUP(VALUE(Q514),Rates!G$15:L$19,2,0),VLOOKUP(VALUE(Q514),Rates!G$4:L$12,2,0)))</f>
        <v/>
      </c>
      <c r="T514" s="135" t="str">
        <f t="shared" si="263"/>
        <v/>
      </c>
      <c r="U514" s="118" t="str">
        <f t="shared" si="264"/>
        <v/>
      </c>
      <c r="V514" s="135" t="str">
        <f t="shared" si="265"/>
        <v/>
      </c>
      <c r="W514" s="135" t="str">
        <f t="shared" si="266"/>
        <v/>
      </c>
      <c r="X514" s="119" t="str">
        <f t="shared" si="267"/>
        <v/>
      </c>
      <c r="Y514" s="120" t="str">
        <f>IF(B:B="","",IF(R514="Refreshment Beverage",VLOOKUP(Q514,Rates!G$15:L$19,6,0)*W514,VLOOKUP(Q514,Rates!G$4:L$12,6,0)*W514))</f>
        <v/>
      </c>
      <c r="Z514" s="120" t="str">
        <f t="shared" si="268"/>
        <v/>
      </c>
      <c r="AA514" s="120" t="str">
        <f t="shared" si="269"/>
        <v/>
      </c>
      <c r="AB514" s="136" t="str">
        <f>IF(B:B="","",IF(R514="Refreshment Beverage","",IF(AND(R514="Beer",Q514=0),SUM(LOOKUP(2,1/(Rates!$B$15:$B$18&lt;=W514)/(Rates!$C$15:$C$18&gt;=W514),Rates!$D$15:$D$18)*W514),VLOOKUP(VALUE(Q:Q),Rates!A:B,2,0)*W514)))</f>
        <v/>
      </c>
      <c r="AC514" s="136" t="str">
        <f>IF(B:B="","",IF(R514="Refreshment Beverage","",IF(AND(R514="Beer",Q514=0),SUM(LOOKUP(2,1/(Rates!$B$15:$B$18&lt;=W514)/(Rates!$C$15:$C$18&gt;=W514),Rates!$E$15:$E$18)*W514),VLOOKUP(VALUE(Q:Q),Rates!A:C,3,0)*W514)))</f>
        <v/>
      </c>
      <c r="AD514" s="137" t="str">
        <f>IFERROR(IF(B:B="","",IF(R514="Beer","",IF(VALUE(Q514)=0,VLOOKUP(VLOOKUP(B:B,#REF!,16,0),Rates!A:E,2,0),VLOOKUP(VALUE(Q514),Rates!A$31:B$34,2,0)*W514))),0)</f>
        <v/>
      </c>
      <c r="AE514" s="121" t="str">
        <f t="shared" si="270"/>
        <v/>
      </c>
      <c r="AF514" s="138" t="str">
        <f t="shared" si="271"/>
        <v/>
      </c>
      <c r="AG514" s="122" t="str">
        <f t="shared" si="272"/>
        <v/>
      </c>
      <c r="AH514" s="123" t="str">
        <f t="shared" si="273"/>
        <v/>
      </c>
      <c r="AI514" s="139" t="str">
        <f>IF(AE:AE="","",IF(R514="Refreshment Beverage",AK514*(Rates!J$19/100),ROUND(SUM(AH514*(Rates!$J$8/100)),4)))</f>
        <v/>
      </c>
      <c r="AJ514" s="124" t="str">
        <f t="shared" si="274"/>
        <v/>
      </c>
      <c r="AK514" s="125" t="str">
        <f t="shared" si="275"/>
        <v/>
      </c>
      <c r="AL514" s="121" t="str">
        <f t="shared" si="276"/>
        <v/>
      </c>
      <c r="AM514" s="138" t="str">
        <f>IF(AS514="","",IF(R514="Refreshment Beverage",ROUND(AS514*Rates!K$19,4),ROUND(AO514*(VLOOKUP(VALUE(Q514),Rates!G$4:L$12,3,0)),4)))</f>
        <v/>
      </c>
      <c r="AN514" s="126" t="str">
        <f>IF(AS514="","",IF(R514="Refreshment Beverage",AS514*(Rates!J$19/100),MAX(AM514,AB514)))</f>
        <v/>
      </c>
      <c r="AO514" s="127" t="str">
        <f t="shared" si="277"/>
        <v/>
      </c>
      <c r="AP514" s="127" t="str">
        <f t="shared" si="278"/>
        <v/>
      </c>
      <c r="AQ514" s="140" t="str">
        <f>IF(AS514="","",IF(R514="Refreshment Beverage",ROUND(SUM(VLOOKUP(Q:Q,Rates!G$15:L$19,3,0)*(AS514-Y514-Z514-AA514)),4),ROUND(SUM(Rates!$K$8*AS514),4)))</f>
        <v/>
      </c>
      <c r="AR514" s="139" t="str">
        <f t="shared" si="279"/>
        <v/>
      </c>
      <c r="AS514" s="125" t="str">
        <f t="shared" si="280"/>
        <v/>
      </c>
      <c r="AT514" s="121" t="str">
        <f t="shared" si="281"/>
        <v/>
      </c>
      <c r="AU514" s="138" t="str">
        <f>IF(AX514="","",IF(R514="Refreshment Beverage",ROUND((BA514-Y514-Z514-AA514)*VLOOKUP(VALUE(Q514),Rates!G$15:L$19,3,0),4),ROUND(AW514*(VLOOKUP(VALUE(Q514),Rates!G:L,3,0)),4)))</f>
        <v/>
      </c>
      <c r="AV514" s="126" t="str">
        <f t="shared" si="282"/>
        <v/>
      </c>
      <c r="AW514" s="127" t="str">
        <f t="shared" si="283"/>
        <v/>
      </c>
      <c r="AX514" s="123" t="str">
        <f t="shared" si="284"/>
        <v/>
      </c>
      <c r="AY514" s="140" t="str">
        <f>IF(AX514="","",IF(R514="Refreshment Beverage",ROUND(SUM(AX514*Rates!K$19),4),ROUND(SUM(AX514*(Rates!J$8/100)),4)))</f>
        <v/>
      </c>
      <c r="AZ514" s="124" t="str">
        <f t="shared" si="285"/>
        <v/>
      </c>
      <c r="BA514" s="125" t="str">
        <f t="shared" si="286"/>
        <v/>
      </c>
      <c r="BB514" s="115"/>
      <c r="BC514" s="143"/>
      <c r="BD514" s="100"/>
      <c r="BE514" s="100"/>
      <c r="BF514" s="100"/>
      <c r="BG514" s="100"/>
    </row>
    <row r="515" spans="1:59" ht="12.75" customHeight="1" x14ac:dyDescent="0.2">
      <c r="A515" s="144"/>
      <c r="B515" s="141"/>
      <c r="C515" s="141"/>
      <c r="D515" s="142"/>
      <c r="E515" s="142"/>
      <c r="F515" s="142"/>
      <c r="G515" s="142"/>
      <c r="H515" s="142"/>
      <c r="I515" s="129"/>
      <c r="J515" s="130"/>
      <c r="K515" s="131" t="str">
        <f t="shared" si="257"/>
        <v/>
      </c>
      <c r="L515" s="132" t="str">
        <f t="shared" si="258"/>
        <v/>
      </c>
      <c r="M515" s="133" t="str">
        <f t="shared" si="259"/>
        <v/>
      </c>
      <c r="N515" s="134" t="str">
        <f>IFERROR(IF(B:B="","",IF(R515="Beer",SUM(LOOKUP(2,1/(Rates!$B$3:$B$5&lt;=W515)/(Rates!$C$3:$C$5&gt;=W515),Rates!$D$3:$D$5)*(X515/100)*W515),IF(R515="Refreshment Beverage",SUM(LOOKUP(2,1/(Rates!$B$7:$B$11&lt;=W515)/(Rates!$C$7:$C$11&gt;=W515),Rates!$D$7:$D$11)*(X515/100)*W515)))),"")</f>
        <v/>
      </c>
      <c r="O515" s="134" t="str">
        <f t="shared" si="260"/>
        <v/>
      </c>
      <c r="P515" s="116"/>
      <c r="Q515" s="117" t="str">
        <f t="shared" si="261"/>
        <v/>
      </c>
      <c r="R515" s="128" t="str">
        <f t="shared" si="262"/>
        <v/>
      </c>
      <c r="S515" s="135" t="str">
        <f>IF(B515="","",IF(R515="Refreshment Beverage",VLOOKUP(VALUE(Q515),Rates!G$15:L$19,2,0),VLOOKUP(VALUE(Q515),Rates!G$4:L$12,2,0)))</f>
        <v/>
      </c>
      <c r="T515" s="135" t="str">
        <f t="shared" si="263"/>
        <v/>
      </c>
      <c r="U515" s="118" t="str">
        <f t="shared" si="264"/>
        <v/>
      </c>
      <c r="V515" s="135" t="str">
        <f t="shared" si="265"/>
        <v/>
      </c>
      <c r="W515" s="135" t="str">
        <f t="shared" si="266"/>
        <v/>
      </c>
      <c r="X515" s="119" t="str">
        <f t="shared" si="267"/>
        <v/>
      </c>
      <c r="Y515" s="120" t="str">
        <f>IF(B:B="","",IF(R515="Refreshment Beverage",VLOOKUP(Q515,Rates!G$15:L$19,6,0)*W515,VLOOKUP(Q515,Rates!G$4:L$12,6,0)*W515))</f>
        <v/>
      </c>
      <c r="Z515" s="120" t="str">
        <f t="shared" si="268"/>
        <v/>
      </c>
      <c r="AA515" s="120" t="str">
        <f t="shared" si="269"/>
        <v/>
      </c>
      <c r="AB515" s="136" t="str">
        <f>IF(B:B="","",IF(R515="Refreshment Beverage","",IF(AND(R515="Beer",Q515=0),SUM(LOOKUP(2,1/(Rates!$B$15:$B$18&lt;=W515)/(Rates!$C$15:$C$18&gt;=W515),Rates!$D$15:$D$18)*W515),VLOOKUP(VALUE(Q:Q),Rates!A:B,2,0)*W515)))</f>
        <v/>
      </c>
      <c r="AC515" s="136" t="str">
        <f>IF(B:B="","",IF(R515="Refreshment Beverage","",IF(AND(R515="Beer",Q515=0),SUM(LOOKUP(2,1/(Rates!$B$15:$B$18&lt;=W515)/(Rates!$C$15:$C$18&gt;=W515),Rates!$E$15:$E$18)*W515),VLOOKUP(VALUE(Q:Q),Rates!A:C,3,0)*W515)))</f>
        <v/>
      </c>
      <c r="AD515" s="137" t="str">
        <f>IFERROR(IF(B:B="","",IF(R515="Beer","",IF(VALUE(Q515)=0,VLOOKUP(VLOOKUP(B:B,#REF!,16,0),Rates!A:E,2,0),VLOOKUP(VALUE(Q515),Rates!A$31:B$34,2,0)*W515))),0)</f>
        <v/>
      </c>
      <c r="AE515" s="121" t="str">
        <f t="shared" si="270"/>
        <v/>
      </c>
      <c r="AF515" s="138" t="str">
        <f t="shared" si="271"/>
        <v/>
      </c>
      <c r="AG515" s="122" t="str">
        <f t="shared" si="272"/>
        <v/>
      </c>
      <c r="AH515" s="123" t="str">
        <f t="shared" si="273"/>
        <v/>
      </c>
      <c r="AI515" s="139" t="str">
        <f>IF(AE:AE="","",IF(R515="Refreshment Beverage",AK515*(Rates!J$19/100),ROUND(SUM(AH515*(Rates!$J$8/100)),4)))</f>
        <v/>
      </c>
      <c r="AJ515" s="124" t="str">
        <f t="shared" si="274"/>
        <v/>
      </c>
      <c r="AK515" s="125" t="str">
        <f t="shared" si="275"/>
        <v/>
      </c>
      <c r="AL515" s="121" t="str">
        <f t="shared" si="276"/>
        <v/>
      </c>
      <c r="AM515" s="138" t="str">
        <f>IF(AS515="","",IF(R515="Refreshment Beverage",ROUND(AS515*Rates!K$19,4),ROUND(AO515*(VLOOKUP(VALUE(Q515),Rates!G$4:L$12,3,0)),4)))</f>
        <v/>
      </c>
      <c r="AN515" s="126" t="str">
        <f>IF(AS515="","",IF(R515="Refreshment Beverage",AS515*(Rates!J$19/100),MAX(AM515,AB515)))</f>
        <v/>
      </c>
      <c r="AO515" s="127" t="str">
        <f t="shared" si="277"/>
        <v/>
      </c>
      <c r="AP515" s="127" t="str">
        <f t="shared" si="278"/>
        <v/>
      </c>
      <c r="AQ515" s="140" t="str">
        <f>IF(AS515="","",IF(R515="Refreshment Beverage",ROUND(SUM(VLOOKUP(Q:Q,Rates!G$15:L$19,3,0)*(AS515-Y515-Z515-AA515)),4),ROUND(SUM(Rates!$K$8*AS515),4)))</f>
        <v/>
      </c>
      <c r="AR515" s="139" t="str">
        <f t="shared" si="279"/>
        <v/>
      </c>
      <c r="AS515" s="125" t="str">
        <f t="shared" si="280"/>
        <v/>
      </c>
      <c r="AT515" s="121" t="str">
        <f t="shared" si="281"/>
        <v/>
      </c>
      <c r="AU515" s="138" t="str">
        <f>IF(AX515="","",IF(R515="Refreshment Beverage",ROUND((BA515-Y515-Z515-AA515)*VLOOKUP(VALUE(Q515),Rates!G$15:L$19,3,0),4),ROUND(AW515*(VLOOKUP(VALUE(Q515),Rates!G:L,3,0)),4)))</f>
        <v/>
      </c>
      <c r="AV515" s="126" t="str">
        <f t="shared" si="282"/>
        <v/>
      </c>
      <c r="AW515" s="127" t="str">
        <f t="shared" si="283"/>
        <v/>
      </c>
      <c r="AX515" s="123" t="str">
        <f t="shared" si="284"/>
        <v/>
      </c>
      <c r="AY515" s="140" t="str">
        <f>IF(AX515="","",IF(R515="Refreshment Beverage",ROUND(SUM(AX515*Rates!K$19),4),ROUND(SUM(AX515*(Rates!J$8/100)),4)))</f>
        <v/>
      </c>
      <c r="AZ515" s="124" t="str">
        <f t="shared" si="285"/>
        <v/>
      </c>
      <c r="BA515" s="125" t="str">
        <f t="shared" si="286"/>
        <v/>
      </c>
      <c r="BB515" s="115"/>
      <c r="BC515" s="143"/>
      <c r="BD515" s="100"/>
      <c r="BE515" s="100"/>
      <c r="BF515" s="100"/>
      <c r="BG515" s="100"/>
    </row>
    <row r="516" spans="1:59" ht="12.75" customHeight="1" x14ac:dyDescent="0.2">
      <c r="A516" s="144"/>
      <c r="B516" s="141"/>
      <c r="C516" s="141"/>
      <c r="D516" s="142"/>
      <c r="E516" s="142"/>
      <c r="F516" s="142"/>
      <c r="G516" s="142"/>
      <c r="H516" s="142"/>
      <c r="I516" s="129"/>
      <c r="J516" s="130"/>
      <c r="K516" s="131" t="str">
        <f t="shared" si="257"/>
        <v/>
      </c>
      <c r="L516" s="132" t="str">
        <f t="shared" si="258"/>
        <v/>
      </c>
      <c r="M516" s="133" t="str">
        <f t="shared" si="259"/>
        <v/>
      </c>
      <c r="N516" s="134" t="str">
        <f>IFERROR(IF(B:B="","",IF(R516="Beer",SUM(LOOKUP(2,1/(Rates!$B$3:$B$5&lt;=W516)/(Rates!$C$3:$C$5&gt;=W516),Rates!$D$3:$D$5)*(X516/100)*W516),IF(R516="Refreshment Beverage",SUM(LOOKUP(2,1/(Rates!$B$7:$B$11&lt;=W516)/(Rates!$C$7:$C$11&gt;=W516),Rates!$D$7:$D$11)*(X516/100)*W516)))),"")</f>
        <v/>
      </c>
      <c r="O516" s="134" t="str">
        <f t="shared" si="260"/>
        <v/>
      </c>
      <c r="P516" s="116"/>
      <c r="Q516" s="117" t="str">
        <f t="shared" si="261"/>
        <v/>
      </c>
      <c r="R516" s="128" t="str">
        <f t="shared" si="262"/>
        <v/>
      </c>
      <c r="S516" s="135" t="str">
        <f>IF(B516="","",IF(R516="Refreshment Beverage",VLOOKUP(VALUE(Q516),Rates!G$15:L$19,2,0),VLOOKUP(VALUE(Q516),Rates!G$4:L$12,2,0)))</f>
        <v/>
      </c>
      <c r="T516" s="135" t="str">
        <f t="shared" si="263"/>
        <v/>
      </c>
      <c r="U516" s="118" t="str">
        <f t="shared" si="264"/>
        <v/>
      </c>
      <c r="V516" s="135" t="str">
        <f t="shared" si="265"/>
        <v/>
      </c>
      <c r="W516" s="135" t="str">
        <f t="shared" si="266"/>
        <v/>
      </c>
      <c r="X516" s="119" t="str">
        <f t="shared" si="267"/>
        <v/>
      </c>
      <c r="Y516" s="120" t="str">
        <f>IF(B:B="","",IF(R516="Refreshment Beverage",VLOOKUP(Q516,Rates!G$15:L$19,6,0)*W516,VLOOKUP(Q516,Rates!G$4:L$12,6,0)*W516))</f>
        <v/>
      </c>
      <c r="Z516" s="120" t="str">
        <f t="shared" si="268"/>
        <v/>
      </c>
      <c r="AA516" s="120" t="str">
        <f t="shared" si="269"/>
        <v/>
      </c>
      <c r="AB516" s="136" t="str">
        <f>IF(B:B="","",IF(R516="Refreshment Beverage","",IF(AND(R516="Beer",Q516=0),SUM(LOOKUP(2,1/(Rates!$B$15:$B$18&lt;=W516)/(Rates!$C$15:$C$18&gt;=W516),Rates!$D$15:$D$18)*W516),VLOOKUP(VALUE(Q:Q),Rates!A:B,2,0)*W516)))</f>
        <v/>
      </c>
      <c r="AC516" s="136" t="str">
        <f>IF(B:B="","",IF(R516="Refreshment Beverage","",IF(AND(R516="Beer",Q516=0),SUM(LOOKUP(2,1/(Rates!$B$15:$B$18&lt;=W516)/(Rates!$C$15:$C$18&gt;=W516),Rates!$E$15:$E$18)*W516),VLOOKUP(VALUE(Q:Q),Rates!A:C,3,0)*W516)))</f>
        <v/>
      </c>
      <c r="AD516" s="137" t="str">
        <f>IFERROR(IF(B:B="","",IF(R516="Beer","",IF(VALUE(Q516)=0,VLOOKUP(VLOOKUP(B:B,#REF!,16,0),Rates!A:E,2,0),VLOOKUP(VALUE(Q516),Rates!A$31:B$34,2,0)*W516))),0)</f>
        <v/>
      </c>
      <c r="AE516" s="121" t="str">
        <f t="shared" si="270"/>
        <v/>
      </c>
      <c r="AF516" s="138" t="str">
        <f t="shared" si="271"/>
        <v/>
      </c>
      <c r="AG516" s="122" t="str">
        <f t="shared" si="272"/>
        <v/>
      </c>
      <c r="AH516" s="123" t="str">
        <f t="shared" si="273"/>
        <v/>
      </c>
      <c r="AI516" s="139" t="str">
        <f>IF(AE:AE="","",IF(R516="Refreshment Beverage",AK516*(Rates!J$19/100),ROUND(SUM(AH516*(Rates!$J$8/100)),4)))</f>
        <v/>
      </c>
      <c r="AJ516" s="124" t="str">
        <f t="shared" si="274"/>
        <v/>
      </c>
      <c r="AK516" s="125" t="str">
        <f t="shared" si="275"/>
        <v/>
      </c>
      <c r="AL516" s="121" t="str">
        <f t="shared" si="276"/>
        <v/>
      </c>
      <c r="AM516" s="138" t="str">
        <f>IF(AS516="","",IF(R516="Refreshment Beverage",ROUND(AS516*Rates!K$19,4),ROUND(AO516*(VLOOKUP(VALUE(Q516),Rates!G$4:L$12,3,0)),4)))</f>
        <v/>
      </c>
      <c r="AN516" s="126" t="str">
        <f>IF(AS516="","",IF(R516="Refreshment Beverage",AS516*(Rates!J$19/100),MAX(AM516,AB516)))</f>
        <v/>
      </c>
      <c r="AO516" s="127" t="str">
        <f t="shared" si="277"/>
        <v/>
      </c>
      <c r="AP516" s="127" t="str">
        <f t="shared" si="278"/>
        <v/>
      </c>
      <c r="AQ516" s="140" t="str">
        <f>IF(AS516="","",IF(R516="Refreshment Beverage",ROUND(SUM(VLOOKUP(Q:Q,Rates!G$15:L$19,3,0)*(AS516-Y516-Z516-AA516)),4),ROUND(SUM(Rates!$K$8*AS516),4)))</f>
        <v/>
      </c>
      <c r="AR516" s="139" t="str">
        <f t="shared" si="279"/>
        <v/>
      </c>
      <c r="AS516" s="125" t="str">
        <f t="shared" si="280"/>
        <v/>
      </c>
      <c r="AT516" s="121" t="str">
        <f t="shared" si="281"/>
        <v/>
      </c>
      <c r="AU516" s="138" t="str">
        <f>IF(AX516="","",IF(R516="Refreshment Beverage",ROUND((BA516-Y516-Z516-AA516)*VLOOKUP(VALUE(Q516),Rates!G$15:L$19,3,0),4),ROUND(AW516*(VLOOKUP(VALUE(Q516),Rates!G:L,3,0)),4)))</f>
        <v/>
      </c>
      <c r="AV516" s="126" t="str">
        <f t="shared" si="282"/>
        <v/>
      </c>
      <c r="AW516" s="127" t="str">
        <f t="shared" si="283"/>
        <v/>
      </c>
      <c r="AX516" s="123" t="str">
        <f t="shared" si="284"/>
        <v/>
      </c>
      <c r="AY516" s="140" t="str">
        <f>IF(AX516="","",IF(R516="Refreshment Beverage",ROUND(SUM(AX516*Rates!K$19),4),ROUND(SUM(AX516*(Rates!J$8/100)),4)))</f>
        <v/>
      </c>
      <c r="AZ516" s="124" t="str">
        <f t="shared" si="285"/>
        <v/>
      </c>
      <c r="BA516" s="125" t="str">
        <f t="shared" si="286"/>
        <v/>
      </c>
      <c r="BB516" s="115"/>
      <c r="BC516" s="143"/>
      <c r="BD516" s="100"/>
      <c r="BE516" s="100"/>
      <c r="BF516" s="100"/>
      <c r="BG516" s="100"/>
    </row>
    <row r="517" spans="1:59" ht="12.75" customHeight="1" x14ac:dyDescent="0.2">
      <c r="A517" s="144"/>
      <c r="B517" s="141"/>
      <c r="C517" s="141"/>
      <c r="D517" s="142"/>
      <c r="E517" s="142"/>
      <c r="F517" s="142"/>
      <c r="G517" s="142"/>
      <c r="H517" s="142"/>
      <c r="I517" s="129"/>
      <c r="J517" s="130"/>
      <c r="K517" s="131" t="str">
        <f t="shared" si="257"/>
        <v/>
      </c>
      <c r="L517" s="132" t="str">
        <f t="shared" si="258"/>
        <v/>
      </c>
      <c r="M517" s="133" t="str">
        <f t="shared" si="259"/>
        <v/>
      </c>
      <c r="N517" s="134" t="str">
        <f>IFERROR(IF(B:B="","",IF(R517="Beer",SUM(LOOKUP(2,1/(Rates!$B$3:$B$5&lt;=W517)/(Rates!$C$3:$C$5&gt;=W517),Rates!$D$3:$D$5)*(X517/100)*W517),IF(R517="Refreshment Beverage",SUM(LOOKUP(2,1/(Rates!$B$7:$B$11&lt;=W517)/(Rates!$C$7:$C$11&gt;=W517),Rates!$D$7:$D$11)*(X517/100)*W517)))),"")</f>
        <v/>
      </c>
      <c r="O517" s="134" t="str">
        <f t="shared" si="260"/>
        <v/>
      </c>
      <c r="P517" s="116"/>
      <c r="Q517" s="117" t="str">
        <f t="shared" si="261"/>
        <v/>
      </c>
      <c r="R517" s="128" t="str">
        <f t="shared" si="262"/>
        <v/>
      </c>
      <c r="S517" s="135" t="str">
        <f>IF(B517="","",IF(R517="Refreshment Beverage",VLOOKUP(VALUE(Q517),Rates!G$15:L$19,2,0),VLOOKUP(VALUE(Q517),Rates!G$4:L$12,2,0)))</f>
        <v/>
      </c>
      <c r="T517" s="135" t="str">
        <f t="shared" si="263"/>
        <v/>
      </c>
      <c r="U517" s="118" t="str">
        <f t="shared" si="264"/>
        <v/>
      </c>
      <c r="V517" s="135" t="str">
        <f t="shared" si="265"/>
        <v/>
      </c>
      <c r="W517" s="135" t="str">
        <f t="shared" si="266"/>
        <v/>
      </c>
      <c r="X517" s="119" t="str">
        <f t="shared" si="267"/>
        <v/>
      </c>
      <c r="Y517" s="120" t="str">
        <f>IF(B:B="","",IF(R517="Refreshment Beverage",VLOOKUP(Q517,Rates!G$15:L$19,6,0)*W517,VLOOKUP(Q517,Rates!G$4:L$12,6,0)*W517))</f>
        <v/>
      </c>
      <c r="Z517" s="120" t="str">
        <f t="shared" si="268"/>
        <v/>
      </c>
      <c r="AA517" s="120" t="str">
        <f t="shared" si="269"/>
        <v/>
      </c>
      <c r="AB517" s="136" t="str">
        <f>IF(B:B="","",IF(R517="Refreshment Beverage","",IF(AND(R517="Beer",Q517=0),SUM(LOOKUP(2,1/(Rates!$B$15:$B$18&lt;=W517)/(Rates!$C$15:$C$18&gt;=W517),Rates!$D$15:$D$18)*W517),VLOOKUP(VALUE(Q:Q),Rates!A:B,2,0)*W517)))</f>
        <v/>
      </c>
      <c r="AC517" s="136" t="str">
        <f>IF(B:B="","",IF(R517="Refreshment Beverage","",IF(AND(R517="Beer",Q517=0),SUM(LOOKUP(2,1/(Rates!$B$15:$B$18&lt;=W517)/(Rates!$C$15:$C$18&gt;=W517),Rates!$E$15:$E$18)*W517),VLOOKUP(VALUE(Q:Q),Rates!A:C,3,0)*W517)))</f>
        <v/>
      </c>
      <c r="AD517" s="137" t="str">
        <f>IFERROR(IF(B:B="","",IF(R517="Beer","",IF(VALUE(Q517)=0,VLOOKUP(VLOOKUP(B:B,#REF!,16,0),Rates!A:E,2,0),VLOOKUP(VALUE(Q517),Rates!A$31:B$34,2,0)*W517))),0)</f>
        <v/>
      </c>
      <c r="AE517" s="121" t="str">
        <f t="shared" si="270"/>
        <v/>
      </c>
      <c r="AF517" s="138" t="str">
        <f t="shared" si="271"/>
        <v/>
      </c>
      <c r="AG517" s="122" t="str">
        <f t="shared" si="272"/>
        <v/>
      </c>
      <c r="AH517" s="123" t="str">
        <f t="shared" si="273"/>
        <v/>
      </c>
      <c r="AI517" s="139" t="str">
        <f>IF(AE:AE="","",IF(R517="Refreshment Beverage",AK517*(Rates!J$19/100),ROUND(SUM(AH517*(Rates!$J$8/100)),4)))</f>
        <v/>
      </c>
      <c r="AJ517" s="124" t="str">
        <f t="shared" si="274"/>
        <v/>
      </c>
      <c r="AK517" s="125" t="str">
        <f t="shared" si="275"/>
        <v/>
      </c>
      <c r="AL517" s="121" t="str">
        <f t="shared" si="276"/>
        <v/>
      </c>
      <c r="AM517" s="138" t="str">
        <f>IF(AS517="","",IF(R517="Refreshment Beverage",ROUND(AS517*Rates!K$19,4),ROUND(AO517*(VLOOKUP(VALUE(Q517),Rates!G$4:L$12,3,0)),4)))</f>
        <v/>
      </c>
      <c r="AN517" s="126" t="str">
        <f>IF(AS517="","",IF(R517="Refreshment Beverage",AS517*(Rates!J$19/100),MAX(AM517,AB517)))</f>
        <v/>
      </c>
      <c r="AO517" s="127" t="str">
        <f t="shared" si="277"/>
        <v/>
      </c>
      <c r="AP517" s="127" t="str">
        <f t="shared" si="278"/>
        <v/>
      </c>
      <c r="AQ517" s="140" t="str">
        <f>IF(AS517="","",IF(R517="Refreshment Beverage",ROUND(SUM(VLOOKUP(Q:Q,Rates!G$15:L$19,3,0)*(AS517-Y517-Z517-AA517)),4),ROUND(SUM(Rates!$K$8*AS517),4)))</f>
        <v/>
      </c>
      <c r="AR517" s="139" t="str">
        <f t="shared" si="279"/>
        <v/>
      </c>
      <c r="AS517" s="125" t="str">
        <f t="shared" si="280"/>
        <v/>
      </c>
      <c r="AT517" s="121" t="str">
        <f t="shared" si="281"/>
        <v/>
      </c>
      <c r="AU517" s="138" t="str">
        <f>IF(AX517="","",IF(R517="Refreshment Beverage",ROUND((BA517-Y517-Z517-AA517)*VLOOKUP(VALUE(Q517),Rates!G$15:L$19,3,0),4),ROUND(AW517*(VLOOKUP(VALUE(Q517),Rates!G:L,3,0)),4)))</f>
        <v/>
      </c>
      <c r="AV517" s="126" t="str">
        <f t="shared" si="282"/>
        <v/>
      </c>
      <c r="AW517" s="127" t="str">
        <f t="shared" si="283"/>
        <v/>
      </c>
      <c r="AX517" s="123" t="str">
        <f t="shared" si="284"/>
        <v/>
      </c>
      <c r="AY517" s="140" t="str">
        <f>IF(AX517="","",IF(R517="Refreshment Beverage",ROUND(SUM(AX517*Rates!K$19),4),ROUND(SUM(AX517*(Rates!J$8/100)),4)))</f>
        <v/>
      </c>
      <c r="AZ517" s="124" t="str">
        <f t="shared" si="285"/>
        <v/>
      </c>
      <c r="BA517" s="125" t="str">
        <f t="shared" si="286"/>
        <v/>
      </c>
      <c r="BB517" s="115"/>
      <c r="BC517" s="143"/>
      <c r="BD517" s="100"/>
      <c r="BE517" s="100"/>
      <c r="BF517" s="100"/>
      <c r="BG517" s="100"/>
    </row>
    <row r="518" spans="1:59" ht="12.75" customHeight="1" x14ac:dyDescent="0.2">
      <c r="A518" s="144"/>
      <c r="B518" s="141"/>
      <c r="C518" s="141"/>
      <c r="D518" s="142"/>
      <c r="E518" s="142"/>
      <c r="F518" s="142"/>
      <c r="G518" s="142"/>
      <c r="H518" s="142"/>
      <c r="I518" s="129"/>
      <c r="J518" s="130"/>
      <c r="K518" s="131" t="str">
        <f t="shared" si="257"/>
        <v/>
      </c>
      <c r="L518" s="132" t="str">
        <f t="shared" si="258"/>
        <v/>
      </c>
      <c r="M518" s="133" t="str">
        <f t="shared" si="259"/>
        <v/>
      </c>
      <c r="N518" s="134" t="str">
        <f>IFERROR(IF(B:B="","",IF(R518="Beer",SUM(LOOKUP(2,1/(Rates!$B$3:$B$5&lt;=W518)/(Rates!$C$3:$C$5&gt;=W518),Rates!$D$3:$D$5)*(X518/100)*W518),IF(R518="Refreshment Beverage",SUM(LOOKUP(2,1/(Rates!$B$7:$B$11&lt;=W518)/(Rates!$C$7:$C$11&gt;=W518),Rates!$D$7:$D$11)*(X518/100)*W518)))),"")</f>
        <v/>
      </c>
      <c r="O518" s="134" t="str">
        <f t="shared" si="260"/>
        <v/>
      </c>
      <c r="P518" s="116"/>
      <c r="Q518" s="117" t="str">
        <f t="shared" si="261"/>
        <v/>
      </c>
      <c r="R518" s="128" t="str">
        <f t="shared" si="262"/>
        <v/>
      </c>
      <c r="S518" s="135" t="str">
        <f>IF(B518="","",IF(R518="Refreshment Beverage",VLOOKUP(VALUE(Q518),Rates!G$15:L$19,2,0),VLOOKUP(VALUE(Q518),Rates!G$4:L$12,2,0)))</f>
        <v/>
      </c>
      <c r="T518" s="135" t="str">
        <f t="shared" si="263"/>
        <v/>
      </c>
      <c r="U518" s="118" t="str">
        <f t="shared" si="264"/>
        <v/>
      </c>
      <c r="V518" s="135" t="str">
        <f t="shared" si="265"/>
        <v/>
      </c>
      <c r="W518" s="135" t="str">
        <f t="shared" si="266"/>
        <v/>
      </c>
      <c r="X518" s="119" t="str">
        <f t="shared" si="267"/>
        <v/>
      </c>
      <c r="Y518" s="120" t="str">
        <f>IF(B:B="","",IF(R518="Refreshment Beverage",VLOOKUP(Q518,Rates!G$15:L$19,6,0)*W518,VLOOKUP(Q518,Rates!G$4:L$12,6,0)*W518))</f>
        <v/>
      </c>
      <c r="Z518" s="120" t="str">
        <f t="shared" si="268"/>
        <v/>
      </c>
      <c r="AA518" s="120" t="str">
        <f t="shared" si="269"/>
        <v/>
      </c>
      <c r="AB518" s="136" t="str">
        <f>IF(B:B="","",IF(R518="Refreshment Beverage","",IF(AND(R518="Beer",Q518=0),SUM(LOOKUP(2,1/(Rates!$B$15:$B$18&lt;=W518)/(Rates!$C$15:$C$18&gt;=W518),Rates!$D$15:$D$18)*W518),VLOOKUP(VALUE(Q:Q),Rates!A:B,2,0)*W518)))</f>
        <v/>
      </c>
      <c r="AC518" s="136" t="str">
        <f>IF(B:B="","",IF(R518="Refreshment Beverage","",IF(AND(R518="Beer",Q518=0),SUM(LOOKUP(2,1/(Rates!$B$15:$B$18&lt;=W518)/(Rates!$C$15:$C$18&gt;=W518),Rates!$E$15:$E$18)*W518),VLOOKUP(VALUE(Q:Q),Rates!A:C,3,0)*W518)))</f>
        <v/>
      </c>
      <c r="AD518" s="137" t="str">
        <f>IFERROR(IF(B:B="","",IF(R518="Beer","",IF(VALUE(Q518)=0,VLOOKUP(VLOOKUP(B:B,#REF!,16,0),Rates!A:E,2,0),VLOOKUP(VALUE(Q518),Rates!A$31:B$34,2,0)*W518))),0)</f>
        <v/>
      </c>
      <c r="AE518" s="121" t="str">
        <f t="shared" si="270"/>
        <v/>
      </c>
      <c r="AF518" s="138" t="str">
        <f t="shared" si="271"/>
        <v/>
      </c>
      <c r="AG518" s="122" t="str">
        <f t="shared" si="272"/>
        <v/>
      </c>
      <c r="AH518" s="123" t="str">
        <f t="shared" si="273"/>
        <v/>
      </c>
      <c r="AI518" s="139" t="str">
        <f>IF(AE:AE="","",IF(R518="Refreshment Beverage",AK518*(Rates!J$19/100),ROUND(SUM(AH518*(Rates!$J$8/100)),4)))</f>
        <v/>
      </c>
      <c r="AJ518" s="124" t="str">
        <f t="shared" si="274"/>
        <v/>
      </c>
      <c r="AK518" s="125" t="str">
        <f t="shared" si="275"/>
        <v/>
      </c>
      <c r="AL518" s="121" t="str">
        <f t="shared" si="276"/>
        <v/>
      </c>
      <c r="AM518" s="138" t="str">
        <f>IF(AS518="","",IF(R518="Refreshment Beverage",ROUND(AS518*Rates!K$19,4),ROUND(AO518*(VLOOKUP(VALUE(Q518),Rates!G$4:L$12,3,0)),4)))</f>
        <v/>
      </c>
      <c r="AN518" s="126" t="str">
        <f>IF(AS518="","",IF(R518="Refreshment Beverage",AS518*(Rates!J$19/100),MAX(AM518,AB518)))</f>
        <v/>
      </c>
      <c r="AO518" s="127" t="str">
        <f t="shared" si="277"/>
        <v/>
      </c>
      <c r="AP518" s="127" t="str">
        <f t="shared" si="278"/>
        <v/>
      </c>
      <c r="AQ518" s="140" t="str">
        <f>IF(AS518="","",IF(R518="Refreshment Beverage",ROUND(SUM(VLOOKUP(Q:Q,Rates!G$15:L$19,3,0)*(AS518-Y518-Z518-AA518)),4),ROUND(SUM(Rates!$K$8*AS518),4)))</f>
        <v/>
      </c>
      <c r="AR518" s="139" t="str">
        <f t="shared" si="279"/>
        <v/>
      </c>
      <c r="AS518" s="125" t="str">
        <f t="shared" si="280"/>
        <v/>
      </c>
      <c r="AT518" s="121" t="str">
        <f t="shared" si="281"/>
        <v/>
      </c>
      <c r="AU518" s="138" t="str">
        <f>IF(AX518="","",IF(R518="Refreshment Beverage",ROUND((BA518-Y518-Z518-AA518)*VLOOKUP(VALUE(Q518),Rates!G$15:L$19,3,0),4),ROUND(AW518*(VLOOKUP(VALUE(Q518),Rates!G:L,3,0)),4)))</f>
        <v/>
      </c>
      <c r="AV518" s="126" t="str">
        <f t="shared" si="282"/>
        <v/>
      </c>
      <c r="AW518" s="127" t="str">
        <f t="shared" si="283"/>
        <v/>
      </c>
      <c r="AX518" s="123" t="str">
        <f t="shared" si="284"/>
        <v/>
      </c>
      <c r="AY518" s="140" t="str">
        <f>IF(AX518="","",IF(R518="Refreshment Beverage",ROUND(SUM(AX518*Rates!K$19),4),ROUND(SUM(AX518*(Rates!J$8/100)),4)))</f>
        <v/>
      </c>
      <c r="AZ518" s="124" t="str">
        <f t="shared" si="285"/>
        <v/>
      </c>
      <c r="BA518" s="125" t="str">
        <f t="shared" si="286"/>
        <v/>
      </c>
      <c r="BB518" s="115"/>
      <c r="BC518" s="143"/>
      <c r="BD518" s="100"/>
      <c r="BE518" s="100"/>
      <c r="BF518" s="100"/>
      <c r="BG518" s="100"/>
    </row>
    <row r="519" spans="1:59" ht="12.75" customHeight="1" x14ac:dyDescent="0.2">
      <c r="A519" s="144"/>
      <c r="B519" s="141"/>
      <c r="C519" s="141"/>
      <c r="D519" s="142"/>
      <c r="E519" s="142"/>
      <c r="F519" s="142"/>
      <c r="G519" s="142"/>
      <c r="H519" s="142"/>
      <c r="I519" s="129"/>
      <c r="J519" s="130"/>
      <c r="K519" s="131" t="str">
        <f t="shared" si="257"/>
        <v/>
      </c>
      <c r="L519" s="132" t="str">
        <f t="shared" si="258"/>
        <v/>
      </c>
      <c r="M519" s="133" t="str">
        <f t="shared" si="259"/>
        <v/>
      </c>
      <c r="N519" s="134" t="str">
        <f>IFERROR(IF(B:B="","",IF(R519="Beer",SUM(LOOKUP(2,1/(Rates!$B$3:$B$5&lt;=W519)/(Rates!$C$3:$C$5&gt;=W519),Rates!$D$3:$D$5)*(X519/100)*W519),IF(R519="Refreshment Beverage",SUM(LOOKUP(2,1/(Rates!$B$7:$B$11&lt;=W519)/(Rates!$C$7:$C$11&gt;=W519),Rates!$D$7:$D$11)*(X519/100)*W519)))),"")</f>
        <v/>
      </c>
      <c r="O519" s="134" t="str">
        <f t="shared" si="260"/>
        <v/>
      </c>
      <c r="P519" s="116"/>
      <c r="Q519" s="117" t="str">
        <f t="shared" si="261"/>
        <v/>
      </c>
      <c r="R519" s="128" t="str">
        <f t="shared" si="262"/>
        <v/>
      </c>
      <c r="S519" s="135" t="str">
        <f>IF(B519="","",IF(R519="Refreshment Beverage",VLOOKUP(VALUE(Q519),Rates!G$15:L$19,2,0),VLOOKUP(VALUE(Q519),Rates!G$4:L$12,2,0)))</f>
        <v/>
      </c>
      <c r="T519" s="135" t="str">
        <f t="shared" si="263"/>
        <v/>
      </c>
      <c r="U519" s="118" t="str">
        <f t="shared" si="264"/>
        <v/>
      </c>
      <c r="V519" s="135" t="str">
        <f t="shared" si="265"/>
        <v/>
      </c>
      <c r="W519" s="135" t="str">
        <f t="shared" si="266"/>
        <v/>
      </c>
      <c r="X519" s="119" t="str">
        <f t="shared" si="267"/>
        <v/>
      </c>
      <c r="Y519" s="120" t="str">
        <f>IF(B:B="","",IF(R519="Refreshment Beverage",VLOOKUP(Q519,Rates!G$15:L$19,6,0)*W519,VLOOKUP(Q519,Rates!G$4:L$12,6,0)*W519))</f>
        <v/>
      </c>
      <c r="Z519" s="120" t="str">
        <f t="shared" si="268"/>
        <v/>
      </c>
      <c r="AA519" s="120" t="str">
        <f t="shared" si="269"/>
        <v/>
      </c>
      <c r="AB519" s="136" t="str">
        <f>IF(B:B="","",IF(R519="Refreshment Beverage","",IF(AND(R519="Beer",Q519=0),SUM(LOOKUP(2,1/(Rates!$B$15:$B$18&lt;=W519)/(Rates!$C$15:$C$18&gt;=W519),Rates!$D$15:$D$18)*W519),VLOOKUP(VALUE(Q:Q),Rates!A:B,2,0)*W519)))</f>
        <v/>
      </c>
      <c r="AC519" s="136" t="str">
        <f>IF(B:B="","",IF(R519="Refreshment Beverage","",IF(AND(R519="Beer",Q519=0),SUM(LOOKUP(2,1/(Rates!$B$15:$B$18&lt;=W519)/(Rates!$C$15:$C$18&gt;=W519),Rates!$E$15:$E$18)*W519),VLOOKUP(VALUE(Q:Q),Rates!A:C,3,0)*W519)))</f>
        <v/>
      </c>
      <c r="AD519" s="137" t="str">
        <f>IFERROR(IF(B:B="","",IF(R519="Beer","",IF(VALUE(Q519)=0,VLOOKUP(VLOOKUP(B:B,#REF!,16,0),Rates!A:E,2,0),VLOOKUP(VALUE(Q519),Rates!A$31:B$34,2,0)*W519))),0)</f>
        <v/>
      </c>
      <c r="AE519" s="121" t="str">
        <f t="shared" si="270"/>
        <v/>
      </c>
      <c r="AF519" s="138" t="str">
        <f t="shared" si="271"/>
        <v/>
      </c>
      <c r="AG519" s="122" t="str">
        <f t="shared" si="272"/>
        <v/>
      </c>
      <c r="AH519" s="123" t="str">
        <f t="shared" si="273"/>
        <v/>
      </c>
      <c r="AI519" s="139" t="str">
        <f>IF(AE:AE="","",IF(R519="Refreshment Beverage",AK519*(Rates!J$19/100),ROUND(SUM(AH519*(Rates!$J$8/100)),4)))</f>
        <v/>
      </c>
      <c r="AJ519" s="124" t="str">
        <f t="shared" si="274"/>
        <v/>
      </c>
      <c r="AK519" s="125" t="str">
        <f t="shared" si="275"/>
        <v/>
      </c>
      <c r="AL519" s="121" t="str">
        <f t="shared" si="276"/>
        <v/>
      </c>
      <c r="AM519" s="138" t="str">
        <f>IF(AS519="","",IF(R519="Refreshment Beverage",ROUND(AS519*Rates!K$19,4),ROUND(AO519*(VLOOKUP(VALUE(Q519),Rates!G$4:L$12,3,0)),4)))</f>
        <v/>
      </c>
      <c r="AN519" s="126" t="str">
        <f>IF(AS519="","",IF(R519="Refreshment Beverage",AS519*(Rates!J$19/100),MAX(AM519,AB519)))</f>
        <v/>
      </c>
      <c r="AO519" s="127" t="str">
        <f t="shared" si="277"/>
        <v/>
      </c>
      <c r="AP519" s="127" t="str">
        <f t="shared" si="278"/>
        <v/>
      </c>
      <c r="AQ519" s="140" t="str">
        <f>IF(AS519="","",IF(R519="Refreshment Beverage",ROUND(SUM(VLOOKUP(Q:Q,Rates!G$15:L$19,3,0)*(AS519-Y519-Z519-AA519)),4),ROUND(SUM(Rates!$K$8*AS519),4)))</f>
        <v/>
      </c>
      <c r="AR519" s="139" t="str">
        <f t="shared" si="279"/>
        <v/>
      </c>
      <c r="AS519" s="125" t="str">
        <f t="shared" si="280"/>
        <v/>
      </c>
      <c r="AT519" s="121" t="str">
        <f t="shared" si="281"/>
        <v/>
      </c>
      <c r="AU519" s="138" t="str">
        <f>IF(AX519="","",IF(R519="Refreshment Beverage",ROUND((BA519-Y519-Z519-AA519)*VLOOKUP(VALUE(Q519),Rates!G$15:L$19,3,0),4),ROUND(AW519*(VLOOKUP(VALUE(Q519),Rates!G:L,3,0)),4)))</f>
        <v/>
      </c>
      <c r="AV519" s="126" t="str">
        <f t="shared" si="282"/>
        <v/>
      </c>
      <c r="AW519" s="127" t="str">
        <f t="shared" si="283"/>
        <v/>
      </c>
      <c r="AX519" s="123" t="str">
        <f t="shared" si="284"/>
        <v/>
      </c>
      <c r="AY519" s="140" t="str">
        <f>IF(AX519="","",IF(R519="Refreshment Beverage",ROUND(SUM(AX519*Rates!K$19),4),ROUND(SUM(AX519*(Rates!J$8/100)),4)))</f>
        <v/>
      </c>
      <c r="AZ519" s="124" t="str">
        <f t="shared" si="285"/>
        <v/>
      </c>
      <c r="BA519" s="125" t="str">
        <f t="shared" si="286"/>
        <v/>
      </c>
      <c r="BB519" s="115"/>
      <c r="BC519" s="143"/>
      <c r="BD519" s="100"/>
      <c r="BE519" s="100"/>
      <c r="BF519" s="100"/>
      <c r="BG519" s="100"/>
    </row>
    <row r="520" spans="1:59" ht="12.75" customHeight="1" x14ac:dyDescent="0.2">
      <c r="A520" s="144"/>
      <c r="B520" s="141"/>
      <c r="C520" s="141"/>
      <c r="D520" s="142"/>
      <c r="E520" s="142"/>
      <c r="F520" s="142"/>
      <c r="G520" s="142"/>
      <c r="H520" s="142"/>
      <c r="I520" s="129"/>
      <c r="J520" s="130"/>
      <c r="K520" s="131" t="str">
        <f t="shared" si="257"/>
        <v/>
      </c>
      <c r="L520" s="132" t="str">
        <f t="shared" si="258"/>
        <v/>
      </c>
      <c r="M520" s="133" t="str">
        <f t="shared" si="259"/>
        <v/>
      </c>
      <c r="N520" s="134" t="str">
        <f>IFERROR(IF(B:B="","",IF(R520="Beer",SUM(LOOKUP(2,1/(Rates!$B$3:$B$5&lt;=W520)/(Rates!$C$3:$C$5&gt;=W520),Rates!$D$3:$D$5)*(X520/100)*W520),IF(R520="Refreshment Beverage",SUM(LOOKUP(2,1/(Rates!$B$7:$B$11&lt;=W520)/(Rates!$C$7:$C$11&gt;=W520),Rates!$D$7:$D$11)*(X520/100)*W520)))),"")</f>
        <v/>
      </c>
      <c r="O520" s="134" t="str">
        <f t="shared" si="260"/>
        <v/>
      </c>
      <c r="P520" s="116"/>
      <c r="Q520" s="117" t="str">
        <f t="shared" si="261"/>
        <v/>
      </c>
      <c r="R520" s="128" t="str">
        <f t="shared" si="262"/>
        <v/>
      </c>
      <c r="S520" s="135" t="str">
        <f>IF(B520="","",IF(R520="Refreshment Beverage",VLOOKUP(VALUE(Q520),Rates!G$15:L$19,2,0),VLOOKUP(VALUE(Q520),Rates!G$4:L$12,2,0)))</f>
        <v/>
      </c>
      <c r="T520" s="135" t="str">
        <f t="shared" si="263"/>
        <v/>
      </c>
      <c r="U520" s="118" t="str">
        <f t="shared" si="264"/>
        <v/>
      </c>
      <c r="V520" s="135" t="str">
        <f t="shared" si="265"/>
        <v/>
      </c>
      <c r="W520" s="135" t="str">
        <f t="shared" si="266"/>
        <v/>
      </c>
      <c r="X520" s="119" t="str">
        <f t="shared" si="267"/>
        <v/>
      </c>
      <c r="Y520" s="120" t="str">
        <f>IF(B:B="","",IF(R520="Refreshment Beverage",VLOOKUP(Q520,Rates!G$15:L$19,6,0)*W520,VLOOKUP(Q520,Rates!G$4:L$12,6,0)*W520))</f>
        <v/>
      </c>
      <c r="Z520" s="120" t="str">
        <f t="shared" si="268"/>
        <v/>
      </c>
      <c r="AA520" s="120" t="str">
        <f t="shared" si="269"/>
        <v/>
      </c>
      <c r="AB520" s="136" t="str">
        <f>IF(B:B="","",IF(R520="Refreshment Beverage","",IF(AND(R520="Beer",Q520=0),SUM(LOOKUP(2,1/(Rates!$B$15:$B$18&lt;=W520)/(Rates!$C$15:$C$18&gt;=W520),Rates!$D$15:$D$18)*W520),VLOOKUP(VALUE(Q:Q),Rates!A:B,2,0)*W520)))</f>
        <v/>
      </c>
      <c r="AC520" s="136" t="str">
        <f>IF(B:B="","",IF(R520="Refreshment Beverage","",IF(AND(R520="Beer",Q520=0),SUM(LOOKUP(2,1/(Rates!$B$15:$B$18&lt;=W520)/(Rates!$C$15:$C$18&gt;=W520),Rates!$E$15:$E$18)*W520),VLOOKUP(VALUE(Q:Q),Rates!A:C,3,0)*W520)))</f>
        <v/>
      </c>
      <c r="AD520" s="137" t="str">
        <f>IFERROR(IF(B:B="","",IF(R520="Beer","",IF(VALUE(Q520)=0,VLOOKUP(VLOOKUP(B:B,#REF!,16,0),Rates!A:E,2,0),VLOOKUP(VALUE(Q520),Rates!A$31:B$34,2,0)*W520))),0)</f>
        <v/>
      </c>
      <c r="AE520" s="121" t="str">
        <f t="shared" si="270"/>
        <v/>
      </c>
      <c r="AF520" s="138" t="str">
        <f t="shared" si="271"/>
        <v/>
      </c>
      <c r="AG520" s="122" t="str">
        <f t="shared" si="272"/>
        <v/>
      </c>
      <c r="AH520" s="123" t="str">
        <f t="shared" si="273"/>
        <v/>
      </c>
      <c r="AI520" s="139" t="str">
        <f>IF(AE:AE="","",IF(R520="Refreshment Beverage",AK520*(Rates!J$19/100),ROUND(SUM(AH520*(Rates!$J$8/100)),4)))</f>
        <v/>
      </c>
      <c r="AJ520" s="124" t="str">
        <f t="shared" si="274"/>
        <v/>
      </c>
      <c r="AK520" s="125" t="str">
        <f t="shared" si="275"/>
        <v/>
      </c>
      <c r="AL520" s="121" t="str">
        <f t="shared" si="276"/>
        <v/>
      </c>
      <c r="AM520" s="138" t="str">
        <f>IF(AS520="","",IF(R520="Refreshment Beverage",ROUND(AS520*Rates!K$19,4),ROUND(AO520*(VLOOKUP(VALUE(Q520),Rates!G$4:L$12,3,0)),4)))</f>
        <v/>
      </c>
      <c r="AN520" s="126" t="str">
        <f>IF(AS520="","",IF(R520="Refreshment Beverage",AS520*(Rates!J$19/100),MAX(AM520,AB520)))</f>
        <v/>
      </c>
      <c r="AO520" s="127" t="str">
        <f t="shared" si="277"/>
        <v/>
      </c>
      <c r="AP520" s="127" t="str">
        <f t="shared" si="278"/>
        <v/>
      </c>
      <c r="AQ520" s="140" t="str">
        <f>IF(AS520="","",IF(R520="Refreshment Beverage",ROUND(SUM(VLOOKUP(Q:Q,Rates!G$15:L$19,3,0)*(AS520-Y520-Z520-AA520)),4),ROUND(SUM(Rates!$K$8*AS520),4)))</f>
        <v/>
      </c>
      <c r="AR520" s="139" t="str">
        <f t="shared" si="279"/>
        <v/>
      </c>
      <c r="AS520" s="125" t="str">
        <f t="shared" si="280"/>
        <v/>
      </c>
      <c r="AT520" s="121" t="str">
        <f t="shared" si="281"/>
        <v/>
      </c>
      <c r="AU520" s="138" t="str">
        <f>IF(AX520="","",IF(R520="Refreshment Beverage",ROUND((BA520-Y520-Z520-AA520)*VLOOKUP(VALUE(Q520),Rates!G$15:L$19,3,0),4),ROUND(AW520*(VLOOKUP(VALUE(Q520),Rates!G:L,3,0)),4)))</f>
        <v/>
      </c>
      <c r="AV520" s="126" t="str">
        <f t="shared" si="282"/>
        <v/>
      </c>
      <c r="AW520" s="127" t="str">
        <f t="shared" si="283"/>
        <v/>
      </c>
      <c r="AX520" s="123" t="str">
        <f t="shared" si="284"/>
        <v/>
      </c>
      <c r="AY520" s="140" t="str">
        <f>IF(AX520="","",IF(R520="Refreshment Beverage",ROUND(SUM(AX520*Rates!K$19),4),ROUND(SUM(AX520*(Rates!J$8/100)),4)))</f>
        <v/>
      </c>
      <c r="AZ520" s="124" t="str">
        <f t="shared" si="285"/>
        <v/>
      </c>
      <c r="BA520" s="125" t="str">
        <f t="shared" si="286"/>
        <v/>
      </c>
      <c r="BB520" s="115"/>
      <c r="BC520" s="143"/>
      <c r="BD520" s="100"/>
      <c r="BE520" s="100"/>
      <c r="BF520" s="100"/>
      <c r="BG520" s="100"/>
    </row>
    <row r="521" spans="1:59" ht="12.75" customHeight="1" x14ac:dyDescent="0.2">
      <c r="A521" s="144"/>
      <c r="B521" s="141"/>
      <c r="C521" s="141"/>
      <c r="D521" s="142"/>
      <c r="E521" s="142"/>
      <c r="F521" s="142"/>
      <c r="G521" s="142"/>
      <c r="H521" s="142"/>
      <c r="I521" s="129"/>
      <c r="J521" s="130"/>
      <c r="K521" s="131" t="str">
        <f t="shared" si="257"/>
        <v/>
      </c>
      <c r="L521" s="132" t="str">
        <f t="shared" si="258"/>
        <v/>
      </c>
      <c r="M521" s="133" t="str">
        <f t="shared" si="259"/>
        <v/>
      </c>
      <c r="N521" s="134" t="str">
        <f>IFERROR(IF(B:B="","",IF(R521="Beer",SUM(LOOKUP(2,1/(Rates!$B$3:$B$5&lt;=W521)/(Rates!$C$3:$C$5&gt;=W521),Rates!$D$3:$D$5)*(X521/100)*W521),IF(R521="Refreshment Beverage",SUM(LOOKUP(2,1/(Rates!$B$7:$B$11&lt;=W521)/(Rates!$C$7:$C$11&gt;=W521),Rates!$D$7:$D$11)*(X521/100)*W521)))),"")</f>
        <v/>
      </c>
      <c r="O521" s="134" t="str">
        <f t="shared" si="260"/>
        <v/>
      </c>
      <c r="P521" s="116"/>
      <c r="Q521" s="117" t="str">
        <f t="shared" si="261"/>
        <v/>
      </c>
      <c r="R521" s="128" t="str">
        <f t="shared" si="262"/>
        <v/>
      </c>
      <c r="S521" s="135" t="str">
        <f>IF(B521="","",IF(R521="Refreshment Beverage",VLOOKUP(VALUE(Q521),Rates!G$15:L$19,2,0),VLOOKUP(VALUE(Q521),Rates!G$4:L$12,2,0)))</f>
        <v/>
      </c>
      <c r="T521" s="135" t="str">
        <f t="shared" si="263"/>
        <v/>
      </c>
      <c r="U521" s="118" t="str">
        <f t="shared" si="264"/>
        <v/>
      </c>
      <c r="V521" s="135" t="str">
        <f t="shared" si="265"/>
        <v/>
      </c>
      <c r="W521" s="135" t="str">
        <f t="shared" si="266"/>
        <v/>
      </c>
      <c r="X521" s="119" t="str">
        <f t="shared" si="267"/>
        <v/>
      </c>
      <c r="Y521" s="120" t="str">
        <f>IF(B:B="","",IF(R521="Refreshment Beverage",VLOOKUP(Q521,Rates!G$15:L$19,6,0)*W521,VLOOKUP(Q521,Rates!G$4:L$12,6,0)*W521))</f>
        <v/>
      </c>
      <c r="Z521" s="120" t="str">
        <f t="shared" si="268"/>
        <v/>
      </c>
      <c r="AA521" s="120" t="str">
        <f t="shared" si="269"/>
        <v/>
      </c>
      <c r="AB521" s="136" t="str">
        <f>IF(B:B="","",IF(R521="Refreshment Beverage","",IF(AND(R521="Beer",Q521=0),SUM(LOOKUP(2,1/(Rates!$B$15:$B$18&lt;=W521)/(Rates!$C$15:$C$18&gt;=W521),Rates!$D$15:$D$18)*W521),VLOOKUP(VALUE(Q:Q),Rates!A:B,2,0)*W521)))</f>
        <v/>
      </c>
      <c r="AC521" s="136" t="str">
        <f>IF(B:B="","",IF(R521="Refreshment Beverage","",IF(AND(R521="Beer",Q521=0),SUM(LOOKUP(2,1/(Rates!$B$15:$B$18&lt;=W521)/(Rates!$C$15:$C$18&gt;=W521),Rates!$E$15:$E$18)*W521),VLOOKUP(VALUE(Q:Q),Rates!A:C,3,0)*W521)))</f>
        <v/>
      </c>
      <c r="AD521" s="137" t="str">
        <f>IFERROR(IF(B:B="","",IF(R521="Beer","",IF(VALUE(Q521)=0,VLOOKUP(VLOOKUP(B:B,#REF!,16,0),Rates!A:E,2,0),VLOOKUP(VALUE(Q521),Rates!A$31:B$34,2,0)*W521))),0)</f>
        <v/>
      </c>
      <c r="AE521" s="121" t="str">
        <f t="shared" si="270"/>
        <v/>
      </c>
      <c r="AF521" s="138" t="str">
        <f t="shared" si="271"/>
        <v/>
      </c>
      <c r="AG521" s="122" t="str">
        <f t="shared" si="272"/>
        <v/>
      </c>
      <c r="AH521" s="123" t="str">
        <f t="shared" si="273"/>
        <v/>
      </c>
      <c r="AI521" s="139" t="str">
        <f>IF(AE:AE="","",IF(R521="Refreshment Beverage",AK521*(Rates!J$19/100),ROUND(SUM(AH521*(Rates!$J$8/100)),4)))</f>
        <v/>
      </c>
      <c r="AJ521" s="124" t="str">
        <f t="shared" si="274"/>
        <v/>
      </c>
      <c r="AK521" s="125" t="str">
        <f t="shared" si="275"/>
        <v/>
      </c>
      <c r="AL521" s="121" t="str">
        <f t="shared" si="276"/>
        <v/>
      </c>
      <c r="AM521" s="138" t="str">
        <f>IF(AS521="","",IF(R521="Refreshment Beverage",ROUND(AS521*Rates!K$19,4),ROUND(AO521*(VLOOKUP(VALUE(Q521),Rates!G$4:L$12,3,0)),4)))</f>
        <v/>
      </c>
      <c r="AN521" s="126" t="str">
        <f>IF(AS521="","",IF(R521="Refreshment Beverage",AS521*(Rates!J$19/100),MAX(AM521,AB521)))</f>
        <v/>
      </c>
      <c r="AO521" s="127" t="str">
        <f t="shared" si="277"/>
        <v/>
      </c>
      <c r="AP521" s="127" t="str">
        <f t="shared" si="278"/>
        <v/>
      </c>
      <c r="AQ521" s="140" t="str">
        <f>IF(AS521="","",IF(R521="Refreshment Beverage",ROUND(SUM(VLOOKUP(Q:Q,Rates!G$15:L$19,3,0)*(AS521-Y521-Z521-AA521)),4),ROUND(SUM(Rates!$K$8*AS521),4)))</f>
        <v/>
      </c>
      <c r="AR521" s="139" t="str">
        <f t="shared" si="279"/>
        <v/>
      </c>
      <c r="AS521" s="125" t="str">
        <f t="shared" si="280"/>
        <v/>
      </c>
      <c r="AT521" s="121" t="str">
        <f t="shared" si="281"/>
        <v/>
      </c>
      <c r="AU521" s="138" t="str">
        <f>IF(AX521="","",IF(R521="Refreshment Beverage",ROUND((BA521-Y521-Z521-AA521)*VLOOKUP(VALUE(Q521),Rates!G$15:L$19,3,0),4),ROUND(AW521*(VLOOKUP(VALUE(Q521),Rates!G:L,3,0)),4)))</f>
        <v/>
      </c>
      <c r="AV521" s="126" t="str">
        <f t="shared" si="282"/>
        <v/>
      </c>
      <c r="AW521" s="127" t="str">
        <f t="shared" si="283"/>
        <v/>
      </c>
      <c r="AX521" s="123" t="str">
        <f t="shared" si="284"/>
        <v/>
      </c>
      <c r="AY521" s="140" t="str">
        <f>IF(AX521="","",IF(R521="Refreshment Beverage",ROUND(SUM(AX521*Rates!K$19),4),ROUND(SUM(AX521*(Rates!J$8/100)),4)))</f>
        <v/>
      </c>
      <c r="AZ521" s="124" t="str">
        <f t="shared" si="285"/>
        <v/>
      </c>
      <c r="BA521" s="125" t="str">
        <f t="shared" si="286"/>
        <v/>
      </c>
      <c r="BB521" s="115"/>
      <c r="BC521" s="143"/>
      <c r="BD521" s="100"/>
      <c r="BE521" s="100"/>
      <c r="BF521" s="100"/>
      <c r="BG521" s="100"/>
    </row>
    <row r="522" spans="1:59" ht="12.75" customHeight="1" x14ac:dyDescent="0.2">
      <c r="A522" s="144"/>
      <c r="B522" s="141"/>
      <c r="C522" s="141"/>
      <c r="D522" s="142"/>
      <c r="E522" s="142"/>
      <c r="F522" s="142"/>
      <c r="G522" s="142"/>
      <c r="H522" s="142"/>
      <c r="I522" s="129"/>
      <c r="J522" s="130"/>
      <c r="K522" s="131" t="str">
        <f t="shared" si="257"/>
        <v/>
      </c>
      <c r="L522" s="132" t="str">
        <f t="shared" si="258"/>
        <v/>
      </c>
      <c r="M522" s="133" t="str">
        <f t="shared" si="259"/>
        <v/>
      </c>
      <c r="N522" s="134" t="str">
        <f>IFERROR(IF(B:B="","",IF(R522="Beer",SUM(LOOKUP(2,1/(Rates!$B$3:$B$5&lt;=W522)/(Rates!$C$3:$C$5&gt;=W522),Rates!$D$3:$D$5)*(X522/100)*W522),IF(R522="Refreshment Beverage",SUM(LOOKUP(2,1/(Rates!$B$7:$B$11&lt;=W522)/(Rates!$C$7:$C$11&gt;=W522),Rates!$D$7:$D$11)*(X522/100)*W522)))),"")</f>
        <v/>
      </c>
      <c r="O522" s="134" t="str">
        <f t="shared" si="260"/>
        <v/>
      </c>
      <c r="P522" s="116"/>
      <c r="Q522" s="117" t="str">
        <f t="shared" si="261"/>
        <v/>
      </c>
      <c r="R522" s="128" t="str">
        <f t="shared" si="262"/>
        <v/>
      </c>
      <c r="S522" s="135" t="str">
        <f>IF(B522="","",IF(R522="Refreshment Beverage",VLOOKUP(VALUE(Q522),Rates!G$15:L$19,2,0),VLOOKUP(VALUE(Q522),Rates!G$4:L$12,2,0)))</f>
        <v/>
      </c>
      <c r="T522" s="135" t="str">
        <f t="shared" si="263"/>
        <v/>
      </c>
      <c r="U522" s="118" t="str">
        <f t="shared" si="264"/>
        <v/>
      </c>
      <c r="V522" s="135" t="str">
        <f t="shared" si="265"/>
        <v/>
      </c>
      <c r="W522" s="135" t="str">
        <f t="shared" si="266"/>
        <v/>
      </c>
      <c r="X522" s="119" t="str">
        <f t="shared" si="267"/>
        <v/>
      </c>
      <c r="Y522" s="120" t="str">
        <f>IF(B:B="","",IF(R522="Refreshment Beverage",VLOOKUP(Q522,Rates!G$15:L$19,6,0)*W522,VLOOKUP(Q522,Rates!G$4:L$12,6,0)*W522))</f>
        <v/>
      </c>
      <c r="Z522" s="120" t="str">
        <f t="shared" si="268"/>
        <v/>
      </c>
      <c r="AA522" s="120" t="str">
        <f t="shared" si="269"/>
        <v/>
      </c>
      <c r="AB522" s="136" t="str">
        <f>IF(B:B="","",IF(R522="Refreshment Beverage","",IF(AND(R522="Beer",Q522=0),SUM(LOOKUP(2,1/(Rates!$B$15:$B$18&lt;=W522)/(Rates!$C$15:$C$18&gt;=W522),Rates!$D$15:$D$18)*W522),VLOOKUP(VALUE(Q:Q),Rates!A:B,2,0)*W522)))</f>
        <v/>
      </c>
      <c r="AC522" s="136" t="str">
        <f>IF(B:B="","",IF(R522="Refreshment Beverage","",IF(AND(R522="Beer",Q522=0),SUM(LOOKUP(2,1/(Rates!$B$15:$B$18&lt;=W522)/(Rates!$C$15:$C$18&gt;=W522),Rates!$E$15:$E$18)*W522),VLOOKUP(VALUE(Q:Q),Rates!A:C,3,0)*W522)))</f>
        <v/>
      </c>
      <c r="AD522" s="137" t="str">
        <f>IFERROR(IF(B:B="","",IF(R522="Beer","",IF(VALUE(Q522)=0,VLOOKUP(VLOOKUP(B:B,#REF!,16,0),Rates!A:E,2,0),VLOOKUP(VALUE(Q522),Rates!A$31:B$34,2,0)*W522))),0)</f>
        <v/>
      </c>
      <c r="AE522" s="121" t="str">
        <f t="shared" si="270"/>
        <v/>
      </c>
      <c r="AF522" s="138" t="str">
        <f t="shared" si="271"/>
        <v/>
      </c>
      <c r="AG522" s="122" t="str">
        <f t="shared" si="272"/>
        <v/>
      </c>
      <c r="AH522" s="123" t="str">
        <f t="shared" si="273"/>
        <v/>
      </c>
      <c r="AI522" s="139" t="str">
        <f>IF(AE:AE="","",IF(R522="Refreshment Beverage",AK522*(Rates!J$19/100),ROUND(SUM(AH522*(Rates!$J$8/100)),4)))</f>
        <v/>
      </c>
      <c r="AJ522" s="124" t="str">
        <f t="shared" si="274"/>
        <v/>
      </c>
      <c r="AK522" s="125" t="str">
        <f t="shared" si="275"/>
        <v/>
      </c>
      <c r="AL522" s="121" t="str">
        <f t="shared" si="276"/>
        <v/>
      </c>
      <c r="AM522" s="138" t="str">
        <f>IF(AS522="","",IF(R522="Refreshment Beverage",ROUND(AS522*Rates!K$19,4),ROUND(AO522*(VLOOKUP(VALUE(Q522),Rates!G$4:L$12,3,0)),4)))</f>
        <v/>
      </c>
      <c r="AN522" s="126" t="str">
        <f>IF(AS522="","",IF(R522="Refreshment Beverage",AS522*(Rates!J$19/100),MAX(AM522,AB522)))</f>
        <v/>
      </c>
      <c r="AO522" s="127" t="str">
        <f t="shared" si="277"/>
        <v/>
      </c>
      <c r="AP522" s="127" t="str">
        <f t="shared" si="278"/>
        <v/>
      </c>
      <c r="AQ522" s="140" t="str">
        <f>IF(AS522="","",IF(R522="Refreshment Beverage",ROUND(SUM(VLOOKUP(Q:Q,Rates!G$15:L$19,3,0)*(AS522-Y522-Z522-AA522)),4),ROUND(SUM(Rates!$K$8*AS522),4)))</f>
        <v/>
      </c>
      <c r="AR522" s="139" t="str">
        <f t="shared" si="279"/>
        <v/>
      </c>
      <c r="AS522" s="125" t="str">
        <f t="shared" si="280"/>
        <v/>
      </c>
      <c r="AT522" s="121" t="str">
        <f t="shared" si="281"/>
        <v/>
      </c>
      <c r="AU522" s="138" t="str">
        <f>IF(AX522="","",IF(R522="Refreshment Beverage",ROUND((BA522-Y522-Z522-AA522)*VLOOKUP(VALUE(Q522),Rates!G$15:L$19,3,0),4),ROUND(AW522*(VLOOKUP(VALUE(Q522),Rates!G:L,3,0)),4)))</f>
        <v/>
      </c>
      <c r="AV522" s="126" t="str">
        <f t="shared" si="282"/>
        <v/>
      </c>
      <c r="AW522" s="127" t="str">
        <f t="shared" si="283"/>
        <v/>
      </c>
      <c r="AX522" s="123" t="str">
        <f t="shared" si="284"/>
        <v/>
      </c>
      <c r="AY522" s="140" t="str">
        <f>IF(AX522="","",IF(R522="Refreshment Beverage",ROUND(SUM(AX522*Rates!K$19),4),ROUND(SUM(AX522*(Rates!J$8/100)),4)))</f>
        <v/>
      </c>
      <c r="AZ522" s="124" t="str">
        <f t="shared" si="285"/>
        <v/>
      </c>
      <c r="BA522" s="125" t="str">
        <f t="shared" si="286"/>
        <v/>
      </c>
      <c r="BB522" s="115"/>
      <c r="BC522" s="143"/>
      <c r="BD522" s="100"/>
      <c r="BE522" s="100"/>
      <c r="BF522" s="100"/>
      <c r="BG522" s="100"/>
    </row>
    <row r="523" spans="1:59" ht="12.75" customHeight="1" x14ac:dyDescent="0.2">
      <c r="A523" s="144"/>
      <c r="B523" s="141"/>
      <c r="C523" s="141"/>
      <c r="D523" s="142"/>
      <c r="E523" s="142"/>
      <c r="F523" s="142"/>
      <c r="G523" s="142"/>
      <c r="H523" s="142"/>
      <c r="I523" s="129"/>
      <c r="J523" s="130"/>
      <c r="K523" s="131" t="str">
        <f t="shared" si="257"/>
        <v/>
      </c>
      <c r="L523" s="132" t="str">
        <f t="shared" si="258"/>
        <v/>
      </c>
      <c r="M523" s="133" t="str">
        <f t="shared" si="259"/>
        <v/>
      </c>
      <c r="N523" s="134" t="str">
        <f>IFERROR(IF(B:B="","",IF(R523="Beer",SUM(LOOKUP(2,1/(Rates!$B$3:$B$5&lt;=W523)/(Rates!$C$3:$C$5&gt;=W523),Rates!$D$3:$D$5)*(X523/100)*W523),IF(R523="Refreshment Beverage",SUM(LOOKUP(2,1/(Rates!$B$7:$B$11&lt;=W523)/(Rates!$C$7:$C$11&gt;=W523),Rates!$D$7:$D$11)*(X523/100)*W523)))),"")</f>
        <v/>
      </c>
      <c r="O523" s="134" t="str">
        <f t="shared" si="260"/>
        <v/>
      </c>
      <c r="P523" s="116"/>
      <c r="Q523" s="117" t="str">
        <f t="shared" si="261"/>
        <v/>
      </c>
      <c r="R523" s="128" t="str">
        <f t="shared" si="262"/>
        <v/>
      </c>
      <c r="S523" s="135" t="str">
        <f>IF(B523="","",IF(R523="Refreshment Beverage",VLOOKUP(VALUE(Q523),Rates!G$15:L$19,2,0),VLOOKUP(VALUE(Q523),Rates!G$4:L$12,2,0)))</f>
        <v/>
      </c>
      <c r="T523" s="135" t="str">
        <f t="shared" si="263"/>
        <v/>
      </c>
      <c r="U523" s="118" t="str">
        <f t="shared" si="264"/>
        <v/>
      </c>
      <c r="V523" s="135" t="str">
        <f t="shared" si="265"/>
        <v/>
      </c>
      <c r="W523" s="135" t="str">
        <f t="shared" si="266"/>
        <v/>
      </c>
      <c r="X523" s="119" t="str">
        <f t="shared" si="267"/>
        <v/>
      </c>
      <c r="Y523" s="120" t="str">
        <f>IF(B:B="","",IF(R523="Refreshment Beverage",VLOOKUP(Q523,Rates!G$15:L$19,6,0)*W523,VLOOKUP(Q523,Rates!G$4:L$12,6,0)*W523))</f>
        <v/>
      </c>
      <c r="Z523" s="120" t="str">
        <f t="shared" si="268"/>
        <v/>
      </c>
      <c r="AA523" s="120" t="str">
        <f t="shared" si="269"/>
        <v/>
      </c>
      <c r="AB523" s="136" t="str">
        <f>IF(B:B="","",IF(R523="Refreshment Beverage","",IF(AND(R523="Beer",Q523=0),SUM(LOOKUP(2,1/(Rates!$B$15:$B$18&lt;=W523)/(Rates!$C$15:$C$18&gt;=W523),Rates!$D$15:$D$18)*W523),VLOOKUP(VALUE(Q:Q),Rates!A:B,2,0)*W523)))</f>
        <v/>
      </c>
      <c r="AC523" s="136" t="str">
        <f>IF(B:B="","",IF(R523="Refreshment Beverage","",IF(AND(R523="Beer",Q523=0),SUM(LOOKUP(2,1/(Rates!$B$15:$B$18&lt;=W523)/(Rates!$C$15:$C$18&gt;=W523),Rates!$E$15:$E$18)*W523),VLOOKUP(VALUE(Q:Q),Rates!A:C,3,0)*W523)))</f>
        <v/>
      </c>
      <c r="AD523" s="137" t="str">
        <f>IFERROR(IF(B:B="","",IF(R523="Beer","",IF(VALUE(Q523)=0,VLOOKUP(VLOOKUP(B:B,#REF!,16,0),Rates!A:E,2,0),VLOOKUP(VALUE(Q523),Rates!A$31:B$34,2,0)*W523))),0)</f>
        <v/>
      </c>
      <c r="AE523" s="121" t="str">
        <f t="shared" si="270"/>
        <v/>
      </c>
      <c r="AF523" s="138" t="str">
        <f t="shared" si="271"/>
        <v/>
      </c>
      <c r="AG523" s="122" t="str">
        <f t="shared" si="272"/>
        <v/>
      </c>
      <c r="AH523" s="123" t="str">
        <f t="shared" si="273"/>
        <v/>
      </c>
      <c r="AI523" s="139" t="str">
        <f>IF(AE:AE="","",IF(R523="Refreshment Beverage",AK523*(Rates!J$19/100),ROUND(SUM(AH523*(Rates!$J$8/100)),4)))</f>
        <v/>
      </c>
      <c r="AJ523" s="124" t="str">
        <f t="shared" si="274"/>
        <v/>
      </c>
      <c r="AK523" s="125" t="str">
        <f t="shared" si="275"/>
        <v/>
      </c>
      <c r="AL523" s="121" t="str">
        <f t="shared" si="276"/>
        <v/>
      </c>
      <c r="AM523" s="138" t="str">
        <f>IF(AS523="","",IF(R523="Refreshment Beverage",ROUND(AS523*Rates!K$19,4),ROUND(AO523*(VLOOKUP(VALUE(Q523),Rates!G$4:L$12,3,0)),4)))</f>
        <v/>
      </c>
      <c r="AN523" s="126" t="str">
        <f>IF(AS523="","",IF(R523="Refreshment Beverage",AS523*(Rates!J$19/100),MAX(AM523,AB523)))</f>
        <v/>
      </c>
      <c r="AO523" s="127" t="str">
        <f t="shared" si="277"/>
        <v/>
      </c>
      <c r="AP523" s="127" t="str">
        <f t="shared" si="278"/>
        <v/>
      </c>
      <c r="AQ523" s="140" t="str">
        <f>IF(AS523="","",IF(R523="Refreshment Beverage",ROUND(SUM(VLOOKUP(Q:Q,Rates!G$15:L$19,3,0)*(AS523-Y523-Z523-AA523)),4),ROUND(SUM(Rates!$K$8*AS523),4)))</f>
        <v/>
      </c>
      <c r="AR523" s="139" t="str">
        <f t="shared" si="279"/>
        <v/>
      </c>
      <c r="AS523" s="125" t="str">
        <f t="shared" si="280"/>
        <v/>
      </c>
      <c r="AT523" s="121" t="str">
        <f t="shared" si="281"/>
        <v/>
      </c>
      <c r="AU523" s="138" t="str">
        <f>IF(AX523="","",IF(R523="Refreshment Beverage",ROUND((BA523-Y523-Z523-AA523)*VLOOKUP(VALUE(Q523),Rates!G$15:L$19,3,0),4),ROUND(AW523*(VLOOKUP(VALUE(Q523),Rates!G:L,3,0)),4)))</f>
        <v/>
      </c>
      <c r="AV523" s="126" t="str">
        <f t="shared" si="282"/>
        <v/>
      </c>
      <c r="AW523" s="127" t="str">
        <f t="shared" si="283"/>
        <v/>
      </c>
      <c r="AX523" s="123" t="str">
        <f t="shared" si="284"/>
        <v/>
      </c>
      <c r="AY523" s="140" t="str">
        <f>IF(AX523="","",IF(R523="Refreshment Beverage",ROUND(SUM(AX523*Rates!K$19),4),ROUND(SUM(AX523*(Rates!J$8/100)),4)))</f>
        <v/>
      </c>
      <c r="AZ523" s="124" t="str">
        <f t="shared" si="285"/>
        <v/>
      </c>
      <c r="BA523" s="125" t="str">
        <f t="shared" si="286"/>
        <v/>
      </c>
      <c r="BB523" s="115"/>
      <c r="BC523" s="143"/>
      <c r="BD523" s="100"/>
      <c r="BE523" s="100"/>
      <c r="BF523" s="100"/>
      <c r="BG523" s="100"/>
    </row>
    <row r="524" spans="1:59" ht="12.75" customHeight="1" x14ac:dyDescent="0.2">
      <c r="A524" s="144"/>
      <c r="B524" s="141"/>
      <c r="C524" s="141"/>
      <c r="D524" s="142"/>
      <c r="E524" s="142"/>
      <c r="F524" s="142"/>
      <c r="G524" s="142"/>
      <c r="H524" s="142"/>
      <c r="I524" s="129"/>
      <c r="J524" s="130"/>
      <c r="K524" s="131" t="str">
        <f t="shared" si="257"/>
        <v/>
      </c>
      <c r="L524" s="132" t="str">
        <f t="shared" si="258"/>
        <v/>
      </c>
      <c r="M524" s="133" t="str">
        <f t="shared" si="259"/>
        <v/>
      </c>
      <c r="N524" s="134" t="str">
        <f>IFERROR(IF(B:B="","",IF(R524="Beer",SUM(LOOKUP(2,1/(Rates!$B$3:$B$5&lt;=W524)/(Rates!$C$3:$C$5&gt;=W524),Rates!$D$3:$D$5)*(X524/100)*W524),IF(R524="Refreshment Beverage",SUM(LOOKUP(2,1/(Rates!$B$7:$B$11&lt;=W524)/(Rates!$C$7:$C$11&gt;=W524),Rates!$D$7:$D$11)*(X524/100)*W524)))),"")</f>
        <v/>
      </c>
      <c r="O524" s="134" t="str">
        <f t="shared" si="260"/>
        <v/>
      </c>
      <c r="P524" s="116"/>
      <c r="Q524" s="117" t="str">
        <f t="shared" si="261"/>
        <v/>
      </c>
      <c r="R524" s="128" t="str">
        <f t="shared" si="262"/>
        <v/>
      </c>
      <c r="S524" s="135" t="str">
        <f>IF(B524="","",IF(R524="Refreshment Beverage",VLOOKUP(VALUE(Q524),Rates!G$15:L$19,2,0),VLOOKUP(VALUE(Q524),Rates!G$4:L$12,2,0)))</f>
        <v/>
      </c>
      <c r="T524" s="135" t="str">
        <f t="shared" si="263"/>
        <v/>
      </c>
      <c r="U524" s="118" t="str">
        <f t="shared" si="264"/>
        <v/>
      </c>
      <c r="V524" s="135" t="str">
        <f t="shared" si="265"/>
        <v/>
      </c>
      <c r="W524" s="135" t="str">
        <f t="shared" si="266"/>
        <v/>
      </c>
      <c r="X524" s="119" t="str">
        <f t="shared" si="267"/>
        <v/>
      </c>
      <c r="Y524" s="120" t="str">
        <f>IF(B:B="","",IF(R524="Refreshment Beverage",VLOOKUP(Q524,Rates!G$15:L$19,6,0)*W524,VLOOKUP(Q524,Rates!G$4:L$12,6,0)*W524))</f>
        <v/>
      </c>
      <c r="Z524" s="120" t="str">
        <f t="shared" si="268"/>
        <v/>
      </c>
      <c r="AA524" s="120" t="str">
        <f t="shared" si="269"/>
        <v/>
      </c>
      <c r="AB524" s="136" t="str">
        <f>IF(B:B="","",IF(R524="Refreshment Beverage","",IF(AND(R524="Beer",Q524=0),SUM(LOOKUP(2,1/(Rates!$B$15:$B$18&lt;=W524)/(Rates!$C$15:$C$18&gt;=W524),Rates!$D$15:$D$18)*W524),VLOOKUP(VALUE(Q:Q),Rates!A:B,2,0)*W524)))</f>
        <v/>
      </c>
      <c r="AC524" s="136" t="str">
        <f>IF(B:B="","",IF(R524="Refreshment Beverage","",IF(AND(R524="Beer",Q524=0),SUM(LOOKUP(2,1/(Rates!$B$15:$B$18&lt;=W524)/(Rates!$C$15:$C$18&gt;=W524),Rates!$E$15:$E$18)*W524),VLOOKUP(VALUE(Q:Q),Rates!A:C,3,0)*W524)))</f>
        <v/>
      </c>
      <c r="AD524" s="137" t="str">
        <f>IFERROR(IF(B:B="","",IF(R524="Beer","",IF(VALUE(Q524)=0,VLOOKUP(VLOOKUP(B:B,#REF!,16,0),Rates!A:E,2,0),VLOOKUP(VALUE(Q524),Rates!A$31:B$34,2,0)*W524))),0)</f>
        <v/>
      </c>
      <c r="AE524" s="121" t="str">
        <f t="shared" si="270"/>
        <v/>
      </c>
      <c r="AF524" s="138" t="str">
        <f t="shared" si="271"/>
        <v/>
      </c>
      <c r="AG524" s="122" t="str">
        <f t="shared" si="272"/>
        <v/>
      </c>
      <c r="AH524" s="123" t="str">
        <f t="shared" si="273"/>
        <v/>
      </c>
      <c r="AI524" s="139" t="str">
        <f>IF(AE:AE="","",IF(R524="Refreshment Beverage",AK524*(Rates!J$19/100),ROUND(SUM(AH524*(Rates!$J$8/100)),4)))</f>
        <v/>
      </c>
      <c r="AJ524" s="124" t="str">
        <f t="shared" si="274"/>
        <v/>
      </c>
      <c r="AK524" s="125" t="str">
        <f t="shared" si="275"/>
        <v/>
      </c>
      <c r="AL524" s="121" t="str">
        <f t="shared" si="276"/>
        <v/>
      </c>
      <c r="AM524" s="138" t="str">
        <f>IF(AS524="","",IF(R524="Refreshment Beverage",ROUND(AS524*Rates!K$19,4),ROUND(AO524*(VLOOKUP(VALUE(Q524),Rates!G$4:L$12,3,0)),4)))</f>
        <v/>
      </c>
      <c r="AN524" s="126" t="str">
        <f>IF(AS524="","",IF(R524="Refreshment Beverage",AS524*(Rates!J$19/100),MAX(AM524,AB524)))</f>
        <v/>
      </c>
      <c r="AO524" s="127" t="str">
        <f t="shared" si="277"/>
        <v/>
      </c>
      <c r="AP524" s="127" t="str">
        <f t="shared" si="278"/>
        <v/>
      </c>
      <c r="AQ524" s="140" t="str">
        <f>IF(AS524="","",IF(R524="Refreshment Beverage",ROUND(SUM(VLOOKUP(Q:Q,Rates!G$15:L$19,3,0)*(AS524-Y524-Z524-AA524)),4),ROUND(SUM(Rates!$K$8*AS524),4)))</f>
        <v/>
      </c>
      <c r="AR524" s="139" t="str">
        <f t="shared" si="279"/>
        <v/>
      </c>
      <c r="AS524" s="125" t="str">
        <f t="shared" si="280"/>
        <v/>
      </c>
      <c r="AT524" s="121" t="str">
        <f t="shared" si="281"/>
        <v/>
      </c>
      <c r="AU524" s="138" t="str">
        <f>IF(AX524="","",IF(R524="Refreshment Beverage",ROUND((BA524-Y524-Z524-AA524)*VLOOKUP(VALUE(Q524),Rates!G$15:L$19,3,0),4),ROUND(AW524*(VLOOKUP(VALUE(Q524),Rates!G:L,3,0)),4)))</f>
        <v/>
      </c>
      <c r="AV524" s="126" t="str">
        <f t="shared" si="282"/>
        <v/>
      </c>
      <c r="AW524" s="127" t="str">
        <f t="shared" si="283"/>
        <v/>
      </c>
      <c r="AX524" s="123" t="str">
        <f t="shared" si="284"/>
        <v/>
      </c>
      <c r="AY524" s="140" t="str">
        <f>IF(AX524="","",IF(R524="Refreshment Beverage",ROUND(SUM(AX524*Rates!K$19),4),ROUND(SUM(AX524*(Rates!J$8/100)),4)))</f>
        <v/>
      </c>
      <c r="AZ524" s="124" t="str">
        <f t="shared" si="285"/>
        <v/>
      </c>
      <c r="BA524" s="125" t="str">
        <f t="shared" si="286"/>
        <v/>
      </c>
      <c r="BB524" s="115"/>
      <c r="BC524" s="143"/>
      <c r="BD524" s="100"/>
      <c r="BE524" s="100"/>
      <c r="BF524" s="100"/>
      <c r="BG524" s="100"/>
    </row>
    <row r="525" spans="1:59" ht="12.75" customHeight="1" x14ac:dyDescent="0.2">
      <c r="A525" s="144"/>
      <c r="B525" s="141"/>
      <c r="C525" s="141"/>
      <c r="D525" s="142"/>
      <c r="E525" s="142"/>
      <c r="F525" s="142"/>
      <c r="G525" s="142"/>
      <c r="H525" s="142"/>
      <c r="I525" s="129"/>
      <c r="J525" s="130"/>
      <c r="K525" s="131" t="str">
        <f t="shared" si="257"/>
        <v/>
      </c>
      <c r="L525" s="132" t="str">
        <f t="shared" si="258"/>
        <v/>
      </c>
      <c r="M525" s="133" t="str">
        <f t="shared" si="259"/>
        <v/>
      </c>
      <c r="N525" s="134" t="str">
        <f>IFERROR(IF(B:B="","",IF(R525="Beer",SUM(LOOKUP(2,1/(Rates!$B$3:$B$5&lt;=W525)/(Rates!$C$3:$C$5&gt;=W525),Rates!$D$3:$D$5)*(X525/100)*W525),IF(R525="Refreshment Beverage",SUM(LOOKUP(2,1/(Rates!$B$7:$B$11&lt;=W525)/(Rates!$C$7:$C$11&gt;=W525),Rates!$D$7:$D$11)*(X525/100)*W525)))),"")</f>
        <v/>
      </c>
      <c r="O525" s="134" t="str">
        <f t="shared" si="260"/>
        <v/>
      </c>
      <c r="P525" s="116"/>
      <c r="Q525" s="117" t="str">
        <f t="shared" si="261"/>
        <v/>
      </c>
      <c r="R525" s="128" t="str">
        <f t="shared" si="262"/>
        <v/>
      </c>
      <c r="S525" s="135" t="str">
        <f>IF(B525="","",IF(R525="Refreshment Beverage",VLOOKUP(VALUE(Q525),Rates!G$15:L$19,2,0),VLOOKUP(VALUE(Q525),Rates!G$4:L$12,2,0)))</f>
        <v/>
      </c>
      <c r="T525" s="135" t="str">
        <f t="shared" si="263"/>
        <v/>
      </c>
      <c r="U525" s="118" t="str">
        <f t="shared" si="264"/>
        <v/>
      </c>
      <c r="V525" s="135" t="str">
        <f t="shared" si="265"/>
        <v/>
      </c>
      <c r="W525" s="135" t="str">
        <f t="shared" si="266"/>
        <v/>
      </c>
      <c r="X525" s="119" t="str">
        <f t="shared" si="267"/>
        <v/>
      </c>
      <c r="Y525" s="120" t="str">
        <f>IF(B:B="","",IF(R525="Refreshment Beverage",VLOOKUP(Q525,Rates!G$15:L$19,6,0)*W525,VLOOKUP(Q525,Rates!G$4:L$12,6,0)*W525))</f>
        <v/>
      </c>
      <c r="Z525" s="120" t="str">
        <f t="shared" si="268"/>
        <v/>
      </c>
      <c r="AA525" s="120" t="str">
        <f t="shared" si="269"/>
        <v/>
      </c>
      <c r="AB525" s="136" t="str">
        <f>IF(B:B="","",IF(R525="Refreshment Beverage","",IF(AND(R525="Beer",Q525=0),SUM(LOOKUP(2,1/(Rates!$B$15:$B$18&lt;=W525)/(Rates!$C$15:$C$18&gt;=W525),Rates!$D$15:$D$18)*W525),VLOOKUP(VALUE(Q:Q),Rates!A:B,2,0)*W525)))</f>
        <v/>
      </c>
      <c r="AC525" s="136" t="str">
        <f>IF(B:B="","",IF(R525="Refreshment Beverage","",IF(AND(R525="Beer",Q525=0),SUM(LOOKUP(2,1/(Rates!$B$15:$B$18&lt;=W525)/(Rates!$C$15:$C$18&gt;=W525),Rates!$E$15:$E$18)*W525),VLOOKUP(VALUE(Q:Q),Rates!A:C,3,0)*W525)))</f>
        <v/>
      </c>
      <c r="AD525" s="137" t="str">
        <f>IFERROR(IF(B:B="","",IF(R525="Beer","",IF(VALUE(Q525)=0,VLOOKUP(VLOOKUP(B:B,#REF!,16,0),Rates!A:E,2,0),VLOOKUP(VALUE(Q525),Rates!A$31:B$34,2,0)*W525))),0)</f>
        <v/>
      </c>
      <c r="AE525" s="121" t="str">
        <f t="shared" si="270"/>
        <v/>
      </c>
      <c r="AF525" s="138" t="str">
        <f t="shared" si="271"/>
        <v/>
      </c>
      <c r="AG525" s="122" t="str">
        <f t="shared" si="272"/>
        <v/>
      </c>
      <c r="AH525" s="123" t="str">
        <f t="shared" si="273"/>
        <v/>
      </c>
      <c r="AI525" s="139" t="str">
        <f>IF(AE:AE="","",IF(R525="Refreshment Beverage",AK525*(Rates!J$19/100),ROUND(SUM(AH525*(Rates!$J$8/100)),4)))</f>
        <v/>
      </c>
      <c r="AJ525" s="124" t="str">
        <f t="shared" si="274"/>
        <v/>
      </c>
      <c r="AK525" s="125" t="str">
        <f t="shared" si="275"/>
        <v/>
      </c>
      <c r="AL525" s="121" t="str">
        <f t="shared" si="276"/>
        <v/>
      </c>
      <c r="AM525" s="138" t="str">
        <f>IF(AS525="","",IF(R525="Refreshment Beverage",ROUND(AS525*Rates!K$19,4),ROUND(AO525*(VLOOKUP(VALUE(Q525),Rates!G$4:L$12,3,0)),4)))</f>
        <v/>
      </c>
      <c r="AN525" s="126" t="str">
        <f>IF(AS525="","",IF(R525="Refreshment Beverage",AS525*(Rates!J$19/100),MAX(AM525,AB525)))</f>
        <v/>
      </c>
      <c r="AO525" s="127" t="str">
        <f t="shared" si="277"/>
        <v/>
      </c>
      <c r="AP525" s="127" t="str">
        <f t="shared" si="278"/>
        <v/>
      </c>
      <c r="AQ525" s="140" t="str">
        <f>IF(AS525="","",IF(R525="Refreshment Beverage",ROUND(SUM(VLOOKUP(Q:Q,Rates!G$15:L$19,3,0)*(AS525-Y525-Z525-AA525)),4),ROUND(SUM(Rates!$K$8*AS525),4)))</f>
        <v/>
      </c>
      <c r="AR525" s="139" t="str">
        <f t="shared" si="279"/>
        <v/>
      </c>
      <c r="AS525" s="125" t="str">
        <f t="shared" si="280"/>
        <v/>
      </c>
      <c r="AT525" s="121" t="str">
        <f t="shared" si="281"/>
        <v/>
      </c>
      <c r="AU525" s="138" t="str">
        <f>IF(AX525="","",IF(R525="Refreshment Beverage",ROUND((BA525-Y525-Z525-AA525)*VLOOKUP(VALUE(Q525),Rates!G$15:L$19,3,0),4),ROUND(AW525*(VLOOKUP(VALUE(Q525),Rates!G:L,3,0)),4)))</f>
        <v/>
      </c>
      <c r="AV525" s="126" t="str">
        <f t="shared" si="282"/>
        <v/>
      </c>
      <c r="AW525" s="127" t="str">
        <f t="shared" si="283"/>
        <v/>
      </c>
      <c r="AX525" s="123" t="str">
        <f t="shared" si="284"/>
        <v/>
      </c>
      <c r="AY525" s="140" t="str">
        <f>IF(AX525="","",IF(R525="Refreshment Beverage",ROUND(SUM(AX525*Rates!K$19),4),ROUND(SUM(AX525*(Rates!J$8/100)),4)))</f>
        <v/>
      </c>
      <c r="AZ525" s="124" t="str">
        <f t="shared" si="285"/>
        <v/>
      </c>
      <c r="BA525" s="125" t="str">
        <f t="shared" si="286"/>
        <v/>
      </c>
      <c r="BB525" s="115"/>
      <c r="BC525" s="143"/>
      <c r="BD525" s="100"/>
      <c r="BE525" s="100"/>
      <c r="BF525" s="100"/>
      <c r="BG525" s="100"/>
    </row>
    <row r="526" spans="1:59" ht="12.75" customHeight="1" x14ac:dyDescent="0.2">
      <c r="A526" s="144"/>
      <c r="B526" s="141"/>
      <c r="C526" s="141"/>
      <c r="D526" s="142"/>
      <c r="E526" s="142"/>
      <c r="F526" s="142"/>
      <c r="G526" s="142"/>
      <c r="H526" s="142"/>
      <c r="I526" s="129"/>
      <c r="J526" s="130"/>
      <c r="K526" s="131" t="str">
        <f t="shared" si="257"/>
        <v/>
      </c>
      <c r="L526" s="132" t="str">
        <f t="shared" si="258"/>
        <v/>
      </c>
      <c r="M526" s="133" t="str">
        <f t="shared" si="259"/>
        <v/>
      </c>
      <c r="N526" s="134" t="str">
        <f>IFERROR(IF(B:B="","",IF(R526="Beer",SUM(LOOKUP(2,1/(Rates!$B$3:$B$5&lt;=W526)/(Rates!$C$3:$C$5&gt;=W526),Rates!$D$3:$D$5)*(X526/100)*W526),IF(R526="Refreshment Beverage",SUM(LOOKUP(2,1/(Rates!$B$7:$B$11&lt;=W526)/(Rates!$C$7:$C$11&gt;=W526),Rates!$D$7:$D$11)*(X526/100)*W526)))),"")</f>
        <v/>
      </c>
      <c r="O526" s="134" t="str">
        <f t="shared" si="260"/>
        <v/>
      </c>
      <c r="P526" s="116"/>
      <c r="Q526" s="117" t="str">
        <f t="shared" si="261"/>
        <v/>
      </c>
      <c r="R526" s="128" t="str">
        <f t="shared" si="262"/>
        <v/>
      </c>
      <c r="S526" s="135" t="str">
        <f>IF(B526="","",IF(R526="Refreshment Beverage",VLOOKUP(VALUE(Q526),Rates!G$15:L$19,2,0),VLOOKUP(VALUE(Q526),Rates!G$4:L$12,2,0)))</f>
        <v/>
      </c>
      <c r="T526" s="135" t="str">
        <f t="shared" si="263"/>
        <v/>
      </c>
      <c r="U526" s="118" t="str">
        <f t="shared" si="264"/>
        <v/>
      </c>
      <c r="V526" s="135" t="str">
        <f t="shared" si="265"/>
        <v/>
      </c>
      <c r="W526" s="135" t="str">
        <f t="shared" si="266"/>
        <v/>
      </c>
      <c r="X526" s="119" t="str">
        <f t="shared" si="267"/>
        <v/>
      </c>
      <c r="Y526" s="120" t="str">
        <f>IF(B:B="","",IF(R526="Refreshment Beverage",VLOOKUP(Q526,Rates!G$15:L$19,6,0)*W526,VLOOKUP(Q526,Rates!G$4:L$12,6,0)*W526))</f>
        <v/>
      </c>
      <c r="Z526" s="120" t="str">
        <f t="shared" si="268"/>
        <v/>
      </c>
      <c r="AA526" s="120" t="str">
        <f t="shared" si="269"/>
        <v/>
      </c>
      <c r="AB526" s="136" t="str">
        <f>IF(B:B="","",IF(R526="Refreshment Beverage","",IF(AND(R526="Beer",Q526=0),SUM(LOOKUP(2,1/(Rates!$B$15:$B$18&lt;=W526)/(Rates!$C$15:$C$18&gt;=W526),Rates!$D$15:$D$18)*W526),VLOOKUP(VALUE(Q:Q),Rates!A:B,2,0)*W526)))</f>
        <v/>
      </c>
      <c r="AC526" s="136" t="str">
        <f>IF(B:B="","",IF(R526="Refreshment Beverage","",IF(AND(R526="Beer",Q526=0),SUM(LOOKUP(2,1/(Rates!$B$15:$B$18&lt;=W526)/(Rates!$C$15:$C$18&gt;=W526),Rates!$E$15:$E$18)*W526),VLOOKUP(VALUE(Q:Q),Rates!A:C,3,0)*W526)))</f>
        <v/>
      </c>
      <c r="AD526" s="137" t="str">
        <f>IFERROR(IF(B:B="","",IF(R526="Beer","",IF(VALUE(Q526)=0,VLOOKUP(VLOOKUP(B:B,#REF!,16,0),Rates!A:E,2,0),VLOOKUP(VALUE(Q526),Rates!A$31:B$34,2,0)*W526))),0)</f>
        <v/>
      </c>
      <c r="AE526" s="121" t="str">
        <f t="shared" si="270"/>
        <v/>
      </c>
      <c r="AF526" s="138" t="str">
        <f t="shared" si="271"/>
        <v/>
      </c>
      <c r="AG526" s="122" t="str">
        <f t="shared" si="272"/>
        <v/>
      </c>
      <c r="AH526" s="123" t="str">
        <f t="shared" si="273"/>
        <v/>
      </c>
      <c r="AI526" s="139" t="str">
        <f>IF(AE:AE="","",IF(R526="Refreshment Beverage",AK526*(Rates!J$19/100),ROUND(SUM(AH526*(Rates!$J$8/100)),4)))</f>
        <v/>
      </c>
      <c r="AJ526" s="124" t="str">
        <f t="shared" si="274"/>
        <v/>
      </c>
      <c r="AK526" s="125" t="str">
        <f t="shared" si="275"/>
        <v/>
      </c>
      <c r="AL526" s="121" t="str">
        <f t="shared" si="276"/>
        <v/>
      </c>
      <c r="AM526" s="138" t="str">
        <f>IF(AS526="","",IF(R526="Refreshment Beverage",ROUND(AS526*Rates!K$19,4),ROUND(AO526*(VLOOKUP(VALUE(Q526),Rates!G$4:L$12,3,0)),4)))</f>
        <v/>
      </c>
      <c r="AN526" s="126" t="str">
        <f>IF(AS526="","",IF(R526="Refreshment Beverage",AS526*(Rates!J$19/100),MAX(AM526,AB526)))</f>
        <v/>
      </c>
      <c r="AO526" s="127" t="str">
        <f t="shared" si="277"/>
        <v/>
      </c>
      <c r="AP526" s="127" t="str">
        <f t="shared" si="278"/>
        <v/>
      </c>
      <c r="AQ526" s="140" t="str">
        <f>IF(AS526="","",IF(R526="Refreshment Beverage",ROUND(SUM(VLOOKUP(Q:Q,Rates!G$15:L$19,3,0)*(AS526-Y526-Z526-AA526)),4),ROUND(SUM(Rates!$K$8*AS526),4)))</f>
        <v/>
      </c>
      <c r="AR526" s="139" t="str">
        <f t="shared" si="279"/>
        <v/>
      </c>
      <c r="AS526" s="125" t="str">
        <f t="shared" si="280"/>
        <v/>
      </c>
      <c r="AT526" s="121" t="str">
        <f t="shared" si="281"/>
        <v/>
      </c>
      <c r="AU526" s="138" t="str">
        <f>IF(AX526="","",IF(R526="Refreshment Beverage",ROUND((BA526-Y526-Z526-AA526)*VLOOKUP(VALUE(Q526),Rates!G$15:L$19,3,0),4),ROUND(AW526*(VLOOKUP(VALUE(Q526),Rates!G:L,3,0)),4)))</f>
        <v/>
      </c>
      <c r="AV526" s="126" t="str">
        <f t="shared" si="282"/>
        <v/>
      </c>
      <c r="AW526" s="127" t="str">
        <f t="shared" si="283"/>
        <v/>
      </c>
      <c r="AX526" s="123" t="str">
        <f t="shared" si="284"/>
        <v/>
      </c>
      <c r="AY526" s="140" t="str">
        <f>IF(AX526="","",IF(R526="Refreshment Beverage",ROUND(SUM(AX526*Rates!K$19),4),ROUND(SUM(AX526*(Rates!J$8/100)),4)))</f>
        <v/>
      </c>
      <c r="AZ526" s="124" t="str">
        <f t="shared" si="285"/>
        <v/>
      </c>
      <c r="BA526" s="125" t="str">
        <f t="shared" si="286"/>
        <v/>
      </c>
      <c r="BB526" s="115"/>
      <c r="BC526" s="143"/>
      <c r="BD526" s="100"/>
      <c r="BE526" s="100"/>
      <c r="BF526" s="100"/>
      <c r="BG526" s="100"/>
    </row>
    <row r="527" spans="1:59" ht="12.75" customHeight="1" x14ac:dyDescent="0.2">
      <c r="A527" s="144"/>
      <c r="B527" s="141"/>
      <c r="C527" s="141"/>
      <c r="D527" s="142"/>
      <c r="E527" s="142"/>
      <c r="F527" s="142"/>
      <c r="G527" s="142"/>
      <c r="H527" s="142"/>
      <c r="I527" s="129"/>
      <c r="J527" s="130"/>
      <c r="K527" s="131" t="str">
        <f t="shared" si="257"/>
        <v/>
      </c>
      <c r="L527" s="132" t="str">
        <f t="shared" si="258"/>
        <v/>
      </c>
      <c r="M527" s="133" t="str">
        <f t="shared" si="259"/>
        <v/>
      </c>
      <c r="N527" s="134" t="str">
        <f>IFERROR(IF(B:B="","",IF(R527="Beer",SUM(LOOKUP(2,1/(Rates!$B$3:$B$5&lt;=W527)/(Rates!$C$3:$C$5&gt;=W527),Rates!$D$3:$D$5)*(X527/100)*W527),IF(R527="Refreshment Beverage",SUM(LOOKUP(2,1/(Rates!$B$7:$B$11&lt;=W527)/(Rates!$C$7:$C$11&gt;=W527),Rates!$D$7:$D$11)*(X527/100)*W527)))),"")</f>
        <v/>
      </c>
      <c r="O527" s="134" t="str">
        <f t="shared" si="260"/>
        <v/>
      </c>
      <c r="P527" s="116"/>
      <c r="Q527" s="117" t="str">
        <f t="shared" si="261"/>
        <v/>
      </c>
      <c r="R527" s="128" t="str">
        <f t="shared" si="262"/>
        <v/>
      </c>
      <c r="S527" s="135" t="str">
        <f>IF(B527="","",IF(R527="Refreshment Beverage",VLOOKUP(VALUE(Q527),Rates!G$15:L$19,2,0),VLOOKUP(VALUE(Q527),Rates!G$4:L$12,2,0)))</f>
        <v/>
      </c>
      <c r="T527" s="135" t="str">
        <f t="shared" si="263"/>
        <v/>
      </c>
      <c r="U527" s="118" t="str">
        <f t="shared" si="264"/>
        <v/>
      </c>
      <c r="V527" s="135" t="str">
        <f t="shared" si="265"/>
        <v/>
      </c>
      <c r="W527" s="135" t="str">
        <f t="shared" si="266"/>
        <v/>
      </c>
      <c r="X527" s="119" t="str">
        <f t="shared" si="267"/>
        <v/>
      </c>
      <c r="Y527" s="120" t="str">
        <f>IF(B:B="","",IF(R527="Refreshment Beverage",VLOOKUP(Q527,Rates!G$15:L$19,6,0)*W527,VLOOKUP(Q527,Rates!G$4:L$12,6,0)*W527))</f>
        <v/>
      </c>
      <c r="Z527" s="120" t="str">
        <f t="shared" si="268"/>
        <v/>
      </c>
      <c r="AA527" s="120" t="str">
        <f t="shared" si="269"/>
        <v/>
      </c>
      <c r="AB527" s="136" t="str">
        <f>IF(B:B="","",IF(R527="Refreshment Beverage","",IF(AND(R527="Beer",Q527=0),SUM(LOOKUP(2,1/(Rates!$B$15:$B$18&lt;=W527)/(Rates!$C$15:$C$18&gt;=W527),Rates!$D$15:$D$18)*W527),VLOOKUP(VALUE(Q:Q),Rates!A:B,2,0)*W527)))</f>
        <v/>
      </c>
      <c r="AC527" s="136" t="str">
        <f>IF(B:B="","",IF(R527="Refreshment Beverage","",IF(AND(R527="Beer",Q527=0),SUM(LOOKUP(2,1/(Rates!$B$15:$B$18&lt;=W527)/(Rates!$C$15:$C$18&gt;=W527),Rates!$E$15:$E$18)*W527),VLOOKUP(VALUE(Q:Q),Rates!A:C,3,0)*W527)))</f>
        <v/>
      </c>
      <c r="AD527" s="137" t="str">
        <f>IFERROR(IF(B:B="","",IF(R527="Beer","",IF(VALUE(Q527)=0,VLOOKUP(VLOOKUP(B:B,#REF!,16,0),Rates!A:E,2,0),VLOOKUP(VALUE(Q527),Rates!A$31:B$34,2,0)*W527))),0)</f>
        <v/>
      </c>
      <c r="AE527" s="121" t="str">
        <f t="shared" si="270"/>
        <v/>
      </c>
      <c r="AF527" s="138" t="str">
        <f t="shared" si="271"/>
        <v/>
      </c>
      <c r="AG527" s="122" t="str">
        <f t="shared" si="272"/>
        <v/>
      </c>
      <c r="AH527" s="123" t="str">
        <f t="shared" si="273"/>
        <v/>
      </c>
      <c r="AI527" s="139" t="str">
        <f>IF(AE:AE="","",IF(R527="Refreshment Beverage",AK527*(Rates!J$19/100),ROUND(SUM(AH527*(Rates!$J$8/100)),4)))</f>
        <v/>
      </c>
      <c r="AJ527" s="124" t="str">
        <f t="shared" si="274"/>
        <v/>
      </c>
      <c r="AK527" s="125" t="str">
        <f t="shared" si="275"/>
        <v/>
      </c>
      <c r="AL527" s="121" t="str">
        <f t="shared" si="276"/>
        <v/>
      </c>
      <c r="AM527" s="138" t="str">
        <f>IF(AS527="","",IF(R527="Refreshment Beverage",ROUND(AS527*Rates!K$19,4),ROUND(AO527*(VLOOKUP(VALUE(Q527),Rates!G$4:L$12,3,0)),4)))</f>
        <v/>
      </c>
      <c r="AN527" s="126" t="str">
        <f>IF(AS527="","",IF(R527="Refreshment Beverage",AS527*(Rates!J$19/100),MAX(AM527,AB527)))</f>
        <v/>
      </c>
      <c r="AO527" s="127" t="str">
        <f t="shared" si="277"/>
        <v/>
      </c>
      <c r="AP527" s="127" t="str">
        <f t="shared" si="278"/>
        <v/>
      </c>
      <c r="AQ527" s="140" t="str">
        <f>IF(AS527="","",IF(R527="Refreshment Beverage",ROUND(SUM(VLOOKUP(Q:Q,Rates!G$15:L$19,3,0)*(AS527-Y527-Z527-AA527)),4),ROUND(SUM(Rates!$K$8*AS527),4)))</f>
        <v/>
      </c>
      <c r="AR527" s="139" t="str">
        <f t="shared" si="279"/>
        <v/>
      </c>
      <c r="AS527" s="125" t="str">
        <f t="shared" si="280"/>
        <v/>
      </c>
      <c r="AT527" s="121" t="str">
        <f t="shared" si="281"/>
        <v/>
      </c>
      <c r="AU527" s="138" t="str">
        <f>IF(AX527="","",IF(R527="Refreshment Beverage",ROUND((BA527-Y527-Z527-AA527)*VLOOKUP(VALUE(Q527),Rates!G$15:L$19,3,0),4),ROUND(AW527*(VLOOKUP(VALUE(Q527),Rates!G:L,3,0)),4)))</f>
        <v/>
      </c>
      <c r="AV527" s="126" t="str">
        <f t="shared" si="282"/>
        <v/>
      </c>
      <c r="AW527" s="127" t="str">
        <f t="shared" si="283"/>
        <v/>
      </c>
      <c r="AX527" s="123" t="str">
        <f t="shared" si="284"/>
        <v/>
      </c>
      <c r="AY527" s="140" t="str">
        <f>IF(AX527="","",IF(R527="Refreshment Beverage",ROUND(SUM(AX527*Rates!K$19),4),ROUND(SUM(AX527*(Rates!J$8/100)),4)))</f>
        <v/>
      </c>
      <c r="AZ527" s="124" t="str">
        <f t="shared" si="285"/>
        <v/>
      </c>
      <c r="BA527" s="125" t="str">
        <f t="shared" si="286"/>
        <v/>
      </c>
      <c r="BB527" s="115"/>
      <c r="BC527" s="143"/>
      <c r="BD527" s="100"/>
      <c r="BE527" s="100"/>
      <c r="BF527" s="100"/>
      <c r="BG527" s="100"/>
    </row>
    <row r="528" spans="1:59" ht="12.75" customHeight="1" x14ac:dyDescent="0.2">
      <c r="A528" s="144"/>
      <c r="B528" s="141"/>
      <c r="C528" s="141"/>
      <c r="D528" s="142"/>
      <c r="E528" s="142"/>
      <c r="F528" s="142"/>
      <c r="G528" s="142"/>
      <c r="H528" s="142"/>
      <c r="I528" s="129"/>
      <c r="J528" s="130"/>
      <c r="K528" s="131" t="str">
        <f t="shared" si="257"/>
        <v/>
      </c>
      <c r="L528" s="132" t="str">
        <f t="shared" si="258"/>
        <v/>
      </c>
      <c r="M528" s="133" t="str">
        <f t="shared" si="259"/>
        <v/>
      </c>
      <c r="N528" s="134" t="str">
        <f>IFERROR(IF(B:B="","",IF(R528="Beer",SUM(LOOKUP(2,1/(Rates!$B$3:$B$5&lt;=W528)/(Rates!$C$3:$C$5&gt;=W528),Rates!$D$3:$D$5)*(X528/100)*W528),IF(R528="Refreshment Beverage",SUM(LOOKUP(2,1/(Rates!$B$7:$B$11&lt;=W528)/(Rates!$C$7:$C$11&gt;=W528),Rates!$D$7:$D$11)*(X528/100)*W528)))),"")</f>
        <v/>
      </c>
      <c r="O528" s="134" t="str">
        <f t="shared" si="260"/>
        <v/>
      </c>
      <c r="P528" s="116"/>
      <c r="Q528" s="117" t="str">
        <f t="shared" si="261"/>
        <v/>
      </c>
      <c r="R528" s="128" t="str">
        <f t="shared" si="262"/>
        <v/>
      </c>
      <c r="S528" s="135" t="str">
        <f>IF(B528="","",IF(R528="Refreshment Beverage",VLOOKUP(VALUE(Q528),Rates!G$15:L$19,2,0),VLOOKUP(VALUE(Q528),Rates!G$4:L$12,2,0)))</f>
        <v/>
      </c>
      <c r="T528" s="135" t="str">
        <f t="shared" si="263"/>
        <v/>
      </c>
      <c r="U528" s="118" t="str">
        <f t="shared" si="264"/>
        <v/>
      </c>
      <c r="V528" s="135" t="str">
        <f t="shared" si="265"/>
        <v/>
      </c>
      <c r="W528" s="135" t="str">
        <f t="shared" si="266"/>
        <v/>
      </c>
      <c r="X528" s="119" t="str">
        <f t="shared" si="267"/>
        <v/>
      </c>
      <c r="Y528" s="120" t="str">
        <f>IF(B:B="","",IF(R528="Refreshment Beverage",VLOOKUP(Q528,Rates!G$15:L$19,6,0)*W528,VLOOKUP(Q528,Rates!G$4:L$12,6,0)*W528))</f>
        <v/>
      </c>
      <c r="Z528" s="120" t="str">
        <f t="shared" si="268"/>
        <v/>
      </c>
      <c r="AA528" s="120" t="str">
        <f t="shared" si="269"/>
        <v/>
      </c>
      <c r="AB528" s="136" t="str">
        <f>IF(B:B="","",IF(R528="Refreshment Beverage","",IF(AND(R528="Beer",Q528=0),SUM(LOOKUP(2,1/(Rates!$B$15:$B$18&lt;=W528)/(Rates!$C$15:$C$18&gt;=W528),Rates!$D$15:$D$18)*W528),VLOOKUP(VALUE(Q:Q),Rates!A:B,2,0)*W528)))</f>
        <v/>
      </c>
      <c r="AC528" s="136" t="str">
        <f>IF(B:B="","",IF(R528="Refreshment Beverage","",IF(AND(R528="Beer",Q528=0),SUM(LOOKUP(2,1/(Rates!$B$15:$B$18&lt;=W528)/(Rates!$C$15:$C$18&gt;=W528),Rates!$E$15:$E$18)*W528),VLOOKUP(VALUE(Q:Q),Rates!A:C,3,0)*W528)))</f>
        <v/>
      </c>
      <c r="AD528" s="137" t="str">
        <f>IFERROR(IF(B:B="","",IF(R528="Beer","",IF(VALUE(Q528)=0,VLOOKUP(VLOOKUP(B:B,#REF!,16,0),Rates!A:E,2,0),VLOOKUP(VALUE(Q528),Rates!A$31:B$34,2,0)*W528))),0)</f>
        <v/>
      </c>
      <c r="AE528" s="121" t="str">
        <f t="shared" si="270"/>
        <v/>
      </c>
      <c r="AF528" s="138" t="str">
        <f t="shared" si="271"/>
        <v/>
      </c>
      <c r="AG528" s="122" t="str">
        <f t="shared" si="272"/>
        <v/>
      </c>
      <c r="AH528" s="123" t="str">
        <f t="shared" si="273"/>
        <v/>
      </c>
      <c r="AI528" s="139" t="str">
        <f>IF(AE:AE="","",IF(R528="Refreshment Beverage",AK528*(Rates!J$19/100),ROUND(SUM(AH528*(Rates!$J$8/100)),4)))</f>
        <v/>
      </c>
      <c r="AJ528" s="124" t="str">
        <f t="shared" si="274"/>
        <v/>
      </c>
      <c r="AK528" s="125" t="str">
        <f t="shared" si="275"/>
        <v/>
      </c>
      <c r="AL528" s="121" t="str">
        <f t="shared" si="276"/>
        <v/>
      </c>
      <c r="AM528" s="138" t="str">
        <f>IF(AS528="","",IF(R528="Refreshment Beverage",ROUND(AS528*Rates!K$19,4),ROUND(AO528*(VLOOKUP(VALUE(Q528),Rates!G$4:L$12,3,0)),4)))</f>
        <v/>
      </c>
      <c r="AN528" s="126" t="str">
        <f>IF(AS528="","",IF(R528="Refreshment Beverage",AS528*(Rates!J$19/100),MAX(AM528,AB528)))</f>
        <v/>
      </c>
      <c r="AO528" s="127" t="str">
        <f t="shared" si="277"/>
        <v/>
      </c>
      <c r="AP528" s="127" t="str">
        <f t="shared" si="278"/>
        <v/>
      </c>
      <c r="AQ528" s="140" t="str">
        <f>IF(AS528="","",IF(R528="Refreshment Beverage",ROUND(SUM(VLOOKUP(Q:Q,Rates!G$15:L$19,3,0)*(AS528-Y528-Z528-AA528)),4),ROUND(SUM(Rates!$K$8*AS528),4)))</f>
        <v/>
      </c>
      <c r="AR528" s="139" t="str">
        <f t="shared" si="279"/>
        <v/>
      </c>
      <c r="AS528" s="125" t="str">
        <f t="shared" si="280"/>
        <v/>
      </c>
      <c r="AT528" s="121" t="str">
        <f t="shared" si="281"/>
        <v/>
      </c>
      <c r="AU528" s="138" t="str">
        <f>IF(AX528="","",IF(R528="Refreshment Beverage",ROUND((BA528-Y528-Z528-AA528)*VLOOKUP(VALUE(Q528),Rates!G$15:L$19,3,0),4),ROUND(AW528*(VLOOKUP(VALUE(Q528),Rates!G:L,3,0)),4)))</f>
        <v/>
      </c>
      <c r="AV528" s="126" t="str">
        <f t="shared" si="282"/>
        <v/>
      </c>
      <c r="AW528" s="127" t="str">
        <f t="shared" si="283"/>
        <v/>
      </c>
      <c r="AX528" s="123" t="str">
        <f t="shared" si="284"/>
        <v/>
      </c>
      <c r="AY528" s="140" t="str">
        <f>IF(AX528="","",IF(R528="Refreshment Beverage",ROUND(SUM(AX528*Rates!K$19),4),ROUND(SUM(AX528*(Rates!J$8/100)),4)))</f>
        <v/>
      </c>
      <c r="AZ528" s="124" t="str">
        <f t="shared" si="285"/>
        <v/>
      </c>
      <c r="BA528" s="125" t="str">
        <f t="shared" si="286"/>
        <v/>
      </c>
      <c r="BB528" s="115"/>
      <c r="BC528" s="143"/>
      <c r="BD528" s="100"/>
      <c r="BE528" s="100"/>
      <c r="BF528" s="100"/>
      <c r="BG528" s="100"/>
    </row>
    <row r="529" spans="1:59" ht="12.75" customHeight="1" x14ac:dyDescent="0.2">
      <c r="A529" s="144"/>
      <c r="B529" s="141"/>
      <c r="C529" s="141"/>
      <c r="D529" s="142"/>
      <c r="E529" s="142"/>
      <c r="F529" s="142"/>
      <c r="G529" s="142"/>
      <c r="H529" s="142"/>
      <c r="I529" s="129"/>
      <c r="J529" s="130"/>
      <c r="K529" s="131" t="str">
        <f t="shared" si="257"/>
        <v/>
      </c>
      <c r="L529" s="132" t="str">
        <f t="shared" si="258"/>
        <v/>
      </c>
      <c r="M529" s="133" t="str">
        <f t="shared" si="259"/>
        <v/>
      </c>
      <c r="N529" s="134" t="str">
        <f>IFERROR(IF(B:B="","",IF(R529="Beer",SUM(LOOKUP(2,1/(Rates!$B$3:$B$5&lt;=W529)/(Rates!$C$3:$C$5&gt;=W529),Rates!$D$3:$D$5)*(X529/100)*W529),IF(R529="Refreshment Beverage",SUM(LOOKUP(2,1/(Rates!$B$7:$B$11&lt;=W529)/(Rates!$C$7:$C$11&gt;=W529),Rates!$D$7:$D$11)*(X529/100)*W529)))),"")</f>
        <v/>
      </c>
      <c r="O529" s="134" t="str">
        <f t="shared" si="260"/>
        <v/>
      </c>
      <c r="P529" s="116"/>
      <c r="Q529" s="117" t="str">
        <f t="shared" si="261"/>
        <v/>
      </c>
      <c r="R529" s="128" t="str">
        <f t="shared" si="262"/>
        <v/>
      </c>
      <c r="S529" s="135" t="str">
        <f>IF(B529="","",IF(R529="Refreshment Beverage",VLOOKUP(VALUE(Q529),Rates!G$15:L$19,2,0),VLOOKUP(VALUE(Q529),Rates!G$4:L$12,2,0)))</f>
        <v/>
      </c>
      <c r="T529" s="135" t="str">
        <f t="shared" si="263"/>
        <v/>
      </c>
      <c r="U529" s="118" t="str">
        <f t="shared" si="264"/>
        <v/>
      </c>
      <c r="V529" s="135" t="str">
        <f t="shared" si="265"/>
        <v/>
      </c>
      <c r="W529" s="135" t="str">
        <f t="shared" si="266"/>
        <v/>
      </c>
      <c r="X529" s="119" t="str">
        <f t="shared" si="267"/>
        <v/>
      </c>
      <c r="Y529" s="120" t="str">
        <f>IF(B:B="","",IF(R529="Refreshment Beverage",VLOOKUP(Q529,Rates!G$15:L$19,6,0)*W529,VLOOKUP(Q529,Rates!G$4:L$12,6,0)*W529))</f>
        <v/>
      </c>
      <c r="Z529" s="120" t="str">
        <f t="shared" si="268"/>
        <v/>
      </c>
      <c r="AA529" s="120" t="str">
        <f t="shared" si="269"/>
        <v/>
      </c>
      <c r="AB529" s="136" t="str">
        <f>IF(B:B="","",IF(R529="Refreshment Beverage","",IF(AND(R529="Beer",Q529=0),SUM(LOOKUP(2,1/(Rates!$B$15:$B$18&lt;=W529)/(Rates!$C$15:$C$18&gt;=W529),Rates!$D$15:$D$18)*W529),VLOOKUP(VALUE(Q:Q),Rates!A:B,2,0)*W529)))</f>
        <v/>
      </c>
      <c r="AC529" s="136" t="str">
        <f>IF(B:B="","",IF(R529="Refreshment Beverage","",IF(AND(R529="Beer",Q529=0),SUM(LOOKUP(2,1/(Rates!$B$15:$B$18&lt;=W529)/(Rates!$C$15:$C$18&gt;=W529),Rates!$E$15:$E$18)*W529),VLOOKUP(VALUE(Q:Q),Rates!A:C,3,0)*W529)))</f>
        <v/>
      </c>
      <c r="AD529" s="137" t="str">
        <f>IFERROR(IF(B:B="","",IF(R529="Beer","",IF(VALUE(Q529)=0,VLOOKUP(VLOOKUP(B:B,#REF!,16,0),Rates!A:E,2,0),VLOOKUP(VALUE(Q529),Rates!A$31:B$34,2,0)*W529))),0)</f>
        <v/>
      </c>
      <c r="AE529" s="121" t="str">
        <f t="shared" si="270"/>
        <v/>
      </c>
      <c r="AF529" s="138" t="str">
        <f t="shared" si="271"/>
        <v/>
      </c>
      <c r="AG529" s="122" t="str">
        <f t="shared" si="272"/>
        <v/>
      </c>
      <c r="AH529" s="123" t="str">
        <f t="shared" si="273"/>
        <v/>
      </c>
      <c r="AI529" s="139" t="str">
        <f>IF(AE:AE="","",IF(R529="Refreshment Beverage",AK529*(Rates!J$19/100),ROUND(SUM(AH529*(Rates!$J$8/100)),4)))</f>
        <v/>
      </c>
      <c r="AJ529" s="124" t="str">
        <f t="shared" si="274"/>
        <v/>
      </c>
      <c r="AK529" s="125" t="str">
        <f t="shared" si="275"/>
        <v/>
      </c>
      <c r="AL529" s="121" t="str">
        <f t="shared" si="276"/>
        <v/>
      </c>
      <c r="AM529" s="138" t="str">
        <f>IF(AS529="","",IF(R529="Refreshment Beverage",ROUND(AS529*Rates!K$19,4),ROUND(AO529*(VLOOKUP(VALUE(Q529),Rates!G$4:L$12,3,0)),4)))</f>
        <v/>
      </c>
      <c r="AN529" s="126" t="str">
        <f>IF(AS529="","",IF(R529="Refreshment Beverage",AS529*(Rates!J$19/100),MAX(AM529,AB529)))</f>
        <v/>
      </c>
      <c r="AO529" s="127" t="str">
        <f t="shared" si="277"/>
        <v/>
      </c>
      <c r="AP529" s="127" t="str">
        <f t="shared" si="278"/>
        <v/>
      </c>
      <c r="AQ529" s="140" t="str">
        <f>IF(AS529="","",IF(R529="Refreshment Beverage",ROUND(SUM(VLOOKUP(Q:Q,Rates!G$15:L$19,3,0)*(AS529-Y529-Z529-AA529)),4),ROUND(SUM(Rates!$K$8*AS529),4)))</f>
        <v/>
      </c>
      <c r="AR529" s="139" t="str">
        <f t="shared" si="279"/>
        <v/>
      </c>
      <c r="AS529" s="125" t="str">
        <f t="shared" si="280"/>
        <v/>
      </c>
      <c r="AT529" s="121" t="str">
        <f t="shared" si="281"/>
        <v/>
      </c>
      <c r="AU529" s="138" t="str">
        <f>IF(AX529="","",IF(R529="Refreshment Beverage",ROUND((BA529-Y529-Z529-AA529)*VLOOKUP(VALUE(Q529),Rates!G$15:L$19,3,0),4),ROUND(AW529*(VLOOKUP(VALUE(Q529),Rates!G:L,3,0)),4)))</f>
        <v/>
      </c>
      <c r="AV529" s="126" t="str">
        <f t="shared" si="282"/>
        <v/>
      </c>
      <c r="AW529" s="127" t="str">
        <f t="shared" si="283"/>
        <v/>
      </c>
      <c r="AX529" s="123" t="str">
        <f t="shared" si="284"/>
        <v/>
      </c>
      <c r="AY529" s="140" t="str">
        <f>IF(AX529="","",IF(R529="Refreshment Beverage",ROUND(SUM(AX529*Rates!K$19),4),ROUND(SUM(AX529*(Rates!J$8/100)),4)))</f>
        <v/>
      </c>
      <c r="AZ529" s="124" t="str">
        <f t="shared" si="285"/>
        <v/>
      </c>
      <c r="BA529" s="125" t="str">
        <f t="shared" si="286"/>
        <v/>
      </c>
      <c r="BB529" s="115"/>
      <c r="BC529" s="143"/>
      <c r="BD529" s="100"/>
      <c r="BE529" s="100"/>
      <c r="BF529" s="100"/>
      <c r="BG529" s="100"/>
    </row>
    <row r="530" spans="1:59" ht="12.75" customHeight="1" x14ac:dyDescent="0.2">
      <c r="A530" s="144"/>
      <c r="B530" s="141"/>
      <c r="C530" s="141"/>
      <c r="D530" s="142"/>
      <c r="E530" s="142"/>
      <c r="F530" s="142"/>
      <c r="G530" s="142"/>
      <c r="H530" s="142"/>
      <c r="I530" s="129"/>
      <c r="J530" s="130"/>
      <c r="K530" s="131" t="str">
        <f t="shared" si="257"/>
        <v/>
      </c>
      <c r="L530" s="132" t="str">
        <f t="shared" si="258"/>
        <v/>
      </c>
      <c r="M530" s="133" t="str">
        <f t="shared" si="259"/>
        <v/>
      </c>
      <c r="N530" s="134" t="str">
        <f>IFERROR(IF(B:B="","",IF(R530="Beer",SUM(LOOKUP(2,1/(Rates!$B$3:$B$5&lt;=W530)/(Rates!$C$3:$C$5&gt;=W530),Rates!$D$3:$D$5)*(X530/100)*W530),IF(R530="Refreshment Beverage",SUM(LOOKUP(2,1/(Rates!$B$7:$B$11&lt;=W530)/(Rates!$C$7:$C$11&gt;=W530),Rates!$D$7:$D$11)*(X530/100)*W530)))),"")</f>
        <v/>
      </c>
      <c r="O530" s="134" t="str">
        <f t="shared" si="260"/>
        <v/>
      </c>
      <c r="P530" s="116"/>
      <c r="Q530" s="117" t="str">
        <f t="shared" si="261"/>
        <v/>
      </c>
      <c r="R530" s="128" t="str">
        <f t="shared" si="262"/>
        <v/>
      </c>
      <c r="S530" s="135" t="str">
        <f>IF(B530="","",IF(R530="Refreshment Beverage",VLOOKUP(VALUE(Q530),Rates!G$15:L$19,2,0),VLOOKUP(VALUE(Q530),Rates!G$4:L$12,2,0)))</f>
        <v/>
      </c>
      <c r="T530" s="135" t="str">
        <f t="shared" si="263"/>
        <v/>
      </c>
      <c r="U530" s="118" t="str">
        <f t="shared" si="264"/>
        <v/>
      </c>
      <c r="V530" s="135" t="str">
        <f t="shared" si="265"/>
        <v/>
      </c>
      <c r="W530" s="135" t="str">
        <f t="shared" si="266"/>
        <v/>
      </c>
      <c r="X530" s="119" t="str">
        <f t="shared" si="267"/>
        <v/>
      </c>
      <c r="Y530" s="120" t="str">
        <f>IF(B:B="","",IF(R530="Refreshment Beverage",VLOOKUP(Q530,Rates!G$15:L$19,6,0)*W530,VLOOKUP(Q530,Rates!G$4:L$12,6,0)*W530))</f>
        <v/>
      </c>
      <c r="Z530" s="120" t="str">
        <f t="shared" si="268"/>
        <v/>
      </c>
      <c r="AA530" s="120" t="str">
        <f t="shared" si="269"/>
        <v/>
      </c>
      <c r="AB530" s="136" t="str">
        <f>IF(B:B="","",IF(R530="Refreshment Beverage","",IF(AND(R530="Beer",Q530=0),SUM(LOOKUP(2,1/(Rates!$B$15:$B$18&lt;=W530)/(Rates!$C$15:$C$18&gt;=W530),Rates!$D$15:$D$18)*W530),VLOOKUP(VALUE(Q:Q),Rates!A:B,2,0)*W530)))</f>
        <v/>
      </c>
      <c r="AC530" s="136" t="str">
        <f>IF(B:B="","",IF(R530="Refreshment Beverage","",IF(AND(R530="Beer",Q530=0),SUM(LOOKUP(2,1/(Rates!$B$15:$B$18&lt;=W530)/(Rates!$C$15:$C$18&gt;=W530),Rates!$E$15:$E$18)*W530),VLOOKUP(VALUE(Q:Q),Rates!A:C,3,0)*W530)))</f>
        <v/>
      </c>
      <c r="AD530" s="137" t="str">
        <f>IFERROR(IF(B:B="","",IF(R530="Beer","",IF(VALUE(Q530)=0,VLOOKUP(VLOOKUP(B:B,#REF!,16,0),Rates!A:E,2,0),VLOOKUP(VALUE(Q530),Rates!A$31:B$34,2,0)*W530))),0)</f>
        <v/>
      </c>
      <c r="AE530" s="121" t="str">
        <f t="shared" si="270"/>
        <v/>
      </c>
      <c r="AF530" s="138" t="str">
        <f t="shared" si="271"/>
        <v/>
      </c>
      <c r="AG530" s="122" t="str">
        <f t="shared" si="272"/>
        <v/>
      </c>
      <c r="AH530" s="123" t="str">
        <f t="shared" si="273"/>
        <v/>
      </c>
      <c r="AI530" s="139" t="str">
        <f>IF(AE:AE="","",IF(R530="Refreshment Beverage",AK530*(Rates!J$19/100),ROUND(SUM(AH530*(Rates!$J$8/100)),4)))</f>
        <v/>
      </c>
      <c r="AJ530" s="124" t="str">
        <f t="shared" si="274"/>
        <v/>
      </c>
      <c r="AK530" s="125" t="str">
        <f t="shared" si="275"/>
        <v/>
      </c>
      <c r="AL530" s="121" t="str">
        <f t="shared" si="276"/>
        <v/>
      </c>
      <c r="AM530" s="138" t="str">
        <f>IF(AS530="","",IF(R530="Refreshment Beverage",ROUND(AS530*Rates!K$19,4),ROUND(AO530*(VLOOKUP(VALUE(Q530),Rates!G$4:L$12,3,0)),4)))</f>
        <v/>
      </c>
      <c r="AN530" s="126" t="str">
        <f>IF(AS530="","",IF(R530="Refreshment Beverage",AS530*(Rates!J$19/100),MAX(AM530,AB530)))</f>
        <v/>
      </c>
      <c r="AO530" s="127" t="str">
        <f t="shared" si="277"/>
        <v/>
      </c>
      <c r="AP530" s="127" t="str">
        <f t="shared" si="278"/>
        <v/>
      </c>
      <c r="AQ530" s="140" t="str">
        <f>IF(AS530="","",IF(R530="Refreshment Beverage",ROUND(SUM(VLOOKUP(Q:Q,Rates!G$15:L$19,3,0)*(AS530-Y530-Z530-AA530)),4),ROUND(SUM(Rates!$K$8*AS530),4)))</f>
        <v/>
      </c>
      <c r="AR530" s="139" t="str">
        <f t="shared" si="279"/>
        <v/>
      </c>
      <c r="AS530" s="125" t="str">
        <f t="shared" si="280"/>
        <v/>
      </c>
      <c r="AT530" s="121" t="str">
        <f t="shared" si="281"/>
        <v/>
      </c>
      <c r="AU530" s="138" t="str">
        <f>IF(AX530="","",IF(R530="Refreshment Beverage",ROUND((BA530-Y530-Z530-AA530)*VLOOKUP(VALUE(Q530),Rates!G$15:L$19,3,0),4),ROUND(AW530*(VLOOKUP(VALUE(Q530),Rates!G:L,3,0)),4)))</f>
        <v/>
      </c>
      <c r="AV530" s="126" t="str">
        <f t="shared" si="282"/>
        <v/>
      </c>
      <c r="AW530" s="127" t="str">
        <f t="shared" si="283"/>
        <v/>
      </c>
      <c r="AX530" s="123" t="str">
        <f t="shared" si="284"/>
        <v/>
      </c>
      <c r="AY530" s="140" t="str">
        <f>IF(AX530="","",IF(R530="Refreshment Beverage",ROUND(SUM(AX530*Rates!K$19),4),ROUND(SUM(AX530*(Rates!J$8/100)),4)))</f>
        <v/>
      </c>
      <c r="AZ530" s="124" t="str">
        <f t="shared" si="285"/>
        <v/>
      </c>
      <c r="BA530" s="125" t="str">
        <f t="shared" si="286"/>
        <v/>
      </c>
      <c r="BB530" s="115"/>
      <c r="BC530" s="143"/>
      <c r="BD530" s="100"/>
      <c r="BE530" s="100"/>
      <c r="BF530" s="100"/>
      <c r="BG530" s="100"/>
    </row>
    <row r="531" spans="1:59" ht="12.75" customHeight="1" x14ac:dyDescent="0.2">
      <c r="A531" s="144"/>
      <c r="B531" s="141"/>
      <c r="C531" s="141"/>
      <c r="D531" s="142"/>
      <c r="E531" s="142"/>
      <c r="F531" s="142"/>
      <c r="G531" s="142"/>
      <c r="H531" s="142"/>
      <c r="I531" s="129"/>
      <c r="J531" s="130"/>
      <c r="K531" s="131" t="str">
        <f t="shared" si="257"/>
        <v/>
      </c>
      <c r="L531" s="132" t="str">
        <f t="shared" si="258"/>
        <v/>
      </c>
      <c r="M531" s="133" t="str">
        <f t="shared" si="259"/>
        <v/>
      </c>
      <c r="N531" s="134" t="str">
        <f>IFERROR(IF(B:B="","",IF(R531="Beer",SUM(LOOKUP(2,1/(Rates!$B$3:$B$5&lt;=W531)/(Rates!$C$3:$C$5&gt;=W531),Rates!$D$3:$D$5)*(X531/100)*W531),IF(R531="Refreshment Beverage",SUM(LOOKUP(2,1/(Rates!$B$7:$B$11&lt;=W531)/(Rates!$C$7:$C$11&gt;=W531),Rates!$D$7:$D$11)*(X531/100)*W531)))),"")</f>
        <v/>
      </c>
      <c r="O531" s="134" t="str">
        <f t="shared" si="260"/>
        <v/>
      </c>
      <c r="P531" s="116"/>
      <c r="Q531" s="117" t="str">
        <f t="shared" si="261"/>
        <v/>
      </c>
      <c r="R531" s="128" t="str">
        <f t="shared" si="262"/>
        <v/>
      </c>
      <c r="S531" s="135" t="str">
        <f>IF(B531="","",IF(R531="Refreshment Beverage",VLOOKUP(VALUE(Q531),Rates!G$15:L$19,2,0),VLOOKUP(VALUE(Q531),Rates!G$4:L$12,2,0)))</f>
        <v/>
      </c>
      <c r="T531" s="135" t="str">
        <f t="shared" si="263"/>
        <v/>
      </c>
      <c r="U531" s="118" t="str">
        <f t="shared" si="264"/>
        <v/>
      </c>
      <c r="V531" s="135" t="str">
        <f t="shared" si="265"/>
        <v/>
      </c>
      <c r="W531" s="135" t="str">
        <f t="shared" si="266"/>
        <v/>
      </c>
      <c r="X531" s="119" t="str">
        <f t="shared" si="267"/>
        <v/>
      </c>
      <c r="Y531" s="120" t="str">
        <f>IF(B:B="","",IF(R531="Refreshment Beverage",VLOOKUP(Q531,Rates!G$15:L$19,6,0)*W531,VLOOKUP(Q531,Rates!G$4:L$12,6,0)*W531))</f>
        <v/>
      </c>
      <c r="Z531" s="120" t="str">
        <f t="shared" si="268"/>
        <v/>
      </c>
      <c r="AA531" s="120" t="str">
        <f t="shared" si="269"/>
        <v/>
      </c>
      <c r="AB531" s="136" t="str">
        <f>IF(B:B="","",IF(R531="Refreshment Beverage","",IF(AND(R531="Beer",Q531=0),SUM(LOOKUP(2,1/(Rates!$B$15:$B$18&lt;=W531)/(Rates!$C$15:$C$18&gt;=W531),Rates!$D$15:$D$18)*W531),VLOOKUP(VALUE(Q:Q),Rates!A:B,2,0)*W531)))</f>
        <v/>
      </c>
      <c r="AC531" s="136" t="str">
        <f>IF(B:B="","",IF(R531="Refreshment Beverage","",IF(AND(R531="Beer",Q531=0),SUM(LOOKUP(2,1/(Rates!$B$15:$B$18&lt;=W531)/(Rates!$C$15:$C$18&gt;=W531),Rates!$E$15:$E$18)*W531),VLOOKUP(VALUE(Q:Q),Rates!A:C,3,0)*W531)))</f>
        <v/>
      </c>
      <c r="AD531" s="137" t="str">
        <f>IFERROR(IF(B:B="","",IF(R531="Beer","",IF(VALUE(Q531)=0,VLOOKUP(VLOOKUP(B:B,#REF!,16,0),Rates!A:E,2,0),VLOOKUP(VALUE(Q531),Rates!A$31:B$34,2,0)*W531))),0)</f>
        <v/>
      </c>
      <c r="AE531" s="121" t="str">
        <f t="shared" si="270"/>
        <v/>
      </c>
      <c r="AF531" s="138" t="str">
        <f t="shared" si="271"/>
        <v/>
      </c>
      <c r="AG531" s="122" t="str">
        <f t="shared" si="272"/>
        <v/>
      </c>
      <c r="AH531" s="123" t="str">
        <f t="shared" si="273"/>
        <v/>
      </c>
      <c r="AI531" s="139" t="str">
        <f>IF(AE:AE="","",IF(R531="Refreshment Beverage",AK531*(Rates!J$19/100),ROUND(SUM(AH531*(Rates!$J$8/100)),4)))</f>
        <v/>
      </c>
      <c r="AJ531" s="124" t="str">
        <f t="shared" si="274"/>
        <v/>
      </c>
      <c r="AK531" s="125" t="str">
        <f t="shared" si="275"/>
        <v/>
      </c>
      <c r="AL531" s="121" t="str">
        <f t="shared" si="276"/>
        <v/>
      </c>
      <c r="AM531" s="138" t="str">
        <f>IF(AS531="","",IF(R531="Refreshment Beverage",ROUND(AS531*Rates!K$19,4),ROUND(AO531*(VLOOKUP(VALUE(Q531),Rates!G$4:L$12,3,0)),4)))</f>
        <v/>
      </c>
      <c r="AN531" s="126" t="str">
        <f>IF(AS531="","",IF(R531="Refreshment Beverage",AS531*(Rates!J$19/100),MAX(AM531,AB531)))</f>
        <v/>
      </c>
      <c r="AO531" s="127" t="str">
        <f t="shared" si="277"/>
        <v/>
      </c>
      <c r="AP531" s="127" t="str">
        <f t="shared" si="278"/>
        <v/>
      </c>
      <c r="AQ531" s="140" t="str">
        <f>IF(AS531="","",IF(R531="Refreshment Beverage",ROUND(SUM(VLOOKUP(Q:Q,Rates!G$15:L$19,3,0)*(AS531-Y531-Z531-AA531)),4),ROUND(SUM(Rates!$K$8*AS531),4)))</f>
        <v/>
      </c>
      <c r="AR531" s="139" t="str">
        <f t="shared" si="279"/>
        <v/>
      </c>
      <c r="AS531" s="125" t="str">
        <f t="shared" si="280"/>
        <v/>
      </c>
      <c r="AT531" s="121" t="str">
        <f t="shared" si="281"/>
        <v/>
      </c>
      <c r="AU531" s="138" t="str">
        <f>IF(AX531="","",IF(R531="Refreshment Beverage",ROUND((BA531-Y531-Z531-AA531)*VLOOKUP(VALUE(Q531),Rates!G$15:L$19,3,0),4),ROUND(AW531*(VLOOKUP(VALUE(Q531),Rates!G:L,3,0)),4)))</f>
        <v/>
      </c>
      <c r="AV531" s="126" t="str">
        <f t="shared" si="282"/>
        <v/>
      </c>
      <c r="AW531" s="127" t="str">
        <f t="shared" si="283"/>
        <v/>
      </c>
      <c r="AX531" s="123" t="str">
        <f t="shared" si="284"/>
        <v/>
      </c>
      <c r="AY531" s="140" t="str">
        <f>IF(AX531="","",IF(R531="Refreshment Beverage",ROUND(SUM(AX531*Rates!K$19),4),ROUND(SUM(AX531*(Rates!J$8/100)),4)))</f>
        <v/>
      </c>
      <c r="AZ531" s="124" t="str">
        <f t="shared" si="285"/>
        <v/>
      </c>
      <c r="BA531" s="125" t="str">
        <f t="shared" si="286"/>
        <v/>
      </c>
      <c r="BB531" s="115"/>
      <c r="BC531" s="143"/>
      <c r="BD531" s="100"/>
      <c r="BE531" s="100"/>
      <c r="BF531" s="100"/>
      <c r="BG531" s="100"/>
    </row>
    <row r="532" spans="1:59" ht="12.75" customHeight="1" x14ac:dyDescent="0.2">
      <c r="A532" s="144"/>
      <c r="B532" s="141"/>
      <c r="C532" s="141"/>
      <c r="D532" s="142"/>
      <c r="E532" s="142"/>
      <c r="F532" s="142"/>
      <c r="G532" s="142"/>
      <c r="H532" s="142"/>
      <c r="I532" s="129"/>
      <c r="J532" s="130"/>
      <c r="K532" s="131" t="str">
        <f t="shared" si="257"/>
        <v/>
      </c>
      <c r="L532" s="132" t="str">
        <f t="shared" si="258"/>
        <v/>
      </c>
      <c r="M532" s="133" t="str">
        <f t="shared" si="259"/>
        <v/>
      </c>
      <c r="N532" s="134" t="str">
        <f>IFERROR(IF(B:B="","",IF(R532="Beer",SUM(LOOKUP(2,1/(Rates!$B$3:$B$5&lt;=W532)/(Rates!$C$3:$C$5&gt;=W532),Rates!$D$3:$D$5)*(X532/100)*W532),IF(R532="Refreshment Beverage",SUM(LOOKUP(2,1/(Rates!$B$7:$B$11&lt;=W532)/(Rates!$C$7:$C$11&gt;=W532),Rates!$D$7:$D$11)*(X532/100)*W532)))),"")</f>
        <v/>
      </c>
      <c r="O532" s="134" t="str">
        <f t="shared" si="260"/>
        <v/>
      </c>
      <c r="P532" s="116"/>
      <c r="Q532" s="117" t="str">
        <f t="shared" si="261"/>
        <v/>
      </c>
      <c r="R532" s="128" t="str">
        <f t="shared" si="262"/>
        <v/>
      </c>
      <c r="S532" s="135" t="str">
        <f>IF(B532="","",IF(R532="Refreshment Beverage",VLOOKUP(VALUE(Q532),Rates!G$15:L$19,2,0),VLOOKUP(VALUE(Q532),Rates!G$4:L$12,2,0)))</f>
        <v/>
      </c>
      <c r="T532" s="135" t="str">
        <f t="shared" si="263"/>
        <v/>
      </c>
      <c r="U532" s="118" t="str">
        <f t="shared" si="264"/>
        <v/>
      </c>
      <c r="V532" s="135" t="str">
        <f t="shared" si="265"/>
        <v/>
      </c>
      <c r="W532" s="135" t="str">
        <f t="shared" si="266"/>
        <v/>
      </c>
      <c r="X532" s="119" t="str">
        <f t="shared" si="267"/>
        <v/>
      </c>
      <c r="Y532" s="120" t="str">
        <f>IF(B:B="","",IF(R532="Refreshment Beverage",VLOOKUP(Q532,Rates!G$15:L$19,6,0)*W532,VLOOKUP(Q532,Rates!G$4:L$12,6,0)*W532))</f>
        <v/>
      </c>
      <c r="Z532" s="120" t="str">
        <f t="shared" si="268"/>
        <v/>
      </c>
      <c r="AA532" s="120" t="str">
        <f t="shared" si="269"/>
        <v/>
      </c>
      <c r="AB532" s="136" t="str">
        <f>IF(B:B="","",IF(R532="Refreshment Beverage","",IF(AND(R532="Beer",Q532=0),SUM(LOOKUP(2,1/(Rates!$B$15:$B$18&lt;=W532)/(Rates!$C$15:$C$18&gt;=W532),Rates!$D$15:$D$18)*W532),VLOOKUP(VALUE(Q:Q),Rates!A:B,2,0)*W532)))</f>
        <v/>
      </c>
      <c r="AC532" s="136" t="str">
        <f>IF(B:B="","",IF(R532="Refreshment Beverage","",IF(AND(R532="Beer",Q532=0),SUM(LOOKUP(2,1/(Rates!$B$15:$B$18&lt;=W532)/(Rates!$C$15:$C$18&gt;=W532),Rates!$E$15:$E$18)*W532),VLOOKUP(VALUE(Q:Q),Rates!A:C,3,0)*W532)))</f>
        <v/>
      </c>
      <c r="AD532" s="137" t="str">
        <f>IFERROR(IF(B:B="","",IF(R532="Beer","",IF(VALUE(Q532)=0,VLOOKUP(VLOOKUP(B:B,#REF!,16,0),Rates!A:E,2,0),VLOOKUP(VALUE(Q532),Rates!A$31:B$34,2,0)*W532))),0)</f>
        <v/>
      </c>
      <c r="AE532" s="121" t="str">
        <f t="shared" si="270"/>
        <v/>
      </c>
      <c r="AF532" s="138" t="str">
        <f t="shared" si="271"/>
        <v/>
      </c>
      <c r="AG532" s="122" t="str">
        <f t="shared" si="272"/>
        <v/>
      </c>
      <c r="AH532" s="123" t="str">
        <f t="shared" si="273"/>
        <v/>
      </c>
      <c r="AI532" s="139" t="str">
        <f>IF(AE:AE="","",IF(R532="Refreshment Beverage",AK532*(Rates!J$19/100),ROUND(SUM(AH532*(Rates!$J$8/100)),4)))</f>
        <v/>
      </c>
      <c r="AJ532" s="124" t="str">
        <f t="shared" si="274"/>
        <v/>
      </c>
      <c r="AK532" s="125" t="str">
        <f t="shared" si="275"/>
        <v/>
      </c>
      <c r="AL532" s="121" t="str">
        <f t="shared" si="276"/>
        <v/>
      </c>
      <c r="AM532" s="138" t="str">
        <f>IF(AS532="","",IF(R532="Refreshment Beverage",ROUND(AS532*Rates!K$19,4),ROUND(AO532*(VLOOKUP(VALUE(Q532),Rates!G$4:L$12,3,0)),4)))</f>
        <v/>
      </c>
      <c r="AN532" s="126" t="str">
        <f>IF(AS532="","",IF(R532="Refreshment Beverage",AS532*(Rates!J$19/100),MAX(AM532,AB532)))</f>
        <v/>
      </c>
      <c r="AO532" s="127" t="str">
        <f t="shared" si="277"/>
        <v/>
      </c>
      <c r="AP532" s="127" t="str">
        <f t="shared" si="278"/>
        <v/>
      </c>
      <c r="AQ532" s="140" t="str">
        <f>IF(AS532="","",IF(R532="Refreshment Beverage",ROUND(SUM(VLOOKUP(Q:Q,Rates!G$15:L$19,3,0)*(AS532-Y532-Z532-AA532)),4),ROUND(SUM(Rates!$K$8*AS532),4)))</f>
        <v/>
      </c>
      <c r="AR532" s="139" t="str">
        <f t="shared" si="279"/>
        <v/>
      </c>
      <c r="AS532" s="125" t="str">
        <f t="shared" si="280"/>
        <v/>
      </c>
      <c r="AT532" s="121" t="str">
        <f t="shared" si="281"/>
        <v/>
      </c>
      <c r="AU532" s="138" t="str">
        <f>IF(AX532="","",IF(R532="Refreshment Beverage",ROUND((BA532-Y532-Z532-AA532)*VLOOKUP(VALUE(Q532),Rates!G$15:L$19,3,0),4),ROUND(AW532*(VLOOKUP(VALUE(Q532),Rates!G:L,3,0)),4)))</f>
        <v/>
      </c>
      <c r="AV532" s="126" t="str">
        <f t="shared" si="282"/>
        <v/>
      </c>
      <c r="AW532" s="127" t="str">
        <f t="shared" si="283"/>
        <v/>
      </c>
      <c r="AX532" s="123" t="str">
        <f t="shared" si="284"/>
        <v/>
      </c>
      <c r="AY532" s="140" t="str">
        <f>IF(AX532="","",IF(R532="Refreshment Beverage",ROUND(SUM(AX532*Rates!K$19),4),ROUND(SUM(AX532*(Rates!J$8/100)),4)))</f>
        <v/>
      </c>
      <c r="AZ532" s="124" t="str">
        <f t="shared" si="285"/>
        <v/>
      </c>
      <c r="BA532" s="125" t="str">
        <f t="shared" si="286"/>
        <v/>
      </c>
      <c r="BB532" s="115"/>
      <c r="BC532" s="143"/>
      <c r="BD532" s="100"/>
      <c r="BE532" s="100"/>
      <c r="BF532" s="100"/>
      <c r="BG532" s="100"/>
    </row>
    <row r="533" spans="1:59" ht="12.75" customHeight="1" x14ac:dyDescent="0.2">
      <c r="A533" s="144"/>
      <c r="B533" s="141"/>
      <c r="C533" s="141"/>
      <c r="D533" s="142"/>
      <c r="E533" s="142"/>
      <c r="F533" s="142"/>
      <c r="G533" s="142"/>
      <c r="H533" s="142"/>
      <c r="I533" s="129"/>
      <c r="J533" s="130"/>
      <c r="K533" s="131" t="str">
        <f t="shared" si="257"/>
        <v/>
      </c>
      <c r="L533" s="132" t="str">
        <f t="shared" si="258"/>
        <v/>
      </c>
      <c r="M533" s="133" t="str">
        <f t="shared" si="259"/>
        <v/>
      </c>
      <c r="N533" s="134" t="str">
        <f>IFERROR(IF(B:B="","",IF(R533="Beer",SUM(LOOKUP(2,1/(Rates!$B$3:$B$5&lt;=W533)/(Rates!$C$3:$C$5&gt;=W533),Rates!$D$3:$D$5)*(X533/100)*W533),IF(R533="Refreshment Beverage",SUM(LOOKUP(2,1/(Rates!$B$7:$B$11&lt;=W533)/(Rates!$C$7:$C$11&gt;=W533),Rates!$D$7:$D$11)*(X533/100)*W533)))),"")</f>
        <v/>
      </c>
      <c r="O533" s="134" t="str">
        <f t="shared" si="260"/>
        <v/>
      </c>
      <c r="P533" s="116"/>
      <c r="Q533" s="117" t="str">
        <f t="shared" si="261"/>
        <v/>
      </c>
      <c r="R533" s="128" t="str">
        <f t="shared" si="262"/>
        <v/>
      </c>
      <c r="S533" s="135" t="str">
        <f>IF(B533="","",IF(R533="Refreshment Beverage",VLOOKUP(VALUE(Q533),Rates!G$15:L$19,2,0),VLOOKUP(VALUE(Q533),Rates!G$4:L$12,2,0)))</f>
        <v/>
      </c>
      <c r="T533" s="135" t="str">
        <f t="shared" si="263"/>
        <v/>
      </c>
      <c r="U533" s="118" t="str">
        <f t="shared" si="264"/>
        <v/>
      </c>
      <c r="V533" s="135" t="str">
        <f t="shared" si="265"/>
        <v/>
      </c>
      <c r="W533" s="135" t="str">
        <f t="shared" si="266"/>
        <v/>
      </c>
      <c r="X533" s="119" t="str">
        <f t="shared" si="267"/>
        <v/>
      </c>
      <c r="Y533" s="120" t="str">
        <f>IF(B:B="","",IF(R533="Refreshment Beverage",VLOOKUP(Q533,Rates!G$15:L$19,6,0)*W533,VLOOKUP(Q533,Rates!G$4:L$12,6,0)*W533))</f>
        <v/>
      </c>
      <c r="Z533" s="120" t="str">
        <f t="shared" si="268"/>
        <v/>
      </c>
      <c r="AA533" s="120" t="str">
        <f t="shared" si="269"/>
        <v/>
      </c>
      <c r="AB533" s="136" t="str">
        <f>IF(B:B="","",IF(R533="Refreshment Beverage","",IF(AND(R533="Beer",Q533=0),SUM(LOOKUP(2,1/(Rates!$B$15:$B$18&lt;=W533)/(Rates!$C$15:$C$18&gt;=W533),Rates!$D$15:$D$18)*W533),VLOOKUP(VALUE(Q:Q),Rates!A:B,2,0)*W533)))</f>
        <v/>
      </c>
      <c r="AC533" s="136" t="str">
        <f>IF(B:B="","",IF(R533="Refreshment Beverage","",IF(AND(R533="Beer",Q533=0),SUM(LOOKUP(2,1/(Rates!$B$15:$B$18&lt;=W533)/(Rates!$C$15:$C$18&gt;=W533),Rates!$E$15:$E$18)*W533),VLOOKUP(VALUE(Q:Q),Rates!A:C,3,0)*W533)))</f>
        <v/>
      </c>
      <c r="AD533" s="137" t="str">
        <f>IFERROR(IF(B:B="","",IF(R533="Beer","",IF(VALUE(Q533)=0,VLOOKUP(VLOOKUP(B:B,#REF!,16,0),Rates!A:E,2,0),VLOOKUP(VALUE(Q533),Rates!A$31:B$34,2,0)*W533))),0)</f>
        <v/>
      </c>
      <c r="AE533" s="121" t="str">
        <f t="shared" si="270"/>
        <v/>
      </c>
      <c r="AF533" s="138" t="str">
        <f t="shared" si="271"/>
        <v/>
      </c>
      <c r="AG533" s="122" t="str">
        <f t="shared" si="272"/>
        <v/>
      </c>
      <c r="AH533" s="123" t="str">
        <f t="shared" si="273"/>
        <v/>
      </c>
      <c r="AI533" s="139" t="str">
        <f>IF(AE:AE="","",IF(R533="Refreshment Beverage",AK533*(Rates!J$19/100),ROUND(SUM(AH533*(Rates!$J$8/100)),4)))</f>
        <v/>
      </c>
      <c r="AJ533" s="124" t="str">
        <f t="shared" si="274"/>
        <v/>
      </c>
      <c r="AK533" s="125" t="str">
        <f t="shared" si="275"/>
        <v/>
      </c>
      <c r="AL533" s="121" t="str">
        <f t="shared" si="276"/>
        <v/>
      </c>
      <c r="AM533" s="138" t="str">
        <f>IF(AS533="","",IF(R533="Refreshment Beverage",ROUND(AS533*Rates!K$19,4),ROUND(AO533*(VLOOKUP(VALUE(Q533),Rates!G$4:L$12,3,0)),4)))</f>
        <v/>
      </c>
      <c r="AN533" s="126" t="str">
        <f>IF(AS533="","",IF(R533="Refreshment Beverage",AS533*(Rates!J$19/100),MAX(AM533,AB533)))</f>
        <v/>
      </c>
      <c r="AO533" s="127" t="str">
        <f t="shared" si="277"/>
        <v/>
      </c>
      <c r="AP533" s="127" t="str">
        <f t="shared" si="278"/>
        <v/>
      </c>
      <c r="AQ533" s="140" t="str">
        <f>IF(AS533="","",IF(R533="Refreshment Beverage",ROUND(SUM(VLOOKUP(Q:Q,Rates!G$15:L$19,3,0)*(AS533-Y533-Z533-AA533)),4),ROUND(SUM(Rates!$K$8*AS533),4)))</f>
        <v/>
      </c>
      <c r="AR533" s="139" t="str">
        <f t="shared" si="279"/>
        <v/>
      </c>
      <c r="AS533" s="125" t="str">
        <f t="shared" si="280"/>
        <v/>
      </c>
      <c r="AT533" s="121" t="str">
        <f t="shared" si="281"/>
        <v/>
      </c>
      <c r="AU533" s="138" t="str">
        <f>IF(AX533="","",IF(R533="Refreshment Beverage",ROUND((BA533-Y533-Z533-AA533)*VLOOKUP(VALUE(Q533),Rates!G$15:L$19,3,0),4),ROUND(AW533*(VLOOKUP(VALUE(Q533),Rates!G:L,3,0)),4)))</f>
        <v/>
      </c>
      <c r="AV533" s="126" t="str">
        <f t="shared" si="282"/>
        <v/>
      </c>
      <c r="AW533" s="127" t="str">
        <f t="shared" si="283"/>
        <v/>
      </c>
      <c r="AX533" s="123" t="str">
        <f t="shared" si="284"/>
        <v/>
      </c>
      <c r="AY533" s="140" t="str">
        <f>IF(AX533="","",IF(R533="Refreshment Beverage",ROUND(SUM(AX533*Rates!K$19),4),ROUND(SUM(AX533*(Rates!J$8/100)),4)))</f>
        <v/>
      </c>
      <c r="AZ533" s="124" t="str">
        <f t="shared" si="285"/>
        <v/>
      </c>
      <c r="BA533" s="125" t="str">
        <f t="shared" si="286"/>
        <v/>
      </c>
      <c r="BB533" s="115"/>
      <c r="BC533" s="143"/>
      <c r="BD533" s="100"/>
      <c r="BE533" s="100"/>
      <c r="BF533" s="100"/>
      <c r="BG533" s="100"/>
    </row>
    <row r="534" spans="1:59" ht="12.75" customHeight="1" x14ac:dyDescent="0.2">
      <c r="A534" s="144"/>
      <c r="B534" s="141"/>
      <c r="C534" s="141"/>
      <c r="D534" s="142"/>
      <c r="E534" s="142"/>
      <c r="F534" s="142"/>
      <c r="G534" s="142"/>
      <c r="H534" s="142"/>
      <c r="I534" s="129"/>
      <c r="J534" s="130"/>
      <c r="K534" s="131" t="str">
        <f t="shared" si="257"/>
        <v/>
      </c>
      <c r="L534" s="132" t="str">
        <f t="shared" si="258"/>
        <v/>
      </c>
      <c r="M534" s="133" t="str">
        <f t="shared" si="259"/>
        <v/>
      </c>
      <c r="N534" s="134" t="str">
        <f>IFERROR(IF(B:B="","",IF(R534="Beer",SUM(LOOKUP(2,1/(Rates!$B$3:$B$5&lt;=W534)/(Rates!$C$3:$C$5&gt;=W534),Rates!$D$3:$D$5)*(X534/100)*W534),IF(R534="Refreshment Beverage",SUM(LOOKUP(2,1/(Rates!$B$7:$B$11&lt;=W534)/(Rates!$C$7:$C$11&gt;=W534),Rates!$D$7:$D$11)*(X534/100)*W534)))),"")</f>
        <v/>
      </c>
      <c r="O534" s="134" t="str">
        <f t="shared" si="260"/>
        <v/>
      </c>
      <c r="P534" s="116"/>
      <c r="Q534" s="117" t="str">
        <f t="shared" si="261"/>
        <v/>
      </c>
      <c r="R534" s="128" t="str">
        <f t="shared" si="262"/>
        <v/>
      </c>
      <c r="S534" s="135" t="str">
        <f>IF(B534="","",IF(R534="Refreshment Beverage",VLOOKUP(VALUE(Q534),Rates!G$15:L$19,2,0),VLOOKUP(VALUE(Q534),Rates!G$4:L$12,2,0)))</f>
        <v/>
      </c>
      <c r="T534" s="135" t="str">
        <f t="shared" si="263"/>
        <v/>
      </c>
      <c r="U534" s="118" t="str">
        <f t="shared" si="264"/>
        <v/>
      </c>
      <c r="V534" s="135" t="str">
        <f t="shared" si="265"/>
        <v/>
      </c>
      <c r="W534" s="135" t="str">
        <f t="shared" si="266"/>
        <v/>
      </c>
      <c r="X534" s="119" t="str">
        <f t="shared" si="267"/>
        <v/>
      </c>
      <c r="Y534" s="120" t="str">
        <f>IF(B:B="","",IF(R534="Refreshment Beverage",VLOOKUP(Q534,Rates!G$15:L$19,6,0)*W534,VLOOKUP(Q534,Rates!G$4:L$12,6,0)*W534))</f>
        <v/>
      </c>
      <c r="Z534" s="120" t="str">
        <f t="shared" si="268"/>
        <v/>
      </c>
      <c r="AA534" s="120" t="str">
        <f t="shared" si="269"/>
        <v/>
      </c>
      <c r="AB534" s="136" t="str">
        <f>IF(B:B="","",IF(R534="Refreshment Beverage","",IF(AND(R534="Beer",Q534=0),SUM(LOOKUP(2,1/(Rates!$B$15:$B$18&lt;=W534)/(Rates!$C$15:$C$18&gt;=W534),Rates!$D$15:$D$18)*W534),VLOOKUP(VALUE(Q:Q),Rates!A:B,2,0)*W534)))</f>
        <v/>
      </c>
      <c r="AC534" s="136" t="str">
        <f>IF(B:B="","",IF(R534="Refreshment Beverage","",IF(AND(R534="Beer",Q534=0),SUM(LOOKUP(2,1/(Rates!$B$15:$B$18&lt;=W534)/(Rates!$C$15:$C$18&gt;=W534),Rates!$E$15:$E$18)*W534),VLOOKUP(VALUE(Q:Q),Rates!A:C,3,0)*W534)))</f>
        <v/>
      </c>
      <c r="AD534" s="137" t="str">
        <f>IFERROR(IF(B:B="","",IF(R534="Beer","",IF(VALUE(Q534)=0,VLOOKUP(VLOOKUP(B:B,#REF!,16,0),Rates!A:E,2,0),VLOOKUP(VALUE(Q534),Rates!A$31:B$34,2,0)*W534))),0)</f>
        <v/>
      </c>
      <c r="AE534" s="121" t="str">
        <f t="shared" si="270"/>
        <v/>
      </c>
      <c r="AF534" s="138" t="str">
        <f t="shared" si="271"/>
        <v/>
      </c>
      <c r="AG534" s="122" t="str">
        <f t="shared" si="272"/>
        <v/>
      </c>
      <c r="AH534" s="123" t="str">
        <f t="shared" si="273"/>
        <v/>
      </c>
      <c r="AI534" s="139" t="str">
        <f>IF(AE:AE="","",IF(R534="Refreshment Beverage",AK534*(Rates!J$19/100),ROUND(SUM(AH534*(Rates!$J$8/100)),4)))</f>
        <v/>
      </c>
      <c r="AJ534" s="124" t="str">
        <f t="shared" si="274"/>
        <v/>
      </c>
      <c r="AK534" s="125" t="str">
        <f t="shared" si="275"/>
        <v/>
      </c>
      <c r="AL534" s="121" t="str">
        <f t="shared" si="276"/>
        <v/>
      </c>
      <c r="AM534" s="138" t="str">
        <f>IF(AS534="","",IF(R534="Refreshment Beverage",ROUND(AS534*Rates!K$19,4),ROUND(AO534*(VLOOKUP(VALUE(Q534),Rates!G$4:L$12,3,0)),4)))</f>
        <v/>
      </c>
      <c r="AN534" s="126" t="str">
        <f>IF(AS534="","",IF(R534="Refreshment Beverage",AS534*(Rates!J$19/100),MAX(AM534,AB534)))</f>
        <v/>
      </c>
      <c r="AO534" s="127" t="str">
        <f t="shared" si="277"/>
        <v/>
      </c>
      <c r="AP534" s="127" t="str">
        <f t="shared" si="278"/>
        <v/>
      </c>
      <c r="AQ534" s="140" t="str">
        <f>IF(AS534="","",IF(R534="Refreshment Beverage",ROUND(SUM(VLOOKUP(Q:Q,Rates!G$15:L$19,3,0)*(AS534-Y534-Z534-AA534)),4),ROUND(SUM(Rates!$K$8*AS534),4)))</f>
        <v/>
      </c>
      <c r="AR534" s="139" t="str">
        <f t="shared" si="279"/>
        <v/>
      </c>
      <c r="AS534" s="125" t="str">
        <f t="shared" si="280"/>
        <v/>
      </c>
      <c r="AT534" s="121" t="str">
        <f t="shared" si="281"/>
        <v/>
      </c>
      <c r="AU534" s="138" t="str">
        <f>IF(AX534="","",IF(R534="Refreshment Beverage",ROUND((BA534-Y534-Z534-AA534)*VLOOKUP(VALUE(Q534),Rates!G$15:L$19,3,0),4),ROUND(AW534*(VLOOKUP(VALUE(Q534),Rates!G:L,3,0)),4)))</f>
        <v/>
      </c>
      <c r="AV534" s="126" t="str">
        <f t="shared" si="282"/>
        <v/>
      </c>
      <c r="AW534" s="127" t="str">
        <f t="shared" si="283"/>
        <v/>
      </c>
      <c r="AX534" s="123" t="str">
        <f t="shared" si="284"/>
        <v/>
      </c>
      <c r="AY534" s="140" t="str">
        <f>IF(AX534="","",IF(R534="Refreshment Beverage",ROUND(SUM(AX534*Rates!K$19),4),ROUND(SUM(AX534*(Rates!J$8/100)),4)))</f>
        <v/>
      </c>
      <c r="AZ534" s="124" t="str">
        <f t="shared" si="285"/>
        <v/>
      </c>
      <c r="BA534" s="125" t="str">
        <f t="shared" si="286"/>
        <v/>
      </c>
      <c r="BB534" s="115"/>
      <c r="BC534" s="143"/>
      <c r="BD534" s="100"/>
      <c r="BE534" s="100"/>
      <c r="BF534" s="100"/>
      <c r="BG534" s="100"/>
    </row>
    <row r="535" spans="1:59" ht="12.75" customHeight="1" x14ac:dyDescent="0.2">
      <c r="A535" s="144"/>
      <c r="B535" s="141"/>
      <c r="C535" s="141"/>
      <c r="D535" s="142"/>
      <c r="E535" s="142"/>
      <c r="F535" s="142"/>
      <c r="G535" s="142"/>
      <c r="H535" s="142"/>
      <c r="I535" s="129"/>
      <c r="J535" s="130"/>
      <c r="K535" s="131" t="str">
        <f t="shared" si="257"/>
        <v/>
      </c>
      <c r="L535" s="132" t="str">
        <f t="shared" si="258"/>
        <v/>
      </c>
      <c r="M535" s="133" t="str">
        <f t="shared" si="259"/>
        <v/>
      </c>
      <c r="N535" s="134" t="str">
        <f>IFERROR(IF(B:B="","",IF(R535="Beer",SUM(LOOKUP(2,1/(Rates!$B$3:$B$5&lt;=W535)/(Rates!$C$3:$C$5&gt;=W535),Rates!$D$3:$D$5)*(X535/100)*W535),IF(R535="Refreshment Beverage",SUM(LOOKUP(2,1/(Rates!$B$7:$B$11&lt;=W535)/(Rates!$C$7:$C$11&gt;=W535),Rates!$D$7:$D$11)*(X535/100)*W535)))),"")</f>
        <v/>
      </c>
      <c r="O535" s="134" t="str">
        <f t="shared" si="260"/>
        <v/>
      </c>
      <c r="P535" s="116"/>
      <c r="Q535" s="117" t="str">
        <f t="shared" si="261"/>
        <v/>
      </c>
      <c r="R535" s="128" t="str">
        <f t="shared" si="262"/>
        <v/>
      </c>
      <c r="S535" s="135" t="str">
        <f>IF(B535="","",IF(R535="Refreshment Beverage",VLOOKUP(VALUE(Q535),Rates!G$15:L$19,2,0),VLOOKUP(VALUE(Q535),Rates!G$4:L$12,2,0)))</f>
        <v/>
      </c>
      <c r="T535" s="135" t="str">
        <f t="shared" si="263"/>
        <v/>
      </c>
      <c r="U535" s="118" t="str">
        <f t="shared" si="264"/>
        <v/>
      </c>
      <c r="V535" s="135" t="str">
        <f t="shared" si="265"/>
        <v/>
      </c>
      <c r="W535" s="135" t="str">
        <f t="shared" si="266"/>
        <v/>
      </c>
      <c r="X535" s="119" t="str">
        <f t="shared" si="267"/>
        <v/>
      </c>
      <c r="Y535" s="120" t="str">
        <f>IF(B:B="","",IF(R535="Refreshment Beverage",VLOOKUP(Q535,Rates!G$15:L$19,6,0)*W535,VLOOKUP(Q535,Rates!G$4:L$12,6,0)*W535))</f>
        <v/>
      </c>
      <c r="Z535" s="120" t="str">
        <f t="shared" si="268"/>
        <v/>
      </c>
      <c r="AA535" s="120" t="str">
        <f t="shared" si="269"/>
        <v/>
      </c>
      <c r="AB535" s="136" t="str">
        <f>IF(B:B="","",IF(R535="Refreshment Beverage","",IF(AND(R535="Beer",Q535=0),SUM(LOOKUP(2,1/(Rates!$B$15:$B$18&lt;=W535)/(Rates!$C$15:$C$18&gt;=W535),Rates!$D$15:$D$18)*W535),VLOOKUP(VALUE(Q:Q),Rates!A:B,2,0)*W535)))</f>
        <v/>
      </c>
      <c r="AC535" s="136" t="str">
        <f>IF(B:B="","",IF(R535="Refreshment Beverage","",IF(AND(R535="Beer",Q535=0),SUM(LOOKUP(2,1/(Rates!$B$15:$B$18&lt;=W535)/(Rates!$C$15:$C$18&gt;=W535),Rates!$E$15:$E$18)*W535),VLOOKUP(VALUE(Q:Q),Rates!A:C,3,0)*W535)))</f>
        <v/>
      </c>
      <c r="AD535" s="137" t="str">
        <f>IFERROR(IF(B:B="","",IF(R535="Beer","",IF(VALUE(Q535)=0,VLOOKUP(VLOOKUP(B:B,#REF!,16,0),Rates!A:E,2,0),VLOOKUP(VALUE(Q535),Rates!A$31:B$34,2,0)*W535))),0)</f>
        <v/>
      </c>
      <c r="AE535" s="121" t="str">
        <f t="shared" si="270"/>
        <v/>
      </c>
      <c r="AF535" s="138" t="str">
        <f t="shared" si="271"/>
        <v/>
      </c>
      <c r="AG535" s="122" t="str">
        <f t="shared" si="272"/>
        <v/>
      </c>
      <c r="AH535" s="123" t="str">
        <f t="shared" si="273"/>
        <v/>
      </c>
      <c r="AI535" s="139" t="str">
        <f>IF(AE:AE="","",IF(R535="Refreshment Beverage",AK535*(Rates!J$19/100),ROUND(SUM(AH535*(Rates!$J$8/100)),4)))</f>
        <v/>
      </c>
      <c r="AJ535" s="124" t="str">
        <f t="shared" si="274"/>
        <v/>
      </c>
      <c r="AK535" s="125" t="str">
        <f t="shared" si="275"/>
        <v/>
      </c>
      <c r="AL535" s="121" t="str">
        <f t="shared" si="276"/>
        <v/>
      </c>
      <c r="AM535" s="138" t="str">
        <f>IF(AS535="","",IF(R535="Refreshment Beverage",ROUND(AS535*Rates!K$19,4),ROUND(AO535*(VLOOKUP(VALUE(Q535),Rates!G$4:L$12,3,0)),4)))</f>
        <v/>
      </c>
      <c r="AN535" s="126" t="str">
        <f>IF(AS535="","",IF(R535="Refreshment Beverage",AS535*(Rates!J$19/100),MAX(AM535,AB535)))</f>
        <v/>
      </c>
      <c r="AO535" s="127" t="str">
        <f t="shared" si="277"/>
        <v/>
      </c>
      <c r="AP535" s="127" t="str">
        <f t="shared" si="278"/>
        <v/>
      </c>
      <c r="AQ535" s="140" t="str">
        <f>IF(AS535="","",IF(R535="Refreshment Beverage",ROUND(SUM(VLOOKUP(Q:Q,Rates!G$15:L$19,3,0)*(AS535-Y535-Z535-AA535)),4),ROUND(SUM(Rates!$K$8*AS535),4)))</f>
        <v/>
      </c>
      <c r="AR535" s="139" t="str">
        <f t="shared" si="279"/>
        <v/>
      </c>
      <c r="AS535" s="125" t="str">
        <f t="shared" si="280"/>
        <v/>
      </c>
      <c r="AT535" s="121" t="str">
        <f t="shared" si="281"/>
        <v/>
      </c>
      <c r="AU535" s="138" t="str">
        <f>IF(AX535="","",IF(R535="Refreshment Beverage",ROUND((BA535-Y535-Z535-AA535)*VLOOKUP(VALUE(Q535),Rates!G$15:L$19,3,0),4),ROUND(AW535*(VLOOKUP(VALUE(Q535),Rates!G:L,3,0)),4)))</f>
        <v/>
      </c>
      <c r="AV535" s="126" t="str">
        <f t="shared" si="282"/>
        <v/>
      </c>
      <c r="AW535" s="127" t="str">
        <f t="shared" si="283"/>
        <v/>
      </c>
      <c r="AX535" s="123" t="str">
        <f t="shared" si="284"/>
        <v/>
      </c>
      <c r="AY535" s="140" t="str">
        <f>IF(AX535="","",IF(R535="Refreshment Beverage",ROUND(SUM(AX535*Rates!K$19),4),ROUND(SUM(AX535*(Rates!J$8/100)),4)))</f>
        <v/>
      </c>
      <c r="AZ535" s="124" t="str">
        <f t="shared" si="285"/>
        <v/>
      </c>
      <c r="BA535" s="125" t="str">
        <f t="shared" si="286"/>
        <v/>
      </c>
      <c r="BB535" s="115"/>
      <c r="BC535" s="143"/>
      <c r="BD535" s="100"/>
      <c r="BE535" s="100"/>
      <c r="BF535" s="100"/>
      <c r="BG535" s="100"/>
    </row>
    <row r="536" spans="1:59" ht="12.75" customHeight="1" x14ac:dyDescent="0.2">
      <c r="A536" s="144"/>
      <c r="B536" s="141"/>
      <c r="C536" s="141"/>
      <c r="D536" s="142"/>
      <c r="E536" s="142"/>
      <c r="F536" s="142"/>
      <c r="G536" s="142"/>
      <c r="H536" s="142"/>
      <c r="I536" s="129"/>
      <c r="J536" s="130"/>
      <c r="K536" s="131" t="str">
        <f t="shared" si="257"/>
        <v/>
      </c>
      <c r="L536" s="132" t="str">
        <f t="shared" si="258"/>
        <v/>
      </c>
      <c r="M536" s="133" t="str">
        <f t="shared" si="259"/>
        <v/>
      </c>
      <c r="N536" s="134" t="str">
        <f>IFERROR(IF(B:B="","",IF(R536="Beer",SUM(LOOKUP(2,1/(Rates!$B$3:$B$5&lt;=W536)/(Rates!$C$3:$C$5&gt;=W536),Rates!$D$3:$D$5)*(X536/100)*W536),IF(R536="Refreshment Beverage",SUM(LOOKUP(2,1/(Rates!$B$7:$B$11&lt;=W536)/(Rates!$C$7:$C$11&gt;=W536),Rates!$D$7:$D$11)*(X536/100)*W536)))),"")</f>
        <v/>
      </c>
      <c r="O536" s="134" t="str">
        <f t="shared" si="260"/>
        <v/>
      </c>
      <c r="P536" s="116"/>
      <c r="Q536" s="117" t="str">
        <f t="shared" si="261"/>
        <v/>
      </c>
      <c r="R536" s="128" t="str">
        <f t="shared" si="262"/>
        <v/>
      </c>
      <c r="S536" s="135" t="str">
        <f>IF(B536="","",IF(R536="Refreshment Beverage",VLOOKUP(VALUE(Q536),Rates!G$15:L$19,2,0),VLOOKUP(VALUE(Q536),Rates!G$4:L$12,2,0)))</f>
        <v/>
      </c>
      <c r="T536" s="135" t="str">
        <f t="shared" si="263"/>
        <v/>
      </c>
      <c r="U536" s="118" t="str">
        <f t="shared" si="264"/>
        <v/>
      </c>
      <c r="V536" s="135" t="str">
        <f t="shared" si="265"/>
        <v/>
      </c>
      <c r="W536" s="135" t="str">
        <f t="shared" si="266"/>
        <v/>
      </c>
      <c r="X536" s="119" t="str">
        <f t="shared" si="267"/>
        <v/>
      </c>
      <c r="Y536" s="120" t="str">
        <f>IF(B:B="","",IF(R536="Refreshment Beverage",VLOOKUP(Q536,Rates!G$15:L$19,6,0)*W536,VLOOKUP(Q536,Rates!G$4:L$12,6,0)*W536))</f>
        <v/>
      </c>
      <c r="Z536" s="120" t="str">
        <f t="shared" si="268"/>
        <v/>
      </c>
      <c r="AA536" s="120" t="str">
        <f t="shared" si="269"/>
        <v/>
      </c>
      <c r="AB536" s="136" t="str">
        <f>IF(B:B="","",IF(R536="Refreshment Beverage","",IF(AND(R536="Beer",Q536=0),SUM(LOOKUP(2,1/(Rates!$B$15:$B$18&lt;=W536)/(Rates!$C$15:$C$18&gt;=W536),Rates!$D$15:$D$18)*W536),VLOOKUP(VALUE(Q:Q),Rates!A:B,2,0)*W536)))</f>
        <v/>
      </c>
      <c r="AC536" s="136" t="str">
        <f>IF(B:B="","",IF(R536="Refreshment Beverage","",IF(AND(R536="Beer",Q536=0),SUM(LOOKUP(2,1/(Rates!$B$15:$B$18&lt;=W536)/(Rates!$C$15:$C$18&gt;=W536),Rates!$E$15:$E$18)*W536),VLOOKUP(VALUE(Q:Q),Rates!A:C,3,0)*W536)))</f>
        <v/>
      </c>
      <c r="AD536" s="137" t="str">
        <f>IFERROR(IF(B:B="","",IF(R536="Beer","",IF(VALUE(Q536)=0,VLOOKUP(VLOOKUP(B:B,#REF!,16,0),Rates!A:E,2,0),VLOOKUP(VALUE(Q536),Rates!A$31:B$34,2,0)*W536))),0)</f>
        <v/>
      </c>
      <c r="AE536" s="121" t="str">
        <f t="shared" si="270"/>
        <v/>
      </c>
      <c r="AF536" s="138" t="str">
        <f t="shared" si="271"/>
        <v/>
      </c>
      <c r="AG536" s="122" t="str">
        <f t="shared" si="272"/>
        <v/>
      </c>
      <c r="AH536" s="123" t="str">
        <f t="shared" si="273"/>
        <v/>
      </c>
      <c r="AI536" s="139" t="str">
        <f>IF(AE:AE="","",IF(R536="Refreshment Beverage",AK536*(Rates!J$19/100),ROUND(SUM(AH536*(Rates!$J$8/100)),4)))</f>
        <v/>
      </c>
      <c r="AJ536" s="124" t="str">
        <f t="shared" si="274"/>
        <v/>
      </c>
      <c r="AK536" s="125" t="str">
        <f t="shared" si="275"/>
        <v/>
      </c>
      <c r="AL536" s="121" t="str">
        <f t="shared" si="276"/>
        <v/>
      </c>
      <c r="AM536" s="138" t="str">
        <f>IF(AS536="","",IF(R536="Refreshment Beverage",ROUND(AS536*Rates!K$19,4),ROUND(AO536*(VLOOKUP(VALUE(Q536),Rates!G$4:L$12,3,0)),4)))</f>
        <v/>
      </c>
      <c r="AN536" s="126" t="str">
        <f>IF(AS536="","",IF(R536="Refreshment Beverage",AS536*(Rates!J$19/100),MAX(AM536,AB536)))</f>
        <v/>
      </c>
      <c r="AO536" s="127" t="str">
        <f t="shared" si="277"/>
        <v/>
      </c>
      <c r="AP536" s="127" t="str">
        <f t="shared" si="278"/>
        <v/>
      </c>
      <c r="AQ536" s="140" t="str">
        <f>IF(AS536="","",IF(R536="Refreshment Beverage",ROUND(SUM(VLOOKUP(Q:Q,Rates!G$15:L$19,3,0)*(AS536-Y536-Z536-AA536)),4),ROUND(SUM(Rates!$K$8*AS536),4)))</f>
        <v/>
      </c>
      <c r="AR536" s="139" t="str">
        <f t="shared" si="279"/>
        <v/>
      </c>
      <c r="AS536" s="125" t="str">
        <f t="shared" si="280"/>
        <v/>
      </c>
      <c r="AT536" s="121" t="str">
        <f t="shared" si="281"/>
        <v/>
      </c>
      <c r="AU536" s="138" t="str">
        <f>IF(AX536="","",IF(R536="Refreshment Beverage",ROUND((BA536-Y536-Z536-AA536)*VLOOKUP(VALUE(Q536),Rates!G$15:L$19,3,0),4),ROUND(AW536*(VLOOKUP(VALUE(Q536),Rates!G:L,3,0)),4)))</f>
        <v/>
      </c>
      <c r="AV536" s="126" t="str">
        <f t="shared" si="282"/>
        <v/>
      </c>
      <c r="AW536" s="127" t="str">
        <f t="shared" si="283"/>
        <v/>
      </c>
      <c r="AX536" s="123" t="str">
        <f t="shared" si="284"/>
        <v/>
      </c>
      <c r="AY536" s="140" t="str">
        <f>IF(AX536="","",IF(R536="Refreshment Beverage",ROUND(SUM(AX536*Rates!K$19),4),ROUND(SUM(AX536*(Rates!J$8/100)),4)))</f>
        <v/>
      </c>
      <c r="AZ536" s="124" t="str">
        <f t="shared" si="285"/>
        <v/>
      </c>
      <c r="BA536" s="125" t="str">
        <f t="shared" si="286"/>
        <v/>
      </c>
      <c r="BB536" s="115"/>
      <c r="BC536" s="143"/>
      <c r="BD536" s="100"/>
      <c r="BE536" s="100"/>
      <c r="BF536" s="100"/>
      <c r="BG536" s="100"/>
    </row>
    <row r="537" spans="1:59" ht="12.75" customHeight="1" x14ac:dyDescent="0.2">
      <c r="A537" s="144"/>
      <c r="B537" s="141"/>
      <c r="C537" s="141"/>
      <c r="D537" s="142"/>
      <c r="E537" s="142"/>
      <c r="F537" s="142"/>
      <c r="G537" s="142"/>
      <c r="H537" s="142"/>
      <c r="I537" s="129"/>
      <c r="J537" s="130"/>
      <c r="K537" s="131" t="str">
        <f t="shared" si="257"/>
        <v/>
      </c>
      <c r="L537" s="132" t="str">
        <f t="shared" si="258"/>
        <v/>
      </c>
      <c r="M537" s="133" t="str">
        <f t="shared" si="259"/>
        <v/>
      </c>
      <c r="N537" s="134" t="str">
        <f>IFERROR(IF(B:B="","",IF(R537="Beer",SUM(LOOKUP(2,1/(Rates!$B$3:$B$5&lt;=W537)/(Rates!$C$3:$C$5&gt;=W537),Rates!$D$3:$D$5)*(X537/100)*W537),IF(R537="Refreshment Beverage",SUM(LOOKUP(2,1/(Rates!$B$7:$B$11&lt;=W537)/(Rates!$C$7:$C$11&gt;=W537),Rates!$D$7:$D$11)*(X537/100)*W537)))),"")</f>
        <v/>
      </c>
      <c r="O537" s="134" t="str">
        <f t="shared" si="260"/>
        <v/>
      </c>
      <c r="P537" s="116"/>
      <c r="Q537" s="117" t="str">
        <f t="shared" si="261"/>
        <v/>
      </c>
      <c r="R537" s="128" t="str">
        <f t="shared" si="262"/>
        <v/>
      </c>
      <c r="S537" s="135" t="str">
        <f>IF(B537="","",IF(R537="Refreshment Beverage",VLOOKUP(VALUE(Q537),Rates!G$15:L$19,2,0),VLOOKUP(VALUE(Q537),Rates!G$4:L$12,2,0)))</f>
        <v/>
      </c>
      <c r="T537" s="135" t="str">
        <f t="shared" si="263"/>
        <v/>
      </c>
      <c r="U537" s="118" t="str">
        <f t="shared" si="264"/>
        <v/>
      </c>
      <c r="V537" s="135" t="str">
        <f t="shared" si="265"/>
        <v/>
      </c>
      <c r="W537" s="135" t="str">
        <f t="shared" si="266"/>
        <v/>
      </c>
      <c r="X537" s="119" t="str">
        <f t="shared" si="267"/>
        <v/>
      </c>
      <c r="Y537" s="120" t="str">
        <f>IF(B:B="","",IF(R537="Refreshment Beverage",VLOOKUP(Q537,Rates!G$15:L$19,6,0)*W537,VLOOKUP(Q537,Rates!G$4:L$12,6,0)*W537))</f>
        <v/>
      </c>
      <c r="Z537" s="120" t="str">
        <f t="shared" si="268"/>
        <v/>
      </c>
      <c r="AA537" s="120" t="str">
        <f t="shared" si="269"/>
        <v/>
      </c>
      <c r="AB537" s="136" t="str">
        <f>IF(B:B="","",IF(R537="Refreshment Beverage","",IF(AND(R537="Beer",Q537=0),SUM(LOOKUP(2,1/(Rates!$B$15:$B$18&lt;=W537)/(Rates!$C$15:$C$18&gt;=W537),Rates!$D$15:$D$18)*W537),VLOOKUP(VALUE(Q:Q),Rates!A:B,2,0)*W537)))</f>
        <v/>
      </c>
      <c r="AC537" s="136" t="str">
        <f>IF(B:B="","",IF(R537="Refreshment Beverage","",IF(AND(R537="Beer",Q537=0),SUM(LOOKUP(2,1/(Rates!$B$15:$B$18&lt;=W537)/(Rates!$C$15:$C$18&gt;=W537),Rates!$E$15:$E$18)*W537),VLOOKUP(VALUE(Q:Q),Rates!A:C,3,0)*W537)))</f>
        <v/>
      </c>
      <c r="AD537" s="137" t="str">
        <f>IFERROR(IF(B:B="","",IF(R537="Beer","",IF(VALUE(Q537)=0,VLOOKUP(VLOOKUP(B:B,#REF!,16,0),Rates!A:E,2,0),VLOOKUP(VALUE(Q537),Rates!A$31:B$34,2,0)*W537))),0)</f>
        <v/>
      </c>
      <c r="AE537" s="121" t="str">
        <f t="shared" si="270"/>
        <v/>
      </c>
      <c r="AF537" s="138" t="str">
        <f t="shared" si="271"/>
        <v/>
      </c>
      <c r="AG537" s="122" t="str">
        <f t="shared" si="272"/>
        <v/>
      </c>
      <c r="AH537" s="123" t="str">
        <f t="shared" si="273"/>
        <v/>
      </c>
      <c r="AI537" s="139" t="str">
        <f>IF(AE:AE="","",IF(R537="Refreshment Beverage",AK537*(Rates!J$19/100),ROUND(SUM(AH537*(Rates!$J$8/100)),4)))</f>
        <v/>
      </c>
      <c r="AJ537" s="124" t="str">
        <f t="shared" si="274"/>
        <v/>
      </c>
      <c r="AK537" s="125" t="str">
        <f t="shared" si="275"/>
        <v/>
      </c>
      <c r="AL537" s="121" t="str">
        <f t="shared" si="276"/>
        <v/>
      </c>
      <c r="AM537" s="138" t="str">
        <f>IF(AS537="","",IF(R537="Refreshment Beverage",ROUND(AS537*Rates!K$19,4),ROUND(AO537*(VLOOKUP(VALUE(Q537),Rates!G$4:L$12,3,0)),4)))</f>
        <v/>
      </c>
      <c r="AN537" s="126" t="str">
        <f>IF(AS537="","",IF(R537="Refreshment Beverage",AS537*(Rates!J$19/100),MAX(AM537,AB537)))</f>
        <v/>
      </c>
      <c r="AO537" s="127" t="str">
        <f t="shared" si="277"/>
        <v/>
      </c>
      <c r="AP537" s="127" t="str">
        <f t="shared" si="278"/>
        <v/>
      </c>
      <c r="AQ537" s="140" t="str">
        <f>IF(AS537="","",IF(R537="Refreshment Beverage",ROUND(SUM(VLOOKUP(Q:Q,Rates!G$15:L$19,3,0)*(AS537-Y537-Z537-AA537)),4),ROUND(SUM(Rates!$K$8*AS537),4)))</f>
        <v/>
      </c>
      <c r="AR537" s="139" t="str">
        <f t="shared" si="279"/>
        <v/>
      </c>
      <c r="AS537" s="125" t="str">
        <f t="shared" si="280"/>
        <v/>
      </c>
      <c r="AT537" s="121" t="str">
        <f t="shared" si="281"/>
        <v/>
      </c>
      <c r="AU537" s="138" t="str">
        <f>IF(AX537="","",IF(R537="Refreshment Beverage",ROUND((BA537-Y537-Z537-AA537)*VLOOKUP(VALUE(Q537),Rates!G$15:L$19,3,0),4),ROUND(AW537*(VLOOKUP(VALUE(Q537),Rates!G:L,3,0)),4)))</f>
        <v/>
      </c>
      <c r="AV537" s="126" t="str">
        <f t="shared" si="282"/>
        <v/>
      </c>
      <c r="AW537" s="127" t="str">
        <f t="shared" si="283"/>
        <v/>
      </c>
      <c r="AX537" s="123" t="str">
        <f t="shared" si="284"/>
        <v/>
      </c>
      <c r="AY537" s="140" t="str">
        <f>IF(AX537="","",IF(R537="Refreshment Beverage",ROUND(SUM(AX537*Rates!K$19),4),ROUND(SUM(AX537*(Rates!J$8/100)),4)))</f>
        <v/>
      </c>
      <c r="AZ537" s="124" t="str">
        <f t="shared" si="285"/>
        <v/>
      </c>
      <c r="BA537" s="125" t="str">
        <f t="shared" si="286"/>
        <v/>
      </c>
      <c r="BB537" s="115"/>
      <c r="BC537" s="143"/>
      <c r="BD537" s="100"/>
      <c r="BE537" s="100"/>
      <c r="BF537" s="100"/>
      <c r="BG537" s="100"/>
    </row>
    <row r="538" spans="1:59" ht="12.75" customHeight="1" x14ac:dyDescent="0.2">
      <c r="A538" s="144"/>
      <c r="B538" s="141"/>
      <c r="C538" s="141"/>
      <c r="D538" s="142"/>
      <c r="E538" s="142"/>
      <c r="F538" s="142"/>
      <c r="G538" s="142"/>
      <c r="H538" s="142"/>
      <c r="I538" s="129"/>
      <c r="J538" s="130"/>
      <c r="K538" s="131" t="str">
        <f t="shared" ref="K538:K601" si="287">IFERROR(IF(B:B="","",IF(OR(C538="",E538="",F538="",G538="",H538="",I538="",J538=""),"",ROUND(IF(J538="Gross Price to Brewers",AE538,IF(J538="Retail Price",AL538,IF(J538="Licensee Retail",AT538,""))),2))),"")</f>
        <v/>
      </c>
      <c r="L538" s="132" t="str">
        <f t="shared" ref="L538:L601" si="288">IFERROR(IF(B:B="","",IF(OR(C538="",E538="",F538="",G538="",H538="",I538="",J538=""),"",ROUND(IF(J538="Gross Price to Brewers",AH538,IF(J538="Retail Price",AP538,IF(J538="Licensee Retail",AX538,""))),2))),"")</f>
        <v/>
      </c>
      <c r="M538" s="133" t="str">
        <f t="shared" ref="M538:M601" si="289">IFERROR(IF(B:B="","",IF(OR(C538="",E538="",F538="",G538="",H538="",I538="",J538=""),"",ROUND(IF(J538="Gross Price to Brewers",AK538,IF(J538="Retail Price",AS538,IF(J538="Licensee Retail",BA538,""))),2))),"")</f>
        <v/>
      </c>
      <c r="N538" s="134" t="str">
        <f>IFERROR(IF(B:B="","",IF(R538="Beer",SUM(LOOKUP(2,1/(Rates!$B$3:$B$5&lt;=W538)/(Rates!$C$3:$C$5&gt;=W538),Rates!$D$3:$D$5)*(X538/100)*W538),IF(R538="Refreshment Beverage",SUM(LOOKUP(2,1/(Rates!$B$7:$B$11&lt;=W538)/(Rates!$C$7:$C$11&gt;=W538),Rates!$D$7:$D$11)*(X538/100)*W538)))),"")</f>
        <v/>
      </c>
      <c r="O538" s="134" t="str">
        <f t="shared" ref="O538:O601" si="290">IF(B:B="","",IF(M538&gt;N538,"YES","NO"))</f>
        <v/>
      </c>
      <c r="P538" s="116"/>
      <c r="Q538" s="117" t="str">
        <f t="shared" ref="Q538:Q601" si="291">IF(B538="","",IF(OR(D538="",D538=5),0,D538))</f>
        <v/>
      </c>
      <c r="R538" s="128" t="str">
        <f t="shared" ref="R538:R601" si="292">IF(B538="","",C538)</f>
        <v/>
      </c>
      <c r="S538" s="135" t="str">
        <f>IF(B538="","",IF(R538="Refreshment Beverage",VLOOKUP(VALUE(Q538),Rates!G$15:L$19,2,0),VLOOKUP(VALUE(Q538),Rates!G$4:L$12,2,0)))</f>
        <v/>
      </c>
      <c r="T538" s="135" t="str">
        <f t="shared" ref="T538:T601" si="293">IF(B538="","",G538)</f>
        <v/>
      </c>
      <c r="U538" s="118" t="str">
        <f t="shared" ref="U538:U601" si="294">IF(B:B="","",SUM(W538/V538))</f>
        <v/>
      </c>
      <c r="V538" s="135" t="str">
        <f t="shared" ref="V538:V601" si="295">IF(B538="","",F538)</f>
        <v/>
      </c>
      <c r="W538" s="135" t="str">
        <f t="shared" ref="W538:W601" si="296">IF(B538="","",E538*F538)</f>
        <v/>
      </c>
      <c r="X538" s="119" t="str">
        <f t="shared" ref="X538:X601" si="297">IF(B538="","",H538)</f>
        <v/>
      </c>
      <c r="Y538" s="120" t="str">
        <f>IF(B:B="","",IF(R538="Refreshment Beverage",VLOOKUP(Q538,Rates!G$15:L$19,6,0)*W538,VLOOKUP(Q538,Rates!G$4:L$12,6,0)*W538))</f>
        <v/>
      </c>
      <c r="Z538" s="120" t="str">
        <f t="shared" ref="Z538:Z601" si="298">IF(B:B="","",IF(R538="Refreshment Beverage",0,IF(T538="Keg",0,ROUND(0.34/12*V538,2))))</f>
        <v/>
      </c>
      <c r="AA538" s="120" t="str">
        <f t="shared" ref="AA538:AA601" si="299">IF(B:B="","",IF(AND(T538="Can",V538=8,R538="Beer"),V538*0.0192,IF(AND(T538="Can",V538=15,R538="Beer"),V538*0.0096,IF(AND(T538="Can",V538=20,R538="Beer"),V538*0.0102,IF(AND(T538="Can",V538=30,R538="Beer"),V538*0.0085,IF(AND(T538="Can",V538=36,R538="Beer"),V538*0.0071,IF(AND(T538="Bottle",V538=24,R538="Beer"),V538*0.0153,IF(AND(R538="Refreshment Beverage",U538&gt;0.49,U538&lt;0.401),V538*0.0512,IF(AND(R538="Refreshment Beverage",U538&gt;0.4,U538&lt;0.47),V538*0.0614,IF(AND(R538="Refreshment Beverage",U538&gt;0.469,U538&lt;0.66),V538*0.0716,IF(AND(R538="Refreshment Beverage",U538&gt;0.659,U538&lt;0.75),V538*0.1023,IF(AND(R538="Refreshment Beverage",U538&gt;0.749,U538&lt;0.9),V538*0.1125,IF(AND(R538="Refreshment Beverage",U538&gt;0.899,U538&lt;1),V538*0.133,IF(AND(R538="Refreshment Beverage",U538=1),V538*0.1432,IF(AND(R538="Refreshment Beverage",U538=1.14),V538*0.1637,IF(AND(R538="Refreshment Beverage",U538=2),V538*0.2864,IF(AND(R538="Refreshment Beverage",U538=3),V538*0.4297,IF(AND(R538="Refreshment Beverage",U538=1.75),V538*0.2558,0))))))))))))))))))</f>
        <v/>
      </c>
      <c r="AB538" s="136" t="str">
        <f>IF(B:B="","",IF(R538="Refreshment Beverage","",IF(AND(R538="Beer",Q538=0),SUM(LOOKUP(2,1/(Rates!$B$15:$B$18&lt;=W538)/(Rates!$C$15:$C$18&gt;=W538),Rates!$D$15:$D$18)*W538),VLOOKUP(VALUE(Q:Q),Rates!A:B,2,0)*W538)))</f>
        <v/>
      </c>
      <c r="AC538" s="136" t="str">
        <f>IF(B:B="","",IF(R538="Refreshment Beverage","",IF(AND(R538="Beer",Q538=0),SUM(LOOKUP(2,1/(Rates!$B$15:$B$18&lt;=W538)/(Rates!$C$15:$C$18&gt;=W538),Rates!$E$15:$E$18)*W538),VLOOKUP(VALUE(Q:Q),Rates!A:C,3,0)*W538)))</f>
        <v/>
      </c>
      <c r="AD538" s="137" t="str">
        <f>IFERROR(IF(B:B="","",IF(R538="Beer","",IF(VALUE(Q538)=0,VLOOKUP(VLOOKUP(B:B,#REF!,16,0),Rates!A:E,2,0),VLOOKUP(VALUE(Q538),Rates!A$31:B$34,2,0)*W538))),0)</f>
        <v/>
      </c>
      <c r="AE538" s="121" t="str">
        <f t="shared" ref="AE538:AE601" si="300">IF(J538="Gross Price to Brewers",I538,"")</f>
        <v/>
      </c>
      <c r="AF538" s="138" t="str">
        <f t="shared" ref="AF538:AF601" si="301">IF(AE:AE="","",ROUND(SUM(AE538*(S538/100)),4))</f>
        <v/>
      </c>
      <c r="AG538" s="122" t="str">
        <f t="shared" ref="AG538:AG601" si="302">IF(AE:AE="","",IF(R538="Refreshment Beverage",MAX(AF538,AD538),MAX(AB538,AF538)))</f>
        <v/>
      </c>
      <c r="AH538" s="123" t="str">
        <f t="shared" ref="AH538:AH601" si="303">IF(AE:AE="","",IF(R538="Refreshment Beverage",AK538-AJ538,SUM(Y538:AA538)+AE538+AG538))</f>
        <v/>
      </c>
      <c r="AI538" s="139" t="str">
        <f>IF(AE:AE="","",IF(R538="Refreshment Beverage",AK538*(Rates!J$19/100),ROUND(SUM(AH538*(Rates!$J$8/100)),4)))</f>
        <v/>
      </c>
      <c r="AJ538" s="124" t="str">
        <f t="shared" ref="AJ538:AJ601" si="304">IF(AE:AE="","",IF(R538="Refreshment Beverage",AI538,MAX(AC538,AI538)))</f>
        <v/>
      </c>
      <c r="AK538" s="125" t="str">
        <f t="shared" ref="AK538:AK601" si="305">IF(AE:AE="","",IF(R538="Refreshment Beverage",SUM(AE538+Y538+Z538+AA538+AG538),SUM(AH538+AJ538)))</f>
        <v/>
      </c>
      <c r="AL538" s="121" t="str">
        <f t="shared" ref="AL538:AL601" si="306">IF(AS538="","",IF(R538="Refreshment Beverage",ROUND(SUM(AS538-AR538-AA538-Z538-Y538),2),ROUND(SUM(AS538-AR538-AN538-Y538-Z538-AA538),2)))</f>
        <v/>
      </c>
      <c r="AM538" s="138" t="str">
        <f>IF(AS538="","",IF(R538="Refreshment Beverage",ROUND(AS538*Rates!K$19,4),ROUND(AO538*(VLOOKUP(VALUE(Q538),Rates!G$4:L$12,3,0)),4)))</f>
        <v/>
      </c>
      <c r="AN538" s="126" t="str">
        <f>IF(AS538="","",IF(R538="Refreshment Beverage",AS538*(Rates!J$19/100),MAX(AM538,AB538)))</f>
        <v/>
      </c>
      <c r="AO538" s="127" t="str">
        <f t="shared" ref="AO538:AO601" si="307">IF(AS538="","",ROUND(SUM(AS538-AR538-Y538-Z538-AA538),4))</f>
        <v/>
      </c>
      <c r="AP538" s="127" t="str">
        <f t="shared" ref="AP538:AP601" si="308">IF(AS538="","",IF(R538="Refreshment Beverage",ROUND(AS538-AN538,2),ROUND(SUM(AS538-AR538),2)))</f>
        <v/>
      </c>
      <c r="AQ538" s="140" t="str">
        <f>IF(AS538="","",IF(R538="Refreshment Beverage",ROUND(SUM(VLOOKUP(Q:Q,Rates!G$15:L$19,3,0)*(AS538-Y538-Z538-AA538)),4),ROUND(SUM(Rates!$K$8*AS538),4)))</f>
        <v/>
      </c>
      <c r="AR538" s="139" t="str">
        <f t="shared" ref="AR538:AR601" si="309">IF(AS538="","",IF(R538="Refreshment Beverage",MAX(AD538,AQ538),MAX(AQ538,AC538)))</f>
        <v/>
      </c>
      <c r="AS538" s="125" t="str">
        <f t="shared" ref="AS538:AS601" si="310">IF(J538="Retail Price",SUM(I538+0.004),"")</f>
        <v/>
      </c>
      <c r="AT538" s="121" t="str">
        <f t="shared" ref="AT538:AT601" si="311">IF(AX538="","",IF(R538="Refreshment Beverage",SUM(BA538-AV538-Y538-Z538-AA538),SUM(AX538-AV538-Y538-Z538-AA538)))</f>
        <v/>
      </c>
      <c r="AU538" s="138" t="str">
        <f>IF(AX538="","",IF(R538="Refreshment Beverage",ROUND((BA538-Y538-Z538-AA538)*VLOOKUP(VALUE(Q538),Rates!G$15:L$19,3,0),4),ROUND(AW538*(VLOOKUP(VALUE(Q538),Rates!G:L,3,0)),4)))</f>
        <v/>
      </c>
      <c r="AV538" s="126" t="str">
        <f t="shared" ref="AV538:AV601" si="312">IF(AX538="","",IF(R538="Refreshment Beverage",MAX(AU538,AD538),MAX(AB538,AU538)))</f>
        <v/>
      </c>
      <c r="AW538" s="127" t="str">
        <f t="shared" ref="AW538:AW601" si="313">IF(AX538="","",IF(R538="Refreshment Beverage",SUM(BA538-AV538-Y538-Z538-AA538),ROUND(SUM(BA538-AZ538-Y538-Z538-AA538),4)))</f>
        <v/>
      </c>
      <c r="AX538" s="123" t="str">
        <f t="shared" ref="AX538:AX601" si="314">IF(J538="Licensee Retail",I538,"")</f>
        <v/>
      </c>
      <c r="AY538" s="140" t="str">
        <f>IF(AX538="","",IF(R538="Refreshment Beverage",ROUND(SUM(AX538*Rates!K$19),4),ROUND(SUM(AX538*(Rates!J$8/100)),4)))</f>
        <v/>
      </c>
      <c r="AZ538" s="124" t="str">
        <f t="shared" ref="AZ538:AZ601" si="315">IF(AX538="","",MAX($AC538,AY538))</f>
        <v/>
      </c>
      <c r="BA538" s="125" t="str">
        <f t="shared" ref="BA538:BA601" si="316">IF(AX538="","",SUM(AX538+AZ538))</f>
        <v/>
      </c>
      <c r="BB538" s="115"/>
      <c r="BC538" s="143"/>
      <c r="BD538" s="100"/>
      <c r="BE538" s="100"/>
      <c r="BF538" s="100"/>
      <c r="BG538" s="100"/>
    </row>
    <row r="539" spans="1:59" ht="12.75" customHeight="1" x14ac:dyDescent="0.2">
      <c r="A539" s="144"/>
      <c r="B539" s="141"/>
      <c r="C539" s="141"/>
      <c r="D539" s="142"/>
      <c r="E539" s="142"/>
      <c r="F539" s="142"/>
      <c r="G539" s="142"/>
      <c r="H539" s="142"/>
      <c r="I539" s="129"/>
      <c r="J539" s="130"/>
      <c r="K539" s="131" t="str">
        <f t="shared" si="287"/>
        <v/>
      </c>
      <c r="L539" s="132" t="str">
        <f t="shared" si="288"/>
        <v/>
      </c>
      <c r="M539" s="133" t="str">
        <f t="shared" si="289"/>
        <v/>
      </c>
      <c r="N539" s="134" t="str">
        <f>IFERROR(IF(B:B="","",IF(R539="Beer",SUM(LOOKUP(2,1/(Rates!$B$3:$B$5&lt;=W539)/(Rates!$C$3:$C$5&gt;=W539),Rates!$D$3:$D$5)*(X539/100)*W539),IF(R539="Refreshment Beverage",SUM(LOOKUP(2,1/(Rates!$B$7:$B$11&lt;=W539)/(Rates!$C$7:$C$11&gt;=W539),Rates!$D$7:$D$11)*(X539/100)*W539)))),"")</f>
        <v/>
      </c>
      <c r="O539" s="134" t="str">
        <f t="shared" si="290"/>
        <v/>
      </c>
      <c r="P539" s="116"/>
      <c r="Q539" s="117" t="str">
        <f t="shared" si="291"/>
        <v/>
      </c>
      <c r="R539" s="128" t="str">
        <f t="shared" si="292"/>
        <v/>
      </c>
      <c r="S539" s="135" t="str">
        <f>IF(B539="","",IF(R539="Refreshment Beverage",VLOOKUP(VALUE(Q539),Rates!G$15:L$19,2,0),VLOOKUP(VALUE(Q539),Rates!G$4:L$12,2,0)))</f>
        <v/>
      </c>
      <c r="T539" s="135" t="str">
        <f t="shared" si="293"/>
        <v/>
      </c>
      <c r="U539" s="118" t="str">
        <f t="shared" si="294"/>
        <v/>
      </c>
      <c r="V539" s="135" t="str">
        <f t="shared" si="295"/>
        <v/>
      </c>
      <c r="W539" s="135" t="str">
        <f t="shared" si="296"/>
        <v/>
      </c>
      <c r="X539" s="119" t="str">
        <f t="shared" si="297"/>
        <v/>
      </c>
      <c r="Y539" s="120" t="str">
        <f>IF(B:B="","",IF(R539="Refreshment Beverage",VLOOKUP(Q539,Rates!G$15:L$19,6,0)*W539,VLOOKUP(Q539,Rates!G$4:L$12,6,0)*W539))</f>
        <v/>
      </c>
      <c r="Z539" s="120" t="str">
        <f t="shared" si="298"/>
        <v/>
      </c>
      <c r="AA539" s="120" t="str">
        <f t="shared" si="299"/>
        <v/>
      </c>
      <c r="AB539" s="136" t="str">
        <f>IF(B:B="","",IF(R539="Refreshment Beverage","",IF(AND(R539="Beer",Q539=0),SUM(LOOKUP(2,1/(Rates!$B$15:$B$18&lt;=W539)/(Rates!$C$15:$C$18&gt;=W539),Rates!$D$15:$D$18)*W539),VLOOKUP(VALUE(Q:Q),Rates!A:B,2,0)*W539)))</f>
        <v/>
      </c>
      <c r="AC539" s="136" t="str">
        <f>IF(B:B="","",IF(R539="Refreshment Beverage","",IF(AND(R539="Beer",Q539=0),SUM(LOOKUP(2,1/(Rates!$B$15:$B$18&lt;=W539)/(Rates!$C$15:$C$18&gt;=W539),Rates!$E$15:$E$18)*W539),VLOOKUP(VALUE(Q:Q),Rates!A:C,3,0)*W539)))</f>
        <v/>
      </c>
      <c r="AD539" s="137" t="str">
        <f>IFERROR(IF(B:B="","",IF(R539="Beer","",IF(VALUE(Q539)=0,VLOOKUP(VLOOKUP(B:B,#REF!,16,0),Rates!A:E,2,0),VLOOKUP(VALUE(Q539),Rates!A$31:B$34,2,0)*W539))),0)</f>
        <v/>
      </c>
      <c r="AE539" s="121" t="str">
        <f t="shared" si="300"/>
        <v/>
      </c>
      <c r="AF539" s="138" t="str">
        <f t="shared" si="301"/>
        <v/>
      </c>
      <c r="AG539" s="122" t="str">
        <f t="shared" si="302"/>
        <v/>
      </c>
      <c r="AH539" s="123" t="str">
        <f t="shared" si="303"/>
        <v/>
      </c>
      <c r="AI539" s="139" t="str">
        <f>IF(AE:AE="","",IF(R539="Refreshment Beverage",AK539*(Rates!J$19/100),ROUND(SUM(AH539*(Rates!$J$8/100)),4)))</f>
        <v/>
      </c>
      <c r="AJ539" s="124" t="str">
        <f t="shared" si="304"/>
        <v/>
      </c>
      <c r="AK539" s="125" t="str">
        <f t="shared" si="305"/>
        <v/>
      </c>
      <c r="AL539" s="121" t="str">
        <f t="shared" si="306"/>
        <v/>
      </c>
      <c r="AM539" s="138" t="str">
        <f>IF(AS539="","",IF(R539="Refreshment Beverage",ROUND(AS539*Rates!K$19,4),ROUND(AO539*(VLOOKUP(VALUE(Q539),Rates!G$4:L$12,3,0)),4)))</f>
        <v/>
      </c>
      <c r="AN539" s="126" t="str">
        <f>IF(AS539="","",IF(R539="Refreshment Beverage",AS539*(Rates!J$19/100),MAX(AM539,AB539)))</f>
        <v/>
      </c>
      <c r="AO539" s="127" t="str">
        <f t="shared" si="307"/>
        <v/>
      </c>
      <c r="AP539" s="127" t="str">
        <f t="shared" si="308"/>
        <v/>
      </c>
      <c r="AQ539" s="140" t="str">
        <f>IF(AS539="","",IF(R539="Refreshment Beverage",ROUND(SUM(VLOOKUP(Q:Q,Rates!G$15:L$19,3,0)*(AS539-Y539-Z539-AA539)),4),ROUND(SUM(Rates!$K$8*AS539),4)))</f>
        <v/>
      </c>
      <c r="AR539" s="139" t="str">
        <f t="shared" si="309"/>
        <v/>
      </c>
      <c r="AS539" s="125" t="str">
        <f t="shared" si="310"/>
        <v/>
      </c>
      <c r="AT539" s="121" t="str">
        <f t="shared" si="311"/>
        <v/>
      </c>
      <c r="AU539" s="138" t="str">
        <f>IF(AX539="","",IF(R539="Refreshment Beverage",ROUND((BA539-Y539-Z539-AA539)*VLOOKUP(VALUE(Q539),Rates!G$15:L$19,3,0),4),ROUND(AW539*(VLOOKUP(VALUE(Q539),Rates!G:L,3,0)),4)))</f>
        <v/>
      </c>
      <c r="AV539" s="126" t="str">
        <f t="shared" si="312"/>
        <v/>
      </c>
      <c r="AW539" s="127" t="str">
        <f t="shared" si="313"/>
        <v/>
      </c>
      <c r="AX539" s="123" t="str">
        <f t="shared" si="314"/>
        <v/>
      </c>
      <c r="AY539" s="140" t="str">
        <f>IF(AX539="","",IF(R539="Refreshment Beverage",ROUND(SUM(AX539*Rates!K$19),4),ROUND(SUM(AX539*(Rates!J$8/100)),4)))</f>
        <v/>
      </c>
      <c r="AZ539" s="124" t="str">
        <f t="shared" si="315"/>
        <v/>
      </c>
      <c r="BA539" s="125" t="str">
        <f t="shared" si="316"/>
        <v/>
      </c>
      <c r="BB539" s="115"/>
      <c r="BC539" s="143"/>
      <c r="BD539" s="100"/>
      <c r="BE539" s="100"/>
      <c r="BF539" s="100"/>
      <c r="BG539" s="100"/>
    </row>
    <row r="540" spans="1:59" ht="12.75" customHeight="1" x14ac:dyDescent="0.2">
      <c r="A540" s="144"/>
      <c r="B540" s="141"/>
      <c r="C540" s="141"/>
      <c r="D540" s="142"/>
      <c r="E540" s="142"/>
      <c r="F540" s="142"/>
      <c r="G540" s="142"/>
      <c r="H540" s="142"/>
      <c r="I540" s="129"/>
      <c r="J540" s="130"/>
      <c r="K540" s="131" t="str">
        <f t="shared" si="287"/>
        <v/>
      </c>
      <c r="L540" s="132" t="str">
        <f t="shared" si="288"/>
        <v/>
      </c>
      <c r="M540" s="133" t="str">
        <f t="shared" si="289"/>
        <v/>
      </c>
      <c r="N540" s="134" t="str">
        <f>IFERROR(IF(B:B="","",IF(R540="Beer",SUM(LOOKUP(2,1/(Rates!$B$3:$B$5&lt;=W540)/(Rates!$C$3:$C$5&gt;=W540),Rates!$D$3:$D$5)*(X540/100)*W540),IF(R540="Refreshment Beverage",SUM(LOOKUP(2,1/(Rates!$B$7:$B$11&lt;=W540)/(Rates!$C$7:$C$11&gt;=W540),Rates!$D$7:$D$11)*(X540/100)*W540)))),"")</f>
        <v/>
      </c>
      <c r="O540" s="134" t="str">
        <f t="shared" si="290"/>
        <v/>
      </c>
      <c r="P540" s="116"/>
      <c r="Q540" s="117" t="str">
        <f t="shared" si="291"/>
        <v/>
      </c>
      <c r="R540" s="128" t="str">
        <f t="shared" si="292"/>
        <v/>
      </c>
      <c r="S540" s="135" t="str">
        <f>IF(B540="","",IF(R540="Refreshment Beverage",VLOOKUP(VALUE(Q540),Rates!G$15:L$19,2,0),VLOOKUP(VALUE(Q540),Rates!G$4:L$12,2,0)))</f>
        <v/>
      </c>
      <c r="T540" s="135" t="str">
        <f t="shared" si="293"/>
        <v/>
      </c>
      <c r="U540" s="118" t="str">
        <f t="shared" si="294"/>
        <v/>
      </c>
      <c r="V540" s="135" t="str">
        <f t="shared" si="295"/>
        <v/>
      </c>
      <c r="W540" s="135" t="str">
        <f t="shared" si="296"/>
        <v/>
      </c>
      <c r="X540" s="119" t="str">
        <f t="shared" si="297"/>
        <v/>
      </c>
      <c r="Y540" s="120" t="str">
        <f>IF(B:B="","",IF(R540="Refreshment Beverage",VLOOKUP(Q540,Rates!G$15:L$19,6,0)*W540,VLOOKUP(Q540,Rates!G$4:L$12,6,0)*W540))</f>
        <v/>
      </c>
      <c r="Z540" s="120" t="str">
        <f t="shared" si="298"/>
        <v/>
      </c>
      <c r="AA540" s="120" t="str">
        <f t="shared" si="299"/>
        <v/>
      </c>
      <c r="AB540" s="136" t="str">
        <f>IF(B:B="","",IF(R540="Refreshment Beverage","",IF(AND(R540="Beer",Q540=0),SUM(LOOKUP(2,1/(Rates!$B$15:$B$18&lt;=W540)/(Rates!$C$15:$C$18&gt;=W540),Rates!$D$15:$D$18)*W540),VLOOKUP(VALUE(Q:Q),Rates!A:B,2,0)*W540)))</f>
        <v/>
      </c>
      <c r="AC540" s="136" t="str">
        <f>IF(B:B="","",IF(R540="Refreshment Beverage","",IF(AND(R540="Beer",Q540=0),SUM(LOOKUP(2,1/(Rates!$B$15:$B$18&lt;=W540)/(Rates!$C$15:$C$18&gt;=W540),Rates!$E$15:$E$18)*W540),VLOOKUP(VALUE(Q:Q),Rates!A:C,3,0)*W540)))</f>
        <v/>
      </c>
      <c r="AD540" s="137" t="str">
        <f>IFERROR(IF(B:B="","",IF(R540="Beer","",IF(VALUE(Q540)=0,VLOOKUP(VLOOKUP(B:B,#REF!,16,0),Rates!A:E,2,0),VLOOKUP(VALUE(Q540),Rates!A$31:B$34,2,0)*W540))),0)</f>
        <v/>
      </c>
      <c r="AE540" s="121" t="str">
        <f t="shared" si="300"/>
        <v/>
      </c>
      <c r="AF540" s="138" t="str">
        <f t="shared" si="301"/>
        <v/>
      </c>
      <c r="AG540" s="122" t="str">
        <f t="shared" si="302"/>
        <v/>
      </c>
      <c r="AH540" s="123" t="str">
        <f t="shared" si="303"/>
        <v/>
      </c>
      <c r="AI540" s="139" t="str">
        <f>IF(AE:AE="","",IF(R540="Refreshment Beverage",AK540*(Rates!J$19/100),ROUND(SUM(AH540*(Rates!$J$8/100)),4)))</f>
        <v/>
      </c>
      <c r="AJ540" s="124" t="str">
        <f t="shared" si="304"/>
        <v/>
      </c>
      <c r="AK540" s="125" t="str">
        <f t="shared" si="305"/>
        <v/>
      </c>
      <c r="AL540" s="121" t="str">
        <f t="shared" si="306"/>
        <v/>
      </c>
      <c r="AM540" s="138" t="str">
        <f>IF(AS540="","",IF(R540="Refreshment Beverage",ROUND(AS540*Rates!K$19,4),ROUND(AO540*(VLOOKUP(VALUE(Q540),Rates!G$4:L$12,3,0)),4)))</f>
        <v/>
      </c>
      <c r="AN540" s="126" t="str">
        <f>IF(AS540="","",IF(R540="Refreshment Beverage",AS540*(Rates!J$19/100),MAX(AM540,AB540)))</f>
        <v/>
      </c>
      <c r="AO540" s="127" t="str">
        <f t="shared" si="307"/>
        <v/>
      </c>
      <c r="AP540" s="127" t="str">
        <f t="shared" si="308"/>
        <v/>
      </c>
      <c r="AQ540" s="140" t="str">
        <f>IF(AS540="","",IF(R540="Refreshment Beverage",ROUND(SUM(VLOOKUP(Q:Q,Rates!G$15:L$19,3,0)*(AS540-Y540-Z540-AA540)),4),ROUND(SUM(Rates!$K$8*AS540),4)))</f>
        <v/>
      </c>
      <c r="AR540" s="139" t="str">
        <f t="shared" si="309"/>
        <v/>
      </c>
      <c r="AS540" s="125" t="str">
        <f t="shared" si="310"/>
        <v/>
      </c>
      <c r="AT540" s="121" t="str">
        <f t="shared" si="311"/>
        <v/>
      </c>
      <c r="AU540" s="138" t="str">
        <f>IF(AX540="","",IF(R540="Refreshment Beverage",ROUND((BA540-Y540-Z540-AA540)*VLOOKUP(VALUE(Q540),Rates!G$15:L$19,3,0),4),ROUND(AW540*(VLOOKUP(VALUE(Q540),Rates!G:L,3,0)),4)))</f>
        <v/>
      </c>
      <c r="AV540" s="126" t="str">
        <f t="shared" si="312"/>
        <v/>
      </c>
      <c r="AW540" s="127" t="str">
        <f t="shared" si="313"/>
        <v/>
      </c>
      <c r="AX540" s="123" t="str">
        <f t="shared" si="314"/>
        <v/>
      </c>
      <c r="AY540" s="140" t="str">
        <f>IF(AX540="","",IF(R540="Refreshment Beverage",ROUND(SUM(AX540*Rates!K$19),4),ROUND(SUM(AX540*(Rates!J$8/100)),4)))</f>
        <v/>
      </c>
      <c r="AZ540" s="124" t="str">
        <f t="shared" si="315"/>
        <v/>
      </c>
      <c r="BA540" s="125" t="str">
        <f t="shared" si="316"/>
        <v/>
      </c>
      <c r="BB540" s="115"/>
      <c r="BC540" s="143"/>
      <c r="BD540" s="100"/>
      <c r="BE540" s="100"/>
      <c r="BF540" s="100"/>
      <c r="BG540" s="100"/>
    </row>
    <row r="541" spans="1:59" ht="12.75" customHeight="1" x14ac:dyDescent="0.2">
      <c r="A541" s="144"/>
      <c r="B541" s="141"/>
      <c r="C541" s="141"/>
      <c r="D541" s="142"/>
      <c r="E541" s="142"/>
      <c r="F541" s="142"/>
      <c r="G541" s="142"/>
      <c r="H541" s="142"/>
      <c r="I541" s="129"/>
      <c r="J541" s="130"/>
      <c r="K541" s="131" t="str">
        <f t="shared" si="287"/>
        <v/>
      </c>
      <c r="L541" s="132" t="str">
        <f t="shared" si="288"/>
        <v/>
      </c>
      <c r="M541" s="133" t="str">
        <f t="shared" si="289"/>
        <v/>
      </c>
      <c r="N541" s="134" t="str">
        <f>IFERROR(IF(B:B="","",IF(R541="Beer",SUM(LOOKUP(2,1/(Rates!$B$3:$B$5&lt;=W541)/(Rates!$C$3:$C$5&gt;=W541),Rates!$D$3:$D$5)*(X541/100)*W541),IF(R541="Refreshment Beverage",SUM(LOOKUP(2,1/(Rates!$B$7:$B$11&lt;=W541)/(Rates!$C$7:$C$11&gt;=W541),Rates!$D$7:$D$11)*(X541/100)*W541)))),"")</f>
        <v/>
      </c>
      <c r="O541" s="134" t="str">
        <f t="shared" si="290"/>
        <v/>
      </c>
      <c r="P541" s="116"/>
      <c r="Q541" s="117" t="str">
        <f t="shared" si="291"/>
        <v/>
      </c>
      <c r="R541" s="128" t="str">
        <f t="shared" si="292"/>
        <v/>
      </c>
      <c r="S541" s="135" t="str">
        <f>IF(B541="","",IF(R541="Refreshment Beverage",VLOOKUP(VALUE(Q541),Rates!G$15:L$19,2,0),VLOOKUP(VALUE(Q541),Rates!G$4:L$12,2,0)))</f>
        <v/>
      </c>
      <c r="T541" s="135" t="str">
        <f t="shared" si="293"/>
        <v/>
      </c>
      <c r="U541" s="118" t="str">
        <f t="shared" si="294"/>
        <v/>
      </c>
      <c r="V541" s="135" t="str">
        <f t="shared" si="295"/>
        <v/>
      </c>
      <c r="W541" s="135" t="str">
        <f t="shared" si="296"/>
        <v/>
      </c>
      <c r="X541" s="119" t="str">
        <f t="shared" si="297"/>
        <v/>
      </c>
      <c r="Y541" s="120" t="str">
        <f>IF(B:B="","",IF(R541="Refreshment Beverage",VLOOKUP(Q541,Rates!G$15:L$19,6,0)*W541,VLOOKUP(Q541,Rates!G$4:L$12,6,0)*W541))</f>
        <v/>
      </c>
      <c r="Z541" s="120" t="str">
        <f t="shared" si="298"/>
        <v/>
      </c>
      <c r="AA541" s="120" t="str">
        <f t="shared" si="299"/>
        <v/>
      </c>
      <c r="AB541" s="136" t="str">
        <f>IF(B:B="","",IF(R541="Refreshment Beverage","",IF(AND(R541="Beer",Q541=0),SUM(LOOKUP(2,1/(Rates!$B$15:$B$18&lt;=W541)/(Rates!$C$15:$C$18&gt;=W541),Rates!$D$15:$D$18)*W541),VLOOKUP(VALUE(Q:Q),Rates!A:B,2,0)*W541)))</f>
        <v/>
      </c>
      <c r="AC541" s="136" t="str">
        <f>IF(B:B="","",IF(R541="Refreshment Beverage","",IF(AND(R541="Beer",Q541=0),SUM(LOOKUP(2,1/(Rates!$B$15:$B$18&lt;=W541)/(Rates!$C$15:$C$18&gt;=W541),Rates!$E$15:$E$18)*W541),VLOOKUP(VALUE(Q:Q),Rates!A:C,3,0)*W541)))</f>
        <v/>
      </c>
      <c r="AD541" s="137" t="str">
        <f>IFERROR(IF(B:B="","",IF(R541="Beer","",IF(VALUE(Q541)=0,VLOOKUP(VLOOKUP(B:B,#REF!,16,0),Rates!A:E,2,0),VLOOKUP(VALUE(Q541),Rates!A$31:B$34,2,0)*W541))),0)</f>
        <v/>
      </c>
      <c r="AE541" s="121" t="str">
        <f t="shared" si="300"/>
        <v/>
      </c>
      <c r="AF541" s="138" t="str">
        <f t="shared" si="301"/>
        <v/>
      </c>
      <c r="AG541" s="122" t="str">
        <f t="shared" si="302"/>
        <v/>
      </c>
      <c r="AH541" s="123" t="str">
        <f t="shared" si="303"/>
        <v/>
      </c>
      <c r="AI541" s="139" t="str">
        <f>IF(AE:AE="","",IF(R541="Refreshment Beverage",AK541*(Rates!J$19/100),ROUND(SUM(AH541*(Rates!$J$8/100)),4)))</f>
        <v/>
      </c>
      <c r="AJ541" s="124" t="str">
        <f t="shared" si="304"/>
        <v/>
      </c>
      <c r="AK541" s="125" t="str">
        <f t="shared" si="305"/>
        <v/>
      </c>
      <c r="AL541" s="121" t="str">
        <f t="shared" si="306"/>
        <v/>
      </c>
      <c r="AM541" s="138" t="str">
        <f>IF(AS541="","",IF(R541="Refreshment Beverage",ROUND(AS541*Rates!K$19,4),ROUND(AO541*(VLOOKUP(VALUE(Q541),Rates!G$4:L$12,3,0)),4)))</f>
        <v/>
      </c>
      <c r="AN541" s="126" t="str">
        <f>IF(AS541="","",IF(R541="Refreshment Beverage",AS541*(Rates!J$19/100),MAX(AM541,AB541)))</f>
        <v/>
      </c>
      <c r="AO541" s="127" t="str">
        <f t="shared" si="307"/>
        <v/>
      </c>
      <c r="AP541" s="127" t="str">
        <f t="shared" si="308"/>
        <v/>
      </c>
      <c r="AQ541" s="140" t="str">
        <f>IF(AS541="","",IF(R541="Refreshment Beverage",ROUND(SUM(VLOOKUP(Q:Q,Rates!G$15:L$19,3,0)*(AS541-Y541-Z541-AA541)),4),ROUND(SUM(Rates!$K$8*AS541),4)))</f>
        <v/>
      </c>
      <c r="AR541" s="139" t="str">
        <f t="shared" si="309"/>
        <v/>
      </c>
      <c r="AS541" s="125" t="str">
        <f t="shared" si="310"/>
        <v/>
      </c>
      <c r="AT541" s="121" t="str">
        <f t="shared" si="311"/>
        <v/>
      </c>
      <c r="AU541" s="138" t="str">
        <f>IF(AX541="","",IF(R541="Refreshment Beverage",ROUND((BA541-Y541-Z541-AA541)*VLOOKUP(VALUE(Q541),Rates!G$15:L$19,3,0),4),ROUND(AW541*(VLOOKUP(VALUE(Q541),Rates!G:L,3,0)),4)))</f>
        <v/>
      </c>
      <c r="AV541" s="126" t="str">
        <f t="shared" si="312"/>
        <v/>
      </c>
      <c r="AW541" s="127" t="str">
        <f t="shared" si="313"/>
        <v/>
      </c>
      <c r="AX541" s="123" t="str">
        <f t="shared" si="314"/>
        <v/>
      </c>
      <c r="AY541" s="140" t="str">
        <f>IF(AX541="","",IF(R541="Refreshment Beverage",ROUND(SUM(AX541*Rates!K$19),4),ROUND(SUM(AX541*(Rates!J$8/100)),4)))</f>
        <v/>
      </c>
      <c r="AZ541" s="124" t="str">
        <f t="shared" si="315"/>
        <v/>
      </c>
      <c r="BA541" s="125" t="str">
        <f t="shared" si="316"/>
        <v/>
      </c>
      <c r="BB541" s="115"/>
      <c r="BC541" s="143"/>
      <c r="BD541" s="100"/>
      <c r="BE541" s="100"/>
      <c r="BF541" s="100"/>
      <c r="BG541" s="100"/>
    </row>
    <row r="542" spans="1:59" ht="12.75" customHeight="1" x14ac:dyDescent="0.2">
      <c r="A542" s="144"/>
      <c r="B542" s="141"/>
      <c r="C542" s="141"/>
      <c r="D542" s="142"/>
      <c r="E542" s="142"/>
      <c r="F542" s="142"/>
      <c r="G542" s="142"/>
      <c r="H542" s="142"/>
      <c r="I542" s="129"/>
      <c r="J542" s="130"/>
      <c r="K542" s="131" t="str">
        <f t="shared" si="287"/>
        <v/>
      </c>
      <c r="L542" s="132" t="str">
        <f t="shared" si="288"/>
        <v/>
      </c>
      <c r="M542" s="133" t="str">
        <f t="shared" si="289"/>
        <v/>
      </c>
      <c r="N542" s="134" t="str">
        <f>IFERROR(IF(B:B="","",IF(R542="Beer",SUM(LOOKUP(2,1/(Rates!$B$3:$B$5&lt;=W542)/(Rates!$C$3:$C$5&gt;=W542),Rates!$D$3:$D$5)*(X542/100)*W542),IF(R542="Refreshment Beverage",SUM(LOOKUP(2,1/(Rates!$B$7:$B$11&lt;=W542)/(Rates!$C$7:$C$11&gt;=W542),Rates!$D$7:$D$11)*(X542/100)*W542)))),"")</f>
        <v/>
      </c>
      <c r="O542" s="134" t="str">
        <f t="shared" si="290"/>
        <v/>
      </c>
      <c r="P542" s="116"/>
      <c r="Q542" s="117" t="str">
        <f t="shared" si="291"/>
        <v/>
      </c>
      <c r="R542" s="128" t="str">
        <f t="shared" si="292"/>
        <v/>
      </c>
      <c r="S542" s="135" t="str">
        <f>IF(B542="","",IF(R542="Refreshment Beverage",VLOOKUP(VALUE(Q542),Rates!G$15:L$19,2,0),VLOOKUP(VALUE(Q542),Rates!G$4:L$12,2,0)))</f>
        <v/>
      </c>
      <c r="T542" s="135" t="str">
        <f t="shared" si="293"/>
        <v/>
      </c>
      <c r="U542" s="118" t="str">
        <f t="shared" si="294"/>
        <v/>
      </c>
      <c r="V542" s="135" t="str">
        <f t="shared" si="295"/>
        <v/>
      </c>
      <c r="W542" s="135" t="str">
        <f t="shared" si="296"/>
        <v/>
      </c>
      <c r="X542" s="119" t="str">
        <f t="shared" si="297"/>
        <v/>
      </c>
      <c r="Y542" s="120" t="str">
        <f>IF(B:B="","",IF(R542="Refreshment Beverage",VLOOKUP(Q542,Rates!G$15:L$19,6,0)*W542,VLOOKUP(Q542,Rates!G$4:L$12,6,0)*W542))</f>
        <v/>
      </c>
      <c r="Z542" s="120" t="str">
        <f t="shared" si="298"/>
        <v/>
      </c>
      <c r="AA542" s="120" t="str">
        <f t="shared" si="299"/>
        <v/>
      </c>
      <c r="AB542" s="136" t="str">
        <f>IF(B:B="","",IF(R542="Refreshment Beverage","",IF(AND(R542="Beer",Q542=0),SUM(LOOKUP(2,1/(Rates!$B$15:$B$18&lt;=W542)/(Rates!$C$15:$C$18&gt;=W542),Rates!$D$15:$D$18)*W542),VLOOKUP(VALUE(Q:Q),Rates!A:B,2,0)*W542)))</f>
        <v/>
      </c>
      <c r="AC542" s="136" t="str">
        <f>IF(B:B="","",IF(R542="Refreshment Beverage","",IF(AND(R542="Beer",Q542=0),SUM(LOOKUP(2,1/(Rates!$B$15:$B$18&lt;=W542)/(Rates!$C$15:$C$18&gt;=W542),Rates!$E$15:$E$18)*W542),VLOOKUP(VALUE(Q:Q),Rates!A:C,3,0)*W542)))</f>
        <v/>
      </c>
      <c r="AD542" s="137" t="str">
        <f>IFERROR(IF(B:B="","",IF(R542="Beer","",IF(VALUE(Q542)=0,VLOOKUP(VLOOKUP(B:B,#REF!,16,0),Rates!A:E,2,0),VLOOKUP(VALUE(Q542),Rates!A$31:B$34,2,0)*W542))),0)</f>
        <v/>
      </c>
      <c r="AE542" s="121" t="str">
        <f t="shared" si="300"/>
        <v/>
      </c>
      <c r="AF542" s="138" t="str">
        <f t="shared" si="301"/>
        <v/>
      </c>
      <c r="AG542" s="122" t="str">
        <f t="shared" si="302"/>
        <v/>
      </c>
      <c r="AH542" s="123" t="str">
        <f t="shared" si="303"/>
        <v/>
      </c>
      <c r="AI542" s="139" t="str">
        <f>IF(AE:AE="","",IF(R542="Refreshment Beverage",AK542*(Rates!J$19/100),ROUND(SUM(AH542*(Rates!$J$8/100)),4)))</f>
        <v/>
      </c>
      <c r="AJ542" s="124" t="str">
        <f t="shared" si="304"/>
        <v/>
      </c>
      <c r="AK542" s="125" t="str">
        <f t="shared" si="305"/>
        <v/>
      </c>
      <c r="AL542" s="121" t="str">
        <f t="shared" si="306"/>
        <v/>
      </c>
      <c r="AM542" s="138" t="str">
        <f>IF(AS542="","",IF(R542="Refreshment Beverage",ROUND(AS542*Rates!K$19,4),ROUND(AO542*(VLOOKUP(VALUE(Q542),Rates!G$4:L$12,3,0)),4)))</f>
        <v/>
      </c>
      <c r="AN542" s="126" t="str">
        <f>IF(AS542="","",IF(R542="Refreshment Beverage",AS542*(Rates!J$19/100),MAX(AM542,AB542)))</f>
        <v/>
      </c>
      <c r="AO542" s="127" t="str">
        <f t="shared" si="307"/>
        <v/>
      </c>
      <c r="AP542" s="127" t="str">
        <f t="shared" si="308"/>
        <v/>
      </c>
      <c r="AQ542" s="140" t="str">
        <f>IF(AS542="","",IF(R542="Refreshment Beverage",ROUND(SUM(VLOOKUP(Q:Q,Rates!G$15:L$19,3,0)*(AS542-Y542-Z542-AA542)),4),ROUND(SUM(Rates!$K$8*AS542),4)))</f>
        <v/>
      </c>
      <c r="AR542" s="139" t="str">
        <f t="shared" si="309"/>
        <v/>
      </c>
      <c r="AS542" s="125" t="str">
        <f t="shared" si="310"/>
        <v/>
      </c>
      <c r="AT542" s="121" t="str">
        <f t="shared" si="311"/>
        <v/>
      </c>
      <c r="AU542" s="138" t="str">
        <f>IF(AX542="","",IF(R542="Refreshment Beverage",ROUND((BA542-Y542-Z542-AA542)*VLOOKUP(VALUE(Q542),Rates!G$15:L$19,3,0),4),ROUND(AW542*(VLOOKUP(VALUE(Q542),Rates!G:L,3,0)),4)))</f>
        <v/>
      </c>
      <c r="AV542" s="126" t="str">
        <f t="shared" si="312"/>
        <v/>
      </c>
      <c r="AW542" s="127" t="str">
        <f t="shared" si="313"/>
        <v/>
      </c>
      <c r="AX542" s="123" t="str">
        <f t="shared" si="314"/>
        <v/>
      </c>
      <c r="AY542" s="140" t="str">
        <f>IF(AX542="","",IF(R542="Refreshment Beverage",ROUND(SUM(AX542*Rates!K$19),4),ROUND(SUM(AX542*(Rates!J$8/100)),4)))</f>
        <v/>
      </c>
      <c r="AZ542" s="124" t="str">
        <f t="shared" si="315"/>
        <v/>
      </c>
      <c r="BA542" s="125" t="str">
        <f t="shared" si="316"/>
        <v/>
      </c>
      <c r="BB542" s="115"/>
      <c r="BC542" s="143"/>
      <c r="BD542" s="100"/>
      <c r="BE542" s="100"/>
      <c r="BF542" s="100"/>
      <c r="BG542" s="100"/>
    </row>
    <row r="543" spans="1:59" ht="12.75" customHeight="1" x14ac:dyDescent="0.2">
      <c r="A543" s="144"/>
      <c r="B543" s="141"/>
      <c r="C543" s="141"/>
      <c r="D543" s="142"/>
      <c r="E543" s="142"/>
      <c r="F543" s="142"/>
      <c r="G543" s="142"/>
      <c r="H543" s="142"/>
      <c r="I543" s="129"/>
      <c r="J543" s="130"/>
      <c r="K543" s="131" t="str">
        <f t="shared" si="287"/>
        <v/>
      </c>
      <c r="L543" s="132" t="str">
        <f t="shared" si="288"/>
        <v/>
      </c>
      <c r="M543" s="133" t="str">
        <f t="shared" si="289"/>
        <v/>
      </c>
      <c r="N543" s="134" t="str">
        <f>IFERROR(IF(B:B="","",IF(R543="Beer",SUM(LOOKUP(2,1/(Rates!$B$3:$B$5&lt;=W543)/(Rates!$C$3:$C$5&gt;=W543),Rates!$D$3:$D$5)*(X543/100)*W543),IF(R543="Refreshment Beverage",SUM(LOOKUP(2,1/(Rates!$B$7:$B$11&lt;=W543)/(Rates!$C$7:$C$11&gt;=W543),Rates!$D$7:$D$11)*(X543/100)*W543)))),"")</f>
        <v/>
      </c>
      <c r="O543" s="134" t="str">
        <f t="shared" si="290"/>
        <v/>
      </c>
      <c r="P543" s="116"/>
      <c r="Q543" s="117" t="str">
        <f t="shared" si="291"/>
        <v/>
      </c>
      <c r="R543" s="128" t="str">
        <f t="shared" si="292"/>
        <v/>
      </c>
      <c r="S543" s="135" t="str">
        <f>IF(B543="","",IF(R543="Refreshment Beverage",VLOOKUP(VALUE(Q543),Rates!G$15:L$19,2,0),VLOOKUP(VALUE(Q543),Rates!G$4:L$12,2,0)))</f>
        <v/>
      </c>
      <c r="T543" s="135" t="str">
        <f t="shared" si="293"/>
        <v/>
      </c>
      <c r="U543" s="118" t="str">
        <f t="shared" si="294"/>
        <v/>
      </c>
      <c r="V543" s="135" t="str">
        <f t="shared" si="295"/>
        <v/>
      </c>
      <c r="W543" s="135" t="str">
        <f t="shared" si="296"/>
        <v/>
      </c>
      <c r="X543" s="119" t="str">
        <f t="shared" si="297"/>
        <v/>
      </c>
      <c r="Y543" s="120" t="str">
        <f>IF(B:B="","",IF(R543="Refreshment Beverage",VLOOKUP(Q543,Rates!G$15:L$19,6,0)*W543,VLOOKUP(Q543,Rates!G$4:L$12,6,0)*W543))</f>
        <v/>
      </c>
      <c r="Z543" s="120" t="str">
        <f t="shared" si="298"/>
        <v/>
      </c>
      <c r="AA543" s="120" t="str">
        <f t="shared" si="299"/>
        <v/>
      </c>
      <c r="AB543" s="136" t="str">
        <f>IF(B:B="","",IF(R543="Refreshment Beverage","",IF(AND(R543="Beer",Q543=0),SUM(LOOKUP(2,1/(Rates!$B$15:$B$18&lt;=W543)/(Rates!$C$15:$C$18&gt;=W543),Rates!$D$15:$D$18)*W543),VLOOKUP(VALUE(Q:Q),Rates!A:B,2,0)*W543)))</f>
        <v/>
      </c>
      <c r="AC543" s="136" t="str">
        <f>IF(B:B="","",IF(R543="Refreshment Beverage","",IF(AND(R543="Beer",Q543=0),SUM(LOOKUP(2,1/(Rates!$B$15:$B$18&lt;=W543)/(Rates!$C$15:$C$18&gt;=W543),Rates!$E$15:$E$18)*W543),VLOOKUP(VALUE(Q:Q),Rates!A:C,3,0)*W543)))</f>
        <v/>
      </c>
      <c r="AD543" s="137" t="str">
        <f>IFERROR(IF(B:B="","",IF(R543="Beer","",IF(VALUE(Q543)=0,VLOOKUP(VLOOKUP(B:B,#REF!,16,0),Rates!A:E,2,0),VLOOKUP(VALUE(Q543),Rates!A$31:B$34,2,0)*W543))),0)</f>
        <v/>
      </c>
      <c r="AE543" s="121" t="str">
        <f t="shared" si="300"/>
        <v/>
      </c>
      <c r="AF543" s="138" t="str">
        <f t="shared" si="301"/>
        <v/>
      </c>
      <c r="AG543" s="122" t="str">
        <f t="shared" si="302"/>
        <v/>
      </c>
      <c r="AH543" s="123" t="str">
        <f t="shared" si="303"/>
        <v/>
      </c>
      <c r="AI543" s="139" t="str">
        <f>IF(AE:AE="","",IF(R543="Refreshment Beverage",AK543*(Rates!J$19/100),ROUND(SUM(AH543*(Rates!$J$8/100)),4)))</f>
        <v/>
      </c>
      <c r="AJ543" s="124" t="str">
        <f t="shared" si="304"/>
        <v/>
      </c>
      <c r="AK543" s="125" t="str">
        <f t="shared" si="305"/>
        <v/>
      </c>
      <c r="AL543" s="121" t="str">
        <f t="shared" si="306"/>
        <v/>
      </c>
      <c r="AM543" s="138" t="str">
        <f>IF(AS543="","",IF(R543="Refreshment Beverage",ROUND(AS543*Rates!K$19,4),ROUND(AO543*(VLOOKUP(VALUE(Q543),Rates!G$4:L$12,3,0)),4)))</f>
        <v/>
      </c>
      <c r="AN543" s="126" t="str">
        <f>IF(AS543="","",IF(R543="Refreshment Beverage",AS543*(Rates!J$19/100),MAX(AM543,AB543)))</f>
        <v/>
      </c>
      <c r="AO543" s="127" t="str">
        <f t="shared" si="307"/>
        <v/>
      </c>
      <c r="AP543" s="127" t="str">
        <f t="shared" si="308"/>
        <v/>
      </c>
      <c r="AQ543" s="140" t="str">
        <f>IF(AS543="","",IF(R543="Refreshment Beverage",ROUND(SUM(VLOOKUP(Q:Q,Rates!G$15:L$19,3,0)*(AS543-Y543-Z543-AA543)),4),ROUND(SUM(Rates!$K$8*AS543),4)))</f>
        <v/>
      </c>
      <c r="AR543" s="139" t="str">
        <f t="shared" si="309"/>
        <v/>
      </c>
      <c r="AS543" s="125" t="str">
        <f t="shared" si="310"/>
        <v/>
      </c>
      <c r="AT543" s="121" t="str">
        <f t="shared" si="311"/>
        <v/>
      </c>
      <c r="AU543" s="138" t="str">
        <f>IF(AX543="","",IF(R543="Refreshment Beverage",ROUND((BA543-Y543-Z543-AA543)*VLOOKUP(VALUE(Q543),Rates!G$15:L$19,3,0),4),ROUND(AW543*(VLOOKUP(VALUE(Q543),Rates!G:L,3,0)),4)))</f>
        <v/>
      </c>
      <c r="AV543" s="126" t="str">
        <f t="shared" si="312"/>
        <v/>
      </c>
      <c r="AW543" s="127" t="str">
        <f t="shared" si="313"/>
        <v/>
      </c>
      <c r="AX543" s="123" t="str">
        <f t="shared" si="314"/>
        <v/>
      </c>
      <c r="AY543" s="140" t="str">
        <f>IF(AX543="","",IF(R543="Refreshment Beverage",ROUND(SUM(AX543*Rates!K$19),4),ROUND(SUM(AX543*(Rates!J$8/100)),4)))</f>
        <v/>
      </c>
      <c r="AZ543" s="124" t="str">
        <f t="shared" si="315"/>
        <v/>
      </c>
      <c r="BA543" s="125" t="str">
        <f t="shared" si="316"/>
        <v/>
      </c>
      <c r="BB543" s="115"/>
      <c r="BC543" s="143"/>
      <c r="BD543" s="100"/>
      <c r="BE543" s="100"/>
      <c r="BF543" s="100"/>
      <c r="BG543" s="100"/>
    </row>
    <row r="544" spans="1:59" ht="12.75" customHeight="1" x14ac:dyDescent="0.2">
      <c r="A544" s="144"/>
      <c r="B544" s="141"/>
      <c r="C544" s="141"/>
      <c r="D544" s="142"/>
      <c r="E544" s="142"/>
      <c r="F544" s="142"/>
      <c r="G544" s="142"/>
      <c r="H544" s="142"/>
      <c r="I544" s="129"/>
      <c r="J544" s="130"/>
      <c r="K544" s="131" t="str">
        <f t="shared" si="287"/>
        <v/>
      </c>
      <c r="L544" s="132" t="str">
        <f t="shared" si="288"/>
        <v/>
      </c>
      <c r="M544" s="133" t="str">
        <f t="shared" si="289"/>
        <v/>
      </c>
      <c r="N544" s="134" t="str">
        <f>IFERROR(IF(B:B="","",IF(R544="Beer",SUM(LOOKUP(2,1/(Rates!$B$3:$B$5&lt;=W544)/(Rates!$C$3:$C$5&gt;=W544),Rates!$D$3:$D$5)*(X544/100)*W544),IF(R544="Refreshment Beverage",SUM(LOOKUP(2,1/(Rates!$B$7:$B$11&lt;=W544)/(Rates!$C$7:$C$11&gt;=W544),Rates!$D$7:$D$11)*(X544/100)*W544)))),"")</f>
        <v/>
      </c>
      <c r="O544" s="134" t="str">
        <f t="shared" si="290"/>
        <v/>
      </c>
      <c r="P544" s="116"/>
      <c r="Q544" s="117" t="str">
        <f t="shared" si="291"/>
        <v/>
      </c>
      <c r="R544" s="128" t="str">
        <f t="shared" si="292"/>
        <v/>
      </c>
      <c r="S544" s="135" t="str">
        <f>IF(B544="","",IF(R544="Refreshment Beverage",VLOOKUP(VALUE(Q544),Rates!G$15:L$19,2,0),VLOOKUP(VALUE(Q544),Rates!G$4:L$12,2,0)))</f>
        <v/>
      </c>
      <c r="T544" s="135" t="str">
        <f t="shared" si="293"/>
        <v/>
      </c>
      <c r="U544" s="118" t="str">
        <f t="shared" si="294"/>
        <v/>
      </c>
      <c r="V544" s="135" t="str">
        <f t="shared" si="295"/>
        <v/>
      </c>
      <c r="W544" s="135" t="str">
        <f t="shared" si="296"/>
        <v/>
      </c>
      <c r="X544" s="119" t="str">
        <f t="shared" si="297"/>
        <v/>
      </c>
      <c r="Y544" s="120" t="str">
        <f>IF(B:B="","",IF(R544="Refreshment Beverage",VLOOKUP(Q544,Rates!G$15:L$19,6,0)*W544,VLOOKUP(Q544,Rates!G$4:L$12,6,0)*W544))</f>
        <v/>
      </c>
      <c r="Z544" s="120" t="str">
        <f t="shared" si="298"/>
        <v/>
      </c>
      <c r="AA544" s="120" t="str">
        <f t="shared" si="299"/>
        <v/>
      </c>
      <c r="AB544" s="136" t="str">
        <f>IF(B:B="","",IF(R544="Refreshment Beverage","",IF(AND(R544="Beer",Q544=0),SUM(LOOKUP(2,1/(Rates!$B$15:$B$18&lt;=W544)/(Rates!$C$15:$C$18&gt;=W544),Rates!$D$15:$D$18)*W544),VLOOKUP(VALUE(Q:Q),Rates!A:B,2,0)*W544)))</f>
        <v/>
      </c>
      <c r="AC544" s="136" t="str">
        <f>IF(B:B="","",IF(R544="Refreshment Beverage","",IF(AND(R544="Beer",Q544=0),SUM(LOOKUP(2,1/(Rates!$B$15:$B$18&lt;=W544)/(Rates!$C$15:$C$18&gt;=W544),Rates!$E$15:$E$18)*W544),VLOOKUP(VALUE(Q:Q),Rates!A:C,3,0)*W544)))</f>
        <v/>
      </c>
      <c r="AD544" s="137" t="str">
        <f>IFERROR(IF(B:B="","",IF(R544="Beer","",IF(VALUE(Q544)=0,VLOOKUP(VLOOKUP(B:B,#REF!,16,0),Rates!A:E,2,0),VLOOKUP(VALUE(Q544),Rates!A$31:B$34,2,0)*W544))),0)</f>
        <v/>
      </c>
      <c r="AE544" s="121" t="str">
        <f t="shared" si="300"/>
        <v/>
      </c>
      <c r="AF544" s="138" t="str">
        <f t="shared" si="301"/>
        <v/>
      </c>
      <c r="AG544" s="122" t="str">
        <f t="shared" si="302"/>
        <v/>
      </c>
      <c r="AH544" s="123" t="str">
        <f t="shared" si="303"/>
        <v/>
      </c>
      <c r="AI544" s="139" t="str">
        <f>IF(AE:AE="","",IF(R544="Refreshment Beverage",AK544*(Rates!J$19/100),ROUND(SUM(AH544*(Rates!$J$8/100)),4)))</f>
        <v/>
      </c>
      <c r="AJ544" s="124" t="str">
        <f t="shared" si="304"/>
        <v/>
      </c>
      <c r="AK544" s="125" t="str">
        <f t="shared" si="305"/>
        <v/>
      </c>
      <c r="AL544" s="121" t="str">
        <f t="shared" si="306"/>
        <v/>
      </c>
      <c r="AM544" s="138" t="str">
        <f>IF(AS544="","",IF(R544="Refreshment Beverage",ROUND(AS544*Rates!K$19,4),ROUND(AO544*(VLOOKUP(VALUE(Q544),Rates!G$4:L$12,3,0)),4)))</f>
        <v/>
      </c>
      <c r="AN544" s="126" t="str">
        <f>IF(AS544="","",IF(R544="Refreshment Beverage",AS544*(Rates!J$19/100),MAX(AM544,AB544)))</f>
        <v/>
      </c>
      <c r="AO544" s="127" t="str">
        <f t="shared" si="307"/>
        <v/>
      </c>
      <c r="AP544" s="127" t="str">
        <f t="shared" si="308"/>
        <v/>
      </c>
      <c r="AQ544" s="140" t="str">
        <f>IF(AS544="","",IF(R544="Refreshment Beverage",ROUND(SUM(VLOOKUP(Q:Q,Rates!G$15:L$19,3,0)*(AS544-Y544-Z544-AA544)),4),ROUND(SUM(Rates!$K$8*AS544),4)))</f>
        <v/>
      </c>
      <c r="AR544" s="139" t="str">
        <f t="shared" si="309"/>
        <v/>
      </c>
      <c r="AS544" s="125" t="str">
        <f t="shared" si="310"/>
        <v/>
      </c>
      <c r="AT544" s="121" t="str">
        <f t="shared" si="311"/>
        <v/>
      </c>
      <c r="AU544" s="138" t="str">
        <f>IF(AX544="","",IF(R544="Refreshment Beverage",ROUND((BA544-Y544-Z544-AA544)*VLOOKUP(VALUE(Q544),Rates!G$15:L$19,3,0),4),ROUND(AW544*(VLOOKUP(VALUE(Q544),Rates!G:L,3,0)),4)))</f>
        <v/>
      </c>
      <c r="AV544" s="126" t="str">
        <f t="shared" si="312"/>
        <v/>
      </c>
      <c r="AW544" s="127" t="str">
        <f t="shared" si="313"/>
        <v/>
      </c>
      <c r="AX544" s="123" t="str">
        <f t="shared" si="314"/>
        <v/>
      </c>
      <c r="AY544" s="140" t="str">
        <f>IF(AX544="","",IF(R544="Refreshment Beverage",ROUND(SUM(AX544*Rates!K$19),4),ROUND(SUM(AX544*(Rates!J$8/100)),4)))</f>
        <v/>
      </c>
      <c r="AZ544" s="124" t="str">
        <f t="shared" si="315"/>
        <v/>
      </c>
      <c r="BA544" s="125" t="str">
        <f t="shared" si="316"/>
        <v/>
      </c>
      <c r="BB544" s="115"/>
      <c r="BC544" s="143"/>
      <c r="BD544" s="100"/>
      <c r="BE544" s="100"/>
      <c r="BF544" s="100"/>
      <c r="BG544" s="100"/>
    </row>
    <row r="545" spans="1:59" ht="12.75" customHeight="1" x14ac:dyDescent="0.2">
      <c r="A545" s="144"/>
      <c r="B545" s="141"/>
      <c r="C545" s="141"/>
      <c r="D545" s="142"/>
      <c r="E545" s="142"/>
      <c r="F545" s="142"/>
      <c r="G545" s="142"/>
      <c r="H545" s="142"/>
      <c r="I545" s="129"/>
      <c r="J545" s="130"/>
      <c r="K545" s="131" t="str">
        <f t="shared" si="287"/>
        <v/>
      </c>
      <c r="L545" s="132" t="str">
        <f t="shared" si="288"/>
        <v/>
      </c>
      <c r="M545" s="133" t="str">
        <f t="shared" si="289"/>
        <v/>
      </c>
      <c r="N545" s="134" t="str">
        <f>IFERROR(IF(B:B="","",IF(R545="Beer",SUM(LOOKUP(2,1/(Rates!$B$3:$B$5&lt;=W545)/(Rates!$C$3:$C$5&gt;=W545),Rates!$D$3:$D$5)*(X545/100)*W545),IF(R545="Refreshment Beverage",SUM(LOOKUP(2,1/(Rates!$B$7:$B$11&lt;=W545)/(Rates!$C$7:$C$11&gt;=W545),Rates!$D$7:$D$11)*(X545/100)*W545)))),"")</f>
        <v/>
      </c>
      <c r="O545" s="134" t="str">
        <f t="shared" si="290"/>
        <v/>
      </c>
      <c r="P545" s="116"/>
      <c r="Q545" s="117" t="str">
        <f t="shared" si="291"/>
        <v/>
      </c>
      <c r="R545" s="128" t="str">
        <f t="shared" si="292"/>
        <v/>
      </c>
      <c r="S545" s="135" t="str">
        <f>IF(B545="","",IF(R545="Refreshment Beverage",VLOOKUP(VALUE(Q545),Rates!G$15:L$19,2,0),VLOOKUP(VALUE(Q545),Rates!G$4:L$12,2,0)))</f>
        <v/>
      </c>
      <c r="T545" s="135" t="str">
        <f t="shared" si="293"/>
        <v/>
      </c>
      <c r="U545" s="118" t="str">
        <f t="shared" si="294"/>
        <v/>
      </c>
      <c r="V545" s="135" t="str">
        <f t="shared" si="295"/>
        <v/>
      </c>
      <c r="W545" s="135" t="str">
        <f t="shared" si="296"/>
        <v/>
      </c>
      <c r="X545" s="119" t="str">
        <f t="shared" si="297"/>
        <v/>
      </c>
      <c r="Y545" s="120" t="str">
        <f>IF(B:B="","",IF(R545="Refreshment Beverage",VLOOKUP(Q545,Rates!G$15:L$19,6,0)*W545,VLOOKUP(Q545,Rates!G$4:L$12,6,0)*W545))</f>
        <v/>
      </c>
      <c r="Z545" s="120" t="str">
        <f t="shared" si="298"/>
        <v/>
      </c>
      <c r="AA545" s="120" t="str">
        <f t="shared" si="299"/>
        <v/>
      </c>
      <c r="AB545" s="136" t="str">
        <f>IF(B:B="","",IF(R545="Refreshment Beverage","",IF(AND(R545="Beer",Q545=0),SUM(LOOKUP(2,1/(Rates!$B$15:$B$18&lt;=W545)/(Rates!$C$15:$C$18&gt;=W545),Rates!$D$15:$D$18)*W545),VLOOKUP(VALUE(Q:Q),Rates!A:B,2,0)*W545)))</f>
        <v/>
      </c>
      <c r="AC545" s="136" t="str">
        <f>IF(B:B="","",IF(R545="Refreshment Beverage","",IF(AND(R545="Beer",Q545=0),SUM(LOOKUP(2,1/(Rates!$B$15:$B$18&lt;=W545)/(Rates!$C$15:$C$18&gt;=W545),Rates!$E$15:$E$18)*W545),VLOOKUP(VALUE(Q:Q),Rates!A:C,3,0)*W545)))</f>
        <v/>
      </c>
      <c r="AD545" s="137" t="str">
        <f>IFERROR(IF(B:B="","",IF(R545="Beer","",IF(VALUE(Q545)=0,VLOOKUP(VLOOKUP(B:B,#REF!,16,0),Rates!A:E,2,0),VLOOKUP(VALUE(Q545),Rates!A$31:B$34,2,0)*W545))),0)</f>
        <v/>
      </c>
      <c r="AE545" s="121" t="str">
        <f t="shared" si="300"/>
        <v/>
      </c>
      <c r="AF545" s="138" t="str">
        <f t="shared" si="301"/>
        <v/>
      </c>
      <c r="AG545" s="122" t="str">
        <f t="shared" si="302"/>
        <v/>
      </c>
      <c r="AH545" s="123" t="str">
        <f t="shared" si="303"/>
        <v/>
      </c>
      <c r="AI545" s="139" t="str">
        <f>IF(AE:AE="","",IF(R545="Refreshment Beverage",AK545*(Rates!J$19/100),ROUND(SUM(AH545*(Rates!$J$8/100)),4)))</f>
        <v/>
      </c>
      <c r="AJ545" s="124" t="str">
        <f t="shared" si="304"/>
        <v/>
      </c>
      <c r="AK545" s="125" t="str">
        <f t="shared" si="305"/>
        <v/>
      </c>
      <c r="AL545" s="121" t="str">
        <f t="shared" si="306"/>
        <v/>
      </c>
      <c r="AM545" s="138" t="str">
        <f>IF(AS545="","",IF(R545="Refreshment Beverage",ROUND(AS545*Rates!K$19,4),ROUND(AO545*(VLOOKUP(VALUE(Q545),Rates!G$4:L$12,3,0)),4)))</f>
        <v/>
      </c>
      <c r="AN545" s="126" t="str">
        <f>IF(AS545="","",IF(R545="Refreshment Beverage",AS545*(Rates!J$19/100),MAX(AM545,AB545)))</f>
        <v/>
      </c>
      <c r="AO545" s="127" t="str">
        <f t="shared" si="307"/>
        <v/>
      </c>
      <c r="AP545" s="127" t="str">
        <f t="shared" si="308"/>
        <v/>
      </c>
      <c r="AQ545" s="140" t="str">
        <f>IF(AS545="","",IF(R545="Refreshment Beverage",ROUND(SUM(VLOOKUP(Q:Q,Rates!G$15:L$19,3,0)*(AS545-Y545-Z545-AA545)),4),ROUND(SUM(Rates!$K$8*AS545),4)))</f>
        <v/>
      </c>
      <c r="AR545" s="139" t="str">
        <f t="shared" si="309"/>
        <v/>
      </c>
      <c r="AS545" s="125" t="str">
        <f t="shared" si="310"/>
        <v/>
      </c>
      <c r="AT545" s="121" t="str">
        <f t="shared" si="311"/>
        <v/>
      </c>
      <c r="AU545" s="138" t="str">
        <f>IF(AX545="","",IF(R545="Refreshment Beverage",ROUND((BA545-Y545-Z545-AA545)*VLOOKUP(VALUE(Q545),Rates!G$15:L$19,3,0),4),ROUND(AW545*(VLOOKUP(VALUE(Q545),Rates!G:L,3,0)),4)))</f>
        <v/>
      </c>
      <c r="AV545" s="126" t="str">
        <f t="shared" si="312"/>
        <v/>
      </c>
      <c r="AW545" s="127" t="str">
        <f t="shared" si="313"/>
        <v/>
      </c>
      <c r="AX545" s="123" t="str">
        <f t="shared" si="314"/>
        <v/>
      </c>
      <c r="AY545" s="140" t="str">
        <f>IF(AX545="","",IF(R545="Refreshment Beverage",ROUND(SUM(AX545*Rates!K$19),4),ROUND(SUM(AX545*(Rates!J$8/100)),4)))</f>
        <v/>
      </c>
      <c r="AZ545" s="124" t="str">
        <f t="shared" si="315"/>
        <v/>
      </c>
      <c r="BA545" s="125" t="str">
        <f t="shared" si="316"/>
        <v/>
      </c>
      <c r="BB545" s="115"/>
      <c r="BC545" s="143"/>
      <c r="BD545" s="100"/>
      <c r="BE545" s="100"/>
      <c r="BF545" s="100"/>
      <c r="BG545" s="100"/>
    </row>
    <row r="546" spans="1:59" ht="12.75" customHeight="1" x14ac:dyDescent="0.2">
      <c r="A546" s="144"/>
      <c r="B546" s="141"/>
      <c r="C546" s="141"/>
      <c r="D546" s="142"/>
      <c r="E546" s="142"/>
      <c r="F546" s="142"/>
      <c r="G546" s="142"/>
      <c r="H546" s="142"/>
      <c r="I546" s="129"/>
      <c r="J546" s="130"/>
      <c r="K546" s="131" t="str">
        <f t="shared" si="287"/>
        <v/>
      </c>
      <c r="L546" s="132" t="str">
        <f t="shared" si="288"/>
        <v/>
      </c>
      <c r="M546" s="133" t="str">
        <f t="shared" si="289"/>
        <v/>
      </c>
      <c r="N546" s="134" t="str">
        <f>IFERROR(IF(B:B="","",IF(R546="Beer",SUM(LOOKUP(2,1/(Rates!$B$3:$B$5&lt;=W546)/(Rates!$C$3:$C$5&gt;=W546),Rates!$D$3:$D$5)*(X546/100)*W546),IF(R546="Refreshment Beverage",SUM(LOOKUP(2,1/(Rates!$B$7:$B$11&lt;=W546)/(Rates!$C$7:$C$11&gt;=W546),Rates!$D$7:$D$11)*(X546/100)*W546)))),"")</f>
        <v/>
      </c>
      <c r="O546" s="134" t="str">
        <f t="shared" si="290"/>
        <v/>
      </c>
      <c r="P546" s="116"/>
      <c r="Q546" s="117" t="str">
        <f t="shared" si="291"/>
        <v/>
      </c>
      <c r="R546" s="128" t="str">
        <f t="shared" si="292"/>
        <v/>
      </c>
      <c r="S546" s="135" t="str">
        <f>IF(B546="","",IF(R546="Refreshment Beverage",VLOOKUP(VALUE(Q546),Rates!G$15:L$19,2,0),VLOOKUP(VALUE(Q546),Rates!G$4:L$12,2,0)))</f>
        <v/>
      </c>
      <c r="T546" s="135" t="str">
        <f t="shared" si="293"/>
        <v/>
      </c>
      <c r="U546" s="118" t="str">
        <f t="shared" si="294"/>
        <v/>
      </c>
      <c r="V546" s="135" t="str">
        <f t="shared" si="295"/>
        <v/>
      </c>
      <c r="W546" s="135" t="str">
        <f t="shared" si="296"/>
        <v/>
      </c>
      <c r="X546" s="119" t="str">
        <f t="shared" si="297"/>
        <v/>
      </c>
      <c r="Y546" s="120" t="str">
        <f>IF(B:B="","",IF(R546="Refreshment Beverage",VLOOKUP(Q546,Rates!G$15:L$19,6,0)*W546,VLOOKUP(Q546,Rates!G$4:L$12,6,0)*W546))</f>
        <v/>
      </c>
      <c r="Z546" s="120" t="str">
        <f t="shared" si="298"/>
        <v/>
      </c>
      <c r="AA546" s="120" t="str">
        <f t="shared" si="299"/>
        <v/>
      </c>
      <c r="AB546" s="136" t="str">
        <f>IF(B:B="","",IF(R546="Refreshment Beverage","",IF(AND(R546="Beer",Q546=0),SUM(LOOKUP(2,1/(Rates!$B$15:$B$18&lt;=W546)/(Rates!$C$15:$C$18&gt;=W546),Rates!$D$15:$D$18)*W546),VLOOKUP(VALUE(Q:Q),Rates!A:B,2,0)*W546)))</f>
        <v/>
      </c>
      <c r="AC546" s="136" t="str">
        <f>IF(B:B="","",IF(R546="Refreshment Beverage","",IF(AND(R546="Beer",Q546=0),SUM(LOOKUP(2,1/(Rates!$B$15:$B$18&lt;=W546)/(Rates!$C$15:$C$18&gt;=W546),Rates!$E$15:$E$18)*W546),VLOOKUP(VALUE(Q:Q),Rates!A:C,3,0)*W546)))</f>
        <v/>
      </c>
      <c r="AD546" s="137" t="str">
        <f>IFERROR(IF(B:B="","",IF(R546="Beer","",IF(VALUE(Q546)=0,VLOOKUP(VLOOKUP(B:B,#REF!,16,0),Rates!A:E,2,0),VLOOKUP(VALUE(Q546),Rates!A$31:B$34,2,0)*W546))),0)</f>
        <v/>
      </c>
      <c r="AE546" s="121" t="str">
        <f t="shared" si="300"/>
        <v/>
      </c>
      <c r="AF546" s="138" t="str">
        <f t="shared" si="301"/>
        <v/>
      </c>
      <c r="AG546" s="122" t="str">
        <f t="shared" si="302"/>
        <v/>
      </c>
      <c r="AH546" s="123" t="str">
        <f t="shared" si="303"/>
        <v/>
      </c>
      <c r="AI546" s="139" t="str">
        <f>IF(AE:AE="","",IF(R546="Refreshment Beverage",AK546*(Rates!J$19/100),ROUND(SUM(AH546*(Rates!$J$8/100)),4)))</f>
        <v/>
      </c>
      <c r="AJ546" s="124" t="str">
        <f t="shared" si="304"/>
        <v/>
      </c>
      <c r="AK546" s="125" t="str">
        <f t="shared" si="305"/>
        <v/>
      </c>
      <c r="AL546" s="121" t="str">
        <f t="shared" si="306"/>
        <v/>
      </c>
      <c r="AM546" s="138" t="str">
        <f>IF(AS546="","",IF(R546="Refreshment Beverage",ROUND(AS546*Rates!K$19,4),ROUND(AO546*(VLOOKUP(VALUE(Q546),Rates!G$4:L$12,3,0)),4)))</f>
        <v/>
      </c>
      <c r="AN546" s="126" t="str">
        <f>IF(AS546="","",IF(R546="Refreshment Beverage",AS546*(Rates!J$19/100),MAX(AM546,AB546)))</f>
        <v/>
      </c>
      <c r="AO546" s="127" t="str">
        <f t="shared" si="307"/>
        <v/>
      </c>
      <c r="AP546" s="127" t="str">
        <f t="shared" si="308"/>
        <v/>
      </c>
      <c r="AQ546" s="140" t="str">
        <f>IF(AS546="","",IF(R546="Refreshment Beverage",ROUND(SUM(VLOOKUP(Q:Q,Rates!G$15:L$19,3,0)*(AS546-Y546-Z546-AA546)),4),ROUND(SUM(Rates!$K$8*AS546),4)))</f>
        <v/>
      </c>
      <c r="AR546" s="139" t="str">
        <f t="shared" si="309"/>
        <v/>
      </c>
      <c r="AS546" s="125" t="str">
        <f t="shared" si="310"/>
        <v/>
      </c>
      <c r="AT546" s="121" t="str">
        <f t="shared" si="311"/>
        <v/>
      </c>
      <c r="AU546" s="138" t="str">
        <f>IF(AX546="","",IF(R546="Refreshment Beverage",ROUND((BA546-Y546-Z546-AA546)*VLOOKUP(VALUE(Q546),Rates!G$15:L$19,3,0),4),ROUND(AW546*(VLOOKUP(VALUE(Q546),Rates!G:L,3,0)),4)))</f>
        <v/>
      </c>
      <c r="AV546" s="126" t="str">
        <f t="shared" si="312"/>
        <v/>
      </c>
      <c r="AW546" s="127" t="str">
        <f t="shared" si="313"/>
        <v/>
      </c>
      <c r="AX546" s="123" t="str">
        <f t="shared" si="314"/>
        <v/>
      </c>
      <c r="AY546" s="140" t="str">
        <f>IF(AX546="","",IF(R546="Refreshment Beverage",ROUND(SUM(AX546*Rates!K$19),4),ROUND(SUM(AX546*(Rates!J$8/100)),4)))</f>
        <v/>
      </c>
      <c r="AZ546" s="124" t="str">
        <f t="shared" si="315"/>
        <v/>
      </c>
      <c r="BA546" s="125" t="str">
        <f t="shared" si="316"/>
        <v/>
      </c>
      <c r="BB546" s="115"/>
      <c r="BC546" s="143"/>
      <c r="BD546" s="100"/>
      <c r="BE546" s="100"/>
      <c r="BF546" s="100"/>
      <c r="BG546" s="100"/>
    </row>
    <row r="547" spans="1:59" ht="12.75" customHeight="1" x14ac:dyDescent="0.2">
      <c r="A547" s="144"/>
      <c r="B547" s="141"/>
      <c r="C547" s="141"/>
      <c r="D547" s="142"/>
      <c r="E547" s="142"/>
      <c r="F547" s="142"/>
      <c r="G547" s="142"/>
      <c r="H547" s="142"/>
      <c r="I547" s="129"/>
      <c r="J547" s="130"/>
      <c r="K547" s="131" t="str">
        <f t="shared" si="287"/>
        <v/>
      </c>
      <c r="L547" s="132" t="str">
        <f t="shared" si="288"/>
        <v/>
      </c>
      <c r="M547" s="133" t="str">
        <f t="shared" si="289"/>
        <v/>
      </c>
      <c r="N547" s="134" t="str">
        <f>IFERROR(IF(B:B="","",IF(R547="Beer",SUM(LOOKUP(2,1/(Rates!$B$3:$B$5&lt;=W547)/(Rates!$C$3:$C$5&gt;=W547),Rates!$D$3:$D$5)*(X547/100)*W547),IF(R547="Refreshment Beverage",SUM(LOOKUP(2,1/(Rates!$B$7:$B$11&lt;=W547)/(Rates!$C$7:$C$11&gt;=W547),Rates!$D$7:$D$11)*(X547/100)*W547)))),"")</f>
        <v/>
      </c>
      <c r="O547" s="134" t="str">
        <f t="shared" si="290"/>
        <v/>
      </c>
      <c r="P547" s="116"/>
      <c r="Q547" s="117" t="str">
        <f t="shared" si="291"/>
        <v/>
      </c>
      <c r="R547" s="128" t="str">
        <f t="shared" si="292"/>
        <v/>
      </c>
      <c r="S547" s="135" t="str">
        <f>IF(B547="","",IF(R547="Refreshment Beverage",VLOOKUP(VALUE(Q547),Rates!G$15:L$19,2,0),VLOOKUP(VALUE(Q547),Rates!G$4:L$12,2,0)))</f>
        <v/>
      </c>
      <c r="T547" s="135" t="str">
        <f t="shared" si="293"/>
        <v/>
      </c>
      <c r="U547" s="118" t="str">
        <f t="shared" si="294"/>
        <v/>
      </c>
      <c r="V547" s="135" t="str">
        <f t="shared" si="295"/>
        <v/>
      </c>
      <c r="W547" s="135" t="str">
        <f t="shared" si="296"/>
        <v/>
      </c>
      <c r="X547" s="119" t="str">
        <f t="shared" si="297"/>
        <v/>
      </c>
      <c r="Y547" s="120" t="str">
        <f>IF(B:B="","",IF(R547="Refreshment Beverage",VLOOKUP(Q547,Rates!G$15:L$19,6,0)*W547,VLOOKUP(Q547,Rates!G$4:L$12,6,0)*W547))</f>
        <v/>
      </c>
      <c r="Z547" s="120" t="str">
        <f t="shared" si="298"/>
        <v/>
      </c>
      <c r="AA547" s="120" t="str">
        <f t="shared" si="299"/>
        <v/>
      </c>
      <c r="AB547" s="136" t="str">
        <f>IF(B:B="","",IF(R547="Refreshment Beverage","",IF(AND(R547="Beer",Q547=0),SUM(LOOKUP(2,1/(Rates!$B$15:$B$18&lt;=W547)/(Rates!$C$15:$C$18&gt;=W547),Rates!$D$15:$D$18)*W547),VLOOKUP(VALUE(Q:Q),Rates!A:B,2,0)*W547)))</f>
        <v/>
      </c>
      <c r="AC547" s="136" t="str">
        <f>IF(B:B="","",IF(R547="Refreshment Beverage","",IF(AND(R547="Beer",Q547=0),SUM(LOOKUP(2,1/(Rates!$B$15:$B$18&lt;=W547)/(Rates!$C$15:$C$18&gt;=W547),Rates!$E$15:$E$18)*W547),VLOOKUP(VALUE(Q:Q),Rates!A:C,3,0)*W547)))</f>
        <v/>
      </c>
      <c r="AD547" s="137" t="str">
        <f>IFERROR(IF(B:B="","",IF(R547="Beer","",IF(VALUE(Q547)=0,VLOOKUP(VLOOKUP(B:B,#REF!,16,0),Rates!A:E,2,0),VLOOKUP(VALUE(Q547),Rates!A$31:B$34,2,0)*W547))),0)</f>
        <v/>
      </c>
      <c r="AE547" s="121" t="str">
        <f t="shared" si="300"/>
        <v/>
      </c>
      <c r="AF547" s="138" t="str">
        <f t="shared" si="301"/>
        <v/>
      </c>
      <c r="AG547" s="122" t="str">
        <f t="shared" si="302"/>
        <v/>
      </c>
      <c r="AH547" s="123" t="str">
        <f t="shared" si="303"/>
        <v/>
      </c>
      <c r="AI547" s="139" t="str">
        <f>IF(AE:AE="","",IF(R547="Refreshment Beverage",AK547*(Rates!J$19/100),ROUND(SUM(AH547*(Rates!$J$8/100)),4)))</f>
        <v/>
      </c>
      <c r="AJ547" s="124" t="str">
        <f t="shared" si="304"/>
        <v/>
      </c>
      <c r="AK547" s="125" t="str">
        <f t="shared" si="305"/>
        <v/>
      </c>
      <c r="AL547" s="121" t="str">
        <f t="shared" si="306"/>
        <v/>
      </c>
      <c r="AM547" s="138" t="str">
        <f>IF(AS547="","",IF(R547="Refreshment Beverage",ROUND(AS547*Rates!K$19,4),ROUND(AO547*(VLOOKUP(VALUE(Q547),Rates!G$4:L$12,3,0)),4)))</f>
        <v/>
      </c>
      <c r="AN547" s="126" t="str">
        <f>IF(AS547="","",IF(R547="Refreshment Beverage",AS547*(Rates!J$19/100),MAX(AM547,AB547)))</f>
        <v/>
      </c>
      <c r="AO547" s="127" t="str">
        <f t="shared" si="307"/>
        <v/>
      </c>
      <c r="AP547" s="127" t="str">
        <f t="shared" si="308"/>
        <v/>
      </c>
      <c r="AQ547" s="140" t="str">
        <f>IF(AS547="","",IF(R547="Refreshment Beverage",ROUND(SUM(VLOOKUP(Q:Q,Rates!G$15:L$19,3,0)*(AS547-Y547-Z547-AA547)),4),ROUND(SUM(Rates!$K$8*AS547),4)))</f>
        <v/>
      </c>
      <c r="AR547" s="139" t="str">
        <f t="shared" si="309"/>
        <v/>
      </c>
      <c r="AS547" s="125" t="str">
        <f t="shared" si="310"/>
        <v/>
      </c>
      <c r="AT547" s="121" t="str">
        <f t="shared" si="311"/>
        <v/>
      </c>
      <c r="AU547" s="138" t="str">
        <f>IF(AX547="","",IF(R547="Refreshment Beverage",ROUND((BA547-Y547-Z547-AA547)*VLOOKUP(VALUE(Q547),Rates!G$15:L$19,3,0),4),ROUND(AW547*(VLOOKUP(VALUE(Q547),Rates!G:L,3,0)),4)))</f>
        <v/>
      </c>
      <c r="AV547" s="126" t="str">
        <f t="shared" si="312"/>
        <v/>
      </c>
      <c r="AW547" s="127" t="str">
        <f t="shared" si="313"/>
        <v/>
      </c>
      <c r="AX547" s="123" t="str">
        <f t="shared" si="314"/>
        <v/>
      </c>
      <c r="AY547" s="140" t="str">
        <f>IF(AX547="","",IF(R547="Refreshment Beverage",ROUND(SUM(AX547*Rates!K$19),4),ROUND(SUM(AX547*(Rates!J$8/100)),4)))</f>
        <v/>
      </c>
      <c r="AZ547" s="124" t="str">
        <f t="shared" si="315"/>
        <v/>
      </c>
      <c r="BA547" s="125" t="str">
        <f t="shared" si="316"/>
        <v/>
      </c>
      <c r="BB547" s="115"/>
      <c r="BC547" s="143"/>
      <c r="BD547" s="100"/>
      <c r="BE547" s="100"/>
      <c r="BF547" s="100"/>
      <c r="BG547" s="100"/>
    </row>
    <row r="548" spans="1:59" ht="12.75" customHeight="1" x14ac:dyDescent="0.2">
      <c r="A548" s="144"/>
      <c r="B548" s="141"/>
      <c r="C548" s="141"/>
      <c r="D548" s="142"/>
      <c r="E548" s="142"/>
      <c r="F548" s="142"/>
      <c r="G548" s="142"/>
      <c r="H548" s="142"/>
      <c r="I548" s="129"/>
      <c r="J548" s="130"/>
      <c r="K548" s="131" t="str">
        <f t="shared" si="287"/>
        <v/>
      </c>
      <c r="L548" s="132" t="str">
        <f t="shared" si="288"/>
        <v/>
      </c>
      <c r="M548" s="133" t="str">
        <f t="shared" si="289"/>
        <v/>
      </c>
      <c r="N548" s="134" t="str">
        <f>IFERROR(IF(B:B="","",IF(R548="Beer",SUM(LOOKUP(2,1/(Rates!$B$3:$B$5&lt;=W548)/(Rates!$C$3:$C$5&gt;=W548),Rates!$D$3:$D$5)*(X548/100)*W548),IF(R548="Refreshment Beverage",SUM(LOOKUP(2,1/(Rates!$B$7:$B$11&lt;=W548)/(Rates!$C$7:$C$11&gt;=W548),Rates!$D$7:$D$11)*(X548/100)*W548)))),"")</f>
        <v/>
      </c>
      <c r="O548" s="134" t="str">
        <f t="shared" si="290"/>
        <v/>
      </c>
      <c r="P548" s="116"/>
      <c r="Q548" s="117" t="str">
        <f t="shared" si="291"/>
        <v/>
      </c>
      <c r="R548" s="128" t="str">
        <f t="shared" si="292"/>
        <v/>
      </c>
      <c r="S548" s="135" t="str">
        <f>IF(B548="","",IF(R548="Refreshment Beverage",VLOOKUP(VALUE(Q548),Rates!G$15:L$19,2,0),VLOOKUP(VALUE(Q548),Rates!G$4:L$12,2,0)))</f>
        <v/>
      </c>
      <c r="T548" s="135" t="str">
        <f t="shared" si="293"/>
        <v/>
      </c>
      <c r="U548" s="118" t="str">
        <f t="shared" si="294"/>
        <v/>
      </c>
      <c r="V548" s="135" t="str">
        <f t="shared" si="295"/>
        <v/>
      </c>
      <c r="W548" s="135" t="str">
        <f t="shared" si="296"/>
        <v/>
      </c>
      <c r="X548" s="119" t="str">
        <f t="shared" si="297"/>
        <v/>
      </c>
      <c r="Y548" s="120" t="str">
        <f>IF(B:B="","",IF(R548="Refreshment Beverage",VLOOKUP(Q548,Rates!G$15:L$19,6,0)*W548,VLOOKUP(Q548,Rates!G$4:L$12,6,0)*W548))</f>
        <v/>
      </c>
      <c r="Z548" s="120" t="str">
        <f t="shared" si="298"/>
        <v/>
      </c>
      <c r="AA548" s="120" t="str">
        <f t="shared" si="299"/>
        <v/>
      </c>
      <c r="AB548" s="136" t="str">
        <f>IF(B:B="","",IF(R548="Refreshment Beverage","",IF(AND(R548="Beer",Q548=0),SUM(LOOKUP(2,1/(Rates!$B$15:$B$18&lt;=W548)/(Rates!$C$15:$C$18&gt;=W548),Rates!$D$15:$D$18)*W548),VLOOKUP(VALUE(Q:Q),Rates!A:B,2,0)*W548)))</f>
        <v/>
      </c>
      <c r="AC548" s="136" t="str">
        <f>IF(B:B="","",IF(R548="Refreshment Beverage","",IF(AND(R548="Beer",Q548=0),SUM(LOOKUP(2,1/(Rates!$B$15:$B$18&lt;=W548)/(Rates!$C$15:$C$18&gt;=W548),Rates!$E$15:$E$18)*W548),VLOOKUP(VALUE(Q:Q),Rates!A:C,3,0)*W548)))</f>
        <v/>
      </c>
      <c r="AD548" s="137" t="str">
        <f>IFERROR(IF(B:B="","",IF(R548="Beer","",IF(VALUE(Q548)=0,VLOOKUP(VLOOKUP(B:B,#REF!,16,0),Rates!A:E,2,0),VLOOKUP(VALUE(Q548),Rates!A$31:B$34,2,0)*W548))),0)</f>
        <v/>
      </c>
      <c r="AE548" s="121" t="str">
        <f t="shared" si="300"/>
        <v/>
      </c>
      <c r="AF548" s="138" t="str">
        <f t="shared" si="301"/>
        <v/>
      </c>
      <c r="AG548" s="122" t="str">
        <f t="shared" si="302"/>
        <v/>
      </c>
      <c r="AH548" s="123" t="str">
        <f t="shared" si="303"/>
        <v/>
      </c>
      <c r="AI548" s="139" t="str">
        <f>IF(AE:AE="","",IF(R548="Refreshment Beverage",AK548*(Rates!J$19/100),ROUND(SUM(AH548*(Rates!$J$8/100)),4)))</f>
        <v/>
      </c>
      <c r="AJ548" s="124" t="str">
        <f t="shared" si="304"/>
        <v/>
      </c>
      <c r="AK548" s="125" t="str">
        <f t="shared" si="305"/>
        <v/>
      </c>
      <c r="AL548" s="121" t="str">
        <f t="shared" si="306"/>
        <v/>
      </c>
      <c r="AM548" s="138" t="str">
        <f>IF(AS548="","",IF(R548="Refreshment Beverage",ROUND(AS548*Rates!K$19,4),ROUND(AO548*(VLOOKUP(VALUE(Q548),Rates!G$4:L$12,3,0)),4)))</f>
        <v/>
      </c>
      <c r="AN548" s="126" t="str">
        <f>IF(AS548="","",IF(R548="Refreshment Beverage",AS548*(Rates!J$19/100),MAX(AM548,AB548)))</f>
        <v/>
      </c>
      <c r="AO548" s="127" t="str">
        <f t="shared" si="307"/>
        <v/>
      </c>
      <c r="AP548" s="127" t="str">
        <f t="shared" si="308"/>
        <v/>
      </c>
      <c r="AQ548" s="140" t="str">
        <f>IF(AS548="","",IF(R548="Refreshment Beverage",ROUND(SUM(VLOOKUP(Q:Q,Rates!G$15:L$19,3,0)*(AS548-Y548-Z548-AA548)),4),ROUND(SUM(Rates!$K$8*AS548),4)))</f>
        <v/>
      </c>
      <c r="AR548" s="139" t="str">
        <f t="shared" si="309"/>
        <v/>
      </c>
      <c r="AS548" s="125" t="str">
        <f t="shared" si="310"/>
        <v/>
      </c>
      <c r="AT548" s="121" t="str">
        <f t="shared" si="311"/>
        <v/>
      </c>
      <c r="AU548" s="138" t="str">
        <f>IF(AX548="","",IF(R548="Refreshment Beverage",ROUND((BA548-Y548-Z548-AA548)*VLOOKUP(VALUE(Q548),Rates!G$15:L$19,3,0),4),ROUND(AW548*(VLOOKUP(VALUE(Q548),Rates!G:L,3,0)),4)))</f>
        <v/>
      </c>
      <c r="AV548" s="126" t="str">
        <f t="shared" si="312"/>
        <v/>
      </c>
      <c r="AW548" s="127" t="str">
        <f t="shared" si="313"/>
        <v/>
      </c>
      <c r="AX548" s="123" t="str">
        <f t="shared" si="314"/>
        <v/>
      </c>
      <c r="AY548" s="140" t="str">
        <f>IF(AX548="","",IF(R548="Refreshment Beverage",ROUND(SUM(AX548*Rates!K$19),4),ROUND(SUM(AX548*(Rates!J$8/100)),4)))</f>
        <v/>
      </c>
      <c r="AZ548" s="124" t="str">
        <f t="shared" si="315"/>
        <v/>
      </c>
      <c r="BA548" s="125" t="str">
        <f t="shared" si="316"/>
        <v/>
      </c>
      <c r="BB548" s="115"/>
      <c r="BC548" s="143"/>
      <c r="BD548" s="100"/>
      <c r="BE548" s="100"/>
      <c r="BF548" s="100"/>
      <c r="BG548" s="100"/>
    </row>
    <row r="549" spans="1:59" ht="12.75" customHeight="1" x14ac:dyDescent="0.2">
      <c r="A549" s="144"/>
      <c r="B549" s="141"/>
      <c r="C549" s="141"/>
      <c r="D549" s="142"/>
      <c r="E549" s="142"/>
      <c r="F549" s="142"/>
      <c r="G549" s="142"/>
      <c r="H549" s="142"/>
      <c r="I549" s="129"/>
      <c r="J549" s="130"/>
      <c r="K549" s="131" t="str">
        <f t="shared" si="287"/>
        <v/>
      </c>
      <c r="L549" s="132" t="str">
        <f t="shared" si="288"/>
        <v/>
      </c>
      <c r="M549" s="133" t="str">
        <f t="shared" si="289"/>
        <v/>
      </c>
      <c r="N549" s="134" t="str">
        <f>IFERROR(IF(B:B="","",IF(R549="Beer",SUM(LOOKUP(2,1/(Rates!$B$3:$B$5&lt;=W549)/(Rates!$C$3:$C$5&gt;=W549),Rates!$D$3:$D$5)*(X549/100)*W549),IF(R549="Refreshment Beverage",SUM(LOOKUP(2,1/(Rates!$B$7:$B$11&lt;=W549)/(Rates!$C$7:$C$11&gt;=W549),Rates!$D$7:$D$11)*(X549/100)*W549)))),"")</f>
        <v/>
      </c>
      <c r="O549" s="134" t="str">
        <f t="shared" si="290"/>
        <v/>
      </c>
      <c r="P549" s="116"/>
      <c r="Q549" s="117" t="str">
        <f t="shared" si="291"/>
        <v/>
      </c>
      <c r="R549" s="128" t="str">
        <f t="shared" si="292"/>
        <v/>
      </c>
      <c r="S549" s="135" t="str">
        <f>IF(B549="","",IF(R549="Refreshment Beverage",VLOOKUP(VALUE(Q549),Rates!G$15:L$19,2,0),VLOOKUP(VALUE(Q549),Rates!G$4:L$12,2,0)))</f>
        <v/>
      </c>
      <c r="T549" s="135" t="str">
        <f t="shared" si="293"/>
        <v/>
      </c>
      <c r="U549" s="118" t="str">
        <f t="shared" si="294"/>
        <v/>
      </c>
      <c r="V549" s="135" t="str">
        <f t="shared" si="295"/>
        <v/>
      </c>
      <c r="W549" s="135" t="str">
        <f t="shared" si="296"/>
        <v/>
      </c>
      <c r="X549" s="119" t="str">
        <f t="shared" si="297"/>
        <v/>
      </c>
      <c r="Y549" s="120" t="str">
        <f>IF(B:B="","",IF(R549="Refreshment Beverage",VLOOKUP(Q549,Rates!G$15:L$19,6,0)*W549,VLOOKUP(Q549,Rates!G$4:L$12,6,0)*W549))</f>
        <v/>
      </c>
      <c r="Z549" s="120" t="str">
        <f t="shared" si="298"/>
        <v/>
      </c>
      <c r="AA549" s="120" t="str">
        <f t="shared" si="299"/>
        <v/>
      </c>
      <c r="AB549" s="136" t="str">
        <f>IF(B:B="","",IF(R549="Refreshment Beverage","",IF(AND(R549="Beer",Q549=0),SUM(LOOKUP(2,1/(Rates!$B$15:$B$18&lt;=W549)/(Rates!$C$15:$C$18&gt;=W549),Rates!$D$15:$D$18)*W549),VLOOKUP(VALUE(Q:Q),Rates!A:B,2,0)*W549)))</f>
        <v/>
      </c>
      <c r="AC549" s="136" t="str">
        <f>IF(B:B="","",IF(R549="Refreshment Beverage","",IF(AND(R549="Beer",Q549=0),SUM(LOOKUP(2,1/(Rates!$B$15:$B$18&lt;=W549)/(Rates!$C$15:$C$18&gt;=W549),Rates!$E$15:$E$18)*W549),VLOOKUP(VALUE(Q:Q),Rates!A:C,3,0)*W549)))</f>
        <v/>
      </c>
      <c r="AD549" s="137" t="str">
        <f>IFERROR(IF(B:B="","",IF(R549="Beer","",IF(VALUE(Q549)=0,VLOOKUP(VLOOKUP(B:B,#REF!,16,0),Rates!A:E,2,0),VLOOKUP(VALUE(Q549),Rates!A$31:B$34,2,0)*W549))),0)</f>
        <v/>
      </c>
      <c r="AE549" s="121" t="str">
        <f t="shared" si="300"/>
        <v/>
      </c>
      <c r="AF549" s="138" t="str">
        <f t="shared" si="301"/>
        <v/>
      </c>
      <c r="AG549" s="122" t="str">
        <f t="shared" si="302"/>
        <v/>
      </c>
      <c r="AH549" s="123" t="str">
        <f t="shared" si="303"/>
        <v/>
      </c>
      <c r="AI549" s="139" t="str">
        <f>IF(AE:AE="","",IF(R549="Refreshment Beverage",AK549*(Rates!J$19/100),ROUND(SUM(AH549*(Rates!$J$8/100)),4)))</f>
        <v/>
      </c>
      <c r="AJ549" s="124" t="str">
        <f t="shared" si="304"/>
        <v/>
      </c>
      <c r="AK549" s="125" t="str">
        <f t="shared" si="305"/>
        <v/>
      </c>
      <c r="AL549" s="121" t="str">
        <f t="shared" si="306"/>
        <v/>
      </c>
      <c r="AM549" s="138" t="str">
        <f>IF(AS549="","",IF(R549="Refreshment Beverage",ROUND(AS549*Rates!K$19,4),ROUND(AO549*(VLOOKUP(VALUE(Q549),Rates!G$4:L$12,3,0)),4)))</f>
        <v/>
      </c>
      <c r="AN549" s="126" t="str">
        <f>IF(AS549="","",IF(R549="Refreshment Beverage",AS549*(Rates!J$19/100),MAX(AM549,AB549)))</f>
        <v/>
      </c>
      <c r="AO549" s="127" t="str">
        <f t="shared" si="307"/>
        <v/>
      </c>
      <c r="AP549" s="127" t="str">
        <f t="shared" si="308"/>
        <v/>
      </c>
      <c r="AQ549" s="140" t="str">
        <f>IF(AS549="","",IF(R549="Refreshment Beverage",ROUND(SUM(VLOOKUP(Q:Q,Rates!G$15:L$19,3,0)*(AS549-Y549-Z549-AA549)),4),ROUND(SUM(Rates!$K$8*AS549),4)))</f>
        <v/>
      </c>
      <c r="AR549" s="139" t="str">
        <f t="shared" si="309"/>
        <v/>
      </c>
      <c r="AS549" s="125" t="str">
        <f t="shared" si="310"/>
        <v/>
      </c>
      <c r="AT549" s="121" t="str">
        <f t="shared" si="311"/>
        <v/>
      </c>
      <c r="AU549" s="138" t="str">
        <f>IF(AX549="","",IF(R549="Refreshment Beverage",ROUND((BA549-Y549-Z549-AA549)*VLOOKUP(VALUE(Q549),Rates!G$15:L$19,3,0),4),ROUND(AW549*(VLOOKUP(VALUE(Q549),Rates!G:L,3,0)),4)))</f>
        <v/>
      </c>
      <c r="AV549" s="126" t="str">
        <f t="shared" si="312"/>
        <v/>
      </c>
      <c r="AW549" s="127" t="str">
        <f t="shared" si="313"/>
        <v/>
      </c>
      <c r="AX549" s="123" t="str">
        <f t="shared" si="314"/>
        <v/>
      </c>
      <c r="AY549" s="140" t="str">
        <f>IF(AX549="","",IF(R549="Refreshment Beverage",ROUND(SUM(AX549*Rates!K$19),4),ROUND(SUM(AX549*(Rates!J$8/100)),4)))</f>
        <v/>
      </c>
      <c r="AZ549" s="124" t="str">
        <f t="shared" si="315"/>
        <v/>
      </c>
      <c r="BA549" s="125" t="str">
        <f t="shared" si="316"/>
        <v/>
      </c>
      <c r="BB549" s="115"/>
      <c r="BC549" s="143"/>
      <c r="BD549" s="100"/>
      <c r="BE549" s="100"/>
      <c r="BF549" s="100"/>
      <c r="BG549" s="100"/>
    </row>
    <row r="550" spans="1:59" ht="12.75" customHeight="1" x14ac:dyDescent="0.2">
      <c r="A550" s="144"/>
      <c r="B550" s="141"/>
      <c r="C550" s="141"/>
      <c r="D550" s="142"/>
      <c r="E550" s="142"/>
      <c r="F550" s="142"/>
      <c r="G550" s="142"/>
      <c r="H550" s="142"/>
      <c r="I550" s="129"/>
      <c r="J550" s="130"/>
      <c r="K550" s="131" t="str">
        <f t="shared" si="287"/>
        <v/>
      </c>
      <c r="L550" s="132" t="str">
        <f t="shared" si="288"/>
        <v/>
      </c>
      <c r="M550" s="133" t="str">
        <f t="shared" si="289"/>
        <v/>
      </c>
      <c r="N550" s="134" t="str">
        <f>IFERROR(IF(B:B="","",IF(R550="Beer",SUM(LOOKUP(2,1/(Rates!$B$3:$B$5&lt;=W550)/(Rates!$C$3:$C$5&gt;=W550),Rates!$D$3:$D$5)*(X550/100)*W550),IF(R550="Refreshment Beverage",SUM(LOOKUP(2,1/(Rates!$B$7:$B$11&lt;=W550)/(Rates!$C$7:$C$11&gt;=W550),Rates!$D$7:$D$11)*(X550/100)*W550)))),"")</f>
        <v/>
      </c>
      <c r="O550" s="134" t="str">
        <f t="shared" si="290"/>
        <v/>
      </c>
      <c r="P550" s="116"/>
      <c r="Q550" s="117" t="str">
        <f t="shared" si="291"/>
        <v/>
      </c>
      <c r="R550" s="128" t="str">
        <f t="shared" si="292"/>
        <v/>
      </c>
      <c r="S550" s="135" t="str">
        <f>IF(B550="","",IF(R550="Refreshment Beverage",VLOOKUP(VALUE(Q550),Rates!G$15:L$19,2,0),VLOOKUP(VALUE(Q550),Rates!G$4:L$12,2,0)))</f>
        <v/>
      </c>
      <c r="T550" s="135" t="str">
        <f t="shared" si="293"/>
        <v/>
      </c>
      <c r="U550" s="118" t="str">
        <f t="shared" si="294"/>
        <v/>
      </c>
      <c r="V550" s="135" t="str">
        <f t="shared" si="295"/>
        <v/>
      </c>
      <c r="W550" s="135" t="str">
        <f t="shared" si="296"/>
        <v/>
      </c>
      <c r="X550" s="119" t="str">
        <f t="shared" si="297"/>
        <v/>
      </c>
      <c r="Y550" s="120" t="str">
        <f>IF(B:B="","",IF(R550="Refreshment Beverage",VLOOKUP(Q550,Rates!G$15:L$19,6,0)*W550,VLOOKUP(Q550,Rates!G$4:L$12,6,0)*W550))</f>
        <v/>
      </c>
      <c r="Z550" s="120" t="str">
        <f t="shared" si="298"/>
        <v/>
      </c>
      <c r="AA550" s="120" t="str">
        <f t="shared" si="299"/>
        <v/>
      </c>
      <c r="AB550" s="136" t="str">
        <f>IF(B:B="","",IF(R550="Refreshment Beverage","",IF(AND(R550="Beer",Q550=0),SUM(LOOKUP(2,1/(Rates!$B$15:$B$18&lt;=W550)/(Rates!$C$15:$C$18&gt;=W550),Rates!$D$15:$D$18)*W550),VLOOKUP(VALUE(Q:Q),Rates!A:B,2,0)*W550)))</f>
        <v/>
      </c>
      <c r="AC550" s="136" t="str">
        <f>IF(B:B="","",IF(R550="Refreshment Beverage","",IF(AND(R550="Beer",Q550=0),SUM(LOOKUP(2,1/(Rates!$B$15:$B$18&lt;=W550)/(Rates!$C$15:$C$18&gt;=W550),Rates!$E$15:$E$18)*W550),VLOOKUP(VALUE(Q:Q),Rates!A:C,3,0)*W550)))</f>
        <v/>
      </c>
      <c r="AD550" s="137" t="str">
        <f>IFERROR(IF(B:B="","",IF(R550="Beer","",IF(VALUE(Q550)=0,VLOOKUP(VLOOKUP(B:B,#REF!,16,0),Rates!A:E,2,0),VLOOKUP(VALUE(Q550),Rates!A$31:B$34,2,0)*W550))),0)</f>
        <v/>
      </c>
      <c r="AE550" s="121" t="str">
        <f t="shared" si="300"/>
        <v/>
      </c>
      <c r="AF550" s="138" t="str">
        <f t="shared" si="301"/>
        <v/>
      </c>
      <c r="AG550" s="122" t="str">
        <f t="shared" si="302"/>
        <v/>
      </c>
      <c r="AH550" s="123" t="str">
        <f t="shared" si="303"/>
        <v/>
      </c>
      <c r="AI550" s="139" t="str">
        <f>IF(AE:AE="","",IF(R550="Refreshment Beverage",AK550*(Rates!J$19/100),ROUND(SUM(AH550*(Rates!$J$8/100)),4)))</f>
        <v/>
      </c>
      <c r="AJ550" s="124" t="str">
        <f t="shared" si="304"/>
        <v/>
      </c>
      <c r="AK550" s="125" t="str">
        <f t="shared" si="305"/>
        <v/>
      </c>
      <c r="AL550" s="121" t="str">
        <f t="shared" si="306"/>
        <v/>
      </c>
      <c r="AM550" s="138" t="str">
        <f>IF(AS550="","",IF(R550="Refreshment Beverage",ROUND(AS550*Rates!K$19,4),ROUND(AO550*(VLOOKUP(VALUE(Q550),Rates!G$4:L$12,3,0)),4)))</f>
        <v/>
      </c>
      <c r="AN550" s="126" t="str">
        <f>IF(AS550="","",IF(R550="Refreshment Beverage",AS550*(Rates!J$19/100),MAX(AM550,AB550)))</f>
        <v/>
      </c>
      <c r="AO550" s="127" t="str">
        <f t="shared" si="307"/>
        <v/>
      </c>
      <c r="AP550" s="127" t="str">
        <f t="shared" si="308"/>
        <v/>
      </c>
      <c r="AQ550" s="140" t="str">
        <f>IF(AS550="","",IF(R550="Refreshment Beverage",ROUND(SUM(VLOOKUP(Q:Q,Rates!G$15:L$19,3,0)*(AS550-Y550-Z550-AA550)),4),ROUND(SUM(Rates!$K$8*AS550),4)))</f>
        <v/>
      </c>
      <c r="AR550" s="139" t="str">
        <f t="shared" si="309"/>
        <v/>
      </c>
      <c r="AS550" s="125" t="str">
        <f t="shared" si="310"/>
        <v/>
      </c>
      <c r="AT550" s="121" t="str">
        <f t="shared" si="311"/>
        <v/>
      </c>
      <c r="AU550" s="138" t="str">
        <f>IF(AX550="","",IF(R550="Refreshment Beverage",ROUND((BA550-Y550-Z550-AA550)*VLOOKUP(VALUE(Q550),Rates!G$15:L$19,3,0),4),ROUND(AW550*(VLOOKUP(VALUE(Q550),Rates!G:L,3,0)),4)))</f>
        <v/>
      </c>
      <c r="AV550" s="126" t="str">
        <f t="shared" si="312"/>
        <v/>
      </c>
      <c r="AW550" s="127" t="str">
        <f t="shared" si="313"/>
        <v/>
      </c>
      <c r="AX550" s="123" t="str">
        <f t="shared" si="314"/>
        <v/>
      </c>
      <c r="AY550" s="140" t="str">
        <f>IF(AX550="","",IF(R550="Refreshment Beverage",ROUND(SUM(AX550*Rates!K$19),4),ROUND(SUM(AX550*(Rates!J$8/100)),4)))</f>
        <v/>
      </c>
      <c r="AZ550" s="124" t="str">
        <f t="shared" si="315"/>
        <v/>
      </c>
      <c r="BA550" s="125" t="str">
        <f t="shared" si="316"/>
        <v/>
      </c>
      <c r="BB550" s="115"/>
      <c r="BC550" s="143"/>
      <c r="BD550" s="100"/>
      <c r="BE550" s="100"/>
      <c r="BF550" s="100"/>
      <c r="BG550" s="100"/>
    </row>
    <row r="551" spans="1:59" ht="12.75" customHeight="1" x14ac:dyDescent="0.2">
      <c r="A551" s="144"/>
      <c r="B551" s="141"/>
      <c r="C551" s="141"/>
      <c r="D551" s="142"/>
      <c r="E551" s="142"/>
      <c r="F551" s="142"/>
      <c r="G551" s="142"/>
      <c r="H551" s="142"/>
      <c r="I551" s="129"/>
      <c r="J551" s="130"/>
      <c r="K551" s="131" t="str">
        <f t="shared" si="287"/>
        <v/>
      </c>
      <c r="L551" s="132" t="str">
        <f t="shared" si="288"/>
        <v/>
      </c>
      <c r="M551" s="133" t="str">
        <f t="shared" si="289"/>
        <v/>
      </c>
      <c r="N551" s="134" t="str">
        <f>IFERROR(IF(B:B="","",IF(R551="Beer",SUM(LOOKUP(2,1/(Rates!$B$3:$B$5&lt;=W551)/(Rates!$C$3:$C$5&gt;=W551),Rates!$D$3:$D$5)*(X551/100)*W551),IF(R551="Refreshment Beverage",SUM(LOOKUP(2,1/(Rates!$B$7:$B$11&lt;=W551)/(Rates!$C$7:$C$11&gt;=W551),Rates!$D$7:$D$11)*(X551/100)*W551)))),"")</f>
        <v/>
      </c>
      <c r="O551" s="134" t="str">
        <f t="shared" si="290"/>
        <v/>
      </c>
      <c r="P551" s="116"/>
      <c r="Q551" s="117" t="str">
        <f t="shared" si="291"/>
        <v/>
      </c>
      <c r="R551" s="128" t="str">
        <f t="shared" si="292"/>
        <v/>
      </c>
      <c r="S551" s="135" t="str">
        <f>IF(B551="","",IF(R551="Refreshment Beverage",VLOOKUP(VALUE(Q551),Rates!G$15:L$19,2,0),VLOOKUP(VALUE(Q551),Rates!G$4:L$12,2,0)))</f>
        <v/>
      </c>
      <c r="T551" s="135" t="str">
        <f t="shared" si="293"/>
        <v/>
      </c>
      <c r="U551" s="118" t="str">
        <f t="shared" si="294"/>
        <v/>
      </c>
      <c r="V551" s="135" t="str">
        <f t="shared" si="295"/>
        <v/>
      </c>
      <c r="W551" s="135" t="str">
        <f t="shared" si="296"/>
        <v/>
      </c>
      <c r="X551" s="119" t="str">
        <f t="shared" si="297"/>
        <v/>
      </c>
      <c r="Y551" s="120" t="str">
        <f>IF(B:B="","",IF(R551="Refreshment Beverage",VLOOKUP(Q551,Rates!G$15:L$19,6,0)*W551,VLOOKUP(Q551,Rates!G$4:L$12,6,0)*W551))</f>
        <v/>
      </c>
      <c r="Z551" s="120" t="str">
        <f t="shared" si="298"/>
        <v/>
      </c>
      <c r="AA551" s="120" t="str">
        <f t="shared" si="299"/>
        <v/>
      </c>
      <c r="AB551" s="136" t="str">
        <f>IF(B:B="","",IF(R551="Refreshment Beverage","",IF(AND(R551="Beer",Q551=0),SUM(LOOKUP(2,1/(Rates!$B$15:$B$18&lt;=W551)/(Rates!$C$15:$C$18&gt;=W551),Rates!$D$15:$D$18)*W551),VLOOKUP(VALUE(Q:Q),Rates!A:B,2,0)*W551)))</f>
        <v/>
      </c>
      <c r="AC551" s="136" t="str">
        <f>IF(B:B="","",IF(R551="Refreshment Beverage","",IF(AND(R551="Beer",Q551=0),SUM(LOOKUP(2,1/(Rates!$B$15:$B$18&lt;=W551)/(Rates!$C$15:$C$18&gt;=W551),Rates!$E$15:$E$18)*W551),VLOOKUP(VALUE(Q:Q),Rates!A:C,3,0)*W551)))</f>
        <v/>
      </c>
      <c r="AD551" s="137" t="str">
        <f>IFERROR(IF(B:B="","",IF(R551="Beer","",IF(VALUE(Q551)=0,VLOOKUP(VLOOKUP(B:B,#REF!,16,0),Rates!A:E,2,0),VLOOKUP(VALUE(Q551),Rates!A$31:B$34,2,0)*W551))),0)</f>
        <v/>
      </c>
      <c r="AE551" s="121" t="str">
        <f t="shared" si="300"/>
        <v/>
      </c>
      <c r="AF551" s="138" t="str">
        <f t="shared" si="301"/>
        <v/>
      </c>
      <c r="AG551" s="122" t="str">
        <f t="shared" si="302"/>
        <v/>
      </c>
      <c r="AH551" s="123" t="str">
        <f t="shared" si="303"/>
        <v/>
      </c>
      <c r="AI551" s="139" t="str">
        <f>IF(AE:AE="","",IF(R551="Refreshment Beverage",AK551*(Rates!J$19/100),ROUND(SUM(AH551*(Rates!$J$8/100)),4)))</f>
        <v/>
      </c>
      <c r="AJ551" s="124" t="str">
        <f t="shared" si="304"/>
        <v/>
      </c>
      <c r="AK551" s="125" t="str">
        <f t="shared" si="305"/>
        <v/>
      </c>
      <c r="AL551" s="121" t="str">
        <f t="shared" si="306"/>
        <v/>
      </c>
      <c r="AM551" s="138" t="str">
        <f>IF(AS551="","",IF(R551="Refreshment Beverage",ROUND(AS551*Rates!K$19,4),ROUND(AO551*(VLOOKUP(VALUE(Q551),Rates!G$4:L$12,3,0)),4)))</f>
        <v/>
      </c>
      <c r="AN551" s="126" t="str">
        <f>IF(AS551="","",IF(R551="Refreshment Beverage",AS551*(Rates!J$19/100),MAX(AM551,AB551)))</f>
        <v/>
      </c>
      <c r="AO551" s="127" t="str">
        <f t="shared" si="307"/>
        <v/>
      </c>
      <c r="AP551" s="127" t="str">
        <f t="shared" si="308"/>
        <v/>
      </c>
      <c r="AQ551" s="140" t="str">
        <f>IF(AS551="","",IF(R551="Refreshment Beverage",ROUND(SUM(VLOOKUP(Q:Q,Rates!G$15:L$19,3,0)*(AS551-Y551-Z551-AA551)),4),ROUND(SUM(Rates!$K$8*AS551),4)))</f>
        <v/>
      </c>
      <c r="AR551" s="139" t="str">
        <f t="shared" si="309"/>
        <v/>
      </c>
      <c r="AS551" s="125" t="str">
        <f t="shared" si="310"/>
        <v/>
      </c>
      <c r="AT551" s="121" t="str">
        <f t="shared" si="311"/>
        <v/>
      </c>
      <c r="AU551" s="138" t="str">
        <f>IF(AX551="","",IF(R551="Refreshment Beverage",ROUND((BA551-Y551-Z551-AA551)*VLOOKUP(VALUE(Q551),Rates!G$15:L$19,3,0),4),ROUND(AW551*(VLOOKUP(VALUE(Q551),Rates!G:L,3,0)),4)))</f>
        <v/>
      </c>
      <c r="AV551" s="126" t="str">
        <f t="shared" si="312"/>
        <v/>
      </c>
      <c r="AW551" s="127" t="str">
        <f t="shared" si="313"/>
        <v/>
      </c>
      <c r="AX551" s="123" t="str">
        <f t="shared" si="314"/>
        <v/>
      </c>
      <c r="AY551" s="140" t="str">
        <f>IF(AX551="","",IF(R551="Refreshment Beverage",ROUND(SUM(AX551*Rates!K$19),4),ROUND(SUM(AX551*(Rates!J$8/100)),4)))</f>
        <v/>
      </c>
      <c r="AZ551" s="124" t="str">
        <f t="shared" si="315"/>
        <v/>
      </c>
      <c r="BA551" s="125" t="str">
        <f t="shared" si="316"/>
        <v/>
      </c>
      <c r="BB551" s="115"/>
      <c r="BC551" s="143"/>
      <c r="BD551" s="100"/>
      <c r="BE551" s="100"/>
      <c r="BF551" s="100"/>
      <c r="BG551" s="100"/>
    </row>
    <row r="552" spans="1:59" ht="12.75" customHeight="1" x14ac:dyDescent="0.2">
      <c r="A552" s="144"/>
      <c r="B552" s="141"/>
      <c r="C552" s="141"/>
      <c r="D552" s="142"/>
      <c r="E552" s="142"/>
      <c r="F552" s="142"/>
      <c r="G552" s="142"/>
      <c r="H552" s="142"/>
      <c r="I552" s="129"/>
      <c r="J552" s="130"/>
      <c r="K552" s="131" t="str">
        <f t="shared" si="287"/>
        <v/>
      </c>
      <c r="L552" s="132" t="str">
        <f t="shared" si="288"/>
        <v/>
      </c>
      <c r="M552" s="133" t="str">
        <f t="shared" si="289"/>
        <v/>
      </c>
      <c r="N552" s="134" t="str">
        <f>IFERROR(IF(B:B="","",IF(R552="Beer",SUM(LOOKUP(2,1/(Rates!$B$3:$B$5&lt;=W552)/(Rates!$C$3:$C$5&gt;=W552),Rates!$D$3:$D$5)*(X552/100)*W552),IF(R552="Refreshment Beverage",SUM(LOOKUP(2,1/(Rates!$B$7:$B$11&lt;=W552)/(Rates!$C$7:$C$11&gt;=W552),Rates!$D$7:$D$11)*(X552/100)*W552)))),"")</f>
        <v/>
      </c>
      <c r="O552" s="134" t="str">
        <f t="shared" si="290"/>
        <v/>
      </c>
      <c r="P552" s="116"/>
      <c r="Q552" s="117" t="str">
        <f t="shared" si="291"/>
        <v/>
      </c>
      <c r="R552" s="128" t="str">
        <f t="shared" si="292"/>
        <v/>
      </c>
      <c r="S552" s="135" t="str">
        <f>IF(B552="","",IF(R552="Refreshment Beverage",VLOOKUP(VALUE(Q552),Rates!G$15:L$19,2,0),VLOOKUP(VALUE(Q552),Rates!G$4:L$12,2,0)))</f>
        <v/>
      </c>
      <c r="T552" s="135" t="str">
        <f t="shared" si="293"/>
        <v/>
      </c>
      <c r="U552" s="118" t="str">
        <f t="shared" si="294"/>
        <v/>
      </c>
      <c r="V552" s="135" t="str">
        <f t="shared" si="295"/>
        <v/>
      </c>
      <c r="W552" s="135" t="str">
        <f t="shared" si="296"/>
        <v/>
      </c>
      <c r="X552" s="119" t="str">
        <f t="shared" si="297"/>
        <v/>
      </c>
      <c r="Y552" s="120" t="str">
        <f>IF(B:B="","",IF(R552="Refreshment Beverage",VLOOKUP(Q552,Rates!G$15:L$19,6,0)*W552,VLOOKUP(Q552,Rates!G$4:L$12,6,0)*W552))</f>
        <v/>
      </c>
      <c r="Z552" s="120" t="str">
        <f t="shared" si="298"/>
        <v/>
      </c>
      <c r="AA552" s="120" t="str">
        <f t="shared" si="299"/>
        <v/>
      </c>
      <c r="AB552" s="136" t="str">
        <f>IF(B:B="","",IF(R552="Refreshment Beverage","",IF(AND(R552="Beer",Q552=0),SUM(LOOKUP(2,1/(Rates!$B$15:$B$18&lt;=W552)/(Rates!$C$15:$C$18&gt;=W552),Rates!$D$15:$D$18)*W552),VLOOKUP(VALUE(Q:Q),Rates!A:B,2,0)*W552)))</f>
        <v/>
      </c>
      <c r="AC552" s="136" t="str">
        <f>IF(B:B="","",IF(R552="Refreshment Beverage","",IF(AND(R552="Beer",Q552=0),SUM(LOOKUP(2,1/(Rates!$B$15:$B$18&lt;=W552)/(Rates!$C$15:$C$18&gt;=W552),Rates!$E$15:$E$18)*W552),VLOOKUP(VALUE(Q:Q),Rates!A:C,3,0)*W552)))</f>
        <v/>
      </c>
      <c r="AD552" s="137" t="str">
        <f>IFERROR(IF(B:B="","",IF(R552="Beer","",IF(VALUE(Q552)=0,VLOOKUP(VLOOKUP(B:B,#REF!,16,0),Rates!A:E,2,0),VLOOKUP(VALUE(Q552),Rates!A$31:B$34,2,0)*W552))),0)</f>
        <v/>
      </c>
      <c r="AE552" s="121" t="str">
        <f t="shared" si="300"/>
        <v/>
      </c>
      <c r="AF552" s="138" t="str">
        <f t="shared" si="301"/>
        <v/>
      </c>
      <c r="AG552" s="122" t="str">
        <f t="shared" si="302"/>
        <v/>
      </c>
      <c r="AH552" s="123" t="str">
        <f t="shared" si="303"/>
        <v/>
      </c>
      <c r="AI552" s="139" t="str">
        <f>IF(AE:AE="","",IF(R552="Refreshment Beverage",AK552*(Rates!J$19/100),ROUND(SUM(AH552*(Rates!$J$8/100)),4)))</f>
        <v/>
      </c>
      <c r="AJ552" s="124" t="str">
        <f t="shared" si="304"/>
        <v/>
      </c>
      <c r="AK552" s="125" t="str">
        <f t="shared" si="305"/>
        <v/>
      </c>
      <c r="AL552" s="121" t="str">
        <f t="shared" si="306"/>
        <v/>
      </c>
      <c r="AM552" s="138" t="str">
        <f>IF(AS552="","",IF(R552="Refreshment Beverage",ROUND(AS552*Rates!K$19,4),ROUND(AO552*(VLOOKUP(VALUE(Q552),Rates!G$4:L$12,3,0)),4)))</f>
        <v/>
      </c>
      <c r="AN552" s="126" t="str">
        <f>IF(AS552="","",IF(R552="Refreshment Beverage",AS552*(Rates!J$19/100),MAX(AM552,AB552)))</f>
        <v/>
      </c>
      <c r="AO552" s="127" t="str">
        <f t="shared" si="307"/>
        <v/>
      </c>
      <c r="AP552" s="127" t="str">
        <f t="shared" si="308"/>
        <v/>
      </c>
      <c r="AQ552" s="140" t="str">
        <f>IF(AS552="","",IF(R552="Refreshment Beverage",ROUND(SUM(VLOOKUP(Q:Q,Rates!G$15:L$19,3,0)*(AS552-Y552-Z552-AA552)),4),ROUND(SUM(Rates!$K$8*AS552),4)))</f>
        <v/>
      </c>
      <c r="AR552" s="139" t="str">
        <f t="shared" si="309"/>
        <v/>
      </c>
      <c r="AS552" s="125" t="str">
        <f t="shared" si="310"/>
        <v/>
      </c>
      <c r="AT552" s="121" t="str">
        <f t="shared" si="311"/>
        <v/>
      </c>
      <c r="AU552" s="138" t="str">
        <f>IF(AX552="","",IF(R552="Refreshment Beverage",ROUND((BA552-Y552-Z552-AA552)*VLOOKUP(VALUE(Q552),Rates!G$15:L$19,3,0),4),ROUND(AW552*(VLOOKUP(VALUE(Q552),Rates!G:L,3,0)),4)))</f>
        <v/>
      </c>
      <c r="AV552" s="126" t="str">
        <f t="shared" si="312"/>
        <v/>
      </c>
      <c r="AW552" s="127" t="str">
        <f t="shared" si="313"/>
        <v/>
      </c>
      <c r="AX552" s="123" t="str">
        <f t="shared" si="314"/>
        <v/>
      </c>
      <c r="AY552" s="140" t="str">
        <f>IF(AX552="","",IF(R552="Refreshment Beverage",ROUND(SUM(AX552*Rates!K$19),4),ROUND(SUM(AX552*(Rates!J$8/100)),4)))</f>
        <v/>
      </c>
      <c r="AZ552" s="124" t="str">
        <f t="shared" si="315"/>
        <v/>
      </c>
      <c r="BA552" s="125" t="str">
        <f t="shared" si="316"/>
        <v/>
      </c>
      <c r="BB552" s="115"/>
      <c r="BC552" s="143"/>
      <c r="BD552" s="100"/>
      <c r="BE552" s="100"/>
      <c r="BF552" s="100"/>
      <c r="BG552" s="100"/>
    </row>
    <row r="553" spans="1:59" ht="12.75" customHeight="1" x14ac:dyDescent="0.2">
      <c r="A553" s="144"/>
      <c r="B553" s="141"/>
      <c r="C553" s="141"/>
      <c r="D553" s="142"/>
      <c r="E553" s="142"/>
      <c r="F553" s="142"/>
      <c r="G553" s="142"/>
      <c r="H553" s="142"/>
      <c r="I553" s="129"/>
      <c r="J553" s="130"/>
      <c r="K553" s="131" t="str">
        <f t="shared" si="287"/>
        <v/>
      </c>
      <c r="L553" s="132" t="str">
        <f t="shared" si="288"/>
        <v/>
      </c>
      <c r="M553" s="133" t="str">
        <f t="shared" si="289"/>
        <v/>
      </c>
      <c r="N553" s="134" t="str">
        <f>IFERROR(IF(B:B="","",IF(R553="Beer",SUM(LOOKUP(2,1/(Rates!$B$3:$B$5&lt;=W553)/(Rates!$C$3:$C$5&gt;=W553),Rates!$D$3:$D$5)*(X553/100)*W553),IF(R553="Refreshment Beverage",SUM(LOOKUP(2,1/(Rates!$B$7:$B$11&lt;=W553)/(Rates!$C$7:$C$11&gt;=W553),Rates!$D$7:$D$11)*(X553/100)*W553)))),"")</f>
        <v/>
      </c>
      <c r="O553" s="134" t="str">
        <f t="shared" si="290"/>
        <v/>
      </c>
      <c r="P553" s="116"/>
      <c r="Q553" s="117" t="str">
        <f t="shared" si="291"/>
        <v/>
      </c>
      <c r="R553" s="128" t="str">
        <f t="shared" si="292"/>
        <v/>
      </c>
      <c r="S553" s="135" t="str">
        <f>IF(B553="","",IF(R553="Refreshment Beverage",VLOOKUP(VALUE(Q553),Rates!G$15:L$19,2,0),VLOOKUP(VALUE(Q553),Rates!G$4:L$12,2,0)))</f>
        <v/>
      </c>
      <c r="T553" s="135" t="str">
        <f t="shared" si="293"/>
        <v/>
      </c>
      <c r="U553" s="118" t="str">
        <f t="shared" si="294"/>
        <v/>
      </c>
      <c r="V553" s="135" t="str">
        <f t="shared" si="295"/>
        <v/>
      </c>
      <c r="W553" s="135" t="str">
        <f t="shared" si="296"/>
        <v/>
      </c>
      <c r="X553" s="119" t="str">
        <f t="shared" si="297"/>
        <v/>
      </c>
      <c r="Y553" s="120" t="str">
        <f>IF(B:B="","",IF(R553="Refreshment Beverage",VLOOKUP(Q553,Rates!G$15:L$19,6,0)*W553,VLOOKUP(Q553,Rates!G$4:L$12,6,0)*W553))</f>
        <v/>
      </c>
      <c r="Z553" s="120" t="str">
        <f t="shared" si="298"/>
        <v/>
      </c>
      <c r="AA553" s="120" t="str">
        <f t="shared" si="299"/>
        <v/>
      </c>
      <c r="AB553" s="136" t="str">
        <f>IF(B:B="","",IF(R553="Refreshment Beverage","",IF(AND(R553="Beer",Q553=0),SUM(LOOKUP(2,1/(Rates!$B$15:$B$18&lt;=W553)/(Rates!$C$15:$C$18&gt;=W553),Rates!$D$15:$D$18)*W553),VLOOKUP(VALUE(Q:Q),Rates!A:B,2,0)*W553)))</f>
        <v/>
      </c>
      <c r="AC553" s="136" t="str">
        <f>IF(B:B="","",IF(R553="Refreshment Beverage","",IF(AND(R553="Beer",Q553=0),SUM(LOOKUP(2,1/(Rates!$B$15:$B$18&lt;=W553)/(Rates!$C$15:$C$18&gt;=W553),Rates!$E$15:$E$18)*W553),VLOOKUP(VALUE(Q:Q),Rates!A:C,3,0)*W553)))</f>
        <v/>
      </c>
      <c r="AD553" s="137" t="str">
        <f>IFERROR(IF(B:B="","",IF(R553="Beer","",IF(VALUE(Q553)=0,VLOOKUP(VLOOKUP(B:B,#REF!,16,0),Rates!A:E,2,0),VLOOKUP(VALUE(Q553),Rates!A$31:B$34,2,0)*W553))),0)</f>
        <v/>
      </c>
      <c r="AE553" s="121" t="str">
        <f t="shared" si="300"/>
        <v/>
      </c>
      <c r="AF553" s="138" t="str">
        <f t="shared" si="301"/>
        <v/>
      </c>
      <c r="AG553" s="122" t="str">
        <f t="shared" si="302"/>
        <v/>
      </c>
      <c r="AH553" s="123" t="str">
        <f t="shared" si="303"/>
        <v/>
      </c>
      <c r="AI553" s="139" t="str">
        <f>IF(AE:AE="","",IF(R553="Refreshment Beverage",AK553*(Rates!J$19/100),ROUND(SUM(AH553*(Rates!$J$8/100)),4)))</f>
        <v/>
      </c>
      <c r="AJ553" s="124" t="str">
        <f t="shared" si="304"/>
        <v/>
      </c>
      <c r="AK553" s="125" t="str">
        <f t="shared" si="305"/>
        <v/>
      </c>
      <c r="AL553" s="121" t="str">
        <f t="shared" si="306"/>
        <v/>
      </c>
      <c r="AM553" s="138" t="str">
        <f>IF(AS553="","",IF(R553="Refreshment Beverage",ROUND(AS553*Rates!K$19,4),ROUND(AO553*(VLOOKUP(VALUE(Q553),Rates!G$4:L$12,3,0)),4)))</f>
        <v/>
      </c>
      <c r="AN553" s="126" t="str">
        <f>IF(AS553="","",IF(R553="Refreshment Beverage",AS553*(Rates!J$19/100),MAX(AM553,AB553)))</f>
        <v/>
      </c>
      <c r="AO553" s="127" t="str">
        <f t="shared" si="307"/>
        <v/>
      </c>
      <c r="AP553" s="127" t="str">
        <f t="shared" si="308"/>
        <v/>
      </c>
      <c r="AQ553" s="140" t="str">
        <f>IF(AS553="","",IF(R553="Refreshment Beverage",ROUND(SUM(VLOOKUP(Q:Q,Rates!G$15:L$19,3,0)*(AS553-Y553-Z553-AA553)),4),ROUND(SUM(Rates!$K$8*AS553),4)))</f>
        <v/>
      </c>
      <c r="AR553" s="139" t="str">
        <f t="shared" si="309"/>
        <v/>
      </c>
      <c r="AS553" s="125" t="str">
        <f t="shared" si="310"/>
        <v/>
      </c>
      <c r="AT553" s="121" t="str">
        <f t="shared" si="311"/>
        <v/>
      </c>
      <c r="AU553" s="138" t="str">
        <f>IF(AX553="","",IF(R553="Refreshment Beverage",ROUND((BA553-Y553-Z553-AA553)*VLOOKUP(VALUE(Q553),Rates!G$15:L$19,3,0),4),ROUND(AW553*(VLOOKUP(VALUE(Q553),Rates!G:L,3,0)),4)))</f>
        <v/>
      </c>
      <c r="AV553" s="126" t="str">
        <f t="shared" si="312"/>
        <v/>
      </c>
      <c r="AW553" s="127" t="str">
        <f t="shared" si="313"/>
        <v/>
      </c>
      <c r="AX553" s="123" t="str">
        <f t="shared" si="314"/>
        <v/>
      </c>
      <c r="AY553" s="140" t="str">
        <f>IF(AX553="","",IF(R553="Refreshment Beverage",ROUND(SUM(AX553*Rates!K$19),4),ROUND(SUM(AX553*(Rates!J$8/100)),4)))</f>
        <v/>
      </c>
      <c r="AZ553" s="124" t="str">
        <f t="shared" si="315"/>
        <v/>
      </c>
      <c r="BA553" s="125" t="str">
        <f t="shared" si="316"/>
        <v/>
      </c>
      <c r="BB553" s="115"/>
      <c r="BC553" s="143"/>
      <c r="BD553" s="100"/>
      <c r="BE553" s="100"/>
      <c r="BF553" s="100"/>
      <c r="BG553" s="100"/>
    </row>
    <row r="554" spans="1:59" ht="12.75" customHeight="1" x14ac:dyDescent="0.2">
      <c r="A554" s="144"/>
      <c r="B554" s="141"/>
      <c r="C554" s="141"/>
      <c r="D554" s="142"/>
      <c r="E554" s="142"/>
      <c r="F554" s="142"/>
      <c r="G554" s="142"/>
      <c r="H554" s="142"/>
      <c r="I554" s="129"/>
      <c r="J554" s="130"/>
      <c r="K554" s="131" t="str">
        <f t="shared" si="287"/>
        <v/>
      </c>
      <c r="L554" s="132" t="str">
        <f t="shared" si="288"/>
        <v/>
      </c>
      <c r="M554" s="133" t="str">
        <f t="shared" si="289"/>
        <v/>
      </c>
      <c r="N554" s="134" t="str">
        <f>IFERROR(IF(B:B="","",IF(R554="Beer",SUM(LOOKUP(2,1/(Rates!$B$3:$B$5&lt;=W554)/(Rates!$C$3:$C$5&gt;=W554),Rates!$D$3:$D$5)*(X554/100)*W554),IF(R554="Refreshment Beverage",SUM(LOOKUP(2,1/(Rates!$B$7:$B$11&lt;=W554)/(Rates!$C$7:$C$11&gt;=W554),Rates!$D$7:$D$11)*(X554/100)*W554)))),"")</f>
        <v/>
      </c>
      <c r="O554" s="134" t="str">
        <f t="shared" si="290"/>
        <v/>
      </c>
      <c r="P554" s="116"/>
      <c r="Q554" s="117" t="str">
        <f t="shared" si="291"/>
        <v/>
      </c>
      <c r="R554" s="128" t="str">
        <f t="shared" si="292"/>
        <v/>
      </c>
      <c r="S554" s="135" t="str">
        <f>IF(B554="","",IF(R554="Refreshment Beverage",VLOOKUP(VALUE(Q554),Rates!G$15:L$19,2,0),VLOOKUP(VALUE(Q554),Rates!G$4:L$12,2,0)))</f>
        <v/>
      </c>
      <c r="T554" s="135" t="str">
        <f t="shared" si="293"/>
        <v/>
      </c>
      <c r="U554" s="118" t="str">
        <f t="shared" si="294"/>
        <v/>
      </c>
      <c r="V554" s="135" t="str">
        <f t="shared" si="295"/>
        <v/>
      </c>
      <c r="W554" s="135" t="str">
        <f t="shared" si="296"/>
        <v/>
      </c>
      <c r="X554" s="119" t="str">
        <f t="shared" si="297"/>
        <v/>
      </c>
      <c r="Y554" s="120" t="str">
        <f>IF(B:B="","",IF(R554="Refreshment Beverage",VLOOKUP(Q554,Rates!G$15:L$19,6,0)*W554,VLOOKUP(Q554,Rates!G$4:L$12,6,0)*W554))</f>
        <v/>
      </c>
      <c r="Z554" s="120" t="str">
        <f t="shared" si="298"/>
        <v/>
      </c>
      <c r="AA554" s="120" t="str">
        <f t="shared" si="299"/>
        <v/>
      </c>
      <c r="AB554" s="136" t="str">
        <f>IF(B:B="","",IF(R554="Refreshment Beverage","",IF(AND(R554="Beer",Q554=0),SUM(LOOKUP(2,1/(Rates!$B$15:$B$18&lt;=W554)/(Rates!$C$15:$C$18&gt;=W554),Rates!$D$15:$D$18)*W554),VLOOKUP(VALUE(Q:Q),Rates!A:B,2,0)*W554)))</f>
        <v/>
      </c>
      <c r="AC554" s="136" t="str">
        <f>IF(B:B="","",IF(R554="Refreshment Beverage","",IF(AND(R554="Beer",Q554=0),SUM(LOOKUP(2,1/(Rates!$B$15:$B$18&lt;=W554)/(Rates!$C$15:$C$18&gt;=W554),Rates!$E$15:$E$18)*W554),VLOOKUP(VALUE(Q:Q),Rates!A:C,3,0)*W554)))</f>
        <v/>
      </c>
      <c r="AD554" s="137" t="str">
        <f>IFERROR(IF(B:B="","",IF(R554="Beer","",IF(VALUE(Q554)=0,VLOOKUP(VLOOKUP(B:B,#REF!,16,0),Rates!A:E,2,0),VLOOKUP(VALUE(Q554),Rates!A$31:B$34,2,0)*W554))),0)</f>
        <v/>
      </c>
      <c r="AE554" s="121" t="str">
        <f t="shared" si="300"/>
        <v/>
      </c>
      <c r="AF554" s="138" t="str">
        <f t="shared" si="301"/>
        <v/>
      </c>
      <c r="AG554" s="122" t="str">
        <f t="shared" si="302"/>
        <v/>
      </c>
      <c r="AH554" s="123" t="str">
        <f t="shared" si="303"/>
        <v/>
      </c>
      <c r="AI554" s="139" t="str">
        <f>IF(AE:AE="","",IF(R554="Refreshment Beverage",AK554*(Rates!J$19/100),ROUND(SUM(AH554*(Rates!$J$8/100)),4)))</f>
        <v/>
      </c>
      <c r="AJ554" s="124" t="str">
        <f t="shared" si="304"/>
        <v/>
      </c>
      <c r="AK554" s="125" t="str">
        <f t="shared" si="305"/>
        <v/>
      </c>
      <c r="AL554" s="121" t="str">
        <f t="shared" si="306"/>
        <v/>
      </c>
      <c r="AM554" s="138" t="str">
        <f>IF(AS554="","",IF(R554="Refreshment Beverage",ROUND(AS554*Rates!K$19,4),ROUND(AO554*(VLOOKUP(VALUE(Q554),Rates!G$4:L$12,3,0)),4)))</f>
        <v/>
      </c>
      <c r="AN554" s="126" t="str">
        <f>IF(AS554="","",IF(R554="Refreshment Beverage",AS554*(Rates!J$19/100),MAX(AM554,AB554)))</f>
        <v/>
      </c>
      <c r="AO554" s="127" t="str">
        <f t="shared" si="307"/>
        <v/>
      </c>
      <c r="AP554" s="127" t="str">
        <f t="shared" si="308"/>
        <v/>
      </c>
      <c r="AQ554" s="140" t="str">
        <f>IF(AS554="","",IF(R554="Refreshment Beverage",ROUND(SUM(VLOOKUP(Q:Q,Rates!G$15:L$19,3,0)*(AS554-Y554-Z554-AA554)),4),ROUND(SUM(Rates!$K$8*AS554),4)))</f>
        <v/>
      </c>
      <c r="AR554" s="139" t="str">
        <f t="shared" si="309"/>
        <v/>
      </c>
      <c r="AS554" s="125" t="str">
        <f t="shared" si="310"/>
        <v/>
      </c>
      <c r="AT554" s="121" t="str">
        <f t="shared" si="311"/>
        <v/>
      </c>
      <c r="AU554" s="138" t="str">
        <f>IF(AX554="","",IF(R554="Refreshment Beverage",ROUND((BA554-Y554-Z554-AA554)*VLOOKUP(VALUE(Q554),Rates!G$15:L$19,3,0),4),ROUND(AW554*(VLOOKUP(VALUE(Q554),Rates!G:L,3,0)),4)))</f>
        <v/>
      </c>
      <c r="AV554" s="126" t="str">
        <f t="shared" si="312"/>
        <v/>
      </c>
      <c r="AW554" s="127" t="str">
        <f t="shared" si="313"/>
        <v/>
      </c>
      <c r="AX554" s="123" t="str">
        <f t="shared" si="314"/>
        <v/>
      </c>
      <c r="AY554" s="140" t="str">
        <f>IF(AX554="","",IF(R554="Refreshment Beverage",ROUND(SUM(AX554*Rates!K$19),4),ROUND(SUM(AX554*(Rates!J$8/100)),4)))</f>
        <v/>
      </c>
      <c r="AZ554" s="124" t="str">
        <f t="shared" si="315"/>
        <v/>
      </c>
      <c r="BA554" s="125" t="str">
        <f t="shared" si="316"/>
        <v/>
      </c>
      <c r="BB554" s="115"/>
      <c r="BC554" s="143"/>
      <c r="BD554" s="100"/>
      <c r="BE554" s="100"/>
      <c r="BF554" s="100"/>
      <c r="BG554" s="100"/>
    </row>
    <row r="555" spans="1:59" ht="12.75" customHeight="1" x14ac:dyDescent="0.2">
      <c r="A555" s="144"/>
      <c r="B555" s="141"/>
      <c r="C555" s="141"/>
      <c r="D555" s="142"/>
      <c r="E555" s="142"/>
      <c r="F555" s="142"/>
      <c r="G555" s="142"/>
      <c r="H555" s="142"/>
      <c r="I555" s="129"/>
      <c r="J555" s="130"/>
      <c r="K555" s="131" t="str">
        <f t="shared" si="287"/>
        <v/>
      </c>
      <c r="L555" s="132" t="str">
        <f t="shared" si="288"/>
        <v/>
      </c>
      <c r="M555" s="133" t="str">
        <f t="shared" si="289"/>
        <v/>
      </c>
      <c r="N555" s="134" t="str">
        <f>IFERROR(IF(B:B="","",IF(R555="Beer",SUM(LOOKUP(2,1/(Rates!$B$3:$B$5&lt;=W555)/(Rates!$C$3:$C$5&gt;=W555),Rates!$D$3:$D$5)*(X555/100)*W555),IF(R555="Refreshment Beverage",SUM(LOOKUP(2,1/(Rates!$B$7:$B$11&lt;=W555)/(Rates!$C$7:$C$11&gt;=W555),Rates!$D$7:$D$11)*(X555/100)*W555)))),"")</f>
        <v/>
      </c>
      <c r="O555" s="134" t="str">
        <f t="shared" si="290"/>
        <v/>
      </c>
      <c r="P555" s="116"/>
      <c r="Q555" s="117" t="str">
        <f t="shared" si="291"/>
        <v/>
      </c>
      <c r="R555" s="128" t="str">
        <f t="shared" si="292"/>
        <v/>
      </c>
      <c r="S555" s="135" t="str">
        <f>IF(B555="","",IF(R555="Refreshment Beverage",VLOOKUP(VALUE(Q555),Rates!G$15:L$19,2,0),VLOOKUP(VALUE(Q555),Rates!G$4:L$12,2,0)))</f>
        <v/>
      </c>
      <c r="T555" s="135" t="str">
        <f t="shared" si="293"/>
        <v/>
      </c>
      <c r="U555" s="118" t="str">
        <f t="shared" si="294"/>
        <v/>
      </c>
      <c r="V555" s="135" t="str">
        <f t="shared" si="295"/>
        <v/>
      </c>
      <c r="W555" s="135" t="str">
        <f t="shared" si="296"/>
        <v/>
      </c>
      <c r="X555" s="119" t="str">
        <f t="shared" si="297"/>
        <v/>
      </c>
      <c r="Y555" s="120" t="str">
        <f>IF(B:B="","",IF(R555="Refreshment Beverage",VLOOKUP(Q555,Rates!G$15:L$19,6,0)*W555,VLOOKUP(Q555,Rates!G$4:L$12,6,0)*W555))</f>
        <v/>
      </c>
      <c r="Z555" s="120" t="str">
        <f t="shared" si="298"/>
        <v/>
      </c>
      <c r="AA555" s="120" t="str">
        <f t="shared" si="299"/>
        <v/>
      </c>
      <c r="AB555" s="136" t="str">
        <f>IF(B:B="","",IF(R555="Refreshment Beverage","",IF(AND(R555="Beer",Q555=0),SUM(LOOKUP(2,1/(Rates!$B$15:$B$18&lt;=W555)/(Rates!$C$15:$C$18&gt;=W555),Rates!$D$15:$D$18)*W555),VLOOKUP(VALUE(Q:Q),Rates!A:B,2,0)*W555)))</f>
        <v/>
      </c>
      <c r="AC555" s="136" t="str">
        <f>IF(B:B="","",IF(R555="Refreshment Beverage","",IF(AND(R555="Beer",Q555=0),SUM(LOOKUP(2,1/(Rates!$B$15:$B$18&lt;=W555)/(Rates!$C$15:$C$18&gt;=W555),Rates!$E$15:$E$18)*W555),VLOOKUP(VALUE(Q:Q),Rates!A:C,3,0)*W555)))</f>
        <v/>
      </c>
      <c r="AD555" s="137" t="str">
        <f>IFERROR(IF(B:B="","",IF(R555="Beer","",IF(VALUE(Q555)=0,VLOOKUP(VLOOKUP(B:B,#REF!,16,0),Rates!A:E,2,0),VLOOKUP(VALUE(Q555),Rates!A$31:B$34,2,0)*W555))),0)</f>
        <v/>
      </c>
      <c r="AE555" s="121" t="str">
        <f t="shared" si="300"/>
        <v/>
      </c>
      <c r="AF555" s="138" t="str">
        <f t="shared" si="301"/>
        <v/>
      </c>
      <c r="AG555" s="122" t="str">
        <f t="shared" si="302"/>
        <v/>
      </c>
      <c r="AH555" s="123" t="str">
        <f t="shared" si="303"/>
        <v/>
      </c>
      <c r="AI555" s="139" t="str">
        <f>IF(AE:AE="","",IF(R555="Refreshment Beverage",AK555*(Rates!J$19/100),ROUND(SUM(AH555*(Rates!$J$8/100)),4)))</f>
        <v/>
      </c>
      <c r="AJ555" s="124" t="str">
        <f t="shared" si="304"/>
        <v/>
      </c>
      <c r="AK555" s="125" t="str">
        <f t="shared" si="305"/>
        <v/>
      </c>
      <c r="AL555" s="121" t="str">
        <f t="shared" si="306"/>
        <v/>
      </c>
      <c r="AM555" s="138" t="str">
        <f>IF(AS555="","",IF(R555="Refreshment Beverage",ROUND(AS555*Rates!K$19,4),ROUND(AO555*(VLOOKUP(VALUE(Q555),Rates!G$4:L$12,3,0)),4)))</f>
        <v/>
      </c>
      <c r="AN555" s="126" t="str">
        <f>IF(AS555="","",IF(R555="Refreshment Beverage",AS555*(Rates!J$19/100),MAX(AM555,AB555)))</f>
        <v/>
      </c>
      <c r="AO555" s="127" t="str">
        <f t="shared" si="307"/>
        <v/>
      </c>
      <c r="AP555" s="127" t="str">
        <f t="shared" si="308"/>
        <v/>
      </c>
      <c r="AQ555" s="140" t="str">
        <f>IF(AS555="","",IF(R555="Refreshment Beverage",ROUND(SUM(VLOOKUP(Q:Q,Rates!G$15:L$19,3,0)*(AS555-Y555-Z555-AA555)),4),ROUND(SUM(Rates!$K$8*AS555),4)))</f>
        <v/>
      </c>
      <c r="AR555" s="139" t="str">
        <f t="shared" si="309"/>
        <v/>
      </c>
      <c r="AS555" s="125" t="str">
        <f t="shared" si="310"/>
        <v/>
      </c>
      <c r="AT555" s="121" t="str">
        <f t="shared" si="311"/>
        <v/>
      </c>
      <c r="AU555" s="138" t="str">
        <f>IF(AX555="","",IF(R555="Refreshment Beverage",ROUND((BA555-Y555-Z555-AA555)*VLOOKUP(VALUE(Q555),Rates!G$15:L$19,3,0),4),ROUND(AW555*(VLOOKUP(VALUE(Q555),Rates!G:L,3,0)),4)))</f>
        <v/>
      </c>
      <c r="AV555" s="126" t="str">
        <f t="shared" si="312"/>
        <v/>
      </c>
      <c r="AW555" s="127" t="str">
        <f t="shared" si="313"/>
        <v/>
      </c>
      <c r="AX555" s="123" t="str">
        <f t="shared" si="314"/>
        <v/>
      </c>
      <c r="AY555" s="140" t="str">
        <f>IF(AX555="","",IF(R555="Refreshment Beverage",ROUND(SUM(AX555*Rates!K$19),4),ROUND(SUM(AX555*(Rates!J$8/100)),4)))</f>
        <v/>
      </c>
      <c r="AZ555" s="124" t="str">
        <f t="shared" si="315"/>
        <v/>
      </c>
      <c r="BA555" s="125" t="str">
        <f t="shared" si="316"/>
        <v/>
      </c>
      <c r="BB555" s="115"/>
      <c r="BC555" s="143"/>
      <c r="BD555" s="100"/>
      <c r="BE555" s="100"/>
      <c r="BF555" s="100"/>
      <c r="BG555" s="100"/>
    </row>
    <row r="556" spans="1:59" ht="12.75" customHeight="1" x14ac:dyDescent="0.2">
      <c r="A556" s="144"/>
      <c r="B556" s="141"/>
      <c r="C556" s="141"/>
      <c r="D556" s="142"/>
      <c r="E556" s="142"/>
      <c r="F556" s="142"/>
      <c r="G556" s="142"/>
      <c r="H556" s="142"/>
      <c r="I556" s="129"/>
      <c r="J556" s="130"/>
      <c r="K556" s="131" t="str">
        <f t="shared" si="287"/>
        <v/>
      </c>
      <c r="L556" s="132" t="str">
        <f t="shared" si="288"/>
        <v/>
      </c>
      <c r="M556" s="133" t="str">
        <f t="shared" si="289"/>
        <v/>
      </c>
      <c r="N556" s="134" t="str">
        <f>IFERROR(IF(B:B="","",IF(R556="Beer",SUM(LOOKUP(2,1/(Rates!$B$3:$B$5&lt;=W556)/(Rates!$C$3:$C$5&gt;=W556),Rates!$D$3:$D$5)*(X556/100)*W556),IF(R556="Refreshment Beverage",SUM(LOOKUP(2,1/(Rates!$B$7:$B$11&lt;=W556)/(Rates!$C$7:$C$11&gt;=W556),Rates!$D$7:$D$11)*(X556/100)*W556)))),"")</f>
        <v/>
      </c>
      <c r="O556" s="134" t="str">
        <f t="shared" si="290"/>
        <v/>
      </c>
      <c r="P556" s="116"/>
      <c r="Q556" s="117" t="str">
        <f t="shared" si="291"/>
        <v/>
      </c>
      <c r="R556" s="128" t="str">
        <f t="shared" si="292"/>
        <v/>
      </c>
      <c r="S556" s="135" t="str">
        <f>IF(B556="","",IF(R556="Refreshment Beverage",VLOOKUP(VALUE(Q556),Rates!G$15:L$19,2,0),VLOOKUP(VALUE(Q556),Rates!G$4:L$12,2,0)))</f>
        <v/>
      </c>
      <c r="T556" s="135" t="str">
        <f t="shared" si="293"/>
        <v/>
      </c>
      <c r="U556" s="118" t="str">
        <f t="shared" si="294"/>
        <v/>
      </c>
      <c r="V556" s="135" t="str">
        <f t="shared" si="295"/>
        <v/>
      </c>
      <c r="W556" s="135" t="str">
        <f t="shared" si="296"/>
        <v/>
      </c>
      <c r="X556" s="119" t="str">
        <f t="shared" si="297"/>
        <v/>
      </c>
      <c r="Y556" s="120" t="str">
        <f>IF(B:B="","",IF(R556="Refreshment Beverage",VLOOKUP(Q556,Rates!G$15:L$19,6,0)*W556,VLOOKUP(Q556,Rates!G$4:L$12,6,0)*W556))</f>
        <v/>
      </c>
      <c r="Z556" s="120" t="str">
        <f t="shared" si="298"/>
        <v/>
      </c>
      <c r="AA556" s="120" t="str">
        <f t="shared" si="299"/>
        <v/>
      </c>
      <c r="AB556" s="136" t="str">
        <f>IF(B:B="","",IF(R556="Refreshment Beverage","",IF(AND(R556="Beer",Q556=0),SUM(LOOKUP(2,1/(Rates!$B$15:$B$18&lt;=W556)/(Rates!$C$15:$C$18&gt;=W556),Rates!$D$15:$D$18)*W556),VLOOKUP(VALUE(Q:Q),Rates!A:B,2,0)*W556)))</f>
        <v/>
      </c>
      <c r="AC556" s="136" t="str">
        <f>IF(B:B="","",IF(R556="Refreshment Beverage","",IF(AND(R556="Beer",Q556=0),SUM(LOOKUP(2,1/(Rates!$B$15:$B$18&lt;=W556)/(Rates!$C$15:$C$18&gt;=W556),Rates!$E$15:$E$18)*W556),VLOOKUP(VALUE(Q:Q),Rates!A:C,3,0)*W556)))</f>
        <v/>
      </c>
      <c r="AD556" s="137" t="str">
        <f>IFERROR(IF(B:B="","",IF(R556="Beer","",IF(VALUE(Q556)=0,VLOOKUP(VLOOKUP(B:B,#REF!,16,0),Rates!A:E,2,0),VLOOKUP(VALUE(Q556),Rates!A$31:B$34,2,0)*W556))),0)</f>
        <v/>
      </c>
      <c r="AE556" s="121" t="str">
        <f t="shared" si="300"/>
        <v/>
      </c>
      <c r="AF556" s="138" t="str">
        <f t="shared" si="301"/>
        <v/>
      </c>
      <c r="AG556" s="122" t="str">
        <f t="shared" si="302"/>
        <v/>
      </c>
      <c r="AH556" s="123" t="str">
        <f t="shared" si="303"/>
        <v/>
      </c>
      <c r="AI556" s="139" t="str">
        <f>IF(AE:AE="","",IF(R556="Refreshment Beverage",AK556*(Rates!J$19/100),ROUND(SUM(AH556*(Rates!$J$8/100)),4)))</f>
        <v/>
      </c>
      <c r="AJ556" s="124" t="str">
        <f t="shared" si="304"/>
        <v/>
      </c>
      <c r="AK556" s="125" t="str">
        <f t="shared" si="305"/>
        <v/>
      </c>
      <c r="AL556" s="121" t="str">
        <f t="shared" si="306"/>
        <v/>
      </c>
      <c r="AM556" s="138" t="str">
        <f>IF(AS556="","",IF(R556="Refreshment Beverage",ROUND(AS556*Rates!K$19,4),ROUND(AO556*(VLOOKUP(VALUE(Q556),Rates!G$4:L$12,3,0)),4)))</f>
        <v/>
      </c>
      <c r="AN556" s="126" t="str">
        <f>IF(AS556="","",IF(R556="Refreshment Beverage",AS556*(Rates!J$19/100),MAX(AM556,AB556)))</f>
        <v/>
      </c>
      <c r="AO556" s="127" t="str">
        <f t="shared" si="307"/>
        <v/>
      </c>
      <c r="AP556" s="127" t="str">
        <f t="shared" si="308"/>
        <v/>
      </c>
      <c r="AQ556" s="140" t="str">
        <f>IF(AS556="","",IF(R556="Refreshment Beverage",ROUND(SUM(VLOOKUP(Q:Q,Rates!G$15:L$19,3,0)*(AS556-Y556-Z556-AA556)),4),ROUND(SUM(Rates!$K$8*AS556),4)))</f>
        <v/>
      </c>
      <c r="AR556" s="139" t="str">
        <f t="shared" si="309"/>
        <v/>
      </c>
      <c r="AS556" s="125" t="str">
        <f t="shared" si="310"/>
        <v/>
      </c>
      <c r="AT556" s="121" t="str">
        <f t="shared" si="311"/>
        <v/>
      </c>
      <c r="AU556" s="138" t="str">
        <f>IF(AX556="","",IF(R556="Refreshment Beverage",ROUND((BA556-Y556-Z556-AA556)*VLOOKUP(VALUE(Q556),Rates!G$15:L$19,3,0),4),ROUND(AW556*(VLOOKUP(VALUE(Q556),Rates!G:L,3,0)),4)))</f>
        <v/>
      </c>
      <c r="AV556" s="126" t="str">
        <f t="shared" si="312"/>
        <v/>
      </c>
      <c r="AW556" s="127" t="str">
        <f t="shared" si="313"/>
        <v/>
      </c>
      <c r="AX556" s="123" t="str">
        <f t="shared" si="314"/>
        <v/>
      </c>
      <c r="AY556" s="140" t="str">
        <f>IF(AX556="","",IF(R556="Refreshment Beverage",ROUND(SUM(AX556*Rates!K$19),4),ROUND(SUM(AX556*(Rates!J$8/100)),4)))</f>
        <v/>
      </c>
      <c r="AZ556" s="124" t="str">
        <f t="shared" si="315"/>
        <v/>
      </c>
      <c r="BA556" s="125" t="str">
        <f t="shared" si="316"/>
        <v/>
      </c>
      <c r="BB556" s="115"/>
      <c r="BC556" s="143"/>
      <c r="BD556" s="100"/>
      <c r="BE556" s="100"/>
      <c r="BF556" s="100"/>
      <c r="BG556" s="100"/>
    </row>
    <row r="557" spans="1:59" ht="12.75" customHeight="1" x14ac:dyDescent="0.2">
      <c r="A557" s="144"/>
      <c r="B557" s="141"/>
      <c r="C557" s="141"/>
      <c r="D557" s="142"/>
      <c r="E557" s="142"/>
      <c r="F557" s="142"/>
      <c r="G557" s="142"/>
      <c r="H557" s="142"/>
      <c r="I557" s="129"/>
      <c r="J557" s="130"/>
      <c r="K557" s="131" t="str">
        <f t="shared" si="287"/>
        <v/>
      </c>
      <c r="L557" s="132" t="str">
        <f t="shared" si="288"/>
        <v/>
      </c>
      <c r="M557" s="133" t="str">
        <f t="shared" si="289"/>
        <v/>
      </c>
      <c r="N557" s="134" t="str">
        <f>IFERROR(IF(B:B="","",IF(R557="Beer",SUM(LOOKUP(2,1/(Rates!$B$3:$B$5&lt;=W557)/(Rates!$C$3:$C$5&gt;=W557),Rates!$D$3:$D$5)*(X557/100)*W557),IF(R557="Refreshment Beverage",SUM(LOOKUP(2,1/(Rates!$B$7:$B$11&lt;=W557)/(Rates!$C$7:$C$11&gt;=W557),Rates!$D$7:$D$11)*(X557/100)*W557)))),"")</f>
        <v/>
      </c>
      <c r="O557" s="134" t="str">
        <f t="shared" si="290"/>
        <v/>
      </c>
      <c r="P557" s="116"/>
      <c r="Q557" s="117" t="str">
        <f t="shared" si="291"/>
        <v/>
      </c>
      <c r="R557" s="128" t="str">
        <f t="shared" si="292"/>
        <v/>
      </c>
      <c r="S557" s="135" t="str">
        <f>IF(B557="","",IF(R557="Refreshment Beverage",VLOOKUP(VALUE(Q557),Rates!G$15:L$19,2,0),VLOOKUP(VALUE(Q557),Rates!G$4:L$12,2,0)))</f>
        <v/>
      </c>
      <c r="T557" s="135" t="str">
        <f t="shared" si="293"/>
        <v/>
      </c>
      <c r="U557" s="118" t="str">
        <f t="shared" si="294"/>
        <v/>
      </c>
      <c r="V557" s="135" t="str">
        <f t="shared" si="295"/>
        <v/>
      </c>
      <c r="W557" s="135" t="str">
        <f t="shared" si="296"/>
        <v/>
      </c>
      <c r="X557" s="119" t="str">
        <f t="shared" si="297"/>
        <v/>
      </c>
      <c r="Y557" s="120" t="str">
        <f>IF(B:B="","",IF(R557="Refreshment Beverage",VLOOKUP(Q557,Rates!G$15:L$19,6,0)*W557,VLOOKUP(Q557,Rates!G$4:L$12,6,0)*W557))</f>
        <v/>
      </c>
      <c r="Z557" s="120" t="str">
        <f t="shared" si="298"/>
        <v/>
      </c>
      <c r="AA557" s="120" t="str">
        <f t="shared" si="299"/>
        <v/>
      </c>
      <c r="AB557" s="136" t="str">
        <f>IF(B:B="","",IF(R557="Refreshment Beverage","",IF(AND(R557="Beer",Q557=0),SUM(LOOKUP(2,1/(Rates!$B$15:$B$18&lt;=W557)/(Rates!$C$15:$C$18&gt;=W557),Rates!$D$15:$D$18)*W557),VLOOKUP(VALUE(Q:Q),Rates!A:B,2,0)*W557)))</f>
        <v/>
      </c>
      <c r="AC557" s="136" t="str">
        <f>IF(B:B="","",IF(R557="Refreshment Beverage","",IF(AND(R557="Beer",Q557=0),SUM(LOOKUP(2,1/(Rates!$B$15:$B$18&lt;=W557)/(Rates!$C$15:$C$18&gt;=W557),Rates!$E$15:$E$18)*W557),VLOOKUP(VALUE(Q:Q),Rates!A:C,3,0)*W557)))</f>
        <v/>
      </c>
      <c r="AD557" s="137" t="str">
        <f>IFERROR(IF(B:B="","",IF(R557="Beer","",IF(VALUE(Q557)=0,VLOOKUP(VLOOKUP(B:B,#REF!,16,0),Rates!A:E,2,0),VLOOKUP(VALUE(Q557),Rates!A$31:B$34,2,0)*W557))),0)</f>
        <v/>
      </c>
      <c r="AE557" s="121" t="str">
        <f t="shared" si="300"/>
        <v/>
      </c>
      <c r="AF557" s="138" t="str">
        <f t="shared" si="301"/>
        <v/>
      </c>
      <c r="AG557" s="122" t="str">
        <f t="shared" si="302"/>
        <v/>
      </c>
      <c r="AH557" s="123" t="str">
        <f t="shared" si="303"/>
        <v/>
      </c>
      <c r="AI557" s="139" t="str">
        <f>IF(AE:AE="","",IF(R557="Refreshment Beverage",AK557*(Rates!J$19/100),ROUND(SUM(AH557*(Rates!$J$8/100)),4)))</f>
        <v/>
      </c>
      <c r="AJ557" s="124" t="str">
        <f t="shared" si="304"/>
        <v/>
      </c>
      <c r="AK557" s="125" t="str">
        <f t="shared" si="305"/>
        <v/>
      </c>
      <c r="AL557" s="121" t="str">
        <f t="shared" si="306"/>
        <v/>
      </c>
      <c r="AM557" s="138" t="str">
        <f>IF(AS557="","",IF(R557="Refreshment Beverage",ROUND(AS557*Rates!K$19,4),ROUND(AO557*(VLOOKUP(VALUE(Q557),Rates!G$4:L$12,3,0)),4)))</f>
        <v/>
      </c>
      <c r="AN557" s="126" t="str">
        <f>IF(AS557="","",IF(R557="Refreshment Beverage",AS557*(Rates!J$19/100),MAX(AM557,AB557)))</f>
        <v/>
      </c>
      <c r="AO557" s="127" t="str">
        <f t="shared" si="307"/>
        <v/>
      </c>
      <c r="AP557" s="127" t="str">
        <f t="shared" si="308"/>
        <v/>
      </c>
      <c r="AQ557" s="140" t="str">
        <f>IF(AS557="","",IF(R557="Refreshment Beverage",ROUND(SUM(VLOOKUP(Q:Q,Rates!G$15:L$19,3,0)*(AS557-Y557-Z557-AA557)),4),ROUND(SUM(Rates!$K$8*AS557),4)))</f>
        <v/>
      </c>
      <c r="AR557" s="139" t="str">
        <f t="shared" si="309"/>
        <v/>
      </c>
      <c r="AS557" s="125" t="str">
        <f t="shared" si="310"/>
        <v/>
      </c>
      <c r="AT557" s="121" t="str">
        <f t="shared" si="311"/>
        <v/>
      </c>
      <c r="AU557" s="138" t="str">
        <f>IF(AX557="","",IF(R557="Refreshment Beverage",ROUND((BA557-Y557-Z557-AA557)*VLOOKUP(VALUE(Q557),Rates!G$15:L$19,3,0),4),ROUND(AW557*(VLOOKUP(VALUE(Q557),Rates!G:L,3,0)),4)))</f>
        <v/>
      </c>
      <c r="AV557" s="126" t="str">
        <f t="shared" si="312"/>
        <v/>
      </c>
      <c r="AW557" s="127" t="str">
        <f t="shared" si="313"/>
        <v/>
      </c>
      <c r="AX557" s="123" t="str">
        <f t="shared" si="314"/>
        <v/>
      </c>
      <c r="AY557" s="140" t="str">
        <f>IF(AX557="","",IF(R557="Refreshment Beverage",ROUND(SUM(AX557*Rates!K$19),4),ROUND(SUM(AX557*(Rates!J$8/100)),4)))</f>
        <v/>
      </c>
      <c r="AZ557" s="124" t="str">
        <f t="shared" si="315"/>
        <v/>
      </c>
      <c r="BA557" s="125" t="str">
        <f t="shared" si="316"/>
        <v/>
      </c>
      <c r="BB557" s="115"/>
      <c r="BC557" s="143"/>
      <c r="BD557" s="100"/>
      <c r="BE557" s="100"/>
      <c r="BF557" s="100"/>
      <c r="BG557" s="100"/>
    </row>
    <row r="558" spans="1:59" ht="12.75" customHeight="1" x14ac:dyDescent="0.2">
      <c r="A558" s="144"/>
      <c r="B558" s="141"/>
      <c r="C558" s="141"/>
      <c r="D558" s="142"/>
      <c r="E558" s="142"/>
      <c r="F558" s="142"/>
      <c r="G558" s="142"/>
      <c r="H558" s="142"/>
      <c r="I558" s="129"/>
      <c r="J558" s="130"/>
      <c r="K558" s="131" t="str">
        <f t="shared" si="287"/>
        <v/>
      </c>
      <c r="L558" s="132" t="str">
        <f t="shared" si="288"/>
        <v/>
      </c>
      <c r="M558" s="133" t="str">
        <f t="shared" si="289"/>
        <v/>
      </c>
      <c r="N558" s="134" t="str">
        <f>IFERROR(IF(B:B="","",IF(R558="Beer",SUM(LOOKUP(2,1/(Rates!$B$3:$B$5&lt;=W558)/(Rates!$C$3:$C$5&gt;=W558),Rates!$D$3:$D$5)*(X558/100)*W558),IF(R558="Refreshment Beverage",SUM(LOOKUP(2,1/(Rates!$B$7:$B$11&lt;=W558)/(Rates!$C$7:$C$11&gt;=W558),Rates!$D$7:$D$11)*(X558/100)*W558)))),"")</f>
        <v/>
      </c>
      <c r="O558" s="134" t="str">
        <f t="shared" si="290"/>
        <v/>
      </c>
      <c r="P558" s="116"/>
      <c r="Q558" s="117" t="str">
        <f t="shared" si="291"/>
        <v/>
      </c>
      <c r="R558" s="128" t="str">
        <f t="shared" si="292"/>
        <v/>
      </c>
      <c r="S558" s="135" t="str">
        <f>IF(B558="","",IF(R558="Refreshment Beverage",VLOOKUP(VALUE(Q558),Rates!G$15:L$19,2,0),VLOOKUP(VALUE(Q558),Rates!G$4:L$12,2,0)))</f>
        <v/>
      </c>
      <c r="T558" s="135" t="str">
        <f t="shared" si="293"/>
        <v/>
      </c>
      <c r="U558" s="118" t="str">
        <f t="shared" si="294"/>
        <v/>
      </c>
      <c r="V558" s="135" t="str">
        <f t="shared" si="295"/>
        <v/>
      </c>
      <c r="W558" s="135" t="str">
        <f t="shared" si="296"/>
        <v/>
      </c>
      <c r="X558" s="119" t="str">
        <f t="shared" si="297"/>
        <v/>
      </c>
      <c r="Y558" s="120" t="str">
        <f>IF(B:B="","",IF(R558="Refreshment Beverage",VLOOKUP(Q558,Rates!G$15:L$19,6,0)*W558,VLOOKUP(Q558,Rates!G$4:L$12,6,0)*W558))</f>
        <v/>
      </c>
      <c r="Z558" s="120" t="str">
        <f t="shared" si="298"/>
        <v/>
      </c>
      <c r="AA558" s="120" t="str">
        <f t="shared" si="299"/>
        <v/>
      </c>
      <c r="AB558" s="136" t="str">
        <f>IF(B:B="","",IF(R558="Refreshment Beverage","",IF(AND(R558="Beer",Q558=0),SUM(LOOKUP(2,1/(Rates!$B$15:$B$18&lt;=W558)/(Rates!$C$15:$C$18&gt;=W558),Rates!$D$15:$D$18)*W558),VLOOKUP(VALUE(Q:Q),Rates!A:B,2,0)*W558)))</f>
        <v/>
      </c>
      <c r="AC558" s="136" t="str">
        <f>IF(B:B="","",IF(R558="Refreshment Beverage","",IF(AND(R558="Beer",Q558=0),SUM(LOOKUP(2,1/(Rates!$B$15:$B$18&lt;=W558)/(Rates!$C$15:$C$18&gt;=W558),Rates!$E$15:$E$18)*W558),VLOOKUP(VALUE(Q:Q),Rates!A:C,3,0)*W558)))</f>
        <v/>
      </c>
      <c r="AD558" s="137" t="str">
        <f>IFERROR(IF(B:B="","",IF(R558="Beer","",IF(VALUE(Q558)=0,VLOOKUP(VLOOKUP(B:B,#REF!,16,0),Rates!A:E,2,0),VLOOKUP(VALUE(Q558),Rates!A$31:B$34,2,0)*W558))),0)</f>
        <v/>
      </c>
      <c r="AE558" s="121" t="str">
        <f t="shared" si="300"/>
        <v/>
      </c>
      <c r="AF558" s="138" t="str">
        <f t="shared" si="301"/>
        <v/>
      </c>
      <c r="AG558" s="122" t="str">
        <f t="shared" si="302"/>
        <v/>
      </c>
      <c r="AH558" s="123" t="str">
        <f t="shared" si="303"/>
        <v/>
      </c>
      <c r="AI558" s="139" t="str">
        <f>IF(AE:AE="","",IF(R558="Refreshment Beverage",AK558*(Rates!J$19/100),ROUND(SUM(AH558*(Rates!$J$8/100)),4)))</f>
        <v/>
      </c>
      <c r="AJ558" s="124" t="str">
        <f t="shared" si="304"/>
        <v/>
      </c>
      <c r="AK558" s="125" t="str">
        <f t="shared" si="305"/>
        <v/>
      </c>
      <c r="AL558" s="121" t="str">
        <f t="shared" si="306"/>
        <v/>
      </c>
      <c r="AM558" s="138" t="str">
        <f>IF(AS558="","",IF(R558="Refreshment Beverage",ROUND(AS558*Rates!K$19,4),ROUND(AO558*(VLOOKUP(VALUE(Q558),Rates!G$4:L$12,3,0)),4)))</f>
        <v/>
      </c>
      <c r="AN558" s="126" t="str">
        <f>IF(AS558="","",IF(R558="Refreshment Beverage",AS558*(Rates!J$19/100),MAX(AM558,AB558)))</f>
        <v/>
      </c>
      <c r="AO558" s="127" t="str">
        <f t="shared" si="307"/>
        <v/>
      </c>
      <c r="AP558" s="127" t="str">
        <f t="shared" si="308"/>
        <v/>
      </c>
      <c r="AQ558" s="140" t="str">
        <f>IF(AS558="","",IF(R558="Refreshment Beverage",ROUND(SUM(VLOOKUP(Q:Q,Rates!G$15:L$19,3,0)*(AS558-Y558-Z558-AA558)),4),ROUND(SUM(Rates!$K$8*AS558),4)))</f>
        <v/>
      </c>
      <c r="AR558" s="139" t="str">
        <f t="shared" si="309"/>
        <v/>
      </c>
      <c r="AS558" s="125" t="str">
        <f t="shared" si="310"/>
        <v/>
      </c>
      <c r="AT558" s="121" t="str">
        <f t="shared" si="311"/>
        <v/>
      </c>
      <c r="AU558" s="138" t="str">
        <f>IF(AX558="","",IF(R558="Refreshment Beverage",ROUND((BA558-Y558-Z558-AA558)*VLOOKUP(VALUE(Q558),Rates!G$15:L$19,3,0),4),ROUND(AW558*(VLOOKUP(VALUE(Q558),Rates!G:L,3,0)),4)))</f>
        <v/>
      </c>
      <c r="AV558" s="126" t="str">
        <f t="shared" si="312"/>
        <v/>
      </c>
      <c r="AW558" s="127" t="str">
        <f t="shared" si="313"/>
        <v/>
      </c>
      <c r="AX558" s="123" t="str">
        <f t="shared" si="314"/>
        <v/>
      </c>
      <c r="AY558" s="140" t="str">
        <f>IF(AX558="","",IF(R558="Refreshment Beverage",ROUND(SUM(AX558*Rates!K$19),4),ROUND(SUM(AX558*(Rates!J$8/100)),4)))</f>
        <v/>
      </c>
      <c r="AZ558" s="124" t="str">
        <f t="shared" si="315"/>
        <v/>
      </c>
      <c r="BA558" s="125" t="str">
        <f t="shared" si="316"/>
        <v/>
      </c>
      <c r="BB558" s="115"/>
      <c r="BC558" s="143"/>
      <c r="BD558" s="100"/>
      <c r="BE558" s="100"/>
      <c r="BF558" s="100"/>
      <c r="BG558" s="100"/>
    </row>
    <row r="559" spans="1:59" ht="12.75" customHeight="1" x14ac:dyDescent="0.2">
      <c r="A559" s="144"/>
      <c r="B559" s="141"/>
      <c r="C559" s="141"/>
      <c r="D559" s="142"/>
      <c r="E559" s="142"/>
      <c r="F559" s="142"/>
      <c r="G559" s="142"/>
      <c r="H559" s="142"/>
      <c r="I559" s="129"/>
      <c r="J559" s="130"/>
      <c r="K559" s="131" t="str">
        <f t="shared" si="287"/>
        <v/>
      </c>
      <c r="L559" s="132" t="str">
        <f t="shared" si="288"/>
        <v/>
      </c>
      <c r="M559" s="133" t="str">
        <f t="shared" si="289"/>
        <v/>
      </c>
      <c r="N559" s="134" t="str">
        <f>IFERROR(IF(B:B="","",IF(R559="Beer",SUM(LOOKUP(2,1/(Rates!$B$3:$B$5&lt;=W559)/(Rates!$C$3:$C$5&gt;=W559),Rates!$D$3:$D$5)*(X559/100)*W559),IF(R559="Refreshment Beverage",SUM(LOOKUP(2,1/(Rates!$B$7:$B$11&lt;=W559)/(Rates!$C$7:$C$11&gt;=W559),Rates!$D$7:$D$11)*(X559/100)*W559)))),"")</f>
        <v/>
      </c>
      <c r="O559" s="134" t="str">
        <f t="shared" si="290"/>
        <v/>
      </c>
      <c r="P559" s="116"/>
      <c r="Q559" s="117" t="str">
        <f t="shared" si="291"/>
        <v/>
      </c>
      <c r="R559" s="128" t="str">
        <f t="shared" si="292"/>
        <v/>
      </c>
      <c r="S559" s="135" t="str">
        <f>IF(B559="","",IF(R559="Refreshment Beverage",VLOOKUP(VALUE(Q559),Rates!G$15:L$19,2,0),VLOOKUP(VALUE(Q559),Rates!G$4:L$12,2,0)))</f>
        <v/>
      </c>
      <c r="T559" s="135" t="str">
        <f t="shared" si="293"/>
        <v/>
      </c>
      <c r="U559" s="118" t="str">
        <f t="shared" si="294"/>
        <v/>
      </c>
      <c r="V559" s="135" t="str">
        <f t="shared" si="295"/>
        <v/>
      </c>
      <c r="W559" s="135" t="str">
        <f t="shared" si="296"/>
        <v/>
      </c>
      <c r="X559" s="119" t="str">
        <f t="shared" si="297"/>
        <v/>
      </c>
      <c r="Y559" s="120" t="str">
        <f>IF(B:B="","",IF(R559="Refreshment Beverage",VLOOKUP(Q559,Rates!G$15:L$19,6,0)*W559,VLOOKUP(Q559,Rates!G$4:L$12,6,0)*W559))</f>
        <v/>
      </c>
      <c r="Z559" s="120" t="str">
        <f t="shared" si="298"/>
        <v/>
      </c>
      <c r="AA559" s="120" t="str">
        <f t="shared" si="299"/>
        <v/>
      </c>
      <c r="AB559" s="136" t="str">
        <f>IF(B:B="","",IF(R559="Refreshment Beverage","",IF(AND(R559="Beer",Q559=0),SUM(LOOKUP(2,1/(Rates!$B$15:$B$18&lt;=W559)/(Rates!$C$15:$C$18&gt;=W559),Rates!$D$15:$D$18)*W559),VLOOKUP(VALUE(Q:Q),Rates!A:B,2,0)*W559)))</f>
        <v/>
      </c>
      <c r="AC559" s="136" t="str">
        <f>IF(B:B="","",IF(R559="Refreshment Beverage","",IF(AND(R559="Beer",Q559=0),SUM(LOOKUP(2,1/(Rates!$B$15:$B$18&lt;=W559)/(Rates!$C$15:$C$18&gt;=W559),Rates!$E$15:$E$18)*W559),VLOOKUP(VALUE(Q:Q),Rates!A:C,3,0)*W559)))</f>
        <v/>
      </c>
      <c r="AD559" s="137" t="str">
        <f>IFERROR(IF(B:B="","",IF(R559="Beer","",IF(VALUE(Q559)=0,VLOOKUP(VLOOKUP(B:B,#REF!,16,0),Rates!A:E,2,0),VLOOKUP(VALUE(Q559),Rates!A$31:B$34,2,0)*W559))),0)</f>
        <v/>
      </c>
      <c r="AE559" s="121" t="str">
        <f t="shared" si="300"/>
        <v/>
      </c>
      <c r="AF559" s="138" t="str">
        <f t="shared" si="301"/>
        <v/>
      </c>
      <c r="AG559" s="122" t="str">
        <f t="shared" si="302"/>
        <v/>
      </c>
      <c r="AH559" s="123" t="str">
        <f t="shared" si="303"/>
        <v/>
      </c>
      <c r="AI559" s="139" t="str">
        <f>IF(AE:AE="","",IF(R559="Refreshment Beverage",AK559*(Rates!J$19/100),ROUND(SUM(AH559*(Rates!$J$8/100)),4)))</f>
        <v/>
      </c>
      <c r="AJ559" s="124" t="str">
        <f t="shared" si="304"/>
        <v/>
      </c>
      <c r="AK559" s="125" t="str">
        <f t="shared" si="305"/>
        <v/>
      </c>
      <c r="AL559" s="121" t="str">
        <f t="shared" si="306"/>
        <v/>
      </c>
      <c r="AM559" s="138" t="str">
        <f>IF(AS559="","",IF(R559="Refreshment Beverage",ROUND(AS559*Rates!K$19,4),ROUND(AO559*(VLOOKUP(VALUE(Q559),Rates!G$4:L$12,3,0)),4)))</f>
        <v/>
      </c>
      <c r="AN559" s="126" t="str">
        <f>IF(AS559="","",IF(R559="Refreshment Beverage",AS559*(Rates!J$19/100),MAX(AM559,AB559)))</f>
        <v/>
      </c>
      <c r="AO559" s="127" t="str">
        <f t="shared" si="307"/>
        <v/>
      </c>
      <c r="AP559" s="127" t="str">
        <f t="shared" si="308"/>
        <v/>
      </c>
      <c r="AQ559" s="140" t="str">
        <f>IF(AS559="","",IF(R559="Refreshment Beverage",ROUND(SUM(VLOOKUP(Q:Q,Rates!G$15:L$19,3,0)*(AS559-Y559-Z559-AA559)),4),ROUND(SUM(Rates!$K$8*AS559),4)))</f>
        <v/>
      </c>
      <c r="AR559" s="139" t="str">
        <f t="shared" si="309"/>
        <v/>
      </c>
      <c r="AS559" s="125" t="str">
        <f t="shared" si="310"/>
        <v/>
      </c>
      <c r="AT559" s="121" t="str">
        <f t="shared" si="311"/>
        <v/>
      </c>
      <c r="AU559" s="138" t="str">
        <f>IF(AX559="","",IF(R559="Refreshment Beverage",ROUND((BA559-Y559-Z559-AA559)*VLOOKUP(VALUE(Q559),Rates!G$15:L$19,3,0),4),ROUND(AW559*(VLOOKUP(VALUE(Q559),Rates!G:L,3,0)),4)))</f>
        <v/>
      </c>
      <c r="AV559" s="126" t="str">
        <f t="shared" si="312"/>
        <v/>
      </c>
      <c r="AW559" s="127" t="str">
        <f t="shared" si="313"/>
        <v/>
      </c>
      <c r="AX559" s="123" t="str">
        <f t="shared" si="314"/>
        <v/>
      </c>
      <c r="AY559" s="140" t="str">
        <f>IF(AX559="","",IF(R559="Refreshment Beverage",ROUND(SUM(AX559*Rates!K$19),4),ROUND(SUM(AX559*(Rates!J$8/100)),4)))</f>
        <v/>
      </c>
      <c r="AZ559" s="124" t="str">
        <f t="shared" si="315"/>
        <v/>
      </c>
      <c r="BA559" s="125" t="str">
        <f t="shared" si="316"/>
        <v/>
      </c>
      <c r="BB559" s="115"/>
      <c r="BC559" s="143"/>
      <c r="BD559" s="100"/>
      <c r="BE559" s="100"/>
      <c r="BF559" s="100"/>
      <c r="BG559" s="100"/>
    </row>
    <row r="560" spans="1:59" ht="12.75" customHeight="1" x14ac:dyDescent="0.2">
      <c r="A560" s="144"/>
      <c r="B560" s="141"/>
      <c r="C560" s="141"/>
      <c r="D560" s="142"/>
      <c r="E560" s="142"/>
      <c r="F560" s="142"/>
      <c r="G560" s="142"/>
      <c r="H560" s="142"/>
      <c r="I560" s="129"/>
      <c r="J560" s="130"/>
      <c r="K560" s="131" t="str">
        <f t="shared" si="287"/>
        <v/>
      </c>
      <c r="L560" s="132" t="str">
        <f t="shared" si="288"/>
        <v/>
      </c>
      <c r="M560" s="133" t="str">
        <f t="shared" si="289"/>
        <v/>
      </c>
      <c r="N560" s="134" t="str">
        <f>IFERROR(IF(B:B="","",IF(R560="Beer",SUM(LOOKUP(2,1/(Rates!$B$3:$B$5&lt;=W560)/(Rates!$C$3:$C$5&gt;=W560),Rates!$D$3:$D$5)*(X560/100)*W560),IF(R560="Refreshment Beverage",SUM(LOOKUP(2,1/(Rates!$B$7:$B$11&lt;=W560)/(Rates!$C$7:$C$11&gt;=W560),Rates!$D$7:$D$11)*(X560/100)*W560)))),"")</f>
        <v/>
      </c>
      <c r="O560" s="134" t="str">
        <f t="shared" si="290"/>
        <v/>
      </c>
      <c r="P560" s="116"/>
      <c r="Q560" s="117" t="str">
        <f t="shared" si="291"/>
        <v/>
      </c>
      <c r="R560" s="128" t="str">
        <f t="shared" si="292"/>
        <v/>
      </c>
      <c r="S560" s="135" t="str">
        <f>IF(B560="","",IF(R560="Refreshment Beverage",VLOOKUP(VALUE(Q560),Rates!G$15:L$19,2,0),VLOOKUP(VALUE(Q560),Rates!G$4:L$12,2,0)))</f>
        <v/>
      </c>
      <c r="T560" s="135" t="str">
        <f t="shared" si="293"/>
        <v/>
      </c>
      <c r="U560" s="118" t="str">
        <f t="shared" si="294"/>
        <v/>
      </c>
      <c r="V560" s="135" t="str">
        <f t="shared" si="295"/>
        <v/>
      </c>
      <c r="W560" s="135" t="str">
        <f t="shared" si="296"/>
        <v/>
      </c>
      <c r="X560" s="119" t="str">
        <f t="shared" si="297"/>
        <v/>
      </c>
      <c r="Y560" s="120" t="str">
        <f>IF(B:B="","",IF(R560="Refreshment Beverage",VLOOKUP(Q560,Rates!G$15:L$19,6,0)*W560,VLOOKUP(Q560,Rates!G$4:L$12,6,0)*W560))</f>
        <v/>
      </c>
      <c r="Z560" s="120" t="str">
        <f t="shared" si="298"/>
        <v/>
      </c>
      <c r="AA560" s="120" t="str">
        <f t="shared" si="299"/>
        <v/>
      </c>
      <c r="AB560" s="136" t="str">
        <f>IF(B:B="","",IF(R560="Refreshment Beverage","",IF(AND(R560="Beer",Q560=0),SUM(LOOKUP(2,1/(Rates!$B$15:$B$18&lt;=W560)/(Rates!$C$15:$C$18&gt;=W560),Rates!$D$15:$D$18)*W560),VLOOKUP(VALUE(Q:Q),Rates!A:B,2,0)*W560)))</f>
        <v/>
      </c>
      <c r="AC560" s="136" t="str">
        <f>IF(B:B="","",IF(R560="Refreshment Beverage","",IF(AND(R560="Beer",Q560=0),SUM(LOOKUP(2,1/(Rates!$B$15:$B$18&lt;=W560)/(Rates!$C$15:$C$18&gt;=W560),Rates!$E$15:$E$18)*W560),VLOOKUP(VALUE(Q:Q),Rates!A:C,3,0)*W560)))</f>
        <v/>
      </c>
      <c r="AD560" s="137" t="str">
        <f>IFERROR(IF(B:B="","",IF(R560="Beer","",IF(VALUE(Q560)=0,VLOOKUP(VLOOKUP(B:B,#REF!,16,0),Rates!A:E,2,0),VLOOKUP(VALUE(Q560),Rates!A$31:B$34,2,0)*W560))),0)</f>
        <v/>
      </c>
      <c r="AE560" s="121" t="str">
        <f t="shared" si="300"/>
        <v/>
      </c>
      <c r="AF560" s="138" t="str">
        <f t="shared" si="301"/>
        <v/>
      </c>
      <c r="AG560" s="122" t="str">
        <f t="shared" si="302"/>
        <v/>
      </c>
      <c r="AH560" s="123" t="str">
        <f t="shared" si="303"/>
        <v/>
      </c>
      <c r="AI560" s="139" t="str">
        <f>IF(AE:AE="","",IF(R560="Refreshment Beverage",AK560*(Rates!J$19/100),ROUND(SUM(AH560*(Rates!$J$8/100)),4)))</f>
        <v/>
      </c>
      <c r="AJ560" s="124" t="str">
        <f t="shared" si="304"/>
        <v/>
      </c>
      <c r="AK560" s="125" t="str">
        <f t="shared" si="305"/>
        <v/>
      </c>
      <c r="AL560" s="121" t="str">
        <f t="shared" si="306"/>
        <v/>
      </c>
      <c r="AM560" s="138" t="str">
        <f>IF(AS560="","",IF(R560="Refreshment Beverage",ROUND(AS560*Rates!K$19,4),ROUND(AO560*(VLOOKUP(VALUE(Q560),Rates!G$4:L$12,3,0)),4)))</f>
        <v/>
      </c>
      <c r="AN560" s="126" t="str">
        <f>IF(AS560="","",IF(R560="Refreshment Beverage",AS560*(Rates!J$19/100),MAX(AM560,AB560)))</f>
        <v/>
      </c>
      <c r="AO560" s="127" t="str">
        <f t="shared" si="307"/>
        <v/>
      </c>
      <c r="AP560" s="127" t="str">
        <f t="shared" si="308"/>
        <v/>
      </c>
      <c r="AQ560" s="140" t="str">
        <f>IF(AS560="","",IF(R560="Refreshment Beverage",ROUND(SUM(VLOOKUP(Q:Q,Rates!G$15:L$19,3,0)*(AS560-Y560-Z560-AA560)),4),ROUND(SUM(Rates!$K$8*AS560),4)))</f>
        <v/>
      </c>
      <c r="AR560" s="139" t="str">
        <f t="shared" si="309"/>
        <v/>
      </c>
      <c r="AS560" s="125" t="str">
        <f t="shared" si="310"/>
        <v/>
      </c>
      <c r="AT560" s="121" t="str">
        <f t="shared" si="311"/>
        <v/>
      </c>
      <c r="AU560" s="138" t="str">
        <f>IF(AX560="","",IF(R560="Refreshment Beverage",ROUND((BA560-Y560-Z560-AA560)*VLOOKUP(VALUE(Q560),Rates!G$15:L$19,3,0),4),ROUND(AW560*(VLOOKUP(VALUE(Q560),Rates!G:L,3,0)),4)))</f>
        <v/>
      </c>
      <c r="AV560" s="126" t="str">
        <f t="shared" si="312"/>
        <v/>
      </c>
      <c r="AW560" s="127" t="str">
        <f t="shared" si="313"/>
        <v/>
      </c>
      <c r="AX560" s="123" t="str">
        <f t="shared" si="314"/>
        <v/>
      </c>
      <c r="AY560" s="140" t="str">
        <f>IF(AX560="","",IF(R560="Refreshment Beverage",ROUND(SUM(AX560*Rates!K$19),4),ROUND(SUM(AX560*(Rates!J$8/100)),4)))</f>
        <v/>
      </c>
      <c r="AZ560" s="124" t="str">
        <f t="shared" si="315"/>
        <v/>
      </c>
      <c r="BA560" s="125" t="str">
        <f t="shared" si="316"/>
        <v/>
      </c>
      <c r="BB560" s="115"/>
      <c r="BC560" s="143"/>
      <c r="BD560" s="100"/>
      <c r="BE560" s="100"/>
      <c r="BF560" s="100"/>
      <c r="BG560" s="100"/>
    </row>
    <row r="561" spans="1:59" ht="12.75" customHeight="1" x14ac:dyDescent="0.2">
      <c r="A561" s="144"/>
      <c r="B561" s="141"/>
      <c r="C561" s="141"/>
      <c r="D561" s="142"/>
      <c r="E561" s="142"/>
      <c r="F561" s="142"/>
      <c r="G561" s="142"/>
      <c r="H561" s="142"/>
      <c r="I561" s="129"/>
      <c r="J561" s="130"/>
      <c r="K561" s="131" t="str">
        <f t="shared" si="287"/>
        <v/>
      </c>
      <c r="L561" s="132" t="str">
        <f t="shared" si="288"/>
        <v/>
      </c>
      <c r="M561" s="133" t="str">
        <f t="shared" si="289"/>
        <v/>
      </c>
      <c r="N561" s="134" t="str">
        <f>IFERROR(IF(B:B="","",IF(R561="Beer",SUM(LOOKUP(2,1/(Rates!$B$3:$B$5&lt;=W561)/(Rates!$C$3:$C$5&gt;=W561),Rates!$D$3:$D$5)*(X561/100)*W561),IF(R561="Refreshment Beverage",SUM(LOOKUP(2,1/(Rates!$B$7:$B$11&lt;=W561)/(Rates!$C$7:$C$11&gt;=W561),Rates!$D$7:$D$11)*(X561/100)*W561)))),"")</f>
        <v/>
      </c>
      <c r="O561" s="134" t="str">
        <f t="shared" si="290"/>
        <v/>
      </c>
      <c r="P561" s="116"/>
      <c r="Q561" s="117" t="str">
        <f t="shared" si="291"/>
        <v/>
      </c>
      <c r="R561" s="128" t="str">
        <f t="shared" si="292"/>
        <v/>
      </c>
      <c r="S561" s="135" t="str">
        <f>IF(B561="","",IF(R561="Refreshment Beverage",VLOOKUP(VALUE(Q561),Rates!G$15:L$19,2,0),VLOOKUP(VALUE(Q561),Rates!G$4:L$12,2,0)))</f>
        <v/>
      </c>
      <c r="T561" s="135" t="str">
        <f t="shared" si="293"/>
        <v/>
      </c>
      <c r="U561" s="118" t="str">
        <f t="shared" si="294"/>
        <v/>
      </c>
      <c r="V561" s="135" t="str">
        <f t="shared" si="295"/>
        <v/>
      </c>
      <c r="W561" s="135" t="str">
        <f t="shared" si="296"/>
        <v/>
      </c>
      <c r="X561" s="119" t="str">
        <f t="shared" si="297"/>
        <v/>
      </c>
      <c r="Y561" s="120" t="str">
        <f>IF(B:B="","",IF(R561="Refreshment Beverage",VLOOKUP(Q561,Rates!G$15:L$19,6,0)*W561,VLOOKUP(Q561,Rates!G$4:L$12,6,0)*W561))</f>
        <v/>
      </c>
      <c r="Z561" s="120" t="str">
        <f t="shared" si="298"/>
        <v/>
      </c>
      <c r="AA561" s="120" t="str">
        <f t="shared" si="299"/>
        <v/>
      </c>
      <c r="AB561" s="136" t="str">
        <f>IF(B:B="","",IF(R561="Refreshment Beverage","",IF(AND(R561="Beer",Q561=0),SUM(LOOKUP(2,1/(Rates!$B$15:$B$18&lt;=W561)/(Rates!$C$15:$C$18&gt;=W561),Rates!$D$15:$D$18)*W561),VLOOKUP(VALUE(Q:Q),Rates!A:B,2,0)*W561)))</f>
        <v/>
      </c>
      <c r="AC561" s="136" t="str">
        <f>IF(B:B="","",IF(R561="Refreshment Beverage","",IF(AND(R561="Beer",Q561=0),SUM(LOOKUP(2,1/(Rates!$B$15:$B$18&lt;=W561)/(Rates!$C$15:$C$18&gt;=W561),Rates!$E$15:$E$18)*W561),VLOOKUP(VALUE(Q:Q),Rates!A:C,3,0)*W561)))</f>
        <v/>
      </c>
      <c r="AD561" s="137" t="str">
        <f>IFERROR(IF(B:B="","",IF(R561="Beer","",IF(VALUE(Q561)=0,VLOOKUP(VLOOKUP(B:B,#REF!,16,0),Rates!A:E,2,0),VLOOKUP(VALUE(Q561),Rates!A$31:B$34,2,0)*W561))),0)</f>
        <v/>
      </c>
      <c r="AE561" s="121" t="str">
        <f t="shared" si="300"/>
        <v/>
      </c>
      <c r="AF561" s="138" t="str">
        <f t="shared" si="301"/>
        <v/>
      </c>
      <c r="AG561" s="122" t="str">
        <f t="shared" si="302"/>
        <v/>
      </c>
      <c r="AH561" s="123" t="str">
        <f t="shared" si="303"/>
        <v/>
      </c>
      <c r="AI561" s="139" t="str">
        <f>IF(AE:AE="","",IF(R561="Refreshment Beverage",AK561*(Rates!J$19/100),ROUND(SUM(AH561*(Rates!$J$8/100)),4)))</f>
        <v/>
      </c>
      <c r="AJ561" s="124" t="str">
        <f t="shared" si="304"/>
        <v/>
      </c>
      <c r="AK561" s="125" t="str">
        <f t="shared" si="305"/>
        <v/>
      </c>
      <c r="AL561" s="121" t="str">
        <f t="shared" si="306"/>
        <v/>
      </c>
      <c r="AM561" s="138" t="str">
        <f>IF(AS561="","",IF(R561="Refreshment Beverage",ROUND(AS561*Rates!K$19,4),ROUND(AO561*(VLOOKUP(VALUE(Q561),Rates!G$4:L$12,3,0)),4)))</f>
        <v/>
      </c>
      <c r="AN561" s="126" t="str">
        <f>IF(AS561="","",IF(R561="Refreshment Beverage",AS561*(Rates!J$19/100),MAX(AM561,AB561)))</f>
        <v/>
      </c>
      <c r="AO561" s="127" t="str">
        <f t="shared" si="307"/>
        <v/>
      </c>
      <c r="AP561" s="127" t="str">
        <f t="shared" si="308"/>
        <v/>
      </c>
      <c r="AQ561" s="140" t="str">
        <f>IF(AS561="","",IF(R561="Refreshment Beverage",ROUND(SUM(VLOOKUP(Q:Q,Rates!G$15:L$19,3,0)*(AS561-Y561-Z561-AA561)),4),ROUND(SUM(Rates!$K$8*AS561),4)))</f>
        <v/>
      </c>
      <c r="AR561" s="139" t="str">
        <f t="shared" si="309"/>
        <v/>
      </c>
      <c r="AS561" s="125" t="str">
        <f t="shared" si="310"/>
        <v/>
      </c>
      <c r="AT561" s="121" t="str">
        <f t="shared" si="311"/>
        <v/>
      </c>
      <c r="AU561" s="138" t="str">
        <f>IF(AX561="","",IF(R561="Refreshment Beverage",ROUND((BA561-Y561-Z561-AA561)*VLOOKUP(VALUE(Q561),Rates!G$15:L$19,3,0),4),ROUND(AW561*(VLOOKUP(VALUE(Q561),Rates!G:L,3,0)),4)))</f>
        <v/>
      </c>
      <c r="AV561" s="126" t="str">
        <f t="shared" si="312"/>
        <v/>
      </c>
      <c r="AW561" s="127" t="str">
        <f t="shared" si="313"/>
        <v/>
      </c>
      <c r="AX561" s="123" t="str">
        <f t="shared" si="314"/>
        <v/>
      </c>
      <c r="AY561" s="140" t="str">
        <f>IF(AX561="","",IF(R561="Refreshment Beverage",ROUND(SUM(AX561*Rates!K$19),4),ROUND(SUM(AX561*(Rates!J$8/100)),4)))</f>
        <v/>
      </c>
      <c r="AZ561" s="124" t="str">
        <f t="shared" si="315"/>
        <v/>
      </c>
      <c r="BA561" s="125" t="str">
        <f t="shared" si="316"/>
        <v/>
      </c>
      <c r="BB561" s="115"/>
      <c r="BC561" s="143"/>
      <c r="BD561" s="100"/>
      <c r="BE561" s="100"/>
      <c r="BF561" s="100"/>
      <c r="BG561" s="100"/>
    </row>
    <row r="562" spans="1:59" ht="12.75" customHeight="1" x14ac:dyDescent="0.2">
      <c r="A562" s="144"/>
      <c r="B562" s="141"/>
      <c r="C562" s="141"/>
      <c r="D562" s="142"/>
      <c r="E562" s="142"/>
      <c r="F562" s="142"/>
      <c r="G562" s="142"/>
      <c r="H562" s="142"/>
      <c r="I562" s="129"/>
      <c r="J562" s="130"/>
      <c r="K562" s="131" t="str">
        <f t="shared" si="287"/>
        <v/>
      </c>
      <c r="L562" s="132" t="str">
        <f t="shared" si="288"/>
        <v/>
      </c>
      <c r="M562" s="133" t="str">
        <f t="shared" si="289"/>
        <v/>
      </c>
      <c r="N562" s="134" t="str">
        <f>IFERROR(IF(B:B="","",IF(R562="Beer",SUM(LOOKUP(2,1/(Rates!$B$3:$B$5&lt;=W562)/(Rates!$C$3:$C$5&gt;=W562),Rates!$D$3:$D$5)*(X562/100)*W562),IF(R562="Refreshment Beverage",SUM(LOOKUP(2,1/(Rates!$B$7:$B$11&lt;=W562)/(Rates!$C$7:$C$11&gt;=W562),Rates!$D$7:$D$11)*(X562/100)*W562)))),"")</f>
        <v/>
      </c>
      <c r="O562" s="134" t="str">
        <f t="shared" si="290"/>
        <v/>
      </c>
      <c r="P562" s="116"/>
      <c r="Q562" s="117" t="str">
        <f t="shared" si="291"/>
        <v/>
      </c>
      <c r="R562" s="128" t="str">
        <f t="shared" si="292"/>
        <v/>
      </c>
      <c r="S562" s="135" t="str">
        <f>IF(B562="","",IF(R562="Refreshment Beverage",VLOOKUP(VALUE(Q562),Rates!G$15:L$19,2,0),VLOOKUP(VALUE(Q562),Rates!G$4:L$12,2,0)))</f>
        <v/>
      </c>
      <c r="T562" s="135" t="str">
        <f t="shared" si="293"/>
        <v/>
      </c>
      <c r="U562" s="118" t="str">
        <f t="shared" si="294"/>
        <v/>
      </c>
      <c r="V562" s="135" t="str">
        <f t="shared" si="295"/>
        <v/>
      </c>
      <c r="W562" s="135" t="str">
        <f t="shared" si="296"/>
        <v/>
      </c>
      <c r="X562" s="119" t="str">
        <f t="shared" si="297"/>
        <v/>
      </c>
      <c r="Y562" s="120" t="str">
        <f>IF(B:B="","",IF(R562="Refreshment Beverage",VLOOKUP(Q562,Rates!G$15:L$19,6,0)*W562,VLOOKUP(Q562,Rates!G$4:L$12,6,0)*W562))</f>
        <v/>
      </c>
      <c r="Z562" s="120" t="str">
        <f t="shared" si="298"/>
        <v/>
      </c>
      <c r="AA562" s="120" t="str">
        <f t="shared" si="299"/>
        <v/>
      </c>
      <c r="AB562" s="136" t="str">
        <f>IF(B:B="","",IF(R562="Refreshment Beverage","",IF(AND(R562="Beer",Q562=0),SUM(LOOKUP(2,1/(Rates!$B$15:$B$18&lt;=W562)/(Rates!$C$15:$C$18&gt;=W562),Rates!$D$15:$D$18)*W562),VLOOKUP(VALUE(Q:Q),Rates!A:B,2,0)*W562)))</f>
        <v/>
      </c>
      <c r="AC562" s="136" t="str">
        <f>IF(B:B="","",IF(R562="Refreshment Beverage","",IF(AND(R562="Beer",Q562=0),SUM(LOOKUP(2,1/(Rates!$B$15:$B$18&lt;=W562)/(Rates!$C$15:$C$18&gt;=W562),Rates!$E$15:$E$18)*W562),VLOOKUP(VALUE(Q:Q),Rates!A:C,3,0)*W562)))</f>
        <v/>
      </c>
      <c r="AD562" s="137" t="str">
        <f>IFERROR(IF(B:B="","",IF(R562="Beer","",IF(VALUE(Q562)=0,VLOOKUP(VLOOKUP(B:B,#REF!,16,0),Rates!A:E,2,0),VLOOKUP(VALUE(Q562),Rates!A$31:B$34,2,0)*W562))),0)</f>
        <v/>
      </c>
      <c r="AE562" s="121" t="str">
        <f t="shared" si="300"/>
        <v/>
      </c>
      <c r="AF562" s="138" t="str">
        <f t="shared" si="301"/>
        <v/>
      </c>
      <c r="AG562" s="122" t="str">
        <f t="shared" si="302"/>
        <v/>
      </c>
      <c r="AH562" s="123" t="str">
        <f t="shared" si="303"/>
        <v/>
      </c>
      <c r="AI562" s="139" t="str">
        <f>IF(AE:AE="","",IF(R562="Refreshment Beverage",AK562*(Rates!J$19/100),ROUND(SUM(AH562*(Rates!$J$8/100)),4)))</f>
        <v/>
      </c>
      <c r="AJ562" s="124" t="str">
        <f t="shared" si="304"/>
        <v/>
      </c>
      <c r="AK562" s="125" t="str">
        <f t="shared" si="305"/>
        <v/>
      </c>
      <c r="AL562" s="121" t="str">
        <f t="shared" si="306"/>
        <v/>
      </c>
      <c r="AM562" s="138" t="str">
        <f>IF(AS562="","",IF(R562="Refreshment Beverage",ROUND(AS562*Rates!K$19,4),ROUND(AO562*(VLOOKUP(VALUE(Q562),Rates!G$4:L$12,3,0)),4)))</f>
        <v/>
      </c>
      <c r="AN562" s="126" t="str">
        <f>IF(AS562="","",IF(R562="Refreshment Beverage",AS562*(Rates!J$19/100),MAX(AM562,AB562)))</f>
        <v/>
      </c>
      <c r="AO562" s="127" t="str">
        <f t="shared" si="307"/>
        <v/>
      </c>
      <c r="AP562" s="127" t="str">
        <f t="shared" si="308"/>
        <v/>
      </c>
      <c r="AQ562" s="140" t="str">
        <f>IF(AS562="","",IF(R562="Refreshment Beverage",ROUND(SUM(VLOOKUP(Q:Q,Rates!G$15:L$19,3,0)*(AS562-Y562-Z562-AA562)),4),ROUND(SUM(Rates!$K$8*AS562),4)))</f>
        <v/>
      </c>
      <c r="AR562" s="139" t="str">
        <f t="shared" si="309"/>
        <v/>
      </c>
      <c r="AS562" s="125" t="str">
        <f t="shared" si="310"/>
        <v/>
      </c>
      <c r="AT562" s="121" t="str">
        <f t="shared" si="311"/>
        <v/>
      </c>
      <c r="AU562" s="138" t="str">
        <f>IF(AX562="","",IF(R562="Refreshment Beverage",ROUND((BA562-Y562-Z562-AA562)*VLOOKUP(VALUE(Q562),Rates!G$15:L$19,3,0),4),ROUND(AW562*(VLOOKUP(VALUE(Q562),Rates!G:L,3,0)),4)))</f>
        <v/>
      </c>
      <c r="AV562" s="126" t="str">
        <f t="shared" si="312"/>
        <v/>
      </c>
      <c r="AW562" s="127" t="str">
        <f t="shared" si="313"/>
        <v/>
      </c>
      <c r="AX562" s="123" t="str">
        <f t="shared" si="314"/>
        <v/>
      </c>
      <c r="AY562" s="140" t="str">
        <f>IF(AX562="","",IF(R562="Refreshment Beverage",ROUND(SUM(AX562*Rates!K$19),4),ROUND(SUM(AX562*(Rates!J$8/100)),4)))</f>
        <v/>
      </c>
      <c r="AZ562" s="124" t="str">
        <f t="shared" si="315"/>
        <v/>
      </c>
      <c r="BA562" s="125" t="str">
        <f t="shared" si="316"/>
        <v/>
      </c>
      <c r="BB562" s="115"/>
      <c r="BC562" s="143"/>
      <c r="BD562" s="100"/>
      <c r="BE562" s="100"/>
      <c r="BF562" s="100"/>
      <c r="BG562" s="100"/>
    </row>
    <row r="563" spans="1:59" ht="12.75" customHeight="1" x14ac:dyDescent="0.2">
      <c r="A563" s="144"/>
      <c r="B563" s="141"/>
      <c r="C563" s="141"/>
      <c r="D563" s="142"/>
      <c r="E563" s="142"/>
      <c r="F563" s="142"/>
      <c r="G563" s="142"/>
      <c r="H563" s="142"/>
      <c r="I563" s="129"/>
      <c r="J563" s="130"/>
      <c r="K563" s="131" t="str">
        <f t="shared" si="287"/>
        <v/>
      </c>
      <c r="L563" s="132" t="str">
        <f t="shared" si="288"/>
        <v/>
      </c>
      <c r="M563" s="133" t="str">
        <f t="shared" si="289"/>
        <v/>
      </c>
      <c r="N563" s="134" t="str">
        <f>IFERROR(IF(B:B="","",IF(R563="Beer",SUM(LOOKUP(2,1/(Rates!$B$3:$B$5&lt;=W563)/(Rates!$C$3:$C$5&gt;=W563),Rates!$D$3:$D$5)*(X563/100)*W563),IF(R563="Refreshment Beverage",SUM(LOOKUP(2,1/(Rates!$B$7:$B$11&lt;=W563)/(Rates!$C$7:$C$11&gt;=W563),Rates!$D$7:$D$11)*(X563/100)*W563)))),"")</f>
        <v/>
      </c>
      <c r="O563" s="134" t="str">
        <f t="shared" si="290"/>
        <v/>
      </c>
      <c r="P563" s="116"/>
      <c r="Q563" s="117" t="str">
        <f t="shared" si="291"/>
        <v/>
      </c>
      <c r="R563" s="128" t="str">
        <f t="shared" si="292"/>
        <v/>
      </c>
      <c r="S563" s="135" t="str">
        <f>IF(B563="","",IF(R563="Refreshment Beverage",VLOOKUP(VALUE(Q563),Rates!G$15:L$19,2,0),VLOOKUP(VALUE(Q563),Rates!G$4:L$12,2,0)))</f>
        <v/>
      </c>
      <c r="T563" s="135" t="str">
        <f t="shared" si="293"/>
        <v/>
      </c>
      <c r="U563" s="118" t="str">
        <f t="shared" si="294"/>
        <v/>
      </c>
      <c r="V563" s="135" t="str">
        <f t="shared" si="295"/>
        <v/>
      </c>
      <c r="W563" s="135" t="str">
        <f t="shared" si="296"/>
        <v/>
      </c>
      <c r="X563" s="119" t="str">
        <f t="shared" si="297"/>
        <v/>
      </c>
      <c r="Y563" s="120" t="str">
        <f>IF(B:B="","",IF(R563="Refreshment Beverage",VLOOKUP(Q563,Rates!G$15:L$19,6,0)*W563,VLOOKUP(Q563,Rates!G$4:L$12,6,0)*W563))</f>
        <v/>
      </c>
      <c r="Z563" s="120" t="str">
        <f t="shared" si="298"/>
        <v/>
      </c>
      <c r="AA563" s="120" t="str">
        <f t="shared" si="299"/>
        <v/>
      </c>
      <c r="AB563" s="136" t="str">
        <f>IF(B:B="","",IF(R563="Refreshment Beverage","",IF(AND(R563="Beer",Q563=0),SUM(LOOKUP(2,1/(Rates!$B$15:$B$18&lt;=W563)/(Rates!$C$15:$C$18&gt;=W563),Rates!$D$15:$D$18)*W563),VLOOKUP(VALUE(Q:Q),Rates!A:B,2,0)*W563)))</f>
        <v/>
      </c>
      <c r="AC563" s="136" t="str">
        <f>IF(B:B="","",IF(R563="Refreshment Beverage","",IF(AND(R563="Beer",Q563=0),SUM(LOOKUP(2,1/(Rates!$B$15:$B$18&lt;=W563)/(Rates!$C$15:$C$18&gt;=W563),Rates!$E$15:$E$18)*W563),VLOOKUP(VALUE(Q:Q),Rates!A:C,3,0)*W563)))</f>
        <v/>
      </c>
      <c r="AD563" s="137" t="str">
        <f>IFERROR(IF(B:B="","",IF(R563="Beer","",IF(VALUE(Q563)=0,VLOOKUP(VLOOKUP(B:B,#REF!,16,0),Rates!A:E,2,0),VLOOKUP(VALUE(Q563),Rates!A$31:B$34,2,0)*W563))),0)</f>
        <v/>
      </c>
      <c r="AE563" s="121" t="str">
        <f t="shared" si="300"/>
        <v/>
      </c>
      <c r="AF563" s="138" t="str">
        <f t="shared" si="301"/>
        <v/>
      </c>
      <c r="AG563" s="122" t="str">
        <f t="shared" si="302"/>
        <v/>
      </c>
      <c r="AH563" s="123" t="str">
        <f t="shared" si="303"/>
        <v/>
      </c>
      <c r="AI563" s="139" t="str">
        <f>IF(AE:AE="","",IF(R563="Refreshment Beverage",AK563*(Rates!J$19/100),ROUND(SUM(AH563*(Rates!$J$8/100)),4)))</f>
        <v/>
      </c>
      <c r="AJ563" s="124" t="str">
        <f t="shared" si="304"/>
        <v/>
      </c>
      <c r="AK563" s="125" t="str">
        <f t="shared" si="305"/>
        <v/>
      </c>
      <c r="AL563" s="121" t="str">
        <f t="shared" si="306"/>
        <v/>
      </c>
      <c r="AM563" s="138" t="str">
        <f>IF(AS563="","",IF(R563="Refreshment Beverage",ROUND(AS563*Rates!K$19,4),ROUND(AO563*(VLOOKUP(VALUE(Q563),Rates!G$4:L$12,3,0)),4)))</f>
        <v/>
      </c>
      <c r="AN563" s="126" t="str">
        <f>IF(AS563="","",IF(R563="Refreshment Beverage",AS563*(Rates!J$19/100),MAX(AM563,AB563)))</f>
        <v/>
      </c>
      <c r="AO563" s="127" t="str">
        <f t="shared" si="307"/>
        <v/>
      </c>
      <c r="AP563" s="127" t="str">
        <f t="shared" si="308"/>
        <v/>
      </c>
      <c r="AQ563" s="140" t="str">
        <f>IF(AS563="","",IF(R563="Refreshment Beverage",ROUND(SUM(VLOOKUP(Q:Q,Rates!G$15:L$19,3,0)*(AS563-Y563-Z563-AA563)),4),ROUND(SUM(Rates!$K$8*AS563),4)))</f>
        <v/>
      </c>
      <c r="AR563" s="139" t="str">
        <f t="shared" si="309"/>
        <v/>
      </c>
      <c r="AS563" s="125" t="str">
        <f t="shared" si="310"/>
        <v/>
      </c>
      <c r="AT563" s="121" t="str">
        <f t="shared" si="311"/>
        <v/>
      </c>
      <c r="AU563" s="138" t="str">
        <f>IF(AX563="","",IF(R563="Refreshment Beverage",ROUND((BA563-Y563-Z563-AA563)*VLOOKUP(VALUE(Q563),Rates!G$15:L$19,3,0),4),ROUND(AW563*(VLOOKUP(VALUE(Q563),Rates!G:L,3,0)),4)))</f>
        <v/>
      </c>
      <c r="AV563" s="126" t="str">
        <f t="shared" si="312"/>
        <v/>
      </c>
      <c r="AW563" s="127" t="str">
        <f t="shared" si="313"/>
        <v/>
      </c>
      <c r="AX563" s="123" t="str">
        <f t="shared" si="314"/>
        <v/>
      </c>
      <c r="AY563" s="140" t="str">
        <f>IF(AX563="","",IF(R563="Refreshment Beverage",ROUND(SUM(AX563*Rates!K$19),4),ROUND(SUM(AX563*(Rates!J$8/100)),4)))</f>
        <v/>
      </c>
      <c r="AZ563" s="124" t="str">
        <f t="shared" si="315"/>
        <v/>
      </c>
      <c r="BA563" s="125" t="str">
        <f t="shared" si="316"/>
        <v/>
      </c>
      <c r="BB563" s="115"/>
      <c r="BC563" s="143"/>
      <c r="BD563" s="100"/>
      <c r="BE563" s="100"/>
      <c r="BF563" s="100"/>
      <c r="BG563" s="100"/>
    </row>
    <row r="564" spans="1:59" ht="12.75" customHeight="1" x14ac:dyDescent="0.2">
      <c r="A564" s="144"/>
      <c r="B564" s="141"/>
      <c r="C564" s="141"/>
      <c r="D564" s="142"/>
      <c r="E564" s="142"/>
      <c r="F564" s="142"/>
      <c r="G564" s="142"/>
      <c r="H564" s="142"/>
      <c r="I564" s="129"/>
      <c r="J564" s="130"/>
      <c r="K564" s="131" t="str">
        <f t="shared" si="287"/>
        <v/>
      </c>
      <c r="L564" s="132" t="str">
        <f t="shared" si="288"/>
        <v/>
      </c>
      <c r="M564" s="133" t="str">
        <f t="shared" si="289"/>
        <v/>
      </c>
      <c r="N564" s="134" t="str">
        <f>IFERROR(IF(B:B="","",IF(R564="Beer",SUM(LOOKUP(2,1/(Rates!$B$3:$B$5&lt;=W564)/(Rates!$C$3:$C$5&gt;=W564),Rates!$D$3:$D$5)*(X564/100)*W564),IF(R564="Refreshment Beverage",SUM(LOOKUP(2,1/(Rates!$B$7:$B$11&lt;=W564)/(Rates!$C$7:$C$11&gt;=W564),Rates!$D$7:$D$11)*(X564/100)*W564)))),"")</f>
        <v/>
      </c>
      <c r="O564" s="134" t="str">
        <f t="shared" si="290"/>
        <v/>
      </c>
      <c r="P564" s="116"/>
      <c r="Q564" s="117" t="str">
        <f t="shared" si="291"/>
        <v/>
      </c>
      <c r="R564" s="128" t="str">
        <f t="shared" si="292"/>
        <v/>
      </c>
      <c r="S564" s="135" t="str">
        <f>IF(B564="","",IF(R564="Refreshment Beverage",VLOOKUP(VALUE(Q564),Rates!G$15:L$19,2,0),VLOOKUP(VALUE(Q564),Rates!G$4:L$12,2,0)))</f>
        <v/>
      </c>
      <c r="T564" s="135" t="str">
        <f t="shared" si="293"/>
        <v/>
      </c>
      <c r="U564" s="118" t="str">
        <f t="shared" si="294"/>
        <v/>
      </c>
      <c r="V564" s="135" t="str">
        <f t="shared" si="295"/>
        <v/>
      </c>
      <c r="W564" s="135" t="str">
        <f t="shared" si="296"/>
        <v/>
      </c>
      <c r="X564" s="119" t="str">
        <f t="shared" si="297"/>
        <v/>
      </c>
      <c r="Y564" s="120" t="str">
        <f>IF(B:B="","",IF(R564="Refreshment Beverage",VLOOKUP(Q564,Rates!G$15:L$19,6,0)*W564,VLOOKUP(Q564,Rates!G$4:L$12,6,0)*W564))</f>
        <v/>
      </c>
      <c r="Z564" s="120" t="str">
        <f t="shared" si="298"/>
        <v/>
      </c>
      <c r="AA564" s="120" t="str">
        <f t="shared" si="299"/>
        <v/>
      </c>
      <c r="AB564" s="136" t="str">
        <f>IF(B:B="","",IF(R564="Refreshment Beverage","",IF(AND(R564="Beer",Q564=0),SUM(LOOKUP(2,1/(Rates!$B$15:$B$18&lt;=W564)/(Rates!$C$15:$C$18&gt;=W564),Rates!$D$15:$D$18)*W564),VLOOKUP(VALUE(Q:Q),Rates!A:B,2,0)*W564)))</f>
        <v/>
      </c>
      <c r="AC564" s="136" t="str">
        <f>IF(B:B="","",IF(R564="Refreshment Beverage","",IF(AND(R564="Beer",Q564=0),SUM(LOOKUP(2,1/(Rates!$B$15:$B$18&lt;=W564)/(Rates!$C$15:$C$18&gt;=W564),Rates!$E$15:$E$18)*W564),VLOOKUP(VALUE(Q:Q),Rates!A:C,3,0)*W564)))</f>
        <v/>
      </c>
      <c r="AD564" s="137" t="str">
        <f>IFERROR(IF(B:B="","",IF(R564="Beer","",IF(VALUE(Q564)=0,VLOOKUP(VLOOKUP(B:B,#REF!,16,0),Rates!A:E,2,0),VLOOKUP(VALUE(Q564),Rates!A$31:B$34,2,0)*W564))),0)</f>
        <v/>
      </c>
      <c r="AE564" s="121" t="str">
        <f t="shared" si="300"/>
        <v/>
      </c>
      <c r="AF564" s="138" t="str">
        <f t="shared" si="301"/>
        <v/>
      </c>
      <c r="AG564" s="122" t="str">
        <f t="shared" si="302"/>
        <v/>
      </c>
      <c r="AH564" s="123" t="str">
        <f t="shared" si="303"/>
        <v/>
      </c>
      <c r="AI564" s="139" t="str">
        <f>IF(AE:AE="","",IF(R564="Refreshment Beverage",AK564*(Rates!J$19/100),ROUND(SUM(AH564*(Rates!$J$8/100)),4)))</f>
        <v/>
      </c>
      <c r="AJ564" s="124" t="str">
        <f t="shared" si="304"/>
        <v/>
      </c>
      <c r="AK564" s="125" t="str">
        <f t="shared" si="305"/>
        <v/>
      </c>
      <c r="AL564" s="121" t="str">
        <f t="shared" si="306"/>
        <v/>
      </c>
      <c r="AM564" s="138" t="str">
        <f>IF(AS564="","",IF(R564="Refreshment Beverage",ROUND(AS564*Rates!K$19,4),ROUND(AO564*(VLOOKUP(VALUE(Q564),Rates!G$4:L$12,3,0)),4)))</f>
        <v/>
      </c>
      <c r="AN564" s="126" t="str">
        <f>IF(AS564="","",IF(R564="Refreshment Beverage",AS564*(Rates!J$19/100),MAX(AM564,AB564)))</f>
        <v/>
      </c>
      <c r="AO564" s="127" t="str">
        <f t="shared" si="307"/>
        <v/>
      </c>
      <c r="AP564" s="127" t="str">
        <f t="shared" si="308"/>
        <v/>
      </c>
      <c r="AQ564" s="140" t="str">
        <f>IF(AS564="","",IF(R564="Refreshment Beverage",ROUND(SUM(VLOOKUP(Q:Q,Rates!G$15:L$19,3,0)*(AS564-Y564-Z564-AA564)),4),ROUND(SUM(Rates!$K$8*AS564),4)))</f>
        <v/>
      </c>
      <c r="AR564" s="139" t="str">
        <f t="shared" si="309"/>
        <v/>
      </c>
      <c r="AS564" s="125" t="str">
        <f t="shared" si="310"/>
        <v/>
      </c>
      <c r="AT564" s="121" t="str">
        <f t="shared" si="311"/>
        <v/>
      </c>
      <c r="AU564" s="138" t="str">
        <f>IF(AX564="","",IF(R564="Refreshment Beverage",ROUND((BA564-Y564-Z564-AA564)*VLOOKUP(VALUE(Q564),Rates!G$15:L$19,3,0),4),ROUND(AW564*(VLOOKUP(VALUE(Q564),Rates!G:L,3,0)),4)))</f>
        <v/>
      </c>
      <c r="AV564" s="126" t="str">
        <f t="shared" si="312"/>
        <v/>
      </c>
      <c r="AW564" s="127" t="str">
        <f t="shared" si="313"/>
        <v/>
      </c>
      <c r="AX564" s="123" t="str">
        <f t="shared" si="314"/>
        <v/>
      </c>
      <c r="AY564" s="140" t="str">
        <f>IF(AX564="","",IF(R564="Refreshment Beverage",ROUND(SUM(AX564*Rates!K$19),4),ROUND(SUM(AX564*(Rates!J$8/100)),4)))</f>
        <v/>
      </c>
      <c r="AZ564" s="124" t="str">
        <f t="shared" si="315"/>
        <v/>
      </c>
      <c r="BA564" s="125" t="str">
        <f t="shared" si="316"/>
        <v/>
      </c>
      <c r="BB564" s="115"/>
      <c r="BC564" s="143"/>
      <c r="BD564" s="100"/>
      <c r="BE564" s="100"/>
      <c r="BF564" s="100"/>
      <c r="BG564" s="100"/>
    </row>
    <row r="565" spans="1:59" ht="12.75" customHeight="1" x14ac:dyDescent="0.2">
      <c r="A565" s="144"/>
      <c r="B565" s="141"/>
      <c r="C565" s="141"/>
      <c r="D565" s="142"/>
      <c r="E565" s="142"/>
      <c r="F565" s="142"/>
      <c r="G565" s="142"/>
      <c r="H565" s="142"/>
      <c r="I565" s="129"/>
      <c r="J565" s="130"/>
      <c r="K565" s="131" t="str">
        <f t="shared" si="287"/>
        <v/>
      </c>
      <c r="L565" s="132" t="str">
        <f t="shared" si="288"/>
        <v/>
      </c>
      <c r="M565" s="133" t="str">
        <f t="shared" si="289"/>
        <v/>
      </c>
      <c r="N565" s="134" t="str">
        <f>IFERROR(IF(B:B="","",IF(R565="Beer",SUM(LOOKUP(2,1/(Rates!$B$3:$B$5&lt;=W565)/(Rates!$C$3:$C$5&gt;=W565),Rates!$D$3:$D$5)*(X565/100)*W565),IF(R565="Refreshment Beverage",SUM(LOOKUP(2,1/(Rates!$B$7:$B$11&lt;=W565)/(Rates!$C$7:$C$11&gt;=W565),Rates!$D$7:$D$11)*(X565/100)*W565)))),"")</f>
        <v/>
      </c>
      <c r="O565" s="134" t="str">
        <f t="shared" si="290"/>
        <v/>
      </c>
      <c r="P565" s="116"/>
      <c r="Q565" s="117" t="str">
        <f t="shared" si="291"/>
        <v/>
      </c>
      <c r="R565" s="128" t="str">
        <f t="shared" si="292"/>
        <v/>
      </c>
      <c r="S565" s="135" t="str">
        <f>IF(B565="","",IF(R565="Refreshment Beverage",VLOOKUP(VALUE(Q565),Rates!G$15:L$19,2,0),VLOOKUP(VALUE(Q565),Rates!G$4:L$12,2,0)))</f>
        <v/>
      </c>
      <c r="T565" s="135" t="str">
        <f t="shared" si="293"/>
        <v/>
      </c>
      <c r="U565" s="118" t="str">
        <f t="shared" si="294"/>
        <v/>
      </c>
      <c r="V565" s="135" t="str">
        <f t="shared" si="295"/>
        <v/>
      </c>
      <c r="W565" s="135" t="str">
        <f t="shared" si="296"/>
        <v/>
      </c>
      <c r="X565" s="119" t="str">
        <f t="shared" si="297"/>
        <v/>
      </c>
      <c r="Y565" s="120" t="str">
        <f>IF(B:B="","",IF(R565="Refreshment Beverage",VLOOKUP(Q565,Rates!G$15:L$19,6,0)*W565,VLOOKUP(Q565,Rates!G$4:L$12,6,0)*W565))</f>
        <v/>
      </c>
      <c r="Z565" s="120" t="str">
        <f t="shared" si="298"/>
        <v/>
      </c>
      <c r="AA565" s="120" t="str">
        <f t="shared" si="299"/>
        <v/>
      </c>
      <c r="AB565" s="136" t="str">
        <f>IF(B:B="","",IF(R565="Refreshment Beverage","",IF(AND(R565="Beer",Q565=0),SUM(LOOKUP(2,1/(Rates!$B$15:$B$18&lt;=W565)/(Rates!$C$15:$C$18&gt;=W565),Rates!$D$15:$D$18)*W565),VLOOKUP(VALUE(Q:Q),Rates!A:B,2,0)*W565)))</f>
        <v/>
      </c>
      <c r="AC565" s="136" t="str">
        <f>IF(B:B="","",IF(R565="Refreshment Beverage","",IF(AND(R565="Beer",Q565=0),SUM(LOOKUP(2,1/(Rates!$B$15:$B$18&lt;=W565)/(Rates!$C$15:$C$18&gt;=W565),Rates!$E$15:$E$18)*W565),VLOOKUP(VALUE(Q:Q),Rates!A:C,3,0)*W565)))</f>
        <v/>
      </c>
      <c r="AD565" s="137" t="str">
        <f>IFERROR(IF(B:B="","",IF(R565="Beer","",IF(VALUE(Q565)=0,VLOOKUP(VLOOKUP(B:B,#REF!,16,0),Rates!A:E,2,0),VLOOKUP(VALUE(Q565),Rates!A$31:B$34,2,0)*W565))),0)</f>
        <v/>
      </c>
      <c r="AE565" s="121" t="str">
        <f t="shared" si="300"/>
        <v/>
      </c>
      <c r="AF565" s="138" t="str">
        <f t="shared" si="301"/>
        <v/>
      </c>
      <c r="AG565" s="122" t="str">
        <f t="shared" si="302"/>
        <v/>
      </c>
      <c r="AH565" s="123" t="str">
        <f t="shared" si="303"/>
        <v/>
      </c>
      <c r="AI565" s="139" t="str">
        <f>IF(AE:AE="","",IF(R565="Refreshment Beverage",AK565*(Rates!J$19/100),ROUND(SUM(AH565*(Rates!$J$8/100)),4)))</f>
        <v/>
      </c>
      <c r="AJ565" s="124" t="str">
        <f t="shared" si="304"/>
        <v/>
      </c>
      <c r="AK565" s="125" t="str">
        <f t="shared" si="305"/>
        <v/>
      </c>
      <c r="AL565" s="121" t="str">
        <f t="shared" si="306"/>
        <v/>
      </c>
      <c r="AM565" s="138" t="str">
        <f>IF(AS565="","",IF(R565="Refreshment Beverage",ROUND(AS565*Rates!K$19,4),ROUND(AO565*(VLOOKUP(VALUE(Q565),Rates!G$4:L$12,3,0)),4)))</f>
        <v/>
      </c>
      <c r="AN565" s="126" t="str">
        <f>IF(AS565="","",IF(R565="Refreshment Beverage",AS565*(Rates!J$19/100),MAX(AM565,AB565)))</f>
        <v/>
      </c>
      <c r="AO565" s="127" t="str">
        <f t="shared" si="307"/>
        <v/>
      </c>
      <c r="AP565" s="127" t="str">
        <f t="shared" si="308"/>
        <v/>
      </c>
      <c r="AQ565" s="140" t="str">
        <f>IF(AS565="","",IF(R565="Refreshment Beverage",ROUND(SUM(VLOOKUP(Q:Q,Rates!G$15:L$19,3,0)*(AS565-Y565-Z565-AA565)),4),ROUND(SUM(Rates!$K$8*AS565),4)))</f>
        <v/>
      </c>
      <c r="AR565" s="139" t="str">
        <f t="shared" si="309"/>
        <v/>
      </c>
      <c r="AS565" s="125" t="str">
        <f t="shared" si="310"/>
        <v/>
      </c>
      <c r="AT565" s="121" t="str">
        <f t="shared" si="311"/>
        <v/>
      </c>
      <c r="AU565" s="138" t="str">
        <f>IF(AX565="","",IF(R565="Refreshment Beverage",ROUND((BA565-Y565-Z565-AA565)*VLOOKUP(VALUE(Q565),Rates!G$15:L$19,3,0),4),ROUND(AW565*(VLOOKUP(VALUE(Q565),Rates!G:L,3,0)),4)))</f>
        <v/>
      </c>
      <c r="AV565" s="126" t="str">
        <f t="shared" si="312"/>
        <v/>
      </c>
      <c r="AW565" s="127" t="str">
        <f t="shared" si="313"/>
        <v/>
      </c>
      <c r="AX565" s="123" t="str">
        <f t="shared" si="314"/>
        <v/>
      </c>
      <c r="AY565" s="140" t="str">
        <f>IF(AX565="","",IF(R565="Refreshment Beverage",ROUND(SUM(AX565*Rates!K$19),4),ROUND(SUM(AX565*(Rates!J$8/100)),4)))</f>
        <v/>
      </c>
      <c r="AZ565" s="124" t="str">
        <f t="shared" si="315"/>
        <v/>
      </c>
      <c r="BA565" s="125" t="str">
        <f t="shared" si="316"/>
        <v/>
      </c>
      <c r="BB565" s="115"/>
      <c r="BC565" s="143"/>
      <c r="BD565" s="100"/>
      <c r="BE565" s="100"/>
      <c r="BF565" s="100"/>
      <c r="BG565" s="100"/>
    </row>
    <row r="566" spans="1:59" ht="12.75" customHeight="1" x14ac:dyDescent="0.2">
      <c r="A566" s="144"/>
      <c r="B566" s="141"/>
      <c r="C566" s="141"/>
      <c r="D566" s="142"/>
      <c r="E566" s="142"/>
      <c r="F566" s="142"/>
      <c r="G566" s="142"/>
      <c r="H566" s="142"/>
      <c r="I566" s="129"/>
      <c r="J566" s="130"/>
      <c r="K566" s="131" t="str">
        <f t="shared" si="287"/>
        <v/>
      </c>
      <c r="L566" s="132" t="str">
        <f t="shared" si="288"/>
        <v/>
      </c>
      <c r="M566" s="133" t="str">
        <f t="shared" si="289"/>
        <v/>
      </c>
      <c r="N566" s="134" t="str">
        <f>IFERROR(IF(B:B="","",IF(R566="Beer",SUM(LOOKUP(2,1/(Rates!$B$3:$B$5&lt;=W566)/(Rates!$C$3:$C$5&gt;=W566),Rates!$D$3:$D$5)*(X566/100)*W566),IF(R566="Refreshment Beverage",SUM(LOOKUP(2,1/(Rates!$B$7:$B$11&lt;=W566)/(Rates!$C$7:$C$11&gt;=W566),Rates!$D$7:$D$11)*(X566/100)*W566)))),"")</f>
        <v/>
      </c>
      <c r="O566" s="134" t="str">
        <f t="shared" si="290"/>
        <v/>
      </c>
      <c r="P566" s="116"/>
      <c r="Q566" s="117" t="str">
        <f t="shared" si="291"/>
        <v/>
      </c>
      <c r="R566" s="128" t="str">
        <f t="shared" si="292"/>
        <v/>
      </c>
      <c r="S566" s="135" t="str">
        <f>IF(B566="","",IF(R566="Refreshment Beverage",VLOOKUP(VALUE(Q566),Rates!G$15:L$19,2,0),VLOOKUP(VALUE(Q566),Rates!G$4:L$12,2,0)))</f>
        <v/>
      </c>
      <c r="T566" s="135" t="str">
        <f t="shared" si="293"/>
        <v/>
      </c>
      <c r="U566" s="118" t="str">
        <f t="shared" si="294"/>
        <v/>
      </c>
      <c r="V566" s="135" t="str">
        <f t="shared" si="295"/>
        <v/>
      </c>
      <c r="W566" s="135" t="str">
        <f t="shared" si="296"/>
        <v/>
      </c>
      <c r="X566" s="119" t="str">
        <f t="shared" si="297"/>
        <v/>
      </c>
      <c r="Y566" s="120" t="str">
        <f>IF(B:B="","",IF(R566="Refreshment Beverage",VLOOKUP(Q566,Rates!G$15:L$19,6,0)*W566,VLOOKUP(Q566,Rates!G$4:L$12,6,0)*W566))</f>
        <v/>
      </c>
      <c r="Z566" s="120" t="str">
        <f t="shared" si="298"/>
        <v/>
      </c>
      <c r="AA566" s="120" t="str">
        <f t="shared" si="299"/>
        <v/>
      </c>
      <c r="AB566" s="136" t="str">
        <f>IF(B:B="","",IF(R566="Refreshment Beverage","",IF(AND(R566="Beer",Q566=0),SUM(LOOKUP(2,1/(Rates!$B$15:$B$18&lt;=W566)/(Rates!$C$15:$C$18&gt;=W566),Rates!$D$15:$D$18)*W566),VLOOKUP(VALUE(Q:Q),Rates!A:B,2,0)*W566)))</f>
        <v/>
      </c>
      <c r="AC566" s="136" t="str">
        <f>IF(B:B="","",IF(R566="Refreshment Beverage","",IF(AND(R566="Beer",Q566=0),SUM(LOOKUP(2,1/(Rates!$B$15:$B$18&lt;=W566)/(Rates!$C$15:$C$18&gt;=W566),Rates!$E$15:$E$18)*W566),VLOOKUP(VALUE(Q:Q),Rates!A:C,3,0)*W566)))</f>
        <v/>
      </c>
      <c r="AD566" s="137" t="str">
        <f>IFERROR(IF(B:B="","",IF(R566="Beer","",IF(VALUE(Q566)=0,VLOOKUP(VLOOKUP(B:B,#REF!,16,0),Rates!A:E,2,0),VLOOKUP(VALUE(Q566),Rates!A$31:B$34,2,0)*W566))),0)</f>
        <v/>
      </c>
      <c r="AE566" s="121" t="str">
        <f t="shared" si="300"/>
        <v/>
      </c>
      <c r="AF566" s="138" t="str">
        <f t="shared" si="301"/>
        <v/>
      </c>
      <c r="AG566" s="122" t="str">
        <f t="shared" si="302"/>
        <v/>
      </c>
      <c r="AH566" s="123" t="str">
        <f t="shared" si="303"/>
        <v/>
      </c>
      <c r="AI566" s="139" t="str">
        <f>IF(AE:AE="","",IF(R566="Refreshment Beverage",AK566*(Rates!J$19/100),ROUND(SUM(AH566*(Rates!$J$8/100)),4)))</f>
        <v/>
      </c>
      <c r="AJ566" s="124" t="str">
        <f t="shared" si="304"/>
        <v/>
      </c>
      <c r="AK566" s="125" t="str">
        <f t="shared" si="305"/>
        <v/>
      </c>
      <c r="AL566" s="121" t="str">
        <f t="shared" si="306"/>
        <v/>
      </c>
      <c r="AM566" s="138" t="str">
        <f>IF(AS566="","",IF(R566="Refreshment Beverage",ROUND(AS566*Rates!K$19,4),ROUND(AO566*(VLOOKUP(VALUE(Q566),Rates!G$4:L$12,3,0)),4)))</f>
        <v/>
      </c>
      <c r="AN566" s="126" t="str">
        <f>IF(AS566="","",IF(R566="Refreshment Beverage",AS566*(Rates!J$19/100),MAX(AM566,AB566)))</f>
        <v/>
      </c>
      <c r="AO566" s="127" t="str">
        <f t="shared" si="307"/>
        <v/>
      </c>
      <c r="AP566" s="127" t="str">
        <f t="shared" si="308"/>
        <v/>
      </c>
      <c r="AQ566" s="140" t="str">
        <f>IF(AS566="","",IF(R566="Refreshment Beverage",ROUND(SUM(VLOOKUP(Q:Q,Rates!G$15:L$19,3,0)*(AS566-Y566-Z566-AA566)),4),ROUND(SUM(Rates!$K$8*AS566),4)))</f>
        <v/>
      </c>
      <c r="AR566" s="139" t="str">
        <f t="shared" si="309"/>
        <v/>
      </c>
      <c r="AS566" s="125" t="str">
        <f t="shared" si="310"/>
        <v/>
      </c>
      <c r="AT566" s="121" t="str">
        <f t="shared" si="311"/>
        <v/>
      </c>
      <c r="AU566" s="138" t="str">
        <f>IF(AX566="","",IF(R566="Refreshment Beverage",ROUND((BA566-Y566-Z566-AA566)*VLOOKUP(VALUE(Q566),Rates!G$15:L$19,3,0),4),ROUND(AW566*(VLOOKUP(VALUE(Q566),Rates!G:L,3,0)),4)))</f>
        <v/>
      </c>
      <c r="AV566" s="126" t="str">
        <f t="shared" si="312"/>
        <v/>
      </c>
      <c r="AW566" s="127" t="str">
        <f t="shared" si="313"/>
        <v/>
      </c>
      <c r="AX566" s="123" t="str">
        <f t="shared" si="314"/>
        <v/>
      </c>
      <c r="AY566" s="140" t="str">
        <f>IF(AX566="","",IF(R566="Refreshment Beverage",ROUND(SUM(AX566*Rates!K$19),4),ROUND(SUM(AX566*(Rates!J$8/100)),4)))</f>
        <v/>
      </c>
      <c r="AZ566" s="124" t="str">
        <f t="shared" si="315"/>
        <v/>
      </c>
      <c r="BA566" s="125" t="str">
        <f t="shared" si="316"/>
        <v/>
      </c>
      <c r="BB566" s="115"/>
      <c r="BC566" s="143"/>
      <c r="BD566" s="100"/>
      <c r="BE566" s="100"/>
      <c r="BF566" s="100"/>
      <c r="BG566" s="100"/>
    </row>
    <row r="567" spans="1:59" ht="12.75" customHeight="1" x14ac:dyDescent="0.2">
      <c r="A567" s="144"/>
      <c r="B567" s="141"/>
      <c r="C567" s="141"/>
      <c r="D567" s="142"/>
      <c r="E567" s="142"/>
      <c r="F567" s="142"/>
      <c r="G567" s="142"/>
      <c r="H567" s="142"/>
      <c r="I567" s="129"/>
      <c r="J567" s="130"/>
      <c r="K567" s="131" t="str">
        <f t="shared" si="287"/>
        <v/>
      </c>
      <c r="L567" s="132" t="str">
        <f t="shared" si="288"/>
        <v/>
      </c>
      <c r="M567" s="133" t="str">
        <f t="shared" si="289"/>
        <v/>
      </c>
      <c r="N567" s="134" t="str">
        <f>IFERROR(IF(B:B="","",IF(R567="Beer",SUM(LOOKUP(2,1/(Rates!$B$3:$B$5&lt;=W567)/(Rates!$C$3:$C$5&gt;=W567),Rates!$D$3:$D$5)*(X567/100)*W567),IF(R567="Refreshment Beverage",SUM(LOOKUP(2,1/(Rates!$B$7:$B$11&lt;=W567)/(Rates!$C$7:$C$11&gt;=W567),Rates!$D$7:$D$11)*(X567/100)*W567)))),"")</f>
        <v/>
      </c>
      <c r="O567" s="134" t="str">
        <f t="shared" si="290"/>
        <v/>
      </c>
      <c r="P567" s="116"/>
      <c r="Q567" s="117" t="str">
        <f t="shared" si="291"/>
        <v/>
      </c>
      <c r="R567" s="128" t="str">
        <f t="shared" si="292"/>
        <v/>
      </c>
      <c r="S567" s="135" t="str">
        <f>IF(B567="","",IF(R567="Refreshment Beverage",VLOOKUP(VALUE(Q567),Rates!G$15:L$19,2,0),VLOOKUP(VALUE(Q567),Rates!G$4:L$12,2,0)))</f>
        <v/>
      </c>
      <c r="T567" s="135" t="str">
        <f t="shared" si="293"/>
        <v/>
      </c>
      <c r="U567" s="118" t="str">
        <f t="shared" si="294"/>
        <v/>
      </c>
      <c r="V567" s="135" t="str">
        <f t="shared" si="295"/>
        <v/>
      </c>
      <c r="W567" s="135" t="str">
        <f t="shared" si="296"/>
        <v/>
      </c>
      <c r="X567" s="119" t="str">
        <f t="shared" si="297"/>
        <v/>
      </c>
      <c r="Y567" s="120" t="str">
        <f>IF(B:B="","",IF(R567="Refreshment Beverage",VLOOKUP(Q567,Rates!G$15:L$19,6,0)*W567,VLOOKUP(Q567,Rates!G$4:L$12,6,0)*W567))</f>
        <v/>
      </c>
      <c r="Z567" s="120" t="str">
        <f t="shared" si="298"/>
        <v/>
      </c>
      <c r="AA567" s="120" t="str">
        <f t="shared" si="299"/>
        <v/>
      </c>
      <c r="AB567" s="136" t="str">
        <f>IF(B:B="","",IF(R567="Refreshment Beverage","",IF(AND(R567="Beer",Q567=0),SUM(LOOKUP(2,1/(Rates!$B$15:$B$18&lt;=W567)/(Rates!$C$15:$C$18&gt;=W567),Rates!$D$15:$D$18)*W567),VLOOKUP(VALUE(Q:Q),Rates!A:B,2,0)*W567)))</f>
        <v/>
      </c>
      <c r="AC567" s="136" t="str">
        <f>IF(B:B="","",IF(R567="Refreshment Beverage","",IF(AND(R567="Beer",Q567=0),SUM(LOOKUP(2,1/(Rates!$B$15:$B$18&lt;=W567)/(Rates!$C$15:$C$18&gt;=W567),Rates!$E$15:$E$18)*W567),VLOOKUP(VALUE(Q:Q),Rates!A:C,3,0)*W567)))</f>
        <v/>
      </c>
      <c r="AD567" s="137" t="str">
        <f>IFERROR(IF(B:B="","",IF(R567="Beer","",IF(VALUE(Q567)=0,VLOOKUP(VLOOKUP(B:B,#REF!,16,0),Rates!A:E,2,0),VLOOKUP(VALUE(Q567),Rates!A$31:B$34,2,0)*W567))),0)</f>
        <v/>
      </c>
      <c r="AE567" s="121" t="str">
        <f t="shared" si="300"/>
        <v/>
      </c>
      <c r="AF567" s="138" t="str">
        <f t="shared" si="301"/>
        <v/>
      </c>
      <c r="AG567" s="122" t="str">
        <f t="shared" si="302"/>
        <v/>
      </c>
      <c r="AH567" s="123" t="str">
        <f t="shared" si="303"/>
        <v/>
      </c>
      <c r="AI567" s="139" t="str">
        <f>IF(AE:AE="","",IF(R567="Refreshment Beverage",AK567*(Rates!J$19/100),ROUND(SUM(AH567*(Rates!$J$8/100)),4)))</f>
        <v/>
      </c>
      <c r="AJ567" s="124" t="str">
        <f t="shared" si="304"/>
        <v/>
      </c>
      <c r="AK567" s="125" t="str">
        <f t="shared" si="305"/>
        <v/>
      </c>
      <c r="AL567" s="121" t="str">
        <f t="shared" si="306"/>
        <v/>
      </c>
      <c r="AM567" s="138" t="str">
        <f>IF(AS567="","",IF(R567="Refreshment Beverage",ROUND(AS567*Rates!K$19,4),ROUND(AO567*(VLOOKUP(VALUE(Q567),Rates!G$4:L$12,3,0)),4)))</f>
        <v/>
      </c>
      <c r="AN567" s="126" t="str">
        <f>IF(AS567="","",IF(R567="Refreshment Beverage",AS567*(Rates!J$19/100),MAX(AM567,AB567)))</f>
        <v/>
      </c>
      <c r="AO567" s="127" t="str">
        <f t="shared" si="307"/>
        <v/>
      </c>
      <c r="AP567" s="127" t="str">
        <f t="shared" si="308"/>
        <v/>
      </c>
      <c r="AQ567" s="140" t="str">
        <f>IF(AS567="","",IF(R567="Refreshment Beverage",ROUND(SUM(VLOOKUP(Q:Q,Rates!G$15:L$19,3,0)*(AS567-Y567-Z567-AA567)),4),ROUND(SUM(Rates!$K$8*AS567),4)))</f>
        <v/>
      </c>
      <c r="AR567" s="139" t="str">
        <f t="shared" si="309"/>
        <v/>
      </c>
      <c r="AS567" s="125" t="str">
        <f t="shared" si="310"/>
        <v/>
      </c>
      <c r="AT567" s="121" t="str">
        <f t="shared" si="311"/>
        <v/>
      </c>
      <c r="AU567" s="138" t="str">
        <f>IF(AX567="","",IF(R567="Refreshment Beverage",ROUND((BA567-Y567-Z567-AA567)*VLOOKUP(VALUE(Q567),Rates!G$15:L$19,3,0),4),ROUND(AW567*(VLOOKUP(VALUE(Q567),Rates!G:L,3,0)),4)))</f>
        <v/>
      </c>
      <c r="AV567" s="126" t="str">
        <f t="shared" si="312"/>
        <v/>
      </c>
      <c r="AW567" s="127" t="str">
        <f t="shared" si="313"/>
        <v/>
      </c>
      <c r="AX567" s="123" t="str">
        <f t="shared" si="314"/>
        <v/>
      </c>
      <c r="AY567" s="140" t="str">
        <f>IF(AX567="","",IF(R567="Refreshment Beverage",ROUND(SUM(AX567*Rates!K$19),4),ROUND(SUM(AX567*(Rates!J$8/100)),4)))</f>
        <v/>
      </c>
      <c r="AZ567" s="124" t="str">
        <f t="shared" si="315"/>
        <v/>
      </c>
      <c r="BA567" s="125" t="str">
        <f t="shared" si="316"/>
        <v/>
      </c>
      <c r="BB567" s="115"/>
      <c r="BC567" s="143"/>
      <c r="BD567" s="100"/>
      <c r="BE567" s="100"/>
      <c r="BF567" s="100"/>
      <c r="BG567" s="100"/>
    </row>
    <row r="568" spans="1:59" ht="12.75" customHeight="1" x14ac:dyDescent="0.2">
      <c r="A568" s="144"/>
      <c r="B568" s="141"/>
      <c r="C568" s="141"/>
      <c r="D568" s="142"/>
      <c r="E568" s="142"/>
      <c r="F568" s="142"/>
      <c r="G568" s="142"/>
      <c r="H568" s="142"/>
      <c r="I568" s="129"/>
      <c r="J568" s="130"/>
      <c r="K568" s="131" t="str">
        <f t="shared" si="287"/>
        <v/>
      </c>
      <c r="L568" s="132" t="str">
        <f t="shared" si="288"/>
        <v/>
      </c>
      <c r="M568" s="133" t="str">
        <f t="shared" si="289"/>
        <v/>
      </c>
      <c r="N568" s="134" t="str">
        <f>IFERROR(IF(B:B="","",IF(R568="Beer",SUM(LOOKUP(2,1/(Rates!$B$3:$B$5&lt;=W568)/(Rates!$C$3:$C$5&gt;=W568),Rates!$D$3:$D$5)*(X568/100)*W568),IF(R568="Refreshment Beverage",SUM(LOOKUP(2,1/(Rates!$B$7:$B$11&lt;=W568)/(Rates!$C$7:$C$11&gt;=W568),Rates!$D$7:$D$11)*(X568/100)*W568)))),"")</f>
        <v/>
      </c>
      <c r="O568" s="134" t="str">
        <f t="shared" si="290"/>
        <v/>
      </c>
      <c r="P568" s="116"/>
      <c r="Q568" s="117" t="str">
        <f t="shared" si="291"/>
        <v/>
      </c>
      <c r="R568" s="128" t="str">
        <f t="shared" si="292"/>
        <v/>
      </c>
      <c r="S568" s="135" t="str">
        <f>IF(B568="","",IF(R568="Refreshment Beverage",VLOOKUP(VALUE(Q568),Rates!G$15:L$19,2,0),VLOOKUP(VALUE(Q568),Rates!G$4:L$12,2,0)))</f>
        <v/>
      </c>
      <c r="T568" s="135" t="str">
        <f t="shared" si="293"/>
        <v/>
      </c>
      <c r="U568" s="118" t="str">
        <f t="shared" si="294"/>
        <v/>
      </c>
      <c r="V568" s="135" t="str">
        <f t="shared" si="295"/>
        <v/>
      </c>
      <c r="W568" s="135" t="str">
        <f t="shared" si="296"/>
        <v/>
      </c>
      <c r="X568" s="119" t="str">
        <f t="shared" si="297"/>
        <v/>
      </c>
      <c r="Y568" s="120" t="str">
        <f>IF(B:B="","",IF(R568="Refreshment Beverage",VLOOKUP(Q568,Rates!G$15:L$19,6,0)*W568,VLOOKUP(Q568,Rates!G$4:L$12,6,0)*W568))</f>
        <v/>
      </c>
      <c r="Z568" s="120" t="str">
        <f t="shared" si="298"/>
        <v/>
      </c>
      <c r="AA568" s="120" t="str">
        <f t="shared" si="299"/>
        <v/>
      </c>
      <c r="AB568" s="136" t="str">
        <f>IF(B:B="","",IF(R568="Refreshment Beverage","",IF(AND(R568="Beer",Q568=0),SUM(LOOKUP(2,1/(Rates!$B$15:$B$18&lt;=W568)/(Rates!$C$15:$C$18&gt;=W568),Rates!$D$15:$D$18)*W568),VLOOKUP(VALUE(Q:Q),Rates!A:B,2,0)*W568)))</f>
        <v/>
      </c>
      <c r="AC568" s="136" t="str">
        <f>IF(B:B="","",IF(R568="Refreshment Beverage","",IF(AND(R568="Beer",Q568=0),SUM(LOOKUP(2,1/(Rates!$B$15:$B$18&lt;=W568)/(Rates!$C$15:$C$18&gt;=W568),Rates!$E$15:$E$18)*W568),VLOOKUP(VALUE(Q:Q),Rates!A:C,3,0)*W568)))</f>
        <v/>
      </c>
      <c r="AD568" s="137" t="str">
        <f>IFERROR(IF(B:B="","",IF(R568="Beer","",IF(VALUE(Q568)=0,VLOOKUP(VLOOKUP(B:B,#REF!,16,0),Rates!A:E,2,0),VLOOKUP(VALUE(Q568),Rates!A$31:B$34,2,0)*W568))),0)</f>
        <v/>
      </c>
      <c r="AE568" s="121" t="str">
        <f t="shared" si="300"/>
        <v/>
      </c>
      <c r="AF568" s="138" t="str">
        <f t="shared" si="301"/>
        <v/>
      </c>
      <c r="AG568" s="122" t="str">
        <f t="shared" si="302"/>
        <v/>
      </c>
      <c r="AH568" s="123" t="str">
        <f t="shared" si="303"/>
        <v/>
      </c>
      <c r="AI568" s="139" t="str">
        <f>IF(AE:AE="","",IF(R568="Refreshment Beverage",AK568*(Rates!J$19/100),ROUND(SUM(AH568*(Rates!$J$8/100)),4)))</f>
        <v/>
      </c>
      <c r="AJ568" s="124" t="str">
        <f t="shared" si="304"/>
        <v/>
      </c>
      <c r="AK568" s="125" t="str">
        <f t="shared" si="305"/>
        <v/>
      </c>
      <c r="AL568" s="121" t="str">
        <f t="shared" si="306"/>
        <v/>
      </c>
      <c r="AM568" s="138" t="str">
        <f>IF(AS568="","",IF(R568="Refreshment Beverage",ROUND(AS568*Rates!K$19,4),ROUND(AO568*(VLOOKUP(VALUE(Q568),Rates!G$4:L$12,3,0)),4)))</f>
        <v/>
      </c>
      <c r="AN568" s="126" t="str">
        <f>IF(AS568="","",IF(R568="Refreshment Beverage",AS568*(Rates!J$19/100),MAX(AM568,AB568)))</f>
        <v/>
      </c>
      <c r="AO568" s="127" t="str">
        <f t="shared" si="307"/>
        <v/>
      </c>
      <c r="AP568" s="127" t="str">
        <f t="shared" si="308"/>
        <v/>
      </c>
      <c r="AQ568" s="140" t="str">
        <f>IF(AS568="","",IF(R568="Refreshment Beverage",ROUND(SUM(VLOOKUP(Q:Q,Rates!G$15:L$19,3,0)*(AS568-Y568-Z568-AA568)),4),ROUND(SUM(Rates!$K$8*AS568),4)))</f>
        <v/>
      </c>
      <c r="AR568" s="139" t="str">
        <f t="shared" si="309"/>
        <v/>
      </c>
      <c r="AS568" s="125" t="str">
        <f t="shared" si="310"/>
        <v/>
      </c>
      <c r="AT568" s="121" t="str">
        <f t="shared" si="311"/>
        <v/>
      </c>
      <c r="AU568" s="138" t="str">
        <f>IF(AX568="","",IF(R568="Refreshment Beverage",ROUND((BA568-Y568-Z568-AA568)*VLOOKUP(VALUE(Q568),Rates!G$15:L$19,3,0),4),ROUND(AW568*(VLOOKUP(VALUE(Q568),Rates!G:L,3,0)),4)))</f>
        <v/>
      </c>
      <c r="AV568" s="126" t="str">
        <f t="shared" si="312"/>
        <v/>
      </c>
      <c r="AW568" s="127" t="str">
        <f t="shared" si="313"/>
        <v/>
      </c>
      <c r="AX568" s="123" t="str">
        <f t="shared" si="314"/>
        <v/>
      </c>
      <c r="AY568" s="140" t="str">
        <f>IF(AX568="","",IF(R568="Refreshment Beverage",ROUND(SUM(AX568*Rates!K$19),4),ROUND(SUM(AX568*(Rates!J$8/100)),4)))</f>
        <v/>
      </c>
      <c r="AZ568" s="124" t="str">
        <f t="shared" si="315"/>
        <v/>
      </c>
      <c r="BA568" s="125" t="str">
        <f t="shared" si="316"/>
        <v/>
      </c>
      <c r="BB568" s="115"/>
      <c r="BC568" s="143"/>
      <c r="BD568" s="100"/>
      <c r="BE568" s="100"/>
      <c r="BF568" s="100"/>
      <c r="BG568" s="100"/>
    </row>
    <row r="569" spans="1:59" ht="12.75" customHeight="1" x14ac:dyDescent="0.2">
      <c r="A569" s="144"/>
      <c r="B569" s="141"/>
      <c r="C569" s="141"/>
      <c r="D569" s="142"/>
      <c r="E569" s="142"/>
      <c r="F569" s="142"/>
      <c r="G569" s="142"/>
      <c r="H569" s="142"/>
      <c r="I569" s="129"/>
      <c r="J569" s="130"/>
      <c r="K569" s="131" t="str">
        <f t="shared" si="287"/>
        <v/>
      </c>
      <c r="L569" s="132" t="str">
        <f t="shared" si="288"/>
        <v/>
      </c>
      <c r="M569" s="133" t="str">
        <f t="shared" si="289"/>
        <v/>
      </c>
      <c r="N569" s="134" t="str">
        <f>IFERROR(IF(B:B="","",IF(R569="Beer",SUM(LOOKUP(2,1/(Rates!$B$3:$B$5&lt;=W569)/(Rates!$C$3:$C$5&gt;=W569),Rates!$D$3:$D$5)*(X569/100)*W569),IF(R569="Refreshment Beverage",SUM(LOOKUP(2,1/(Rates!$B$7:$B$11&lt;=W569)/(Rates!$C$7:$C$11&gt;=W569),Rates!$D$7:$D$11)*(X569/100)*W569)))),"")</f>
        <v/>
      </c>
      <c r="O569" s="134" t="str">
        <f t="shared" si="290"/>
        <v/>
      </c>
      <c r="P569" s="116"/>
      <c r="Q569" s="117" t="str">
        <f t="shared" si="291"/>
        <v/>
      </c>
      <c r="R569" s="128" t="str">
        <f t="shared" si="292"/>
        <v/>
      </c>
      <c r="S569" s="135" t="str">
        <f>IF(B569="","",IF(R569="Refreshment Beverage",VLOOKUP(VALUE(Q569),Rates!G$15:L$19,2,0),VLOOKUP(VALUE(Q569),Rates!G$4:L$12,2,0)))</f>
        <v/>
      </c>
      <c r="T569" s="135" t="str">
        <f t="shared" si="293"/>
        <v/>
      </c>
      <c r="U569" s="118" t="str">
        <f t="shared" si="294"/>
        <v/>
      </c>
      <c r="V569" s="135" t="str">
        <f t="shared" si="295"/>
        <v/>
      </c>
      <c r="W569" s="135" t="str">
        <f t="shared" si="296"/>
        <v/>
      </c>
      <c r="X569" s="119" t="str">
        <f t="shared" si="297"/>
        <v/>
      </c>
      <c r="Y569" s="120" t="str">
        <f>IF(B:B="","",IF(R569="Refreshment Beverage",VLOOKUP(Q569,Rates!G$15:L$19,6,0)*W569,VLOOKUP(Q569,Rates!G$4:L$12,6,0)*W569))</f>
        <v/>
      </c>
      <c r="Z569" s="120" t="str">
        <f t="shared" si="298"/>
        <v/>
      </c>
      <c r="AA569" s="120" t="str">
        <f t="shared" si="299"/>
        <v/>
      </c>
      <c r="AB569" s="136" t="str">
        <f>IF(B:B="","",IF(R569="Refreshment Beverage","",IF(AND(R569="Beer",Q569=0),SUM(LOOKUP(2,1/(Rates!$B$15:$B$18&lt;=W569)/(Rates!$C$15:$C$18&gt;=W569),Rates!$D$15:$D$18)*W569),VLOOKUP(VALUE(Q:Q),Rates!A:B,2,0)*W569)))</f>
        <v/>
      </c>
      <c r="AC569" s="136" t="str">
        <f>IF(B:B="","",IF(R569="Refreshment Beverage","",IF(AND(R569="Beer",Q569=0),SUM(LOOKUP(2,1/(Rates!$B$15:$B$18&lt;=W569)/(Rates!$C$15:$C$18&gt;=W569),Rates!$E$15:$E$18)*W569),VLOOKUP(VALUE(Q:Q),Rates!A:C,3,0)*W569)))</f>
        <v/>
      </c>
      <c r="AD569" s="137" t="str">
        <f>IFERROR(IF(B:B="","",IF(R569="Beer","",IF(VALUE(Q569)=0,VLOOKUP(VLOOKUP(B:B,#REF!,16,0),Rates!A:E,2,0),VLOOKUP(VALUE(Q569),Rates!A$31:B$34,2,0)*W569))),0)</f>
        <v/>
      </c>
      <c r="AE569" s="121" t="str">
        <f t="shared" si="300"/>
        <v/>
      </c>
      <c r="AF569" s="138" t="str">
        <f t="shared" si="301"/>
        <v/>
      </c>
      <c r="AG569" s="122" t="str">
        <f t="shared" si="302"/>
        <v/>
      </c>
      <c r="AH569" s="123" t="str">
        <f t="shared" si="303"/>
        <v/>
      </c>
      <c r="AI569" s="139" t="str">
        <f>IF(AE:AE="","",IF(R569="Refreshment Beverage",AK569*(Rates!J$19/100),ROUND(SUM(AH569*(Rates!$J$8/100)),4)))</f>
        <v/>
      </c>
      <c r="AJ569" s="124" t="str">
        <f t="shared" si="304"/>
        <v/>
      </c>
      <c r="AK569" s="125" t="str">
        <f t="shared" si="305"/>
        <v/>
      </c>
      <c r="AL569" s="121" t="str">
        <f t="shared" si="306"/>
        <v/>
      </c>
      <c r="AM569" s="138" t="str">
        <f>IF(AS569="","",IF(R569="Refreshment Beverage",ROUND(AS569*Rates!K$19,4),ROUND(AO569*(VLOOKUP(VALUE(Q569),Rates!G$4:L$12,3,0)),4)))</f>
        <v/>
      </c>
      <c r="AN569" s="126" t="str">
        <f>IF(AS569="","",IF(R569="Refreshment Beverage",AS569*(Rates!J$19/100),MAX(AM569,AB569)))</f>
        <v/>
      </c>
      <c r="AO569" s="127" t="str">
        <f t="shared" si="307"/>
        <v/>
      </c>
      <c r="AP569" s="127" t="str">
        <f t="shared" si="308"/>
        <v/>
      </c>
      <c r="AQ569" s="140" t="str">
        <f>IF(AS569="","",IF(R569="Refreshment Beverage",ROUND(SUM(VLOOKUP(Q:Q,Rates!G$15:L$19,3,0)*(AS569-Y569-Z569-AA569)),4),ROUND(SUM(Rates!$K$8*AS569),4)))</f>
        <v/>
      </c>
      <c r="AR569" s="139" t="str">
        <f t="shared" si="309"/>
        <v/>
      </c>
      <c r="AS569" s="125" t="str">
        <f t="shared" si="310"/>
        <v/>
      </c>
      <c r="AT569" s="121" t="str">
        <f t="shared" si="311"/>
        <v/>
      </c>
      <c r="AU569" s="138" t="str">
        <f>IF(AX569="","",IF(R569="Refreshment Beverage",ROUND((BA569-Y569-Z569-AA569)*VLOOKUP(VALUE(Q569),Rates!G$15:L$19,3,0),4),ROUND(AW569*(VLOOKUP(VALUE(Q569),Rates!G:L,3,0)),4)))</f>
        <v/>
      </c>
      <c r="AV569" s="126" t="str">
        <f t="shared" si="312"/>
        <v/>
      </c>
      <c r="AW569" s="127" t="str">
        <f t="shared" si="313"/>
        <v/>
      </c>
      <c r="AX569" s="123" t="str">
        <f t="shared" si="314"/>
        <v/>
      </c>
      <c r="AY569" s="140" t="str">
        <f>IF(AX569="","",IF(R569="Refreshment Beverage",ROUND(SUM(AX569*Rates!K$19),4),ROUND(SUM(AX569*(Rates!J$8/100)),4)))</f>
        <v/>
      </c>
      <c r="AZ569" s="124" t="str">
        <f t="shared" si="315"/>
        <v/>
      </c>
      <c r="BA569" s="125" t="str">
        <f t="shared" si="316"/>
        <v/>
      </c>
      <c r="BB569" s="115"/>
      <c r="BC569" s="143"/>
      <c r="BD569" s="100"/>
      <c r="BE569" s="100"/>
      <c r="BF569" s="100"/>
      <c r="BG569" s="100"/>
    </row>
    <row r="570" spans="1:59" ht="12.75" customHeight="1" x14ac:dyDescent="0.2">
      <c r="A570" s="144"/>
      <c r="B570" s="141"/>
      <c r="C570" s="141"/>
      <c r="D570" s="142"/>
      <c r="E570" s="142"/>
      <c r="F570" s="142"/>
      <c r="G570" s="142"/>
      <c r="H570" s="142"/>
      <c r="I570" s="129"/>
      <c r="J570" s="130"/>
      <c r="K570" s="131" t="str">
        <f t="shared" si="287"/>
        <v/>
      </c>
      <c r="L570" s="132" t="str">
        <f t="shared" si="288"/>
        <v/>
      </c>
      <c r="M570" s="133" t="str">
        <f t="shared" si="289"/>
        <v/>
      </c>
      <c r="N570" s="134" t="str">
        <f>IFERROR(IF(B:B="","",IF(R570="Beer",SUM(LOOKUP(2,1/(Rates!$B$3:$B$5&lt;=W570)/(Rates!$C$3:$C$5&gt;=W570),Rates!$D$3:$D$5)*(X570/100)*W570),IF(R570="Refreshment Beverage",SUM(LOOKUP(2,1/(Rates!$B$7:$B$11&lt;=W570)/(Rates!$C$7:$C$11&gt;=W570),Rates!$D$7:$D$11)*(X570/100)*W570)))),"")</f>
        <v/>
      </c>
      <c r="O570" s="134" t="str">
        <f t="shared" si="290"/>
        <v/>
      </c>
      <c r="P570" s="116"/>
      <c r="Q570" s="117" t="str">
        <f t="shared" si="291"/>
        <v/>
      </c>
      <c r="R570" s="128" t="str">
        <f t="shared" si="292"/>
        <v/>
      </c>
      <c r="S570" s="135" t="str">
        <f>IF(B570="","",IF(R570="Refreshment Beverage",VLOOKUP(VALUE(Q570),Rates!G$15:L$19,2,0),VLOOKUP(VALUE(Q570),Rates!G$4:L$12,2,0)))</f>
        <v/>
      </c>
      <c r="T570" s="135" t="str">
        <f t="shared" si="293"/>
        <v/>
      </c>
      <c r="U570" s="118" t="str">
        <f t="shared" si="294"/>
        <v/>
      </c>
      <c r="V570" s="135" t="str">
        <f t="shared" si="295"/>
        <v/>
      </c>
      <c r="W570" s="135" t="str">
        <f t="shared" si="296"/>
        <v/>
      </c>
      <c r="X570" s="119" t="str">
        <f t="shared" si="297"/>
        <v/>
      </c>
      <c r="Y570" s="120" t="str">
        <f>IF(B:B="","",IF(R570="Refreshment Beverage",VLOOKUP(Q570,Rates!G$15:L$19,6,0)*W570,VLOOKUP(Q570,Rates!G$4:L$12,6,0)*W570))</f>
        <v/>
      </c>
      <c r="Z570" s="120" t="str">
        <f t="shared" si="298"/>
        <v/>
      </c>
      <c r="AA570" s="120" t="str">
        <f t="shared" si="299"/>
        <v/>
      </c>
      <c r="AB570" s="136" t="str">
        <f>IF(B:B="","",IF(R570="Refreshment Beverage","",IF(AND(R570="Beer",Q570=0),SUM(LOOKUP(2,1/(Rates!$B$15:$B$18&lt;=W570)/(Rates!$C$15:$C$18&gt;=W570),Rates!$D$15:$D$18)*W570),VLOOKUP(VALUE(Q:Q),Rates!A:B,2,0)*W570)))</f>
        <v/>
      </c>
      <c r="AC570" s="136" t="str">
        <f>IF(B:B="","",IF(R570="Refreshment Beverage","",IF(AND(R570="Beer",Q570=0),SUM(LOOKUP(2,1/(Rates!$B$15:$B$18&lt;=W570)/(Rates!$C$15:$C$18&gt;=W570),Rates!$E$15:$E$18)*W570),VLOOKUP(VALUE(Q:Q),Rates!A:C,3,0)*W570)))</f>
        <v/>
      </c>
      <c r="AD570" s="137" t="str">
        <f>IFERROR(IF(B:B="","",IF(R570="Beer","",IF(VALUE(Q570)=0,VLOOKUP(VLOOKUP(B:B,#REF!,16,0),Rates!A:E,2,0),VLOOKUP(VALUE(Q570),Rates!A$31:B$34,2,0)*W570))),0)</f>
        <v/>
      </c>
      <c r="AE570" s="121" t="str">
        <f t="shared" si="300"/>
        <v/>
      </c>
      <c r="AF570" s="138" t="str">
        <f t="shared" si="301"/>
        <v/>
      </c>
      <c r="AG570" s="122" t="str">
        <f t="shared" si="302"/>
        <v/>
      </c>
      <c r="AH570" s="123" t="str">
        <f t="shared" si="303"/>
        <v/>
      </c>
      <c r="AI570" s="139" t="str">
        <f>IF(AE:AE="","",IF(R570="Refreshment Beverage",AK570*(Rates!J$19/100),ROUND(SUM(AH570*(Rates!$J$8/100)),4)))</f>
        <v/>
      </c>
      <c r="AJ570" s="124" t="str">
        <f t="shared" si="304"/>
        <v/>
      </c>
      <c r="AK570" s="125" t="str">
        <f t="shared" si="305"/>
        <v/>
      </c>
      <c r="AL570" s="121" t="str">
        <f t="shared" si="306"/>
        <v/>
      </c>
      <c r="AM570" s="138" t="str">
        <f>IF(AS570="","",IF(R570="Refreshment Beverage",ROUND(AS570*Rates!K$19,4),ROUND(AO570*(VLOOKUP(VALUE(Q570),Rates!G$4:L$12,3,0)),4)))</f>
        <v/>
      </c>
      <c r="AN570" s="126" t="str">
        <f>IF(AS570="","",IF(R570="Refreshment Beverage",AS570*(Rates!J$19/100),MAX(AM570,AB570)))</f>
        <v/>
      </c>
      <c r="AO570" s="127" t="str">
        <f t="shared" si="307"/>
        <v/>
      </c>
      <c r="AP570" s="127" t="str">
        <f t="shared" si="308"/>
        <v/>
      </c>
      <c r="AQ570" s="140" t="str">
        <f>IF(AS570="","",IF(R570="Refreshment Beverage",ROUND(SUM(VLOOKUP(Q:Q,Rates!G$15:L$19,3,0)*(AS570-Y570-Z570-AA570)),4),ROUND(SUM(Rates!$K$8*AS570),4)))</f>
        <v/>
      </c>
      <c r="AR570" s="139" t="str">
        <f t="shared" si="309"/>
        <v/>
      </c>
      <c r="AS570" s="125" t="str">
        <f t="shared" si="310"/>
        <v/>
      </c>
      <c r="AT570" s="121" t="str">
        <f t="shared" si="311"/>
        <v/>
      </c>
      <c r="AU570" s="138" t="str">
        <f>IF(AX570="","",IF(R570="Refreshment Beverage",ROUND((BA570-Y570-Z570-AA570)*VLOOKUP(VALUE(Q570),Rates!G$15:L$19,3,0),4),ROUND(AW570*(VLOOKUP(VALUE(Q570),Rates!G:L,3,0)),4)))</f>
        <v/>
      </c>
      <c r="AV570" s="126" t="str">
        <f t="shared" si="312"/>
        <v/>
      </c>
      <c r="AW570" s="127" t="str">
        <f t="shared" si="313"/>
        <v/>
      </c>
      <c r="AX570" s="123" t="str">
        <f t="shared" si="314"/>
        <v/>
      </c>
      <c r="AY570" s="140" t="str">
        <f>IF(AX570="","",IF(R570="Refreshment Beverage",ROUND(SUM(AX570*Rates!K$19),4),ROUND(SUM(AX570*(Rates!J$8/100)),4)))</f>
        <v/>
      </c>
      <c r="AZ570" s="124" t="str">
        <f t="shared" si="315"/>
        <v/>
      </c>
      <c r="BA570" s="125" t="str">
        <f t="shared" si="316"/>
        <v/>
      </c>
      <c r="BB570" s="115"/>
      <c r="BC570" s="143"/>
      <c r="BD570" s="100"/>
      <c r="BE570" s="100"/>
      <c r="BF570" s="100"/>
      <c r="BG570" s="100"/>
    </row>
    <row r="571" spans="1:59" ht="12.75" customHeight="1" x14ac:dyDescent="0.2">
      <c r="A571" s="144"/>
      <c r="B571" s="141"/>
      <c r="C571" s="141"/>
      <c r="D571" s="142"/>
      <c r="E571" s="142"/>
      <c r="F571" s="142"/>
      <c r="G571" s="142"/>
      <c r="H571" s="142"/>
      <c r="I571" s="129"/>
      <c r="J571" s="130"/>
      <c r="K571" s="131" t="str">
        <f t="shared" si="287"/>
        <v/>
      </c>
      <c r="L571" s="132" t="str">
        <f t="shared" si="288"/>
        <v/>
      </c>
      <c r="M571" s="133" t="str">
        <f t="shared" si="289"/>
        <v/>
      </c>
      <c r="N571" s="134" t="str">
        <f>IFERROR(IF(B:B="","",IF(R571="Beer",SUM(LOOKUP(2,1/(Rates!$B$3:$B$5&lt;=W571)/(Rates!$C$3:$C$5&gt;=W571),Rates!$D$3:$D$5)*(X571/100)*W571),IF(R571="Refreshment Beverage",SUM(LOOKUP(2,1/(Rates!$B$7:$B$11&lt;=W571)/(Rates!$C$7:$C$11&gt;=W571),Rates!$D$7:$D$11)*(X571/100)*W571)))),"")</f>
        <v/>
      </c>
      <c r="O571" s="134" t="str">
        <f t="shared" si="290"/>
        <v/>
      </c>
      <c r="P571" s="116"/>
      <c r="Q571" s="117" t="str">
        <f t="shared" si="291"/>
        <v/>
      </c>
      <c r="R571" s="128" t="str">
        <f t="shared" si="292"/>
        <v/>
      </c>
      <c r="S571" s="135" t="str">
        <f>IF(B571="","",IF(R571="Refreshment Beverage",VLOOKUP(VALUE(Q571),Rates!G$15:L$19,2,0),VLOOKUP(VALUE(Q571),Rates!G$4:L$12,2,0)))</f>
        <v/>
      </c>
      <c r="T571" s="135" t="str">
        <f t="shared" si="293"/>
        <v/>
      </c>
      <c r="U571" s="118" t="str">
        <f t="shared" si="294"/>
        <v/>
      </c>
      <c r="V571" s="135" t="str">
        <f t="shared" si="295"/>
        <v/>
      </c>
      <c r="W571" s="135" t="str">
        <f t="shared" si="296"/>
        <v/>
      </c>
      <c r="X571" s="119" t="str">
        <f t="shared" si="297"/>
        <v/>
      </c>
      <c r="Y571" s="120" t="str">
        <f>IF(B:B="","",IF(R571="Refreshment Beverage",VLOOKUP(Q571,Rates!G$15:L$19,6,0)*W571,VLOOKUP(Q571,Rates!G$4:L$12,6,0)*W571))</f>
        <v/>
      </c>
      <c r="Z571" s="120" t="str">
        <f t="shared" si="298"/>
        <v/>
      </c>
      <c r="AA571" s="120" t="str">
        <f t="shared" si="299"/>
        <v/>
      </c>
      <c r="AB571" s="136" t="str">
        <f>IF(B:B="","",IF(R571="Refreshment Beverage","",IF(AND(R571="Beer",Q571=0),SUM(LOOKUP(2,1/(Rates!$B$15:$B$18&lt;=W571)/(Rates!$C$15:$C$18&gt;=W571),Rates!$D$15:$D$18)*W571),VLOOKUP(VALUE(Q:Q),Rates!A:B,2,0)*W571)))</f>
        <v/>
      </c>
      <c r="AC571" s="136" t="str">
        <f>IF(B:B="","",IF(R571="Refreshment Beverage","",IF(AND(R571="Beer",Q571=0),SUM(LOOKUP(2,1/(Rates!$B$15:$B$18&lt;=W571)/(Rates!$C$15:$C$18&gt;=W571),Rates!$E$15:$E$18)*W571),VLOOKUP(VALUE(Q:Q),Rates!A:C,3,0)*W571)))</f>
        <v/>
      </c>
      <c r="AD571" s="137" t="str">
        <f>IFERROR(IF(B:B="","",IF(R571="Beer","",IF(VALUE(Q571)=0,VLOOKUP(VLOOKUP(B:B,#REF!,16,0),Rates!A:E,2,0),VLOOKUP(VALUE(Q571),Rates!A$31:B$34,2,0)*W571))),0)</f>
        <v/>
      </c>
      <c r="AE571" s="121" t="str">
        <f t="shared" si="300"/>
        <v/>
      </c>
      <c r="AF571" s="138" t="str">
        <f t="shared" si="301"/>
        <v/>
      </c>
      <c r="AG571" s="122" t="str">
        <f t="shared" si="302"/>
        <v/>
      </c>
      <c r="AH571" s="123" t="str">
        <f t="shared" si="303"/>
        <v/>
      </c>
      <c r="AI571" s="139" t="str">
        <f>IF(AE:AE="","",IF(R571="Refreshment Beverage",AK571*(Rates!J$19/100),ROUND(SUM(AH571*(Rates!$J$8/100)),4)))</f>
        <v/>
      </c>
      <c r="AJ571" s="124" t="str">
        <f t="shared" si="304"/>
        <v/>
      </c>
      <c r="AK571" s="125" t="str">
        <f t="shared" si="305"/>
        <v/>
      </c>
      <c r="AL571" s="121" t="str">
        <f t="shared" si="306"/>
        <v/>
      </c>
      <c r="AM571" s="138" t="str">
        <f>IF(AS571="","",IF(R571="Refreshment Beverage",ROUND(AS571*Rates!K$19,4),ROUND(AO571*(VLOOKUP(VALUE(Q571),Rates!G$4:L$12,3,0)),4)))</f>
        <v/>
      </c>
      <c r="AN571" s="126" t="str">
        <f>IF(AS571="","",IF(R571="Refreshment Beverage",AS571*(Rates!J$19/100),MAX(AM571,AB571)))</f>
        <v/>
      </c>
      <c r="AO571" s="127" t="str">
        <f t="shared" si="307"/>
        <v/>
      </c>
      <c r="AP571" s="127" t="str">
        <f t="shared" si="308"/>
        <v/>
      </c>
      <c r="AQ571" s="140" t="str">
        <f>IF(AS571="","",IF(R571="Refreshment Beverage",ROUND(SUM(VLOOKUP(Q:Q,Rates!G$15:L$19,3,0)*(AS571-Y571-Z571-AA571)),4),ROUND(SUM(Rates!$K$8*AS571),4)))</f>
        <v/>
      </c>
      <c r="AR571" s="139" t="str">
        <f t="shared" si="309"/>
        <v/>
      </c>
      <c r="AS571" s="125" t="str">
        <f t="shared" si="310"/>
        <v/>
      </c>
      <c r="AT571" s="121" t="str">
        <f t="shared" si="311"/>
        <v/>
      </c>
      <c r="AU571" s="138" t="str">
        <f>IF(AX571="","",IF(R571="Refreshment Beverage",ROUND((BA571-Y571-Z571-AA571)*VLOOKUP(VALUE(Q571),Rates!G$15:L$19,3,0),4),ROUND(AW571*(VLOOKUP(VALUE(Q571),Rates!G:L,3,0)),4)))</f>
        <v/>
      </c>
      <c r="AV571" s="126" t="str">
        <f t="shared" si="312"/>
        <v/>
      </c>
      <c r="AW571" s="127" t="str">
        <f t="shared" si="313"/>
        <v/>
      </c>
      <c r="AX571" s="123" t="str">
        <f t="shared" si="314"/>
        <v/>
      </c>
      <c r="AY571" s="140" t="str">
        <f>IF(AX571="","",IF(R571="Refreshment Beverage",ROUND(SUM(AX571*Rates!K$19),4),ROUND(SUM(AX571*(Rates!J$8/100)),4)))</f>
        <v/>
      </c>
      <c r="AZ571" s="124" t="str">
        <f t="shared" si="315"/>
        <v/>
      </c>
      <c r="BA571" s="125" t="str">
        <f t="shared" si="316"/>
        <v/>
      </c>
      <c r="BB571" s="115"/>
      <c r="BC571" s="143"/>
      <c r="BD571" s="100"/>
      <c r="BE571" s="100"/>
      <c r="BF571" s="100"/>
      <c r="BG571" s="100"/>
    </row>
    <row r="572" spans="1:59" ht="12.75" customHeight="1" x14ac:dyDescent="0.2">
      <c r="A572" s="144"/>
      <c r="B572" s="141"/>
      <c r="C572" s="141"/>
      <c r="D572" s="142"/>
      <c r="E572" s="142"/>
      <c r="F572" s="142"/>
      <c r="G572" s="142"/>
      <c r="H572" s="142"/>
      <c r="I572" s="129"/>
      <c r="J572" s="130"/>
      <c r="K572" s="131" t="str">
        <f t="shared" si="287"/>
        <v/>
      </c>
      <c r="L572" s="132" t="str">
        <f t="shared" si="288"/>
        <v/>
      </c>
      <c r="M572" s="133" t="str">
        <f t="shared" si="289"/>
        <v/>
      </c>
      <c r="N572" s="134" t="str">
        <f>IFERROR(IF(B:B="","",IF(R572="Beer",SUM(LOOKUP(2,1/(Rates!$B$3:$B$5&lt;=W572)/(Rates!$C$3:$C$5&gt;=W572),Rates!$D$3:$D$5)*(X572/100)*W572),IF(R572="Refreshment Beverage",SUM(LOOKUP(2,1/(Rates!$B$7:$B$11&lt;=W572)/(Rates!$C$7:$C$11&gt;=W572),Rates!$D$7:$D$11)*(X572/100)*W572)))),"")</f>
        <v/>
      </c>
      <c r="O572" s="134" t="str">
        <f t="shared" si="290"/>
        <v/>
      </c>
      <c r="P572" s="116"/>
      <c r="Q572" s="117" t="str">
        <f t="shared" si="291"/>
        <v/>
      </c>
      <c r="R572" s="128" t="str">
        <f t="shared" si="292"/>
        <v/>
      </c>
      <c r="S572" s="135" t="str">
        <f>IF(B572="","",IF(R572="Refreshment Beverage",VLOOKUP(VALUE(Q572),Rates!G$15:L$19,2,0),VLOOKUP(VALUE(Q572),Rates!G$4:L$12,2,0)))</f>
        <v/>
      </c>
      <c r="T572" s="135" t="str">
        <f t="shared" si="293"/>
        <v/>
      </c>
      <c r="U572" s="118" t="str">
        <f t="shared" si="294"/>
        <v/>
      </c>
      <c r="V572" s="135" t="str">
        <f t="shared" si="295"/>
        <v/>
      </c>
      <c r="W572" s="135" t="str">
        <f t="shared" si="296"/>
        <v/>
      </c>
      <c r="X572" s="119" t="str">
        <f t="shared" si="297"/>
        <v/>
      </c>
      <c r="Y572" s="120" t="str">
        <f>IF(B:B="","",IF(R572="Refreshment Beverage",VLOOKUP(Q572,Rates!G$15:L$19,6,0)*W572,VLOOKUP(Q572,Rates!G$4:L$12,6,0)*W572))</f>
        <v/>
      </c>
      <c r="Z572" s="120" t="str">
        <f t="shared" si="298"/>
        <v/>
      </c>
      <c r="AA572" s="120" t="str">
        <f t="shared" si="299"/>
        <v/>
      </c>
      <c r="AB572" s="136" t="str">
        <f>IF(B:B="","",IF(R572="Refreshment Beverage","",IF(AND(R572="Beer",Q572=0),SUM(LOOKUP(2,1/(Rates!$B$15:$B$18&lt;=W572)/(Rates!$C$15:$C$18&gt;=W572),Rates!$D$15:$D$18)*W572),VLOOKUP(VALUE(Q:Q),Rates!A:B,2,0)*W572)))</f>
        <v/>
      </c>
      <c r="AC572" s="136" t="str">
        <f>IF(B:B="","",IF(R572="Refreshment Beverage","",IF(AND(R572="Beer",Q572=0),SUM(LOOKUP(2,1/(Rates!$B$15:$B$18&lt;=W572)/(Rates!$C$15:$C$18&gt;=W572),Rates!$E$15:$E$18)*W572),VLOOKUP(VALUE(Q:Q),Rates!A:C,3,0)*W572)))</f>
        <v/>
      </c>
      <c r="AD572" s="137" t="str">
        <f>IFERROR(IF(B:B="","",IF(R572="Beer","",IF(VALUE(Q572)=0,VLOOKUP(VLOOKUP(B:B,#REF!,16,0),Rates!A:E,2,0),VLOOKUP(VALUE(Q572),Rates!A$31:B$34,2,0)*W572))),0)</f>
        <v/>
      </c>
      <c r="AE572" s="121" t="str">
        <f t="shared" si="300"/>
        <v/>
      </c>
      <c r="AF572" s="138" t="str">
        <f t="shared" si="301"/>
        <v/>
      </c>
      <c r="AG572" s="122" t="str">
        <f t="shared" si="302"/>
        <v/>
      </c>
      <c r="AH572" s="123" t="str">
        <f t="shared" si="303"/>
        <v/>
      </c>
      <c r="AI572" s="139" t="str">
        <f>IF(AE:AE="","",IF(R572="Refreshment Beverage",AK572*(Rates!J$19/100),ROUND(SUM(AH572*(Rates!$J$8/100)),4)))</f>
        <v/>
      </c>
      <c r="AJ572" s="124" t="str">
        <f t="shared" si="304"/>
        <v/>
      </c>
      <c r="AK572" s="125" t="str">
        <f t="shared" si="305"/>
        <v/>
      </c>
      <c r="AL572" s="121" t="str">
        <f t="shared" si="306"/>
        <v/>
      </c>
      <c r="AM572" s="138" t="str">
        <f>IF(AS572="","",IF(R572="Refreshment Beverage",ROUND(AS572*Rates!K$19,4),ROUND(AO572*(VLOOKUP(VALUE(Q572),Rates!G$4:L$12,3,0)),4)))</f>
        <v/>
      </c>
      <c r="AN572" s="126" t="str">
        <f>IF(AS572="","",IF(R572="Refreshment Beverage",AS572*(Rates!J$19/100),MAX(AM572,AB572)))</f>
        <v/>
      </c>
      <c r="AO572" s="127" t="str">
        <f t="shared" si="307"/>
        <v/>
      </c>
      <c r="AP572" s="127" t="str">
        <f t="shared" si="308"/>
        <v/>
      </c>
      <c r="AQ572" s="140" t="str">
        <f>IF(AS572="","",IF(R572="Refreshment Beverage",ROUND(SUM(VLOOKUP(Q:Q,Rates!G$15:L$19,3,0)*(AS572-Y572-Z572-AA572)),4),ROUND(SUM(Rates!$K$8*AS572),4)))</f>
        <v/>
      </c>
      <c r="AR572" s="139" t="str">
        <f t="shared" si="309"/>
        <v/>
      </c>
      <c r="AS572" s="125" t="str">
        <f t="shared" si="310"/>
        <v/>
      </c>
      <c r="AT572" s="121" t="str">
        <f t="shared" si="311"/>
        <v/>
      </c>
      <c r="AU572" s="138" t="str">
        <f>IF(AX572="","",IF(R572="Refreshment Beverage",ROUND((BA572-Y572-Z572-AA572)*VLOOKUP(VALUE(Q572),Rates!G$15:L$19,3,0),4),ROUND(AW572*(VLOOKUP(VALUE(Q572),Rates!G:L,3,0)),4)))</f>
        <v/>
      </c>
      <c r="AV572" s="126" t="str">
        <f t="shared" si="312"/>
        <v/>
      </c>
      <c r="AW572" s="127" t="str">
        <f t="shared" si="313"/>
        <v/>
      </c>
      <c r="AX572" s="123" t="str">
        <f t="shared" si="314"/>
        <v/>
      </c>
      <c r="AY572" s="140" t="str">
        <f>IF(AX572="","",IF(R572="Refreshment Beverage",ROUND(SUM(AX572*Rates!K$19),4),ROUND(SUM(AX572*(Rates!J$8/100)),4)))</f>
        <v/>
      </c>
      <c r="AZ572" s="124" t="str">
        <f t="shared" si="315"/>
        <v/>
      </c>
      <c r="BA572" s="125" t="str">
        <f t="shared" si="316"/>
        <v/>
      </c>
      <c r="BB572" s="115"/>
      <c r="BC572" s="143"/>
      <c r="BD572" s="100"/>
      <c r="BE572" s="100"/>
      <c r="BF572" s="100"/>
      <c r="BG572" s="100"/>
    </row>
    <row r="573" spans="1:59" ht="12.75" customHeight="1" x14ac:dyDescent="0.2">
      <c r="A573" s="144"/>
      <c r="B573" s="141"/>
      <c r="C573" s="141"/>
      <c r="D573" s="142"/>
      <c r="E573" s="142"/>
      <c r="F573" s="142"/>
      <c r="G573" s="142"/>
      <c r="H573" s="142"/>
      <c r="I573" s="129"/>
      <c r="J573" s="130"/>
      <c r="K573" s="131" t="str">
        <f t="shared" si="287"/>
        <v/>
      </c>
      <c r="L573" s="132" t="str">
        <f t="shared" si="288"/>
        <v/>
      </c>
      <c r="M573" s="133" t="str">
        <f t="shared" si="289"/>
        <v/>
      </c>
      <c r="N573" s="134" t="str">
        <f>IFERROR(IF(B:B="","",IF(R573="Beer",SUM(LOOKUP(2,1/(Rates!$B$3:$B$5&lt;=W573)/(Rates!$C$3:$C$5&gt;=W573),Rates!$D$3:$D$5)*(X573/100)*W573),IF(R573="Refreshment Beverage",SUM(LOOKUP(2,1/(Rates!$B$7:$B$11&lt;=W573)/(Rates!$C$7:$C$11&gt;=W573),Rates!$D$7:$D$11)*(X573/100)*W573)))),"")</f>
        <v/>
      </c>
      <c r="O573" s="134" t="str">
        <f t="shared" si="290"/>
        <v/>
      </c>
      <c r="P573" s="116"/>
      <c r="Q573" s="117" t="str">
        <f t="shared" si="291"/>
        <v/>
      </c>
      <c r="R573" s="128" t="str">
        <f t="shared" si="292"/>
        <v/>
      </c>
      <c r="S573" s="135" t="str">
        <f>IF(B573="","",IF(R573="Refreshment Beverage",VLOOKUP(VALUE(Q573),Rates!G$15:L$19,2,0),VLOOKUP(VALUE(Q573),Rates!G$4:L$12,2,0)))</f>
        <v/>
      </c>
      <c r="T573" s="135" t="str">
        <f t="shared" si="293"/>
        <v/>
      </c>
      <c r="U573" s="118" t="str">
        <f t="shared" si="294"/>
        <v/>
      </c>
      <c r="V573" s="135" t="str">
        <f t="shared" si="295"/>
        <v/>
      </c>
      <c r="W573" s="135" t="str">
        <f t="shared" si="296"/>
        <v/>
      </c>
      <c r="X573" s="119" t="str">
        <f t="shared" si="297"/>
        <v/>
      </c>
      <c r="Y573" s="120" t="str">
        <f>IF(B:B="","",IF(R573="Refreshment Beverage",VLOOKUP(Q573,Rates!G$15:L$19,6,0)*W573,VLOOKUP(Q573,Rates!G$4:L$12,6,0)*W573))</f>
        <v/>
      </c>
      <c r="Z573" s="120" t="str">
        <f t="shared" si="298"/>
        <v/>
      </c>
      <c r="AA573" s="120" t="str">
        <f t="shared" si="299"/>
        <v/>
      </c>
      <c r="AB573" s="136" t="str">
        <f>IF(B:B="","",IF(R573="Refreshment Beverage","",IF(AND(R573="Beer",Q573=0),SUM(LOOKUP(2,1/(Rates!$B$15:$B$18&lt;=W573)/(Rates!$C$15:$C$18&gt;=W573),Rates!$D$15:$D$18)*W573),VLOOKUP(VALUE(Q:Q),Rates!A:B,2,0)*W573)))</f>
        <v/>
      </c>
      <c r="AC573" s="136" t="str">
        <f>IF(B:B="","",IF(R573="Refreshment Beverage","",IF(AND(R573="Beer",Q573=0),SUM(LOOKUP(2,1/(Rates!$B$15:$B$18&lt;=W573)/(Rates!$C$15:$C$18&gt;=W573),Rates!$E$15:$E$18)*W573),VLOOKUP(VALUE(Q:Q),Rates!A:C,3,0)*W573)))</f>
        <v/>
      </c>
      <c r="AD573" s="137" t="str">
        <f>IFERROR(IF(B:B="","",IF(R573="Beer","",IF(VALUE(Q573)=0,VLOOKUP(VLOOKUP(B:B,#REF!,16,0),Rates!A:E,2,0),VLOOKUP(VALUE(Q573),Rates!A$31:B$34,2,0)*W573))),0)</f>
        <v/>
      </c>
      <c r="AE573" s="121" t="str">
        <f t="shared" si="300"/>
        <v/>
      </c>
      <c r="AF573" s="138" t="str">
        <f t="shared" si="301"/>
        <v/>
      </c>
      <c r="AG573" s="122" t="str">
        <f t="shared" si="302"/>
        <v/>
      </c>
      <c r="AH573" s="123" t="str">
        <f t="shared" si="303"/>
        <v/>
      </c>
      <c r="AI573" s="139" t="str">
        <f>IF(AE:AE="","",IF(R573="Refreshment Beverage",AK573*(Rates!J$19/100),ROUND(SUM(AH573*(Rates!$J$8/100)),4)))</f>
        <v/>
      </c>
      <c r="AJ573" s="124" t="str">
        <f t="shared" si="304"/>
        <v/>
      </c>
      <c r="AK573" s="125" t="str">
        <f t="shared" si="305"/>
        <v/>
      </c>
      <c r="AL573" s="121" t="str">
        <f t="shared" si="306"/>
        <v/>
      </c>
      <c r="AM573" s="138" t="str">
        <f>IF(AS573="","",IF(R573="Refreshment Beverage",ROUND(AS573*Rates!K$19,4),ROUND(AO573*(VLOOKUP(VALUE(Q573),Rates!G$4:L$12,3,0)),4)))</f>
        <v/>
      </c>
      <c r="AN573" s="126" t="str">
        <f>IF(AS573="","",IF(R573="Refreshment Beverage",AS573*(Rates!J$19/100),MAX(AM573,AB573)))</f>
        <v/>
      </c>
      <c r="AO573" s="127" t="str">
        <f t="shared" si="307"/>
        <v/>
      </c>
      <c r="AP573" s="127" t="str">
        <f t="shared" si="308"/>
        <v/>
      </c>
      <c r="AQ573" s="140" t="str">
        <f>IF(AS573="","",IF(R573="Refreshment Beverage",ROUND(SUM(VLOOKUP(Q:Q,Rates!G$15:L$19,3,0)*(AS573-Y573-Z573-AA573)),4),ROUND(SUM(Rates!$K$8*AS573),4)))</f>
        <v/>
      </c>
      <c r="AR573" s="139" t="str">
        <f t="shared" si="309"/>
        <v/>
      </c>
      <c r="AS573" s="125" t="str">
        <f t="shared" si="310"/>
        <v/>
      </c>
      <c r="AT573" s="121" t="str">
        <f t="shared" si="311"/>
        <v/>
      </c>
      <c r="AU573" s="138" t="str">
        <f>IF(AX573="","",IF(R573="Refreshment Beverage",ROUND((BA573-Y573-Z573-AA573)*VLOOKUP(VALUE(Q573),Rates!G$15:L$19,3,0),4),ROUND(AW573*(VLOOKUP(VALUE(Q573),Rates!G:L,3,0)),4)))</f>
        <v/>
      </c>
      <c r="AV573" s="126" t="str">
        <f t="shared" si="312"/>
        <v/>
      </c>
      <c r="AW573" s="127" t="str">
        <f t="shared" si="313"/>
        <v/>
      </c>
      <c r="AX573" s="123" t="str">
        <f t="shared" si="314"/>
        <v/>
      </c>
      <c r="AY573" s="140" t="str">
        <f>IF(AX573="","",IF(R573="Refreshment Beverage",ROUND(SUM(AX573*Rates!K$19),4),ROUND(SUM(AX573*(Rates!J$8/100)),4)))</f>
        <v/>
      </c>
      <c r="AZ573" s="124" t="str">
        <f t="shared" si="315"/>
        <v/>
      </c>
      <c r="BA573" s="125" t="str">
        <f t="shared" si="316"/>
        <v/>
      </c>
      <c r="BB573" s="115"/>
      <c r="BC573" s="143"/>
      <c r="BD573" s="100"/>
      <c r="BE573" s="100"/>
      <c r="BF573" s="100"/>
      <c r="BG573" s="100"/>
    </row>
    <row r="574" spans="1:59" ht="12.75" customHeight="1" x14ac:dyDescent="0.2">
      <c r="A574" s="144"/>
      <c r="B574" s="141"/>
      <c r="C574" s="141"/>
      <c r="D574" s="142"/>
      <c r="E574" s="142"/>
      <c r="F574" s="142"/>
      <c r="G574" s="142"/>
      <c r="H574" s="142"/>
      <c r="I574" s="129"/>
      <c r="J574" s="130"/>
      <c r="K574" s="131" t="str">
        <f t="shared" si="287"/>
        <v/>
      </c>
      <c r="L574" s="132" t="str">
        <f t="shared" si="288"/>
        <v/>
      </c>
      <c r="M574" s="133" t="str">
        <f t="shared" si="289"/>
        <v/>
      </c>
      <c r="N574" s="134" t="str">
        <f>IFERROR(IF(B:B="","",IF(R574="Beer",SUM(LOOKUP(2,1/(Rates!$B$3:$B$5&lt;=W574)/(Rates!$C$3:$C$5&gt;=W574),Rates!$D$3:$D$5)*(X574/100)*W574),IF(R574="Refreshment Beverage",SUM(LOOKUP(2,1/(Rates!$B$7:$B$11&lt;=W574)/(Rates!$C$7:$C$11&gt;=W574),Rates!$D$7:$D$11)*(X574/100)*W574)))),"")</f>
        <v/>
      </c>
      <c r="O574" s="134" t="str">
        <f t="shared" si="290"/>
        <v/>
      </c>
      <c r="P574" s="116"/>
      <c r="Q574" s="117" t="str">
        <f t="shared" si="291"/>
        <v/>
      </c>
      <c r="R574" s="128" t="str">
        <f t="shared" si="292"/>
        <v/>
      </c>
      <c r="S574" s="135" t="str">
        <f>IF(B574="","",IF(R574="Refreshment Beverage",VLOOKUP(VALUE(Q574),Rates!G$15:L$19,2,0),VLOOKUP(VALUE(Q574),Rates!G$4:L$12,2,0)))</f>
        <v/>
      </c>
      <c r="T574" s="135" t="str">
        <f t="shared" si="293"/>
        <v/>
      </c>
      <c r="U574" s="118" t="str">
        <f t="shared" si="294"/>
        <v/>
      </c>
      <c r="V574" s="135" t="str">
        <f t="shared" si="295"/>
        <v/>
      </c>
      <c r="W574" s="135" t="str">
        <f t="shared" si="296"/>
        <v/>
      </c>
      <c r="X574" s="119" t="str">
        <f t="shared" si="297"/>
        <v/>
      </c>
      <c r="Y574" s="120" t="str">
        <f>IF(B:B="","",IF(R574="Refreshment Beverage",VLOOKUP(Q574,Rates!G$15:L$19,6,0)*W574,VLOOKUP(Q574,Rates!G$4:L$12,6,0)*W574))</f>
        <v/>
      </c>
      <c r="Z574" s="120" t="str">
        <f t="shared" si="298"/>
        <v/>
      </c>
      <c r="AA574" s="120" t="str">
        <f t="shared" si="299"/>
        <v/>
      </c>
      <c r="AB574" s="136" t="str">
        <f>IF(B:B="","",IF(R574="Refreshment Beverage","",IF(AND(R574="Beer",Q574=0),SUM(LOOKUP(2,1/(Rates!$B$15:$B$18&lt;=W574)/(Rates!$C$15:$C$18&gt;=W574),Rates!$D$15:$D$18)*W574),VLOOKUP(VALUE(Q:Q),Rates!A:B,2,0)*W574)))</f>
        <v/>
      </c>
      <c r="AC574" s="136" t="str">
        <f>IF(B:B="","",IF(R574="Refreshment Beverage","",IF(AND(R574="Beer",Q574=0),SUM(LOOKUP(2,1/(Rates!$B$15:$B$18&lt;=W574)/(Rates!$C$15:$C$18&gt;=W574),Rates!$E$15:$E$18)*W574),VLOOKUP(VALUE(Q:Q),Rates!A:C,3,0)*W574)))</f>
        <v/>
      </c>
      <c r="AD574" s="137" t="str">
        <f>IFERROR(IF(B:B="","",IF(R574="Beer","",IF(VALUE(Q574)=0,VLOOKUP(VLOOKUP(B:B,#REF!,16,0),Rates!A:E,2,0),VLOOKUP(VALUE(Q574),Rates!A$31:B$34,2,0)*W574))),0)</f>
        <v/>
      </c>
      <c r="AE574" s="121" t="str">
        <f t="shared" si="300"/>
        <v/>
      </c>
      <c r="AF574" s="138" t="str">
        <f t="shared" si="301"/>
        <v/>
      </c>
      <c r="AG574" s="122" t="str">
        <f t="shared" si="302"/>
        <v/>
      </c>
      <c r="AH574" s="123" t="str">
        <f t="shared" si="303"/>
        <v/>
      </c>
      <c r="AI574" s="139" t="str">
        <f>IF(AE:AE="","",IF(R574="Refreshment Beverage",AK574*(Rates!J$19/100),ROUND(SUM(AH574*(Rates!$J$8/100)),4)))</f>
        <v/>
      </c>
      <c r="AJ574" s="124" t="str">
        <f t="shared" si="304"/>
        <v/>
      </c>
      <c r="AK574" s="125" t="str">
        <f t="shared" si="305"/>
        <v/>
      </c>
      <c r="AL574" s="121" t="str">
        <f t="shared" si="306"/>
        <v/>
      </c>
      <c r="AM574" s="138" t="str">
        <f>IF(AS574="","",IF(R574="Refreshment Beverage",ROUND(AS574*Rates!K$19,4),ROUND(AO574*(VLOOKUP(VALUE(Q574),Rates!G$4:L$12,3,0)),4)))</f>
        <v/>
      </c>
      <c r="AN574" s="126" t="str">
        <f>IF(AS574="","",IF(R574="Refreshment Beverage",AS574*(Rates!J$19/100),MAX(AM574,AB574)))</f>
        <v/>
      </c>
      <c r="AO574" s="127" t="str">
        <f t="shared" si="307"/>
        <v/>
      </c>
      <c r="AP574" s="127" t="str">
        <f t="shared" si="308"/>
        <v/>
      </c>
      <c r="AQ574" s="140" t="str">
        <f>IF(AS574="","",IF(R574="Refreshment Beverage",ROUND(SUM(VLOOKUP(Q:Q,Rates!G$15:L$19,3,0)*(AS574-Y574-Z574-AA574)),4),ROUND(SUM(Rates!$K$8*AS574),4)))</f>
        <v/>
      </c>
      <c r="AR574" s="139" t="str">
        <f t="shared" si="309"/>
        <v/>
      </c>
      <c r="AS574" s="125" t="str">
        <f t="shared" si="310"/>
        <v/>
      </c>
      <c r="AT574" s="121" t="str">
        <f t="shared" si="311"/>
        <v/>
      </c>
      <c r="AU574" s="138" t="str">
        <f>IF(AX574="","",IF(R574="Refreshment Beverage",ROUND((BA574-Y574-Z574-AA574)*VLOOKUP(VALUE(Q574),Rates!G$15:L$19,3,0),4),ROUND(AW574*(VLOOKUP(VALUE(Q574),Rates!G:L,3,0)),4)))</f>
        <v/>
      </c>
      <c r="AV574" s="126" t="str">
        <f t="shared" si="312"/>
        <v/>
      </c>
      <c r="AW574" s="127" t="str">
        <f t="shared" si="313"/>
        <v/>
      </c>
      <c r="AX574" s="123" t="str">
        <f t="shared" si="314"/>
        <v/>
      </c>
      <c r="AY574" s="140" t="str">
        <f>IF(AX574="","",IF(R574="Refreshment Beverage",ROUND(SUM(AX574*Rates!K$19),4),ROUND(SUM(AX574*(Rates!J$8/100)),4)))</f>
        <v/>
      </c>
      <c r="AZ574" s="124" t="str">
        <f t="shared" si="315"/>
        <v/>
      </c>
      <c r="BA574" s="125" t="str">
        <f t="shared" si="316"/>
        <v/>
      </c>
      <c r="BB574" s="115"/>
      <c r="BC574" s="143"/>
      <c r="BD574" s="100"/>
      <c r="BE574" s="100"/>
      <c r="BF574" s="100"/>
      <c r="BG574" s="100"/>
    </row>
    <row r="575" spans="1:59" ht="12.75" customHeight="1" x14ac:dyDescent="0.2">
      <c r="A575" s="144"/>
      <c r="B575" s="141"/>
      <c r="C575" s="141"/>
      <c r="D575" s="142"/>
      <c r="E575" s="142"/>
      <c r="F575" s="142"/>
      <c r="G575" s="142"/>
      <c r="H575" s="142"/>
      <c r="I575" s="129"/>
      <c r="J575" s="130"/>
      <c r="K575" s="131" t="str">
        <f t="shared" si="287"/>
        <v/>
      </c>
      <c r="L575" s="132" t="str">
        <f t="shared" si="288"/>
        <v/>
      </c>
      <c r="M575" s="133" t="str">
        <f t="shared" si="289"/>
        <v/>
      </c>
      <c r="N575" s="134" t="str">
        <f>IFERROR(IF(B:B="","",IF(R575="Beer",SUM(LOOKUP(2,1/(Rates!$B$3:$B$5&lt;=W575)/(Rates!$C$3:$C$5&gt;=W575),Rates!$D$3:$D$5)*(X575/100)*W575),IF(R575="Refreshment Beverage",SUM(LOOKUP(2,1/(Rates!$B$7:$B$11&lt;=W575)/(Rates!$C$7:$C$11&gt;=W575),Rates!$D$7:$D$11)*(X575/100)*W575)))),"")</f>
        <v/>
      </c>
      <c r="O575" s="134" t="str">
        <f t="shared" si="290"/>
        <v/>
      </c>
      <c r="P575" s="116"/>
      <c r="Q575" s="117" t="str">
        <f t="shared" si="291"/>
        <v/>
      </c>
      <c r="R575" s="128" t="str">
        <f t="shared" si="292"/>
        <v/>
      </c>
      <c r="S575" s="135" t="str">
        <f>IF(B575="","",IF(R575="Refreshment Beverage",VLOOKUP(VALUE(Q575),Rates!G$15:L$19,2,0),VLOOKUP(VALUE(Q575),Rates!G$4:L$12,2,0)))</f>
        <v/>
      </c>
      <c r="T575" s="135" t="str">
        <f t="shared" si="293"/>
        <v/>
      </c>
      <c r="U575" s="118" t="str">
        <f t="shared" si="294"/>
        <v/>
      </c>
      <c r="V575" s="135" t="str">
        <f t="shared" si="295"/>
        <v/>
      </c>
      <c r="W575" s="135" t="str">
        <f t="shared" si="296"/>
        <v/>
      </c>
      <c r="X575" s="119" t="str">
        <f t="shared" si="297"/>
        <v/>
      </c>
      <c r="Y575" s="120" t="str">
        <f>IF(B:B="","",IF(R575="Refreshment Beverage",VLOOKUP(Q575,Rates!G$15:L$19,6,0)*W575,VLOOKUP(Q575,Rates!G$4:L$12,6,0)*W575))</f>
        <v/>
      </c>
      <c r="Z575" s="120" t="str">
        <f t="shared" si="298"/>
        <v/>
      </c>
      <c r="AA575" s="120" t="str">
        <f t="shared" si="299"/>
        <v/>
      </c>
      <c r="AB575" s="136" t="str">
        <f>IF(B:B="","",IF(R575="Refreshment Beverage","",IF(AND(R575="Beer",Q575=0),SUM(LOOKUP(2,1/(Rates!$B$15:$B$18&lt;=W575)/(Rates!$C$15:$C$18&gt;=W575),Rates!$D$15:$D$18)*W575),VLOOKUP(VALUE(Q:Q),Rates!A:B,2,0)*W575)))</f>
        <v/>
      </c>
      <c r="AC575" s="136" t="str">
        <f>IF(B:B="","",IF(R575="Refreshment Beverage","",IF(AND(R575="Beer",Q575=0),SUM(LOOKUP(2,1/(Rates!$B$15:$B$18&lt;=W575)/(Rates!$C$15:$C$18&gt;=W575),Rates!$E$15:$E$18)*W575),VLOOKUP(VALUE(Q:Q),Rates!A:C,3,0)*W575)))</f>
        <v/>
      </c>
      <c r="AD575" s="137" t="str">
        <f>IFERROR(IF(B:B="","",IF(R575="Beer","",IF(VALUE(Q575)=0,VLOOKUP(VLOOKUP(B:B,#REF!,16,0),Rates!A:E,2,0),VLOOKUP(VALUE(Q575),Rates!A$31:B$34,2,0)*W575))),0)</f>
        <v/>
      </c>
      <c r="AE575" s="121" t="str">
        <f t="shared" si="300"/>
        <v/>
      </c>
      <c r="AF575" s="138" t="str">
        <f t="shared" si="301"/>
        <v/>
      </c>
      <c r="AG575" s="122" t="str">
        <f t="shared" si="302"/>
        <v/>
      </c>
      <c r="AH575" s="123" t="str">
        <f t="shared" si="303"/>
        <v/>
      </c>
      <c r="AI575" s="139" t="str">
        <f>IF(AE:AE="","",IF(R575="Refreshment Beverage",AK575*(Rates!J$19/100),ROUND(SUM(AH575*(Rates!$J$8/100)),4)))</f>
        <v/>
      </c>
      <c r="AJ575" s="124" t="str">
        <f t="shared" si="304"/>
        <v/>
      </c>
      <c r="AK575" s="125" t="str">
        <f t="shared" si="305"/>
        <v/>
      </c>
      <c r="AL575" s="121" t="str">
        <f t="shared" si="306"/>
        <v/>
      </c>
      <c r="AM575" s="138" t="str">
        <f>IF(AS575="","",IF(R575="Refreshment Beverage",ROUND(AS575*Rates!K$19,4),ROUND(AO575*(VLOOKUP(VALUE(Q575),Rates!G$4:L$12,3,0)),4)))</f>
        <v/>
      </c>
      <c r="AN575" s="126" t="str">
        <f>IF(AS575="","",IF(R575="Refreshment Beverage",AS575*(Rates!J$19/100),MAX(AM575,AB575)))</f>
        <v/>
      </c>
      <c r="AO575" s="127" t="str">
        <f t="shared" si="307"/>
        <v/>
      </c>
      <c r="AP575" s="127" t="str">
        <f t="shared" si="308"/>
        <v/>
      </c>
      <c r="AQ575" s="140" t="str">
        <f>IF(AS575="","",IF(R575="Refreshment Beverage",ROUND(SUM(VLOOKUP(Q:Q,Rates!G$15:L$19,3,0)*(AS575-Y575-Z575-AA575)),4),ROUND(SUM(Rates!$K$8*AS575),4)))</f>
        <v/>
      </c>
      <c r="AR575" s="139" t="str">
        <f t="shared" si="309"/>
        <v/>
      </c>
      <c r="AS575" s="125" t="str">
        <f t="shared" si="310"/>
        <v/>
      </c>
      <c r="AT575" s="121" t="str">
        <f t="shared" si="311"/>
        <v/>
      </c>
      <c r="AU575" s="138" t="str">
        <f>IF(AX575="","",IF(R575="Refreshment Beverage",ROUND((BA575-Y575-Z575-AA575)*VLOOKUP(VALUE(Q575),Rates!G$15:L$19,3,0),4),ROUND(AW575*(VLOOKUP(VALUE(Q575),Rates!G:L,3,0)),4)))</f>
        <v/>
      </c>
      <c r="AV575" s="126" t="str">
        <f t="shared" si="312"/>
        <v/>
      </c>
      <c r="AW575" s="127" t="str">
        <f t="shared" si="313"/>
        <v/>
      </c>
      <c r="AX575" s="123" t="str">
        <f t="shared" si="314"/>
        <v/>
      </c>
      <c r="AY575" s="140" t="str">
        <f>IF(AX575="","",IF(R575="Refreshment Beverage",ROUND(SUM(AX575*Rates!K$19),4),ROUND(SUM(AX575*(Rates!J$8/100)),4)))</f>
        <v/>
      </c>
      <c r="AZ575" s="124" t="str">
        <f t="shared" si="315"/>
        <v/>
      </c>
      <c r="BA575" s="125" t="str">
        <f t="shared" si="316"/>
        <v/>
      </c>
      <c r="BB575" s="115"/>
      <c r="BC575" s="143"/>
      <c r="BD575" s="100"/>
      <c r="BE575" s="100"/>
      <c r="BF575" s="100"/>
      <c r="BG575" s="100"/>
    </row>
    <row r="576" spans="1:59" ht="12.75" customHeight="1" x14ac:dyDescent="0.2">
      <c r="A576" s="144"/>
      <c r="B576" s="141"/>
      <c r="C576" s="141"/>
      <c r="D576" s="142"/>
      <c r="E576" s="142"/>
      <c r="F576" s="142"/>
      <c r="G576" s="142"/>
      <c r="H576" s="142"/>
      <c r="I576" s="129"/>
      <c r="J576" s="130"/>
      <c r="K576" s="131" t="str">
        <f t="shared" si="287"/>
        <v/>
      </c>
      <c r="L576" s="132" t="str">
        <f t="shared" si="288"/>
        <v/>
      </c>
      <c r="M576" s="133" t="str">
        <f t="shared" si="289"/>
        <v/>
      </c>
      <c r="N576" s="134" t="str">
        <f>IFERROR(IF(B:B="","",IF(R576="Beer",SUM(LOOKUP(2,1/(Rates!$B$3:$B$5&lt;=W576)/(Rates!$C$3:$C$5&gt;=W576),Rates!$D$3:$D$5)*(X576/100)*W576),IF(R576="Refreshment Beverage",SUM(LOOKUP(2,1/(Rates!$B$7:$B$11&lt;=W576)/(Rates!$C$7:$C$11&gt;=W576),Rates!$D$7:$D$11)*(X576/100)*W576)))),"")</f>
        <v/>
      </c>
      <c r="O576" s="134" t="str">
        <f t="shared" si="290"/>
        <v/>
      </c>
      <c r="P576" s="116"/>
      <c r="Q576" s="117" t="str">
        <f t="shared" si="291"/>
        <v/>
      </c>
      <c r="R576" s="128" t="str">
        <f t="shared" si="292"/>
        <v/>
      </c>
      <c r="S576" s="135" t="str">
        <f>IF(B576="","",IF(R576="Refreshment Beverage",VLOOKUP(VALUE(Q576),Rates!G$15:L$19,2,0),VLOOKUP(VALUE(Q576),Rates!G$4:L$12,2,0)))</f>
        <v/>
      </c>
      <c r="T576" s="135" t="str">
        <f t="shared" si="293"/>
        <v/>
      </c>
      <c r="U576" s="118" t="str">
        <f t="shared" si="294"/>
        <v/>
      </c>
      <c r="V576" s="135" t="str">
        <f t="shared" si="295"/>
        <v/>
      </c>
      <c r="W576" s="135" t="str">
        <f t="shared" si="296"/>
        <v/>
      </c>
      <c r="X576" s="119" t="str">
        <f t="shared" si="297"/>
        <v/>
      </c>
      <c r="Y576" s="120" t="str">
        <f>IF(B:B="","",IF(R576="Refreshment Beverage",VLOOKUP(Q576,Rates!G$15:L$19,6,0)*W576,VLOOKUP(Q576,Rates!G$4:L$12,6,0)*W576))</f>
        <v/>
      </c>
      <c r="Z576" s="120" t="str">
        <f t="shared" si="298"/>
        <v/>
      </c>
      <c r="AA576" s="120" t="str">
        <f t="shared" si="299"/>
        <v/>
      </c>
      <c r="AB576" s="136" t="str">
        <f>IF(B:B="","",IF(R576="Refreshment Beverage","",IF(AND(R576="Beer",Q576=0),SUM(LOOKUP(2,1/(Rates!$B$15:$B$18&lt;=W576)/(Rates!$C$15:$C$18&gt;=W576),Rates!$D$15:$D$18)*W576),VLOOKUP(VALUE(Q:Q),Rates!A:B,2,0)*W576)))</f>
        <v/>
      </c>
      <c r="AC576" s="136" t="str">
        <f>IF(B:B="","",IF(R576="Refreshment Beverage","",IF(AND(R576="Beer",Q576=0),SUM(LOOKUP(2,1/(Rates!$B$15:$B$18&lt;=W576)/(Rates!$C$15:$C$18&gt;=W576),Rates!$E$15:$E$18)*W576),VLOOKUP(VALUE(Q:Q),Rates!A:C,3,0)*W576)))</f>
        <v/>
      </c>
      <c r="AD576" s="137" t="str">
        <f>IFERROR(IF(B:B="","",IF(R576="Beer","",IF(VALUE(Q576)=0,VLOOKUP(VLOOKUP(B:B,#REF!,16,0),Rates!A:E,2,0),VLOOKUP(VALUE(Q576),Rates!A$31:B$34,2,0)*W576))),0)</f>
        <v/>
      </c>
      <c r="AE576" s="121" t="str">
        <f t="shared" si="300"/>
        <v/>
      </c>
      <c r="AF576" s="138" t="str">
        <f t="shared" si="301"/>
        <v/>
      </c>
      <c r="AG576" s="122" t="str">
        <f t="shared" si="302"/>
        <v/>
      </c>
      <c r="AH576" s="123" t="str">
        <f t="shared" si="303"/>
        <v/>
      </c>
      <c r="AI576" s="139" t="str">
        <f>IF(AE:AE="","",IF(R576="Refreshment Beverage",AK576*(Rates!J$19/100),ROUND(SUM(AH576*(Rates!$J$8/100)),4)))</f>
        <v/>
      </c>
      <c r="AJ576" s="124" t="str">
        <f t="shared" si="304"/>
        <v/>
      </c>
      <c r="AK576" s="125" t="str">
        <f t="shared" si="305"/>
        <v/>
      </c>
      <c r="AL576" s="121" t="str">
        <f t="shared" si="306"/>
        <v/>
      </c>
      <c r="AM576" s="138" t="str">
        <f>IF(AS576="","",IF(R576="Refreshment Beverage",ROUND(AS576*Rates!K$19,4),ROUND(AO576*(VLOOKUP(VALUE(Q576),Rates!G$4:L$12,3,0)),4)))</f>
        <v/>
      </c>
      <c r="AN576" s="126" t="str">
        <f>IF(AS576="","",IF(R576="Refreshment Beverage",AS576*(Rates!J$19/100),MAX(AM576,AB576)))</f>
        <v/>
      </c>
      <c r="AO576" s="127" t="str">
        <f t="shared" si="307"/>
        <v/>
      </c>
      <c r="AP576" s="127" t="str">
        <f t="shared" si="308"/>
        <v/>
      </c>
      <c r="AQ576" s="140" t="str">
        <f>IF(AS576="","",IF(R576="Refreshment Beverage",ROUND(SUM(VLOOKUP(Q:Q,Rates!G$15:L$19,3,0)*(AS576-Y576-Z576-AA576)),4),ROUND(SUM(Rates!$K$8*AS576),4)))</f>
        <v/>
      </c>
      <c r="AR576" s="139" t="str">
        <f t="shared" si="309"/>
        <v/>
      </c>
      <c r="AS576" s="125" t="str">
        <f t="shared" si="310"/>
        <v/>
      </c>
      <c r="AT576" s="121" t="str">
        <f t="shared" si="311"/>
        <v/>
      </c>
      <c r="AU576" s="138" t="str">
        <f>IF(AX576="","",IF(R576="Refreshment Beverage",ROUND((BA576-Y576-Z576-AA576)*VLOOKUP(VALUE(Q576),Rates!G$15:L$19,3,0),4),ROUND(AW576*(VLOOKUP(VALUE(Q576),Rates!G:L,3,0)),4)))</f>
        <v/>
      </c>
      <c r="AV576" s="126" t="str">
        <f t="shared" si="312"/>
        <v/>
      </c>
      <c r="AW576" s="127" t="str">
        <f t="shared" si="313"/>
        <v/>
      </c>
      <c r="AX576" s="123" t="str">
        <f t="shared" si="314"/>
        <v/>
      </c>
      <c r="AY576" s="140" t="str">
        <f>IF(AX576="","",IF(R576="Refreshment Beverage",ROUND(SUM(AX576*Rates!K$19),4),ROUND(SUM(AX576*(Rates!J$8/100)),4)))</f>
        <v/>
      </c>
      <c r="AZ576" s="124" t="str">
        <f t="shared" si="315"/>
        <v/>
      </c>
      <c r="BA576" s="125" t="str">
        <f t="shared" si="316"/>
        <v/>
      </c>
      <c r="BB576" s="115"/>
      <c r="BC576" s="143"/>
      <c r="BD576" s="100"/>
      <c r="BE576" s="100"/>
      <c r="BF576" s="100"/>
      <c r="BG576" s="100"/>
    </row>
    <row r="577" spans="1:59" ht="12.75" customHeight="1" x14ac:dyDescent="0.2">
      <c r="A577" s="144"/>
      <c r="B577" s="141"/>
      <c r="C577" s="141"/>
      <c r="D577" s="142"/>
      <c r="E577" s="142"/>
      <c r="F577" s="142"/>
      <c r="G577" s="142"/>
      <c r="H577" s="142"/>
      <c r="I577" s="129"/>
      <c r="J577" s="130"/>
      <c r="K577" s="131" t="str">
        <f t="shared" si="287"/>
        <v/>
      </c>
      <c r="L577" s="132" t="str">
        <f t="shared" si="288"/>
        <v/>
      </c>
      <c r="M577" s="133" t="str">
        <f t="shared" si="289"/>
        <v/>
      </c>
      <c r="N577" s="134" t="str">
        <f>IFERROR(IF(B:B="","",IF(R577="Beer",SUM(LOOKUP(2,1/(Rates!$B$3:$B$5&lt;=W577)/(Rates!$C$3:$C$5&gt;=W577),Rates!$D$3:$D$5)*(X577/100)*W577),IF(R577="Refreshment Beverage",SUM(LOOKUP(2,1/(Rates!$B$7:$B$11&lt;=W577)/(Rates!$C$7:$C$11&gt;=W577),Rates!$D$7:$D$11)*(X577/100)*W577)))),"")</f>
        <v/>
      </c>
      <c r="O577" s="134" t="str">
        <f t="shared" si="290"/>
        <v/>
      </c>
      <c r="P577" s="116"/>
      <c r="Q577" s="117" t="str">
        <f t="shared" si="291"/>
        <v/>
      </c>
      <c r="R577" s="128" t="str">
        <f t="shared" si="292"/>
        <v/>
      </c>
      <c r="S577" s="135" t="str">
        <f>IF(B577="","",IF(R577="Refreshment Beverage",VLOOKUP(VALUE(Q577),Rates!G$15:L$19,2,0),VLOOKUP(VALUE(Q577),Rates!G$4:L$12,2,0)))</f>
        <v/>
      </c>
      <c r="T577" s="135" t="str">
        <f t="shared" si="293"/>
        <v/>
      </c>
      <c r="U577" s="118" t="str">
        <f t="shared" si="294"/>
        <v/>
      </c>
      <c r="V577" s="135" t="str">
        <f t="shared" si="295"/>
        <v/>
      </c>
      <c r="W577" s="135" t="str">
        <f t="shared" si="296"/>
        <v/>
      </c>
      <c r="X577" s="119" t="str">
        <f t="shared" si="297"/>
        <v/>
      </c>
      <c r="Y577" s="120" t="str">
        <f>IF(B:B="","",IF(R577="Refreshment Beverage",VLOOKUP(Q577,Rates!G$15:L$19,6,0)*W577,VLOOKUP(Q577,Rates!G$4:L$12,6,0)*W577))</f>
        <v/>
      </c>
      <c r="Z577" s="120" t="str">
        <f t="shared" si="298"/>
        <v/>
      </c>
      <c r="AA577" s="120" t="str">
        <f t="shared" si="299"/>
        <v/>
      </c>
      <c r="AB577" s="136" t="str">
        <f>IF(B:B="","",IF(R577="Refreshment Beverage","",IF(AND(R577="Beer",Q577=0),SUM(LOOKUP(2,1/(Rates!$B$15:$B$18&lt;=W577)/(Rates!$C$15:$C$18&gt;=W577),Rates!$D$15:$D$18)*W577),VLOOKUP(VALUE(Q:Q),Rates!A:B,2,0)*W577)))</f>
        <v/>
      </c>
      <c r="AC577" s="136" t="str">
        <f>IF(B:B="","",IF(R577="Refreshment Beverage","",IF(AND(R577="Beer",Q577=0),SUM(LOOKUP(2,1/(Rates!$B$15:$B$18&lt;=W577)/(Rates!$C$15:$C$18&gt;=W577),Rates!$E$15:$E$18)*W577),VLOOKUP(VALUE(Q:Q),Rates!A:C,3,0)*W577)))</f>
        <v/>
      </c>
      <c r="AD577" s="137" t="str">
        <f>IFERROR(IF(B:B="","",IF(R577="Beer","",IF(VALUE(Q577)=0,VLOOKUP(VLOOKUP(B:B,#REF!,16,0),Rates!A:E,2,0),VLOOKUP(VALUE(Q577),Rates!A$31:B$34,2,0)*W577))),0)</f>
        <v/>
      </c>
      <c r="AE577" s="121" t="str">
        <f t="shared" si="300"/>
        <v/>
      </c>
      <c r="AF577" s="138" t="str">
        <f t="shared" si="301"/>
        <v/>
      </c>
      <c r="AG577" s="122" t="str">
        <f t="shared" si="302"/>
        <v/>
      </c>
      <c r="AH577" s="123" t="str">
        <f t="shared" si="303"/>
        <v/>
      </c>
      <c r="AI577" s="139" t="str">
        <f>IF(AE:AE="","",IF(R577="Refreshment Beverage",AK577*(Rates!J$19/100),ROUND(SUM(AH577*(Rates!$J$8/100)),4)))</f>
        <v/>
      </c>
      <c r="AJ577" s="124" t="str">
        <f t="shared" si="304"/>
        <v/>
      </c>
      <c r="AK577" s="125" t="str">
        <f t="shared" si="305"/>
        <v/>
      </c>
      <c r="AL577" s="121" t="str">
        <f t="shared" si="306"/>
        <v/>
      </c>
      <c r="AM577" s="138" t="str">
        <f>IF(AS577="","",IF(R577="Refreshment Beverage",ROUND(AS577*Rates!K$19,4),ROUND(AO577*(VLOOKUP(VALUE(Q577),Rates!G$4:L$12,3,0)),4)))</f>
        <v/>
      </c>
      <c r="AN577" s="126" t="str">
        <f>IF(AS577="","",IF(R577="Refreshment Beverage",AS577*(Rates!J$19/100),MAX(AM577,AB577)))</f>
        <v/>
      </c>
      <c r="AO577" s="127" t="str">
        <f t="shared" si="307"/>
        <v/>
      </c>
      <c r="AP577" s="127" t="str">
        <f t="shared" si="308"/>
        <v/>
      </c>
      <c r="AQ577" s="140" t="str">
        <f>IF(AS577="","",IF(R577="Refreshment Beverage",ROUND(SUM(VLOOKUP(Q:Q,Rates!G$15:L$19,3,0)*(AS577-Y577-Z577-AA577)),4),ROUND(SUM(Rates!$K$8*AS577),4)))</f>
        <v/>
      </c>
      <c r="AR577" s="139" t="str">
        <f t="shared" si="309"/>
        <v/>
      </c>
      <c r="AS577" s="125" t="str">
        <f t="shared" si="310"/>
        <v/>
      </c>
      <c r="AT577" s="121" t="str">
        <f t="shared" si="311"/>
        <v/>
      </c>
      <c r="AU577" s="138" t="str">
        <f>IF(AX577="","",IF(R577="Refreshment Beverage",ROUND((BA577-Y577-Z577-AA577)*VLOOKUP(VALUE(Q577),Rates!G$15:L$19,3,0),4),ROUND(AW577*(VLOOKUP(VALUE(Q577),Rates!G:L,3,0)),4)))</f>
        <v/>
      </c>
      <c r="AV577" s="126" t="str">
        <f t="shared" si="312"/>
        <v/>
      </c>
      <c r="AW577" s="127" t="str">
        <f t="shared" si="313"/>
        <v/>
      </c>
      <c r="AX577" s="123" t="str">
        <f t="shared" si="314"/>
        <v/>
      </c>
      <c r="AY577" s="140" t="str">
        <f>IF(AX577="","",IF(R577="Refreshment Beverage",ROUND(SUM(AX577*Rates!K$19),4),ROUND(SUM(AX577*(Rates!J$8/100)),4)))</f>
        <v/>
      </c>
      <c r="AZ577" s="124" t="str">
        <f t="shared" si="315"/>
        <v/>
      </c>
      <c r="BA577" s="125" t="str">
        <f t="shared" si="316"/>
        <v/>
      </c>
      <c r="BB577" s="115"/>
      <c r="BC577" s="143"/>
      <c r="BD577" s="100"/>
      <c r="BE577" s="100"/>
      <c r="BF577" s="100"/>
      <c r="BG577" s="100"/>
    </row>
    <row r="578" spans="1:59" ht="12.75" customHeight="1" x14ac:dyDescent="0.2">
      <c r="A578" s="144"/>
      <c r="B578" s="141"/>
      <c r="C578" s="141"/>
      <c r="D578" s="142"/>
      <c r="E578" s="142"/>
      <c r="F578" s="142"/>
      <c r="G578" s="142"/>
      <c r="H578" s="142"/>
      <c r="I578" s="129"/>
      <c r="J578" s="130"/>
      <c r="K578" s="131" t="str">
        <f t="shared" si="287"/>
        <v/>
      </c>
      <c r="L578" s="132" t="str">
        <f t="shared" si="288"/>
        <v/>
      </c>
      <c r="M578" s="133" t="str">
        <f t="shared" si="289"/>
        <v/>
      </c>
      <c r="N578" s="134" t="str">
        <f>IFERROR(IF(B:B="","",IF(R578="Beer",SUM(LOOKUP(2,1/(Rates!$B$3:$B$5&lt;=W578)/(Rates!$C$3:$C$5&gt;=W578),Rates!$D$3:$D$5)*(X578/100)*W578),IF(R578="Refreshment Beverage",SUM(LOOKUP(2,1/(Rates!$B$7:$B$11&lt;=W578)/(Rates!$C$7:$C$11&gt;=W578),Rates!$D$7:$D$11)*(X578/100)*W578)))),"")</f>
        <v/>
      </c>
      <c r="O578" s="134" t="str">
        <f t="shared" si="290"/>
        <v/>
      </c>
      <c r="P578" s="116"/>
      <c r="Q578" s="117" t="str">
        <f t="shared" si="291"/>
        <v/>
      </c>
      <c r="R578" s="128" t="str">
        <f t="shared" si="292"/>
        <v/>
      </c>
      <c r="S578" s="135" t="str">
        <f>IF(B578="","",IF(R578="Refreshment Beverage",VLOOKUP(VALUE(Q578),Rates!G$15:L$19,2,0),VLOOKUP(VALUE(Q578),Rates!G$4:L$12,2,0)))</f>
        <v/>
      </c>
      <c r="T578" s="135" t="str">
        <f t="shared" si="293"/>
        <v/>
      </c>
      <c r="U578" s="118" t="str">
        <f t="shared" si="294"/>
        <v/>
      </c>
      <c r="V578" s="135" t="str">
        <f t="shared" si="295"/>
        <v/>
      </c>
      <c r="W578" s="135" t="str">
        <f t="shared" si="296"/>
        <v/>
      </c>
      <c r="X578" s="119" t="str">
        <f t="shared" si="297"/>
        <v/>
      </c>
      <c r="Y578" s="120" t="str">
        <f>IF(B:B="","",IF(R578="Refreshment Beverage",VLOOKUP(Q578,Rates!G$15:L$19,6,0)*W578,VLOOKUP(Q578,Rates!G$4:L$12,6,0)*W578))</f>
        <v/>
      </c>
      <c r="Z578" s="120" t="str">
        <f t="shared" si="298"/>
        <v/>
      </c>
      <c r="AA578" s="120" t="str">
        <f t="shared" si="299"/>
        <v/>
      </c>
      <c r="AB578" s="136" t="str">
        <f>IF(B:B="","",IF(R578="Refreshment Beverage","",IF(AND(R578="Beer",Q578=0),SUM(LOOKUP(2,1/(Rates!$B$15:$B$18&lt;=W578)/(Rates!$C$15:$C$18&gt;=W578),Rates!$D$15:$D$18)*W578),VLOOKUP(VALUE(Q:Q),Rates!A:B,2,0)*W578)))</f>
        <v/>
      </c>
      <c r="AC578" s="136" t="str">
        <f>IF(B:B="","",IF(R578="Refreshment Beverage","",IF(AND(R578="Beer",Q578=0),SUM(LOOKUP(2,1/(Rates!$B$15:$B$18&lt;=W578)/(Rates!$C$15:$C$18&gt;=W578),Rates!$E$15:$E$18)*W578),VLOOKUP(VALUE(Q:Q),Rates!A:C,3,0)*W578)))</f>
        <v/>
      </c>
      <c r="AD578" s="137" t="str">
        <f>IFERROR(IF(B:B="","",IF(R578="Beer","",IF(VALUE(Q578)=0,VLOOKUP(VLOOKUP(B:B,#REF!,16,0),Rates!A:E,2,0),VLOOKUP(VALUE(Q578),Rates!A$31:B$34,2,0)*W578))),0)</f>
        <v/>
      </c>
      <c r="AE578" s="121" t="str">
        <f t="shared" si="300"/>
        <v/>
      </c>
      <c r="AF578" s="138" t="str">
        <f t="shared" si="301"/>
        <v/>
      </c>
      <c r="AG578" s="122" t="str">
        <f t="shared" si="302"/>
        <v/>
      </c>
      <c r="AH578" s="123" t="str">
        <f t="shared" si="303"/>
        <v/>
      </c>
      <c r="AI578" s="139" t="str">
        <f>IF(AE:AE="","",IF(R578="Refreshment Beverage",AK578*(Rates!J$19/100),ROUND(SUM(AH578*(Rates!$J$8/100)),4)))</f>
        <v/>
      </c>
      <c r="AJ578" s="124" t="str">
        <f t="shared" si="304"/>
        <v/>
      </c>
      <c r="AK578" s="125" t="str">
        <f t="shared" si="305"/>
        <v/>
      </c>
      <c r="AL578" s="121" t="str">
        <f t="shared" si="306"/>
        <v/>
      </c>
      <c r="AM578" s="138" t="str">
        <f>IF(AS578="","",IF(R578="Refreshment Beverage",ROUND(AS578*Rates!K$19,4),ROUND(AO578*(VLOOKUP(VALUE(Q578),Rates!G$4:L$12,3,0)),4)))</f>
        <v/>
      </c>
      <c r="AN578" s="126" t="str">
        <f>IF(AS578="","",IF(R578="Refreshment Beverage",AS578*(Rates!J$19/100),MAX(AM578,AB578)))</f>
        <v/>
      </c>
      <c r="AO578" s="127" t="str">
        <f t="shared" si="307"/>
        <v/>
      </c>
      <c r="AP578" s="127" t="str">
        <f t="shared" si="308"/>
        <v/>
      </c>
      <c r="AQ578" s="140" t="str">
        <f>IF(AS578="","",IF(R578="Refreshment Beverage",ROUND(SUM(VLOOKUP(Q:Q,Rates!G$15:L$19,3,0)*(AS578-Y578-Z578-AA578)),4),ROUND(SUM(Rates!$K$8*AS578),4)))</f>
        <v/>
      </c>
      <c r="AR578" s="139" t="str">
        <f t="shared" si="309"/>
        <v/>
      </c>
      <c r="AS578" s="125" t="str">
        <f t="shared" si="310"/>
        <v/>
      </c>
      <c r="AT578" s="121" t="str">
        <f t="shared" si="311"/>
        <v/>
      </c>
      <c r="AU578" s="138" t="str">
        <f>IF(AX578="","",IF(R578="Refreshment Beverage",ROUND((BA578-Y578-Z578-AA578)*VLOOKUP(VALUE(Q578),Rates!G$15:L$19,3,0),4),ROUND(AW578*(VLOOKUP(VALUE(Q578),Rates!G:L,3,0)),4)))</f>
        <v/>
      </c>
      <c r="AV578" s="126" t="str">
        <f t="shared" si="312"/>
        <v/>
      </c>
      <c r="AW578" s="127" t="str">
        <f t="shared" si="313"/>
        <v/>
      </c>
      <c r="AX578" s="123" t="str">
        <f t="shared" si="314"/>
        <v/>
      </c>
      <c r="AY578" s="140" t="str">
        <f>IF(AX578="","",IF(R578="Refreshment Beverage",ROUND(SUM(AX578*Rates!K$19),4),ROUND(SUM(AX578*(Rates!J$8/100)),4)))</f>
        <v/>
      </c>
      <c r="AZ578" s="124" t="str">
        <f t="shared" si="315"/>
        <v/>
      </c>
      <c r="BA578" s="125" t="str">
        <f t="shared" si="316"/>
        <v/>
      </c>
      <c r="BB578" s="115"/>
      <c r="BC578" s="143"/>
      <c r="BD578" s="100"/>
      <c r="BE578" s="100"/>
      <c r="BF578" s="100"/>
      <c r="BG578" s="100"/>
    </row>
    <row r="579" spans="1:59" ht="12.75" customHeight="1" x14ac:dyDescent="0.2">
      <c r="A579" s="144"/>
      <c r="B579" s="141"/>
      <c r="C579" s="141"/>
      <c r="D579" s="142"/>
      <c r="E579" s="142"/>
      <c r="F579" s="142"/>
      <c r="G579" s="142"/>
      <c r="H579" s="142"/>
      <c r="I579" s="129"/>
      <c r="J579" s="130"/>
      <c r="K579" s="131" t="str">
        <f t="shared" si="287"/>
        <v/>
      </c>
      <c r="L579" s="132" t="str">
        <f t="shared" si="288"/>
        <v/>
      </c>
      <c r="M579" s="133" t="str">
        <f t="shared" si="289"/>
        <v/>
      </c>
      <c r="N579" s="134" t="str">
        <f>IFERROR(IF(B:B="","",IF(R579="Beer",SUM(LOOKUP(2,1/(Rates!$B$3:$B$5&lt;=W579)/(Rates!$C$3:$C$5&gt;=W579),Rates!$D$3:$D$5)*(X579/100)*W579),IF(R579="Refreshment Beverage",SUM(LOOKUP(2,1/(Rates!$B$7:$B$11&lt;=W579)/(Rates!$C$7:$C$11&gt;=W579),Rates!$D$7:$D$11)*(X579/100)*W579)))),"")</f>
        <v/>
      </c>
      <c r="O579" s="134" t="str">
        <f t="shared" si="290"/>
        <v/>
      </c>
      <c r="P579" s="116"/>
      <c r="Q579" s="117" t="str">
        <f t="shared" si="291"/>
        <v/>
      </c>
      <c r="R579" s="128" t="str">
        <f t="shared" si="292"/>
        <v/>
      </c>
      <c r="S579" s="135" t="str">
        <f>IF(B579="","",IF(R579="Refreshment Beverage",VLOOKUP(VALUE(Q579),Rates!G$15:L$19,2,0),VLOOKUP(VALUE(Q579),Rates!G$4:L$12,2,0)))</f>
        <v/>
      </c>
      <c r="T579" s="135" t="str">
        <f t="shared" si="293"/>
        <v/>
      </c>
      <c r="U579" s="118" t="str">
        <f t="shared" si="294"/>
        <v/>
      </c>
      <c r="V579" s="135" t="str">
        <f t="shared" si="295"/>
        <v/>
      </c>
      <c r="W579" s="135" t="str">
        <f t="shared" si="296"/>
        <v/>
      </c>
      <c r="X579" s="119" t="str">
        <f t="shared" si="297"/>
        <v/>
      </c>
      <c r="Y579" s="120" t="str">
        <f>IF(B:B="","",IF(R579="Refreshment Beverage",VLOOKUP(Q579,Rates!G$15:L$19,6,0)*W579,VLOOKUP(Q579,Rates!G$4:L$12,6,0)*W579))</f>
        <v/>
      </c>
      <c r="Z579" s="120" t="str">
        <f t="shared" si="298"/>
        <v/>
      </c>
      <c r="AA579" s="120" t="str">
        <f t="shared" si="299"/>
        <v/>
      </c>
      <c r="AB579" s="136" t="str">
        <f>IF(B:B="","",IF(R579="Refreshment Beverage","",IF(AND(R579="Beer",Q579=0),SUM(LOOKUP(2,1/(Rates!$B$15:$B$18&lt;=W579)/(Rates!$C$15:$C$18&gt;=W579),Rates!$D$15:$D$18)*W579),VLOOKUP(VALUE(Q:Q),Rates!A:B,2,0)*W579)))</f>
        <v/>
      </c>
      <c r="AC579" s="136" t="str">
        <f>IF(B:B="","",IF(R579="Refreshment Beverage","",IF(AND(R579="Beer",Q579=0),SUM(LOOKUP(2,1/(Rates!$B$15:$B$18&lt;=W579)/(Rates!$C$15:$C$18&gt;=W579),Rates!$E$15:$E$18)*W579),VLOOKUP(VALUE(Q:Q),Rates!A:C,3,0)*W579)))</f>
        <v/>
      </c>
      <c r="AD579" s="137" t="str">
        <f>IFERROR(IF(B:B="","",IF(R579="Beer","",IF(VALUE(Q579)=0,VLOOKUP(VLOOKUP(B:B,#REF!,16,0),Rates!A:E,2,0),VLOOKUP(VALUE(Q579),Rates!A$31:B$34,2,0)*W579))),0)</f>
        <v/>
      </c>
      <c r="AE579" s="121" t="str">
        <f t="shared" si="300"/>
        <v/>
      </c>
      <c r="AF579" s="138" t="str">
        <f t="shared" si="301"/>
        <v/>
      </c>
      <c r="AG579" s="122" t="str">
        <f t="shared" si="302"/>
        <v/>
      </c>
      <c r="AH579" s="123" t="str">
        <f t="shared" si="303"/>
        <v/>
      </c>
      <c r="AI579" s="139" t="str">
        <f>IF(AE:AE="","",IF(R579="Refreshment Beverage",AK579*(Rates!J$19/100),ROUND(SUM(AH579*(Rates!$J$8/100)),4)))</f>
        <v/>
      </c>
      <c r="AJ579" s="124" t="str">
        <f t="shared" si="304"/>
        <v/>
      </c>
      <c r="AK579" s="125" t="str">
        <f t="shared" si="305"/>
        <v/>
      </c>
      <c r="AL579" s="121" t="str">
        <f t="shared" si="306"/>
        <v/>
      </c>
      <c r="AM579" s="138" t="str">
        <f>IF(AS579="","",IF(R579="Refreshment Beverage",ROUND(AS579*Rates!K$19,4),ROUND(AO579*(VLOOKUP(VALUE(Q579),Rates!G$4:L$12,3,0)),4)))</f>
        <v/>
      </c>
      <c r="AN579" s="126" t="str">
        <f>IF(AS579="","",IF(R579="Refreshment Beverage",AS579*(Rates!J$19/100),MAX(AM579,AB579)))</f>
        <v/>
      </c>
      <c r="AO579" s="127" t="str">
        <f t="shared" si="307"/>
        <v/>
      </c>
      <c r="AP579" s="127" t="str">
        <f t="shared" si="308"/>
        <v/>
      </c>
      <c r="AQ579" s="140" t="str">
        <f>IF(AS579="","",IF(R579="Refreshment Beverage",ROUND(SUM(VLOOKUP(Q:Q,Rates!G$15:L$19,3,0)*(AS579-Y579-Z579-AA579)),4),ROUND(SUM(Rates!$K$8*AS579),4)))</f>
        <v/>
      </c>
      <c r="AR579" s="139" t="str">
        <f t="shared" si="309"/>
        <v/>
      </c>
      <c r="AS579" s="125" t="str">
        <f t="shared" si="310"/>
        <v/>
      </c>
      <c r="AT579" s="121" t="str">
        <f t="shared" si="311"/>
        <v/>
      </c>
      <c r="AU579" s="138" t="str">
        <f>IF(AX579="","",IF(R579="Refreshment Beverage",ROUND((BA579-Y579-Z579-AA579)*VLOOKUP(VALUE(Q579),Rates!G$15:L$19,3,0),4),ROUND(AW579*(VLOOKUP(VALUE(Q579),Rates!G:L,3,0)),4)))</f>
        <v/>
      </c>
      <c r="AV579" s="126" t="str">
        <f t="shared" si="312"/>
        <v/>
      </c>
      <c r="AW579" s="127" t="str">
        <f t="shared" si="313"/>
        <v/>
      </c>
      <c r="AX579" s="123" t="str">
        <f t="shared" si="314"/>
        <v/>
      </c>
      <c r="AY579" s="140" t="str">
        <f>IF(AX579="","",IF(R579="Refreshment Beverage",ROUND(SUM(AX579*Rates!K$19),4),ROUND(SUM(AX579*(Rates!J$8/100)),4)))</f>
        <v/>
      </c>
      <c r="AZ579" s="124" t="str">
        <f t="shared" si="315"/>
        <v/>
      </c>
      <c r="BA579" s="125" t="str">
        <f t="shared" si="316"/>
        <v/>
      </c>
      <c r="BB579" s="115"/>
      <c r="BC579" s="143"/>
      <c r="BD579" s="100"/>
      <c r="BE579" s="100"/>
      <c r="BF579" s="100"/>
      <c r="BG579" s="100"/>
    </row>
    <row r="580" spans="1:59" ht="12.75" customHeight="1" x14ac:dyDescent="0.2">
      <c r="A580" s="144"/>
      <c r="B580" s="141"/>
      <c r="C580" s="141"/>
      <c r="D580" s="142"/>
      <c r="E580" s="142"/>
      <c r="F580" s="142"/>
      <c r="G580" s="142"/>
      <c r="H580" s="142"/>
      <c r="I580" s="129"/>
      <c r="J580" s="130"/>
      <c r="K580" s="131" t="str">
        <f t="shared" si="287"/>
        <v/>
      </c>
      <c r="L580" s="132" t="str">
        <f t="shared" si="288"/>
        <v/>
      </c>
      <c r="M580" s="133" t="str">
        <f t="shared" si="289"/>
        <v/>
      </c>
      <c r="N580" s="134" t="str">
        <f>IFERROR(IF(B:B="","",IF(R580="Beer",SUM(LOOKUP(2,1/(Rates!$B$3:$B$5&lt;=W580)/(Rates!$C$3:$C$5&gt;=W580),Rates!$D$3:$D$5)*(X580/100)*W580),IF(R580="Refreshment Beverage",SUM(LOOKUP(2,1/(Rates!$B$7:$B$11&lt;=W580)/(Rates!$C$7:$C$11&gt;=W580),Rates!$D$7:$D$11)*(X580/100)*W580)))),"")</f>
        <v/>
      </c>
      <c r="O580" s="134" t="str">
        <f t="shared" si="290"/>
        <v/>
      </c>
      <c r="P580" s="116"/>
      <c r="Q580" s="117" t="str">
        <f t="shared" si="291"/>
        <v/>
      </c>
      <c r="R580" s="128" t="str">
        <f t="shared" si="292"/>
        <v/>
      </c>
      <c r="S580" s="135" t="str">
        <f>IF(B580="","",IF(R580="Refreshment Beverage",VLOOKUP(VALUE(Q580),Rates!G$15:L$19,2,0),VLOOKUP(VALUE(Q580),Rates!G$4:L$12,2,0)))</f>
        <v/>
      </c>
      <c r="T580" s="135" t="str">
        <f t="shared" si="293"/>
        <v/>
      </c>
      <c r="U580" s="118" t="str">
        <f t="shared" si="294"/>
        <v/>
      </c>
      <c r="V580" s="135" t="str">
        <f t="shared" si="295"/>
        <v/>
      </c>
      <c r="W580" s="135" t="str">
        <f t="shared" si="296"/>
        <v/>
      </c>
      <c r="X580" s="119" t="str">
        <f t="shared" si="297"/>
        <v/>
      </c>
      <c r="Y580" s="120" t="str">
        <f>IF(B:B="","",IF(R580="Refreshment Beverage",VLOOKUP(Q580,Rates!G$15:L$19,6,0)*W580,VLOOKUP(Q580,Rates!G$4:L$12,6,0)*W580))</f>
        <v/>
      </c>
      <c r="Z580" s="120" t="str">
        <f t="shared" si="298"/>
        <v/>
      </c>
      <c r="AA580" s="120" t="str">
        <f t="shared" si="299"/>
        <v/>
      </c>
      <c r="AB580" s="136" t="str">
        <f>IF(B:B="","",IF(R580="Refreshment Beverage","",IF(AND(R580="Beer",Q580=0),SUM(LOOKUP(2,1/(Rates!$B$15:$B$18&lt;=W580)/(Rates!$C$15:$C$18&gt;=W580),Rates!$D$15:$D$18)*W580),VLOOKUP(VALUE(Q:Q),Rates!A:B,2,0)*W580)))</f>
        <v/>
      </c>
      <c r="AC580" s="136" t="str">
        <f>IF(B:B="","",IF(R580="Refreshment Beverage","",IF(AND(R580="Beer",Q580=0),SUM(LOOKUP(2,1/(Rates!$B$15:$B$18&lt;=W580)/(Rates!$C$15:$C$18&gt;=W580),Rates!$E$15:$E$18)*W580),VLOOKUP(VALUE(Q:Q),Rates!A:C,3,0)*W580)))</f>
        <v/>
      </c>
      <c r="AD580" s="137" t="str">
        <f>IFERROR(IF(B:B="","",IF(R580="Beer","",IF(VALUE(Q580)=0,VLOOKUP(VLOOKUP(B:B,#REF!,16,0),Rates!A:E,2,0),VLOOKUP(VALUE(Q580),Rates!A$31:B$34,2,0)*W580))),0)</f>
        <v/>
      </c>
      <c r="AE580" s="121" t="str">
        <f t="shared" si="300"/>
        <v/>
      </c>
      <c r="AF580" s="138" t="str">
        <f t="shared" si="301"/>
        <v/>
      </c>
      <c r="AG580" s="122" t="str">
        <f t="shared" si="302"/>
        <v/>
      </c>
      <c r="AH580" s="123" t="str">
        <f t="shared" si="303"/>
        <v/>
      </c>
      <c r="AI580" s="139" t="str">
        <f>IF(AE:AE="","",IF(R580="Refreshment Beverage",AK580*(Rates!J$19/100),ROUND(SUM(AH580*(Rates!$J$8/100)),4)))</f>
        <v/>
      </c>
      <c r="AJ580" s="124" t="str">
        <f t="shared" si="304"/>
        <v/>
      </c>
      <c r="AK580" s="125" t="str">
        <f t="shared" si="305"/>
        <v/>
      </c>
      <c r="AL580" s="121" t="str">
        <f t="shared" si="306"/>
        <v/>
      </c>
      <c r="AM580" s="138" t="str">
        <f>IF(AS580="","",IF(R580="Refreshment Beverage",ROUND(AS580*Rates!K$19,4),ROUND(AO580*(VLOOKUP(VALUE(Q580),Rates!G$4:L$12,3,0)),4)))</f>
        <v/>
      </c>
      <c r="AN580" s="126" t="str">
        <f>IF(AS580="","",IF(R580="Refreshment Beverage",AS580*(Rates!J$19/100),MAX(AM580,AB580)))</f>
        <v/>
      </c>
      <c r="AO580" s="127" t="str">
        <f t="shared" si="307"/>
        <v/>
      </c>
      <c r="AP580" s="127" t="str">
        <f t="shared" si="308"/>
        <v/>
      </c>
      <c r="AQ580" s="140" t="str">
        <f>IF(AS580="","",IF(R580="Refreshment Beverage",ROUND(SUM(VLOOKUP(Q:Q,Rates!G$15:L$19,3,0)*(AS580-Y580-Z580-AA580)),4),ROUND(SUM(Rates!$K$8*AS580),4)))</f>
        <v/>
      </c>
      <c r="AR580" s="139" t="str">
        <f t="shared" si="309"/>
        <v/>
      </c>
      <c r="AS580" s="125" t="str">
        <f t="shared" si="310"/>
        <v/>
      </c>
      <c r="AT580" s="121" t="str">
        <f t="shared" si="311"/>
        <v/>
      </c>
      <c r="AU580" s="138" t="str">
        <f>IF(AX580="","",IF(R580="Refreshment Beverage",ROUND((BA580-Y580-Z580-AA580)*VLOOKUP(VALUE(Q580),Rates!G$15:L$19,3,0),4),ROUND(AW580*(VLOOKUP(VALUE(Q580),Rates!G:L,3,0)),4)))</f>
        <v/>
      </c>
      <c r="AV580" s="126" t="str">
        <f t="shared" si="312"/>
        <v/>
      </c>
      <c r="AW580" s="127" t="str">
        <f t="shared" si="313"/>
        <v/>
      </c>
      <c r="AX580" s="123" t="str">
        <f t="shared" si="314"/>
        <v/>
      </c>
      <c r="AY580" s="140" t="str">
        <f>IF(AX580="","",IF(R580="Refreshment Beverage",ROUND(SUM(AX580*Rates!K$19),4),ROUND(SUM(AX580*(Rates!J$8/100)),4)))</f>
        <v/>
      </c>
      <c r="AZ580" s="124" t="str">
        <f t="shared" si="315"/>
        <v/>
      </c>
      <c r="BA580" s="125" t="str">
        <f t="shared" si="316"/>
        <v/>
      </c>
      <c r="BB580" s="115"/>
      <c r="BC580" s="143"/>
      <c r="BD580" s="100"/>
      <c r="BE580" s="100"/>
      <c r="BF580" s="100"/>
      <c r="BG580" s="100"/>
    </row>
    <row r="581" spans="1:59" ht="12.75" customHeight="1" x14ac:dyDescent="0.2">
      <c r="A581" s="144"/>
      <c r="B581" s="141"/>
      <c r="C581" s="141"/>
      <c r="D581" s="142"/>
      <c r="E581" s="142"/>
      <c r="F581" s="142"/>
      <c r="G581" s="142"/>
      <c r="H581" s="142"/>
      <c r="I581" s="129"/>
      <c r="J581" s="130"/>
      <c r="K581" s="131" t="str">
        <f t="shared" si="287"/>
        <v/>
      </c>
      <c r="L581" s="132" t="str">
        <f t="shared" si="288"/>
        <v/>
      </c>
      <c r="M581" s="133" t="str">
        <f t="shared" si="289"/>
        <v/>
      </c>
      <c r="N581" s="134" t="str">
        <f>IFERROR(IF(B:B="","",IF(R581="Beer",SUM(LOOKUP(2,1/(Rates!$B$3:$B$5&lt;=W581)/(Rates!$C$3:$C$5&gt;=W581),Rates!$D$3:$D$5)*(X581/100)*W581),IF(R581="Refreshment Beverage",SUM(LOOKUP(2,1/(Rates!$B$7:$B$11&lt;=W581)/(Rates!$C$7:$C$11&gt;=W581),Rates!$D$7:$D$11)*(X581/100)*W581)))),"")</f>
        <v/>
      </c>
      <c r="O581" s="134" t="str">
        <f t="shared" si="290"/>
        <v/>
      </c>
      <c r="P581" s="116"/>
      <c r="Q581" s="117" t="str">
        <f t="shared" si="291"/>
        <v/>
      </c>
      <c r="R581" s="128" t="str">
        <f t="shared" si="292"/>
        <v/>
      </c>
      <c r="S581" s="135" t="str">
        <f>IF(B581="","",IF(R581="Refreshment Beverage",VLOOKUP(VALUE(Q581),Rates!G$15:L$19,2,0),VLOOKUP(VALUE(Q581),Rates!G$4:L$12,2,0)))</f>
        <v/>
      </c>
      <c r="T581" s="135" t="str">
        <f t="shared" si="293"/>
        <v/>
      </c>
      <c r="U581" s="118" t="str">
        <f t="shared" si="294"/>
        <v/>
      </c>
      <c r="V581" s="135" t="str">
        <f t="shared" si="295"/>
        <v/>
      </c>
      <c r="W581" s="135" t="str">
        <f t="shared" si="296"/>
        <v/>
      </c>
      <c r="X581" s="119" t="str">
        <f t="shared" si="297"/>
        <v/>
      </c>
      <c r="Y581" s="120" t="str">
        <f>IF(B:B="","",IF(R581="Refreshment Beverage",VLOOKUP(Q581,Rates!G$15:L$19,6,0)*W581,VLOOKUP(Q581,Rates!G$4:L$12,6,0)*W581))</f>
        <v/>
      </c>
      <c r="Z581" s="120" t="str">
        <f t="shared" si="298"/>
        <v/>
      </c>
      <c r="AA581" s="120" t="str">
        <f t="shared" si="299"/>
        <v/>
      </c>
      <c r="AB581" s="136" t="str">
        <f>IF(B:B="","",IF(R581="Refreshment Beverage","",IF(AND(R581="Beer",Q581=0),SUM(LOOKUP(2,1/(Rates!$B$15:$B$18&lt;=W581)/(Rates!$C$15:$C$18&gt;=W581),Rates!$D$15:$D$18)*W581),VLOOKUP(VALUE(Q:Q),Rates!A:B,2,0)*W581)))</f>
        <v/>
      </c>
      <c r="AC581" s="136" t="str">
        <f>IF(B:B="","",IF(R581="Refreshment Beverage","",IF(AND(R581="Beer",Q581=0),SUM(LOOKUP(2,1/(Rates!$B$15:$B$18&lt;=W581)/(Rates!$C$15:$C$18&gt;=W581),Rates!$E$15:$E$18)*W581),VLOOKUP(VALUE(Q:Q),Rates!A:C,3,0)*W581)))</f>
        <v/>
      </c>
      <c r="AD581" s="137" t="str">
        <f>IFERROR(IF(B:B="","",IF(R581="Beer","",IF(VALUE(Q581)=0,VLOOKUP(VLOOKUP(B:B,#REF!,16,0),Rates!A:E,2,0),VLOOKUP(VALUE(Q581),Rates!A$31:B$34,2,0)*W581))),0)</f>
        <v/>
      </c>
      <c r="AE581" s="121" t="str">
        <f t="shared" si="300"/>
        <v/>
      </c>
      <c r="AF581" s="138" t="str">
        <f t="shared" si="301"/>
        <v/>
      </c>
      <c r="AG581" s="122" t="str">
        <f t="shared" si="302"/>
        <v/>
      </c>
      <c r="AH581" s="123" t="str">
        <f t="shared" si="303"/>
        <v/>
      </c>
      <c r="AI581" s="139" t="str">
        <f>IF(AE:AE="","",IF(R581="Refreshment Beverage",AK581*(Rates!J$19/100),ROUND(SUM(AH581*(Rates!$J$8/100)),4)))</f>
        <v/>
      </c>
      <c r="AJ581" s="124" t="str">
        <f t="shared" si="304"/>
        <v/>
      </c>
      <c r="AK581" s="125" t="str">
        <f t="shared" si="305"/>
        <v/>
      </c>
      <c r="AL581" s="121" t="str">
        <f t="shared" si="306"/>
        <v/>
      </c>
      <c r="AM581" s="138" t="str">
        <f>IF(AS581="","",IF(R581="Refreshment Beverage",ROUND(AS581*Rates!K$19,4),ROUND(AO581*(VLOOKUP(VALUE(Q581),Rates!G$4:L$12,3,0)),4)))</f>
        <v/>
      </c>
      <c r="AN581" s="126" t="str">
        <f>IF(AS581="","",IF(R581="Refreshment Beverage",AS581*(Rates!J$19/100),MAX(AM581,AB581)))</f>
        <v/>
      </c>
      <c r="AO581" s="127" t="str">
        <f t="shared" si="307"/>
        <v/>
      </c>
      <c r="AP581" s="127" t="str">
        <f t="shared" si="308"/>
        <v/>
      </c>
      <c r="AQ581" s="140" t="str">
        <f>IF(AS581="","",IF(R581="Refreshment Beverage",ROUND(SUM(VLOOKUP(Q:Q,Rates!G$15:L$19,3,0)*(AS581-Y581-Z581-AA581)),4),ROUND(SUM(Rates!$K$8*AS581),4)))</f>
        <v/>
      </c>
      <c r="AR581" s="139" t="str">
        <f t="shared" si="309"/>
        <v/>
      </c>
      <c r="AS581" s="125" t="str">
        <f t="shared" si="310"/>
        <v/>
      </c>
      <c r="AT581" s="121" t="str">
        <f t="shared" si="311"/>
        <v/>
      </c>
      <c r="AU581" s="138" t="str">
        <f>IF(AX581="","",IF(R581="Refreshment Beverage",ROUND((BA581-Y581-Z581-AA581)*VLOOKUP(VALUE(Q581),Rates!G$15:L$19,3,0),4),ROUND(AW581*(VLOOKUP(VALUE(Q581),Rates!G:L,3,0)),4)))</f>
        <v/>
      </c>
      <c r="AV581" s="126" t="str">
        <f t="shared" si="312"/>
        <v/>
      </c>
      <c r="AW581" s="127" t="str">
        <f t="shared" si="313"/>
        <v/>
      </c>
      <c r="AX581" s="123" t="str">
        <f t="shared" si="314"/>
        <v/>
      </c>
      <c r="AY581" s="140" t="str">
        <f>IF(AX581="","",IF(R581="Refreshment Beverage",ROUND(SUM(AX581*Rates!K$19),4),ROUND(SUM(AX581*(Rates!J$8/100)),4)))</f>
        <v/>
      </c>
      <c r="AZ581" s="124" t="str">
        <f t="shared" si="315"/>
        <v/>
      </c>
      <c r="BA581" s="125" t="str">
        <f t="shared" si="316"/>
        <v/>
      </c>
      <c r="BB581" s="115"/>
      <c r="BC581" s="143"/>
      <c r="BD581" s="100"/>
      <c r="BE581" s="100"/>
      <c r="BF581" s="100"/>
      <c r="BG581" s="100"/>
    </row>
    <row r="582" spans="1:59" ht="12.75" customHeight="1" x14ac:dyDescent="0.2">
      <c r="A582" s="144"/>
      <c r="B582" s="141"/>
      <c r="C582" s="141"/>
      <c r="D582" s="142"/>
      <c r="E582" s="142"/>
      <c r="F582" s="142"/>
      <c r="G582" s="142"/>
      <c r="H582" s="142"/>
      <c r="I582" s="129"/>
      <c r="J582" s="130"/>
      <c r="K582" s="131" t="str">
        <f t="shared" si="287"/>
        <v/>
      </c>
      <c r="L582" s="132" t="str">
        <f t="shared" si="288"/>
        <v/>
      </c>
      <c r="M582" s="133" t="str">
        <f t="shared" si="289"/>
        <v/>
      </c>
      <c r="N582" s="134" t="str">
        <f>IFERROR(IF(B:B="","",IF(R582="Beer",SUM(LOOKUP(2,1/(Rates!$B$3:$B$5&lt;=W582)/(Rates!$C$3:$C$5&gt;=W582),Rates!$D$3:$D$5)*(X582/100)*W582),IF(R582="Refreshment Beverage",SUM(LOOKUP(2,1/(Rates!$B$7:$B$11&lt;=W582)/(Rates!$C$7:$C$11&gt;=W582),Rates!$D$7:$D$11)*(X582/100)*W582)))),"")</f>
        <v/>
      </c>
      <c r="O582" s="134" t="str">
        <f t="shared" si="290"/>
        <v/>
      </c>
      <c r="P582" s="116"/>
      <c r="Q582" s="117" t="str">
        <f t="shared" si="291"/>
        <v/>
      </c>
      <c r="R582" s="128" t="str">
        <f t="shared" si="292"/>
        <v/>
      </c>
      <c r="S582" s="135" t="str">
        <f>IF(B582="","",IF(R582="Refreshment Beverage",VLOOKUP(VALUE(Q582),Rates!G$15:L$19,2,0),VLOOKUP(VALUE(Q582),Rates!G$4:L$12,2,0)))</f>
        <v/>
      </c>
      <c r="T582" s="135" t="str">
        <f t="shared" si="293"/>
        <v/>
      </c>
      <c r="U582" s="118" t="str">
        <f t="shared" si="294"/>
        <v/>
      </c>
      <c r="V582" s="135" t="str">
        <f t="shared" si="295"/>
        <v/>
      </c>
      <c r="W582" s="135" t="str">
        <f t="shared" si="296"/>
        <v/>
      </c>
      <c r="X582" s="119" t="str">
        <f t="shared" si="297"/>
        <v/>
      </c>
      <c r="Y582" s="120" t="str">
        <f>IF(B:B="","",IF(R582="Refreshment Beverage",VLOOKUP(Q582,Rates!G$15:L$19,6,0)*W582,VLOOKUP(Q582,Rates!G$4:L$12,6,0)*W582))</f>
        <v/>
      </c>
      <c r="Z582" s="120" t="str">
        <f t="shared" si="298"/>
        <v/>
      </c>
      <c r="AA582" s="120" t="str">
        <f t="shared" si="299"/>
        <v/>
      </c>
      <c r="AB582" s="136" t="str">
        <f>IF(B:B="","",IF(R582="Refreshment Beverage","",IF(AND(R582="Beer",Q582=0),SUM(LOOKUP(2,1/(Rates!$B$15:$B$18&lt;=W582)/(Rates!$C$15:$C$18&gt;=W582),Rates!$D$15:$D$18)*W582),VLOOKUP(VALUE(Q:Q),Rates!A:B,2,0)*W582)))</f>
        <v/>
      </c>
      <c r="AC582" s="136" t="str">
        <f>IF(B:B="","",IF(R582="Refreshment Beverage","",IF(AND(R582="Beer",Q582=0),SUM(LOOKUP(2,1/(Rates!$B$15:$B$18&lt;=W582)/(Rates!$C$15:$C$18&gt;=W582),Rates!$E$15:$E$18)*W582),VLOOKUP(VALUE(Q:Q),Rates!A:C,3,0)*W582)))</f>
        <v/>
      </c>
      <c r="AD582" s="137" t="str">
        <f>IFERROR(IF(B:B="","",IF(R582="Beer","",IF(VALUE(Q582)=0,VLOOKUP(VLOOKUP(B:B,#REF!,16,0),Rates!A:E,2,0),VLOOKUP(VALUE(Q582),Rates!A$31:B$34,2,0)*W582))),0)</f>
        <v/>
      </c>
      <c r="AE582" s="121" t="str">
        <f t="shared" si="300"/>
        <v/>
      </c>
      <c r="AF582" s="138" t="str">
        <f t="shared" si="301"/>
        <v/>
      </c>
      <c r="AG582" s="122" t="str">
        <f t="shared" si="302"/>
        <v/>
      </c>
      <c r="AH582" s="123" t="str">
        <f t="shared" si="303"/>
        <v/>
      </c>
      <c r="AI582" s="139" t="str">
        <f>IF(AE:AE="","",IF(R582="Refreshment Beverage",AK582*(Rates!J$19/100),ROUND(SUM(AH582*(Rates!$J$8/100)),4)))</f>
        <v/>
      </c>
      <c r="AJ582" s="124" t="str">
        <f t="shared" si="304"/>
        <v/>
      </c>
      <c r="AK582" s="125" t="str">
        <f t="shared" si="305"/>
        <v/>
      </c>
      <c r="AL582" s="121" t="str">
        <f t="shared" si="306"/>
        <v/>
      </c>
      <c r="AM582" s="138" t="str">
        <f>IF(AS582="","",IF(R582="Refreshment Beverage",ROUND(AS582*Rates!K$19,4),ROUND(AO582*(VLOOKUP(VALUE(Q582),Rates!G$4:L$12,3,0)),4)))</f>
        <v/>
      </c>
      <c r="AN582" s="126" t="str">
        <f>IF(AS582="","",IF(R582="Refreshment Beverage",AS582*(Rates!J$19/100),MAX(AM582,AB582)))</f>
        <v/>
      </c>
      <c r="AO582" s="127" t="str">
        <f t="shared" si="307"/>
        <v/>
      </c>
      <c r="AP582" s="127" t="str">
        <f t="shared" si="308"/>
        <v/>
      </c>
      <c r="AQ582" s="140" t="str">
        <f>IF(AS582="","",IF(R582="Refreshment Beverage",ROUND(SUM(VLOOKUP(Q:Q,Rates!G$15:L$19,3,0)*(AS582-Y582-Z582-AA582)),4),ROUND(SUM(Rates!$K$8*AS582),4)))</f>
        <v/>
      </c>
      <c r="AR582" s="139" t="str">
        <f t="shared" si="309"/>
        <v/>
      </c>
      <c r="AS582" s="125" t="str">
        <f t="shared" si="310"/>
        <v/>
      </c>
      <c r="AT582" s="121" t="str">
        <f t="shared" si="311"/>
        <v/>
      </c>
      <c r="AU582" s="138" t="str">
        <f>IF(AX582="","",IF(R582="Refreshment Beverage",ROUND((BA582-Y582-Z582-AA582)*VLOOKUP(VALUE(Q582),Rates!G$15:L$19,3,0),4),ROUND(AW582*(VLOOKUP(VALUE(Q582),Rates!G:L,3,0)),4)))</f>
        <v/>
      </c>
      <c r="AV582" s="126" t="str">
        <f t="shared" si="312"/>
        <v/>
      </c>
      <c r="AW582" s="127" t="str">
        <f t="shared" si="313"/>
        <v/>
      </c>
      <c r="AX582" s="123" t="str">
        <f t="shared" si="314"/>
        <v/>
      </c>
      <c r="AY582" s="140" t="str">
        <f>IF(AX582="","",IF(R582="Refreshment Beverage",ROUND(SUM(AX582*Rates!K$19),4),ROUND(SUM(AX582*(Rates!J$8/100)),4)))</f>
        <v/>
      </c>
      <c r="AZ582" s="124" t="str">
        <f t="shared" si="315"/>
        <v/>
      </c>
      <c r="BA582" s="125" t="str">
        <f t="shared" si="316"/>
        <v/>
      </c>
      <c r="BB582" s="115"/>
      <c r="BC582" s="143"/>
      <c r="BD582" s="100"/>
      <c r="BE582" s="100"/>
      <c r="BF582" s="100"/>
      <c r="BG582" s="100"/>
    </row>
    <row r="583" spans="1:59" ht="12.75" customHeight="1" x14ac:dyDescent="0.2">
      <c r="A583" s="144"/>
      <c r="B583" s="141"/>
      <c r="C583" s="141"/>
      <c r="D583" s="142"/>
      <c r="E583" s="142"/>
      <c r="F583" s="142"/>
      <c r="G583" s="142"/>
      <c r="H583" s="142"/>
      <c r="I583" s="129"/>
      <c r="J583" s="130"/>
      <c r="K583" s="131" t="str">
        <f t="shared" si="287"/>
        <v/>
      </c>
      <c r="L583" s="132" t="str">
        <f t="shared" si="288"/>
        <v/>
      </c>
      <c r="M583" s="133" t="str">
        <f t="shared" si="289"/>
        <v/>
      </c>
      <c r="N583" s="134" t="str">
        <f>IFERROR(IF(B:B="","",IF(R583="Beer",SUM(LOOKUP(2,1/(Rates!$B$3:$B$5&lt;=W583)/(Rates!$C$3:$C$5&gt;=W583),Rates!$D$3:$D$5)*(X583/100)*W583),IF(R583="Refreshment Beverage",SUM(LOOKUP(2,1/(Rates!$B$7:$B$11&lt;=W583)/(Rates!$C$7:$C$11&gt;=W583),Rates!$D$7:$D$11)*(X583/100)*W583)))),"")</f>
        <v/>
      </c>
      <c r="O583" s="134" t="str">
        <f t="shared" si="290"/>
        <v/>
      </c>
      <c r="P583" s="116"/>
      <c r="Q583" s="117" t="str">
        <f t="shared" si="291"/>
        <v/>
      </c>
      <c r="R583" s="128" t="str">
        <f t="shared" si="292"/>
        <v/>
      </c>
      <c r="S583" s="135" t="str">
        <f>IF(B583="","",IF(R583="Refreshment Beverage",VLOOKUP(VALUE(Q583),Rates!G$15:L$19,2,0),VLOOKUP(VALUE(Q583),Rates!G$4:L$12,2,0)))</f>
        <v/>
      </c>
      <c r="T583" s="135" t="str">
        <f t="shared" si="293"/>
        <v/>
      </c>
      <c r="U583" s="118" t="str">
        <f t="shared" si="294"/>
        <v/>
      </c>
      <c r="V583" s="135" t="str">
        <f t="shared" si="295"/>
        <v/>
      </c>
      <c r="W583" s="135" t="str">
        <f t="shared" si="296"/>
        <v/>
      </c>
      <c r="X583" s="119" t="str">
        <f t="shared" si="297"/>
        <v/>
      </c>
      <c r="Y583" s="120" t="str">
        <f>IF(B:B="","",IF(R583="Refreshment Beverage",VLOOKUP(Q583,Rates!G$15:L$19,6,0)*W583,VLOOKUP(Q583,Rates!G$4:L$12,6,0)*W583))</f>
        <v/>
      </c>
      <c r="Z583" s="120" t="str">
        <f t="shared" si="298"/>
        <v/>
      </c>
      <c r="AA583" s="120" t="str">
        <f t="shared" si="299"/>
        <v/>
      </c>
      <c r="AB583" s="136" t="str">
        <f>IF(B:B="","",IF(R583="Refreshment Beverage","",IF(AND(R583="Beer",Q583=0),SUM(LOOKUP(2,1/(Rates!$B$15:$B$18&lt;=W583)/(Rates!$C$15:$C$18&gt;=W583),Rates!$D$15:$D$18)*W583),VLOOKUP(VALUE(Q:Q),Rates!A:B,2,0)*W583)))</f>
        <v/>
      </c>
      <c r="AC583" s="136" t="str">
        <f>IF(B:B="","",IF(R583="Refreshment Beverage","",IF(AND(R583="Beer",Q583=0),SUM(LOOKUP(2,1/(Rates!$B$15:$B$18&lt;=W583)/(Rates!$C$15:$C$18&gt;=W583),Rates!$E$15:$E$18)*W583),VLOOKUP(VALUE(Q:Q),Rates!A:C,3,0)*W583)))</f>
        <v/>
      </c>
      <c r="AD583" s="137" t="str">
        <f>IFERROR(IF(B:B="","",IF(R583="Beer","",IF(VALUE(Q583)=0,VLOOKUP(VLOOKUP(B:B,#REF!,16,0),Rates!A:E,2,0),VLOOKUP(VALUE(Q583),Rates!A$31:B$34,2,0)*W583))),0)</f>
        <v/>
      </c>
      <c r="AE583" s="121" t="str">
        <f t="shared" si="300"/>
        <v/>
      </c>
      <c r="AF583" s="138" t="str">
        <f t="shared" si="301"/>
        <v/>
      </c>
      <c r="AG583" s="122" t="str">
        <f t="shared" si="302"/>
        <v/>
      </c>
      <c r="AH583" s="123" t="str">
        <f t="shared" si="303"/>
        <v/>
      </c>
      <c r="AI583" s="139" t="str">
        <f>IF(AE:AE="","",IF(R583="Refreshment Beverage",AK583*(Rates!J$19/100),ROUND(SUM(AH583*(Rates!$J$8/100)),4)))</f>
        <v/>
      </c>
      <c r="AJ583" s="124" t="str">
        <f t="shared" si="304"/>
        <v/>
      </c>
      <c r="AK583" s="125" t="str">
        <f t="shared" si="305"/>
        <v/>
      </c>
      <c r="AL583" s="121" t="str">
        <f t="shared" si="306"/>
        <v/>
      </c>
      <c r="AM583" s="138" t="str">
        <f>IF(AS583="","",IF(R583="Refreshment Beverage",ROUND(AS583*Rates!K$19,4),ROUND(AO583*(VLOOKUP(VALUE(Q583),Rates!G$4:L$12,3,0)),4)))</f>
        <v/>
      </c>
      <c r="AN583" s="126" t="str">
        <f>IF(AS583="","",IF(R583="Refreshment Beverage",AS583*(Rates!J$19/100),MAX(AM583,AB583)))</f>
        <v/>
      </c>
      <c r="AO583" s="127" t="str">
        <f t="shared" si="307"/>
        <v/>
      </c>
      <c r="AP583" s="127" t="str">
        <f t="shared" si="308"/>
        <v/>
      </c>
      <c r="AQ583" s="140" t="str">
        <f>IF(AS583="","",IF(R583="Refreshment Beverage",ROUND(SUM(VLOOKUP(Q:Q,Rates!G$15:L$19,3,0)*(AS583-Y583-Z583-AA583)),4),ROUND(SUM(Rates!$K$8*AS583),4)))</f>
        <v/>
      </c>
      <c r="AR583" s="139" t="str">
        <f t="shared" si="309"/>
        <v/>
      </c>
      <c r="AS583" s="125" t="str">
        <f t="shared" si="310"/>
        <v/>
      </c>
      <c r="AT583" s="121" t="str">
        <f t="shared" si="311"/>
        <v/>
      </c>
      <c r="AU583" s="138" t="str">
        <f>IF(AX583="","",IF(R583="Refreshment Beverage",ROUND((BA583-Y583-Z583-AA583)*VLOOKUP(VALUE(Q583),Rates!G$15:L$19,3,0),4),ROUND(AW583*(VLOOKUP(VALUE(Q583),Rates!G:L,3,0)),4)))</f>
        <v/>
      </c>
      <c r="AV583" s="126" t="str">
        <f t="shared" si="312"/>
        <v/>
      </c>
      <c r="AW583" s="127" t="str">
        <f t="shared" si="313"/>
        <v/>
      </c>
      <c r="AX583" s="123" t="str">
        <f t="shared" si="314"/>
        <v/>
      </c>
      <c r="AY583" s="140" t="str">
        <f>IF(AX583="","",IF(R583="Refreshment Beverage",ROUND(SUM(AX583*Rates!K$19),4),ROUND(SUM(AX583*(Rates!J$8/100)),4)))</f>
        <v/>
      </c>
      <c r="AZ583" s="124" t="str">
        <f t="shared" si="315"/>
        <v/>
      </c>
      <c r="BA583" s="125" t="str">
        <f t="shared" si="316"/>
        <v/>
      </c>
      <c r="BB583" s="115"/>
      <c r="BC583" s="143"/>
      <c r="BD583" s="100"/>
      <c r="BE583" s="100"/>
      <c r="BF583" s="100"/>
      <c r="BG583" s="100"/>
    </row>
    <row r="584" spans="1:59" ht="12.75" customHeight="1" x14ac:dyDescent="0.2">
      <c r="A584" s="144"/>
      <c r="B584" s="141"/>
      <c r="C584" s="141"/>
      <c r="D584" s="142"/>
      <c r="E584" s="142"/>
      <c r="F584" s="142"/>
      <c r="G584" s="142"/>
      <c r="H584" s="142"/>
      <c r="I584" s="129"/>
      <c r="J584" s="130"/>
      <c r="K584" s="131" t="str">
        <f t="shared" si="287"/>
        <v/>
      </c>
      <c r="L584" s="132" t="str">
        <f t="shared" si="288"/>
        <v/>
      </c>
      <c r="M584" s="133" t="str">
        <f t="shared" si="289"/>
        <v/>
      </c>
      <c r="N584" s="134" t="str">
        <f>IFERROR(IF(B:B="","",IF(R584="Beer",SUM(LOOKUP(2,1/(Rates!$B$3:$B$5&lt;=W584)/(Rates!$C$3:$C$5&gt;=W584),Rates!$D$3:$D$5)*(X584/100)*W584),IF(R584="Refreshment Beverage",SUM(LOOKUP(2,1/(Rates!$B$7:$B$11&lt;=W584)/(Rates!$C$7:$C$11&gt;=W584),Rates!$D$7:$D$11)*(X584/100)*W584)))),"")</f>
        <v/>
      </c>
      <c r="O584" s="134" t="str">
        <f t="shared" si="290"/>
        <v/>
      </c>
      <c r="P584" s="116"/>
      <c r="Q584" s="117" t="str">
        <f t="shared" si="291"/>
        <v/>
      </c>
      <c r="R584" s="128" t="str">
        <f t="shared" si="292"/>
        <v/>
      </c>
      <c r="S584" s="135" t="str">
        <f>IF(B584="","",IF(R584="Refreshment Beverage",VLOOKUP(VALUE(Q584),Rates!G$15:L$19,2,0),VLOOKUP(VALUE(Q584),Rates!G$4:L$12,2,0)))</f>
        <v/>
      </c>
      <c r="T584" s="135" t="str">
        <f t="shared" si="293"/>
        <v/>
      </c>
      <c r="U584" s="118" t="str">
        <f t="shared" si="294"/>
        <v/>
      </c>
      <c r="V584" s="135" t="str">
        <f t="shared" si="295"/>
        <v/>
      </c>
      <c r="W584" s="135" t="str">
        <f t="shared" si="296"/>
        <v/>
      </c>
      <c r="X584" s="119" t="str">
        <f t="shared" si="297"/>
        <v/>
      </c>
      <c r="Y584" s="120" t="str">
        <f>IF(B:B="","",IF(R584="Refreshment Beverage",VLOOKUP(Q584,Rates!G$15:L$19,6,0)*W584,VLOOKUP(Q584,Rates!G$4:L$12,6,0)*W584))</f>
        <v/>
      </c>
      <c r="Z584" s="120" t="str">
        <f t="shared" si="298"/>
        <v/>
      </c>
      <c r="AA584" s="120" t="str">
        <f t="shared" si="299"/>
        <v/>
      </c>
      <c r="AB584" s="136" t="str">
        <f>IF(B:B="","",IF(R584="Refreshment Beverage","",IF(AND(R584="Beer",Q584=0),SUM(LOOKUP(2,1/(Rates!$B$15:$B$18&lt;=W584)/(Rates!$C$15:$C$18&gt;=W584),Rates!$D$15:$D$18)*W584),VLOOKUP(VALUE(Q:Q),Rates!A:B,2,0)*W584)))</f>
        <v/>
      </c>
      <c r="AC584" s="136" t="str">
        <f>IF(B:B="","",IF(R584="Refreshment Beverage","",IF(AND(R584="Beer",Q584=0),SUM(LOOKUP(2,1/(Rates!$B$15:$B$18&lt;=W584)/(Rates!$C$15:$C$18&gt;=W584),Rates!$E$15:$E$18)*W584),VLOOKUP(VALUE(Q:Q),Rates!A:C,3,0)*W584)))</f>
        <v/>
      </c>
      <c r="AD584" s="137" t="str">
        <f>IFERROR(IF(B:B="","",IF(R584="Beer","",IF(VALUE(Q584)=0,VLOOKUP(VLOOKUP(B:B,#REF!,16,0),Rates!A:E,2,0),VLOOKUP(VALUE(Q584),Rates!A$31:B$34,2,0)*W584))),0)</f>
        <v/>
      </c>
      <c r="AE584" s="121" t="str">
        <f t="shared" si="300"/>
        <v/>
      </c>
      <c r="AF584" s="138" t="str">
        <f t="shared" si="301"/>
        <v/>
      </c>
      <c r="AG584" s="122" t="str">
        <f t="shared" si="302"/>
        <v/>
      </c>
      <c r="AH584" s="123" t="str">
        <f t="shared" si="303"/>
        <v/>
      </c>
      <c r="AI584" s="139" t="str">
        <f>IF(AE:AE="","",IF(R584="Refreshment Beverage",AK584*(Rates!J$19/100),ROUND(SUM(AH584*(Rates!$J$8/100)),4)))</f>
        <v/>
      </c>
      <c r="AJ584" s="124" t="str">
        <f t="shared" si="304"/>
        <v/>
      </c>
      <c r="AK584" s="125" t="str">
        <f t="shared" si="305"/>
        <v/>
      </c>
      <c r="AL584" s="121" t="str">
        <f t="shared" si="306"/>
        <v/>
      </c>
      <c r="AM584" s="138" t="str">
        <f>IF(AS584="","",IF(R584="Refreshment Beverage",ROUND(AS584*Rates!K$19,4),ROUND(AO584*(VLOOKUP(VALUE(Q584),Rates!G$4:L$12,3,0)),4)))</f>
        <v/>
      </c>
      <c r="AN584" s="126" t="str">
        <f>IF(AS584="","",IF(R584="Refreshment Beverage",AS584*(Rates!J$19/100),MAX(AM584,AB584)))</f>
        <v/>
      </c>
      <c r="AO584" s="127" t="str">
        <f t="shared" si="307"/>
        <v/>
      </c>
      <c r="AP584" s="127" t="str">
        <f t="shared" si="308"/>
        <v/>
      </c>
      <c r="AQ584" s="140" t="str">
        <f>IF(AS584="","",IF(R584="Refreshment Beverage",ROUND(SUM(VLOOKUP(Q:Q,Rates!G$15:L$19,3,0)*(AS584-Y584-Z584-AA584)),4),ROUND(SUM(Rates!$K$8*AS584),4)))</f>
        <v/>
      </c>
      <c r="AR584" s="139" t="str">
        <f t="shared" si="309"/>
        <v/>
      </c>
      <c r="AS584" s="125" t="str">
        <f t="shared" si="310"/>
        <v/>
      </c>
      <c r="AT584" s="121" t="str">
        <f t="shared" si="311"/>
        <v/>
      </c>
      <c r="AU584" s="138" t="str">
        <f>IF(AX584="","",IF(R584="Refreshment Beverage",ROUND((BA584-Y584-Z584-AA584)*VLOOKUP(VALUE(Q584),Rates!G$15:L$19,3,0),4),ROUND(AW584*(VLOOKUP(VALUE(Q584),Rates!G:L,3,0)),4)))</f>
        <v/>
      </c>
      <c r="AV584" s="126" t="str">
        <f t="shared" si="312"/>
        <v/>
      </c>
      <c r="AW584" s="127" t="str">
        <f t="shared" si="313"/>
        <v/>
      </c>
      <c r="AX584" s="123" t="str">
        <f t="shared" si="314"/>
        <v/>
      </c>
      <c r="AY584" s="140" t="str">
        <f>IF(AX584="","",IF(R584="Refreshment Beverage",ROUND(SUM(AX584*Rates!K$19),4),ROUND(SUM(AX584*(Rates!J$8/100)),4)))</f>
        <v/>
      </c>
      <c r="AZ584" s="124" t="str">
        <f t="shared" si="315"/>
        <v/>
      </c>
      <c r="BA584" s="125" t="str">
        <f t="shared" si="316"/>
        <v/>
      </c>
      <c r="BB584" s="115"/>
      <c r="BC584" s="143"/>
      <c r="BD584" s="100"/>
      <c r="BE584" s="100"/>
      <c r="BF584" s="100"/>
      <c r="BG584" s="100"/>
    </row>
    <row r="585" spans="1:59" ht="12.75" customHeight="1" x14ac:dyDescent="0.2">
      <c r="A585" s="144"/>
      <c r="B585" s="141"/>
      <c r="C585" s="141"/>
      <c r="D585" s="142"/>
      <c r="E585" s="142"/>
      <c r="F585" s="142"/>
      <c r="G585" s="142"/>
      <c r="H585" s="142"/>
      <c r="I585" s="129"/>
      <c r="J585" s="130"/>
      <c r="K585" s="131" t="str">
        <f t="shared" si="287"/>
        <v/>
      </c>
      <c r="L585" s="132" t="str">
        <f t="shared" si="288"/>
        <v/>
      </c>
      <c r="M585" s="133" t="str">
        <f t="shared" si="289"/>
        <v/>
      </c>
      <c r="N585" s="134" t="str">
        <f>IFERROR(IF(B:B="","",IF(R585="Beer",SUM(LOOKUP(2,1/(Rates!$B$3:$B$5&lt;=W585)/(Rates!$C$3:$C$5&gt;=W585),Rates!$D$3:$D$5)*(X585/100)*W585),IF(R585="Refreshment Beverage",SUM(LOOKUP(2,1/(Rates!$B$7:$B$11&lt;=W585)/(Rates!$C$7:$C$11&gt;=W585),Rates!$D$7:$D$11)*(X585/100)*W585)))),"")</f>
        <v/>
      </c>
      <c r="O585" s="134" t="str">
        <f t="shared" si="290"/>
        <v/>
      </c>
      <c r="P585" s="116"/>
      <c r="Q585" s="117" t="str">
        <f t="shared" si="291"/>
        <v/>
      </c>
      <c r="R585" s="128" t="str">
        <f t="shared" si="292"/>
        <v/>
      </c>
      <c r="S585" s="135" t="str">
        <f>IF(B585="","",IF(R585="Refreshment Beverage",VLOOKUP(VALUE(Q585),Rates!G$15:L$19,2,0),VLOOKUP(VALUE(Q585),Rates!G$4:L$12,2,0)))</f>
        <v/>
      </c>
      <c r="T585" s="135" t="str">
        <f t="shared" si="293"/>
        <v/>
      </c>
      <c r="U585" s="118" t="str">
        <f t="shared" si="294"/>
        <v/>
      </c>
      <c r="V585" s="135" t="str">
        <f t="shared" si="295"/>
        <v/>
      </c>
      <c r="W585" s="135" t="str">
        <f t="shared" si="296"/>
        <v/>
      </c>
      <c r="X585" s="119" t="str">
        <f t="shared" si="297"/>
        <v/>
      </c>
      <c r="Y585" s="120" t="str">
        <f>IF(B:B="","",IF(R585="Refreshment Beverage",VLOOKUP(Q585,Rates!G$15:L$19,6,0)*W585,VLOOKUP(Q585,Rates!G$4:L$12,6,0)*W585))</f>
        <v/>
      </c>
      <c r="Z585" s="120" t="str">
        <f t="shared" si="298"/>
        <v/>
      </c>
      <c r="AA585" s="120" t="str">
        <f t="shared" si="299"/>
        <v/>
      </c>
      <c r="AB585" s="136" t="str">
        <f>IF(B:B="","",IF(R585="Refreshment Beverage","",IF(AND(R585="Beer",Q585=0),SUM(LOOKUP(2,1/(Rates!$B$15:$B$18&lt;=W585)/(Rates!$C$15:$C$18&gt;=W585),Rates!$D$15:$D$18)*W585),VLOOKUP(VALUE(Q:Q),Rates!A:B,2,0)*W585)))</f>
        <v/>
      </c>
      <c r="AC585" s="136" t="str">
        <f>IF(B:B="","",IF(R585="Refreshment Beverage","",IF(AND(R585="Beer",Q585=0),SUM(LOOKUP(2,1/(Rates!$B$15:$B$18&lt;=W585)/(Rates!$C$15:$C$18&gt;=W585),Rates!$E$15:$E$18)*W585),VLOOKUP(VALUE(Q:Q),Rates!A:C,3,0)*W585)))</f>
        <v/>
      </c>
      <c r="AD585" s="137" t="str">
        <f>IFERROR(IF(B:B="","",IF(R585="Beer","",IF(VALUE(Q585)=0,VLOOKUP(VLOOKUP(B:B,#REF!,16,0),Rates!A:E,2,0),VLOOKUP(VALUE(Q585),Rates!A$31:B$34,2,0)*W585))),0)</f>
        <v/>
      </c>
      <c r="AE585" s="121" t="str">
        <f t="shared" si="300"/>
        <v/>
      </c>
      <c r="AF585" s="138" t="str">
        <f t="shared" si="301"/>
        <v/>
      </c>
      <c r="AG585" s="122" t="str">
        <f t="shared" si="302"/>
        <v/>
      </c>
      <c r="AH585" s="123" t="str">
        <f t="shared" si="303"/>
        <v/>
      </c>
      <c r="AI585" s="139" t="str">
        <f>IF(AE:AE="","",IF(R585="Refreshment Beverage",AK585*(Rates!J$19/100),ROUND(SUM(AH585*(Rates!$J$8/100)),4)))</f>
        <v/>
      </c>
      <c r="AJ585" s="124" t="str">
        <f t="shared" si="304"/>
        <v/>
      </c>
      <c r="AK585" s="125" t="str">
        <f t="shared" si="305"/>
        <v/>
      </c>
      <c r="AL585" s="121" t="str">
        <f t="shared" si="306"/>
        <v/>
      </c>
      <c r="AM585" s="138" t="str">
        <f>IF(AS585="","",IF(R585="Refreshment Beverage",ROUND(AS585*Rates!K$19,4),ROUND(AO585*(VLOOKUP(VALUE(Q585),Rates!G$4:L$12,3,0)),4)))</f>
        <v/>
      </c>
      <c r="AN585" s="126" t="str">
        <f>IF(AS585="","",IF(R585="Refreshment Beverage",AS585*(Rates!J$19/100),MAX(AM585,AB585)))</f>
        <v/>
      </c>
      <c r="AO585" s="127" t="str">
        <f t="shared" si="307"/>
        <v/>
      </c>
      <c r="AP585" s="127" t="str">
        <f t="shared" si="308"/>
        <v/>
      </c>
      <c r="AQ585" s="140" t="str">
        <f>IF(AS585="","",IF(R585="Refreshment Beverage",ROUND(SUM(VLOOKUP(Q:Q,Rates!G$15:L$19,3,0)*(AS585-Y585-Z585-AA585)),4),ROUND(SUM(Rates!$K$8*AS585),4)))</f>
        <v/>
      </c>
      <c r="AR585" s="139" t="str">
        <f t="shared" si="309"/>
        <v/>
      </c>
      <c r="AS585" s="125" t="str">
        <f t="shared" si="310"/>
        <v/>
      </c>
      <c r="AT585" s="121" t="str">
        <f t="shared" si="311"/>
        <v/>
      </c>
      <c r="AU585" s="138" t="str">
        <f>IF(AX585="","",IF(R585="Refreshment Beverage",ROUND((BA585-Y585-Z585-AA585)*VLOOKUP(VALUE(Q585),Rates!G$15:L$19,3,0),4),ROUND(AW585*(VLOOKUP(VALUE(Q585),Rates!G:L,3,0)),4)))</f>
        <v/>
      </c>
      <c r="AV585" s="126" t="str">
        <f t="shared" si="312"/>
        <v/>
      </c>
      <c r="AW585" s="127" t="str">
        <f t="shared" si="313"/>
        <v/>
      </c>
      <c r="AX585" s="123" t="str">
        <f t="shared" si="314"/>
        <v/>
      </c>
      <c r="AY585" s="140" t="str">
        <f>IF(AX585="","",IF(R585="Refreshment Beverage",ROUND(SUM(AX585*Rates!K$19),4),ROUND(SUM(AX585*(Rates!J$8/100)),4)))</f>
        <v/>
      </c>
      <c r="AZ585" s="124" t="str">
        <f t="shared" si="315"/>
        <v/>
      </c>
      <c r="BA585" s="125" t="str">
        <f t="shared" si="316"/>
        <v/>
      </c>
      <c r="BB585" s="115"/>
      <c r="BC585" s="143"/>
      <c r="BD585" s="100"/>
      <c r="BE585" s="100"/>
      <c r="BF585" s="100"/>
      <c r="BG585" s="100"/>
    </row>
    <row r="586" spans="1:59" ht="12.75" customHeight="1" x14ac:dyDescent="0.2">
      <c r="A586" s="144"/>
      <c r="B586" s="141"/>
      <c r="C586" s="141"/>
      <c r="D586" s="142"/>
      <c r="E586" s="142"/>
      <c r="F586" s="142"/>
      <c r="G586" s="142"/>
      <c r="H586" s="142"/>
      <c r="I586" s="129"/>
      <c r="J586" s="130"/>
      <c r="K586" s="131" t="str">
        <f t="shared" si="287"/>
        <v/>
      </c>
      <c r="L586" s="132" t="str">
        <f t="shared" si="288"/>
        <v/>
      </c>
      <c r="M586" s="133" t="str">
        <f t="shared" si="289"/>
        <v/>
      </c>
      <c r="N586" s="134" t="str">
        <f>IFERROR(IF(B:B="","",IF(R586="Beer",SUM(LOOKUP(2,1/(Rates!$B$3:$B$5&lt;=W586)/(Rates!$C$3:$C$5&gt;=W586),Rates!$D$3:$D$5)*(X586/100)*W586),IF(R586="Refreshment Beverage",SUM(LOOKUP(2,1/(Rates!$B$7:$B$11&lt;=W586)/(Rates!$C$7:$C$11&gt;=W586),Rates!$D$7:$D$11)*(X586/100)*W586)))),"")</f>
        <v/>
      </c>
      <c r="O586" s="134" t="str">
        <f t="shared" si="290"/>
        <v/>
      </c>
      <c r="P586" s="116"/>
      <c r="Q586" s="117" t="str">
        <f t="shared" si="291"/>
        <v/>
      </c>
      <c r="R586" s="128" t="str">
        <f t="shared" si="292"/>
        <v/>
      </c>
      <c r="S586" s="135" t="str">
        <f>IF(B586="","",IF(R586="Refreshment Beverage",VLOOKUP(VALUE(Q586),Rates!G$15:L$19,2,0),VLOOKUP(VALUE(Q586),Rates!G$4:L$12,2,0)))</f>
        <v/>
      </c>
      <c r="T586" s="135" t="str">
        <f t="shared" si="293"/>
        <v/>
      </c>
      <c r="U586" s="118" t="str">
        <f t="shared" si="294"/>
        <v/>
      </c>
      <c r="V586" s="135" t="str">
        <f t="shared" si="295"/>
        <v/>
      </c>
      <c r="W586" s="135" t="str">
        <f t="shared" si="296"/>
        <v/>
      </c>
      <c r="X586" s="119" t="str">
        <f t="shared" si="297"/>
        <v/>
      </c>
      <c r="Y586" s="120" t="str">
        <f>IF(B:B="","",IF(R586="Refreshment Beverage",VLOOKUP(Q586,Rates!G$15:L$19,6,0)*W586,VLOOKUP(Q586,Rates!G$4:L$12,6,0)*W586))</f>
        <v/>
      </c>
      <c r="Z586" s="120" t="str">
        <f t="shared" si="298"/>
        <v/>
      </c>
      <c r="AA586" s="120" t="str">
        <f t="shared" si="299"/>
        <v/>
      </c>
      <c r="AB586" s="136" t="str">
        <f>IF(B:B="","",IF(R586="Refreshment Beverage","",IF(AND(R586="Beer",Q586=0),SUM(LOOKUP(2,1/(Rates!$B$15:$B$18&lt;=W586)/(Rates!$C$15:$C$18&gt;=W586),Rates!$D$15:$D$18)*W586),VLOOKUP(VALUE(Q:Q),Rates!A:B,2,0)*W586)))</f>
        <v/>
      </c>
      <c r="AC586" s="136" t="str">
        <f>IF(B:B="","",IF(R586="Refreshment Beverage","",IF(AND(R586="Beer",Q586=0),SUM(LOOKUP(2,1/(Rates!$B$15:$B$18&lt;=W586)/(Rates!$C$15:$C$18&gt;=W586),Rates!$E$15:$E$18)*W586),VLOOKUP(VALUE(Q:Q),Rates!A:C,3,0)*W586)))</f>
        <v/>
      </c>
      <c r="AD586" s="137" t="str">
        <f>IFERROR(IF(B:B="","",IF(R586="Beer","",IF(VALUE(Q586)=0,VLOOKUP(VLOOKUP(B:B,#REF!,16,0),Rates!A:E,2,0),VLOOKUP(VALUE(Q586),Rates!A$31:B$34,2,0)*W586))),0)</f>
        <v/>
      </c>
      <c r="AE586" s="121" t="str">
        <f t="shared" si="300"/>
        <v/>
      </c>
      <c r="AF586" s="138" t="str">
        <f t="shared" si="301"/>
        <v/>
      </c>
      <c r="AG586" s="122" t="str">
        <f t="shared" si="302"/>
        <v/>
      </c>
      <c r="AH586" s="123" t="str">
        <f t="shared" si="303"/>
        <v/>
      </c>
      <c r="AI586" s="139" t="str">
        <f>IF(AE:AE="","",IF(R586="Refreshment Beverage",AK586*(Rates!J$19/100),ROUND(SUM(AH586*(Rates!$J$8/100)),4)))</f>
        <v/>
      </c>
      <c r="AJ586" s="124" t="str">
        <f t="shared" si="304"/>
        <v/>
      </c>
      <c r="AK586" s="125" t="str">
        <f t="shared" si="305"/>
        <v/>
      </c>
      <c r="AL586" s="121" t="str">
        <f t="shared" si="306"/>
        <v/>
      </c>
      <c r="AM586" s="138" t="str">
        <f>IF(AS586="","",IF(R586="Refreshment Beverage",ROUND(AS586*Rates!K$19,4),ROUND(AO586*(VLOOKUP(VALUE(Q586),Rates!G$4:L$12,3,0)),4)))</f>
        <v/>
      </c>
      <c r="AN586" s="126" t="str">
        <f>IF(AS586="","",IF(R586="Refreshment Beverage",AS586*(Rates!J$19/100),MAX(AM586,AB586)))</f>
        <v/>
      </c>
      <c r="AO586" s="127" t="str">
        <f t="shared" si="307"/>
        <v/>
      </c>
      <c r="AP586" s="127" t="str">
        <f t="shared" si="308"/>
        <v/>
      </c>
      <c r="AQ586" s="140" t="str">
        <f>IF(AS586="","",IF(R586="Refreshment Beverage",ROUND(SUM(VLOOKUP(Q:Q,Rates!G$15:L$19,3,0)*(AS586-Y586-Z586-AA586)),4),ROUND(SUM(Rates!$K$8*AS586),4)))</f>
        <v/>
      </c>
      <c r="AR586" s="139" t="str">
        <f t="shared" si="309"/>
        <v/>
      </c>
      <c r="AS586" s="125" t="str">
        <f t="shared" si="310"/>
        <v/>
      </c>
      <c r="AT586" s="121" t="str">
        <f t="shared" si="311"/>
        <v/>
      </c>
      <c r="AU586" s="138" t="str">
        <f>IF(AX586="","",IF(R586="Refreshment Beverage",ROUND((BA586-Y586-Z586-AA586)*VLOOKUP(VALUE(Q586),Rates!G$15:L$19,3,0),4),ROUND(AW586*(VLOOKUP(VALUE(Q586),Rates!G:L,3,0)),4)))</f>
        <v/>
      </c>
      <c r="AV586" s="126" t="str">
        <f t="shared" si="312"/>
        <v/>
      </c>
      <c r="AW586" s="127" t="str">
        <f t="shared" si="313"/>
        <v/>
      </c>
      <c r="AX586" s="123" t="str">
        <f t="shared" si="314"/>
        <v/>
      </c>
      <c r="AY586" s="140" t="str">
        <f>IF(AX586="","",IF(R586="Refreshment Beverage",ROUND(SUM(AX586*Rates!K$19),4),ROUND(SUM(AX586*(Rates!J$8/100)),4)))</f>
        <v/>
      </c>
      <c r="AZ586" s="124" t="str">
        <f t="shared" si="315"/>
        <v/>
      </c>
      <c r="BA586" s="125" t="str">
        <f t="shared" si="316"/>
        <v/>
      </c>
      <c r="BB586" s="115"/>
      <c r="BC586" s="143"/>
      <c r="BD586" s="100"/>
      <c r="BE586" s="100"/>
      <c r="BF586" s="100"/>
      <c r="BG586" s="100"/>
    </row>
    <row r="587" spans="1:59" ht="12.75" customHeight="1" x14ac:dyDescent="0.2">
      <c r="A587" s="144"/>
      <c r="B587" s="141"/>
      <c r="C587" s="141"/>
      <c r="D587" s="142"/>
      <c r="E587" s="142"/>
      <c r="F587" s="142"/>
      <c r="G587" s="142"/>
      <c r="H587" s="142"/>
      <c r="I587" s="129"/>
      <c r="J587" s="130"/>
      <c r="K587" s="131" t="str">
        <f t="shared" si="287"/>
        <v/>
      </c>
      <c r="L587" s="132" t="str">
        <f t="shared" si="288"/>
        <v/>
      </c>
      <c r="M587" s="133" t="str">
        <f t="shared" si="289"/>
        <v/>
      </c>
      <c r="N587" s="134" t="str">
        <f>IFERROR(IF(B:B="","",IF(R587="Beer",SUM(LOOKUP(2,1/(Rates!$B$3:$B$5&lt;=W587)/(Rates!$C$3:$C$5&gt;=W587),Rates!$D$3:$D$5)*(X587/100)*W587),IF(R587="Refreshment Beverage",SUM(LOOKUP(2,1/(Rates!$B$7:$B$11&lt;=W587)/(Rates!$C$7:$C$11&gt;=W587),Rates!$D$7:$D$11)*(X587/100)*W587)))),"")</f>
        <v/>
      </c>
      <c r="O587" s="134" t="str">
        <f t="shared" si="290"/>
        <v/>
      </c>
      <c r="P587" s="116"/>
      <c r="Q587" s="117" t="str">
        <f t="shared" si="291"/>
        <v/>
      </c>
      <c r="R587" s="128" t="str">
        <f t="shared" si="292"/>
        <v/>
      </c>
      <c r="S587" s="135" t="str">
        <f>IF(B587="","",IF(R587="Refreshment Beverage",VLOOKUP(VALUE(Q587),Rates!G$15:L$19,2,0),VLOOKUP(VALUE(Q587),Rates!G$4:L$12,2,0)))</f>
        <v/>
      </c>
      <c r="T587" s="135" t="str">
        <f t="shared" si="293"/>
        <v/>
      </c>
      <c r="U587" s="118" t="str">
        <f t="shared" si="294"/>
        <v/>
      </c>
      <c r="V587" s="135" t="str">
        <f t="shared" si="295"/>
        <v/>
      </c>
      <c r="W587" s="135" t="str">
        <f t="shared" si="296"/>
        <v/>
      </c>
      <c r="X587" s="119" t="str">
        <f t="shared" si="297"/>
        <v/>
      </c>
      <c r="Y587" s="120" t="str">
        <f>IF(B:B="","",IF(R587="Refreshment Beverage",VLOOKUP(Q587,Rates!G$15:L$19,6,0)*W587,VLOOKUP(Q587,Rates!G$4:L$12,6,0)*W587))</f>
        <v/>
      </c>
      <c r="Z587" s="120" t="str">
        <f t="shared" si="298"/>
        <v/>
      </c>
      <c r="AA587" s="120" t="str">
        <f t="shared" si="299"/>
        <v/>
      </c>
      <c r="AB587" s="136" t="str">
        <f>IF(B:B="","",IF(R587="Refreshment Beverage","",IF(AND(R587="Beer",Q587=0),SUM(LOOKUP(2,1/(Rates!$B$15:$B$18&lt;=W587)/(Rates!$C$15:$C$18&gt;=W587),Rates!$D$15:$D$18)*W587),VLOOKUP(VALUE(Q:Q),Rates!A:B,2,0)*W587)))</f>
        <v/>
      </c>
      <c r="AC587" s="136" t="str">
        <f>IF(B:B="","",IF(R587="Refreshment Beverage","",IF(AND(R587="Beer",Q587=0),SUM(LOOKUP(2,1/(Rates!$B$15:$B$18&lt;=W587)/(Rates!$C$15:$C$18&gt;=W587),Rates!$E$15:$E$18)*W587),VLOOKUP(VALUE(Q:Q),Rates!A:C,3,0)*W587)))</f>
        <v/>
      </c>
      <c r="AD587" s="137" t="str">
        <f>IFERROR(IF(B:B="","",IF(R587="Beer","",IF(VALUE(Q587)=0,VLOOKUP(VLOOKUP(B:B,#REF!,16,0),Rates!A:E,2,0),VLOOKUP(VALUE(Q587),Rates!A$31:B$34,2,0)*W587))),0)</f>
        <v/>
      </c>
      <c r="AE587" s="121" t="str">
        <f t="shared" si="300"/>
        <v/>
      </c>
      <c r="AF587" s="138" t="str">
        <f t="shared" si="301"/>
        <v/>
      </c>
      <c r="AG587" s="122" t="str">
        <f t="shared" si="302"/>
        <v/>
      </c>
      <c r="AH587" s="123" t="str">
        <f t="shared" si="303"/>
        <v/>
      </c>
      <c r="AI587" s="139" t="str">
        <f>IF(AE:AE="","",IF(R587="Refreshment Beverage",AK587*(Rates!J$19/100),ROUND(SUM(AH587*(Rates!$J$8/100)),4)))</f>
        <v/>
      </c>
      <c r="AJ587" s="124" t="str">
        <f t="shared" si="304"/>
        <v/>
      </c>
      <c r="AK587" s="125" t="str">
        <f t="shared" si="305"/>
        <v/>
      </c>
      <c r="AL587" s="121" t="str">
        <f t="shared" si="306"/>
        <v/>
      </c>
      <c r="AM587" s="138" t="str">
        <f>IF(AS587="","",IF(R587="Refreshment Beverage",ROUND(AS587*Rates!K$19,4),ROUND(AO587*(VLOOKUP(VALUE(Q587),Rates!G$4:L$12,3,0)),4)))</f>
        <v/>
      </c>
      <c r="AN587" s="126" t="str">
        <f>IF(AS587="","",IF(R587="Refreshment Beverage",AS587*(Rates!J$19/100),MAX(AM587,AB587)))</f>
        <v/>
      </c>
      <c r="AO587" s="127" t="str">
        <f t="shared" si="307"/>
        <v/>
      </c>
      <c r="AP587" s="127" t="str">
        <f t="shared" si="308"/>
        <v/>
      </c>
      <c r="AQ587" s="140" t="str">
        <f>IF(AS587="","",IF(R587="Refreshment Beverage",ROUND(SUM(VLOOKUP(Q:Q,Rates!G$15:L$19,3,0)*(AS587-Y587-Z587-AA587)),4),ROUND(SUM(Rates!$K$8*AS587),4)))</f>
        <v/>
      </c>
      <c r="AR587" s="139" t="str">
        <f t="shared" si="309"/>
        <v/>
      </c>
      <c r="AS587" s="125" t="str">
        <f t="shared" si="310"/>
        <v/>
      </c>
      <c r="AT587" s="121" t="str">
        <f t="shared" si="311"/>
        <v/>
      </c>
      <c r="AU587" s="138" t="str">
        <f>IF(AX587="","",IF(R587="Refreshment Beverage",ROUND((BA587-Y587-Z587-AA587)*VLOOKUP(VALUE(Q587),Rates!G$15:L$19,3,0),4),ROUND(AW587*(VLOOKUP(VALUE(Q587),Rates!G:L,3,0)),4)))</f>
        <v/>
      </c>
      <c r="AV587" s="126" t="str">
        <f t="shared" si="312"/>
        <v/>
      </c>
      <c r="AW587" s="127" t="str">
        <f t="shared" si="313"/>
        <v/>
      </c>
      <c r="AX587" s="123" t="str">
        <f t="shared" si="314"/>
        <v/>
      </c>
      <c r="AY587" s="140" t="str">
        <f>IF(AX587="","",IF(R587="Refreshment Beverage",ROUND(SUM(AX587*Rates!K$19),4),ROUND(SUM(AX587*(Rates!J$8/100)),4)))</f>
        <v/>
      </c>
      <c r="AZ587" s="124" t="str">
        <f t="shared" si="315"/>
        <v/>
      </c>
      <c r="BA587" s="125" t="str">
        <f t="shared" si="316"/>
        <v/>
      </c>
      <c r="BB587" s="115"/>
      <c r="BC587" s="143"/>
      <c r="BD587" s="100"/>
      <c r="BE587" s="100"/>
      <c r="BF587" s="100"/>
      <c r="BG587" s="100"/>
    </row>
    <row r="588" spans="1:59" ht="12.75" customHeight="1" x14ac:dyDescent="0.2">
      <c r="A588" s="144"/>
      <c r="B588" s="141"/>
      <c r="C588" s="141"/>
      <c r="D588" s="142"/>
      <c r="E588" s="142"/>
      <c r="F588" s="142"/>
      <c r="G588" s="142"/>
      <c r="H588" s="142"/>
      <c r="I588" s="129"/>
      <c r="J588" s="130"/>
      <c r="K588" s="131" t="str">
        <f t="shared" si="287"/>
        <v/>
      </c>
      <c r="L588" s="132" t="str">
        <f t="shared" si="288"/>
        <v/>
      </c>
      <c r="M588" s="133" t="str">
        <f t="shared" si="289"/>
        <v/>
      </c>
      <c r="N588" s="134" t="str">
        <f>IFERROR(IF(B:B="","",IF(R588="Beer",SUM(LOOKUP(2,1/(Rates!$B$3:$B$5&lt;=W588)/(Rates!$C$3:$C$5&gt;=W588),Rates!$D$3:$D$5)*(X588/100)*W588),IF(R588="Refreshment Beverage",SUM(LOOKUP(2,1/(Rates!$B$7:$B$11&lt;=W588)/(Rates!$C$7:$C$11&gt;=W588),Rates!$D$7:$D$11)*(X588/100)*W588)))),"")</f>
        <v/>
      </c>
      <c r="O588" s="134" t="str">
        <f t="shared" si="290"/>
        <v/>
      </c>
      <c r="P588" s="116"/>
      <c r="Q588" s="117" t="str">
        <f t="shared" si="291"/>
        <v/>
      </c>
      <c r="R588" s="128" t="str">
        <f t="shared" si="292"/>
        <v/>
      </c>
      <c r="S588" s="135" t="str">
        <f>IF(B588="","",IF(R588="Refreshment Beverage",VLOOKUP(VALUE(Q588),Rates!G$15:L$19,2,0),VLOOKUP(VALUE(Q588),Rates!G$4:L$12,2,0)))</f>
        <v/>
      </c>
      <c r="T588" s="135" t="str">
        <f t="shared" si="293"/>
        <v/>
      </c>
      <c r="U588" s="118" t="str">
        <f t="shared" si="294"/>
        <v/>
      </c>
      <c r="V588" s="135" t="str">
        <f t="shared" si="295"/>
        <v/>
      </c>
      <c r="W588" s="135" t="str">
        <f t="shared" si="296"/>
        <v/>
      </c>
      <c r="X588" s="119" t="str">
        <f t="shared" si="297"/>
        <v/>
      </c>
      <c r="Y588" s="120" t="str">
        <f>IF(B:B="","",IF(R588="Refreshment Beverage",VLOOKUP(Q588,Rates!G$15:L$19,6,0)*W588,VLOOKUP(Q588,Rates!G$4:L$12,6,0)*W588))</f>
        <v/>
      </c>
      <c r="Z588" s="120" t="str">
        <f t="shared" si="298"/>
        <v/>
      </c>
      <c r="AA588" s="120" t="str">
        <f t="shared" si="299"/>
        <v/>
      </c>
      <c r="AB588" s="136" t="str">
        <f>IF(B:B="","",IF(R588="Refreshment Beverage","",IF(AND(R588="Beer",Q588=0),SUM(LOOKUP(2,1/(Rates!$B$15:$B$18&lt;=W588)/(Rates!$C$15:$C$18&gt;=W588),Rates!$D$15:$D$18)*W588),VLOOKUP(VALUE(Q:Q),Rates!A:B,2,0)*W588)))</f>
        <v/>
      </c>
      <c r="AC588" s="136" t="str">
        <f>IF(B:B="","",IF(R588="Refreshment Beverage","",IF(AND(R588="Beer",Q588=0),SUM(LOOKUP(2,1/(Rates!$B$15:$B$18&lt;=W588)/(Rates!$C$15:$C$18&gt;=W588),Rates!$E$15:$E$18)*W588),VLOOKUP(VALUE(Q:Q),Rates!A:C,3,0)*W588)))</f>
        <v/>
      </c>
      <c r="AD588" s="137" t="str">
        <f>IFERROR(IF(B:B="","",IF(R588="Beer","",IF(VALUE(Q588)=0,VLOOKUP(VLOOKUP(B:B,#REF!,16,0),Rates!A:E,2,0),VLOOKUP(VALUE(Q588),Rates!A$31:B$34,2,0)*W588))),0)</f>
        <v/>
      </c>
      <c r="AE588" s="121" t="str">
        <f t="shared" si="300"/>
        <v/>
      </c>
      <c r="AF588" s="138" t="str">
        <f t="shared" si="301"/>
        <v/>
      </c>
      <c r="AG588" s="122" t="str">
        <f t="shared" si="302"/>
        <v/>
      </c>
      <c r="AH588" s="123" t="str">
        <f t="shared" si="303"/>
        <v/>
      </c>
      <c r="AI588" s="139" t="str">
        <f>IF(AE:AE="","",IF(R588="Refreshment Beverage",AK588*(Rates!J$19/100),ROUND(SUM(AH588*(Rates!$J$8/100)),4)))</f>
        <v/>
      </c>
      <c r="AJ588" s="124" t="str">
        <f t="shared" si="304"/>
        <v/>
      </c>
      <c r="AK588" s="125" t="str">
        <f t="shared" si="305"/>
        <v/>
      </c>
      <c r="AL588" s="121" t="str">
        <f t="shared" si="306"/>
        <v/>
      </c>
      <c r="AM588" s="138" t="str">
        <f>IF(AS588="","",IF(R588="Refreshment Beverage",ROUND(AS588*Rates!K$19,4),ROUND(AO588*(VLOOKUP(VALUE(Q588),Rates!G$4:L$12,3,0)),4)))</f>
        <v/>
      </c>
      <c r="AN588" s="126" t="str">
        <f>IF(AS588="","",IF(R588="Refreshment Beverage",AS588*(Rates!J$19/100),MAX(AM588,AB588)))</f>
        <v/>
      </c>
      <c r="AO588" s="127" t="str">
        <f t="shared" si="307"/>
        <v/>
      </c>
      <c r="AP588" s="127" t="str">
        <f t="shared" si="308"/>
        <v/>
      </c>
      <c r="AQ588" s="140" t="str">
        <f>IF(AS588="","",IF(R588="Refreshment Beverage",ROUND(SUM(VLOOKUP(Q:Q,Rates!G$15:L$19,3,0)*(AS588-Y588-Z588-AA588)),4),ROUND(SUM(Rates!$K$8*AS588),4)))</f>
        <v/>
      </c>
      <c r="AR588" s="139" t="str">
        <f t="shared" si="309"/>
        <v/>
      </c>
      <c r="AS588" s="125" t="str">
        <f t="shared" si="310"/>
        <v/>
      </c>
      <c r="AT588" s="121" t="str">
        <f t="shared" si="311"/>
        <v/>
      </c>
      <c r="AU588" s="138" t="str">
        <f>IF(AX588="","",IF(R588="Refreshment Beverage",ROUND((BA588-Y588-Z588-AA588)*VLOOKUP(VALUE(Q588),Rates!G$15:L$19,3,0),4),ROUND(AW588*(VLOOKUP(VALUE(Q588),Rates!G:L,3,0)),4)))</f>
        <v/>
      </c>
      <c r="AV588" s="126" t="str">
        <f t="shared" si="312"/>
        <v/>
      </c>
      <c r="AW588" s="127" t="str">
        <f t="shared" si="313"/>
        <v/>
      </c>
      <c r="AX588" s="123" t="str">
        <f t="shared" si="314"/>
        <v/>
      </c>
      <c r="AY588" s="140" t="str">
        <f>IF(AX588="","",IF(R588="Refreshment Beverage",ROUND(SUM(AX588*Rates!K$19),4),ROUND(SUM(AX588*(Rates!J$8/100)),4)))</f>
        <v/>
      </c>
      <c r="AZ588" s="124" t="str">
        <f t="shared" si="315"/>
        <v/>
      </c>
      <c r="BA588" s="125" t="str">
        <f t="shared" si="316"/>
        <v/>
      </c>
      <c r="BB588" s="115"/>
      <c r="BC588" s="143"/>
      <c r="BD588" s="100"/>
      <c r="BE588" s="100"/>
      <c r="BF588" s="100"/>
      <c r="BG588" s="100"/>
    </row>
    <row r="589" spans="1:59" ht="12.75" customHeight="1" x14ac:dyDescent="0.2">
      <c r="A589" s="144"/>
      <c r="B589" s="141"/>
      <c r="C589" s="141"/>
      <c r="D589" s="142"/>
      <c r="E589" s="142"/>
      <c r="F589" s="142"/>
      <c r="G589" s="142"/>
      <c r="H589" s="142"/>
      <c r="I589" s="129"/>
      <c r="J589" s="130"/>
      <c r="K589" s="131" t="str">
        <f t="shared" si="287"/>
        <v/>
      </c>
      <c r="L589" s="132" t="str">
        <f t="shared" si="288"/>
        <v/>
      </c>
      <c r="M589" s="133" t="str">
        <f t="shared" si="289"/>
        <v/>
      </c>
      <c r="N589" s="134" t="str">
        <f>IFERROR(IF(B:B="","",IF(R589="Beer",SUM(LOOKUP(2,1/(Rates!$B$3:$B$5&lt;=W589)/(Rates!$C$3:$C$5&gt;=W589),Rates!$D$3:$D$5)*(X589/100)*W589),IF(R589="Refreshment Beverage",SUM(LOOKUP(2,1/(Rates!$B$7:$B$11&lt;=W589)/(Rates!$C$7:$C$11&gt;=W589),Rates!$D$7:$D$11)*(X589/100)*W589)))),"")</f>
        <v/>
      </c>
      <c r="O589" s="134" t="str">
        <f t="shared" si="290"/>
        <v/>
      </c>
      <c r="P589" s="116"/>
      <c r="Q589" s="117" t="str">
        <f t="shared" si="291"/>
        <v/>
      </c>
      <c r="R589" s="128" t="str">
        <f t="shared" si="292"/>
        <v/>
      </c>
      <c r="S589" s="135" t="str">
        <f>IF(B589="","",IF(R589="Refreshment Beverage",VLOOKUP(VALUE(Q589),Rates!G$15:L$19,2,0),VLOOKUP(VALUE(Q589),Rates!G$4:L$12,2,0)))</f>
        <v/>
      </c>
      <c r="T589" s="135" t="str">
        <f t="shared" si="293"/>
        <v/>
      </c>
      <c r="U589" s="118" t="str">
        <f t="shared" si="294"/>
        <v/>
      </c>
      <c r="V589" s="135" t="str">
        <f t="shared" si="295"/>
        <v/>
      </c>
      <c r="W589" s="135" t="str">
        <f t="shared" si="296"/>
        <v/>
      </c>
      <c r="X589" s="119" t="str">
        <f t="shared" si="297"/>
        <v/>
      </c>
      <c r="Y589" s="120" t="str">
        <f>IF(B:B="","",IF(R589="Refreshment Beverage",VLOOKUP(Q589,Rates!G$15:L$19,6,0)*W589,VLOOKUP(Q589,Rates!G$4:L$12,6,0)*W589))</f>
        <v/>
      </c>
      <c r="Z589" s="120" t="str">
        <f t="shared" si="298"/>
        <v/>
      </c>
      <c r="AA589" s="120" t="str">
        <f t="shared" si="299"/>
        <v/>
      </c>
      <c r="AB589" s="136" t="str">
        <f>IF(B:B="","",IF(R589="Refreshment Beverage","",IF(AND(R589="Beer",Q589=0),SUM(LOOKUP(2,1/(Rates!$B$15:$B$18&lt;=W589)/(Rates!$C$15:$C$18&gt;=W589),Rates!$D$15:$D$18)*W589),VLOOKUP(VALUE(Q:Q),Rates!A:B,2,0)*W589)))</f>
        <v/>
      </c>
      <c r="AC589" s="136" t="str">
        <f>IF(B:B="","",IF(R589="Refreshment Beverage","",IF(AND(R589="Beer",Q589=0),SUM(LOOKUP(2,1/(Rates!$B$15:$B$18&lt;=W589)/(Rates!$C$15:$C$18&gt;=W589),Rates!$E$15:$E$18)*W589),VLOOKUP(VALUE(Q:Q),Rates!A:C,3,0)*W589)))</f>
        <v/>
      </c>
      <c r="AD589" s="137" t="str">
        <f>IFERROR(IF(B:B="","",IF(R589="Beer","",IF(VALUE(Q589)=0,VLOOKUP(VLOOKUP(B:B,#REF!,16,0),Rates!A:E,2,0),VLOOKUP(VALUE(Q589),Rates!A$31:B$34,2,0)*W589))),0)</f>
        <v/>
      </c>
      <c r="AE589" s="121" t="str">
        <f t="shared" si="300"/>
        <v/>
      </c>
      <c r="AF589" s="138" t="str">
        <f t="shared" si="301"/>
        <v/>
      </c>
      <c r="AG589" s="122" t="str">
        <f t="shared" si="302"/>
        <v/>
      </c>
      <c r="AH589" s="123" t="str">
        <f t="shared" si="303"/>
        <v/>
      </c>
      <c r="AI589" s="139" t="str">
        <f>IF(AE:AE="","",IF(R589="Refreshment Beverage",AK589*(Rates!J$19/100),ROUND(SUM(AH589*(Rates!$J$8/100)),4)))</f>
        <v/>
      </c>
      <c r="AJ589" s="124" t="str">
        <f t="shared" si="304"/>
        <v/>
      </c>
      <c r="AK589" s="125" t="str">
        <f t="shared" si="305"/>
        <v/>
      </c>
      <c r="AL589" s="121" t="str">
        <f t="shared" si="306"/>
        <v/>
      </c>
      <c r="AM589" s="138" t="str">
        <f>IF(AS589="","",IF(R589="Refreshment Beverage",ROUND(AS589*Rates!K$19,4),ROUND(AO589*(VLOOKUP(VALUE(Q589),Rates!G$4:L$12,3,0)),4)))</f>
        <v/>
      </c>
      <c r="AN589" s="126" t="str">
        <f>IF(AS589="","",IF(R589="Refreshment Beverage",AS589*(Rates!J$19/100),MAX(AM589,AB589)))</f>
        <v/>
      </c>
      <c r="AO589" s="127" t="str">
        <f t="shared" si="307"/>
        <v/>
      </c>
      <c r="AP589" s="127" t="str">
        <f t="shared" si="308"/>
        <v/>
      </c>
      <c r="AQ589" s="140" t="str">
        <f>IF(AS589="","",IF(R589="Refreshment Beverage",ROUND(SUM(VLOOKUP(Q:Q,Rates!G$15:L$19,3,0)*(AS589-Y589-Z589-AA589)),4),ROUND(SUM(Rates!$K$8*AS589),4)))</f>
        <v/>
      </c>
      <c r="AR589" s="139" t="str">
        <f t="shared" si="309"/>
        <v/>
      </c>
      <c r="AS589" s="125" t="str">
        <f t="shared" si="310"/>
        <v/>
      </c>
      <c r="AT589" s="121" t="str">
        <f t="shared" si="311"/>
        <v/>
      </c>
      <c r="AU589" s="138" t="str">
        <f>IF(AX589="","",IF(R589="Refreshment Beverage",ROUND((BA589-Y589-Z589-AA589)*VLOOKUP(VALUE(Q589),Rates!G$15:L$19,3,0),4),ROUND(AW589*(VLOOKUP(VALUE(Q589),Rates!G:L,3,0)),4)))</f>
        <v/>
      </c>
      <c r="AV589" s="126" t="str">
        <f t="shared" si="312"/>
        <v/>
      </c>
      <c r="AW589" s="127" t="str">
        <f t="shared" si="313"/>
        <v/>
      </c>
      <c r="AX589" s="123" t="str">
        <f t="shared" si="314"/>
        <v/>
      </c>
      <c r="AY589" s="140" t="str">
        <f>IF(AX589="","",IF(R589="Refreshment Beverage",ROUND(SUM(AX589*Rates!K$19),4),ROUND(SUM(AX589*(Rates!J$8/100)),4)))</f>
        <v/>
      </c>
      <c r="AZ589" s="124" t="str">
        <f t="shared" si="315"/>
        <v/>
      </c>
      <c r="BA589" s="125" t="str">
        <f t="shared" si="316"/>
        <v/>
      </c>
      <c r="BB589" s="115"/>
      <c r="BC589" s="143"/>
      <c r="BD589" s="100"/>
      <c r="BE589" s="100"/>
      <c r="BF589" s="100"/>
      <c r="BG589" s="100"/>
    </row>
    <row r="590" spans="1:59" ht="12.75" customHeight="1" x14ac:dyDescent="0.2">
      <c r="A590" s="144"/>
      <c r="B590" s="141"/>
      <c r="C590" s="141"/>
      <c r="D590" s="142"/>
      <c r="E590" s="142"/>
      <c r="F590" s="142"/>
      <c r="G590" s="142"/>
      <c r="H590" s="142"/>
      <c r="I590" s="129"/>
      <c r="J590" s="130"/>
      <c r="K590" s="131" t="str">
        <f t="shared" si="287"/>
        <v/>
      </c>
      <c r="L590" s="132" t="str">
        <f t="shared" si="288"/>
        <v/>
      </c>
      <c r="M590" s="133" t="str">
        <f t="shared" si="289"/>
        <v/>
      </c>
      <c r="N590" s="134" t="str">
        <f>IFERROR(IF(B:B="","",IF(R590="Beer",SUM(LOOKUP(2,1/(Rates!$B$3:$B$5&lt;=W590)/(Rates!$C$3:$C$5&gt;=W590),Rates!$D$3:$D$5)*(X590/100)*W590),IF(R590="Refreshment Beverage",SUM(LOOKUP(2,1/(Rates!$B$7:$B$11&lt;=W590)/(Rates!$C$7:$C$11&gt;=W590),Rates!$D$7:$D$11)*(X590/100)*W590)))),"")</f>
        <v/>
      </c>
      <c r="O590" s="134" t="str">
        <f t="shared" si="290"/>
        <v/>
      </c>
      <c r="P590" s="116"/>
      <c r="Q590" s="117" t="str">
        <f t="shared" si="291"/>
        <v/>
      </c>
      <c r="R590" s="128" t="str">
        <f t="shared" si="292"/>
        <v/>
      </c>
      <c r="S590" s="135" t="str">
        <f>IF(B590="","",IF(R590="Refreshment Beverage",VLOOKUP(VALUE(Q590),Rates!G$15:L$19,2,0),VLOOKUP(VALUE(Q590),Rates!G$4:L$12,2,0)))</f>
        <v/>
      </c>
      <c r="T590" s="135" t="str">
        <f t="shared" si="293"/>
        <v/>
      </c>
      <c r="U590" s="118" t="str">
        <f t="shared" si="294"/>
        <v/>
      </c>
      <c r="V590" s="135" t="str">
        <f t="shared" si="295"/>
        <v/>
      </c>
      <c r="W590" s="135" t="str">
        <f t="shared" si="296"/>
        <v/>
      </c>
      <c r="X590" s="119" t="str">
        <f t="shared" si="297"/>
        <v/>
      </c>
      <c r="Y590" s="120" t="str">
        <f>IF(B:B="","",IF(R590="Refreshment Beverage",VLOOKUP(Q590,Rates!G$15:L$19,6,0)*W590,VLOOKUP(Q590,Rates!G$4:L$12,6,0)*W590))</f>
        <v/>
      </c>
      <c r="Z590" s="120" t="str">
        <f t="shared" si="298"/>
        <v/>
      </c>
      <c r="AA590" s="120" t="str">
        <f t="shared" si="299"/>
        <v/>
      </c>
      <c r="AB590" s="136" t="str">
        <f>IF(B:B="","",IF(R590="Refreshment Beverage","",IF(AND(R590="Beer",Q590=0),SUM(LOOKUP(2,1/(Rates!$B$15:$B$18&lt;=W590)/(Rates!$C$15:$C$18&gt;=W590),Rates!$D$15:$D$18)*W590),VLOOKUP(VALUE(Q:Q),Rates!A:B,2,0)*W590)))</f>
        <v/>
      </c>
      <c r="AC590" s="136" t="str">
        <f>IF(B:B="","",IF(R590="Refreshment Beverage","",IF(AND(R590="Beer",Q590=0),SUM(LOOKUP(2,1/(Rates!$B$15:$B$18&lt;=W590)/(Rates!$C$15:$C$18&gt;=W590),Rates!$E$15:$E$18)*W590),VLOOKUP(VALUE(Q:Q),Rates!A:C,3,0)*W590)))</f>
        <v/>
      </c>
      <c r="AD590" s="137" t="str">
        <f>IFERROR(IF(B:B="","",IF(R590="Beer","",IF(VALUE(Q590)=0,VLOOKUP(VLOOKUP(B:B,#REF!,16,0),Rates!A:E,2,0),VLOOKUP(VALUE(Q590),Rates!A$31:B$34,2,0)*W590))),0)</f>
        <v/>
      </c>
      <c r="AE590" s="121" t="str">
        <f t="shared" si="300"/>
        <v/>
      </c>
      <c r="AF590" s="138" t="str">
        <f t="shared" si="301"/>
        <v/>
      </c>
      <c r="AG590" s="122" t="str">
        <f t="shared" si="302"/>
        <v/>
      </c>
      <c r="AH590" s="123" t="str">
        <f t="shared" si="303"/>
        <v/>
      </c>
      <c r="AI590" s="139" t="str">
        <f>IF(AE:AE="","",IF(R590="Refreshment Beverage",AK590*(Rates!J$19/100),ROUND(SUM(AH590*(Rates!$J$8/100)),4)))</f>
        <v/>
      </c>
      <c r="AJ590" s="124" t="str">
        <f t="shared" si="304"/>
        <v/>
      </c>
      <c r="AK590" s="125" t="str">
        <f t="shared" si="305"/>
        <v/>
      </c>
      <c r="AL590" s="121" t="str">
        <f t="shared" si="306"/>
        <v/>
      </c>
      <c r="AM590" s="138" t="str">
        <f>IF(AS590="","",IF(R590="Refreshment Beverage",ROUND(AS590*Rates!K$19,4),ROUND(AO590*(VLOOKUP(VALUE(Q590),Rates!G$4:L$12,3,0)),4)))</f>
        <v/>
      </c>
      <c r="AN590" s="126" t="str">
        <f>IF(AS590="","",IF(R590="Refreshment Beverage",AS590*(Rates!J$19/100),MAX(AM590,AB590)))</f>
        <v/>
      </c>
      <c r="AO590" s="127" t="str">
        <f t="shared" si="307"/>
        <v/>
      </c>
      <c r="AP590" s="127" t="str">
        <f t="shared" si="308"/>
        <v/>
      </c>
      <c r="AQ590" s="140" t="str">
        <f>IF(AS590="","",IF(R590="Refreshment Beverage",ROUND(SUM(VLOOKUP(Q:Q,Rates!G$15:L$19,3,0)*(AS590-Y590-Z590-AA590)),4),ROUND(SUM(Rates!$K$8*AS590),4)))</f>
        <v/>
      </c>
      <c r="AR590" s="139" t="str">
        <f t="shared" si="309"/>
        <v/>
      </c>
      <c r="AS590" s="125" t="str">
        <f t="shared" si="310"/>
        <v/>
      </c>
      <c r="AT590" s="121" t="str">
        <f t="shared" si="311"/>
        <v/>
      </c>
      <c r="AU590" s="138" t="str">
        <f>IF(AX590="","",IF(R590="Refreshment Beverage",ROUND((BA590-Y590-Z590-AA590)*VLOOKUP(VALUE(Q590),Rates!G$15:L$19,3,0),4),ROUND(AW590*(VLOOKUP(VALUE(Q590),Rates!G:L,3,0)),4)))</f>
        <v/>
      </c>
      <c r="AV590" s="126" t="str">
        <f t="shared" si="312"/>
        <v/>
      </c>
      <c r="AW590" s="127" t="str">
        <f t="shared" si="313"/>
        <v/>
      </c>
      <c r="AX590" s="123" t="str">
        <f t="shared" si="314"/>
        <v/>
      </c>
      <c r="AY590" s="140" t="str">
        <f>IF(AX590="","",IF(R590="Refreshment Beverage",ROUND(SUM(AX590*Rates!K$19),4),ROUND(SUM(AX590*(Rates!J$8/100)),4)))</f>
        <v/>
      </c>
      <c r="AZ590" s="124" t="str">
        <f t="shared" si="315"/>
        <v/>
      </c>
      <c r="BA590" s="125" t="str">
        <f t="shared" si="316"/>
        <v/>
      </c>
      <c r="BB590" s="115"/>
      <c r="BC590" s="143"/>
      <c r="BD590" s="100"/>
      <c r="BE590" s="100"/>
      <c r="BF590" s="100"/>
      <c r="BG590" s="100"/>
    </row>
    <row r="591" spans="1:59" ht="12.75" customHeight="1" x14ac:dyDescent="0.2">
      <c r="A591" s="144"/>
      <c r="B591" s="141"/>
      <c r="C591" s="141"/>
      <c r="D591" s="142"/>
      <c r="E591" s="142"/>
      <c r="F591" s="142"/>
      <c r="G591" s="142"/>
      <c r="H591" s="142"/>
      <c r="I591" s="129"/>
      <c r="J591" s="130"/>
      <c r="K591" s="131" t="str">
        <f t="shared" si="287"/>
        <v/>
      </c>
      <c r="L591" s="132" t="str">
        <f t="shared" si="288"/>
        <v/>
      </c>
      <c r="M591" s="133" t="str">
        <f t="shared" si="289"/>
        <v/>
      </c>
      <c r="N591" s="134" t="str">
        <f>IFERROR(IF(B:B="","",IF(R591="Beer",SUM(LOOKUP(2,1/(Rates!$B$3:$B$5&lt;=W591)/(Rates!$C$3:$C$5&gt;=W591),Rates!$D$3:$D$5)*(X591/100)*W591),IF(R591="Refreshment Beverage",SUM(LOOKUP(2,1/(Rates!$B$7:$B$11&lt;=W591)/(Rates!$C$7:$C$11&gt;=W591),Rates!$D$7:$D$11)*(X591/100)*W591)))),"")</f>
        <v/>
      </c>
      <c r="O591" s="134" t="str">
        <f t="shared" si="290"/>
        <v/>
      </c>
      <c r="P591" s="116"/>
      <c r="Q591" s="117" t="str">
        <f t="shared" si="291"/>
        <v/>
      </c>
      <c r="R591" s="128" t="str">
        <f t="shared" si="292"/>
        <v/>
      </c>
      <c r="S591" s="135" t="str">
        <f>IF(B591="","",IF(R591="Refreshment Beverage",VLOOKUP(VALUE(Q591),Rates!G$15:L$19,2,0),VLOOKUP(VALUE(Q591),Rates!G$4:L$12,2,0)))</f>
        <v/>
      </c>
      <c r="T591" s="135" t="str">
        <f t="shared" si="293"/>
        <v/>
      </c>
      <c r="U591" s="118" t="str">
        <f t="shared" si="294"/>
        <v/>
      </c>
      <c r="V591" s="135" t="str">
        <f t="shared" si="295"/>
        <v/>
      </c>
      <c r="W591" s="135" t="str">
        <f t="shared" si="296"/>
        <v/>
      </c>
      <c r="X591" s="119" t="str">
        <f t="shared" si="297"/>
        <v/>
      </c>
      <c r="Y591" s="120" t="str">
        <f>IF(B:B="","",IF(R591="Refreshment Beverage",VLOOKUP(Q591,Rates!G$15:L$19,6,0)*W591,VLOOKUP(Q591,Rates!G$4:L$12,6,0)*W591))</f>
        <v/>
      </c>
      <c r="Z591" s="120" t="str">
        <f t="shared" si="298"/>
        <v/>
      </c>
      <c r="AA591" s="120" t="str">
        <f t="shared" si="299"/>
        <v/>
      </c>
      <c r="AB591" s="136" t="str">
        <f>IF(B:B="","",IF(R591="Refreshment Beverage","",IF(AND(R591="Beer",Q591=0),SUM(LOOKUP(2,1/(Rates!$B$15:$B$18&lt;=W591)/(Rates!$C$15:$C$18&gt;=W591),Rates!$D$15:$D$18)*W591),VLOOKUP(VALUE(Q:Q),Rates!A:B,2,0)*W591)))</f>
        <v/>
      </c>
      <c r="AC591" s="136" t="str">
        <f>IF(B:B="","",IF(R591="Refreshment Beverage","",IF(AND(R591="Beer",Q591=0),SUM(LOOKUP(2,1/(Rates!$B$15:$B$18&lt;=W591)/(Rates!$C$15:$C$18&gt;=W591),Rates!$E$15:$E$18)*W591),VLOOKUP(VALUE(Q:Q),Rates!A:C,3,0)*W591)))</f>
        <v/>
      </c>
      <c r="AD591" s="137" t="str">
        <f>IFERROR(IF(B:B="","",IF(R591="Beer","",IF(VALUE(Q591)=0,VLOOKUP(VLOOKUP(B:B,#REF!,16,0),Rates!A:E,2,0),VLOOKUP(VALUE(Q591),Rates!A$31:B$34,2,0)*W591))),0)</f>
        <v/>
      </c>
      <c r="AE591" s="121" t="str">
        <f t="shared" si="300"/>
        <v/>
      </c>
      <c r="AF591" s="138" t="str">
        <f t="shared" si="301"/>
        <v/>
      </c>
      <c r="AG591" s="122" t="str">
        <f t="shared" si="302"/>
        <v/>
      </c>
      <c r="AH591" s="123" t="str">
        <f t="shared" si="303"/>
        <v/>
      </c>
      <c r="AI591" s="139" t="str">
        <f>IF(AE:AE="","",IF(R591="Refreshment Beverage",AK591*(Rates!J$19/100),ROUND(SUM(AH591*(Rates!$J$8/100)),4)))</f>
        <v/>
      </c>
      <c r="AJ591" s="124" t="str">
        <f t="shared" si="304"/>
        <v/>
      </c>
      <c r="AK591" s="125" t="str">
        <f t="shared" si="305"/>
        <v/>
      </c>
      <c r="AL591" s="121" t="str">
        <f t="shared" si="306"/>
        <v/>
      </c>
      <c r="AM591" s="138" t="str">
        <f>IF(AS591="","",IF(R591="Refreshment Beverage",ROUND(AS591*Rates!K$19,4),ROUND(AO591*(VLOOKUP(VALUE(Q591),Rates!G$4:L$12,3,0)),4)))</f>
        <v/>
      </c>
      <c r="AN591" s="126" t="str">
        <f>IF(AS591="","",IF(R591="Refreshment Beverage",AS591*(Rates!J$19/100),MAX(AM591,AB591)))</f>
        <v/>
      </c>
      <c r="AO591" s="127" t="str">
        <f t="shared" si="307"/>
        <v/>
      </c>
      <c r="AP591" s="127" t="str">
        <f t="shared" si="308"/>
        <v/>
      </c>
      <c r="AQ591" s="140" t="str">
        <f>IF(AS591="","",IF(R591="Refreshment Beverage",ROUND(SUM(VLOOKUP(Q:Q,Rates!G$15:L$19,3,0)*(AS591-Y591-Z591-AA591)),4),ROUND(SUM(Rates!$K$8*AS591),4)))</f>
        <v/>
      </c>
      <c r="AR591" s="139" t="str">
        <f t="shared" si="309"/>
        <v/>
      </c>
      <c r="AS591" s="125" t="str">
        <f t="shared" si="310"/>
        <v/>
      </c>
      <c r="AT591" s="121" t="str">
        <f t="shared" si="311"/>
        <v/>
      </c>
      <c r="AU591" s="138" t="str">
        <f>IF(AX591="","",IF(R591="Refreshment Beverage",ROUND((BA591-Y591-Z591-AA591)*VLOOKUP(VALUE(Q591),Rates!G$15:L$19,3,0),4),ROUND(AW591*(VLOOKUP(VALUE(Q591),Rates!G:L,3,0)),4)))</f>
        <v/>
      </c>
      <c r="AV591" s="126" t="str">
        <f t="shared" si="312"/>
        <v/>
      </c>
      <c r="AW591" s="127" t="str">
        <f t="shared" si="313"/>
        <v/>
      </c>
      <c r="AX591" s="123" t="str">
        <f t="shared" si="314"/>
        <v/>
      </c>
      <c r="AY591" s="140" t="str">
        <f>IF(AX591="","",IF(R591="Refreshment Beverage",ROUND(SUM(AX591*Rates!K$19),4),ROUND(SUM(AX591*(Rates!J$8/100)),4)))</f>
        <v/>
      </c>
      <c r="AZ591" s="124" t="str">
        <f t="shared" si="315"/>
        <v/>
      </c>
      <c r="BA591" s="125" t="str">
        <f t="shared" si="316"/>
        <v/>
      </c>
      <c r="BB591" s="115"/>
      <c r="BC591" s="143"/>
      <c r="BD591" s="100"/>
      <c r="BE591" s="100"/>
      <c r="BF591" s="100"/>
      <c r="BG591" s="100"/>
    </row>
    <row r="592" spans="1:59" ht="12.75" customHeight="1" x14ac:dyDescent="0.2">
      <c r="A592" s="144"/>
      <c r="B592" s="141"/>
      <c r="C592" s="141"/>
      <c r="D592" s="142"/>
      <c r="E592" s="142"/>
      <c r="F592" s="142"/>
      <c r="G592" s="142"/>
      <c r="H592" s="142"/>
      <c r="I592" s="129"/>
      <c r="J592" s="130"/>
      <c r="K592" s="131" t="str">
        <f t="shared" si="287"/>
        <v/>
      </c>
      <c r="L592" s="132" t="str">
        <f t="shared" si="288"/>
        <v/>
      </c>
      <c r="M592" s="133" t="str">
        <f t="shared" si="289"/>
        <v/>
      </c>
      <c r="N592" s="134" t="str">
        <f>IFERROR(IF(B:B="","",IF(R592="Beer",SUM(LOOKUP(2,1/(Rates!$B$3:$B$5&lt;=W592)/(Rates!$C$3:$C$5&gt;=W592),Rates!$D$3:$D$5)*(X592/100)*W592),IF(R592="Refreshment Beverage",SUM(LOOKUP(2,1/(Rates!$B$7:$B$11&lt;=W592)/(Rates!$C$7:$C$11&gt;=W592),Rates!$D$7:$D$11)*(X592/100)*W592)))),"")</f>
        <v/>
      </c>
      <c r="O592" s="134" t="str">
        <f t="shared" si="290"/>
        <v/>
      </c>
      <c r="P592" s="116"/>
      <c r="Q592" s="117" t="str">
        <f t="shared" si="291"/>
        <v/>
      </c>
      <c r="R592" s="128" t="str">
        <f t="shared" si="292"/>
        <v/>
      </c>
      <c r="S592" s="135" t="str">
        <f>IF(B592="","",IF(R592="Refreshment Beverage",VLOOKUP(VALUE(Q592),Rates!G$15:L$19,2,0),VLOOKUP(VALUE(Q592),Rates!G$4:L$12,2,0)))</f>
        <v/>
      </c>
      <c r="T592" s="135" t="str">
        <f t="shared" si="293"/>
        <v/>
      </c>
      <c r="U592" s="118" t="str">
        <f t="shared" si="294"/>
        <v/>
      </c>
      <c r="V592" s="135" t="str">
        <f t="shared" si="295"/>
        <v/>
      </c>
      <c r="W592" s="135" t="str">
        <f t="shared" si="296"/>
        <v/>
      </c>
      <c r="X592" s="119" t="str">
        <f t="shared" si="297"/>
        <v/>
      </c>
      <c r="Y592" s="120" t="str">
        <f>IF(B:B="","",IF(R592="Refreshment Beverage",VLOOKUP(Q592,Rates!G$15:L$19,6,0)*W592,VLOOKUP(Q592,Rates!G$4:L$12,6,0)*W592))</f>
        <v/>
      </c>
      <c r="Z592" s="120" t="str">
        <f t="shared" si="298"/>
        <v/>
      </c>
      <c r="AA592" s="120" t="str">
        <f t="shared" si="299"/>
        <v/>
      </c>
      <c r="AB592" s="136" t="str">
        <f>IF(B:B="","",IF(R592="Refreshment Beverage","",IF(AND(R592="Beer",Q592=0),SUM(LOOKUP(2,1/(Rates!$B$15:$B$18&lt;=W592)/(Rates!$C$15:$C$18&gt;=W592),Rates!$D$15:$D$18)*W592),VLOOKUP(VALUE(Q:Q),Rates!A:B,2,0)*W592)))</f>
        <v/>
      </c>
      <c r="AC592" s="136" t="str">
        <f>IF(B:B="","",IF(R592="Refreshment Beverage","",IF(AND(R592="Beer",Q592=0),SUM(LOOKUP(2,1/(Rates!$B$15:$B$18&lt;=W592)/(Rates!$C$15:$C$18&gt;=W592),Rates!$E$15:$E$18)*W592),VLOOKUP(VALUE(Q:Q),Rates!A:C,3,0)*W592)))</f>
        <v/>
      </c>
      <c r="AD592" s="137" t="str">
        <f>IFERROR(IF(B:B="","",IF(R592="Beer","",IF(VALUE(Q592)=0,VLOOKUP(VLOOKUP(B:B,#REF!,16,0),Rates!A:E,2,0),VLOOKUP(VALUE(Q592),Rates!A$31:B$34,2,0)*W592))),0)</f>
        <v/>
      </c>
      <c r="AE592" s="121" t="str">
        <f t="shared" si="300"/>
        <v/>
      </c>
      <c r="AF592" s="138" t="str">
        <f t="shared" si="301"/>
        <v/>
      </c>
      <c r="AG592" s="122" t="str">
        <f t="shared" si="302"/>
        <v/>
      </c>
      <c r="AH592" s="123" t="str">
        <f t="shared" si="303"/>
        <v/>
      </c>
      <c r="AI592" s="139" t="str">
        <f>IF(AE:AE="","",IF(R592="Refreshment Beverage",AK592*(Rates!J$19/100),ROUND(SUM(AH592*(Rates!$J$8/100)),4)))</f>
        <v/>
      </c>
      <c r="AJ592" s="124" t="str">
        <f t="shared" si="304"/>
        <v/>
      </c>
      <c r="AK592" s="125" t="str">
        <f t="shared" si="305"/>
        <v/>
      </c>
      <c r="AL592" s="121" t="str">
        <f t="shared" si="306"/>
        <v/>
      </c>
      <c r="AM592" s="138" t="str">
        <f>IF(AS592="","",IF(R592="Refreshment Beverage",ROUND(AS592*Rates!K$19,4),ROUND(AO592*(VLOOKUP(VALUE(Q592),Rates!G$4:L$12,3,0)),4)))</f>
        <v/>
      </c>
      <c r="AN592" s="126" t="str">
        <f>IF(AS592="","",IF(R592="Refreshment Beverage",AS592*(Rates!J$19/100),MAX(AM592,AB592)))</f>
        <v/>
      </c>
      <c r="AO592" s="127" t="str">
        <f t="shared" si="307"/>
        <v/>
      </c>
      <c r="AP592" s="127" t="str">
        <f t="shared" si="308"/>
        <v/>
      </c>
      <c r="AQ592" s="140" t="str">
        <f>IF(AS592="","",IF(R592="Refreshment Beverage",ROUND(SUM(VLOOKUP(Q:Q,Rates!G$15:L$19,3,0)*(AS592-Y592-Z592-AA592)),4),ROUND(SUM(Rates!$K$8*AS592),4)))</f>
        <v/>
      </c>
      <c r="AR592" s="139" t="str">
        <f t="shared" si="309"/>
        <v/>
      </c>
      <c r="AS592" s="125" t="str">
        <f t="shared" si="310"/>
        <v/>
      </c>
      <c r="AT592" s="121" t="str">
        <f t="shared" si="311"/>
        <v/>
      </c>
      <c r="AU592" s="138" t="str">
        <f>IF(AX592="","",IF(R592="Refreshment Beverage",ROUND((BA592-Y592-Z592-AA592)*VLOOKUP(VALUE(Q592),Rates!G$15:L$19,3,0),4),ROUND(AW592*(VLOOKUP(VALUE(Q592),Rates!G:L,3,0)),4)))</f>
        <v/>
      </c>
      <c r="AV592" s="126" t="str">
        <f t="shared" si="312"/>
        <v/>
      </c>
      <c r="AW592" s="127" t="str">
        <f t="shared" si="313"/>
        <v/>
      </c>
      <c r="AX592" s="123" t="str">
        <f t="shared" si="314"/>
        <v/>
      </c>
      <c r="AY592" s="140" t="str">
        <f>IF(AX592="","",IF(R592="Refreshment Beverage",ROUND(SUM(AX592*Rates!K$19),4),ROUND(SUM(AX592*(Rates!J$8/100)),4)))</f>
        <v/>
      </c>
      <c r="AZ592" s="124" t="str">
        <f t="shared" si="315"/>
        <v/>
      </c>
      <c r="BA592" s="125" t="str">
        <f t="shared" si="316"/>
        <v/>
      </c>
      <c r="BB592" s="115"/>
      <c r="BC592" s="143"/>
      <c r="BD592" s="100"/>
      <c r="BE592" s="100"/>
      <c r="BF592" s="100"/>
      <c r="BG592" s="100"/>
    </row>
    <row r="593" spans="1:59" ht="12.75" customHeight="1" x14ac:dyDescent="0.2">
      <c r="A593" s="144"/>
      <c r="B593" s="141"/>
      <c r="C593" s="141"/>
      <c r="D593" s="142"/>
      <c r="E593" s="142"/>
      <c r="F593" s="142"/>
      <c r="G593" s="142"/>
      <c r="H593" s="142"/>
      <c r="I593" s="129"/>
      <c r="J593" s="130"/>
      <c r="K593" s="131" t="str">
        <f t="shared" si="287"/>
        <v/>
      </c>
      <c r="L593" s="132" t="str">
        <f t="shared" si="288"/>
        <v/>
      </c>
      <c r="M593" s="133" t="str">
        <f t="shared" si="289"/>
        <v/>
      </c>
      <c r="N593" s="134" t="str">
        <f>IFERROR(IF(B:B="","",IF(R593="Beer",SUM(LOOKUP(2,1/(Rates!$B$3:$B$5&lt;=W593)/(Rates!$C$3:$C$5&gt;=W593),Rates!$D$3:$D$5)*(X593/100)*W593),IF(R593="Refreshment Beverage",SUM(LOOKUP(2,1/(Rates!$B$7:$B$11&lt;=W593)/(Rates!$C$7:$C$11&gt;=W593),Rates!$D$7:$D$11)*(X593/100)*W593)))),"")</f>
        <v/>
      </c>
      <c r="O593" s="134" t="str">
        <f t="shared" si="290"/>
        <v/>
      </c>
      <c r="P593" s="116"/>
      <c r="Q593" s="117" t="str">
        <f t="shared" si="291"/>
        <v/>
      </c>
      <c r="R593" s="128" t="str">
        <f t="shared" si="292"/>
        <v/>
      </c>
      <c r="S593" s="135" t="str">
        <f>IF(B593="","",IF(R593="Refreshment Beverage",VLOOKUP(VALUE(Q593),Rates!G$15:L$19,2,0),VLOOKUP(VALUE(Q593),Rates!G$4:L$12,2,0)))</f>
        <v/>
      </c>
      <c r="T593" s="135" t="str">
        <f t="shared" si="293"/>
        <v/>
      </c>
      <c r="U593" s="118" t="str">
        <f t="shared" si="294"/>
        <v/>
      </c>
      <c r="V593" s="135" t="str">
        <f t="shared" si="295"/>
        <v/>
      </c>
      <c r="W593" s="135" t="str">
        <f t="shared" si="296"/>
        <v/>
      </c>
      <c r="X593" s="119" t="str">
        <f t="shared" si="297"/>
        <v/>
      </c>
      <c r="Y593" s="120" t="str">
        <f>IF(B:B="","",IF(R593="Refreshment Beverage",VLOOKUP(Q593,Rates!G$15:L$19,6,0)*W593,VLOOKUP(Q593,Rates!G$4:L$12,6,0)*W593))</f>
        <v/>
      </c>
      <c r="Z593" s="120" t="str">
        <f t="shared" si="298"/>
        <v/>
      </c>
      <c r="AA593" s="120" t="str">
        <f t="shared" si="299"/>
        <v/>
      </c>
      <c r="AB593" s="136" t="str">
        <f>IF(B:B="","",IF(R593="Refreshment Beverage","",IF(AND(R593="Beer",Q593=0),SUM(LOOKUP(2,1/(Rates!$B$15:$B$18&lt;=W593)/(Rates!$C$15:$C$18&gt;=W593),Rates!$D$15:$D$18)*W593),VLOOKUP(VALUE(Q:Q),Rates!A:B,2,0)*W593)))</f>
        <v/>
      </c>
      <c r="AC593" s="136" t="str">
        <f>IF(B:B="","",IF(R593="Refreshment Beverage","",IF(AND(R593="Beer",Q593=0),SUM(LOOKUP(2,1/(Rates!$B$15:$B$18&lt;=W593)/(Rates!$C$15:$C$18&gt;=W593),Rates!$E$15:$E$18)*W593),VLOOKUP(VALUE(Q:Q),Rates!A:C,3,0)*W593)))</f>
        <v/>
      </c>
      <c r="AD593" s="137" t="str">
        <f>IFERROR(IF(B:B="","",IF(R593="Beer","",IF(VALUE(Q593)=0,VLOOKUP(VLOOKUP(B:B,#REF!,16,0),Rates!A:E,2,0),VLOOKUP(VALUE(Q593),Rates!A$31:B$34,2,0)*W593))),0)</f>
        <v/>
      </c>
      <c r="AE593" s="121" t="str">
        <f t="shared" si="300"/>
        <v/>
      </c>
      <c r="AF593" s="138" t="str">
        <f t="shared" si="301"/>
        <v/>
      </c>
      <c r="AG593" s="122" t="str">
        <f t="shared" si="302"/>
        <v/>
      </c>
      <c r="AH593" s="123" t="str">
        <f t="shared" si="303"/>
        <v/>
      </c>
      <c r="AI593" s="139" t="str">
        <f>IF(AE:AE="","",IF(R593="Refreshment Beverage",AK593*(Rates!J$19/100),ROUND(SUM(AH593*(Rates!$J$8/100)),4)))</f>
        <v/>
      </c>
      <c r="AJ593" s="124" t="str">
        <f t="shared" si="304"/>
        <v/>
      </c>
      <c r="AK593" s="125" t="str">
        <f t="shared" si="305"/>
        <v/>
      </c>
      <c r="AL593" s="121" t="str">
        <f t="shared" si="306"/>
        <v/>
      </c>
      <c r="AM593" s="138" t="str">
        <f>IF(AS593="","",IF(R593="Refreshment Beverage",ROUND(AS593*Rates!K$19,4),ROUND(AO593*(VLOOKUP(VALUE(Q593),Rates!G$4:L$12,3,0)),4)))</f>
        <v/>
      </c>
      <c r="AN593" s="126" t="str">
        <f>IF(AS593="","",IF(R593="Refreshment Beverage",AS593*(Rates!J$19/100),MAX(AM593,AB593)))</f>
        <v/>
      </c>
      <c r="AO593" s="127" t="str">
        <f t="shared" si="307"/>
        <v/>
      </c>
      <c r="AP593" s="127" t="str">
        <f t="shared" si="308"/>
        <v/>
      </c>
      <c r="AQ593" s="140" t="str">
        <f>IF(AS593="","",IF(R593="Refreshment Beverage",ROUND(SUM(VLOOKUP(Q:Q,Rates!G$15:L$19,3,0)*(AS593-Y593-Z593-AA593)),4),ROUND(SUM(Rates!$K$8*AS593),4)))</f>
        <v/>
      </c>
      <c r="AR593" s="139" t="str">
        <f t="shared" si="309"/>
        <v/>
      </c>
      <c r="AS593" s="125" t="str">
        <f t="shared" si="310"/>
        <v/>
      </c>
      <c r="AT593" s="121" t="str">
        <f t="shared" si="311"/>
        <v/>
      </c>
      <c r="AU593" s="138" t="str">
        <f>IF(AX593="","",IF(R593="Refreshment Beverage",ROUND((BA593-Y593-Z593-AA593)*VLOOKUP(VALUE(Q593),Rates!G$15:L$19,3,0),4),ROUND(AW593*(VLOOKUP(VALUE(Q593),Rates!G:L,3,0)),4)))</f>
        <v/>
      </c>
      <c r="AV593" s="126" t="str">
        <f t="shared" si="312"/>
        <v/>
      </c>
      <c r="AW593" s="127" t="str">
        <f t="shared" si="313"/>
        <v/>
      </c>
      <c r="AX593" s="123" t="str">
        <f t="shared" si="314"/>
        <v/>
      </c>
      <c r="AY593" s="140" t="str">
        <f>IF(AX593="","",IF(R593="Refreshment Beverage",ROUND(SUM(AX593*Rates!K$19),4),ROUND(SUM(AX593*(Rates!J$8/100)),4)))</f>
        <v/>
      </c>
      <c r="AZ593" s="124" t="str">
        <f t="shared" si="315"/>
        <v/>
      </c>
      <c r="BA593" s="125" t="str">
        <f t="shared" si="316"/>
        <v/>
      </c>
      <c r="BB593" s="115"/>
      <c r="BC593" s="143"/>
      <c r="BD593" s="100"/>
      <c r="BE593" s="100"/>
      <c r="BF593" s="100"/>
      <c r="BG593" s="100"/>
    </row>
    <row r="594" spans="1:59" ht="12.75" customHeight="1" x14ac:dyDescent="0.2">
      <c r="A594" s="144"/>
      <c r="B594" s="141"/>
      <c r="C594" s="141"/>
      <c r="D594" s="142"/>
      <c r="E594" s="142"/>
      <c r="F594" s="142"/>
      <c r="G594" s="142"/>
      <c r="H594" s="142"/>
      <c r="I594" s="129"/>
      <c r="J594" s="130"/>
      <c r="K594" s="131" t="str">
        <f t="shared" si="287"/>
        <v/>
      </c>
      <c r="L594" s="132" t="str">
        <f t="shared" si="288"/>
        <v/>
      </c>
      <c r="M594" s="133" t="str">
        <f t="shared" si="289"/>
        <v/>
      </c>
      <c r="N594" s="134" t="str">
        <f>IFERROR(IF(B:B="","",IF(R594="Beer",SUM(LOOKUP(2,1/(Rates!$B$3:$B$5&lt;=W594)/(Rates!$C$3:$C$5&gt;=W594),Rates!$D$3:$D$5)*(X594/100)*W594),IF(R594="Refreshment Beverage",SUM(LOOKUP(2,1/(Rates!$B$7:$B$11&lt;=W594)/(Rates!$C$7:$C$11&gt;=W594),Rates!$D$7:$D$11)*(X594/100)*W594)))),"")</f>
        <v/>
      </c>
      <c r="O594" s="134" t="str">
        <f t="shared" si="290"/>
        <v/>
      </c>
      <c r="P594" s="116"/>
      <c r="Q594" s="117" t="str">
        <f t="shared" si="291"/>
        <v/>
      </c>
      <c r="R594" s="128" t="str">
        <f t="shared" si="292"/>
        <v/>
      </c>
      <c r="S594" s="135" t="str">
        <f>IF(B594="","",IF(R594="Refreshment Beverage",VLOOKUP(VALUE(Q594),Rates!G$15:L$19,2,0),VLOOKUP(VALUE(Q594),Rates!G$4:L$12,2,0)))</f>
        <v/>
      </c>
      <c r="T594" s="135" t="str">
        <f t="shared" si="293"/>
        <v/>
      </c>
      <c r="U594" s="118" t="str">
        <f t="shared" si="294"/>
        <v/>
      </c>
      <c r="V594" s="135" t="str">
        <f t="shared" si="295"/>
        <v/>
      </c>
      <c r="W594" s="135" t="str">
        <f t="shared" si="296"/>
        <v/>
      </c>
      <c r="X594" s="119" t="str">
        <f t="shared" si="297"/>
        <v/>
      </c>
      <c r="Y594" s="120" t="str">
        <f>IF(B:B="","",IF(R594="Refreshment Beverage",VLOOKUP(Q594,Rates!G$15:L$19,6,0)*W594,VLOOKUP(Q594,Rates!G$4:L$12,6,0)*W594))</f>
        <v/>
      </c>
      <c r="Z594" s="120" t="str">
        <f t="shared" si="298"/>
        <v/>
      </c>
      <c r="AA594" s="120" t="str">
        <f t="shared" si="299"/>
        <v/>
      </c>
      <c r="AB594" s="136" t="str">
        <f>IF(B:B="","",IF(R594="Refreshment Beverage","",IF(AND(R594="Beer",Q594=0),SUM(LOOKUP(2,1/(Rates!$B$15:$B$18&lt;=W594)/(Rates!$C$15:$C$18&gt;=W594),Rates!$D$15:$D$18)*W594),VLOOKUP(VALUE(Q:Q),Rates!A:B,2,0)*W594)))</f>
        <v/>
      </c>
      <c r="AC594" s="136" t="str">
        <f>IF(B:B="","",IF(R594="Refreshment Beverage","",IF(AND(R594="Beer",Q594=0),SUM(LOOKUP(2,1/(Rates!$B$15:$B$18&lt;=W594)/(Rates!$C$15:$C$18&gt;=W594),Rates!$E$15:$E$18)*W594),VLOOKUP(VALUE(Q:Q),Rates!A:C,3,0)*W594)))</f>
        <v/>
      </c>
      <c r="AD594" s="137" t="str">
        <f>IFERROR(IF(B:B="","",IF(R594="Beer","",IF(VALUE(Q594)=0,VLOOKUP(VLOOKUP(B:B,#REF!,16,0),Rates!A:E,2,0),VLOOKUP(VALUE(Q594),Rates!A$31:B$34,2,0)*W594))),0)</f>
        <v/>
      </c>
      <c r="AE594" s="121" t="str">
        <f t="shared" si="300"/>
        <v/>
      </c>
      <c r="AF594" s="138" t="str">
        <f t="shared" si="301"/>
        <v/>
      </c>
      <c r="AG594" s="122" t="str">
        <f t="shared" si="302"/>
        <v/>
      </c>
      <c r="AH594" s="123" t="str">
        <f t="shared" si="303"/>
        <v/>
      </c>
      <c r="AI594" s="139" t="str">
        <f>IF(AE:AE="","",IF(R594="Refreshment Beverage",AK594*(Rates!J$19/100),ROUND(SUM(AH594*(Rates!$J$8/100)),4)))</f>
        <v/>
      </c>
      <c r="AJ594" s="124" t="str">
        <f t="shared" si="304"/>
        <v/>
      </c>
      <c r="AK594" s="125" t="str">
        <f t="shared" si="305"/>
        <v/>
      </c>
      <c r="AL594" s="121" t="str">
        <f t="shared" si="306"/>
        <v/>
      </c>
      <c r="AM594" s="138" t="str">
        <f>IF(AS594="","",IF(R594="Refreshment Beverage",ROUND(AS594*Rates!K$19,4),ROUND(AO594*(VLOOKUP(VALUE(Q594),Rates!G$4:L$12,3,0)),4)))</f>
        <v/>
      </c>
      <c r="AN594" s="126" t="str">
        <f>IF(AS594="","",IF(R594="Refreshment Beverage",AS594*(Rates!J$19/100),MAX(AM594,AB594)))</f>
        <v/>
      </c>
      <c r="AO594" s="127" t="str">
        <f t="shared" si="307"/>
        <v/>
      </c>
      <c r="AP594" s="127" t="str">
        <f t="shared" si="308"/>
        <v/>
      </c>
      <c r="AQ594" s="140" t="str">
        <f>IF(AS594="","",IF(R594="Refreshment Beverage",ROUND(SUM(VLOOKUP(Q:Q,Rates!G$15:L$19,3,0)*(AS594-Y594-Z594-AA594)),4),ROUND(SUM(Rates!$K$8*AS594),4)))</f>
        <v/>
      </c>
      <c r="AR594" s="139" t="str">
        <f t="shared" si="309"/>
        <v/>
      </c>
      <c r="AS594" s="125" t="str">
        <f t="shared" si="310"/>
        <v/>
      </c>
      <c r="AT594" s="121" t="str">
        <f t="shared" si="311"/>
        <v/>
      </c>
      <c r="AU594" s="138" t="str">
        <f>IF(AX594="","",IF(R594="Refreshment Beverage",ROUND((BA594-Y594-Z594-AA594)*VLOOKUP(VALUE(Q594),Rates!G$15:L$19,3,0),4),ROUND(AW594*(VLOOKUP(VALUE(Q594),Rates!G:L,3,0)),4)))</f>
        <v/>
      </c>
      <c r="AV594" s="126" t="str">
        <f t="shared" si="312"/>
        <v/>
      </c>
      <c r="AW594" s="127" t="str">
        <f t="shared" si="313"/>
        <v/>
      </c>
      <c r="AX594" s="123" t="str">
        <f t="shared" si="314"/>
        <v/>
      </c>
      <c r="AY594" s="140" t="str">
        <f>IF(AX594="","",IF(R594="Refreshment Beverage",ROUND(SUM(AX594*Rates!K$19),4),ROUND(SUM(AX594*(Rates!J$8/100)),4)))</f>
        <v/>
      </c>
      <c r="AZ594" s="124" t="str">
        <f t="shared" si="315"/>
        <v/>
      </c>
      <c r="BA594" s="125" t="str">
        <f t="shared" si="316"/>
        <v/>
      </c>
      <c r="BB594" s="115"/>
      <c r="BC594" s="143"/>
      <c r="BD594" s="100"/>
      <c r="BE594" s="100"/>
      <c r="BF594" s="100"/>
      <c r="BG594" s="100"/>
    </row>
    <row r="595" spans="1:59" ht="12.75" customHeight="1" x14ac:dyDescent="0.2">
      <c r="A595" s="144"/>
      <c r="B595" s="141"/>
      <c r="C595" s="141"/>
      <c r="D595" s="142"/>
      <c r="E595" s="142"/>
      <c r="F595" s="142"/>
      <c r="G595" s="142"/>
      <c r="H595" s="142"/>
      <c r="I595" s="129"/>
      <c r="J595" s="130"/>
      <c r="K595" s="131" t="str">
        <f t="shared" si="287"/>
        <v/>
      </c>
      <c r="L595" s="132" t="str">
        <f t="shared" si="288"/>
        <v/>
      </c>
      <c r="M595" s="133" t="str">
        <f t="shared" si="289"/>
        <v/>
      </c>
      <c r="N595" s="134" t="str">
        <f>IFERROR(IF(B:B="","",IF(R595="Beer",SUM(LOOKUP(2,1/(Rates!$B$3:$B$5&lt;=W595)/(Rates!$C$3:$C$5&gt;=W595),Rates!$D$3:$D$5)*(X595/100)*W595),IF(R595="Refreshment Beverage",SUM(LOOKUP(2,1/(Rates!$B$7:$B$11&lt;=W595)/(Rates!$C$7:$C$11&gt;=W595),Rates!$D$7:$D$11)*(X595/100)*W595)))),"")</f>
        <v/>
      </c>
      <c r="O595" s="134" t="str">
        <f t="shared" si="290"/>
        <v/>
      </c>
      <c r="P595" s="116"/>
      <c r="Q595" s="117" t="str">
        <f t="shared" si="291"/>
        <v/>
      </c>
      <c r="R595" s="128" t="str">
        <f t="shared" si="292"/>
        <v/>
      </c>
      <c r="S595" s="135" t="str">
        <f>IF(B595="","",IF(R595="Refreshment Beverage",VLOOKUP(VALUE(Q595),Rates!G$15:L$19,2,0),VLOOKUP(VALUE(Q595),Rates!G$4:L$12,2,0)))</f>
        <v/>
      </c>
      <c r="T595" s="135" t="str">
        <f t="shared" si="293"/>
        <v/>
      </c>
      <c r="U595" s="118" t="str">
        <f t="shared" si="294"/>
        <v/>
      </c>
      <c r="V595" s="135" t="str">
        <f t="shared" si="295"/>
        <v/>
      </c>
      <c r="W595" s="135" t="str">
        <f t="shared" si="296"/>
        <v/>
      </c>
      <c r="X595" s="119" t="str">
        <f t="shared" si="297"/>
        <v/>
      </c>
      <c r="Y595" s="120" t="str">
        <f>IF(B:B="","",IF(R595="Refreshment Beverage",VLOOKUP(Q595,Rates!G$15:L$19,6,0)*W595,VLOOKUP(Q595,Rates!G$4:L$12,6,0)*W595))</f>
        <v/>
      </c>
      <c r="Z595" s="120" t="str">
        <f t="shared" si="298"/>
        <v/>
      </c>
      <c r="AA595" s="120" t="str">
        <f t="shared" si="299"/>
        <v/>
      </c>
      <c r="AB595" s="136" t="str">
        <f>IF(B:B="","",IF(R595="Refreshment Beverage","",IF(AND(R595="Beer",Q595=0),SUM(LOOKUP(2,1/(Rates!$B$15:$B$18&lt;=W595)/(Rates!$C$15:$C$18&gt;=W595),Rates!$D$15:$D$18)*W595),VLOOKUP(VALUE(Q:Q),Rates!A:B,2,0)*W595)))</f>
        <v/>
      </c>
      <c r="AC595" s="136" t="str">
        <f>IF(B:B="","",IF(R595="Refreshment Beverage","",IF(AND(R595="Beer",Q595=0),SUM(LOOKUP(2,1/(Rates!$B$15:$B$18&lt;=W595)/(Rates!$C$15:$C$18&gt;=W595),Rates!$E$15:$E$18)*W595),VLOOKUP(VALUE(Q:Q),Rates!A:C,3,0)*W595)))</f>
        <v/>
      </c>
      <c r="AD595" s="137" t="str">
        <f>IFERROR(IF(B:B="","",IF(R595="Beer","",IF(VALUE(Q595)=0,VLOOKUP(VLOOKUP(B:B,#REF!,16,0),Rates!A:E,2,0),VLOOKUP(VALUE(Q595),Rates!A$31:B$34,2,0)*W595))),0)</f>
        <v/>
      </c>
      <c r="AE595" s="121" t="str">
        <f t="shared" si="300"/>
        <v/>
      </c>
      <c r="AF595" s="138" t="str">
        <f t="shared" si="301"/>
        <v/>
      </c>
      <c r="AG595" s="122" t="str">
        <f t="shared" si="302"/>
        <v/>
      </c>
      <c r="AH595" s="123" t="str">
        <f t="shared" si="303"/>
        <v/>
      </c>
      <c r="AI595" s="139" t="str">
        <f>IF(AE:AE="","",IF(R595="Refreshment Beverage",AK595*(Rates!J$19/100),ROUND(SUM(AH595*(Rates!$J$8/100)),4)))</f>
        <v/>
      </c>
      <c r="AJ595" s="124" t="str">
        <f t="shared" si="304"/>
        <v/>
      </c>
      <c r="AK595" s="125" t="str">
        <f t="shared" si="305"/>
        <v/>
      </c>
      <c r="AL595" s="121" t="str">
        <f t="shared" si="306"/>
        <v/>
      </c>
      <c r="AM595" s="138" t="str">
        <f>IF(AS595="","",IF(R595="Refreshment Beverage",ROUND(AS595*Rates!K$19,4),ROUND(AO595*(VLOOKUP(VALUE(Q595),Rates!G$4:L$12,3,0)),4)))</f>
        <v/>
      </c>
      <c r="AN595" s="126" t="str">
        <f>IF(AS595="","",IF(R595="Refreshment Beverage",AS595*(Rates!J$19/100),MAX(AM595,AB595)))</f>
        <v/>
      </c>
      <c r="AO595" s="127" t="str">
        <f t="shared" si="307"/>
        <v/>
      </c>
      <c r="AP595" s="127" t="str">
        <f t="shared" si="308"/>
        <v/>
      </c>
      <c r="AQ595" s="140" t="str">
        <f>IF(AS595="","",IF(R595="Refreshment Beverage",ROUND(SUM(VLOOKUP(Q:Q,Rates!G$15:L$19,3,0)*(AS595-Y595-Z595-AA595)),4),ROUND(SUM(Rates!$K$8*AS595),4)))</f>
        <v/>
      </c>
      <c r="AR595" s="139" t="str">
        <f t="shared" si="309"/>
        <v/>
      </c>
      <c r="AS595" s="125" t="str">
        <f t="shared" si="310"/>
        <v/>
      </c>
      <c r="AT595" s="121" t="str">
        <f t="shared" si="311"/>
        <v/>
      </c>
      <c r="AU595" s="138" t="str">
        <f>IF(AX595="","",IF(R595="Refreshment Beverage",ROUND((BA595-Y595-Z595-AA595)*VLOOKUP(VALUE(Q595),Rates!G$15:L$19,3,0),4),ROUND(AW595*(VLOOKUP(VALUE(Q595),Rates!G:L,3,0)),4)))</f>
        <v/>
      </c>
      <c r="AV595" s="126" t="str">
        <f t="shared" si="312"/>
        <v/>
      </c>
      <c r="AW595" s="127" t="str">
        <f t="shared" si="313"/>
        <v/>
      </c>
      <c r="AX595" s="123" t="str">
        <f t="shared" si="314"/>
        <v/>
      </c>
      <c r="AY595" s="140" t="str">
        <f>IF(AX595="","",IF(R595="Refreshment Beverage",ROUND(SUM(AX595*Rates!K$19),4),ROUND(SUM(AX595*(Rates!J$8/100)),4)))</f>
        <v/>
      </c>
      <c r="AZ595" s="124" t="str">
        <f t="shared" si="315"/>
        <v/>
      </c>
      <c r="BA595" s="125" t="str">
        <f t="shared" si="316"/>
        <v/>
      </c>
      <c r="BB595" s="115"/>
      <c r="BC595" s="143"/>
      <c r="BD595" s="100"/>
      <c r="BE595" s="100"/>
      <c r="BF595" s="100"/>
      <c r="BG595" s="100"/>
    </row>
    <row r="596" spans="1:59" ht="12.75" customHeight="1" x14ac:dyDescent="0.2">
      <c r="A596" s="144"/>
      <c r="B596" s="141"/>
      <c r="C596" s="141"/>
      <c r="D596" s="142"/>
      <c r="E596" s="142"/>
      <c r="F596" s="142"/>
      <c r="G596" s="142"/>
      <c r="H596" s="142"/>
      <c r="I596" s="129"/>
      <c r="J596" s="130"/>
      <c r="K596" s="131" t="str">
        <f t="shared" si="287"/>
        <v/>
      </c>
      <c r="L596" s="132" t="str">
        <f t="shared" si="288"/>
        <v/>
      </c>
      <c r="M596" s="133" t="str">
        <f t="shared" si="289"/>
        <v/>
      </c>
      <c r="N596" s="134" t="str">
        <f>IFERROR(IF(B:B="","",IF(R596="Beer",SUM(LOOKUP(2,1/(Rates!$B$3:$B$5&lt;=W596)/(Rates!$C$3:$C$5&gt;=W596),Rates!$D$3:$D$5)*(X596/100)*W596),IF(R596="Refreshment Beverage",SUM(LOOKUP(2,1/(Rates!$B$7:$B$11&lt;=W596)/(Rates!$C$7:$C$11&gt;=W596),Rates!$D$7:$D$11)*(X596/100)*W596)))),"")</f>
        <v/>
      </c>
      <c r="O596" s="134" t="str">
        <f t="shared" si="290"/>
        <v/>
      </c>
      <c r="P596" s="116"/>
      <c r="Q596" s="117" t="str">
        <f t="shared" si="291"/>
        <v/>
      </c>
      <c r="R596" s="128" t="str">
        <f t="shared" si="292"/>
        <v/>
      </c>
      <c r="S596" s="135" t="str">
        <f>IF(B596="","",IF(R596="Refreshment Beverage",VLOOKUP(VALUE(Q596),Rates!G$15:L$19,2,0),VLOOKUP(VALUE(Q596),Rates!G$4:L$12,2,0)))</f>
        <v/>
      </c>
      <c r="T596" s="135" t="str">
        <f t="shared" si="293"/>
        <v/>
      </c>
      <c r="U596" s="118" t="str">
        <f t="shared" si="294"/>
        <v/>
      </c>
      <c r="V596" s="135" t="str">
        <f t="shared" si="295"/>
        <v/>
      </c>
      <c r="W596" s="135" t="str">
        <f t="shared" si="296"/>
        <v/>
      </c>
      <c r="X596" s="119" t="str">
        <f t="shared" si="297"/>
        <v/>
      </c>
      <c r="Y596" s="120" t="str">
        <f>IF(B:B="","",IF(R596="Refreshment Beverage",VLOOKUP(Q596,Rates!G$15:L$19,6,0)*W596,VLOOKUP(Q596,Rates!G$4:L$12,6,0)*W596))</f>
        <v/>
      </c>
      <c r="Z596" s="120" t="str">
        <f t="shared" si="298"/>
        <v/>
      </c>
      <c r="AA596" s="120" t="str">
        <f t="shared" si="299"/>
        <v/>
      </c>
      <c r="AB596" s="136" t="str">
        <f>IF(B:B="","",IF(R596="Refreshment Beverage","",IF(AND(R596="Beer",Q596=0),SUM(LOOKUP(2,1/(Rates!$B$15:$B$18&lt;=W596)/(Rates!$C$15:$C$18&gt;=W596),Rates!$D$15:$D$18)*W596),VLOOKUP(VALUE(Q:Q),Rates!A:B,2,0)*W596)))</f>
        <v/>
      </c>
      <c r="AC596" s="136" t="str">
        <f>IF(B:B="","",IF(R596="Refreshment Beverage","",IF(AND(R596="Beer",Q596=0),SUM(LOOKUP(2,1/(Rates!$B$15:$B$18&lt;=W596)/(Rates!$C$15:$C$18&gt;=W596),Rates!$E$15:$E$18)*W596),VLOOKUP(VALUE(Q:Q),Rates!A:C,3,0)*W596)))</f>
        <v/>
      </c>
      <c r="AD596" s="137" t="str">
        <f>IFERROR(IF(B:B="","",IF(R596="Beer","",IF(VALUE(Q596)=0,VLOOKUP(VLOOKUP(B:B,#REF!,16,0),Rates!A:E,2,0),VLOOKUP(VALUE(Q596),Rates!A$31:B$34,2,0)*W596))),0)</f>
        <v/>
      </c>
      <c r="AE596" s="121" t="str">
        <f t="shared" si="300"/>
        <v/>
      </c>
      <c r="AF596" s="138" t="str">
        <f t="shared" si="301"/>
        <v/>
      </c>
      <c r="AG596" s="122" t="str">
        <f t="shared" si="302"/>
        <v/>
      </c>
      <c r="AH596" s="123" t="str">
        <f t="shared" si="303"/>
        <v/>
      </c>
      <c r="AI596" s="139" t="str">
        <f>IF(AE:AE="","",IF(R596="Refreshment Beverage",AK596*(Rates!J$19/100),ROUND(SUM(AH596*(Rates!$J$8/100)),4)))</f>
        <v/>
      </c>
      <c r="AJ596" s="124" t="str">
        <f t="shared" si="304"/>
        <v/>
      </c>
      <c r="AK596" s="125" t="str">
        <f t="shared" si="305"/>
        <v/>
      </c>
      <c r="AL596" s="121" t="str">
        <f t="shared" si="306"/>
        <v/>
      </c>
      <c r="AM596" s="138" t="str">
        <f>IF(AS596="","",IF(R596="Refreshment Beverage",ROUND(AS596*Rates!K$19,4),ROUND(AO596*(VLOOKUP(VALUE(Q596),Rates!G$4:L$12,3,0)),4)))</f>
        <v/>
      </c>
      <c r="AN596" s="126" t="str">
        <f>IF(AS596="","",IF(R596="Refreshment Beverage",AS596*(Rates!J$19/100),MAX(AM596,AB596)))</f>
        <v/>
      </c>
      <c r="AO596" s="127" t="str">
        <f t="shared" si="307"/>
        <v/>
      </c>
      <c r="AP596" s="127" t="str">
        <f t="shared" si="308"/>
        <v/>
      </c>
      <c r="AQ596" s="140" t="str">
        <f>IF(AS596="","",IF(R596="Refreshment Beverage",ROUND(SUM(VLOOKUP(Q:Q,Rates!G$15:L$19,3,0)*(AS596-Y596-Z596-AA596)),4),ROUND(SUM(Rates!$K$8*AS596),4)))</f>
        <v/>
      </c>
      <c r="AR596" s="139" t="str">
        <f t="shared" si="309"/>
        <v/>
      </c>
      <c r="AS596" s="125" t="str">
        <f t="shared" si="310"/>
        <v/>
      </c>
      <c r="AT596" s="121" t="str">
        <f t="shared" si="311"/>
        <v/>
      </c>
      <c r="AU596" s="138" t="str">
        <f>IF(AX596="","",IF(R596="Refreshment Beverage",ROUND((BA596-Y596-Z596-AA596)*VLOOKUP(VALUE(Q596),Rates!G$15:L$19,3,0),4),ROUND(AW596*(VLOOKUP(VALUE(Q596),Rates!G:L,3,0)),4)))</f>
        <v/>
      </c>
      <c r="AV596" s="126" t="str">
        <f t="shared" si="312"/>
        <v/>
      </c>
      <c r="AW596" s="127" t="str">
        <f t="shared" si="313"/>
        <v/>
      </c>
      <c r="AX596" s="123" t="str">
        <f t="shared" si="314"/>
        <v/>
      </c>
      <c r="AY596" s="140" t="str">
        <f>IF(AX596="","",IF(R596="Refreshment Beverage",ROUND(SUM(AX596*Rates!K$19),4),ROUND(SUM(AX596*(Rates!J$8/100)),4)))</f>
        <v/>
      </c>
      <c r="AZ596" s="124" t="str">
        <f t="shared" si="315"/>
        <v/>
      </c>
      <c r="BA596" s="125" t="str">
        <f t="shared" si="316"/>
        <v/>
      </c>
      <c r="BB596" s="115"/>
      <c r="BC596" s="143"/>
      <c r="BD596" s="100"/>
      <c r="BE596" s="100"/>
      <c r="BF596" s="100"/>
      <c r="BG596" s="100"/>
    </row>
    <row r="597" spans="1:59" ht="12.75" customHeight="1" x14ac:dyDescent="0.2">
      <c r="A597" s="144"/>
      <c r="B597" s="141"/>
      <c r="C597" s="141"/>
      <c r="D597" s="142"/>
      <c r="E597" s="142"/>
      <c r="F597" s="142"/>
      <c r="G597" s="142"/>
      <c r="H597" s="142"/>
      <c r="I597" s="129"/>
      <c r="J597" s="130"/>
      <c r="K597" s="131" t="str">
        <f t="shared" si="287"/>
        <v/>
      </c>
      <c r="L597" s="132" t="str">
        <f t="shared" si="288"/>
        <v/>
      </c>
      <c r="M597" s="133" t="str">
        <f t="shared" si="289"/>
        <v/>
      </c>
      <c r="N597" s="134" t="str">
        <f>IFERROR(IF(B:B="","",IF(R597="Beer",SUM(LOOKUP(2,1/(Rates!$B$3:$B$5&lt;=W597)/(Rates!$C$3:$C$5&gt;=W597),Rates!$D$3:$D$5)*(X597/100)*W597),IF(R597="Refreshment Beverage",SUM(LOOKUP(2,1/(Rates!$B$7:$B$11&lt;=W597)/(Rates!$C$7:$C$11&gt;=W597),Rates!$D$7:$D$11)*(X597/100)*W597)))),"")</f>
        <v/>
      </c>
      <c r="O597" s="134" t="str">
        <f t="shared" si="290"/>
        <v/>
      </c>
      <c r="P597" s="116"/>
      <c r="Q597" s="117" t="str">
        <f t="shared" si="291"/>
        <v/>
      </c>
      <c r="R597" s="128" t="str">
        <f t="shared" si="292"/>
        <v/>
      </c>
      <c r="S597" s="135" t="str">
        <f>IF(B597="","",IF(R597="Refreshment Beverage",VLOOKUP(VALUE(Q597),Rates!G$15:L$19,2,0),VLOOKUP(VALUE(Q597),Rates!G$4:L$12,2,0)))</f>
        <v/>
      </c>
      <c r="T597" s="135" t="str">
        <f t="shared" si="293"/>
        <v/>
      </c>
      <c r="U597" s="118" t="str">
        <f t="shared" si="294"/>
        <v/>
      </c>
      <c r="V597" s="135" t="str">
        <f t="shared" si="295"/>
        <v/>
      </c>
      <c r="W597" s="135" t="str">
        <f t="shared" si="296"/>
        <v/>
      </c>
      <c r="X597" s="119" t="str">
        <f t="shared" si="297"/>
        <v/>
      </c>
      <c r="Y597" s="120" t="str">
        <f>IF(B:B="","",IF(R597="Refreshment Beverage",VLOOKUP(Q597,Rates!G$15:L$19,6,0)*W597,VLOOKUP(Q597,Rates!G$4:L$12,6,0)*W597))</f>
        <v/>
      </c>
      <c r="Z597" s="120" t="str">
        <f t="shared" si="298"/>
        <v/>
      </c>
      <c r="AA597" s="120" t="str">
        <f t="shared" si="299"/>
        <v/>
      </c>
      <c r="AB597" s="136" t="str">
        <f>IF(B:B="","",IF(R597="Refreshment Beverage","",IF(AND(R597="Beer",Q597=0),SUM(LOOKUP(2,1/(Rates!$B$15:$B$18&lt;=W597)/(Rates!$C$15:$C$18&gt;=W597),Rates!$D$15:$D$18)*W597),VLOOKUP(VALUE(Q:Q),Rates!A:B,2,0)*W597)))</f>
        <v/>
      </c>
      <c r="AC597" s="136" t="str">
        <f>IF(B:B="","",IF(R597="Refreshment Beverage","",IF(AND(R597="Beer",Q597=0),SUM(LOOKUP(2,1/(Rates!$B$15:$B$18&lt;=W597)/(Rates!$C$15:$C$18&gt;=W597),Rates!$E$15:$E$18)*W597),VLOOKUP(VALUE(Q:Q),Rates!A:C,3,0)*W597)))</f>
        <v/>
      </c>
      <c r="AD597" s="137" t="str">
        <f>IFERROR(IF(B:B="","",IF(R597="Beer","",IF(VALUE(Q597)=0,VLOOKUP(VLOOKUP(B:B,#REF!,16,0),Rates!A:E,2,0),VLOOKUP(VALUE(Q597),Rates!A$31:B$34,2,0)*W597))),0)</f>
        <v/>
      </c>
      <c r="AE597" s="121" t="str">
        <f t="shared" si="300"/>
        <v/>
      </c>
      <c r="AF597" s="138" t="str">
        <f t="shared" si="301"/>
        <v/>
      </c>
      <c r="AG597" s="122" t="str">
        <f t="shared" si="302"/>
        <v/>
      </c>
      <c r="AH597" s="123" t="str">
        <f t="shared" si="303"/>
        <v/>
      </c>
      <c r="AI597" s="139" t="str">
        <f>IF(AE:AE="","",IF(R597="Refreshment Beverage",AK597*(Rates!J$19/100),ROUND(SUM(AH597*(Rates!$J$8/100)),4)))</f>
        <v/>
      </c>
      <c r="AJ597" s="124" t="str">
        <f t="shared" si="304"/>
        <v/>
      </c>
      <c r="AK597" s="125" t="str">
        <f t="shared" si="305"/>
        <v/>
      </c>
      <c r="AL597" s="121" t="str">
        <f t="shared" si="306"/>
        <v/>
      </c>
      <c r="AM597" s="138" t="str">
        <f>IF(AS597="","",IF(R597="Refreshment Beverage",ROUND(AS597*Rates!K$19,4),ROUND(AO597*(VLOOKUP(VALUE(Q597),Rates!G$4:L$12,3,0)),4)))</f>
        <v/>
      </c>
      <c r="AN597" s="126" t="str">
        <f>IF(AS597="","",IF(R597="Refreshment Beverage",AS597*(Rates!J$19/100),MAX(AM597,AB597)))</f>
        <v/>
      </c>
      <c r="AO597" s="127" t="str">
        <f t="shared" si="307"/>
        <v/>
      </c>
      <c r="AP597" s="127" t="str">
        <f t="shared" si="308"/>
        <v/>
      </c>
      <c r="AQ597" s="140" t="str">
        <f>IF(AS597="","",IF(R597="Refreshment Beverage",ROUND(SUM(VLOOKUP(Q:Q,Rates!G$15:L$19,3,0)*(AS597-Y597-Z597-AA597)),4),ROUND(SUM(Rates!$K$8*AS597),4)))</f>
        <v/>
      </c>
      <c r="AR597" s="139" t="str">
        <f t="shared" si="309"/>
        <v/>
      </c>
      <c r="AS597" s="125" t="str">
        <f t="shared" si="310"/>
        <v/>
      </c>
      <c r="AT597" s="121" t="str">
        <f t="shared" si="311"/>
        <v/>
      </c>
      <c r="AU597" s="138" t="str">
        <f>IF(AX597="","",IF(R597="Refreshment Beverage",ROUND((BA597-Y597-Z597-AA597)*VLOOKUP(VALUE(Q597),Rates!G$15:L$19,3,0),4),ROUND(AW597*(VLOOKUP(VALUE(Q597),Rates!G:L,3,0)),4)))</f>
        <v/>
      </c>
      <c r="AV597" s="126" t="str">
        <f t="shared" si="312"/>
        <v/>
      </c>
      <c r="AW597" s="127" t="str">
        <f t="shared" si="313"/>
        <v/>
      </c>
      <c r="AX597" s="123" t="str">
        <f t="shared" si="314"/>
        <v/>
      </c>
      <c r="AY597" s="140" t="str">
        <f>IF(AX597="","",IF(R597="Refreshment Beverage",ROUND(SUM(AX597*Rates!K$19),4),ROUND(SUM(AX597*(Rates!J$8/100)),4)))</f>
        <v/>
      </c>
      <c r="AZ597" s="124" t="str">
        <f t="shared" si="315"/>
        <v/>
      </c>
      <c r="BA597" s="125" t="str">
        <f t="shared" si="316"/>
        <v/>
      </c>
      <c r="BB597" s="115"/>
      <c r="BC597" s="143"/>
      <c r="BD597" s="100"/>
      <c r="BE597" s="100"/>
      <c r="BF597" s="100"/>
      <c r="BG597" s="100"/>
    </row>
    <row r="598" spans="1:59" ht="12.75" customHeight="1" x14ac:dyDescent="0.2">
      <c r="A598" s="144"/>
      <c r="B598" s="141"/>
      <c r="C598" s="141"/>
      <c r="D598" s="142"/>
      <c r="E598" s="142"/>
      <c r="F598" s="142"/>
      <c r="G598" s="142"/>
      <c r="H598" s="142"/>
      <c r="I598" s="129"/>
      <c r="J598" s="130"/>
      <c r="K598" s="131" t="str">
        <f t="shared" si="287"/>
        <v/>
      </c>
      <c r="L598" s="132" t="str">
        <f t="shared" si="288"/>
        <v/>
      </c>
      <c r="M598" s="133" t="str">
        <f t="shared" si="289"/>
        <v/>
      </c>
      <c r="N598" s="134" t="str">
        <f>IFERROR(IF(B:B="","",IF(R598="Beer",SUM(LOOKUP(2,1/(Rates!$B$3:$B$5&lt;=W598)/(Rates!$C$3:$C$5&gt;=W598),Rates!$D$3:$D$5)*(X598/100)*W598),IF(R598="Refreshment Beverage",SUM(LOOKUP(2,1/(Rates!$B$7:$B$11&lt;=W598)/(Rates!$C$7:$C$11&gt;=W598),Rates!$D$7:$D$11)*(X598/100)*W598)))),"")</f>
        <v/>
      </c>
      <c r="O598" s="134" t="str">
        <f t="shared" si="290"/>
        <v/>
      </c>
      <c r="P598" s="116"/>
      <c r="Q598" s="117" t="str">
        <f t="shared" si="291"/>
        <v/>
      </c>
      <c r="R598" s="128" t="str">
        <f t="shared" si="292"/>
        <v/>
      </c>
      <c r="S598" s="135" t="str">
        <f>IF(B598="","",IF(R598="Refreshment Beverage",VLOOKUP(VALUE(Q598),Rates!G$15:L$19,2,0),VLOOKUP(VALUE(Q598),Rates!G$4:L$12,2,0)))</f>
        <v/>
      </c>
      <c r="T598" s="135" t="str">
        <f t="shared" si="293"/>
        <v/>
      </c>
      <c r="U598" s="118" t="str">
        <f t="shared" si="294"/>
        <v/>
      </c>
      <c r="V598" s="135" t="str">
        <f t="shared" si="295"/>
        <v/>
      </c>
      <c r="W598" s="135" t="str">
        <f t="shared" si="296"/>
        <v/>
      </c>
      <c r="X598" s="119" t="str">
        <f t="shared" si="297"/>
        <v/>
      </c>
      <c r="Y598" s="120" t="str">
        <f>IF(B:B="","",IF(R598="Refreshment Beverage",VLOOKUP(Q598,Rates!G$15:L$19,6,0)*W598,VLOOKUP(Q598,Rates!G$4:L$12,6,0)*W598))</f>
        <v/>
      </c>
      <c r="Z598" s="120" t="str">
        <f t="shared" si="298"/>
        <v/>
      </c>
      <c r="AA598" s="120" t="str">
        <f t="shared" si="299"/>
        <v/>
      </c>
      <c r="AB598" s="136" t="str">
        <f>IF(B:B="","",IF(R598="Refreshment Beverage","",IF(AND(R598="Beer",Q598=0),SUM(LOOKUP(2,1/(Rates!$B$15:$B$18&lt;=W598)/(Rates!$C$15:$C$18&gt;=W598),Rates!$D$15:$D$18)*W598),VLOOKUP(VALUE(Q:Q),Rates!A:B,2,0)*W598)))</f>
        <v/>
      </c>
      <c r="AC598" s="136" t="str">
        <f>IF(B:B="","",IF(R598="Refreshment Beverage","",IF(AND(R598="Beer",Q598=0),SUM(LOOKUP(2,1/(Rates!$B$15:$B$18&lt;=W598)/(Rates!$C$15:$C$18&gt;=W598),Rates!$E$15:$E$18)*W598),VLOOKUP(VALUE(Q:Q),Rates!A:C,3,0)*W598)))</f>
        <v/>
      </c>
      <c r="AD598" s="137" t="str">
        <f>IFERROR(IF(B:B="","",IF(R598="Beer","",IF(VALUE(Q598)=0,VLOOKUP(VLOOKUP(B:B,#REF!,16,0),Rates!A:E,2,0),VLOOKUP(VALUE(Q598),Rates!A$31:B$34,2,0)*W598))),0)</f>
        <v/>
      </c>
      <c r="AE598" s="121" t="str">
        <f t="shared" si="300"/>
        <v/>
      </c>
      <c r="AF598" s="138" t="str">
        <f t="shared" si="301"/>
        <v/>
      </c>
      <c r="AG598" s="122" t="str">
        <f t="shared" si="302"/>
        <v/>
      </c>
      <c r="AH598" s="123" t="str">
        <f t="shared" si="303"/>
        <v/>
      </c>
      <c r="AI598" s="139" t="str">
        <f>IF(AE:AE="","",IF(R598="Refreshment Beverage",AK598*(Rates!J$19/100),ROUND(SUM(AH598*(Rates!$J$8/100)),4)))</f>
        <v/>
      </c>
      <c r="AJ598" s="124" t="str">
        <f t="shared" si="304"/>
        <v/>
      </c>
      <c r="AK598" s="125" t="str">
        <f t="shared" si="305"/>
        <v/>
      </c>
      <c r="AL598" s="121" t="str">
        <f t="shared" si="306"/>
        <v/>
      </c>
      <c r="AM598" s="138" t="str">
        <f>IF(AS598="","",IF(R598="Refreshment Beverage",ROUND(AS598*Rates!K$19,4),ROUND(AO598*(VLOOKUP(VALUE(Q598),Rates!G$4:L$12,3,0)),4)))</f>
        <v/>
      </c>
      <c r="AN598" s="126" t="str">
        <f>IF(AS598="","",IF(R598="Refreshment Beverage",AS598*(Rates!J$19/100),MAX(AM598,AB598)))</f>
        <v/>
      </c>
      <c r="AO598" s="127" t="str">
        <f t="shared" si="307"/>
        <v/>
      </c>
      <c r="AP598" s="127" t="str">
        <f t="shared" si="308"/>
        <v/>
      </c>
      <c r="AQ598" s="140" t="str">
        <f>IF(AS598="","",IF(R598="Refreshment Beverage",ROUND(SUM(VLOOKUP(Q:Q,Rates!G$15:L$19,3,0)*(AS598-Y598-Z598-AA598)),4),ROUND(SUM(Rates!$K$8*AS598),4)))</f>
        <v/>
      </c>
      <c r="AR598" s="139" t="str">
        <f t="shared" si="309"/>
        <v/>
      </c>
      <c r="AS598" s="125" t="str">
        <f t="shared" si="310"/>
        <v/>
      </c>
      <c r="AT598" s="121" t="str">
        <f t="shared" si="311"/>
        <v/>
      </c>
      <c r="AU598" s="138" t="str">
        <f>IF(AX598="","",IF(R598="Refreshment Beverage",ROUND((BA598-Y598-Z598-AA598)*VLOOKUP(VALUE(Q598),Rates!G$15:L$19,3,0),4),ROUND(AW598*(VLOOKUP(VALUE(Q598),Rates!G:L,3,0)),4)))</f>
        <v/>
      </c>
      <c r="AV598" s="126" t="str">
        <f t="shared" si="312"/>
        <v/>
      </c>
      <c r="AW598" s="127" t="str">
        <f t="shared" si="313"/>
        <v/>
      </c>
      <c r="AX598" s="123" t="str">
        <f t="shared" si="314"/>
        <v/>
      </c>
      <c r="AY598" s="140" t="str">
        <f>IF(AX598="","",IF(R598="Refreshment Beverage",ROUND(SUM(AX598*Rates!K$19),4),ROUND(SUM(AX598*(Rates!J$8/100)),4)))</f>
        <v/>
      </c>
      <c r="AZ598" s="124" t="str">
        <f t="shared" si="315"/>
        <v/>
      </c>
      <c r="BA598" s="125" t="str">
        <f t="shared" si="316"/>
        <v/>
      </c>
      <c r="BB598" s="115"/>
      <c r="BC598" s="143"/>
      <c r="BD598" s="100"/>
      <c r="BE598" s="100"/>
      <c r="BF598" s="100"/>
      <c r="BG598" s="100"/>
    </row>
    <row r="599" spans="1:59" ht="12.75" customHeight="1" x14ac:dyDescent="0.2">
      <c r="A599" s="144"/>
      <c r="B599" s="141"/>
      <c r="C599" s="141"/>
      <c r="D599" s="142"/>
      <c r="E599" s="142"/>
      <c r="F599" s="142"/>
      <c r="G599" s="142"/>
      <c r="H599" s="142"/>
      <c r="I599" s="129"/>
      <c r="J599" s="130"/>
      <c r="K599" s="131" t="str">
        <f t="shared" si="287"/>
        <v/>
      </c>
      <c r="L599" s="132" t="str">
        <f t="shared" si="288"/>
        <v/>
      </c>
      <c r="M599" s="133" t="str">
        <f t="shared" si="289"/>
        <v/>
      </c>
      <c r="N599" s="134" t="str">
        <f>IFERROR(IF(B:B="","",IF(R599="Beer",SUM(LOOKUP(2,1/(Rates!$B$3:$B$5&lt;=W599)/(Rates!$C$3:$C$5&gt;=W599),Rates!$D$3:$D$5)*(X599/100)*W599),IF(R599="Refreshment Beverage",SUM(LOOKUP(2,1/(Rates!$B$7:$B$11&lt;=W599)/(Rates!$C$7:$C$11&gt;=W599),Rates!$D$7:$D$11)*(X599/100)*W599)))),"")</f>
        <v/>
      </c>
      <c r="O599" s="134" t="str">
        <f t="shared" si="290"/>
        <v/>
      </c>
      <c r="P599" s="116"/>
      <c r="Q599" s="117" t="str">
        <f t="shared" si="291"/>
        <v/>
      </c>
      <c r="R599" s="128" t="str">
        <f t="shared" si="292"/>
        <v/>
      </c>
      <c r="S599" s="135" t="str">
        <f>IF(B599="","",IF(R599="Refreshment Beverage",VLOOKUP(VALUE(Q599),Rates!G$15:L$19,2,0),VLOOKUP(VALUE(Q599),Rates!G$4:L$12,2,0)))</f>
        <v/>
      </c>
      <c r="T599" s="135" t="str">
        <f t="shared" si="293"/>
        <v/>
      </c>
      <c r="U599" s="118" t="str">
        <f t="shared" si="294"/>
        <v/>
      </c>
      <c r="V599" s="135" t="str">
        <f t="shared" si="295"/>
        <v/>
      </c>
      <c r="W599" s="135" t="str">
        <f t="shared" si="296"/>
        <v/>
      </c>
      <c r="X599" s="119" t="str">
        <f t="shared" si="297"/>
        <v/>
      </c>
      <c r="Y599" s="120" t="str">
        <f>IF(B:B="","",IF(R599="Refreshment Beverage",VLOOKUP(Q599,Rates!G$15:L$19,6,0)*W599,VLOOKUP(Q599,Rates!G$4:L$12,6,0)*W599))</f>
        <v/>
      </c>
      <c r="Z599" s="120" t="str">
        <f t="shared" si="298"/>
        <v/>
      </c>
      <c r="AA599" s="120" t="str">
        <f t="shared" si="299"/>
        <v/>
      </c>
      <c r="AB599" s="136" t="str">
        <f>IF(B:B="","",IF(R599="Refreshment Beverage","",IF(AND(R599="Beer",Q599=0),SUM(LOOKUP(2,1/(Rates!$B$15:$B$18&lt;=W599)/(Rates!$C$15:$C$18&gt;=W599),Rates!$D$15:$D$18)*W599),VLOOKUP(VALUE(Q:Q),Rates!A:B,2,0)*W599)))</f>
        <v/>
      </c>
      <c r="AC599" s="136" t="str">
        <f>IF(B:B="","",IF(R599="Refreshment Beverage","",IF(AND(R599="Beer",Q599=0),SUM(LOOKUP(2,1/(Rates!$B$15:$B$18&lt;=W599)/(Rates!$C$15:$C$18&gt;=W599),Rates!$E$15:$E$18)*W599),VLOOKUP(VALUE(Q:Q),Rates!A:C,3,0)*W599)))</f>
        <v/>
      </c>
      <c r="AD599" s="137" t="str">
        <f>IFERROR(IF(B:B="","",IF(R599="Beer","",IF(VALUE(Q599)=0,VLOOKUP(VLOOKUP(B:B,#REF!,16,0),Rates!A:E,2,0),VLOOKUP(VALUE(Q599),Rates!A$31:B$34,2,0)*W599))),0)</f>
        <v/>
      </c>
      <c r="AE599" s="121" t="str">
        <f t="shared" si="300"/>
        <v/>
      </c>
      <c r="AF599" s="138" t="str">
        <f t="shared" si="301"/>
        <v/>
      </c>
      <c r="AG599" s="122" t="str">
        <f t="shared" si="302"/>
        <v/>
      </c>
      <c r="AH599" s="123" t="str">
        <f t="shared" si="303"/>
        <v/>
      </c>
      <c r="AI599" s="139" t="str">
        <f>IF(AE:AE="","",IF(R599="Refreshment Beverage",AK599*(Rates!J$19/100),ROUND(SUM(AH599*(Rates!$J$8/100)),4)))</f>
        <v/>
      </c>
      <c r="AJ599" s="124" t="str">
        <f t="shared" si="304"/>
        <v/>
      </c>
      <c r="AK599" s="125" t="str">
        <f t="shared" si="305"/>
        <v/>
      </c>
      <c r="AL599" s="121" t="str">
        <f t="shared" si="306"/>
        <v/>
      </c>
      <c r="AM599" s="138" t="str">
        <f>IF(AS599="","",IF(R599="Refreshment Beverage",ROUND(AS599*Rates!K$19,4),ROUND(AO599*(VLOOKUP(VALUE(Q599),Rates!G$4:L$12,3,0)),4)))</f>
        <v/>
      </c>
      <c r="AN599" s="126" t="str">
        <f>IF(AS599="","",IF(R599="Refreshment Beverage",AS599*(Rates!J$19/100),MAX(AM599,AB599)))</f>
        <v/>
      </c>
      <c r="AO599" s="127" t="str">
        <f t="shared" si="307"/>
        <v/>
      </c>
      <c r="AP599" s="127" t="str">
        <f t="shared" si="308"/>
        <v/>
      </c>
      <c r="AQ599" s="140" t="str">
        <f>IF(AS599="","",IF(R599="Refreshment Beverage",ROUND(SUM(VLOOKUP(Q:Q,Rates!G$15:L$19,3,0)*(AS599-Y599-Z599-AA599)),4),ROUND(SUM(Rates!$K$8*AS599),4)))</f>
        <v/>
      </c>
      <c r="AR599" s="139" t="str">
        <f t="shared" si="309"/>
        <v/>
      </c>
      <c r="AS599" s="125" t="str">
        <f t="shared" si="310"/>
        <v/>
      </c>
      <c r="AT599" s="121" t="str">
        <f t="shared" si="311"/>
        <v/>
      </c>
      <c r="AU599" s="138" t="str">
        <f>IF(AX599="","",IF(R599="Refreshment Beverage",ROUND((BA599-Y599-Z599-AA599)*VLOOKUP(VALUE(Q599),Rates!G$15:L$19,3,0),4),ROUND(AW599*(VLOOKUP(VALUE(Q599),Rates!G:L,3,0)),4)))</f>
        <v/>
      </c>
      <c r="AV599" s="126" t="str">
        <f t="shared" si="312"/>
        <v/>
      </c>
      <c r="AW599" s="127" t="str">
        <f t="shared" si="313"/>
        <v/>
      </c>
      <c r="AX599" s="123" t="str">
        <f t="shared" si="314"/>
        <v/>
      </c>
      <c r="AY599" s="140" t="str">
        <f>IF(AX599="","",IF(R599="Refreshment Beverage",ROUND(SUM(AX599*Rates!K$19),4),ROUND(SUM(AX599*(Rates!J$8/100)),4)))</f>
        <v/>
      </c>
      <c r="AZ599" s="124" t="str">
        <f t="shared" si="315"/>
        <v/>
      </c>
      <c r="BA599" s="125" t="str">
        <f t="shared" si="316"/>
        <v/>
      </c>
      <c r="BB599" s="115"/>
      <c r="BC599" s="143"/>
      <c r="BD599" s="100"/>
      <c r="BE599" s="100"/>
      <c r="BF599" s="100"/>
      <c r="BG599" s="100"/>
    </row>
    <row r="600" spans="1:59" ht="12.75" customHeight="1" x14ac:dyDescent="0.2">
      <c r="A600" s="144"/>
      <c r="B600" s="141"/>
      <c r="C600" s="141"/>
      <c r="D600" s="142"/>
      <c r="E600" s="142"/>
      <c r="F600" s="142"/>
      <c r="G600" s="142"/>
      <c r="H600" s="142"/>
      <c r="I600" s="129"/>
      <c r="J600" s="130"/>
      <c r="K600" s="131" t="str">
        <f t="shared" si="287"/>
        <v/>
      </c>
      <c r="L600" s="132" t="str">
        <f t="shared" si="288"/>
        <v/>
      </c>
      <c r="M600" s="133" t="str">
        <f t="shared" si="289"/>
        <v/>
      </c>
      <c r="N600" s="134" t="str">
        <f>IFERROR(IF(B:B="","",IF(R600="Beer",SUM(LOOKUP(2,1/(Rates!$B$3:$B$5&lt;=W600)/(Rates!$C$3:$C$5&gt;=W600),Rates!$D$3:$D$5)*(X600/100)*W600),IF(R600="Refreshment Beverage",SUM(LOOKUP(2,1/(Rates!$B$7:$B$11&lt;=W600)/(Rates!$C$7:$C$11&gt;=W600),Rates!$D$7:$D$11)*(X600/100)*W600)))),"")</f>
        <v/>
      </c>
      <c r="O600" s="134" t="str">
        <f t="shared" si="290"/>
        <v/>
      </c>
      <c r="P600" s="116"/>
      <c r="Q600" s="117" t="str">
        <f t="shared" si="291"/>
        <v/>
      </c>
      <c r="R600" s="128" t="str">
        <f t="shared" si="292"/>
        <v/>
      </c>
      <c r="S600" s="135" t="str">
        <f>IF(B600="","",IF(R600="Refreshment Beverage",VLOOKUP(VALUE(Q600),Rates!G$15:L$19,2,0),VLOOKUP(VALUE(Q600),Rates!G$4:L$12,2,0)))</f>
        <v/>
      </c>
      <c r="T600" s="135" t="str">
        <f t="shared" si="293"/>
        <v/>
      </c>
      <c r="U600" s="118" t="str">
        <f t="shared" si="294"/>
        <v/>
      </c>
      <c r="V600" s="135" t="str">
        <f t="shared" si="295"/>
        <v/>
      </c>
      <c r="W600" s="135" t="str">
        <f t="shared" si="296"/>
        <v/>
      </c>
      <c r="X600" s="119" t="str">
        <f t="shared" si="297"/>
        <v/>
      </c>
      <c r="Y600" s="120" t="str">
        <f>IF(B:B="","",IF(R600="Refreshment Beverage",VLOOKUP(Q600,Rates!G$15:L$19,6,0)*W600,VLOOKUP(Q600,Rates!G$4:L$12,6,0)*W600))</f>
        <v/>
      </c>
      <c r="Z600" s="120" t="str">
        <f t="shared" si="298"/>
        <v/>
      </c>
      <c r="AA600" s="120" t="str">
        <f t="shared" si="299"/>
        <v/>
      </c>
      <c r="AB600" s="136" t="str">
        <f>IF(B:B="","",IF(R600="Refreshment Beverage","",IF(AND(R600="Beer",Q600=0),SUM(LOOKUP(2,1/(Rates!$B$15:$B$18&lt;=W600)/(Rates!$C$15:$C$18&gt;=W600),Rates!$D$15:$D$18)*W600),VLOOKUP(VALUE(Q:Q),Rates!A:B,2,0)*W600)))</f>
        <v/>
      </c>
      <c r="AC600" s="136" t="str">
        <f>IF(B:B="","",IF(R600="Refreshment Beverage","",IF(AND(R600="Beer",Q600=0),SUM(LOOKUP(2,1/(Rates!$B$15:$B$18&lt;=W600)/(Rates!$C$15:$C$18&gt;=W600),Rates!$E$15:$E$18)*W600),VLOOKUP(VALUE(Q:Q),Rates!A:C,3,0)*W600)))</f>
        <v/>
      </c>
      <c r="AD600" s="137" t="str">
        <f>IFERROR(IF(B:B="","",IF(R600="Beer","",IF(VALUE(Q600)=0,VLOOKUP(VLOOKUP(B:B,#REF!,16,0),Rates!A:E,2,0),VLOOKUP(VALUE(Q600),Rates!A$31:B$34,2,0)*W600))),0)</f>
        <v/>
      </c>
      <c r="AE600" s="121" t="str">
        <f t="shared" si="300"/>
        <v/>
      </c>
      <c r="AF600" s="138" t="str">
        <f t="shared" si="301"/>
        <v/>
      </c>
      <c r="AG600" s="122" t="str">
        <f t="shared" si="302"/>
        <v/>
      </c>
      <c r="AH600" s="123" t="str">
        <f t="shared" si="303"/>
        <v/>
      </c>
      <c r="AI600" s="139" t="str">
        <f>IF(AE:AE="","",IF(R600="Refreshment Beverage",AK600*(Rates!J$19/100),ROUND(SUM(AH600*(Rates!$J$8/100)),4)))</f>
        <v/>
      </c>
      <c r="AJ600" s="124" t="str">
        <f t="shared" si="304"/>
        <v/>
      </c>
      <c r="AK600" s="125" t="str">
        <f t="shared" si="305"/>
        <v/>
      </c>
      <c r="AL600" s="121" t="str">
        <f t="shared" si="306"/>
        <v/>
      </c>
      <c r="AM600" s="138" t="str">
        <f>IF(AS600="","",IF(R600="Refreshment Beverage",ROUND(AS600*Rates!K$19,4),ROUND(AO600*(VLOOKUP(VALUE(Q600),Rates!G$4:L$12,3,0)),4)))</f>
        <v/>
      </c>
      <c r="AN600" s="126" t="str">
        <f>IF(AS600="","",IF(R600="Refreshment Beverage",AS600*(Rates!J$19/100),MAX(AM600,AB600)))</f>
        <v/>
      </c>
      <c r="AO600" s="127" t="str">
        <f t="shared" si="307"/>
        <v/>
      </c>
      <c r="AP600" s="127" t="str">
        <f t="shared" si="308"/>
        <v/>
      </c>
      <c r="AQ600" s="140" t="str">
        <f>IF(AS600="","",IF(R600="Refreshment Beverage",ROUND(SUM(VLOOKUP(Q:Q,Rates!G$15:L$19,3,0)*(AS600-Y600-Z600-AA600)),4),ROUND(SUM(Rates!$K$8*AS600),4)))</f>
        <v/>
      </c>
      <c r="AR600" s="139" t="str">
        <f t="shared" si="309"/>
        <v/>
      </c>
      <c r="AS600" s="125" t="str">
        <f t="shared" si="310"/>
        <v/>
      </c>
      <c r="AT600" s="121" t="str">
        <f t="shared" si="311"/>
        <v/>
      </c>
      <c r="AU600" s="138" t="str">
        <f>IF(AX600="","",IF(R600="Refreshment Beverage",ROUND((BA600-Y600-Z600-AA600)*VLOOKUP(VALUE(Q600),Rates!G$15:L$19,3,0),4),ROUND(AW600*(VLOOKUP(VALUE(Q600),Rates!G:L,3,0)),4)))</f>
        <v/>
      </c>
      <c r="AV600" s="126" t="str">
        <f t="shared" si="312"/>
        <v/>
      </c>
      <c r="AW600" s="127" t="str">
        <f t="shared" si="313"/>
        <v/>
      </c>
      <c r="AX600" s="123" t="str">
        <f t="shared" si="314"/>
        <v/>
      </c>
      <c r="AY600" s="140" t="str">
        <f>IF(AX600="","",IF(R600="Refreshment Beverage",ROUND(SUM(AX600*Rates!K$19),4),ROUND(SUM(AX600*(Rates!J$8/100)),4)))</f>
        <v/>
      </c>
      <c r="AZ600" s="124" t="str">
        <f t="shared" si="315"/>
        <v/>
      </c>
      <c r="BA600" s="125" t="str">
        <f t="shared" si="316"/>
        <v/>
      </c>
      <c r="BB600" s="115"/>
      <c r="BC600" s="143"/>
      <c r="BD600" s="100"/>
      <c r="BE600" s="100"/>
      <c r="BF600" s="100"/>
      <c r="BG600" s="100"/>
    </row>
    <row r="601" spans="1:59" ht="12.75" customHeight="1" x14ac:dyDescent="0.2">
      <c r="A601" s="144"/>
      <c r="B601" s="141"/>
      <c r="C601" s="141"/>
      <c r="D601" s="142"/>
      <c r="E601" s="142"/>
      <c r="F601" s="142"/>
      <c r="G601" s="142"/>
      <c r="H601" s="142"/>
      <c r="I601" s="129"/>
      <c r="J601" s="130"/>
      <c r="K601" s="131" t="str">
        <f t="shared" si="287"/>
        <v/>
      </c>
      <c r="L601" s="132" t="str">
        <f t="shared" si="288"/>
        <v/>
      </c>
      <c r="M601" s="133" t="str">
        <f t="shared" si="289"/>
        <v/>
      </c>
      <c r="N601" s="134" t="str">
        <f>IFERROR(IF(B:B="","",IF(R601="Beer",SUM(LOOKUP(2,1/(Rates!$B$3:$B$5&lt;=W601)/(Rates!$C$3:$C$5&gt;=W601),Rates!$D$3:$D$5)*(X601/100)*W601),IF(R601="Refreshment Beverage",SUM(LOOKUP(2,1/(Rates!$B$7:$B$11&lt;=W601)/(Rates!$C$7:$C$11&gt;=W601),Rates!$D$7:$D$11)*(X601/100)*W601)))),"")</f>
        <v/>
      </c>
      <c r="O601" s="134" t="str">
        <f t="shared" si="290"/>
        <v/>
      </c>
      <c r="P601" s="116"/>
      <c r="Q601" s="117" t="str">
        <f t="shared" si="291"/>
        <v/>
      </c>
      <c r="R601" s="128" t="str">
        <f t="shared" si="292"/>
        <v/>
      </c>
      <c r="S601" s="135" t="str">
        <f>IF(B601="","",IF(R601="Refreshment Beverage",VLOOKUP(VALUE(Q601),Rates!G$15:L$19,2,0),VLOOKUP(VALUE(Q601),Rates!G$4:L$12,2,0)))</f>
        <v/>
      </c>
      <c r="T601" s="135" t="str">
        <f t="shared" si="293"/>
        <v/>
      </c>
      <c r="U601" s="118" t="str">
        <f t="shared" si="294"/>
        <v/>
      </c>
      <c r="V601" s="135" t="str">
        <f t="shared" si="295"/>
        <v/>
      </c>
      <c r="W601" s="135" t="str">
        <f t="shared" si="296"/>
        <v/>
      </c>
      <c r="X601" s="119" t="str">
        <f t="shared" si="297"/>
        <v/>
      </c>
      <c r="Y601" s="120" t="str">
        <f>IF(B:B="","",IF(R601="Refreshment Beverage",VLOOKUP(Q601,Rates!G$15:L$19,6,0)*W601,VLOOKUP(Q601,Rates!G$4:L$12,6,0)*W601))</f>
        <v/>
      </c>
      <c r="Z601" s="120" t="str">
        <f t="shared" si="298"/>
        <v/>
      </c>
      <c r="AA601" s="120" t="str">
        <f t="shared" si="299"/>
        <v/>
      </c>
      <c r="AB601" s="136" t="str">
        <f>IF(B:B="","",IF(R601="Refreshment Beverage","",IF(AND(R601="Beer",Q601=0),SUM(LOOKUP(2,1/(Rates!$B$15:$B$18&lt;=W601)/(Rates!$C$15:$C$18&gt;=W601),Rates!$D$15:$D$18)*W601),VLOOKUP(VALUE(Q:Q),Rates!A:B,2,0)*W601)))</f>
        <v/>
      </c>
      <c r="AC601" s="136" t="str">
        <f>IF(B:B="","",IF(R601="Refreshment Beverage","",IF(AND(R601="Beer",Q601=0),SUM(LOOKUP(2,1/(Rates!$B$15:$B$18&lt;=W601)/(Rates!$C$15:$C$18&gt;=W601),Rates!$E$15:$E$18)*W601),VLOOKUP(VALUE(Q:Q),Rates!A:C,3,0)*W601)))</f>
        <v/>
      </c>
      <c r="AD601" s="137" t="str">
        <f>IFERROR(IF(B:B="","",IF(R601="Beer","",IF(VALUE(Q601)=0,VLOOKUP(VLOOKUP(B:B,#REF!,16,0),Rates!A:E,2,0),VLOOKUP(VALUE(Q601),Rates!A$31:B$34,2,0)*W601))),0)</f>
        <v/>
      </c>
      <c r="AE601" s="121" t="str">
        <f t="shared" si="300"/>
        <v/>
      </c>
      <c r="AF601" s="138" t="str">
        <f t="shared" si="301"/>
        <v/>
      </c>
      <c r="AG601" s="122" t="str">
        <f t="shared" si="302"/>
        <v/>
      </c>
      <c r="AH601" s="123" t="str">
        <f t="shared" si="303"/>
        <v/>
      </c>
      <c r="AI601" s="139" t="str">
        <f>IF(AE:AE="","",IF(R601="Refreshment Beverage",AK601*(Rates!J$19/100),ROUND(SUM(AH601*(Rates!$J$8/100)),4)))</f>
        <v/>
      </c>
      <c r="AJ601" s="124" t="str">
        <f t="shared" si="304"/>
        <v/>
      </c>
      <c r="AK601" s="125" t="str">
        <f t="shared" si="305"/>
        <v/>
      </c>
      <c r="AL601" s="121" t="str">
        <f t="shared" si="306"/>
        <v/>
      </c>
      <c r="AM601" s="138" t="str">
        <f>IF(AS601="","",IF(R601="Refreshment Beverage",ROUND(AS601*Rates!K$19,4),ROUND(AO601*(VLOOKUP(VALUE(Q601),Rates!G$4:L$12,3,0)),4)))</f>
        <v/>
      </c>
      <c r="AN601" s="126" t="str">
        <f>IF(AS601="","",IF(R601="Refreshment Beverage",AS601*(Rates!J$19/100),MAX(AM601,AB601)))</f>
        <v/>
      </c>
      <c r="AO601" s="127" t="str">
        <f t="shared" si="307"/>
        <v/>
      </c>
      <c r="AP601" s="127" t="str">
        <f t="shared" si="308"/>
        <v/>
      </c>
      <c r="AQ601" s="140" t="str">
        <f>IF(AS601="","",IF(R601="Refreshment Beverage",ROUND(SUM(VLOOKUP(Q:Q,Rates!G$15:L$19,3,0)*(AS601-Y601-Z601-AA601)),4),ROUND(SUM(Rates!$K$8*AS601),4)))</f>
        <v/>
      </c>
      <c r="AR601" s="139" t="str">
        <f t="shared" si="309"/>
        <v/>
      </c>
      <c r="AS601" s="125" t="str">
        <f t="shared" si="310"/>
        <v/>
      </c>
      <c r="AT601" s="121" t="str">
        <f t="shared" si="311"/>
        <v/>
      </c>
      <c r="AU601" s="138" t="str">
        <f>IF(AX601="","",IF(R601="Refreshment Beverage",ROUND((BA601-Y601-Z601-AA601)*VLOOKUP(VALUE(Q601),Rates!G$15:L$19,3,0),4),ROUND(AW601*(VLOOKUP(VALUE(Q601),Rates!G:L,3,0)),4)))</f>
        <v/>
      </c>
      <c r="AV601" s="126" t="str">
        <f t="shared" si="312"/>
        <v/>
      </c>
      <c r="AW601" s="127" t="str">
        <f t="shared" si="313"/>
        <v/>
      </c>
      <c r="AX601" s="123" t="str">
        <f t="shared" si="314"/>
        <v/>
      </c>
      <c r="AY601" s="140" t="str">
        <f>IF(AX601="","",IF(R601="Refreshment Beverage",ROUND(SUM(AX601*Rates!K$19),4),ROUND(SUM(AX601*(Rates!J$8/100)),4)))</f>
        <v/>
      </c>
      <c r="AZ601" s="124" t="str">
        <f t="shared" si="315"/>
        <v/>
      </c>
      <c r="BA601" s="125" t="str">
        <f t="shared" si="316"/>
        <v/>
      </c>
      <c r="BB601" s="115"/>
      <c r="BC601" s="143"/>
      <c r="BD601" s="100"/>
      <c r="BE601" s="100"/>
      <c r="BF601" s="100"/>
      <c r="BG601" s="100"/>
    </row>
    <row r="602" spans="1:59" ht="12.75" customHeight="1" x14ac:dyDescent="0.2">
      <c r="A602" s="144"/>
      <c r="B602" s="141"/>
      <c r="C602" s="141"/>
      <c r="D602" s="142"/>
      <c r="E602" s="142"/>
      <c r="F602" s="142"/>
      <c r="G602" s="142"/>
      <c r="H602" s="142"/>
      <c r="I602" s="129"/>
      <c r="J602" s="130"/>
      <c r="K602" s="131" t="str">
        <f t="shared" ref="K602:K665" si="317">IFERROR(IF(B:B="","",IF(OR(C602="",E602="",F602="",G602="",H602="",I602="",J602=""),"",ROUND(IF(J602="Gross Price to Brewers",AE602,IF(J602="Retail Price",AL602,IF(J602="Licensee Retail",AT602,""))),2))),"")</f>
        <v/>
      </c>
      <c r="L602" s="132" t="str">
        <f t="shared" ref="L602:L665" si="318">IFERROR(IF(B:B="","",IF(OR(C602="",E602="",F602="",G602="",H602="",I602="",J602=""),"",ROUND(IF(J602="Gross Price to Brewers",AH602,IF(J602="Retail Price",AP602,IF(J602="Licensee Retail",AX602,""))),2))),"")</f>
        <v/>
      </c>
      <c r="M602" s="133" t="str">
        <f t="shared" ref="M602:M665" si="319">IFERROR(IF(B:B="","",IF(OR(C602="",E602="",F602="",G602="",H602="",I602="",J602=""),"",ROUND(IF(J602="Gross Price to Brewers",AK602,IF(J602="Retail Price",AS602,IF(J602="Licensee Retail",BA602,""))),2))),"")</f>
        <v/>
      </c>
      <c r="N602" s="134" t="str">
        <f>IFERROR(IF(B:B="","",IF(R602="Beer",SUM(LOOKUP(2,1/(Rates!$B$3:$B$5&lt;=W602)/(Rates!$C$3:$C$5&gt;=W602),Rates!$D$3:$D$5)*(X602/100)*W602),IF(R602="Refreshment Beverage",SUM(LOOKUP(2,1/(Rates!$B$7:$B$11&lt;=W602)/(Rates!$C$7:$C$11&gt;=W602),Rates!$D$7:$D$11)*(X602/100)*W602)))),"")</f>
        <v/>
      </c>
      <c r="O602" s="134" t="str">
        <f t="shared" ref="O602:O665" si="320">IF(B:B="","",IF(M602&gt;N602,"YES","NO"))</f>
        <v/>
      </c>
      <c r="P602" s="116"/>
      <c r="Q602" s="117" t="str">
        <f t="shared" ref="Q602:Q665" si="321">IF(B602="","",IF(OR(D602="",D602=5),0,D602))</f>
        <v/>
      </c>
      <c r="R602" s="128" t="str">
        <f t="shared" ref="R602:R665" si="322">IF(B602="","",C602)</f>
        <v/>
      </c>
      <c r="S602" s="135" t="str">
        <f>IF(B602="","",IF(R602="Refreshment Beverage",VLOOKUP(VALUE(Q602),Rates!G$15:L$19,2,0),VLOOKUP(VALUE(Q602),Rates!G$4:L$12,2,0)))</f>
        <v/>
      </c>
      <c r="T602" s="135" t="str">
        <f t="shared" ref="T602:T665" si="323">IF(B602="","",G602)</f>
        <v/>
      </c>
      <c r="U602" s="118" t="str">
        <f t="shared" ref="U602:U665" si="324">IF(B:B="","",SUM(W602/V602))</f>
        <v/>
      </c>
      <c r="V602" s="135" t="str">
        <f t="shared" ref="V602:V665" si="325">IF(B602="","",F602)</f>
        <v/>
      </c>
      <c r="W602" s="135" t="str">
        <f t="shared" ref="W602:W665" si="326">IF(B602="","",E602*F602)</f>
        <v/>
      </c>
      <c r="X602" s="119" t="str">
        <f t="shared" ref="X602:X665" si="327">IF(B602="","",H602)</f>
        <v/>
      </c>
      <c r="Y602" s="120" t="str">
        <f>IF(B:B="","",IF(R602="Refreshment Beverage",VLOOKUP(Q602,Rates!G$15:L$19,6,0)*W602,VLOOKUP(Q602,Rates!G$4:L$12,6,0)*W602))</f>
        <v/>
      </c>
      <c r="Z602" s="120" t="str">
        <f t="shared" ref="Z602:Z665" si="328">IF(B:B="","",IF(R602="Refreshment Beverage",0,IF(T602="Keg",0,ROUND(0.34/12*V602,2))))</f>
        <v/>
      </c>
      <c r="AA602" s="120" t="str">
        <f t="shared" ref="AA602:AA665" si="329">IF(B:B="","",IF(AND(T602="Can",V602=8,R602="Beer"),V602*0.0192,IF(AND(T602="Can",V602=15,R602="Beer"),V602*0.0096,IF(AND(T602="Can",V602=20,R602="Beer"),V602*0.0102,IF(AND(T602="Can",V602=30,R602="Beer"),V602*0.0085,IF(AND(T602="Can",V602=36,R602="Beer"),V602*0.0071,IF(AND(T602="Bottle",V602=24,R602="Beer"),V602*0.0153,IF(AND(R602="Refreshment Beverage",U602&gt;0.49,U602&lt;0.401),V602*0.0512,IF(AND(R602="Refreshment Beverage",U602&gt;0.4,U602&lt;0.47),V602*0.0614,IF(AND(R602="Refreshment Beverage",U602&gt;0.469,U602&lt;0.66),V602*0.0716,IF(AND(R602="Refreshment Beverage",U602&gt;0.659,U602&lt;0.75),V602*0.1023,IF(AND(R602="Refreshment Beverage",U602&gt;0.749,U602&lt;0.9),V602*0.1125,IF(AND(R602="Refreshment Beverage",U602&gt;0.899,U602&lt;1),V602*0.133,IF(AND(R602="Refreshment Beverage",U602=1),V602*0.1432,IF(AND(R602="Refreshment Beverage",U602=1.14),V602*0.1637,IF(AND(R602="Refreshment Beverage",U602=2),V602*0.2864,IF(AND(R602="Refreshment Beverage",U602=3),V602*0.4297,IF(AND(R602="Refreshment Beverage",U602=1.75),V602*0.2558,0))))))))))))))))))</f>
        <v/>
      </c>
      <c r="AB602" s="136" t="str">
        <f>IF(B:B="","",IF(R602="Refreshment Beverage","",IF(AND(R602="Beer",Q602=0),SUM(LOOKUP(2,1/(Rates!$B$15:$B$18&lt;=W602)/(Rates!$C$15:$C$18&gt;=W602),Rates!$D$15:$D$18)*W602),VLOOKUP(VALUE(Q:Q),Rates!A:B,2,0)*W602)))</f>
        <v/>
      </c>
      <c r="AC602" s="136" t="str">
        <f>IF(B:B="","",IF(R602="Refreshment Beverage","",IF(AND(R602="Beer",Q602=0),SUM(LOOKUP(2,1/(Rates!$B$15:$B$18&lt;=W602)/(Rates!$C$15:$C$18&gt;=W602),Rates!$E$15:$E$18)*W602),VLOOKUP(VALUE(Q:Q),Rates!A:C,3,0)*W602)))</f>
        <v/>
      </c>
      <c r="AD602" s="137" t="str">
        <f>IFERROR(IF(B:B="","",IF(R602="Beer","",IF(VALUE(Q602)=0,VLOOKUP(VLOOKUP(B:B,#REF!,16,0),Rates!A:E,2,0),VLOOKUP(VALUE(Q602),Rates!A$31:B$34,2,0)*W602))),0)</f>
        <v/>
      </c>
      <c r="AE602" s="121" t="str">
        <f t="shared" ref="AE602:AE665" si="330">IF(J602="Gross Price to Brewers",I602,"")</f>
        <v/>
      </c>
      <c r="AF602" s="138" t="str">
        <f t="shared" ref="AF602:AF665" si="331">IF(AE:AE="","",ROUND(SUM(AE602*(S602/100)),4))</f>
        <v/>
      </c>
      <c r="AG602" s="122" t="str">
        <f t="shared" ref="AG602:AG665" si="332">IF(AE:AE="","",IF(R602="Refreshment Beverage",MAX(AF602,AD602),MAX(AB602,AF602)))</f>
        <v/>
      </c>
      <c r="AH602" s="123" t="str">
        <f t="shared" ref="AH602:AH665" si="333">IF(AE:AE="","",IF(R602="Refreshment Beverage",AK602-AJ602,SUM(Y602:AA602)+AE602+AG602))</f>
        <v/>
      </c>
      <c r="AI602" s="139" t="str">
        <f>IF(AE:AE="","",IF(R602="Refreshment Beverage",AK602*(Rates!J$19/100),ROUND(SUM(AH602*(Rates!$J$8/100)),4)))</f>
        <v/>
      </c>
      <c r="AJ602" s="124" t="str">
        <f t="shared" ref="AJ602:AJ665" si="334">IF(AE:AE="","",IF(R602="Refreshment Beverage",AI602,MAX(AC602,AI602)))</f>
        <v/>
      </c>
      <c r="AK602" s="125" t="str">
        <f t="shared" ref="AK602:AK665" si="335">IF(AE:AE="","",IF(R602="Refreshment Beverage",SUM(AE602+Y602+Z602+AA602+AG602),SUM(AH602+AJ602)))</f>
        <v/>
      </c>
      <c r="AL602" s="121" t="str">
        <f t="shared" ref="AL602:AL665" si="336">IF(AS602="","",IF(R602="Refreshment Beverage",ROUND(SUM(AS602-AR602-AA602-Z602-Y602),2),ROUND(SUM(AS602-AR602-AN602-Y602-Z602-AA602),2)))</f>
        <v/>
      </c>
      <c r="AM602" s="138" t="str">
        <f>IF(AS602="","",IF(R602="Refreshment Beverage",ROUND(AS602*Rates!K$19,4),ROUND(AO602*(VLOOKUP(VALUE(Q602),Rates!G$4:L$12,3,0)),4)))</f>
        <v/>
      </c>
      <c r="AN602" s="126" t="str">
        <f>IF(AS602="","",IF(R602="Refreshment Beverage",AS602*(Rates!J$19/100),MAX(AM602,AB602)))</f>
        <v/>
      </c>
      <c r="AO602" s="127" t="str">
        <f t="shared" ref="AO602:AO665" si="337">IF(AS602="","",ROUND(SUM(AS602-AR602-Y602-Z602-AA602),4))</f>
        <v/>
      </c>
      <c r="AP602" s="127" t="str">
        <f t="shared" ref="AP602:AP665" si="338">IF(AS602="","",IF(R602="Refreshment Beverage",ROUND(AS602-AN602,2),ROUND(SUM(AS602-AR602),2)))</f>
        <v/>
      </c>
      <c r="AQ602" s="140" t="str">
        <f>IF(AS602="","",IF(R602="Refreshment Beverage",ROUND(SUM(VLOOKUP(Q:Q,Rates!G$15:L$19,3,0)*(AS602-Y602-Z602-AA602)),4),ROUND(SUM(Rates!$K$8*AS602),4)))</f>
        <v/>
      </c>
      <c r="AR602" s="139" t="str">
        <f t="shared" ref="AR602:AR665" si="339">IF(AS602="","",IF(R602="Refreshment Beverage",MAX(AD602,AQ602),MAX(AQ602,AC602)))</f>
        <v/>
      </c>
      <c r="AS602" s="125" t="str">
        <f t="shared" ref="AS602:AS665" si="340">IF(J602="Retail Price",SUM(I602+0.004),"")</f>
        <v/>
      </c>
      <c r="AT602" s="121" t="str">
        <f t="shared" ref="AT602:AT665" si="341">IF(AX602="","",IF(R602="Refreshment Beverage",SUM(BA602-AV602-Y602-Z602-AA602),SUM(AX602-AV602-Y602-Z602-AA602)))</f>
        <v/>
      </c>
      <c r="AU602" s="138" t="str">
        <f>IF(AX602="","",IF(R602="Refreshment Beverage",ROUND((BA602-Y602-Z602-AA602)*VLOOKUP(VALUE(Q602),Rates!G$15:L$19,3,0),4),ROUND(AW602*(VLOOKUP(VALUE(Q602),Rates!G:L,3,0)),4)))</f>
        <v/>
      </c>
      <c r="AV602" s="126" t="str">
        <f t="shared" ref="AV602:AV665" si="342">IF(AX602="","",IF(R602="Refreshment Beverage",MAX(AU602,AD602),MAX(AB602,AU602)))</f>
        <v/>
      </c>
      <c r="AW602" s="127" t="str">
        <f t="shared" ref="AW602:AW665" si="343">IF(AX602="","",IF(R602="Refreshment Beverage",SUM(BA602-AV602-Y602-Z602-AA602),ROUND(SUM(BA602-AZ602-Y602-Z602-AA602),4)))</f>
        <v/>
      </c>
      <c r="AX602" s="123" t="str">
        <f t="shared" ref="AX602:AX665" si="344">IF(J602="Licensee Retail",I602,"")</f>
        <v/>
      </c>
      <c r="AY602" s="140" t="str">
        <f>IF(AX602="","",IF(R602="Refreshment Beverage",ROUND(SUM(AX602*Rates!K$19),4),ROUND(SUM(AX602*(Rates!J$8/100)),4)))</f>
        <v/>
      </c>
      <c r="AZ602" s="124" t="str">
        <f t="shared" ref="AZ602:AZ665" si="345">IF(AX602="","",MAX($AC602,AY602))</f>
        <v/>
      </c>
      <c r="BA602" s="125" t="str">
        <f t="shared" ref="BA602:BA665" si="346">IF(AX602="","",SUM(AX602+AZ602))</f>
        <v/>
      </c>
      <c r="BB602" s="115"/>
      <c r="BC602" s="143"/>
      <c r="BD602" s="100"/>
      <c r="BE602" s="100"/>
      <c r="BF602" s="100"/>
      <c r="BG602" s="100"/>
    </row>
    <row r="603" spans="1:59" ht="12.75" customHeight="1" x14ac:dyDescent="0.2">
      <c r="A603" s="144"/>
      <c r="B603" s="141"/>
      <c r="C603" s="141"/>
      <c r="D603" s="142"/>
      <c r="E603" s="142"/>
      <c r="F603" s="142"/>
      <c r="G603" s="142"/>
      <c r="H603" s="142"/>
      <c r="I603" s="129"/>
      <c r="J603" s="130"/>
      <c r="K603" s="131" t="str">
        <f t="shared" si="317"/>
        <v/>
      </c>
      <c r="L603" s="132" t="str">
        <f t="shared" si="318"/>
        <v/>
      </c>
      <c r="M603" s="133" t="str">
        <f t="shared" si="319"/>
        <v/>
      </c>
      <c r="N603" s="134" t="str">
        <f>IFERROR(IF(B:B="","",IF(R603="Beer",SUM(LOOKUP(2,1/(Rates!$B$3:$B$5&lt;=W603)/(Rates!$C$3:$C$5&gt;=W603),Rates!$D$3:$D$5)*(X603/100)*W603),IF(R603="Refreshment Beverage",SUM(LOOKUP(2,1/(Rates!$B$7:$B$11&lt;=W603)/(Rates!$C$7:$C$11&gt;=W603),Rates!$D$7:$D$11)*(X603/100)*W603)))),"")</f>
        <v/>
      </c>
      <c r="O603" s="134" t="str">
        <f t="shared" si="320"/>
        <v/>
      </c>
      <c r="P603" s="116"/>
      <c r="Q603" s="117" t="str">
        <f t="shared" si="321"/>
        <v/>
      </c>
      <c r="R603" s="128" t="str">
        <f t="shared" si="322"/>
        <v/>
      </c>
      <c r="S603" s="135" t="str">
        <f>IF(B603="","",IF(R603="Refreshment Beverage",VLOOKUP(VALUE(Q603),Rates!G$15:L$19,2,0),VLOOKUP(VALUE(Q603),Rates!G$4:L$12,2,0)))</f>
        <v/>
      </c>
      <c r="T603" s="135" t="str">
        <f t="shared" si="323"/>
        <v/>
      </c>
      <c r="U603" s="118" t="str">
        <f t="shared" si="324"/>
        <v/>
      </c>
      <c r="V603" s="135" t="str">
        <f t="shared" si="325"/>
        <v/>
      </c>
      <c r="W603" s="135" t="str">
        <f t="shared" si="326"/>
        <v/>
      </c>
      <c r="X603" s="119" t="str">
        <f t="shared" si="327"/>
        <v/>
      </c>
      <c r="Y603" s="120" t="str">
        <f>IF(B:B="","",IF(R603="Refreshment Beverage",VLOOKUP(Q603,Rates!G$15:L$19,6,0)*W603,VLOOKUP(Q603,Rates!G$4:L$12,6,0)*W603))</f>
        <v/>
      </c>
      <c r="Z603" s="120" t="str">
        <f t="shared" si="328"/>
        <v/>
      </c>
      <c r="AA603" s="120" t="str">
        <f t="shared" si="329"/>
        <v/>
      </c>
      <c r="AB603" s="136" t="str">
        <f>IF(B:B="","",IF(R603="Refreshment Beverage","",IF(AND(R603="Beer",Q603=0),SUM(LOOKUP(2,1/(Rates!$B$15:$B$18&lt;=W603)/(Rates!$C$15:$C$18&gt;=W603),Rates!$D$15:$D$18)*W603),VLOOKUP(VALUE(Q:Q),Rates!A:B,2,0)*W603)))</f>
        <v/>
      </c>
      <c r="AC603" s="136" t="str">
        <f>IF(B:B="","",IF(R603="Refreshment Beverage","",IF(AND(R603="Beer",Q603=0),SUM(LOOKUP(2,1/(Rates!$B$15:$B$18&lt;=W603)/(Rates!$C$15:$C$18&gt;=W603),Rates!$E$15:$E$18)*W603),VLOOKUP(VALUE(Q:Q),Rates!A:C,3,0)*W603)))</f>
        <v/>
      </c>
      <c r="AD603" s="137" t="str">
        <f>IFERROR(IF(B:B="","",IF(R603="Beer","",IF(VALUE(Q603)=0,VLOOKUP(VLOOKUP(B:B,#REF!,16,0),Rates!A:E,2,0),VLOOKUP(VALUE(Q603),Rates!A$31:B$34,2,0)*W603))),0)</f>
        <v/>
      </c>
      <c r="AE603" s="121" t="str">
        <f t="shared" si="330"/>
        <v/>
      </c>
      <c r="AF603" s="138" t="str">
        <f t="shared" si="331"/>
        <v/>
      </c>
      <c r="AG603" s="122" t="str">
        <f t="shared" si="332"/>
        <v/>
      </c>
      <c r="AH603" s="123" t="str">
        <f t="shared" si="333"/>
        <v/>
      </c>
      <c r="AI603" s="139" t="str">
        <f>IF(AE:AE="","",IF(R603="Refreshment Beverage",AK603*(Rates!J$19/100),ROUND(SUM(AH603*(Rates!$J$8/100)),4)))</f>
        <v/>
      </c>
      <c r="AJ603" s="124" t="str">
        <f t="shared" si="334"/>
        <v/>
      </c>
      <c r="AK603" s="125" t="str">
        <f t="shared" si="335"/>
        <v/>
      </c>
      <c r="AL603" s="121" t="str">
        <f t="shared" si="336"/>
        <v/>
      </c>
      <c r="AM603" s="138" t="str">
        <f>IF(AS603="","",IF(R603="Refreshment Beverage",ROUND(AS603*Rates!K$19,4),ROUND(AO603*(VLOOKUP(VALUE(Q603),Rates!G$4:L$12,3,0)),4)))</f>
        <v/>
      </c>
      <c r="AN603" s="126" t="str">
        <f>IF(AS603="","",IF(R603="Refreshment Beverage",AS603*(Rates!J$19/100),MAX(AM603,AB603)))</f>
        <v/>
      </c>
      <c r="AO603" s="127" t="str">
        <f t="shared" si="337"/>
        <v/>
      </c>
      <c r="AP603" s="127" t="str">
        <f t="shared" si="338"/>
        <v/>
      </c>
      <c r="AQ603" s="140" t="str">
        <f>IF(AS603="","",IF(R603="Refreshment Beverage",ROUND(SUM(VLOOKUP(Q:Q,Rates!G$15:L$19,3,0)*(AS603-Y603-Z603-AA603)),4),ROUND(SUM(Rates!$K$8*AS603),4)))</f>
        <v/>
      </c>
      <c r="AR603" s="139" t="str">
        <f t="shared" si="339"/>
        <v/>
      </c>
      <c r="AS603" s="125" t="str">
        <f t="shared" si="340"/>
        <v/>
      </c>
      <c r="AT603" s="121" t="str">
        <f t="shared" si="341"/>
        <v/>
      </c>
      <c r="AU603" s="138" t="str">
        <f>IF(AX603="","",IF(R603="Refreshment Beverage",ROUND((BA603-Y603-Z603-AA603)*VLOOKUP(VALUE(Q603),Rates!G$15:L$19,3,0),4),ROUND(AW603*(VLOOKUP(VALUE(Q603),Rates!G:L,3,0)),4)))</f>
        <v/>
      </c>
      <c r="AV603" s="126" t="str">
        <f t="shared" si="342"/>
        <v/>
      </c>
      <c r="AW603" s="127" t="str">
        <f t="shared" si="343"/>
        <v/>
      </c>
      <c r="AX603" s="123" t="str">
        <f t="shared" si="344"/>
        <v/>
      </c>
      <c r="AY603" s="140" t="str">
        <f>IF(AX603="","",IF(R603="Refreshment Beverage",ROUND(SUM(AX603*Rates!K$19),4),ROUND(SUM(AX603*(Rates!J$8/100)),4)))</f>
        <v/>
      </c>
      <c r="AZ603" s="124" t="str">
        <f t="shared" si="345"/>
        <v/>
      </c>
      <c r="BA603" s="125" t="str">
        <f t="shared" si="346"/>
        <v/>
      </c>
      <c r="BB603" s="115"/>
      <c r="BC603" s="143"/>
      <c r="BD603" s="100"/>
      <c r="BE603" s="100"/>
      <c r="BF603" s="100"/>
      <c r="BG603" s="100"/>
    </row>
    <row r="604" spans="1:59" ht="12.75" customHeight="1" x14ac:dyDescent="0.2">
      <c r="A604" s="144"/>
      <c r="B604" s="141"/>
      <c r="C604" s="141"/>
      <c r="D604" s="142"/>
      <c r="E604" s="142"/>
      <c r="F604" s="142"/>
      <c r="G604" s="142"/>
      <c r="H604" s="142"/>
      <c r="I604" s="129"/>
      <c r="J604" s="130"/>
      <c r="K604" s="131" t="str">
        <f t="shared" si="317"/>
        <v/>
      </c>
      <c r="L604" s="132" t="str">
        <f t="shared" si="318"/>
        <v/>
      </c>
      <c r="M604" s="133" t="str">
        <f t="shared" si="319"/>
        <v/>
      </c>
      <c r="N604" s="134" t="str">
        <f>IFERROR(IF(B:B="","",IF(R604="Beer",SUM(LOOKUP(2,1/(Rates!$B$3:$B$5&lt;=W604)/(Rates!$C$3:$C$5&gt;=W604),Rates!$D$3:$D$5)*(X604/100)*W604),IF(R604="Refreshment Beverage",SUM(LOOKUP(2,1/(Rates!$B$7:$B$11&lt;=W604)/(Rates!$C$7:$C$11&gt;=W604),Rates!$D$7:$D$11)*(X604/100)*W604)))),"")</f>
        <v/>
      </c>
      <c r="O604" s="134" t="str">
        <f t="shared" si="320"/>
        <v/>
      </c>
      <c r="P604" s="116"/>
      <c r="Q604" s="117" t="str">
        <f t="shared" si="321"/>
        <v/>
      </c>
      <c r="R604" s="128" t="str">
        <f t="shared" si="322"/>
        <v/>
      </c>
      <c r="S604" s="135" t="str">
        <f>IF(B604="","",IF(R604="Refreshment Beverage",VLOOKUP(VALUE(Q604),Rates!G$15:L$19,2,0),VLOOKUP(VALUE(Q604),Rates!G$4:L$12,2,0)))</f>
        <v/>
      </c>
      <c r="T604" s="135" t="str">
        <f t="shared" si="323"/>
        <v/>
      </c>
      <c r="U604" s="118" t="str">
        <f t="shared" si="324"/>
        <v/>
      </c>
      <c r="V604" s="135" t="str">
        <f t="shared" si="325"/>
        <v/>
      </c>
      <c r="W604" s="135" t="str">
        <f t="shared" si="326"/>
        <v/>
      </c>
      <c r="X604" s="119" t="str">
        <f t="shared" si="327"/>
        <v/>
      </c>
      <c r="Y604" s="120" t="str">
        <f>IF(B:B="","",IF(R604="Refreshment Beverage",VLOOKUP(Q604,Rates!G$15:L$19,6,0)*W604,VLOOKUP(Q604,Rates!G$4:L$12,6,0)*W604))</f>
        <v/>
      </c>
      <c r="Z604" s="120" t="str">
        <f t="shared" si="328"/>
        <v/>
      </c>
      <c r="AA604" s="120" t="str">
        <f t="shared" si="329"/>
        <v/>
      </c>
      <c r="AB604" s="136" t="str">
        <f>IF(B:B="","",IF(R604="Refreshment Beverage","",IF(AND(R604="Beer",Q604=0),SUM(LOOKUP(2,1/(Rates!$B$15:$B$18&lt;=W604)/(Rates!$C$15:$C$18&gt;=W604),Rates!$D$15:$D$18)*W604),VLOOKUP(VALUE(Q:Q),Rates!A:B,2,0)*W604)))</f>
        <v/>
      </c>
      <c r="AC604" s="136" t="str">
        <f>IF(B:B="","",IF(R604="Refreshment Beverage","",IF(AND(R604="Beer",Q604=0),SUM(LOOKUP(2,1/(Rates!$B$15:$B$18&lt;=W604)/(Rates!$C$15:$C$18&gt;=W604),Rates!$E$15:$E$18)*W604),VLOOKUP(VALUE(Q:Q),Rates!A:C,3,0)*W604)))</f>
        <v/>
      </c>
      <c r="AD604" s="137" t="str">
        <f>IFERROR(IF(B:B="","",IF(R604="Beer","",IF(VALUE(Q604)=0,VLOOKUP(VLOOKUP(B:B,#REF!,16,0),Rates!A:E,2,0),VLOOKUP(VALUE(Q604),Rates!A$31:B$34,2,0)*W604))),0)</f>
        <v/>
      </c>
      <c r="AE604" s="121" t="str">
        <f t="shared" si="330"/>
        <v/>
      </c>
      <c r="AF604" s="138" t="str">
        <f t="shared" si="331"/>
        <v/>
      </c>
      <c r="AG604" s="122" t="str">
        <f t="shared" si="332"/>
        <v/>
      </c>
      <c r="AH604" s="123" t="str">
        <f t="shared" si="333"/>
        <v/>
      </c>
      <c r="AI604" s="139" t="str">
        <f>IF(AE:AE="","",IF(R604="Refreshment Beverage",AK604*(Rates!J$19/100),ROUND(SUM(AH604*(Rates!$J$8/100)),4)))</f>
        <v/>
      </c>
      <c r="AJ604" s="124" t="str">
        <f t="shared" si="334"/>
        <v/>
      </c>
      <c r="AK604" s="125" t="str">
        <f t="shared" si="335"/>
        <v/>
      </c>
      <c r="AL604" s="121" t="str">
        <f t="shared" si="336"/>
        <v/>
      </c>
      <c r="AM604" s="138" t="str">
        <f>IF(AS604="","",IF(R604="Refreshment Beverage",ROUND(AS604*Rates!K$19,4),ROUND(AO604*(VLOOKUP(VALUE(Q604),Rates!G$4:L$12,3,0)),4)))</f>
        <v/>
      </c>
      <c r="AN604" s="126" t="str">
        <f>IF(AS604="","",IF(R604="Refreshment Beverage",AS604*(Rates!J$19/100),MAX(AM604,AB604)))</f>
        <v/>
      </c>
      <c r="AO604" s="127" t="str">
        <f t="shared" si="337"/>
        <v/>
      </c>
      <c r="AP604" s="127" t="str">
        <f t="shared" si="338"/>
        <v/>
      </c>
      <c r="AQ604" s="140" t="str">
        <f>IF(AS604="","",IF(R604="Refreshment Beverage",ROUND(SUM(VLOOKUP(Q:Q,Rates!G$15:L$19,3,0)*(AS604-Y604-Z604-AA604)),4),ROUND(SUM(Rates!$K$8*AS604),4)))</f>
        <v/>
      </c>
      <c r="AR604" s="139" t="str">
        <f t="shared" si="339"/>
        <v/>
      </c>
      <c r="AS604" s="125" t="str">
        <f t="shared" si="340"/>
        <v/>
      </c>
      <c r="AT604" s="121" t="str">
        <f t="shared" si="341"/>
        <v/>
      </c>
      <c r="AU604" s="138" t="str">
        <f>IF(AX604="","",IF(R604="Refreshment Beverage",ROUND((BA604-Y604-Z604-AA604)*VLOOKUP(VALUE(Q604),Rates!G$15:L$19,3,0),4),ROUND(AW604*(VLOOKUP(VALUE(Q604),Rates!G:L,3,0)),4)))</f>
        <v/>
      </c>
      <c r="AV604" s="126" t="str">
        <f t="shared" si="342"/>
        <v/>
      </c>
      <c r="AW604" s="127" t="str">
        <f t="shared" si="343"/>
        <v/>
      </c>
      <c r="AX604" s="123" t="str">
        <f t="shared" si="344"/>
        <v/>
      </c>
      <c r="AY604" s="140" t="str">
        <f>IF(AX604="","",IF(R604="Refreshment Beverage",ROUND(SUM(AX604*Rates!K$19),4),ROUND(SUM(AX604*(Rates!J$8/100)),4)))</f>
        <v/>
      </c>
      <c r="AZ604" s="124" t="str">
        <f t="shared" si="345"/>
        <v/>
      </c>
      <c r="BA604" s="125" t="str">
        <f t="shared" si="346"/>
        <v/>
      </c>
      <c r="BB604" s="115"/>
      <c r="BC604" s="143"/>
      <c r="BD604" s="100"/>
      <c r="BE604" s="100"/>
      <c r="BF604" s="100"/>
      <c r="BG604" s="100"/>
    </row>
    <row r="605" spans="1:59" ht="12.75" customHeight="1" x14ac:dyDescent="0.2">
      <c r="A605" s="144"/>
      <c r="B605" s="141"/>
      <c r="C605" s="141"/>
      <c r="D605" s="142"/>
      <c r="E605" s="142"/>
      <c r="F605" s="142"/>
      <c r="G605" s="142"/>
      <c r="H605" s="142"/>
      <c r="I605" s="129"/>
      <c r="J605" s="130"/>
      <c r="K605" s="131" t="str">
        <f t="shared" si="317"/>
        <v/>
      </c>
      <c r="L605" s="132" t="str">
        <f t="shared" si="318"/>
        <v/>
      </c>
      <c r="M605" s="133" t="str">
        <f t="shared" si="319"/>
        <v/>
      </c>
      <c r="N605" s="134" t="str">
        <f>IFERROR(IF(B:B="","",IF(R605="Beer",SUM(LOOKUP(2,1/(Rates!$B$3:$B$5&lt;=W605)/(Rates!$C$3:$C$5&gt;=W605),Rates!$D$3:$D$5)*(X605/100)*W605),IF(R605="Refreshment Beverage",SUM(LOOKUP(2,1/(Rates!$B$7:$B$11&lt;=W605)/(Rates!$C$7:$C$11&gt;=W605),Rates!$D$7:$D$11)*(X605/100)*W605)))),"")</f>
        <v/>
      </c>
      <c r="O605" s="134" t="str">
        <f t="shared" si="320"/>
        <v/>
      </c>
      <c r="P605" s="116"/>
      <c r="Q605" s="117" t="str">
        <f t="shared" si="321"/>
        <v/>
      </c>
      <c r="R605" s="128" t="str">
        <f t="shared" si="322"/>
        <v/>
      </c>
      <c r="S605" s="135" t="str">
        <f>IF(B605="","",IF(R605="Refreshment Beverage",VLOOKUP(VALUE(Q605),Rates!G$15:L$19,2,0),VLOOKUP(VALUE(Q605),Rates!G$4:L$12,2,0)))</f>
        <v/>
      </c>
      <c r="T605" s="135" t="str">
        <f t="shared" si="323"/>
        <v/>
      </c>
      <c r="U605" s="118" t="str">
        <f t="shared" si="324"/>
        <v/>
      </c>
      <c r="V605" s="135" t="str">
        <f t="shared" si="325"/>
        <v/>
      </c>
      <c r="W605" s="135" t="str">
        <f t="shared" si="326"/>
        <v/>
      </c>
      <c r="X605" s="119" t="str">
        <f t="shared" si="327"/>
        <v/>
      </c>
      <c r="Y605" s="120" t="str">
        <f>IF(B:B="","",IF(R605="Refreshment Beverage",VLOOKUP(Q605,Rates!G$15:L$19,6,0)*W605,VLOOKUP(Q605,Rates!G$4:L$12,6,0)*W605))</f>
        <v/>
      </c>
      <c r="Z605" s="120" t="str">
        <f t="shared" si="328"/>
        <v/>
      </c>
      <c r="AA605" s="120" t="str">
        <f t="shared" si="329"/>
        <v/>
      </c>
      <c r="AB605" s="136" t="str">
        <f>IF(B:B="","",IF(R605="Refreshment Beverage","",IF(AND(R605="Beer",Q605=0),SUM(LOOKUP(2,1/(Rates!$B$15:$B$18&lt;=W605)/(Rates!$C$15:$C$18&gt;=W605),Rates!$D$15:$D$18)*W605),VLOOKUP(VALUE(Q:Q),Rates!A:B,2,0)*W605)))</f>
        <v/>
      </c>
      <c r="AC605" s="136" t="str">
        <f>IF(B:B="","",IF(R605="Refreshment Beverage","",IF(AND(R605="Beer",Q605=0),SUM(LOOKUP(2,1/(Rates!$B$15:$B$18&lt;=W605)/(Rates!$C$15:$C$18&gt;=W605),Rates!$E$15:$E$18)*W605),VLOOKUP(VALUE(Q:Q),Rates!A:C,3,0)*W605)))</f>
        <v/>
      </c>
      <c r="AD605" s="137" t="str">
        <f>IFERROR(IF(B:B="","",IF(R605="Beer","",IF(VALUE(Q605)=0,VLOOKUP(VLOOKUP(B:B,#REF!,16,0),Rates!A:E,2,0),VLOOKUP(VALUE(Q605),Rates!A$31:B$34,2,0)*W605))),0)</f>
        <v/>
      </c>
      <c r="AE605" s="121" t="str">
        <f t="shared" si="330"/>
        <v/>
      </c>
      <c r="AF605" s="138" t="str">
        <f t="shared" si="331"/>
        <v/>
      </c>
      <c r="AG605" s="122" t="str">
        <f t="shared" si="332"/>
        <v/>
      </c>
      <c r="AH605" s="123" t="str">
        <f t="shared" si="333"/>
        <v/>
      </c>
      <c r="AI605" s="139" t="str">
        <f>IF(AE:AE="","",IF(R605="Refreshment Beverage",AK605*(Rates!J$19/100),ROUND(SUM(AH605*(Rates!$J$8/100)),4)))</f>
        <v/>
      </c>
      <c r="AJ605" s="124" t="str">
        <f t="shared" si="334"/>
        <v/>
      </c>
      <c r="AK605" s="125" t="str">
        <f t="shared" si="335"/>
        <v/>
      </c>
      <c r="AL605" s="121" t="str">
        <f t="shared" si="336"/>
        <v/>
      </c>
      <c r="AM605" s="138" t="str">
        <f>IF(AS605="","",IF(R605="Refreshment Beverage",ROUND(AS605*Rates!K$19,4),ROUND(AO605*(VLOOKUP(VALUE(Q605),Rates!G$4:L$12,3,0)),4)))</f>
        <v/>
      </c>
      <c r="AN605" s="126" t="str">
        <f>IF(AS605="","",IF(R605="Refreshment Beverage",AS605*(Rates!J$19/100),MAX(AM605,AB605)))</f>
        <v/>
      </c>
      <c r="AO605" s="127" t="str">
        <f t="shared" si="337"/>
        <v/>
      </c>
      <c r="AP605" s="127" t="str">
        <f t="shared" si="338"/>
        <v/>
      </c>
      <c r="AQ605" s="140" t="str">
        <f>IF(AS605="","",IF(R605="Refreshment Beverage",ROUND(SUM(VLOOKUP(Q:Q,Rates!G$15:L$19,3,0)*(AS605-Y605-Z605-AA605)),4),ROUND(SUM(Rates!$K$8*AS605),4)))</f>
        <v/>
      </c>
      <c r="AR605" s="139" t="str">
        <f t="shared" si="339"/>
        <v/>
      </c>
      <c r="AS605" s="125" t="str">
        <f t="shared" si="340"/>
        <v/>
      </c>
      <c r="AT605" s="121" t="str">
        <f t="shared" si="341"/>
        <v/>
      </c>
      <c r="AU605" s="138" t="str">
        <f>IF(AX605="","",IF(R605="Refreshment Beverage",ROUND((BA605-Y605-Z605-AA605)*VLOOKUP(VALUE(Q605),Rates!G$15:L$19,3,0),4),ROUND(AW605*(VLOOKUP(VALUE(Q605),Rates!G:L,3,0)),4)))</f>
        <v/>
      </c>
      <c r="AV605" s="126" t="str">
        <f t="shared" si="342"/>
        <v/>
      </c>
      <c r="AW605" s="127" t="str">
        <f t="shared" si="343"/>
        <v/>
      </c>
      <c r="AX605" s="123" t="str">
        <f t="shared" si="344"/>
        <v/>
      </c>
      <c r="AY605" s="140" t="str">
        <f>IF(AX605="","",IF(R605="Refreshment Beverage",ROUND(SUM(AX605*Rates!K$19),4),ROUND(SUM(AX605*(Rates!J$8/100)),4)))</f>
        <v/>
      </c>
      <c r="AZ605" s="124" t="str">
        <f t="shared" si="345"/>
        <v/>
      </c>
      <c r="BA605" s="125" t="str">
        <f t="shared" si="346"/>
        <v/>
      </c>
      <c r="BB605" s="115"/>
      <c r="BC605" s="143"/>
      <c r="BD605" s="100"/>
      <c r="BE605" s="100"/>
      <c r="BF605" s="100"/>
      <c r="BG605" s="100"/>
    </row>
    <row r="606" spans="1:59" ht="12.75" customHeight="1" x14ac:dyDescent="0.2">
      <c r="A606" s="144"/>
      <c r="B606" s="141"/>
      <c r="C606" s="141"/>
      <c r="D606" s="142"/>
      <c r="E606" s="142"/>
      <c r="F606" s="142"/>
      <c r="G606" s="142"/>
      <c r="H606" s="142"/>
      <c r="I606" s="129"/>
      <c r="J606" s="130"/>
      <c r="K606" s="131" t="str">
        <f t="shared" si="317"/>
        <v/>
      </c>
      <c r="L606" s="132" t="str">
        <f t="shared" si="318"/>
        <v/>
      </c>
      <c r="M606" s="133" t="str">
        <f t="shared" si="319"/>
        <v/>
      </c>
      <c r="N606" s="134" t="str">
        <f>IFERROR(IF(B:B="","",IF(R606="Beer",SUM(LOOKUP(2,1/(Rates!$B$3:$B$5&lt;=W606)/(Rates!$C$3:$C$5&gt;=W606),Rates!$D$3:$D$5)*(X606/100)*W606),IF(R606="Refreshment Beverage",SUM(LOOKUP(2,1/(Rates!$B$7:$B$11&lt;=W606)/(Rates!$C$7:$C$11&gt;=W606),Rates!$D$7:$D$11)*(X606/100)*W606)))),"")</f>
        <v/>
      </c>
      <c r="O606" s="134" t="str">
        <f t="shared" si="320"/>
        <v/>
      </c>
      <c r="P606" s="116"/>
      <c r="Q606" s="117" t="str">
        <f t="shared" si="321"/>
        <v/>
      </c>
      <c r="R606" s="128" t="str">
        <f t="shared" si="322"/>
        <v/>
      </c>
      <c r="S606" s="135" t="str">
        <f>IF(B606="","",IF(R606="Refreshment Beverage",VLOOKUP(VALUE(Q606),Rates!G$15:L$19,2,0),VLOOKUP(VALUE(Q606),Rates!G$4:L$12,2,0)))</f>
        <v/>
      </c>
      <c r="T606" s="135" t="str">
        <f t="shared" si="323"/>
        <v/>
      </c>
      <c r="U606" s="118" t="str">
        <f t="shared" si="324"/>
        <v/>
      </c>
      <c r="V606" s="135" t="str">
        <f t="shared" si="325"/>
        <v/>
      </c>
      <c r="W606" s="135" t="str">
        <f t="shared" si="326"/>
        <v/>
      </c>
      <c r="X606" s="119" t="str">
        <f t="shared" si="327"/>
        <v/>
      </c>
      <c r="Y606" s="120" t="str">
        <f>IF(B:B="","",IF(R606="Refreshment Beverage",VLOOKUP(Q606,Rates!G$15:L$19,6,0)*W606,VLOOKUP(Q606,Rates!G$4:L$12,6,0)*W606))</f>
        <v/>
      </c>
      <c r="Z606" s="120" t="str">
        <f t="shared" si="328"/>
        <v/>
      </c>
      <c r="AA606" s="120" t="str">
        <f t="shared" si="329"/>
        <v/>
      </c>
      <c r="AB606" s="136" t="str">
        <f>IF(B:B="","",IF(R606="Refreshment Beverage","",IF(AND(R606="Beer",Q606=0),SUM(LOOKUP(2,1/(Rates!$B$15:$B$18&lt;=W606)/(Rates!$C$15:$C$18&gt;=W606),Rates!$D$15:$D$18)*W606),VLOOKUP(VALUE(Q:Q),Rates!A:B,2,0)*W606)))</f>
        <v/>
      </c>
      <c r="AC606" s="136" t="str">
        <f>IF(B:B="","",IF(R606="Refreshment Beverage","",IF(AND(R606="Beer",Q606=0),SUM(LOOKUP(2,1/(Rates!$B$15:$B$18&lt;=W606)/(Rates!$C$15:$C$18&gt;=W606),Rates!$E$15:$E$18)*W606),VLOOKUP(VALUE(Q:Q),Rates!A:C,3,0)*W606)))</f>
        <v/>
      </c>
      <c r="AD606" s="137" t="str">
        <f>IFERROR(IF(B:B="","",IF(R606="Beer","",IF(VALUE(Q606)=0,VLOOKUP(VLOOKUP(B:B,#REF!,16,0),Rates!A:E,2,0),VLOOKUP(VALUE(Q606),Rates!A$31:B$34,2,0)*W606))),0)</f>
        <v/>
      </c>
      <c r="AE606" s="121" t="str">
        <f t="shared" si="330"/>
        <v/>
      </c>
      <c r="AF606" s="138" t="str">
        <f t="shared" si="331"/>
        <v/>
      </c>
      <c r="AG606" s="122" t="str">
        <f t="shared" si="332"/>
        <v/>
      </c>
      <c r="AH606" s="123" t="str">
        <f t="shared" si="333"/>
        <v/>
      </c>
      <c r="AI606" s="139" t="str">
        <f>IF(AE:AE="","",IF(R606="Refreshment Beverage",AK606*(Rates!J$19/100),ROUND(SUM(AH606*(Rates!$J$8/100)),4)))</f>
        <v/>
      </c>
      <c r="AJ606" s="124" t="str">
        <f t="shared" si="334"/>
        <v/>
      </c>
      <c r="AK606" s="125" t="str">
        <f t="shared" si="335"/>
        <v/>
      </c>
      <c r="AL606" s="121" t="str">
        <f t="shared" si="336"/>
        <v/>
      </c>
      <c r="AM606" s="138" t="str">
        <f>IF(AS606="","",IF(R606="Refreshment Beverage",ROUND(AS606*Rates!K$19,4),ROUND(AO606*(VLOOKUP(VALUE(Q606),Rates!G$4:L$12,3,0)),4)))</f>
        <v/>
      </c>
      <c r="AN606" s="126" t="str">
        <f>IF(AS606="","",IF(R606="Refreshment Beverage",AS606*(Rates!J$19/100),MAX(AM606,AB606)))</f>
        <v/>
      </c>
      <c r="AO606" s="127" t="str">
        <f t="shared" si="337"/>
        <v/>
      </c>
      <c r="AP606" s="127" t="str">
        <f t="shared" si="338"/>
        <v/>
      </c>
      <c r="AQ606" s="140" t="str">
        <f>IF(AS606="","",IF(R606="Refreshment Beverage",ROUND(SUM(VLOOKUP(Q:Q,Rates!G$15:L$19,3,0)*(AS606-Y606-Z606-AA606)),4),ROUND(SUM(Rates!$K$8*AS606),4)))</f>
        <v/>
      </c>
      <c r="AR606" s="139" t="str">
        <f t="shared" si="339"/>
        <v/>
      </c>
      <c r="AS606" s="125" t="str">
        <f t="shared" si="340"/>
        <v/>
      </c>
      <c r="AT606" s="121" t="str">
        <f t="shared" si="341"/>
        <v/>
      </c>
      <c r="AU606" s="138" t="str">
        <f>IF(AX606="","",IF(R606="Refreshment Beverage",ROUND((BA606-Y606-Z606-AA606)*VLOOKUP(VALUE(Q606),Rates!G$15:L$19,3,0),4),ROUND(AW606*(VLOOKUP(VALUE(Q606),Rates!G:L,3,0)),4)))</f>
        <v/>
      </c>
      <c r="AV606" s="126" t="str">
        <f t="shared" si="342"/>
        <v/>
      </c>
      <c r="AW606" s="127" t="str">
        <f t="shared" si="343"/>
        <v/>
      </c>
      <c r="AX606" s="123" t="str">
        <f t="shared" si="344"/>
        <v/>
      </c>
      <c r="AY606" s="140" t="str">
        <f>IF(AX606="","",IF(R606="Refreshment Beverage",ROUND(SUM(AX606*Rates!K$19),4),ROUND(SUM(AX606*(Rates!J$8/100)),4)))</f>
        <v/>
      </c>
      <c r="AZ606" s="124" t="str">
        <f t="shared" si="345"/>
        <v/>
      </c>
      <c r="BA606" s="125" t="str">
        <f t="shared" si="346"/>
        <v/>
      </c>
      <c r="BB606" s="115"/>
      <c r="BC606" s="143"/>
      <c r="BD606" s="100"/>
      <c r="BE606" s="100"/>
      <c r="BF606" s="100"/>
      <c r="BG606" s="100"/>
    </row>
    <row r="607" spans="1:59" ht="12.75" customHeight="1" x14ac:dyDescent="0.2">
      <c r="A607" s="144"/>
      <c r="B607" s="141"/>
      <c r="C607" s="141"/>
      <c r="D607" s="142"/>
      <c r="E607" s="142"/>
      <c r="F607" s="142"/>
      <c r="G607" s="142"/>
      <c r="H607" s="142"/>
      <c r="I607" s="129"/>
      <c r="J607" s="130"/>
      <c r="K607" s="131" t="str">
        <f t="shared" si="317"/>
        <v/>
      </c>
      <c r="L607" s="132" t="str">
        <f t="shared" si="318"/>
        <v/>
      </c>
      <c r="M607" s="133" t="str">
        <f t="shared" si="319"/>
        <v/>
      </c>
      <c r="N607" s="134" t="str">
        <f>IFERROR(IF(B:B="","",IF(R607="Beer",SUM(LOOKUP(2,1/(Rates!$B$3:$B$5&lt;=W607)/(Rates!$C$3:$C$5&gt;=W607),Rates!$D$3:$D$5)*(X607/100)*W607),IF(R607="Refreshment Beverage",SUM(LOOKUP(2,1/(Rates!$B$7:$B$11&lt;=W607)/(Rates!$C$7:$C$11&gt;=W607),Rates!$D$7:$D$11)*(X607/100)*W607)))),"")</f>
        <v/>
      </c>
      <c r="O607" s="134" t="str">
        <f t="shared" si="320"/>
        <v/>
      </c>
      <c r="P607" s="116"/>
      <c r="Q607" s="117" t="str">
        <f t="shared" si="321"/>
        <v/>
      </c>
      <c r="R607" s="128" t="str">
        <f t="shared" si="322"/>
        <v/>
      </c>
      <c r="S607" s="135" t="str">
        <f>IF(B607="","",IF(R607="Refreshment Beverage",VLOOKUP(VALUE(Q607),Rates!G$15:L$19,2,0),VLOOKUP(VALUE(Q607),Rates!G$4:L$12,2,0)))</f>
        <v/>
      </c>
      <c r="T607" s="135" t="str">
        <f t="shared" si="323"/>
        <v/>
      </c>
      <c r="U607" s="118" t="str">
        <f t="shared" si="324"/>
        <v/>
      </c>
      <c r="V607" s="135" t="str">
        <f t="shared" si="325"/>
        <v/>
      </c>
      <c r="W607" s="135" t="str">
        <f t="shared" si="326"/>
        <v/>
      </c>
      <c r="X607" s="119" t="str">
        <f t="shared" si="327"/>
        <v/>
      </c>
      <c r="Y607" s="120" t="str">
        <f>IF(B:B="","",IF(R607="Refreshment Beverage",VLOOKUP(Q607,Rates!G$15:L$19,6,0)*W607,VLOOKUP(Q607,Rates!G$4:L$12,6,0)*W607))</f>
        <v/>
      </c>
      <c r="Z607" s="120" t="str">
        <f t="shared" si="328"/>
        <v/>
      </c>
      <c r="AA607" s="120" t="str">
        <f t="shared" si="329"/>
        <v/>
      </c>
      <c r="AB607" s="136" t="str">
        <f>IF(B:B="","",IF(R607="Refreshment Beverage","",IF(AND(R607="Beer",Q607=0),SUM(LOOKUP(2,1/(Rates!$B$15:$B$18&lt;=W607)/(Rates!$C$15:$C$18&gt;=W607),Rates!$D$15:$D$18)*W607),VLOOKUP(VALUE(Q:Q),Rates!A:B,2,0)*W607)))</f>
        <v/>
      </c>
      <c r="AC607" s="136" t="str">
        <f>IF(B:B="","",IF(R607="Refreshment Beverage","",IF(AND(R607="Beer",Q607=0),SUM(LOOKUP(2,1/(Rates!$B$15:$B$18&lt;=W607)/(Rates!$C$15:$C$18&gt;=W607),Rates!$E$15:$E$18)*W607),VLOOKUP(VALUE(Q:Q),Rates!A:C,3,0)*W607)))</f>
        <v/>
      </c>
      <c r="AD607" s="137" t="str">
        <f>IFERROR(IF(B:B="","",IF(R607="Beer","",IF(VALUE(Q607)=0,VLOOKUP(VLOOKUP(B:B,#REF!,16,0),Rates!A:E,2,0),VLOOKUP(VALUE(Q607),Rates!A$31:B$34,2,0)*W607))),0)</f>
        <v/>
      </c>
      <c r="AE607" s="121" t="str">
        <f t="shared" si="330"/>
        <v/>
      </c>
      <c r="AF607" s="138" t="str">
        <f t="shared" si="331"/>
        <v/>
      </c>
      <c r="AG607" s="122" t="str">
        <f t="shared" si="332"/>
        <v/>
      </c>
      <c r="AH607" s="123" t="str">
        <f t="shared" si="333"/>
        <v/>
      </c>
      <c r="AI607" s="139" t="str">
        <f>IF(AE:AE="","",IF(R607="Refreshment Beverage",AK607*(Rates!J$19/100),ROUND(SUM(AH607*(Rates!$J$8/100)),4)))</f>
        <v/>
      </c>
      <c r="AJ607" s="124" t="str">
        <f t="shared" si="334"/>
        <v/>
      </c>
      <c r="AK607" s="125" t="str">
        <f t="shared" si="335"/>
        <v/>
      </c>
      <c r="AL607" s="121" t="str">
        <f t="shared" si="336"/>
        <v/>
      </c>
      <c r="AM607" s="138" t="str">
        <f>IF(AS607="","",IF(R607="Refreshment Beverage",ROUND(AS607*Rates!K$19,4),ROUND(AO607*(VLOOKUP(VALUE(Q607),Rates!G$4:L$12,3,0)),4)))</f>
        <v/>
      </c>
      <c r="AN607" s="126" t="str">
        <f>IF(AS607="","",IF(R607="Refreshment Beverage",AS607*(Rates!J$19/100),MAX(AM607,AB607)))</f>
        <v/>
      </c>
      <c r="AO607" s="127" t="str">
        <f t="shared" si="337"/>
        <v/>
      </c>
      <c r="AP607" s="127" t="str">
        <f t="shared" si="338"/>
        <v/>
      </c>
      <c r="AQ607" s="140" t="str">
        <f>IF(AS607="","",IF(R607="Refreshment Beverage",ROUND(SUM(VLOOKUP(Q:Q,Rates!G$15:L$19,3,0)*(AS607-Y607-Z607-AA607)),4),ROUND(SUM(Rates!$K$8*AS607),4)))</f>
        <v/>
      </c>
      <c r="AR607" s="139" t="str">
        <f t="shared" si="339"/>
        <v/>
      </c>
      <c r="AS607" s="125" t="str">
        <f t="shared" si="340"/>
        <v/>
      </c>
      <c r="AT607" s="121" t="str">
        <f t="shared" si="341"/>
        <v/>
      </c>
      <c r="AU607" s="138" t="str">
        <f>IF(AX607="","",IF(R607="Refreshment Beverage",ROUND((BA607-Y607-Z607-AA607)*VLOOKUP(VALUE(Q607),Rates!G$15:L$19,3,0),4),ROUND(AW607*(VLOOKUP(VALUE(Q607),Rates!G:L,3,0)),4)))</f>
        <v/>
      </c>
      <c r="AV607" s="126" t="str">
        <f t="shared" si="342"/>
        <v/>
      </c>
      <c r="AW607" s="127" t="str">
        <f t="shared" si="343"/>
        <v/>
      </c>
      <c r="AX607" s="123" t="str">
        <f t="shared" si="344"/>
        <v/>
      </c>
      <c r="AY607" s="140" t="str">
        <f>IF(AX607="","",IF(R607="Refreshment Beverage",ROUND(SUM(AX607*Rates!K$19),4),ROUND(SUM(AX607*(Rates!J$8/100)),4)))</f>
        <v/>
      </c>
      <c r="AZ607" s="124" t="str">
        <f t="shared" si="345"/>
        <v/>
      </c>
      <c r="BA607" s="125" t="str">
        <f t="shared" si="346"/>
        <v/>
      </c>
      <c r="BB607" s="115"/>
      <c r="BC607" s="143"/>
      <c r="BD607" s="100"/>
      <c r="BE607" s="100"/>
      <c r="BF607" s="100"/>
      <c r="BG607" s="100"/>
    </row>
    <row r="608" spans="1:59" ht="12.75" customHeight="1" x14ac:dyDescent="0.2">
      <c r="A608" s="144"/>
      <c r="B608" s="141"/>
      <c r="C608" s="141"/>
      <c r="D608" s="142"/>
      <c r="E608" s="142"/>
      <c r="F608" s="142"/>
      <c r="G608" s="142"/>
      <c r="H608" s="142"/>
      <c r="I608" s="129"/>
      <c r="J608" s="130"/>
      <c r="K608" s="131" t="str">
        <f t="shared" si="317"/>
        <v/>
      </c>
      <c r="L608" s="132" t="str">
        <f t="shared" si="318"/>
        <v/>
      </c>
      <c r="M608" s="133" t="str">
        <f t="shared" si="319"/>
        <v/>
      </c>
      <c r="N608" s="134" t="str">
        <f>IFERROR(IF(B:B="","",IF(R608="Beer",SUM(LOOKUP(2,1/(Rates!$B$3:$B$5&lt;=W608)/(Rates!$C$3:$C$5&gt;=W608),Rates!$D$3:$D$5)*(X608/100)*W608),IF(R608="Refreshment Beverage",SUM(LOOKUP(2,1/(Rates!$B$7:$B$11&lt;=W608)/(Rates!$C$7:$C$11&gt;=W608),Rates!$D$7:$D$11)*(X608/100)*W608)))),"")</f>
        <v/>
      </c>
      <c r="O608" s="134" t="str">
        <f t="shared" si="320"/>
        <v/>
      </c>
      <c r="P608" s="116"/>
      <c r="Q608" s="117" t="str">
        <f t="shared" si="321"/>
        <v/>
      </c>
      <c r="R608" s="128" t="str">
        <f t="shared" si="322"/>
        <v/>
      </c>
      <c r="S608" s="135" t="str">
        <f>IF(B608="","",IF(R608="Refreshment Beverage",VLOOKUP(VALUE(Q608),Rates!G$15:L$19,2,0),VLOOKUP(VALUE(Q608),Rates!G$4:L$12,2,0)))</f>
        <v/>
      </c>
      <c r="T608" s="135" t="str">
        <f t="shared" si="323"/>
        <v/>
      </c>
      <c r="U608" s="118" t="str">
        <f t="shared" si="324"/>
        <v/>
      </c>
      <c r="V608" s="135" t="str">
        <f t="shared" si="325"/>
        <v/>
      </c>
      <c r="W608" s="135" t="str">
        <f t="shared" si="326"/>
        <v/>
      </c>
      <c r="X608" s="119" t="str">
        <f t="shared" si="327"/>
        <v/>
      </c>
      <c r="Y608" s="120" t="str">
        <f>IF(B:B="","",IF(R608="Refreshment Beverage",VLOOKUP(Q608,Rates!G$15:L$19,6,0)*W608,VLOOKUP(Q608,Rates!G$4:L$12,6,0)*W608))</f>
        <v/>
      </c>
      <c r="Z608" s="120" t="str">
        <f t="shared" si="328"/>
        <v/>
      </c>
      <c r="AA608" s="120" t="str">
        <f t="shared" si="329"/>
        <v/>
      </c>
      <c r="AB608" s="136" t="str">
        <f>IF(B:B="","",IF(R608="Refreshment Beverage","",IF(AND(R608="Beer",Q608=0),SUM(LOOKUP(2,1/(Rates!$B$15:$B$18&lt;=W608)/(Rates!$C$15:$C$18&gt;=W608),Rates!$D$15:$D$18)*W608),VLOOKUP(VALUE(Q:Q),Rates!A:B,2,0)*W608)))</f>
        <v/>
      </c>
      <c r="AC608" s="136" t="str">
        <f>IF(B:B="","",IF(R608="Refreshment Beverage","",IF(AND(R608="Beer",Q608=0),SUM(LOOKUP(2,1/(Rates!$B$15:$B$18&lt;=W608)/(Rates!$C$15:$C$18&gt;=W608),Rates!$E$15:$E$18)*W608),VLOOKUP(VALUE(Q:Q),Rates!A:C,3,0)*W608)))</f>
        <v/>
      </c>
      <c r="AD608" s="137" t="str">
        <f>IFERROR(IF(B:B="","",IF(R608="Beer","",IF(VALUE(Q608)=0,VLOOKUP(VLOOKUP(B:B,#REF!,16,0),Rates!A:E,2,0),VLOOKUP(VALUE(Q608),Rates!A$31:B$34,2,0)*W608))),0)</f>
        <v/>
      </c>
      <c r="AE608" s="121" t="str">
        <f t="shared" si="330"/>
        <v/>
      </c>
      <c r="AF608" s="138" t="str">
        <f t="shared" si="331"/>
        <v/>
      </c>
      <c r="AG608" s="122" t="str">
        <f t="shared" si="332"/>
        <v/>
      </c>
      <c r="AH608" s="123" t="str">
        <f t="shared" si="333"/>
        <v/>
      </c>
      <c r="AI608" s="139" t="str">
        <f>IF(AE:AE="","",IF(R608="Refreshment Beverage",AK608*(Rates!J$19/100),ROUND(SUM(AH608*(Rates!$J$8/100)),4)))</f>
        <v/>
      </c>
      <c r="AJ608" s="124" t="str">
        <f t="shared" si="334"/>
        <v/>
      </c>
      <c r="AK608" s="125" t="str">
        <f t="shared" si="335"/>
        <v/>
      </c>
      <c r="AL608" s="121" t="str">
        <f t="shared" si="336"/>
        <v/>
      </c>
      <c r="AM608" s="138" t="str">
        <f>IF(AS608="","",IF(R608="Refreshment Beverage",ROUND(AS608*Rates!K$19,4),ROUND(AO608*(VLOOKUP(VALUE(Q608),Rates!G$4:L$12,3,0)),4)))</f>
        <v/>
      </c>
      <c r="AN608" s="126" t="str">
        <f>IF(AS608="","",IF(R608="Refreshment Beverage",AS608*(Rates!J$19/100),MAX(AM608,AB608)))</f>
        <v/>
      </c>
      <c r="AO608" s="127" t="str">
        <f t="shared" si="337"/>
        <v/>
      </c>
      <c r="AP608" s="127" t="str">
        <f t="shared" si="338"/>
        <v/>
      </c>
      <c r="AQ608" s="140" t="str">
        <f>IF(AS608="","",IF(R608="Refreshment Beverage",ROUND(SUM(VLOOKUP(Q:Q,Rates!G$15:L$19,3,0)*(AS608-Y608-Z608-AA608)),4),ROUND(SUM(Rates!$K$8*AS608),4)))</f>
        <v/>
      </c>
      <c r="AR608" s="139" t="str">
        <f t="shared" si="339"/>
        <v/>
      </c>
      <c r="AS608" s="125" t="str">
        <f t="shared" si="340"/>
        <v/>
      </c>
      <c r="AT608" s="121" t="str">
        <f t="shared" si="341"/>
        <v/>
      </c>
      <c r="AU608" s="138" t="str">
        <f>IF(AX608="","",IF(R608="Refreshment Beverage",ROUND((BA608-Y608-Z608-AA608)*VLOOKUP(VALUE(Q608),Rates!G$15:L$19,3,0),4),ROUND(AW608*(VLOOKUP(VALUE(Q608),Rates!G:L,3,0)),4)))</f>
        <v/>
      </c>
      <c r="AV608" s="126" t="str">
        <f t="shared" si="342"/>
        <v/>
      </c>
      <c r="AW608" s="127" t="str">
        <f t="shared" si="343"/>
        <v/>
      </c>
      <c r="AX608" s="123" t="str">
        <f t="shared" si="344"/>
        <v/>
      </c>
      <c r="AY608" s="140" t="str">
        <f>IF(AX608="","",IF(R608="Refreshment Beverage",ROUND(SUM(AX608*Rates!K$19),4),ROUND(SUM(AX608*(Rates!J$8/100)),4)))</f>
        <v/>
      </c>
      <c r="AZ608" s="124" t="str">
        <f t="shared" si="345"/>
        <v/>
      </c>
      <c r="BA608" s="125" t="str">
        <f t="shared" si="346"/>
        <v/>
      </c>
      <c r="BB608" s="115"/>
      <c r="BC608" s="143"/>
      <c r="BD608" s="100"/>
      <c r="BE608" s="100"/>
      <c r="BF608" s="100"/>
      <c r="BG608" s="100"/>
    </row>
    <row r="609" spans="1:59" ht="12.75" customHeight="1" x14ac:dyDescent="0.2">
      <c r="A609" s="144"/>
      <c r="B609" s="141"/>
      <c r="C609" s="141"/>
      <c r="D609" s="142"/>
      <c r="E609" s="142"/>
      <c r="F609" s="142"/>
      <c r="G609" s="142"/>
      <c r="H609" s="142"/>
      <c r="I609" s="129"/>
      <c r="J609" s="130"/>
      <c r="K609" s="131" t="str">
        <f t="shared" si="317"/>
        <v/>
      </c>
      <c r="L609" s="132" t="str">
        <f t="shared" si="318"/>
        <v/>
      </c>
      <c r="M609" s="133" t="str">
        <f t="shared" si="319"/>
        <v/>
      </c>
      <c r="N609" s="134" t="str">
        <f>IFERROR(IF(B:B="","",IF(R609="Beer",SUM(LOOKUP(2,1/(Rates!$B$3:$B$5&lt;=W609)/(Rates!$C$3:$C$5&gt;=W609),Rates!$D$3:$D$5)*(X609/100)*W609),IF(R609="Refreshment Beverage",SUM(LOOKUP(2,1/(Rates!$B$7:$B$11&lt;=W609)/(Rates!$C$7:$C$11&gt;=W609),Rates!$D$7:$D$11)*(X609/100)*W609)))),"")</f>
        <v/>
      </c>
      <c r="O609" s="134" t="str">
        <f t="shared" si="320"/>
        <v/>
      </c>
      <c r="P609" s="116"/>
      <c r="Q609" s="117" t="str">
        <f t="shared" si="321"/>
        <v/>
      </c>
      <c r="R609" s="128" t="str">
        <f t="shared" si="322"/>
        <v/>
      </c>
      <c r="S609" s="135" t="str">
        <f>IF(B609="","",IF(R609="Refreshment Beverage",VLOOKUP(VALUE(Q609),Rates!G$15:L$19,2,0),VLOOKUP(VALUE(Q609),Rates!G$4:L$12,2,0)))</f>
        <v/>
      </c>
      <c r="T609" s="135" t="str">
        <f t="shared" si="323"/>
        <v/>
      </c>
      <c r="U609" s="118" t="str">
        <f t="shared" si="324"/>
        <v/>
      </c>
      <c r="V609" s="135" t="str">
        <f t="shared" si="325"/>
        <v/>
      </c>
      <c r="W609" s="135" t="str">
        <f t="shared" si="326"/>
        <v/>
      </c>
      <c r="X609" s="119" t="str">
        <f t="shared" si="327"/>
        <v/>
      </c>
      <c r="Y609" s="120" t="str">
        <f>IF(B:B="","",IF(R609="Refreshment Beverage",VLOOKUP(Q609,Rates!G$15:L$19,6,0)*W609,VLOOKUP(Q609,Rates!G$4:L$12,6,0)*W609))</f>
        <v/>
      </c>
      <c r="Z609" s="120" t="str">
        <f t="shared" si="328"/>
        <v/>
      </c>
      <c r="AA609" s="120" t="str">
        <f t="shared" si="329"/>
        <v/>
      </c>
      <c r="AB609" s="136" t="str">
        <f>IF(B:B="","",IF(R609="Refreshment Beverage","",IF(AND(R609="Beer",Q609=0),SUM(LOOKUP(2,1/(Rates!$B$15:$B$18&lt;=W609)/(Rates!$C$15:$C$18&gt;=W609),Rates!$D$15:$D$18)*W609),VLOOKUP(VALUE(Q:Q),Rates!A:B,2,0)*W609)))</f>
        <v/>
      </c>
      <c r="AC609" s="136" t="str">
        <f>IF(B:B="","",IF(R609="Refreshment Beverage","",IF(AND(R609="Beer",Q609=0),SUM(LOOKUP(2,1/(Rates!$B$15:$B$18&lt;=W609)/(Rates!$C$15:$C$18&gt;=W609),Rates!$E$15:$E$18)*W609),VLOOKUP(VALUE(Q:Q),Rates!A:C,3,0)*W609)))</f>
        <v/>
      </c>
      <c r="AD609" s="137" t="str">
        <f>IFERROR(IF(B:B="","",IF(R609="Beer","",IF(VALUE(Q609)=0,VLOOKUP(VLOOKUP(B:B,#REF!,16,0),Rates!A:E,2,0),VLOOKUP(VALUE(Q609),Rates!A$31:B$34,2,0)*W609))),0)</f>
        <v/>
      </c>
      <c r="AE609" s="121" t="str">
        <f t="shared" si="330"/>
        <v/>
      </c>
      <c r="AF609" s="138" t="str">
        <f t="shared" si="331"/>
        <v/>
      </c>
      <c r="AG609" s="122" t="str">
        <f t="shared" si="332"/>
        <v/>
      </c>
      <c r="AH609" s="123" t="str">
        <f t="shared" si="333"/>
        <v/>
      </c>
      <c r="AI609" s="139" t="str">
        <f>IF(AE:AE="","",IF(R609="Refreshment Beverage",AK609*(Rates!J$19/100),ROUND(SUM(AH609*(Rates!$J$8/100)),4)))</f>
        <v/>
      </c>
      <c r="AJ609" s="124" t="str">
        <f t="shared" si="334"/>
        <v/>
      </c>
      <c r="AK609" s="125" t="str">
        <f t="shared" si="335"/>
        <v/>
      </c>
      <c r="AL609" s="121" t="str">
        <f t="shared" si="336"/>
        <v/>
      </c>
      <c r="AM609" s="138" t="str">
        <f>IF(AS609="","",IF(R609="Refreshment Beverage",ROUND(AS609*Rates!K$19,4),ROUND(AO609*(VLOOKUP(VALUE(Q609),Rates!G$4:L$12,3,0)),4)))</f>
        <v/>
      </c>
      <c r="AN609" s="126" t="str">
        <f>IF(AS609="","",IF(R609="Refreshment Beverage",AS609*(Rates!J$19/100),MAX(AM609,AB609)))</f>
        <v/>
      </c>
      <c r="AO609" s="127" t="str">
        <f t="shared" si="337"/>
        <v/>
      </c>
      <c r="AP609" s="127" t="str">
        <f t="shared" si="338"/>
        <v/>
      </c>
      <c r="AQ609" s="140" t="str">
        <f>IF(AS609="","",IF(R609="Refreshment Beverage",ROUND(SUM(VLOOKUP(Q:Q,Rates!G$15:L$19,3,0)*(AS609-Y609-Z609-AA609)),4),ROUND(SUM(Rates!$K$8*AS609),4)))</f>
        <v/>
      </c>
      <c r="AR609" s="139" t="str">
        <f t="shared" si="339"/>
        <v/>
      </c>
      <c r="AS609" s="125" t="str">
        <f t="shared" si="340"/>
        <v/>
      </c>
      <c r="AT609" s="121" t="str">
        <f t="shared" si="341"/>
        <v/>
      </c>
      <c r="AU609" s="138" t="str">
        <f>IF(AX609="","",IF(R609="Refreshment Beverage",ROUND((BA609-Y609-Z609-AA609)*VLOOKUP(VALUE(Q609),Rates!G$15:L$19,3,0),4),ROUND(AW609*(VLOOKUP(VALUE(Q609),Rates!G:L,3,0)),4)))</f>
        <v/>
      </c>
      <c r="AV609" s="126" t="str">
        <f t="shared" si="342"/>
        <v/>
      </c>
      <c r="AW609" s="127" t="str">
        <f t="shared" si="343"/>
        <v/>
      </c>
      <c r="AX609" s="123" t="str">
        <f t="shared" si="344"/>
        <v/>
      </c>
      <c r="AY609" s="140" t="str">
        <f>IF(AX609="","",IF(R609="Refreshment Beverage",ROUND(SUM(AX609*Rates!K$19),4),ROUND(SUM(AX609*(Rates!J$8/100)),4)))</f>
        <v/>
      </c>
      <c r="AZ609" s="124" t="str">
        <f t="shared" si="345"/>
        <v/>
      </c>
      <c r="BA609" s="125" t="str">
        <f t="shared" si="346"/>
        <v/>
      </c>
      <c r="BB609" s="115"/>
      <c r="BC609" s="143"/>
      <c r="BD609" s="100"/>
      <c r="BE609" s="100"/>
      <c r="BF609" s="100"/>
      <c r="BG609" s="100"/>
    </row>
    <row r="610" spans="1:59" ht="12.75" customHeight="1" x14ac:dyDescent="0.2">
      <c r="A610" s="144"/>
      <c r="B610" s="141"/>
      <c r="C610" s="141"/>
      <c r="D610" s="142"/>
      <c r="E610" s="142"/>
      <c r="F610" s="142"/>
      <c r="G610" s="142"/>
      <c r="H610" s="142"/>
      <c r="I610" s="129"/>
      <c r="J610" s="130"/>
      <c r="K610" s="131" t="str">
        <f t="shared" si="317"/>
        <v/>
      </c>
      <c r="L610" s="132" t="str">
        <f t="shared" si="318"/>
        <v/>
      </c>
      <c r="M610" s="133" t="str">
        <f t="shared" si="319"/>
        <v/>
      </c>
      <c r="N610" s="134" t="str">
        <f>IFERROR(IF(B:B="","",IF(R610="Beer",SUM(LOOKUP(2,1/(Rates!$B$3:$B$5&lt;=W610)/(Rates!$C$3:$C$5&gt;=W610),Rates!$D$3:$D$5)*(X610/100)*W610),IF(R610="Refreshment Beverage",SUM(LOOKUP(2,1/(Rates!$B$7:$B$11&lt;=W610)/(Rates!$C$7:$C$11&gt;=W610),Rates!$D$7:$D$11)*(X610/100)*W610)))),"")</f>
        <v/>
      </c>
      <c r="O610" s="134" t="str">
        <f t="shared" si="320"/>
        <v/>
      </c>
      <c r="P610" s="116"/>
      <c r="Q610" s="117" t="str">
        <f t="shared" si="321"/>
        <v/>
      </c>
      <c r="R610" s="128" t="str">
        <f t="shared" si="322"/>
        <v/>
      </c>
      <c r="S610" s="135" t="str">
        <f>IF(B610="","",IF(R610="Refreshment Beverage",VLOOKUP(VALUE(Q610),Rates!G$15:L$19,2,0),VLOOKUP(VALUE(Q610),Rates!G$4:L$12,2,0)))</f>
        <v/>
      </c>
      <c r="T610" s="135" t="str">
        <f t="shared" si="323"/>
        <v/>
      </c>
      <c r="U610" s="118" t="str">
        <f t="shared" si="324"/>
        <v/>
      </c>
      <c r="V610" s="135" t="str">
        <f t="shared" si="325"/>
        <v/>
      </c>
      <c r="W610" s="135" t="str">
        <f t="shared" si="326"/>
        <v/>
      </c>
      <c r="X610" s="119" t="str">
        <f t="shared" si="327"/>
        <v/>
      </c>
      <c r="Y610" s="120" t="str">
        <f>IF(B:B="","",IF(R610="Refreshment Beverage",VLOOKUP(Q610,Rates!G$15:L$19,6,0)*W610,VLOOKUP(Q610,Rates!G$4:L$12,6,0)*W610))</f>
        <v/>
      </c>
      <c r="Z610" s="120" t="str">
        <f t="shared" si="328"/>
        <v/>
      </c>
      <c r="AA610" s="120" t="str">
        <f t="shared" si="329"/>
        <v/>
      </c>
      <c r="AB610" s="136" t="str">
        <f>IF(B:B="","",IF(R610="Refreshment Beverage","",IF(AND(R610="Beer",Q610=0),SUM(LOOKUP(2,1/(Rates!$B$15:$B$18&lt;=W610)/(Rates!$C$15:$C$18&gt;=W610),Rates!$D$15:$D$18)*W610),VLOOKUP(VALUE(Q:Q),Rates!A:B,2,0)*W610)))</f>
        <v/>
      </c>
      <c r="AC610" s="136" t="str">
        <f>IF(B:B="","",IF(R610="Refreshment Beverage","",IF(AND(R610="Beer",Q610=0),SUM(LOOKUP(2,1/(Rates!$B$15:$B$18&lt;=W610)/(Rates!$C$15:$C$18&gt;=W610),Rates!$E$15:$E$18)*W610),VLOOKUP(VALUE(Q:Q),Rates!A:C,3,0)*W610)))</f>
        <v/>
      </c>
      <c r="AD610" s="137" t="str">
        <f>IFERROR(IF(B:B="","",IF(R610="Beer","",IF(VALUE(Q610)=0,VLOOKUP(VLOOKUP(B:B,#REF!,16,0),Rates!A:E,2,0),VLOOKUP(VALUE(Q610),Rates!A$31:B$34,2,0)*W610))),0)</f>
        <v/>
      </c>
      <c r="AE610" s="121" t="str">
        <f t="shared" si="330"/>
        <v/>
      </c>
      <c r="AF610" s="138" t="str">
        <f t="shared" si="331"/>
        <v/>
      </c>
      <c r="AG610" s="122" t="str">
        <f t="shared" si="332"/>
        <v/>
      </c>
      <c r="AH610" s="123" t="str">
        <f t="shared" si="333"/>
        <v/>
      </c>
      <c r="AI610" s="139" t="str">
        <f>IF(AE:AE="","",IF(R610="Refreshment Beverage",AK610*(Rates!J$19/100),ROUND(SUM(AH610*(Rates!$J$8/100)),4)))</f>
        <v/>
      </c>
      <c r="AJ610" s="124" t="str">
        <f t="shared" si="334"/>
        <v/>
      </c>
      <c r="AK610" s="125" t="str">
        <f t="shared" si="335"/>
        <v/>
      </c>
      <c r="AL610" s="121" t="str">
        <f t="shared" si="336"/>
        <v/>
      </c>
      <c r="AM610" s="138" t="str">
        <f>IF(AS610="","",IF(R610="Refreshment Beverage",ROUND(AS610*Rates!K$19,4),ROUND(AO610*(VLOOKUP(VALUE(Q610),Rates!G$4:L$12,3,0)),4)))</f>
        <v/>
      </c>
      <c r="AN610" s="126" t="str">
        <f>IF(AS610="","",IF(R610="Refreshment Beverage",AS610*(Rates!J$19/100),MAX(AM610,AB610)))</f>
        <v/>
      </c>
      <c r="AO610" s="127" t="str">
        <f t="shared" si="337"/>
        <v/>
      </c>
      <c r="AP610" s="127" t="str">
        <f t="shared" si="338"/>
        <v/>
      </c>
      <c r="AQ610" s="140" t="str">
        <f>IF(AS610="","",IF(R610="Refreshment Beverage",ROUND(SUM(VLOOKUP(Q:Q,Rates!G$15:L$19,3,0)*(AS610-Y610-Z610-AA610)),4),ROUND(SUM(Rates!$K$8*AS610),4)))</f>
        <v/>
      </c>
      <c r="AR610" s="139" t="str">
        <f t="shared" si="339"/>
        <v/>
      </c>
      <c r="AS610" s="125" t="str">
        <f t="shared" si="340"/>
        <v/>
      </c>
      <c r="AT610" s="121" t="str">
        <f t="shared" si="341"/>
        <v/>
      </c>
      <c r="AU610" s="138" t="str">
        <f>IF(AX610="","",IF(R610="Refreshment Beverage",ROUND((BA610-Y610-Z610-AA610)*VLOOKUP(VALUE(Q610),Rates!G$15:L$19,3,0),4),ROUND(AW610*(VLOOKUP(VALUE(Q610),Rates!G:L,3,0)),4)))</f>
        <v/>
      </c>
      <c r="AV610" s="126" t="str">
        <f t="shared" si="342"/>
        <v/>
      </c>
      <c r="AW610" s="127" t="str">
        <f t="shared" si="343"/>
        <v/>
      </c>
      <c r="AX610" s="123" t="str">
        <f t="shared" si="344"/>
        <v/>
      </c>
      <c r="AY610" s="140" t="str">
        <f>IF(AX610="","",IF(R610="Refreshment Beverage",ROUND(SUM(AX610*Rates!K$19),4),ROUND(SUM(AX610*(Rates!J$8/100)),4)))</f>
        <v/>
      </c>
      <c r="AZ610" s="124" t="str">
        <f t="shared" si="345"/>
        <v/>
      </c>
      <c r="BA610" s="125" t="str">
        <f t="shared" si="346"/>
        <v/>
      </c>
      <c r="BB610" s="115"/>
      <c r="BC610" s="143"/>
      <c r="BD610" s="100"/>
      <c r="BE610" s="100"/>
      <c r="BF610" s="100"/>
      <c r="BG610" s="100"/>
    </row>
    <row r="611" spans="1:59" ht="12.75" customHeight="1" x14ac:dyDescent="0.2">
      <c r="A611" s="144"/>
      <c r="B611" s="141"/>
      <c r="C611" s="141"/>
      <c r="D611" s="142"/>
      <c r="E611" s="142"/>
      <c r="F611" s="142"/>
      <c r="G611" s="142"/>
      <c r="H611" s="142"/>
      <c r="I611" s="129"/>
      <c r="J611" s="130"/>
      <c r="K611" s="131" t="str">
        <f t="shared" si="317"/>
        <v/>
      </c>
      <c r="L611" s="132" t="str">
        <f t="shared" si="318"/>
        <v/>
      </c>
      <c r="M611" s="133" t="str">
        <f t="shared" si="319"/>
        <v/>
      </c>
      <c r="N611" s="134" t="str">
        <f>IFERROR(IF(B:B="","",IF(R611="Beer",SUM(LOOKUP(2,1/(Rates!$B$3:$B$5&lt;=W611)/(Rates!$C$3:$C$5&gt;=W611),Rates!$D$3:$D$5)*(X611/100)*W611),IF(R611="Refreshment Beverage",SUM(LOOKUP(2,1/(Rates!$B$7:$B$11&lt;=W611)/(Rates!$C$7:$C$11&gt;=W611),Rates!$D$7:$D$11)*(X611/100)*W611)))),"")</f>
        <v/>
      </c>
      <c r="O611" s="134" t="str">
        <f t="shared" si="320"/>
        <v/>
      </c>
      <c r="P611" s="116"/>
      <c r="Q611" s="117" t="str">
        <f t="shared" si="321"/>
        <v/>
      </c>
      <c r="R611" s="128" t="str">
        <f t="shared" si="322"/>
        <v/>
      </c>
      <c r="S611" s="135" t="str">
        <f>IF(B611="","",IF(R611="Refreshment Beverage",VLOOKUP(VALUE(Q611),Rates!G$15:L$19,2,0),VLOOKUP(VALUE(Q611),Rates!G$4:L$12,2,0)))</f>
        <v/>
      </c>
      <c r="T611" s="135" t="str">
        <f t="shared" si="323"/>
        <v/>
      </c>
      <c r="U611" s="118" t="str">
        <f t="shared" si="324"/>
        <v/>
      </c>
      <c r="V611" s="135" t="str">
        <f t="shared" si="325"/>
        <v/>
      </c>
      <c r="W611" s="135" t="str">
        <f t="shared" si="326"/>
        <v/>
      </c>
      <c r="X611" s="119" t="str">
        <f t="shared" si="327"/>
        <v/>
      </c>
      <c r="Y611" s="120" t="str">
        <f>IF(B:B="","",IF(R611="Refreshment Beverage",VLOOKUP(Q611,Rates!G$15:L$19,6,0)*W611,VLOOKUP(Q611,Rates!G$4:L$12,6,0)*W611))</f>
        <v/>
      </c>
      <c r="Z611" s="120" t="str">
        <f t="shared" si="328"/>
        <v/>
      </c>
      <c r="AA611" s="120" t="str">
        <f t="shared" si="329"/>
        <v/>
      </c>
      <c r="AB611" s="136" t="str">
        <f>IF(B:B="","",IF(R611="Refreshment Beverage","",IF(AND(R611="Beer",Q611=0),SUM(LOOKUP(2,1/(Rates!$B$15:$B$18&lt;=W611)/(Rates!$C$15:$C$18&gt;=W611),Rates!$D$15:$D$18)*W611),VLOOKUP(VALUE(Q:Q),Rates!A:B,2,0)*W611)))</f>
        <v/>
      </c>
      <c r="AC611" s="136" t="str">
        <f>IF(B:B="","",IF(R611="Refreshment Beverage","",IF(AND(R611="Beer",Q611=0),SUM(LOOKUP(2,1/(Rates!$B$15:$B$18&lt;=W611)/(Rates!$C$15:$C$18&gt;=W611),Rates!$E$15:$E$18)*W611),VLOOKUP(VALUE(Q:Q),Rates!A:C,3,0)*W611)))</f>
        <v/>
      </c>
      <c r="AD611" s="137" t="str">
        <f>IFERROR(IF(B:B="","",IF(R611="Beer","",IF(VALUE(Q611)=0,VLOOKUP(VLOOKUP(B:B,#REF!,16,0),Rates!A:E,2,0),VLOOKUP(VALUE(Q611),Rates!A$31:B$34,2,0)*W611))),0)</f>
        <v/>
      </c>
      <c r="AE611" s="121" t="str">
        <f t="shared" si="330"/>
        <v/>
      </c>
      <c r="AF611" s="138" t="str">
        <f t="shared" si="331"/>
        <v/>
      </c>
      <c r="AG611" s="122" t="str">
        <f t="shared" si="332"/>
        <v/>
      </c>
      <c r="AH611" s="123" t="str">
        <f t="shared" si="333"/>
        <v/>
      </c>
      <c r="AI611" s="139" t="str">
        <f>IF(AE:AE="","",IF(R611="Refreshment Beverage",AK611*(Rates!J$19/100),ROUND(SUM(AH611*(Rates!$J$8/100)),4)))</f>
        <v/>
      </c>
      <c r="AJ611" s="124" t="str">
        <f t="shared" si="334"/>
        <v/>
      </c>
      <c r="AK611" s="125" t="str">
        <f t="shared" si="335"/>
        <v/>
      </c>
      <c r="AL611" s="121" t="str">
        <f t="shared" si="336"/>
        <v/>
      </c>
      <c r="AM611" s="138" t="str">
        <f>IF(AS611="","",IF(R611="Refreshment Beverage",ROUND(AS611*Rates!K$19,4),ROUND(AO611*(VLOOKUP(VALUE(Q611),Rates!G$4:L$12,3,0)),4)))</f>
        <v/>
      </c>
      <c r="AN611" s="126" t="str">
        <f>IF(AS611="","",IF(R611="Refreshment Beverage",AS611*(Rates!J$19/100),MAX(AM611,AB611)))</f>
        <v/>
      </c>
      <c r="AO611" s="127" t="str">
        <f t="shared" si="337"/>
        <v/>
      </c>
      <c r="AP611" s="127" t="str">
        <f t="shared" si="338"/>
        <v/>
      </c>
      <c r="AQ611" s="140" t="str">
        <f>IF(AS611="","",IF(R611="Refreshment Beverage",ROUND(SUM(VLOOKUP(Q:Q,Rates!G$15:L$19,3,0)*(AS611-Y611-Z611-AA611)),4),ROUND(SUM(Rates!$K$8*AS611),4)))</f>
        <v/>
      </c>
      <c r="AR611" s="139" t="str">
        <f t="shared" si="339"/>
        <v/>
      </c>
      <c r="AS611" s="125" t="str">
        <f t="shared" si="340"/>
        <v/>
      </c>
      <c r="AT611" s="121" t="str">
        <f t="shared" si="341"/>
        <v/>
      </c>
      <c r="AU611" s="138" t="str">
        <f>IF(AX611="","",IF(R611="Refreshment Beverage",ROUND((BA611-Y611-Z611-AA611)*VLOOKUP(VALUE(Q611),Rates!G$15:L$19,3,0),4),ROUND(AW611*(VLOOKUP(VALUE(Q611),Rates!G:L,3,0)),4)))</f>
        <v/>
      </c>
      <c r="AV611" s="126" t="str">
        <f t="shared" si="342"/>
        <v/>
      </c>
      <c r="AW611" s="127" t="str">
        <f t="shared" si="343"/>
        <v/>
      </c>
      <c r="AX611" s="123" t="str">
        <f t="shared" si="344"/>
        <v/>
      </c>
      <c r="AY611" s="140" t="str">
        <f>IF(AX611="","",IF(R611="Refreshment Beverage",ROUND(SUM(AX611*Rates!K$19),4),ROUND(SUM(AX611*(Rates!J$8/100)),4)))</f>
        <v/>
      </c>
      <c r="AZ611" s="124" t="str">
        <f t="shared" si="345"/>
        <v/>
      </c>
      <c r="BA611" s="125" t="str">
        <f t="shared" si="346"/>
        <v/>
      </c>
      <c r="BB611" s="115"/>
      <c r="BC611" s="143"/>
      <c r="BD611" s="100"/>
      <c r="BE611" s="100"/>
      <c r="BF611" s="100"/>
      <c r="BG611" s="100"/>
    </row>
    <row r="612" spans="1:59" ht="12.75" customHeight="1" x14ac:dyDescent="0.2">
      <c r="A612" s="144"/>
      <c r="B612" s="141"/>
      <c r="C612" s="141"/>
      <c r="D612" s="142"/>
      <c r="E612" s="142"/>
      <c r="F612" s="142"/>
      <c r="G612" s="142"/>
      <c r="H612" s="142"/>
      <c r="I612" s="129"/>
      <c r="J612" s="130"/>
      <c r="K612" s="131" t="str">
        <f t="shared" si="317"/>
        <v/>
      </c>
      <c r="L612" s="132" t="str">
        <f t="shared" si="318"/>
        <v/>
      </c>
      <c r="M612" s="133" t="str">
        <f t="shared" si="319"/>
        <v/>
      </c>
      <c r="N612" s="134" t="str">
        <f>IFERROR(IF(B:B="","",IF(R612="Beer",SUM(LOOKUP(2,1/(Rates!$B$3:$B$5&lt;=W612)/(Rates!$C$3:$C$5&gt;=W612),Rates!$D$3:$D$5)*(X612/100)*W612),IF(R612="Refreshment Beverage",SUM(LOOKUP(2,1/(Rates!$B$7:$B$11&lt;=W612)/(Rates!$C$7:$C$11&gt;=W612),Rates!$D$7:$D$11)*(X612/100)*W612)))),"")</f>
        <v/>
      </c>
      <c r="O612" s="134" t="str">
        <f t="shared" si="320"/>
        <v/>
      </c>
      <c r="P612" s="116"/>
      <c r="Q612" s="117" t="str">
        <f t="shared" si="321"/>
        <v/>
      </c>
      <c r="R612" s="128" t="str">
        <f t="shared" si="322"/>
        <v/>
      </c>
      <c r="S612" s="135" t="str">
        <f>IF(B612="","",IF(R612="Refreshment Beverage",VLOOKUP(VALUE(Q612),Rates!G$15:L$19,2,0),VLOOKUP(VALUE(Q612),Rates!G$4:L$12,2,0)))</f>
        <v/>
      </c>
      <c r="T612" s="135" t="str">
        <f t="shared" si="323"/>
        <v/>
      </c>
      <c r="U612" s="118" t="str">
        <f t="shared" si="324"/>
        <v/>
      </c>
      <c r="V612" s="135" t="str">
        <f t="shared" si="325"/>
        <v/>
      </c>
      <c r="W612" s="135" t="str">
        <f t="shared" si="326"/>
        <v/>
      </c>
      <c r="X612" s="119" t="str">
        <f t="shared" si="327"/>
        <v/>
      </c>
      <c r="Y612" s="120" t="str">
        <f>IF(B:B="","",IF(R612="Refreshment Beverage",VLOOKUP(Q612,Rates!G$15:L$19,6,0)*W612,VLOOKUP(Q612,Rates!G$4:L$12,6,0)*W612))</f>
        <v/>
      </c>
      <c r="Z612" s="120" t="str">
        <f t="shared" si="328"/>
        <v/>
      </c>
      <c r="AA612" s="120" t="str">
        <f t="shared" si="329"/>
        <v/>
      </c>
      <c r="AB612" s="136" t="str">
        <f>IF(B:B="","",IF(R612="Refreshment Beverage","",IF(AND(R612="Beer",Q612=0),SUM(LOOKUP(2,1/(Rates!$B$15:$B$18&lt;=W612)/(Rates!$C$15:$C$18&gt;=W612),Rates!$D$15:$D$18)*W612),VLOOKUP(VALUE(Q:Q),Rates!A:B,2,0)*W612)))</f>
        <v/>
      </c>
      <c r="AC612" s="136" t="str">
        <f>IF(B:B="","",IF(R612="Refreshment Beverage","",IF(AND(R612="Beer",Q612=0),SUM(LOOKUP(2,1/(Rates!$B$15:$B$18&lt;=W612)/(Rates!$C$15:$C$18&gt;=W612),Rates!$E$15:$E$18)*W612),VLOOKUP(VALUE(Q:Q),Rates!A:C,3,0)*W612)))</f>
        <v/>
      </c>
      <c r="AD612" s="137" t="str">
        <f>IFERROR(IF(B:B="","",IF(R612="Beer","",IF(VALUE(Q612)=0,VLOOKUP(VLOOKUP(B:B,#REF!,16,0),Rates!A:E,2,0),VLOOKUP(VALUE(Q612),Rates!A$31:B$34,2,0)*W612))),0)</f>
        <v/>
      </c>
      <c r="AE612" s="121" t="str">
        <f t="shared" si="330"/>
        <v/>
      </c>
      <c r="AF612" s="138" t="str">
        <f t="shared" si="331"/>
        <v/>
      </c>
      <c r="AG612" s="122" t="str">
        <f t="shared" si="332"/>
        <v/>
      </c>
      <c r="AH612" s="123" t="str">
        <f t="shared" si="333"/>
        <v/>
      </c>
      <c r="AI612" s="139" t="str">
        <f>IF(AE:AE="","",IF(R612="Refreshment Beverage",AK612*(Rates!J$19/100),ROUND(SUM(AH612*(Rates!$J$8/100)),4)))</f>
        <v/>
      </c>
      <c r="AJ612" s="124" t="str">
        <f t="shared" si="334"/>
        <v/>
      </c>
      <c r="AK612" s="125" t="str">
        <f t="shared" si="335"/>
        <v/>
      </c>
      <c r="AL612" s="121" t="str">
        <f t="shared" si="336"/>
        <v/>
      </c>
      <c r="AM612" s="138" t="str">
        <f>IF(AS612="","",IF(R612="Refreshment Beverage",ROUND(AS612*Rates!K$19,4),ROUND(AO612*(VLOOKUP(VALUE(Q612),Rates!G$4:L$12,3,0)),4)))</f>
        <v/>
      </c>
      <c r="AN612" s="126" t="str">
        <f>IF(AS612="","",IF(R612="Refreshment Beverage",AS612*(Rates!J$19/100),MAX(AM612,AB612)))</f>
        <v/>
      </c>
      <c r="AO612" s="127" t="str">
        <f t="shared" si="337"/>
        <v/>
      </c>
      <c r="AP612" s="127" t="str">
        <f t="shared" si="338"/>
        <v/>
      </c>
      <c r="AQ612" s="140" t="str">
        <f>IF(AS612="","",IF(R612="Refreshment Beverage",ROUND(SUM(VLOOKUP(Q:Q,Rates!G$15:L$19,3,0)*(AS612-Y612-Z612-AA612)),4),ROUND(SUM(Rates!$K$8*AS612),4)))</f>
        <v/>
      </c>
      <c r="AR612" s="139" t="str">
        <f t="shared" si="339"/>
        <v/>
      </c>
      <c r="AS612" s="125" t="str">
        <f t="shared" si="340"/>
        <v/>
      </c>
      <c r="AT612" s="121" t="str">
        <f t="shared" si="341"/>
        <v/>
      </c>
      <c r="AU612" s="138" t="str">
        <f>IF(AX612="","",IF(R612="Refreshment Beverage",ROUND((BA612-Y612-Z612-AA612)*VLOOKUP(VALUE(Q612),Rates!G$15:L$19,3,0),4),ROUND(AW612*(VLOOKUP(VALUE(Q612),Rates!G:L,3,0)),4)))</f>
        <v/>
      </c>
      <c r="AV612" s="126" t="str">
        <f t="shared" si="342"/>
        <v/>
      </c>
      <c r="AW612" s="127" t="str">
        <f t="shared" si="343"/>
        <v/>
      </c>
      <c r="AX612" s="123" t="str">
        <f t="shared" si="344"/>
        <v/>
      </c>
      <c r="AY612" s="140" t="str">
        <f>IF(AX612="","",IF(R612="Refreshment Beverage",ROUND(SUM(AX612*Rates!K$19),4),ROUND(SUM(AX612*(Rates!J$8/100)),4)))</f>
        <v/>
      </c>
      <c r="AZ612" s="124" t="str">
        <f t="shared" si="345"/>
        <v/>
      </c>
      <c r="BA612" s="125" t="str">
        <f t="shared" si="346"/>
        <v/>
      </c>
      <c r="BB612" s="115"/>
      <c r="BC612" s="143"/>
      <c r="BD612" s="100"/>
      <c r="BE612" s="100"/>
      <c r="BF612" s="100"/>
      <c r="BG612" s="100"/>
    </row>
    <row r="613" spans="1:59" ht="12.75" customHeight="1" x14ac:dyDescent="0.2">
      <c r="A613" s="144"/>
      <c r="B613" s="141"/>
      <c r="C613" s="141"/>
      <c r="D613" s="142"/>
      <c r="E613" s="142"/>
      <c r="F613" s="142"/>
      <c r="G613" s="142"/>
      <c r="H613" s="142"/>
      <c r="I613" s="129"/>
      <c r="J613" s="130"/>
      <c r="K613" s="131" t="str">
        <f t="shared" si="317"/>
        <v/>
      </c>
      <c r="L613" s="132" t="str">
        <f t="shared" si="318"/>
        <v/>
      </c>
      <c r="M613" s="133" t="str">
        <f t="shared" si="319"/>
        <v/>
      </c>
      <c r="N613" s="134" t="str">
        <f>IFERROR(IF(B:B="","",IF(R613="Beer",SUM(LOOKUP(2,1/(Rates!$B$3:$B$5&lt;=W613)/(Rates!$C$3:$C$5&gt;=W613),Rates!$D$3:$D$5)*(X613/100)*W613),IF(R613="Refreshment Beverage",SUM(LOOKUP(2,1/(Rates!$B$7:$B$11&lt;=W613)/(Rates!$C$7:$C$11&gt;=W613),Rates!$D$7:$D$11)*(X613/100)*W613)))),"")</f>
        <v/>
      </c>
      <c r="O613" s="134" t="str">
        <f t="shared" si="320"/>
        <v/>
      </c>
      <c r="P613" s="116"/>
      <c r="Q613" s="117" t="str">
        <f t="shared" si="321"/>
        <v/>
      </c>
      <c r="R613" s="128" t="str">
        <f t="shared" si="322"/>
        <v/>
      </c>
      <c r="S613" s="135" t="str">
        <f>IF(B613="","",IF(R613="Refreshment Beverage",VLOOKUP(VALUE(Q613),Rates!G$15:L$19,2,0),VLOOKUP(VALUE(Q613),Rates!G$4:L$12,2,0)))</f>
        <v/>
      </c>
      <c r="T613" s="135" t="str">
        <f t="shared" si="323"/>
        <v/>
      </c>
      <c r="U613" s="118" t="str">
        <f t="shared" si="324"/>
        <v/>
      </c>
      <c r="V613" s="135" t="str">
        <f t="shared" si="325"/>
        <v/>
      </c>
      <c r="W613" s="135" t="str">
        <f t="shared" si="326"/>
        <v/>
      </c>
      <c r="X613" s="119" t="str">
        <f t="shared" si="327"/>
        <v/>
      </c>
      <c r="Y613" s="120" t="str">
        <f>IF(B:B="","",IF(R613="Refreshment Beverage",VLOOKUP(Q613,Rates!G$15:L$19,6,0)*W613,VLOOKUP(Q613,Rates!G$4:L$12,6,0)*W613))</f>
        <v/>
      </c>
      <c r="Z613" s="120" t="str">
        <f t="shared" si="328"/>
        <v/>
      </c>
      <c r="AA613" s="120" t="str">
        <f t="shared" si="329"/>
        <v/>
      </c>
      <c r="AB613" s="136" t="str">
        <f>IF(B:B="","",IF(R613="Refreshment Beverage","",IF(AND(R613="Beer",Q613=0),SUM(LOOKUP(2,1/(Rates!$B$15:$B$18&lt;=W613)/(Rates!$C$15:$C$18&gt;=W613),Rates!$D$15:$D$18)*W613),VLOOKUP(VALUE(Q:Q),Rates!A:B,2,0)*W613)))</f>
        <v/>
      </c>
      <c r="AC613" s="136" t="str">
        <f>IF(B:B="","",IF(R613="Refreshment Beverage","",IF(AND(R613="Beer",Q613=0),SUM(LOOKUP(2,1/(Rates!$B$15:$B$18&lt;=W613)/(Rates!$C$15:$C$18&gt;=W613),Rates!$E$15:$E$18)*W613),VLOOKUP(VALUE(Q:Q),Rates!A:C,3,0)*W613)))</f>
        <v/>
      </c>
      <c r="AD613" s="137" t="str">
        <f>IFERROR(IF(B:B="","",IF(R613="Beer","",IF(VALUE(Q613)=0,VLOOKUP(VLOOKUP(B:B,#REF!,16,0),Rates!A:E,2,0),VLOOKUP(VALUE(Q613),Rates!A$31:B$34,2,0)*W613))),0)</f>
        <v/>
      </c>
      <c r="AE613" s="121" t="str">
        <f t="shared" si="330"/>
        <v/>
      </c>
      <c r="AF613" s="138" t="str">
        <f t="shared" si="331"/>
        <v/>
      </c>
      <c r="AG613" s="122" t="str">
        <f t="shared" si="332"/>
        <v/>
      </c>
      <c r="AH613" s="123" t="str">
        <f t="shared" si="333"/>
        <v/>
      </c>
      <c r="AI613" s="139" t="str">
        <f>IF(AE:AE="","",IF(R613="Refreshment Beverage",AK613*(Rates!J$19/100),ROUND(SUM(AH613*(Rates!$J$8/100)),4)))</f>
        <v/>
      </c>
      <c r="AJ613" s="124" t="str">
        <f t="shared" si="334"/>
        <v/>
      </c>
      <c r="AK613" s="125" t="str">
        <f t="shared" si="335"/>
        <v/>
      </c>
      <c r="AL613" s="121" t="str">
        <f t="shared" si="336"/>
        <v/>
      </c>
      <c r="AM613" s="138" t="str">
        <f>IF(AS613="","",IF(R613="Refreshment Beverage",ROUND(AS613*Rates!K$19,4),ROUND(AO613*(VLOOKUP(VALUE(Q613),Rates!G$4:L$12,3,0)),4)))</f>
        <v/>
      </c>
      <c r="AN613" s="126" t="str">
        <f>IF(AS613="","",IF(R613="Refreshment Beverage",AS613*(Rates!J$19/100),MAX(AM613,AB613)))</f>
        <v/>
      </c>
      <c r="AO613" s="127" t="str">
        <f t="shared" si="337"/>
        <v/>
      </c>
      <c r="AP613" s="127" t="str">
        <f t="shared" si="338"/>
        <v/>
      </c>
      <c r="AQ613" s="140" t="str">
        <f>IF(AS613="","",IF(R613="Refreshment Beverage",ROUND(SUM(VLOOKUP(Q:Q,Rates!G$15:L$19,3,0)*(AS613-Y613-Z613-AA613)),4),ROUND(SUM(Rates!$K$8*AS613),4)))</f>
        <v/>
      </c>
      <c r="AR613" s="139" t="str">
        <f t="shared" si="339"/>
        <v/>
      </c>
      <c r="AS613" s="125" t="str">
        <f t="shared" si="340"/>
        <v/>
      </c>
      <c r="AT613" s="121" t="str">
        <f t="shared" si="341"/>
        <v/>
      </c>
      <c r="AU613" s="138" t="str">
        <f>IF(AX613="","",IF(R613="Refreshment Beverage",ROUND((BA613-Y613-Z613-AA613)*VLOOKUP(VALUE(Q613),Rates!G$15:L$19,3,0),4),ROUND(AW613*(VLOOKUP(VALUE(Q613),Rates!G:L,3,0)),4)))</f>
        <v/>
      </c>
      <c r="AV613" s="126" t="str">
        <f t="shared" si="342"/>
        <v/>
      </c>
      <c r="AW613" s="127" t="str">
        <f t="shared" si="343"/>
        <v/>
      </c>
      <c r="AX613" s="123" t="str">
        <f t="shared" si="344"/>
        <v/>
      </c>
      <c r="AY613" s="140" t="str">
        <f>IF(AX613="","",IF(R613="Refreshment Beverage",ROUND(SUM(AX613*Rates!K$19),4),ROUND(SUM(AX613*(Rates!J$8/100)),4)))</f>
        <v/>
      </c>
      <c r="AZ613" s="124" t="str">
        <f t="shared" si="345"/>
        <v/>
      </c>
      <c r="BA613" s="125" t="str">
        <f t="shared" si="346"/>
        <v/>
      </c>
      <c r="BB613" s="115"/>
      <c r="BC613" s="143"/>
      <c r="BD613" s="100"/>
      <c r="BE613" s="100"/>
      <c r="BF613" s="100"/>
      <c r="BG613" s="100"/>
    </row>
    <row r="614" spans="1:59" ht="12.75" customHeight="1" x14ac:dyDescent="0.2">
      <c r="A614" s="144"/>
      <c r="B614" s="141"/>
      <c r="C614" s="141"/>
      <c r="D614" s="142"/>
      <c r="E614" s="142"/>
      <c r="F614" s="142"/>
      <c r="G614" s="142"/>
      <c r="H614" s="142"/>
      <c r="I614" s="129"/>
      <c r="J614" s="130"/>
      <c r="K614" s="131" t="str">
        <f t="shared" si="317"/>
        <v/>
      </c>
      <c r="L614" s="132" t="str">
        <f t="shared" si="318"/>
        <v/>
      </c>
      <c r="M614" s="133" t="str">
        <f t="shared" si="319"/>
        <v/>
      </c>
      <c r="N614" s="134" t="str">
        <f>IFERROR(IF(B:B="","",IF(R614="Beer",SUM(LOOKUP(2,1/(Rates!$B$3:$B$5&lt;=W614)/(Rates!$C$3:$C$5&gt;=W614),Rates!$D$3:$D$5)*(X614/100)*W614),IF(R614="Refreshment Beverage",SUM(LOOKUP(2,1/(Rates!$B$7:$B$11&lt;=W614)/(Rates!$C$7:$C$11&gt;=W614),Rates!$D$7:$D$11)*(X614/100)*W614)))),"")</f>
        <v/>
      </c>
      <c r="O614" s="134" t="str">
        <f t="shared" si="320"/>
        <v/>
      </c>
      <c r="P614" s="116"/>
      <c r="Q614" s="117" t="str">
        <f t="shared" si="321"/>
        <v/>
      </c>
      <c r="R614" s="128" t="str">
        <f t="shared" si="322"/>
        <v/>
      </c>
      <c r="S614" s="135" t="str">
        <f>IF(B614="","",IF(R614="Refreshment Beverage",VLOOKUP(VALUE(Q614),Rates!G$15:L$19,2,0),VLOOKUP(VALUE(Q614),Rates!G$4:L$12,2,0)))</f>
        <v/>
      </c>
      <c r="T614" s="135" t="str">
        <f t="shared" si="323"/>
        <v/>
      </c>
      <c r="U614" s="118" t="str">
        <f t="shared" si="324"/>
        <v/>
      </c>
      <c r="V614" s="135" t="str">
        <f t="shared" si="325"/>
        <v/>
      </c>
      <c r="W614" s="135" t="str">
        <f t="shared" si="326"/>
        <v/>
      </c>
      <c r="X614" s="119" t="str">
        <f t="shared" si="327"/>
        <v/>
      </c>
      <c r="Y614" s="120" t="str">
        <f>IF(B:B="","",IF(R614="Refreshment Beverage",VLOOKUP(Q614,Rates!G$15:L$19,6,0)*W614,VLOOKUP(Q614,Rates!G$4:L$12,6,0)*W614))</f>
        <v/>
      </c>
      <c r="Z614" s="120" t="str">
        <f t="shared" si="328"/>
        <v/>
      </c>
      <c r="AA614" s="120" t="str">
        <f t="shared" si="329"/>
        <v/>
      </c>
      <c r="AB614" s="136" t="str">
        <f>IF(B:B="","",IF(R614="Refreshment Beverage","",IF(AND(R614="Beer",Q614=0),SUM(LOOKUP(2,1/(Rates!$B$15:$B$18&lt;=W614)/(Rates!$C$15:$C$18&gt;=W614),Rates!$D$15:$D$18)*W614),VLOOKUP(VALUE(Q:Q),Rates!A:B,2,0)*W614)))</f>
        <v/>
      </c>
      <c r="AC614" s="136" t="str">
        <f>IF(B:B="","",IF(R614="Refreshment Beverage","",IF(AND(R614="Beer",Q614=0),SUM(LOOKUP(2,1/(Rates!$B$15:$B$18&lt;=W614)/(Rates!$C$15:$C$18&gt;=W614),Rates!$E$15:$E$18)*W614),VLOOKUP(VALUE(Q:Q),Rates!A:C,3,0)*W614)))</f>
        <v/>
      </c>
      <c r="AD614" s="137" t="str">
        <f>IFERROR(IF(B:B="","",IF(R614="Beer","",IF(VALUE(Q614)=0,VLOOKUP(VLOOKUP(B:B,#REF!,16,0),Rates!A:E,2,0),VLOOKUP(VALUE(Q614),Rates!A$31:B$34,2,0)*W614))),0)</f>
        <v/>
      </c>
      <c r="AE614" s="121" t="str">
        <f t="shared" si="330"/>
        <v/>
      </c>
      <c r="AF614" s="138" t="str">
        <f t="shared" si="331"/>
        <v/>
      </c>
      <c r="AG614" s="122" t="str">
        <f t="shared" si="332"/>
        <v/>
      </c>
      <c r="AH614" s="123" t="str">
        <f t="shared" si="333"/>
        <v/>
      </c>
      <c r="AI614" s="139" t="str">
        <f>IF(AE:AE="","",IF(R614="Refreshment Beverage",AK614*(Rates!J$19/100),ROUND(SUM(AH614*(Rates!$J$8/100)),4)))</f>
        <v/>
      </c>
      <c r="AJ614" s="124" t="str">
        <f t="shared" si="334"/>
        <v/>
      </c>
      <c r="AK614" s="125" t="str">
        <f t="shared" si="335"/>
        <v/>
      </c>
      <c r="AL614" s="121" t="str">
        <f t="shared" si="336"/>
        <v/>
      </c>
      <c r="AM614" s="138" t="str">
        <f>IF(AS614="","",IF(R614="Refreshment Beverage",ROUND(AS614*Rates!K$19,4),ROUND(AO614*(VLOOKUP(VALUE(Q614),Rates!G$4:L$12,3,0)),4)))</f>
        <v/>
      </c>
      <c r="AN614" s="126" t="str">
        <f>IF(AS614="","",IF(R614="Refreshment Beverage",AS614*(Rates!J$19/100),MAX(AM614,AB614)))</f>
        <v/>
      </c>
      <c r="AO614" s="127" t="str">
        <f t="shared" si="337"/>
        <v/>
      </c>
      <c r="AP614" s="127" t="str">
        <f t="shared" si="338"/>
        <v/>
      </c>
      <c r="AQ614" s="140" t="str">
        <f>IF(AS614="","",IF(R614="Refreshment Beverage",ROUND(SUM(VLOOKUP(Q:Q,Rates!G$15:L$19,3,0)*(AS614-Y614-Z614-AA614)),4),ROUND(SUM(Rates!$K$8*AS614),4)))</f>
        <v/>
      </c>
      <c r="AR614" s="139" t="str">
        <f t="shared" si="339"/>
        <v/>
      </c>
      <c r="AS614" s="125" t="str">
        <f t="shared" si="340"/>
        <v/>
      </c>
      <c r="AT614" s="121" t="str">
        <f t="shared" si="341"/>
        <v/>
      </c>
      <c r="AU614" s="138" t="str">
        <f>IF(AX614="","",IF(R614="Refreshment Beverage",ROUND((BA614-Y614-Z614-AA614)*VLOOKUP(VALUE(Q614),Rates!G$15:L$19,3,0),4),ROUND(AW614*(VLOOKUP(VALUE(Q614),Rates!G:L,3,0)),4)))</f>
        <v/>
      </c>
      <c r="AV614" s="126" t="str">
        <f t="shared" si="342"/>
        <v/>
      </c>
      <c r="AW614" s="127" t="str">
        <f t="shared" si="343"/>
        <v/>
      </c>
      <c r="AX614" s="123" t="str">
        <f t="shared" si="344"/>
        <v/>
      </c>
      <c r="AY614" s="140" t="str">
        <f>IF(AX614="","",IF(R614="Refreshment Beverage",ROUND(SUM(AX614*Rates!K$19),4),ROUND(SUM(AX614*(Rates!J$8/100)),4)))</f>
        <v/>
      </c>
      <c r="AZ614" s="124" t="str">
        <f t="shared" si="345"/>
        <v/>
      </c>
      <c r="BA614" s="125" t="str">
        <f t="shared" si="346"/>
        <v/>
      </c>
      <c r="BB614" s="115"/>
      <c r="BC614" s="143"/>
      <c r="BD614" s="100"/>
      <c r="BE614" s="100"/>
      <c r="BF614" s="100"/>
      <c r="BG614" s="100"/>
    </row>
    <row r="615" spans="1:59" ht="12.75" customHeight="1" x14ac:dyDescent="0.2">
      <c r="A615" s="144"/>
      <c r="B615" s="141"/>
      <c r="C615" s="141"/>
      <c r="D615" s="142"/>
      <c r="E615" s="142"/>
      <c r="F615" s="142"/>
      <c r="G615" s="142"/>
      <c r="H615" s="142"/>
      <c r="I615" s="129"/>
      <c r="J615" s="130"/>
      <c r="K615" s="131" t="str">
        <f t="shared" si="317"/>
        <v/>
      </c>
      <c r="L615" s="132" t="str">
        <f t="shared" si="318"/>
        <v/>
      </c>
      <c r="M615" s="133" t="str">
        <f t="shared" si="319"/>
        <v/>
      </c>
      <c r="N615" s="134" t="str">
        <f>IFERROR(IF(B:B="","",IF(R615="Beer",SUM(LOOKUP(2,1/(Rates!$B$3:$B$5&lt;=W615)/(Rates!$C$3:$C$5&gt;=W615),Rates!$D$3:$D$5)*(X615/100)*W615),IF(R615="Refreshment Beverage",SUM(LOOKUP(2,1/(Rates!$B$7:$B$11&lt;=W615)/(Rates!$C$7:$C$11&gt;=W615),Rates!$D$7:$D$11)*(X615/100)*W615)))),"")</f>
        <v/>
      </c>
      <c r="O615" s="134" t="str">
        <f t="shared" si="320"/>
        <v/>
      </c>
      <c r="P615" s="116"/>
      <c r="Q615" s="117" t="str">
        <f t="shared" si="321"/>
        <v/>
      </c>
      <c r="R615" s="128" t="str">
        <f t="shared" si="322"/>
        <v/>
      </c>
      <c r="S615" s="135" t="str">
        <f>IF(B615="","",IF(R615="Refreshment Beverage",VLOOKUP(VALUE(Q615),Rates!G$15:L$19,2,0),VLOOKUP(VALUE(Q615),Rates!G$4:L$12,2,0)))</f>
        <v/>
      </c>
      <c r="T615" s="135" t="str">
        <f t="shared" si="323"/>
        <v/>
      </c>
      <c r="U615" s="118" t="str">
        <f t="shared" si="324"/>
        <v/>
      </c>
      <c r="V615" s="135" t="str">
        <f t="shared" si="325"/>
        <v/>
      </c>
      <c r="W615" s="135" t="str">
        <f t="shared" si="326"/>
        <v/>
      </c>
      <c r="X615" s="119" t="str">
        <f t="shared" si="327"/>
        <v/>
      </c>
      <c r="Y615" s="120" t="str">
        <f>IF(B:B="","",IF(R615="Refreshment Beverage",VLOOKUP(Q615,Rates!G$15:L$19,6,0)*W615,VLOOKUP(Q615,Rates!G$4:L$12,6,0)*W615))</f>
        <v/>
      </c>
      <c r="Z615" s="120" t="str">
        <f t="shared" si="328"/>
        <v/>
      </c>
      <c r="AA615" s="120" t="str">
        <f t="shared" si="329"/>
        <v/>
      </c>
      <c r="AB615" s="136" t="str">
        <f>IF(B:B="","",IF(R615="Refreshment Beverage","",IF(AND(R615="Beer",Q615=0),SUM(LOOKUP(2,1/(Rates!$B$15:$B$18&lt;=W615)/(Rates!$C$15:$C$18&gt;=W615),Rates!$D$15:$D$18)*W615),VLOOKUP(VALUE(Q:Q),Rates!A:B,2,0)*W615)))</f>
        <v/>
      </c>
      <c r="AC615" s="136" t="str">
        <f>IF(B:B="","",IF(R615="Refreshment Beverage","",IF(AND(R615="Beer",Q615=0),SUM(LOOKUP(2,1/(Rates!$B$15:$B$18&lt;=W615)/(Rates!$C$15:$C$18&gt;=W615),Rates!$E$15:$E$18)*W615),VLOOKUP(VALUE(Q:Q),Rates!A:C,3,0)*W615)))</f>
        <v/>
      </c>
      <c r="AD615" s="137" t="str">
        <f>IFERROR(IF(B:B="","",IF(R615="Beer","",IF(VALUE(Q615)=0,VLOOKUP(VLOOKUP(B:B,#REF!,16,0),Rates!A:E,2,0),VLOOKUP(VALUE(Q615),Rates!A$31:B$34,2,0)*W615))),0)</f>
        <v/>
      </c>
      <c r="AE615" s="121" t="str">
        <f t="shared" si="330"/>
        <v/>
      </c>
      <c r="AF615" s="138" t="str">
        <f t="shared" si="331"/>
        <v/>
      </c>
      <c r="AG615" s="122" t="str">
        <f t="shared" si="332"/>
        <v/>
      </c>
      <c r="AH615" s="123" t="str">
        <f t="shared" si="333"/>
        <v/>
      </c>
      <c r="AI615" s="139" t="str">
        <f>IF(AE:AE="","",IF(R615="Refreshment Beverage",AK615*(Rates!J$19/100),ROUND(SUM(AH615*(Rates!$J$8/100)),4)))</f>
        <v/>
      </c>
      <c r="AJ615" s="124" t="str">
        <f t="shared" si="334"/>
        <v/>
      </c>
      <c r="AK615" s="125" t="str">
        <f t="shared" si="335"/>
        <v/>
      </c>
      <c r="AL615" s="121" t="str">
        <f t="shared" si="336"/>
        <v/>
      </c>
      <c r="AM615" s="138" t="str">
        <f>IF(AS615="","",IF(R615="Refreshment Beverage",ROUND(AS615*Rates!K$19,4),ROUND(AO615*(VLOOKUP(VALUE(Q615),Rates!G$4:L$12,3,0)),4)))</f>
        <v/>
      </c>
      <c r="AN615" s="126" t="str">
        <f>IF(AS615="","",IF(R615="Refreshment Beverage",AS615*(Rates!J$19/100),MAX(AM615,AB615)))</f>
        <v/>
      </c>
      <c r="AO615" s="127" t="str">
        <f t="shared" si="337"/>
        <v/>
      </c>
      <c r="AP615" s="127" t="str">
        <f t="shared" si="338"/>
        <v/>
      </c>
      <c r="AQ615" s="140" t="str">
        <f>IF(AS615="","",IF(R615="Refreshment Beverage",ROUND(SUM(VLOOKUP(Q:Q,Rates!G$15:L$19,3,0)*(AS615-Y615-Z615-AA615)),4),ROUND(SUM(Rates!$K$8*AS615),4)))</f>
        <v/>
      </c>
      <c r="AR615" s="139" t="str">
        <f t="shared" si="339"/>
        <v/>
      </c>
      <c r="AS615" s="125" t="str">
        <f t="shared" si="340"/>
        <v/>
      </c>
      <c r="AT615" s="121" t="str">
        <f t="shared" si="341"/>
        <v/>
      </c>
      <c r="AU615" s="138" t="str">
        <f>IF(AX615="","",IF(R615="Refreshment Beverage",ROUND((BA615-Y615-Z615-AA615)*VLOOKUP(VALUE(Q615),Rates!G$15:L$19,3,0),4),ROUND(AW615*(VLOOKUP(VALUE(Q615),Rates!G:L,3,0)),4)))</f>
        <v/>
      </c>
      <c r="AV615" s="126" t="str">
        <f t="shared" si="342"/>
        <v/>
      </c>
      <c r="AW615" s="127" t="str">
        <f t="shared" si="343"/>
        <v/>
      </c>
      <c r="AX615" s="123" t="str">
        <f t="shared" si="344"/>
        <v/>
      </c>
      <c r="AY615" s="140" t="str">
        <f>IF(AX615="","",IF(R615="Refreshment Beverage",ROUND(SUM(AX615*Rates!K$19),4),ROUND(SUM(AX615*(Rates!J$8/100)),4)))</f>
        <v/>
      </c>
      <c r="AZ615" s="124" t="str">
        <f t="shared" si="345"/>
        <v/>
      </c>
      <c r="BA615" s="125" t="str">
        <f t="shared" si="346"/>
        <v/>
      </c>
      <c r="BB615" s="115"/>
      <c r="BC615" s="143"/>
      <c r="BD615" s="100"/>
      <c r="BE615" s="100"/>
      <c r="BF615" s="100"/>
      <c r="BG615" s="100"/>
    </row>
    <row r="616" spans="1:59" ht="12.75" customHeight="1" x14ac:dyDescent="0.2">
      <c r="A616" s="144"/>
      <c r="B616" s="141"/>
      <c r="C616" s="141"/>
      <c r="D616" s="142"/>
      <c r="E616" s="142"/>
      <c r="F616" s="142"/>
      <c r="G616" s="142"/>
      <c r="H616" s="142"/>
      <c r="I616" s="129"/>
      <c r="J616" s="130"/>
      <c r="K616" s="131" t="str">
        <f t="shared" si="317"/>
        <v/>
      </c>
      <c r="L616" s="132" t="str">
        <f t="shared" si="318"/>
        <v/>
      </c>
      <c r="M616" s="133" t="str">
        <f t="shared" si="319"/>
        <v/>
      </c>
      <c r="N616" s="134" t="str">
        <f>IFERROR(IF(B:B="","",IF(R616="Beer",SUM(LOOKUP(2,1/(Rates!$B$3:$B$5&lt;=W616)/(Rates!$C$3:$C$5&gt;=W616),Rates!$D$3:$D$5)*(X616/100)*W616),IF(R616="Refreshment Beverage",SUM(LOOKUP(2,1/(Rates!$B$7:$B$11&lt;=W616)/(Rates!$C$7:$C$11&gt;=W616),Rates!$D$7:$D$11)*(X616/100)*W616)))),"")</f>
        <v/>
      </c>
      <c r="O616" s="134" t="str">
        <f t="shared" si="320"/>
        <v/>
      </c>
      <c r="P616" s="116"/>
      <c r="Q616" s="117" t="str">
        <f t="shared" si="321"/>
        <v/>
      </c>
      <c r="R616" s="128" t="str">
        <f t="shared" si="322"/>
        <v/>
      </c>
      <c r="S616" s="135" t="str">
        <f>IF(B616="","",IF(R616="Refreshment Beverage",VLOOKUP(VALUE(Q616),Rates!G$15:L$19,2,0),VLOOKUP(VALUE(Q616),Rates!G$4:L$12,2,0)))</f>
        <v/>
      </c>
      <c r="T616" s="135" t="str">
        <f t="shared" si="323"/>
        <v/>
      </c>
      <c r="U616" s="118" t="str">
        <f t="shared" si="324"/>
        <v/>
      </c>
      <c r="V616" s="135" t="str">
        <f t="shared" si="325"/>
        <v/>
      </c>
      <c r="W616" s="135" t="str">
        <f t="shared" si="326"/>
        <v/>
      </c>
      <c r="X616" s="119" t="str">
        <f t="shared" si="327"/>
        <v/>
      </c>
      <c r="Y616" s="120" t="str">
        <f>IF(B:B="","",IF(R616="Refreshment Beverage",VLOOKUP(Q616,Rates!G$15:L$19,6,0)*W616,VLOOKUP(Q616,Rates!G$4:L$12,6,0)*W616))</f>
        <v/>
      </c>
      <c r="Z616" s="120" t="str">
        <f t="shared" si="328"/>
        <v/>
      </c>
      <c r="AA616" s="120" t="str">
        <f t="shared" si="329"/>
        <v/>
      </c>
      <c r="AB616" s="136" t="str">
        <f>IF(B:B="","",IF(R616="Refreshment Beverage","",IF(AND(R616="Beer",Q616=0),SUM(LOOKUP(2,1/(Rates!$B$15:$B$18&lt;=W616)/(Rates!$C$15:$C$18&gt;=W616),Rates!$D$15:$D$18)*W616),VLOOKUP(VALUE(Q:Q),Rates!A:B,2,0)*W616)))</f>
        <v/>
      </c>
      <c r="AC616" s="136" t="str">
        <f>IF(B:B="","",IF(R616="Refreshment Beverage","",IF(AND(R616="Beer",Q616=0),SUM(LOOKUP(2,1/(Rates!$B$15:$B$18&lt;=W616)/(Rates!$C$15:$C$18&gt;=W616),Rates!$E$15:$E$18)*W616),VLOOKUP(VALUE(Q:Q),Rates!A:C,3,0)*W616)))</f>
        <v/>
      </c>
      <c r="AD616" s="137" t="str">
        <f>IFERROR(IF(B:B="","",IF(R616="Beer","",IF(VALUE(Q616)=0,VLOOKUP(VLOOKUP(B:B,#REF!,16,0),Rates!A:E,2,0),VLOOKUP(VALUE(Q616),Rates!A$31:B$34,2,0)*W616))),0)</f>
        <v/>
      </c>
      <c r="AE616" s="121" t="str">
        <f t="shared" si="330"/>
        <v/>
      </c>
      <c r="AF616" s="138" t="str">
        <f t="shared" si="331"/>
        <v/>
      </c>
      <c r="AG616" s="122" t="str">
        <f t="shared" si="332"/>
        <v/>
      </c>
      <c r="AH616" s="123" t="str">
        <f t="shared" si="333"/>
        <v/>
      </c>
      <c r="AI616" s="139" t="str">
        <f>IF(AE:AE="","",IF(R616="Refreshment Beverage",AK616*(Rates!J$19/100),ROUND(SUM(AH616*(Rates!$J$8/100)),4)))</f>
        <v/>
      </c>
      <c r="AJ616" s="124" t="str">
        <f t="shared" si="334"/>
        <v/>
      </c>
      <c r="AK616" s="125" t="str">
        <f t="shared" si="335"/>
        <v/>
      </c>
      <c r="AL616" s="121" t="str">
        <f t="shared" si="336"/>
        <v/>
      </c>
      <c r="AM616" s="138" t="str">
        <f>IF(AS616="","",IF(R616="Refreshment Beverage",ROUND(AS616*Rates!K$19,4),ROUND(AO616*(VLOOKUP(VALUE(Q616),Rates!G$4:L$12,3,0)),4)))</f>
        <v/>
      </c>
      <c r="AN616" s="126" t="str">
        <f>IF(AS616="","",IF(R616="Refreshment Beverage",AS616*(Rates!J$19/100),MAX(AM616,AB616)))</f>
        <v/>
      </c>
      <c r="AO616" s="127" t="str">
        <f t="shared" si="337"/>
        <v/>
      </c>
      <c r="AP616" s="127" t="str">
        <f t="shared" si="338"/>
        <v/>
      </c>
      <c r="AQ616" s="140" t="str">
        <f>IF(AS616="","",IF(R616="Refreshment Beverage",ROUND(SUM(VLOOKUP(Q:Q,Rates!G$15:L$19,3,0)*(AS616-Y616-Z616-AA616)),4),ROUND(SUM(Rates!$K$8*AS616),4)))</f>
        <v/>
      </c>
      <c r="AR616" s="139" t="str">
        <f t="shared" si="339"/>
        <v/>
      </c>
      <c r="AS616" s="125" t="str">
        <f t="shared" si="340"/>
        <v/>
      </c>
      <c r="AT616" s="121" t="str">
        <f t="shared" si="341"/>
        <v/>
      </c>
      <c r="AU616" s="138" t="str">
        <f>IF(AX616="","",IF(R616="Refreshment Beverage",ROUND((BA616-Y616-Z616-AA616)*VLOOKUP(VALUE(Q616),Rates!G$15:L$19,3,0),4),ROUND(AW616*(VLOOKUP(VALUE(Q616),Rates!G:L,3,0)),4)))</f>
        <v/>
      </c>
      <c r="AV616" s="126" t="str">
        <f t="shared" si="342"/>
        <v/>
      </c>
      <c r="AW616" s="127" t="str">
        <f t="shared" si="343"/>
        <v/>
      </c>
      <c r="AX616" s="123" t="str">
        <f t="shared" si="344"/>
        <v/>
      </c>
      <c r="AY616" s="140" t="str">
        <f>IF(AX616="","",IF(R616="Refreshment Beverage",ROUND(SUM(AX616*Rates!K$19),4),ROUND(SUM(AX616*(Rates!J$8/100)),4)))</f>
        <v/>
      </c>
      <c r="AZ616" s="124" t="str">
        <f t="shared" si="345"/>
        <v/>
      </c>
      <c r="BA616" s="125" t="str">
        <f t="shared" si="346"/>
        <v/>
      </c>
      <c r="BB616" s="115"/>
      <c r="BC616" s="143"/>
      <c r="BD616" s="100"/>
      <c r="BE616" s="100"/>
      <c r="BF616" s="100"/>
      <c r="BG616" s="100"/>
    </row>
    <row r="617" spans="1:59" ht="12.75" customHeight="1" x14ac:dyDescent="0.2">
      <c r="A617" s="144"/>
      <c r="B617" s="141"/>
      <c r="C617" s="141"/>
      <c r="D617" s="142"/>
      <c r="E617" s="142"/>
      <c r="F617" s="142"/>
      <c r="G617" s="142"/>
      <c r="H617" s="142"/>
      <c r="I617" s="129"/>
      <c r="J617" s="130"/>
      <c r="K617" s="131" t="str">
        <f t="shared" si="317"/>
        <v/>
      </c>
      <c r="L617" s="132" t="str">
        <f t="shared" si="318"/>
        <v/>
      </c>
      <c r="M617" s="133" t="str">
        <f t="shared" si="319"/>
        <v/>
      </c>
      <c r="N617" s="134" t="str">
        <f>IFERROR(IF(B:B="","",IF(R617="Beer",SUM(LOOKUP(2,1/(Rates!$B$3:$B$5&lt;=W617)/(Rates!$C$3:$C$5&gt;=W617),Rates!$D$3:$D$5)*(X617/100)*W617),IF(R617="Refreshment Beverage",SUM(LOOKUP(2,1/(Rates!$B$7:$B$11&lt;=W617)/(Rates!$C$7:$C$11&gt;=W617),Rates!$D$7:$D$11)*(X617/100)*W617)))),"")</f>
        <v/>
      </c>
      <c r="O617" s="134" t="str">
        <f t="shared" si="320"/>
        <v/>
      </c>
      <c r="P617" s="116"/>
      <c r="Q617" s="117" t="str">
        <f t="shared" si="321"/>
        <v/>
      </c>
      <c r="R617" s="128" t="str">
        <f t="shared" si="322"/>
        <v/>
      </c>
      <c r="S617" s="135" t="str">
        <f>IF(B617="","",IF(R617="Refreshment Beverage",VLOOKUP(VALUE(Q617),Rates!G$15:L$19,2,0),VLOOKUP(VALUE(Q617),Rates!G$4:L$12,2,0)))</f>
        <v/>
      </c>
      <c r="T617" s="135" t="str">
        <f t="shared" si="323"/>
        <v/>
      </c>
      <c r="U617" s="118" t="str">
        <f t="shared" si="324"/>
        <v/>
      </c>
      <c r="V617" s="135" t="str">
        <f t="shared" si="325"/>
        <v/>
      </c>
      <c r="W617" s="135" t="str">
        <f t="shared" si="326"/>
        <v/>
      </c>
      <c r="X617" s="119" t="str">
        <f t="shared" si="327"/>
        <v/>
      </c>
      <c r="Y617" s="120" t="str">
        <f>IF(B:B="","",IF(R617="Refreshment Beverage",VLOOKUP(Q617,Rates!G$15:L$19,6,0)*W617,VLOOKUP(Q617,Rates!G$4:L$12,6,0)*W617))</f>
        <v/>
      </c>
      <c r="Z617" s="120" t="str">
        <f t="shared" si="328"/>
        <v/>
      </c>
      <c r="AA617" s="120" t="str">
        <f t="shared" si="329"/>
        <v/>
      </c>
      <c r="AB617" s="136" t="str">
        <f>IF(B:B="","",IF(R617="Refreshment Beverage","",IF(AND(R617="Beer",Q617=0),SUM(LOOKUP(2,1/(Rates!$B$15:$B$18&lt;=W617)/(Rates!$C$15:$C$18&gt;=W617),Rates!$D$15:$D$18)*W617),VLOOKUP(VALUE(Q:Q),Rates!A:B,2,0)*W617)))</f>
        <v/>
      </c>
      <c r="AC617" s="136" t="str">
        <f>IF(B:B="","",IF(R617="Refreshment Beverage","",IF(AND(R617="Beer",Q617=0),SUM(LOOKUP(2,1/(Rates!$B$15:$B$18&lt;=W617)/(Rates!$C$15:$C$18&gt;=W617),Rates!$E$15:$E$18)*W617),VLOOKUP(VALUE(Q:Q),Rates!A:C,3,0)*W617)))</f>
        <v/>
      </c>
      <c r="AD617" s="137" t="str">
        <f>IFERROR(IF(B:B="","",IF(R617="Beer","",IF(VALUE(Q617)=0,VLOOKUP(VLOOKUP(B:B,#REF!,16,0),Rates!A:E,2,0),VLOOKUP(VALUE(Q617),Rates!A$31:B$34,2,0)*W617))),0)</f>
        <v/>
      </c>
      <c r="AE617" s="121" t="str">
        <f t="shared" si="330"/>
        <v/>
      </c>
      <c r="AF617" s="138" t="str">
        <f t="shared" si="331"/>
        <v/>
      </c>
      <c r="AG617" s="122" t="str">
        <f t="shared" si="332"/>
        <v/>
      </c>
      <c r="AH617" s="123" t="str">
        <f t="shared" si="333"/>
        <v/>
      </c>
      <c r="AI617" s="139" t="str">
        <f>IF(AE:AE="","",IF(R617="Refreshment Beverage",AK617*(Rates!J$19/100),ROUND(SUM(AH617*(Rates!$J$8/100)),4)))</f>
        <v/>
      </c>
      <c r="AJ617" s="124" t="str">
        <f t="shared" si="334"/>
        <v/>
      </c>
      <c r="AK617" s="125" t="str">
        <f t="shared" si="335"/>
        <v/>
      </c>
      <c r="AL617" s="121" t="str">
        <f t="shared" si="336"/>
        <v/>
      </c>
      <c r="AM617" s="138" t="str">
        <f>IF(AS617="","",IF(R617="Refreshment Beverage",ROUND(AS617*Rates!K$19,4),ROUND(AO617*(VLOOKUP(VALUE(Q617),Rates!G$4:L$12,3,0)),4)))</f>
        <v/>
      </c>
      <c r="AN617" s="126" t="str">
        <f>IF(AS617="","",IF(R617="Refreshment Beverage",AS617*(Rates!J$19/100),MAX(AM617,AB617)))</f>
        <v/>
      </c>
      <c r="AO617" s="127" t="str">
        <f t="shared" si="337"/>
        <v/>
      </c>
      <c r="AP617" s="127" t="str">
        <f t="shared" si="338"/>
        <v/>
      </c>
      <c r="AQ617" s="140" t="str">
        <f>IF(AS617="","",IF(R617="Refreshment Beverage",ROUND(SUM(VLOOKUP(Q:Q,Rates!G$15:L$19,3,0)*(AS617-Y617-Z617-AA617)),4),ROUND(SUM(Rates!$K$8*AS617),4)))</f>
        <v/>
      </c>
      <c r="AR617" s="139" t="str">
        <f t="shared" si="339"/>
        <v/>
      </c>
      <c r="AS617" s="125" t="str">
        <f t="shared" si="340"/>
        <v/>
      </c>
      <c r="AT617" s="121" t="str">
        <f t="shared" si="341"/>
        <v/>
      </c>
      <c r="AU617" s="138" t="str">
        <f>IF(AX617="","",IF(R617="Refreshment Beverage",ROUND((BA617-Y617-Z617-AA617)*VLOOKUP(VALUE(Q617),Rates!G$15:L$19,3,0),4),ROUND(AW617*(VLOOKUP(VALUE(Q617),Rates!G:L,3,0)),4)))</f>
        <v/>
      </c>
      <c r="AV617" s="126" t="str">
        <f t="shared" si="342"/>
        <v/>
      </c>
      <c r="AW617" s="127" t="str">
        <f t="shared" si="343"/>
        <v/>
      </c>
      <c r="AX617" s="123" t="str">
        <f t="shared" si="344"/>
        <v/>
      </c>
      <c r="AY617" s="140" t="str">
        <f>IF(AX617="","",IF(R617="Refreshment Beverage",ROUND(SUM(AX617*Rates!K$19),4),ROUND(SUM(AX617*(Rates!J$8/100)),4)))</f>
        <v/>
      </c>
      <c r="AZ617" s="124" t="str">
        <f t="shared" si="345"/>
        <v/>
      </c>
      <c r="BA617" s="125" t="str">
        <f t="shared" si="346"/>
        <v/>
      </c>
      <c r="BB617" s="115"/>
      <c r="BC617" s="143"/>
      <c r="BD617" s="100"/>
      <c r="BE617" s="100"/>
      <c r="BF617" s="100"/>
      <c r="BG617" s="100"/>
    </row>
    <row r="618" spans="1:59" ht="12.75" customHeight="1" x14ac:dyDescent="0.2">
      <c r="A618" s="144"/>
      <c r="B618" s="141"/>
      <c r="C618" s="141"/>
      <c r="D618" s="142"/>
      <c r="E618" s="142"/>
      <c r="F618" s="142"/>
      <c r="G618" s="142"/>
      <c r="H618" s="142"/>
      <c r="I618" s="129"/>
      <c r="J618" s="130"/>
      <c r="K618" s="131" t="str">
        <f t="shared" si="317"/>
        <v/>
      </c>
      <c r="L618" s="132" t="str">
        <f t="shared" si="318"/>
        <v/>
      </c>
      <c r="M618" s="133" t="str">
        <f t="shared" si="319"/>
        <v/>
      </c>
      <c r="N618" s="134" t="str">
        <f>IFERROR(IF(B:B="","",IF(R618="Beer",SUM(LOOKUP(2,1/(Rates!$B$3:$B$5&lt;=W618)/(Rates!$C$3:$C$5&gt;=W618),Rates!$D$3:$D$5)*(X618/100)*W618),IF(R618="Refreshment Beverage",SUM(LOOKUP(2,1/(Rates!$B$7:$B$11&lt;=W618)/(Rates!$C$7:$C$11&gt;=W618),Rates!$D$7:$D$11)*(X618/100)*W618)))),"")</f>
        <v/>
      </c>
      <c r="O618" s="134" t="str">
        <f t="shared" si="320"/>
        <v/>
      </c>
      <c r="P618" s="116"/>
      <c r="Q618" s="117" t="str">
        <f t="shared" si="321"/>
        <v/>
      </c>
      <c r="R618" s="128" t="str">
        <f t="shared" si="322"/>
        <v/>
      </c>
      <c r="S618" s="135" t="str">
        <f>IF(B618="","",IF(R618="Refreshment Beverage",VLOOKUP(VALUE(Q618),Rates!G$15:L$19,2,0),VLOOKUP(VALUE(Q618),Rates!G$4:L$12,2,0)))</f>
        <v/>
      </c>
      <c r="T618" s="135" t="str">
        <f t="shared" si="323"/>
        <v/>
      </c>
      <c r="U618" s="118" t="str">
        <f t="shared" si="324"/>
        <v/>
      </c>
      <c r="V618" s="135" t="str">
        <f t="shared" si="325"/>
        <v/>
      </c>
      <c r="W618" s="135" t="str">
        <f t="shared" si="326"/>
        <v/>
      </c>
      <c r="X618" s="119" t="str">
        <f t="shared" si="327"/>
        <v/>
      </c>
      <c r="Y618" s="120" t="str">
        <f>IF(B:B="","",IF(R618="Refreshment Beverage",VLOOKUP(Q618,Rates!G$15:L$19,6,0)*W618,VLOOKUP(Q618,Rates!G$4:L$12,6,0)*W618))</f>
        <v/>
      </c>
      <c r="Z618" s="120" t="str">
        <f t="shared" si="328"/>
        <v/>
      </c>
      <c r="AA618" s="120" t="str">
        <f t="shared" si="329"/>
        <v/>
      </c>
      <c r="AB618" s="136" t="str">
        <f>IF(B:B="","",IF(R618="Refreshment Beverage","",IF(AND(R618="Beer",Q618=0),SUM(LOOKUP(2,1/(Rates!$B$15:$B$18&lt;=W618)/(Rates!$C$15:$C$18&gt;=W618),Rates!$D$15:$D$18)*W618),VLOOKUP(VALUE(Q:Q),Rates!A:B,2,0)*W618)))</f>
        <v/>
      </c>
      <c r="AC618" s="136" t="str">
        <f>IF(B:B="","",IF(R618="Refreshment Beverage","",IF(AND(R618="Beer",Q618=0),SUM(LOOKUP(2,1/(Rates!$B$15:$B$18&lt;=W618)/(Rates!$C$15:$C$18&gt;=W618),Rates!$E$15:$E$18)*W618),VLOOKUP(VALUE(Q:Q),Rates!A:C,3,0)*W618)))</f>
        <v/>
      </c>
      <c r="AD618" s="137" t="str">
        <f>IFERROR(IF(B:B="","",IF(R618="Beer","",IF(VALUE(Q618)=0,VLOOKUP(VLOOKUP(B:B,#REF!,16,0),Rates!A:E,2,0),VLOOKUP(VALUE(Q618),Rates!A$31:B$34,2,0)*W618))),0)</f>
        <v/>
      </c>
      <c r="AE618" s="121" t="str">
        <f t="shared" si="330"/>
        <v/>
      </c>
      <c r="AF618" s="138" t="str">
        <f t="shared" si="331"/>
        <v/>
      </c>
      <c r="AG618" s="122" t="str">
        <f t="shared" si="332"/>
        <v/>
      </c>
      <c r="AH618" s="123" t="str">
        <f t="shared" si="333"/>
        <v/>
      </c>
      <c r="AI618" s="139" t="str">
        <f>IF(AE:AE="","",IF(R618="Refreshment Beverage",AK618*(Rates!J$19/100),ROUND(SUM(AH618*(Rates!$J$8/100)),4)))</f>
        <v/>
      </c>
      <c r="AJ618" s="124" t="str">
        <f t="shared" si="334"/>
        <v/>
      </c>
      <c r="AK618" s="125" t="str">
        <f t="shared" si="335"/>
        <v/>
      </c>
      <c r="AL618" s="121" t="str">
        <f t="shared" si="336"/>
        <v/>
      </c>
      <c r="AM618" s="138" t="str">
        <f>IF(AS618="","",IF(R618="Refreshment Beverage",ROUND(AS618*Rates!K$19,4),ROUND(AO618*(VLOOKUP(VALUE(Q618),Rates!G$4:L$12,3,0)),4)))</f>
        <v/>
      </c>
      <c r="AN618" s="126" t="str">
        <f>IF(AS618="","",IF(R618="Refreshment Beverage",AS618*(Rates!J$19/100),MAX(AM618,AB618)))</f>
        <v/>
      </c>
      <c r="AO618" s="127" t="str">
        <f t="shared" si="337"/>
        <v/>
      </c>
      <c r="AP618" s="127" t="str">
        <f t="shared" si="338"/>
        <v/>
      </c>
      <c r="AQ618" s="140" t="str">
        <f>IF(AS618="","",IF(R618="Refreshment Beverage",ROUND(SUM(VLOOKUP(Q:Q,Rates!G$15:L$19,3,0)*(AS618-Y618-Z618-AA618)),4),ROUND(SUM(Rates!$K$8*AS618),4)))</f>
        <v/>
      </c>
      <c r="AR618" s="139" t="str">
        <f t="shared" si="339"/>
        <v/>
      </c>
      <c r="AS618" s="125" t="str">
        <f t="shared" si="340"/>
        <v/>
      </c>
      <c r="AT618" s="121" t="str">
        <f t="shared" si="341"/>
        <v/>
      </c>
      <c r="AU618" s="138" t="str">
        <f>IF(AX618="","",IF(R618="Refreshment Beverage",ROUND((BA618-Y618-Z618-AA618)*VLOOKUP(VALUE(Q618),Rates!G$15:L$19,3,0),4),ROUND(AW618*(VLOOKUP(VALUE(Q618),Rates!G:L,3,0)),4)))</f>
        <v/>
      </c>
      <c r="AV618" s="126" t="str">
        <f t="shared" si="342"/>
        <v/>
      </c>
      <c r="AW618" s="127" t="str">
        <f t="shared" si="343"/>
        <v/>
      </c>
      <c r="AX618" s="123" t="str">
        <f t="shared" si="344"/>
        <v/>
      </c>
      <c r="AY618" s="140" t="str">
        <f>IF(AX618="","",IF(R618="Refreshment Beverage",ROUND(SUM(AX618*Rates!K$19),4),ROUND(SUM(AX618*(Rates!J$8/100)),4)))</f>
        <v/>
      </c>
      <c r="AZ618" s="124" t="str">
        <f t="shared" si="345"/>
        <v/>
      </c>
      <c r="BA618" s="125" t="str">
        <f t="shared" si="346"/>
        <v/>
      </c>
      <c r="BB618" s="115"/>
      <c r="BC618" s="143"/>
      <c r="BD618" s="100"/>
      <c r="BE618" s="100"/>
      <c r="BF618" s="100"/>
      <c r="BG618" s="100"/>
    </row>
    <row r="619" spans="1:59" ht="12.75" customHeight="1" x14ac:dyDescent="0.2">
      <c r="A619" s="144"/>
      <c r="B619" s="141"/>
      <c r="C619" s="141"/>
      <c r="D619" s="142"/>
      <c r="E619" s="142"/>
      <c r="F619" s="142"/>
      <c r="G619" s="142"/>
      <c r="H619" s="142"/>
      <c r="I619" s="129"/>
      <c r="J619" s="130"/>
      <c r="K619" s="131" t="str">
        <f t="shared" si="317"/>
        <v/>
      </c>
      <c r="L619" s="132" t="str">
        <f t="shared" si="318"/>
        <v/>
      </c>
      <c r="M619" s="133" t="str">
        <f t="shared" si="319"/>
        <v/>
      </c>
      <c r="N619" s="134" t="str">
        <f>IFERROR(IF(B:B="","",IF(R619="Beer",SUM(LOOKUP(2,1/(Rates!$B$3:$B$5&lt;=W619)/(Rates!$C$3:$C$5&gt;=W619),Rates!$D$3:$D$5)*(X619/100)*W619),IF(R619="Refreshment Beverage",SUM(LOOKUP(2,1/(Rates!$B$7:$B$11&lt;=W619)/(Rates!$C$7:$C$11&gt;=W619),Rates!$D$7:$D$11)*(X619/100)*W619)))),"")</f>
        <v/>
      </c>
      <c r="O619" s="134" t="str">
        <f t="shared" si="320"/>
        <v/>
      </c>
      <c r="P619" s="116"/>
      <c r="Q619" s="117" t="str">
        <f t="shared" si="321"/>
        <v/>
      </c>
      <c r="R619" s="128" t="str">
        <f t="shared" si="322"/>
        <v/>
      </c>
      <c r="S619" s="135" t="str">
        <f>IF(B619="","",IF(R619="Refreshment Beverage",VLOOKUP(VALUE(Q619),Rates!G$15:L$19,2,0),VLOOKUP(VALUE(Q619),Rates!G$4:L$12,2,0)))</f>
        <v/>
      </c>
      <c r="T619" s="135" t="str">
        <f t="shared" si="323"/>
        <v/>
      </c>
      <c r="U619" s="118" t="str">
        <f t="shared" si="324"/>
        <v/>
      </c>
      <c r="V619" s="135" t="str">
        <f t="shared" si="325"/>
        <v/>
      </c>
      <c r="W619" s="135" t="str">
        <f t="shared" si="326"/>
        <v/>
      </c>
      <c r="X619" s="119" t="str">
        <f t="shared" si="327"/>
        <v/>
      </c>
      <c r="Y619" s="120" t="str">
        <f>IF(B:B="","",IF(R619="Refreshment Beverage",VLOOKUP(Q619,Rates!G$15:L$19,6,0)*W619,VLOOKUP(Q619,Rates!G$4:L$12,6,0)*W619))</f>
        <v/>
      </c>
      <c r="Z619" s="120" t="str">
        <f t="shared" si="328"/>
        <v/>
      </c>
      <c r="AA619" s="120" t="str">
        <f t="shared" si="329"/>
        <v/>
      </c>
      <c r="AB619" s="136" t="str">
        <f>IF(B:B="","",IF(R619="Refreshment Beverage","",IF(AND(R619="Beer",Q619=0),SUM(LOOKUP(2,1/(Rates!$B$15:$B$18&lt;=W619)/(Rates!$C$15:$C$18&gt;=W619),Rates!$D$15:$D$18)*W619),VLOOKUP(VALUE(Q:Q),Rates!A:B,2,0)*W619)))</f>
        <v/>
      </c>
      <c r="AC619" s="136" t="str">
        <f>IF(B:B="","",IF(R619="Refreshment Beverage","",IF(AND(R619="Beer",Q619=0),SUM(LOOKUP(2,1/(Rates!$B$15:$B$18&lt;=W619)/(Rates!$C$15:$C$18&gt;=W619),Rates!$E$15:$E$18)*W619),VLOOKUP(VALUE(Q:Q),Rates!A:C,3,0)*W619)))</f>
        <v/>
      </c>
      <c r="AD619" s="137" t="str">
        <f>IFERROR(IF(B:B="","",IF(R619="Beer","",IF(VALUE(Q619)=0,VLOOKUP(VLOOKUP(B:B,#REF!,16,0),Rates!A:E,2,0),VLOOKUP(VALUE(Q619),Rates!A$31:B$34,2,0)*W619))),0)</f>
        <v/>
      </c>
      <c r="AE619" s="121" t="str">
        <f t="shared" si="330"/>
        <v/>
      </c>
      <c r="AF619" s="138" t="str">
        <f t="shared" si="331"/>
        <v/>
      </c>
      <c r="AG619" s="122" t="str">
        <f t="shared" si="332"/>
        <v/>
      </c>
      <c r="AH619" s="123" t="str">
        <f t="shared" si="333"/>
        <v/>
      </c>
      <c r="AI619" s="139" t="str">
        <f>IF(AE:AE="","",IF(R619="Refreshment Beverage",AK619*(Rates!J$19/100),ROUND(SUM(AH619*(Rates!$J$8/100)),4)))</f>
        <v/>
      </c>
      <c r="AJ619" s="124" t="str">
        <f t="shared" si="334"/>
        <v/>
      </c>
      <c r="AK619" s="125" t="str">
        <f t="shared" si="335"/>
        <v/>
      </c>
      <c r="AL619" s="121" t="str">
        <f t="shared" si="336"/>
        <v/>
      </c>
      <c r="AM619" s="138" t="str">
        <f>IF(AS619="","",IF(R619="Refreshment Beverage",ROUND(AS619*Rates!K$19,4),ROUND(AO619*(VLOOKUP(VALUE(Q619),Rates!G$4:L$12,3,0)),4)))</f>
        <v/>
      </c>
      <c r="AN619" s="126" t="str">
        <f>IF(AS619="","",IF(R619="Refreshment Beverage",AS619*(Rates!J$19/100),MAX(AM619,AB619)))</f>
        <v/>
      </c>
      <c r="AO619" s="127" t="str">
        <f t="shared" si="337"/>
        <v/>
      </c>
      <c r="AP619" s="127" t="str">
        <f t="shared" si="338"/>
        <v/>
      </c>
      <c r="AQ619" s="140" t="str">
        <f>IF(AS619="","",IF(R619="Refreshment Beverage",ROUND(SUM(VLOOKUP(Q:Q,Rates!G$15:L$19,3,0)*(AS619-Y619-Z619-AA619)),4),ROUND(SUM(Rates!$K$8*AS619),4)))</f>
        <v/>
      </c>
      <c r="AR619" s="139" t="str">
        <f t="shared" si="339"/>
        <v/>
      </c>
      <c r="AS619" s="125" t="str">
        <f t="shared" si="340"/>
        <v/>
      </c>
      <c r="AT619" s="121" t="str">
        <f t="shared" si="341"/>
        <v/>
      </c>
      <c r="AU619" s="138" t="str">
        <f>IF(AX619="","",IF(R619="Refreshment Beverage",ROUND((BA619-Y619-Z619-AA619)*VLOOKUP(VALUE(Q619),Rates!G$15:L$19,3,0),4),ROUND(AW619*(VLOOKUP(VALUE(Q619),Rates!G:L,3,0)),4)))</f>
        <v/>
      </c>
      <c r="AV619" s="126" t="str">
        <f t="shared" si="342"/>
        <v/>
      </c>
      <c r="AW619" s="127" t="str">
        <f t="shared" si="343"/>
        <v/>
      </c>
      <c r="AX619" s="123" t="str">
        <f t="shared" si="344"/>
        <v/>
      </c>
      <c r="AY619" s="140" t="str">
        <f>IF(AX619="","",IF(R619="Refreshment Beverage",ROUND(SUM(AX619*Rates!K$19),4),ROUND(SUM(AX619*(Rates!J$8/100)),4)))</f>
        <v/>
      </c>
      <c r="AZ619" s="124" t="str">
        <f t="shared" si="345"/>
        <v/>
      </c>
      <c r="BA619" s="125" t="str">
        <f t="shared" si="346"/>
        <v/>
      </c>
      <c r="BB619" s="115"/>
      <c r="BC619" s="143"/>
      <c r="BD619" s="100"/>
      <c r="BE619" s="100"/>
      <c r="BF619" s="100"/>
      <c r="BG619" s="100"/>
    </row>
    <row r="620" spans="1:59" ht="12.75" customHeight="1" x14ac:dyDescent="0.2">
      <c r="A620" s="144"/>
      <c r="B620" s="141"/>
      <c r="C620" s="141"/>
      <c r="D620" s="142"/>
      <c r="E620" s="142"/>
      <c r="F620" s="142"/>
      <c r="G620" s="142"/>
      <c r="H620" s="142"/>
      <c r="I620" s="129"/>
      <c r="J620" s="130"/>
      <c r="K620" s="131" t="str">
        <f t="shared" si="317"/>
        <v/>
      </c>
      <c r="L620" s="132" t="str">
        <f t="shared" si="318"/>
        <v/>
      </c>
      <c r="M620" s="133" t="str">
        <f t="shared" si="319"/>
        <v/>
      </c>
      <c r="N620" s="134" t="str">
        <f>IFERROR(IF(B:B="","",IF(R620="Beer",SUM(LOOKUP(2,1/(Rates!$B$3:$B$5&lt;=W620)/(Rates!$C$3:$C$5&gt;=W620),Rates!$D$3:$D$5)*(X620/100)*W620),IF(R620="Refreshment Beverage",SUM(LOOKUP(2,1/(Rates!$B$7:$B$11&lt;=W620)/(Rates!$C$7:$C$11&gt;=W620),Rates!$D$7:$D$11)*(X620/100)*W620)))),"")</f>
        <v/>
      </c>
      <c r="O620" s="134" t="str">
        <f t="shared" si="320"/>
        <v/>
      </c>
      <c r="P620" s="116"/>
      <c r="Q620" s="117" t="str">
        <f t="shared" si="321"/>
        <v/>
      </c>
      <c r="R620" s="128" t="str">
        <f t="shared" si="322"/>
        <v/>
      </c>
      <c r="S620" s="135" t="str">
        <f>IF(B620="","",IF(R620="Refreshment Beverage",VLOOKUP(VALUE(Q620),Rates!G$15:L$19,2,0),VLOOKUP(VALUE(Q620),Rates!G$4:L$12,2,0)))</f>
        <v/>
      </c>
      <c r="T620" s="135" t="str">
        <f t="shared" si="323"/>
        <v/>
      </c>
      <c r="U620" s="118" t="str">
        <f t="shared" si="324"/>
        <v/>
      </c>
      <c r="V620" s="135" t="str">
        <f t="shared" si="325"/>
        <v/>
      </c>
      <c r="W620" s="135" t="str">
        <f t="shared" si="326"/>
        <v/>
      </c>
      <c r="X620" s="119" t="str">
        <f t="shared" si="327"/>
        <v/>
      </c>
      <c r="Y620" s="120" t="str">
        <f>IF(B:B="","",IF(R620="Refreshment Beverage",VLOOKUP(Q620,Rates!G$15:L$19,6,0)*W620,VLOOKUP(Q620,Rates!G$4:L$12,6,0)*W620))</f>
        <v/>
      </c>
      <c r="Z620" s="120" t="str">
        <f t="shared" si="328"/>
        <v/>
      </c>
      <c r="AA620" s="120" t="str">
        <f t="shared" si="329"/>
        <v/>
      </c>
      <c r="AB620" s="136" t="str">
        <f>IF(B:B="","",IF(R620="Refreshment Beverage","",IF(AND(R620="Beer",Q620=0),SUM(LOOKUP(2,1/(Rates!$B$15:$B$18&lt;=W620)/(Rates!$C$15:$C$18&gt;=W620),Rates!$D$15:$D$18)*W620),VLOOKUP(VALUE(Q:Q),Rates!A:B,2,0)*W620)))</f>
        <v/>
      </c>
      <c r="AC620" s="136" t="str">
        <f>IF(B:B="","",IF(R620="Refreshment Beverage","",IF(AND(R620="Beer",Q620=0),SUM(LOOKUP(2,1/(Rates!$B$15:$B$18&lt;=W620)/(Rates!$C$15:$C$18&gt;=W620),Rates!$E$15:$E$18)*W620),VLOOKUP(VALUE(Q:Q),Rates!A:C,3,0)*W620)))</f>
        <v/>
      </c>
      <c r="AD620" s="137" t="str">
        <f>IFERROR(IF(B:B="","",IF(R620="Beer","",IF(VALUE(Q620)=0,VLOOKUP(VLOOKUP(B:B,#REF!,16,0),Rates!A:E,2,0),VLOOKUP(VALUE(Q620),Rates!A$31:B$34,2,0)*W620))),0)</f>
        <v/>
      </c>
      <c r="AE620" s="121" t="str">
        <f t="shared" si="330"/>
        <v/>
      </c>
      <c r="AF620" s="138" t="str">
        <f t="shared" si="331"/>
        <v/>
      </c>
      <c r="AG620" s="122" t="str">
        <f t="shared" si="332"/>
        <v/>
      </c>
      <c r="AH620" s="123" t="str">
        <f t="shared" si="333"/>
        <v/>
      </c>
      <c r="AI620" s="139" t="str">
        <f>IF(AE:AE="","",IF(R620="Refreshment Beverage",AK620*(Rates!J$19/100),ROUND(SUM(AH620*(Rates!$J$8/100)),4)))</f>
        <v/>
      </c>
      <c r="AJ620" s="124" t="str">
        <f t="shared" si="334"/>
        <v/>
      </c>
      <c r="AK620" s="125" t="str">
        <f t="shared" si="335"/>
        <v/>
      </c>
      <c r="AL620" s="121" t="str">
        <f t="shared" si="336"/>
        <v/>
      </c>
      <c r="AM620" s="138" t="str">
        <f>IF(AS620="","",IF(R620="Refreshment Beverage",ROUND(AS620*Rates!K$19,4),ROUND(AO620*(VLOOKUP(VALUE(Q620),Rates!G$4:L$12,3,0)),4)))</f>
        <v/>
      </c>
      <c r="AN620" s="126" t="str">
        <f>IF(AS620="","",IF(R620="Refreshment Beverage",AS620*(Rates!J$19/100),MAX(AM620,AB620)))</f>
        <v/>
      </c>
      <c r="AO620" s="127" t="str">
        <f t="shared" si="337"/>
        <v/>
      </c>
      <c r="AP620" s="127" t="str">
        <f t="shared" si="338"/>
        <v/>
      </c>
      <c r="AQ620" s="140" t="str">
        <f>IF(AS620="","",IF(R620="Refreshment Beverage",ROUND(SUM(VLOOKUP(Q:Q,Rates!G$15:L$19,3,0)*(AS620-Y620-Z620-AA620)),4),ROUND(SUM(Rates!$K$8*AS620),4)))</f>
        <v/>
      </c>
      <c r="AR620" s="139" t="str">
        <f t="shared" si="339"/>
        <v/>
      </c>
      <c r="AS620" s="125" t="str">
        <f t="shared" si="340"/>
        <v/>
      </c>
      <c r="AT620" s="121" t="str">
        <f t="shared" si="341"/>
        <v/>
      </c>
      <c r="AU620" s="138" t="str">
        <f>IF(AX620="","",IF(R620="Refreshment Beverage",ROUND((BA620-Y620-Z620-AA620)*VLOOKUP(VALUE(Q620),Rates!G$15:L$19,3,0),4),ROUND(AW620*(VLOOKUP(VALUE(Q620),Rates!G:L,3,0)),4)))</f>
        <v/>
      </c>
      <c r="AV620" s="126" t="str">
        <f t="shared" si="342"/>
        <v/>
      </c>
      <c r="AW620" s="127" t="str">
        <f t="shared" si="343"/>
        <v/>
      </c>
      <c r="AX620" s="123" t="str">
        <f t="shared" si="344"/>
        <v/>
      </c>
      <c r="AY620" s="140" t="str">
        <f>IF(AX620="","",IF(R620="Refreshment Beverage",ROUND(SUM(AX620*Rates!K$19),4),ROUND(SUM(AX620*(Rates!J$8/100)),4)))</f>
        <v/>
      </c>
      <c r="AZ620" s="124" t="str">
        <f t="shared" si="345"/>
        <v/>
      </c>
      <c r="BA620" s="125" t="str">
        <f t="shared" si="346"/>
        <v/>
      </c>
      <c r="BB620" s="115"/>
      <c r="BC620" s="143"/>
      <c r="BD620" s="100"/>
      <c r="BE620" s="100"/>
      <c r="BF620" s="100"/>
      <c r="BG620" s="100"/>
    </row>
    <row r="621" spans="1:59" ht="12.75" customHeight="1" x14ac:dyDescent="0.2">
      <c r="A621" s="144"/>
      <c r="B621" s="141"/>
      <c r="C621" s="141"/>
      <c r="D621" s="142"/>
      <c r="E621" s="142"/>
      <c r="F621" s="142"/>
      <c r="G621" s="142"/>
      <c r="H621" s="142"/>
      <c r="I621" s="129"/>
      <c r="J621" s="130"/>
      <c r="K621" s="131" t="str">
        <f t="shared" si="317"/>
        <v/>
      </c>
      <c r="L621" s="132" t="str">
        <f t="shared" si="318"/>
        <v/>
      </c>
      <c r="M621" s="133" t="str">
        <f t="shared" si="319"/>
        <v/>
      </c>
      <c r="N621" s="134" t="str">
        <f>IFERROR(IF(B:B="","",IF(R621="Beer",SUM(LOOKUP(2,1/(Rates!$B$3:$B$5&lt;=W621)/(Rates!$C$3:$C$5&gt;=W621),Rates!$D$3:$D$5)*(X621/100)*W621),IF(R621="Refreshment Beverage",SUM(LOOKUP(2,1/(Rates!$B$7:$B$11&lt;=W621)/(Rates!$C$7:$C$11&gt;=W621),Rates!$D$7:$D$11)*(X621/100)*W621)))),"")</f>
        <v/>
      </c>
      <c r="O621" s="134" t="str">
        <f t="shared" si="320"/>
        <v/>
      </c>
      <c r="P621" s="116"/>
      <c r="Q621" s="117" t="str">
        <f t="shared" si="321"/>
        <v/>
      </c>
      <c r="R621" s="128" t="str">
        <f t="shared" si="322"/>
        <v/>
      </c>
      <c r="S621" s="135" t="str">
        <f>IF(B621="","",IF(R621="Refreshment Beverage",VLOOKUP(VALUE(Q621),Rates!G$15:L$19,2,0),VLOOKUP(VALUE(Q621),Rates!G$4:L$12,2,0)))</f>
        <v/>
      </c>
      <c r="T621" s="135" t="str">
        <f t="shared" si="323"/>
        <v/>
      </c>
      <c r="U621" s="118" t="str">
        <f t="shared" si="324"/>
        <v/>
      </c>
      <c r="V621" s="135" t="str">
        <f t="shared" si="325"/>
        <v/>
      </c>
      <c r="W621" s="135" t="str">
        <f t="shared" si="326"/>
        <v/>
      </c>
      <c r="X621" s="119" t="str">
        <f t="shared" si="327"/>
        <v/>
      </c>
      <c r="Y621" s="120" t="str">
        <f>IF(B:B="","",IF(R621="Refreshment Beverage",VLOOKUP(Q621,Rates!G$15:L$19,6,0)*W621,VLOOKUP(Q621,Rates!G$4:L$12,6,0)*W621))</f>
        <v/>
      </c>
      <c r="Z621" s="120" t="str">
        <f t="shared" si="328"/>
        <v/>
      </c>
      <c r="AA621" s="120" t="str">
        <f t="shared" si="329"/>
        <v/>
      </c>
      <c r="AB621" s="136" t="str">
        <f>IF(B:B="","",IF(R621="Refreshment Beverage","",IF(AND(R621="Beer",Q621=0),SUM(LOOKUP(2,1/(Rates!$B$15:$B$18&lt;=W621)/(Rates!$C$15:$C$18&gt;=W621),Rates!$D$15:$D$18)*W621),VLOOKUP(VALUE(Q:Q),Rates!A:B,2,0)*W621)))</f>
        <v/>
      </c>
      <c r="AC621" s="136" t="str">
        <f>IF(B:B="","",IF(R621="Refreshment Beverage","",IF(AND(R621="Beer",Q621=0),SUM(LOOKUP(2,1/(Rates!$B$15:$B$18&lt;=W621)/(Rates!$C$15:$C$18&gt;=W621),Rates!$E$15:$E$18)*W621),VLOOKUP(VALUE(Q:Q),Rates!A:C,3,0)*W621)))</f>
        <v/>
      </c>
      <c r="AD621" s="137" t="str">
        <f>IFERROR(IF(B:B="","",IF(R621="Beer","",IF(VALUE(Q621)=0,VLOOKUP(VLOOKUP(B:B,#REF!,16,0),Rates!A:E,2,0),VLOOKUP(VALUE(Q621),Rates!A$31:B$34,2,0)*W621))),0)</f>
        <v/>
      </c>
      <c r="AE621" s="121" t="str">
        <f t="shared" si="330"/>
        <v/>
      </c>
      <c r="AF621" s="138" t="str">
        <f t="shared" si="331"/>
        <v/>
      </c>
      <c r="AG621" s="122" t="str">
        <f t="shared" si="332"/>
        <v/>
      </c>
      <c r="AH621" s="123" t="str">
        <f t="shared" si="333"/>
        <v/>
      </c>
      <c r="AI621" s="139" t="str">
        <f>IF(AE:AE="","",IF(R621="Refreshment Beverage",AK621*(Rates!J$19/100),ROUND(SUM(AH621*(Rates!$J$8/100)),4)))</f>
        <v/>
      </c>
      <c r="AJ621" s="124" t="str">
        <f t="shared" si="334"/>
        <v/>
      </c>
      <c r="AK621" s="125" t="str">
        <f t="shared" si="335"/>
        <v/>
      </c>
      <c r="AL621" s="121" t="str">
        <f t="shared" si="336"/>
        <v/>
      </c>
      <c r="AM621" s="138" t="str">
        <f>IF(AS621="","",IF(R621="Refreshment Beverage",ROUND(AS621*Rates!K$19,4),ROUND(AO621*(VLOOKUP(VALUE(Q621),Rates!G$4:L$12,3,0)),4)))</f>
        <v/>
      </c>
      <c r="AN621" s="126" t="str">
        <f>IF(AS621="","",IF(R621="Refreshment Beverage",AS621*(Rates!J$19/100),MAX(AM621,AB621)))</f>
        <v/>
      </c>
      <c r="AO621" s="127" t="str">
        <f t="shared" si="337"/>
        <v/>
      </c>
      <c r="AP621" s="127" t="str">
        <f t="shared" si="338"/>
        <v/>
      </c>
      <c r="AQ621" s="140" t="str">
        <f>IF(AS621="","",IF(R621="Refreshment Beverage",ROUND(SUM(VLOOKUP(Q:Q,Rates!G$15:L$19,3,0)*(AS621-Y621-Z621-AA621)),4),ROUND(SUM(Rates!$K$8*AS621),4)))</f>
        <v/>
      </c>
      <c r="AR621" s="139" t="str">
        <f t="shared" si="339"/>
        <v/>
      </c>
      <c r="AS621" s="125" t="str">
        <f t="shared" si="340"/>
        <v/>
      </c>
      <c r="AT621" s="121" t="str">
        <f t="shared" si="341"/>
        <v/>
      </c>
      <c r="AU621" s="138" t="str">
        <f>IF(AX621="","",IF(R621="Refreshment Beverage",ROUND((BA621-Y621-Z621-AA621)*VLOOKUP(VALUE(Q621),Rates!G$15:L$19,3,0),4),ROUND(AW621*(VLOOKUP(VALUE(Q621),Rates!G:L,3,0)),4)))</f>
        <v/>
      </c>
      <c r="AV621" s="126" t="str">
        <f t="shared" si="342"/>
        <v/>
      </c>
      <c r="AW621" s="127" t="str">
        <f t="shared" si="343"/>
        <v/>
      </c>
      <c r="AX621" s="123" t="str">
        <f t="shared" si="344"/>
        <v/>
      </c>
      <c r="AY621" s="140" t="str">
        <f>IF(AX621="","",IF(R621="Refreshment Beverage",ROUND(SUM(AX621*Rates!K$19),4),ROUND(SUM(AX621*(Rates!J$8/100)),4)))</f>
        <v/>
      </c>
      <c r="AZ621" s="124" t="str">
        <f t="shared" si="345"/>
        <v/>
      </c>
      <c r="BA621" s="125" t="str">
        <f t="shared" si="346"/>
        <v/>
      </c>
      <c r="BB621" s="115"/>
      <c r="BC621" s="143"/>
      <c r="BD621" s="100"/>
      <c r="BE621" s="100"/>
      <c r="BF621" s="100"/>
      <c r="BG621" s="100"/>
    </row>
    <row r="622" spans="1:59" ht="12.75" customHeight="1" x14ac:dyDescent="0.2">
      <c r="A622" s="144"/>
      <c r="B622" s="141"/>
      <c r="C622" s="141"/>
      <c r="D622" s="142"/>
      <c r="E622" s="142"/>
      <c r="F622" s="142"/>
      <c r="G622" s="142"/>
      <c r="H622" s="142"/>
      <c r="I622" s="129"/>
      <c r="J622" s="130"/>
      <c r="K622" s="131" t="str">
        <f t="shared" si="317"/>
        <v/>
      </c>
      <c r="L622" s="132" t="str">
        <f t="shared" si="318"/>
        <v/>
      </c>
      <c r="M622" s="133" t="str">
        <f t="shared" si="319"/>
        <v/>
      </c>
      <c r="N622" s="134" t="str">
        <f>IFERROR(IF(B:B="","",IF(R622="Beer",SUM(LOOKUP(2,1/(Rates!$B$3:$B$5&lt;=W622)/(Rates!$C$3:$C$5&gt;=W622),Rates!$D$3:$D$5)*(X622/100)*W622),IF(R622="Refreshment Beverage",SUM(LOOKUP(2,1/(Rates!$B$7:$B$11&lt;=W622)/(Rates!$C$7:$C$11&gt;=W622),Rates!$D$7:$D$11)*(X622/100)*W622)))),"")</f>
        <v/>
      </c>
      <c r="O622" s="134" t="str">
        <f t="shared" si="320"/>
        <v/>
      </c>
      <c r="P622" s="116"/>
      <c r="Q622" s="117" t="str">
        <f t="shared" si="321"/>
        <v/>
      </c>
      <c r="R622" s="128" t="str">
        <f t="shared" si="322"/>
        <v/>
      </c>
      <c r="S622" s="135" t="str">
        <f>IF(B622="","",IF(R622="Refreshment Beverage",VLOOKUP(VALUE(Q622),Rates!G$15:L$19,2,0),VLOOKUP(VALUE(Q622),Rates!G$4:L$12,2,0)))</f>
        <v/>
      </c>
      <c r="T622" s="135" t="str">
        <f t="shared" si="323"/>
        <v/>
      </c>
      <c r="U622" s="118" t="str">
        <f t="shared" si="324"/>
        <v/>
      </c>
      <c r="V622" s="135" t="str">
        <f t="shared" si="325"/>
        <v/>
      </c>
      <c r="W622" s="135" t="str">
        <f t="shared" si="326"/>
        <v/>
      </c>
      <c r="X622" s="119" t="str">
        <f t="shared" si="327"/>
        <v/>
      </c>
      <c r="Y622" s="120" t="str">
        <f>IF(B:B="","",IF(R622="Refreshment Beverage",VLOOKUP(Q622,Rates!G$15:L$19,6,0)*W622,VLOOKUP(Q622,Rates!G$4:L$12,6,0)*W622))</f>
        <v/>
      </c>
      <c r="Z622" s="120" t="str">
        <f t="shared" si="328"/>
        <v/>
      </c>
      <c r="AA622" s="120" t="str">
        <f t="shared" si="329"/>
        <v/>
      </c>
      <c r="AB622" s="136" t="str">
        <f>IF(B:B="","",IF(R622="Refreshment Beverage","",IF(AND(R622="Beer",Q622=0),SUM(LOOKUP(2,1/(Rates!$B$15:$B$18&lt;=W622)/(Rates!$C$15:$C$18&gt;=W622),Rates!$D$15:$D$18)*W622),VLOOKUP(VALUE(Q:Q),Rates!A:B,2,0)*W622)))</f>
        <v/>
      </c>
      <c r="AC622" s="136" t="str">
        <f>IF(B:B="","",IF(R622="Refreshment Beverage","",IF(AND(R622="Beer",Q622=0),SUM(LOOKUP(2,1/(Rates!$B$15:$B$18&lt;=W622)/(Rates!$C$15:$C$18&gt;=W622),Rates!$E$15:$E$18)*W622),VLOOKUP(VALUE(Q:Q),Rates!A:C,3,0)*W622)))</f>
        <v/>
      </c>
      <c r="AD622" s="137" t="str">
        <f>IFERROR(IF(B:B="","",IF(R622="Beer","",IF(VALUE(Q622)=0,VLOOKUP(VLOOKUP(B:B,#REF!,16,0),Rates!A:E,2,0),VLOOKUP(VALUE(Q622),Rates!A$31:B$34,2,0)*W622))),0)</f>
        <v/>
      </c>
      <c r="AE622" s="121" t="str">
        <f t="shared" si="330"/>
        <v/>
      </c>
      <c r="AF622" s="138" t="str">
        <f t="shared" si="331"/>
        <v/>
      </c>
      <c r="AG622" s="122" t="str">
        <f t="shared" si="332"/>
        <v/>
      </c>
      <c r="AH622" s="123" t="str">
        <f t="shared" si="333"/>
        <v/>
      </c>
      <c r="AI622" s="139" t="str">
        <f>IF(AE:AE="","",IF(R622="Refreshment Beverage",AK622*(Rates!J$19/100),ROUND(SUM(AH622*(Rates!$J$8/100)),4)))</f>
        <v/>
      </c>
      <c r="AJ622" s="124" t="str">
        <f t="shared" si="334"/>
        <v/>
      </c>
      <c r="AK622" s="125" t="str">
        <f t="shared" si="335"/>
        <v/>
      </c>
      <c r="AL622" s="121" t="str">
        <f t="shared" si="336"/>
        <v/>
      </c>
      <c r="AM622" s="138" t="str">
        <f>IF(AS622="","",IF(R622="Refreshment Beverage",ROUND(AS622*Rates!K$19,4),ROUND(AO622*(VLOOKUP(VALUE(Q622),Rates!G$4:L$12,3,0)),4)))</f>
        <v/>
      </c>
      <c r="AN622" s="126" t="str">
        <f>IF(AS622="","",IF(R622="Refreshment Beverage",AS622*(Rates!J$19/100),MAX(AM622,AB622)))</f>
        <v/>
      </c>
      <c r="AO622" s="127" t="str">
        <f t="shared" si="337"/>
        <v/>
      </c>
      <c r="AP622" s="127" t="str">
        <f t="shared" si="338"/>
        <v/>
      </c>
      <c r="AQ622" s="140" t="str">
        <f>IF(AS622="","",IF(R622="Refreshment Beverage",ROUND(SUM(VLOOKUP(Q:Q,Rates!G$15:L$19,3,0)*(AS622-Y622-Z622-AA622)),4),ROUND(SUM(Rates!$K$8*AS622),4)))</f>
        <v/>
      </c>
      <c r="AR622" s="139" t="str">
        <f t="shared" si="339"/>
        <v/>
      </c>
      <c r="AS622" s="125" t="str">
        <f t="shared" si="340"/>
        <v/>
      </c>
      <c r="AT622" s="121" t="str">
        <f t="shared" si="341"/>
        <v/>
      </c>
      <c r="AU622" s="138" t="str">
        <f>IF(AX622="","",IF(R622="Refreshment Beverage",ROUND((BA622-Y622-Z622-AA622)*VLOOKUP(VALUE(Q622),Rates!G$15:L$19,3,0),4),ROUND(AW622*(VLOOKUP(VALUE(Q622),Rates!G:L,3,0)),4)))</f>
        <v/>
      </c>
      <c r="AV622" s="126" t="str">
        <f t="shared" si="342"/>
        <v/>
      </c>
      <c r="AW622" s="127" t="str">
        <f t="shared" si="343"/>
        <v/>
      </c>
      <c r="AX622" s="123" t="str">
        <f t="shared" si="344"/>
        <v/>
      </c>
      <c r="AY622" s="140" t="str">
        <f>IF(AX622="","",IF(R622="Refreshment Beverage",ROUND(SUM(AX622*Rates!K$19),4),ROUND(SUM(AX622*(Rates!J$8/100)),4)))</f>
        <v/>
      </c>
      <c r="AZ622" s="124" t="str">
        <f t="shared" si="345"/>
        <v/>
      </c>
      <c r="BA622" s="125" t="str">
        <f t="shared" si="346"/>
        <v/>
      </c>
      <c r="BB622" s="115"/>
      <c r="BC622" s="143"/>
      <c r="BD622" s="100"/>
      <c r="BE622" s="100"/>
      <c r="BF622" s="100"/>
      <c r="BG622" s="100"/>
    </row>
    <row r="623" spans="1:59" ht="12.75" customHeight="1" x14ac:dyDescent="0.2">
      <c r="A623" s="144"/>
      <c r="B623" s="141"/>
      <c r="C623" s="141"/>
      <c r="D623" s="142"/>
      <c r="E623" s="142"/>
      <c r="F623" s="142"/>
      <c r="G623" s="142"/>
      <c r="H623" s="142"/>
      <c r="I623" s="129"/>
      <c r="J623" s="130"/>
      <c r="K623" s="131" t="str">
        <f t="shared" si="317"/>
        <v/>
      </c>
      <c r="L623" s="132" t="str">
        <f t="shared" si="318"/>
        <v/>
      </c>
      <c r="M623" s="133" t="str">
        <f t="shared" si="319"/>
        <v/>
      </c>
      <c r="N623" s="134" t="str">
        <f>IFERROR(IF(B:B="","",IF(R623="Beer",SUM(LOOKUP(2,1/(Rates!$B$3:$B$5&lt;=W623)/(Rates!$C$3:$C$5&gt;=W623),Rates!$D$3:$D$5)*(X623/100)*W623),IF(R623="Refreshment Beverage",SUM(LOOKUP(2,1/(Rates!$B$7:$B$11&lt;=W623)/(Rates!$C$7:$C$11&gt;=W623),Rates!$D$7:$D$11)*(X623/100)*W623)))),"")</f>
        <v/>
      </c>
      <c r="O623" s="134" t="str">
        <f t="shared" si="320"/>
        <v/>
      </c>
      <c r="P623" s="116"/>
      <c r="Q623" s="117" t="str">
        <f t="shared" si="321"/>
        <v/>
      </c>
      <c r="R623" s="128" t="str">
        <f t="shared" si="322"/>
        <v/>
      </c>
      <c r="S623" s="135" t="str">
        <f>IF(B623="","",IF(R623="Refreshment Beverage",VLOOKUP(VALUE(Q623),Rates!G$15:L$19,2,0),VLOOKUP(VALUE(Q623),Rates!G$4:L$12,2,0)))</f>
        <v/>
      </c>
      <c r="T623" s="135" t="str">
        <f t="shared" si="323"/>
        <v/>
      </c>
      <c r="U623" s="118" t="str">
        <f t="shared" si="324"/>
        <v/>
      </c>
      <c r="V623" s="135" t="str">
        <f t="shared" si="325"/>
        <v/>
      </c>
      <c r="W623" s="135" t="str">
        <f t="shared" si="326"/>
        <v/>
      </c>
      <c r="X623" s="119" t="str">
        <f t="shared" si="327"/>
        <v/>
      </c>
      <c r="Y623" s="120" t="str">
        <f>IF(B:B="","",IF(R623="Refreshment Beverage",VLOOKUP(Q623,Rates!G$15:L$19,6,0)*W623,VLOOKUP(Q623,Rates!G$4:L$12,6,0)*W623))</f>
        <v/>
      </c>
      <c r="Z623" s="120" t="str">
        <f t="shared" si="328"/>
        <v/>
      </c>
      <c r="AA623" s="120" t="str">
        <f t="shared" si="329"/>
        <v/>
      </c>
      <c r="AB623" s="136" t="str">
        <f>IF(B:B="","",IF(R623="Refreshment Beverage","",IF(AND(R623="Beer",Q623=0),SUM(LOOKUP(2,1/(Rates!$B$15:$B$18&lt;=W623)/(Rates!$C$15:$C$18&gt;=W623),Rates!$D$15:$D$18)*W623),VLOOKUP(VALUE(Q:Q),Rates!A:B,2,0)*W623)))</f>
        <v/>
      </c>
      <c r="AC623" s="136" t="str">
        <f>IF(B:B="","",IF(R623="Refreshment Beverage","",IF(AND(R623="Beer",Q623=0),SUM(LOOKUP(2,1/(Rates!$B$15:$B$18&lt;=W623)/(Rates!$C$15:$C$18&gt;=W623),Rates!$E$15:$E$18)*W623),VLOOKUP(VALUE(Q:Q),Rates!A:C,3,0)*W623)))</f>
        <v/>
      </c>
      <c r="AD623" s="137" t="str">
        <f>IFERROR(IF(B:B="","",IF(R623="Beer","",IF(VALUE(Q623)=0,VLOOKUP(VLOOKUP(B:B,#REF!,16,0),Rates!A:E,2,0),VLOOKUP(VALUE(Q623),Rates!A$31:B$34,2,0)*W623))),0)</f>
        <v/>
      </c>
      <c r="AE623" s="121" t="str">
        <f t="shared" si="330"/>
        <v/>
      </c>
      <c r="AF623" s="138" t="str">
        <f t="shared" si="331"/>
        <v/>
      </c>
      <c r="AG623" s="122" t="str">
        <f t="shared" si="332"/>
        <v/>
      </c>
      <c r="AH623" s="123" t="str">
        <f t="shared" si="333"/>
        <v/>
      </c>
      <c r="AI623" s="139" t="str">
        <f>IF(AE:AE="","",IF(R623="Refreshment Beverage",AK623*(Rates!J$19/100),ROUND(SUM(AH623*(Rates!$J$8/100)),4)))</f>
        <v/>
      </c>
      <c r="AJ623" s="124" t="str">
        <f t="shared" si="334"/>
        <v/>
      </c>
      <c r="AK623" s="125" t="str">
        <f t="shared" si="335"/>
        <v/>
      </c>
      <c r="AL623" s="121" t="str">
        <f t="shared" si="336"/>
        <v/>
      </c>
      <c r="AM623" s="138" t="str">
        <f>IF(AS623="","",IF(R623="Refreshment Beverage",ROUND(AS623*Rates!K$19,4),ROUND(AO623*(VLOOKUP(VALUE(Q623),Rates!G$4:L$12,3,0)),4)))</f>
        <v/>
      </c>
      <c r="AN623" s="126" t="str">
        <f>IF(AS623="","",IF(R623="Refreshment Beverage",AS623*(Rates!J$19/100),MAX(AM623,AB623)))</f>
        <v/>
      </c>
      <c r="AO623" s="127" t="str">
        <f t="shared" si="337"/>
        <v/>
      </c>
      <c r="AP623" s="127" t="str">
        <f t="shared" si="338"/>
        <v/>
      </c>
      <c r="AQ623" s="140" t="str">
        <f>IF(AS623="","",IF(R623="Refreshment Beverage",ROUND(SUM(VLOOKUP(Q:Q,Rates!G$15:L$19,3,0)*(AS623-Y623-Z623-AA623)),4),ROUND(SUM(Rates!$K$8*AS623),4)))</f>
        <v/>
      </c>
      <c r="AR623" s="139" t="str">
        <f t="shared" si="339"/>
        <v/>
      </c>
      <c r="AS623" s="125" t="str">
        <f t="shared" si="340"/>
        <v/>
      </c>
      <c r="AT623" s="121" t="str">
        <f t="shared" si="341"/>
        <v/>
      </c>
      <c r="AU623" s="138" t="str">
        <f>IF(AX623="","",IF(R623="Refreshment Beverage",ROUND((BA623-Y623-Z623-AA623)*VLOOKUP(VALUE(Q623),Rates!G$15:L$19,3,0),4),ROUND(AW623*(VLOOKUP(VALUE(Q623),Rates!G:L,3,0)),4)))</f>
        <v/>
      </c>
      <c r="AV623" s="126" t="str">
        <f t="shared" si="342"/>
        <v/>
      </c>
      <c r="AW623" s="127" t="str">
        <f t="shared" si="343"/>
        <v/>
      </c>
      <c r="AX623" s="123" t="str">
        <f t="shared" si="344"/>
        <v/>
      </c>
      <c r="AY623" s="140" t="str">
        <f>IF(AX623="","",IF(R623="Refreshment Beverage",ROUND(SUM(AX623*Rates!K$19),4),ROUND(SUM(AX623*(Rates!J$8/100)),4)))</f>
        <v/>
      </c>
      <c r="AZ623" s="124" t="str">
        <f t="shared" si="345"/>
        <v/>
      </c>
      <c r="BA623" s="125" t="str">
        <f t="shared" si="346"/>
        <v/>
      </c>
      <c r="BB623" s="115"/>
      <c r="BC623" s="143"/>
      <c r="BD623" s="100"/>
      <c r="BE623" s="100"/>
      <c r="BF623" s="100"/>
      <c r="BG623" s="100"/>
    </row>
    <row r="624" spans="1:59" ht="12.75" customHeight="1" x14ac:dyDescent="0.2">
      <c r="A624" s="144"/>
      <c r="B624" s="141"/>
      <c r="C624" s="141"/>
      <c r="D624" s="142"/>
      <c r="E624" s="142"/>
      <c r="F624" s="142"/>
      <c r="G624" s="142"/>
      <c r="H624" s="142"/>
      <c r="I624" s="129"/>
      <c r="J624" s="130"/>
      <c r="K624" s="131" t="str">
        <f t="shared" si="317"/>
        <v/>
      </c>
      <c r="L624" s="132" t="str">
        <f t="shared" si="318"/>
        <v/>
      </c>
      <c r="M624" s="133" t="str">
        <f t="shared" si="319"/>
        <v/>
      </c>
      <c r="N624" s="134" t="str">
        <f>IFERROR(IF(B:B="","",IF(R624="Beer",SUM(LOOKUP(2,1/(Rates!$B$3:$B$5&lt;=W624)/(Rates!$C$3:$C$5&gt;=W624),Rates!$D$3:$D$5)*(X624/100)*W624),IF(R624="Refreshment Beverage",SUM(LOOKUP(2,1/(Rates!$B$7:$B$11&lt;=W624)/(Rates!$C$7:$C$11&gt;=W624),Rates!$D$7:$D$11)*(X624/100)*W624)))),"")</f>
        <v/>
      </c>
      <c r="O624" s="134" t="str">
        <f t="shared" si="320"/>
        <v/>
      </c>
      <c r="P624" s="116"/>
      <c r="Q624" s="117" t="str">
        <f t="shared" si="321"/>
        <v/>
      </c>
      <c r="R624" s="128" t="str">
        <f t="shared" si="322"/>
        <v/>
      </c>
      <c r="S624" s="135" t="str">
        <f>IF(B624="","",IF(R624="Refreshment Beverage",VLOOKUP(VALUE(Q624),Rates!G$15:L$19,2,0),VLOOKUP(VALUE(Q624),Rates!G$4:L$12,2,0)))</f>
        <v/>
      </c>
      <c r="T624" s="135" t="str">
        <f t="shared" si="323"/>
        <v/>
      </c>
      <c r="U624" s="118" t="str">
        <f t="shared" si="324"/>
        <v/>
      </c>
      <c r="V624" s="135" t="str">
        <f t="shared" si="325"/>
        <v/>
      </c>
      <c r="W624" s="135" t="str">
        <f t="shared" si="326"/>
        <v/>
      </c>
      <c r="X624" s="119" t="str">
        <f t="shared" si="327"/>
        <v/>
      </c>
      <c r="Y624" s="120" t="str">
        <f>IF(B:B="","",IF(R624="Refreshment Beverage",VLOOKUP(Q624,Rates!G$15:L$19,6,0)*W624,VLOOKUP(Q624,Rates!G$4:L$12,6,0)*W624))</f>
        <v/>
      </c>
      <c r="Z624" s="120" t="str">
        <f t="shared" si="328"/>
        <v/>
      </c>
      <c r="AA624" s="120" t="str">
        <f t="shared" si="329"/>
        <v/>
      </c>
      <c r="AB624" s="136" t="str">
        <f>IF(B:B="","",IF(R624="Refreshment Beverage","",IF(AND(R624="Beer",Q624=0),SUM(LOOKUP(2,1/(Rates!$B$15:$B$18&lt;=W624)/(Rates!$C$15:$C$18&gt;=W624),Rates!$D$15:$D$18)*W624),VLOOKUP(VALUE(Q:Q),Rates!A:B,2,0)*W624)))</f>
        <v/>
      </c>
      <c r="AC624" s="136" t="str">
        <f>IF(B:B="","",IF(R624="Refreshment Beverage","",IF(AND(R624="Beer",Q624=0),SUM(LOOKUP(2,1/(Rates!$B$15:$B$18&lt;=W624)/(Rates!$C$15:$C$18&gt;=W624),Rates!$E$15:$E$18)*W624),VLOOKUP(VALUE(Q:Q),Rates!A:C,3,0)*W624)))</f>
        <v/>
      </c>
      <c r="AD624" s="137" t="str">
        <f>IFERROR(IF(B:B="","",IF(R624="Beer","",IF(VALUE(Q624)=0,VLOOKUP(VLOOKUP(B:B,#REF!,16,0),Rates!A:E,2,0),VLOOKUP(VALUE(Q624),Rates!A$31:B$34,2,0)*W624))),0)</f>
        <v/>
      </c>
      <c r="AE624" s="121" t="str">
        <f t="shared" si="330"/>
        <v/>
      </c>
      <c r="AF624" s="138" t="str">
        <f t="shared" si="331"/>
        <v/>
      </c>
      <c r="AG624" s="122" t="str">
        <f t="shared" si="332"/>
        <v/>
      </c>
      <c r="AH624" s="123" t="str">
        <f t="shared" si="333"/>
        <v/>
      </c>
      <c r="AI624" s="139" t="str">
        <f>IF(AE:AE="","",IF(R624="Refreshment Beverage",AK624*(Rates!J$19/100),ROUND(SUM(AH624*(Rates!$J$8/100)),4)))</f>
        <v/>
      </c>
      <c r="AJ624" s="124" t="str">
        <f t="shared" si="334"/>
        <v/>
      </c>
      <c r="AK624" s="125" t="str">
        <f t="shared" si="335"/>
        <v/>
      </c>
      <c r="AL624" s="121" t="str">
        <f t="shared" si="336"/>
        <v/>
      </c>
      <c r="AM624" s="138" t="str">
        <f>IF(AS624="","",IF(R624="Refreshment Beverage",ROUND(AS624*Rates!K$19,4),ROUND(AO624*(VLOOKUP(VALUE(Q624),Rates!G$4:L$12,3,0)),4)))</f>
        <v/>
      </c>
      <c r="AN624" s="126" t="str">
        <f>IF(AS624="","",IF(R624="Refreshment Beverage",AS624*(Rates!J$19/100),MAX(AM624,AB624)))</f>
        <v/>
      </c>
      <c r="AO624" s="127" t="str">
        <f t="shared" si="337"/>
        <v/>
      </c>
      <c r="AP624" s="127" t="str">
        <f t="shared" si="338"/>
        <v/>
      </c>
      <c r="AQ624" s="140" t="str">
        <f>IF(AS624="","",IF(R624="Refreshment Beverage",ROUND(SUM(VLOOKUP(Q:Q,Rates!G$15:L$19,3,0)*(AS624-Y624-Z624-AA624)),4),ROUND(SUM(Rates!$K$8*AS624),4)))</f>
        <v/>
      </c>
      <c r="AR624" s="139" t="str">
        <f t="shared" si="339"/>
        <v/>
      </c>
      <c r="AS624" s="125" t="str">
        <f t="shared" si="340"/>
        <v/>
      </c>
      <c r="AT624" s="121" t="str">
        <f t="shared" si="341"/>
        <v/>
      </c>
      <c r="AU624" s="138" t="str">
        <f>IF(AX624="","",IF(R624="Refreshment Beverage",ROUND((BA624-Y624-Z624-AA624)*VLOOKUP(VALUE(Q624),Rates!G$15:L$19,3,0),4),ROUND(AW624*(VLOOKUP(VALUE(Q624),Rates!G:L,3,0)),4)))</f>
        <v/>
      </c>
      <c r="AV624" s="126" t="str">
        <f t="shared" si="342"/>
        <v/>
      </c>
      <c r="AW624" s="127" t="str">
        <f t="shared" si="343"/>
        <v/>
      </c>
      <c r="AX624" s="123" t="str">
        <f t="shared" si="344"/>
        <v/>
      </c>
      <c r="AY624" s="140" t="str">
        <f>IF(AX624="","",IF(R624="Refreshment Beverage",ROUND(SUM(AX624*Rates!K$19),4),ROUND(SUM(AX624*(Rates!J$8/100)),4)))</f>
        <v/>
      </c>
      <c r="AZ624" s="124" t="str">
        <f t="shared" si="345"/>
        <v/>
      </c>
      <c r="BA624" s="125" t="str">
        <f t="shared" si="346"/>
        <v/>
      </c>
      <c r="BB624" s="115"/>
      <c r="BC624" s="143"/>
      <c r="BD624" s="100"/>
      <c r="BE624" s="100"/>
      <c r="BF624" s="100"/>
      <c r="BG624" s="100"/>
    </row>
    <row r="625" spans="1:59" ht="12.75" customHeight="1" x14ac:dyDescent="0.2">
      <c r="A625" s="144"/>
      <c r="B625" s="141"/>
      <c r="C625" s="141"/>
      <c r="D625" s="142"/>
      <c r="E625" s="142"/>
      <c r="F625" s="142"/>
      <c r="G625" s="142"/>
      <c r="H625" s="142"/>
      <c r="I625" s="129"/>
      <c r="J625" s="130"/>
      <c r="K625" s="131" t="str">
        <f t="shared" si="317"/>
        <v/>
      </c>
      <c r="L625" s="132" t="str">
        <f t="shared" si="318"/>
        <v/>
      </c>
      <c r="M625" s="133" t="str">
        <f t="shared" si="319"/>
        <v/>
      </c>
      <c r="N625" s="134" t="str">
        <f>IFERROR(IF(B:B="","",IF(R625="Beer",SUM(LOOKUP(2,1/(Rates!$B$3:$B$5&lt;=W625)/(Rates!$C$3:$C$5&gt;=W625),Rates!$D$3:$D$5)*(X625/100)*W625),IF(R625="Refreshment Beverage",SUM(LOOKUP(2,1/(Rates!$B$7:$B$11&lt;=W625)/(Rates!$C$7:$C$11&gt;=W625),Rates!$D$7:$D$11)*(X625/100)*W625)))),"")</f>
        <v/>
      </c>
      <c r="O625" s="134" t="str">
        <f t="shared" si="320"/>
        <v/>
      </c>
      <c r="P625" s="116"/>
      <c r="Q625" s="117" t="str">
        <f t="shared" si="321"/>
        <v/>
      </c>
      <c r="R625" s="128" t="str">
        <f t="shared" si="322"/>
        <v/>
      </c>
      <c r="S625" s="135" t="str">
        <f>IF(B625="","",IF(R625="Refreshment Beverage",VLOOKUP(VALUE(Q625),Rates!G$15:L$19,2,0),VLOOKUP(VALUE(Q625),Rates!G$4:L$12,2,0)))</f>
        <v/>
      </c>
      <c r="T625" s="135" t="str">
        <f t="shared" si="323"/>
        <v/>
      </c>
      <c r="U625" s="118" t="str">
        <f t="shared" si="324"/>
        <v/>
      </c>
      <c r="V625" s="135" t="str">
        <f t="shared" si="325"/>
        <v/>
      </c>
      <c r="W625" s="135" t="str">
        <f t="shared" si="326"/>
        <v/>
      </c>
      <c r="X625" s="119" t="str">
        <f t="shared" si="327"/>
        <v/>
      </c>
      <c r="Y625" s="120" t="str">
        <f>IF(B:B="","",IF(R625="Refreshment Beverage",VLOOKUP(Q625,Rates!G$15:L$19,6,0)*W625,VLOOKUP(Q625,Rates!G$4:L$12,6,0)*W625))</f>
        <v/>
      </c>
      <c r="Z625" s="120" t="str">
        <f t="shared" si="328"/>
        <v/>
      </c>
      <c r="AA625" s="120" t="str">
        <f t="shared" si="329"/>
        <v/>
      </c>
      <c r="AB625" s="136" t="str">
        <f>IF(B:B="","",IF(R625="Refreshment Beverage","",IF(AND(R625="Beer",Q625=0),SUM(LOOKUP(2,1/(Rates!$B$15:$B$18&lt;=W625)/(Rates!$C$15:$C$18&gt;=W625),Rates!$D$15:$D$18)*W625),VLOOKUP(VALUE(Q:Q),Rates!A:B,2,0)*W625)))</f>
        <v/>
      </c>
      <c r="AC625" s="136" t="str">
        <f>IF(B:B="","",IF(R625="Refreshment Beverage","",IF(AND(R625="Beer",Q625=0),SUM(LOOKUP(2,1/(Rates!$B$15:$B$18&lt;=W625)/(Rates!$C$15:$C$18&gt;=W625),Rates!$E$15:$E$18)*W625),VLOOKUP(VALUE(Q:Q),Rates!A:C,3,0)*W625)))</f>
        <v/>
      </c>
      <c r="AD625" s="137" t="str">
        <f>IFERROR(IF(B:B="","",IF(R625="Beer","",IF(VALUE(Q625)=0,VLOOKUP(VLOOKUP(B:B,#REF!,16,0),Rates!A:E,2,0),VLOOKUP(VALUE(Q625),Rates!A$31:B$34,2,0)*W625))),0)</f>
        <v/>
      </c>
      <c r="AE625" s="121" t="str">
        <f t="shared" si="330"/>
        <v/>
      </c>
      <c r="AF625" s="138" t="str">
        <f t="shared" si="331"/>
        <v/>
      </c>
      <c r="AG625" s="122" t="str">
        <f t="shared" si="332"/>
        <v/>
      </c>
      <c r="AH625" s="123" t="str">
        <f t="shared" si="333"/>
        <v/>
      </c>
      <c r="AI625" s="139" t="str">
        <f>IF(AE:AE="","",IF(R625="Refreshment Beverage",AK625*(Rates!J$19/100),ROUND(SUM(AH625*(Rates!$J$8/100)),4)))</f>
        <v/>
      </c>
      <c r="AJ625" s="124" t="str">
        <f t="shared" si="334"/>
        <v/>
      </c>
      <c r="AK625" s="125" t="str">
        <f t="shared" si="335"/>
        <v/>
      </c>
      <c r="AL625" s="121" t="str">
        <f t="shared" si="336"/>
        <v/>
      </c>
      <c r="AM625" s="138" t="str">
        <f>IF(AS625="","",IF(R625="Refreshment Beverage",ROUND(AS625*Rates!K$19,4),ROUND(AO625*(VLOOKUP(VALUE(Q625),Rates!G$4:L$12,3,0)),4)))</f>
        <v/>
      </c>
      <c r="AN625" s="126" t="str">
        <f>IF(AS625="","",IF(R625="Refreshment Beverage",AS625*(Rates!J$19/100),MAX(AM625,AB625)))</f>
        <v/>
      </c>
      <c r="AO625" s="127" t="str">
        <f t="shared" si="337"/>
        <v/>
      </c>
      <c r="AP625" s="127" t="str">
        <f t="shared" si="338"/>
        <v/>
      </c>
      <c r="AQ625" s="140" t="str">
        <f>IF(AS625="","",IF(R625="Refreshment Beverage",ROUND(SUM(VLOOKUP(Q:Q,Rates!G$15:L$19,3,0)*(AS625-Y625-Z625-AA625)),4),ROUND(SUM(Rates!$K$8*AS625),4)))</f>
        <v/>
      </c>
      <c r="AR625" s="139" t="str">
        <f t="shared" si="339"/>
        <v/>
      </c>
      <c r="AS625" s="125" t="str">
        <f t="shared" si="340"/>
        <v/>
      </c>
      <c r="AT625" s="121" t="str">
        <f t="shared" si="341"/>
        <v/>
      </c>
      <c r="AU625" s="138" t="str">
        <f>IF(AX625="","",IF(R625="Refreshment Beverage",ROUND((BA625-Y625-Z625-AA625)*VLOOKUP(VALUE(Q625),Rates!G$15:L$19,3,0),4),ROUND(AW625*(VLOOKUP(VALUE(Q625),Rates!G:L,3,0)),4)))</f>
        <v/>
      </c>
      <c r="AV625" s="126" t="str">
        <f t="shared" si="342"/>
        <v/>
      </c>
      <c r="AW625" s="127" t="str">
        <f t="shared" si="343"/>
        <v/>
      </c>
      <c r="AX625" s="123" t="str">
        <f t="shared" si="344"/>
        <v/>
      </c>
      <c r="AY625" s="140" t="str">
        <f>IF(AX625="","",IF(R625="Refreshment Beverage",ROUND(SUM(AX625*Rates!K$19),4),ROUND(SUM(AX625*(Rates!J$8/100)),4)))</f>
        <v/>
      </c>
      <c r="AZ625" s="124" t="str">
        <f t="shared" si="345"/>
        <v/>
      </c>
      <c r="BA625" s="125" t="str">
        <f t="shared" si="346"/>
        <v/>
      </c>
      <c r="BB625" s="115"/>
      <c r="BC625" s="143"/>
      <c r="BD625" s="100"/>
      <c r="BE625" s="100"/>
      <c r="BF625" s="100"/>
      <c r="BG625" s="100"/>
    </row>
    <row r="626" spans="1:59" ht="12.75" customHeight="1" x14ac:dyDescent="0.2">
      <c r="A626" s="144"/>
      <c r="B626" s="141"/>
      <c r="C626" s="141"/>
      <c r="D626" s="142"/>
      <c r="E626" s="142"/>
      <c r="F626" s="142"/>
      <c r="G626" s="142"/>
      <c r="H626" s="142"/>
      <c r="I626" s="129"/>
      <c r="J626" s="130"/>
      <c r="K626" s="131" t="str">
        <f t="shared" si="317"/>
        <v/>
      </c>
      <c r="L626" s="132" t="str">
        <f t="shared" si="318"/>
        <v/>
      </c>
      <c r="M626" s="133" t="str">
        <f t="shared" si="319"/>
        <v/>
      </c>
      <c r="N626" s="134" t="str">
        <f>IFERROR(IF(B:B="","",IF(R626="Beer",SUM(LOOKUP(2,1/(Rates!$B$3:$B$5&lt;=W626)/(Rates!$C$3:$C$5&gt;=W626),Rates!$D$3:$D$5)*(X626/100)*W626),IF(R626="Refreshment Beverage",SUM(LOOKUP(2,1/(Rates!$B$7:$B$11&lt;=W626)/(Rates!$C$7:$C$11&gt;=W626),Rates!$D$7:$D$11)*(X626/100)*W626)))),"")</f>
        <v/>
      </c>
      <c r="O626" s="134" t="str">
        <f t="shared" si="320"/>
        <v/>
      </c>
      <c r="P626" s="116"/>
      <c r="Q626" s="117" t="str">
        <f t="shared" si="321"/>
        <v/>
      </c>
      <c r="R626" s="128" t="str">
        <f t="shared" si="322"/>
        <v/>
      </c>
      <c r="S626" s="135" t="str">
        <f>IF(B626="","",IF(R626="Refreshment Beverage",VLOOKUP(VALUE(Q626),Rates!G$15:L$19,2,0),VLOOKUP(VALUE(Q626),Rates!G$4:L$12,2,0)))</f>
        <v/>
      </c>
      <c r="T626" s="135" t="str">
        <f t="shared" si="323"/>
        <v/>
      </c>
      <c r="U626" s="118" t="str">
        <f t="shared" si="324"/>
        <v/>
      </c>
      <c r="V626" s="135" t="str">
        <f t="shared" si="325"/>
        <v/>
      </c>
      <c r="W626" s="135" t="str">
        <f t="shared" si="326"/>
        <v/>
      </c>
      <c r="X626" s="119" t="str">
        <f t="shared" si="327"/>
        <v/>
      </c>
      <c r="Y626" s="120" t="str">
        <f>IF(B:B="","",IF(R626="Refreshment Beverage",VLOOKUP(Q626,Rates!G$15:L$19,6,0)*W626,VLOOKUP(Q626,Rates!G$4:L$12,6,0)*W626))</f>
        <v/>
      </c>
      <c r="Z626" s="120" t="str">
        <f t="shared" si="328"/>
        <v/>
      </c>
      <c r="AA626" s="120" t="str">
        <f t="shared" si="329"/>
        <v/>
      </c>
      <c r="AB626" s="136" t="str">
        <f>IF(B:B="","",IF(R626="Refreshment Beverage","",IF(AND(R626="Beer",Q626=0),SUM(LOOKUP(2,1/(Rates!$B$15:$B$18&lt;=W626)/(Rates!$C$15:$C$18&gt;=W626),Rates!$D$15:$D$18)*W626),VLOOKUP(VALUE(Q:Q),Rates!A:B,2,0)*W626)))</f>
        <v/>
      </c>
      <c r="AC626" s="136" t="str">
        <f>IF(B:B="","",IF(R626="Refreshment Beverage","",IF(AND(R626="Beer",Q626=0),SUM(LOOKUP(2,1/(Rates!$B$15:$B$18&lt;=W626)/(Rates!$C$15:$C$18&gt;=W626),Rates!$E$15:$E$18)*W626),VLOOKUP(VALUE(Q:Q),Rates!A:C,3,0)*W626)))</f>
        <v/>
      </c>
      <c r="AD626" s="137" t="str">
        <f>IFERROR(IF(B:B="","",IF(R626="Beer","",IF(VALUE(Q626)=0,VLOOKUP(VLOOKUP(B:B,#REF!,16,0),Rates!A:E,2,0),VLOOKUP(VALUE(Q626),Rates!A$31:B$34,2,0)*W626))),0)</f>
        <v/>
      </c>
      <c r="AE626" s="121" t="str">
        <f t="shared" si="330"/>
        <v/>
      </c>
      <c r="AF626" s="138" t="str">
        <f t="shared" si="331"/>
        <v/>
      </c>
      <c r="AG626" s="122" t="str">
        <f t="shared" si="332"/>
        <v/>
      </c>
      <c r="AH626" s="123" t="str">
        <f t="shared" si="333"/>
        <v/>
      </c>
      <c r="AI626" s="139" t="str">
        <f>IF(AE:AE="","",IF(R626="Refreshment Beverage",AK626*(Rates!J$19/100),ROUND(SUM(AH626*(Rates!$J$8/100)),4)))</f>
        <v/>
      </c>
      <c r="AJ626" s="124" t="str">
        <f t="shared" si="334"/>
        <v/>
      </c>
      <c r="AK626" s="125" t="str">
        <f t="shared" si="335"/>
        <v/>
      </c>
      <c r="AL626" s="121" t="str">
        <f t="shared" si="336"/>
        <v/>
      </c>
      <c r="AM626" s="138" t="str">
        <f>IF(AS626="","",IF(R626="Refreshment Beverage",ROUND(AS626*Rates!K$19,4),ROUND(AO626*(VLOOKUP(VALUE(Q626),Rates!G$4:L$12,3,0)),4)))</f>
        <v/>
      </c>
      <c r="AN626" s="126" t="str">
        <f>IF(AS626="","",IF(R626="Refreshment Beverage",AS626*(Rates!J$19/100),MAX(AM626,AB626)))</f>
        <v/>
      </c>
      <c r="AO626" s="127" t="str">
        <f t="shared" si="337"/>
        <v/>
      </c>
      <c r="AP626" s="127" t="str">
        <f t="shared" si="338"/>
        <v/>
      </c>
      <c r="AQ626" s="140" t="str">
        <f>IF(AS626="","",IF(R626="Refreshment Beverage",ROUND(SUM(VLOOKUP(Q:Q,Rates!G$15:L$19,3,0)*(AS626-Y626-Z626-AA626)),4),ROUND(SUM(Rates!$K$8*AS626),4)))</f>
        <v/>
      </c>
      <c r="AR626" s="139" t="str">
        <f t="shared" si="339"/>
        <v/>
      </c>
      <c r="AS626" s="125" t="str">
        <f t="shared" si="340"/>
        <v/>
      </c>
      <c r="AT626" s="121" t="str">
        <f t="shared" si="341"/>
        <v/>
      </c>
      <c r="AU626" s="138" t="str">
        <f>IF(AX626="","",IF(R626="Refreshment Beverage",ROUND((BA626-Y626-Z626-AA626)*VLOOKUP(VALUE(Q626),Rates!G$15:L$19,3,0),4),ROUND(AW626*(VLOOKUP(VALUE(Q626),Rates!G:L,3,0)),4)))</f>
        <v/>
      </c>
      <c r="AV626" s="126" t="str">
        <f t="shared" si="342"/>
        <v/>
      </c>
      <c r="AW626" s="127" t="str">
        <f t="shared" si="343"/>
        <v/>
      </c>
      <c r="AX626" s="123" t="str">
        <f t="shared" si="344"/>
        <v/>
      </c>
      <c r="AY626" s="140" t="str">
        <f>IF(AX626="","",IF(R626="Refreshment Beverage",ROUND(SUM(AX626*Rates!K$19),4),ROUND(SUM(AX626*(Rates!J$8/100)),4)))</f>
        <v/>
      </c>
      <c r="AZ626" s="124" t="str">
        <f t="shared" si="345"/>
        <v/>
      </c>
      <c r="BA626" s="125" t="str">
        <f t="shared" si="346"/>
        <v/>
      </c>
      <c r="BB626" s="115"/>
      <c r="BC626" s="143"/>
      <c r="BD626" s="100"/>
      <c r="BE626" s="100"/>
      <c r="BF626" s="100"/>
      <c r="BG626" s="100"/>
    </row>
    <row r="627" spans="1:59" ht="12.75" customHeight="1" x14ac:dyDescent="0.2">
      <c r="A627" s="144"/>
      <c r="B627" s="141"/>
      <c r="C627" s="141"/>
      <c r="D627" s="142"/>
      <c r="E627" s="142"/>
      <c r="F627" s="142"/>
      <c r="G627" s="142"/>
      <c r="H627" s="142"/>
      <c r="I627" s="129"/>
      <c r="J627" s="130"/>
      <c r="K627" s="131" t="str">
        <f t="shared" si="317"/>
        <v/>
      </c>
      <c r="L627" s="132" t="str">
        <f t="shared" si="318"/>
        <v/>
      </c>
      <c r="M627" s="133" t="str">
        <f t="shared" si="319"/>
        <v/>
      </c>
      <c r="N627" s="134" t="str">
        <f>IFERROR(IF(B:B="","",IF(R627="Beer",SUM(LOOKUP(2,1/(Rates!$B$3:$B$5&lt;=W627)/(Rates!$C$3:$C$5&gt;=W627),Rates!$D$3:$D$5)*(X627/100)*W627),IF(R627="Refreshment Beverage",SUM(LOOKUP(2,1/(Rates!$B$7:$B$11&lt;=W627)/(Rates!$C$7:$C$11&gt;=W627),Rates!$D$7:$D$11)*(X627/100)*W627)))),"")</f>
        <v/>
      </c>
      <c r="O627" s="134" t="str">
        <f t="shared" si="320"/>
        <v/>
      </c>
      <c r="P627" s="116"/>
      <c r="Q627" s="117" t="str">
        <f t="shared" si="321"/>
        <v/>
      </c>
      <c r="R627" s="128" t="str">
        <f t="shared" si="322"/>
        <v/>
      </c>
      <c r="S627" s="135" t="str">
        <f>IF(B627="","",IF(R627="Refreshment Beverage",VLOOKUP(VALUE(Q627),Rates!G$15:L$19,2,0),VLOOKUP(VALUE(Q627),Rates!G$4:L$12,2,0)))</f>
        <v/>
      </c>
      <c r="T627" s="135" t="str">
        <f t="shared" si="323"/>
        <v/>
      </c>
      <c r="U627" s="118" t="str">
        <f t="shared" si="324"/>
        <v/>
      </c>
      <c r="V627" s="135" t="str">
        <f t="shared" si="325"/>
        <v/>
      </c>
      <c r="W627" s="135" t="str">
        <f t="shared" si="326"/>
        <v/>
      </c>
      <c r="X627" s="119" t="str">
        <f t="shared" si="327"/>
        <v/>
      </c>
      <c r="Y627" s="120" t="str">
        <f>IF(B:B="","",IF(R627="Refreshment Beverage",VLOOKUP(Q627,Rates!G$15:L$19,6,0)*W627,VLOOKUP(Q627,Rates!G$4:L$12,6,0)*W627))</f>
        <v/>
      </c>
      <c r="Z627" s="120" t="str">
        <f t="shared" si="328"/>
        <v/>
      </c>
      <c r="AA627" s="120" t="str">
        <f t="shared" si="329"/>
        <v/>
      </c>
      <c r="AB627" s="136" t="str">
        <f>IF(B:B="","",IF(R627="Refreshment Beverage","",IF(AND(R627="Beer",Q627=0),SUM(LOOKUP(2,1/(Rates!$B$15:$B$18&lt;=W627)/(Rates!$C$15:$C$18&gt;=W627),Rates!$D$15:$D$18)*W627),VLOOKUP(VALUE(Q:Q),Rates!A:B,2,0)*W627)))</f>
        <v/>
      </c>
      <c r="AC627" s="136" t="str">
        <f>IF(B:B="","",IF(R627="Refreshment Beverage","",IF(AND(R627="Beer",Q627=0),SUM(LOOKUP(2,1/(Rates!$B$15:$B$18&lt;=W627)/(Rates!$C$15:$C$18&gt;=W627),Rates!$E$15:$E$18)*W627),VLOOKUP(VALUE(Q:Q),Rates!A:C,3,0)*W627)))</f>
        <v/>
      </c>
      <c r="AD627" s="137" t="str">
        <f>IFERROR(IF(B:B="","",IF(R627="Beer","",IF(VALUE(Q627)=0,VLOOKUP(VLOOKUP(B:B,#REF!,16,0),Rates!A:E,2,0),VLOOKUP(VALUE(Q627),Rates!A$31:B$34,2,0)*W627))),0)</f>
        <v/>
      </c>
      <c r="AE627" s="121" t="str">
        <f t="shared" si="330"/>
        <v/>
      </c>
      <c r="AF627" s="138" t="str">
        <f t="shared" si="331"/>
        <v/>
      </c>
      <c r="AG627" s="122" t="str">
        <f t="shared" si="332"/>
        <v/>
      </c>
      <c r="AH627" s="123" t="str">
        <f t="shared" si="333"/>
        <v/>
      </c>
      <c r="AI627" s="139" t="str">
        <f>IF(AE:AE="","",IF(R627="Refreshment Beverage",AK627*(Rates!J$19/100),ROUND(SUM(AH627*(Rates!$J$8/100)),4)))</f>
        <v/>
      </c>
      <c r="AJ627" s="124" t="str">
        <f t="shared" si="334"/>
        <v/>
      </c>
      <c r="AK627" s="125" t="str">
        <f t="shared" si="335"/>
        <v/>
      </c>
      <c r="AL627" s="121" t="str">
        <f t="shared" si="336"/>
        <v/>
      </c>
      <c r="AM627" s="138" t="str">
        <f>IF(AS627="","",IF(R627="Refreshment Beverage",ROUND(AS627*Rates!K$19,4),ROUND(AO627*(VLOOKUP(VALUE(Q627),Rates!G$4:L$12,3,0)),4)))</f>
        <v/>
      </c>
      <c r="AN627" s="126" t="str">
        <f>IF(AS627="","",IF(R627="Refreshment Beverage",AS627*(Rates!J$19/100),MAX(AM627,AB627)))</f>
        <v/>
      </c>
      <c r="AO627" s="127" t="str">
        <f t="shared" si="337"/>
        <v/>
      </c>
      <c r="AP627" s="127" t="str">
        <f t="shared" si="338"/>
        <v/>
      </c>
      <c r="AQ627" s="140" t="str">
        <f>IF(AS627="","",IF(R627="Refreshment Beverage",ROUND(SUM(VLOOKUP(Q:Q,Rates!G$15:L$19,3,0)*(AS627-Y627-Z627-AA627)),4),ROUND(SUM(Rates!$K$8*AS627),4)))</f>
        <v/>
      </c>
      <c r="AR627" s="139" t="str">
        <f t="shared" si="339"/>
        <v/>
      </c>
      <c r="AS627" s="125" t="str">
        <f t="shared" si="340"/>
        <v/>
      </c>
      <c r="AT627" s="121" t="str">
        <f t="shared" si="341"/>
        <v/>
      </c>
      <c r="AU627" s="138" t="str">
        <f>IF(AX627="","",IF(R627="Refreshment Beverage",ROUND((BA627-Y627-Z627-AA627)*VLOOKUP(VALUE(Q627),Rates!G$15:L$19,3,0),4),ROUND(AW627*(VLOOKUP(VALUE(Q627),Rates!G:L,3,0)),4)))</f>
        <v/>
      </c>
      <c r="AV627" s="126" t="str">
        <f t="shared" si="342"/>
        <v/>
      </c>
      <c r="AW627" s="127" t="str">
        <f t="shared" si="343"/>
        <v/>
      </c>
      <c r="AX627" s="123" t="str">
        <f t="shared" si="344"/>
        <v/>
      </c>
      <c r="AY627" s="140" t="str">
        <f>IF(AX627="","",IF(R627="Refreshment Beverage",ROUND(SUM(AX627*Rates!K$19),4),ROUND(SUM(AX627*(Rates!J$8/100)),4)))</f>
        <v/>
      </c>
      <c r="AZ627" s="124" t="str">
        <f t="shared" si="345"/>
        <v/>
      </c>
      <c r="BA627" s="125" t="str">
        <f t="shared" si="346"/>
        <v/>
      </c>
      <c r="BB627" s="115"/>
      <c r="BC627" s="143"/>
      <c r="BD627" s="100"/>
      <c r="BE627" s="100"/>
      <c r="BF627" s="100"/>
      <c r="BG627" s="100"/>
    </row>
    <row r="628" spans="1:59" ht="12.75" customHeight="1" x14ac:dyDescent="0.2">
      <c r="A628" s="144"/>
      <c r="B628" s="141"/>
      <c r="C628" s="141"/>
      <c r="D628" s="142"/>
      <c r="E628" s="142"/>
      <c r="F628" s="142"/>
      <c r="G628" s="142"/>
      <c r="H628" s="142"/>
      <c r="I628" s="129"/>
      <c r="J628" s="130"/>
      <c r="K628" s="131" t="str">
        <f t="shared" si="317"/>
        <v/>
      </c>
      <c r="L628" s="132" t="str">
        <f t="shared" si="318"/>
        <v/>
      </c>
      <c r="M628" s="133" t="str">
        <f t="shared" si="319"/>
        <v/>
      </c>
      <c r="N628" s="134" t="str">
        <f>IFERROR(IF(B:B="","",IF(R628="Beer",SUM(LOOKUP(2,1/(Rates!$B$3:$B$5&lt;=W628)/(Rates!$C$3:$C$5&gt;=W628),Rates!$D$3:$D$5)*(X628/100)*W628),IF(R628="Refreshment Beverage",SUM(LOOKUP(2,1/(Rates!$B$7:$B$11&lt;=W628)/(Rates!$C$7:$C$11&gt;=W628),Rates!$D$7:$D$11)*(X628/100)*W628)))),"")</f>
        <v/>
      </c>
      <c r="O628" s="134" t="str">
        <f t="shared" si="320"/>
        <v/>
      </c>
      <c r="P628" s="116"/>
      <c r="Q628" s="117" t="str">
        <f t="shared" si="321"/>
        <v/>
      </c>
      <c r="R628" s="128" t="str">
        <f t="shared" si="322"/>
        <v/>
      </c>
      <c r="S628" s="135" t="str">
        <f>IF(B628="","",IF(R628="Refreshment Beverage",VLOOKUP(VALUE(Q628),Rates!G$15:L$19,2,0),VLOOKUP(VALUE(Q628),Rates!G$4:L$12,2,0)))</f>
        <v/>
      </c>
      <c r="T628" s="135" t="str">
        <f t="shared" si="323"/>
        <v/>
      </c>
      <c r="U628" s="118" t="str">
        <f t="shared" si="324"/>
        <v/>
      </c>
      <c r="V628" s="135" t="str">
        <f t="shared" si="325"/>
        <v/>
      </c>
      <c r="W628" s="135" t="str">
        <f t="shared" si="326"/>
        <v/>
      </c>
      <c r="X628" s="119" t="str">
        <f t="shared" si="327"/>
        <v/>
      </c>
      <c r="Y628" s="120" t="str">
        <f>IF(B:B="","",IF(R628="Refreshment Beverage",VLOOKUP(Q628,Rates!G$15:L$19,6,0)*W628,VLOOKUP(Q628,Rates!G$4:L$12,6,0)*W628))</f>
        <v/>
      </c>
      <c r="Z628" s="120" t="str">
        <f t="shared" si="328"/>
        <v/>
      </c>
      <c r="AA628" s="120" t="str">
        <f t="shared" si="329"/>
        <v/>
      </c>
      <c r="AB628" s="136" t="str">
        <f>IF(B:B="","",IF(R628="Refreshment Beverage","",IF(AND(R628="Beer",Q628=0),SUM(LOOKUP(2,1/(Rates!$B$15:$B$18&lt;=W628)/(Rates!$C$15:$C$18&gt;=W628),Rates!$D$15:$D$18)*W628),VLOOKUP(VALUE(Q:Q),Rates!A:B,2,0)*W628)))</f>
        <v/>
      </c>
      <c r="AC628" s="136" t="str">
        <f>IF(B:B="","",IF(R628="Refreshment Beverage","",IF(AND(R628="Beer",Q628=0),SUM(LOOKUP(2,1/(Rates!$B$15:$B$18&lt;=W628)/(Rates!$C$15:$C$18&gt;=W628),Rates!$E$15:$E$18)*W628),VLOOKUP(VALUE(Q:Q),Rates!A:C,3,0)*W628)))</f>
        <v/>
      </c>
      <c r="AD628" s="137" t="str">
        <f>IFERROR(IF(B:B="","",IF(R628="Beer","",IF(VALUE(Q628)=0,VLOOKUP(VLOOKUP(B:B,#REF!,16,0),Rates!A:E,2,0),VLOOKUP(VALUE(Q628),Rates!A$31:B$34,2,0)*W628))),0)</f>
        <v/>
      </c>
      <c r="AE628" s="121" t="str">
        <f t="shared" si="330"/>
        <v/>
      </c>
      <c r="AF628" s="138" t="str">
        <f t="shared" si="331"/>
        <v/>
      </c>
      <c r="AG628" s="122" t="str">
        <f t="shared" si="332"/>
        <v/>
      </c>
      <c r="AH628" s="123" t="str">
        <f t="shared" si="333"/>
        <v/>
      </c>
      <c r="AI628" s="139" t="str">
        <f>IF(AE:AE="","",IF(R628="Refreshment Beverage",AK628*(Rates!J$19/100),ROUND(SUM(AH628*(Rates!$J$8/100)),4)))</f>
        <v/>
      </c>
      <c r="AJ628" s="124" t="str">
        <f t="shared" si="334"/>
        <v/>
      </c>
      <c r="AK628" s="125" t="str">
        <f t="shared" si="335"/>
        <v/>
      </c>
      <c r="AL628" s="121" t="str">
        <f t="shared" si="336"/>
        <v/>
      </c>
      <c r="AM628" s="138" t="str">
        <f>IF(AS628="","",IF(R628="Refreshment Beverage",ROUND(AS628*Rates!K$19,4),ROUND(AO628*(VLOOKUP(VALUE(Q628),Rates!G$4:L$12,3,0)),4)))</f>
        <v/>
      </c>
      <c r="AN628" s="126" t="str">
        <f>IF(AS628="","",IF(R628="Refreshment Beverage",AS628*(Rates!J$19/100),MAX(AM628,AB628)))</f>
        <v/>
      </c>
      <c r="AO628" s="127" t="str">
        <f t="shared" si="337"/>
        <v/>
      </c>
      <c r="AP628" s="127" t="str">
        <f t="shared" si="338"/>
        <v/>
      </c>
      <c r="AQ628" s="140" t="str">
        <f>IF(AS628="","",IF(R628="Refreshment Beverage",ROUND(SUM(VLOOKUP(Q:Q,Rates!G$15:L$19,3,0)*(AS628-Y628-Z628-AA628)),4),ROUND(SUM(Rates!$K$8*AS628),4)))</f>
        <v/>
      </c>
      <c r="AR628" s="139" t="str">
        <f t="shared" si="339"/>
        <v/>
      </c>
      <c r="AS628" s="125" t="str">
        <f t="shared" si="340"/>
        <v/>
      </c>
      <c r="AT628" s="121" t="str">
        <f t="shared" si="341"/>
        <v/>
      </c>
      <c r="AU628" s="138" t="str">
        <f>IF(AX628="","",IF(R628="Refreshment Beverage",ROUND((BA628-Y628-Z628-AA628)*VLOOKUP(VALUE(Q628),Rates!G$15:L$19,3,0),4),ROUND(AW628*(VLOOKUP(VALUE(Q628),Rates!G:L,3,0)),4)))</f>
        <v/>
      </c>
      <c r="AV628" s="126" t="str">
        <f t="shared" si="342"/>
        <v/>
      </c>
      <c r="AW628" s="127" t="str">
        <f t="shared" si="343"/>
        <v/>
      </c>
      <c r="AX628" s="123" t="str">
        <f t="shared" si="344"/>
        <v/>
      </c>
      <c r="AY628" s="140" t="str">
        <f>IF(AX628="","",IF(R628="Refreshment Beverage",ROUND(SUM(AX628*Rates!K$19),4),ROUND(SUM(AX628*(Rates!J$8/100)),4)))</f>
        <v/>
      </c>
      <c r="AZ628" s="124" t="str">
        <f t="shared" si="345"/>
        <v/>
      </c>
      <c r="BA628" s="125" t="str">
        <f t="shared" si="346"/>
        <v/>
      </c>
      <c r="BB628" s="115"/>
      <c r="BC628" s="143"/>
      <c r="BD628" s="100"/>
      <c r="BE628" s="100"/>
      <c r="BF628" s="100"/>
      <c r="BG628" s="100"/>
    </row>
    <row r="629" spans="1:59" ht="12.75" customHeight="1" x14ac:dyDescent="0.2">
      <c r="A629" s="144"/>
      <c r="B629" s="141"/>
      <c r="C629" s="141"/>
      <c r="D629" s="142"/>
      <c r="E629" s="142"/>
      <c r="F629" s="142"/>
      <c r="G629" s="142"/>
      <c r="H629" s="142"/>
      <c r="I629" s="129"/>
      <c r="J629" s="130"/>
      <c r="K629" s="131" t="str">
        <f t="shared" si="317"/>
        <v/>
      </c>
      <c r="L629" s="132" t="str">
        <f t="shared" si="318"/>
        <v/>
      </c>
      <c r="M629" s="133" t="str">
        <f t="shared" si="319"/>
        <v/>
      </c>
      <c r="N629" s="134" t="str">
        <f>IFERROR(IF(B:B="","",IF(R629="Beer",SUM(LOOKUP(2,1/(Rates!$B$3:$B$5&lt;=W629)/(Rates!$C$3:$C$5&gt;=W629),Rates!$D$3:$D$5)*(X629/100)*W629),IF(R629="Refreshment Beverage",SUM(LOOKUP(2,1/(Rates!$B$7:$B$11&lt;=W629)/(Rates!$C$7:$C$11&gt;=W629),Rates!$D$7:$D$11)*(X629/100)*W629)))),"")</f>
        <v/>
      </c>
      <c r="O629" s="134" t="str">
        <f t="shared" si="320"/>
        <v/>
      </c>
      <c r="P629" s="116"/>
      <c r="Q629" s="117" t="str">
        <f t="shared" si="321"/>
        <v/>
      </c>
      <c r="R629" s="128" t="str">
        <f t="shared" si="322"/>
        <v/>
      </c>
      <c r="S629" s="135" t="str">
        <f>IF(B629="","",IF(R629="Refreshment Beverage",VLOOKUP(VALUE(Q629),Rates!G$15:L$19,2,0),VLOOKUP(VALUE(Q629),Rates!G$4:L$12,2,0)))</f>
        <v/>
      </c>
      <c r="T629" s="135" t="str">
        <f t="shared" si="323"/>
        <v/>
      </c>
      <c r="U629" s="118" t="str">
        <f t="shared" si="324"/>
        <v/>
      </c>
      <c r="V629" s="135" t="str">
        <f t="shared" si="325"/>
        <v/>
      </c>
      <c r="W629" s="135" t="str">
        <f t="shared" si="326"/>
        <v/>
      </c>
      <c r="X629" s="119" t="str">
        <f t="shared" si="327"/>
        <v/>
      </c>
      <c r="Y629" s="120" t="str">
        <f>IF(B:B="","",IF(R629="Refreshment Beverage",VLOOKUP(Q629,Rates!G$15:L$19,6,0)*W629,VLOOKUP(Q629,Rates!G$4:L$12,6,0)*W629))</f>
        <v/>
      </c>
      <c r="Z629" s="120" t="str">
        <f t="shared" si="328"/>
        <v/>
      </c>
      <c r="AA629" s="120" t="str">
        <f t="shared" si="329"/>
        <v/>
      </c>
      <c r="AB629" s="136" t="str">
        <f>IF(B:B="","",IF(R629="Refreshment Beverage","",IF(AND(R629="Beer",Q629=0),SUM(LOOKUP(2,1/(Rates!$B$15:$B$18&lt;=W629)/(Rates!$C$15:$C$18&gt;=W629),Rates!$D$15:$D$18)*W629),VLOOKUP(VALUE(Q:Q),Rates!A:B,2,0)*W629)))</f>
        <v/>
      </c>
      <c r="AC629" s="136" t="str">
        <f>IF(B:B="","",IF(R629="Refreshment Beverage","",IF(AND(R629="Beer",Q629=0),SUM(LOOKUP(2,1/(Rates!$B$15:$B$18&lt;=W629)/(Rates!$C$15:$C$18&gt;=W629),Rates!$E$15:$E$18)*W629),VLOOKUP(VALUE(Q:Q),Rates!A:C,3,0)*W629)))</f>
        <v/>
      </c>
      <c r="AD629" s="137" t="str">
        <f>IFERROR(IF(B:B="","",IF(R629="Beer","",IF(VALUE(Q629)=0,VLOOKUP(VLOOKUP(B:B,#REF!,16,0),Rates!A:E,2,0),VLOOKUP(VALUE(Q629),Rates!A$31:B$34,2,0)*W629))),0)</f>
        <v/>
      </c>
      <c r="AE629" s="121" t="str">
        <f t="shared" si="330"/>
        <v/>
      </c>
      <c r="AF629" s="138" t="str">
        <f t="shared" si="331"/>
        <v/>
      </c>
      <c r="AG629" s="122" t="str">
        <f t="shared" si="332"/>
        <v/>
      </c>
      <c r="AH629" s="123" t="str">
        <f t="shared" si="333"/>
        <v/>
      </c>
      <c r="AI629" s="139" t="str">
        <f>IF(AE:AE="","",IF(R629="Refreshment Beverage",AK629*(Rates!J$19/100),ROUND(SUM(AH629*(Rates!$J$8/100)),4)))</f>
        <v/>
      </c>
      <c r="AJ629" s="124" t="str">
        <f t="shared" si="334"/>
        <v/>
      </c>
      <c r="AK629" s="125" t="str">
        <f t="shared" si="335"/>
        <v/>
      </c>
      <c r="AL629" s="121" t="str">
        <f t="shared" si="336"/>
        <v/>
      </c>
      <c r="AM629" s="138" t="str">
        <f>IF(AS629="","",IF(R629="Refreshment Beverage",ROUND(AS629*Rates!K$19,4),ROUND(AO629*(VLOOKUP(VALUE(Q629),Rates!G$4:L$12,3,0)),4)))</f>
        <v/>
      </c>
      <c r="AN629" s="126" t="str">
        <f>IF(AS629="","",IF(R629="Refreshment Beverage",AS629*(Rates!J$19/100),MAX(AM629,AB629)))</f>
        <v/>
      </c>
      <c r="AO629" s="127" t="str">
        <f t="shared" si="337"/>
        <v/>
      </c>
      <c r="AP629" s="127" t="str">
        <f t="shared" si="338"/>
        <v/>
      </c>
      <c r="AQ629" s="140" t="str">
        <f>IF(AS629="","",IF(R629="Refreshment Beverage",ROUND(SUM(VLOOKUP(Q:Q,Rates!G$15:L$19,3,0)*(AS629-Y629-Z629-AA629)),4),ROUND(SUM(Rates!$K$8*AS629),4)))</f>
        <v/>
      </c>
      <c r="AR629" s="139" t="str">
        <f t="shared" si="339"/>
        <v/>
      </c>
      <c r="AS629" s="125" t="str">
        <f t="shared" si="340"/>
        <v/>
      </c>
      <c r="AT629" s="121" t="str">
        <f t="shared" si="341"/>
        <v/>
      </c>
      <c r="AU629" s="138" t="str">
        <f>IF(AX629="","",IF(R629="Refreshment Beverage",ROUND((BA629-Y629-Z629-AA629)*VLOOKUP(VALUE(Q629),Rates!G$15:L$19,3,0),4),ROUND(AW629*(VLOOKUP(VALUE(Q629),Rates!G:L,3,0)),4)))</f>
        <v/>
      </c>
      <c r="AV629" s="126" t="str">
        <f t="shared" si="342"/>
        <v/>
      </c>
      <c r="AW629" s="127" t="str">
        <f t="shared" si="343"/>
        <v/>
      </c>
      <c r="AX629" s="123" t="str">
        <f t="shared" si="344"/>
        <v/>
      </c>
      <c r="AY629" s="140" t="str">
        <f>IF(AX629="","",IF(R629="Refreshment Beverage",ROUND(SUM(AX629*Rates!K$19),4),ROUND(SUM(AX629*(Rates!J$8/100)),4)))</f>
        <v/>
      </c>
      <c r="AZ629" s="124" t="str">
        <f t="shared" si="345"/>
        <v/>
      </c>
      <c r="BA629" s="125" t="str">
        <f t="shared" si="346"/>
        <v/>
      </c>
      <c r="BB629" s="115"/>
      <c r="BC629" s="143"/>
      <c r="BD629" s="100"/>
      <c r="BE629" s="100"/>
      <c r="BF629" s="100"/>
      <c r="BG629" s="100"/>
    </row>
    <row r="630" spans="1:59" ht="12.75" customHeight="1" x14ac:dyDescent="0.2">
      <c r="A630" s="144"/>
      <c r="B630" s="141"/>
      <c r="C630" s="141"/>
      <c r="D630" s="142"/>
      <c r="E630" s="142"/>
      <c r="F630" s="142"/>
      <c r="G630" s="142"/>
      <c r="H630" s="142"/>
      <c r="I630" s="129"/>
      <c r="J630" s="130"/>
      <c r="K630" s="131" t="str">
        <f t="shared" si="317"/>
        <v/>
      </c>
      <c r="L630" s="132" t="str">
        <f t="shared" si="318"/>
        <v/>
      </c>
      <c r="M630" s="133" t="str">
        <f t="shared" si="319"/>
        <v/>
      </c>
      <c r="N630" s="134" t="str">
        <f>IFERROR(IF(B:B="","",IF(R630="Beer",SUM(LOOKUP(2,1/(Rates!$B$3:$B$5&lt;=W630)/(Rates!$C$3:$C$5&gt;=W630),Rates!$D$3:$D$5)*(X630/100)*W630),IF(R630="Refreshment Beverage",SUM(LOOKUP(2,1/(Rates!$B$7:$B$11&lt;=W630)/(Rates!$C$7:$C$11&gt;=W630),Rates!$D$7:$D$11)*(X630/100)*W630)))),"")</f>
        <v/>
      </c>
      <c r="O630" s="134" t="str">
        <f t="shared" si="320"/>
        <v/>
      </c>
      <c r="P630" s="116"/>
      <c r="Q630" s="117" t="str">
        <f t="shared" si="321"/>
        <v/>
      </c>
      <c r="R630" s="128" t="str">
        <f t="shared" si="322"/>
        <v/>
      </c>
      <c r="S630" s="135" t="str">
        <f>IF(B630="","",IF(R630="Refreshment Beverage",VLOOKUP(VALUE(Q630),Rates!G$15:L$19,2,0),VLOOKUP(VALUE(Q630),Rates!G$4:L$12,2,0)))</f>
        <v/>
      </c>
      <c r="T630" s="135" t="str">
        <f t="shared" si="323"/>
        <v/>
      </c>
      <c r="U630" s="118" t="str">
        <f t="shared" si="324"/>
        <v/>
      </c>
      <c r="V630" s="135" t="str">
        <f t="shared" si="325"/>
        <v/>
      </c>
      <c r="W630" s="135" t="str">
        <f t="shared" si="326"/>
        <v/>
      </c>
      <c r="X630" s="119" t="str">
        <f t="shared" si="327"/>
        <v/>
      </c>
      <c r="Y630" s="120" t="str">
        <f>IF(B:B="","",IF(R630="Refreshment Beverage",VLOOKUP(Q630,Rates!G$15:L$19,6,0)*W630,VLOOKUP(Q630,Rates!G$4:L$12,6,0)*W630))</f>
        <v/>
      </c>
      <c r="Z630" s="120" t="str">
        <f t="shared" si="328"/>
        <v/>
      </c>
      <c r="AA630" s="120" t="str">
        <f t="shared" si="329"/>
        <v/>
      </c>
      <c r="AB630" s="136" t="str">
        <f>IF(B:B="","",IF(R630="Refreshment Beverage","",IF(AND(R630="Beer",Q630=0),SUM(LOOKUP(2,1/(Rates!$B$15:$B$18&lt;=W630)/(Rates!$C$15:$C$18&gt;=W630),Rates!$D$15:$D$18)*W630),VLOOKUP(VALUE(Q:Q),Rates!A:B,2,0)*W630)))</f>
        <v/>
      </c>
      <c r="AC630" s="136" t="str">
        <f>IF(B:B="","",IF(R630="Refreshment Beverage","",IF(AND(R630="Beer",Q630=0),SUM(LOOKUP(2,1/(Rates!$B$15:$B$18&lt;=W630)/(Rates!$C$15:$C$18&gt;=W630),Rates!$E$15:$E$18)*W630),VLOOKUP(VALUE(Q:Q),Rates!A:C,3,0)*W630)))</f>
        <v/>
      </c>
      <c r="AD630" s="137" t="str">
        <f>IFERROR(IF(B:B="","",IF(R630="Beer","",IF(VALUE(Q630)=0,VLOOKUP(VLOOKUP(B:B,#REF!,16,0),Rates!A:E,2,0),VLOOKUP(VALUE(Q630),Rates!A$31:B$34,2,0)*W630))),0)</f>
        <v/>
      </c>
      <c r="AE630" s="121" t="str">
        <f t="shared" si="330"/>
        <v/>
      </c>
      <c r="AF630" s="138" t="str">
        <f t="shared" si="331"/>
        <v/>
      </c>
      <c r="AG630" s="122" t="str">
        <f t="shared" si="332"/>
        <v/>
      </c>
      <c r="AH630" s="123" t="str">
        <f t="shared" si="333"/>
        <v/>
      </c>
      <c r="AI630" s="139" t="str">
        <f>IF(AE:AE="","",IF(R630="Refreshment Beverage",AK630*(Rates!J$19/100),ROUND(SUM(AH630*(Rates!$J$8/100)),4)))</f>
        <v/>
      </c>
      <c r="AJ630" s="124" t="str">
        <f t="shared" si="334"/>
        <v/>
      </c>
      <c r="AK630" s="125" t="str">
        <f t="shared" si="335"/>
        <v/>
      </c>
      <c r="AL630" s="121" t="str">
        <f t="shared" si="336"/>
        <v/>
      </c>
      <c r="AM630" s="138" t="str">
        <f>IF(AS630="","",IF(R630="Refreshment Beverage",ROUND(AS630*Rates!K$19,4),ROUND(AO630*(VLOOKUP(VALUE(Q630),Rates!G$4:L$12,3,0)),4)))</f>
        <v/>
      </c>
      <c r="AN630" s="126" t="str">
        <f>IF(AS630="","",IF(R630="Refreshment Beverage",AS630*(Rates!J$19/100),MAX(AM630,AB630)))</f>
        <v/>
      </c>
      <c r="AO630" s="127" t="str">
        <f t="shared" si="337"/>
        <v/>
      </c>
      <c r="AP630" s="127" t="str">
        <f t="shared" si="338"/>
        <v/>
      </c>
      <c r="AQ630" s="140" t="str">
        <f>IF(AS630="","",IF(R630="Refreshment Beverage",ROUND(SUM(VLOOKUP(Q:Q,Rates!G$15:L$19,3,0)*(AS630-Y630-Z630-AA630)),4),ROUND(SUM(Rates!$K$8*AS630),4)))</f>
        <v/>
      </c>
      <c r="AR630" s="139" t="str">
        <f t="shared" si="339"/>
        <v/>
      </c>
      <c r="AS630" s="125" t="str">
        <f t="shared" si="340"/>
        <v/>
      </c>
      <c r="AT630" s="121" t="str">
        <f t="shared" si="341"/>
        <v/>
      </c>
      <c r="AU630" s="138" t="str">
        <f>IF(AX630="","",IF(R630="Refreshment Beverage",ROUND((BA630-Y630-Z630-AA630)*VLOOKUP(VALUE(Q630),Rates!G$15:L$19,3,0),4),ROUND(AW630*(VLOOKUP(VALUE(Q630),Rates!G:L,3,0)),4)))</f>
        <v/>
      </c>
      <c r="AV630" s="126" t="str">
        <f t="shared" si="342"/>
        <v/>
      </c>
      <c r="AW630" s="127" t="str">
        <f t="shared" si="343"/>
        <v/>
      </c>
      <c r="AX630" s="123" t="str">
        <f t="shared" si="344"/>
        <v/>
      </c>
      <c r="AY630" s="140" t="str">
        <f>IF(AX630="","",IF(R630="Refreshment Beverage",ROUND(SUM(AX630*Rates!K$19),4),ROUND(SUM(AX630*(Rates!J$8/100)),4)))</f>
        <v/>
      </c>
      <c r="AZ630" s="124" t="str">
        <f t="shared" si="345"/>
        <v/>
      </c>
      <c r="BA630" s="125" t="str">
        <f t="shared" si="346"/>
        <v/>
      </c>
      <c r="BB630" s="115"/>
      <c r="BC630" s="143"/>
      <c r="BD630" s="100"/>
      <c r="BE630" s="100"/>
      <c r="BF630" s="100"/>
      <c r="BG630" s="100"/>
    </row>
    <row r="631" spans="1:59" ht="12.75" customHeight="1" x14ac:dyDescent="0.2">
      <c r="A631" s="144"/>
      <c r="B631" s="141"/>
      <c r="C631" s="141"/>
      <c r="D631" s="142"/>
      <c r="E631" s="142"/>
      <c r="F631" s="142"/>
      <c r="G631" s="142"/>
      <c r="H631" s="142"/>
      <c r="I631" s="129"/>
      <c r="J631" s="130"/>
      <c r="K631" s="131" t="str">
        <f t="shared" si="317"/>
        <v/>
      </c>
      <c r="L631" s="132" t="str">
        <f t="shared" si="318"/>
        <v/>
      </c>
      <c r="M631" s="133" t="str">
        <f t="shared" si="319"/>
        <v/>
      </c>
      <c r="N631" s="134" t="str">
        <f>IFERROR(IF(B:B="","",IF(R631="Beer",SUM(LOOKUP(2,1/(Rates!$B$3:$B$5&lt;=W631)/(Rates!$C$3:$C$5&gt;=W631),Rates!$D$3:$D$5)*(X631/100)*W631),IF(R631="Refreshment Beverage",SUM(LOOKUP(2,1/(Rates!$B$7:$B$11&lt;=W631)/(Rates!$C$7:$C$11&gt;=W631),Rates!$D$7:$D$11)*(X631/100)*W631)))),"")</f>
        <v/>
      </c>
      <c r="O631" s="134" t="str">
        <f t="shared" si="320"/>
        <v/>
      </c>
      <c r="P631" s="116"/>
      <c r="Q631" s="117" t="str">
        <f t="shared" si="321"/>
        <v/>
      </c>
      <c r="R631" s="128" t="str">
        <f t="shared" si="322"/>
        <v/>
      </c>
      <c r="S631" s="135" t="str">
        <f>IF(B631="","",IF(R631="Refreshment Beverage",VLOOKUP(VALUE(Q631),Rates!G$15:L$19,2,0),VLOOKUP(VALUE(Q631),Rates!G$4:L$12,2,0)))</f>
        <v/>
      </c>
      <c r="T631" s="135" t="str">
        <f t="shared" si="323"/>
        <v/>
      </c>
      <c r="U631" s="118" t="str">
        <f t="shared" si="324"/>
        <v/>
      </c>
      <c r="V631" s="135" t="str">
        <f t="shared" si="325"/>
        <v/>
      </c>
      <c r="W631" s="135" t="str">
        <f t="shared" si="326"/>
        <v/>
      </c>
      <c r="X631" s="119" t="str">
        <f t="shared" si="327"/>
        <v/>
      </c>
      <c r="Y631" s="120" t="str">
        <f>IF(B:B="","",IF(R631="Refreshment Beverage",VLOOKUP(Q631,Rates!G$15:L$19,6,0)*W631,VLOOKUP(Q631,Rates!G$4:L$12,6,0)*W631))</f>
        <v/>
      </c>
      <c r="Z631" s="120" t="str">
        <f t="shared" si="328"/>
        <v/>
      </c>
      <c r="AA631" s="120" t="str">
        <f t="shared" si="329"/>
        <v/>
      </c>
      <c r="AB631" s="136" t="str">
        <f>IF(B:B="","",IF(R631="Refreshment Beverage","",IF(AND(R631="Beer",Q631=0),SUM(LOOKUP(2,1/(Rates!$B$15:$B$18&lt;=W631)/(Rates!$C$15:$C$18&gt;=W631),Rates!$D$15:$D$18)*W631),VLOOKUP(VALUE(Q:Q),Rates!A:B,2,0)*W631)))</f>
        <v/>
      </c>
      <c r="AC631" s="136" t="str">
        <f>IF(B:B="","",IF(R631="Refreshment Beverage","",IF(AND(R631="Beer",Q631=0),SUM(LOOKUP(2,1/(Rates!$B$15:$B$18&lt;=W631)/(Rates!$C$15:$C$18&gt;=W631),Rates!$E$15:$E$18)*W631),VLOOKUP(VALUE(Q:Q),Rates!A:C,3,0)*W631)))</f>
        <v/>
      </c>
      <c r="AD631" s="137" t="str">
        <f>IFERROR(IF(B:B="","",IF(R631="Beer","",IF(VALUE(Q631)=0,VLOOKUP(VLOOKUP(B:B,#REF!,16,0),Rates!A:E,2,0),VLOOKUP(VALUE(Q631),Rates!A$31:B$34,2,0)*W631))),0)</f>
        <v/>
      </c>
      <c r="AE631" s="121" t="str">
        <f t="shared" si="330"/>
        <v/>
      </c>
      <c r="AF631" s="138" t="str">
        <f t="shared" si="331"/>
        <v/>
      </c>
      <c r="AG631" s="122" t="str">
        <f t="shared" si="332"/>
        <v/>
      </c>
      <c r="AH631" s="123" t="str">
        <f t="shared" si="333"/>
        <v/>
      </c>
      <c r="AI631" s="139" t="str">
        <f>IF(AE:AE="","",IF(R631="Refreshment Beverage",AK631*(Rates!J$19/100),ROUND(SUM(AH631*(Rates!$J$8/100)),4)))</f>
        <v/>
      </c>
      <c r="AJ631" s="124" t="str">
        <f t="shared" si="334"/>
        <v/>
      </c>
      <c r="AK631" s="125" t="str">
        <f t="shared" si="335"/>
        <v/>
      </c>
      <c r="AL631" s="121" t="str">
        <f t="shared" si="336"/>
        <v/>
      </c>
      <c r="AM631" s="138" t="str">
        <f>IF(AS631="","",IF(R631="Refreshment Beverage",ROUND(AS631*Rates!K$19,4),ROUND(AO631*(VLOOKUP(VALUE(Q631),Rates!G$4:L$12,3,0)),4)))</f>
        <v/>
      </c>
      <c r="AN631" s="126" t="str">
        <f>IF(AS631="","",IF(R631="Refreshment Beverage",AS631*(Rates!J$19/100),MAX(AM631,AB631)))</f>
        <v/>
      </c>
      <c r="AO631" s="127" t="str">
        <f t="shared" si="337"/>
        <v/>
      </c>
      <c r="AP631" s="127" t="str">
        <f t="shared" si="338"/>
        <v/>
      </c>
      <c r="AQ631" s="140" t="str">
        <f>IF(AS631="","",IF(R631="Refreshment Beverage",ROUND(SUM(VLOOKUP(Q:Q,Rates!G$15:L$19,3,0)*(AS631-Y631-Z631-AA631)),4),ROUND(SUM(Rates!$K$8*AS631),4)))</f>
        <v/>
      </c>
      <c r="AR631" s="139" t="str">
        <f t="shared" si="339"/>
        <v/>
      </c>
      <c r="AS631" s="125" t="str">
        <f t="shared" si="340"/>
        <v/>
      </c>
      <c r="AT631" s="121" t="str">
        <f t="shared" si="341"/>
        <v/>
      </c>
      <c r="AU631" s="138" t="str">
        <f>IF(AX631="","",IF(R631="Refreshment Beverage",ROUND((BA631-Y631-Z631-AA631)*VLOOKUP(VALUE(Q631),Rates!G$15:L$19,3,0),4),ROUND(AW631*(VLOOKUP(VALUE(Q631),Rates!G:L,3,0)),4)))</f>
        <v/>
      </c>
      <c r="AV631" s="126" t="str">
        <f t="shared" si="342"/>
        <v/>
      </c>
      <c r="AW631" s="127" t="str">
        <f t="shared" si="343"/>
        <v/>
      </c>
      <c r="AX631" s="123" t="str">
        <f t="shared" si="344"/>
        <v/>
      </c>
      <c r="AY631" s="140" t="str">
        <f>IF(AX631="","",IF(R631="Refreshment Beverage",ROUND(SUM(AX631*Rates!K$19),4),ROUND(SUM(AX631*(Rates!J$8/100)),4)))</f>
        <v/>
      </c>
      <c r="AZ631" s="124" t="str">
        <f t="shared" si="345"/>
        <v/>
      </c>
      <c r="BA631" s="125" t="str">
        <f t="shared" si="346"/>
        <v/>
      </c>
      <c r="BB631" s="115"/>
      <c r="BC631" s="143"/>
      <c r="BD631" s="100"/>
      <c r="BE631" s="100"/>
      <c r="BF631" s="100"/>
      <c r="BG631" s="100"/>
    </row>
    <row r="632" spans="1:59" ht="12.75" customHeight="1" x14ac:dyDescent="0.2">
      <c r="A632" s="144"/>
      <c r="B632" s="141"/>
      <c r="C632" s="141"/>
      <c r="D632" s="142"/>
      <c r="E632" s="142"/>
      <c r="F632" s="142"/>
      <c r="G632" s="142"/>
      <c r="H632" s="142"/>
      <c r="I632" s="129"/>
      <c r="J632" s="130"/>
      <c r="K632" s="131" t="str">
        <f t="shared" si="317"/>
        <v/>
      </c>
      <c r="L632" s="132" t="str">
        <f t="shared" si="318"/>
        <v/>
      </c>
      <c r="M632" s="133" t="str">
        <f t="shared" si="319"/>
        <v/>
      </c>
      <c r="N632" s="134" t="str">
        <f>IFERROR(IF(B:B="","",IF(R632="Beer",SUM(LOOKUP(2,1/(Rates!$B$3:$B$5&lt;=W632)/(Rates!$C$3:$C$5&gt;=W632),Rates!$D$3:$D$5)*(X632/100)*W632),IF(R632="Refreshment Beverage",SUM(LOOKUP(2,1/(Rates!$B$7:$B$11&lt;=W632)/(Rates!$C$7:$C$11&gt;=W632),Rates!$D$7:$D$11)*(X632/100)*W632)))),"")</f>
        <v/>
      </c>
      <c r="O632" s="134" t="str">
        <f t="shared" si="320"/>
        <v/>
      </c>
      <c r="P632" s="116"/>
      <c r="Q632" s="117" t="str">
        <f t="shared" si="321"/>
        <v/>
      </c>
      <c r="R632" s="128" t="str">
        <f t="shared" si="322"/>
        <v/>
      </c>
      <c r="S632" s="135" t="str">
        <f>IF(B632="","",IF(R632="Refreshment Beverage",VLOOKUP(VALUE(Q632),Rates!G$15:L$19,2,0),VLOOKUP(VALUE(Q632),Rates!G$4:L$12,2,0)))</f>
        <v/>
      </c>
      <c r="T632" s="135" t="str">
        <f t="shared" si="323"/>
        <v/>
      </c>
      <c r="U632" s="118" t="str">
        <f t="shared" si="324"/>
        <v/>
      </c>
      <c r="V632" s="135" t="str">
        <f t="shared" si="325"/>
        <v/>
      </c>
      <c r="W632" s="135" t="str">
        <f t="shared" si="326"/>
        <v/>
      </c>
      <c r="X632" s="119" t="str">
        <f t="shared" si="327"/>
        <v/>
      </c>
      <c r="Y632" s="120" t="str">
        <f>IF(B:B="","",IF(R632="Refreshment Beverage",VLOOKUP(Q632,Rates!G$15:L$19,6,0)*W632,VLOOKUP(Q632,Rates!G$4:L$12,6,0)*W632))</f>
        <v/>
      </c>
      <c r="Z632" s="120" t="str">
        <f t="shared" si="328"/>
        <v/>
      </c>
      <c r="AA632" s="120" t="str">
        <f t="shared" si="329"/>
        <v/>
      </c>
      <c r="AB632" s="136" t="str">
        <f>IF(B:B="","",IF(R632="Refreshment Beverage","",IF(AND(R632="Beer",Q632=0),SUM(LOOKUP(2,1/(Rates!$B$15:$B$18&lt;=W632)/(Rates!$C$15:$C$18&gt;=W632),Rates!$D$15:$D$18)*W632),VLOOKUP(VALUE(Q:Q),Rates!A:B,2,0)*W632)))</f>
        <v/>
      </c>
      <c r="AC632" s="136" t="str">
        <f>IF(B:B="","",IF(R632="Refreshment Beverage","",IF(AND(R632="Beer",Q632=0),SUM(LOOKUP(2,1/(Rates!$B$15:$B$18&lt;=W632)/(Rates!$C$15:$C$18&gt;=W632),Rates!$E$15:$E$18)*W632),VLOOKUP(VALUE(Q:Q),Rates!A:C,3,0)*W632)))</f>
        <v/>
      </c>
      <c r="AD632" s="137" t="str">
        <f>IFERROR(IF(B:B="","",IF(R632="Beer","",IF(VALUE(Q632)=0,VLOOKUP(VLOOKUP(B:B,#REF!,16,0),Rates!A:E,2,0),VLOOKUP(VALUE(Q632),Rates!A$31:B$34,2,0)*W632))),0)</f>
        <v/>
      </c>
      <c r="AE632" s="121" t="str">
        <f t="shared" si="330"/>
        <v/>
      </c>
      <c r="AF632" s="138" t="str">
        <f t="shared" si="331"/>
        <v/>
      </c>
      <c r="AG632" s="122" t="str">
        <f t="shared" si="332"/>
        <v/>
      </c>
      <c r="AH632" s="123" t="str">
        <f t="shared" si="333"/>
        <v/>
      </c>
      <c r="AI632" s="139" t="str">
        <f>IF(AE:AE="","",IF(R632="Refreshment Beverage",AK632*(Rates!J$19/100),ROUND(SUM(AH632*(Rates!$J$8/100)),4)))</f>
        <v/>
      </c>
      <c r="AJ632" s="124" t="str">
        <f t="shared" si="334"/>
        <v/>
      </c>
      <c r="AK632" s="125" t="str">
        <f t="shared" si="335"/>
        <v/>
      </c>
      <c r="AL632" s="121" t="str">
        <f t="shared" si="336"/>
        <v/>
      </c>
      <c r="AM632" s="138" t="str">
        <f>IF(AS632="","",IF(R632="Refreshment Beverage",ROUND(AS632*Rates!K$19,4),ROUND(AO632*(VLOOKUP(VALUE(Q632),Rates!G$4:L$12,3,0)),4)))</f>
        <v/>
      </c>
      <c r="AN632" s="126" t="str">
        <f>IF(AS632="","",IF(R632="Refreshment Beverage",AS632*(Rates!J$19/100),MAX(AM632,AB632)))</f>
        <v/>
      </c>
      <c r="AO632" s="127" t="str">
        <f t="shared" si="337"/>
        <v/>
      </c>
      <c r="AP632" s="127" t="str">
        <f t="shared" si="338"/>
        <v/>
      </c>
      <c r="AQ632" s="140" t="str">
        <f>IF(AS632="","",IF(R632="Refreshment Beverage",ROUND(SUM(VLOOKUP(Q:Q,Rates!G$15:L$19,3,0)*(AS632-Y632-Z632-AA632)),4),ROUND(SUM(Rates!$K$8*AS632),4)))</f>
        <v/>
      </c>
      <c r="AR632" s="139" t="str">
        <f t="shared" si="339"/>
        <v/>
      </c>
      <c r="AS632" s="125" t="str">
        <f t="shared" si="340"/>
        <v/>
      </c>
      <c r="AT632" s="121" t="str">
        <f t="shared" si="341"/>
        <v/>
      </c>
      <c r="AU632" s="138" t="str">
        <f>IF(AX632="","",IF(R632="Refreshment Beverage",ROUND((BA632-Y632-Z632-AA632)*VLOOKUP(VALUE(Q632),Rates!G$15:L$19,3,0),4),ROUND(AW632*(VLOOKUP(VALUE(Q632),Rates!G:L,3,0)),4)))</f>
        <v/>
      </c>
      <c r="AV632" s="126" t="str">
        <f t="shared" si="342"/>
        <v/>
      </c>
      <c r="AW632" s="127" t="str">
        <f t="shared" si="343"/>
        <v/>
      </c>
      <c r="AX632" s="123" t="str">
        <f t="shared" si="344"/>
        <v/>
      </c>
      <c r="AY632" s="140" t="str">
        <f>IF(AX632="","",IF(R632="Refreshment Beverage",ROUND(SUM(AX632*Rates!K$19),4),ROUND(SUM(AX632*(Rates!J$8/100)),4)))</f>
        <v/>
      </c>
      <c r="AZ632" s="124" t="str">
        <f t="shared" si="345"/>
        <v/>
      </c>
      <c r="BA632" s="125" t="str">
        <f t="shared" si="346"/>
        <v/>
      </c>
      <c r="BB632" s="115"/>
      <c r="BC632" s="143"/>
      <c r="BD632" s="100"/>
      <c r="BE632" s="100"/>
      <c r="BF632" s="100"/>
      <c r="BG632" s="100"/>
    </row>
    <row r="633" spans="1:59" ht="12.75" customHeight="1" x14ac:dyDescent="0.2">
      <c r="A633" s="144"/>
      <c r="B633" s="141"/>
      <c r="C633" s="141"/>
      <c r="D633" s="142"/>
      <c r="E633" s="142"/>
      <c r="F633" s="142"/>
      <c r="G633" s="142"/>
      <c r="H633" s="142"/>
      <c r="I633" s="129"/>
      <c r="J633" s="130"/>
      <c r="K633" s="131" t="str">
        <f t="shared" si="317"/>
        <v/>
      </c>
      <c r="L633" s="132" t="str">
        <f t="shared" si="318"/>
        <v/>
      </c>
      <c r="M633" s="133" t="str">
        <f t="shared" si="319"/>
        <v/>
      </c>
      <c r="N633" s="134" t="str">
        <f>IFERROR(IF(B:B="","",IF(R633="Beer",SUM(LOOKUP(2,1/(Rates!$B$3:$B$5&lt;=W633)/(Rates!$C$3:$C$5&gt;=W633),Rates!$D$3:$D$5)*(X633/100)*W633),IF(R633="Refreshment Beverage",SUM(LOOKUP(2,1/(Rates!$B$7:$B$11&lt;=W633)/(Rates!$C$7:$C$11&gt;=W633),Rates!$D$7:$D$11)*(X633/100)*W633)))),"")</f>
        <v/>
      </c>
      <c r="O633" s="134" t="str">
        <f t="shared" si="320"/>
        <v/>
      </c>
      <c r="P633" s="116"/>
      <c r="Q633" s="117" t="str">
        <f t="shared" si="321"/>
        <v/>
      </c>
      <c r="R633" s="128" t="str">
        <f t="shared" si="322"/>
        <v/>
      </c>
      <c r="S633" s="135" t="str">
        <f>IF(B633="","",IF(R633="Refreshment Beverage",VLOOKUP(VALUE(Q633),Rates!G$15:L$19,2,0),VLOOKUP(VALUE(Q633),Rates!G$4:L$12,2,0)))</f>
        <v/>
      </c>
      <c r="T633" s="135" t="str">
        <f t="shared" si="323"/>
        <v/>
      </c>
      <c r="U633" s="118" t="str">
        <f t="shared" si="324"/>
        <v/>
      </c>
      <c r="V633" s="135" t="str">
        <f t="shared" si="325"/>
        <v/>
      </c>
      <c r="W633" s="135" t="str">
        <f t="shared" si="326"/>
        <v/>
      </c>
      <c r="X633" s="119" t="str">
        <f t="shared" si="327"/>
        <v/>
      </c>
      <c r="Y633" s="120" t="str">
        <f>IF(B:B="","",IF(R633="Refreshment Beverage",VLOOKUP(Q633,Rates!G$15:L$19,6,0)*W633,VLOOKUP(Q633,Rates!G$4:L$12,6,0)*W633))</f>
        <v/>
      </c>
      <c r="Z633" s="120" t="str">
        <f t="shared" si="328"/>
        <v/>
      </c>
      <c r="AA633" s="120" t="str">
        <f t="shared" si="329"/>
        <v/>
      </c>
      <c r="AB633" s="136" t="str">
        <f>IF(B:B="","",IF(R633="Refreshment Beverage","",IF(AND(R633="Beer",Q633=0),SUM(LOOKUP(2,1/(Rates!$B$15:$B$18&lt;=W633)/(Rates!$C$15:$C$18&gt;=W633),Rates!$D$15:$D$18)*W633),VLOOKUP(VALUE(Q:Q),Rates!A:B,2,0)*W633)))</f>
        <v/>
      </c>
      <c r="AC633" s="136" t="str">
        <f>IF(B:B="","",IF(R633="Refreshment Beverage","",IF(AND(R633="Beer",Q633=0),SUM(LOOKUP(2,1/(Rates!$B$15:$B$18&lt;=W633)/(Rates!$C$15:$C$18&gt;=W633),Rates!$E$15:$E$18)*W633),VLOOKUP(VALUE(Q:Q),Rates!A:C,3,0)*W633)))</f>
        <v/>
      </c>
      <c r="AD633" s="137" t="str">
        <f>IFERROR(IF(B:B="","",IF(R633="Beer","",IF(VALUE(Q633)=0,VLOOKUP(VLOOKUP(B:B,#REF!,16,0),Rates!A:E,2,0),VLOOKUP(VALUE(Q633),Rates!A$31:B$34,2,0)*W633))),0)</f>
        <v/>
      </c>
      <c r="AE633" s="121" t="str">
        <f t="shared" si="330"/>
        <v/>
      </c>
      <c r="AF633" s="138" t="str">
        <f t="shared" si="331"/>
        <v/>
      </c>
      <c r="AG633" s="122" t="str">
        <f t="shared" si="332"/>
        <v/>
      </c>
      <c r="AH633" s="123" t="str">
        <f t="shared" si="333"/>
        <v/>
      </c>
      <c r="AI633" s="139" t="str">
        <f>IF(AE:AE="","",IF(R633="Refreshment Beverage",AK633*(Rates!J$19/100),ROUND(SUM(AH633*(Rates!$J$8/100)),4)))</f>
        <v/>
      </c>
      <c r="AJ633" s="124" t="str">
        <f t="shared" si="334"/>
        <v/>
      </c>
      <c r="AK633" s="125" t="str">
        <f t="shared" si="335"/>
        <v/>
      </c>
      <c r="AL633" s="121" t="str">
        <f t="shared" si="336"/>
        <v/>
      </c>
      <c r="AM633" s="138" t="str">
        <f>IF(AS633="","",IF(R633="Refreshment Beverage",ROUND(AS633*Rates!K$19,4),ROUND(AO633*(VLOOKUP(VALUE(Q633),Rates!G$4:L$12,3,0)),4)))</f>
        <v/>
      </c>
      <c r="AN633" s="126" t="str">
        <f>IF(AS633="","",IF(R633="Refreshment Beverage",AS633*(Rates!J$19/100),MAX(AM633,AB633)))</f>
        <v/>
      </c>
      <c r="AO633" s="127" t="str">
        <f t="shared" si="337"/>
        <v/>
      </c>
      <c r="AP633" s="127" t="str">
        <f t="shared" si="338"/>
        <v/>
      </c>
      <c r="AQ633" s="140" t="str">
        <f>IF(AS633="","",IF(R633="Refreshment Beverage",ROUND(SUM(VLOOKUP(Q:Q,Rates!G$15:L$19,3,0)*(AS633-Y633-Z633-AA633)),4),ROUND(SUM(Rates!$K$8*AS633),4)))</f>
        <v/>
      </c>
      <c r="AR633" s="139" t="str">
        <f t="shared" si="339"/>
        <v/>
      </c>
      <c r="AS633" s="125" t="str">
        <f t="shared" si="340"/>
        <v/>
      </c>
      <c r="AT633" s="121" t="str">
        <f t="shared" si="341"/>
        <v/>
      </c>
      <c r="AU633" s="138" t="str">
        <f>IF(AX633="","",IF(R633="Refreshment Beverage",ROUND((BA633-Y633-Z633-AA633)*VLOOKUP(VALUE(Q633),Rates!G$15:L$19,3,0),4),ROUND(AW633*(VLOOKUP(VALUE(Q633),Rates!G:L,3,0)),4)))</f>
        <v/>
      </c>
      <c r="AV633" s="126" t="str">
        <f t="shared" si="342"/>
        <v/>
      </c>
      <c r="AW633" s="127" t="str">
        <f t="shared" si="343"/>
        <v/>
      </c>
      <c r="AX633" s="123" t="str">
        <f t="shared" si="344"/>
        <v/>
      </c>
      <c r="AY633" s="140" t="str">
        <f>IF(AX633="","",IF(R633="Refreshment Beverage",ROUND(SUM(AX633*Rates!K$19),4),ROUND(SUM(AX633*(Rates!J$8/100)),4)))</f>
        <v/>
      </c>
      <c r="AZ633" s="124" t="str">
        <f t="shared" si="345"/>
        <v/>
      </c>
      <c r="BA633" s="125" t="str">
        <f t="shared" si="346"/>
        <v/>
      </c>
      <c r="BB633" s="115"/>
      <c r="BC633" s="143"/>
      <c r="BD633" s="100"/>
      <c r="BE633" s="100"/>
      <c r="BF633" s="100"/>
      <c r="BG633" s="100"/>
    </row>
    <row r="634" spans="1:59" ht="12.75" customHeight="1" x14ac:dyDescent="0.2">
      <c r="A634" s="144"/>
      <c r="B634" s="141"/>
      <c r="C634" s="141"/>
      <c r="D634" s="142"/>
      <c r="E634" s="142"/>
      <c r="F634" s="142"/>
      <c r="G634" s="142"/>
      <c r="H634" s="142"/>
      <c r="I634" s="129"/>
      <c r="J634" s="130"/>
      <c r="K634" s="131" t="str">
        <f t="shared" si="317"/>
        <v/>
      </c>
      <c r="L634" s="132" t="str">
        <f t="shared" si="318"/>
        <v/>
      </c>
      <c r="M634" s="133" t="str">
        <f t="shared" si="319"/>
        <v/>
      </c>
      <c r="N634" s="134" t="str">
        <f>IFERROR(IF(B:B="","",IF(R634="Beer",SUM(LOOKUP(2,1/(Rates!$B$3:$B$5&lt;=W634)/(Rates!$C$3:$C$5&gt;=W634),Rates!$D$3:$D$5)*(X634/100)*W634),IF(R634="Refreshment Beverage",SUM(LOOKUP(2,1/(Rates!$B$7:$B$11&lt;=W634)/(Rates!$C$7:$C$11&gt;=W634),Rates!$D$7:$D$11)*(X634/100)*W634)))),"")</f>
        <v/>
      </c>
      <c r="O634" s="134" t="str">
        <f t="shared" si="320"/>
        <v/>
      </c>
      <c r="P634" s="116"/>
      <c r="Q634" s="117" t="str">
        <f t="shared" si="321"/>
        <v/>
      </c>
      <c r="R634" s="128" t="str">
        <f t="shared" si="322"/>
        <v/>
      </c>
      <c r="S634" s="135" t="str">
        <f>IF(B634="","",IF(R634="Refreshment Beverage",VLOOKUP(VALUE(Q634),Rates!G$15:L$19,2,0),VLOOKUP(VALUE(Q634),Rates!G$4:L$12,2,0)))</f>
        <v/>
      </c>
      <c r="T634" s="135" t="str">
        <f t="shared" si="323"/>
        <v/>
      </c>
      <c r="U634" s="118" t="str">
        <f t="shared" si="324"/>
        <v/>
      </c>
      <c r="V634" s="135" t="str">
        <f t="shared" si="325"/>
        <v/>
      </c>
      <c r="W634" s="135" t="str">
        <f t="shared" si="326"/>
        <v/>
      </c>
      <c r="X634" s="119" t="str">
        <f t="shared" si="327"/>
        <v/>
      </c>
      <c r="Y634" s="120" t="str">
        <f>IF(B:B="","",IF(R634="Refreshment Beverage",VLOOKUP(Q634,Rates!G$15:L$19,6,0)*W634,VLOOKUP(Q634,Rates!G$4:L$12,6,0)*W634))</f>
        <v/>
      </c>
      <c r="Z634" s="120" t="str">
        <f t="shared" si="328"/>
        <v/>
      </c>
      <c r="AA634" s="120" t="str">
        <f t="shared" si="329"/>
        <v/>
      </c>
      <c r="AB634" s="136" t="str">
        <f>IF(B:B="","",IF(R634="Refreshment Beverage","",IF(AND(R634="Beer",Q634=0),SUM(LOOKUP(2,1/(Rates!$B$15:$B$18&lt;=W634)/(Rates!$C$15:$C$18&gt;=W634),Rates!$D$15:$D$18)*W634),VLOOKUP(VALUE(Q:Q),Rates!A:B,2,0)*W634)))</f>
        <v/>
      </c>
      <c r="AC634" s="136" t="str">
        <f>IF(B:B="","",IF(R634="Refreshment Beverage","",IF(AND(R634="Beer",Q634=0),SUM(LOOKUP(2,1/(Rates!$B$15:$B$18&lt;=W634)/(Rates!$C$15:$C$18&gt;=W634),Rates!$E$15:$E$18)*W634),VLOOKUP(VALUE(Q:Q),Rates!A:C,3,0)*W634)))</f>
        <v/>
      </c>
      <c r="AD634" s="137" t="str">
        <f>IFERROR(IF(B:B="","",IF(R634="Beer","",IF(VALUE(Q634)=0,VLOOKUP(VLOOKUP(B:B,#REF!,16,0),Rates!A:E,2,0),VLOOKUP(VALUE(Q634),Rates!A$31:B$34,2,0)*W634))),0)</f>
        <v/>
      </c>
      <c r="AE634" s="121" t="str">
        <f t="shared" si="330"/>
        <v/>
      </c>
      <c r="AF634" s="138" t="str">
        <f t="shared" si="331"/>
        <v/>
      </c>
      <c r="AG634" s="122" t="str">
        <f t="shared" si="332"/>
        <v/>
      </c>
      <c r="AH634" s="123" t="str">
        <f t="shared" si="333"/>
        <v/>
      </c>
      <c r="AI634" s="139" t="str">
        <f>IF(AE:AE="","",IF(R634="Refreshment Beverage",AK634*(Rates!J$19/100),ROUND(SUM(AH634*(Rates!$J$8/100)),4)))</f>
        <v/>
      </c>
      <c r="AJ634" s="124" t="str">
        <f t="shared" si="334"/>
        <v/>
      </c>
      <c r="AK634" s="125" t="str">
        <f t="shared" si="335"/>
        <v/>
      </c>
      <c r="AL634" s="121" t="str">
        <f t="shared" si="336"/>
        <v/>
      </c>
      <c r="AM634" s="138" t="str">
        <f>IF(AS634="","",IF(R634="Refreshment Beverage",ROUND(AS634*Rates!K$19,4),ROUND(AO634*(VLOOKUP(VALUE(Q634),Rates!G$4:L$12,3,0)),4)))</f>
        <v/>
      </c>
      <c r="AN634" s="126" t="str">
        <f>IF(AS634="","",IF(R634="Refreshment Beverage",AS634*(Rates!J$19/100),MAX(AM634,AB634)))</f>
        <v/>
      </c>
      <c r="AO634" s="127" t="str">
        <f t="shared" si="337"/>
        <v/>
      </c>
      <c r="AP634" s="127" t="str">
        <f t="shared" si="338"/>
        <v/>
      </c>
      <c r="AQ634" s="140" t="str">
        <f>IF(AS634="","",IF(R634="Refreshment Beverage",ROUND(SUM(VLOOKUP(Q:Q,Rates!G$15:L$19,3,0)*(AS634-Y634-Z634-AA634)),4),ROUND(SUM(Rates!$K$8*AS634),4)))</f>
        <v/>
      </c>
      <c r="AR634" s="139" t="str">
        <f t="shared" si="339"/>
        <v/>
      </c>
      <c r="AS634" s="125" t="str">
        <f t="shared" si="340"/>
        <v/>
      </c>
      <c r="AT634" s="121" t="str">
        <f t="shared" si="341"/>
        <v/>
      </c>
      <c r="AU634" s="138" t="str">
        <f>IF(AX634="","",IF(R634="Refreshment Beverage",ROUND((BA634-Y634-Z634-AA634)*VLOOKUP(VALUE(Q634),Rates!G$15:L$19,3,0),4),ROUND(AW634*(VLOOKUP(VALUE(Q634),Rates!G:L,3,0)),4)))</f>
        <v/>
      </c>
      <c r="AV634" s="126" t="str">
        <f t="shared" si="342"/>
        <v/>
      </c>
      <c r="AW634" s="127" t="str">
        <f t="shared" si="343"/>
        <v/>
      </c>
      <c r="AX634" s="123" t="str">
        <f t="shared" si="344"/>
        <v/>
      </c>
      <c r="AY634" s="140" t="str">
        <f>IF(AX634="","",IF(R634="Refreshment Beverage",ROUND(SUM(AX634*Rates!K$19),4),ROUND(SUM(AX634*(Rates!J$8/100)),4)))</f>
        <v/>
      </c>
      <c r="AZ634" s="124" t="str">
        <f t="shared" si="345"/>
        <v/>
      </c>
      <c r="BA634" s="125" t="str">
        <f t="shared" si="346"/>
        <v/>
      </c>
      <c r="BB634" s="115"/>
      <c r="BC634" s="143"/>
      <c r="BD634" s="100"/>
      <c r="BE634" s="100"/>
      <c r="BF634" s="100"/>
      <c r="BG634" s="100"/>
    </row>
    <row r="635" spans="1:59" ht="12.75" customHeight="1" x14ac:dyDescent="0.2">
      <c r="A635" s="144"/>
      <c r="B635" s="141"/>
      <c r="C635" s="141"/>
      <c r="D635" s="142"/>
      <c r="E635" s="142"/>
      <c r="F635" s="142"/>
      <c r="G635" s="142"/>
      <c r="H635" s="142"/>
      <c r="I635" s="129"/>
      <c r="J635" s="130"/>
      <c r="K635" s="131" t="str">
        <f t="shared" si="317"/>
        <v/>
      </c>
      <c r="L635" s="132" t="str">
        <f t="shared" si="318"/>
        <v/>
      </c>
      <c r="M635" s="133" t="str">
        <f t="shared" si="319"/>
        <v/>
      </c>
      <c r="N635" s="134" t="str">
        <f>IFERROR(IF(B:B="","",IF(R635="Beer",SUM(LOOKUP(2,1/(Rates!$B$3:$B$5&lt;=W635)/(Rates!$C$3:$C$5&gt;=W635),Rates!$D$3:$D$5)*(X635/100)*W635),IF(R635="Refreshment Beverage",SUM(LOOKUP(2,1/(Rates!$B$7:$B$11&lt;=W635)/(Rates!$C$7:$C$11&gt;=W635),Rates!$D$7:$D$11)*(X635/100)*W635)))),"")</f>
        <v/>
      </c>
      <c r="O635" s="134" t="str">
        <f t="shared" si="320"/>
        <v/>
      </c>
      <c r="P635" s="116"/>
      <c r="Q635" s="117" t="str">
        <f t="shared" si="321"/>
        <v/>
      </c>
      <c r="R635" s="128" t="str">
        <f t="shared" si="322"/>
        <v/>
      </c>
      <c r="S635" s="135" t="str">
        <f>IF(B635="","",IF(R635="Refreshment Beverage",VLOOKUP(VALUE(Q635),Rates!G$15:L$19,2,0),VLOOKUP(VALUE(Q635),Rates!G$4:L$12,2,0)))</f>
        <v/>
      </c>
      <c r="T635" s="135" t="str">
        <f t="shared" si="323"/>
        <v/>
      </c>
      <c r="U635" s="118" t="str">
        <f t="shared" si="324"/>
        <v/>
      </c>
      <c r="V635" s="135" t="str">
        <f t="shared" si="325"/>
        <v/>
      </c>
      <c r="W635" s="135" t="str">
        <f t="shared" si="326"/>
        <v/>
      </c>
      <c r="X635" s="119" t="str">
        <f t="shared" si="327"/>
        <v/>
      </c>
      <c r="Y635" s="120" t="str">
        <f>IF(B:B="","",IF(R635="Refreshment Beverage",VLOOKUP(Q635,Rates!G$15:L$19,6,0)*W635,VLOOKUP(Q635,Rates!G$4:L$12,6,0)*W635))</f>
        <v/>
      </c>
      <c r="Z635" s="120" t="str">
        <f t="shared" si="328"/>
        <v/>
      </c>
      <c r="AA635" s="120" t="str">
        <f t="shared" si="329"/>
        <v/>
      </c>
      <c r="AB635" s="136" t="str">
        <f>IF(B:B="","",IF(R635="Refreshment Beverage","",IF(AND(R635="Beer",Q635=0),SUM(LOOKUP(2,1/(Rates!$B$15:$B$18&lt;=W635)/(Rates!$C$15:$C$18&gt;=W635),Rates!$D$15:$D$18)*W635),VLOOKUP(VALUE(Q:Q),Rates!A:B,2,0)*W635)))</f>
        <v/>
      </c>
      <c r="AC635" s="136" t="str">
        <f>IF(B:B="","",IF(R635="Refreshment Beverage","",IF(AND(R635="Beer",Q635=0),SUM(LOOKUP(2,1/(Rates!$B$15:$B$18&lt;=W635)/(Rates!$C$15:$C$18&gt;=W635),Rates!$E$15:$E$18)*W635),VLOOKUP(VALUE(Q:Q),Rates!A:C,3,0)*W635)))</f>
        <v/>
      </c>
      <c r="AD635" s="137" t="str">
        <f>IFERROR(IF(B:B="","",IF(R635="Beer","",IF(VALUE(Q635)=0,VLOOKUP(VLOOKUP(B:B,#REF!,16,0),Rates!A:E,2,0),VLOOKUP(VALUE(Q635),Rates!A$31:B$34,2,0)*W635))),0)</f>
        <v/>
      </c>
      <c r="AE635" s="121" t="str">
        <f t="shared" si="330"/>
        <v/>
      </c>
      <c r="AF635" s="138" t="str">
        <f t="shared" si="331"/>
        <v/>
      </c>
      <c r="AG635" s="122" t="str">
        <f t="shared" si="332"/>
        <v/>
      </c>
      <c r="AH635" s="123" t="str">
        <f t="shared" si="333"/>
        <v/>
      </c>
      <c r="AI635" s="139" t="str">
        <f>IF(AE:AE="","",IF(R635="Refreshment Beverage",AK635*(Rates!J$19/100),ROUND(SUM(AH635*(Rates!$J$8/100)),4)))</f>
        <v/>
      </c>
      <c r="AJ635" s="124" t="str">
        <f t="shared" si="334"/>
        <v/>
      </c>
      <c r="AK635" s="125" t="str">
        <f t="shared" si="335"/>
        <v/>
      </c>
      <c r="AL635" s="121" t="str">
        <f t="shared" si="336"/>
        <v/>
      </c>
      <c r="AM635" s="138" t="str">
        <f>IF(AS635="","",IF(R635="Refreshment Beverage",ROUND(AS635*Rates!K$19,4),ROUND(AO635*(VLOOKUP(VALUE(Q635),Rates!G$4:L$12,3,0)),4)))</f>
        <v/>
      </c>
      <c r="AN635" s="126" t="str">
        <f>IF(AS635="","",IF(R635="Refreshment Beverage",AS635*(Rates!J$19/100),MAX(AM635,AB635)))</f>
        <v/>
      </c>
      <c r="AO635" s="127" t="str">
        <f t="shared" si="337"/>
        <v/>
      </c>
      <c r="AP635" s="127" t="str">
        <f t="shared" si="338"/>
        <v/>
      </c>
      <c r="AQ635" s="140" t="str">
        <f>IF(AS635="","",IF(R635="Refreshment Beverage",ROUND(SUM(VLOOKUP(Q:Q,Rates!G$15:L$19,3,0)*(AS635-Y635-Z635-AA635)),4),ROUND(SUM(Rates!$K$8*AS635),4)))</f>
        <v/>
      </c>
      <c r="AR635" s="139" t="str">
        <f t="shared" si="339"/>
        <v/>
      </c>
      <c r="AS635" s="125" t="str">
        <f t="shared" si="340"/>
        <v/>
      </c>
      <c r="AT635" s="121" t="str">
        <f t="shared" si="341"/>
        <v/>
      </c>
      <c r="AU635" s="138" t="str">
        <f>IF(AX635="","",IF(R635="Refreshment Beverage",ROUND((BA635-Y635-Z635-AA635)*VLOOKUP(VALUE(Q635),Rates!G$15:L$19,3,0),4),ROUND(AW635*(VLOOKUP(VALUE(Q635),Rates!G:L,3,0)),4)))</f>
        <v/>
      </c>
      <c r="AV635" s="126" t="str">
        <f t="shared" si="342"/>
        <v/>
      </c>
      <c r="AW635" s="127" t="str">
        <f t="shared" si="343"/>
        <v/>
      </c>
      <c r="AX635" s="123" t="str">
        <f t="shared" si="344"/>
        <v/>
      </c>
      <c r="AY635" s="140" t="str">
        <f>IF(AX635="","",IF(R635="Refreshment Beverage",ROUND(SUM(AX635*Rates!K$19),4),ROUND(SUM(AX635*(Rates!J$8/100)),4)))</f>
        <v/>
      </c>
      <c r="AZ635" s="124" t="str">
        <f t="shared" si="345"/>
        <v/>
      </c>
      <c r="BA635" s="125" t="str">
        <f t="shared" si="346"/>
        <v/>
      </c>
      <c r="BB635" s="115"/>
      <c r="BC635" s="143"/>
      <c r="BD635" s="100"/>
      <c r="BE635" s="100"/>
      <c r="BF635" s="100"/>
      <c r="BG635" s="100"/>
    </row>
    <row r="636" spans="1:59" ht="12.75" customHeight="1" x14ac:dyDescent="0.2">
      <c r="A636" s="144"/>
      <c r="B636" s="141"/>
      <c r="C636" s="141"/>
      <c r="D636" s="142"/>
      <c r="E636" s="142"/>
      <c r="F636" s="142"/>
      <c r="G636" s="142"/>
      <c r="H636" s="142"/>
      <c r="I636" s="129"/>
      <c r="J636" s="130"/>
      <c r="K636" s="131" t="str">
        <f t="shared" si="317"/>
        <v/>
      </c>
      <c r="L636" s="132" t="str">
        <f t="shared" si="318"/>
        <v/>
      </c>
      <c r="M636" s="133" t="str">
        <f t="shared" si="319"/>
        <v/>
      </c>
      <c r="N636" s="134" t="str">
        <f>IFERROR(IF(B:B="","",IF(R636="Beer",SUM(LOOKUP(2,1/(Rates!$B$3:$B$5&lt;=W636)/(Rates!$C$3:$C$5&gt;=W636),Rates!$D$3:$D$5)*(X636/100)*W636),IF(R636="Refreshment Beverage",SUM(LOOKUP(2,1/(Rates!$B$7:$B$11&lt;=W636)/(Rates!$C$7:$C$11&gt;=W636),Rates!$D$7:$D$11)*(X636/100)*W636)))),"")</f>
        <v/>
      </c>
      <c r="O636" s="134" t="str">
        <f t="shared" si="320"/>
        <v/>
      </c>
      <c r="P636" s="116"/>
      <c r="Q636" s="117" t="str">
        <f t="shared" si="321"/>
        <v/>
      </c>
      <c r="R636" s="128" t="str">
        <f t="shared" si="322"/>
        <v/>
      </c>
      <c r="S636" s="135" t="str">
        <f>IF(B636="","",IF(R636="Refreshment Beverage",VLOOKUP(VALUE(Q636),Rates!G$15:L$19,2,0),VLOOKUP(VALUE(Q636),Rates!G$4:L$12,2,0)))</f>
        <v/>
      </c>
      <c r="T636" s="135" t="str">
        <f t="shared" si="323"/>
        <v/>
      </c>
      <c r="U636" s="118" t="str">
        <f t="shared" si="324"/>
        <v/>
      </c>
      <c r="V636" s="135" t="str">
        <f t="shared" si="325"/>
        <v/>
      </c>
      <c r="W636" s="135" t="str">
        <f t="shared" si="326"/>
        <v/>
      </c>
      <c r="X636" s="119" t="str">
        <f t="shared" si="327"/>
        <v/>
      </c>
      <c r="Y636" s="120" t="str">
        <f>IF(B:B="","",IF(R636="Refreshment Beverage",VLOOKUP(Q636,Rates!G$15:L$19,6,0)*W636,VLOOKUP(Q636,Rates!G$4:L$12,6,0)*W636))</f>
        <v/>
      </c>
      <c r="Z636" s="120" t="str">
        <f t="shared" si="328"/>
        <v/>
      </c>
      <c r="AA636" s="120" t="str">
        <f t="shared" si="329"/>
        <v/>
      </c>
      <c r="AB636" s="136" t="str">
        <f>IF(B:B="","",IF(R636="Refreshment Beverage","",IF(AND(R636="Beer",Q636=0),SUM(LOOKUP(2,1/(Rates!$B$15:$B$18&lt;=W636)/(Rates!$C$15:$C$18&gt;=W636),Rates!$D$15:$D$18)*W636),VLOOKUP(VALUE(Q:Q),Rates!A:B,2,0)*W636)))</f>
        <v/>
      </c>
      <c r="AC636" s="136" t="str">
        <f>IF(B:B="","",IF(R636="Refreshment Beverage","",IF(AND(R636="Beer",Q636=0),SUM(LOOKUP(2,1/(Rates!$B$15:$B$18&lt;=W636)/(Rates!$C$15:$C$18&gt;=W636),Rates!$E$15:$E$18)*W636),VLOOKUP(VALUE(Q:Q),Rates!A:C,3,0)*W636)))</f>
        <v/>
      </c>
      <c r="AD636" s="137" t="str">
        <f>IFERROR(IF(B:B="","",IF(R636="Beer","",IF(VALUE(Q636)=0,VLOOKUP(VLOOKUP(B:B,#REF!,16,0),Rates!A:E,2,0),VLOOKUP(VALUE(Q636),Rates!A$31:B$34,2,0)*W636))),0)</f>
        <v/>
      </c>
      <c r="AE636" s="121" t="str">
        <f t="shared" si="330"/>
        <v/>
      </c>
      <c r="AF636" s="138" t="str">
        <f t="shared" si="331"/>
        <v/>
      </c>
      <c r="AG636" s="122" t="str">
        <f t="shared" si="332"/>
        <v/>
      </c>
      <c r="AH636" s="123" t="str">
        <f t="shared" si="333"/>
        <v/>
      </c>
      <c r="AI636" s="139" t="str">
        <f>IF(AE:AE="","",IF(R636="Refreshment Beverage",AK636*(Rates!J$19/100),ROUND(SUM(AH636*(Rates!$J$8/100)),4)))</f>
        <v/>
      </c>
      <c r="AJ636" s="124" t="str">
        <f t="shared" si="334"/>
        <v/>
      </c>
      <c r="AK636" s="125" t="str">
        <f t="shared" si="335"/>
        <v/>
      </c>
      <c r="AL636" s="121" t="str">
        <f t="shared" si="336"/>
        <v/>
      </c>
      <c r="AM636" s="138" t="str">
        <f>IF(AS636="","",IF(R636="Refreshment Beverage",ROUND(AS636*Rates!K$19,4),ROUND(AO636*(VLOOKUP(VALUE(Q636),Rates!G$4:L$12,3,0)),4)))</f>
        <v/>
      </c>
      <c r="AN636" s="126" t="str">
        <f>IF(AS636="","",IF(R636="Refreshment Beverage",AS636*(Rates!J$19/100),MAX(AM636,AB636)))</f>
        <v/>
      </c>
      <c r="AO636" s="127" t="str">
        <f t="shared" si="337"/>
        <v/>
      </c>
      <c r="AP636" s="127" t="str">
        <f t="shared" si="338"/>
        <v/>
      </c>
      <c r="AQ636" s="140" t="str">
        <f>IF(AS636="","",IF(R636="Refreshment Beverage",ROUND(SUM(VLOOKUP(Q:Q,Rates!G$15:L$19,3,0)*(AS636-Y636-Z636-AA636)),4),ROUND(SUM(Rates!$K$8*AS636),4)))</f>
        <v/>
      </c>
      <c r="AR636" s="139" t="str">
        <f t="shared" si="339"/>
        <v/>
      </c>
      <c r="AS636" s="125" t="str">
        <f t="shared" si="340"/>
        <v/>
      </c>
      <c r="AT636" s="121" t="str">
        <f t="shared" si="341"/>
        <v/>
      </c>
      <c r="AU636" s="138" t="str">
        <f>IF(AX636="","",IF(R636="Refreshment Beverage",ROUND((BA636-Y636-Z636-AA636)*VLOOKUP(VALUE(Q636),Rates!G$15:L$19,3,0),4),ROUND(AW636*(VLOOKUP(VALUE(Q636),Rates!G:L,3,0)),4)))</f>
        <v/>
      </c>
      <c r="AV636" s="126" t="str">
        <f t="shared" si="342"/>
        <v/>
      </c>
      <c r="AW636" s="127" t="str">
        <f t="shared" si="343"/>
        <v/>
      </c>
      <c r="AX636" s="123" t="str">
        <f t="shared" si="344"/>
        <v/>
      </c>
      <c r="AY636" s="140" t="str">
        <f>IF(AX636="","",IF(R636="Refreshment Beverage",ROUND(SUM(AX636*Rates!K$19),4),ROUND(SUM(AX636*(Rates!J$8/100)),4)))</f>
        <v/>
      </c>
      <c r="AZ636" s="124" t="str">
        <f t="shared" si="345"/>
        <v/>
      </c>
      <c r="BA636" s="125" t="str">
        <f t="shared" si="346"/>
        <v/>
      </c>
      <c r="BB636" s="115"/>
      <c r="BC636" s="143"/>
      <c r="BD636" s="100"/>
      <c r="BE636" s="100"/>
      <c r="BF636" s="100"/>
      <c r="BG636" s="100"/>
    </row>
    <row r="637" spans="1:59" ht="12.75" customHeight="1" x14ac:dyDescent="0.2">
      <c r="A637" s="144"/>
      <c r="B637" s="141"/>
      <c r="C637" s="141"/>
      <c r="D637" s="142"/>
      <c r="E637" s="142"/>
      <c r="F637" s="142"/>
      <c r="G637" s="142"/>
      <c r="H637" s="142"/>
      <c r="I637" s="129"/>
      <c r="J637" s="130"/>
      <c r="K637" s="131" t="str">
        <f t="shared" si="317"/>
        <v/>
      </c>
      <c r="L637" s="132" t="str">
        <f t="shared" si="318"/>
        <v/>
      </c>
      <c r="M637" s="133" t="str">
        <f t="shared" si="319"/>
        <v/>
      </c>
      <c r="N637" s="134" t="str">
        <f>IFERROR(IF(B:B="","",IF(R637="Beer",SUM(LOOKUP(2,1/(Rates!$B$3:$B$5&lt;=W637)/(Rates!$C$3:$C$5&gt;=W637),Rates!$D$3:$D$5)*(X637/100)*W637),IF(R637="Refreshment Beverage",SUM(LOOKUP(2,1/(Rates!$B$7:$B$11&lt;=W637)/(Rates!$C$7:$C$11&gt;=W637),Rates!$D$7:$D$11)*(X637/100)*W637)))),"")</f>
        <v/>
      </c>
      <c r="O637" s="134" t="str">
        <f t="shared" si="320"/>
        <v/>
      </c>
      <c r="P637" s="116"/>
      <c r="Q637" s="117" t="str">
        <f t="shared" si="321"/>
        <v/>
      </c>
      <c r="R637" s="128" t="str">
        <f t="shared" si="322"/>
        <v/>
      </c>
      <c r="S637" s="135" t="str">
        <f>IF(B637="","",IF(R637="Refreshment Beverage",VLOOKUP(VALUE(Q637),Rates!G$15:L$19,2,0),VLOOKUP(VALUE(Q637),Rates!G$4:L$12,2,0)))</f>
        <v/>
      </c>
      <c r="T637" s="135" t="str">
        <f t="shared" si="323"/>
        <v/>
      </c>
      <c r="U637" s="118" t="str">
        <f t="shared" si="324"/>
        <v/>
      </c>
      <c r="V637" s="135" t="str">
        <f t="shared" si="325"/>
        <v/>
      </c>
      <c r="W637" s="135" t="str">
        <f t="shared" si="326"/>
        <v/>
      </c>
      <c r="X637" s="119" t="str">
        <f t="shared" si="327"/>
        <v/>
      </c>
      <c r="Y637" s="120" t="str">
        <f>IF(B:B="","",IF(R637="Refreshment Beverage",VLOOKUP(Q637,Rates!G$15:L$19,6,0)*W637,VLOOKUP(Q637,Rates!G$4:L$12,6,0)*W637))</f>
        <v/>
      </c>
      <c r="Z637" s="120" t="str">
        <f t="shared" si="328"/>
        <v/>
      </c>
      <c r="AA637" s="120" t="str">
        <f t="shared" si="329"/>
        <v/>
      </c>
      <c r="AB637" s="136" t="str">
        <f>IF(B:B="","",IF(R637="Refreshment Beverage","",IF(AND(R637="Beer",Q637=0),SUM(LOOKUP(2,1/(Rates!$B$15:$B$18&lt;=W637)/(Rates!$C$15:$C$18&gt;=W637),Rates!$D$15:$D$18)*W637),VLOOKUP(VALUE(Q:Q),Rates!A:B,2,0)*W637)))</f>
        <v/>
      </c>
      <c r="AC637" s="136" t="str">
        <f>IF(B:B="","",IF(R637="Refreshment Beverage","",IF(AND(R637="Beer",Q637=0),SUM(LOOKUP(2,1/(Rates!$B$15:$B$18&lt;=W637)/(Rates!$C$15:$C$18&gt;=W637),Rates!$E$15:$E$18)*W637),VLOOKUP(VALUE(Q:Q),Rates!A:C,3,0)*W637)))</f>
        <v/>
      </c>
      <c r="AD637" s="137" t="str">
        <f>IFERROR(IF(B:B="","",IF(R637="Beer","",IF(VALUE(Q637)=0,VLOOKUP(VLOOKUP(B:B,#REF!,16,0),Rates!A:E,2,0),VLOOKUP(VALUE(Q637),Rates!A$31:B$34,2,0)*W637))),0)</f>
        <v/>
      </c>
      <c r="AE637" s="121" t="str">
        <f t="shared" si="330"/>
        <v/>
      </c>
      <c r="AF637" s="138" t="str">
        <f t="shared" si="331"/>
        <v/>
      </c>
      <c r="AG637" s="122" t="str">
        <f t="shared" si="332"/>
        <v/>
      </c>
      <c r="AH637" s="123" t="str">
        <f t="shared" si="333"/>
        <v/>
      </c>
      <c r="AI637" s="139" t="str">
        <f>IF(AE:AE="","",IF(R637="Refreshment Beverage",AK637*(Rates!J$19/100),ROUND(SUM(AH637*(Rates!$J$8/100)),4)))</f>
        <v/>
      </c>
      <c r="AJ637" s="124" t="str">
        <f t="shared" si="334"/>
        <v/>
      </c>
      <c r="AK637" s="125" t="str">
        <f t="shared" si="335"/>
        <v/>
      </c>
      <c r="AL637" s="121" t="str">
        <f t="shared" si="336"/>
        <v/>
      </c>
      <c r="AM637" s="138" t="str">
        <f>IF(AS637="","",IF(R637="Refreshment Beverage",ROUND(AS637*Rates!K$19,4),ROUND(AO637*(VLOOKUP(VALUE(Q637),Rates!G$4:L$12,3,0)),4)))</f>
        <v/>
      </c>
      <c r="AN637" s="126" t="str">
        <f>IF(AS637="","",IF(R637="Refreshment Beverage",AS637*(Rates!J$19/100),MAX(AM637,AB637)))</f>
        <v/>
      </c>
      <c r="AO637" s="127" t="str">
        <f t="shared" si="337"/>
        <v/>
      </c>
      <c r="AP637" s="127" t="str">
        <f t="shared" si="338"/>
        <v/>
      </c>
      <c r="AQ637" s="140" t="str">
        <f>IF(AS637="","",IF(R637="Refreshment Beverage",ROUND(SUM(VLOOKUP(Q:Q,Rates!G$15:L$19,3,0)*(AS637-Y637-Z637-AA637)),4),ROUND(SUM(Rates!$K$8*AS637),4)))</f>
        <v/>
      </c>
      <c r="AR637" s="139" t="str">
        <f t="shared" si="339"/>
        <v/>
      </c>
      <c r="AS637" s="125" t="str">
        <f t="shared" si="340"/>
        <v/>
      </c>
      <c r="AT637" s="121" t="str">
        <f t="shared" si="341"/>
        <v/>
      </c>
      <c r="AU637" s="138" t="str">
        <f>IF(AX637="","",IF(R637="Refreshment Beverage",ROUND((BA637-Y637-Z637-AA637)*VLOOKUP(VALUE(Q637),Rates!G$15:L$19,3,0),4),ROUND(AW637*(VLOOKUP(VALUE(Q637),Rates!G:L,3,0)),4)))</f>
        <v/>
      </c>
      <c r="AV637" s="126" t="str">
        <f t="shared" si="342"/>
        <v/>
      </c>
      <c r="AW637" s="127" t="str">
        <f t="shared" si="343"/>
        <v/>
      </c>
      <c r="AX637" s="123" t="str">
        <f t="shared" si="344"/>
        <v/>
      </c>
      <c r="AY637" s="140" t="str">
        <f>IF(AX637="","",IF(R637="Refreshment Beverage",ROUND(SUM(AX637*Rates!K$19),4),ROUND(SUM(AX637*(Rates!J$8/100)),4)))</f>
        <v/>
      </c>
      <c r="AZ637" s="124" t="str">
        <f t="shared" si="345"/>
        <v/>
      </c>
      <c r="BA637" s="125" t="str">
        <f t="shared" si="346"/>
        <v/>
      </c>
      <c r="BB637" s="115"/>
      <c r="BC637" s="143"/>
      <c r="BD637" s="100"/>
      <c r="BE637" s="100"/>
      <c r="BF637" s="100"/>
      <c r="BG637" s="100"/>
    </row>
    <row r="638" spans="1:59" ht="12.75" customHeight="1" x14ac:dyDescent="0.2">
      <c r="A638" s="144"/>
      <c r="B638" s="141"/>
      <c r="C638" s="141"/>
      <c r="D638" s="142"/>
      <c r="E638" s="142"/>
      <c r="F638" s="142"/>
      <c r="G638" s="142"/>
      <c r="H638" s="142"/>
      <c r="I638" s="129"/>
      <c r="J638" s="130"/>
      <c r="K638" s="131" t="str">
        <f t="shared" si="317"/>
        <v/>
      </c>
      <c r="L638" s="132" t="str">
        <f t="shared" si="318"/>
        <v/>
      </c>
      <c r="M638" s="133" t="str">
        <f t="shared" si="319"/>
        <v/>
      </c>
      <c r="N638" s="134" t="str">
        <f>IFERROR(IF(B:B="","",IF(R638="Beer",SUM(LOOKUP(2,1/(Rates!$B$3:$B$5&lt;=W638)/(Rates!$C$3:$C$5&gt;=W638),Rates!$D$3:$D$5)*(X638/100)*W638),IF(R638="Refreshment Beverage",SUM(LOOKUP(2,1/(Rates!$B$7:$B$11&lt;=W638)/(Rates!$C$7:$C$11&gt;=W638),Rates!$D$7:$D$11)*(X638/100)*W638)))),"")</f>
        <v/>
      </c>
      <c r="O638" s="134" t="str">
        <f t="shared" si="320"/>
        <v/>
      </c>
      <c r="P638" s="116"/>
      <c r="Q638" s="117" t="str">
        <f t="shared" si="321"/>
        <v/>
      </c>
      <c r="R638" s="128" t="str">
        <f t="shared" si="322"/>
        <v/>
      </c>
      <c r="S638" s="135" t="str">
        <f>IF(B638="","",IF(R638="Refreshment Beverage",VLOOKUP(VALUE(Q638),Rates!G$15:L$19,2,0),VLOOKUP(VALUE(Q638),Rates!G$4:L$12,2,0)))</f>
        <v/>
      </c>
      <c r="T638" s="135" t="str">
        <f t="shared" si="323"/>
        <v/>
      </c>
      <c r="U638" s="118" t="str">
        <f t="shared" si="324"/>
        <v/>
      </c>
      <c r="V638" s="135" t="str">
        <f t="shared" si="325"/>
        <v/>
      </c>
      <c r="W638" s="135" t="str">
        <f t="shared" si="326"/>
        <v/>
      </c>
      <c r="X638" s="119" t="str">
        <f t="shared" si="327"/>
        <v/>
      </c>
      <c r="Y638" s="120" t="str">
        <f>IF(B:B="","",IF(R638="Refreshment Beverage",VLOOKUP(Q638,Rates!G$15:L$19,6,0)*W638,VLOOKUP(Q638,Rates!G$4:L$12,6,0)*W638))</f>
        <v/>
      </c>
      <c r="Z638" s="120" t="str">
        <f t="shared" si="328"/>
        <v/>
      </c>
      <c r="AA638" s="120" t="str">
        <f t="shared" si="329"/>
        <v/>
      </c>
      <c r="AB638" s="136" t="str">
        <f>IF(B:B="","",IF(R638="Refreshment Beverage","",IF(AND(R638="Beer",Q638=0),SUM(LOOKUP(2,1/(Rates!$B$15:$B$18&lt;=W638)/(Rates!$C$15:$C$18&gt;=W638),Rates!$D$15:$D$18)*W638),VLOOKUP(VALUE(Q:Q),Rates!A:B,2,0)*W638)))</f>
        <v/>
      </c>
      <c r="AC638" s="136" t="str">
        <f>IF(B:B="","",IF(R638="Refreshment Beverage","",IF(AND(R638="Beer",Q638=0),SUM(LOOKUP(2,1/(Rates!$B$15:$B$18&lt;=W638)/(Rates!$C$15:$C$18&gt;=W638),Rates!$E$15:$E$18)*W638),VLOOKUP(VALUE(Q:Q),Rates!A:C,3,0)*W638)))</f>
        <v/>
      </c>
      <c r="AD638" s="137" t="str">
        <f>IFERROR(IF(B:B="","",IF(R638="Beer","",IF(VALUE(Q638)=0,VLOOKUP(VLOOKUP(B:B,#REF!,16,0),Rates!A:E,2,0),VLOOKUP(VALUE(Q638),Rates!A$31:B$34,2,0)*W638))),0)</f>
        <v/>
      </c>
      <c r="AE638" s="121" t="str">
        <f t="shared" si="330"/>
        <v/>
      </c>
      <c r="AF638" s="138" t="str">
        <f t="shared" si="331"/>
        <v/>
      </c>
      <c r="AG638" s="122" t="str">
        <f t="shared" si="332"/>
        <v/>
      </c>
      <c r="AH638" s="123" t="str">
        <f t="shared" si="333"/>
        <v/>
      </c>
      <c r="AI638" s="139" t="str">
        <f>IF(AE:AE="","",IF(R638="Refreshment Beverage",AK638*(Rates!J$19/100),ROUND(SUM(AH638*(Rates!$J$8/100)),4)))</f>
        <v/>
      </c>
      <c r="AJ638" s="124" t="str">
        <f t="shared" si="334"/>
        <v/>
      </c>
      <c r="AK638" s="125" t="str">
        <f t="shared" si="335"/>
        <v/>
      </c>
      <c r="AL638" s="121" t="str">
        <f t="shared" si="336"/>
        <v/>
      </c>
      <c r="AM638" s="138" t="str">
        <f>IF(AS638="","",IF(R638="Refreshment Beverage",ROUND(AS638*Rates!K$19,4),ROUND(AO638*(VLOOKUP(VALUE(Q638),Rates!G$4:L$12,3,0)),4)))</f>
        <v/>
      </c>
      <c r="AN638" s="126" t="str">
        <f>IF(AS638="","",IF(R638="Refreshment Beverage",AS638*(Rates!J$19/100),MAX(AM638,AB638)))</f>
        <v/>
      </c>
      <c r="AO638" s="127" t="str">
        <f t="shared" si="337"/>
        <v/>
      </c>
      <c r="AP638" s="127" t="str">
        <f t="shared" si="338"/>
        <v/>
      </c>
      <c r="AQ638" s="140" t="str">
        <f>IF(AS638="","",IF(R638="Refreshment Beverage",ROUND(SUM(VLOOKUP(Q:Q,Rates!G$15:L$19,3,0)*(AS638-Y638-Z638-AA638)),4),ROUND(SUM(Rates!$K$8*AS638),4)))</f>
        <v/>
      </c>
      <c r="AR638" s="139" t="str">
        <f t="shared" si="339"/>
        <v/>
      </c>
      <c r="AS638" s="125" t="str">
        <f t="shared" si="340"/>
        <v/>
      </c>
      <c r="AT638" s="121" t="str">
        <f t="shared" si="341"/>
        <v/>
      </c>
      <c r="AU638" s="138" t="str">
        <f>IF(AX638="","",IF(R638="Refreshment Beverage",ROUND((BA638-Y638-Z638-AA638)*VLOOKUP(VALUE(Q638),Rates!G$15:L$19,3,0),4),ROUND(AW638*(VLOOKUP(VALUE(Q638),Rates!G:L,3,0)),4)))</f>
        <v/>
      </c>
      <c r="AV638" s="126" t="str">
        <f t="shared" si="342"/>
        <v/>
      </c>
      <c r="AW638" s="127" t="str">
        <f t="shared" si="343"/>
        <v/>
      </c>
      <c r="AX638" s="123" t="str">
        <f t="shared" si="344"/>
        <v/>
      </c>
      <c r="AY638" s="140" t="str">
        <f>IF(AX638="","",IF(R638="Refreshment Beverage",ROUND(SUM(AX638*Rates!K$19),4),ROUND(SUM(AX638*(Rates!J$8/100)),4)))</f>
        <v/>
      </c>
      <c r="AZ638" s="124" t="str">
        <f t="shared" si="345"/>
        <v/>
      </c>
      <c r="BA638" s="125" t="str">
        <f t="shared" si="346"/>
        <v/>
      </c>
      <c r="BB638" s="115"/>
      <c r="BC638" s="143"/>
      <c r="BD638" s="100"/>
      <c r="BE638" s="100"/>
      <c r="BF638" s="100"/>
      <c r="BG638" s="100"/>
    </row>
    <row r="639" spans="1:59" ht="12.75" customHeight="1" x14ac:dyDescent="0.2">
      <c r="A639" s="144"/>
      <c r="B639" s="141"/>
      <c r="C639" s="141"/>
      <c r="D639" s="142"/>
      <c r="E639" s="142"/>
      <c r="F639" s="142"/>
      <c r="G639" s="142"/>
      <c r="H639" s="142"/>
      <c r="I639" s="129"/>
      <c r="J639" s="130"/>
      <c r="K639" s="131" t="str">
        <f t="shared" si="317"/>
        <v/>
      </c>
      <c r="L639" s="132" t="str">
        <f t="shared" si="318"/>
        <v/>
      </c>
      <c r="M639" s="133" t="str">
        <f t="shared" si="319"/>
        <v/>
      </c>
      <c r="N639" s="134" t="str">
        <f>IFERROR(IF(B:B="","",IF(R639="Beer",SUM(LOOKUP(2,1/(Rates!$B$3:$B$5&lt;=W639)/(Rates!$C$3:$C$5&gt;=W639),Rates!$D$3:$D$5)*(X639/100)*W639),IF(R639="Refreshment Beverage",SUM(LOOKUP(2,1/(Rates!$B$7:$B$11&lt;=W639)/(Rates!$C$7:$C$11&gt;=W639),Rates!$D$7:$D$11)*(X639/100)*W639)))),"")</f>
        <v/>
      </c>
      <c r="O639" s="134" t="str">
        <f t="shared" si="320"/>
        <v/>
      </c>
      <c r="P639" s="116"/>
      <c r="Q639" s="117" t="str">
        <f t="shared" si="321"/>
        <v/>
      </c>
      <c r="R639" s="128" t="str">
        <f t="shared" si="322"/>
        <v/>
      </c>
      <c r="S639" s="135" t="str">
        <f>IF(B639="","",IF(R639="Refreshment Beverage",VLOOKUP(VALUE(Q639),Rates!G$15:L$19,2,0),VLOOKUP(VALUE(Q639),Rates!G$4:L$12,2,0)))</f>
        <v/>
      </c>
      <c r="T639" s="135" t="str">
        <f t="shared" si="323"/>
        <v/>
      </c>
      <c r="U639" s="118" t="str">
        <f t="shared" si="324"/>
        <v/>
      </c>
      <c r="V639" s="135" t="str">
        <f t="shared" si="325"/>
        <v/>
      </c>
      <c r="W639" s="135" t="str">
        <f t="shared" si="326"/>
        <v/>
      </c>
      <c r="X639" s="119" t="str">
        <f t="shared" si="327"/>
        <v/>
      </c>
      <c r="Y639" s="120" t="str">
        <f>IF(B:B="","",IF(R639="Refreshment Beverage",VLOOKUP(Q639,Rates!G$15:L$19,6,0)*W639,VLOOKUP(Q639,Rates!G$4:L$12,6,0)*W639))</f>
        <v/>
      </c>
      <c r="Z639" s="120" t="str">
        <f t="shared" si="328"/>
        <v/>
      </c>
      <c r="AA639" s="120" t="str">
        <f t="shared" si="329"/>
        <v/>
      </c>
      <c r="AB639" s="136" t="str">
        <f>IF(B:B="","",IF(R639="Refreshment Beverage","",IF(AND(R639="Beer",Q639=0),SUM(LOOKUP(2,1/(Rates!$B$15:$B$18&lt;=W639)/(Rates!$C$15:$C$18&gt;=W639),Rates!$D$15:$D$18)*W639),VLOOKUP(VALUE(Q:Q),Rates!A:B,2,0)*W639)))</f>
        <v/>
      </c>
      <c r="AC639" s="136" t="str">
        <f>IF(B:B="","",IF(R639="Refreshment Beverage","",IF(AND(R639="Beer",Q639=0),SUM(LOOKUP(2,1/(Rates!$B$15:$B$18&lt;=W639)/(Rates!$C$15:$C$18&gt;=W639),Rates!$E$15:$E$18)*W639),VLOOKUP(VALUE(Q:Q),Rates!A:C,3,0)*W639)))</f>
        <v/>
      </c>
      <c r="AD639" s="137" t="str">
        <f>IFERROR(IF(B:B="","",IF(R639="Beer","",IF(VALUE(Q639)=0,VLOOKUP(VLOOKUP(B:B,#REF!,16,0),Rates!A:E,2,0),VLOOKUP(VALUE(Q639),Rates!A$31:B$34,2,0)*W639))),0)</f>
        <v/>
      </c>
      <c r="AE639" s="121" t="str">
        <f t="shared" si="330"/>
        <v/>
      </c>
      <c r="AF639" s="138" t="str">
        <f t="shared" si="331"/>
        <v/>
      </c>
      <c r="AG639" s="122" t="str">
        <f t="shared" si="332"/>
        <v/>
      </c>
      <c r="AH639" s="123" t="str">
        <f t="shared" si="333"/>
        <v/>
      </c>
      <c r="AI639" s="139" t="str">
        <f>IF(AE:AE="","",IF(R639="Refreshment Beverage",AK639*(Rates!J$19/100),ROUND(SUM(AH639*(Rates!$J$8/100)),4)))</f>
        <v/>
      </c>
      <c r="AJ639" s="124" t="str">
        <f t="shared" si="334"/>
        <v/>
      </c>
      <c r="AK639" s="125" t="str">
        <f t="shared" si="335"/>
        <v/>
      </c>
      <c r="AL639" s="121" t="str">
        <f t="shared" si="336"/>
        <v/>
      </c>
      <c r="AM639" s="138" t="str">
        <f>IF(AS639="","",IF(R639="Refreshment Beverage",ROUND(AS639*Rates!K$19,4),ROUND(AO639*(VLOOKUP(VALUE(Q639),Rates!G$4:L$12,3,0)),4)))</f>
        <v/>
      </c>
      <c r="AN639" s="126" t="str">
        <f>IF(AS639="","",IF(R639="Refreshment Beverage",AS639*(Rates!J$19/100),MAX(AM639,AB639)))</f>
        <v/>
      </c>
      <c r="AO639" s="127" t="str">
        <f t="shared" si="337"/>
        <v/>
      </c>
      <c r="AP639" s="127" t="str">
        <f t="shared" si="338"/>
        <v/>
      </c>
      <c r="AQ639" s="140" t="str">
        <f>IF(AS639="","",IF(R639="Refreshment Beverage",ROUND(SUM(VLOOKUP(Q:Q,Rates!G$15:L$19,3,0)*(AS639-Y639-Z639-AA639)),4),ROUND(SUM(Rates!$K$8*AS639),4)))</f>
        <v/>
      </c>
      <c r="AR639" s="139" t="str">
        <f t="shared" si="339"/>
        <v/>
      </c>
      <c r="AS639" s="125" t="str">
        <f t="shared" si="340"/>
        <v/>
      </c>
      <c r="AT639" s="121" t="str">
        <f t="shared" si="341"/>
        <v/>
      </c>
      <c r="AU639" s="138" t="str">
        <f>IF(AX639="","",IF(R639="Refreshment Beverage",ROUND((BA639-Y639-Z639-AA639)*VLOOKUP(VALUE(Q639),Rates!G$15:L$19,3,0),4),ROUND(AW639*(VLOOKUP(VALUE(Q639),Rates!G:L,3,0)),4)))</f>
        <v/>
      </c>
      <c r="AV639" s="126" t="str">
        <f t="shared" si="342"/>
        <v/>
      </c>
      <c r="AW639" s="127" t="str">
        <f t="shared" si="343"/>
        <v/>
      </c>
      <c r="AX639" s="123" t="str">
        <f t="shared" si="344"/>
        <v/>
      </c>
      <c r="AY639" s="140" t="str">
        <f>IF(AX639="","",IF(R639="Refreshment Beverage",ROUND(SUM(AX639*Rates!K$19),4),ROUND(SUM(AX639*(Rates!J$8/100)),4)))</f>
        <v/>
      </c>
      <c r="AZ639" s="124" t="str">
        <f t="shared" si="345"/>
        <v/>
      </c>
      <c r="BA639" s="125" t="str">
        <f t="shared" si="346"/>
        <v/>
      </c>
      <c r="BB639" s="115"/>
      <c r="BC639" s="143"/>
      <c r="BD639" s="100"/>
      <c r="BE639" s="100"/>
      <c r="BF639" s="100"/>
      <c r="BG639" s="100"/>
    </row>
    <row r="640" spans="1:59" ht="12.75" customHeight="1" x14ac:dyDescent="0.2">
      <c r="A640" s="144"/>
      <c r="B640" s="141"/>
      <c r="C640" s="141"/>
      <c r="D640" s="142"/>
      <c r="E640" s="142"/>
      <c r="F640" s="142"/>
      <c r="G640" s="142"/>
      <c r="H640" s="142"/>
      <c r="I640" s="129"/>
      <c r="J640" s="130"/>
      <c r="K640" s="131" t="str">
        <f t="shared" si="317"/>
        <v/>
      </c>
      <c r="L640" s="132" t="str">
        <f t="shared" si="318"/>
        <v/>
      </c>
      <c r="M640" s="133" t="str">
        <f t="shared" si="319"/>
        <v/>
      </c>
      <c r="N640" s="134" t="str">
        <f>IFERROR(IF(B:B="","",IF(R640="Beer",SUM(LOOKUP(2,1/(Rates!$B$3:$B$5&lt;=W640)/(Rates!$C$3:$C$5&gt;=W640),Rates!$D$3:$D$5)*(X640/100)*W640),IF(R640="Refreshment Beverage",SUM(LOOKUP(2,1/(Rates!$B$7:$B$11&lt;=W640)/(Rates!$C$7:$C$11&gt;=W640),Rates!$D$7:$D$11)*(X640/100)*W640)))),"")</f>
        <v/>
      </c>
      <c r="O640" s="134" t="str">
        <f t="shared" si="320"/>
        <v/>
      </c>
      <c r="P640" s="116"/>
      <c r="Q640" s="117" t="str">
        <f t="shared" si="321"/>
        <v/>
      </c>
      <c r="R640" s="128" t="str">
        <f t="shared" si="322"/>
        <v/>
      </c>
      <c r="S640" s="135" t="str">
        <f>IF(B640="","",IF(R640="Refreshment Beverage",VLOOKUP(VALUE(Q640),Rates!G$15:L$19,2,0),VLOOKUP(VALUE(Q640),Rates!G$4:L$12,2,0)))</f>
        <v/>
      </c>
      <c r="T640" s="135" t="str">
        <f t="shared" si="323"/>
        <v/>
      </c>
      <c r="U640" s="118" t="str">
        <f t="shared" si="324"/>
        <v/>
      </c>
      <c r="V640" s="135" t="str">
        <f t="shared" si="325"/>
        <v/>
      </c>
      <c r="W640" s="135" t="str">
        <f t="shared" si="326"/>
        <v/>
      </c>
      <c r="X640" s="119" t="str">
        <f t="shared" si="327"/>
        <v/>
      </c>
      <c r="Y640" s="120" t="str">
        <f>IF(B:B="","",IF(R640="Refreshment Beverage",VLOOKUP(Q640,Rates!G$15:L$19,6,0)*W640,VLOOKUP(Q640,Rates!G$4:L$12,6,0)*W640))</f>
        <v/>
      </c>
      <c r="Z640" s="120" t="str">
        <f t="shared" si="328"/>
        <v/>
      </c>
      <c r="AA640" s="120" t="str">
        <f t="shared" si="329"/>
        <v/>
      </c>
      <c r="AB640" s="136" t="str">
        <f>IF(B:B="","",IF(R640="Refreshment Beverage","",IF(AND(R640="Beer",Q640=0),SUM(LOOKUP(2,1/(Rates!$B$15:$B$18&lt;=W640)/(Rates!$C$15:$C$18&gt;=W640),Rates!$D$15:$D$18)*W640),VLOOKUP(VALUE(Q:Q),Rates!A:B,2,0)*W640)))</f>
        <v/>
      </c>
      <c r="AC640" s="136" t="str">
        <f>IF(B:B="","",IF(R640="Refreshment Beverage","",IF(AND(R640="Beer",Q640=0),SUM(LOOKUP(2,1/(Rates!$B$15:$B$18&lt;=W640)/(Rates!$C$15:$C$18&gt;=W640),Rates!$E$15:$E$18)*W640),VLOOKUP(VALUE(Q:Q),Rates!A:C,3,0)*W640)))</f>
        <v/>
      </c>
      <c r="AD640" s="137" t="str">
        <f>IFERROR(IF(B:B="","",IF(R640="Beer","",IF(VALUE(Q640)=0,VLOOKUP(VLOOKUP(B:B,#REF!,16,0),Rates!A:E,2,0),VLOOKUP(VALUE(Q640),Rates!A$31:B$34,2,0)*W640))),0)</f>
        <v/>
      </c>
      <c r="AE640" s="121" t="str">
        <f t="shared" si="330"/>
        <v/>
      </c>
      <c r="AF640" s="138" t="str">
        <f t="shared" si="331"/>
        <v/>
      </c>
      <c r="AG640" s="122" t="str">
        <f t="shared" si="332"/>
        <v/>
      </c>
      <c r="AH640" s="123" t="str">
        <f t="shared" si="333"/>
        <v/>
      </c>
      <c r="AI640" s="139" t="str">
        <f>IF(AE:AE="","",IF(R640="Refreshment Beverage",AK640*(Rates!J$19/100),ROUND(SUM(AH640*(Rates!$J$8/100)),4)))</f>
        <v/>
      </c>
      <c r="AJ640" s="124" t="str">
        <f t="shared" si="334"/>
        <v/>
      </c>
      <c r="AK640" s="125" t="str">
        <f t="shared" si="335"/>
        <v/>
      </c>
      <c r="AL640" s="121" t="str">
        <f t="shared" si="336"/>
        <v/>
      </c>
      <c r="AM640" s="138" t="str">
        <f>IF(AS640="","",IF(R640="Refreshment Beverage",ROUND(AS640*Rates!K$19,4),ROUND(AO640*(VLOOKUP(VALUE(Q640),Rates!G$4:L$12,3,0)),4)))</f>
        <v/>
      </c>
      <c r="AN640" s="126" t="str">
        <f>IF(AS640="","",IF(R640="Refreshment Beverage",AS640*(Rates!J$19/100),MAX(AM640,AB640)))</f>
        <v/>
      </c>
      <c r="AO640" s="127" t="str">
        <f t="shared" si="337"/>
        <v/>
      </c>
      <c r="AP640" s="127" t="str">
        <f t="shared" si="338"/>
        <v/>
      </c>
      <c r="AQ640" s="140" t="str">
        <f>IF(AS640="","",IF(R640="Refreshment Beverage",ROUND(SUM(VLOOKUP(Q:Q,Rates!G$15:L$19,3,0)*(AS640-Y640-Z640-AA640)),4),ROUND(SUM(Rates!$K$8*AS640),4)))</f>
        <v/>
      </c>
      <c r="AR640" s="139" t="str">
        <f t="shared" si="339"/>
        <v/>
      </c>
      <c r="AS640" s="125" t="str">
        <f t="shared" si="340"/>
        <v/>
      </c>
      <c r="AT640" s="121" t="str">
        <f t="shared" si="341"/>
        <v/>
      </c>
      <c r="AU640" s="138" t="str">
        <f>IF(AX640="","",IF(R640="Refreshment Beverage",ROUND((BA640-Y640-Z640-AA640)*VLOOKUP(VALUE(Q640),Rates!G$15:L$19,3,0),4),ROUND(AW640*(VLOOKUP(VALUE(Q640),Rates!G:L,3,0)),4)))</f>
        <v/>
      </c>
      <c r="AV640" s="126" t="str">
        <f t="shared" si="342"/>
        <v/>
      </c>
      <c r="AW640" s="127" t="str">
        <f t="shared" si="343"/>
        <v/>
      </c>
      <c r="AX640" s="123" t="str">
        <f t="shared" si="344"/>
        <v/>
      </c>
      <c r="AY640" s="140" t="str">
        <f>IF(AX640="","",IF(R640="Refreshment Beverage",ROUND(SUM(AX640*Rates!K$19),4),ROUND(SUM(AX640*(Rates!J$8/100)),4)))</f>
        <v/>
      </c>
      <c r="AZ640" s="124" t="str">
        <f t="shared" si="345"/>
        <v/>
      </c>
      <c r="BA640" s="125" t="str">
        <f t="shared" si="346"/>
        <v/>
      </c>
      <c r="BB640" s="115"/>
      <c r="BC640" s="143"/>
      <c r="BD640" s="100"/>
      <c r="BE640" s="100"/>
      <c r="BF640" s="100"/>
      <c r="BG640" s="100"/>
    </row>
    <row r="641" spans="1:59" ht="12.75" customHeight="1" x14ac:dyDescent="0.2">
      <c r="A641" s="144"/>
      <c r="B641" s="141"/>
      <c r="C641" s="141"/>
      <c r="D641" s="142"/>
      <c r="E641" s="142"/>
      <c r="F641" s="142"/>
      <c r="G641" s="142"/>
      <c r="H641" s="142"/>
      <c r="I641" s="129"/>
      <c r="J641" s="130"/>
      <c r="K641" s="131" t="str">
        <f t="shared" si="317"/>
        <v/>
      </c>
      <c r="L641" s="132" t="str">
        <f t="shared" si="318"/>
        <v/>
      </c>
      <c r="M641" s="133" t="str">
        <f t="shared" si="319"/>
        <v/>
      </c>
      <c r="N641" s="134" t="str">
        <f>IFERROR(IF(B:B="","",IF(R641="Beer",SUM(LOOKUP(2,1/(Rates!$B$3:$B$5&lt;=W641)/(Rates!$C$3:$C$5&gt;=W641),Rates!$D$3:$D$5)*(X641/100)*W641),IF(R641="Refreshment Beverage",SUM(LOOKUP(2,1/(Rates!$B$7:$B$11&lt;=W641)/(Rates!$C$7:$C$11&gt;=W641),Rates!$D$7:$D$11)*(X641/100)*W641)))),"")</f>
        <v/>
      </c>
      <c r="O641" s="134" t="str">
        <f t="shared" si="320"/>
        <v/>
      </c>
      <c r="P641" s="116"/>
      <c r="Q641" s="117" t="str">
        <f t="shared" si="321"/>
        <v/>
      </c>
      <c r="R641" s="128" t="str">
        <f t="shared" si="322"/>
        <v/>
      </c>
      <c r="S641" s="135" t="str">
        <f>IF(B641="","",IF(R641="Refreshment Beverage",VLOOKUP(VALUE(Q641),Rates!G$15:L$19,2,0),VLOOKUP(VALUE(Q641),Rates!G$4:L$12,2,0)))</f>
        <v/>
      </c>
      <c r="T641" s="135" t="str">
        <f t="shared" si="323"/>
        <v/>
      </c>
      <c r="U641" s="118" t="str">
        <f t="shared" si="324"/>
        <v/>
      </c>
      <c r="V641" s="135" t="str">
        <f t="shared" si="325"/>
        <v/>
      </c>
      <c r="W641" s="135" t="str">
        <f t="shared" si="326"/>
        <v/>
      </c>
      <c r="X641" s="119" t="str">
        <f t="shared" si="327"/>
        <v/>
      </c>
      <c r="Y641" s="120" t="str">
        <f>IF(B:B="","",IF(R641="Refreshment Beverage",VLOOKUP(Q641,Rates!G$15:L$19,6,0)*W641,VLOOKUP(Q641,Rates!G$4:L$12,6,0)*W641))</f>
        <v/>
      </c>
      <c r="Z641" s="120" t="str">
        <f t="shared" si="328"/>
        <v/>
      </c>
      <c r="AA641" s="120" t="str">
        <f t="shared" si="329"/>
        <v/>
      </c>
      <c r="AB641" s="136" t="str">
        <f>IF(B:B="","",IF(R641="Refreshment Beverage","",IF(AND(R641="Beer",Q641=0),SUM(LOOKUP(2,1/(Rates!$B$15:$B$18&lt;=W641)/(Rates!$C$15:$C$18&gt;=W641),Rates!$D$15:$D$18)*W641),VLOOKUP(VALUE(Q:Q),Rates!A:B,2,0)*W641)))</f>
        <v/>
      </c>
      <c r="AC641" s="136" t="str">
        <f>IF(B:B="","",IF(R641="Refreshment Beverage","",IF(AND(R641="Beer",Q641=0),SUM(LOOKUP(2,1/(Rates!$B$15:$B$18&lt;=W641)/(Rates!$C$15:$C$18&gt;=W641),Rates!$E$15:$E$18)*W641),VLOOKUP(VALUE(Q:Q),Rates!A:C,3,0)*W641)))</f>
        <v/>
      </c>
      <c r="AD641" s="137" t="str">
        <f>IFERROR(IF(B:B="","",IF(R641="Beer","",IF(VALUE(Q641)=0,VLOOKUP(VLOOKUP(B:B,#REF!,16,0),Rates!A:E,2,0),VLOOKUP(VALUE(Q641),Rates!A$31:B$34,2,0)*W641))),0)</f>
        <v/>
      </c>
      <c r="AE641" s="121" t="str">
        <f t="shared" si="330"/>
        <v/>
      </c>
      <c r="AF641" s="138" t="str">
        <f t="shared" si="331"/>
        <v/>
      </c>
      <c r="AG641" s="122" t="str">
        <f t="shared" si="332"/>
        <v/>
      </c>
      <c r="AH641" s="123" t="str">
        <f t="shared" si="333"/>
        <v/>
      </c>
      <c r="AI641" s="139" t="str">
        <f>IF(AE:AE="","",IF(R641="Refreshment Beverage",AK641*(Rates!J$19/100),ROUND(SUM(AH641*(Rates!$J$8/100)),4)))</f>
        <v/>
      </c>
      <c r="AJ641" s="124" t="str">
        <f t="shared" si="334"/>
        <v/>
      </c>
      <c r="AK641" s="125" t="str">
        <f t="shared" si="335"/>
        <v/>
      </c>
      <c r="AL641" s="121" t="str">
        <f t="shared" si="336"/>
        <v/>
      </c>
      <c r="AM641" s="138" t="str">
        <f>IF(AS641="","",IF(R641="Refreshment Beverage",ROUND(AS641*Rates!K$19,4),ROUND(AO641*(VLOOKUP(VALUE(Q641),Rates!G$4:L$12,3,0)),4)))</f>
        <v/>
      </c>
      <c r="AN641" s="126" t="str">
        <f>IF(AS641="","",IF(R641="Refreshment Beverage",AS641*(Rates!J$19/100),MAX(AM641,AB641)))</f>
        <v/>
      </c>
      <c r="AO641" s="127" t="str">
        <f t="shared" si="337"/>
        <v/>
      </c>
      <c r="AP641" s="127" t="str">
        <f t="shared" si="338"/>
        <v/>
      </c>
      <c r="AQ641" s="140" t="str">
        <f>IF(AS641="","",IF(R641="Refreshment Beverage",ROUND(SUM(VLOOKUP(Q:Q,Rates!G$15:L$19,3,0)*(AS641-Y641-Z641-AA641)),4),ROUND(SUM(Rates!$K$8*AS641),4)))</f>
        <v/>
      </c>
      <c r="AR641" s="139" t="str">
        <f t="shared" si="339"/>
        <v/>
      </c>
      <c r="AS641" s="125" t="str">
        <f t="shared" si="340"/>
        <v/>
      </c>
      <c r="AT641" s="121" t="str">
        <f t="shared" si="341"/>
        <v/>
      </c>
      <c r="AU641" s="138" t="str">
        <f>IF(AX641="","",IF(R641="Refreshment Beverage",ROUND((BA641-Y641-Z641-AA641)*VLOOKUP(VALUE(Q641),Rates!G$15:L$19,3,0),4),ROUND(AW641*(VLOOKUP(VALUE(Q641),Rates!G:L,3,0)),4)))</f>
        <v/>
      </c>
      <c r="AV641" s="126" t="str">
        <f t="shared" si="342"/>
        <v/>
      </c>
      <c r="AW641" s="127" t="str">
        <f t="shared" si="343"/>
        <v/>
      </c>
      <c r="AX641" s="123" t="str">
        <f t="shared" si="344"/>
        <v/>
      </c>
      <c r="AY641" s="140" t="str">
        <f>IF(AX641="","",IF(R641="Refreshment Beverage",ROUND(SUM(AX641*Rates!K$19),4),ROUND(SUM(AX641*(Rates!J$8/100)),4)))</f>
        <v/>
      </c>
      <c r="AZ641" s="124" t="str">
        <f t="shared" si="345"/>
        <v/>
      </c>
      <c r="BA641" s="125" t="str">
        <f t="shared" si="346"/>
        <v/>
      </c>
      <c r="BB641" s="115"/>
      <c r="BC641" s="143"/>
      <c r="BD641" s="100"/>
      <c r="BE641" s="100"/>
      <c r="BF641" s="100"/>
      <c r="BG641" s="100"/>
    </row>
    <row r="642" spans="1:59" ht="12.75" customHeight="1" x14ac:dyDescent="0.2">
      <c r="A642" s="144"/>
      <c r="B642" s="141"/>
      <c r="C642" s="141"/>
      <c r="D642" s="142"/>
      <c r="E642" s="142"/>
      <c r="F642" s="142"/>
      <c r="G642" s="142"/>
      <c r="H642" s="142"/>
      <c r="I642" s="129"/>
      <c r="J642" s="130"/>
      <c r="K642" s="131" t="str">
        <f t="shared" si="317"/>
        <v/>
      </c>
      <c r="L642" s="132" t="str">
        <f t="shared" si="318"/>
        <v/>
      </c>
      <c r="M642" s="133" t="str">
        <f t="shared" si="319"/>
        <v/>
      </c>
      <c r="N642" s="134" t="str">
        <f>IFERROR(IF(B:B="","",IF(R642="Beer",SUM(LOOKUP(2,1/(Rates!$B$3:$B$5&lt;=W642)/(Rates!$C$3:$C$5&gt;=W642),Rates!$D$3:$D$5)*(X642/100)*W642),IF(R642="Refreshment Beverage",SUM(LOOKUP(2,1/(Rates!$B$7:$B$11&lt;=W642)/(Rates!$C$7:$C$11&gt;=W642),Rates!$D$7:$D$11)*(X642/100)*W642)))),"")</f>
        <v/>
      </c>
      <c r="O642" s="134" t="str">
        <f t="shared" si="320"/>
        <v/>
      </c>
      <c r="P642" s="116"/>
      <c r="Q642" s="117" t="str">
        <f t="shared" si="321"/>
        <v/>
      </c>
      <c r="R642" s="128" t="str">
        <f t="shared" si="322"/>
        <v/>
      </c>
      <c r="S642" s="135" t="str">
        <f>IF(B642="","",IF(R642="Refreshment Beverage",VLOOKUP(VALUE(Q642),Rates!G$15:L$19,2,0),VLOOKUP(VALUE(Q642),Rates!G$4:L$12,2,0)))</f>
        <v/>
      </c>
      <c r="T642" s="135" t="str">
        <f t="shared" si="323"/>
        <v/>
      </c>
      <c r="U642" s="118" t="str">
        <f t="shared" si="324"/>
        <v/>
      </c>
      <c r="V642" s="135" t="str">
        <f t="shared" si="325"/>
        <v/>
      </c>
      <c r="W642" s="135" t="str">
        <f t="shared" si="326"/>
        <v/>
      </c>
      <c r="X642" s="119" t="str">
        <f t="shared" si="327"/>
        <v/>
      </c>
      <c r="Y642" s="120" t="str">
        <f>IF(B:B="","",IF(R642="Refreshment Beverage",VLOOKUP(Q642,Rates!G$15:L$19,6,0)*W642,VLOOKUP(Q642,Rates!G$4:L$12,6,0)*W642))</f>
        <v/>
      </c>
      <c r="Z642" s="120" t="str">
        <f t="shared" si="328"/>
        <v/>
      </c>
      <c r="AA642" s="120" t="str">
        <f t="shared" si="329"/>
        <v/>
      </c>
      <c r="AB642" s="136" t="str">
        <f>IF(B:B="","",IF(R642="Refreshment Beverage","",IF(AND(R642="Beer",Q642=0),SUM(LOOKUP(2,1/(Rates!$B$15:$B$18&lt;=W642)/(Rates!$C$15:$C$18&gt;=W642),Rates!$D$15:$D$18)*W642),VLOOKUP(VALUE(Q:Q),Rates!A:B,2,0)*W642)))</f>
        <v/>
      </c>
      <c r="AC642" s="136" t="str">
        <f>IF(B:B="","",IF(R642="Refreshment Beverage","",IF(AND(R642="Beer",Q642=0),SUM(LOOKUP(2,1/(Rates!$B$15:$B$18&lt;=W642)/(Rates!$C$15:$C$18&gt;=W642),Rates!$E$15:$E$18)*W642),VLOOKUP(VALUE(Q:Q),Rates!A:C,3,0)*W642)))</f>
        <v/>
      </c>
      <c r="AD642" s="137" t="str">
        <f>IFERROR(IF(B:B="","",IF(R642="Beer","",IF(VALUE(Q642)=0,VLOOKUP(VLOOKUP(B:B,#REF!,16,0),Rates!A:E,2,0),VLOOKUP(VALUE(Q642),Rates!A$31:B$34,2,0)*W642))),0)</f>
        <v/>
      </c>
      <c r="AE642" s="121" t="str">
        <f t="shared" si="330"/>
        <v/>
      </c>
      <c r="AF642" s="138" t="str">
        <f t="shared" si="331"/>
        <v/>
      </c>
      <c r="AG642" s="122" t="str">
        <f t="shared" si="332"/>
        <v/>
      </c>
      <c r="AH642" s="123" t="str">
        <f t="shared" si="333"/>
        <v/>
      </c>
      <c r="AI642" s="139" t="str">
        <f>IF(AE:AE="","",IF(R642="Refreshment Beverage",AK642*(Rates!J$19/100),ROUND(SUM(AH642*(Rates!$J$8/100)),4)))</f>
        <v/>
      </c>
      <c r="AJ642" s="124" t="str">
        <f t="shared" si="334"/>
        <v/>
      </c>
      <c r="AK642" s="125" t="str">
        <f t="shared" si="335"/>
        <v/>
      </c>
      <c r="AL642" s="121" t="str">
        <f t="shared" si="336"/>
        <v/>
      </c>
      <c r="AM642" s="138" t="str">
        <f>IF(AS642="","",IF(R642="Refreshment Beverage",ROUND(AS642*Rates!K$19,4),ROUND(AO642*(VLOOKUP(VALUE(Q642),Rates!G$4:L$12,3,0)),4)))</f>
        <v/>
      </c>
      <c r="AN642" s="126" t="str">
        <f>IF(AS642="","",IF(R642="Refreshment Beverage",AS642*(Rates!J$19/100),MAX(AM642,AB642)))</f>
        <v/>
      </c>
      <c r="AO642" s="127" t="str">
        <f t="shared" si="337"/>
        <v/>
      </c>
      <c r="AP642" s="127" t="str">
        <f t="shared" si="338"/>
        <v/>
      </c>
      <c r="AQ642" s="140" t="str">
        <f>IF(AS642="","",IF(R642="Refreshment Beverage",ROUND(SUM(VLOOKUP(Q:Q,Rates!G$15:L$19,3,0)*(AS642-Y642-Z642-AA642)),4),ROUND(SUM(Rates!$K$8*AS642),4)))</f>
        <v/>
      </c>
      <c r="AR642" s="139" t="str">
        <f t="shared" si="339"/>
        <v/>
      </c>
      <c r="AS642" s="125" t="str">
        <f t="shared" si="340"/>
        <v/>
      </c>
      <c r="AT642" s="121" t="str">
        <f t="shared" si="341"/>
        <v/>
      </c>
      <c r="AU642" s="138" t="str">
        <f>IF(AX642="","",IF(R642="Refreshment Beverage",ROUND((BA642-Y642-Z642-AA642)*VLOOKUP(VALUE(Q642),Rates!G$15:L$19,3,0),4),ROUND(AW642*(VLOOKUP(VALUE(Q642),Rates!G:L,3,0)),4)))</f>
        <v/>
      </c>
      <c r="AV642" s="126" t="str">
        <f t="shared" si="342"/>
        <v/>
      </c>
      <c r="AW642" s="127" t="str">
        <f t="shared" si="343"/>
        <v/>
      </c>
      <c r="AX642" s="123" t="str">
        <f t="shared" si="344"/>
        <v/>
      </c>
      <c r="AY642" s="140" t="str">
        <f>IF(AX642="","",IF(R642="Refreshment Beverage",ROUND(SUM(AX642*Rates!K$19),4),ROUND(SUM(AX642*(Rates!J$8/100)),4)))</f>
        <v/>
      </c>
      <c r="AZ642" s="124" t="str">
        <f t="shared" si="345"/>
        <v/>
      </c>
      <c r="BA642" s="125" t="str">
        <f t="shared" si="346"/>
        <v/>
      </c>
      <c r="BB642" s="115"/>
      <c r="BC642" s="143"/>
      <c r="BD642" s="100"/>
      <c r="BE642" s="100"/>
      <c r="BF642" s="100"/>
      <c r="BG642" s="100"/>
    </row>
    <row r="643" spans="1:59" ht="12.75" customHeight="1" x14ac:dyDescent="0.2">
      <c r="A643" s="144"/>
      <c r="B643" s="141"/>
      <c r="C643" s="141"/>
      <c r="D643" s="142"/>
      <c r="E643" s="142"/>
      <c r="F643" s="142"/>
      <c r="G643" s="142"/>
      <c r="H643" s="142"/>
      <c r="I643" s="129"/>
      <c r="J643" s="130"/>
      <c r="K643" s="131" t="str">
        <f t="shared" si="317"/>
        <v/>
      </c>
      <c r="L643" s="132" t="str">
        <f t="shared" si="318"/>
        <v/>
      </c>
      <c r="M643" s="133" t="str">
        <f t="shared" si="319"/>
        <v/>
      </c>
      <c r="N643" s="134" t="str">
        <f>IFERROR(IF(B:B="","",IF(R643="Beer",SUM(LOOKUP(2,1/(Rates!$B$3:$B$5&lt;=W643)/(Rates!$C$3:$C$5&gt;=W643),Rates!$D$3:$D$5)*(X643/100)*W643),IF(R643="Refreshment Beverage",SUM(LOOKUP(2,1/(Rates!$B$7:$B$11&lt;=W643)/(Rates!$C$7:$C$11&gt;=W643),Rates!$D$7:$D$11)*(X643/100)*W643)))),"")</f>
        <v/>
      </c>
      <c r="O643" s="134" t="str">
        <f t="shared" si="320"/>
        <v/>
      </c>
      <c r="P643" s="116"/>
      <c r="Q643" s="117" t="str">
        <f t="shared" si="321"/>
        <v/>
      </c>
      <c r="R643" s="128" t="str">
        <f t="shared" si="322"/>
        <v/>
      </c>
      <c r="S643" s="135" t="str">
        <f>IF(B643="","",IF(R643="Refreshment Beverage",VLOOKUP(VALUE(Q643),Rates!G$15:L$19,2,0),VLOOKUP(VALUE(Q643),Rates!G$4:L$12,2,0)))</f>
        <v/>
      </c>
      <c r="T643" s="135" t="str">
        <f t="shared" si="323"/>
        <v/>
      </c>
      <c r="U643" s="118" t="str">
        <f t="shared" si="324"/>
        <v/>
      </c>
      <c r="V643" s="135" t="str">
        <f t="shared" si="325"/>
        <v/>
      </c>
      <c r="W643" s="135" t="str">
        <f t="shared" si="326"/>
        <v/>
      </c>
      <c r="X643" s="119" t="str">
        <f t="shared" si="327"/>
        <v/>
      </c>
      <c r="Y643" s="120" t="str">
        <f>IF(B:B="","",IF(R643="Refreshment Beverage",VLOOKUP(Q643,Rates!G$15:L$19,6,0)*W643,VLOOKUP(Q643,Rates!G$4:L$12,6,0)*W643))</f>
        <v/>
      </c>
      <c r="Z643" s="120" t="str">
        <f t="shared" si="328"/>
        <v/>
      </c>
      <c r="AA643" s="120" t="str">
        <f t="shared" si="329"/>
        <v/>
      </c>
      <c r="AB643" s="136" t="str">
        <f>IF(B:B="","",IF(R643="Refreshment Beverage","",IF(AND(R643="Beer",Q643=0),SUM(LOOKUP(2,1/(Rates!$B$15:$B$18&lt;=W643)/(Rates!$C$15:$C$18&gt;=W643),Rates!$D$15:$D$18)*W643),VLOOKUP(VALUE(Q:Q),Rates!A:B,2,0)*W643)))</f>
        <v/>
      </c>
      <c r="AC643" s="136" t="str">
        <f>IF(B:B="","",IF(R643="Refreshment Beverage","",IF(AND(R643="Beer",Q643=0),SUM(LOOKUP(2,1/(Rates!$B$15:$B$18&lt;=W643)/(Rates!$C$15:$C$18&gt;=W643),Rates!$E$15:$E$18)*W643),VLOOKUP(VALUE(Q:Q),Rates!A:C,3,0)*W643)))</f>
        <v/>
      </c>
      <c r="AD643" s="137" t="str">
        <f>IFERROR(IF(B:B="","",IF(R643="Beer","",IF(VALUE(Q643)=0,VLOOKUP(VLOOKUP(B:B,#REF!,16,0),Rates!A:E,2,0),VLOOKUP(VALUE(Q643),Rates!A$31:B$34,2,0)*W643))),0)</f>
        <v/>
      </c>
      <c r="AE643" s="121" t="str">
        <f t="shared" si="330"/>
        <v/>
      </c>
      <c r="AF643" s="138" t="str">
        <f t="shared" si="331"/>
        <v/>
      </c>
      <c r="AG643" s="122" t="str">
        <f t="shared" si="332"/>
        <v/>
      </c>
      <c r="AH643" s="123" t="str">
        <f t="shared" si="333"/>
        <v/>
      </c>
      <c r="AI643" s="139" t="str">
        <f>IF(AE:AE="","",IF(R643="Refreshment Beverage",AK643*(Rates!J$19/100),ROUND(SUM(AH643*(Rates!$J$8/100)),4)))</f>
        <v/>
      </c>
      <c r="AJ643" s="124" t="str">
        <f t="shared" si="334"/>
        <v/>
      </c>
      <c r="AK643" s="125" t="str">
        <f t="shared" si="335"/>
        <v/>
      </c>
      <c r="AL643" s="121" t="str">
        <f t="shared" si="336"/>
        <v/>
      </c>
      <c r="AM643" s="138" t="str">
        <f>IF(AS643="","",IF(R643="Refreshment Beverage",ROUND(AS643*Rates!K$19,4),ROUND(AO643*(VLOOKUP(VALUE(Q643),Rates!G$4:L$12,3,0)),4)))</f>
        <v/>
      </c>
      <c r="AN643" s="126" t="str">
        <f>IF(AS643="","",IF(R643="Refreshment Beverage",AS643*(Rates!J$19/100),MAX(AM643,AB643)))</f>
        <v/>
      </c>
      <c r="AO643" s="127" t="str">
        <f t="shared" si="337"/>
        <v/>
      </c>
      <c r="AP643" s="127" t="str">
        <f t="shared" si="338"/>
        <v/>
      </c>
      <c r="AQ643" s="140" t="str">
        <f>IF(AS643="","",IF(R643="Refreshment Beverage",ROUND(SUM(VLOOKUP(Q:Q,Rates!G$15:L$19,3,0)*(AS643-Y643-Z643-AA643)),4),ROUND(SUM(Rates!$K$8*AS643),4)))</f>
        <v/>
      </c>
      <c r="AR643" s="139" t="str">
        <f t="shared" si="339"/>
        <v/>
      </c>
      <c r="AS643" s="125" t="str">
        <f t="shared" si="340"/>
        <v/>
      </c>
      <c r="AT643" s="121" t="str">
        <f t="shared" si="341"/>
        <v/>
      </c>
      <c r="AU643" s="138" t="str">
        <f>IF(AX643="","",IF(R643="Refreshment Beverage",ROUND((BA643-Y643-Z643-AA643)*VLOOKUP(VALUE(Q643),Rates!G$15:L$19,3,0),4),ROUND(AW643*(VLOOKUP(VALUE(Q643),Rates!G:L,3,0)),4)))</f>
        <v/>
      </c>
      <c r="AV643" s="126" t="str">
        <f t="shared" si="342"/>
        <v/>
      </c>
      <c r="AW643" s="127" t="str">
        <f t="shared" si="343"/>
        <v/>
      </c>
      <c r="AX643" s="123" t="str">
        <f t="shared" si="344"/>
        <v/>
      </c>
      <c r="AY643" s="140" t="str">
        <f>IF(AX643="","",IF(R643="Refreshment Beverage",ROUND(SUM(AX643*Rates!K$19),4),ROUND(SUM(AX643*(Rates!J$8/100)),4)))</f>
        <v/>
      </c>
      <c r="AZ643" s="124" t="str">
        <f t="shared" si="345"/>
        <v/>
      </c>
      <c r="BA643" s="125" t="str">
        <f t="shared" si="346"/>
        <v/>
      </c>
      <c r="BB643" s="115"/>
      <c r="BC643" s="143"/>
      <c r="BD643" s="100"/>
      <c r="BE643" s="100"/>
      <c r="BF643" s="100"/>
      <c r="BG643" s="100"/>
    </row>
    <row r="644" spans="1:59" ht="12.75" customHeight="1" x14ac:dyDescent="0.2">
      <c r="A644" s="144"/>
      <c r="B644" s="141"/>
      <c r="C644" s="141"/>
      <c r="D644" s="142"/>
      <c r="E644" s="142"/>
      <c r="F644" s="142"/>
      <c r="G644" s="142"/>
      <c r="H644" s="142"/>
      <c r="I644" s="129"/>
      <c r="J644" s="130"/>
      <c r="K644" s="131" t="str">
        <f t="shared" si="317"/>
        <v/>
      </c>
      <c r="L644" s="132" t="str">
        <f t="shared" si="318"/>
        <v/>
      </c>
      <c r="M644" s="133" t="str">
        <f t="shared" si="319"/>
        <v/>
      </c>
      <c r="N644" s="134" t="str">
        <f>IFERROR(IF(B:B="","",IF(R644="Beer",SUM(LOOKUP(2,1/(Rates!$B$3:$B$5&lt;=W644)/(Rates!$C$3:$C$5&gt;=W644),Rates!$D$3:$D$5)*(X644/100)*W644),IF(R644="Refreshment Beverage",SUM(LOOKUP(2,1/(Rates!$B$7:$B$11&lt;=W644)/(Rates!$C$7:$C$11&gt;=W644),Rates!$D$7:$D$11)*(X644/100)*W644)))),"")</f>
        <v/>
      </c>
      <c r="O644" s="134" t="str">
        <f t="shared" si="320"/>
        <v/>
      </c>
      <c r="P644" s="116"/>
      <c r="Q644" s="117" t="str">
        <f t="shared" si="321"/>
        <v/>
      </c>
      <c r="R644" s="128" t="str">
        <f t="shared" si="322"/>
        <v/>
      </c>
      <c r="S644" s="135" t="str">
        <f>IF(B644="","",IF(R644="Refreshment Beverage",VLOOKUP(VALUE(Q644),Rates!G$15:L$19,2,0),VLOOKUP(VALUE(Q644),Rates!G$4:L$12,2,0)))</f>
        <v/>
      </c>
      <c r="T644" s="135" t="str">
        <f t="shared" si="323"/>
        <v/>
      </c>
      <c r="U644" s="118" t="str">
        <f t="shared" si="324"/>
        <v/>
      </c>
      <c r="V644" s="135" t="str">
        <f t="shared" si="325"/>
        <v/>
      </c>
      <c r="W644" s="135" t="str">
        <f t="shared" si="326"/>
        <v/>
      </c>
      <c r="X644" s="119" t="str">
        <f t="shared" si="327"/>
        <v/>
      </c>
      <c r="Y644" s="120" t="str">
        <f>IF(B:B="","",IF(R644="Refreshment Beverage",VLOOKUP(Q644,Rates!G$15:L$19,6,0)*W644,VLOOKUP(Q644,Rates!G$4:L$12,6,0)*W644))</f>
        <v/>
      </c>
      <c r="Z644" s="120" t="str">
        <f t="shared" si="328"/>
        <v/>
      </c>
      <c r="AA644" s="120" t="str">
        <f t="shared" si="329"/>
        <v/>
      </c>
      <c r="AB644" s="136" t="str">
        <f>IF(B:B="","",IF(R644="Refreshment Beverage","",IF(AND(R644="Beer",Q644=0),SUM(LOOKUP(2,1/(Rates!$B$15:$B$18&lt;=W644)/(Rates!$C$15:$C$18&gt;=W644),Rates!$D$15:$D$18)*W644),VLOOKUP(VALUE(Q:Q),Rates!A:B,2,0)*W644)))</f>
        <v/>
      </c>
      <c r="AC644" s="136" t="str">
        <f>IF(B:B="","",IF(R644="Refreshment Beverage","",IF(AND(R644="Beer",Q644=0),SUM(LOOKUP(2,1/(Rates!$B$15:$B$18&lt;=W644)/(Rates!$C$15:$C$18&gt;=W644),Rates!$E$15:$E$18)*W644),VLOOKUP(VALUE(Q:Q),Rates!A:C,3,0)*W644)))</f>
        <v/>
      </c>
      <c r="AD644" s="137" t="str">
        <f>IFERROR(IF(B:B="","",IF(R644="Beer","",IF(VALUE(Q644)=0,VLOOKUP(VLOOKUP(B:B,#REF!,16,0),Rates!A:E,2,0),VLOOKUP(VALUE(Q644),Rates!A$31:B$34,2,0)*W644))),0)</f>
        <v/>
      </c>
      <c r="AE644" s="121" t="str">
        <f t="shared" si="330"/>
        <v/>
      </c>
      <c r="AF644" s="138" t="str">
        <f t="shared" si="331"/>
        <v/>
      </c>
      <c r="AG644" s="122" t="str">
        <f t="shared" si="332"/>
        <v/>
      </c>
      <c r="AH644" s="123" t="str">
        <f t="shared" si="333"/>
        <v/>
      </c>
      <c r="AI644" s="139" t="str">
        <f>IF(AE:AE="","",IF(R644="Refreshment Beverage",AK644*(Rates!J$19/100),ROUND(SUM(AH644*(Rates!$J$8/100)),4)))</f>
        <v/>
      </c>
      <c r="AJ644" s="124" t="str">
        <f t="shared" si="334"/>
        <v/>
      </c>
      <c r="AK644" s="125" t="str">
        <f t="shared" si="335"/>
        <v/>
      </c>
      <c r="AL644" s="121" t="str">
        <f t="shared" si="336"/>
        <v/>
      </c>
      <c r="AM644" s="138" t="str">
        <f>IF(AS644="","",IF(R644="Refreshment Beverage",ROUND(AS644*Rates!K$19,4),ROUND(AO644*(VLOOKUP(VALUE(Q644),Rates!G$4:L$12,3,0)),4)))</f>
        <v/>
      </c>
      <c r="AN644" s="126" t="str">
        <f>IF(AS644="","",IF(R644="Refreshment Beverage",AS644*(Rates!J$19/100),MAX(AM644,AB644)))</f>
        <v/>
      </c>
      <c r="AO644" s="127" t="str">
        <f t="shared" si="337"/>
        <v/>
      </c>
      <c r="AP644" s="127" t="str">
        <f t="shared" si="338"/>
        <v/>
      </c>
      <c r="AQ644" s="140" t="str">
        <f>IF(AS644="","",IF(R644="Refreshment Beverage",ROUND(SUM(VLOOKUP(Q:Q,Rates!G$15:L$19,3,0)*(AS644-Y644-Z644-AA644)),4),ROUND(SUM(Rates!$K$8*AS644),4)))</f>
        <v/>
      </c>
      <c r="AR644" s="139" t="str">
        <f t="shared" si="339"/>
        <v/>
      </c>
      <c r="AS644" s="125" t="str">
        <f t="shared" si="340"/>
        <v/>
      </c>
      <c r="AT644" s="121" t="str">
        <f t="shared" si="341"/>
        <v/>
      </c>
      <c r="AU644" s="138" t="str">
        <f>IF(AX644="","",IF(R644="Refreshment Beverage",ROUND((BA644-Y644-Z644-AA644)*VLOOKUP(VALUE(Q644),Rates!G$15:L$19,3,0),4),ROUND(AW644*(VLOOKUP(VALUE(Q644),Rates!G:L,3,0)),4)))</f>
        <v/>
      </c>
      <c r="AV644" s="126" t="str">
        <f t="shared" si="342"/>
        <v/>
      </c>
      <c r="AW644" s="127" t="str">
        <f t="shared" si="343"/>
        <v/>
      </c>
      <c r="AX644" s="123" t="str">
        <f t="shared" si="344"/>
        <v/>
      </c>
      <c r="AY644" s="140" t="str">
        <f>IF(AX644="","",IF(R644="Refreshment Beverage",ROUND(SUM(AX644*Rates!K$19),4),ROUND(SUM(AX644*(Rates!J$8/100)),4)))</f>
        <v/>
      </c>
      <c r="AZ644" s="124" t="str">
        <f t="shared" si="345"/>
        <v/>
      </c>
      <c r="BA644" s="125" t="str">
        <f t="shared" si="346"/>
        <v/>
      </c>
      <c r="BB644" s="115"/>
      <c r="BC644" s="143"/>
      <c r="BD644" s="100"/>
      <c r="BE644" s="100"/>
      <c r="BF644" s="100"/>
      <c r="BG644" s="100"/>
    </row>
    <row r="645" spans="1:59" ht="12.75" customHeight="1" x14ac:dyDescent="0.2">
      <c r="A645" s="144"/>
      <c r="B645" s="141"/>
      <c r="C645" s="141"/>
      <c r="D645" s="142"/>
      <c r="E645" s="142"/>
      <c r="F645" s="142"/>
      <c r="G645" s="142"/>
      <c r="H645" s="142"/>
      <c r="I645" s="129"/>
      <c r="J645" s="130"/>
      <c r="K645" s="131" t="str">
        <f t="shared" si="317"/>
        <v/>
      </c>
      <c r="L645" s="132" t="str">
        <f t="shared" si="318"/>
        <v/>
      </c>
      <c r="M645" s="133" t="str">
        <f t="shared" si="319"/>
        <v/>
      </c>
      <c r="N645" s="134" t="str">
        <f>IFERROR(IF(B:B="","",IF(R645="Beer",SUM(LOOKUP(2,1/(Rates!$B$3:$B$5&lt;=W645)/(Rates!$C$3:$C$5&gt;=W645),Rates!$D$3:$D$5)*(X645/100)*W645),IF(R645="Refreshment Beverage",SUM(LOOKUP(2,1/(Rates!$B$7:$B$11&lt;=W645)/(Rates!$C$7:$C$11&gt;=W645),Rates!$D$7:$D$11)*(X645/100)*W645)))),"")</f>
        <v/>
      </c>
      <c r="O645" s="134" t="str">
        <f t="shared" si="320"/>
        <v/>
      </c>
      <c r="P645" s="116"/>
      <c r="Q645" s="117" t="str">
        <f t="shared" si="321"/>
        <v/>
      </c>
      <c r="R645" s="128" t="str">
        <f t="shared" si="322"/>
        <v/>
      </c>
      <c r="S645" s="135" t="str">
        <f>IF(B645="","",IF(R645="Refreshment Beverage",VLOOKUP(VALUE(Q645),Rates!G$15:L$19,2,0),VLOOKUP(VALUE(Q645),Rates!G$4:L$12,2,0)))</f>
        <v/>
      </c>
      <c r="T645" s="135" t="str">
        <f t="shared" si="323"/>
        <v/>
      </c>
      <c r="U645" s="118" t="str">
        <f t="shared" si="324"/>
        <v/>
      </c>
      <c r="V645" s="135" t="str">
        <f t="shared" si="325"/>
        <v/>
      </c>
      <c r="W645" s="135" t="str">
        <f t="shared" si="326"/>
        <v/>
      </c>
      <c r="X645" s="119" t="str">
        <f t="shared" si="327"/>
        <v/>
      </c>
      <c r="Y645" s="120" t="str">
        <f>IF(B:B="","",IF(R645="Refreshment Beverage",VLOOKUP(Q645,Rates!G$15:L$19,6,0)*W645,VLOOKUP(Q645,Rates!G$4:L$12,6,0)*W645))</f>
        <v/>
      </c>
      <c r="Z645" s="120" t="str">
        <f t="shared" si="328"/>
        <v/>
      </c>
      <c r="AA645" s="120" t="str">
        <f t="shared" si="329"/>
        <v/>
      </c>
      <c r="AB645" s="136" t="str">
        <f>IF(B:B="","",IF(R645="Refreshment Beverage","",IF(AND(R645="Beer",Q645=0),SUM(LOOKUP(2,1/(Rates!$B$15:$B$18&lt;=W645)/(Rates!$C$15:$C$18&gt;=W645),Rates!$D$15:$D$18)*W645),VLOOKUP(VALUE(Q:Q),Rates!A:B,2,0)*W645)))</f>
        <v/>
      </c>
      <c r="AC645" s="136" t="str">
        <f>IF(B:B="","",IF(R645="Refreshment Beverage","",IF(AND(R645="Beer",Q645=0),SUM(LOOKUP(2,1/(Rates!$B$15:$B$18&lt;=W645)/(Rates!$C$15:$C$18&gt;=W645),Rates!$E$15:$E$18)*W645),VLOOKUP(VALUE(Q:Q),Rates!A:C,3,0)*W645)))</f>
        <v/>
      </c>
      <c r="AD645" s="137" t="str">
        <f>IFERROR(IF(B:B="","",IF(R645="Beer","",IF(VALUE(Q645)=0,VLOOKUP(VLOOKUP(B:B,#REF!,16,0),Rates!A:E,2,0),VLOOKUP(VALUE(Q645),Rates!A$31:B$34,2,0)*W645))),0)</f>
        <v/>
      </c>
      <c r="AE645" s="121" t="str">
        <f t="shared" si="330"/>
        <v/>
      </c>
      <c r="AF645" s="138" t="str">
        <f t="shared" si="331"/>
        <v/>
      </c>
      <c r="AG645" s="122" t="str">
        <f t="shared" si="332"/>
        <v/>
      </c>
      <c r="AH645" s="123" t="str">
        <f t="shared" si="333"/>
        <v/>
      </c>
      <c r="AI645" s="139" t="str">
        <f>IF(AE:AE="","",IF(R645="Refreshment Beverage",AK645*(Rates!J$19/100),ROUND(SUM(AH645*(Rates!$J$8/100)),4)))</f>
        <v/>
      </c>
      <c r="AJ645" s="124" t="str">
        <f t="shared" si="334"/>
        <v/>
      </c>
      <c r="AK645" s="125" t="str">
        <f t="shared" si="335"/>
        <v/>
      </c>
      <c r="AL645" s="121" t="str">
        <f t="shared" si="336"/>
        <v/>
      </c>
      <c r="AM645" s="138" t="str">
        <f>IF(AS645="","",IF(R645="Refreshment Beverage",ROUND(AS645*Rates!K$19,4),ROUND(AO645*(VLOOKUP(VALUE(Q645),Rates!G$4:L$12,3,0)),4)))</f>
        <v/>
      </c>
      <c r="AN645" s="126" t="str">
        <f>IF(AS645="","",IF(R645="Refreshment Beverage",AS645*(Rates!J$19/100),MAX(AM645,AB645)))</f>
        <v/>
      </c>
      <c r="AO645" s="127" t="str">
        <f t="shared" si="337"/>
        <v/>
      </c>
      <c r="AP645" s="127" t="str">
        <f t="shared" si="338"/>
        <v/>
      </c>
      <c r="AQ645" s="140" t="str">
        <f>IF(AS645="","",IF(R645="Refreshment Beverage",ROUND(SUM(VLOOKUP(Q:Q,Rates!G$15:L$19,3,0)*(AS645-Y645-Z645-AA645)),4),ROUND(SUM(Rates!$K$8*AS645),4)))</f>
        <v/>
      </c>
      <c r="AR645" s="139" t="str">
        <f t="shared" si="339"/>
        <v/>
      </c>
      <c r="AS645" s="125" t="str">
        <f t="shared" si="340"/>
        <v/>
      </c>
      <c r="AT645" s="121" t="str">
        <f t="shared" si="341"/>
        <v/>
      </c>
      <c r="AU645" s="138" t="str">
        <f>IF(AX645="","",IF(R645="Refreshment Beverage",ROUND((BA645-Y645-Z645-AA645)*VLOOKUP(VALUE(Q645),Rates!G$15:L$19,3,0),4),ROUND(AW645*(VLOOKUP(VALUE(Q645),Rates!G:L,3,0)),4)))</f>
        <v/>
      </c>
      <c r="AV645" s="126" t="str">
        <f t="shared" si="342"/>
        <v/>
      </c>
      <c r="AW645" s="127" t="str">
        <f t="shared" si="343"/>
        <v/>
      </c>
      <c r="AX645" s="123" t="str">
        <f t="shared" si="344"/>
        <v/>
      </c>
      <c r="AY645" s="140" t="str">
        <f>IF(AX645="","",IF(R645="Refreshment Beverage",ROUND(SUM(AX645*Rates!K$19),4),ROUND(SUM(AX645*(Rates!J$8/100)),4)))</f>
        <v/>
      </c>
      <c r="AZ645" s="124" t="str">
        <f t="shared" si="345"/>
        <v/>
      </c>
      <c r="BA645" s="125" t="str">
        <f t="shared" si="346"/>
        <v/>
      </c>
      <c r="BB645" s="115"/>
      <c r="BC645" s="143"/>
      <c r="BD645" s="100"/>
      <c r="BE645" s="100"/>
      <c r="BF645" s="100"/>
      <c r="BG645" s="100"/>
    </row>
    <row r="646" spans="1:59" ht="12.75" customHeight="1" x14ac:dyDescent="0.2">
      <c r="A646" s="144"/>
      <c r="B646" s="141"/>
      <c r="C646" s="141"/>
      <c r="D646" s="142"/>
      <c r="E646" s="142"/>
      <c r="F646" s="142"/>
      <c r="G646" s="142"/>
      <c r="H646" s="142"/>
      <c r="I646" s="129"/>
      <c r="J646" s="130"/>
      <c r="K646" s="131" t="str">
        <f t="shared" si="317"/>
        <v/>
      </c>
      <c r="L646" s="132" t="str">
        <f t="shared" si="318"/>
        <v/>
      </c>
      <c r="M646" s="133" t="str">
        <f t="shared" si="319"/>
        <v/>
      </c>
      <c r="N646" s="134" t="str">
        <f>IFERROR(IF(B:B="","",IF(R646="Beer",SUM(LOOKUP(2,1/(Rates!$B$3:$B$5&lt;=W646)/(Rates!$C$3:$C$5&gt;=W646),Rates!$D$3:$D$5)*(X646/100)*W646),IF(R646="Refreshment Beverage",SUM(LOOKUP(2,1/(Rates!$B$7:$B$11&lt;=W646)/(Rates!$C$7:$C$11&gt;=W646),Rates!$D$7:$D$11)*(X646/100)*W646)))),"")</f>
        <v/>
      </c>
      <c r="O646" s="134" t="str">
        <f t="shared" si="320"/>
        <v/>
      </c>
      <c r="P646" s="116"/>
      <c r="Q646" s="117" t="str">
        <f t="shared" si="321"/>
        <v/>
      </c>
      <c r="R646" s="128" t="str">
        <f t="shared" si="322"/>
        <v/>
      </c>
      <c r="S646" s="135" t="str">
        <f>IF(B646="","",IF(R646="Refreshment Beverage",VLOOKUP(VALUE(Q646),Rates!G$15:L$19,2,0),VLOOKUP(VALUE(Q646),Rates!G$4:L$12,2,0)))</f>
        <v/>
      </c>
      <c r="T646" s="135" t="str">
        <f t="shared" si="323"/>
        <v/>
      </c>
      <c r="U646" s="118" t="str">
        <f t="shared" si="324"/>
        <v/>
      </c>
      <c r="V646" s="135" t="str">
        <f t="shared" si="325"/>
        <v/>
      </c>
      <c r="W646" s="135" t="str">
        <f t="shared" si="326"/>
        <v/>
      </c>
      <c r="X646" s="119" t="str">
        <f t="shared" si="327"/>
        <v/>
      </c>
      <c r="Y646" s="120" t="str">
        <f>IF(B:B="","",IF(R646="Refreshment Beverage",VLOOKUP(Q646,Rates!G$15:L$19,6,0)*W646,VLOOKUP(Q646,Rates!G$4:L$12,6,0)*W646))</f>
        <v/>
      </c>
      <c r="Z646" s="120" t="str">
        <f t="shared" si="328"/>
        <v/>
      </c>
      <c r="AA646" s="120" t="str">
        <f t="shared" si="329"/>
        <v/>
      </c>
      <c r="AB646" s="136" t="str">
        <f>IF(B:B="","",IF(R646="Refreshment Beverage","",IF(AND(R646="Beer",Q646=0),SUM(LOOKUP(2,1/(Rates!$B$15:$B$18&lt;=W646)/(Rates!$C$15:$C$18&gt;=W646),Rates!$D$15:$D$18)*W646),VLOOKUP(VALUE(Q:Q),Rates!A:B,2,0)*W646)))</f>
        <v/>
      </c>
      <c r="AC646" s="136" t="str">
        <f>IF(B:B="","",IF(R646="Refreshment Beverage","",IF(AND(R646="Beer",Q646=0),SUM(LOOKUP(2,1/(Rates!$B$15:$B$18&lt;=W646)/(Rates!$C$15:$C$18&gt;=W646),Rates!$E$15:$E$18)*W646),VLOOKUP(VALUE(Q:Q),Rates!A:C,3,0)*W646)))</f>
        <v/>
      </c>
      <c r="AD646" s="137" t="str">
        <f>IFERROR(IF(B:B="","",IF(R646="Beer","",IF(VALUE(Q646)=0,VLOOKUP(VLOOKUP(B:B,#REF!,16,0),Rates!A:E,2,0),VLOOKUP(VALUE(Q646),Rates!A$31:B$34,2,0)*W646))),0)</f>
        <v/>
      </c>
      <c r="AE646" s="121" t="str">
        <f t="shared" si="330"/>
        <v/>
      </c>
      <c r="AF646" s="138" t="str">
        <f t="shared" si="331"/>
        <v/>
      </c>
      <c r="AG646" s="122" t="str">
        <f t="shared" si="332"/>
        <v/>
      </c>
      <c r="AH646" s="123" t="str">
        <f t="shared" si="333"/>
        <v/>
      </c>
      <c r="AI646" s="139" t="str">
        <f>IF(AE:AE="","",IF(R646="Refreshment Beverage",AK646*(Rates!J$19/100),ROUND(SUM(AH646*(Rates!$J$8/100)),4)))</f>
        <v/>
      </c>
      <c r="AJ646" s="124" t="str">
        <f t="shared" si="334"/>
        <v/>
      </c>
      <c r="AK646" s="125" t="str">
        <f t="shared" si="335"/>
        <v/>
      </c>
      <c r="AL646" s="121" t="str">
        <f t="shared" si="336"/>
        <v/>
      </c>
      <c r="AM646" s="138" t="str">
        <f>IF(AS646="","",IF(R646="Refreshment Beverage",ROUND(AS646*Rates!K$19,4),ROUND(AO646*(VLOOKUP(VALUE(Q646),Rates!G$4:L$12,3,0)),4)))</f>
        <v/>
      </c>
      <c r="AN646" s="126" t="str">
        <f>IF(AS646="","",IF(R646="Refreshment Beverage",AS646*(Rates!J$19/100),MAX(AM646,AB646)))</f>
        <v/>
      </c>
      <c r="AO646" s="127" t="str">
        <f t="shared" si="337"/>
        <v/>
      </c>
      <c r="AP646" s="127" t="str">
        <f t="shared" si="338"/>
        <v/>
      </c>
      <c r="AQ646" s="140" t="str">
        <f>IF(AS646="","",IF(R646="Refreshment Beverage",ROUND(SUM(VLOOKUP(Q:Q,Rates!G$15:L$19,3,0)*(AS646-Y646-Z646-AA646)),4),ROUND(SUM(Rates!$K$8*AS646),4)))</f>
        <v/>
      </c>
      <c r="AR646" s="139" t="str">
        <f t="shared" si="339"/>
        <v/>
      </c>
      <c r="AS646" s="125" t="str">
        <f t="shared" si="340"/>
        <v/>
      </c>
      <c r="AT646" s="121" t="str">
        <f t="shared" si="341"/>
        <v/>
      </c>
      <c r="AU646" s="138" t="str">
        <f>IF(AX646="","",IF(R646="Refreshment Beverage",ROUND((BA646-Y646-Z646-AA646)*VLOOKUP(VALUE(Q646),Rates!G$15:L$19,3,0),4),ROUND(AW646*(VLOOKUP(VALUE(Q646),Rates!G:L,3,0)),4)))</f>
        <v/>
      </c>
      <c r="AV646" s="126" t="str">
        <f t="shared" si="342"/>
        <v/>
      </c>
      <c r="AW646" s="127" t="str">
        <f t="shared" si="343"/>
        <v/>
      </c>
      <c r="AX646" s="123" t="str">
        <f t="shared" si="344"/>
        <v/>
      </c>
      <c r="AY646" s="140" t="str">
        <f>IF(AX646="","",IF(R646="Refreshment Beverage",ROUND(SUM(AX646*Rates!K$19),4),ROUND(SUM(AX646*(Rates!J$8/100)),4)))</f>
        <v/>
      </c>
      <c r="AZ646" s="124" t="str">
        <f t="shared" si="345"/>
        <v/>
      </c>
      <c r="BA646" s="125" t="str">
        <f t="shared" si="346"/>
        <v/>
      </c>
      <c r="BB646" s="115"/>
      <c r="BC646" s="143"/>
      <c r="BD646" s="100"/>
      <c r="BE646" s="100"/>
      <c r="BF646" s="100"/>
      <c r="BG646" s="100"/>
    </row>
    <row r="647" spans="1:59" ht="12.75" customHeight="1" x14ac:dyDescent="0.2">
      <c r="A647" s="144"/>
      <c r="B647" s="141"/>
      <c r="C647" s="141"/>
      <c r="D647" s="142"/>
      <c r="E647" s="142"/>
      <c r="F647" s="142"/>
      <c r="G647" s="142"/>
      <c r="H647" s="142"/>
      <c r="I647" s="129"/>
      <c r="J647" s="130"/>
      <c r="K647" s="131" t="str">
        <f t="shared" si="317"/>
        <v/>
      </c>
      <c r="L647" s="132" t="str">
        <f t="shared" si="318"/>
        <v/>
      </c>
      <c r="M647" s="133" t="str">
        <f t="shared" si="319"/>
        <v/>
      </c>
      <c r="N647" s="134" t="str">
        <f>IFERROR(IF(B:B="","",IF(R647="Beer",SUM(LOOKUP(2,1/(Rates!$B$3:$B$5&lt;=W647)/(Rates!$C$3:$C$5&gt;=W647),Rates!$D$3:$D$5)*(X647/100)*W647),IF(R647="Refreshment Beverage",SUM(LOOKUP(2,1/(Rates!$B$7:$B$11&lt;=W647)/(Rates!$C$7:$C$11&gt;=W647),Rates!$D$7:$D$11)*(X647/100)*W647)))),"")</f>
        <v/>
      </c>
      <c r="O647" s="134" t="str">
        <f t="shared" si="320"/>
        <v/>
      </c>
      <c r="P647" s="116"/>
      <c r="Q647" s="117" t="str">
        <f t="shared" si="321"/>
        <v/>
      </c>
      <c r="R647" s="128" t="str">
        <f t="shared" si="322"/>
        <v/>
      </c>
      <c r="S647" s="135" t="str">
        <f>IF(B647="","",IF(R647="Refreshment Beverage",VLOOKUP(VALUE(Q647),Rates!G$15:L$19,2,0),VLOOKUP(VALUE(Q647),Rates!G$4:L$12,2,0)))</f>
        <v/>
      </c>
      <c r="T647" s="135" t="str">
        <f t="shared" si="323"/>
        <v/>
      </c>
      <c r="U647" s="118" t="str">
        <f t="shared" si="324"/>
        <v/>
      </c>
      <c r="V647" s="135" t="str">
        <f t="shared" si="325"/>
        <v/>
      </c>
      <c r="W647" s="135" t="str">
        <f t="shared" si="326"/>
        <v/>
      </c>
      <c r="X647" s="119" t="str">
        <f t="shared" si="327"/>
        <v/>
      </c>
      <c r="Y647" s="120" t="str">
        <f>IF(B:B="","",IF(R647="Refreshment Beverage",VLOOKUP(Q647,Rates!G$15:L$19,6,0)*W647,VLOOKUP(Q647,Rates!G$4:L$12,6,0)*W647))</f>
        <v/>
      </c>
      <c r="Z647" s="120" t="str">
        <f t="shared" si="328"/>
        <v/>
      </c>
      <c r="AA647" s="120" t="str">
        <f t="shared" si="329"/>
        <v/>
      </c>
      <c r="AB647" s="136" t="str">
        <f>IF(B:B="","",IF(R647="Refreshment Beverage","",IF(AND(R647="Beer",Q647=0),SUM(LOOKUP(2,1/(Rates!$B$15:$B$18&lt;=W647)/(Rates!$C$15:$C$18&gt;=W647),Rates!$D$15:$D$18)*W647),VLOOKUP(VALUE(Q:Q),Rates!A:B,2,0)*W647)))</f>
        <v/>
      </c>
      <c r="AC647" s="136" t="str">
        <f>IF(B:B="","",IF(R647="Refreshment Beverage","",IF(AND(R647="Beer",Q647=0),SUM(LOOKUP(2,1/(Rates!$B$15:$B$18&lt;=W647)/(Rates!$C$15:$C$18&gt;=W647),Rates!$E$15:$E$18)*W647),VLOOKUP(VALUE(Q:Q),Rates!A:C,3,0)*W647)))</f>
        <v/>
      </c>
      <c r="AD647" s="137" t="str">
        <f>IFERROR(IF(B:B="","",IF(R647="Beer","",IF(VALUE(Q647)=0,VLOOKUP(VLOOKUP(B:B,#REF!,16,0),Rates!A:E,2,0),VLOOKUP(VALUE(Q647),Rates!A$31:B$34,2,0)*W647))),0)</f>
        <v/>
      </c>
      <c r="AE647" s="121" t="str">
        <f t="shared" si="330"/>
        <v/>
      </c>
      <c r="AF647" s="138" t="str">
        <f t="shared" si="331"/>
        <v/>
      </c>
      <c r="AG647" s="122" t="str">
        <f t="shared" si="332"/>
        <v/>
      </c>
      <c r="AH647" s="123" t="str">
        <f t="shared" si="333"/>
        <v/>
      </c>
      <c r="AI647" s="139" t="str">
        <f>IF(AE:AE="","",IF(R647="Refreshment Beverage",AK647*(Rates!J$19/100),ROUND(SUM(AH647*(Rates!$J$8/100)),4)))</f>
        <v/>
      </c>
      <c r="AJ647" s="124" t="str">
        <f t="shared" si="334"/>
        <v/>
      </c>
      <c r="AK647" s="125" t="str">
        <f t="shared" si="335"/>
        <v/>
      </c>
      <c r="AL647" s="121" t="str">
        <f t="shared" si="336"/>
        <v/>
      </c>
      <c r="AM647" s="138" t="str">
        <f>IF(AS647="","",IF(R647="Refreshment Beverage",ROUND(AS647*Rates!K$19,4),ROUND(AO647*(VLOOKUP(VALUE(Q647),Rates!G$4:L$12,3,0)),4)))</f>
        <v/>
      </c>
      <c r="AN647" s="126" t="str">
        <f>IF(AS647="","",IF(R647="Refreshment Beverage",AS647*(Rates!J$19/100),MAX(AM647,AB647)))</f>
        <v/>
      </c>
      <c r="AO647" s="127" t="str">
        <f t="shared" si="337"/>
        <v/>
      </c>
      <c r="AP647" s="127" t="str">
        <f t="shared" si="338"/>
        <v/>
      </c>
      <c r="AQ647" s="140" t="str">
        <f>IF(AS647="","",IF(R647="Refreshment Beverage",ROUND(SUM(VLOOKUP(Q:Q,Rates!G$15:L$19,3,0)*(AS647-Y647-Z647-AA647)),4),ROUND(SUM(Rates!$K$8*AS647),4)))</f>
        <v/>
      </c>
      <c r="AR647" s="139" t="str">
        <f t="shared" si="339"/>
        <v/>
      </c>
      <c r="AS647" s="125" t="str">
        <f t="shared" si="340"/>
        <v/>
      </c>
      <c r="AT647" s="121" t="str">
        <f t="shared" si="341"/>
        <v/>
      </c>
      <c r="AU647" s="138" t="str">
        <f>IF(AX647="","",IF(R647="Refreshment Beverage",ROUND((BA647-Y647-Z647-AA647)*VLOOKUP(VALUE(Q647),Rates!G$15:L$19,3,0),4),ROUND(AW647*(VLOOKUP(VALUE(Q647),Rates!G:L,3,0)),4)))</f>
        <v/>
      </c>
      <c r="AV647" s="126" t="str">
        <f t="shared" si="342"/>
        <v/>
      </c>
      <c r="AW647" s="127" t="str">
        <f t="shared" si="343"/>
        <v/>
      </c>
      <c r="AX647" s="123" t="str">
        <f t="shared" si="344"/>
        <v/>
      </c>
      <c r="AY647" s="140" t="str">
        <f>IF(AX647="","",IF(R647="Refreshment Beverage",ROUND(SUM(AX647*Rates!K$19),4),ROUND(SUM(AX647*(Rates!J$8/100)),4)))</f>
        <v/>
      </c>
      <c r="AZ647" s="124" t="str">
        <f t="shared" si="345"/>
        <v/>
      </c>
      <c r="BA647" s="125" t="str">
        <f t="shared" si="346"/>
        <v/>
      </c>
      <c r="BB647" s="115"/>
      <c r="BC647" s="143"/>
      <c r="BD647" s="100"/>
      <c r="BE647" s="100"/>
      <c r="BF647" s="100"/>
      <c r="BG647" s="100"/>
    </row>
    <row r="648" spans="1:59" ht="12.75" customHeight="1" x14ac:dyDescent="0.2">
      <c r="A648" s="144"/>
      <c r="B648" s="141"/>
      <c r="C648" s="141"/>
      <c r="D648" s="142"/>
      <c r="E648" s="142"/>
      <c r="F648" s="142"/>
      <c r="G648" s="142"/>
      <c r="H648" s="142"/>
      <c r="I648" s="129"/>
      <c r="J648" s="130"/>
      <c r="K648" s="131" t="str">
        <f t="shared" si="317"/>
        <v/>
      </c>
      <c r="L648" s="132" t="str">
        <f t="shared" si="318"/>
        <v/>
      </c>
      <c r="M648" s="133" t="str">
        <f t="shared" si="319"/>
        <v/>
      </c>
      <c r="N648" s="134" t="str">
        <f>IFERROR(IF(B:B="","",IF(R648="Beer",SUM(LOOKUP(2,1/(Rates!$B$3:$B$5&lt;=W648)/(Rates!$C$3:$C$5&gt;=W648),Rates!$D$3:$D$5)*(X648/100)*W648),IF(R648="Refreshment Beverage",SUM(LOOKUP(2,1/(Rates!$B$7:$B$11&lt;=W648)/(Rates!$C$7:$C$11&gt;=W648),Rates!$D$7:$D$11)*(X648/100)*W648)))),"")</f>
        <v/>
      </c>
      <c r="O648" s="134" t="str">
        <f t="shared" si="320"/>
        <v/>
      </c>
      <c r="P648" s="116"/>
      <c r="Q648" s="117" t="str">
        <f t="shared" si="321"/>
        <v/>
      </c>
      <c r="R648" s="128" t="str">
        <f t="shared" si="322"/>
        <v/>
      </c>
      <c r="S648" s="135" t="str">
        <f>IF(B648="","",IF(R648="Refreshment Beverage",VLOOKUP(VALUE(Q648),Rates!G$15:L$19,2,0),VLOOKUP(VALUE(Q648),Rates!G$4:L$12,2,0)))</f>
        <v/>
      </c>
      <c r="T648" s="135" t="str">
        <f t="shared" si="323"/>
        <v/>
      </c>
      <c r="U648" s="118" t="str">
        <f t="shared" si="324"/>
        <v/>
      </c>
      <c r="V648" s="135" t="str">
        <f t="shared" si="325"/>
        <v/>
      </c>
      <c r="W648" s="135" t="str">
        <f t="shared" si="326"/>
        <v/>
      </c>
      <c r="X648" s="119" t="str">
        <f t="shared" si="327"/>
        <v/>
      </c>
      <c r="Y648" s="120" t="str">
        <f>IF(B:B="","",IF(R648="Refreshment Beverage",VLOOKUP(Q648,Rates!G$15:L$19,6,0)*W648,VLOOKUP(Q648,Rates!G$4:L$12,6,0)*W648))</f>
        <v/>
      </c>
      <c r="Z648" s="120" t="str">
        <f t="shared" si="328"/>
        <v/>
      </c>
      <c r="AA648" s="120" t="str">
        <f t="shared" si="329"/>
        <v/>
      </c>
      <c r="AB648" s="136" t="str">
        <f>IF(B:B="","",IF(R648="Refreshment Beverage","",IF(AND(R648="Beer",Q648=0),SUM(LOOKUP(2,1/(Rates!$B$15:$B$18&lt;=W648)/(Rates!$C$15:$C$18&gt;=W648),Rates!$D$15:$D$18)*W648),VLOOKUP(VALUE(Q:Q),Rates!A:B,2,0)*W648)))</f>
        <v/>
      </c>
      <c r="AC648" s="136" t="str">
        <f>IF(B:B="","",IF(R648="Refreshment Beverage","",IF(AND(R648="Beer",Q648=0),SUM(LOOKUP(2,1/(Rates!$B$15:$B$18&lt;=W648)/(Rates!$C$15:$C$18&gt;=W648),Rates!$E$15:$E$18)*W648),VLOOKUP(VALUE(Q:Q),Rates!A:C,3,0)*W648)))</f>
        <v/>
      </c>
      <c r="AD648" s="137" t="str">
        <f>IFERROR(IF(B:B="","",IF(R648="Beer","",IF(VALUE(Q648)=0,VLOOKUP(VLOOKUP(B:B,#REF!,16,0),Rates!A:E,2,0),VLOOKUP(VALUE(Q648),Rates!A$31:B$34,2,0)*W648))),0)</f>
        <v/>
      </c>
      <c r="AE648" s="121" t="str">
        <f t="shared" si="330"/>
        <v/>
      </c>
      <c r="AF648" s="138" t="str">
        <f t="shared" si="331"/>
        <v/>
      </c>
      <c r="AG648" s="122" t="str">
        <f t="shared" si="332"/>
        <v/>
      </c>
      <c r="AH648" s="123" t="str">
        <f t="shared" si="333"/>
        <v/>
      </c>
      <c r="AI648" s="139" t="str">
        <f>IF(AE:AE="","",IF(R648="Refreshment Beverage",AK648*(Rates!J$19/100),ROUND(SUM(AH648*(Rates!$J$8/100)),4)))</f>
        <v/>
      </c>
      <c r="AJ648" s="124" t="str">
        <f t="shared" si="334"/>
        <v/>
      </c>
      <c r="AK648" s="125" t="str">
        <f t="shared" si="335"/>
        <v/>
      </c>
      <c r="AL648" s="121" t="str">
        <f t="shared" si="336"/>
        <v/>
      </c>
      <c r="AM648" s="138" t="str">
        <f>IF(AS648="","",IF(R648="Refreshment Beverage",ROUND(AS648*Rates!K$19,4),ROUND(AO648*(VLOOKUP(VALUE(Q648),Rates!G$4:L$12,3,0)),4)))</f>
        <v/>
      </c>
      <c r="AN648" s="126" t="str">
        <f>IF(AS648="","",IF(R648="Refreshment Beverage",AS648*(Rates!J$19/100),MAX(AM648,AB648)))</f>
        <v/>
      </c>
      <c r="AO648" s="127" t="str">
        <f t="shared" si="337"/>
        <v/>
      </c>
      <c r="AP648" s="127" t="str">
        <f t="shared" si="338"/>
        <v/>
      </c>
      <c r="AQ648" s="140" t="str">
        <f>IF(AS648="","",IF(R648="Refreshment Beverage",ROUND(SUM(VLOOKUP(Q:Q,Rates!G$15:L$19,3,0)*(AS648-Y648-Z648-AA648)),4),ROUND(SUM(Rates!$K$8*AS648),4)))</f>
        <v/>
      </c>
      <c r="AR648" s="139" t="str">
        <f t="shared" si="339"/>
        <v/>
      </c>
      <c r="AS648" s="125" t="str">
        <f t="shared" si="340"/>
        <v/>
      </c>
      <c r="AT648" s="121" t="str">
        <f t="shared" si="341"/>
        <v/>
      </c>
      <c r="AU648" s="138" t="str">
        <f>IF(AX648="","",IF(R648="Refreshment Beverage",ROUND((BA648-Y648-Z648-AA648)*VLOOKUP(VALUE(Q648),Rates!G$15:L$19,3,0),4),ROUND(AW648*(VLOOKUP(VALUE(Q648),Rates!G:L,3,0)),4)))</f>
        <v/>
      </c>
      <c r="AV648" s="126" t="str">
        <f t="shared" si="342"/>
        <v/>
      </c>
      <c r="AW648" s="127" t="str">
        <f t="shared" si="343"/>
        <v/>
      </c>
      <c r="AX648" s="123" t="str">
        <f t="shared" si="344"/>
        <v/>
      </c>
      <c r="AY648" s="140" t="str">
        <f>IF(AX648="","",IF(R648="Refreshment Beverage",ROUND(SUM(AX648*Rates!K$19),4),ROUND(SUM(AX648*(Rates!J$8/100)),4)))</f>
        <v/>
      </c>
      <c r="AZ648" s="124" t="str">
        <f t="shared" si="345"/>
        <v/>
      </c>
      <c r="BA648" s="125" t="str">
        <f t="shared" si="346"/>
        <v/>
      </c>
      <c r="BB648" s="115"/>
      <c r="BC648" s="143"/>
      <c r="BD648" s="100"/>
      <c r="BE648" s="100"/>
      <c r="BF648" s="100"/>
      <c r="BG648" s="100"/>
    </row>
    <row r="649" spans="1:59" ht="12.75" customHeight="1" x14ac:dyDescent="0.2">
      <c r="A649" s="144"/>
      <c r="B649" s="141"/>
      <c r="C649" s="141"/>
      <c r="D649" s="142"/>
      <c r="E649" s="142"/>
      <c r="F649" s="142"/>
      <c r="G649" s="142"/>
      <c r="H649" s="142"/>
      <c r="I649" s="129"/>
      <c r="J649" s="130"/>
      <c r="K649" s="131" t="str">
        <f t="shared" si="317"/>
        <v/>
      </c>
      <c r="L649" s="132" t="str">
        <f t="shared" si="318"/>
        <v/>
      </c>
      <c r="M649" s="133" t="str">
        <f t="shared" si="319"/>
        <v/>
      </c>
      <c r="N649" s="134" t="str">
        <f>IFERROR(IF(B:B="","",IF(R649="Beer",SUM(LOOKUP(2,1/(Rates!$B$3:$B$5&lt;=W649)/(Rates!$C$3:$C$5&gt;=W649),Rates!$D$3:$D$5)*(X649/100)*W649),IF(R649="Refreshment Beverage",SUM(LOOKUP(2,1/(Rates!$B$7:$B$11&lt;=W649)/(Rates!$C$7:$C$11&gt;=W649),Rates!$D$7:$D$11)*(X649/100)*W649)))),"")</f>
        <v/>
      </c>
      <c r="O649" s="134" t="str">
        <f t="shared" si="320"/>
        <v/>
      </c>
      <c r="P649" s="116"/>
      <c r="Q649" s="117" t="str">
        <f t="shared" si="321"/>
        <v/>
      </c>
      <c r="R649" s="128" t="str">
        <f t="shared" si="322"/>
        <v/>
      </c>
      <c r="S649" s="135" t="str">
        <f>IF(B649="","",IF(R649="Refreshment Beverage",VLOOKUP(VALUE(Q649),Rates!G$15:L$19,2,0),VLOOKUP(VALUE(Q649),Rates!G$4:L$12,2,0)))</f>
        <v/>
      </c>
      <c r="T649" s="135" t="str">
        <f t="shared" si="323"/>
        <v/>
      </c>
      <c r="U649" s="118" t="str">
        <f t="shared" si="324"/>
        <v/>
      </c>
      <c r="V649" s="135" t="str">
        <f t="shared" si="325"/>
        <v/>
      </c>
      <c r="W649" s="135" t="str">
        <f t="shared" si="326"/>
        <v/>
      </c>
      <c r="X649" s="119" t="str">
        <f t="shared" si="327"/>
        <v/>
      </c>
      <c r="Y649" s="120" t="str">
        <f>IF(B:B="","",IF(R649="Refreshment Beverage",VLOOKUP(Q649,Rates!G$15:L$19,6,0)*W649,VLOOKUP(Q649,Rates!G$4:L$12,6,0)*W649))</f>
        <v/>
      </c>
      <c r="Z649" s="120" t="str">
        <f t="shared" si="328"/>
        <v/>
      </c>
      <c r="AA649" s="120" t="str">
        <f t="shared" si="329"/>
        <v/>
      </c>
      <c r="AB649" s="136" t="str">
        <f>IF(B:B="","",IF(R649="Refreshment Beverage","",IF(AND(R649="Beer",Q649=0),SUM(LOOKUP(2,1/(Rates!$B$15:$B$18&lt;=W649)/(Rates!$C$15:$C$18&gt;=W649),Rates!$D$15:$D$18)*W649),VLOOKUP(VALUE(Q:Q),Rates!A:B,2,0)*W649)))</f>
        <v/>
      </c>
      <c r="AC649" s="136" t="str">
        <f>IF(B:B="","",IF(R649="Refreshment Beverage","",IF(AND(R649="Beer",Q649=0),SUM(LOOKUP(2,1/(Rates!$B$15:$B$18&lt;=W649)/(Rates!$C$15:$C$18&gt;=W649),Rates!$E$15:$E$18)*W649),VLOOKUP(VALUE(Q:Q),Rates!A:C,3,0)*W649)))</f>
        <v/>
      </c>
      <c r="AD649" s="137" t="str">
        <f>IFERROR(IF(B:B="","",IF(R649="Beer","",IF(VALUE(Q649)=0,VLOOKUP(VLOOKUP(B:B,#REF!,16,0),Rates!A:E,2,0),VLOOKUP(VALUE(Q649),Rates!A$31:B$34,2,0)*W649))),0)</f>
        <v/>
      </c>
      <c r="AE649" s="121" t="str">
        <f t="shared" si="330"/>
        <v/>
      </c>
      <c r="AF649" s="138" t="str">
        <f t="shared" si="331"/>
        <v/>
      </c>
      <c r="AG649" s="122" t="str">
        <f t="shared" si="332"/>
        <v/>
      </c>
      <c r="AH649" s="123" t="str">
        <f t="shared" si="333"/>
        <v/>
      </c>
      <c r="AI649" s="139" t="str">
        <f>IF(AE:AE="","",IF(R649="Refreshment Beverage",AK649*(Rates!J$19/100),ROUND(SUM(AH649*(Rates!$J$8/100)),4)))</f>
        <v/>
      </c>
      <c r="AJ649" s="124" t="str">
        <f t="shared" si="334"/>
        <v/>
      </c>
      <c r="AK649" s="125" t="str">
        <f t="shared" si="335"/>
        <v/>
      </c>
      <c r="AL649" s="121" t="str">
        <f t="shared" si="336"/>
        <v/>
      </c>
      <c r="AM649" s="138" t="str">
        <f>IF(AS649="","",IF(R649="Refreshment Beverage",ROUND(AS649*Rates!K$19,4),ROUND(AO649*(VLOOKUP(VALUE(Q649),Rates!G$4:L$12,3,0)),4)))</f>
        <v/>
      </c>
      <c r="AN649" s="126" t="str">
        <f>IF(AS649="","",IF(R649="Refreshment Beverage",AS649*(Rates!J$19/100),MAX(AM649,AB649)))</f>
        <v/>
      </c>
      <c r="AO649" s="127" t="str">
        <f t="shared" si="337"/>
        <v/>
      </c>
      <c r="AP649" s="127" t="str">
        <f t="shared" si="338"/>
        <v/>
      </c>
      <c r="AQ649" s="140" t="str">
        <f>IF(AS649="","",IF(R649="Refreshment Beverage",ROUND(SUM(VLOOKUP(Q:Q,Rates!G$15:L$19,3,0)*(AS649-Y649-Z649-AA649)),4),ROUND(SUM(Rates!$K$8*AS649),4)))</f>
        <v/>
      </c>
      <c r="AR649" s="139" t="str">
        <f t="shared" si="339"/>
        <v/>
      </c>
      <c r="AS649" s="125" t="str">
        <f t="shared" si="340"/>
        <v/>
      </c>
      <c r="AT649" s="121" t="str">
        <f t="shared" si="341"/>
        <v/>
      </c>
      <c r="AU649" s="138" t="str">
        <f>IF(AX649="","",IF(R649="Refreshment Beverage",ROUND((BA649-Y649-Z649-AA649)*VLOOKUP(VALUE(Q649),Rates!G$15:L$19,3,0),4),ROUND(AW649*(VLOOKUP(VALUE(Q649),Rates!G:L,3,0)),4)))</f>
        <v/>
      </c>
      <c r="AV649" s="126" t="str">
        <f t="shared" si="342"/>
        <v/>
      </c>
      <c r="AW649" s="127" t="str">
        <f t="shared" si="343"/>
        <v/>
      </c>
      <c r="AX649" s="123" t="str">
        <f t="shared" si="344"/>
        <v/>
      </c>
      <c r="AY649" s="140" t="str">
        <f>IF(AX649="","",IF(R649="Refreshment Beverage",ROUND(SUM(AX649*Rates!K$19),4),ROUND(SUM(AX649*(Rates!J$8/100)),4)))</f>
        <v/>
      </c>
      <c r="AZ649" s="124" t="str">
        <f t="shared" si="345"/>
        <v/>
      </c>
      <c r="BA649" s="125" t="str">
        <f t="shared" si="346"/>
        <v/>
      </c>
      <c r="BB649" s="115"/>
      <c r="BC649" s="143"/>
      <c r="BD649" s="100"/>
      <c r="BE649" s="100"/>
      <c r="BF649" s="100"/>
      <c r="BG649" s="100"/>
    </row>
    <row r="650" spans="1:59" ht="12.75" customHeight="1" x14ac:dyDescent="0.2">
      <c r="A650" s="144"/>
      <c r="B650" s="141"/>
      <c r="C650" s="141"/>
      <c r="D650" s="142"/>
      <c r="E650" s="142"/>
      <c r="F650" s="142"/>
      <c r="G650" s="142"/>
      <c r="H650" s="142"/>
      <c r="I650" s="129"/>
      <c r="J650" s="130"/>
      <c r="K650" s="131" t="str">
        <f t="shared" si="317"/>
        <v/>
      </c>
      <c r="L650" s="132" t="str">
        <f t="shared" si="318"/>
        <v/>
      </c>
      <c r="M650" s="133" t="str">
        <f t="shared" si="319"/>
        <v/>
      </c>
      <c r="N650" s="134" t="str">
        <f>IFERROR(IF(B:B="","",IF(R650="Beer",SUM(LOOKUP(2,1/(Rates!$B$3:$B$5&lt;=W650)/(Rates!$C$3:$C$5&gt;=W650),Rates!$D$3:$D$5)*(X650/100)*W650),IF(R650="Refreshment Beverage",SUM(LOOKUP(2,1/(Rates!$B$7:$B$11&lt;=W650)/(Rates!$C$7:$C$11&gt;=W650),Rates!$D$7:$D$11)*(X650/100)*W650)))),"")</f>
        <v/>
      </c>
      <c r="O650" s="134" t="str">
        <f t="shared" si="320"/>
        <v/>
      </c>
      <c r="P650" s="116"/>
      <c r="Q650" s="117" t="str">
        <f t="shared" si="321"/>
        <v/>
      </c>
      <c r="R650" s="128" t="str">
        <f t="shared" si="322"/>
        <v/>
      </c>
      <c r="S650" s="135" t="str">
        <f>IF(B650="","",IF(R650="Refreshment Beverage",VLOOKUP(VALUE(Q650),Rates!G$15:L$19,2,0),VLOOKUP(VALUE(Q650),Rates!G$4:L$12,2,0)))</f>
        <v/>
      </c>
      <c r="T650" s="135" t="str">
        <f t="shared" si="323"/>
        <v/>
      </c>
      <c r="U650" s="118" t="str">
        <f t="shared" si="324"/>
        <v/>
      </c>
      <c r="V650" s="135" t="str">
        <f t="shared" si="325"/>
        <v/>
      </c>
      <c r="W650" s="135" t="str">
        <f t="shared" si="326"/>
        <v/>
      </c>
      <c r="X650" s="119" t="str">
        <f t="shared" si="327"/>
        <v/>
      </c>
      <c r="Y650" s="120" t="str">
        <f>IF(B:B="","",IF(R650="Refreshment Beverage",VLOOKUP(Q650,Rates!G$15:L$19,6,0)*W650,VLOOKUP(Q650,Rates!G$4:L$12,6,0)*W650))</f>
        <v/>
      </c>
      <c r="Z650" s="120" t="str">
        <f t="shared" si="328"/>
        <v/>
      </c>
      <c r="AA650" s="120" t="str">
        <f t="shared" si="329"/>
        <v/>
      </c>
      <c r="AB650" s="136" t="str">
        <f>IF(B:B="","",IF(R650="Refreshment Beverage","",IF(AND(R650="Beer",Q650=0),SUM(LOOKUP(2,1/(Rates!$B$15:$B$18&lt;=W650)/(Rates!$C$15:$C$18&gt;=W650),Rates!$D$15:$D$18)*W650),VLOOKUP(VALUE(Q:Q),Rates!A:B,2,0)*W650)))</f>
        <v/>
      </c>
      <c r="AC650" s="136" t="str">
        <f>IF(B:B="","",IF(R650="Refreshment Beverage","",IF(AND(R650="Beer",Q650=0),SUM(LOOKUP(2,1/(Rates!$B$15:$B$18&lt;=W650)/(Rates!$C$15:$C$18&gt;=W650),Rates!$E$15:$E$18)*W650),VLOOKUP(VALUE(Q:Q),Rates!A:C,3,0)*W650)))</f>
        <v/>
      </c>
      <c r="AD650" s="137" t="str">
        <f>IFERROR(IF(B:B="","",IF(R650="Beer","",IF(VALUE(Q650)=0,VLOOKUP(VLOOKUP(B:B,#REF!,16,0),Rates!A:E,2,0),VLOOKUP(VALUE(Q650),Rates!A$31:B$34,2,0)*W650))),0)</f>
        <v/>
      </c>
      <c r="AE650" s="121" t="str">
        <f t="shared" si="330"/>
        <v/>
      </c>
      <c r="AF650" s="138" t="str">
        <f t="shared" si="331"/>
        <v/>
      </c>
      <c r="AG650" s="122" t="str">
        <f t="shared" si="332"/>
        <v/>
      </c>
      <c r="AH650" s="123" t="str">
        <f t="shared" si="333"/>
        <v/>
      </c>
      <c r="AI650" s="139" t="str">
        <f>IF(AE:AE="","",IF(R650="Refreshment Beverage",AK650*(Rates!J$19/100),ROUND(SUM(AH650*(Rates!$J$8/100)),4)))</f>
        <v/>
      </c>
      <c r="AJ650" s="124" t="str">
        <f t="shared" si="334"/>
        <v/>
      </c>
      <c r="AK650" s="125" t="str">
        <f t="shared" si="335"/>
        <v/>
      </c>
      <c r="AL650" s="121" t="str">
        <f t="shared" si="336"/>
        <v/>
      </c>
      <c r="AM650" s="138" t="str">
        <f>IF(AS650="","",IF(R650="Refreshment Beverage",ROUND(AS650*Rates!K$19,4),ROUND(AO650*(VLOOKUP(VALUE(Q650),Rates!G$4:L$12,3,0)),4)))</f>
        <v/>
      </c>
      <c r="AN650" s="126" t="str">
        <f>IF(AS650="","",IF(R650="Refreshment Beverage",AS650*(Rates!J$19/100),MAX(AM650,AB650)))</f>
        <v/>
      </c>
      <c r="AO650" s="127" t="str">
        <f t="shared" si="337"/>
        <v/>
      </c>
      <c r="AP650" s="127" t="str">
        <f t="shared" si="338"/>
        <v/>
      </c>
      <c r="AQ650" s="140" t="str">
        <f>IF(AS650="","",IF(R650="Refreshment Beverage",ROUND(SUM(VLOOKUP(Q:Q,Rates!G$15:L$19,3,0)*(AS650-Y650-Z650-AA650)),4),ROUND(SUM(Rates!$K$8*AS650),4)))</f>
        <v/>
      </c>
      <c r="AR650" s="139" t="str">
        <f t="shared" si="339"/>
        <v/>
      </c>
      <c r="AS650" s="125" t="str">
        <f t="shared" si="340"/>
        <v/>
      </c>
      <c r="AT650" s="121" t="str">
        <f t="shared" si="341"/>
        <v/>
      </c>
      <c r="AU650" s="138" t="str">
        <f>IF(AX650="","",IF(R650="Refreshment Beverage",ROUND((BA650-Y650-Z650-AA650)*VLOOKUP(VALUE(Q650),Rates!G$15:L$19,3,0),4),ROUND(AW650*(VLOOKUP(VALUE(Q650),Rates!G:L,3,0)),4)))</f>
        <v/>
      </c>
      <c r="AV650" s="126" t="str">
        <f t="shared" si="342"/>
        <v/>
      </c>
      <c r="AW650" s="127" t="str">
        <f t="shared" si="343"/>
        <v/>
      </c>
      <c r="AX650" s="123" t="str">
        <f t="shared" si="344"/>
        <v/>
      </c>
      <c r="AY650" s="140" t="str">
        <f>IF(AX650="","",IF(R650="Refreshment Beverage",ROUND(SUM(AX650*Rates!K$19),4),ROUND(SUM(AX650*(Rates!J$8/100)),4)))</f>
        <v/>
      </c>
      <c r="AZ650" s="124" t="str">
        <f t="shared" si="345"/>
        <v/>
      </c>
      <c r="BA650" s="125" t="str">
        <f t="shared" si="346"/>
        <v/>
      </c>
      <c r="BB650" s="115"/>
      <c r="BC650" s="143"/>
      <c r="BD650" s="100"/>
      <c r="BE650" s="100"/>
      <c r="BF650" s="100"/>
      <c r="BG650" s="100"/>
    </row>
    <row r="651" spans="1:59" ht="12.75" customHeight="1" x14ac:dyDescent="0.2">
      <c r="A651" s="144"/>
      <c r="B651" s="141"/>
      <c r="C651" s="141"/>
      <c r="D651" s="142"/>
      <c r="E651" s="142"/>
      <c r="F651" s="142"/>
      <c r="G651" s="142"/>
      <c r="H651" s="142"/>
      <c r="I651" s="129"/>
      <c r="J651" s="130"/>
      <c r="K651" s="131" t="str">
        <f t="shared" si="317"/>
        <v/>
      </c>
      <c r="L651" s="132" t="str">
        <f t="shared" si="318"/>
        <v/>
      </c>
      <c r="M651" s="133" t="str">
        <f t="shared" si="319"/>
        <v/>
      </c>
      <c r="N651" s="134" t="str">
        <f>IFERROR(IF(B:B="","",IF(R651="Beer",SUM(LOOKUP(2,1/(Rates!$B$3:$B$5&lt;=W651)/(Rates!$C$3:$C$5&gt;=W651),Rates!$D$3:$D$5)*(X651/100)*W651),IF(R651="Refreshment Beverage",SUM(LOOKUP(2,1/(Rates!$B$7:$B$11&lt;=W651)/(Rates!$C$7:$C$11&gt;=W651),Rates!$D$7:$D$11)*(X651/100)*W651)))),"")</f>
        <v/>
      </c>
      <c r="O651" s="134" t="str">
        <f t="shared" si="320"/>
        <v/>
      </c>
      <c r="P651" s="116"/>
      <c r="Q651" s="117" t="str">
        <f t="shared" si="321"/>
        <v/>
      </c>
      <c r="R651" s="128" t="str">
        <f t="shared" si="322"/>
        <v/>
      </c>
      <c r="S651" s="135" t="str">
        <f>IF(B651="","",IF(R651="Refreshment Beverage",VLOOKUP(VALUE(Q651),Rates!G$15:L$19,2,0),VLOOKUP(VALUE(Q651),Rates!G$4:L$12,2,0)))</f>
        <v/>
      </c>
      <c r="T651" s="135" t="str">
        <f t="shared" si="323"/>
        <v/>
      </c>
      <c r="U651" s="118" t="str">
        <f t="shared" si="324"/>
        <v/>
      </c>
      <c r="V651" s="135" t="str">
        <f t="shared" si="325"/>
        <v/>
      </c>
      <c r="W651" s="135" t="str">
        <f t="shared" si="326"/>
        <v/>
      </c>
      <c r="X651" s="119" t="str">
        <f t="shared" si="327"/>
        <v/>
      </c>
      <c r="Y651" s="120" t="str">
        <f>IF(B:B="","",IF(R651="Refreshment Beverage",VLOOKUP(Q651,Rates!G$15:L$19,6,0)*W651,VLOOKUP(Q651,Rates!G$4:L$12,6,0)*W651))</f>
        <v/>
      </c>
      <c r="Z651" s="120" t="str">
        <f t="shared" si="328"/>
        <v/>
      </c>
      <c r="AA651" s="120" t="str">
        <f t="shared" si="329"/>
        <v/>
      </c>
      <c r="AB651" s="136" t="str">
        <f>IF(B:B="","",IF(R651="Refreshment Beverage","",IF(AND(R651="Beer",Q651=0),SUM(LOOKUP(2,1/(Rates!$B$15:$B$18&lt;=W651)/(Rates!$C$15:$C$18&gt;=W651),Rates!$D$15:$D$18)*W651),VLOOKUP(VALUE(Q:Q),Rates!A:B,2,0)*W651)))</f>
        <v/>
      </c>
      <c r="AC651" s="136" t="str">
        <f>IF(B:B="","",IF(R651="Refreshment Beverage","",IF(AND(R651="Beer",Q651=0),SUM(LOOKUP(2,1/(Rates!$B$15:$B$18&lt;=W651)/(Rates!$C$15:$C$18&gt;=W651),Rates!$E$15:$E$18)*W651),VLOOKUP(VALUE(Q:Q),Rates!A:C,3,0)*W651)))</f>
        <v/>
      </c>
      <c r="AD651" s="137" t="str">
        <f>IFERROR(IF(B:B="","",IF(R651="Beer","",IF(VALUE(Q651)=0,VLOOKUP(VLOOKUP(B:B,#REF!,16,0),Rates!A:E,2,0),VLOOKUP(VALUE(Q651),Rates!A$31:B$34,2,0)*W651))),0)</f>
        <v/>
      </c>
      <c r="AE651" s="121" t="str">
        <f t="shared" si="330"/>
        <v/>
      </c>
      <c r="AF651" s="138" t="str">
        <f t="shared" si="331"/>
        <v/>
      </c>
      <c r="AG651" s="122" t="str">
        <f t="shared" si="332"/>
        <v/>
      </c>
      <c r="AH651" s="123" t="str">
        <f t="shared" si="333"/>
        <v/>
      </c>
      <c r="AI651" s="139" t="str">
        <f>IF(AE:AE="","",IF(R651="Refreshment Beverage",AK651*(Rates!J$19/100),ROUND(SUM(AH651*(Rates!$J$8/100)),4)))</f>
        <v/>
      </c>
      <c r="AJ651" s="124" t="str">
        <f t="shared" si="334"/>
        <v/>
      </c>
      <c r="AK651" s="125" t="str">
        <f t="shared" si="335"/>
        <v/>
      </c>
      <c r="AL651" s="121" t="str">
        <f t="shared" si="336"/>
        <v/>
      </c>
      <c r="AM651" s="138" t="str">
        <f>IF(AS651="","",IF(R651="Refreshment Beverage",ROUND(AS651*Rates!K$19,4),ROUND(AO651*(VLOOKUP(VALUE(Q651),Rates!G$4:L$12,3,0)),4)))</f>
        <v/>
      </c>
      <c r="AN651" s="126" t="str">
        <f>IF(AS651="","",IF(R651="Refreshment Beverage",AS651*(Rates!J$19/100),MAX(AM651,AB651)))</f>
        <v/>
      </c>
      <c r="AO651" s="127" t="str">
        <f t="shared" si="337"/>
        <v/>
      </c>
      <c r="AP651" s="127" t="str">
        <f t="shared" si="338"/>
        <v/>
      </c>
      <c r="AQ651" s="140" t="str">
        <f>IF(AS651="","",IF(R651="Refreshment Beverage",ROUND(SUM(VLOOKUP(Q:Q,Rates!G$15:L$19,3,0)*(AS651-Y651-Z651-AA651)),4),ROUND(SUM(Rates!$K$8*AS651),4)))</f>
        <v/>
      </c>
      <c r="AR651" s="139" t="str">
        <f t="shared" si="339"/>
        <v/>
      </c>
      <c r="AS651" s="125" t="str">
        <f t="shared" si="340"/>
        <v/>
      </c>
      <c r="AT651" s="121" t="str">
        <f t="shared" si="341"/>
        <v/>
      </c>
      <c r="AU651" s="138" t="str">
        <f>IF(AX651="","",IF(R651="Refreshment Beverage",ROUND((BA651-Y651-Z651-AA651)*VLOOKUP(VALUE(Q651),Rates!G$15:L$19,3,0),4),ROUND(AW651*(VLOOKUP(VALUE(Q651),Rates!G:L,3,0)),4)))</f>
        <v/>
      </c>
      <c r="AV651" s="126" t="str">
        <f t="shared" si="342"/>
        <v/>
      </c>
      <c r="AW651" s="127" t="str">
        <f t="shared" si="343"/>
        <v/>
      </c>
      <c r="AX651" s="123" t="str">
        <f t="shared" si="344"/>
        <v/>
      </c>
      <c r="AY651" s="140" t="str">
        <f>IF(AX651="","",IF(R651="Refreshment Beverage",ROUND(SUM(AX651*Rates!K$19),4),ROUND(SUM(AX651*(Rates!J$8/100)),4)))</f>
        <v/>
      </c>
      <c r="AZ651" s="124" t="str">
        <f t="shared" si="345"/>
        <v/>
      </c>
      <c r="BA651" s="125" t="str">
        <f t="shared" si="346"/>
        <v/>
      </c>
      <c r="BB651" s="115"/>
      <c r="BC651" s="143"/>
      <c r="BD651" s="100"/>
      <c r="BE651" s="100"/>
      <c r="BF651" s="100"/>
      <c r="BG651" s="100"/>
    </row>
    <row r="652" spans="1:59" ht="12.75" customHeight="1" x14ac:dyDescent="0.2">
      <c r="A652" s="144"/>
      <c r="B652" s="141"/>
      <c r="C652" s="141"/>
      <c r="D652" s="142"/>
      <c r="E652" s="142"/>
      <c r="F652" s="142"/>
      <c r="G652" s="142"/>
      <c r="H652" s="142"/>
      <c r="I652" s="129"/>
      <c r="J652" s="130"/>
      <c r="K652" s="131" t="str">
        <f t="shared" si="317"/>
        <v/>
      </c>
      <c r="L652" s="132" t="str">
        <f t="shared" si="318"/>
        <v/>
      </c>
      <c r="M652" s="133" t="str">
        <f t="shared" si="319"/>
        <v/>
      </c>
      <c r="N652" s="134" t="str">
        <f>IFERROR(IF(B:B="","",IF(R652="Beer",SUM(LOOKUP(2,1/(Rates!$B$3:$B$5&lt;=W652)/(Rates!$C$3:$C$5&gt;=W652),Rates!$D$3:$D$5)*(X652/100)*W652),IF(R652="Refreshment Beverage",SUM(LOOKUP(2,1/(Rates!$B$7:$B$11&lt;=W652)/(Rates!$C$7:$C$11&gt;=W652),Rates!$D$7:$D$11)*(X652/100)*W652)))),"")</f>
        <v/>
      </c>
      <c r="O652" s="134" t="str">
        <f t="shared" si="320"/>
        <v/>
      </c>
      <c r="P652" s="116"/>
      <c r="Q652" s="117" t="str">
        <f t="shared" si="321"/>
        <v/>
      </c>
      <c r="R652" s="128" t="str">
        <f t="shared" si="322"/>
        <v/>
      </c>
      <c r="S652" s="135" t="str">
        <f>IF(B652="","",IF(R652="Refreshment Beverage",VLOOKUP(VALUE(Q652),Rates!G$15:L$19,2,0),VLOOKUP(VALUE(Q652),Rates!G$4:L$12,2,0)))</f>
        <v/>
      </c>
      <c r="T652" s="135" t="str">
        <f t="shared" si="323"/>
        <v/>
      </c>
      <c r="U652" s="118" t="str">
        <f t="shared" si="324"/>
        <v/>
      </c>
      <c r="V652" s="135" t="str">
        <f t="shared" si="325"/>
        <v/>
      </c>
      <c r="W652" s="135" t="str">
        <f t="shared" si="326"/>
        <v/>
      </c>
      <c r="X652" s="119" t="str">
        <f t="shared" si="327"/>
        <v/>
      </c>
      <c r="Y652" s="120" t="str">
        <f>IF(B:B="","",IF(R652="Refreshment Beverage",VLOOKUP(Q652,Rates!G$15:L$19,6,0)*W652,VLOOKUP(Q652,Rates!G$4:L$12,6,0)*W652))</f>
        <v/>
      </c>
      <c r="Z652" s="120" t="str">
        <f t="shared" si="328"/>
        <v/>
      </c>
      <c r="AA652" s="120" t="str">
        <f t="shared" si="329"/>
        <v/>
      </c>
      <c r="AB652" s="136" t="str">
        <f>IF(B:B="","",IF(R652="Refreshment Beverage","",IF(AND(R652="Beer",Q652=0),SUM(LOOKUP(2,1/(Rates!$B$15:$B$18&lt;=W652)/(Rates!$C$15:$C$18&gt;=W652),Rates!$D$15:$D$18)*W652),VLOOKUP(VALUE(Q:Q),Rates!A:B,2,0)*W652)))</f>
        <v/>
      </c>
      <c r="AC652" s="136" t="str">
        <f>IF(B:B="","",IF(R652="Refreshment Beverage","",IF(AND(R652="Beer",Q652=0),SUM(LOOKUP(2,1/(Rates!$B$15:$B$18&lt;=W652)/(Rates!$C$15:$C$18&gt;=W652),Rates!$E$15:$E$18)*W652),VLOOKUP(VALUE(Q:Q),Rates!A:C,3,0)*W652)))</f>
        <v/>
      </c>
      <c r="AD652" s="137" t="str">
        <f>IFERROR(IF(B:B="","",IF(R652="Beer","",IF(VALUE(Q652)=0,VLOOKUP(VLOOKUP(B:B,#REF!,16,0),Rates!A:E,2,0),VLOOKUP(VALUE(Q652),Rates!A$31:B$34,2,0)*W652))),0)</f>
        <v/>
      </c>
      <c r="AE652" s="121" t="str">
        <f t="shared" si="330"/>
        <v/>
      </c>
      <c r="AF652" s="138" t="str">
        <f t="shared" si="331"/>
        <v/>
      </c>
      <c r="AG652" s="122" t="str">
        <f t="shared" si="332"/>
        <v/>
      </c>
      <c r="AH652" s="123" t="str">
        <f t="shared" si="333"/>
        <v/>
      </c>
      <c r="AI652" s="139" t="str">
        <f>IF(AE:AE="","",IF(R652="Refreshment Beverage",AK652*(Rates!J$19/100),ROUND(SUM(AH652*(Rates!$J$8/100)),4)))</f>
        <v/>
      </c>
      <c r="AJ652" s="124" t="str">
        <f t="shared" si="334"/>
        <v/>
      </c>
      <c r="AK652" s="125" t="str">
        <f t="shared" si="335"/>
        <v/>
      </c>
      <c r="AL652" s="121" t="str">
        <f t="shared" si="336"/>
        <v/>
      </c>
      <c r="AM652" s="138" t="str">
        <f>IF(AS652="","",IF(R652="Refreshment Beverage",ROUND(AS652*Rates!K$19,4),ROUND(AO652*(VLOOKUP(VALUE(Q652),Rates!G$4:L$12,3,0)),4)))</f>
        <v/>
      </c>
      <c r="AN652" s="126" t="str">
        <f>IF(AS652="","",IF(R652="Refreshment Beverage",AS652*(Rates!J$19/100),MAX(AM652,AB652)))</f>
        <v/>
      </c>
      <c r="AO652" s="127" t="str">
        <f t="shared" si="337"/>
        <v/>
      </c>
      <c r="AP652" s="127" t="str">
        <f t="shared" si="338"/>
        <v/>
      </c>
      <c r="AQ652" s="140" t="str">
        <f>IF(AS652="","",IF(R652="Refreshment Beverage",ROUND(SUM(VLOOKUP(Q:Q,Rates!G$15:L$19,3,0)*(AS652-Y652-Z652-AA652)),4),ROUND(SUM(Rates!$K$8*AS652),4)))</f>
        <v/>
      </c>
      <c r="AR652" s="139" t="str">
        <f t="shared" si="339"/>
        <v/>
      </c>
      <c r="AS652" s="125" t="str">
        <f t="shared" si="340"/>
        <v/>
      </c>
      <c r="AT652" s="121" t="str">
        <f t="shared" si="341"/>
        <v/>
      </c>
      <c r="AU652" s="138" t="str">
        <f>IF(AX652="","",IF(R652="Refreshment Beverage",ROUND((BA652-Y652-Z652-AA652)*VLOOKUP(VALUE(Q652),Rates!G$15:L$19,3,0),4),ROUND(AW652*(VLOOKUP(VALUE(Q652),Rates!G:L,3,0)),4)))</f>
        <v/>
      </c>
      <c r="AV652" s="126" t="str">
        <f t="shared" si="342"/>
        <v/>
      </c>
      <c r="AW652" s="127" t="str">
        <f t="shared" si="343"/>
        <v/>
      </c>
      <c r="AX652" s="123" t="str">
        <f t="shared" si="344"/>
        <v/>
      </c>
      <c r="AY652" s="140" t="str">
        <f>IF(AX652="","",IF(R652="Refreshment Beverage",ROUND(SUM(AX652*Rates!K$19),4),ROUND(SUM(AX652*(Rates!J$8/100)),4)))</f>
        <v/>
      </c>
      <c r="AZ652" s="124" t="str">
        <f t="shared" si="345"/>
        <v/>
      </c>
      <c r="BA652" s="125" t="str">
        <f t="shared" si="346"/>
        <v/>
      </c>
      <c r="BB652" s="115"/>
      <c r="BC652" s="143"/>
      <c r="BD652" s="100"/>
      <c r="BE652" s="100"/>
      <c r="BF652" s="100"/>
      <c r="BG652" s="100"/>
    </row>
    <row r="653" spans="1:59" ht="12.75" customHeight="1" x14ac:dyDescent="0.2">
      <c r="A653" s="144"/>
      <c r="B653" s="141"/>
      <c r="C653" s="141"/>
      <c r="D653" s="142"/>
      <c r="E653" s="142"/>
      <c r="F653" s="142"/>
      <c r="G653" s="142"/>
      <c r="H653" s="142"/>
      <c r="I653" s="129"/>
      <c r="J653" s="130"/>
      <c r="K653" s="131" t="str">
        <f t="shared" si="317"/>
        <v/>
      </c>
      <c r="L653" s="132" t="str">
        <f t="shared" si="318"/>
        <v/>
      </c>
      <c r="M653" s="133" t="str">
        <f t="shared" si="319"/>
        <v/>
      </c>
      <c r="N653" s="134" t="str">
        <f>IFERROR(IF(B:B="","",IF(R653="Beer",SUM(LOOKUP(2,1/(Rates!$B$3:$B$5&lt;=W653)/(Rates!$C$3:$C$5&gt;=W653),Rates!$D$3:$D$5)*(X653/100)*W653),IF(R653="Refreshment Beverage",SUM(LOOKUP(2,1/(Rates!$B$7:$B$11&lt;=W653)/(Rates!$C$7:$C$11&gt;=W653),Rates!$D$7:$D$11)*(X653/100)*W653)))),"")</f>
        <v/>
      </c>
      <c r="O653" s="134" t="str">
        <f t="shared" si="320"/>
        <v/>
      </c>
      <c r="P653" s="116"/>
      <c r="Q653" s="117" t="str">
        <f t="shared" si="321"/>
        <v/>
      </c>
      <c r="R653" s="128" t="str">
        <f t="shared" si="322"/>
        <v/>
      </c>
      <c r="S653" s="135" t="str">
        <f>IF(B653="","",IF(R653="Refreshment Beverage",VLOOKUP(VALUE(Q653),Rates!G$15:L$19,2,0),VLOOKUP(VALUE(Q653),Rates!G$4:L$12,2,0)))</f>
        <v/>
      </c>
      <c r="T653" s="135" t="str">
        <f t="shared" si="323"/>
        <v/>
      </c>
      <c r="U653" s="118" t="str">
        <f t="shared" si="324"/>
        <v/>
      </c>
      <c r="V653" s="135" t="str">
        <f t="shared" si="325"/>
        <v/>
      </c>
      <c r="W653" s="135" t="str">
        <f t="shared" si="326"/>
        <v/>
      </c>
      <c r="X653" s="119" t="str">
        <f t="shared" si="327"/>
        <v/>
      </c>
      <c r="Y653" s="120" t="str">
        <f>IF(B:B="","",IF(R653="Refreshment Beverage",VLOOKUP(Q653,Rates!G$15:L$19,6,0)*W653,VLOOKUP(Q653,Rates!G$4:L$12,6,0)*W653))</f>
        <v/>
      </c>
      <c r="Z653" s="120" t="str">
        <f t="shared" si="328"/>
        <v/>
      </c>
      <c r="AA653" s="120" t="str">
        <f t="shared" si="329"/>
        <v/>
      </c>
      <c r="AB653" s="136" t="str">
        <f>IF(B:B="","",IF(R653="Refreshment Beverage","",IF(AND(R653="Beer",Q653=0),SUM(LOOKUP(2,1/(Rates!$B$15:$B$18&lt;=W653)/(Rates!$C$15:$C$18&gt;=W653),Rates!$D$15:$D$18)*W653),VLOOKUP(VALUE(Q:Q),Rates!A:B,2,0)*W653)))</f>
        <v/>
      </c>
      <c r="AC653" s="136" t="str">
        <f>IF(B:B="","",IF(R653="Refreshment Beverage","",IF(AND(R653="Beer",Q653=0),SUM(LOOKUP(2,1/(Rates!$B$15:$B$18&lt;=W653)/(Rates!$C$15:$C$18&gt;=W653),Rates!$E$15:$E$18)*W653),VLOOKUP(VALUE(Q:Q),Rates!A:C,3,0)*W653)))</f>
        <v/>
      </c>
      <c r="AD653" s="137" t="str">
        <f>IFERROR(IF(B:B="","",IF(R653="Beer","",IF(VALUE(Q653)=0,VLOOKUP(VLOOKUP(B:B,#REF!,16,0),Rates!A:E,2,0),VLOOKUP(VALUE(Q653),Rates!A$31:B$34,2,0)*W653))),0)</f>
        <v/>
      </c>
      <c r="AE653" s="121" t="str">
        <f t="shared" si="330"/>
        <v/>
      </c>
      <c r="AF653" s="138" t="str">
        <f t="shared" si="331"/>
        <v/>
      </c>
      <c r="AG653" s="122" t="str">
        <f t="shared" si="332"/>
        <v/>
      </c>
      <c r="AH653" s="123" t="str">
        <f t="shared" si="333"/>
        <v/>
      </c>
      <c r="AI653" s="139" t="str">
        <f>IF(AE:AE="","",IF(R653="Refreshment Beverage",AK653*(Rates!J$19/100),ROUND(SUM(AH653*(Rates!$J$8/100)),4)))</f>
        <v/>
      </c>
      <c r="AJ653" s="124" t="str">
        <f t="shared" si="334"/>
        <v/>
      </c>
      <c r="AK653" s="125" t="str">
        <f t="shared" si="335"/>
        <v/>
      </c>
      <c r="AL653" s="121" t="str">
        <f t="shared" si="336"/>
        <v/>
      </c>
      <c r="AM653" s="138" t="str">
        <f>IF(AS653="","",IF(R653="Refreshment Beverage",ROUND(AS653*Rates!K$19,4),ROUND(AO653*(VLOOKUP(VALUE(Q653),Rates!G$4:L$12,3,0)),4)))</f>
        <v/>
      </c>
      <c r="AN653" s="126" t="str">
        <f>IF(AS653="","",IF(R653="Refreshment Beverage",AS653*(Rates!J$19/100),MAX(AM653,AB653)))</f>
        <v/>
      </c>
      <c r="AO653" s="127" t="str">
        <f t="shared" si="337"/>
        <v/>
      </c>
      <c r="AP653" s="127" t="str">
        <f t="shared" si="338"/>
        <v/>
      </c>
      <c r="AQ653" s="140" t="str">
        <f>IF(AS653="","",IF(R653="Refreshment Beverage",ROUND(SUM(VLOOKUP(Q:Q,Rates!G$15:L$19,3,0)*(AS653-Y653-Z653-AA653)),4),ROUND(SUM(Rates!$K$8*AS653),4)))</f>
        <v/>
      </c>
      <c r="AR653" s="139" t="str">
        <f t="shared" si="339"/>
        <v/>
      </c>
      <c r="AS653" s="125" t="str">
        <f t="shared" si="340"/>
        <v/>
      </c>
      <c r="AT653" s="121" t="str">
        <f t="shared" si="341"/>
        <v/>
      </c>
      <c r="AU653" s="138" t="str">
        <f>IF(AX653="","",IF(R653="Refreshment Beverage",ROUND((BA653-Y653-Z653-AA653)*VLOOKUP(VALUE(Q653),Rates!G$15:L$19,3,0),4),ROUND(AW653*(VLOOKUP(VALUE(Q653),Rates!G:L,3,0)),4)))</f>
        <v/>
      </c>
      <c r="AV653" s="126" t="str">
        <f t="shared" si="342"/>
        <v/>
      </c>
      <c r="AW653" s="127" t="str">
        <f t="shared" si="343"/>
        <v/>
      </c>
      <c r="AX653" s="123" t="str">
        <f t="shared" si="344"/>
        <v/>
      </c>
      <c r="AY653" s="140" t="str">
        <f>IF(AX653="","",IF(R653="Refreshment Beverage",ROUND(SUM(AX653*Rates!K$19),4),ROUND(SUM(AX653*(Rates!J$8/100)),4)))</f>
        <v/>
      </c>
      <c r="AZ653" s="124" t="str">
        <f t="shared" si="345"/>
        <v/>
      </c>
      <c r="BA653" s="125" t="str">
        <f t="shared" si="346"/>
        <v/>
      </c>
      <c r="BB653" s="115"/>
      <c r="BC653" s="143"/>
      <c r="BD653" s="100"/>
      <c r="BE653" s="100"/>
      <c r="BF653" s="100"/>
      <c r="BG653" s="100"/>
    </row>
    <row r="654" spans="1:59" ht="12.75" customHeight="1" x14ac:dyDescent="0.2">
      <c r="A654" s="144"/>
      <c r="B654" s="141"/>
      <c r="C654" s="141"/>
      <c r="D654" s="142"/>
      <c r="E654" s="142"/>
      <c r="F654" s="142"/>
      <c r="G654" s="142"/>
      <c r="H654" s="142"/>
      <c r="I654" s="129"/>
      <c r="J654" s="130"/>
      <c r="K654" s="131" t="str">
        <f t="shared" si="317"/>
        <v/>
      </c>
      <c r="L654" s="132" t="str">
        <f t="shared" si="318"/>
        <v/>
      </c>
      <c r="M654" s="133" t="str">
        <f t="shared" si="319"/>
        <v/>
      </c>
      <c r="N654" s="134" t="str">
        <f>IFERROR(IF(B:B="","",IF(R654="Beer",SUM(LOOKUP(2,1/(Rates!$B$3:$B$5&lt;=W654)/(Rates!$C$3:$C$5&gt;=W654),Rates!$D$3:$D$5)*(X654/100)*W654),IF(R654="Refreshment Beverage",SUM(LOOKUP(2,1/(Rates!$B$7:$B$11&lt;=W654)/(Rates!$C$7:$C$11&gt;=W654),Rates!$D$7:$D$11)*(X654/100)*W654)))),"")</f>
        <v/>
      </c>
      <c r="O654" s="134" t="str">
        <f t="shared" si="320"/>
        <v/>
      </c>
      <c r="P654" s="116"/>
      <c r="Q654" s="117" t="str">
        <f t="shared" si="321"/>
        <v/>
      </c>
      <c r="R654" s="128" t="str">
        <f t="shared" si="322"/>
        <v/>
      </c>
      <c r="S654" s="135" t="str">
        <f>IF(B654="","",IF(R654="Refreshment Beverage",VLOOKUP(VALUE(Q654),Rates!G$15:L$19,2,0),VLOOKUP(VALUE(Q654),Rates!G$4:L$12,2,0)))</f>
        <v/>
      </c>
      <c r="T654" s="135" t="str">
        <f t="shared" si="323"/>
        <v/>
      </c>
      <c r="U654" s="118" t="str">
        <f t="shared" si="324"/>
        <v/>
      </c>
      <c r="V654" s="135" t="str">
        <f t="shared" si="325"/>
        <v/>
      </c>
      <c r="W654" s="135" t="str">
        <f t="shared" si="326"/>
        <v/>
      </c>
      <c r="X654" s="119" t="str">
        <f t="shared" si="327"/>
        <v/>
      </c>
      <c r="Y654" s="120" t="str">
        <f>IF(B:B="","",IF(R654="Refreshment Beverage",VLOOKUP(Q654,Rates!G$15:L$19,6,0)*W654,VLOOKUP(Q654,Rates!G$4:L$12,6,0)*W654))</f>
        <v/>
      </c>
      <c r="Z654" s="120" t="str">
        <f t="shared" si="328"/>
        <v/>
      </c>
      <c r="AA654" s="120" t="str">
        <f t="shared" si="329"/>
        <v/>
      </c>
      <c r="AB654" s="136" t="str">
        <f>IF(B:B="","",IF(R654="Refreshment Beverage","",IF(AND(R654="Beer",Q654=0),SUM(LOOKUP(2,1/(Rates!$B$15:$B$18&lt;=W654)/(Rates!$C$15:$C$18&gt;=W654),Rates!$D$15:$D$18)*W654),VLOOKUP(VALUE(Q:Q),Rates!A:B,2,0)*W654)))</f>
        <v/>
      </c>
      <c r="AC654" s="136" t="str">
        <f>IF(B:B="","",IF(R654="Refreshment Beverage","",IF(AND(R654="Beer",Q654=0),SUM(LOOKUP(2,1/(Rates!$B$15:$B$18&lt;=W654)/(Rates!$C$15:$C$18&gt;=W654),Rates!$E$15:$E$18)*W654),VLOOKUP(VALUE(Q:Q),Rates!A:C,3,0)*W654)))</f>
        <v/>
      </c>
      <c r="AD654" s="137" t="str">
        <f>IFERROR(IF(B:B="","",IF(R654="Beer","",IF(VALUE(Q654)=0,VLOOKUP(VLOOKUP(B:B,#REF!,16,0),Rates!A:E,2,0),VLOOKUP(VALUE(Q654),Rates!A$31:B$34,2,0)*W654))),0)</f>
        <v/>
      </c>
      <c r="AE654" s="121" t="str">
        <f t="shared" si="330"/>
        <v/>
      </c>
      <c r="AF654" s="138" t="str">
        <f t="shared" si="331"/>
        <v/>
      </c>
      <c r="AG654" s="122" t="str">
        <f t="shared" si="332"/>
        <v/>
      </c>
      <c r="AH654" s="123" t="str">
        <f t="shared" si="333"/>
        <v/>
      </c>
      <c r="AI654" s="139" t="str">
        <f>IF(AE:AE="","",IF(R654="Refreshment Beverage",AK654*(Rates!J$19/100),ROUND(SUM(AH654*(Rates!$J$8/100)),4)))</f>
        <v/>
      </c>
      <c r="AJ654" s="124" t="str">
        <f t="shared" si="334"/>
        <v/>
      </c>
      <c r="AK654" s="125" t="str">
        <f t="shared" si="335"/>
        <v/>
      </c>
      <c r="AL654" s="121" t="str">
        <f t="shared" si="336"/>
        <v/>
      </c>
      <c r="AM654" s="138" t="str">
        <f>IF(AS654="","",IF(R654="Refreshment Beverage",ROUND(AS654*Rates!K$19,4),ROUND(AO654*(VLOOKUP(VALUE(Q654),Rates!G$4:L$12,3,0)),4)))</f>
        <v/>
      </c>
      <c r="AN654" s="126" t="str">
        <f>IF(AS654="","",IF(R654="Refreshment Beverage",AS654*(Rates!J$19/100),MAX(AM654,AB654)))</f>
        <v/>
      </c>
      <c r="AO654" s="127" t="str">
        <f t="shared" si="337"/>
        <v/>
      </c>
      <c r="AP654" s="127" t="str">
        <f t="shared" si="338"/>
        <v/>
      </c>
      <c r="AQ654" s="140" t="str">
        <f>IF(AS654="","",IF(R654="Refreshment Beverage",ROUND(SUM(VLOOKUP(Q:Q,Rates!G$15:L$19,3,0)*(AS654-Y654-Z654-AA654)),4),ROUND(SUM(Rates!$K$8*AS654),4)))</f>
        <v/>
      </c>
      <c r="AR654" s="139" t="str">
        <f t="shared" si="339"/>
        <v/>
      </c>
      <c r="AS654" s="125" t="str">
        <f t="shared" si="340"/>
        <v/>
      </c>
      <c r="AT654" s="121" t="str">
        <f t="shared" si="341"/>
        <v/>
      </c>
      <c r="AU654" s="138" t="str">
        <f>IF(AX654="","",IF(R654="Refreshment Beverage",ROUND((BA654-Y654-Z654-AA654)*VLOOKUP(VALUE(Q654),Rates!G$15:L$19,3,0),4),ROUND(AW654*(VLOOKUP(VALUE(Q654),Rates!G:L,3,0)),4)))</f>
        <v/>
      </c>
      <c r="AV654" s="126" t="str">
        <f t="shared" si="342"/>
        <v/>
      </c>
      <c r="AW654" s="127" t="str">
        <f t="shared" si="343"/>
        <v/>
      </c>
      <c r="AX654" s="123" t="str">
        <f t="shared" si="344"/>
        <v/>
      </c>
      <c r="AY654" s="140" t="str">
        <f>IF(AX654="","",IF(R654="Refreshment Beverage",ROUND(SUM(AX654*Rates!K$19),4),ROUND(SUM(AX654*(Rates!J$8/100)),4)))</f>
        <v/>
      </c>
      <c r="AZ654" s="124" t="str">
        <f t="shared" si="345"/>
        <v/>
      </c>
      <c r="BA654" s="125" t="str">
        <f t="shared" si="346"/>
        <v/>
      </c>
      <c r="BB654" s="115"/>
      <c r="BC654" s="143"/>
      <c r="BD654" s="100"/>
      <c r="BE654" s="100"/>
      <c r="BF654" s="100"/>
      <c r="BG654" s="100"/>
    </row>
    <row r="655" spans="1:59" ht="12.75" customHeight="1" x14ac:dyDescent="0.2">
      <c r="A655" s="144"/>
      <c r="B655" s="141"/>
      <c r="C655" s="141"/>
      <c r="D655" s="142"/>
      <c r="E655" s="142"/>
      <c r="F655" s="142"/>
      <c r="G655" s="142"/>
      <c r="H655" s="142"/>
      <c r="I655" s="129"/>
      <c r="J655" s="130"/>
      <c r="K655" s="131" t="str">
        <f t="shared" si="317"/>
        <v/>
      </c>
      <c r="L655" s="132" t="str">
        <f t="shared" si="318"/>
        <v/>
      </c>
      <c r="M655" s="133" t="str">
        <f t="shared" si="319"/>
        <v/>
      </c>
      <c r="N655" s="134" t="str">
        <f>IFERROR(IF(B:B="","",IF(R655="Beer",SUM(LOOKUP(2,1/(Rates!$B$3:$B$5&lt;=W655)/(Rates!$C$3:$C$5&gt;=W655),Rates!$D$3:$D$5)*(X655/100)*W655),IF(R655="Refreshment Beverage",SUM(LOOKUP(2,1/(Rates!$B$7:$B$11&lt;=W655)/(Rates!$C$7:$C$11&gt;=W655),Rates!$D$7:$D$11)*(X655/100)*W655)))),"")</f>
        <v/>
      </c>
      <c r="O655" s="134" t="str">
        <f t="shared" si="320"/>
        <v/>
      </c>
      <c r="P655" s="116"/>
      <c r="Q655" s="117" t="str">
        <f t="shared" si="321"/>
        <v/>
      </c>
      <c r="R655" s="128" t="str">
        <f t="shared" si="322"/>
        <v/>
      </c>
      <c r="S655" s="135" t="str">
        <f>IF(B655="","",IF(R655="Refreshment Beverage",VLOOKUP(VALUE(Q655),Rates!G$15:L$19,2,0),VLOOKUP(VALUE(Q655),Rates!G$4:L$12,2,0)))</f>
        <v/>
      </c>
      <c r="T655" s="135" t="str">
        <f t="shared" si="323"/>
        <v/>
      </c>
      <c r="U655" s="118" t="str">
        <f t="shared" si="324"/>
        <v/>
      </c>
      <c r="V655" s="135" t="str">
        <f t="shared" si="325"/>
        <v/>
      </c>
      <c r="W655" s="135" t="str">
        <f t="shared" si="326"/>
        <v/>
      </c>
      <c r="X655" s="119" t="str">
        <f t="shared" si="327"/>
        <v/>
      </c>
      <c r="Y655" s="120" t="str">
        <f>IF(B:B="","",IF(R655="Refreshment Beverage",VLOOKUP(Q655,Rates!G$15:L$19,6,0)*W655,VLOOKUP(Q655,Rates!G$4:L$12,6,0)*W655))</f>
        <v/>
      </c>
      <c r="Z655" s="120" t="str">
        <f t="shared" si="328"/>
        <v/>
      </c>
      <c r="AA655" s="120" t="str">
        <f t="shared" si="329"/>
        <v/>
      </c>
      <c r="AB655" s="136" t="str">
        <f>IF(B:B="","",IF(R655="Refreshment Beverage","",IF(AND(R655="Beer",Q655=0),SUM(LOOKUP(2,1/(Rates!$B$15:$B$18&lt;=W655)/(Rates!$C$15:$C$18&gt;=W655),Rates!$D$15:$D$18)*W655),VLOOKUP(VALUE(Q:Q),Rates!A:B,2,0)*W655)))</f>
        <v/>
      </c>
      <c r="AC655" s="136" t="str">
        <f>IF(B:B="","",IF(R655="Refreshment Beverage","",IF(AND(R655="Beer",Q655=0),SUM(LOOKUP(2,1/(Rates!$B$15:$B$18&lt;=W655)/(Rates!$C$15:$C$18&gt;=W655),Rates!$E$15:$E$18)*W655),VLOOKUP(VALUE(Q:Q),Rates!A:C,3,0)*W655)))</f>
        <v/>
      </c>
      <c r="AD655" s="137" t="str">
        <f>IFERROR(IF(B:B="","",IF(R655="Beer","",IF(VALUE(Q655)=0,VLOOKUP(VLOOKUP(B:B,#REF!,16,0),Rates!A:E,2,0),VLOOKUP(VALUE(Q655),Rates!A$31:B$34,2,0)*W655))),0)</f>
        <v/>
      </c>
      <c r="AE655" s="121" t="str">
        <f t="shared" si="330"/>
        <v/>
      </c>
      <c r="AF655" s="138" t="str">
        <f t="shared" si="331"/>
        <v/>
      </c>
      <c r="AG655" s="122" t="str">
        <f t="shared" si="332"/>
        <v/>
      </c>
      <c r="AH655" s="123" t="str">
        <f t="shared" si="333"/>
        <v/>
      </c>
      <c r="AI655" s="139" t="str">
        <f>IF(AE:AE="","",IF(R655="Refreshment Beverage",AK655*(Rates!J$19/100),ROUND(SUM(AH655*(Rates!$J$8/100)),4)))</f>
        <v/>
      </c>
      <c r="AJ655" s="124" t="str">
        <f t="shared" si="334"/>
        <v/>
      </c>
      <c r="AK655" s="125" t="str">
        <f t="shared" si="335"/>
        <v/>
      </c>
      <c r="AL655" s="121" t="str">
        <f t="shared" si="336"/>
        <v/>
      </c>
      <c r="AM655" s="138" t="str">
        <f>IF(AS655="","",IF(R655="Refreshment Beverage",ROUND(AS655*Rates!K$19,4),ROUND(AO655*(VLOOKUP(VALUE(Q655),Rates!G$4:L$12,3,0)),4)))</f>
        <v/>
      </c>
      <c r="AN655" s="126" t="str">
        <f>IF(AS655="","",IF(R655="Refreshment Beverage",AS655*(Rates!J$19/100),MAX(AM655,AB655)))</f>
        <v/>
      </c>
      <c r="AO655" s="127" t="str">
        <f t="shared" si="337"/>
        <v/>
      </c>
      <c r="AP655" s="127" t="str">
        <f t="shared" si="338"/>
        <v/>
      </c>
      <c r="AQ655" s="140" t="str">
        <f>IF(AS655="","",IF(R655="Refreshment Beverage",ROUND(SUM(VLOOKUP(Q:Q,Rates!G$15:L$19,3,0)*(AS655-Y655-Z655-AA655)),4),ROUND(SUM(Rates!$K$8*AS655),4)))</f>
        <v/>
      </c>
      <c r="AR655" s="139" t="str">
        <f t="shared" si="339"/>
        <v/>
      </c>
      <c r="AS655" s="125" t="str">
        <f t="shared" si="340"/>
        <v/>
      </c>
      <c r="AT655" s="121" t="str">
        <f t="shared" si="341"/>
        <v/>
      </c>
      <c r="AU655" s="138" t="str">
        <f>IF(AX655="","",IF(R655="Refreshment Beverage",ROUND((BA655-Y655-Z655-AA655)*VLOOKUP(VALUE(Q655),Rates!G$15:L$19,3,0),4),ROUND(AW655*(VLOOKUP(VALUE(Q655),Rates!G:L,3,0)),4)))</f>
        <v/>
      </c>
      <c r="AV655" s="126" t="str">
        <f t="shared" si="342"/>
        <v/>
      </c>
      <c r="AW655" s="127" t="str">
        <f t="shared" si="343"/>
        <v/>
      </c>
      <c r="AX655" s="123" t="str">
        <f t="shared" si="344"/>
        <v/>
      </c>
      <c r="AY655" s="140" t="str">
        <f>IF(AX655="","",IF(R655="Refreshment Beverage",ROUND(SUM(AX655*Rates!K$19),4),ROUND(SUM(AX655*(Rates!J$8/100)),4)))</f>
        <v/>
      </c>
      <c r="AZ655" s="124" t="str">
        <f t="shared" si="345"/>
        <v/>
      </c>
      <c r="BA655" s="125" t="str">
        <f t="shared" si="346"/>
        <v/>
      </c>
      <c r="BB655" s="115"/>
      <c r="BC655" s="143"/>
      <c r="BD655" s="100"/>
      <c r="BE655" s="100"/>
      <c r="BF655" s="100"/>
      <c r="BG655" s="100"/>
    </row>
    <row r="656" spans="1:59" ht="12.75" customHeight="1" x14ac:dyDescent="0.2">
      <c r="A656" s="144"/>
      <c r="B656" s="141"/>
      <c r="C656" s="141"/>
      <c r="D656" s="142"/>
      <c r="E656" s="142"/>
      <c r="F656" s="142"/>
      <c r="G656" s="142"/>
      <c r="H656" s="142"/>
      <c r="I656" s="129"/>
      <c r="J656" s="130"/>
      <c r="K656" s="131" t="str">
        <f t="shared" si="317"/>
        <v/>
      </c>
      <c r="L656" s="132" t="str">
        <f t="shared" si="318"/>
        <v/>
      </c>
      <c r="M656" s="133" t="str">
        <f t="shared" si="319"/>
        <v/>
      </c>
      <c r="N656" s="134" t="str">
        <f>IFERROR(IF(B:B="","",IF(R656="Beer",SUM(LOOKUP(2,1/(Rates!$B$3:$B$5&lt;=W656)/(Rates!$C$3:$C$5&gt;=W656),Rates!$D$3:$D$5)*(X656/100)*W656),IF(R656="Refreshment Beverage",SUM(LOOKUP(2,1/(Rates!$B$7:$B$11&lt;=W656)/(Rates!$C$7:$C$11&gt;=W656),Rates!$D$7:$D$11)*(X656/100)*W656)))),"")</f>
        <v/>
      </c>
      <c r="O656" s="134" t="str">
        <f t="shared" si="320"/>
        <v/>
      </c>
      <c r="P656" s="116"/>
      <c r="Q656" s="117" t="str">
        <f t="shared" si="321"/>
        <v/>
      </c>
      <c r="R656" s="128" t="str">
        <f t="shared" si="322"/>
        <v/>
      </c>
      <c r="S656" s="135" t="str">
        <f>IF(B656="","",IF(R656="Refreshment Beverage",VLOOKUP(VALUE(Q656),Rates!G$15:L$19,2,0),VLOOKUP(VALUE(Q656),Rates!G$4:L$12,2,0)))</f>
        <v/>
      </c>
      <c r="T656" s="135" t="str">
        <f t="shared" si="323"/>
        <v/>
      </c>
      <c r="U656" s="118" t="str">
        <f t="shared" si="324"/>
        <v/>
      </c>
      <c r="V656" s="135" t="str">
        <f t="shared" si="325"/>
        <v/>
      </c>
      <c r="W656" s="135" t="str">
        <f t="shared" si="326"/>
        <v/>
      </c>
      <c r="X656" s="119" t="str">
        <f t="shared" si="327"/>
        <v/>
      </c>
      <c r="Y656" s="120" t="str">
        <f>IF(B:B="","",IF(R656="Refreshment Beverage",VLOOKUP(Q656,Rates!G$15:L$19,6,0)*W656,VLOOKUP(Q656,Rates!G$4:L$12,6,0)*W656))</f>
        <v/>
      </c>
      <c r="Z656" s="120" t="str">
        <f t="shared" si="328"/>
        <v/>
      </c>
      <c r="AA656" s="120" t="str">
        <f t="shared" si="329"/>
        <v/>
      </c>
      <c r="AB656" s="136" t="str">
        <f>IF(B:B="","",IF(R656="Refreshment Beverage","",IF(AND(R656="Beer",Q656=0),SUM(LOOKUP(2,1/(Rates!$B$15:$B$18&lt;=W656)/(Rates!$C$15:$C$18&gt;=W656),Rates!$D$15:$D$18)*W656),VLOOKUP(VALUE(Q:Q),Rates!A:B,2,0)*W656)))</f>
        <v/>
      </c>
      <c r="AC656" s="136" t="str">
        <f>IF(B:B="","",IF(R656="Refreshment Beverage","",IF(AND(R656="Beer",Q656=0),SUM(LOOKUP(2,1/(Rates!$B$15:$B$18&lt;=W656)/(Rates!$C$15:$C$18&gt;=W656),Rates!$E$15:$E$18)*W656),VLOOKUP(VALUE(Q:Q),Rates!A:C,3,0)*W656)))</f>
        <v/>
      </c>
      <c r="AD656" s="137" t="str">
        <f>IFERROR(IF(B:B="","",IF(R656="Beer","",IF(VALUE(Q656)=0,VLOOKUP(VLOOKUP(B:B,#REF!,16,0),Rates!A:E,2,0),VLOOKUP(VALUE(Q656),Rates!A$31:B$34,2,0)*W656))),0)</f>
        <v/>
      </c>
      <c r="AE656" s="121" t="str">
        <f t="shared" si="330"/>
        <v/>
      </c>
      <c r="AF656" s="138" t="str">
        <f t="shared" si="331"/>
        <v/>
      </c>
      <c r="AG656" s="122" t="str">
        <f t="shared" si="332"/>
        <v/>
      </c>
      <c r="AH656" s="123" t="str">
        <f t="shared" si="333"/>
        <v/>
      </c>
      <c r="AI656" s="139" t="str">
        <f>IF(AE:AE="","",IF(R656="Refreshment Beverage",AK656*(Rates!J$19/100),ROUND(SUM(AH656*(Rates!$J$8/100)),4)))</f>
        <v/>
      </c>
      <c r="AJ656" s="124" t="str">
        <f t="shared" si="334"/>
        <v/>
      </c>
      <c r="AK656" s="125" t="str">
        <f t="shared" si="335"/>
        <v/>
      </c>
      <c r="AL656" s="121" t="str">
        <f t="shared" si="336"/>
        <v/>
      </c>
      <c r="AM656" s="138" t="str">
        <f>IF(AS656="","",IF(R656="Refreshment Beverage",ROUND(AS656*Rates!K$19,4),ROUND(AO656*(VLOOKUP(VALUE(Q656),Rates!G$4:L$12,3,0)),4)))</f>
        <v/>
      </c>
      <c r="AN656" s="126" t="str">
        <f>IF(AS656="","",IF(R656="Refreshment Beverage",AS656*(Rates!J$19/100),MAX(AM656,AB656)))</f>
        <v/>
      </c>
      <c r="AO656" s="127" t="str">
        <f t="shared" si="337"/>
        <v/>
      </c>
      <c r="AP656" s="127" t="str">
        <f t="shared" si="338"/>
        <v/>
      </c>
      <c r="AQ656" s="140" t="str">
        <f>IF(AS656="","",IF(R656="Refreshment Beverage",ROUND(SUM(VLOOKUP(Q:Q,Rates!G$15:L$19,3,0)*(AS656-Y656-Z656-AA656)),4),ROUND(SUM(Rates!$K$8*AS656),4)))</f>
        <v/>
      </c>
      <c r="AR656" s="139" t="str">
        <f t="shared" si="339"/>
        <v/>
      </c>
      <c r="AS656" s="125" t="str">
        <f t="shared" si="340"/>
        <v/>
      </c>
      <c r="AT656" s="121" t="str">
        <f t="shared" si="341"/>
        <v/>
      </c>
      <c r="AU656" s="138" t="str">
        <f>IF(AX656="","",IF(R656="Refreshment Beverage",ROUND((BA656-Y656-Z656-AA656)*VLOOKUP(VALUE(Q656),Rates!G$15:L$19,3,0),4),ROUND(AW656*(VLOOKUP(VALUE(Q656),Rates!G:L,3,0)),4)))</f>
        <v/>
      </c>
      <c r="AV656" s="126" t="str">
        <f t="shared" si="342"/>
        <v/>
      </c>
      <c r="AW656" s="127" t="str">
        <f t="shared" si="343"/>
        <v/>
      </c>
      <c r="AX656" s="123" t="str">
        <f t="shared" si="344"/>
        <v/>
      </c>
      <c r="AY656" s="140" t="str">
        <f>IF(AX656="","",IF(R656="Refreshment Beverage",ROUND(SUM(AX656*Rates!K$19),4),ROUND(SUM(AX656*(Rates!J$8/100)),4)))</f>
        <v/>
      </c>
      <c r="AZ656" s="124" t="str">
        <f t="shared" si="345"/>
        <v/>
      </c>
      <c r="BA656" s="125" t="str">
        <f t="shared" si="346"/>
        <v/>
      </c>
      <c r="BB656" s="115"/>
      <c r="BC656" s="143"/>
      <c r="BD656" s="100"/>
      <c r="BE656" s="100"/>
      <c r="BF656" s="100"/>
      <c r="BG656" s="100"/>
    </row>
    <row r="657" spans="1:59" ht="12.75" customHeight="1" x14ac:dyDescent="0.2">
      <c r="A657" s="144"/>
      <c r="B657" s="141"/>
      <c r="C657" s="141"/>
      <c r="D657" s="142"/>
      <c r="E657" s="142"/>
      <c r="F657" s="142"/>
      <c r="G657" s="142"/>
      <c r="H657" s="142"/>
      <c r="I657" s="129"/>
      <c r="J657" s="130"/>
      <c r="K657" s="131" t="str">
        <f t="shared" si="317"/>
        <v/>
      </c>
      <c r="L657" s="132" t="str">
        <f t="shared" si="318"/>
        <v/>
      </c>
      <c r="M657" s="133" t="str">
        <f t="shared" si="319"/>
        <v/>
      </c>
      <c r="N657" s="134" t="str">
        <f>IFERROR(IF(B:B="","",IF(R657="Beer",SUM(LOOKUP(2,1/(Rates!$B$3:$B$5&lt;=W657)/(Rates!$C$3:$C$5&gt;=W657),Rates!$D$3:$D$5)*(X657/100)*W657),IF(R657="Refreshment Beverage",SUM(LOOKUP(2,1/(Rates!$B$7:$B$11&lt;=W657)/(Rates!$C$7:$C$11&gt;=W657),Rates!$D$7:$D$11)*(X657/100)*W657)))),"")</f>
        <v/>
      </c>
      <c r="O657" s="134" t="str">
        <f t="shared" si="320"/>
        <v/>
      </c>
      <c r="P657" s="116"/>
      <c r="Q657" s="117" t="str">
        <f t="shared" si="321"/>
        <v/>
      </c>
      <c r="R657" s="128" t="str">
        <f t="shared" si="322"/>
        <v/>
      </c>
      <c r="S657" s="135" t="str">
        <f>IF(B657="","",IF(R657="Refreshment Beverage",VLOOKUP(VALUE(Q657),Rates!G$15:L$19,2,0),VLOOKUP(VALUE(Q657),Rates!G$4:L$12,2,0)))</f>
        <v/>
      </c>
      <c r="T657" s="135" t="str">
        <f t="shared" si="323"/>
        <v/>
      </c>
      <c r="U657" s="118" t="str">
        <f t="shared" si="324"/>
        <v/>
      </c>
      <c r="V657" s="135" t="str">
        <f t="shared" si="325"/>
        <v/>
      </c>
      <c r="W657" s="135" t="str">
        <f t="shared" si="326"/>
        <v/>
      </c>
      <c r="X657" s="119" t="str">
        <f t="shared" si="327"/>
        <v/>
      </c>
      <c r="Y657" s="120" t="str">
        <f>IF(B:B="","",IF(R657="Refreshment Beverage",VLOOKUP(Q657,Rates!G$15:L$19,6,0)*W657,VLOOKUP(Q657,Rates!G$4:L$12,6,0)*W657))</f>
        <v/>
      </c>
      <c r="Z657" s="120" t="str">
        <f t="shared" si="328"/>
        <v/>
      </c>
      <c r="AA657" s="120" t="str">
        <f t="shared" si="329"/>
        <v/>
      </c>
      <c r="AB657" s="136" t="str">
        <f>IF(B:B="","",IF(R657="Refreshment Beverage","",IF(AND(R657="Beer",Q657=0),SUM(LOOKUP(2,1/(Rates!$B$15:$B$18&lt;=W657)/(Rates!$C$15:$C$18&gt;=W657),Rates!$D$15:$D$18)*W657),VLOOKUP(VALUE(Q:Q),Rates!A:B,2,0)*W657)))</f>
        <v/>
      </c>
      <c r="AC657" s="136" t="str">
        <f>IF(B:B="","",IF(R657="Refreshment Beverage","",IF(AND(R657="Beer",Q657=0),SUM(LOOKUP(2,1/(Rates!$B$15:$B$18&lt;=W657)/(Rates!$C$15:$C$18&gt;=W657),Rates!$E$15:$E$18)*W657),VLOOKUP(VALUE(Q:Q),Rates!A:C,3,0)*W657)))</f>
        <v/>
      </c>
      <c r="AD657" s="137" t="str">
        <f>IFERROR(IF(B:B="","",IF(R657="Beer","",IF(VALUE(Q657)=0,VLOOKUP(VLOOKUP(B:B,#REF!,16,0),Rates!A:E,2,0),VLOOKUP(VALUE(Q657),Rates!A$31:B$34,2,0)*W657))),0)</f>
        <v/>
      </c>
      <c r="AE657" s="121" t="str">
        <f t="shared" si="330"/>
        <v/>
      </c>
      <c r="AF657" s="138" t="str">
        <f t="shared" si="331"/>
        <v/>
      </c>
      <c r="AG657" s="122" t="str">
        <f t="shared" si="332"/>
        <v/>
      </c>
      <c r="AH657" s="123" t="str">
        <f t="shared" si="333"/>
        <v/>
      </c>
      <c r="AI657" s="139" t="str">
        <f>IF(AE:AE="","",IF(R657="Refreshment Beverage",AK657*(Rates!J$19/100),ROUND(SUM(AH657*(Rates!$J$8/100)),4)))</f>
        <v/>
      </c>
      <c r="AJ657" s="124" t="str">
        <f t="shared" si="334"/>
        <v/>
      </c>
      <c r="AK657" s="125" t="str">
        <f t="shared" si="335"/>
        <v/>
      </c>
      <c r="AL657" s="121" t="str">
        <f t="shared" si="336"/>
        <v/>
      </c>
      <c r="AM657" s="138" t="str">
        <f>IF(AS657="","",IF(R657="Refreshment Beverage",ROUND(AS657*Rates!K$19,4),ROUND(AO657*(VLOOKUP(VALUE(Q657),Rates!G$4:L$12,3,0)),4)))</f>
        <v/>
      </c>
      <c r="AN657" s="126" t="str">
        <f>IF(AS657="","",IF(R657="Refreshment Beverage",AS657*(Rates!J$19/100),MAX(AM657,AB657)))</f>
        <v/>
      </c>
      <c r="AO657" s="127" t="str">
        <f t="shared" si="337"/>
        <v/>
      </c>
      <c r="AP657" s="127" t="str">
        <f t="shared" si="338"/>
        <v/>
      </c>
      <c r="AQ657" s="140" t="str">
        <f>IF(AS657="","",IF(R657="Refreshment Beverage",ROUND(SUM(VLOOKUP(Q:Q,Rates!G$15:L$19,3,0)*(AS657-Y657-Z657-AA657)),4),ROUND(SUM(Rates!$K$8*AS657),4)))</f>
        <v/>
      </c>
      <c r="AR657" s="139" t="str">
        <f t="shared" si="339"/>
        <v/>
      </c>
      <c r="AS657" s="125" t="str">
        <f t="shared" si="340"/>
        <v/>
      </c>
      <c r="AT657" s="121" t="str">
        <f t="shared" si="341"/>
        <v/>
      </c>
      <c r="AU657" s="138" t="str">
        <f>IF(AX657="","",IF(R657="Refreshment Beverage",ROUND((BA657-Y657-Z657-AA657)*VLOOKUP(VALUE(Q657),Rates!G$15:L$19,3,0),4),ROUND(AW657*(VLOOKUP(VALUE(Q657),Rates!G:L,3,0)),4)))</f>
        <v/>
      </c>
      <c r="AV657" s="126" t="str">
        <f t="shared" si="342"/>
        <v/>
      </c>
      <c r="AW657" s="127" t="str">
        <f t="shared" si="343"/>
        <v/>
      </c>
      <c r="AX657" s="123" t="str">
        <f t="shared" si="344"/>
        <v/>
      </c>
      <c r="AY657" s="140" t="str">
        <f>IF(AX657="","",IF(R657="Refreshment Beverage",ROUND(SUM(AX657*Rates!K$19),4),ROUND(SUM(AX657*(Rates!J$8/100)),4)))</f>
        <v/>
      </c>
      <c r="AZ657" s="124" t="str">
        <f t="shared" si="345"/>
        <v/>
      </c>
      <c r="BA657" s="125" t="str">
        <f t="shared" si="346"/>
        <v/>
      </c>
      <c r="BB657" s="115"/>
      <c r="BC657" s="143"/>
      <c r="BD657" s="100"/>
      <c r="BE657" s="100"/>
      <c r="BF657" s="100"/>
      <c r="BG657" s="100"/>
    </row>
    <row r="658" spans="1:59" ht="12.75" customHeight="1" x14ac:dyDescent="0.2">
      <c r="A658" s="144"/>
      <c r="B658" s="141"/>
      <c r="C658" s="141"/>
      <c r="D658" s="142"/>
      <c r="E658" s="142"/>
      <c r="F658" s="142"/>
      <c r="G658" s="142"/>
      <c r="H658" s="142"/>
      <c r="I658" s="129"/>
      <c r="J658" s="130"/>
      <c r="K658" s="131" t="str">
        <f t="shared" si="317"/>
        <v/>
      </c>
      <c r="L658" s="132" t="str">
        <f t="shared" si="318"/>
        <v/>
      </c>
      <c r="M658" s="133" t="str">
        <f t="shared" si="319"/>
        <v/>
      </c>
      <c r="N658" s="134" t="str">
        <f>IFERROR(IF(B:B="","",IF(R658="Beer",SUM(LOOKUP(2,1/(Rates!$B$3:$B$5&lt;=W658)/(Rates!$C$3:$C$5&gt;=W658),Rates!$D$3:$D$5)*(X658/100)*W658),IF(R658="Refreshment Beverage",SUM(LOOKUP(2,1/(Rates!$B$7:$B$11&lt;=W658)/(Rates!$C$7:$C$11&gt;=W658),Rates!$D$7:$D$11)*(X658/100)*W658)))),"")</f>
        <v/>
      </c>
      <c r="O658" s="134" t="str">
        <f t="shared" si="320"/>
        <v/>
      </c>
      <c r="P658" s="116"/>
      <c r="Q658" s="117" t="str">
        <f t="shared" si="321"/>
        <v/>
      </c>
      <c r="R658" s="128" t="str">
        <f t="shared" si="322"/>
        <v/>
      </c>
      <c r="S658" s="135" t="str">
        <f>IF(B658="","",IF(R658="Refreshment Beverage",VLOOKUP(VALUE(Q658),Rates!G$15:L$19,2,0),VLOOKUP(VALUE(Q658),Rates!G$4:L$12,2,0)))</f>
        <v/>
      </c>
      <c r="T658" s="135" t="str">
        <f t="shared" si="323"/>
        <v/>
      </c>
      <c r="U658" s="118" t="str">
        <f t="shared" si="324"/>
        <v/>
      </c>
      <c r="V658" s="135" t="str">
        <f t="shared" si="325"/>
        <v/>
      </c>
      <c r="W658" s="135" t="str">
        <f t="shared" si="326"/>
        <v/>
      </c>
      <c r="X658" s="119" t="str">
        <f t="shared" si="327"/>
        <v/>
      </c>
      <c r="Y658" s="120" t="str">
        <f>IF(B:B="","",IF(R658="Refreshment Beverage",VLOOKUP(Q658,Rates!G$15:L$19,6,0)*W658,VLOOKUP(Q658,Rates!G$4:L$12,6,0)*W658))</f>
        <v/>
      </c>
      <c r="Z658" s="120" t="str">
        <f t="shared" si="328"/>
        <v/>
      </c>
      <c r="AA658" s="120" t="str">
        <f t="shared" si="329"/>
        <v/>
      </c>
      <c r="AB658" s="136" t="str">
        <f>IF(B:B="","",IF(R658="Refreshment Beverage","",IF(AND(R658="Beer",Q658=0),SUM(LOOKUP(2,1/(Rates!$B$15:$B$18&lt;=W658)/(Rates!$C$15:$C$18&gt;=W658),Rates!$D$15:$D$18)*W658),VLOOKUP(VALUE(Q:Q),Rates!A:B,2,0)*W658)))</f>
        <v/>
      </c>
      <c r="AC658" s="136" t="str">
        <f>IF(B:B="","",IF(R658="Refreshment Beverage","",IF(AND(R658="Beer",Q658=0),SUM(LOOKUP(2,1/(Rates!$B$15:$B$18&lt;=W658)/(Rates!$C$15:$C$18&gt;=W658),Rates!$E$15:$E$18)*W658),VLOOKUP(VALUE(Q:Q),Rates!A:C,3,0)*W658)))</f>
        <v/>
      </c>
      <c r="AD658" s="137" t="str">
        <f>IFERROR(IF(B:B="","",IF(R658="Beer","",IF(VALUE(Q658)=0,VLOOKUP(VLOOKUP(B:B,#REF!,16,0),Rates!A:E,2,0),VLOOKUP(VALUE(Q658),Rates!A$31:B$34,2,0)*W658))),0)</f>
        <v/>
      </c>
      <c r="AE658" s="121" t="str">
        <f t="shared" si="330"/>
        <v/>
      </c>
      <c r="AF658" s="138" t="str">
        <f t="shared" si="331"/>
        <v/>
      </c>
      <c r="AG658" s="122" t="str">
        <f t="shared" si="332"/>
        <v/>
      </c>
      <c r="AH658" s="123" t="str">
        <f t="shared" si="333"/>
        <v/>
      </c>
      <c r="AI658" s="139" t="str">
        <f>IF(AE:AE="","",IF(R658="Refreshment Beverage",AK658*(Rates!J$19/100),ROUND(SUM(AH658*(Rates!$J$8/100)),4)))</f>
        <v/>
      </c>
      <c r="AJ658" s="124" t="str">
        <f t="shared" si="334"/>
        <v/>
      </c>
      <c r="AK658" s="125" t="str">
        <f t="shared" si="335"/>
        <v/>
      </c>
      <c r="AL658" s="121" t="str">
        <f t="shared" si="336"/>
        <v/>
      </c>
      <c r="AM658" s="138" t="str">
        <f>IF(AS658="","",IF(R658="Refreshment Beverage",ROUND(AS658*Rates!K$19,4),ROUND(AO658*(VLOOKUP(VALUE(Q658),Rates!G$4:L$12,3,0)),4)))</f>
        <v/>
      </c>
      <c r="AN658" s="126" t="str">
        <f>IF(AS658="","",IF(R658="Refreshment Beverage",AS658*(Rates!J$19/100),MAX(AM658,AB658)))</f>
        <v/>
      </c>
      <c r="AO658" s="127" t="str">
        <f t="shared" si="337"/>
        <v/>
      </c>
      <c r="AP658" s="127" t="str">
        <f t="shared" si="338"/>
        <v/>
      </c>
      <c r="AQ658" s="140" t="str">
        <f>IF(AS658="","",IF(R658="Refreshment Beverage",ROUND(SUM(VLOOKUP(Q:Q,Rates!G$15:L$19,3,0)*(AS658-Y658-Z658-AA658)),4),ROUND(SUM(Rates!$K$8*AS658),4)))</f>
        <v/>
      </c>
      <c r="AR658" s="139" t="str">
        <f t="shared" si="339"/>
        <v/>
      </c>
      <c r="AS658" s="125" t="str">
        <f t="shared" si="340"/>
        <v/>
      </c>
      <c r="AT658" s="121" t="str">
        <f t="shared" si="341"/>
        <v/>
      </c>
      <c r="AU658" s="138" t="str">
        <f>IF(AX658="","",IF(R658="Refreshment Beverage",ROUND((BA658-Y658-Z658-AA658)*VLOOKUP(VALUE(Q658),Rates!G$15:L$19,3,0),4),ROUND(AW658*(VLOOKUP(VALUE(Q658),Rates!G:L,3,0)),4)))</f>
        <v/>
      </c>
      <c r="AV658" s="126" t="str">
        <f t="shared" si="342"/>
        <v/>
      </c>
      <c r="AW658" s="127" t="str">
        <f t="shared" si="343"/>
        <v/>
      </c>
      <c r="AX658" s="123" t="str">
        <f t="shared" si="344"/>
        <v/>
      </c>
      <c r="AY658" s="140" t="str">
        <f>IF(AX658="","",IF(R658="Refreshment Beverage",ROUND(SUM(AX658*Rates!K$19),4),ROUND(SUM(AX658*(Rates!J$8/100)),4)))</f>
        <v/>
      </c>
      <c r="AZ658" s="124" t="str">
        <f t="shared" si="345"/>
        <v/>
      </c>
      <c r="BA658" s="125" t="str">
        <f t="shared" si="346"/>
        <v/>
      </c>
      <c r="BB658" s="115"/>
      <c r="BC658" s="143"/>
      <c r="BD658" s="100"/>
      <c r="BE658" s="100"/>
      <c r="BF658" s="100"/>
      <c r="BG658" s="100"/>
    </row>
    <row r="659" spans="1:59" ht="12.75" customHeight="1" x14ac:dyDescent="0.2">
      <c r="A659" s="144"/>
      <c r="B659" s="141"/>
      <c r="C659" s="141"/>
      <c r="D659" s="142"/>
      <c r="E659" s="142"/>
      <c r="F659" s="142"/>
      <c r="G659" s="142"/>
      <c r="H659" s="142"/>
      <c r="I659" s="129"/>
      <c r="J659" s="130"/>
      <c r="K659" s="131" t="str">
        <f t="shared" si="317"/>
        <v/>
      </c>
      <c r="L659" s="132" t="str">
        <f t="shared" si="318"/>
        <v/>
      </c>
      <c r="M659" s="133" t="str">
        <f t="shared" si="319"/>
        <v/>
      </c>
      <c r="N659" s="134" t="str">
        <f>IFERROR(IF(B:B="","",IF(R659="Beer",SUM(LOOKUP(2,1/(Rates!$B$3:$B$5&lt;=W659)/(Rates!$C$3:$C$5&gt;=W659),Rates!$D$3:$D$5)*(X659/100)*W659),IF(R659="Refreshment Beverage",SUM(LOOKUP(2,1/(Rates!$B$7:$B$11&lt;=W659)/(Rates!$C$7:$C$11&gt;=W659),Rates!$D$7:$D$11)*(X659/100)*W659)))),"")</f>
        <v/>
      </c>
      <c r="O659" s="134" t="str">
        <f t="shared" si="320"/>
        <v/>
      </c>
      <c r="P659" s="116"/>
      <c r="Q659" s="117" t="str">
        <f t="shared" si="321"/>
        <v/>
      </c>
      <c r="R659" s="128" t="str">
        <f t="shared" si="322"/>
        <v/>
      </c>
      <c r="S659" s="135" t="str">
        <f>IF(B659="","",IF(R659="Refreshment Beverage",VLOOKUP(VALUE(Q659),Rates!G$15:L$19,2,0),VLOOKUP(VALUE(Q659),Rates!G$4:L$12,2,0)))</f>
        <v/>
      </c>
      <c r="T659" s="135" t="str">
        <f t="shared" si="323"/>
        <v/>
      </c>
      <c r="U659" s="118" t="str">
        <f t="shared" si="324"/>
        <v/>
      </c>
      <c r="V659" s="135" t="str">
        <f t="shared" si="325"/>
        <v/>
      </c>
      <c r="W659" s="135" t="str">
        <f t="shared" si="326"/>
        <v/>
      </c>
      <c r="X659" s="119" t="str">
        <f t="shared" si="327"/>
        <v/>
      </c>
      <c r="Y659" s="120" t="str">
        <f>IF(B:B="","",IF(R659="Refreshment Beverage",VLOOKUP(Q659,Rates!G$15:L$19,6,0)*W659,VLOOKUP(Q659,Rates!G$4:L$12,6,0)*W659))</f>
        <v/>
      </c>
      <c r="Z659" s="120" t="str">
        <f t="shared" si="328"/>
        <v/>
      </c>
      <c r="AA659" s="120" t="str">
        <f t="shared" si="329"/>
        <v/>
      </c>
      <c r="AB659" s="136" t="str">
        <f>IF(B:B="","",IF(R659="Refreshment Beverage","",IF(AND(R659="Beer",Q659=0),SUM(LOOKUP(2,1/(Rates!$B$15:$B$18&lt;=W659)/(Rates!$C$15:$C$18&gt;=W659),Rates!$D$15:$D$18)*W659),VLOOKUP(VALUE(Q:Q),Rates!A:B,2,0)*W659)))</f>
        <v/>
      </c>
      <c r="AC659" s="136" t="str">
        <f>IF(B:B="","",IF(R659="Refreshment Beverage","",IF(AND(R659="Beer",Q659=0),SUM(LOOKUP(2,1/(Rates!$B$15:$B$18&lt;=W659)/(Rates!$C$15:$C$18&gt;=W659),Rates!$E$15:$E$18)*W659),VLOOKUP(VALUE(Q:Q),Rates!A:C,3,0)*W659)))</f>
        <v/>
      </c>
      <c r="AD659" s="137" t="str">
        <f>IFERROR(IF(B:B="","",IF(R659="Beer","",IF(VALUE(Q659)=0,VLOOKUP(VLOOKUP(B:B,#REF!,16,0),Rates!A:E,2,0),VLOOKUP(VALUE(Q659),Rates!A$31:B$34,2,0)*W659))),0)</f>
        <v/>
      </c>
      <c r="AE659" s="121" t="str">
        <f t="shared" si="330"/>
        <v/>
      </c>
      <c r="AF659" s="138" t="str">
        <f t="shared" si="331"/>
        <v/>
      </c>
      <c r="AG659" s="122" t="str">
        <f t="shared" si="332"/>
        <v/>
      </c>
      <c r="AH659" s="123" t="str">
        <f t="shared" si="333"/>
        <v/>
      </c>
      <c r="AI659" s="139" t="str">
        <f>IF(AE:AE="","",IF(R659="Refreshment Beverage",AK659*(Rates!J$19/100),ROUND(SUM(AH659*(Rates!$J$8/100)),4)))</f>
        <v/>
      </c>
      <c r="AJ659" s="124" t="str">
        <f t="shared" si="334"/>
        <v/>
      </c>
      <c r="AK659" s="125" t="str">
        <f t="shared" si="335"/>
        <v/>
      </c>
      <c r="AL659" s="121" t="str">
        <f t="shared" si="336"/>
        <v/>
      </c>
      <c r="AM659" s="138" t="str">
        <f>IF(AS659="","",IF(R659="Refreshment Beverage",ROUND(AS659*Rates!K$19,4),ROUND(AO659*(VLOOKUP(VALUE(Q659),Rates!G$4:L$12,3,0)),4)))</f>
        <v/>
      </c>
      <c r="AN659" s="126" t="str">
        <f>IF(AS659="","",IF(R659="Refreshment Beverage",AS659*(Rates!J$19/100),MAX(AM659,AB659)))</f>
        <v/>
      </c>
      <c r="AO659" s="127" t="str">
        <f t="shared" si="337"/>
        <v/>
      </c>
      <c r="AP659" s="127" t="str">
        <f t="shared" si="338"/>
        <v/>
      </c>
      <c r="AQ659" s="140" t="str">
        <f>IF(AS659="","",IF(R659="Refreshment Beverage",ROUND(SUM(VLOOKUP(Q:Q,Rates!G$15:L$19,3,0)*(AS659-Y659-Z659-AA659)),4),ROUND(SUM(Rates!$K$8*AS659),4)))</f>
        <v/>
      </c>
      <c r="AR659" s="139" t="str">
        <f t="shared" si="339"/>
        <v/>
      </c>
      <c r="AS659" s="125" t="str">
        <f t="shared" si="340"/>
        <v/>
      </c>
      <c r="AT659" s="121" t="str">
        <f t="shared" si="341"/>
        <v/>
      </c>
      <c r="AU659" s="138" t="str">
        <f>IF(AX659="","",IF(R659="Refreshment Beverage",ROUND((BA659-Y659-Z659-AA659)*VLOOKUP(VALUE(Q659),Rates!G$15:L$19,3,0),4),ROUND(AW659*(VLOOKUP(VALUE(Q659),Rates!G:L,3,0)),4)))</f>
        <v/>
      </c>
      <c r="AV659" s="126" t="str">
        <f t="shared" si="342"/>
        <v/>
      </c>
      <c r="AW659" s="127" t="str">
        <f t="shared" si="343"/>
        <v/>
      </c>
      <c r="AX659" s="123" t="str">
        <f t="shared" si="344"/>
        <v/>
      </c>
      <c r="AY659" s="140" t="str">
        <f>IF(AX659="","",IF(R659="Refreshment Beverage",ROUND(SUM(AX659*Rates!K$19),4),ROUND(SUM(AX659*(Rates!J$8/100)),4)))</f>
        <v/>
      </c>
      <c r="AZ659" s="124" t="str">
        <f t="shared" si="345"/>
        <v/>
      </c>
      <c r="BA659" s="125" t="str">
        <f t="shared" si="346"/>
        <v/>
      </c>
      <c r="BB659" s="115"/>
      <c r="BC659" s="143"/>
      <c r="BD659" s="100"/>
      <c r="BE659" s="100"/>
      <c r="BF659" s="100"/>
      <c r="BG659" s="100"/>
    </row>
    <row r="660" spans="1:59" ht="12.75" customHeight="1" x14ac:dyDescent="0.2">
      <c r="A660" s="144"/>
      <c r="B660" s="141"/>
      <c r="C660" s="141"/>
      <c r="D660" s="142"/>
      <c r="E660" s="142"/>
      <c r="F660" s="142"/>
      <c r="G660" s="142"/>
      <c r="H660" s="142"/>
      <c r="I660" s="129"/>
      <c r="J660" s="130"/>
      <c r="K660" s="131" t="str">
        <f t="shared" si="317"/>
        <v/>
      </c>
      <c r="L660" s="132" t="str">
        <f t="shared" si="318"/>
        <v/>
      </c>
      <c r="M660" s="133" t="str">
        <f t="shared" si="319"/>
        <v/>
      </c>
      <c r="N660" s="134" t="str">
        <f>IFERROR(IF(B:B="","",IF(R660="Beer",SUM(LOOKUP(2,1/(Rates!$B$3:$B$5&lt;=W660)/(Rates!$C$3:$C$5&gt;=W660),Rates!$D$3:$D$5)*(X660/100)*W660),IF(R660="Refreshment Beverage",SUM(LOOKUP(2,1/(Rates!$B$7:$B$11&lt;=W660)/(Rates!$C$7:$C$11&gt;=W660),Rates!$D$7:$D$11)*(X660/100)*W660)))),"")</f>
        <v/>
      </c>
      <c r="O660" s="134" t="str">
        <f t="shared" si="320"/>
        <v/>
      </c>
      <c r="P660" s="116"/>
      <c r="Q660" s="117" t="str">
        <f t="shared" si="321"/>
        <v/>
      </c>
      <c r="R660" s="128" t="str">
        <f t="shared" si="322"/>
        <v/>
      </c>
      <c r="S660" s="135" t="str">
        <f>IF(B660="","",IF(R660="Refreshment Beverage",VLOOKUP(VALUE(Q660),Rates!G$15:L$19,2,0),VLOOKUP(VALUE(Q660),Rates!G$4:L$12,2,0)))</f>
        <v/>
      </c>
      <c r="T660" s="135" t="str">
        <f t="shared" si="323"/>
        <v/>
      </c>
      <c r="U660" s="118" t="str">
        <f t="shared" si="324"/>
        <v/>
      </c>
      <c r="V660" s="135" t="str">
        <f t="shared" si="325"/>
        <v/>
      </c>
      <c r="W660" s="135" t="str">
        <f t="shared" si="326"/>
        <v/>
      </c>
      <c r="X660" s="119" t="str">
        <f t="shared" si="327"/>
        <v/>
      </c>
      <c r="Y660" s="120" t="str">
        <f>IF(B:B="","",IF(R660="Refreshment Beverage",VLOOKUP(Q660,Rates!G$15:L$19,6,0)*W660,VLOOKUP(Q660,Rates!G$4:L$12,6,0)*W660))</f>
        <v/>
      </c>
      <c r="Z660" s="120" t="str">
        <f t="shared" si="328"/>
        <v/>
      </c>
      <c r="AA660" s="120" t="str">
        <f t="shared" si="329"/>
        <v/>
      </c>
      <c r="AB660" s="136" t="str">
        <f>IF(B:B="","",IF(R660="Refreshment Beverage","",IF(AND(R660="Beer",Q660=0),SUM(LOOKUP(2,1/(Rates!$B$15:$B$18&lt;=W660)/(Rates!$C$15:$C$18&gt;=W660),Rates!$D$15:$D$18)*W660),VLOOKUP(VALUE(Q:Q),Rates!A:B,2,0)*W660)))</f>
        <v/>
      </c>
      <c r="AC660" s="136" t="str">
        <f>IF(B:B="","",IF(R660="Refreshment Beverage","",IF(AND(R660="Beer",Q660=0),SUM(LOOKUP(2,1/(Rates!$B$15:$B$18&lt;=W660)/(Rates!$C$15:$C$18&gt;=W660),Rates!$E$15:$E$18)*W660),VLOOKUP(VALUE(Q:Q),Rates!A:C,3,0)*W660)))</f>
        <v/>
      </c>
      <c r="AD660" s="137" t="str">
        <f>IFERROR(IF(B:B="","",IF(R660="Beer","",IF(VALUE(Q660)=0,VLOOKUP(VLOOKUP(B:B,#REF!,16,0),Rates!A:E,2,0),VLOOKUP(VALUE(Q660),Rates!A$31:B$34,2,0)*W660))),0)</f>
        <v/>
      </c>
      <c r="AE660" s="121" t="str">
        <f t="shared" si="330"/>
        <v/>
      </c>
      <c r="AF660" s="138" t="str">
        <f t="shared" si="331"/>
        <v/>
      </c>
      <c r="AG660" s="122" t="str">
        <f t="shared" si="332"/>
        <v/>
      </c>
      <c r="AH660" s="123" t="str">
        <f t="shared" si="333"/>
        <v/>
      </c>
      <c r="AI660" s="139" t="str">
        <f>IF(AE:AE="","",IF(R660="Refreshment Beverage",AK660*(Rates!J$19/100),ROUND(SUM(AH660*(Rates!$J$8/100)),4)))</f>
        <v/>
      </c>
      <c r="AJ660" s="124" t="str">
        <f t="shared" si="334"/>
        <v/>
      </c>
      <c r="AK660" s="125" t="str">
        <f t="shared" si="335"/>
        <v/>
      </c>
      <c r="AL660" s="121" t="str">
        <f t="shared" si="336"/>
        <v/>
      </c>
      <c r="AM660" s="138" t="str">
        <f>IF(AS660="","",IF(R660="Refreshment Beverage",ROUND(AS660*Rates!K$19,4),ROUND(AO660*(VLOOKUP(VALUE(Q660),Rates!G$4:L$12,3,0)),4)))</f>
        <v/>
      </c>
      <c r="AN660" s="126" t="str">
        <f>IF(AS660="","",IF(R660="Refreshment Beverage",AS660*(Rates!J$19/100),MAX(AM660,AB660)))</f>
        <v/>
      </c>
      <c r="AO660" s="127" t="str">
        <f t="shared" si="337"/>
        <v/>
      </c>
      <c r="AP660" s="127" t="str">
        <f t="shared" si="338"/>
        <v/>
      </c>
      <c r="AQ660" s="140" t="str">
        <f>IF(AS660="","",IF(R660="Refreshment Beverage",ROUND(SUM(VLOOKUP(Q:Q,Rates!G$15:L$19,3,0)*(AS660-Y660-Z660-AA660)),4),ROUND(SUM(Rates!$K$8*AS660),4)))</f>
        <v/>
      </c>
      <c r="AR660" s="139" t="str">
        <f t="shared" si="339"/>
        <v/>
      </c>
      <c r="AS660" s="125" t="str">
        <f t="shared" si="340"/>
        <v/>
      </c>
      <c r="AT660" s="121" t="str">
        <f t="shared" si="341"/>
        <v/>
      </c>
      <c r="AU660" s="138" t="str">
        <f>IF(AX660="","",IF(R660="Refreshment Beverage",ROUND((BA660-Y660-Z660-AA660)*VLOOKUP(VALUE(Q660),Rates!G$15:L$19,3,0),4),ROUND(AW660*(VLOOKUP(VALUE(Q660),Rates!G:L,3,0)),4)))</f>
        <v/>
      </c>
      <c r="AV660" s="126" t="str">
        <f t="shared" si="342"/>
        <v/>
      </c>
      <c r="AW660" s="127" t="str">
        <f t="shared" si="343"/>
        <v/>
      </c>
      <c r="AX660" s="123" t="str">
        <f t="shared" si="344"/>
        <v/>
      </c>
      <c r="AY660" s="140" t="str">
        <f>IF(AX660="","",IF(R660="Refreshment Beverage",ROUND(SUM(AX660*Rates!K$19),4),ROUND(SUM(AX660*(Rates!J$8/100)),4)))</f>
        <v/>
      </c>
      <c r="AZ660" s="124" t="str">
        <f t="shared" si="345"/>
        <v/>
      </c>
      <c r="BA660" s="125" t="str">
        <f t="shared" si="346"/>
        <v/>
      </c>
      <c r="BB660" s="115"/>
      <c r="BC660" s="143"/>
      <c r="BD660" s="100"/>
      <c r="BE660" s="100"/>
      <c r="BF660" s="100"/>
      <c r="BG660" s="100"/>
    </row>
    <row r="661" spans="1:59" ht="12.75" customHeight="1" x14ac:dyDescent="0.2">
      <c r="A661" s="144"/>
      <c r="B661" s="141"/>
      <c r="C661" s="141"/>
      <c r="D661" s="142"/>
      <c r="E661" s="142"/>
      <c r="F661" s="142"/>
      <c r="G661" s="142"/>
      <c r="H661" s="142"/>
      <c r="I661" s="129"/>
      <c r="J661" s="130"/>
      <c r="K661" s="131" t="str">
        <f t="shared" si="317"/>
        <v/>
      </c>
      <c r="L661" s="132" t="str">
        <f t="shared" si="318"/>
        <v/>
      </c>
      <c r="M661" s="133" t="str">
        <f t="shared" si="319"/>
        <v/>
      </c>
      <c r="N661" s="134" t="str">
        <f>IFERROR(IF(B:B="","",IF(R661="Beer",SUM(LOOKUP(2,1/(Rates!$B$3:$B$5&lt;=W661)/(Rates!$C$3:$C$5&gt;=W661),Rates!$D$3:$D$5)*(X661/100)*W661),IF(R661="Refreshment Beverage",SUM(LOOKUP(2,1/(Rates!$B$7:$B$11&lt;=W661)/(Rates!$C$7:$C$11&gt;=W661),Rates!$D$7:$D$11)*(X661/100)*W661)))),"")</f>
        <v/>
      </c>
      <c r="O661" s="134" t="str">
        <f t="shared" si="320"/>
        <v/>
      </c>
      <c r="P661" s="116"/>
      <c r="Q661" s="117" t="str">
        <f t="shared" si="321"/>
        <v/>
      </c>
      <c r="R661" s="128" t="str">
        <f t="shared" si="322"/>
        <v/>
      </c>
      <c r="S661" s="135" t="str">
        <f>IF(B661="","",IF(R661="Refreshment Beverage",VLOOKUP(VALUE(Q661),Rates!G$15:L$19,2,0),VLOOKUP(VALUE(Q661),Rates!G$4:L$12,2,0)))</f>
        <v/>
      </c>
      <c r="T661" s="135" t="str">
        <f t="shared" si="323"/>
        <v/>
      </c>
      <c r="U661" s="118" t="str">
        <f t="shared" si="324"/>
        <v/>
      </c>
      <c r="V661" s="135" t="str">
        <f t="shared" si="325"/>
        <v/>
      </c>
      <c r="W661" s="135" t="str">
        <f t="shared" si="326"/>
        <v/>
      </c>
      <c r="X661" s="119" t="str">
        <f t="shared" si="327"/>
        <v/>
      </c>
      <c r="Y661" s="120" t="str">
        <f>IF(B:B="","",IF(R661="Refreshment Beverage",VLOOKUP(Q661,Rates!G$15:L$19,6,0)*W661,VLOOKUP(Q661,Rates!G$4:L$12,6,0)*W661))</f>
        <v/>
      </c>
      <c r="Z661" s="120" t="str">
        <f t="shared" si="328"/>
        <v/>
      </c>
      <c r="AA661" s="120" t="str">
        <f t="shared" si="329"/>
        <v/>
      </c>
      <c r="AB661" s="136" t="str">
        <f>IF(B:B="","",IF(R661="Refreshment Beverage","",IF(AND(R661="Beer",Q661=0),SUM(LOOKUP(2,1/(Rates!$B$15:$B$18&lt;=W661)/(Rates!$C$15:$C$18&gt;=W661),Rates!$D$15:$D$18)*W661),VLOOKUP(VALUE(Q:Q),Rates!A:B,2,0)*W661)))</f>
        <v/>
      </c>
      <c r="AC661" s="136" t="str">
        <f>IF(B:B="","",IF(R661="Refreshment Beverage","",IF(AND(R661="Beer",Q661=0),SUM(LOOKUP(2,1/(Rates!$B$15:$B$18&lt;=W661)/(Rates!$C$15:$C$18&gt;=W661),Rates!$E$15:$E$18)*W661),VLOOKUP(VALUE(Q:Q),Rates!A:C,3,0)*W661)))</f>
        <v/>
      </c>
      <c r="AD661" s="137" t="str">
        <f>IFERROR(IF(B:B="","",IF(R661="Beer","",IF(VALUE(Q661)=0,VLOOKUP(VLOOKUP(B:B,#REF!,16,0),Rates!A:E,2,0),VLOOKUP(VALUE(Q661),Rates!A$31:B$34,2,0)*W661))),0)</f>
        <v/>
      </c>
      <c r="AE661" s="121" t="str">
        <f t="shared" si="330"/>
        <v/>
      </c>
      <c r="AF661" s="138" t="str">
        <f t="shared" si="331"/>
        <v/>
      </c>
      <c r="AG661" s="122" t="str">
        <f t="shared" si="332"/>
        <v/>
      </c>
      <c r="AH661" s="123" t="str">
        <f t="shared" si="333"/>
        <v/>
      </c>
      <c r="AI661" s="139" t="str">
        <f>IF(AE:AE="","",IF(R661="Refreshment Beverage",AK661*(Rates!J$19/100),ROUND(SUM(AH661*(Rates!$J$8/100)),4)))</f>
        <v/>
      </c>
      <c r="AJ661" s="124" t="str">
        <f t="shared" si="334"/>
        <v/>
      </c>
      <c r="AK661" s="125" t="str">
        <f t="shared" si="335"/>
        <v/>
      </c>
      <c r="AL661" s="121" t="str">
        <f t="shared" si="336"/>
        <v/>
      </c>
      <c r="AM661" s="138" t="str">
        <f>IF(AS661="","",IF(R661="Refreshment Beverage",ROUND(AS661*Rates!K$19,4),ROUND(AO661*(VLOOKUP(VALUE(Q661),Rates!G$4:L$12,3,0)),4)))</f>
        <v/>
      </c>
      <c r="AN661" s="126" t="str">
        <f>IF(AS661="","",IF(R661="Refreshment Beverage",AS661*(Rates!J$19/100),MAX(AM661,AB661)))</f>
        <v/>
      </c>
      <c r="AO661" s="127" t="str">
        <f t="shared" si="337"/>
        <v/>
      </c>
      <c r="AP661" s="127" t="str">
        <f t="shared" si="338"/>
        <v/>
      </c>
      <c r="AQ661" s="140" t="str">
        <f>IF(AS661="","",IF(R661="Refreshment Beverage",ROUND(SUM(VLOOKUP(Q:Q,Rates!G$15:L$19,3,0)*(AS661-Y661-Z661-AA661)),4),ROUND(SUM(Rates!$K$8*AS661),4)))</f>
        <v/>
      </c>
      <c r="AR661" s="139" t="str">
        <f t="shared" si="339"/>
        <v/>
      </c>
      <c r="AS661" s="125" t="str">
        <f t="shared" si="340"/>
        <v/>
      </c>
      <c r="AT661" s="121" t="str">
        <f t="shared" si="341"/>
        <v/>
      </c>
      <c r="AU661" s="138" t="str">
        <f>IF(AX661="","",IF(R661="Refreshment Beverage",ROUND((BA661-Y661-Z661-AA661)*VLOOKUP(VALUE(Q661),Rates!G$15:L$19,3,0),4),ROUND(AW661*(VLOOKUP(VALUE(Q661),Rates!G:L,3,0)),4)))</f>
        <v/>
      </c>
      <c r="AV661" s="126" t="str">
        <f t="shared" si="342"/>
        <v/>
      </c>
      <c r="AW661" s="127" t="str">
        <f t="shared" si="343"/>
        <v/>
      </c>
      <c r="AX661" s="123" t="str">
        <f t="shared" si="344"/>
        <v/>
      </c>
      <c r="AY661" s="140" t="str">
        <f>IF(AX661="","",IF(R661="Refreshment Beverage",ROUND(SUM(AX661*Rates!K$19),4),ROUND(SUM(AX661*(Rates!J$8/100)),4)))</f>
        <v/>
      </c>
      <c r="AZ661" s="124" t="str">
        <f t="shared" si="345"/>
        <v/>
      </c>
      <c r="BA661" s="125" t="str">
        <f t="shared" si="346"/>
        <v/>
      </c>
      <c r="BB661" s="115"/>
      <c r="BC661" s="143"/>
      <c r="BD661" s="100"/>
      <c r="BE661" s="100"/>
      <c r="BF661" s="100"/>
      <c r="BG661" s="100"/>
    </row>
    <row r="662" spans="1:59" ht="12.75" customHeight="1" x14ac:dyDescent="0.2">
      <c r="A662" s="144"/>
      <c r="B662" s="141"/>
      <c r="C662" s="141"/>
      <c r="D662" s="142"/>
      <c r="E662" s="142"/>
      <c r="F662" s="142"/>
      <c r="G662" s="142"/>
      <c r="H662" s="142"/>
      <c r="I662" s="129"/>
      <c r="J662" s="130"/>
      <c r="K662" s="131" t="str">
        <f t="shared" si="317"/>
        <v/>
      </c>
      <c r="L662" s="132" t="str">
        <f t="shared" si="318"/>
        <v/>
      </c>
      <c r="M662" s="133" t="str">
        <f t="shared" si="319"/>
        <v/>
      </c>
      <c r="N662" s="134" t="str">
        <f>IFERROR(IF(B:B="","",IF(R662="Beer",SUM(LOOKUP(2,1/(Rates!$B$3:$B$5&lt;=W662)/(Rates!$C$3:$C$5&gt;=W662),Rates!$D$3:$D$5)*(X662/100)*W662),IF(R662="Refreshment Beverage",SUM(LOOKUP(2,1/(Rates!$B$7:$B$11&lt;=W662)/(Rates!$C$7:$C$11&gt;=W662),Rates!$D$7:$D$11)*(X662/100)*W662)))),"")</f>
        <v/>
      </c>
      <c r="O662" s="134" t="str">
        <f t="shared" si="320"/>
        <v/>
      </c>
      <c r="P662" s="116"/>
      <c r="Q662" s="117" t="str">
        <f t="shared" si="321"/>
        <v/>
      </c>
      <c r="R662" s="128" t="str">
        <f t="shared" si="322"/>
        <v/>
      </c>
      <c r="S662" s="135" t="str">
        <f>IF(B662="","",IF(R662="Refreshment Beverage",VLOOKUP(VALUE(Q662),Rates!G$15:L$19,2,0),VLOOKUP(VALUE(Q662),Rates!G$4:L$12,2,0)))</f>
        <v/>
      </c>
      <c r="T662" s="135" t="str">
        <f t="shared" si="323"/>
        <v/>
      </c>
      <c r="U662" s="118" t="str">
        <f t="shared" si="324"/>
        <v/>
      </c>
      <c r="V662" s="135" t="str">
        <f t="shared" si="325"/>
        <v/>
      </c>
      <c r="W662" s="135" t="str">
        <f t="shared" si="326"/>
        <v/>
      </c>
      <c r="X662" s="119" t="str">
        <f t="shared" si="327"/>
        <v/>
      </c>
      <c r="Y662" s="120" t="str">
        <f>IF(B:B="","",IF(R662="Refreshment Beverage",VLOOKUP(Q662,Rates!G$15:L$19,6,0)*W662,VLOOKUP(Q662,Rates!G$4:L$12,6,0)*W662))</f>
        <v/>
      </c>
      <c r="Z662" s="120" t="str">
        <f t="shared" si="328"/>
        <v/>
      </c>
      <c r="AA662" s="120" t="str">
        <f t="shared" si="329"/>
        <v/>
      </c>
      <c r="AB662" s="136" t="str">
        <f>IF(B:B="","",IF(R662="Refreshment Beverage","",IF(AND(R662="Beer",Q662=0),SUM(LOOKUP(2,1/(Rates!$B$15:$B$18&lt;=W662)/(Rates!$C$15:$C$18&gt;=W662),Rates!$D$15:$D$18)*W662),VLOOKUP(VALUE(Q:Q),Rates!A:B,2,0)*W662)))</f>
        <v/>
      </c>
      <c r="AC662" s="136" t="str">
        <f>IF(B:B="","",IF(R662="Refreshment Beverage","",IF(AND(R662="Beer",Q662=0),SUM(LOOKUP(2,1/(Rates!$B$15:$B$18&lt;=W662)/(Rates!$C$15:$C$18&gt;=W662),Rates!$E$15:$E$18)*W662),VLOOKUP(VALUE(Q:Q),Rates!A:C,3,0)*W662)))</f>
        <v/>
      </c>
      <c r="AD662" s="137" t="str">
        <f>IFERROR(IF(B:B="","",IF(R662="Beer","",IF(VALUE(Q662)=0,VLOOKUP(VLOOKUP(B:B,#REF!,16,0),Rates!A:E,2,0),VLOOKUP(VALUE(Q662),Rates!A$31:B$34,2,0)*W662))),0)</f>
        <v/>
      </c>
      <c r="AE662" s="121" t="str">
        <f t="shared" si="330"/>
        <v/>
      </c>
      <c r="AF662" s="138" t="str">
        <f t="shared" si="331"/>
        <v/>
      </c>
      <c r="AG662" s="122" t="str">
        <f t="shared" si="332"/>
        <v/>
      </c>
      <c r="AH662" s="123" t="str">
        <f t="shared" si="333"/>
        <v/>
      </c>
      <c r="AI662" s="139" t="str">
        <f>IF(AE:AE="","",IF(R662="Refreshment Beverage",AK662*(Rates!J$19/100),ROUND(SUM(AH662*(Rates!$J$8/100)),4)))</f>
        <v/>
      </c>
      <c r="AJ662" s="124" t="str">
        <f t="shared" si="334"/>
        <v/>
      </c>
      <c r="AK662" s="125" t="str">
        <f t="shared" si="335"/>
        <v/>
      </c>
      <c r="AL662" s="121" t="str">
        <f t="shared" si="336"/>
        <v/>
      </c>
      <c r="AM662" s="138" t="str">
        <f>IF(AS662="","",IF(R662="Refreshment Beverage",ROUND(AS662*Rates!K$19,4),ROUND(AO662*(VLOOKUP(VALUE(Q662),Rates!G$4:L$12,3,0)),4)))</f>
        <v/>
      </c>
      <c r="AN662" s="126" t="str">
        <f>IF(AS662="","",IF(R662="Refreshment Beverage",AS662*(Rates!J$19/100),MAX(AM662,AB662)))</f>
        <v/>
      </c>
      <c r="AO662" s="127" t="str">
        <f t="shared" si="337"/>
        <v/>
      </c>
      <c r="AP662" s="127" t="str">
        <f t="shared" si="338"/>
        <v/>
      </c>
      <c r="AQ662" s="140" t="str">
        <f>IF(AS662="","",IF(R662="Refreshment Beverage",ROUND(SUM(VLOOKUP(Q:Q,Rates!G$15:L$19,3,0)*(AS662-Y662-Z662-AA662)),4),ROUND(SUM(Rates!$K$8*AS662),4)))</f>
        <v/>
      </c>
      <c r="AR662" s="139" t="str">
        <f t="shared" si="339"/>
        <v/>
      </c>
      <c r="AS662" s="125" t="str">
        <f t="shared" si="340"/>
        <v/>
      </c>
      <c r="AT662" s="121" t="str">
        <f t="shared" si="341"/>
        <v/>
      </c>
      <c r="AU662" s="138" t="str">
        <f>IF(AX662="","",IF(R662="Refreshment Beverage",ROUND((BA662-Y662-Z662-AA662)*VLOOKUP(VALUE(Q662),Rates!G$15:L$19,3,0),4),ROUND(AW662*(VLOOKUP(VALUE(Q662),Rates!G:L,3,0)),4)))</f>
        <v/>
      </c>
      <c r="AV662" s="126" t="str">
        <f t="shared" si="342"/>
        <v/>
      </c>
      <c r="AW662" s="127" t="str">
        <f t="shared" si="343"/>
        <v/>
      </c>
      <c r="AX662" s="123" t="str">
        <f t="shared" si="344"/>
        <v/>
      </c>
      <c r="AY662" s="140" t="str">
        <f>IF(AX662="","",IF(R662="Refreshment Beverage",ROUND(SUM(AX662*Rates!K$19),4),ROUND(SUM(AX662*(Rates!J$8/100)),4)))</f>
        <v/>
      </c>
      <c r="AZ662" s="124" t="str">
        <f t="shared" si="345"/>
        <v/>
      </c>
      <c r="BA662" s="125" t="str">
        <f t="shared" si="346"/>
        <v/>
      </c>
      <c r="BB662" s="115"/>
      <c r="BC662" s="143"/>
      <c r="BD662" s="100"/>
      <c r="BE662" s="100"/>
      <c r="BF662" s="100"/>
      <c r="BG662" s="100"/>
    </row>
    <row r="663" spans="1:59" ht="12.75" customHeight="1" x14ac:dyDescent="0.2">
      <c r="A663" s="144"/>
      <c r="B663" s="141"/>
      <c r="C663" s="141"/>
      <c r="D663" s="142"/>
      <c r="E663" s="142"/>
      <c r="F663" s="142"/>
      <c r="G663" s="142"/>
      <c r="H663" s="142"/>
      <c r="I663" s="129"/>
      <c r="J663" s="130"/>
      <c r="K663" s="131" t="str">
        <f t="shared" si="317"/>
        <v/>
      </c>
      <c r="L663" s="132" t="str">
        <f t="shared" si="318"/>
        <v/>
      </c>
      <c r="M663" s="133" t="str">
        <f t="shared" si="319"/>
        <v/>
      </c>
      <c r="N663" s="134" t="str">
        <f>IFERROR(IF(B:B="","",IF(R663="Beer",SUM(LOOKUP(2,1/(Rates!$B$3:$B$5&lt;=W663)/(Rates!$C$3:$C$5&gt;=W663),Rates!$D$3:$D$5)*(X663/100)*W663),IF(R663="Refreshment Beverage",SUM(LOOKUP(2,1/(Rates!$B$7:$B$11&lt;=W663)/(Rates!$C$7:$C$11&gt;=W663),Rates!$D$7:$D$11)*(X663/100)*W663)))),"")</f>
        <v/>
      </c>
      <c r="O663" s="134" t="str">
        <f t="shared" si="320"/>
        <v/>
      </c>
      <c r="P663" s="116"/>
      <c r="Q663" s="117" t="str">
        <f t="shared" si="321"/>
        <v/>
      </c>
      <c r="R663" s="128" t="str">
        <f t="shared" si="322"/>
        <v/>
      </c>
      <c r="S663" s="135" t="str">
        <f>IF(B663="","",IF(R663="Refreshment Beverage",VLOOKUP(VALUE(Q663),Rates!G$15:L$19,2,0),VLOOKUP(VALUE(Q663),Rates!G$4:L$12,2,0)))</f>
        <v/>
      </c>
      <c r="T663" s="135" t="str">
        <f t="shared" si="323"/>
        <v/>
      </c>
      <c r="U663" s="118" t="str">
        <f t="shared" si="324"/>
        <v/>
      </c>
      <c r="V663" s="135" t="str">
        <f t="shared" si="325"/>
        <v/>
      </c>
      <c r="W663" s="135" t="str">
        <f t="shared" si="326"/>
        <v/>
      </c>
      <c r="X663" s="119" t="str">
        <f t="shared" si="327"/>
        <v/>
      </c>
      <c r="Y663" s="120" t="str">
        <f>IF(B:B="","",IF(R663="Refreshment Beverage",VLOOKUP(Q663,Rates!G$15:L$19,6,0)*W663,VLOOKUP(Q663,Rates!G$4:L$12,6,0)*W663))</f>
        <v/>
      </c>
      <c r="Z663" s="120" t="str">
        <f t="shared" si="328"/>
        <v/>
      </c>
      <c r="AA663" s="120" t="str">
        <f t="shared" si="329"/>
        <v/>
      </c>
      <c r="AB663" s="136" t="str">
        <f>IF(B:B="","",IF(R663="Refreshment Beverage","",IF(AND(R663="Beer",Q663=0),SUM(LOOKUP(2,1/(Rates!$B$15:$B$18&lt;=W663)/(Rates!$C$15:$C$18&gt;=W663),Rates!$D$15:$D$18)*W663),VLOOKUP(VALUE(Q:Q),Rates!A:B,2,0)*W663)))</f>
        <v/>
      </c>
      <c r="AC663" s="136" t="str">
        <f>IF(B:B="","",IF(R663="Refreshment Beverage","",IF(AND(R663="Beer",Q663=0),SUM(LOOKUP(2,1/(Rates!$B$15:$B$18&lt;=W663)/(Rates!$C$15:$C$18&gt;=W663),Rates!$E$15:$E$18)*W663),VLOOKUP(VALUE(Q:Q),Rates!A:C,3,0)*W663)))</f>
        <v/>
      </c>
      <c r="AD663" s="137" t="str">
        <f>IFERROR(IF(B:B="","",IF(R663="Beer","",IF(VALUE(Q663)=0,VLOOKUP(VLOOKUP(B:B,#REF!,16,0),Rates!A:E,2,0),VLOOKUP(VALUE(Q663),Rates!A$31:B$34,2,0)*W663))),0)</f>
        <v/>
      </c>
      <c r="AE663" s="121" t="str">
        <f t="shared" si="330"/>
        <v/>
      </c>
      <c r="AF663" s="138" t="str">
        <f t="shared" si="331"/>
        <v/>
      </c>
      <c r="AG663" s="122" t="str">
        <f t="shared" si="332"/>
        <v/>
      </c>
      <c r="AH663" s="123" t="str">
        <f t="shared" si="333"/>
        <v/>
      </c>
      <c r="AI663" s="139" t="str">
        <f>IF(AE:AE="","",IF(R663="Refreshment Beverage",AK663*(Rates!J$19/100),ROUND(SUM(AH663*(Rates!$J$8/100)),4)))</f>
        <v/>
      </c>
      <c r="AJ663" s="124" t="str">
        <f t="shared" si="334"/>
        <v/>
      </c>
      <c r="AK663" s="125" t="str">
        <f t="shared" si="335"/>
        <v/>
      </c>
      <c r="AL663" s="121" t="str">
        <f t="shared" si="336"/>
        <v/>
      </c>
      <c r="AM663" s="138" t="str">
        <f>IF(AS663="","",IF(R663="Refreshment Beverage",ROUND(AS663*Rates!K$19,4),ROUND(AO663*(VLOOKUP(VALUE(Q663),Rates!G$4:L$12,3,0)),4)))</f>
        <v/>
      </c>
      <c r="AN663" s="126" t="str">
        <f>IF(AS663="","",IF(R663="Refreshment Beverage",AS663*(Rates!J$19/100),MAX(AM663,AB663)))</f>
        <v/>
      </c>
      <c r="AO663" s="127" t="str">
        <f t="shared" si="337"/>
        <v/>
      </c>
      <c r="AP663" s="127" t="str">
        <f t="shared" si="338"/>
        <v/>
      </c>
      <c r="AQ663" s="140" t="str">
        <f>IF(AS663="","",IF(R663="Refreshment Beverage",ROUND(SUM(VLOOKUP(Q:Q,Rates!G$15:L$19,3,0)*(AS663-Y663-Z663-AA663)),4),ROUND(SUM(Rates!$K$8*AS663),4)))</f>
        <v/>
      </c>
      <c r="AR663" s="139" t="str">
        <f t="shared" si="339"/>
        <v/>
      </c>
      <c r="AS663" s="125" t="str">
        <f t="shared" si="340"/>
        <v/>
      </c>
      <c r="AT663" s="121" t="str">
        <f t="shared" si="341"/>
        <v/>
      </c>
      <c r="AU663" s="138" t="str">
        <f>IF(AX663="","",IF(R663="Refreshment Beverage",ROUND((BA663-Y663-Z663-AA663)*VLOOKUP(VALUE(Q663),Rates!G$15:L$19,3,0),4),ROUND(AW663*(VLOOKUP(VALUE(Q663),Rates!G:L,3,0)),4)))</f>
        <v/>
      </c>
      <c r="AV663" s="126" t="str">
        <f t="shared" si="342"/>
        <v/>
      </c>
      <c r="AW663" s="127" t="str">
        <f t="shared" si="343"/>
        <v/>
      </c>
      <c r="AX663" s="123" t="str">
        <f t="shared" si="344"/>
        <v/>
      </c>
      <c r="AY663" s="140" t="str">
        <f>IF(AX663="","",IF(R663="Refreshment Beverage",ROUND(SUM(AX663*Rates!K$19),4),ROUND(SUM(AX663*(Rates!J$8/100)),4)))</f>
        <v/>
      </c>
      <c r="AZ663" s="124" t="str">
        <f t="shared" si="345"/>
        <v/>
      </c>
      <c r="BA663" s="125" t="str">
        <f t="shared" si="346"/>
        <v/>
      </c>
      <c r="BB663" s="115"/>
      <c r="BC663" s="143"/>
      <c r="BD663" s="100"/>
      <c r="BE663" s="100"/>
      <c r="BF663" s="100"/>
      <c r="BG663" s="100"/>
    </row>
    <row r="664" spans="1:59" ht="12.75" customHeight="1" x14ac:dyDescent="0.2">
      <c r="A664" s="144"/>
      <c r="B664" s="141"/>
      <c r="C664" s="141"/>
      <c r="D664" s="142"/>
      <c r="E664" s="142"/>
      <c r="F664" s="142"/>
      <c r="G664" s="142"/>
      <c r="H664" s="142"/>
      <c r="I664" s="129"/>
      <c r="J664" s="130"/>
      <c r="K664" s="131" t="str">
        <f t="shared" si="317"/>
        <v/>
      </c>
      <c r="L664" s="132" t="str">
        <f t="shared" si="318"/>
        <v/>
      </c>
      <c r="M664" s="133" t="str">
        <f t="shared" si="319"/>
        <v/>
      </c>
      <c r="N664" s="134" t="str">
        <f>IFERROR(IF(B:B="","",IF(R664="Beer",SUM(LOOKUP(2,1/(Rates!$B$3:$B$5&lt;=W664)/(Rates!$C$3:$C$5&gt;=W664),Rates!$D$3:$D$5)*(X664/100)*W664),IF(R664="Refreshment Beverage",SUM(LOOKUP(2,1/(Rates!$B$7:$B$11&lt;=W664)/(Rates!$C$7:$C$11&gt;=W664),Rates!$D$7:$D$11)*(X664/100)*W664)))),"")</f>
        <v/>
      </c>
      <c r="O664" s="134" t="str">
        <f t="shared" si="320"/>
        <v/>
      </c>
      <c r="P664" s="116"/>
      <c r="Q664" s="117" t="str">
        <f t="shared" si="321"/>
        <v/>
      </c>
      <c r="R664" s="128" t="str">
        <f t="shared" si="322"/>
        <v/>
      </c>
      <c r="S664" s="135" t="str">
        <f>IF(B664="","",IF(R664="Refreshment Beverage",VLOOKUP(VALUE(Q664),Rates!G$15:L$19,2,0),VLOOKUP(VALUE(Q664),Rates!G$4:L$12,2,0)))</f>
        <v/>
      </c>
      <c r="T664" s="135" t="str">
        <f t="shared" si="323"/>
        <v/>
      </c>
      <c r="U664" s="118" t="str">
        <f t="shared" si="324"/>
        <v/>
      </c>
      <c r="V664" s="135" t="str">
        <f t="shared" si="325"/>
        <v/>
      </c>
      <c r="W664" s="135" t="str">
        <f t="shared" si="326"/>
        <v/>
      </c>
      <c r="X664" s="119" t="str">
        <f t="shared" si="327"/>
        <v/>
      </c>
      <c r="Y664" s="120" t="str">
        <f>IF(B:B="","",IF(R664="Refreshment Beverage",VLOOKUP(Q664,Rates!G$15:L$19,6,0)*W664,VLOOKUP(Q664,Rates!G$4:L$12,6,0)*W664))</f>
        <v/>
      </c>
      <c r="Z664" s="120" t="str">
        <f t="shared" si="328"/>
        <v/>
      </c>
      <c r="AA664" s="120" t="str">
        <f t="shared" si="329"/>
        <v/>
      </c>
      <c r="AB664" s="136" t="str">
        <f>IF(B:B="","",IF(R664="Refreshment Beverage","",IF(AND(R664="Beer",Q664=0),SUM(LOOKUP(2,1/(Rates!$B$15:$B$18&lt;=W664)/(Rates!$C$15:$C$18&gt;=W664),Rates!$D$15:$D$18)*W664),VLOOKUP(VALUE(Q:Q),Rates!A:B,2,0)*W664)))</f>
        <v/>
      </c>
      <c r="AC664" s="136" t="str">
        <f>IF(B:B="","",IF(R664="Refreshment Beverage","",IF(AND(R664="Beer",Q664=0),SUM(LOOKUP(2,1/(Rates!$B$15:$B$18&lt;=W664)/(Rates!$C$15:$C$18&gt;=W664),Rates!$E$15:$E$18)*W664),VLOOKUP(VALUE(Q:Q),Rates!A:C,3,0)*W664)))</f>
        <v/>
      </c>
      <c r="AD664" s="137" t="str">
        <f>IFERROR(IF(B:B="","",IF(R664="Beer","",IF(VALUE(Q664)=0,VLOOKUP(VLOOKUP(B:B,#REF!,16,0),Rates!A:E,2,0),VLOOKUP(VALUE(Q664),Rates!A$31:B$34,2,0)*W664))),0)</f>
        <v/>
      </c>
      <c r="AE664" s="121" t="str">
        <f t="shared" si="330"/>
        <v/>
      </c>
      <c r="AF664" s="138" t="str">
        <f t="shared" si="331"/>
        <v/>
      </c>
      <c r="AG664" s="122" t="str">
        <f t="shared" si="332"/>
        <v/>
      </c>
      <c r="AH664" s="123" t="str">
        <f t="shared" si="333"/>
        <v/>
      </c>
      <c r="AI664" s="139" t="str">
        <f>IF(AE:AE="","",IF(R664="Refreshment Beverage",AK664*(Rates!J$19/100),ROUND(SUM(AH664*(Rates!$J$8/100)),4)))</f>
        <v/>
      </c>
      <c r="AJ664" s="124" t="str">
        <f t="shared" si="334"/>
        <v/>
      </c>
      <c r="AK664" s="125" t="str">
        <f t="shared" si="335"/>
        <v/>
      </c>
      <c r="AL664" s="121" t="str">
        <f t="shared" si="336"/>
        <v/>
      </c>
      <c r="AM664" s="138" t="str">
        <f>IF(AS664="","",IF(R664="Refreshment Beverage",ROUND(AS664*Rates!K$19,4),ROUND(AO664*(VLOOKUP(VALUE(Q664),Rates!G$4:L$12,3,0)),4)))</f>
        <v/>
      </c>
      <c r="AN664" s="126" t="str">
        <f>IF(AS664="","",IF(R664="Refreshment Beverage",AS664*(Rates!J$19/100),MAX(AM664,AB664)))</f>
        <v/>
      </c>
      <c r="AO664" s="127" t="str">
        <f t="shared" si="337"/>
        <v/>
      </c>
      <c r="AP664" s="127" t="str">
        <f t="shared" si="338"/>
        <v/>
      </c>
      <c r="AQ664" s="140" t="str">
        <f>IF(AS664="","",IF(R664="Refreshment Beverage",ROUND(SUM(VLOOKUP(Q:Q,Rates!G$15:L$19,3,0)*(AS664-Y664-Z664-AA664)),4),ROUND(SUM(Rates!$K$8*AS664),4)))</f>
        <v/>
      </c>
      <c r="AR664" s="139" t="str">
        <f t="shared" si="339"/>
        <v/>
      </c>
      <c r="AS664" s="125" t="str">
        <f t="shared" si="340"/>
        <v/>
      </c>
      <c r="AT664" s="121" t="str">
        <f t="shared" si="341"/>
        <v/>
      </c>
      <c r="AU664" s="138" t="str">
        <f>IF(AX664="","",IF(R664="Refreshment Beverage",ROUND((BA664-Y664-Z664-AA664)*VLOOKUP(VALUE(Q664),Rates!G$15:L$19,3,0),4),ROUND(AW664*(VLOOKUP(VALUE(Q664),Rates!G:L,3,0)),4)))</f>
        <v/>
      </c>
      <c r="AV664" s="126" t="str">
        <f t="shared" si="342"/>
        <v/>
      </c>
      <c r="AW664" s="127" t="str">
        <f t="shared" si="343"/>
        <v/>
      </c>
      <c r="AX664" s="123" t="str">
        <f t="shared" si="344"/>
        <v/>
      </c>
      <c r="AY664" s="140" t="str">
        <f>IF(AX664="","",IF(R664="Refreshment Beverage",ROUND(SUM(AX664*Rates!K$19),4),ROUND(SUM(AX664*(Rates!J$8/100)),4)))</f>
        <v/>
      </c>
      <c r="AZ664" s="124" t="str">
        <f t="shared" si="345"/>
        <v/>
      </c>
      <c r="BA664" s="125" t="str">
        <f t="shared" si="346"/>
        <v/>
      </c>
      <c r="BB664" s="115"/>
      <c r="BC664" s="143"/>
      <c r="BD664" s="100"/>
      <c r="BE664" s="100"/>
      <c r="BF664" s="100"/>
      <c r="BG664" s="100"/>
    </row>
    <row r="665" spans="1:59" ht="12.75" customHeight="1" x14ac:dyDescent="0.2">
      <c r="A665" s="144"/>
      <c r="B665" s="141"/>
      <c r="C665" s="141"/>
      <c r="D665" s="142"/>
      <c r="E665" s="142"/>
      <c r="F665" s="142"/>
      <c r="G665" s="142"/>
      <c r="H665" s="142"/>
      <c r="I665" s="129"/>
      <c r="J665" s="130"/>
      <c r="K665" s="131" t="str">
        <f t="shared" si="317"/>
        <v/>
      </c>
      <c r="L665" s="132" t="str">
        <f t="shared" si="318"/>
        <v/>
      </c>
      <c r="M665" s="133" t="str">
        <f t="shared" si="319"/>
        <v/>
      </c>
      <c r="N665" s="134" t="str">
        <f>IFERROR(IF(B:B="","",IF(R665="Beer",SUM(LOOKUP(2,1/(Rates!$B$3:$B$5&lt;=W665)/(Rates!$C$3:$C$5&gt;=W665),Rates!$D$3:$D$5)*(X665/100)*W665),IF(R665="Refreshment Beverage",SUM(LOOKUP(2,1/(Rates!$B$7:$B$11&lt;=W665)/(Rates!$C$7:$C$11&gt;=W665),Rates!$D$7:$D$11)*(X665/100)*W665)))),"")</f>
        <v/>
      </c>
      <c r="O665" s="134" t="str">
        <f t="shared" si="320"/>
        <v/>
      </c>
      <c r="P665" s="116"/>
      <c r="Q665" s="117" t="str">
        <f t="shared" si="321"/>
        <v/>
      </c>
      <c r="R665" s="128" t="str">
        <f t="shared" si="322"/>
        <v/>
      </c>
      <c r="S665" s="135" t="str">
        <f>IF(B665="","",IF(R665="Refreshment Beverage",VLOOKUP(VALUE(Q665),Rates!G$15:L$19,2,0),VLOOKUP(VALUE(Q665),Rates!G$4:L$12,2,0)))</f>
        <v/>
      </c>
      <c r="T665" s="135" t="str">
        <f t="shared" si="323"/>
        <v/>
      </c>
      <c r="U665" s="118" t="str">
        <f t="shared" si="324"/>
        <v/>
      </c>
      <c r="V665" s="135" t="str">
        <f t="shared" si="325"/>
        <v/>
      </c>
      <c r="W665" s="135" t="str">
        <f t="shared" si="326"/>
        <v/>
      </c>
      <c r="X665" s="119" t="str">
        <f t="shared" si="327"/>
        <v/>
      </c>
      <c r="Y665" s="120" t="str">
        <f>IF(B:B="","",IF(R665="Refreshment Beverage",VLOOKUP(Q665,Rates!G$15:L$19,6,0)*W665,VLOOKUP(Q665,Rates!G$4:L$12,6,0)*W665))</f>
        <v/>
      </c>
      <c r="Z665" s="120" t="str">
        <f t="shared" si="328"/>
        <v/>
      </c>
      <c r="AA665" s="120" t="str">
        <f t="shared" si="329"/>
        <v/>
      </c>
      <c r="AB665" s="136" t="str">
        <f>IF(B:B="","",IF(R665="Refreshment Beverage","",IF(AND(R665="Beer",Q665=0),SUM(LOOKUP(2,1/(Rates!$B$15:$B$18&lt;=W665)/(Rates!$C$15:$C$18&gt;=W665),Rates!$D$15:$D$18)*W665),VLOOKUP(VALUE(Q:Q),Rates!A:B,2,0)*W665)))</f>
        <v/>
      </c>
      <c r="AC665" s="136" t="str">
        <f>IF(B:B="","",IF(R665="Refreshment Beverage","",IF(AND(R665="Beer",Q665=0),SUM(LOOKUP(2,1/(Rates!$B$15:$B$18&lt;=W665)/(Rates!$C$15:$C$18&gt;=W665),Rates!$E$15:$E$18)*W665),VLOOKUP(VALUE(Q:Q),Rates!A:C,3,0)*W665)))</f>
        <v/>
      </c>
      <c r="AD665" s="137" t="str">
        <f>IFERROR(IF(B:B="","",IF(R665="Beer","",IF(VALUE(Q665)=0,VLOOKUP(VLOOKUP(B:B,#REF!,16,0),Rates!A:E,2,0),VLOOKUP(VALUE(Q665),Rates!A$31:B$34,2,0)*W665))),0)</f>
        <v/>
      </c>
      <c r="AE665" s="121" t="str">
        <f t="shared" si="330"/>
        <v/>
      </c>
      <c r="AF665" s="138" t="str">
        <f t="shared" si="331"/>
        <v/>
      </c>
      <c r="AG665" s="122" t="str">
        <f t="shared" si="332"/>
        <v/>
      </c>
      <c r="AH665" s="123" t="str">
        <f t="shared" si="333"/>
        <v/>
      </c>
      <c r="AI665" s="139" t="str">
        <f>IF(AE:AE="","",IF(R665="Refreshment Beverage",AK665*(Rates!J$19/100),ROUND(SUM(AH665*(Rates!$J$8/100)),4)))</f>
        <v/>
      </c>
      <c r="AJ665" s="124" t="str">
        <f t="shared" si="334"/>
        <v/>
      </c>
      <c r="AK665" s="125" t="str">
        <f t="shared" si="335"/>
        <v/>
      </c>
      <c r="AL665" s="121" t="str">
        <f t="shared" si="336"/>
        <v/>
      </c>
      <c r="AM665" s="138" t="str">
        <f>IF(AS665="","",IF(R665="Refreshment Beverage",ROUND(AS665*Rates!K$19,4),ROUND(AO665*(VLOOKUP(VALUE(Q665),Rates!G$4:L$12,3,0)),4)))</f>
        <v/>
      </c>
      <c r="AN665" s="126" t="str">
        <f>IF(AS665="","",IF(R665="Refreshment Beverage",AS665*(Rates!J$19/100),MAX(AM665,AB665)))</f>
        <v/>
      </c>
      <c r="AO665" s="127" t="str">
        <f t="shared" si="337"/>
        <v/>
      </c>
      <c r="AP665" s="127" t="str">
        <f t="shared" si="338"/>
        <v/>
      </c>
      <c r="AQ665" s="140" t="str">
        <f>IF(AS665="","",IF(R665="Refreshment Beverage",ROUND(SUM(VLOOKUP(Q:Q,Rates!G$15:L$19,3,0)*(AS665-Y665-Z665-AA665)),4),ROUND(SUM(Rates!$K$8*AS665),4)))</f>
        <v/>
      </c>
      <c r="AR665" s="139" t="str">
        <f t="shared" si="339"/>
        <v/>
      </c>
      <c r="AS665" s="125" t="str">
        <f t="shared" si="340"/>
        <v/>
      </c>
      <c r="AT665" s="121" t="str">
        <f t="shared" si="341"/>
        <v/>
      </c>
      <c r="AU665" s="138" t="str">
        <f>IF(AX665="","",IF(R665="Refreshment Beverage",ROUND((BA665-Y665-Z665-AA665)*VLOOKUP(VALUE(Q665),Rates!G$15:L$19,3,0),4),ROUND(AW665*(VLOOKUP(VALUE(Q665),Rates!G:L,3,0)),4)))</f>
        <v/>
      </c>
      <c r="AV665" s="126" t="str">
        <f t="shared" si="342"/>
        <v/>
      </c>
      <c r="AW665" s="127" t="str">
        <f t="shared" si="343"/>
        <v/>
      </c>
      <c r="AX665" s="123" t="str">
        <f t="shared" si="344"/>
        <v/>
      </c>
      <c r="AY665" s="140" t="str">
        <f>IF(AX665="","",IF(R665="Refreshment Beverage",ROUND(SUM(AX665*Rates!K$19),4),ROUND(SUM(AX665*(Rates!J$8/100)),4)))</f>
        <v/>
      </c>
      <c r="AZ665" s="124" t="str">
        <f t="shared" si="345"/>
        <v/>
      </c>
      <c r="BA665" s="125" t="str">
        <f t="shared" si="346"/>
        <v/>
      </c>
      <c r="BB665" s="115"/>
      <c r="BC665" s="143"/>
      <c r="BD665" s="100"/>
      <c r="BE665" s="100"/>
      <c r="BF665" s="100"/>
      <c r="BG665" s="100"/>
    </row>
    <row r="666" spans="1:59" ht="12.75" customHeight="1" x14ac:dyDescent="0.2">
      <c r="A666" s="144"/>
      <c r="B666" s="141"/>
      <c r="C666" s="141"/>
      <c r="D666" s="142"/>
      <c r="E666" s="142"/>
      <c r="F666" s="142"/>
      <c r="G666" s="142"/>
      <c r="H666" s="142"/>
      <c r="I666" s="129"/>
      <c r="J666" s="130"/>
      <c r="K666" s="131" t="str">
        <f t="shared" ref="K666:K729" si="347">IFERROR(IF(B:B="","",IF(OR(C666="",E666="",F666="",G666="",H666="",I666="",J666=""),"",ROUND(IF(J666="Gross Price to Brewers",AE666,IF(J666="Retail Price",AL666,IF(J666="Licensee Retail",AT666,""))),2))),"")</f>
        <v/>
      </c>
      <c r="L666" s="132" t="str">
        <f t="shared" ref="L666:L729" si="348">IFERROR(IF(B:B="","",IF(OR(C666="",E666="",F666="",G666="",H666="",I666="",J666=""),"",ROUND(IF(J666="Gross Price to Brewers",AH666,IF(J666="Retail Price",AP666,IF(J666="Licensee Retail",AX666,""))),2))),"")</f>
        <v/>
      </c>
      <c r="M666" s="133" t="str">
        <f t="shared" ref="M666:M729" si="349">IFERROR(IF(B:B="","",IF(OR(C666="",E666="",F666="",G666="",H666="",I666="",J666=""),"",ROUND(IF(J666="Gross Price to Brewers",AK666,IF(J666="Retail Price",AS666,IF(J666="Licensee Retail",BA666,""))),2))),"")</f>
        <v/>
      </c>
      <c r="N666" s="134" t="str">
        <f>IFERROR(IF(B:B="","",IF(R666="Beer",SUM(LOOKUP(2,1/(Rates!$B$3:$B$5&lt;=W666)/(Rates!$C$3:$C$5&gt;=W666),Rates!$D$3:$D$5)*(X666/100)*W666),IF(R666="Refreshment Beverage",SUM(LOOKUP(2,1/(Rates!$B$7:$B$11&lt;=W666)/(Rates!$C$7:$C$11&gt;=W666),Rates!$D$7:$D$11)*(X666/100)*W666)))),"")</f>
        <v/>
      </c>
      <c r="O666" s="134" t="str">
        <f t="shared" ref="O666:O729" si="350">IF(B:B="","",IF(M666&gt;N666,"YES","NO"))</f>
        <v/>
      </c>
      <c r="P666" s="116"/>
      <c r="Q666" s="117" t="str">
        <f t="shared" ref="Q666:Q729" si="351">IF(B666="","",IF(OR(D666="",D666=5),0,D666))</f>
        <v/>
      </c>
      <c r="R666" s="128" t="str">
        <f t="shared" ref="R666:R729" si="352">IF(B666="","",C666)</f>
        <v/>
      </c>
      <c r="S666" s="135" t="str">
        <f>IF(B666="","",IF(R666="Refreshment Beverage",VLOOKUP(VALUE(Q666),Rates!G$15:L$19,2,0),VLOOKUP(VALUE(Q666),Rates!G$4:L$12,2,0)))</f>
        <v/>
      </c>
      <c r="T666" s="135" t="str">
        <f t="shared" ref="T666:T729" si="353">IF(B666="","",G666)</f>
        <v/>
      </c>
      <c r="U666" s="118" t="str">
        <f t="shared" ref="U666:U729" si="354">IF(B:B="","",SUM(W666/V666))</f>
        <v/>
      </c>
      <c r="V666" s="135" t="str">
        <f t="shared" ref="V666:V729" si="355">IF(B666="","",F666)</f>
        <v/>
      </c>
      <c r="W666" s="135" t="str">
        <f t="shared" ref="W666:W729" si="356">IF(B666="","",E666*F666)</f>
        <v/>
      </c>
      <c r="X666" s="119" t="str">
        <f t="shared" ref="X666:X729" si="357">IF(B666="","",H666)</f>
        <v/>
      </c>
      <c r="Y666" s="120" t="str">
        <f>IF(B:B="","",IF(R666="Refreshment Beverage",VLOOKUP(Q666,Rates!G$15:L$19,6,0)*W666,VLOOKUP(Q666,Rates!G$4:L$12,6,0)*W666))</f>
        <v/>
      </c>
      <c r="Z666" s="120" t="str">
        <f t="shared" ref="Z666:Z729" si="358">IF(B:B="","",IF(R666="Refreshment Beverage",0,IF(T666="Keg",0,ROUND(0.34/12*V666,2))))</f>
        <v/>
      </c>
      <c r="AA666" s="120" t="str">
        <f t="shared" ref="AA666:AA729" si="359">IF(B:B="","",IF(AND(T666="Can",V666=8,R666="Beer"),V666*0.0192,IF(AND(T666="Can",V666=15,R666="Beer"),V666*0.0096,IF(AND(T666="Can",V666=20,R666="Beer"),V666*0.0102,IF(AND(T666="Can",V666=30,R666="Beer"),V666*0.0085,IF(AND(T666="Can",V666=36,R666="Beer"),V666*0.0071,IF(AND(T666="Bottle",V666=24,R666="Beer"),V666*0.0153,IF(AND(R666="Refreshment Beverage",U666&gt;0.49,U666&lt;0.401),V666*0.0512,IF(AND(R666="Refreshment Beverage",U666&gt;0.4,U666&lt;0.47),V666*0.0614,IF(AND(R666="Refreshment Beverage",U666&gt;0.469,U666&lt;0.66),V666*0.0716,IF(AND(R666="Refreshment Beverage",U666&gt;0.659,U666&lt;0.75),V666*0.1023,IF(AND(R666="Refreshment Beverage",U666&gt;0.749,U666&lt;0.9),V666*0.1125,IF(AND(R666="Refreshment Beverage",U666&gt;0.899,U666&lt;1),V666*0.133,IF(AND(R666="Refreshment Beverage",U666=1),V666*0.1432,IF(AND(R666="Refreshment Beverage",U666=1.14),V666*0.1637,IF(AND(R666="Refreshment Beverage",U666=2),V666*0.2864,IF(AND(R666="Refreshment Beverage",U666=3),V666*0.4297,IF(AND(R666="Refreshment Beverage",U666=1.75),V666*0.2558,0))))))))))))))))))</f>
        <v/>
      </c>
      <c r="AB666" s="136" t="str">
        <f>IF(B:B="","",IF(R666="Refreshment Beverage","",IF(AND(R666="Beer",Q666=0),SUM(LOOKUP(2,1/(Rates!$B$15:$B$18&lt;=W666)/(Rates!$C$15:$C$18&gt;=W666),Rates!$D$15:$D$18)*W666),VLOOKUP(VALUE(Q:Q),Rates!A:B,2,0)*W666)))</f>
        <v/>
      </c>
      <c r="AC666" s="136" t="str">
        <f>IF(B:B="","",IF(R666="Refreshment Beverage","",IF(AND(R666="Beer",Q666=0),SUM(LOOKUP(2,1/(Rates!$B$15:$B$18&lt;=W666)/(Rates!$C$15:$C$18&gt;=W666),Rates!$E$15:$E$18)*W666),VLOOKUP(VALUE(Q:Q),Rates!A:C,3,0)*W666)))</f>
        <v/>
      </c>
      <c r="AD666" s="137" t="str">
        <f>IFERROR(IF(B:B="","",IF(R666="Beer","",IF(VALUE(Q666)=0,VLOOKUP(VLOOKUP(B:B,#REF!,16,0),Rates!A:E,2,0),VLOOKUP(VALUE(Q666),Rates!A$31:B$34,2,0)*W666))),0)</f>
        <v/>
      </c>
      <c r="AE666" s="121" t="str">
        <f t="shared" ref="AE666:AE729" si="360">IF(J666="Gross Price to Brewers",I666,"")</f>
        <v/>
      </c>
      <c r="AF666" s="138" t="str">
        <f t="shared" ref="AF666:AF729" si="361">IF(AE:AE="","",ROUND(SUM(AE666*(S666/100)),4))</f>
        <v/>
      </c>
      <c r="AG666" s="122" t="str">
        <f t="shared" ref="AG666:AG729" si="362">IF(AE:AE="","",IF(R666="Refreshment Beverage",MAX(AF666,AD666),MAX(AB666,AF666)))</f>
        <v/>
      </c>
      <c r="AH666" s="123" t="str">
        <f t="shared" ref="AH666:AH729" si="363">IF(AE:AE="","",IF(R666="Refreshment Beverage",AK666-AJ666,SUM(Y666:AA666)+AE666+AG666))</f>
        <v/>
      </c>
      <c r="AI666" s="139" t="str">
        <f>IF(AE:AE="","",IF(R666="Refreshment Beverage",AK666*(Rates!J$19/100),ROUND(SUM(AH666*(Rates!$J$8/100)),4)))</f>
        <v/>
      </c>
      <c r="AJ666" s="124" t="str">
        <f t="shared" ref="AJ666:AJ729" si="364">IF(AE:AE="","",IF(R666="Refreshment Beverage",AI666,MAX(AC666,AI666)))</f>
        <v/>
      </c>
      <c r="AK666" s="125" t="str">
        <f t="shared" ref="AK666:AK729" si="365">IF(AE:AE="","",IF(R666="Refreshment Beverage",SUM(AE666+Y666+Z666+AA666+AG666),SUM(AH666+AJ666)))</f>
        <v/>
      </c>
      <c r="AL666" s="121" t="str">
        <f t="shared" ref="AL666:AL729" si="366">IF(AS666="","",IF(R666="Refreshment Beverage",ROUND(SUM(AS666-AR666-AA666-Z666-Y666),2),ROUND(SUM(AS666-AR666-AN666-Y666-Z666-AA666),2)))</f>
        <v/>
      </c>
      <c r="AM666" s="138" t="str">
        <f>IF(AS666="","",IF(R666="Refreshment Beverage",ROUND(AS666*Rates!K$19,4),ROUND(AO666*(VLOOKUP(VALUE(Q666),Rates!G$4:L$12,3,0)),4)))</f>
        <v/>
      </c>
      <c r="AN666" s="126" t="str">
        <f>IF(AS666="","",IF(R666="Refreshment Beverage",AS666*(Rates!J$19/100),MAX(AM666,AB666)))</f>
        <v/>
      </c>
      <c r="AO666" s="127" t="str">
        <f t="shared" ref="AO666:AO729" si="367">IF(AS666="","",ROUND(SUM(AS666-AR666-Y666-Z666-AA666),4))</f>
        <v/>
      </c>
      <c r="AP666" s="127" t="str">
        <f t="shared" ref="AP666:AP729" si="368">IF(AS666="","",IF(R666="Refreshment Beverage",ROUND(AS666-AN666,2),ROUND(SUM(AS666-AR666),2)))</f>
        <v/>
      </c>
      <c r="AQ666" s="140" t="str">
        <f>IF(AS666="","",IF(R666="Refreshment Beverage",ROUND(SUM(VLOOKUP(Q:Q,Rates!G$15:L$19,3,0)*(AS666-Y666-Z666-AA666)),4),ROUND(SUM(Rates!$K$8*AS666),4)))</f>
        <v/>
      </c>
      <c r="AR666" s="139" t="str">
        <f t="shared" ref="AR666:AR729" si="369">IF(AS666="","",IF(R666="Refreshment Beverage",MAX(AD666,AQ666),MAX(AQ666,AC666)))</f>
        <v/>
      </c>
      <c r="AS666" s="125" t="str">
        <f t="shared" ref="AS666:AS729" si="370">IF(J666="Retail Price",SUM(I666+0.004),"")</f>
        <v/>
      </c>
      <c r="AT666" s="121" t="str">
        <f t="shared" ref="AT666:AT729" si="371">IF(AX666="","",IF(R666="Refreshment Beverage",SUM(BA666-AV666-Y666-Z666-AA666),SUM(AX666-AV666-Y666-Z666-AA666)))</f>
        <v/>
      </c>
      <c r="AU666" s="138" t="str">
        <f>IF(AX666="","",IF(R666="Refreshment Beverage",ROUND((BA666-Y666-Z666-AA666)*VLOOKUP(VALUE(Q666),Rates!G$15:L$19,3,0),4),ROUND(AW666*(VLOOKUP(VALUE(Q666),Rates!G:L,3,0)),4)))</f>
        <v/>
      </c>
      <c r="AV666" s="126" t="str">
        <f t="shared" ref="AV666:AV729" si="372">IF(AX666="","",IF(R666="Refreshment Beverage",MAX(AU666,AD666),MAX(AB666,AU666)))</f>
        <v/>
      </c>
      <c r="AW666" s="127" t="str">
        <f t="shared" ref="AW666:AW729" si="373">IF(AX666="","",IF(R666="Refreshment Beverage",SUM(BA666-AV666-Y666-Z666-AA666),ROUND(SUM(BA666-AZ666-Y666-Z666-AA666),4)))</f>
        <v/>
      </c>
      <c r="AX666" s="123" t="str">
        <f t="shared" ref="AX666:AX729" si="374">IF(J666="Licensee Retail",I666,"")</f>
        <v/>
      </c>
      <c r="AY666" s="140" t="str">
        <f>IF(AX666="","",IF(R666="Refreshment Beverage",ROUND(SUM(AX666*Rates!K$19),4),ROUND(SUM(AX666*(Rates!J$8/100)),4)))</f>
        <v/>
      </c>
      <c r="AZ666" s="124" t="str">
        <f t="shared" ref="AZ666:AZ729" si="375">IF(AX666="","",MAX($AC666,AY666))</f>
        <v/>
      </c>
      <c r="BA666" s="125" t="str">
        <f t="shared" ref="BA666:BA729" si="376">IF(AX666="","",SUM(AX666+AZ666))</f>
        <v/>
      </c>
      <c r="BB666" s="115"/>
      <c r="BC666" s="143"/>
      <c r="BD666" s="100"/>
      <c r="BE666" s="100"/>
      <c r="BF666" s="100"/>
      <c r="BG666" s="100"/>
    </row>
    <row r="667" spans="1:59" ht="12.75" customHeight="1" x14ac:dyDescent="0.2">
      <c r="A667" s="144"/>
      <c r="B667" s="141"/>
      <c r="C667" s="141"/>
      <c r="D667" s="142"/>
      <c r="E667" s="142"/>
      <c r="F667" s="142"/>
      <c r="G667" s="142"/>
      <c r="H667" s="142"/>
      <c r="I667" s="129"/>
      <c r="J667" s="130"/>
      <c r="K667" s="131" t="str">
        <f t="shared" si="347"/>
        <v/>
      </c>
      <c r="L667" s="132" t="str">
        <f t="shared" si="348"/>
        <v/>
      </c>
      <c r="M667" s="133" t="str">
        <f t="shared" si="349"/>
        <v/>
      </c>
      <c r="N667" s="134" t="str">
        <f>IFERROR(IF(B:B="","",IF(R667="Beer",SUM(LOOKUP(2,1/(Rates!$B$3:$B$5&lt;=W667)/(Rates!$C$3:$C$5&gt;=W667),Rates!$D$3:$D$5)*(X667/100)*W667),IF(R667="Refreshment Beverage",SUM(LOOKUP(2,1/(Rates!$B$7:$B$11&lt;=W667)/(Rates!$C$7:$C$11&gt;=W667),Rates!$D$7:$D$11)*(X667/100)*W667)))),"")</f>
        <v/>
      </c>
      <c r="O667" s="134" t="str">
        <f t="shared" si="350"/>
        <v/>
      </c>
      <c r="P667" s="116"/>
      <c r="Q667" s="117" t="str">
        <f t="shared" si="351"/>
        <v/>
      </c>
      <c r="R667" s="128" t="str">
        <f t="shared" si="352"/>
        <v/>
      </c>
      <c r="S667" s="135" t="str">
        <f>IF(B667="","",IF(R667="Refreshment Beverage",VLOOKUP(VALUE(Q667),Rates!G$15:L$19,2,0),VLOOKUP(VALUE(Q667),Rates!G$4:L$12,2,0)))</f>
        <v/>
      </c>
      <c r="T667" s="135" t="str">
        <f t="shared" si="353"/>
        <v/>
      </c>
      <c r="U667" s="118" t="str">
        <f t="shared" si="354"/>
        <v/>
      </c>
      <c r="V667" s="135" t="str">
        <f t="shared" si="355"/>
        <v/>
      </c>
      <c r="W667" s="135" t="str">
        <f t="shared" si="356"/>
        <v/>
      </c>
      <c r="X667" s="119" t="str">
        <f t="shared" si="357"/>
        <v/>
      </c>
      <c r="Y667" s="120" t="str">
        <f>IF(B:B="","",IF(R667="Refreshment Beverage",VLOOKUP(Q667,Rates!G$15:L$19,6,0)*W667,VLOOKUP(Q667,Rates!G$4:L$12,6,0)*W667))</f>
        <v/>
      </c>
      <c r="Z667" s="120" t="str">
        <f t="shared" si="358"/>
        <v/>
      </c>
      <c r="AA667" s="120" t="str">
        <f t="shared" si="359"/>
        <v/>
      </c>
      <c r="AB667" s="136" t="str">
        <f>IF(B:B="","",IF(R667="Refreshment Beverage","",IF(AND(R667="Beer",Q667=0),SUM(LOOKUP(2,1/(Rates!$B$15:$B$18&lt;=W667)/(Rates!$C$15:$C$18&gt;=W667),Rates!$D$15:$D$18)*W667),VLOOKUP(VALUE(Q:Q),Rates!A:B,2,0)*W667)))</f>
        <v/>
      </c>
      <c r="AC667" s="136" t="str">
        <f>IF(B:B="","",IF(R667="Refreshment Beverage","",IF(AND(R667="Beer",Q667=0),SUM(LOOKUP(2,1/(Rates!$B$15:$B$18&lt;=W667)/(Rates!$C$15:$C$18&gt;=W667),Rates!$E$15:$E$18)*W667),VLOOKUP(VALUE(Q:Q),Rates!A:C,3,0)*W667)))</f>
        <v/>
      </c>
      <c r="AD667" s="137" t="str">
        <f>IFERROR(IF(B:B="","",IF(R667="Beer","",IF(VALUE(Q667)=0,VLOOKUP(VLOOKUP(B:B,#REF!,16,0),Rates!A:E,2,0),VLOOKUP(VALUE(Q667),Rates!A$31:B$34,2,0)*W667))),0)</f>
        <v/>
      </c>
      <c r="AE667" s="121" t="str">
        <f t="shared" si="360"/>
        <v/>
      </c>
      <c r="AF667" s="138" t="str">
        <f t="shared" si="361"/>
        <v/>
      </c>
      <c r="AG667" s="122" t="str">
        <f t="shared" si="362"/>
        <v/>
      </c>
      <c r="AH667" s="123" t="str">
        <f t="shared" si="363"/>
        <v/>
      </c>
      <c r="AI667" s="139" t="str">
        <f>IF(AE:AE="","",IF(R667="Refreshment Beverage",AK667*(Rates!J$19/100),ROUND(SUM(AH667*(Rates!$J$8/100)),4)))</f>
        <v/>
      </c>
      <c r="AJ667" s="124" t="str">
        <f t="shared" si="364"/>
        <v/>
      </c>
      <c r="AK667" s="125" t="str">
        <f t="shared" si="365"/>
        <v/>
      </c>
      <c r="AL667" s="121" t="str">
        <f t="shared" si="366"/>
        <v/>
      </c>
      <c r="AM667" s="138" t="str">
        <f>IF(AS667="","",IF(R667="Refreshment Beverage",ROUND(AS667*Rates!K$19,4),ROUND(AO667*(VLOOKUP(VALUE(Q667),Rates!G$4:L$12,3,0)),4)))</f>
        <v/>
      </c>
      <c r="AN667" s="126" t="str">
        <f>IF(AS667="","",IF(R667="Refreshment Beverage",AS667*(Rates!J$19/100),MAX(AM667,AB667)))</f>
        <v/>
      </c>
      <c r="AO667" s="127" t="str">
        <f t="shared" si="367"/>
        <v/>
      </c>
      <c r="AP667" s="127" t="str">
        <f t="shared" si="368"/>
        <v/>
      </c>
      <c r="AQ667" s="140" t="str">
        <f>IF(AS667="","",IF(R667="Refreshment Beverage",ROUND(SUM(VLOOKUP(Q:Q,Rates!G$15:L$19,3,0)*(AS667-Y667-Z667-AA667)),4),ROUND(SUM(Rates!$K$8*AS667),4)))</f>
        <v/>
      </c>
      <c r="AR667" s="139" t="str">
        <f t="shared" si="369"/>
        <v/>
      </c>
      <c r="AS667" s="125" t="str">
        <f t="shared" si="370"/>
        <v/>
      </c>
      <c r="AT667" s="121" t="str">
        <f t="shared" si="371"/>
        <v/>
      </c>
      <c r="AU667" s="138" t="str">
        <f>IF(AX667="","",IF(R667="Refreshment Beverage",ROUND((BA667-Y667-Z667-AA667)*VLOOKUP(VALUE(Q667),Rates!G$15:L$19,3,0),4),ROUND(AW667*(VLOOKUP(VALUE(Q667),Rates!G:L,3,0)),4)))</f>
        <v/>
      </c>
      <c r="AV667" s="126" t="str">
        <f t="shared" si="372"/>
        <v/>
      </c>
      <c r="AW667" s="127" t="str">
        <f t="shared" si="373"/>
        <v/>
      </c>
      <c r="AX667" s="123" t="str">
        <f t="shared" si="374"/>
        <v/>
      </c>
      <c r="AY667" s="140" t="str">
        <f>IF(AX667="","",IF(R667="Refreshment Beverage",ROUND(SUM(AX667*Rates!K$19),4),ROUND(SUM(AX667*(Rates!J$8/100)),4)))</f>
        <v/>
      </c>
      <c r="AZ667" s="124" t="str">
        <f t="shared" si="375"/>
        <v/>
      </c>
      <c r="BA667" s="125" t="str">
        <f t="shared" si="376"/>
        <v/>
      </c>
      <c r="BB667" s="115"/>
      <c r="BC667" s="143"/>
      <c r="BD667" s="100"/>
      <c r="BE667" s="100"/>
      <c r="BF667" s="100"/>
      <c r="BG667" s="100"/>
    </row>
    <row r="668" spans="1:59" ht="12.75" customHeight="1" x14ac:dyDescent="0.2">
      <c r="A668" s="144"/>
      <c r="B668" s="141"/>
      <c r="C668" s="141"/>
      <c r="D668" s="142"/>
      <c r="E668" s="142"/>
      <c r="F668" s="142"/>
      <c r="G668" s="142"/>
      <c r="H668" s="142"/>
      <c r="I668" s="129"/>
      <c r="J668" s="130"/>
      <c r="K668" s="131" t="str">
        <f t="shared" si="347"/>
        <v/>
      </c>
      <c r="L668" s="132" t="str">
        <f t="shared" si="348"/>
        <v/>
      </c>
      <c r="M668" s="133" t="str">
        <f t="shared" si="349"/>
        <v/>
      </c>
      <c r="N668" s="134" t="str">
        <f>IFERROR(IF(B:B="","",IF(R668="Beer",SUM(LOOKUP(2,1/(Rates!$B$3:$B$5&lt;=W668)/(Rates!$C$3:$C$5&gt;=W668),Rates!$D$3:$D$5)*(X668/100)*W668),IF(R668="Refreshment Beverage",SUM(LOOKUP(2,1/(Rates!$B$7:$B$11&lt;=W668)/(Rates!$C$7:$C$11&gt;=W668),Rates!$D$7:$D$11)*(X668/100)*W668)))),"")</f>
        <v/>
      </c>
      <c r="O668" s="134" t="str">
        <f t="shared" si="350"/>
        <v/>
      </c>
      <c r="P668" s="116"/>
      <c r="Q668" s="117" t="str">
        <f t="shared" si="351"/>
        <v/>
      </c>
      <c r="R668" s="128" t="str">
        <f t="shared" si="352"/>
        <v/>
      </c>
      <c r="S668" s="135" t="str">
        <f>IF(B668="","",IF(R668="Refreshment Beverage",VLOOKUP(VALUE(Q668),Rates!G$15:L$19,2,0),VLOOKUP(VALUE(Q668),Rates!G$4:L$12,2,0)))</f>
        <v/>
      </c>
      <c r="T668" s="135" t="str">
        <f t="shared" si="353"/>
        <v/>
      </c>
      <c r="U668" s="118" t="str">
        <f t="shared" si="354"/>
        <v/>
      </c>
      <c r="V668" s="135" t="str">
        <f t="shared" si="355"/>
        <v/>
      </c>
      <c r="W668" s="135" t="str">
        <f t="shared" si="356"/>
        <v/>
      </c>
      <c r="X668" s="119" t="str">
        <f t="shared" si="357"/>
        <v/>
      </c>
      <c r="Y668" s="120" t="str">
        <f>IF(B:B="","",IF(R668="Refreshment Beverage",VLOOKUP(Q668,Rates!G$15:L$19,6,0)*W668,VLOOKUP(Q668,Rates!G$4:L$12,6,0)*W668))</f>
        <v/>
      </c>
      <c r="Z668" s="120" t="str">
        <f t="shared" si="358"/>
        <v/>
      </c>
      <c r="AA668" s="120" t="str">
        <f t="shared" si="359"/>
        <v/>
      </c>
      <c r="AB668" s="136" t="str">
        <f>IF(B:B="","",IF(R668="Refreshment Beverage","",IF(AND(R668="Beer",Q668=0),SUM(LOOKUP(2,1/(Rates!$B$15:$B$18&lt;=W668)/(Rates!$C$15:$C$18&gt;=W668),Rates!$D$15:$D$18)*W668),VLOOKUP(VALUE(Q:Q),Rates!A:B,2,0)*W668)))</f>
        <v/>
      </c>
      <c r="AC668" s="136" t="str">
        <f>IF(B:B="","",IF(R668="Refreshment Beverage","",IF(AND(R668="Beer",Q668=0),SUM(LOOKUP(2,1/(Rates!$B$15:$B$18&lt;=W668)/(Rates!$C$15:$C$18&gt;=W668),Rates!$E$15:$E$18)*W668),VLOOKUP(VALUE(Q:Q),Rates!A:C,3,0)*W668)))</f>
        <v/>
      </c>
      <c r="AD668" s="137" t="str">
        <f>IFERROR(IF(B:B="","",IF(R668="Beer","",IF(VALUE(Q668)=0,VLOOKUP(VLOOKUP(B:B,#REF!,16,0),Rates!A:E,2,0),VLOOKUP(VALUE(Q668),Rates!A$31:B$34,2,0)*W668))),0)</f>
        <v/>
      </c>
      <c r="AE668" s="121" t="str">
        <f t="shared" si="360"/>
        <v/>
      </c>
      <c r="AF668" s="138" t="str">
        <f t="shared" si="361"/>
        <v/>
      </c>
      <c r="AG668" s="122" t="str">
        <f t="shared" si="362"/>
        <v/>
      </c>
      <c r="AH668" s="123" t="str">
        <f t="shared" si="363"/>
        <v/>
      </c>
      <c r="AI668" s="139" t="str">
        <f>IF(AE:AE="","",IF(R668="Refreshment Beverage",AK668*(Rates!J$19/100),ROUND(SUM(AH668*(Rates!$J$8/100)),4)))</f>
        <v/>
      </c>
      <c r="AJ668" s="124" t="str">
        <f t="shared" si="364"/>
        <v/>
      </c>
      <c r="AK668" s="125" t="str">
        <f t="shared" si="365"/>
        <v/>
      </c>
      <c r="AL668" s="121" t="str">
        <f t="shared" si="366"/>
        <v/>
      </c>
      <c r="AM668" s="138" t="str">
        <f>IF(AS668="","",IF(R668="Refreshment Beverage",ROUND(AS668*Rates!K$19,4),ROUND(AO668*(VLOOKUP(VALUE(Q668),Rates!G$4:L$12,3,0)),4)))</f>
        <v/>
      </c>
      <c r="AN668" s="126" t="str">
        <f>IF(AS668="","",IF(R668="Refreshment Beverage",AS668*(Rates!J$19/100),MAX(AM668,AB668)))</f>
        <v/>
      </c>
      <c r="AO668" s="127" t="str">
        <f t="shared" si="367"/>
        <v/>
      </c>
      <c r="AP668" s="127" t="str">
        <f t="shared" si="368"/>
        <v/>
      </c>
      <c r="AQ668" s="140" t="str">
        <f>IF(AS668="","",IF(R668="Refreshment Beverage",ROUND(SUM(VLOOKUP(Q:Q,Rates!G$15:L$19,3,0)*(AS668-Y668-Z668-AA668)),4),ROUND(SUM(Rates!$K$8*AS668),4)))</f>
        <v/>
      </c>
      <c r="AR668" s="139" t="str">
        <f t="shared" si="369"/>
        <v/>
      </c>
      <c r="AS668" s="125" t="str">
        <f t="shared" si="370"/>
        <v/>
      </c>
      <c r="AT668" s="121" t="str">
        <f t="shared" si="371"/>
        <v/>
      </c>
      <c r="AU668" s="138" t="str">
        <f>IF(AX668="","",IF(R668="Refreshment Beverage",ROUND((BA668-Y668-Z668-AA668)*VLOOKUP(VALUE(Q668),Rates!G$15:L$19,3,0),4),ROUND(AW668*(VLOOKUP(VALUE(Q668),Rates!G:L,3,0)),4)))</f>
        <v/>
      </c>
      <c r="AV668" s="126" t="str">
        <f t="shared" si="372"/>
        <v/>
      </c>
      <c r="AW668" s="127" t="str">
        <f t="shared" si="373"/>
        <v/>
      </c>
      <c r="AX668" s="123" t="str">
        <f t="shared" si="374"/>
        <v/>
      </c>
      <c r="AY668" s="140" t="str">
        <f>IF(AX668="","",IF(R668="Refreshment Beverage",ROUND(SUM(AX668*Rates!K$19),4),ROUND(SUM(AX668*(Rates!J$8/100)),4)))</f>
        <v/>
      </c>
      <c r="AZ668" s="124" t="str">
        <f t="shared" si="375"/>
        <v/>
      </c>
      <c r="BA668" s="125" t="str">
        <f t="shared" si="376"/>
        <v/>
      </c>
      <c r="BB668" s="115"/>
      <c r="BC668" s="143"/>
      <c r="BD668" s="100"/>
      <c r="BE668" s="100"/>
      <c r="BF668" s="100"/>
      <c r="BG668" s="100"/>
    </row>
    <row r="669" spans="1:59" ht="12.75" customHeight="1" x14ac:dyDescent="0.2">
      <c r="A669" s="144"/>
      <c r="B669" s="141"/>
      <c r="C669" s="141"/>
      <c r="D669" s="142"/>
      <c r="E669" s="142"/>
      <c r="F669" s="142"/>
      <c r="G669" s="142"/>
      <c r="H669" s="142"/>
      <c r="I669" s="129"/>
      <c r="J669" s="130"/>
      <c r="K669" s="131" t="str">
        <f t="shared" si="347"/>
        <v/>
      </c>
      <c r="L669" s="132" t="str">
        <f t="shared" si="348"/>
        <v/>
      </c>
      <c r="M669" s="133" t="str">
        <f t="shared" si="349"/>
        <v/>
      </c>
      <c r="N669" s="134" t="str">
        <f>IFERROR(IF(B:B="","",IF(R669="Beer",SUM(LOOKUP(2,1/(Rates!$B$3:$B$5&lt;=W669)/(Rates!$C$3:$C$5&gt;=W669),Rates!$D$3:$D$5)*(X669/100)*W669),IF(R669="Refreshment Beverage",SUM(LOOKUP(2,1/(Rates!$B$7:$B$11&lt;=W669)/(Rates!$C$7:$C$11&gt;=W669),Rates!$D$7:$D$11)*(X669/100)*W669)))),"")</f>
        <v/>
      </c>
      <c r="O669" s="134" t="str">
        <f t="shared" si="350"/>
        <v/>
      </c>
      <c r="P669" s="116"/>
      <c r="Q669" s="117" t="str">
        <f t="shared" si="351"/>
        <v/>
      </c>
      <c r="R669" s="128" t="str">
        <f t="shared" si="352"/>
        <v/>
      </c>
      <c r="S669" s="135" t="str">
        <f>IF(B669="","",IF(R669="Refreshment Beverage",VLOOKUP(VALUE(Q669),Rates!G$15:L$19,2,0),VLOOKUP(VALUE(Q669),Rates!G$4:L$12,2,0)))</f>
        <v/>
      </c>
      <c r="T669" s="135" t="str">
        <f t="shared" si="353"/>
        <v/>
      </c>
      <c r="U669" s="118" t="str">
        <f t="shared" si="354"/>
        <v/>
      </c>
      <c r="V669" s="135" t="str">
        <f t="shared" si="355"/>
        <v/>
      </c>
      <c r="W669" s="135" t="str">
        <f t="shared" si="356"/>
        <v/>
      </c>
      <c r="X669" s="119" t="str">
        <f t="shared" si="357"/>
        <v/>
      </c>
      <c r="Y669" s="120" t="str">
        <f>IF(B:B="","",IF(R669="Refreshment Beverage",VLOOKUP(Q669,Rates!G$15:L$19,6,0)*W669,VLOOKUP(Q669,Rates!G$4:L$12,6,0)*W669))</f>
        <v/>
      </c>
      <c r="Z669" s="120" t="str">
        <f t="shared" si="358"/>
        <v/>
      </c>
      <c r="AA669" s="120" t="str">
        <f t="shared" si="359"/>
        <v/>
      </c>
      <c r="AB669" s="136" t="str">
        <f>IF(B:B="","",IF(R669="Refreshment Beverage","",IF(AND(R669="Beer",Q669=0),SUM(LOOKUP(2,1/(Rates!$B$15:$B$18&lt;=W669)/(Rates!$C$15:$C$18&gt;=W669),Rates!$D$15:$D$18)*W669),VLOOKUP(VALUE(Q:Q),Rates!A:B,2,0)*W669)))</f>
        <v/>
      </c>
      <c r="AC669" s="136" t="str">
        <f>IF(B:B="","",IF(R669="Refreshment Beverage","",IF(AND(R669="Beer",Q669=0),SUM(LOOKUP(2,1/(Rates!$B$15:$B$18&lt;=W669)/(Rates!$C$15:$C$18&gt;=W669),Rates!$E$15:$E$18)*W669),VLOOKUP(VALUE(Q:Q),Rates!A:C,3,0)*W669)))</f>
        <v/>
      </c>
      <c r="AD669" s="137" t="str">
        <f>IFERROR(IF(B:B="","",IF(R669="Beer","",IF(VALUE(Q669)=0,VLOOKUP(VLOOKUP(B:B,#REF!,16,0),Rates!A:E,2,0),VLOOKUP(VALUE(Q669),Rates!A$31:B$34,2,0)*W669))),0)</f>
        <v/>
      </c>
      <c r="AE669" s="121" t="str">
        <f t="shared" si="360"/>
        <v/>
      </c>
      <c r="AF669" s="138" t="str">
        <f t="shared" si="361"/>
        <v/>
      </c>
      <c r="AG669" s="122" t="str">
        <f t="shared" si="362"/>
        <v/>
      </c>
      <c r="AH669" s="123" t="str">
        <f t="shared" si="363"/>
        <v/>
      </c>
      <c r="AI669" s="139" t="str">
        <f>IF(AE:AE="","",IF(R669="Refreshment Beverage",AK669*(Rates!J$19/100),ROUND(SUM(AH669*(Rates!$J$8/100)),4)))</f>
        <v/>
      </c>
      <c r="AJ669" s="124" t="str">
        <f t="shared" si="364"/>
        <v/>
      </c>
      <c r="AK669" s="125" t="str">
        <f t="shared" si="365"/>
        <v/>
      </c>
      <c r="AL669" s="121" t="str">
        <f t="shared" si="366"/>
        <v/>
      </c>
      <c r="AM669" s="138" t="str">
        <f>IF(AS669="","",IF(R669="Refreshment Beverage",ROUND(AS669*Rates!K$19,4),ROUND(AO669*(VLOOKUP(VALUE(Q669),Rates!G$4:L$12,3,0)),4)))</f>
        <v/>
      </c>
      <c r="AN669" s="126" t="str">
        <f>IF(AS669="","",IF(R669="Refreshment Beverage",AS669*(Rates!J$19/100),MAX(AM669,AB669)))</f>
        <v/>
      </c>
      <c r="AO669" s="127" t="str">
        <f t="shared" si="367"/>
        <v/>
      </c>
      <c r="AP669" s="127" t="str">
        <f t="shared" si="368"/>
        <v/>
      </c>
      <c r="AQ669" s="140" t="str">
        <f>IF(AS669="","",IF(R669="Refreshment Beverage",ROUND(SUM(VLOOKUP(Q:Q,Rates!G$15:L$19,3,0)*(AS669-Y669-Z669-AA669)),4),ROUND(SUM(Rates!$K$8*AS669),4)))</f>
        <v/>
      </c>
      <c r="AR669" s="139" t="str">
        <f t="shared" si="369"/>
        <v/>
      </c>
      <c r="AS669" s="125" t="str">
        <f t="shared" si="370"/>
        <v/>
      </c>
      <c r="AT669" s="121" t="str">
        <f t="shared" si="371"/>
        <v/>
      </c>
      <c r="AU669" s="138" t="str">
        <f>IF(AX669="","",IF(R669="Refreshment Beverage",ROUND((BA669-Y669-Z669-AA669)*VLOOKUP(VALUE(Q669),Rates!G$15:L$19,3,0),4),ROUND(AW669*(VLOOKUP(VALUE(Q669),Rates!G:L,3,0)),4)))</f>
        <v/>
      </c>
      <c r="AV669" s="126" t="str">
        <f t="shared" si="372"/>
        <v/>
      </c>
      <c r="AW669" s="127" t="str">
        <f t="shared" si="373"/>
        <v/>
      </c>
      <c r="AX669" s="123" t="str">
        <f t="shared" si="374"/>
        <v/>
      </c>
      <c r="AY669" s="140" t="str">
        <f>IF(AX669="","",IF(R669="Refreshment Beverage",ROUND(SUM(AX669*Rates!K$19),4),ROUND(SUM(AX669*(Rates!J$8/100)),4)))</f>
        <v/>
      </c>
      <c r="AZ669" s="124" t="str">
        <f t="shared" si="375"/>
        <v/>
      </c>
      <c r="BA669" s="125" t="str">
        <f t="shared" si="376"/>
        <v/>
      </c>
      <c r="BB669" s="115"/>
      <c r="BC669" s="143"/>
      <c r="BD669" s="100"/>
      <c r="BE669" s="100"/>
      <c r="BF669" s="100"/>
      <c r="BG669" s="100"/>
    </row>
    <row r="670" spans="1:59" ht="12.75" customHeight="1" x14ac:dyDescent="0.2">
      <c r="A670" s="144"/>
      <c r="B670" s="141"/>
      <c r="C670" s="141"/>
      <c r="D670" s="142"/>
      <c r="E670" s="142"/>
      <c r="F670" s="142"/>
      <c r="G670" s="142"/>
      <c r="H670" s="142"/>
      <c r="I670" s="129"/>
      <c r="J670" s="130"/>
      <c r="K670" s="131" t="str">
        <f t="shared" si="347"/>
        <v/>
      </c>
      <c r="L670" s="132" t="str">
        <f t="shared" si="348"/>
        <v/>
      </c>
      <c r="M670" s="133" t="str">
        <f t="shared" si="349"/>
        <v/>
      </c>
      <c r="N670" s="134" t="str">
        <f>IFERROR(IF(B:B="","",IF(R670="Beer",SUM(LOOKUP(2,1/(Rates!$B$3:$B$5&lt;=W670)/(Rates!$C$3:$C$5&gt;=W670),Rates!$D$3:$D$5)*(X670/100)*W670),IF(R670="Refreshment Beverage",SUM(LOOKUP(2,1/(Rates!$B$7:$B$11&lt;=W670)/(Rates!$C$7:$C$11&gt;=W670),Rates!$D$7:$D$11)*(X670/100)*W670)))),"")</f>
        <v/>
      </c>
      <c r="O670" s="134" t="str">
        <f t="shared" si="350"/>
        <v/>
      </c>
      <c r="P670" s="116"/>
      <c r="Q670" s="117" t="str">
        <f t="shared" si="351"/>
        <v/>
      </c>
      <c r="R670" s="128" t="str">
        <f t="shared" si="352"/>
        <v/>
      </c>
      <c r="S670" s="135" t="str">
        <f>IF(B670="","",IF(R670="Refreshment Beverage",VLOOKUP(VALUE(Q670),Rates!G$15:L$19,2,0),VLOOKUP(VALUE(Q670),Rates!G$4:L$12,2,0)))</f>
        <v/>
      </c>
      <c r="T670" s="135" t="str">
        <f t="shared" si="353"/>
        <v/>
      </c>
      <c r="U670" s="118" t="str">
        <f t="shared" si="354"/>
        <v/>
      </c>
      <c r="V670" s="135" t="str">
        <f t="shared" si="355"/>
        <v/>
      </c>
      <c r="W670" s="135" t="str">
        <f t="shared" si="356"/>
        <v/>
      </c>
      <c r="X670" s="119" t="str">
        <f t="shared" si="357"/>
        <v/>
      </c>
      <c r="Y670" s="120" t="str">
        <f>IF(B:B="","",IF(R670="Refreshment Beverage",VLOOKUP(Q670,Rates!G$15:L$19,6,0)*W670,VLOOKUP(Q670,Rates!G$4:L$12,6,0)*W670))</f>
        <v/>
      </c>
      <c r="Z670" s="120" t="str">
        <f t="shared" si="358"/>
        <v/>
      </c>
      <c r="AA670" s="120" t="str">
        <f t="shared" si="359"/>
        <v/>
      </c>
      <c r="AB670" s="136" t="str">
        <f>IF(B:B="","",IF(R670="Refreshment Beverage","",IF(AND(R670="Beer",Q670=0),SUM(LOOKUP(2,1/(Rates!$B$15:$B$18&lt;=W670)/(Rates!$C$15:$C$18&gt;=W670),Rates!$D$15:$D$18)*W670),VLOOKUP(VALUE(Q:Q),Rates!A:B,2,0)*W670)))</f>
        <v/>
      </c>
      <c r="AC670" s="136" t="str">
        <f>IF(B:B="","",IF(R670="Refreshment Beverage","",IF(AND(R670="Beer",Q670=0),SUM(LOOKUP(2,1/(Rates!$B$15:$B$18&lt;=W670)/(Rates!$C$15:$C$18&gt;=W670),Rates!$E$15:$E$18)*W670),VLOOKUP(VALUE(Q:Q),Rates!A:C,3,0)*W670)))</f>
        <v/>
      </c>
      <c r="AD670" s="137" t="str">
        <f>IFERROR(IF(B:B="","",IF(R670="Beer","",IF(VALUE(Q670)=0,VLOOKUP(VLOOKUP(B:B,#REF!,16,0),Rates!A:E,2,0),VLOOKUP(VALUE(Q670),Rates!A$31:B$34,2,0)*W670))),0)</f>
        <v/>
      </c>
      <c r="AE670" s="121" t="str">
        <f t="shared" si="360"/>
        <v/>
      </c>
      <c r="AF670" s="138" t="str">
        <f t="shared" si="361"/>
        <v/>
      </c>
      <c r="AG670" s="122" t="str">
        <f t="shared" si="362"/>
        <v/>
      </c>
      <c r="AH670" s="123" t="str">
        <f t="shared" si="363"/>
        <v/>
      </c>
      <c r="AI670" s="139" t="str">
        <f>IF(AE:AE="","",IF(R670="Refreshment Beverage",AK670*(Rates!J$19/100),ROUND(SUM(AH670*(Rates!$J$8/100)),4)))</f>
        <v/>
      </c>
      <c r="AJ670" s="124" t="str">
        <f t="shared" si="364"/>
        <v/>
      </c>
      <c r="AK670" s="125" t="str">
        <f t="shared" si="365"/>
        <v/>
      </c>
      <c r="AL670" s="121" t="str">
        <f t="shared" si="366"/>
        <v/>
      </c>
      <c r="AM670" s="138" t="str">
        <f>IF(AS670="","",IF(R670="Refreshment Beverage",ROUND(AS670*Rates!K$19,4),ROUND(AO670*(VLOOKUP(VALUE(Q670),Rates!G$4:L$12,3,0)),4)))</f>
        <v/>
      </c>
      <c r="AN670" s="126" t="str">
        <f>IF(AS670="","",IF(R670="Refreshment Beverage",AS670*(Rates!J$19/100),MAX(AM670,AB670)))</f>
        <v/>
      </c>
      <c r="AO670" s="127" t="str">
        <f t="shared" si="367"/>
        <v/>
      </c>
      <c r="AP670" s="127" t="str">
        <f t="shared" si="368"/>
        <v/>
      </c>
      <c r="AQ670" s="140" t="str">
        <f>IF(AS670="","",IF(R670="Refreshment Beverage",ROUND(SUM(VLOOKUP(Q:Q,Rates!G$15:L$19,3,0)*(AS670-Y670-Z670-AA670)),4),ROUND(SUM(Rates!$K$8*AS670),4)))</f>
        <v/>
      </c>
      <c r="AR670" s="139" t="str">
        <f t="shared" si="369"/>
        <v/>
      </c>
      <c r="AS670" s="125" t="str">
        <f t="shared" si="370"/>
        <v/>
      </c>
      <c r="AT670" s="121" t="str">
        <f t="shared" si="371"/>
        <v/>
      </c>
      <c r="AU670" s="138" t="str">
        <f>IF(AX670="","",IF(R670="Refreshment Beverage",ROUND((BA670-Y670-Z670-AA670)*VLOOKUP(VALUE(Q670),Rates!G$15:L$19,3,0),4),ROUND(AW670*(VLOOKUP(VALUE(Q670),Rates!G:L,3,0)),4)))</f>
        <v/>
      </c>
      <c r="AV670" s="126" t="str">
        <f t="shared" si="372"/>
        <v/>
      </c>
      <c r="AW670" s="127" t="str">
        <f t="shared" si="373"/>
        <v/>
      </c>
      <c r="AX670" s="123" t="str">
        <f t="shared" si="374"/>
        <v/>
      </c>
      <c r="AY670" s="140" t="str">
        <f>IF(AX670="","",IF(R670="Refreshment Beverage",ROUND(SUM(AX670*Rates!K$19),4),ROUND(SUM(AX670*(Rates!J$8/100)),4)))</f>
        <v/>
      </c>
      <c r="AZ670" s="124" t="str">
        <f t="shared" si="375"/>
        <v/>
      </c>
      <c r="BA670" s="125" t="str">
        <f t="shared" si="376"/>
        <v/>
      </c>
      <c r="BB670" s="115"/>
      <c r="BC670" s="143"/>
      <c r="BD670" s="100"/>
      <c r="BE670" s="100"/>
      <c r="BF670" s="100"/>
      <c r="BG670" s="100"/>
    </row>
    <row r="671" spans="1:59" ht="12.75" customHeight="1" x14ac:dyDescent="0.2">
      <c r="A671" s="144"/>
      <c r="B671" s="141"/>
      <c r="C671" s="141"/>
      <c r="D671" s="142"/>
      <c r="E671" s="142"/>
      <c r="F671" s="142"/>
      <c r="G671" s="142"/>
      <c r="H671" s="142"/>
      <c r="I671" s="129"/>
      <c r="J671" s="130"/>
      <c r="K671" s="131" t="str">
        <f t="shared" si="347"/>
        <v/>
      </c>
      <c r="L671" s="132" t="str">
        <f t="shared" si="348"/>
        <v/>
      </c>
      <c r="M671" s="133" t="str">
        <f t="shared" si="349"/>
        <v/>
      </c>
      <c r="N671" s="134" t="str">
        <f>IFERROR(IF(B:B="","",IF(R671="Beer",SUM(LOOKUP(2,1/(Rates!$B$3:$B$5&lt;=W671)/(Rates!$C$3:$C$5&gt;=W671),Rates!$D$3:$D$5)*(X671/100)*W671),IF(R671="Refreshment Beverage",SUM(LOOKUP(2,1/(Rates!$B$7:$B$11&lt;=W671)/(Rates!$C$7:$C$11&gt;=W671),Rates!$D$7:$D$11)*(X671/100)*W671)))),"")</f>
        <v/>
      </c>
      <c r="O671" s="134" t="str">
        <f t="shared" si="350"/>
        <v/>
      </c>
      <c r="P671" s="116"/>
      <c r="Q671" s="117" t="str">
        <f t="shared" si="351"/>
        <v/>
      </c>
      <c r="R671" s="128" t="str">
        <f t="shared" si="352"/>
        <v/>
      </c>
      <c r="S671" s="135" t="str">
        <f>IF(B671="","",IF(R671="Refreshment Beverage",VLOOKUP(VALUE(Q671),Rates!G$15:L$19,2,0),VLOOKUP(VALUE(Q671),Rates!G$4:L$12,2,0)))</f>
        <v/>
      </c>
      <c r="T671" s="135" t="str">
        <f t="shared" si="353"/>
        <v/>
      </c>
      <c r="U671" s="118" t="str">
        <f t="shared" si="354"/>
        <v/>
      </c>
      <c r="V671" s="135" t="str">
        <f t="shared" si="355"/>
        <v/>
      </c>
      <c r="W671" s="135" t="str">
        <f t="shared" si="356"/>
        <v/>
      </c>
      <c r="X671" s="119" t="str">
        <f t="shared" si="357"/>
        <v/>
      </c>
      <c r="Y671" s="120" t="str">
        <f>IF(B:B="","",IF(R671="Refreshment Beverage",VLOOKUP(Q671,Rates!G$15:L$19,6,0)*W671,VLOOKUP(Q671,Rates!G$4:L$12,6,0)*W671))</f>
        <v/>
      </c>
      <c r="Z671" s="120" t="str">
        <f t="shared" si="358"/>
        <v/>
      </c>
      <c r="AA671" s="120" t="str">
        <f t="shared" si="359"/>
        <v/>
      </c>
      <c r="AB671" s="136" t="str">
        <f>IF(B:B="","",IF(R671="Refreshment Beverage","",IF(AND(R671="Beer",Q671=0),SUM(LOOKUP(2,1/(Rates!$B$15:$B$18&lt;=W671)/(Rates!$C$15:$C$18&gt;=W671),Rates!$D$15:$D$18)*W671),VLOOKUP(VALUE(Q:Q),Rates!A:B,2,0)*W671)))</f>
        <v/>
      </c>
      <c r="AC671" s="136" t="str">
        <f>IF(B:B="","",IF(R671="Refreshment Beverage","",IF(AND(R671="Beer",Q671=0),SUM(LOOKUP(2,1/(Rates!$B$15:$B$18&lt;=W671)/(Rates!$C$15:$C$18&gt;=W671),Rates!$E$15:$E$18)*W671),VLOOKUP(VALUE(Q:Q),Rates!A:C,3,0)*W671)))</f>
        <v/>
      </c>
      <c r="AD671" s="137" t="str">
        <f>IFERROR(IF(B:B="","",IF(R671="Beer","",IF(VALUE(Q671)=0,VLOOKUP(VLOOKUP(B:B,#REF!,16,0),Rates!A:E,2,0),VLOOKUP(VALUE(Q671),Rates!A$31:B$34,2,0)*W671))),0)</f>
        <v/>
      </c>
      <c r="AE671" s="121" t="str">
        <f t="shared" si="360"/>
        <v/>
      </c>
      <c r="AF671" s="138" t="str">
        <f t="shared" si="361"/>
        <v/>
      </c>
      <c r="AG671" s="122" t="str">
        <f t="shared" si="362"/>
        <v/>
      </c>
      <c r="AH671" s="123" t="str">
        <f t="shared" si="363"/>
        <v/>
      </c>
      <c r="AI671" s="139" t="str">
        <f>IF(AE:AE="","",IF(R671="Refreshment Beverage",AK671*(Rates!J$19/100),ROUND(SUM(AH671*(Rates!$J$8/100)),4)))</f>
        <v/>
      </c>
      <c r="AJ671" s="124" t="str">
        <f t="shared" si="364"/>
        <v/>
      </c>
      <c r="AK671" s="125" t="str">
        <f t="shared" si="365"/>
        <v/>
      </c>
      <c r="AL671" s="121" t="str">
        <f t="shared" si="366"/>
        <v/>
      </c>
      <c r="AM671" s="138" t="str">
        <f>IF(AS671="","",IF(R671="Refreshment Beverage",ROUND(AS671*Rates!K$19,4),ROUND(AO671*(VLOOKUP(VALUE(Q671),Rates!G$4:L$12,3,0)),4)))</f>
        <v/>
      </c>
      <c r="AN671" s="126" t="str">
        <f>IF(AS671="","",IF(R671="Refreshment Beverage",AS671*(Rates!J$19/100),MAX(AM671,AB671)))</f>
        <v/>
      </c>
      <c r="AO671" s="127" t="str">
        <f t="shared" si="367"/>
        <v/>
      </c>
      <c r="AP671" s="127" t="str">
        <f t="shared" si="368"/>
        <v/>
      </c>
      <c r="AQ671" s="140" t="str">
        <f>IF(AS671="","",IF(R671="Refreshment Beverage",ROUND(SUM(VLOOKUP(Q:Q,Rates!G$15:L$19,3,0)*(AS671-Y671-Z671-AA671)),4),ROUND(SUM(Rates!$K$8*AS671),4)))</f>
        <v/>
      </c>
      <c r="AR671" s="139" t="str">
        <f t="shared" si="369"/>
        <v/>
      </c>
      <c r="AS671" s="125" t="str">
        <f t="shared" si="370"/>
        <v/>
      </c>
      <c r="AT671" s="121" t="str">
        <f t="shared" si="371"/>
        <v/>
      </c>
      <c r="AU671" s="138" t="str">
        <f>IF(AX671="","",IF(R671="Refreshment Beverage",ROUND((BA671-Y671-Z671-AA671)*VLOOKUP(VALUE(Q671),Rates!G$15:L$19,3,0),4),ROUND(AW671*(VLOOKUP(VALUE(Q671),Rates!G:L,3,0)),4)))</f>
        <v/>
      </c>
      <c r="AV671" s="126" t="str">
        <f t="shared" si="372"/>
        <v/>
      </c>
      <c r="AW671" s="127" t="str">
        <f t="shared" si="373"/>
        <v/>
      </c>
      <c r="AX671" s="123" t="str">
        <f t="shared" si="374"/>
        <v/>
      </c>
      <c r="AY671" s="140" t="str">
        <f>IF(AX671="","",IF(R671="Refreshment Beverage",ROUND(SUM(AX671*Rates!K$19),4),ROUND(SUM(AX671*(Rates!J$8/100)),4)))</f>
        <v/>
      </c>
      <c r="AZ671" s="124" t="str">
        <f t="shared" si="375"/>
        <v/>
      </c>
      <c r="BA671" s="125" t="str">
        <f t="shared" si="376"/>
        <v/>
      </c>
      <c r="BB671" s="115"/>
      <c r="BC671" s="143"/>
      <c r="BD671" s="100"/>
      <c r="BE671" s="100"/>
      <c r="BF671" s="100"/>
      <c r="BG671" s="100"/>
    </row>
    <row r="672" spans="1:59" ht="12.75" customHeight="1" x14ac:dyDescent="0.2">
      <c r="A672" s="144"/>
      <c r="B672" s="141"/>
      <c r="C672" s="141"/>
      <c r="D672" s="142"/>
      <c r="E672" s="142"/>
      <c r="F672" s="142"/>
      <c r="G672" s="142"/>
      <c r="H672" s="142"/>
      <c r="I672" s="129"/>
      <c r="J672" s="130"/>
      <c r="K672" s="131" t="str">
        <f t="shared" si="347"/>
        <v/>
      </c>
      <c r="L672" s="132" t="str">
        <f t="shared" si="348"/>
        <v/>
      </c>
      <c r="M672" s="133" t="str">
        <f t="shared" si="349"/>
        <v/>
      </c>
      <c r="N672" s="134" t="str">
        <f>IFERROR(IF(B:B="","",IF(R672="Beer",SUM(LOOKUP(2,1/(Rates!$B$3:$B$5&lt;=W672)/(Rates!$C$3:$C$5&gt;=W672),Rates!$D$3:$D$5)*(X672/100)*W672),IF(R672="Refreshment Beverage",SUM(LOOKUP(2,1/(Rates!$B$7:$B$11&lt;=W672)/(Rates!$C$7:$C$11&gt;=W672),Rates!$D$7:$D$11)*(X672/100)*W672)))),"")</f>
        <v/>
      </c>
      <c r="O672" s="134" t="str">
        <f t="shared" si="350"/>
        <v/>
      </c>
      <c r="P672" s="116"/>
      <c r="Q672" s="117" t="str">
        <f t="shared" si="351"/>
        <v/>
      </c>
      <c r="R672" s="128" t="str">
        <f t="shared" si="352"/>
        <v/>
      </c>
      <c r="S672" s="135" t="str">
        <f>IF(B672="","",IF(R672="Refreshment Beverage",VLOOKUP(VALUE(Q672),Rates!G$15:L$19,2,0),VLOOKUP(VALUE(Q672),Rates!G$4:L$12,2,0)))</f>
        <v/>
      </c>
      <c r="T672" s="135" t="str">
        <f t="shared" si="353"/>
        <v/>
      </c>
      <c r="U672" s="118" t="str">
        <f t="shared" si="354"/>
        <v/>
      </c>
      <c r="V672" s="135" t="str">
        <f t="shared" si="355"/>
        <v/>
      </c>
      <c r="W672" s="135" t="str">
        <f t="shared" si="356"/>
        <v/>
      </c>
      <c r="X672" s="119" t="str">
        <f t="shared" si="357"/>
        <v/>
      </c>
      <c r="Y672" s="120" t="str">
        <f>IF(B:B="","",IF(R672="Refreshment Beverage",VLOOKUP(Q672,Rates!G$15:L$19,6,0)*W672,VLOOKUP(Q672,Rates!G$4:L$12,6,0)*W672))</f>
        <v/>
      </c>
      <c r="Z672" s="120" t="str">
        <f t="shared" si="358"/>
        <v/>
      </c>
      <c r="AA672" s="120" t="str">
        <f t="shared" si="359"/>
        <v/>
      </c>
      <c r="AB672" s="136" t="str">
        <f>IF(B:B="","",IF(R672="Refreshment Beverage","",IF(AND(R672="Beer",Q672=0),SUM(LOOKUP(2,1/(Rates!$B$15:$B$18&lt;=W672)/(Rates!$C$15:$C$18&gt;=W672),Rates!$D$15:$D$18)*W672),VLOOKUP(VALUE(Q:Q),Rates!A:B,2,0)*W672)))</f>
        <v/>
      </c>
      <c r="AC672" s="136" t="str">
        <f>IF(B:B="","",IF(R672="Refreshment Beverage","",IF(AND(R672="Beer",Q672=0),SUM(LOOKUP(2,1/(Rates!$B$15:$B$18&lt;=W672)/(Rates!$C$15:$C$18&gt;=W672),Rates!$E$15:$E$18)*W672),VLOOKUP(VALUE(Q:Q),Rates!A:C,3,0)*W672)))</f>
        <v/>
      </c>
      <c r="AD672" s="137" t="str">
        <f>IFERROR(IF(B:B="","",IF(R672="Beer","",IF(VALUE(Q672)=0,VLOOKUP(VLOOKUP(B:B,#REF!,16,0),Rates!A:E,2,0),VLOOKUP(VALUE(Q672),Rates!A$31:B$34,2,0)*W672))),0)</f>
        <v/>
      </c>
      <c r="AE672" s="121" t="str">
        <f t="shared" si="360"/>
        <v/>
      </c>
      <c r="AF672" s="138" t="str">
        <f t="shared" si="361"/>
        <v/>
      </c>
      <c r="AG672" s="122" t="str">
        <f t="shared" si="362"/>
        <v/>
      </c>
      <c r="AH672" s="123" t="str">
        <f t="shared" si="363"/>
        <v/>
      </c>
      <c r="AI672" s="139" t="str">
        <f>IF(AE:AE="","",IF(R672="Refreshment Beverage",AK672*(Rates!J$19/100),ROUND(SUM(AH672*(Rates!$J$8/100)),4)))</f>
        <v/>
      </c>
      <c r="AJ672" s="124" t="str">
        <f t="shared" si="364"/>
        <v/>
      </c>
      <c r="AK672" s="125" t="str">
        <f t="shared" si="365"/>
        <v/>
      </c>
      <c r="AL672" s="121" t="str">
        <f t="shared" si="366"/>
        <v/>
      </c>
      <c r="AM672" s="138" t="str">
        <f>IF(AS672="","",IF(R672="Refreshment Beverage",ROUND(AS672*Rates!K$19,4),ROUND(AO672*(VLOOKUP(VALUE(Q672),Rates!G$4:L$12,3,0)),4)))</f>
        <v/>
      </c>
      <c r="AN672" s="126" t="str">
        <f>IF(AS672="","",IF(R672="Refreshment Beverage",AS672*(Rates!J$19/100),MAX(AM672,AB672)))</f>
        <v/>
      </c>
      <c r="AO672" s="127" t="str">
        <f t="shared" si="367"/>
        <v/>
      </c>
      <c r="AP672" s="127" t="str">
        <f t="shared" si="368"/>
        <v/>
      </c>
      <c r="AQ672" s="140" t="str">
        <f>IF(AS672="","",IF(R672="Refreshment Beverage",ROUND(SUM(VLOOKUP(Q:Q,Rates!G$15:L$19,3,0)*(AS672-Y672-Z672-AA672)),4),ROUND(SUM(Rates!$K$8*AS672),4)))</f>
        <v/>
      </c>
      <c r="AR672" s="139" t="str">
        <f t="shared" si="369"/>
        <v/>
      </c>
      <c r="AS672" s="125" t="str">
        <f t="shared" si="370"/>
        <v/>
      </c>
      <c r="AT672" s="121" t="str">
        <f t="shared" si="371"/>
        <v/>
      </c>
      <c r="AU672" s="138" t="str">
        <f>IF(AX672="","",IF(R672="Refreshment Beverage",ROUND((BA672-Y672-Z672-AA672)*VLOOKUP(VALUE(Q672),Rates!G$15:L$19,3,0),4),ROUND(AW672*(VLOOKUP(VALUE(Q672),Rates!G:L,3,0)),4)))</f>
        <v/>
      </c>
      <c r="AV672" s="126" t="str">
        <f t="shared" si="372"/>
        <v/>
      </c>
      <c r="AW672" s="127" t="str">
        <f t="shared" si="373"/>
        <v/>
      </c>
      <c r="AX672" s="123" t="str">
        <f t="shared" si="374"/>
        <v/>
      </c>
      <c r="AY672" s="140" t="str">
        <f>IF(AX672="","",IF(R672="Refreshment Beverage",ROUND(SUM(AX672*Rates!K$19),4),ROUND(SUM(AX672*(Rates!J$8/100)),4)))</f>
        <v/>
      </c>
      <c r="AZ672" s="124" t="str">
        <f t="shared" si="375"/>
        <v/>
      </c>
      <c r="BA672" s="125" t="str">
        <f t="shared" si="376"/>
        <v/>
      </c>
      <c r="BB672" s="115"/>
      <c r="BC672" s="143"/>
      <c r="BD672" s="100"/>
      <c r="BE672" s="100"/>
      <c r="BF672" s="100"/>
      <c r="BG672" s="100"/>
    </row>
    <row r="673" spans="1:59" ht="12.75" customHeight="1" x14ac:dyDescent="0.2">
      <c r="A673" s="144"/>
      <c r="B673" s="141"/>
      <c r="C673" s="141"/>
      <c r="D673" s="142"/>
      <c r="E673" s="142"/>
      <c r="F673" s="142"/>
      <c r="G673" s="142"/>
      <c r="H673" s="142"/>
      <c r="I673" s="129"/>
      <c r="J673" s="130"/>
      <c r="K673" s="131" t="str">
        <f t="shared" si="347"/>
        <v/>
      </c>
      <c r="L673" s="132" t="str">
        <f t="shared" si="348"/>
        <v/>
      </c>
      <c r="M673" s="133" t="str">
        <f t="shared" si="349"/>
        <v/>
      </c>
      <c r="N673" s="134" t="str">
        <f>IFERROR(IF(B:B="","",IF(R673="Beer",SUM(LOOKUP(2,1/(Rates!$B$3:$B$5&lt;=W673)/(Rates!$C$3:$C$5&gt;=W673),Rates!$D$3:$D$5)*(X673/100)*W673),IF(R673="Refreshment Beverage",SUM(LOOKUP(2,1/(Rates!$B$7:$B$11&lt;=W673)/(Rates!$C$7:$C$11&gt;=W673),Rates!$D$7:$D$11)*(X673/100)*W673)))),"")</f>
        <v/>
      </c>
      <c r="O673" s="134" t="str">
        <f t="shared" si="350"/>
        <v/>
      </c>
      <c r="P673" s="116"/>
      <c r="Q673" s="117" t="str">
        <f t="shared" si="351"/>
        <v/>
      </c>
      <c r="R673" s="128" t="str">
        <f t="shared" si="352"/>
        <v/>
      </c>
      <c r="S673" s="135" t="str">
        <f>IF(B673="","",IF(R673="Refreshment Beverage",VLOOKUP(VALUE(Q673),Rates!G$15:L$19,2,0),VLOOKUP(VALUE(Q673),Rates!G$4:L$12,2,0)))</f>
        <v/>
      </c>
      <c r="T673" s="135" t="str">
        <f t="shared" si="353"/>
        <v/>
      </c>
      <c r="U673" s="118" t="str">
        <f t="shared" si="354"/>
        <v/>
      </c>
      <c r="V673" s="135" t="str">
        <f t="shared" si="355"/>
        <v/>
      </c>
      <c r="W673" s="135" t="str">
        <f t="shared" si="356"/>
        <v/>
      </c>
      <c r="X673" s="119" t="str">
        <f t="shared" si="357"/>
        <v/>
      </c>
      <c r="Y673" s="120" t="str">
        <f>IF(B:B="","",IF(R673="Refreshment Beverage",VLOOKUP(Q673,Rates!G$15:L$19,6,0)*W673,VLOOKUP(Q673,Rates!G$4:L$12,6,0)*W673))</f>
        <v/>
      </c>
      <c r="Z673" s="120" t="str">
        <f t="shared" si="358"/>
        <v/>
      </c>
      <c r="AA673" s="120" t="str">
        <f t="shared" si="359"/>
        <v/>
      </c>
      <c r="AB673" s="136" t="str">
        <f>IF(B:B="","",IF(R673="Refreshment Beverage","",IF(AND(R673="Beer",Q673=0),SUM(LOOKUP(2,1/(Rates!$B$15:$B$18&lt;=W673)/(Rates!$C$15:$C$18&gt;=W673),Rates!$D$15:$D$18)*W673),VLOOKUP(VALUE(Q:Q),Rates!A:B,2,0)*W673)))</f>
        <v/>
      </c>
      <c r="AC673" s="136" t="str">
        <f>IF(B:B="","",IF(R673="Refreshment Beverage","",IF(AND(R673="Beer",Q673=0),SUM(LOOKUP(2,1/(Rates!$B$15:$B$18&lt;=W673)/(Rates!$C$15:$C$18&gt;=W673),Rates!$E$15:$E$18)*W673),VLOOKUP(VALUE(Q:Q),Rates!A:C,3,0)*W673)))</f>
        <v/>
      </c>
      <c r="AD673" s="137" t="str">
        <f>IFERROR(IF(B:B="","",IF(R673="Beer","",IF(VALUE(Q673)=0,VLOOKUP(VLOOKUP(B:B,#REF!,16,0),Rates!A:E,2,0),VLOOKUP(VALUE(Q673),Rates!A$31:B$34,2,0)*W673))),0)</f>
        <v/>
      </c>
      <c r="AE673" s="121" t="str">
        <f t="shared" si="360"/>
        <v/>
      </c>
      <c r="AF673" s="138" t="str">
        <f t="shared" si="361"/>
        <v/>
      </c>
      <c r="AG673" s="122" t="str">
        <f t="shared" si="362"/>
        <v/>
      </c>
      <c r="AH673" s="123" t="str">
        <f t="shared" si="363"/>
        <v/>
      </c>
      <c r="AI673" s="139" t="str">
        <f>IF(AE:AE="","",IF(R673="Refreshment Beverage",AK673*(Rates!J$19/100),ROUND(SUM(AH673*(Rates!$J$8/100)),4)))</f>
        <v/>
      </c>
      <c r="AJ673" s="124" t="str">
        <f t="shared" si="364"/>
        <v/>
      </c>
      <c r="AK673" s="125" t="str">
        <f t="shared" si="365"/>
        <v/>
      </c>
      <c r="AL673" s="121" t="str">
        <f t="shared" si="366"/>
        <v/>
      </c>
      <c r="AM673" s="138" t="str">
        <f>IF(AS673="","",IF(R673="Refreshment Beverage",ROUND(AS673*Rates!K$19,4),ROUND(AO673*(VLOOKUP(VALUE(Q673),Rates!G$4:L$12,3,0)),4)))</f>
        <v/>
      </c>
      <c r="AN673" s="126" t="str">
        <f>IF(AS673="","",IF(R673="Refreshment Beverage",AS673*(Rates!J$19/100),MAX(AM673,AB673)))</f>
        <v/>
      </c>
      <c r="AO673" s="127" t="str">
        <f t="shared" si="367"/>
        <v/>
      </c>
      <c r="AP673" s="127" t="str">
        <f t="shared" si="368"/>
        <v/>
      </c>
      <c r="AQ673" s="140" t="str">
        <f>IF(AS673="","",IF(R673="Refreshment Beverage",ROUND(SUM(VLOOKUP(Q:Q,Rates!G$15:L$19,3,0)*(AS673-Y673-Z673-AA673)),4),ROUND(SUM(Rates!$K$8*AS673),4)))</f>
        <v/>
      </c>
      <c r="AR673" s="139" t="str">
        <f t="shared" si="369"/>
        <v/>
      </c>
      <c r="AS673" s="125" t="str">
        <f t="shared" si="370"/>
        <v/>
      </c>
      <c r="AT673" s="121" t="str">
        <f t="shared" si="371"/>
        <v/>
      </c>
      <c r="AU673" s="138" t="str">
        <f>IF(AX673="","",IF(R673="Refreshment Beverage",ROUND((BA673-Y673-Z673-AA673)*VLOOKUP(VALUE(Q673),Rates!G$15:L$19,3,0),4),ROUND(AW673*(VLOOKUP(VALUE(Q673),Rates!G:L,3,0)),4)))</f>
        <v/>
      </c>
      <c r="AV673" s="126" t="str">
        <f t="shared" si="372"/>
        <v/>
      </c>
      <c r="AW673" s="127" t="str">
        <f t="shared" si="373"/>
        <v/>
      </c>
      <c r="AX673" s="123" t="str">
        <f t="shared" si="374"/>
        <v/>
      </c>
      <c r="AY673" s="140" t="str">
        <f>IF(AX673="","",IF(R673="Refreshment Beverage",ROUND(SUM(AX673*Rates!K$19),4),ROUND(SUM(AX673*(Rates!J$8/100)),4)))</f>
        <v/>
      </c>
      <c r="AZ673" s="124" t="str">
        <f t="shared" si="375"/>
        <v/>
      </c>
      <c r="BA673" s="125" t="str">
        <f t="shared" si="376"/>
        <v/>
      </c>
      <c r="BB673" s="115"/>
      <c r="BC673" s="143"/>
      <c r="BD673" s="100"/>
      <c r="BE673" s="100"/>
      <c r="BF673" s="100"/>
      <c r="BG673" s="100"/>
    </row>
    <row r="674" spans="1:59" ht="12.75" customHeight="1" x14ac:dyDescent="0.2">
      <c r="A674" s="144"/>
      <c r="B674" s="141"/>
      <c r="C674" s="141"/>
      <c r="D674" s="142"/>
      <c r="E674" s="142"/>
      <c r="F674" s="142"/>
      <c r="G674" s="142"/>
      <c r="H674" s="142"/>
      <c r="I674" s="129"/>
      <c r="J674" s="130"/>
      <c r="K674" s="131" t="str">
        <f t="shared" si="347"/>
        <v/>
      </c>
      <c r="L674" s="132" t="str">
        <f t="shared" si="348"/>
        <v/>
      </c>
      <c r="M674" s="133" t="str">
        <f t="shared" si="349"/>
        <v/>
      </c>
      <c r="N674" s="134" t="str">
        <f>IFERROR(IF(B:B="","",IF(R674="Beer",SUM(LOOKUP(2,1/(Rates!$B$3:$B$5&lt;=W674)/(Rates!$C$3:$C$5&gt;=W674),Rates!$D$3:$D$5)*(X674/100)*W674),IF(R674="Refreshment Beverage",SUM(LOOKUP(2,1/(Rates!$B$7:$B$11&lt;=W674)/(Rates!$C$7:$C$11&gt;=W674),Rates!$D$7:$D$11)*(X674/100)*W674)))),"")</f>
        <v/>
      </c>
      <c r="O674" s="134" t="str">
        <f t="shared" si="350"/>
        <v/>
      </c>
      <c r="P674" s="116"/>
      <c r="Q674" s="117" t="str">
        <f t="shared" si="351"/>
        <v/>
      </c>
      <c r="R674" s="128" t="str">
        <f t="shared" si="352"/>
        <v/>
      </c>
      <c r="S674" s="135" t="str">
        <f>IF(B674="","",IF(R674="Refreshment Beverage",VLOOKUP(VALUE(Q674),Rates!G$15:L$19,2,0),VLOOKUP(VALUE(Q674),Rates!G$4:L$12,2,0)))</f>
        <v/>
      </c>
      <c r="T674" s="135" t="str">
        <f t="shared" si="353"/>
        <v/>
      </c>
      <c r="U674" s="118" t="str">
        <f t="shared" si="354"/>
        <v/>
      </c>
      <c r="V674" s="135" t="str">
        <f t="shared" si="355"/>
        <v/>
      </c>
      <c r="W674" s="135" t="str">
        <f t="shared" si="356"/>
        <v/>
      </c>
      <c r="X674" s="119" t="str">
        <f t="shared" si="357"/>
        <v/>
      </c>
      <c r="Y674" s="120" t="str">
        <f>IF(B:B="","",IF(R674="Refreshment Beverage",VLOOKUP(Q674,Rates!G$15:L$19,6,0)*W674,VLOOKUP(Q674,Rates!G$4:L$12,6,0)*W674))</f>
        <v/>
      </c>
      <c r="Z674" s="120" t="str">
        <f t="shared" si="358"/>
        <v/>
      </c>
      <c r="AA674" s="120" t="str">
        <f t="shared" si="359"/>
        <v/>
      </c>
      <c r="AB674" s="136" t="str">
        <f>IF(B:B="","",IF(R674="Refreshment Beverage","",IF(AND(R674="Beer",Q674=0),SUM(LOOKUP(2,1/(Rates!$B$15:$B$18&lt;=W674)/(Rates!$C$15:$C$18&gt;=W674),Rates!$D$15:$D$18)*W674),VLOOKUP(VALUE(Q:Q),Rates!A:B,2,0)*W674)))</f>
        <v/>
      </c>
      <c r="AC674" s="136" t="str">
        <f>IF(B:B="","",IF(R674="Refreshment Beverage","",IF(AND(R674="Beer",Q674=0),SUM(LOOKUP(2,1/(Rates!$B$15:$B$18&lt;=W674)/(Rates!$C$15:$C$18&gt;=W674),Rates!$E$15:$E$18)*W674),VLOOKUP(VALUE(Q:Q),Rates!A:C,3,0)*W674)))</f>
        <v/>
      </c>
      <c r="AD674" s="137" t="str">
        <f>IFERROR(IF(B:B="","",IF(R674="Beer","",IF(VALUE(Q674)=0,VLOOKUP(VLOOKUP(B:B,#REF!,16,0),Rates!A:E,2,0),VLOOKUP(VALUE(Q674),Rates!A$31:B$34,2,0)*W674))),0)</f>
        <v/>
      </c>
      <c r="AE674" s="121" t="str">
        <f t="shared" si="360"/>
        <v/>
      </c>
      <c r="AF674" s="138" t="str">
        <f t="shared" si="361"/>
        <v/>
      </c>
      <c r="AG674" s="122" t="str">
        <f t="shared" si="362"/>
        <v/>
      </c>
      <c r="AH674" s="123" t="str">
        <f t="shared" si="363"/>
        <v/>
      </c>
      <c r="AI674" s="139" t="str">
        <f>IF(AE:AE="","",IF(R674="Refreshment Beverage",AK674*(Rates!J$19/100),ROUND(SUM(AH674*(Rates!$J$8/100)),4)))</f>
        <v/>
      </c>
      <c r="AJ674" s="124" t="str">
        <f t="shared" si="364"/>
        <v/>
      </c>
      <c r="AK674" s="125" t="str">
        <f t="shared" si="365"/>
        <v/>
      </c>
      <c r="AL674" s="121" t="str">
        <f t="shared" si="366"/>
        <v/>
      </c>
      <c r="AM674" s="138" t="str">
        <f>IF(AS674="","",IF(R674="Refreshment Beverage",ROUND(AS674*Rates!K$19,4),ROUND(AO674*(VLOOKUP(VALUE(Q674),Rates!G$4:L$12,3,0)),4)))</f>
        <v/>
      </c>
      <c r="AN674" s="126" t="str">
        <f>IF(AS674="","",IF(R674="Refreshment Beverage",AS674*(Rates!J$19/100),MAX(AM674,AB674)))</f>
        <v/>
      </c>
      <c r="AO674" s="127" t="str">
        <f t="shared" si="367"/>
        <v/>
      </c>
      <c r="AP674" s="127" t="str">
        <f t="shared" si="368"/>
        <v/>
      </c>
      <c r="AQ674" s="140" t="str">
        <f>IF(AS674="","",IF(R674="Refreshment Beverage",ROUND(SUM(VLOOKUP(Q:Q,Rates!G$15:L$19,3,0)*(AS674-Y674-Z674-AA674)),4),ROUND(SUM(Rates!$K$8*AS674),4)))</f>
        <v/>
      </c>
      <c r="AR674" s="139" t="str">
        <f t="shared" si="369"/>
        <v/>
      </c>
      <c r="AS674" s="125" t="str">
        <f t="shared" si="370"/>
        <v/>
      </c>
      <c r="AT674" s="121" t="str">
        <f t="shared" si="371"/>
        <v/>
      </c>
      <c r="AU674" s="138" t="str">
        <f>IF(AX674="","",IF(R674="Refreshment Beverage",ROUND((BA674-Y674-Z674-AA674)*VLOOKUP(VALUE(Q674),Rates!G$15:L$19,3,0),4),ROUND(AW674*(VLOOKUP(VALUE(Q674),Rates!G:L,3,0)),4)))</f>
        <v/>
      </c>
      <c r="AV674" s="126" t="str">
        <f t="shared" si="372"/>
        <v/>
      </c>
      <c r="AW674" s="127" t="str">
        <f t="shared" si="373"/>
        <v/>
      </c>
      <c r="AX674" s="123" t="str">
        <f t="shared" si="374"/>
        <v/>
      </c>
      <c r="AY674" s="140" t="str">
        <f>IF(AX674="","",IF(R674="Refreshment Beverage",ROUND(SUM(AX674*Rates!K$19),4),ROUND(SUM(AX674*(Rates!J$8/100)),4)))</f>
        <v/>
      </c>
      <c r="AZ674" s="124" t="str">
        <f t="shared" si="375"/>
        <v/>
      </c>
      <c r="BA674" s="125" t="str">
        <f t="shared" si="376"/>
        <v/>
      </c>
      <c r="BB674" s="115"/>
      <c r="BC674" s="143"/>
      <c r="BD674" s="100"/>
      <c r="BE674" s="100"/>
      <c r="BF674" s="100"/>
      <c r="BG674" s="100"/>
    </row>
    <row r="675" spans="1:59" ht="12.75" customHeight="1" x14ac:dyDescent="0.2">
      <c r="A675" s="144"/>
      <c r="B675" s="141"/>
      <c r="C675" s="141"/>
      <c r="D675" s="142"/>
      <c r="E675" s="142"/>
      <c r="F675" s="142"/>
      <c r="G675" s="142"/>
      <c r="H675" s="142"/>
      <c r="I675" s="129"/>
      <c r="J675" s="130"/>
      <c r="K675" s="131" t="str">
        <f t="shared" si="347"/>
        <v/>
      </c>
      <c r="L675" s="132" t="str">
        <f t="shared" si="348"/>
        <v/>
      </c>
      <c r="M675" s="133" t="str">
        <f t="shared" si="349"/>
        <v/>
      </c>
      <c r="N675" s="134" t="str">
        <f>IFERROR(IF(B:B="","",IF(R675="Beer",SUM(LOOKUP(2,1/(Rates!$B$3:$B$5&lt;=W675)/(Rates!$C$3:$C$5&gt;=W675),Rates!$D$3:$D$5)*(X675/100)*W675),IF(R675="Refreshment Beverage",SUM(LOOKUP(2,1/(Rates!$B$7:$B$11&lt;=W675)/(Rates!$C$7:$C$11&gt;=W675),Rates!$D$7:$D$11)*(X675/100)*W675)))),"")</f>
        <v/>
      </c>
      <c r="O675" s="134" t="str">
        <f t="shared" si="350"/>
        <v/>
      </c>
      <c r="P675" s="116"/>
      <c r="Q675" s="117" t="str">
        <f t="shared" si="351"/>
        <v/>
      </c>
      <c r="R675" s="128" t="str">
        <f t="shared" si="352"/>
        <v/>
      </c>
      <c r="S675" s="135" t="str">
        <f>IF(B675="","",IF(R675="Refreshment Beverage",VLOOKUP(VALUE(Q675),Rates!G$15:L$19,2,0),VLOOKUP(VALUE(Q675),Rates!G$4:L$12,2,0)))</f>
        <v/>
      </c>
      <c r="T675" s="135" t="str">
        <f t="shared" si="353"/>
        <v/>
      </c>
      <c r="U675" s="118" t="str">
        <f t="shared" si="354"/>
        <v/>
      </c>
      <c r="V675" s="135" t="str">
        <f t="shared" si="355"/>
        <v/>
      </c>
      <c r="W675" s="135" t="str">
        <f t="shared" si="356"/>
        <v/>
      </c>
      <c r="X675" s="119" t="str">
        <f t="shared" si="357"/>
        <v/>
      </c>
      <c r="Y675" s="120" t="str">
        <f>IF(B:B="","",IF(R675="Refreshment Beverage",VLOOKUP(Q675,Rates!G$15:L$19,6,0)*W675,VLOOKUP(Q675,Rates!G$4:L$12,6,0)*W675))</f>
        <v/>
      </c>
      <c r="Z675" s="120" t="str">
        <f t="shared" si="358"/>
        <v/>
      </c>
      <c r="AA675" s="120" t="str">
        <f t="shared" si="359"/>
        <v/>
      </c>
      <c r="AB675" s="136" t="str">
        <f>IF(B:B="","",IF(R675="Refreshment Beverage","",IF(AND(R675="Beer",Q675=0),SUM(LOOKUP(2,1/(Rates!$B$15:$B$18&lt;=W675)/(Rates!$C$15:$C$18&gt;=W675),Rates!$D$15:$D$18)*W675),VLOOKUP(VALUE(Q:Q),Rates!A:B,2,0)*W675)))</f>
        <v/>
      </c>
      <c r="AC675" s="136" t="str">
        <f>IF(B:B="","",IF(R675="Refreshment Beverage","",IF(AND(R675="Beer",Q675=0),SUM(LOOKUP(2,1/(Rates!$B$15:$B$18&lt;=W675)/(Rates!$C$15:$C$18&gt;=W675),Rates!$E$15:$E$18)*W675),VLOOKUP(VALUE(Q:Q),Rates!A:C,3,0)*W675)))</f>
        <v/>
      </c>
      <c r="AD675" s="137" t="str">
        <f>IFERROR(IF(B:B="","",IF(R675="Beer","",IF(VALUE(Q675)=0,VLOOKUP(VLOOKUP(B:B,#REF!,16,0),Rates!A:E,2,0),VLOOKUP(VALUE(Q675),Rates!A$31:B$34,2,0)*W675))),0)</f>
        <v/>
      </c>
      <c r="AE675" s="121" t="str">
        <f t="shared" si="360"/>
        <v/>
      </c>
      <c r="AF675" s="138" t="str">
        <f t="shared" si="361"/>
        <v/>
      </c>
      <c r="AG675" s="122" t="str">
        <f t="shared" si="362"/>
        <v/>
      </c>
      <c r="AH675" s="123" t="str">
        <f t="shared" si="363"/>
        <v/>
      </c>
      <c r="AI675" s="139" t="str">
        <f>IF(AE:AE="","",IF(R675="Refreshment Beverage",AK675*(Rates!J$19/100),ROUND(SUM(AH675*(Rates!$J$8/100)),4)))</f>
        <v/>
      </c>
      <c r="AJ675" s="124" t="str">
        <f t="shared" si="364"/>
        <v/>
      </c>
      <c r="AK675" s="125" t="str">
        <f t="shared" si="365"/>
        <v/>
      </c>
      <c r="AL675" s="121" t="str">
        <f t="shared" si="366"/>
        <v/>
      </c>
      <c r="AM675" s="138" t="str">
        <f>IF(AS675="","",IF(R675="Refreshment Beverage",ROUND(AS675*Rates!K$19,4),ROUND(AO675*(VLOOKUP(VALUE(Q675),Rates!G$4:L$12,3,0)),4)))</f>
        <v/>
      </c>
      <c r="AN675" s="126" t="str">
        <f>IF(AS675="","",IF(R675="Refreshment Beverage",AS675*(Rates!J$19/100),MAX(AM675,AB675)))</f>
        <v/>
      </c>
      <c r="AO675" s="127" t="str">
        <f t="shared" si="367"/>
        <v/>
      </c>
      <c r="AP675" s="127" t="str">
        <f t="shared" si="368"/>
        <v/>
      </c>
      <c r="AQ675" s="140" t="str">
        <f>IF(AS675="","",IF(R675="Refreshment Beverage",ROUND(SUM(VLOOKUP(Q:Q,Rates!G$15:L$19,3,0)*(AS675-Y675-Z675-AA675)),4),ROUND(SUM(Rates!$K$8*AS675),4)))</f>
        <v/>
      </c>
      <c r="AR675" s="139" t="str">
        <f t="shared" si="369"/>
        <v/>
      </c>
      <c r="AS675" s="125" t="str">
        <f t="shared" si="370"/>
        <v/>
      </c>
      <c r="AT675" s="121" t="str">
        <f t="shared" si="371"/>
        <v/>
      </c>
      <c r="AU675" s="138" t="str">
        <f>IF(AX675="","",IF(R675="Refreshment Beverage",ROUND((BA675-Y675-Z675-AA675)*VLOOKUP(VALUE(Q675),Rates!G$15:L$19,3,0),4),ROUND(AW675*(VLOOKUP(VALUE(Q675),Rates!G:L,3,0)),4)))</f>
        <v/>
      </c>
      <c r="AV675" s="126" t="str">
        <f t="shared" si="372"/>
        <v/>
      </c>
      <c r="AW675" s="127" t="str">
        <f t="shared" si="373"/>
        <v/>
      </c>
      <c r="AX675" s="123" t="str">
        <f t="shared" si="374"/>
        <v/>
      </c>
      <c r="AY675" s="140" t="str">
        <f>IF(AX675="","",IF(R675="Refreshment Beverage",ROUND(SUM(AX675*Rates!K$19),4),ROUND(SUM(AX675*(Rates!J$8/100)),4)))</f>
        <v/>
      </c>
      <c r="AZ675" s="124" t="str">
        <f t="shared" si="375"/>
        <v/>
      </c>
      <c r="BA675" s="125" t="str">
        <f t="shared" si="376"/>
        <v/>
      </c>
      <c r="BB675" s="115"/>
      <c r="BC675" s="143"/>
      <c r="BD675" s="100"/>
      <c r="BE675" s="100"/>
      <c r="BF675" s="100"/>
      <c r="BG675" s="100"/>
    </row>
    <row r="676" spans="1:59" ht="12.75" customHeight="1" x14ac:dyDescent="0.2">
      <c r="A676" s="144"/>
      <c r="B676" s="141"/>
      <c r="C676" s="141"/>
      <c r="D676" s="142"/>
      <c r="E676" s="142"/>
      <c r="F676" s="142"/>
      <c r="G676" s="142"/>
      <c r="H676" s="142"/>
      <c r="I676" s="129"/>
      <c r="J676" s="130"/>
      <c r="K676" s="131" t="str">
        <f t="shared" si="347"/>
        <v/>
      </c>
      <c r="L676" s="132" t="str">
        <f t="shared" si="348"/>
        <v/>
      </c>
      <c r="M676" s="133" t="str">
        <f t="shared" si="349"/>
        <v/>
      </c>
      <c r="N676" s="134" t="str">
        <f>IFERROR(IF(B:B="","",IF(R676="Beer",SUM(LOOKUP(2,1/(Rates!$B$3:$B$5&lt;=W676)/(Rates!$C$3:$C$5&gt;=W676),Rates!$D$3:$D$5)*(X676/100)*W676),IF(R676="Refreshment Beverage",SUM(LOOKUP(2,1/(Rates!$B$7:$B$11&lt;=W676)/(Rates!$C$7:$C$11&gt;=W676),Rates!$D$7:$D$11)*(X676/100)*W676)))),"")</f>
        <v/>
      </c>
      <c r="O676" s="134" t="str">
        <f t="shared" si="350"/>
        <v/>
      </c>
      <c r="P676" s="116"/>
      <c r="Q676" s="117" t="str">
        <f t="shared" si="351"/>
        <v/>
      </c>
      <c r="R676" s="128" t="str">
        <f t="shared" si="352"/>
        <v/>
      </c>
      <c r="S676" s="135" t="str">
        <f>IF(B676="","",IF(R676="Refreshment Beverage",VLOOKUP(VALUE(Q676),Rates!G$15:L$19,2,0),VLOOKUP(VALUE(Q676),Rates!G$4:L$12,2,0)))</f>
        <v/>
      </c>
      <c r="T676" s="135" t="str">
        <f t="shared" si="353"/>
        <v/>
      </c>
      <c r="U676" s="118" t="str">
        <f t="shared" si="354"/>
        <v/>
      </c>
      <c r="V676" s="135" t="str">
        <f t="shared" si="355"/>
        <v/>
      </c>
      <c r="W676" s="135" t="str">
        <f t="shared" si="356"/>
        <v/>
      </c>
      <c r="X676" s="119" t="str">
        <f t="shared" si="357"/>
        <v/>
      </c>
      <c r="Y676" s="120" t="str">
        <f>IF(B:B="","",IF(R676="Refreshment Beverage",VLOOKUP(Q676,Rates!G$15:L$19,6,0)*W676,VLOOKUP(Q676,Rates!G$4:L$12,6,0)*W676))</f>
        <v/>
      </c>
      <c r="Z676" s="120" t="str">
        <f t="shared" si="358"/>
        <v/>
      </c>
      <c r="AA676" s="120" t="str">
        <f t="shared" si="359"/>
        <v/>
      </c>
      <c r="AB676" s="136" t="str">
        <f>IF(B:B="","",IF(R676="Refreshment Beverage","",IF(AND(R676="Beer",Q676=0),SUM(LOOKUP(2,1/(Rates!$B$15:$B$18&lt;=W676)/(Rates!$C$15:$C$18&gt;=W676),Rates!$D$15:$D$18)*W676),VLOOKUP(VALUE(Q:Q),Rates!A:B,2,0)*W676)))</f>
        <v/>
      </c>
      <c r="AC676" s="136" t="str">
        <f>IF(B:B="","",IF(R676="Refreshment Beverage","",IF(AND(R676="Beer",Q676=0),SUM(LOOKUP(2,1/(Rates!$B$15:$B$18&lt;=W676)/(Rates!$C$15:$C$18&gt;=W676),Rates!$E$15:$E$18)*W676),VLOOKUP(VALUE(Q:Q),Rates!A:C,3,0)*W676)))</f>
        <v/>
      </c>
      <c r="AD676" s="137" t="str">
        <f>IFERROR(IF(B:B="","",IF(R676="Beer","",IF(VALUE(Q676)=0,VLOOKUP(VLOOKUP(B:B,#REF!,16,0),Rates!A:E,2,0),VLOOKUP(VALUE(Q676),Rates!A$31:B$34,2,0)*W676))),0)</f>
        <v/>
      </c>
      <c r="AE676" s="121" t="str">
        <f t="shared" si="360"/>
        <v/>
      </c>
      <c r="AF676" s="138" t="str">
        <f t="shared" si="361"/>
        <v/>
      </c>
      <c r="AG676" s="122" t="str">
        <f t="shared" si="362"/>
        <v/>
      </c>
      <c r="AH676" s="123" t="str">
        <f t="shared" si="363"/>
        <v/>
      </c>
      <c r="AI676" s="139" t="str">
        <f>IF(AE:AE="","",IF(R676="Refreshment Beverage",AK676*(Rates!J$19/100),ROUND(SUM(AH676*(Rates!$J$8/100)),4)))</f>
        <v/>
      </c>
      <c r="AJ676" s="124" t="str">
        <f t="shared" si="364"/>
        <v/>
      </c>
      <c r="AK676" s="125" t="str">
        <f t="shared" si="365"/>
        <v/>
      </c>
      <c r="AL676" s="121" t="str">
        <f t="shared" si="366"/>
        <v/>
      </c>
      <c r="AM676" s="138" t="str">
        <f>IF(AS676="","",IF(R676="Refreshment Beverage",ROUND(AS676*Rates!K$19,4),ROUND(AO676*(VLOOKUP(VALUE(Q676),Rates!G$4:L$12,3,0)),4)))</f>
        <v/>
      </c>
      <c r="AN676" s="126" t="str">
        <f>IF(AS676="","",IF(R676="Refreshment Beverage",AS676*(Rates!J$19/100),MAX(AM676,AB676)))</f>
        <v/>
      </c>
      <c r="AO676" s="127" t="str">
        <f t="shared" si="367"/>
        <v/>
      </c>
      <c r="AP676" s="127" t="str">
        <f t="shared" si="368"/>
        <v/>
      </c>
      <c r="AQ676" s="140" t="str">
        <f>IF(AS676="","",IF(R676="Refreshment Beverage",ROUND(SUM(VLOOKUP(Q:Q,Rates!G$15:L$19,3,0)*(AS676-Y676-Z676-AA676)),4),ROUND(SUM(Rates!$K$8*AS676),4)))</f>
        <v/>
      </c>
      <c r="AR676" s="139" t="str">
        <f t="shared" si="369"/>
        <v/>
      </c>
      <c r="AS676" s="125" t="str">
        <f t="shared" si="370"/>
        <v/>
      </c>
      <c r="AT676" s="121" t="str">
        <f t="shared" si="371"/>
        <v/>
      </c>
      <c r="AU676" s="138" t="str">
        <f>IF(AX676="","",IF(R676="Refreshment Beverage",ROUND((BA676-Y676-Z676-AA676)*VLOOKUP(VALUE(Q676),Rates!G$15:L$19,3,0),4),ROUND(AW676*(VLOOKUP(VALUE(Q676),Rates!G:L,3,0)),4)))</f>
        <v/>
      </c>
      <c r="AV676" s="126" t="str">
        <f t="shared" si="372"/>
        <v/>
      </c>
      <c r="AW676" s="127" t="str">
        <f t="shared" si="373"/>
        <v/>
      </c>
      <c r="AX676" s="123" t="str">
        <f t="shared" si="374"/>
        <v/>
      </c>
      <c r="AY676" s="140" t="str">
        <f>IF(AX676="","",IF(R676="Refreshment Beverage",ROUND(SUM(AX676*Rates!K$19),4),ROUND(SUM(AX676*(Rates!J$8/100)),4)))</f>
        <v/>
      </c>
      <c r="AZ676" s="124" t="str">
        <f t="shared" si="375"/>
        <v/>
      </c>
      <c r="BA676" s="125" t="str">
        <f t="shared" si="376"/>
        <v/>
      </c>
      <c r="BB676" s="115"/>
      <c r="BC676" s="143"/>
      <c r="BD676" s="100"/>
      <c r="BE676" s="100"/>
      <c r="BF676" s="100"/>
      <c r="BG676" s="100"/>
    </row>
    <row r="677" spans="1:59" ht="12.75" customHeight="1" x14ac:dyDescent="0.2">
      <c r="A677" s="144"/>
      <c r="B677" s="141"/>
      <c r="C677" s="141"/>
      <c r="D677" s="142"/>
      <c r="E677" s="142"/>
      <c r="F677" s="142"/>
      <c r="G677" s="142"/>
      <c r="H677" s="142"/>
      <c r="I677" s="129"/>
      <c r="J677" s="130"/>
      <c r="K677" s="131" t="str">
        <f t="shared" si="347"/>
        <v/>
      </c>
      <c r="L677" s="132" t="str">
        <f t="shared" si="348"/>
        <v/>
      </c>
      <c r="M677" s="133" t="str">
        <f t="shared" si="349"/>
        <v/>
      </c>
      <c r="N677" s="134" t="str">
        <f>IFERROR(IF(B:B="","",IF(R677="Beer",SUM(LOOKUP(2,1/(Rates!$B$3:$B$5&lt;=W677)/(Rates!$C$3:$C$5&gt;=W677),Rates!$D$3:$D$5)*(X677/100)*W677),IF(R677="Refreshment Beverage",SUM(LOOKUP(2,1/(Rates!$B$7:$B$11&lt;=W677)/(Rates!$C$7:$C$11&gt;=W677),Rates!$D$7:$D$11)*(X677/100)*W677)))),"")</f>
        <v/>
      </c>
      <c r="O677" s="134" t="str">
        <f t="shared" si="350"/>
        <v/>
      </c>
      <c r="P677" s="116"/>
      <c r="Q677" s="117" t="str">
        <f t="shared" si="351"/>
        <v/>
      </c>
      <c r="R677" s="128" t="str">
        <f t="shared" si="352"/>
        <v/>
      </c>
      <c r="S677" s="135" t="str">
        <f>IF(B677="","",IF(R677="Refreshment Beverage",VLOOKUP(VALUE(Q677),Rates!G$15:L$19,2,0),VLOOKUP(VALUE(Q677),Rates!G$4:L$12,2,0)))</f>
        <v/>
      </c>
      <c r="T677" s="135" t="str">
        <f t="shared" si="353"/>
        <v/>
      </c>
      <c r="U677" s="118" t="str">
        <f t="shared" si="354"/>
        <v/>
      </c>
      <c r="V677" s="135" t="str">
        <f t="shared" si="355"/>
        <v/>
      </c>
      <c r="W677" s="135" t="str">
        <f t="shared" si="356"/>
        <v/>
      </c>
      <c r="X677" s="119" t="str">
        <f t="shared" si="357"/>
        <v/>
      </c>
      <c r="Y677" s="120" t="str">
        <f>IF(B:B="","",IF(R677="Refreshment Beverage",VLOOKUP(Q677,Rates!G$15:L$19,6,0)*W677,VLOOKUP(Q677,Rates!G$4:L$12,6,0)*W677))</f>
        <v/>
      </c>
      <c r="Z677" s="120" t="str">
        <f t="shared" si="358"/>
        <v/>
      </c>
      <c r="AA677" s="120" t="str">
        <f t="shared" si="359"/>
        <v/>
      </c>
      <c r="AB677" s="136" t="str">
        <f>IF(B:B="","",IF(R677="Refreshment Beverage","",IF(AND(R677="Beer",Q677=0),SUM(LOOKUP(2,1/(Rates!$B$15:$B$18&lt;=W677)/(Rates!$C$15:$C$18&gt;=W677),Rates!$D$15:$D$18)*W677),VLOOKUP(VALUE(Q:Q),Rates!A:B,2,0)*W677)))</f>
        <v/>
      </c>
      <c r="AC677" s="136" t="str">
        <f>IF(B:B="","",IF(R677="Refreshment Beverage","",IF(AND(R677="Beer",Q677=0),SUM(LOOKUP(2,1/(Rates!$B$15:$B$18&lt;=W677)/(Rates!$C$15:$C$18&gt;=W677),Rates!$E$15:$E$18)*W677),VLOOKUP(VALUE(Q:Q),Rates!A:C,3,0)*W677)))</f>
        <v/>
      </c>
      <c r="AD677" s="137" t="str">
        <f>IFERROR(IF(B:B="","",IF(R677="Beer","",IF(VALUE(Q677)=0,VLOOKUP(VLOOKUP(B:B,#REF!,16,0),Rates!A:E,2,0),VLOOKUP(VALUE(Q677),Rates!A$31:B$34,2,0)*W677))),0)</f>
        <v/>
      </c>
      <c r="AE677" s="121" t="str">
        <f t="shared" si="360"/>
        <v/>
      </c>
      <c r="AF677" s="138" t="str">
        <f t="shared" si="361"/>
        <v/>
      </c>
      <c r="AG677" s="122" t="str">
        <f t="shared" si="362"/>
        <v/>
      </c>
      <c r="AH677" s="123" t="str">
        <f t="shared" si="363"/>
        <v/>
      </c>
      <c r="AI677" s="139" t="str">
        <f>IF(AE:AE="","",IF(R677="Refreshment Beverage",AK677*(Rates!J$19/100),ROUND(SUM(AH677*(Rates!$J$8/100)),4)))</f>
        <v/>
      </c>
      <c r="AJ677" s="124" t="str">
        <f t="shared" si="364"/>
        <v/>
      </c>
      <c r="AK677" s="125" t="str">
        <f t="shared" si="365"/>
        <v/>
      </c>
      <c r="AL677" s="121" t="str">
        <f t="shared" si="366"/>
        <v/>
      </c>
      <c r="AM677" s="138" t="str">
        <f>IF(AS677="","",IF(R677="Refreshment Beverage",ROUND(AS677*Rates!K$19,4),ROUND(AO677*(VLOOKUP(VALUE(Q677),Rates!G$4:L$12,3,0)),4)))</f>
        <v/>
      </c>
      <c r="AN677" s="126" t="str">
        <f>IF(AS677="","",IF(R677="Refreshment Beverage",AS677*(Rates!J$19/100),MAX(AM677,AB677)))</f>
        <v/>
      </c>
      <c r="AO677" s="127" t="str">
        <f t="shared" si="367"/>
        <v/>
      </c>
      <c r="AP677" s="127" t="str">
        <f t="shared" si="368"/>
        <v/>
      </c>
      <c r="AQ677" s="140" t="str">
        <f>IF(AS677="","",IF(R677="Refreshment Beverage",ROUND(SUM(VLOOKUP(Q:Q,Rates!G$15:L$19,3,0)*(AS677-Y677-Z677-AA677)),4),ROUND(SUM(Rates!$K$8*AS677),4)))</f>
        <v/>
      </c>
      <c r="AR677" s="139" t="str">
        <f t="shared" si="369"/>
        <v/>
      </c>
      <c r="AS677" s="125" t="str">
        <f t="shared" si="370"/>
        <v/>
      </c>
      <c r="AT677" s="121" t="str">
        <f t="shared" si="371"/>
        <v/>
      </c>
      <c r="AU677" s="138" t="str">
        <f>IF(AX677="","",IF(R677="Refreshment Beverage",ROUND((BA677-Y677-Z677-AA677)*VLOOKUP(VALUE(Q677),Rates!G$15:L$19,3,0),4),ROUND(AW677*(VLOOKUP(VALUE(Q677),Rates!G:L,3,0)),4)))</f>
        <v/>
      </c>
      <c r="AV677" s="126" t="str">
        <f t="shared" si="372"/>
        <v/>
      </c>
      <c r="AW677" s="127" t="str">
        <f t="shared" si="373"/>
        <v/>
      </c>
      <c r="AX677" s="123" t="str">
        <f t="shared" si="374"/>
        <v/>
      </c>
      <c r="AY677" s="140" t="str">
        <f>IF(AX677="","",IF(R677="Refreshment Beverage",ROUND(SUM(AX677*Rates!K$19),4),ROUND(SUM(AX677*(Rates!J$8/100)),4)))</f>
        <v/>
      </c>
      <c r="AZ677" s="124" t="str">
        <f t="shared" si="375"/>
        <v/>
      </c>
      <c r="BA677" s="125" t="str">
        <f t="shared" si="376"/>
        <v/>
      </c>
      <c r="BB677" s="115"/>
      <c r="BC677" s="143"/>
      <c r="BD677" s="100"/>
      <c r="BE677" s="100"/>
      <c r="BF677" s="100"/>
      <c r="BG677" s="100"/>
    </row>
    <row r="678" spans="1:59" ht="12.75" customHeight="1" x14ac:dyDescent="0.2">
      <c r="A678" s="144"/>
      <c r="B678" s="141"/>
      <c r="C678" s="141"/>
      <c r="D678" s="142"/>
      <c r="E678" s="142"/>
      <c r="F678" s="142"/>
      <c r="G678" s="142"/>
      <c r="H678" s="142"/>
      <c r="I678" s="129"/>
      <c r="J678" s="130"/>
      <c r="K678" s="131" t="str">
        <f t="shared" si="347"/>
        <v/>
      </c>
      <c r="L678" s="132" t="str">
        <f t="shared" si="348"/>
        <v/>
      </c>
      <c r="M678" s="133" t="str">
        <f t="shared" si="349"/>
        <v/>
      </c>
      <c r="N678" s="134" t="str">
        <f>IFERROR(IF(B:B="","",IF(R678="Beer",SUM(LOOKUP(2,1/(Rates!$B$3:$B$5&lt;=W678)/(Rates!$C$3:$C$5&gt;=W678),Rates!$D$3:$D$5)*(X678/100)*W678),IF(R678="Refreshment Beverage",SUM(LOOKUP(2,1/(Rates!$B$7:$B$11&lt;=W678)/(Rates!$C$7:$C$11&gt;=W678),Rates!$D$7:$D$11)*(X678/100)*W678)))),"")</f>
        <v/>
      </c>
      <c r="O678" s="134" t="str">
        <f t="shared" si="350"/>
        <v/>
      </c>
      <c r="P678" s="116"/>
      <c r="Q678" s="117" t="str">
        <f t="shared" si="351"/>
        <v/>
      </c>
      <c r="R678" s="128" t="str">
        <f t="shared" si="352"/>
        <v/>
      </c>
      <c r="S678" s="135" t="str">
        <f>IF(B678="","",IF(R678="Refreshment Beverage",VLOOKUP(VALUE(Q678),Rates!G$15:L$19,2,0),VLOOKUP(VALUE(Q678),Rates!G$4:L$12,2,0)))</f>
        <v/>
      </c>
      <c r="T678" s="135" t="str">
        <f t="shared" si="353"/>
        <v/>
      </c>
      <c r="U678" s="118" t="str">
        <f t="shared" si="354"/>
        <v/>
      </c>
      <c r="V678" s="135" t="str">
        <f t="shared" si="355"/>
        <v/>
      </c>
      <c r="W678" s="135" t="str">
        <f t="shared" si="356"/>
        <v/>
      </c>
      <c r="X678" s="119" t="str">
        <f t="shared" si="357"/>
        <v/>
      </c>
      <c r="Y678" s="120" t="str">
        <f>IF(B:B="","",IF(R678="Refreshment Beverage",VLOOKUP(Q678,Rates!G$15:L$19,6,0)*W678,VLOOKUP(Q678,Rates!G$4:L$12,6,0)*W678))</f>
        <v/>
      </c>
      <c r="Z678" s="120" t="str">
        <f t="shared" si="358"/>
        <v/>
      </c>
      <c r="AA678" s="120" t="str">
        <f t="shared" si="359"/>
        <v/>
      </c>
      <c r="AB678" s="136" t="str">
        <f>IF(B:B="","",IF(R678="Refreshment Beverage","",IF(AND(R678="Beer",Q678=0),SUM(LOOKUP(2,1/(Rates!$B$15:$B$18&lt;=W678)/(Rates!$C$15:$C$18&gt;=W678),Rates!$D$15:$D$18)*W678),VLOOKUP(VALUE(Q:Q),Rates!A:B,2,0)*W678)))</f>
        <v/>
      </c>
      <c r="AC678" s="136" t="str">
        <f>IF(B:B="","",IF(R678="Refreshment Beverage","",IF(AND(R678="Beer",Q678=0),SUM(LOOKUP(2,1/(Rates!$B$15:$B$18&lt;=W678)/(Rates!$C$15:$C$18&gt;=W678),Rates!$E$15:$E$18)*W678),VLOOKUP(VALUE(Q:Q),Rates!A:C,3,0)*W678)))</f>
        <v/>
      </c>
      <c r="AD678" s="137" t="str">
        <f>IFERROR(IF(B:B="","",IF(R678="Beer","",IF(VALUE(Q678)=0,VLOOKUP(VLOOKUP(B:B,#REF!,16,0),Rates!A:E,2,0),VLOOKUP(VALUE(Q678),Rates!A$31:B$34,2,0)*W678))),0)</f>
        <v/>
      </c>
      <c r="AE678" s="121" t="str">
        <f t="shared" si="360"/>
        <v/>
      </c>
      <c r="AF678" s="138" t="str">
        <f t="shared" si="361"/>
        <v/>
      </c>
      <c r="AG678" s="122" t="str">
        <f t="shared" si="362"/>
        <v/>
      </c>
      <c r="AH678" s="123" t="str">
        <f t="shared" si="363"/>
        <v/>
      </c>
      <c r="AI678" s="139" t="str">
        <f>IF(AE:AE="","",IF(R678="Refreshment Beverage",AK678*(Rates!J$19/100),ROUND(SUM(AH678*(Rates!$J$8/100)),4)))</f>
        <v/>
      </c>
      <c r="AJ678" s="124" t="str">
        <f t="shared" si="364"/>
        <v/>
      </c>
      <c r="AK678" s="125" t="str">
        <f t="shared" si="365"/>
        <v/>
      </c>
      <c r="AL678" s="121" t="str">
        <f t="shared" si="366"/>
        <v/>
      </c>
      <c r="AM678" s="138" t="str">
        <f>IF(AS678="","",IF(R678="Refreshment Beverage",ROUND(AS678*Rates!K$19,4),ROUND(AO678*(VLOOKUP(VALUE(Q678),Rates!G$4:L$12,3,0)),4)))</f>
        <v/>
      </c>
      <c r="AN678" s="126" t="str">
        <f>IF(AS678="","",IF(R678="Refreshment Beverage",AS678*(Rates!J$19/100),MAX(AM678,AB678)))</f>
        <v/>
      </c>
      <c r="AO678" s="127" t="str">
        <f t="shared" si="367"/>
        <v/>
      </c>
      <c r="AP678" s="127" t="str">
        <f t="shared" si="368"/>
        <v/>
      </c>
      <c r="AQ678" s="140" t="str">
        <f>IF(AS678="","",IF(R678="Refreshment Beverage",ROUND(SUM(VLOOKUP(Q:Q,Rates!G$15:L$19,3,0)*(AS678-Y678-Z678-AA678)),4),ROUND(SUM(Rates!$K$8*AS678),4)))</f>
        <v/>
      </c>
      <c r="AR678" s="139" t="str">
        <f t="shared" si="369"/>
        <v/>
      </c>
      <c r="AS678" s="125" t="str">
        <f t="shared" si="370"/>
        <v/>
      </c>
      <c r="AT678" s="121" t="str">
        <f t="shared" si="371"/>
        <v/>
      </c>
      <c r="AU678" s="138" t="str">
        <f>IF(AX678="","",IF(R678="Refreshment Beverage",ROUND((BA678-Y678-Z678-AA678)*VLOOKUP(VALUE(Q678),Rates!G$15:L$19,3,0),4),ROUND(AW678*(VLOOKUP(VALUE(Q678),Rates!G:L,3,0)),4)))</f>
        <v/>
      </c>
      <c r="AV678" s="126" t="str">
        <f t="shared" si="372"/>
        <v/>
      </c>
      <c r="AW678" s="127" t="str">
        <f t="shared" si="373"/>
        <v/>
      </c>
      <c r="AX678" s="123" t="str">
        <f t="shared" si="374"/>
        <v/>
      </c>
      <c r="AY678" s="140" t="str">
        <f>IF(AX678="","",IF(R678="Refreshment Beverage",ROUND(SUM(AX678*Rates!K$19),4),ROUND(SUM(AX678*(Rates!J$8/100)),4)))</f>
        <v/>
      </c>
      <c r="AZ678" s="124" t="str">
        <f t="shared" si="375"/>
        <v/>
      </c>
      <c r="BA678" s="125" t="str">
        <f t="shared" si="376"/>
        <v/>
      </c>
      <c r="BB678" s="115"/>
      <c r="BC678" s="143"/>
      <c r="BD678" s="100"/>
      <c r="BE678" s="100"/>
      <c r="BF678" s="100"/>
      <c r="BG678" s="100"/>
    </row>
    <row r="679" spans="1:59" ht="12.75" customHeight="1" x14ac:dyDescent="0.2">
      <c r="A679" s="144"/>
      <c r="B679" s="141"/>
      <c r="C679" s="141"/>
      <c r="D679" s="142"/>
      <c r="E679" s="142"/>
      <c r="F679" s="142"/>
      <c r="G679" s="142"/>
      <c r="H679" s="142"/>
      <c r="I679" s="129"/>
      <c r="J679" s="130"/>
      <c r="K679" s="131" t="str">
        <f t="shared" si="347"/>
        <v/>
      </c>
      <c r="L679" s="132" t="str">
        <f t="shared" si="348"/>
        <v/>
      </c>
      <c r="M679" s="133" t="str">
        <f t="shared" si="349"/>
        <v/>
      </c>
      <c r="N679" s="134" t="str">
        <f>IFERROR(IF(B:B="","",IF(R679="Beer",SUM(LOOKUP(2,1/(Rates!$B$3:$B$5&lt;=W679)/(Rates!$C$3:$C$5&gt;=W679),Rates!$D$3:$D$5)*(X679/100)*W679),IF(R679="Refreshment Beverage",SUM(LOOKUP(2,1/(Rates!$B$7:$B$11&lt;=W679)/(Rates!$C$7:$C$11&gt;=W679),Rates!$D$7:$D$11)*(X679/100)*W679)))),"")</f>
        <v/>
      </c>
      <c r="O679" s="134" t="str">
        <f t="shared" si="350"/>
        <v/>
      </c>
      <c r="P679" s="116"/>
      <c r="Q679" s="117" t="str">
        <f t="shared" si="351"/>
        <v/>
      </c>
      <c r="R679" s="128" t="str">
        <f t="shared" si="352"/>
        <v/>
      </c>
      <c r="S679" s="135" t="str">
        <f>IF(B679="","",IF(R679="Refreshment Beverage",VLOOKUP(VALUE(Q679),Rates!G$15:L$19,2,0),VLOOKUP(VALUE(Q679),Rates!G$4:L$12,2,0)))</f>
        <v/>
      </c>
      <c r="T679" s="135" t="str">
        <f t="shared" si="353"/>
        <v/>
      </c>
      <c r="U679" s="118" t="str">
        <f t="shared" si="354"/>
        <v/>
      </c>
      <c r="V679" s="135" t="str">
        <f t="shared" si="355"/>
        <v/>
      </c>
      <c r="W679" s="135" t="str">
        <f t="shared" si="356"/>
        <v/>
      </c>
      <c r="X679" s="119" t="str">
        <f t="shared" si="357"/>
        <v/>
      </c>
      <c r="Y679" s="120" t="str">
        <f>IF(B:B="","",IF(R679="Refreshment Beverage",VLOOKUP(Q679,Rates!G$15:L$19,6,0)*W679,VLOOKUP(Q679,Rates!G$4:L$12,6,0)*W679))</f>
        <v/>
      </c>
      <c r="Z679" s="120" t="str">
        <f t="shared" si="358"/>
        <v/>
      </c>
      <c r="AA679" s="120" t="str">
        <f t="shared" si="359"/>
        <v/>
      </c>
      <c r="AB679" s="136" t="str">
        <f>IF(B:B="","",IF(R679="Refreshment Beverage","",IF(AND(R679="Beer",Q679=0),SUM(LOOKUP(2,1/(Rates!$B$15:$B$18&lt;=W679)/(Rates!$C$15:$C$18&gt;=W679),Rates!$D$15:$D$18)*W679),VLOOKUP(VALUE(Q:Q),Rates!A:B,2,0)*W679)))</f>
        <v/>
      </c>
      <c r="AC679" s="136" t="str">
        <f>IF(B:B="","",IF(R679="Refreshment Beverage","",IF(AND(R679="Beer",Q679=0),SUM(LOOKUP(2,1/(Rates!$B$15:$B$18&lt;=W679)/(Rates!$C$15:$C$18&gt;=W679),Rates!$E$15:$E$18)*W679),VLOOKUP(VALUE(Q:Q),Rates!A:C,3,0)*W679)))</f>
        <v/>
      </c>
      <c r="AD679" s="137" t="str">
        <f>IFERROR(IF(B:B="","",IF(R679="Beer","",IF(VALUE(Q679)=0,VLOOKUP(VLOOKUP(B:B,#REF!,16,0),Rates!A:E,2,0),VLOOKUP(VALUE(Q679),Rates!A$31:B$34,2,0)*W679))),0)</f>
        <v/>
      </c>
      <c r="AE679" s="121" t="str">
        <f t="shared" si="360"/>
        <v/>
      </c>
      <c r="AF679" s="138" t="str">
        <f t="shared" si="361"/>
        <v/>
      </c>
      <c r="AG679" s="122" t="str">
        <f t="shared" si="362"/>
        <v/>
      </c>
      <c r="AH679" s="123" t="str">
        <f t="shared" si="363"/>
        <v/>
      </c>
      <c r="AI679" s="139" t="str">
        <f>IF(AE:AE="","",IF(R679="Refreshment Beverage",AK679*(Rates!J$19/100),ROUND(SUM(AH679*(Rates!$J$8/100)),4)))</f>
        <v/>
      </c>
      <c r="AJ679" s="124" t="str">
        <f t="shared" si="364"/>
        <v/>
      </c>
      <c r="AK679" s="125" t="str">
        <f t="shared" si="365"/>
        <v/>
      </c>
      <c r="AL679" s="121" t="str">
        <f t="shared" si="366"/>
        <v/>
      </c>
      <c r="AM679" s="138" t="str">
        <f>IF(AS679="","",IF(R679="Refreshment Beverage",ROUND(AS679*Rates!K$19,4),ROUND(AO679*(VLOOKUP(VALUE(Q679),Rates!G$4:L$12,3,0)),4)))</f>
        <v/>
      </c>
      <c r="AN679" s="126" t="str">
        <f>IF(AS679="","",IF(R679="Refreshment Beverage",AS679*(Rates!J$19/100),MAX(AM679,AB679)))</f>
        <v/>
      </c>
      <c r="AO679" s="127" t="str">
        <f t="shared" si="367"/>
        <v/>
      </c>
      <c r="AP679" s="127" t="str">
        <f t="shared" si="368"/>
        <v/>
      </c>
      <c r="AQ679" s="140" t="str">
        <f>IF(AS679="","",IF(R679="Refreshment Beverage",ROUND(SUM(VLOOKUP(Q:Q,Rates!G$15:L$19,3,0)*(AS679-Y679-Z679-AA679)),4),ROUND(SUM(Rates!$K$8*AS679),4)))</f>
        <v/>
      </c>
      <c r="AR679" s="139" t="str">
        <f t="shared" si="369"/>
        <v/>
      </c>
      <c r="AS679" s="125" t="str">
        <f t="shared" si="370"/>
        <v/>
      </c>
      <c r="AT679" s="121" t="str">
        <f t="shared" si="371"/>
        <v/>
      </c>
      <c r="AU679" s="138" t="str">
        <f>IF(AX679="","",IF(R679="Refreshment Beverage",ROUND((BA679-Y679-Z679-AA679)*VLOOKUP(VALUE(Q679),Rates!G$15:L$19,3,0),4),ROUND(AW679*(VLOOKUP(VALUE(Q679),Rates!G:L,3,0)),4)))</f>
        <v/>
      </c>
      <c r="AV679" s="126" t="str">
        <f t="shared" si="372"/>
        <v/>
      </c>
      <c r="AW679" s="127" t="str">
        <f t="shared" si="373"/>
        <v/>
      </c>
      <c r="AX679" s="123" t="str">
        <f t="shared" si="374"/>
        <v/>
      </c>
      <c r="AY679" s="140" t="str">
        <f>IF(AX679="","",IF(R679="Refreshment Beverage",ROUND(SUM(AX679*Rates!K$19),4),ROUND(SUM(AX679*(Rates!J$8/100)),4)))</f>
        <v/>
      </c>
      <c r="AZ679" s="124" t="str">
        <f t="shared" si="375"/>
        <v/>
      </c>
      <c r="BA679" s="125" t="str">
        <f t="shared" si="376"/>
        <v/>
      </c>
      <c r="BB679" s="115"/>
      <c r="BC679" s="143"/>
      <c r="BD679" s="100"/>
      <c r="BE679" s="100"/>
      <c r="BF679" s="100"/>
      <c r="BG679" s="100"/>
    </row>
    <row r="680" spans="1:59" ht="12.75" customHeight="1" x14ac:dyDescent="0.2">
      <c r="A680" s="144"/>
      <c r="B680" s="141"/>
      <c r="C680" s="141"/>
      <c r="D680" s="142"/>
      <c r="E680" s="142"/>
      <c r="F680" s="142"/>
      <c r="G680" s="142"/>
      <c r="H680" s="142"/>
      <c r="I680" s="129"/>
      <c r="J680" s="130"/>
      <c r="K680" s="131" t="str">
        <f t="shared" si="347"/>
        <v/>
      </c>
      <c r="L680" s="132" t="str">
        <f t="shared" si="348"/>
        <v/>
      </c>
      <c r="M680" s="133" t="str">
        <f t="shared" si="349"/>
        <v/>
      </c>
      <c r="N680" s="134" t="str">
        <f>IFERROR(IF(B:B="","",IF(R680="Beer",SUM(LOOKUP(2,1/(Rates!$B$3:$B$5&lt;=W680)/(Rates!$C$3:$C$5&gt;=W680),Rates!$D$3:$D$5)*(X680/100)*W680),IF(R680="Refreshment Beverage",SUM(LOOKUP(2,1/(Rates!$B$7:$B$11&lt;=W680)/(Rates!$C$7:$C$11&gt;=W680),Rates!$D$7:$D$11)*(X680/100)*W680)))),"")</f>
        <v/>
      </c>
      <c r="O680" s="134" t="str">
        <f t="shared" si="350"/>
        <v/>
      </c>
      <c r="P680" s="116"/>
      <c r="Q680" s="117" t="str">
        <f t="shared" si="351"/>
        <v/>
      </c>
      <c r="R680" s="128" t="str">
        <f t="shared" si="352"/>
        <v/>
      </c>
      <c r="S680" s="135" t="str">
        <f>IF(B680="","",IF(R680="Refreshment Beverage",VLOOKUP(VALUE(Q680),Rates!G$15:L$19,2,0),VLOOKUP(VALUE(Q680),Rates!G$4:L$12,2,0)))</f>
        <v/>
      </c>
      <c r="T680" s="135" t="str">
        <f t="shared" si="353"/>
        <v/>
      </c>
      <c r="U680" s="118" t="str">
        <f t="shared" si="354"/>
        <v/>
      </c>
      <c r="V680" s="135" t="str">
        <f t="shared" si="355"/>
        <v/>
      </c>
      <c r="W680" s="135" t="str">
        <f t="shared" si="356"/>
        <v/>
      </c>
      <c r="X680" s="119" t="str">
        <f t="shared" si="357"/>
        <v/>
      </c>
      <c r="Y680" s="120" t="str">
        <f>IF(B:B="","",IF(R680="Refreshment Beverage",VLOOKUP(Q680,Rates!G$15:L$19,6,0)*W680,VLOOKUP(Q680,Rates!G$4:L$12,6,0)*W680))</f>
        <v/>
      </c>
      <c r="Z680" s="120" t="str">
        <f t="shared" si="358"/>
        <v/>
      </c>
      <c r="AA680" s="120" t="str">
        <f t="shared" si="359"/>
        <v/>
      </c>
      <c r="AB680" s="136" t="str">
        <f>IF(B:B="","",IF(R680="Refreshment Beverage","",IF(AND(R680="Beer",Q680=0),SUM(LOOKUP(2,1/(Rates!$B$15:$B$18&lt;=W680)/(Rates!$C$15:$C$18&gt;=W680),Rates!$D$15:$D$18)*W680),VLOOKUP(VALUE(Q:Q),Rates!A:B,2,0)*W680)))</f>
        <v/>
      </c>
      <c r="AC680" s="136" t="str">
        <f>IF(B:B="","",IF(R680="Refreshment Beverage","",IF(AND(R680="Beer",Q680=0),SUM(LOOKUP(2,1/(Rates!$B$15:$B$18&lt;=W680)/(Rates!$C$15:$C$18&gt;=W680),Rates!$E$15:$E$18)*W680),VLOOKUP(VALUE(Q:Q),Rates!A:C,3,0)*W680)))</f>
        <v/>
      </c>
      <c r="AD680" s="137" t="str">
        <f>IFERROR(IF(B:B="","",IF(R680="Beer","",IF(VALUE(Q680)=0,VLOOKUP(VLOOKUP(B:B,#REF!,16,0),Rates!A:E,2,0),VLOOKUP(VALUE(Q680),Rates!A$31:B$34,2,0)*W680))),0)</f>
        <v/>
      </c>
      <c r="AE680" s="121" t="str">
        <f t="shared" si="360"/>
        <v/>
      </c>
      <c r="AF680" s="138" t="str">
        <f t="shared" si="361"/>
        <v/>
      </c>
      <c r="AG680" s="122" t="str">
        <f t="shared" si="362"/>
        <v/>
      </c>
      <c r="AH680" s="123" t="str">
        <f t="shared" si="363"/>
        <v/>
      </c>
      <c r="AI680" s="139" t="str">
        <f>IF(AE:AE="","",IF(R680="Refreshment Beverage",AK680*(Rates!J$19/100),ROUND(SUM(AH680*(Rates!$J$8/100)),4)))</f>
        <v/>
      </c>
      <c r="AJ680" s="124" t="str">
        <f t="shared" si="364"/>
        <v/>
      </c>
      <c r="AK680" s="125" t="str">
        <f t="shared" si="365"/>
        <v/>
      </c>
      <c r="AL680" s="121" t="str">
        <f t="shared" si="366"/>
        <v/>
      </c>
      <c r="AM680" s="138" t="str">
        <f>IF(AS680="","",IF(R680="Refreshment Beverage",ROUND(AS680*Rates!K$19,4),ROUND(AO680*(VLOOKUP(VALUE(Q680),Rates!G$4:L$12,3,0)),4)))</f>
        <v/>
      </c>
      <c r="AN680" s="126" t="str">
        <f>IF(AS680="","",IF(R680="Refreshment Beverage",AS680*(Rates!J$19/100),MAX(AM680,AB680)))</f>
        <v/>
      </c>
      <c r="AO680" s="127" t="str">
        <f t="shared" si="367"/>
        <v/>
      </c>
      <c r="AP680" s="127" t="str">
        <f t="shared" si="368"/>
        <v/>
      </c>
      <c r="AQ680" s="140" t="str">
        <f>IF(AS680="","",IF(R680="Refreshment Beverage",ROUND(SUM(VLOOKUP(Q:Q,Rates!G$15:L$19,3,0)*(AS680-Y680-Z680-AA680)),4),ROUND(SUM(Rates!$K$8*AS680),4)))</f>
        <v/>
      </c>
      <c r="AR680" s="139" t="str">
        <f t="shared" si="369"/>
        <v/>
      </c>
      <c r="AS680" s="125" t="str">
        <f t="shared" si="370"/>
        <v/>
      </c>
      <c r="AT680" s="121" t="str">
        <f t="shared" si="371"/>
        <v/>
      </c>
      <c r="AU680" s="138" t="str">
        <f>IF(AX680="","",IF(R680="Refreshment Beverage",ROUND((BA680-Y680-Z680-AA680)*VLOOKUP(VALUE(Q680),Rates!G$15:L$19,3,0),4),ROUND(AW680*(VLOOKUP(VALUE(Q680),Rates!G:L,3,0)),4)))</f>
        <v/>
      </c>
      <c r="AV680" s="126" t="str">
        <f t="shared" si="372"/>
        <v/>
      </c>
      <c r="AW680" s="127" t="str">
        <f t="shared" si="373"/>
        <v/>
      </c>
      <c r="AX680" s="123" t="str">
        <f t="shared" si="374"/>
        <v/>
      </c>
      <c r="AY680" s="140" t="str">
        <f>IF(AX680="","",IF(R680="Refreshment Beverage",ROUND(SUM(AX680*Rates!K$19),4),ROUND(SUM(AX680*(Rates!J$8/100)),4)))</f>
        <v/>
      </c>
      <c r="AZ680" s="124" t="str">
        <f t="shared" si="375"/>
        <v/>
      </c>
      <c r="BA680" s="125" t="str">
        <f t="shared" si="376"/>
        <v/>
      </c>
      <c r="BB680" s="115"/>
      <c r="BC680" s="143"/>
      <c r="BD680" s="100"/>
      <c r="BE680" s="100"/>
      <c r="BF680" s="100"/>
      <c r="BG680" s="100"/>
    </row>
    <row r="681" spans="1:59" ht="12.75" customHeight="1" x14ac:dyDescent="0.2">
      <c r="A681" s="144"/>
      <c r="B681" s="141"/>
      <c r="C681" s="141"/>
      <c r="D681" s="142"/>
      <c r="E681" s="142"/>
      <c r="F681" s="142"/>
      <c r="G681" s="142"/>
      <c r="H681" s="142"/>
      <c r="I681" s="129"/>
      <c r="J681" s="130"/>
      <c r="K681" s="131" t="str">
        <f t="shared" si="347"/>
        <v/>
      </c>
      <c r="L681" s="132" t="str">
        <f t="shared" si="348"/>
        <v/>
      </c>
      <c r="M681" s="133" t="str">
        <f t="shared" si="349"/>
        <v/>
      </c>
      <c r="N681" s="134" t="str">
        <f>IFERROR(IF(B:B="","",IF(R681="Beer",SUM(LOOKUP(2,1/(Rates!$B$3:$B$5&lt;=W681)/(Rates!$C$3:$C$5&gt;=W681),Rates!$D$3:$D$5)*(X681/100)*W681),IF(R681="Refreshment Beverage",SUM(LOOKUP(2,1/(Rates!$B$7:$B$11&lt;=W681)/(Rates!$C$7:$C$11&gt;=W681),Rates!$D$7:$D$11)*(X681/100)*W681)))),"")</f>
        <v/>
      </c>
      <c r="O681" s="134" t="str">
        <f t="shared" si="350"/>
        <v/>
      </c>
      <c r="P681" s="116"/>
      <c r="Q681" s="117" t="str">
        <f t="shared" si="351"/>
        <v/>
      </c>
      <c r="R681" s="128" t="str">
        <f t="shared" si="352"/>
        <v/>
      </c>
      <c r="S681" s="135" t="str">
        <f>IF(B681="","",IF(R681="Refreshment Beverage",VLOOKUP(VALUE(Q681),Rates!G$15:L$19,2,0),VLOOKUP(VALUE(Q681),Rates!G$4:L$12,2,0)))</f>
        <v/>
      </c>
      <c r="T681" s="135" t="str">
        <f t="shared" si="353"/>
        <v/>
      </c>
      <c r="U681" s="118" t="str">
        <f t="shared" si="354"/>
        <v/>
      </c>
      <c r="V681" s="135" t="str">
        <f t="shared" si="355"/>
        <v/>
      </c>
      <c r="W681" s="135" t="str">
        <f t="shared" si="356"/>
        <v/>
      </c>
      <c r="X681" s="119" t="str">
        <f t="shared" si="357"/>
        <v/>
      </c>
      <c r="Y681" s="120" t="str">
        <f>IF(B:B="","",IF(R681="Refreshment Beverage",VLOOKUP(Q681,Rates!G$15:L$19,6,0)*W681,VLOOKUP(Q681,Rates!G$4:L$12,6,0)*W681))</f>
        <v/>
      </c>
      <c r="Z681" s="120" t="str">
        <f t="shared" si="358"/>
        <v/>
      </c>
      <c r="AA681" s="120" t="str">
        <f t="shared" si="359"/>
        <v/>
      </c>
      <c r="AB681" s="136" t="str">
        <f>IF(B:B="","",IF(R681="Refreshment Beverage","",IF(AND(R681="Beer",Q681=0),SUM(LOOKUP(2,1/(Rates!$B$15:$B$18&lt;=W681)/(Rates!$C$15:$C$18&gt;=W681),Rates!$D$15:$D$18)*W681),VLOOKUP(VALUE(Q:Q),Rates!A:B,2,0)*W681)))</f>
        <v/>
      </c>
      <c r="AC681" s="136" t="str">
        <f>IF(B:B="","",IF(R681="Refreshment Beverage","",IF(AND(R681="Beer",Q681=0),SUM(LOOKUP(2,1/(Rates!$B$15:$B$18&lt;=W681)/(Rates!$C$15:$C$18&gt;=W681),Rates!$E$15:$E$18)*W681),VLOOKUP(VALUE(Q:Q),Rates!A:C,3,0)*W681)))</f>
        <v/>
      </c>
      <c r="AD681" s="137" t="str">
        <f>IFERROR(IF(B:B="","",IF(R681="Beer","",IF(VALUE(Q681)=0,VLOOKUP(VLOOKUP(B:B,#REF!,16,0),Rates!A:E,2,0),VLOOKUP(VALUE(Q681),Rates!A$31:B$34,2,0)*W681))),0)</f>
        <v/>
      </c>
      <c r="AE681" s="121" t="str">
        <f t="shared" si="360"/>
        <v/>
      </c>
      <c r="AF681" s="138" t="str">
        <f t="shared" si="361"/>
        <v/>
      </c>
      <c r="AG681" s="122" t="str">
        <f t="shared" si="362"/>
        <v/>
      </c>
      <c r="AH681" s="123" t="str">
        <f t="shared" si="363"/>
        <v/>
      </c>
      <c r="AI681" s="139" t="str">
        <f>IF(AE:AE="","",IF(R681="Refreshment Beverage",AK681*(Rates!J$19/100),ROUND(SUM(AH681*(Rates!$J$8/100)),4)))</f>
        <v/>
      </c>
      <c r="AJ681" s="124" t="str">
        <f t="shared" si="364"/>
        <v/>
      </c>
      <c r="AK681" s="125" t="str">
        <f t="shared" si="365"/>
        <v/>
      </c>
      <c r="AL681" s="121" t="str">
        <f t="shared" si="366"/>
        <v/>
      </c>
      <c r="AM681" s="138" t="str">
        <f>IF(AS681="","",IF(R681="Refreshment Beverage",ROUND(AS681*Rates!K$19,4),ROUND(AO681*(VLOOKUP(VALUE(Q681),Rates!G$4:L$12,3,0)),4)))</f>
        <v/>
      </c>
      <c r="AN681" s="126" t="str">
        <f>IF(AS681="","",IF(R681="Refreshment Beverage",AS681*(Rates!J$19/100),MAX(AM681,AB681)))</f>
        <v/>
      </c>
      <c r="AO681" s="127" t="str">
        <f t="shared" si="367"/>
        <v/>
      </c>
      <c r="AP681" s="127" t="str">
        <f t="shared" si="368"/>
        <v/>
      </c>
      <c r="AQ681" s="140" t="str">
        <f>IF(AS681="","",IF(R681="Refreshment Beverage",ROUND(SUM(VLOOKUP(Q:Q,Rates!G$15:L$19,3,0)*(AS681-Y681-Z681-AA681)),4),ROUND(SUM(Rates!$K$8*AS681),4)))</f>
        <v/>
      </c>
      <c r="AR681" s="139" t="str">
        <f t="shared" si="369"/>
        <v/>
      </c>
      <c r="AS681" s="125" t="str">
        <f t="shared" si="370"/>
        <v/>
      </c>
      <c r="AT681" s="121" t="str">
        <f t="shared" si="371"/>
        <v/>
      </c>
      <c r="AU681" s="138" t="str">
        <f>IF(AX681="","",IF(R681="Refreshment Beverage",ROUND((BA681-Y681-Z681-AA681)*VLOOKUP(VALUE(Q681),Rates!G$15:L$19,3,0),4),ROUND(AW681*(VLOOKUP(VALUE(Q681),Rates!G:L,3,0)),4)))</f>
        <v/>
      </c>
      <c r="AV681" s="126" t="str">
        <f t="shared" si="372"/>
        <v/>
      </c>
      <c r="AW681" s="127" t="str">
        <f t="shared" si="373"/>
        <v/>
      </c>
      <c r="AX681" s="123" t="str">
        <f t="shared" si="374"/>
        <v/>
      </c>
      <c r="AY681" s="140" t="str">
        <f>IF(AX681="","",IF(R681="Refreshment Beverage",ROUND(SUM(AX681*Rates!K$19),4),ROUND(SUM(AX681*(Rates!J$8/100)),4)))</f>
        <v/>
      </c>
      <c r="AZ681" s="124" t="str">
        <f t="shared" si="375"/>
        <v/>
      </c>
      <c r="BA681" s="125" t="str">
        <f t="shared" si="376"/>
        <v/>
      </c>
      <c r="BB681" s="115"/>
      <c r="BC681" s="143"/>
      <c r="BD681" s="100"/>
      <c r="BE681" s="100"/>
      <c r="BF681" s="100"/>
      <c r="BG681" s="100"/>
    </row>
    <row r="682" spans="1:59" ht="12.75" customHeight="1" x14ac:dyDescent="0.2">
      <c r="A682" s="144"/>
      <c r="B682" s="141"/>
      <c r="C682" s="141"/>
      <c r="D682" s="142"/>
      <c r="E682" s="142"/>
      <c r="F682" s="142"/>
      <c r="G682" s="142"/>
      <c r="H682" s="142"/>
      <c r="I682" s="129"/>
      <c r="J682" s="130"/>
      <c r="K682" s="131" t="str">
        <f t="shared" si="347"/>
        <v/>
      </c>
      <c r="L682" s="132" t="str">
        <f t="shared" si="348"/>
        <v/>
      </c>
      <c r="M682" s="133" t="str">
        <f t="shared" si="349"/>
        <v/>
      </c>
      <c r="N682" s="134" t="str">
        <f>IFERROR(IF(B:B="","",IF(R682="Beer",SUM(LOOKUP(2,1/(Rates!$B$3:$B$5&lt;=W682)/(Rates!$C$3:$C$5&gt;=W682),Rates!$D$3:$D$5)*(X682/100)*W682),IF(R682="Refreshment Beverage",SUM(LOOKUP(2,1/(Rates!$B$7:$B$11&lt;=W682)/(Rates!$C$7:$C$11&gt;=W682),Rates!$D$7:$D$11)*(X682/100)*W682)))),"")</f>
        <v/>
      </c>
      <c r="O682" s="134" t="str">
        <f t="shared" si="350"/>
        <v/>
      </c>
      <c r="P682" s="116"/>
      <c r="Q682" s="117" t="str">
        <f t="shared" si="351"/>
        <v/>
      </c>
      <c r="R682" s="128" t="str">
        <f t="shared" si="352"/>
        <v/>
      </c>
      <c r="S682" s="135" t="str">
        <f>IF(B682="","",IF(R682="Refreshment Beverage",VLOOKUP(VALUE(Q682),Rates!G$15:L$19,2,0),VLOOKUP(VALUE(Q682),Rates!G$4:L$12,2,0)))</f>
        <v/>
      </c>
      <c r="T682" s="135" t="str">
        <f t="shared" si="353"/>
        <v/>
      </c>
      <c r="U682" s="118" t="str">
        <f t="shared" si="354"/>
        <v/>
      </c>
      <c r="V682" s="135" t="str">
        <f t="shared" si="355"/>
        <v/>
      </c>
      <c r="W682" s="135" t="str">
        <f t="shared" si="356"/>
        <v/>
      </c>
      <c r="X682" s="119" t="str">
        <f t="shared" si="357"/>
        <v/>
      </c>
      <c r="Y682" s="120" t="str">
        <f>IF(B:B="","",IF(R682="Refreshment Beverage",VLOOKUP(Q682,Rates!G$15:L$19,6,0)*W682,VLOOKUP(Q682,Rates!G$4:L$12,6,0)*W682))</f>
        <v/>
      </c>
      <c r="Z682" s="120" t="str">
        <f t="shared" si="358"/>
        <v/>
      </c>
      <c r="AA682" s="120" t="str">
        <f t="shared" si="359"/>
        <v/>
      </c>
      <c r="AB682" s="136" t="str">
        <f>IF(B:B="","",IF(R682="Refreshment Beverage","",IF(AND(R682="Beer",Q682=0),SUM(LOOKUP(2,1/(Rates!$B$15:$B$18&lt;=W682)/(Rates!$C$15:$C$18&gt;=W682),Rates!$D$15:$D$18)*W682),VLOOKUP(VALUE(Q:Q),Rates!A:B,2,0)*W682)))</f>
        <v/>
      </c>
      <c r="AC682" s="136" t="str">
        <f>IF(B:B="","",IF(R682="Refreshment Beverage","",IF(AND(R682="Beer",Q682=0),SUM(LOOKUP(2,1/(Rates!$B$15:$B$18&lt;=W682)/(Rates!$C$15:$C$18&gt;=W682),Rates!$E$15:$E$18)*W682),VLOOKUP(VALUE(Q:Q),Rates!A:C,3,0)*W682)))</f>
        <v/>
      </c>
      <c r="AD682" s="137" t="str">
        <f>IFERROR(IF(B:B="","",IF(R682="Beer","",IF(VALUE(Q682)=0,VLOOKUP(VLOOKUP(B:B,#REF!,16,0),Rates!A:E,2,0),VLOOKUP(VALUE(Q682),Rates!A$31:B$34,2,0)*W682))),0)</f>
        <v/>
      </c>
      <c r="AE682" s="121" t="str">
        <f t="shared" si="360"/>
        <v/>
      </c>
      <c r="AF682" s="138" t="str">
        <f t="shared" si="361"/>
        <v/>
      </c>
      <c r="AG682" s="122" t="str">
        <f t="shared" si="362"/>
        <v/>
      </c>
      <c r="AH682" s="123" t="str">
        <f t="shared" si="363"/>
        <v/>
      </c>
      <c r="AI682" s="139" t="str">
        <f>IF(AE:AE="","",IF(R682="Refreshment Beverage",AK682*(Rates!J$19/100),ROUND(SUM(AH682*(Rates!$J$8/100)),4)))</f>
        <v/>
      </c>
      <c r="AJ682" s="124" t="str">
        <f t="shared" si="364"/>
        <v/>
      </c>
      <c r="AK682" s="125" t="str">
        <f t="shared" si="365"/>
        <v/>
      </c>
      <c r="AL682" s="121" t="str">
        <f t="shared" si="366"/>
        <v/>
      </c>
      <c r="AM682" s="138" t="str">
        <f>IF(AS682="","",IF(R682="Refreshment Beverage",ROUND(AS682*Rates!K$19,4),ROUND(AO682*(VLOOKUP(VALUE(Q682),Rates!G$4:L$12,3,0)),4)))</f>
        <v/>
      </c>
      <c r="AN682" s="126" t="str">
        <f>IF(AS682="","",IF(R682="Refreshment Beverage",AS682*(Rates!J$19/100),MAX(AM682,AB682)))</f>
        <v/>
      </c>
      <c r="AO682" s="127" t="str">
        <f t="shared" si="367"/>
        <v/>
      </c>
      <c r="AP682" s="127" t="str">
        <f t="shared" si="368"/>
        <v/>
      </c>
      <c r="AQ682" s="140" t="str">
        <f>IF(AS682="","",IF(R682="Refreshment Beverage",ROUND(SUM(VLOOKUP(Q:Q,Rates!G$15:L$19,3,0)*(AS682-Y682-Z682-AA682)),4),ROUND(SUM(Rates!$K$8*AS682),4)))</f>
        <v/>
      </c>
      <c r="AR682" s="139" t="str">
        <f t="shared" si="369"/>
        <v/>
      </c>
      <c r="AS682" s="125" t="str">
        <f t="shared" si="370"/>
        <v/>
      </c>
      <c r="AT682" s="121" t="str">
        <f t="shared" si="371"/>
        <v/>
      </c>
      <c r="AU682" s="138" t="str">
        <f>IF(AX682="","",IF(R682="Refreshment Beverage",ROUND((BA682-Y682-Z682-AA682)*VLOOKUP(VALUE(Q682),Rates!G$15:L$19,3,0),4),ROUND(AW682*(VLOOKUP(VALUE(Q682),Rates!G:L,3,0)),4)))</f>
        <v/>
      </c>
      <c r="AV682" s="126" t="str">
        <f t="shared" si="372"/>
        <v/>
      </c>
      <c r="AW682" s="127" t="str">
        <f t="shared" si="373"/>
        <v/>
      </c>
      <c r="AX682" s="123" t="str">
        <f t="shared" si="374"/>
        <v/>
      </c>
      <c r="AY682" s="140" t="str">
        <f>IF(AX682="","",IF(R682="Refreshment Beverage",ROUND(SUM(AX682*Rates!K$19),4),ROUND(SUM(AX682*(Rates!J$8/100)),4)))</f>
        <v/>
      </c>
      <c r="AZ682" s="124" t="str">
        <f t="shared" si="375"/>
        <v/>
      </c>
      <c r="BA682" s="125" t="str">
        <f t="shared" si="376"/>
        <v/>
      </c>
      <c r="BB682" s="115"/>
      <c r="BC682" s="143"/>
      <c r="BD682" s="100"/>
      <c r="BE682" s="100"/>
      <c r="BF682" s="100"/>
      <c r="BG682" s="100"/>
    </row>
    <row r="683" spans="1:59" ht="12.75" customHeight="1" x14ac:dyDescent="0.2">
      <c r="A683" s="144"/>
      <c r="B683" s="141"/>
      <c r="C683" s="141"/>
      <c r="D683" s="142"/>
      <c r="E683" s="142"/>
      <c r="F683" s="142"/>
      <c r="G683" s="142"/>
      <c r="H683" s="142"/>
      <c r="I683" s="129"/>
      <c r="J683" s="130"/>
      <c r="K683" s="131" t="str">
        <f t="shared" si="347"/>
        <v/>
      </c>
      <c r="L683" s="132" t="str">
        <f t="shared" si="348"/>
        <v/>
      </c>
      <c r="M683" s="133" t="str">
        <f t="shared" si="349"/>
        <v/>
      </c>
      <c r="N683" s="134" t="str">
        <f>IFERROR(IF(B:B="","",IF(R683="Beer",SUM(LOOKUP(2,1/(Rates!$B$3:$B$5&lt;=W683)/(Rates!$C$3:$C$5&gt;=W683),Rates!$D$3:$D$5)*(X683/100)*W683),IF(R683="Refreshment Beverage",SUM(LOOKUP(2,1/(Rates!$B$7:$B$11&lt;=W683)/(Rates!$C$7:$C$11&gt;=W683),Rates!$D$7:$D$11)*(X683/100)*W683)))),"")</f>
        <v/>
      </c>
      <c r="O683" s="134" t="str">
        <f t="shared" si="350"/>
        <v/>
      </c>
      <c r="P683" s="116"/>
      <c r="Q683" s="117" t="str">
        <f t="shared" si="351"/>
        <v/>
      </c>
      <c r="R683" s="128" t="str">
        <f t="shared" si="352"/>
        <v/>
      </c>
      <c r="S683" s="135" t="str">
        <f>IF(B683="","",IF(R683="Refreshment Beverage",VLOOKUP(VALUE(Q683),Rates!G$15:L$19,2,0),VLOOKUP(VALUE(Q683),Rates!G$4:L$12,2,0)))</f>
        <v/>
      </c>
      <c r="T683" s="135" t="str">
        <f t="shared" si="353"/>
        <v/>
      </c>
      <c r="U683" s="118" t="str">
        <f t="shared" si="354"/>
        <v/>
      </c>
      <c r="V683" s="135" t="str">
        <f t="shared" si="355"/>
        <v/>
      </c>
      <c r="W683" s="135" t="str">
        <f t="shared" si="356"/>
        <v/>
      </c>
      <c r="X683" s="119" t="str">
        <f t="shared" si="357"/>
        <v/>
      </c>
      <c r="Y683" s="120" t="str">
        <f>IF(B:B="","",IF(R683="Refreshment Beverage",VLOOKUP(Q683,Rates!G$15:L$19,6,0)*W683,VLOOKUP(Q683,Rates!G$4:L$12,6,0)*W683))</f>
        <v/>
      </c>
      <c r="Z683" s="120" t="str">
        <f t="shared" si="358"/>
        <v/>
      </c>
      <c r="AA683" s="120" t="str">
        <f t="shared" si="359"/>
        <v/>
      </c>
      <c r="AB683" s="136" t="str">
        <f>IF(B:B="","",IF(R683="Refreshment Beverage","",IF(AND(R683="Beer",Q683=0),SUM(LOOKUP(2,1/(Rates!$B$15:$B$18&lt;=W683)/(Rates!$C$15:$C$18&gt;=W683),Rates!$D$15:$D$18)*W683),VLOOKUP(VALUE(Q:Q),Rates!A:B,2,0)*W683)))</f>
        <v/>
      </c>
      <c r="AC683" s="136" t="str">
        <f>IF(B:B="","",IF(R683="Refreshment Beverage","",IF(AND(R683="Beer",Q683=0),SUM(LOOKUP(2,1/(Rates!$B$15:$B$18&lt;=W683)/(Rates!$C$15:$C$18&gt;=W683),Rates!$E$15:$E$18)*W683),VLOOKUP(VALUE(Q:Q),Rates!A:C,3,0)*W683)))</f>
        <v/>
      </c>
      <c r="AD683" s="137" t="str">
        <f>IFERROR(IF(B:B="","",IF(R683="Beer","",IF(VALUE(Q683)=0,VLOOKUP(VLOOKUP(B:B,#REF!,16,0),Rates!A:E,2,0),VLOOKUP(VALUE(Q683),Rates!A$31:B$34,2,0)*W683))),0)</f>
        <v/>
      </c>
      <c r="AE683" s="121" t="str">
        <f t="shared" si="360"/>
        <v/>
      </c>
      <c r="AF683" s="138" t="str">
        <f t="shared" si="361"/>
        <v/>
      </c>
      <c r="AG683" s="122" t="str">
        <f t="shared" si="362"/>
        <v/>
      </c>
      <c r="AH683" s="123" t="str">
        <f t="shared" si="363"/>
        <v/>
      </c>
      <c r="AI683" s="139" t="str">
        <f>IF(AE:AE="","",IF(R683="Refreshment Beverage",AK683*(Rates!J$19/100),ROUND(SUM(AH683*(Rates!$J$8/100)),4)))</f>
        <v/>
      </c>
      <c r="AJ683" s="124" t="str">
        <f t="shared" si="364"/>
        <v/>
      </c>
      <c r="AK683" s="125" t="str">
        <f t="shared" si="365"/>
        <v/>
      </c>
      <c r="AL683" s="121" t="str">
        <f t="shared" si="366"/>
        <v/>
      </c>
      <c r="AM683" s="138" t="str">
        <f>IF(AS683="","",IF(R683="Refreshment Beverage",ROUND(AS683*Rates!K$19,4),ROUND(AO683*(VLOOKUP(VALUE(Q683),Rates!G$4:L$12,3,0)),4)))</f>
        <v/>
      </c>
      <c r="AN683" s="126" t="str">
        <f>IF(AS683="","",IF(R683="Refreshment Beverage",AS683*(Rates!J$19/100),MAX(AM683,AB683)))</f>
        <v/>
      </c>
      <c r="AO683" s="127" t="str">
        <f t="shared" si="367"/>
        <v/>
      </c>
      <c r="AP683" s="127" t="str">
        <f t="shared" si="368"/>
        <v/>
      </c>
      <c r="AQ683" s="140" t="str">
        <f>IF(AS683="","",IF(R683="Refreshment Beverage",ROUND(SUM(VLOOKUP(Q:Q,Rates!G$15:L$19,3,0)*(AS683-Y683-Z683-AA683)),4),ROUND(SUM(Rates!$K$8*AS683),4)))</f>
        <v/>
      </c>
      <c r="AR683" s="139" t="str">
        <f t="shared" si="369"/>
        <v/>
      </c>
      <c r="AS683" s="125" t="str">
        <f t="shared" si="370"/>
        <v/>
      </c>
      <c r="AT683" s="121" t="str">
        <f t="shared" si="371"/>
        <v/>
      </c>
      <c r="AU683" s="138" t="str">
        <f>IF(AX683="","",IF(R683="Refreshment Beverage",ROUND((BA683-Y683-Z683-AA683)*VLOOKUP(VALUE(Q683),Rates!G$15:L$19,3,0),4),ROUND(AW683*(VLOOKUP(VALUE(Q683),Rates!G:L,3,0)),4)))</f>
        <v/>
      </c>
      <c r="AV683" s="126" t="str">
        <f t="shared" si="372"/>
        <v/>
      </c>
      <c r="AW683" s="127" t="str">
        <f t="shared" si="373"/>
        <v/>
      </c>
      <c r="AX683" s="123" t="str">
        <f t="shared" si="374"/>
        <v/>
      </c>
      <c r="AY683" s="140" t="str">
        <f>IF(AX683="","",IF(R683="Refreshment Beverage",ROUND(SUM(AX683*Rates!K$19),4),ROUND(SUM(AX683*(Rates!J$8/100)),4)))</f>
        <v/>
      </c>
      <c r="AZ683" s="124" t="str">
        <f t="shared" si="375"/>
        <v/>
      </c>
      <c r="BA683" s="125" t="str">
        <f t="shared" si="376"/>
        <v/>
      </c>
      <c r="BB683" s="115"/>
      <c r="BC683" s="143"/>
      <c r="BD683" s="100"/>
      <c r="BE683" s="100"/>
      <c r="BF683" s="100"/>
      <c r="BG683" s="100"/>
    </row>
    <row r="684" spans="1:59" ht="12.75" customHeight="1" x14ac:dyDescent="0.2">
      <c r="A684" s="144"/>
      <c r="B684" s="141"/>
      <c r="C684" s="141"/>
      <c r="D684" s="142"/>
      <c r="E684" s="142"/>
      <c r="F684" s="142"/>
      <c r="G684" s="142"/>
      <c r="H684" s="142"/>
      <c r="I684" s="129"/>
      <c r="J684" s="130"/>
      <c r="K684" s="131" t="str">
        <f t="shared" si="347"/>
        <v/>
      </c>
      <c r="L684" s="132" t="str">
        <f t="shared" si="348"/>
        <v/>
      </c>
      <c r="M684" s="133" t="str">
        <f t="shared" si="349"/>
        <v/>
      </c>
      <c r="N684" s="134" t="str">
        <f>IFERROR(IF(B:B="","",IF(R684="Beer",SUM(LOOKUP(2,1/(Rates!$B$3:$B$5&lt;=W684)/(Rates!$C$3:$C$5&gt;=W684),Rates!$D$3:$D$5)*(X684/100)*W684),IF(R684="Refreshment Beverage",SUM(LOOKUP(2,1/(Rates!$B$7:$B$11&lt;=W684)/(Rates!$C$7:$C$11&gt;=W684),Rates!$D$7:$D$11)*(X684/100)*W684)))),"")</f>
        <v/>
      </c>
      <c r="O684" s="134" t="str">
        <f t="shared" si="350"/>
        <v/>
      </c>
      <c r="P684" s="116"/>
      <c r="Q684" s="117" t="str">
        <f t="shared" si="351"/>
        <v/>
      </c>
      <c r="R684" s="128" t="str">
        <f t="shared" si="352"/>
        <v/>
      </c>
      <c r="S684" s="135" t="str">
        <f>IF(B684="","",IF(R684="Refreshment Beverage",VLOOKUP(VALUE(Q684),Rates!G$15:L$19,2,0),VLOOKUP(VALUE(Q684),Rates!G$4:L$12,2,0)))</f>
        <v/>
      </c>
      <c r="T684" s="135" t="str">
        <f t="shared" si="353"/>
        <v/>
      </c>
      <c r="U684" s="118" t="str">
        <f t="shared" si="354"/>
        <v/>
      </c>
      <c r="V684" s="135" t="str">
        <f t="shared" si="355"/>
        <v/>
      </c>
      <c r="W684" s="135" t="str">
        <f t="shared" si="356"/>
        <v/>
      </c>
      <c r="X684" s="119" t="str">
        <f t="shared" si="357"/>
        <v/>
      </c>
      <c r="Y684" s="120" t="str">
        <f>IF(B:B="","",IF(R684="Refreshment Beverage",VLOOKUP(Q684,Rates!G$15:L$19,6,0)*W684,VLOOKUP(Q684,Rates!G$4:L$12,6,0)*W684))</f>
        <v/>
      </c>
      <c r="Z684" s="120" t="str">
        <f t="shared" si="358"/>
        <v/>
      </c>
      <c r="AA684" s="120" t="str">
        <f t="shared" si="359"/>
        <v/>
      </c>
      <c r="AB684" s="136" t="str">
        <f>IF(B:B="","",IF(R684="Refreshment Beverage","",IF(AND(R684="Beer",Q684=0),SUM(LOOKUP(2,1/(Rates!$B$15:$B$18&lt;=W684)/(Rates!$C$15:$C$18&gt;=W684),Rates!$D$15:$D$18)*W684),VLOOKUP(VALUE(Q:Q),Rates!A:B,2,0)*W684)))</f>
        <v/>
      </c>
      <c r="AC684" s="136" t="str">
        <f>IF(B:B="","",IF(R684="Refreshment Beverage","",IF(AND(R684="Beer",Q684=0),SUM(LOOKUP(2,1/(Rates!$B$15:$B$18&lt;=W684)/(Rates!$C$15:$C$18&gt;=W684),Rates!$E$15:$E$18)*W684),VLOOKUP(VALUE(Q:Q),Rates!A:C,3,0)*W684)))</f>
        <v/>
      </c>
      <c r="AD684" s="137" t="str">
        <f>IFERROR(IF(B:B="","",IF(R684="Beer","",IF(VALUE(Q684)=0,VLOOKUP(VLOOKUP(B:B,#REF!,16,0),Rates!A:E,2,0),VLOOKUP(VALUE(Q684),Rates!A$31:B$34,2,0)*W684))),0)</f>
        <v/>
      </c>
      <c r="AE684" s="121" t="str">
        <f t="shared" si="360"/>
        <v/>
      </c>
      <c r="AF684" s="138" t="str">
        <f t="shared" si="361"/>
        <v/>
      </c>
      <c r="AG684" s="122" t="str">
        <f t="shared" si="362"/>
        <v/>
      </c>
      <c r="AH684" s="123" t="str">
        <f t="shared" si="363"/>
        <v/>
      </c>
      <c r="AI684" s="139" t="str">
        <f>IF(AE:AE="","",IF(R684="Refreshment Beverage",AK684*(Rates!J$19/100),ROUND(SUM(AH684*(Rates!$J$8/100)),4)))</f>
        <v/>
      </c>
      <c r="AJ684" s="124" t="str">
        <f t="shared" si="364"/>
        <v/>
      </c>
      <c r="AK684" s="125" t="str">
        <f t="shared" si="365"/>
        <v/>
      </c>
      <c r="AL684" s="121" t="str">
        <f t="shared" si="366"/>
        <v/>
      </c>
      <c r="AM684" s="138" t="str">
        <f>IF(AS684="","",IF(R684="Refreshment Beverage",ROUND(AS684*Rates!K$19,4),ROUND(AO684*(VLOOKUP(VALUE(Q684),Rates!G$4:L$12,3,0)),4)))</f>
        <v/>
      </c>
      <c r="AN684" s="126" t="str">
        <f>IF(AS684="","",IF(R684="Refreshment Beverage",AS684*(Rates!J$19/100),MAX(AM684,AB684)))</f>
        <v/>
      </c>
      <c r="AO684" s="127" t="str">
        <f t="shared" si="367"/>
        <v/>
      </c>
      <c r="AP684" s="127" t="str">
        <f t="shared" si="368"/>
        <v/>
      </c>
      <c r="AQ684" s="140" t="str">
        <f>IF(AS684="","",IF(R684="Refreshment Beverage",ROUND(SUM(VLOOKUP(Q:Q,Rates!G$15:L$19,3,0)*(AS684-Y684-Z684-AA684)),4),ROUND(SUM(Rates!$K$8*AS684),4)))</f>
        <v/>
      </c>
      <c r="AR684" s="139" t="str">
        <f t="shared" si="369"/>
        <v/>
      </c>
      <c r="AS684" s="125" t="str">
        <f t="shared" si="370"/>
        <v/>
      </c>
      <c r="AT684" s="121" t="str">
        <f t="shared" si="371"/>
        <v/>
      </c>
      <c r="AU684" s="138" t="str">
        <f>IF(AX684="","",IF(R684="Refreshment Beverage",ROUND((BA684-Y684-Z684-AA684)*VLOOKUP(VALUE(Q684),Rates!G$15:L$19,3,0),4),ROUND(AW684*(VLOOKUP(VALUE(Q684),Rates!G:L,3,0)),4)))</f>
        <v/>
      </c>
      <c r="AV684" s="126" t="str">
        <f t="shared" si="372"/>
        <v/>
      </c>
      <c r="AW684" s="127" t="str">
        <f t="shared" si="373"/>
        <v/>
      </c>
      <c r="AX684" s="123" t="str">
        <f t="shared" si="374"/>
        <v/>
      </c>
      <c r="AY684" s="140" t="str">
        <f>IF(AX684="","",IF(R684="Refreshment Beverage",ROUND(SUM(AX684*Rates!K$19),4),ROUND(SUM(AX684*(Rates!J$8/100)),4)))</f>
        <v/>
      </c>
      <c r="AZ684" s="124" t="str">
        <f t="shared" si="375"/>
        <v/>
      </c>
      <c r="BA684" s="125" t="str">
        <f t="shared" si="376"/>
        <v/>
      </c>
      <c r="BB684" s="115"/>
      <c r="BC684" s="143"/>
      <c r="BD684" s="100"/>
      <c r="BE684" s="100"/>
      <c r="BF684" s="100"/>
      <c r="BG684" s="100"/>
    </row>
    <row r="685" spans="1:59" ht="12.75" customHeight="1" x14ac:dyDescent="0.2">
      <c r="A685" s="144"/>
      <c r="B685" s="141"/>
      <c r="C685" s="141"/>
      <c r="D685" s="142"/>
      <c r="E685" s="142"/>
      <c r="F685" s="142"/>
      <c r="G685" s="142"/>
      <c r="H685" s="142"/>
      <c r="I685" s="129"/>
      <c r="J685" s="130"/>
      <c r="K685" s="131" t="str">
        <f t="shared" si="347"/>
        <v/>
      </c>
      <c r="L685" s="132" t="str">
        <f t="shared" si="348"/>
        <v/>
      </c>
      <c r="M685" s="133" t="str">
        <f t="shared" si="349"/>
        <v/>
      </c>
      <c r="N685" s="134" t="str">
        <f>IFERROR(IF(B:B="","",IF(R685="Beer",SUM(LOOKUP(2,1/(Rates!$B$3:$B$5&lt;=W685)/(Rates!$C$3:$C$5&gt;=W685),Rates!$D$3:$D$5)*(X685/100)*W685),IF(R685="Refreshment Beverage",SUM(LOOKUP(2,1/(Rates!$B$7:$B$11&lt;=W685)/(Rates!$C$7:$C$11&gt;=W685),Rates!$D$7:$D$11)*(X685/100)*W685)))),"")</f>
        <v/>
      </c>
      <c r="O685" s="134" t="str">
        <f t="shared" si="350"/>
        <v/>
      </c>
      <c r="P685" s="116"/>
      <c r="Q685" s="117" t="str">
        <f t="shared" si="351"/>
        <v/>
      </c>
      <c r="R685" s="128" t="str">
        <f t="shared" si="352"/>
        <v/>
      </c>
      <c r="S685" s="135" t="str">
        <f>IF(B685="","",IF(R685="Refreshment Beverage",VLOOKUP(VALUE(Q685),Rates!G$15:L$19,2,0),VLOOKUP(VALUE(Q685),Rates!G$4:L$12,2,0)))</f>
        <v/>
      </c>
      <c r="T685" s="135" t="str">
        <f t="shared" si="353"/>
        <v/>
      </c>
      <c r="U685" s="118" t="str">
        <f t="shared" si="354"/>
        <v/>
      </c>
      <c r="V685" s="135" t="str">
        <f t="shared" si="355"/>
        <v/>
      </c>
      <c r="W685" s="135" t="str">
        <f t="shared" si="356"/>
        <v/>
      </c>
      <c r="X685" s="119" t="str">
        <f t="shared" si="357"/>
        <v/>
      </c>
      <c r="Y685" s="120" t="str">
        <f>IF(B:B="","",IF(R685="Refreshment Beverage",VLOOKUP(Q685,Rates!G$15:L$19,6,0)*W685,VLOOKUP(Q685,Rates!G$4:L$12,6,0)*W685))</f>
        <v/>
      </c>
      <c r="Z685" s="120" t="str">
        <f t="shared" si="358"/>
        <v/>
      </c>
      <c r="AA685" s="120" t="str">
        <f t="shared" si="359"/>
        <v/>
      </c>
      <c r="AB685" s="136" t="str">
        <f>IF(B:B="","",IF(R685="Refreshment Beverage","",IF(AND(R685="Beer",Q685=0),SUM(LOOKUP(2,1/(Rates!$B$15:$B$18&lt;=W685)/(Rates!$C$15:$C$18&gt;=W685),Rates!$D$15:$D$18)*W685),VLOOKUP(VALUE(Q:Q),Rates!A:B,2,0)*W685)))</f>
        <v/>
      </c>
      <c r="AC685" s="136" t="str">
        <f>IF(B:B="","",IF(R685="Refreshment Beverage","",IF(AND(R685="Beer",Q685=0),SUM(LOOKUP(2,1/(Rates!$B$15:$B$18&lt;=W685)/(Rates!$C$15:$C$18&gt;=W685),Rates!$E$15:$E$18)*W685),VLOOKUP(VALUE(Q:Q),Rates!A:C,3,0)*W685)))</f>
        <v/>
      </c>
      <c r="AD685" s="137" t="str">
        <f>IFERROR(IF(B:B="","",IF(R685="Beer","",IF(VALUE(Q685)=0,VLOOKUP(VLOOKUP(B:B,#REF!,16,0),Rates!A:E,2,0),VLOOKUP(VALUE(Q685),Rates!A$31:B$34,2,0)*W685))),0)</f>
        <v/>
      </c>
      <c r="AE685" s="121" t="str">
        <f t="shared" si="360"/>
        <v/>
      </c>
      <c r="AF685" s="138" t="str">
        <f t="shared" si="361"/>
        <v/>
      </c>
      <c r="AG685" s="122" t="str">
        <f t="shared" si="362"/>
        <v/>
      </c>
      <c r="AH685" s="123" t="str">
        <f t="shared" si="363"/>
        <v/>
      </c>
      <c r="AI685" s="139" t="str">
        <f>IF(AE:AE="","",IF(R685="Refreshment Beverage",AK685*(Rates!J$19/100),ROUND(SUM(AH685*(Rates!$J$8/100)),4)))</f>
        <v/>
      </c>
      <c r="AJ685" s="124" t="str">
        <f t="shared" si="364"/>
        <v/>
      </c>
      <c r="AK685" s="125" t="str">
        <f t="shared" si="365"/>
        <v/>
      </c>
      <c r="AL685" s="121" t="str">
        <f t="shared" si="366"/>
        <v/>
      </c>
      <c r="AM685" s="138" t="str">
        <f>IF(AS685="","",IF(R685="Refreshment Beverage",ROUND(AS685*Rates!K$19,4),ROUND(AO685*(VLOOKUP(VALUE(Q685),Rates!G$4:L$12,3,0)),4)))</f>
        <v/>
      </c>
      <c r="AN685" s="126" t="str">
        <f>IF(AS685="","",IF(R685="Refreshment Beverage",AS685*(Rates!J$19/100),MAX(AM685,AB685)))</f>
        <v/>
      </c>
      <c r="AO685" s="127" t="str">
        <f t="shared" si="367"/>
        <v/>
      </c>
      <c r="AP685" s="127" t="str">
        <f t="shared" si="368"/>
        <v/>
      </c>
      <c r="AQ685" s="140" t="str">
        <f>IF(AS685="","",IF(R685="Refreshment Beverage",ROUND(SUM(VLOOKUP(Q:Q,Rates!G$15:L$19,3,0)*(AS685-Y685-Z685-AA685)),4),ROUND(SUM(Rates!$K$8*AS685),4)))</f>
        <v/>
      </c>
      <c r="AR685" s="139" t="str">
        <f t="shared" si="369"/>
        <v/>
      </c>
      <c r="AS685" s="125" t="str">
        <f t="shared" si="370"/>
        <v/>
      </c>
      <c r="AT685" s="121" t="str">
        <f t="shared" si="371"/>
        <v/>
      </c>
      <c r="AU685" s="138" t="str">
        <f>IF(AX685="","",IF(R685="Refreshment Beverage",ROUND((BA685-Y685-Z685-AA685)*VLOOKUP(VALUE(Q685),Rates!G$15:L$19,3,0),4),ROUND(AW685*(VLOOKUP(VALUE(Q685),Rates!G:L,3,0)),4)))</f>
        <v/>
      </c>
      <c r="AV685" s="126" t="str">
        <f t="shared" si="372"/>
        <v/>
      </c>
      <c r="AW685" s="127" t="str">
        <f t="shared" si="373"/>
        <v/>
      </c>
      <c r="AX685" s="123" t="str">
        <f t="shared" si="374"/>
        <v/>
      </c>
      <c r="AY685" s="140" t="str">
        <f>IF(AX685="","",IF(R685="Refreshment Beverage",ROUND(SUM(AX685*Rates!K$19),4),ROUND(SUM(AX685*(Rates!J$8/100)),4)))</f>
        <v/>
      </c>
      <c r="AZ685" s="124" t="str">
        <f t="shared" si="375"/>
        <v/>
      </c>
      <c r="BA685" s="125" t="str">
        <f t="shared" si="376"/>
        <v/>
      </c>
      <c r="BB685" s="115"/>
      <c r="BC685" s="143"/>
      <c r="BD685" s="100"/>
      <c r="BE685" s="100"/>
      <c r="BF685" s="100"/>
      <c r="BG685" s="100"/>
    </row>
    <row r="686" spans="1:59" ht="12.75" customHeight="1" x14ac:dyDescent="0.2">
      <c r="A686" s="144"/>
      <c r="B686" s="141"/>
      <c r="C686" s="141"/>
      <c r="D686" s="142"/>
      <c r="E686" s="142"/>
      <c r="F686" s="142"/>
      <c r="G686" s="142"/>
      <c r="H686" s="142"/>
      <c r="I686" s="129"/>
      <c r="J686" s="130"/>
      <c r="K686" s="131" t="str">
        <f t="shared" si="347"/>
        <v/>
      </c>
      <c r="L686" s="132" t="str">
        <f t="shared" si="348"/>
        <v/>
      </c>
      <c r="M686" s="133" t="str">
        <f t="shared" si="349"/>
        <v/>
      </c>
      <c r="N686" s="134" t="str">
        <f>IFERROR(IF(B:B="","",IF(R686="Beer",SUM(LOOKUP(2,1/(Rates!$B$3:$B$5&lt;=W686)/(Rates!$C$3:$C$5&gt;=W686),Rates!$D$3:$D$5)*(X686/100)*W686),IF(R686="Refreshment Beverage",SUM(LOOKUP(2,1/(Rates!$B$7:$B$11&lt;=W686)/(Rates!$C$7:$C$11&gt;=W686),Rates!$D$7:$D$11)*(X686/100)*W686)))),"")</f>
        <v/>
      </c>
      <c r="O686" s="134" t="str">
        <f t="shared" si="350"/>
        <v/>
      </c>
      <c r="P686" s="116"/>
      <c r="Q686" s="117" t="str">
        <f t="shared" si="351"/>
        <v/>
      </c>
      <c r="R686" s="128" t="str">
        <f t="shared" si="352"/>
        <v/>
      </c>
      <c r="S686" s="135" t="str">
        <f>IF(B686="","",IF(R686="Refreshment Beverage",VLOOKUP(VALUE(Q686),Rates!G$15:L$19,2,0),VLOOKUP(VALUE(Q686),Rates!G$4:L$12,2,0)))</f>
        <v/>
      </c>
      <c r="T686" s="135" t="str">
        <f t="shared" si="353"/>
        <v/>
      </c>
      <c r="U686" s="118" t="str">
        <f t="shared" si="354"/>
        <v/>
      </c>
      <c r="V686" s="135" t="str">
        <f t="shared" si="355"/>
        <v/>
      </c>
      <c r="W686" s="135" t="str">
        <f t="shared" si="356"/>
        <v/>
      </c>
      <c r="X686" s="119" t="str">
        <f t="shared" si="357"/>
        <v/>
      </c>
      <c r="Y686" s="120" t="str">
        <f>IF(B:B="","",IF(R686="Refreshment Beverage",VLOOKUP(Q686,Rates!G$15:L$19,6,0)*W686,VLOOKUP(Q686,Rates!G$4:L$12,6,0)*W686))</f>
        <v/>
      </c>
      <c r="Z686" s="120" t="str">
        <f t="shared" si="358"/>
        <v/>
      </c>
      <c r="AA686" s="120" t="str">
        <f t="shared" si="359"/>
        <v/>
      </c>
      <c r="AB686" s="136" t="str">
        <f>IF(B:B="","",IF(R686="Refreshment Beverage","",IF(AND(R686="Beer",Q686=0),SUM(LOOKUP(2,1/(Rates!$B$15:$B$18&lt;=W686)/(Rates!$C$15:$C$18&gt;=W686),Rates!$D$15:$D$18)*W686),VLOOKUP(VALUE(Q:Q),Rates!A:B,2,0)*W686)))</f>
        <v/>
      </c>
      <c r="AC686" s="136" t="str">
        <f>IF(B:B="","",IF(R686="Refreshment Beverage","",IF(AND(R686="Beer",Q686=0),SUM(LOOKUP(2,1/(Rates!$B$15:$B$18&lt;=W686)/(Rates!$C$15:$C$18&gt;=W686),Rates!$E$15:$E$18)*W686),VLOOKUP(VALUE(Q:Q),Rates!A:C,3,0)*W686)))</f>
        <v/>
      </c>
      <c r="AD686" s="137" t="str">
        <f>IFERROR(IF(B:B="","",IF(R686="Beer","",IF(VALUE(Q686)=0,VLOOKUP(VLOOKUP(B:B,#REF!,16,0),Rates!A:E,2,0),VLOOKUP(VALUE(Q686),Rates!A$31:B$34,2,0)*W686))),0)</f>
        <v/>
      </c>
      <c r="AE686" s="121" t="str">
        <f t="shared" si="360"/>
        <v/>
      </c>
      <c r="AF686" s="138" t="str">
        <f t="shared" si="361"/>
        <v/>
      </c>
      <c r="AG686" s="122" t="str">
        <f t="shared" si="362"/>
        <v/>
      </c>
      <c r="AH686" s="123" t="str">
        <f t="shared" si="363"/>
        <v/>
      </c>
      <c r="AI686" s="139" t="str">
        <f>IF(AE:AE="","",IF(R686="Refreshment Beverage",AK686*(Rates!J$19/100),ROUND(SUM(AH686*(Rates!$J$8/100)),4)))</f>
        <v/>
      </c>
      <c r="AJ686" s="124" t="str">
        <f t="shared" si="364"/>
        <v/>
      </c>
      <c r="AK686" s="125" t="str">
        <f t="shared" si="365"/>
        <v/>
      </c>
      <c r="AL686" s="121" t="str">
        <f t="shared" si="366"/>
        <v/>
      </c>
      <c r="AM686" s="138" t="str">
        <f>IF(AS686="","",IF(R686="Refreshment Beverage",ROUND(AS686*Rates!K$19,4),ROUND(AO686*(VLOOKUP(VALUE(Q686),Rates!G$4:L$12,3,0)),4)))</f>
        <v/>
      </c>
      <c r="AN686" s="126" t="str">
        <f>IF(AS686="","",IF(R686="Refreshment Beverage",AS686*(Rates!J$19/100),MAX(AM686,AB686)))</f>
        <v/>
      </c>
      <c r="AO686" s="127" t="str">
        <f t="shared" si="367"/>
        <v/>
      </c>
      <c r="AP686" s="127" t="str">
        <f t="shared" si="368"/>
        <v/>
      </c>
      <c r="AQ686" s="140" t="str">
        <f>IF(AS686="","",IF(R686="Refreshment Beverage",ROUND(SUM(VLOOKUP(Q:Q,Rates!G$15:L$19,3,0)*(AS686-Y686-Z686-AA686)),4),ROUND(SUM(Rates!$K$8*AS686),4)))</f>
        <v/>
      </c>
      <c r="AR686" s="139" t="str">
        <f t="shared" si="369"/>
        <v/>
      </c>
      <c r="AS686" s="125" t="str">
        <f t="shared" si="370"/>
        <v/>
      </c>
      <c r="AT686" s="121" t="str">
        <f t="shared" si="371"/>
        <v/>
      </c>
      <c r="AU686" s="138" t="str">
        <f>IF(AX686="","",IF(R686="Refreshment Beverage",ROUND((BA686-Y686-Z686-AA686)*VLOOKUP(VALUE(Q686),Rates!G$15:L$19,3,0),4),ROUND(AW686*(VLOOKUP(VALUE(Q686),Rates!G:L,3,0)),4)))</f>
        <v/>
      </c>
      <c r="AV686" s="126" t="str">
        <f t="shared" si="372"/>
        <v/>
      </c>
      <c r="AW686" s="127" t="str">
        <f t="shared" si="373"/>
        <v/>
      </c>
      <c r="AX686" s="123" t="str">
        <f t="shared" si="374"/>
        <v/>
      </c>
      <c r="AY686" s="140" t="str">
        <f>IF(AX686="","",IF(R686="Refreshment Beverage",ROUND(SUM(AX686*Rates!K$19),4),ROUND(SUM(AX686*(Rates!J$8/100)),4)))</f>
        <v/>
      </c>
      <c r="AZ686" s="124" t="str">
        <f t="shared" si="375"/>
        <v/>
      </c>
      <c r="BA686" s="125" t="str">
        <f t="shared" si="376"/>
        <v/>
      </c>
      <c r="BB686" s="115"/>
      <c r="BC686" s="143"/>
      <c r="BD686" s="100"/>
      <c r="BE686" s="100"/>
      <c r="BF686" s="100"/>
      <c r="BG686" s="100"/>
    </row>
    <row r="687" spans="1:59" ht="12.75" customHeight="1" x14ac:dyDescent="0.2">
      <c r="A687" s="144"/>
      <c r="B687" s="141"/>
      <c r="C687" s="141"/>
      <c r="D687" s="142"/>
      <c r="E687" s="142"/>
      <c r="F687" s="142"/>
      <c r="G687" s="142"/>
      <c r="H687" s="142"/>
      <c r="I687" s="129"/>
      <c r="J687" s="130"/>
      <c r="K687" s="131" t="str">
        <f t="shared" si="347"/>
        <v/>
      </c>
      <c r="L687" s="132" t="str">
        <f t="shared" si="348"/>
        <v/>
      </c>
      <c r="M687" s="133" t="str">
        <f t="shared" si="349"/>
        <v/>
      </c>
      <c r="N687" s="134" t="str">
        <f>IFERROR(IF(B:B="","",IF(R687="Beer",SUM(LOOKUP(2,1/(Rates!$B$3:$B$5&lt;=W687)/(Rates!$C$3:$C$5&gt;=W687),Rates!$D$3:$D$5)*(X687/100)*W687),IF(R687="Refreshment Beverage",SUM(LOOKUP(2,1/(Rates!$B$7:$B$11&lt;=W687)/(Rates!$C$7:$C$11&gt;=W687),Rates!$D$7:$D$11)*(X687/100)*W687)))),"")</f>
        <v/>
      </c>
      <c r="O687" s="134" t="str">
        <f t="shared" si="350"/>
        <v/>
      </c>
      <c r="P687" s="116"/>
      <c r="Q687" s="117" t="str">
        <f t="shared" si="351"/>
        <v/>
      </c>
      <c r="R687" s="128" t="str">
        <f t="shared" si="352"/>
        <v/>
      </c>
      <c r="S687" s="135" t="str">
        <f>IF(B687="","",IF(R687="Refreshment Beverage",VLOOKUP(VALUE(Q687),Rates!G$15:L$19,2,0),VLOOKUP(VALUE(Q687),Rates!G$4:L$12,2,0)))</f>
        <v/>
      </c>
      <c r="T687" s="135" t="str">
        <f t="shared" si="353"/>
        <v/>
      </c>
      <c r="U687" s="118" t="str">
        <f t="shared" si="354"/>
        <v/>
      </c>
      <c r="V687" s="135" t="str">
        <f t="shared" si="355"/>
        <v/>
      </c>
      <c r="W687" s="135" t="str">
        <f t="shared" si="356"/>
        <v/>
      </c>
      <c r="X687" s="119" t="str">
        <f t="shared" si="357"/>
        <v/>
      </c>
      <c r="Y687" s="120" t="str">
        <f>IF(B:B="","",IF(R687="Refreshment Beverage",VLOOKUP(Q687,Rates!G$15:L$19,6,0)*W687,VLOOKUP(Q687,Rates!G$4:L$12,6,0)*W687))</f>
        <v/>
      </c>
      <c r="Z687" s="120" t="str">
        <f t="shared" si="358"/>
        <v/>
      </c>
      <c r="AA687" s="120" t="str">
        <f t="shared" si="359"/>
        <v/>
      </c>
      <c r="AB687" s="136" t="str">
        <f>IF(B:B="","",IF(R687="Refreshment Beverage","",IF(AND(R687="Beer",Q687=0),SUM(LOOKUP(2,1/(Rates!$B$15:$B$18&lt;=W687)/(Rates!$C$15:$C$18&gt;=W687),Rates!$D$15:$D$18)*W687),VLOOKUP(VALUE(Q:Q),Rates!A:B,2,0)*W687)))</f>
        <v/>
      </c>
      <c r="AC687" s="136" t="str">
        <f>IF(B:B="","",IF(R687="Refreshment Beverage","",IF(AND(R687="Beer",Q687=0),SUM(LOOKUP(2,1/(Rates!$B$15:$B$18&lt;=W687)/(Rates!$C$15:$C$18&gt;=W687),Rates!$E$15:$E$18)*W687),VLOOKUP(VALUE(Q:Q),Rates!A:C,3,0)*W687)))</f>
        <v/>
      </c>
      <c r="AD687" s="137" t="str">
        <f>IFERROR(IF(B:B="","",IF(R687="Beer","",IF(VALUE(Q687)=0,VLOOKUP(VLOOKUP(B:B,#REF!,16,0),Rates!A:E,2,0),VLOOKUP(VALUE(Q687),Rates!A$31:B$34,2,0)*W687))),0)</f>
        <v/>
      </c>
      <c r="AE687" s="121" t="str">
        <f t="shared" si="360"/>
        <v/>
      </c>
      <c r="AF687" s="138" t="str">
        <f t="shared" si="361"/>
        <v/>
      </c>
      <c r="AG687" s="122" t="str">
        <f t="shared" si="362"/>
        <v/>
      </c>
      <c r="AH687" s="123" t="str">
        <f t="shared" si="363"/>
        <v/>
      </c>
      <c r="AI687" s="139" t="str">
        <f>IF(AE:AE="","",IF(R687="Refreshment Beverage",AK687*(Rates!J$19/100),ROUND(SUM(AH687*(Rates!$J$8/100)),4)))</f>
        <v/>
      </c>
      <c r="AJ687" s="124" t="str">
        <f t="shared" si="364"/>
        <v/>
      </c>
      <c r="AK687" s="125" t="str">
        <f t="shared" si="365"/>
        <v/>
      </c>
      <c r="AL687" s="121" t="str">
        <f t="shared" si="366"/>
        <v/>
      </c>
      <c r="AM687" s="138" t="str">
        <f>IF(AS687="","",IF(R687="Refreshment Beverage",ROUND(AS687*Rates!K$19,4),ROUND(AO687*(VLOOKUP(VALUE(Q687),Rates!G$4:L$12,3,0)),4)))</f>
        <v/>
      </c>
      <c r="AN687" s="126" t="str">
        <f>IF(AS687="","",IF(R687="Refreshment Beverage",AS687*(Rates!J$19/100),MAX(AM687,AB687)))</f>
        <v/>
      </c>
      <c r="AO687" s="127" t="str">
        <f t="shared" si="367"/>
        <v/>
      </c>
      <c r="AP687" s="127" t="str">
        <f t="shared" si="368"/>
        <v/>
      </c>
      <c r="AQ687" s="140" t="str">
        <f>IF(AS687="","",IF(R687="Refreshment Beverage",ROUND(SUM(VLOOKUP(Q:Q,Rates!G$15:L$19,3,0)*(AS687-Y687-Z687-AA687)),4),ROUND(SUM(Rates!$K$8*AS687),4)))</f>
        <v/>
      </c>
      <c r="AR687" s="139" t="str">
        <f t="shared" si="369"/>
        <v/>
      </c>
      <c r="AS687" s="125" t="str">
        <f t="shared" si="370"/>
        <v/>
      </c>
      <c r="AT687" s="121" t="str">
        <f t="shared" si="371"/>
        <v/>
      </c>
      <c r="AU687" s="138" t="str">
        <f>IF(AX687="","",IF(R687="Refreshment Beverage",ROUND((BA687-Y687-Z687-AA687)*VLOOKUP(VALUE(Q687),Rates!G$15:L$19,3,0),4),ROUND(AW687*(VLOOKUP(VALUE(Q687),Rates!G:L,3,0)),4)))</f>
        <v/>
      </c>
      <c r="AV687" s="126" t="str">
        <f t="shared" si="372"/>
        <v/>
      </c>
      <c r="AW687" s="127" t="str">
        <f t="shared" si="373"/>
        <v/>
      </c>
      <c r="AX687" s="123" t="str">
        <f t="shared" si="374"/>
        <v/>
      </c>
      <c r="AY687" s="140" t="str">
        <f>IF(AX687="","",IF(R687="Refreshment Beverage",ROUND(SUM(AX687*Rates!K$19),4),ROUND(SUM(AX687*(Rates!J$8/100)),4)))</f>
        <v/>
      </c>
      <c r="AZ687" s="124" t="str">
        <f t="shared" si="375"/>
        <v/>
      </c>
      <c r="BA687" s="125" t="str">
        <f t="shared" si="376"/>
        <v/>
      </c>
      <c r="BB687" s="115"/>
      <c r="BC687" s="143"/>
      <c r="BD687" s="100"/>
      <c r="BE687" s="100"/>
      <c r="BF687" s="100"/>
      <c r="BG687" s="100"/>
    </row>
    <row r="688" spans="1:59" ht="12.75" customHeight="1" x14ac:dyDescent="0.2">
      <c r="A688" s="144"/>
      <c r="B688" s="141"/>
      <c r="C688" s="141"/>
      <c r="D688" s="142"/>
      <c r="E688" s="142"/>
      <c r="F688" s="142"/>
      <c r="G688" s="142"/>
      <c r="H688" s="142"/>
      <c r="I688" s="129"/>
      <c r="J688" s="130"/>
      <c r="K688" s="131" t="str">
        <f t="shared" si="347"/>
        <v/>
      </c>
      <c r="L688" s="132" t="str">
        <f t="shared" si="348"/>
        <v/>
      </c>
      <c r="M688" s="133" t="str">
        <f t="shared" si="349"/>
        <v/>
      </c>
      <c r="N688" s="134" t="str">
        <f>IFERROR(IF(B:B="","",IF(R688="Beer",SUM(LOOKUP(2,1/(Rates!$B$3:$B$5&lt;=W688)/(Rates!$C$3:$C$5&gt;=W688),Rates!$D$3:$D$5)*(X688/100)*W688),IF(R688="Refreshment Beverage",SUM(LOOKUP(2,1/(Rates!$B$7:$B$11&lt;=W688)/(Rates!$C$7:$C$11&gt;=W688),Rates!$D$7:$D$11)*(X688/100)*W688)))),"")</f>
        <v/>
      </c>
      <c r="O688" s="134" t="str">
        <f t="shared" si="350"/>
        <v/>
      </c>
      <c r="P688" s="116"/>
      <c r="Q688" s="117" t="str">
        <f t="shared" si="351"/>
        <v/>
      </c>
      <c r="R688" s="128" t="str">
        <f t="shared" si="352"/>
        <v/>
      </c>
      <c r="S688" s="135" t="str">
        <f>IF(B688="","",IF(R688="Refreshment Beverage",VLOOKUP(VALUE(Q688),Rates!G$15:L$19,2,0),VLOOKUP(VALUE(Q688),Rates!G$4:L$12,2,0)))</f>
        <v/>
      </c>
      <c r="T688" s="135" t="str">
        <f t="shared" si="353"/>
        <v/>
      </c>
      <c r="U688" s="118" t="str">
        <f t="shared" si="354"/>
        <v/>
      </c>
      <c r="V688" s="135" t="str">
        <f t="shared" si="355"/>
        <v/>
      </c>
      <c r="W688" s="135" t="str">
        <f t="shared" si="356"/>
        <v/>
      </c>
      <c r="X688" s="119" t="str">
        <f t="shared" si="357"/>
        <v/>
      </c>
      <c r="Y688" s="120" t="str">
        <f>IF(B:B="","",IF(R688="Refreshment Beverage",VLOOKUP(Q688,Rates!G$15:L$19,6,0)*W688,VLOOKUP(Q688,Rates!G$4:L$12,6,0)*W688))</f>
        <v/>
      </c>
      <c r="Z688" s="120" t="str">
        <f t="shared" si="358"/>
        <v/>
      </c>
      <c r="AA688" s="120" t="str">
        <f t="shared" si="359"/>
        <v/>
      </c>
      <c r="AB688" s="136" t="str">
        <f>IF(B:B="","",IF(R688="Refreshment Beverage","",IF(AND(R688="Beer",Q688=0),SUM(LOOKUP(2,1/(Rates!$B$15:$B$18&lt;=W688)/(Rates!$C$15:$C$18&gt;=W688),Rates!$D$15:$D$18)*W688),VLOOKUP(VALUE(Q:Q),Rates!A:B,2,0)*W688)))</f>
        <v/>
      </c>
      <c r="AC688" s="136" t="str">
        <f>IF(B:B="","",IF(R688="Refreshment Beverage","",IF(AND(R688="Beer",Q688=0),SUM(LOOKUP(2,1/(Rates!$B$15:$B$18&lt;=W688)/(Rates!$C$15:$C$18&gt;=W688),Rates!$E$15:$E$18)*W688),VLOOKUP(VALUE(Q:Q),Rates!A:C,3,0)*W688)))</f>
        <v/>
      </c>
      <c r="AD688" s="137" t="str">
        <f>IFERROR(IF(B:B="","",IF(R688="Beer","",IF(VALUE(Q688)=0,VLOOKUP(VLOOKUP(B:B,#REF!,16,0),Rates!A:E,2,0),VLOOKUP(VALUE(Q688),Rates!A$31:B$34,2,0)*W688))),0)</f>
        <v/>
      </c>
      <c r="AE688" s="121" t="str">
        <f t="shared" si="360"/>
        <v/>
      </c>
      <c r="AF688" s="138" t="str">
        <f t="shared" si="361"/>
        <v/>
      </c>
      <c r="AG688" s="122" t="str">
        <f t="shared" si="362"/>
        <v/>
      </c>
      <c r="AH688" s="123" t="str">
        <f t="shared" si="363"/>
        <v/>
      </c>
      <c r="AI688" s="139" t="str">
        <f>IF(AE:AE="","",IF(R688="Refreshment Beverage",AK688*(Rates!J$19/100),ROUND(SUM(AH688*(Rates!$J$8/100)),4)))</f>
        <v/>
      </c>
      <c r="AJ688" s="124" t="str">
        <f t="shared" si="364"/>
        <v/>
      </c>
      <c r="AK688" s="125" t="str">
        <f t="shared" si="365"/>
        <v/>
      </c>
      <c r="AL688" s="121" t="str">
        <f t="shared" si="366"/>
        <v/>
      </c>
      <c r="AM688" s="138" t="str">
        <f>IF(AS688="","",IF(R688="Refreshment Beverage",ROUND(AS688*Rates!K$19,4),ROUND(AO688*(VLOOKUP(VALUE(Q688),Rates!G$4:L$12,3,0)),4)))</f>
        <v/>
      </c>
      <c r="AN688" s="126" t="str">
        <f>IF(AS688="","",IF(R688="Refreshment Beverage",AS688*(Rates!J$19/100),MAX(AM688,AB688)))</f>
        <v/>
      </c>
      <c r="AO688" s="127" t="str">
        <f t="shared" si="367"/>
        <v/>
      </c>
      <c r="AP688" s="127" t="str">
        <f t="shared" si="368"/>
        <v/>
      </c>
      <c r="AQ688" s="140" t="str">
        <f>IF(AS688="","",IF(R688="Refreshment Beverage",ROUND(SUM(VLOOKUP(Q:Q,Rates!G$15:L$19,3,0)*(AS688-Y688-Z688-AA688)),4),ROUND(SUM(Rates!$K$8*AS688),4)))</f>
        <v/>
      </c>
      <c r="AR688" s="139" t="str">
        <f t="shared" si="369"/>
        <v/>
      </c>
      <c r="AS688" s="125" t="str">
        <f t="shared" si="370"/>
        <v/>
      </c>
      <c r="AT688" s="121" t="str">
        <f t="shared" si="371"/>
        <v/>
      </c>
      <c r="AU688" s="138" t="str">
        <f>IF(AX688="","",IF(R688="Refreshment Beverage",ROUND((BA688-Y688-Z688-AA688)*VLOOKUP(VALUE(Q688),Rates!G$15:L$19,3,0),4),ROUND(AW688*(VLOOKUP(VALUE(Q688),Rates!G:L,3,0)),4)))</f>
        <v/>
      </c>
      <c r="AV688" s="126" t="str">
        <f t="shared" si="372"/>
        <v/>
      </c>
      <c r="AW688" s="127" t="str">
        <f t="shared" si="373"/>
        <v/>
      </c>
      <c r="AX688" s="123" t="str">
        <f t="shared" si="374"/>
        <v/>
      </c>
      <c r="AY688" s="140" t="str">
        <f>IF(AX688="","",IF(R688="Refreshment Beverage",ROUND(SUM(AX688*Rates!K$19),4),ROUND(SUM(AX688*(Rates!J$8/100)),4)))</f>
        <v/>
      </c>
      <c r="AZ688" s="124" t="str">
        <f t="shared" si="375"/>
        <v/>
      </c>
      <c r="BA688" s="125" t="str">
        <f t="shared" si="376"/>
        <v/>
      </c>
      <c r="BB688" s="115"/>
      <c r="BC688" s="143"/>
      <c r="BD688" s="100"/>
      <c r="BE688" s="100"/>
      <c r="BF688" s="100"/>
      <c r="BG688" s="100"/>
    </row>
    <row r="689" spans="1:59" ht="12.75" customHeight="1" x14ac:dyDescent="0.2">
      <c r="A689" s="144"/>
      <c r="B689" s="141"/>
      <c r="C689" s="141"/>
      <c r="D689" s="142"/>
      <c r="E689" s="142"/>
      <c r="F689" s="142"/>
      <c r="G689" s="142"/>
      <c r="H689" s="142"/>
      <c r="I689" s="129"/>
      <c r="J689" s="130"/>
      <c r="K689" s="131" t="str">
        <f t="shared" si="347"/>
        <v/>
      </c>
      <c r="L689" s="132" t="str">
        <f t="shared" si="348"/>
        <v/>
      </c>
      <c r="M689" s="133" t="str">
        <f t="shared" si="349"/>
        <v/>
      </c>
      <c r="N689" s="134" t="str">
        <f>IFERROR(IF(B:B="","",IF(R689="Beer",SUM(LOOKUP(2,1/(Rates!$B$3:$B$5&lt;=W689)/(Rates!$C$3:$C$5&gt;=W689),Rates!$D$3:$D$5)*(X689/100)*W689),IF(R689="Refreshment Beverage",SUM(LOOKUP(2,1/(Rates!$B$7:$B$11&lt;=W689)/(Rates!$C$7:$C$11&gt;=W689),Rates!$D$7:$D$11)*(X689/100)*W689)))),"")</f>
        <v/>
      </c>
      <c r="O689" s="134" t="str">
        <f t="shared" si="350"/>
        <v/>
      </c>
      <c r="P689" s="116"/>
      <c r="Q689" s="117" t="str">
        <f t="shared" si="351"/>
        <v/>
      </c>
      <c r="R689" s="128" t="str">
        <f t="shared" si="352"/>
        <v/>
      </c>
      <c r="S689" s="135" t="str">
        <f>IF(B689="","",IF(R689="Refreshment Beverage",VLOOKUP(VALUE(Q689),Rates!G$15:L$19,2,0),VLOOKUP(VALUE(Q689),Rates!G$4:L$12,2,0)))</f>
        <v/>
      </c>
      <c r="T689" s="135" t="str">
        <f t="shared" si="353"/>
        <v/>
      </c>
      <c r="U689" s="118" t="str">
        <f t="shared" si="354"/>
        <v/>
      </c>
      <c r="V689" s="135" t="str">
        <f t="shared" si="355"/>
        <v/>
      </c>
      <c r="W689" s="135" t="str">
        <f t="shared" si="356"/>
        <v/>
      </c>
      <c r="X689" s="119" t="str">
        <f t="shared" si="357"/>
        <v/>
      </c>
      <c r="Y689" s="120" t="str">
        <f>IF(B:B="","",IF(R689="Refreshment Beverage",VLOOKUP(Q689,Rates!G$15:L$19,6,0)*W689,VLOOKUP(Q689,Rates!G$4:L$12,6,0)*W689))</f>
        <v/>
      </c>
      <c r="Z689" s="120" t="str">
        <f t="shared" si="358"/>
        <v/>
      </c>
      <c r="AA689" s="120" t="str">
        <f t="shared" si="359"/>
        <v/>
      </c>
      <c r="AB689" s="136" t="str">
        <f>IF(B:B="","",IF(R689="Refreshment Beverage","",IF(AND(R689="Beer",Q689=0),SUM(LOOKUP(2,1/(Rates!$B$15:$B$18&lt;=W689)/(Rates!$C$15:$C$18&gt;=W689),Rates!$D$15:$D$18)*W689),VLOOKUP(VALUE(Q:Q),Rates!A:B,2,0)*W689)))</f>
        <v/>
      </c>
      <c r="AC689" s="136" t="str">
        <f>IF(B:B="","",IF(R689="Refreshment Beverage","",IF(AND(R689="Beer",Q689=0),SUM(LOOKUP(2,1/(Rates!$B$15:$B$18&lt;=W689)/(Rates!$C$15:$C$18&gt;=W689),Rates!$E$15:$E$18)*W689),VLOOKUP(VALUE(Q:Q),Rates!A:C,3,0)*W689)))</f>
        <v/>
      </c>
      <c r="AD689" s="137" t="str">
        <f>IFERROR(IF(B:B="","",IF(R689="Beer","",IF(VALUE(Q689)=0,VLOOKUP(VLOOKUP(B:B,#REF!,16,0),Rates!A:E,2,0),VLOOKUP(VALUE(Q689),Rates!A$31:B$34,2,0)*W689))),0)</f>
        <v/>
      </c>
      <c r="AE689" s="121" t="str">
        <f t="shared" si="360"/>
        <v/>
      </c>
      <c r="AF689" s="138" t="str">
        <f t="shared" si="361"/>
        <v/>
      </c>
      <c r="AG689" s="122" t="str">
        <f t="shared" si="362"/>
        <v/>
      </c>
      <c r="AH689" s="123" t="str">
        <f t="shared" si="363"/>
        <v/>
      </c>
      <c r="AI689" s="139" t="str">
        <f>IF(AE:AE="","",IF(R689="Refreshment Beverage",AK689*(Rates!J$19/100),ROUND(SUM(AH689*(Rates!$J$8/100)),4)))</f>
        <v/>
      </c>
      <c r="AJ689" s="124" t="str">
        <f t="shared" si="364"/>
        <v/>
      </c>
      <c r="AK689" s="125" t="str">
        <f t="shared" si="365"/>
        <v/>
      </c>
      <c r="AL689" s="121" t="str">
        <f t="shared" si="366"/>
        <v/>
      </c>
      <c r="AM689" s="138" t="str">
        <f>IF(AS689="","",IF(R689="Refreshment Beverage",ROUND(AS689*Rates!K$19,4),ROUND(AO689*(VLOOKUP(VALUE(Q689),Rates!G$4:L$12,3,0)),4)))</f>
        <v/>
      </c>
      <c r="AN689" s="126" t="str">
        <f>IF(AS689="","",IF(R689="Refreshment Beverage",AS689*(Rates!J$19/100),MAX(AM689,AB689)))</f>
        <v/>
      </c>
      <c r="AO689" s="127" t="str">
        <f t="shared" si="367"/>
        <v/>
      </c>
      <c r="AP689" s="127" t="str">
        <f t="shared" si="368"/>
        <v/>
      </c>
      <c r="AQ689" s="140" t="str">
        <f>IF(AS689="","",IF(R689="Refreshment Beverage",ROUND(SUM(VLOOKUP(Q:Q,Rates!G$15:L$19,3,0)*(AS689-Y689-Z689-AA689)),4),ROUND(SUM(Rates!$K$8*AS689),4)))</f>
        <v/>
      </c>
      <c r="AR689" s="139" t="str">
        <f t="shared" si="369"/>
        <v/>
      </c>
      <c r="AS689" s="125" t="str">
        <f t="shared" si="370"/>
        <v/>
      </c>
      <c r="AT689" s="121" t="str">
        <f t="shared" si="371"/>
        <v/>
      </c>
      <c r="AU689" s="138" t="str">
        <f>IF(AX689="","",IF(R689="Refreshment Beverage",ROUND((BA689-Y689-Z689-AA689)*VLOOKUP(VALUE(Q689),Rates!G$15:L$19,3,0),4),ROUND(AW689*(VLOOKUP(VALUE(Q689),Rates!G:L,3,0)),4)))</f>
        <v/>
      </c>
      <c r="AV689" s="126" t="str">
        <f t="shared" si="372"/>
        <v/>
      </c>
      <c r="AW689" s="127" t="str">
        <f t="shared" si="373"/>
        <v/>
      </c>
      <c r="AX689" s="123" t="str">
        <f t="shared" si="374"/>
        <v/>
      </c>
      <c r="AY689" s="140" t="str">
        <f>IF(AX689="","",IF(R689="Refreshment Beverage",ROUND(SUM(AX689*Rates!K$19),4),ROUND(SUM(AX689*(Rates!J$8/100)),4)))</f>
        <v/>
      </c>
      <c r="AZ689" s="124" t="str">
        <f t="shared" si="375"/>
        <v/>
      </c>
      <c r="BA689" s="125" t="str">
        <f t="shared" si="376"/>
        <v/>
      </c>
      <c r="BB689" s="115"/>
      <c r="BC689" s="143"/>
      <c r="BD689" s="100"/>
      <c r="BE689" s="100"/>
      <c r="BF689" s="100"/>
      <c r="BG689" s="100"/>
    </row>
    <row r="690" spans="1:59" ht="12.75" customHeight="1" x14ac:dyDescent="0.2">
      <c r="A690" s="144"/>
      <c r="B690" s="141"/>
      <c r="C690" s="141"/>
      <c r="D690" s="142"/>
      <c r="E690" s="142"/>
      <c r="F690" s="142"/>
      <c r="G690" s="142"/>
      <c r="H690" s="142"/>
      <c r="I690" s="129"/>
      <c r="J690" s="130"/>
      <c r="K690" s="131" t="str">
        <f t="shared" si="347"/>
        <v/>
      </c>
      <c r="L690" s="132" t="str">
        <f t="shared" si="348"/>
        <v/>
      </c>
      <c r="M690" s="133" t="str">
        <f t="shared" si="349"/>
        <v/>
      </c>
      <c r="N690" s="134" t="str">
        <f>IFERROR(IF(B:B="","",IF(R690="Beer",SUM(LOOKUP(2,1/(Rates!$B$3:$B$5&lt;=W690)/(Rates!$C$3:$C$5&gt;=W690),Rates!$D$3:$D$5)*(X690/100)*W690),IF(R690="Refreshment Beverage",SUM(LOOKUP(2,1/(Rates!$B$7:$B$11&lt;=W690)/(Rates!$C$7:$C$11&gt;=W690),Rates!$D$7:$D$11)*(X690/100)*W690)))),"")</f>
        <v/>
      </c>
      <c r="O690" s="134" t="str">
        <f t="shared" si="350"/>
        <v/>
      </c>
      <c r="P690" s="116"/>
      <c r="Q690" s="117" t="str">
        <f t="shared" si="351"/>
        <v/>
      </c>
      <c r="R690" s="128" t="str">
        <f t="shared" si="352"/>
        <v/>
      </c>
      <c r="S690" s="135" t="str">
        <f>IF(B690="","",IF(R690="Refreshment Beverage",VLOOKUP(VALUE(Q690),Rates!G$15:L$19,2,0),VLOOKUP(VALUE(Q690),Rates!G$4:L$12,2,0)))</f>
        <v/>
      </c>
      <c r="T690" s="135" t="str">
        <f t="shared" si="353"/>
        <v/>
      </c>
      <c r="U690" s="118" t="str">
        <f t="shared" si="354"/>
        <v/>
      </c>
      <c r="V690" s="135" t="str">
        <f t="shared" si="355"/>
        <v/>
      </c>
      <c r="W690" s="135" t="str">
        <f t="shared" si="356"/>
        <v/>
      </c>
      <c r="X690" s="119" t="str">
        <f t="shared" si="357"/>
        <v/>
      </c>
      <c r="Y690" s="120" t="str">
        <f>IF(B:B="","",IF(R690="Refreshment Beverage",VLOOKUP(Q690,Rates!G$15:L$19,6,0)*W690,VLOOKUP(Q690,Rates!G$4:L$12,6,0)*W690))</f>
        <v/>
      </c>
      <c r="Z690" s="120" t="str">
        <f t="shared" si="358"/>
        <v/>
      </c>
      <c r="AA690" s="120" t="str">
        <f t="shared" si="359"/>
        <v/>
      </c>
      <c r="AB690" s="136" t="str">
        <f>IF(B:B="","",IF(R690="Refreshment Beverage","",IF(AND(R690="Beer",Q690=0),SUM(LOOKUP(2,1/(Rates!$B$15:$B$18&lt;=W690)/(Rates!$C$15:$C$18&gt;=W690),Rates!$D$15:$D$18)*W690),VLOOKUP(VALUE(Q:Q),Rates!A:B,2,0)*W690)))</f>
        <v/>
      </c>
      <c r="AC690" s="136" t="str">
        <f>IF(B:B="","",IF(R690="Refreshment Beverage","",IF(AND(R690="Beer",Q690=0),SUM(LOOKUP(2,1/(Rates!$B$15:$B$18&lt;=W690)/(Rates!$C$15:$C$18&gt;=W690),Rates!$E$15:$E$18)*W690),VLOOKUP(VALUE(Q:Q),Rates!A:C,3,0)*W690)))</f>
        <v/>
      </c>
      <c r="AD690" s="137" t="str">
        <f>IFERROR(IF(B:B="","",IF(R690="Beer","",IF(VALUE(Q690)=0,VLOOKUP(VLOOKUP(B:B,#REF!,16,0),Rates!A:E,2,0),VLOOKUP(VALUE(Q690),Rates!A$31:B$34,2,0)*W690))),0)</f>
        <v/>
      </c>
      <c r="AE690" s="121" t="str">
        <f t="shared" si="360"/>
        <v/>
      </c>
      <c r="AF690" s="138" t="str">
        <f t="shared" si="361"/>
        <v/>
      </c>
      <c r="AG690" s="122" t="str">
        <f t="shared" si="362"/>
        <v/>
      </c>
      <c r="AH690" s="123" t="str">
        <f t="shared" si="363"/>
        <v/>
      </c>
      <c r="AI690" s="139" t="str">
        <f>IF(AE:AE="","",IF(R690="Refreshment Beverage",AK690*(Rates!J$19/100),ROUND(SUM(AH690*(Rates!$J$8/100)),4)))</f>
        <v/>
      </c>
      <c r="AJ690" s="124" t="str">
        <f t="shared" si="364"/>
        <v/>
      </c>
      <c r="AK690" s="125" t="str">
        <f t="shared" si="365"/>
        <v/>
      </c>
      <c r="AL690" s="121" t="str">
        <f t="shared" si="366"/>
        <v/>
      </c>
      <c r="AM690" s="138" t="str">
        <f>IF(AS690="","",IF(R690="Refreshment Beverage",ROUND(AS690*Rates!K$19,4),ROUND(AO690*(VLOOKUP(VALUE(Q690),Rates!G$4:L$12,3,0)),4)))</f>
        <v/>
      </c>
      <c r="AN690" s="126" t="str">
        <f>IF(AS690="","",IF(R690="Refreshment Beverage",AS690*(Rates!J$19/100),MAX(AM690,AB690)))</f>
        <v/>
      </c>
      <c r="AO690" s="127" t="str">
        <f t="shared" si="367"/>
        <v/>
      </c>
      <c r="AP690" s="127" t="str">
        <f t="shared" si="368"/>
        <v/>
      </c>
      <c r="AQ690" s="140" t="str">
        <f>IF(AS690="","",IF(R690="Refreshment Beverage",ROUND(SUM(VLOOKUP(Q:Q,Rates!G$15:L$19,3,0)*(AS690-Y690-Z690-AA690)),4),ROUND(SUM(Rates!$K$8*AS690),4)))</f>
        <v/>
      </c>
      <c r="AR690" s="139" t="str">
        <f t="shared" si="369"/>
        <v/>
      </c>
      <c r="AS690" s="125" t="str">
        <f t="shared" si="370"/>
        <v/>
      </c>
      <c r="AT690" s="121" t="str">
        <f t="shared" si="371"/>
        <v/>
      </c>
      <c r="AU690" s="138" t="str">
        <f>IF(AX690="","",IF(R690="Refreshment Beverage",ROUND((BA690-Y690-Z690-AA690)*VLOOKUP(VALUE(Q690),Rates!G$15:L$19,3,0),4),ROUND(AW690*(VLOOKUP(VALUE(Q690),Rates!G:L,3,0)),4)))</f>
        <v/>
      </c>
      <c r="AV690" s="126" t="str">
        <f t="shared" si="372"/>
        <v/>
      </c>
      <c r="AW690" s="127" t="str">
        <f t="shared" si="373"/>
        <v/>
      </c>
      <c r="AX690" s="123" t="str">
        <f t="shared" si="374"/>
        <v/>
      </c>
      <c r="AY690" s="140" t="str">
        <f>IF(AX690="","",IF(R690="Refreshment Beverage",ROUND(SUM(AX690*Rates!K$19),4),ROUND(SUM(AX690*(Rates!J$8/100)),4)))</f>
        <v/>
      </c>
      <c r="AZ690" s="124" t="str">
        <f t="shared" si="375"/>
        <v/>
      </c>
      <c r="BA690" s="125" t="str">
        <f t="shared" si="376"/>
        <v/>
      </c>
      <c r="BB690" s="115"/>
      <c r="BC690" s="143"/>
      <c r="BD690" s="100"/>
      <c r="BE690" s="100"/>
      <c r="BF690" s="100"/>
      <c r="BG690" s="100"/>
    </row>
    <row r="691" spans="1:59" ht="12.75" customHeight="1" x14ac:dyDescent="0.2">
      <c r="A691" s="144"/>
      <c r="B691" s="141"/>
      <c r="C691" s="141"/>
      <c r="D691" s="142"/>
      <c r="E691" s="142"/>
      <c r="F691" s="142"/>
      <c r="G691" s="142"/>
      <c r="H691" s="142"/>
      <c r="I691" s="129"/>
      <c r="J691" s="130"/>
      <c r="K691" s="131" t="str">
        <f t="shared" si="347"/>
        <v/>
      </c>
      <c r="L691" s="132" t="str">
        <f t="shared" si="348"/>
        <v/>
      </c>
      <c r="M691" s="133" t="str">
        <f t="shared" si="349"/>
        <v/>
      </c>
      <c r="N691" s="134" t="str">
        <f>IFERROR(IF(B:B="","",IF(R691="Beer",SUM(LOOKUP(2,1/(Rates!$B$3:$B$5&lt;=W691)/(Rates!$C$3:$C$5&gt;=W691),Rates!$D$3:$D$5)*(X691/100)*W691),IF(R691="Refreshment Beverage",SUM(LOOKUP(2,1/(Rates!$B$7:$B$11&lt;=W691)/(Rates!$C$7:$C$11&gt;=W691),Rates!$D$7:$D$11)*(X691/100)*W691)))),"")</f>
        <v/>
      </c>
      <c r="O691" s="134" t="str">
        <f t="shared" si="350"/>
        <v/>
      </c>
      <c r="P691" s="116"/>
      <c r="Q691" s="117" t="str">
        <f t="shared" si="351"/>
        <v/>
      </c>
      <c r="R691" s="128" t="str">
        <f t="shared" si="352"/>
        <v/>
      </c>
      <c r="S691" s="135" t="str">
        <f>IF(B691="","",IF(R691="Refreshment Beverage",VLOOKUP(VALUE(Q691),Rates!G$15:L$19,2,0),VLOOKUP(VALUE(Q691),Rates!G$4:L$12,2,0)))</f>
        <v/>
      </c>
      <c r="T691" s="135" t="str">
        <f t="shared" si="353"/>
        <v/>
      </c>
      <c r="U691" s="118" t="str">
        <f t="shared" si="354"/>
        <v/>
      </c>
      <c r="V691" s="135" t="str">
        <f t="shared" si="355"/>
        <v/>
      </c>
      <c r="W691" s="135" t="str">
        <f t="shared" si="356"/>
        <v/>
      </c>
      <c r="X691" s="119" t="str">
        <f t="shared" si="357"/>
        <v/>
      </c>
      <c r="Y691" s="120" t="str">
        <f>IF(B:B="","",IF(R691="Refreshment Beverage",VLOOKUP(Q691,Rates!G$15:L$19,6,0)*W691,VLOOKUP(Q691,Rates!G$4:L$12,6,0)*W691))</f>
        <v/>
      </c>
      <c r="Z691" s="120" t="str">
        <f t="shared" si="358"/>
        <v/>
      </c>
      <c r="AA691" s="120" t="str">
        <f t="shared" si="359"/>
        <v/>
      </c>
      <c r="AB691" s="136" t="str">
        <f>IF(B:B="","",IF(R691="Refreshment Beverage","",IF(AND(R691="Beer",Q691=0),SUM(LOOKUP(2,1/(Rates!$B$15:$B$18&lt;=W691)/(Rates!$C$15:$C$18&gt;=W691),Rates!$D$15:$D$18)*W691),VLOOKUP(VALUE(Q:Q),Rates!A:B,2,0)*W691)))</f>
        <v/>
      </c>
      <c r="AC691" s="136" t="str">
        <f>IF(B:B="","",IF(R691="Refreshment Beverage","",IF(AND(R691="Beer",Q691=0),SUM(LOOKUP(2,1/(Rates!$B$15:$B$18&lt;=W691)/(Rates!$C$15:$C$18&gt;=W691),Rates!$E$15:$E$18)*W691),VLOOKUP(VALUE(Q:Q),Rates!A:C,3,0)*W691)))</f>
        <v/>
      </c>
      <c r="AD691" s="137" t="str">
        <f>IFERROR(IF(B:B="","",IF(R691="Beer","",IF(VALUE(Q691)=0,VLOOKUP(VLOOKUP(B:B,#REF!,16,0),Rates!A:E,2,0),VLOOKUP(VALUE(Q691),Rates!A$31:B$34,2,0)*W691))),0)</f>
        <v/>
      </c>
      <c r="AE691" s="121" t="str">
        <f t="shared" si="360"/>
        <v/>
      </c>
      <c r="AF691" s="138" t="str">
        <f t="shared" si="361"/>
        <v/>
      </c>
      <c r="AG691" s="122" t="str">
        <f t="shared" si="362"/>
        <v/>
      </c>
      <c r="AH691" s="123" t="str">
        <f t="shared" si="363"/>
        <v/>
      </c>
      <c r="AI691" s="139" t="str">
        <f>IF(AE:AE="","",IF(R691="Refreshment Beverage",AK691*(Rates!J$19/100),ROUND(SUM(AH691*(Rates!$J$8/100)),4)))</f>
        <v/>
      </c>
      <c r="AJ691" s="124" t="str">
        <f t="shared" si="364"/>
        <v/>
      </c>
      <c r="AK691" s="125" t="str">
        <f t="shared" si="365"/>
        <v/>
      </c>
      <c r="AL691" s="121" t="str">
        <f t="shared" si="366"/>
        <v/>
      </c>
      <c r="AM691" s="138" t="str">
        <f>IF(AS691="","",IF(R691="Refreshment Beverage",ROUND(AS691*Rates!K$19,4),ROUND(AO691*(VLOOKUP(VALUE(Q691),Rates!G$4:L$12,3,0)),4)))</f>
        <v/>
      </c>
      <c r="AN691" s="126" t="str">
        <f>IF(AS691="","",IF(R691="Refreshment Beverage",AS691*(Rates!J$19/100),MAX(AM691,AB691)))</f>
        <v/>
      </c>
      <c r="AO691" s="127" t="str">
        <f t="shared" si="367"/>
        <v/>
      </c>
      <c r="AP691" s="127" t="str">
        <f t="shared" si="368"/>
        <v/>
      </c>
      <c r="AQ691" s="140" t="str">
        <f>IF(AS691="","",IF(R691="Refreshment Beverage",ROUND(SUM(VLOOKUP(Q:Q,Rates!G$15:L$19,3,0)*(AS691-Y691-Z691-AA691)),4),ROUND(SUM(Rates!$K$8*AS691),4)))</f>
        <v/>
      </c>
      <c r="AR691" s="139" t="str">
        <f t="shared" si="369"/>
        <v/>
      </c>
      <c r="AS691" s="125" t="str">
        <f t="shared" si="370"/>
        <v/>
      </c>
      <c r="AT691" s="121" t="str">
        <f t="shared" si="371"/>
        <v/>
      </c>
      <c r="AU691" s="138" t="str">
        <f>IF(AX691="","",IF(R691="Refreshment Beverage",ROUND((BA691-Y691-Z691-AA691)*VLOOKUP(VALUE(Q691),Rates!G$15:L$19,3,0),4),ROUND(AW691*(VLOOKUP(VALUE(Q691),Rates!G:L,3,0)),4)))</f>
        <v/>
      </c>
      <c r="AV691" s="126" t="str">
        <f t="shared" si="372"/>
        <v/>
      </c>
      <c r="AW691" s="127" t="str">
        <f t="shared" si="373"/>
        <v/>
      </c>
      <c r="AX691" s="123" t="str">
        <f t="shared" si="374"/>
        <v/>
      </c>
      <c r="AY691" s="140" t="str">
        <f>IF(AX691="","",IF(R691="Refreshment Beverage",ROUND(SUM(AX691*Rates!K$19),4),ROUND(SUM(AX691*(Rates!J$8/100)),4)))</f>
        <v/>
      </c>
      <c r="AZ691" s="124" t="str">
        <f t="shared" si="375"/>
        <v/>
      </c>
      <c r="BA691" s="125" t="str">
        <f t="shared" si="376"/>
        <v/>
      </c>
      <c r="BB691" s="115"/>
      <c r="BC691" s="143"/>
      <c r="BD691" s="100"/>
      <c r="BE691" s="100"/>
      <c r="BF691" s="100"/>
      <c r="BG691" s="100"/>
    </row>
    <row r="692" spans="1:59" ht="12.75" customHeight="1" x14ac:dyDescent="0.2">
      <c r="A692" s="144"/>
      <c r="B692" s="141"/>
      <c r="C692" s="141"/>
      <c r="D692" s="142"/>
      <c r="E692" s="142"/>
      <c r="F692" s="142"/>
      <c r="G692" s="142"/>
      <c r="H692" s="142"/>
      <c r="I692" s="129"/>
      <c r="J692" s="130"/>
      <c r="K692" s="131" t="str">
        <f t="shared" si="347"/>
        <v/>
      </c>
      <c r="L692" s="132" t="str">
        <f t="shared" si="348"/>
        <v/>
      </c>
      <c r="M692" s="133" t="str">
        <f t="shared" si="349"/>
        <v/>
      </c>
      <c r="N692" s="134" t="str">
        <f>IFERROR(IF(B:B="","",IF(R692="Beer",SUM(LOOKUP(2,1/(Rates!$B$3:$B$5&lt;=W692)/(Rates!$C$3:$C$5&gt;=W692),Rates!$D$3:$D$5)*(X692/100)*W692),IF(R692="Refreshment Beverage",SUM(LOOKUP(2,1/(Rates!$B$7:$B$11&lt;=W692)/(Rates!$C$7:$C$11&gt;=W692),Rates!$D$7:$D$11)*(X692/100)*W692)))),"")</f>
        <v/>
      </c>
      <c r="O692" s="134" t="str">
        <f t="shared" si="350"/>
        <v/>
      </c>
      <c r="P692" s="116"/>
      <c r="Q692" s="117" t="str">
        <f t="shared" si="351"/>
        <v/>
      </c>
      <c r="R692" s="128" t="str">
        <f t="shared" si="352"/>
        <v/>
      </c>
      <c r="S692" s="135" t="str">
        <f>IF(B692="","",IF(R692="Refreshment Beverage",VLOOKUP(VALUE(Q692),Rates!G$15:L$19,2,0),VLOOKUP(VALUE(Q692),Rates!G$4:L$12,2,0)))</f>
        <v/>
      </c>
      <c r="T692" s="135" t="str">
        <f t="shared" si="353"/>
        <v/>
      </c>
      <c r="U692" s="118" t="str">
        <f t="shared" si="354"/>
        <v/>
      </c>
      <c r="V692" s="135" t="str">
        <f t="shared" si="355"/>
        <v/>
      </c>
      <c r="W692" s="135" t="str">
        <f t="shared" si="356"/>
        <v/>
      </c>
      <c r="X692" s="119" t="str">
        <f t="shared" si="357"/>
        <v/>
      </c>
      <c r="Y692" s="120" t="str">
        <f>IF(B:B="","",IF(R692="Refreshment Beverage",VLOOKUP(Q692,Rates!G$15:L$19,6,0)*W692,VLOOKUP(Q692,Rates!G$4:L$12,6,0)*W692))</f>
        <v/>
      </c>
      <c r="Z692" s="120" t="str">
        <f t="shared" si="358"/>
        <v/>
      </c>
      <c r="AA692" s="120" t="str">
        <f t="shared" si="359"/>
        <v/>
      </c>
      <c r="AB692" s="136" t="str">
        <f>IF(B:B="","",IF(R692="Refreshment Beverage","",IF(AND(R692="Beer",Q692=0),SUM(LOOKUP(2,1/(Rates!$B$15:$B$18&lt;=W692)/(Rates!$C$15:$C$18&gt;=W692),Rates!$D$15:$D$18)*W692),VLOOKUP(VALUE(Q:Q),Rates!A:B,2,0)*W692)))</f>
        <v/>
      </c>
      <c r="AC692" s="136" t="str">
        <f>IF(B:B="","",IF(R692="Refreshment Beverage","",IF(AND(R692="Beer",Q692=0),SUM(LOOKUP(2,1/(Rates!$B$15:$B$18&lt;=W692)/(Rates!$C$15:$C$18&gt;=W692),Rates!$E$15:$E$18)*W692),VLOOKUP(VALUE(Q:Q),Rates!A:C,3,0)*W692)))</f>
        <v/>
      </c>
      <c r="AD692" s="137" t="str">
        <f>IFERROR(IF(B:B="","",IF(R692="Beer","",IF(VALUE(Q692)=0,VLOOKUP(VLOOKUP(B:B,#REF!,16,0),Rates!A:E,2,0),VLOOKUP(VALUE(Q692),Rates!A$31:B$34,2,0)*W692))),0)</f>
        <v/>
      </c>
      <c r="AE692" s="121" t="str">
        <f t="shared" si="360"/>
        <v/>
      </c>
      <c r="AF692" s="138" t="str">
        <f t="shared" si="361"/>
        <v/>
      </c>
      <c r="AG692" s="122" t="str">
        <f t="shared" si="362"/>
        <v/>
      </c>
      <c r="AH692" s="123" t="str">
        <f t="shared" si="363"/>
        <v/>
      </c>
      <c r="AI692" s="139" t="str">
        <f>IF(AE:AE="","",IF(R692="Refreshment Beverage",AK692*(Rates!J$19/100),ROUND(SUM(AH692*(Rates!$J$8/100)),4)))</f>
        <v/>
      </c>
      <c r="AJ692" s="124" t="str">
        <f t="shared" si="364"/>
        <v/>
      </c>
      <c r="AK692" s="125" t="str">
        <f t="shared" si="365"/>
        <v/>
      </c>
      <c r="AL692" s="121" t="str">
        <f t="shared" si="366"/>
        <v/>
      </c>
      <c r="AM692" s="138" t="str">
        <f>IF(AS692="","",IF(R692="Refreshment Beverage",ROUND(AS692*Rates!K$19,4),ROUND(AO692*(VLOOKUP(VALUE(Q692),Rates!G$4:L$12,3,0)),4)))</f>
        <v/>
      </c>
      <c r="AN692" s="126" t="str">
        <f>IF(AS692="","",IF(R692="Refreshment Beverage",AS692*(Rates!J$19/100),MAX(AM692,AB692)))</f>
        <v/>
      </c>
      <c r="AO692" s="127" t="str">
        <f t="shared" si="367"/>
        <v/>
      </c>
      <c r="AP692" s="127" t="str">
        <f t="shared" si="368"/>
        <v/>
      </c>
      <c r="AQ692" s="140" t="str">
        <f>IF(AS692="","",IF(R692="Refreshment Beverage",ROUND(SUM(VLOOKUP(Q:Q,Rates!G$15:L$19,3,0)*(AS692-Y692-Z692-AA692)),4),ROUND(SUM(Rates!$K$8*AS692),4)))</f>
        <v/>
      </c>
      <c r="AR692" s="139" t="str">
        <f t="shared" si="369"/>
        <v/>
      </c>
      <c r="AS692" s="125" t="str">
        <f t="shared" si="370"/>
        <v/>
      </c>
      <c r="AT692" s="121" t="str">
        <f t="shared" si="371"/>
        <v/>
      </c>
      <c r="AU692" s="138" t="str">
        <f>IF(AX692="","",IF(R692="Refreshment Beverage",ROUND((BA692-Y692-Z692-AA692)*VLOOKUP(VALUE(Q692),Rates!G$15:L$19,3,0),4),ROUND(AW692*(VLOOKUP(VALUE(Q692),Rates!G:L,3,0)),4)))</f>
        <v/>
      </c>
      <c r="AV692" s="126" t="str">
        <f t="shared" si="372"/>
        <v/>
      </c>
      <c r="AW692" s="127" t="str">
        <f t="shared" si="373"/>
        <v/>
      </c>
      <c r="AX692" s="123" t="str">
        <f t="shared" si="374"/>
        <v/>
      </c>
      <c r="AY692" s="140" t="str">
        <f>IF(AX692="","",IF(R692="Refreshment Beverage",ROUND(SUM(AX692*Rates!K$19),4),ROUND(SUM(AX692*(Rates!J$8/100)),4)))</f>
        <v/>
      </c>
      <c r="AZ692" s="124" t="str">
        <f t="shared" si="375"/>
        <v/>
      </c>
      <c r="BA692" s="125" t="str">
        <f t="shared" si="376"/>
        <v/>
      </c>
      <c r="BB692" s="115"/>
      <c r="BC692" s="143"/>
      <c r="BD692" s="100"/>
      <c r="BE692" s="100"/>
      <c r="BF692" s="100"/>
      <c r="BG692" s="100"/>
    </row>
    <row r="693" spans="1:59" ht="12.75" customHeight="1" x14ac:dyDescent="0.2">
      <c r="A693" s="144"/>
      <c r="B693" s="141"/>
      <c r="C693" s="141"/>
      <c r="D693" s="142"/>
      <c r="E693" s="142"/>
      <c r="F693" s="142"/>
      <c r="G693" s="142"/>
      <c r="H693" s="142"/>
      <c r="I693" s="129"/>
      <c r="J693" s="130"/>
      <c r="K693" s="131" t="str">
        <f t="shared" si="347"/>
        <v/>
      </c>
      <c r="L693" s="132" t="str">
        <f t="shared" si="348"/>
        <v/>
      </c>
      <c r="M693" s="133" t="str">
        <f t="shared" si="349"/>
        <v/>
      </c>
      <c r="N693" s="134" t="str">
        <f>IFERROR(IF(B:B="","",IF(R693="Beer",SUM(LOOKUP(2,1/(Rates!$B$3:$B$5&lt;=W693)/(Rates!$C$3:$C$5&gt;=W693),Rates!$D$3:$D$5)*(X693/100)*W693),IF(R693="Refreshment Beverage",SUM(LOOKUP(2,1/(Rates!$B$7:$B$11&lt;=W693)/(Rates!$C$7:$C$11&gt;=W693),Rates!$D$7:$D$11)*(X693/100)*W693)))),"")</f>
        <v/>
      </c>
      <c r="O693" s="134" t="str">
        <f t="shared" si="350"/>
        <v/>
      </c>
      <c r="P693" s="116"/>
      <c r="Q693" s="117" t="str">
        <f t="shared" si="351"/>
        <v/>
      </c>
      <c r="R693" s="128" t="str">
        <f t="shared" si="352"/>
        <v/>
      </c>
      <c r="S693" s="135" t="str">
        <f>IF(B693="","",IF(R693="Refreshment Beverage",VLOOKUP(VALUE(Q693),Rates!G$15:L$19,2,0),VLOOKUP(VALUE(Q693),Rates!G$4:L$12,2,0)))</f>
        <v/>
      </c>
      <c r="T693" s="135" t="str">
        <f t="shared" si="353"/>
        <v/>
      </c>
      <c r="U693" s="118" t="str">
        <f t="shared" si="354"/>
        <v/>
      </c>
      <c r="V693" s="135" t="str">
        <f t="shared" si="355"/>
        <v/>
      </c>
      <c r="W693" s="135" t="str">
        <f t="shared" si="356"/>
        <v/>
      </c>
      <c r="X693" s="119" t="str">
        <f t="shared" si="357"/>
        <v/>
      </c>
      <c r="Y693" s="120" t="str">
        <f>IF(B:B="","",IF(R693="Refreshment Beverage",VLOOKUP(Q693,Rates!G$15:L$19,6,0)*W693,VLOOKUP(Q693,Rates!G$4:L$12,6,0)*W693))</f>
        <v/>
      </c>
      <c r="Z693" s="120" t="str">
        <f t="shared" si="358"/>
        <v/>
      </c>
      <c r="AA693" s="120" t="str">
        <f t="shared" si="359"/>
        <v/>
      </c>
      <c r="AB693" s="136" t="str">
        <f>IF(B:B="","",IF(R693="Refreshment Beverage","",IF(AND(R693="Beer",Q693=0),SUM(LOOKUP(2,1/(Rates!$B$15:$B$18&lt;=W693)/(Rates!$C$15:$C$18&gt;=W693),Rates!$D$15:$D$18)*W693),VLOOKUP(VALUE(Q:Q),Rates!A:B,2,0)*W693)))</f>
        <v/>
      </c>
      <c r="AC693" s="136" t="str">
        <f>IF(B:B="","",IF(R693="Refreshment Beverage","",IF(AND(R693="Beer",Q693=0),SUM(LOOKUP(2,1/(Rates!$B$15:$B$18&lt;=W693)/(Rates!$C$15:$C$18&gt;=W693),Rates!$E$15:$E$18)*W693),VLOOKUP(VALUE(Q:Q),Rates!A:C,3,0)*W693)))</f>
        <v/>
      </c>
      <c r="AD693" s="137" t="str">
        <f>IFERROR(IF(B:B="","",IF(R693="Beer","",IF(VALUE(Q693)=0,VLOOKUP(VLOOKUP(B:B,#REF!,16,0),Rates!A:E,2,0),VLOOKUP(VALUE(Q693),Rates!A$31:B$34,2,0)*W693))),0)</f>
        <v/>
      </c>
      <c r="AE693" s="121" t="str">
        <f t="shared" si="360"/>
        <v/>
      </c>
      <c r="AF693" s="138" t="str">
        <f t="shared" si="361"/>
        <v/>
      </c>
      <c r="AG693" s="122" t="str">
        <f t="shared" si="362"/>
        <v/>
      </c>
      <c r="AH693" s="123" t="str">
        <f t="shared" si="363"/>
        <v/>
      </c>
      <c r="AI693" s="139" t="str">
        <f>IF(AE:AE="","",IF(R693="Refreshment Beverage",AK693*(Rates!J$19/100),ROUND(SUM(AH693*(Rates!$J$8/100)),4)))</f>
        <v/>
      </c>
      <c r="AJ693" s="124" t="str">
        <f t="shared" si="364"/>
        <v/>
      </c>
      <c r="AK693" s="125" t="str">
        <f t="shared" si="365"/>
        <v/>
      </c>
      <c r="AL693" s="121" t="str">
        <f t="shared" si="366"/>
        <v/>
      </c>
      <c r="AM693" s="138" t="str">
        <f>IF(AS693="","",IF(R693="Refreshment Beverage",ROUND(AS693*Rates!K$19,4),ROUND(AO693*(VLOOKUP(VALUE(Q693),Rates!G$4:L$12,3,0)),4)))</f>
        <v/>
      </c>
      <c r="AN693" s="126" t="str">
        <f>IF(AS693="","",IF(R693="Refreshment Beverage",AS693*(Rates!J$19/100),MAX(AM693,AB693)))</f>
        <v/>
      </c>
      <c r="AO693" s="127" t="str">
        <f t="shared" si="367"/>
        <v/>
      </c>
      <c r="AP693" s="127" t="str">
        <f t="shared" si="368"/>
        <v/>
      </c>
      <c r="AQ693" s="140" t="str">
        <f>IF(AS693="","",IF(R693="Refreshment Beverage",ROUND(SUM(VLOOKUP(Q:Q,Rates!G$15:L$19,3,0)*(AS693-Y693-Z693-AA693)),4),ROUND(SUM(Rates!$K$8*AS693),4)))</f>
        <v/>
      </c>
      <c r="AR693" s="139" t="str">
        <f t="shared" si="369"/>
        <v/>
      </c>
      <c r="AS693" s="125" t="str">
        <f t="shared" si="370"/>
        <v/>
      </c>
      <c r="AT693" s="121" t="str">
        <f t="shared" si="371"/>
        <v/>
      </c>
      <c r="AU693" s="138" t="str">
        <f>IF(AX693="","",IF(R693="Refreshment Beverage",ROUND((BA693-Y693-Z693-AA693)*VLOOKUP(VALUE(Q693),Rates!G$15:L$19,3,0),4),ROUND(AW693*(VLOOKUP(VALUE(Q693),Rates!G:L,3,0)),4)))</f>
        <v/>
      </c>
      <c r="AV693" s="126" t="str">
        <f t="shared" si="372"/>
        <v/>
      </c>
      <c r="AW693" s="127" t="str">
        <f t="shared" si="373"/>
        <v/>
      </c>
      <c r="AX693" s="123" t="str">
        <f t="shared" si="374"/>
        <v/>
      </c>
      <c r="AY693" s="140" t="str">
        <f>IF(AX693="","",IF(R693="Refreshment Beverage",ROUND(SUM(AX693*Rates!K$19),4),ROUND(SUM(AX693*(Rates!J$8/100)),4)))</f>
        <v/>
      </c>
      <c r="AZ693" s="124" t="str">
        <f t="shared" si="375"/>
        <v/>
      </c>
      <c r="BA693" s="125" t="str">
        <f t="shared" si="376"/>
        <v/>
      </c>
      <c r="BB693" s="115"/>
      <c r="BC693" s="143"/>
      <c r="BD693" s="100"/>
      <c r="BE693" s="100"/>
      <c r="BF693" s="100"/>
      <c r="BG693" s="100"/>
    </row>
    <row r="694" spans="1:59" ht="12.75" customHeight="1" x14ac:dyDescent="0.2">
      <c r="A694" s="144"/>
      <c r="B694" s="141"/>
      <c r="C694" s="141"/>
      <c r="D694" s="142"/>
      <c r="E694" s="142"/>
      <c r="F694" s="142"/>
      <c r="G694" s="142"/>
      <c r="H694" s="142"/>
      <c r="I694" s="129"/>
      <c r="J694" s="130"/>
      <c r="K694" s="131" t="str">
        <f t="shared" si="347"/>
        <v/>
      </c>
      <c r="L694" s="132" t="str">
        <f t="shared" si="348"/>
        <v/>
      </c>
      <c r="M694" s="133" t="str">
        <f t="shared" si="349"/>
        <v/>
      </c>
      <c r="N694" s="134" t="str">
        <f>IFERROR(IF(B:B="","",IF(R694="Beer",SUM(LOOKUP(2,1/(Rates!$B$3:$B$5&lt;=W694)/(Rates!$C$3:$C$5&gt;=W694),Rates!$D$3:$D$5)*(X694/100)*W694),IF(R694="Refreshment Beverage",SUM(LOOKUP(2,1/(Rates!$B$7:$B$11&lt;=W694)/(Rates!$C$7:$C$11&gt;=W694),Rates!$D$7:$D$11)*(X694/100)*W694)))),"")</f>
        <v/>
      </c>
      <c r="O694" s="134" t="str">
        <f t="shared" si="350"/>
        <v/>
      </c>
      <c r="P694" s="116"/>
      <c r="Q694" s="117" t="str">
        <f t="shared" si="351"/>
        <v/>
      </c>
      <c r="R694" s="128" t="str">
        <f t="shared" si="352"/>
        <v/>
      </c>
      <c r="S694" s="135" t="str">
        <f>IF(B694="","",IF(R694="Refreshment Beverage",VLOOKUP(VALUE(Q694),Rates!G$15:L$19,2,0),VLOOKUP(VALUE(Q694),Rates!G$4:L$12,2,0)))</f>
        <v/>
      </c>
      <c r="T694" s="135" t="str">
        <f t="shared" si="353"/>
        <v/>
      </c>
      <c r="U694" s="118" t="str">
        <f t="shared" si="354"/>
        <v/>
      </c>
      <c r="V694" s="135" t="str">
        <f t="shared" si="355"/>
        <v/>
      </c>
      <c r="W694" s="135" t="str">
        <f t="shared" si="356"/>
        <v/>
      </c>
      <c r="X694" s="119" t="str">
        <f t="shared" si="357"/>
        <v/>
      </c>
      <c r="Y694" s="120" t="str">
        <f>IF(B:B="","",IF(R694="Refreshment Beverage",VLOOKUP(Q694,Rates!G$15:L$19,6,0)*W694,VLOOKUP(Q694,Rates!G$4:L$12,6,0)*W694))</f>
        <v/>
      </c>
      <c r="Z694" s="120" t="str">
        <f t="shared" si="358"/>
        <v/>
      </c>
      <c r="AA694" s="120" t="str">
        <f t="shared" si="359"/>
        <v/>
      </c>
      <c r="AB694" s="136" t="str">
        <f>IF(B:B="","",IF(R694="Refreshment Beverage","",IF(AND(R694="Beer",Q694=0),SUM(LOOKUP(2,1/(Rates!$B$15:$B$18&lt;=W694)/(Rates!$C$15:$C$18&gt;=W694),Rates!$D$15:$D$18)*W694),VLOOKUP(VALUE(Q:Q),Rates!A:B,2,0)*W694)))</f>
        <v/>
      </c>
      <c r="AC694" s="136" t="str">
        <f>IF(B:B="","",IF(R694="Refreshment Beverage","",IF(AND(R694="Beer",Q694=0),SUM(LOOKUP(2,1/(Rates!$B$15:$B$18&lt;=W694)/(Rates!$C$15:$C$18&gt;=W694),Rates!$E$15:$E$18)*W694),VLOOKUP(VALUE(Q:Q),Rates!A:C,3,0)*W694)))</f>
        <v/>
      </c>
      <c r="AD694" s="137" t="str">
        <f>IFERROR(IF(B:B="","",IF(R694="Beer","",IF(VALUE(Q694)=0,VLOOKUP(VLOOKUP(B:B,#REF!,16,0),Rates!A:E,2,0),VLOOKUP(VALUE(Q694),Rates!A$31:B$34,2,0)*W694))),0)</f>
        <v/>
      </c>
      <c r="AE694" s="121" t="str">
        <f t="shared" si="360"/>
        <v/>
      </c>
      <c r="AF694" s="138" t="str">
        <f t="shared" si="361"/>
        <v/>
      </c>
      <c r="AG694" s="122" t="str">
        <f t="shared" si="362"/>
        <v/>
      </c>
      <c r="AH694" s="123" t="str">
        <f t="shared" si="363"/>
        <v/>
      </c>
      <c r="AI694" s="139" t="str">
        <f>IF(AE:AE="","",IF(R694="Refreshment Beverage",AK694*(Rates!J$19/100),ROUND(SUM(AH694*(Rates!$J$8/100)),4)))</f>
        <v/>
      </c>
      <c r="AJ694" s="124" t="str">
        <f t="shared" si="364"/>
        <v/>
      </c>
      <c r="AK694" s="125" t="str">
        <f t="shared" si="365"/>
        <v/>
      </c>
      <c r="AL694" s="121" t="str">
        <f t="shared" si="366"/>
        <v/>
      </c>
      <c r="AM694" s="138" t="str">
        <f>IF(AS694="","",IF(R694="Refreshment Beverage",ROUND(AS694*Rates!K$19,4),ROUND(AO694*(VLOOKUP(VALUE(Q694),Rates!G$4:L$12,3,0)),4)))</f>
        <v/>
      </c>
      <c r="AN694" s="126" t="str">
        <f>IF(AS694="","",IF(R694="Refreshment Beverage",AS694*(Rates!J$19/100),MAX(AM694,AB694)))</f>
        <v/>
      </c>
      <c r="AO694" s="127" t="str">
        <f t="shared" si="367"/>
        <v/>
      </c>
      <c r="AP694" s="127" t="str">
        <f t="shared" si="368"/>
        <v/>
      </c>
      <c r="AQ694" s="140" t="str">
        <f>IF(AS694="","",IF(R694="Refreshment Beverage",ROUND(SUM(VLOOKUP(Q:Q,Rates!G$15:L$19,3,0)*(AS694-Y694-Z694-AA694)),4),ROUND(SUM(Rates!$K$8*AS694),4)))</f>
        <v/>
      </c>
      <c r="AR694" s="139" t="str">
        <f t="shared" si="369"/>
        <v/>
      </c>
      <c r="AS694" s="125" t="str">
        <f t="shared" si="370"/>
        <v/>
      </c>
      <c r="AT694" s="121" t="str">
        <f t="shared" si="371"/>
        <v/>
      </c>
      <c r="AU694" s="138" t="str">
        <f>IF(AX694="","",IF(R694="Refreshment Beverage",ROUND((BA694-Y694-Z694-AA694)*VLOOKUP(VALUE(Q694),Rates!G$15:L$19,3,0),4),ROUND(AW694*(VLOOKUP(VALUE(Q694),Rates!G:L,3,0)),4)))</f>
        <v/>
      </c>
      <c r="AV694" s="126" t="str">
        <f t="shared" si="372"/>
        <v/>
      </c>
      <c r="AW694" s="127" t="str">
        <f t="shared" si="373"/>
        <v/>
      </c>
      <c r="AX694" s="123" t="str">
        <f t="shared" si="374"/>
        <v/>
      </c>
      <c r="AY694" s="140" t="str">
        <f>IF(AX694="","",IF(R694="Refreshment Beverage",ROUND(SUM(AX694*Rates!K$19),4),ROUND(SUM(AX694*(Rates!J$8/100)),4)))</f>
        <v/>
      </c>
      <c r="AZ694" s="124" t="str">
        <f t="shared" si="375"/>
        <v/>
      </c>
      <c r="BA694" s="125" t="str">
        <f t="shared" si="376"/>
        <v/>
      </c>
      <c r="BB694" s="115"/>
      <c r="BC694" s="143"/>
      <c r="BD694" s="100"/>
      <c r="BE694" s="100"/>
      <c r="BF694" s="100"/>
      <c r="BG694" s="100"/>
    </row>
    <row r="695" spans="1:59" ht="12.75" customHeight="1" x14ac:dyDescent="0.2">
      <c r="A695" s="144"/>
      <c r="B695" s="141"/>
      <c r="C695" s="141"/>
      <c r="D695" s="142"/>
      <c r="E695" s="142"/>
      <c r="F695" s="142"/>
      <c r="G695" s="142"/>
      <c r="H695" s="142"/>
      <c r="I695" s="129"/>
      <c r="J695" s="130"/>
      <c r="K695" s="131" t="str">
        <f t="shared" si="347"/>
        <v/>
      </c>
      <c r="L695" s="132" t="str">
        <f t="shared" si="348"/>
        <v/>
      </c>
      <c r="M695" s="133" t="str">
        <f t="shared" si="349"/>
        <v/>
      </c>
      <c r="N695" s="134" t="str">
        <f>IFERROR(IF(B:B="","",IF(R695="Beer",SUM(LOOKUP(2,1/(Rates!$B$3:$B$5&lt;=W695)/(Rates!$C$3:$C$5&gt;=W695),Rates!$D$3:$D$5)*(X695/100)*W695),IF(R695="Refreshment Beverage",SUM(LOOKUP(2,1/(Rates!$B$7:$B$11&lt;=W695)/(Rates!$C$7:$C$11&gt;=W695),Rates!$D$7:$D$11)*(X695/100)*W695)))),"")</f>
        <v/>
      </c>
      <c r="O695" s="134" t="str">
        <f t="shared" si="350"/>
        <v/>
      </c>
      <c r="P695" s="116"/>
      <c r="Q695" s="117" t="str">
        <f t="shared" si="351"/>
        <v/>
      </c>
      <c r="R695" s="128" t="str">
        <f t="shared" si="352"/>
        <v/>
      </c>
      <c r="S695" s="135" t="str">
        <f>IF(B695="","",IF(R695="Refreshment Beverage",VLOOKUP(VALUE(Q695),Rates!G$15:L$19,2,0),VLOOKUP(VALUE(Q695),Rates!G$4:L$12,2,0)))</f>
        <v/>
      </c>
      <c r="T695" s="135" t="str">
        <f t="shared" si="353"/>
        <v/>
      </c>
      <c r="U695" s="118" t="str">
        <f t="shared" si="354"/>
        <v/>
      </c>
      <c r="V695" s="135" t="str">
        <f t="shared" si="355"/>
        <v/>
      </c>
      <c r="W695" s="135" t="str">
        <f t="shared" si="356"/>
        <v/>
      </c>
      <c r="X695" s="119" t="str">
        <f t="shared" si="357"/>
        <v/>
      </c>
      <c r="Y695" s="120" t="str">
        <f>IF(B:B="","",IF(R695="Refreshment Beverage",VLOOKUP(Q695,Rates!G$15:L$19,6,0)*W695,VLOOKUP(Q695,Rates!G$4:L$12,6,0)*W695))</f>
        <v/>
      </c>
      <c r="Z695" s="120" t="str">
        <f t="shared" si="358"/>
        <v/>
      </c>
      <c r="AA695" s="120" t="str">
        <f t="shared" si="359"/>
        <v/>
      </c>
      <c r="AB695" s="136" t="str">
        <f>IF(B:B="","",IF(R695="Refreshment Beverage","",IF(AND(R695="Beer",Q695=0),SUM(LOOKUP(2,1/(Rates!$B$15:$B$18&lt;=W695)/(Rates!$C$15:$C$18&gt;=W695),Rates!$D$15:$D$18)*W695),VLOOKUP(VALUE(Q:Q),Rates!A:B,2,0)*W695)))</f>
        <v/>
      </c>
      <c r="AC695" s="136" t="str">
        <f>IF(B:B="","",IF(R695="Refreshment Beverage","",IF(AND(R695="Beer",Q695=0),SUM(LOOKUP(2,1/(Rates!$B$15:$B$18&lt;=W695)/(Rates!$C$15:$C$18&gt;=W695),Rates!$E$15:$E$18)*W695),VLOOKUP(VALUE(Q:Q),Rates!A:C,3,0)*W695)))</f>
        <v/>
      </c>
      <c r="AD695" s="137" t="str">
        <f>IFERROR(IF(B:B="","",IF(R695="Beer","",IF(VALUE(Q695)=0,VLOOKUP(VLOOKUP(B:B,#REF!,16,0),Rates!A:E,2,0),VLOOKUP(VALUE(Q695),Rates!A$31:B$34,2,0)*W695))),0)</f>
        <v/>
      </c>
      <c r="AE695" s="121" t="str">
        <f t="shared" si="360"/>
        <v/>
      </c>
      <c r="AF695" s="138" t="str">
        <f t="shared" si="361"/>
        <v/>
      </c>
      <c r="AG695" s="122" t="str">
        <f t="shared" si="362"/>
        <v/>
      </c>
      <c r="AH695" s="123" t="str">
        <f t="shared" si="363"/>
        <v/>
      </c>
      <c r="AI695" s="139" t="str">
        <f>IF(AE:AE="","",IF(R695="Refreshment Beverage",AK695*(Rates!J$19/100),ROUND(SUM(AH695*(Rates!$J$8/100)),4)))</f>
        <v/>
      </c>
      <c r="AJ695" s="124" t="str">
        <f t="shared" si="364"/>
        <v/>
      </c>
      <c r="AK695" s="125" t="str">
        <f t="shared" si="365"/>
        <v/>
      </c>
      <c r="AL695" s="121" t="str">
        <f t="shared" si="366"/>
        <v/>
      </c>
      <c r="AM695" s="138" t="str">
        <f>IF(AS695="","",IF(R695="Refreshment Beverage",ROUND(AS695*Rates!K$19,4),ROUND(AO695*(VLOOKUP(VALUE(Q695),Rates!G$4:L$12,3,0)),4)))</f>
        <v/>
      </c>
      <c r="AN695" s="126" t="str">
        <f>IF(AS695="","",IF(R695="Refreshment Beverage",AS695*(Rates!J$19/100),MAX(AM695,AB695)))</f>
        <v/>
      </c>
      <c r="AO695" s="127" t="str">
        <f t="shared" si="367"/>
        <v/>
      </c>
      <c r="AP695" s="127" t="str">
        <f t="shared" si="368"/>
        <v/>
      </c>
      <c r="AQ695" s="140" t="str">
        <f>IF(AS695="","",IF(R695="Refreshment Beverage",ROUND(SUM(VLOOKUP(Q:Q,Rates!G$15:L$19,3,0)*(AS695-Y695-Z695-AA695)),4),ROUND(SUM(Rates!$K$8*AS695),4)))</f>
        <v/>
      </c>
      <c r="AR695" s="139" t="str">
        <f t="shared" si="369"/>
        <v/>
      </c>
      <c r="AS695" s="125" t="str">
        <f t="shared" si="370"/>
        <v/>
      </c>
      <c r="AT695" s="121" t="str">
        <f t="shared" si="371"/>
        <v/>
      </c>
      <c r="AU695" s="138" t="str">
        <f>IF(AX695="","",IF(R695="Refreshment Beverage",ROUND((BA695-Y695-Z695-AA695)*VLOOKUP(VALUE(Q695),Rates!G$15:L$19,3,0),4),ROUND(AW695*(VLOOKUP(VALUE(Q695),Rates!G:L,3,0)),4)))</f>
        <v/>
      </c>
      <c r="AV695" s="126" t="str">
        <f t="shared" si="372"/>
        <v/>
      </c>
      <c r="AW695" s="127" t="str">
        <f t="shared" si="373"/>
        <v/>
      </c>
      <c r="AX695" s="123" t="str">
        <f t="shared" si="374"/>
        <v/>
      </c>
      <c r="AY695" s="140" t="str">
        <f>IF(AX695="","",IF(R695="Refreshment Beverage",ROUND(SUM(AX695*Rates!K$19),4),ROUND(SUM(AX695*(Rates!J$8/100)),4)))</f>
        <v/>
      </c>
      <c r="AZ695" s="124" t="str">
        <f t="shared" si="375"/>
        <v/>
      </c>
      <c r="BA695" s="125" t="str">
        <f t="shared" si="376"/>
        <v/>
      </c>
      <c r="BB695" s="115"/>
      <c r="BC695" s="143"/>
      <c r="BD695" s="100"/>
      <c r="BE695" s="100"/>
      <c r="BF695" s="100"/>
      <c r="BG695" s="100"/>
    </row>
    <row r="696" spans="1:59" ht="12.75" customHeight="1" x14ac:dyDescent="0.2">
      <c r="A696" s="144"/>
      <c r="B696" s="141"/>
      <c r="C696" s="141"/>
      <c r="D696" s="142"/>
      <c r="E696" s="142"/>
      <c r="F696" s="142"/>
      <c r="G696" s="142"/>
      <c r="H696" s="142"/>
      <c r="I696" s="129"/>
      <c r="J696" s="130"/>
      <c r="K696" s="131" t="str">
        <f t="shared" si="347"/>
        <v/>
      </c>
      <c r="L696" s="132" t="str">
        <f t="shared" si="348"/>
        <v/>
      </c>
      <c r="M696" s="133" t="str">
        <f t="shared" si="349"/>
        <v/>
      </c>
      <c r="N696" s="134" t="str">
        <f>IFERROR(IF(B:B="","",IF(R696="Beer",SUM(LOOKUP(2,1/(Rates!$B$3:$B$5&lt;=W696)/(Rates!$C$3:$C$5&gt;=W696),Rates!$D$3:$D$5)*(X696/100)*W696),IF(R696="Refreshment Beverage",SUM(LOOKUP(2,1/(Rates!$B$7:$B$11&lt;=W696)/(Rates!$C$7:$C$11&gt;=W696),Rates!$D$7:$D$11)*(X696/100)*W696)))),"")</f>
        <v/>
      </c>
      <c r="O696" s="134" t="str">
        <f t="shared" si="350"/>
        <v/>
      </c>
      <c r="P696" s="116"/>
      <c r="Q696" s="117" t="str">
        <f t="shared" si="351"/>
        <v/>
      </c>
      <c r="R696" s="128" t="str">
        <f t="shared" si="352"/>
        <v/>
      </c>
      <c r="S696" s="135" t="str">
        <f>IF(B696="","",IF(R696="Refreshment Beverage",VLOOKUP(VALUE(Q696),Rates!G$15:L$19,2,0),VLOOKUP(VALUE(Q696),Rates!G$4:L$12,2,0)))</f>
        <v/>
      </c>
      <c r="T696" s="135" t="str">
        <f t="shared" si="353"/>
        <v/>
      </c>
      <c r="U696" s="118" t="str">
        <f t="shared" si="354"/>
        <v/>
      </c>
      <c r="V696" s="135" t="str">
        <f t="shared" si="355"/>
        <v/>
      </c>
      <c r="W696" s="135" t="str">
        <f t="shared" si="356"/>
        <v/>
      </c>
      <c r="X696" s="119" t="str">
        <f t="shared" si="357"/>
        <v/>
      </c>
      <c r="Y696" s="120" t="str">
        <f>IF(B:B="","",IF(R696="Refreshment Beverage",VLOOKUP(Q696,Rates!G$15:L$19,6,0)*W696,VLOOKUP(Q696,Rates!G$4:L$12,6,0)*W696))</f>
        <v/>
      </c>
      <c r="Z696" s="120" t="str">
        <f t="shared" si="358"/>
        <v/>
      </c>
      <c r="AA696" s="120" t="str">
        <f t="shared" si="359"/>
        <v/>
      </c>
      <c r="AB696" s="136" t="str">
        <f>IF(B:B="","",IF(R696="Refreshment Beverage","",IF(AND(R696="Beer",Q696=0),SUM(LOOKUP(2,1/(Rates!$B$15:$B$18&lt;=W696)/(Rates!$C$15:$C$18&gt;=W696),Rates!$D$15:$D$18)*W696),VLOOKUP(VALUE(Q:Q),Rates!A:B,2,0)*W696)))</f>
        <v/>
      </c>
      <c r="AC696" s="136" t="str">
        <f>IF(B:B="","",IF(R696="Refreshment Beverage","",IF(AND(R696="Beer",Q696=0),SUM(LOOKUP(2,1/(Rates!$B$15:$B$18&lt;=W696)/(Rates!$C$15:$C$18&gt;=W696),Rates!$E$15:$E$18)*W696),VLOOKUP(VALUE(Q:Q),Rates!A:C,3,0)*W696)))</f>
        <v/>
      </c>
      <c r="AD696" s="137" t="str">
        <f>IFERROR(IF(B:B="","",IF(R696="Beer","",IF(VALUE(Q696)=0,VLOOKUP(VLOOKUP(B:B,#REF!,16,0),Rates!A:E,2,0),VLOOKUP(VALUE(Q696),Rates!A$31:B$34,2,0)*W696))),0)</f>
        <v/>
      </c>
      <c r="AE696" s="121" t="str">
        <f t="shared" si="360"/>
        <v/>
      </c>
      <c r="AF696" s="138" t="str">
        <f t="shared" si="361"/>
        <v/>
      </c>
      <c r="AG696" s="122" t="str">
        <f t="shared" si="362"/>
        <v/>
      </c>
      <c r="AH696" s="123" t="str">
        <f t="shared" si="363"/>
        <v/>
      </c>
      <c r="AI696" s="139" t="str">
        <f>IF(AE:AE="","",IF(R696="Refreshment Beverage",AK696*(Rates!J$19/100),ROUND(SUM(AH696*(Rates!$J$8/100)),4)))</f>
        <v/>
      </c>
      <c r="AJ696" s="124" t="str">
        <f t="shared" si="364"/>
        <v/>
      </c>
      <c r="AK696" s="125" t="str">
        <f t="shared" si="365"/>
        <v/>
      </c>
      <c r="AL696" s="121" t="str">
        <f t="shared" si="366"/>
        <v/>
      </c>
      <c r="AM696" s="138" t="str">
        <f>IF(AS696="","",IF(R696="Refreshment Beverage",ROUND(AS696*Rates!K$19,4),ROUND(AO696*(VLOOKUP(VALUE(Q696),Rates!G$4:L$12,3,0)),4)))</f>
        <v/>
      </c>
      <c r="AN696" s="126" t="str">
        <f>IF(AS696="","",IF(R696="Refreshment Beverage",AS696*(Rates!J$19/100),MAX(AM696,AB696)))</f>
        <v/>
      </c>
      <c r="AO696" s="127" t="str">
        <f t="shared" si="367"/>
        <v/>
      </c>
      <c r="AP696" s="127" t="str">
        <f t="shared" si="368"/>
        <v/>
      </c>
      <c r="AQ696" s="140" t="str">
        <f>IF(AS696="","",IF(R696="Refreshment Beverage",ROUND(SUM(VLOOKUP(Q:Q,Rates!G$15:L$19,3,0)*(AS696-Y696-Z696-AA696)),4),ROUND(SUM(Rates!$K$8*AS696),4)))</f>
        <v/>
      </c>
      <c r="AR696" s="139" t="str">
        <f t="shared" si="369"/>
        <v/>
      </c>
      <c r="AS696" s="125" t="str">
        <f t="shared" si="370"/>
        <v/>
      </c>
      <c r="AT696" s="121" t="str">
        <f t="shared" si="371"/>
        <v/>
      </c>
      <c r="AU696" s="138" t="str">
        <f>IF(AX696="","",IF(R696="Refreshment Beverage",ROUND((BA696-Y696-Z696-AA696)*VLOOKUP(VALUE(Q696),Rates!G$15:L$19,3,0),4),ROUND(AW696*(VLOOKUP(VALUE(Q696),Rates!G:L,3,0)),4)))</f>
        <v/>
      </c>
      <c r="AV696" s="126" t="str">
        <f t="shared" si="372"/>
        <v/>
      </c>
      <c r="AW696" s="127" t="str">
        <f t="shared" si="373"/>
        <v/>
      </c>
      <c r="AX696" s="123" t="str">
        <f t="shared" si="374"/>
        <v/>
      </c>
      <c r="AY696" s="140" t="str">
        <f>IF(AX696="","",IF(R696="Refreshment Beverage",ROUND(SUM(AX696*Rates!K$19),4),ROUND(SUM(AX696*(Rates!J$8/100)),4)))</f>
        <v/>
      </c>
      <c r="AZ696" s="124" t="str">
        <f t="shared" si="375"/>
        <v/>
      </c>
      <c r="BA696" s="125" t="str">
        <f t="shared" si="376"/>
        <v/>
      </c>
      <c r="BB696" s="115"/>
      <c r="BC696" s="143"/>
      <c r="BD696" s="100"/>
      <c r="BE696" s="100"/>
      <c r="BF696" s="100"/>
      <c r="BG696" s="100"/>
    </row>
    <row r="697" spans="1:59" ht="12.75" customHeight="1" x14ac:dyDescent="0.2">
      <c r="A697" s="144"/>
      <c r="B697" s="141"/>
      <c r="C697" s="141"/>
      <c r="D697" s="142"/>
      <c r="E697" s="142"/>
      <c r="F697" s="142"/>
      <c r="G697" s="142"/>
      <c r="H697" s="142"/>
      <c r="I697" s="129"/>
      <c r="J697" s="130"/>
      <c r="K697" s="131" t="str">
        <f t="shared" si="347"/>
        <v/>
      </c>
      <c r="L697" s="132" t="str">
        <f t="shared" si="348"/>
        <v/>
      </c>
      <c r="M697" s="133" t="str">
        <f t="shared" si="349"/>
        <v/>
      </c>
      <c r="N697" s="134" t="str">
        <f>IFERROR(IF(B:B="","",IF(R697="Beer",SUM(LOOKUP(2,1/(Rates!$B$3:$B$5&lt;=W697)/(Rates!$C$3:$C$5&gt;=W697),Rates!$D$3:$D$5)*(X697/100)*W697),IF(R697="Refreshment Beverage",SUM(LOOKUP(2,1/(Rates!$B$7:$B$11&lt;=W697)/(Rates!$C$7:$C$11&gt;=W697),Rates!$D$7:$D$11)*(X697/100)*W697)))),"")</f>
        <v/>
      </c>
      <c r="O697" s="134" t="str">
        <f t="shared" si="350"/>
        <v/>
      </c>
      <c r="P697" s="116"/>
      <c r="Q697" s="117" t="str">
        <f t="shared" si="351"/>
        <v/>
      </c>
      <c r="R697" s="128" t="str">
        <f t="shared" si="352"/>
        <v/>
      </c>
      <c r="S697" s="135" t="str">
        <f>IF(B697="","",IF(R697="Refreshment Beverage",VLOOKUP(VALUE(Q697),Rates!G$15:L$19,2,0),VLOOKUP(VALUE(Q697),Rates!G$4:L$12,2,0)))</f>
        <v/>
      </c>
      <c r="T697" s="135" t="str">
        <f t="shared" si="353"/>
        <v/>
      </c>
      <c r="U697" s="118" t="str">
        <f t="shared" si="354"/>
        <v/>
      </c>
      <c r="V697" s="135" t="str">
        <f t="shared" si="355"/>
        <v/>
      </c>
      <c r="W697" s="135" t="str">
        <f t="shared" si="356"/>
        <v/>
      </c>
      <c r="X697" s="119" t="str">
        <f t="shared" si="357"/>
        <v/>
      </c>
      <c r="Y697" s="120" t="str">
        <f>IF(B:B="","",IF(R697="Refreshment Beverage",VLOOKUP(Q697,Rates!G$15:L$19,6,0)*W697,VLOOKUP(Q697,Rates!G$4:L$12,6,0)*W697))</f>
        <v/>
      </c>
      <c r="Z697" s="120" t="str">
        <f t="shared" si="358"/>
        <v/>
      </c>
      <c r="AA697" s="120" t="str">
        <f t="shared" si="359"/>
        <v/>
      </c>
      <c r="AB697" s="136" t="str">
        <f>IF(B:B="","",IF(R697="Refreshment Beverage","",IF(AND(R697="Beer",Q697=0),SUM(LOOKUP(2,1/(Rates!$B$15:$B$18&lt;=W697)/(Rates!$C$15:$C$18&gt;=W697),Rates!$D$15:$D$18)*W697),VLOOKUP(VALUE(Q:Q),Rates!A:B,2,0)*W697)))</f>
        <v/>
      </c>
      <c r="AC697" s="136" t="str">
        <f>IF(B:B="","",IF(R697="Refreshment Beverage","",IF(AND(R697="Beer",Q697=0),SUM(LOOKUP(2,1/(Rates!$B$15:$B$18&lt;=W697)/(Rates!$C$15:$C$18&gt;=W697),Rates!$E$15:$E$18)*W697),VLOOKUP(VALUE(Q:Q),Rates!A:C,3,0)*W697)))</f>
        <v/>
      </c>
      <c r="AD697" s="137" t="str">
        <f>IFERROR(IF(B:B="","",IF(R697="Beer","",IF(VALUE(Q697)=0,VLOOKUP(VLOOKUP(B:B,#REF!,16,0),Rates!A:E,2,0),VLOOKUP(VALUE(Q697),Rates!A$31:B$34,2,0)*W697))),0)</f>
        <v/>
      </c>
      <c r="AE697" s="121" t="str">
        <f t="shared" si="360"/>
        <v/>
      </c>
      <c r="AF697" s="138" t="str">
        <f t="shared" si="361"/>
        <v/>
      </c>
      <c r="AG697" s="122" t="str">
        <f t="shared" si="362"/>
        <v/>
      </c>
      <c r="AH697" s="123" t="str">
        <f t="shared" si="363"/>
        <v/>
      </c>
      <c r="AI697" s="139" t="str">
        <f>IF(AE:AE="","",IF(R697="Refreshment Beverage",AK697*(Rates!J$19/100),ROUND(SUM(AH697*(Rates!$J$8/100)),4)))</f>
        <v/>
      </c>
      <c r="AJ697" s="124" t="str">
        <f t="shared" si="364"/>
        <v/>
      </c>
      <c r="AK697" s="125" t="str">
        <f t="shared" si="365"/>
        <v/>
      </c>
      <c r="AL697" s="121" t="str">
        <f t="shared" si="366"/>
        <v/>
      </c>
      <c r="AM697" s="138" t="str">
        <f>IF(AS697="","",IF(R697="Refreshment Beverage",ROUND(AS697*Rates!K$19,4),ROUND(AO697*(VLOOKUP(VALUE(Q697),Rates!G$4:L$12,3,0)),4)))</f>
        <v/>
      </c>
      <c r="AN697" s="126" t="str">
        <f>IF(AS697="","",IF(R697="Refreshment Beverage",AS697*(Rates!J$19/100),MAX(AM697,AB697)))</f>
        <v/>
      </c>
      <c r="AO697" s="127" t="str">
        <f t="shared" si="367"/>
        <v/>
      </c>
      <c r="AP697" s="127" t="str">
        <f t="shared" si="368"/>
        <v/>
      </c>
      <c r="AQ697" s="140" t="str">
        <f>IF(AS697="","",IF(R697="Refreshment Beverage",ROUND(SUM(VLOOKUP(Q:Q,Rates!G$15:L$19,3,0)*(AS697-Y697-Z697-AA697)),4),ROUND(SUM(Rates!$K$8*AS697),4)))</f>
        <v/>
      </c>
      <c r="AR697" s="139" t="str">
        <f t="shared" si="369"/>
        <v/>
      </c>
      <c r="AS697" s="125" t="str">
        <f t="shared" si="370"/>
        <v/>
      </c>
      <c r="AT697" s="121" t="str">
        <f t="shared" si="371"/>
        <v/>
      </c>
      <c r="AU697" s="138" t="str">
        <f>IF(AX697="","",IF(R697="Refreshment Beverage",ROUND((BA697-Y697-Z697-AA697)*VLOOKUP(VALUE(Q697),Rates!G$15:L$19,3,0),4),ROUND(AW697*(VLOOKUP(VALUE(Q697),Rates!G:L,3,0)),4)))</f>
        <v/>
      </c>
      <c r="AV697" s="126" t="str">
        <f t="shared" si="372"/>
        <v/>
      </c>
      <c r="AW697" s="127" t="str">
        <f t="shared" si="373"/>
        <v/>
      </c>
      <c r="AX697" s="123" t="str">
        <f t="shared" si="374"/>
        <v/>
      </c>
      <c r="AY697" s="140" t="str">
        <f>IF(AX697="","",IF(R697="Refreshment Beverage",ROUND(SUM(AX697*Rates!K$19),4),ROUND(SUM(AX697*(Rates!J$8/100)),4)))</f>
        <v/>
      </c>
      <c r="AZ697" s="124" t="str">
        <f t="shared" si="375"/>
        <v/>
      </c>
      <c r="BA697" s="125" t="str">
        <f t="shared" si="376"/>
        <v/>
      </c>
      <c r="BB697" s="115"/>
      <c r="BC697" s="143"/>
      <c r="BD697" s="100"/>
      <c r="BE697" s="100"/>
      <c r="BF697" s="100"/>
      <c r="BG697" s="100"/>
    </row>
    <row r="698" spans="1:59" ht="12.75" customHeight="1" x14ac:dyDescent="0.2">
      <c r="A698" s="144"/>
      <c r="B698" s="141"/>
      <c r="C698" s="141"/>
      <c r="D698" s="142"/>
      <c r="E698" s="142"/>
      <c r="F698" s="142"/>
      <c r="G698" s="142"/>
      <c r="H698" s="142"/>
      <c r="I698" s="129"/>
      <c r="J698" s="130"/>
      <c r="K698" s="131" t="str">
        <f t="shared" si="347"/>
        <v/>
      </c>
      <c r="L698" s="132" t="str">
        <f t="shared" si="348"/>
        <v/>
      </c>
      <c r="M698" s="133" t="str">
        <f t="shared" si="349"/>
        <v/>
      </c>
      <c r="N698" s="134" t="str">
        <f>IFERROR(IF(B:B="","",IF(R698="Beer",SUM(LOOKUP(2,1/(Rates!$B$3:$B$5&lt;=W698)/(Rates!$C$3:$C$5&gt;=W698),Rates!$D$3:$D$5)*(X698/100)*W698),IF(R698="Refreshment Beverage",SUM(LOOKUP(2,1/(Rates!$B$7:$B$11&lt;=W698)/(Rates!$C$7:$C$11&gt;=W698),Rates!$D$7:$D$11)*(X698/100)*W698)))),"")</f>
        <v/>
      </c>
      <c r="O698" s="134" t="str">
        <f t="shared" si="350"/>
        <v/>
      </c>
      <c r="P698" s="116"/>
      <c r="Q698" s="117" t="str">
        <f t="shared" si="351"/>
        <v/>
      </c>
      <c r="R698" s="128" t="str">
        <f t="shared" si="352"/>
        <v/>
      </c>
      <c r="S698" s="135" t="str">
        <f>IF(B698="","",IF(R698="Refreshment Beverage",VLOOKUP(VALUE(Q698),Rates!G$15:L$19,2,0),VLOOKUP(VALUE(Q698),Rates!G$4:L$12,2,0)))</f>
        <v/>
      </c>
      <c r="T698" s="135" t="str">
        <f t="shared" si="353"/>
        <v/>
      </c>
      <c r="U698" s="118" t="str">
        <f t="shared" si="354"/>
        <v/>
      </c>
      <c r="V698" s="135" t="str">
        <f t="shared" si="355"/>
        <v/>
      </c>
      <c r="W698" s="135" t="str">
        <f t="shared" si="356"/>
        <v/>
      </c>
      <c r="X698" s="119" t="str">
        <f t="shared" si="357"/>
        <v/>
      </c>
      <c r="Y698" s="120" t="str">
        <f>IF(B:B="","",IF(R698="Refreshment Beverage",VLOOKUP(Q698,Rates!G$15:L$19,6,0)*W698,VLOOKUP(Q698,Rates!G$4:L$12,6,0)*W698))</f>
        <v/>
      </c>
      <c r="Z698" s="120" t="str">
        <f t="shared" si="358"/>
        <v/>
      </c>
      <c r="AA698" s="120" t="str">
        <f t="shared" si="359"/>
        <v/>
      </c>
      <c r="AB698" s="136" t="str">
        <f>IF(B:B="","",IF(R698="Refreshment Beverage","",IF(AND(R698="Beer",Q698=0),SUM(LOOKUP(2,1/(Rates!$B$15:$B$18&lt;=W698)/(Rates!$C$15:$C$18&gt;=W698),Rates!$D$15:$D$18)*W698),VLOOKUP(VALUE(Q:Q),Rates!A:B,2,0)*W698)))</f>
        <v/>
      </c>
      <c r="AC698" s="136" t="str">
        <f>IF(B:B="","",IF(R698="Refreshment Beverage","",IF(AND(R698="Beer",Q698=0),SUM(LOOKUP(2,1/(Rates!$B$15:$B$18&lt;=W698)/(Rates!$C$15:$C$18&gt;=W698),Rates!$E$15:$E$18)*W698),VLOOKUP(VALUE(Q:Q),Rates!A:C,3,0)*W698)))</f>
        <v/>
      </c>
      <c r="AD698" s="137" t="str">
        <f>IFERROR(IF(B:B="","",IF(R698="Beer","",IF(VALUE(Q698)=0,VLOOKUP(VLOOKUP(B:B,#REF!,16,0),Rates!A:E,2,0),VLOOKUP(VALUE(Q698),Rates!A$31:B$34,2,0)*W698))),0)</f>
        <v/>
      </c>
      <c r="AE698" s="121" t="str">
        <f t="shared" si="360"/>
        <v/>
      </c>
      <c r="AF698" s="138" t="str">
        <f t="shared" si="361"/>
        <v/>
      </c>
      <c r="AG698" s="122" t="str">
        <f t="shared" si="362"/>
        <v/>
      </c>
      <c r="AH698" s="123" t="str">
        <f t="shared" si="363"/>
        <v/>
      </c>
      <c r="AI698" s="139" t="str">
        <f>IF(AE:AE="","",IF(R698="Refreshment Beverage",AK698*(Rates!J$19/100),ROUND(SUM(AH698*(Rates!$J$8/100)),4)))</f>
        <v/>
      </c>
      <c r="AJ698" s="124" t="str">
        <f t="shared" si="364"/>
        <v/>
      </c>
      <c r="AK698" s="125" t="str">
        <f t="shared" si="365"/>
        <v/>
      </c>
      <c r="AL698" s="121" t="str">
        <f t="shared" si="366"/>
        <v/>
      </c>
      <c r="AM698" s="138" t="str">
        <f>IF(AS698="","",IF(R698="Refreshment Beverage",ROUND(AS698*Rates!K$19,4),ROUND(AO698*(VLOOKUP(VALUE(Q698),Rates!G$4:L$12,3,0)),4)))</f>
        <v/>
      </c>
      <c r="AN698" s="126" t="str">
        <f>IF(AS698="","",IF(R698="Refreshment Beverage",AS698*(Rates!J$19/100),MAX(AM698,AB698)))</f>
        <v/>
      </c>
      <c r="AO698" s="127" t="str">
        <f t="shared" si="367"/>
        <v/>
      </c>
      <c r="AP698" s="127" t="str">
        <f t="shared" si="368"/>
        <v/>
      </c>
      <c r="AQ698" s="140" t="str">
        <f>IF(AS698="","",IF(R698="Refreshment Beverage",ROUND(SUM(VLOOKUP(Q:Q,Rates!G$15:L$19,3,0)*(AS698-Y698-Z698-AA698)),4),ROUND(SUM(Rates!$K$8*AS698),4)))</f>
        <v/>
      </c>
      <c r="AR698" s="139" t="str">
        <f t="shared" si="369"/>
        <v/>
      </c>
      <c r="AS698" s="125" t="str">
        <f t="shared" si="370"/>
        <v/>
      </c>
      <c r="AT698" s="121" t="str">
        <f t="shared" si="371"/>
        <v/>
      </c>
      <c r="AU698" s="138" t="str">
        <f>IF(AX698="","",IF(R698="Refreshment Beverage",ROUND((BA698-Y698-Z698-AA698)*VLOOKUP(VALUE(Q698),Rates!G$15:L$19,3,0),4),ROUND(AW698*(VLOOKUP(VALUE(Q698),Rates!G:L,3,0)),4)))</f>
        <v/>
      </c>
      <c r="AV698" s="126" t="str">
        <f t="shared" si="372"/>
        <v/>
      </c>
      <c r="AW698" s="127" t="str">
        <f t="shared" si="373"/>
        <v/>
      </c>
      <c r="AX698" s="123" t="str">
        <f t="shared" si="374"/>
        <v/>
      </c>
      <c r="AY698" s="140" t="str">
        <f>IF(AX698="","",IF(R698="Refreshment Beverage",ROUND(SUM(AX698*Rates!K$19),4),ROUND(SUM(AX698*(Rates!J$8/100)),4)))</f>
        <v/>
      </c>
      <c r="AZ698" s="124" t="str">
        <f t="shared" si="375"/>
        <v/>
      </c>
      <c r="BA698" s="125" t="str">
        <f t="shared" si="376"/>
        <v/>
      </c>
      <c r="BB698" s="115"/>
      <c r="BC698" s="143"/>
      <c r="BD698" s="100"/>
      <c r="BE698" s="100"/>
      <c r="BF698" s="100"/>
      <c r="BG698" s="100"/>
    </row>
    <row r="699" spans="1:59" ht="12.75" customHeight="1" x14ac:dyDescent="0.2">
      <c r="A699" s="144"/>
      <c r="B699" s="141"/>
      <c r="C699" s="141"/>
      <c r="D699" s="142"/>
      <c r="E699" s="142"/>
      <c r="F699" s="142"/>
      <c r="G699" s="142"/>
      <c r="H699" s="142"/>
      <c r="I699" s="129"/>
      <c r="J699" s="130"/>
      <c r="K699" s="131" t="str">
        <f t="shared" si="347"/>
        <v/>
      </c>
      <c r="L699" s="132" t="str">
        <f t="shared" si="348"/>
        <v/>
      </c>
      <c r="M699" s="133" t="str">
        <f t="shared" si="349"/>
        <v/>
      </c>
      <c r="N699" s="134" t="str">
        <f>IFERROR(IF(B:B="","",IF(R699="Beer",SUM(LOOKUP(2,1/(Rates!$B$3:$B$5&lt;=W699)/(Rates!$C$3:$C$5&gt;=W699),Rates!$D$3:$D$5)*(X699/100)*W699),IF(R699="Refreshment Beverage",SUM(LOOKUP(2,1/(Rates!$B$7:$B$11&lt;=W699)/(Rates!$C$7:$C$11&gt;=W699),Rates!$D$7:$D$11)*(X699/100)*W699)))),"")</f>
        <v/>
      </c>
      <c r="O699" s="134" t="str">
        <f t="shared" si="350"/>
        <v/>
      </c>
      <c r="P699" s="116"/>
      <c r="Q699" s="117" t="str">
        <f t="shared" si="351"/>
        <v/>
      </c>
      <c r="R699" s="128" t="str">
        <f t="shared" si="352"/>
        <v/>
      </c>
      <c r="S699" s="135" t="str">
        <f>IF(B699="","",IF(R699="Refreshment Beverage",VLOOKUP(VALUE(Q699),Rates!G$15:L$19,2,0),VLOOKUP(VALUE(Q699),Rates!G$4:L$12,2,0)))</f>
        <v/>
      </c>
      <c r="T699" s="135" t="str">
        <f t="shared" si="353"/>
        <v/>
      </c>
      <c r="U699" s="118" t="str">
        <f t="shared" si="354"/>
        <v/>
      </c>
      <c r="V699" s="135" t="str">
        <f t="shared" si="355"/>
        <v/>
      </c>
      <c r="W699" s="135" t="str">
        <f t="shared" si="356"/>
        <v/>
      </c>
      <c r="X699" s="119" t="str">
        <f t="shared" si="357"/>
        <v/>
      </c>
      <c r="Y699" s="120" t="str">
        <f>IF(B:B="","",IF(R699="Refreshment Beverage",VLOOKUP(Q699,Rates!G$15:L$19,6,0)*W699,VLOOKUP(Q699,Rates!G$4:L$12,6,0)*W699))</f>
        <v/>
      </c>
      <c r="Z699" s="120" t="str">
        <f t="shared" si="358"/>
        <v/>
      </c>
      <c r="AA699" s="120" t="str">
        <f t="shared" si="359"/>
        <v/>
      </c>
      <c r="AB699" s="136" t="str">
        <f>IF(B:B="","",IF(R699="Refreshment Beverage","",IF(AND(R699="Beer",Q699=0),SUM(LOOKUP(2,1/(Rates!$B$15:$B$18&lt;=W699)/(Rates!$C$15:$C$18&gt;=W699),Rates!$D$15:$D$18)*W699),VLOOKUP(VALUE(Q:Q),Rates!A:B,2,0)*W699)))</f>
        <v/>
      </c>
      <c r="AC699" s="136" t="str">
        <f>IF(B:B="","",IF(R699="Refreshment Beverage","",IF(AND(R699="Beer",Q699=0),SUM(LOOKUP(2,1/(Rates!$B$15:$B$18&lt;=W699)/(Rates!$C$15:$C$18&gt;=W699),Rates!$E$15:$E$18)*W699),VLOOKUP(VALUE(Q:Q),Rates!A:C,3,0)*W699)))</f>
        <v/>
      </c>
      <c r="AD699" s="137" t="str">
        <f>IFERROR(IF(B:B="","",IF(R699="Beer","",IF(VALUE(Q699)=0,VLOOKUP(VLOOKUP(B:B,#REF!,16,0),Rates!A:E,2,0),VLOOKUP(VALUE(Q699),Rates!A$31:B$34,2,0)*W699))),0)</f>
        <v/>
      </c>
      <c r="AE699" s="121" t="str">
        <f t="shared" si="360"/>
        <v/>
      </c>
      <c r="AF699" s="138" t="str">
        <f t="shared" si="361"/>
        <v/>
      </c>
      <c r="AG699" s="122" t="str">
        <f t="shared" si="362"/>
        <v/>
      </c>
      <c r="AH699" s="123" t="str">
        <f t="shared" si="363"/>
        <v/>
      </c>
      <c r="AI699" s="139" t="str">
        <f>IF(AE:AE="","",IF(R699="Refreshment Beverage",AK699*(Rates!J$19/100),ROUND(SUM(AH699*(Rates!$J$8/100)),4)))</f>
        <v/>
      </c>
      <c r="AJ699" s="124" t="str">
        <f t="shared" si="364"/>
        <v/>
      </c>
      <c r="AK699" s="125" t="str">
        <f t="shared" si="365"/>
        <v/>
      </c>
      <c r="AL699" s="121" t="str">
        <f t="shared" si="366"/>
        <v/>
      </c>
      <c r="AM699" s="138" t="str">
        <f>IF(AS699="","",IF(R699="Refreshment Beverage",ROUND(AS699*Rates!K$19,4),ROUND(AO699*(VLOOKUP(VALUE(Q699),Rates!G$4:L$12,3,0)),4)))</f>
        <v/>
      </c>
      <c r="AN699" s="126" t="str">
        <f>IF(AS699="","",IF(R699="Refreshment Beverage",AS699*(Rates!J$19/100),MAX(AM699,AB699)))</f>
        <v/>
      </c>
      <c r="AO699" s="127" t="str">
        <f t="shared" si="367"/>
        <v/>
      </c>
      <c r="AP699" s="127" t="str">
        <f t="shared" si="368"/>
        <v/>
      </c>
      <c r="AQ699" s="140" t="str">
        <f>IF(AS699="","",IF(R699="Refreshment Beverage",ROUND(SUM(VLOOKUP(Q:Q,Rates!G$15:L$19,3,0)*(AS699-Y699-Z699-AA699)),4),ROUND(SUM(Rates!$K$8*AS699),4)))</f>
        <v/>
      </c>
      <c r="AR699" s="139" t="str">
        <f t="shared" si="369"/>
        <v/>
      </c>
      <c r="AS699" s="125" t="str">
        <f t="shared" si="370"/>
        <v/>
      </c>
      <c r="AT699" s="121" t="str">
        <f t="shared" si="371"/>
        <v/>
      </c>
      <c r="AU699" s="138" t="str">
        <f>IF(AX699="","",IF(R699="Refreshment Beverage",ROUND((BA699-Y699-Z699-AA699)*VLOOKUP(VALUE(Q699),Rates!G$15:L$19,3,0),4),ROUND(AW699*(VLOOKUP(VALUE(Q699),Rates!G:L,3,0)),4)))</f>
        <v/>
      </c>
      <c r="AV699" s="126" t="str">
        <f t="shared" si="372"/>
        <v/>
      </c>
      <c r="AW699" s="127" t="str">
        <f t="shared" si="373"/>
        <v/>
      </c>
      <c r="AX699" s="123" t="str">
        <f t="shared" si="374"/>
        <v/>
      </c>
      <c r="AY699" s="140" t="str">
        <f>IF(AX699="","",IF(R699="Refreshment Beverage",ROUND(SUM(AX699*Rates!K$19),4),ROUND(SUM(AX699*(Rates!J$8/100)),4)))</f>
        <v/>
      </c>
      <c r="AZ699" s="124" t="str">
        <f t="shared" si="375"/>
        <v/>
      </c>
      <c r="BA699" s="125" t="str">
        <f t="shared" si="376"/>
        <v/>
      </c>
      <c r="BB699" s="115"/>
      <c r="BC699" s="143"/>
      <c r="BD699" s="100"/>
      <c r="BE699" s="100"/>
      <c r="BF699" s="100"/>
      <c r="BG699" s="100"/>
    </row>
    <row r="700" spans="1:59" ht="12.75" customHeight="1" x14ac:dyDescent="0.2">
      <c r="A700" s="144"/>
      <c r="B700" s="141"/>
      <c r="C700" s="141"/>
      <c r="D700" s="142"/>
      <c r="E700" s="142"/>
      <c r="F700" s="142"/>
      <c r="G700" s="142"/>
      <c r="H700" s="142"/>
      <c r="I700" s="129"/>
      <c r="J700" s="130"/>
      <c r="K700" s="131" t="str">
        <f t="shared" si="347"/>
        <v/>
      </c>
      <c r="L700" s="132" t="str">
        <f t="shared" si="348"/>
        <v/>
      </c>
      <c r="M700" s="133" t="str">
        <f t="shared" si="349"/>
        <v/>
      </c>
      <c r="N700" s="134" t="str">
        <f>IFERROR(IF(B:B="","",IF(R700="Beer",SUM(LOOKUP(2,1/(Rates!$B$3:$B$5&lt;=W700)/(Rates!$C$3:$C$5&gt;=W700),Rates!$D$3:$D$5)*(X700/100)*W700),IF(R700="Refreshment Beverage",SUM(LOOKUP(2,1/(Rates!$B$7:$B$11&lt;=W700)/(Rates!$C$7:$C$11&gt;=W700),Rates!$D$7:$D$11)*(X700/100)*W700)))),"")</f>
        <v/>
      </c>
      <c r="O700" s="134" t="str">
        <f t="shared" si="350"/>
        <v/>
      </c>
      <c r="P700" s="116"/>
      <c r="Q700" s="117" t="str">
        <f t="shared" si="351"/>
        <v/>
      </c>
      <c r="R700" s="128" t="str">
        <f t="shared" si="352"/>
        <v/>
      </c>
      <c r="S700" s="135" t="str">
        <f>IF(B700="","",IF(R700="Refreshment Beverage",VLOOKUP(VALUE(Q700),Rates!G$15:L$19,2,0),VLOOKUP(VALUE(Q700),Rates!G$4:L$12,2,0)))</f>
        <v/>
      </c>
      <c r="T700" s="135" t="str">
        <f t="shared" si="353"/>
        <v/>
      </c>
      <c r="U700" s="118" t="str">
        <f t="shared" si="354"/>
        <v/>
      </c>
      <c r="V700" s="135" t="str">
        <f t="shared" si="355"/>
        <v/>
      </c>
      <c r="W700" s="135" t="str">
        <f t="shared" si="356"/>
        <v/>
      </c>
      <c r="X700" s="119" t="str">
        <f t="shared" si="357"/>
        <v/>
      </c>
      <c r="Y700" s="120" t="str">
        <f>IF(B:B="","",IF(R700="Refreshment Beverage",VLOOKUP(Q700,Rates!G$15:L$19,6,0)*W700,VLOOKUP(Q700,Rates!G$4:L$12,6,0)*W700))</f>
        <v/>
      </c>
      <c r="Z700" s="120" t="str">
        <f t="shared" si="358"/>
        <v/>
      </c>
      <c r="AA700" s="120" t="str">
        <f t="shared" si="359"/>
        <v/>
      </c>
      <c r="AB700" s="136" t="str">
        <f>IF(B:B="","",IF(R700="Refreshment Beverage","",IF(AND(R700="Beer",Q700=0),SUM(LOOKUP(2,1/(Rates!$B$15:$B$18&lt;=W700)/(Rates!$C$15:$C$18&gt;=W700),Rates!$D$15:$D$18)*W700),VLOOKUP(VALUE(Q:Q),Rates!A:B,2,0)*W700)))</f>
        <v/>
      </c>
      <c r="AC700" s="136" t="str">
        <f>IF(B:B="","",IF(R700="Refreshment Beverage","",IF(AND(R700="Beer",Q700=0),SUM(LOOKUP(2,1/(Rates!$B$15:$B$18&lt;=W700)/(Rates!$C$15:$C$18&gt;=W700),Rates!$E$15:$E$18)*W700),VLOOKUP(VALUE(Q:Q),Rates!A:C,3,0)*W700)))</f>
        <v/>
      </c>
      <c r="AD700" s="137" t="str">
        <f>IFERROR(IF(B:B="","",IF(R700="Beer","",IF(VALUE(Q700)=0,VLOOKUP(VLOOKUP(B:B,#REF!,16,0),Rates!A:E,2,0),VLOOKUP(VALUE(Q700),Rates!A$31:B$34,2,0)*W700))),0)</f>
        <v/>
      </c>
      <c r="AE700" s="121" t="str">
        <f t="shared" si="360"/>
        <v/>
      </c>
      <c r="AF700" s="138" t="str">
        <f t="shared" si="361"/>
        <v/>
      </c>
      <c r="AG700" s="122" t="str">
        <f t="shared" si="362"/>
        <v/>
      </c>
      <c r="AH700" s="123" t="str">
        <f t="shared" si="363"/>
        <v/>
      </c>
      <c r="AI700" s="139" t="str">
        <f>IF(AE:AE="","",IF(R700="Refreshment Beverage",AK700*(Rates!J$19/100),ROUND(SUM(AH700*(Rates!$J$8/100)),4)))</f>
        <v/>
      </c>
      <c r="AJ700" s="124" t="str">
        <f t="shared" si="364"/>
        <v/>
      </c>
      <c r="AK700" s="125" t="str">
        <f t="shared" si="365"/>
        <v/>
      </c>
      <c r="AL700" s="121" t="str">
        <f t="shared" si="366"/>
        <v/>
      </c>
      <c r="AM700" s="138" t="str">
        <f>IF(AS700="","",IF(R700="Refreshment Beverage",ROUND(AS700*Rates!K$19,4),ROUND(AO700*(VLOOKUP(VALUE(Q700),Rates!G$4:L$12,3,0)),4)))</f>
        <v/>
      </c>
      <c r="AN700" s="126" t="str">
        <f>IF(AS700="","",IF(R700="Refreshment Beverage",AS700*(Rates!J$19/100),MAX(AM700,AB700)))</f>
        <v/>
      </c>
      <c r="AO700" s="127" t="str">
        <f t="shared" si="367"/>
        <v/>
      </c>
      <c r="AP700" s="127" t="str">
        <f t="shared" si="368"/>
        <v/>
      </c>
      <c r="AQ700" s="140" t="str">
        <f>IF(AS700="","",IF(R700="Refreshment Beverage",ROUND(SUM(VLOOKUP(Q:Q,Rates!G$15:L$19,3,0)*(AS700-Y700-Z700-AA700)),4),ROUND(SUM(Rates!$K$8*AS700),4)))</f>
        <v/>
      </c>
      <c r="AR700" s="139" t="str">
        <f t="shared" si="369"/>
        <v/>
      </c>
      <c r="AS700" s="125" t="str">
        <f t="shared" si="370"/>
        <v/>
      </c>
      <c r="AT700" s="121" t="str">
        <f t="shared" si="371"/>
        <v/>
      </c>
      <c r="AU700" s="138" t="str">
        <f>IF(AX700="","",IF(R700="Refreshment Beverage",ROUND((BA700-Y700-Z700-AA700)*VLOOKUP(VALUE(Q700),Rates!G$15:L$19,3,0),4),ROUND(AW700*(VLOOKUP(VALUE(Q700),Rates!G:L,3,0)),4)))</f>
        <v/>
      </c>
      <c r="AV700" s="126" t="str">
        <f t="shared" si="372"/>
        <v/>
      </c>
      <c r="AW700" s="127" t="str">
        <f t="shared" si="373"/>
        <v/>
      </c>
      <c r="AX700" s="123" t="str">
        <f t="shared" si="374"/>
        <v/>
      </c>
      <c r="AY700" s="140" t="str">
        <f>IF(AX700="","",IF(R700="Refreshment Beverage",ROUND(SUM(AX700*Rates!K$19),4),ROUND(SUM(AX700*(Rates!J$8/100)),4)))</f>
        <v/>
      </c>
      <c r="AZ700" s="124" t="str">
        <f t="shared" si="375"/>
        <v/>
      </c>
      <c r="BA700" s="125" t="str">
        <f t="shared" si="376"/>
        <v/>
      </c>
      <c r="BB700" s="115"/>
      <c r="BC700" s="143"/>
      <c r="BD700" s="100"/>
      <c r="BE700" s="100"/>
      <c r="BF700" s="100"/>
      <c r="BG700" s="100"/>
    </row>
    <row r="701" spans="1:59" ht="12.75" customHeight="1" x14ac:dyDescent="0.2">
      <c r="A701" s="144"/>
      <c r="B701" s="141"/>
      <c r="C701" s="141"/>
      <c r="D701" s="142"/>
      <c r="E701" s="142"/>
      <c r="F701" s="142"/>
      <c r="G701" s="142"/>
      <c r="H701" s="142"/>
      <c r="I701" s="129"/>
      <c r="J701" s="130"/>
      <c r="K701" s="131" t="str">
        <f t="shared" si="347"/>
        <v/>
      </c>
      <c r="L701" s="132" t="str">
        <f t="shared" si="348"/>
        <v/>
      </c>
      <c r="M701" s="133" t="str">
        <f t="shared" si="349"/>
        <v/>
      </c>
      <c r="N701" s="134" t="str">
        <f>IFERROR(IF(B:B="","",IF(R701="Beer",SUM(LOOKUP(2,1/(Rates!$B$3:$B$5&lt;=W701)/(Rates!$C$3:$C$5&gt;=W701),Rates!$D$3:$D$5)*(X701/100)*W701),IF(R701="Refreshment Beverage",SUM(LOOKUP(2,1/(Rates!$B$7:$B$11&lt;=W701)/(Rates!$C$7:$C$11&gt;=W701),Rates!$D$7:$D$11)*(X701/100)*W701)))),"")</f>
        <v/>
      </c>
      <c r="O701" s="134" t="str">
        <f t="shared" si="350"/>
        <v/>
      </c>
      <c r="P701" s="116"/>
      <c r="Q701" s="117" t="str">
        <f t="shared" si="351"/>
        <v/>
      </c>
      <c r="R701" s="128" t="str">
        <f t="shared" si="352"/>
        <v/>
      </c>
      <c r="S701" s="135" t="str">
        <f>IF(B701="","",IF(R701="Refreshment Beverage",VLOOKUP(VALUE(Q701),Rates!G$15:L$19,2,0),VLOOKUP(VALUE(Q701),Rates!G$4:L$12,2,0)))</f>
        <v/>
      </c>
      <c r="T701" s="135" t="str">
        <f t="shared" si="353"/>
        <v/>
      </c>
      <c r="U701" s="118" t="str">
        <f t="shared" si="354"/>
        <v/>
      </c>
      <c r="V701" s="135" t="str">
        <f t="shared" si="355"/>
        <v/>
      </c>
      <c r="W701" s="135" t="str">
        <f t="shared" si="356"/>
        <v/>
      </c>
      <c r="X701" s="119" t="str">
        <f t="shared" si="357"/>
        <v/>
      </c>
      <c r="Y701" s="120" t="str">
        <f>IF(B:B="","",IF(R701="Refreshment Beverage",VLOOKUP(Q701,Rates!G$15:L$19,6,0)*W701,VLOOKUP(Q701,Rates!G$4:L$12,6,0)*W701))</f>
        <v/>
      </c>
      <c r="Z701" s="120" t="str">
        <f t="shared" si="358"/>
        <v/>
      </c>
      <c r="AA701" s="120" t="str">
        <f t="shared" si="359"/>
        <v/>
      </c>
      <c r="AB701" s="136" t="str">
        <f>IF(B:B="","",IF(R701="Refreshment Beverage","",IF(AND(R701="Beer",Q701=0),SUM(LOOKUP(2,1/(Rates!$B$15:$B$18&lt;=W701)/(Rates!$C$15:$C$18&gt;=W701),Rates!$D$15:$D$18)*W701),VLOOKUP(VALUE(Q:Q),Rates!A:B,2,0)*W701)))</f>
        <v/>
      </c>
      <c r="AC701" s="136" t="str">
        <f>IF(B:B="","",IF(R701="Refreshment Beverage","",IF(AND(R701="Beer",Q701=0),SUM(LOOKUP(2,1/(Rates!$B$15:$B$18&lt;=W701)/(Rates!$C$15:$C$18&gt;=W701),Rates!$E$15:$E$18)*W701),VLOOKUP(VALUE(Q:Q),Rates!A:C,3,0)*W701)))</f>
        <v/>
      </c>
      <c r="AD701" s="137" t="str">
        <f>IFERROR(IF(B:B="","",IF(R701="Beer","",IF(VALUE(Q701)=0,VLOOKUP(VLOOKUP(B:B,#REF!,16,0),Rates!A:E,2,0),VLOOKUP(VALUE(Q701),Rates!A$31:B$34,2,0)*W701))),0)</f>
        <v/>
      </c>
      <c r="AE701" s="121" t="str">
        <f t="shared" si="360"/>
        <v/>
      </c>
      <c r="AF701" s="138" t="str">
        <f t="shared" si="361"/>
        <v/>
      </c>
      <c r="AG701" s="122" t="str">
        <f t="shared" si="362"/>
        <v/>
      </c>
      <c r="AH701" s="123" t="str">
        <f t="shared" si="363"/>
        <v/>
      </c>
      <c r="AI701" s="139" t="str">
        <f>IF(AE:AE="","",IF(R701="Refreshment Beverage",AK701*(Rates!J$19/100),ROUND(SUM(AH701*(Rates!$J$8/100)),4)))</f>
        <v/>
      </c>
      <c r="AJ701" s="124" t="str">
        <f t="shared" si="364"/>
        <v/>
      </c>
      <c r="AK701" s="125" t="str">
        <f t="shared" si="365"/>
        <v/>
      </c>
      <c r="AL701" s="121" t="str">
        <f t="shared" si="366"/>
        <v/>
      </c>
      <c r="AM701" s="138" t="str">
        <f>IF(AS701="","",IF(R701="Refreshment Beverage",ROUND(AS701*Rates!K$19,4),ROUND(AO701*(VLOOKUP(VALUE(Q701),Rates!G$4:L$12,3,0)),4)))</f>
        <v/>
      </c>
      <c r="AN701" s="126" t="str">
        <f>IF(AS701="","",IF(R701="Refreshment Beverage",AS701*(Rates!J$19/100),MAX(AM701,AB701)))</f>
        <v/>
      </c>
      <c r="AO701" s="127" t="str">
        <f t="shared" si="367"/>
        <v/>
      </c>
      <c r="AP701" s="127" t="str">
        <f t="shared" si="368"/>
        <v/>
      </c>
      <c r="AQ701" s="140" t="str">
        <f>IF(AS701="","",IF(R701="Refreshment Beverage",ROUND(SUM(VLOOKUP(Q:Q,Rates!G$15:L$19,3,0)*(AS701-Y701-Z701-AA701)),4),ROUND(SUM(Rates!$K$8*AS701),4)))</f>
        <v/>
      </c>
      <c r="AR701" s="139" t="str">
        <f t="shared" si="369"/>
        <v/>
      </c>
      <c r="AS701" s="125" t="str">
        <f t="shared" si="370"/>
        <v/>
      </c>
      <c r="AT701" s="121" t="str">
        <f t="shared" si="371"/>
        <v/>
      </c>
      <c r="AU701" s="138" t="str">
        <f>IF(AX701="","",IF(R701="Refreshment Beverage",ROUND((BA701-Y701-Z701-AA701)*VLOOKUP(VALUE(Q701),Rates!G$15:L$19,3,0),4),ROUND(AW701*(VLOOKUP(VALUE(Q701),Rates!G:L,3,0)),4)))</f>
        <v/>
      </c>
      <c r="AV701" s="126" t="str">
        <f t="shared" si="372"/>
        <v/>
      </c>
      <c r="AW701" s="127" t="str">
        <f t="shared" si="373"/>
        <v/>
      </c>
      <c r="AX701" s="123" t="str">
        <f t="shared" si="374"/>
        <v/>
      </c>
      <c r="AY701" s="140" t="str">
        <f>IF(AX701="","",IF(R701="Refreshment Beverage",ROUND(SUM(AX701*Rates!K$19),4),ROUND(SUM(AX701*(Rates!J$8/100)),4)))</f>
        <v/>
      </c>
      <c r="AZ701" s="124" t="str">
        <f t="shared" si="375"/>
        <v/>
      </c>
      <c r="BA701" s="125" t="str">
        <f t="shared" si="376"/>
        <v/>
      </c>
      <c r="BB701" s="115"/>
      <c r="BC701" s="143"/>
      <c r="BD701" s="100"/>
      <c r="BE701" s="100"/>
      <c r="BF701" s="100"/>
      <c r="BG701" s="100"/>
    </row>
    <row r="702" spans="1:59" ht="12.75" customHeight="1" x14ac:dyDescent="0.2">
      <c r="A702" s="144"/>
      <c r="B702" s="141"/>
      <c r="C702" s="141"/>
      <c r="D702" s="142"/>
      <c r="E702" s="142"/>
      <c r="F702" s="142"/>
      <c r="G702" s="142"/>
      <c r="H702" s="142"/>
      <c r="I702" s="129"/>
      <c r="J702" s="130"/>
      <c r="K702" s="131" t="str">
        <f t="shared" si="347"/>
        <v/>
      </c>
      <c r="L702" s="132" t="str">
        <f t="shared" si="348"/>
        <v/>
      </c>
      <c r="M702" s="133" t="str">
        <f t="shared" si="349"/>
        <v/>
      </c>
      <c r="N702" s="134" t="str">
        <f>IFERROR(IF(B:B="","",IF(R702="Beer",SUM(LOOKUP(2,1/(Rates!$B$3:$B$5&lt;=W702)/(Rates!$C$3:$C$5&gt;=W702),Rates!$D$3:$D$5)*(X702/100)*W702),IF(R702="Refreshment Beverage",SUM(LOOKUP(2,1/(Rates!$B$7:$B$11&lt;=W702)/(Rates!$C$7:$C$11&gt;=W702),Rates!$D$7:$D$11)*(X702/100)*W702)))),"")</f>
        <v/>
      </c>
      <c r="O702" s="134" t="str">
        <f t="shared" si="350"/>
        <v/>
      </c>
      <c r="P702" s="116"/>
      <c r="Q702" s="117" t="str">
        <f t="shared" si="351"/>
        <v/>
      </c>
      <c r="R702" s="128" t="str">
        <f t="shared" si="352"/>
        <v/>
      </c>
      <c r="S702" s="135" t="str">
        <f>IF(B702="","",IF(R702="Refreshment Beverage",VLOOKUP(VALUE(Q702),Rates!G$15:L$19,2,0),VLOOKUP(VALUE(Q702),Rates!G$4:L$12,2,0)))</f>
        <v/>
      </c>
      <c r="T702" s="135" t="str">
        <f t="shared" si="353"/>
        <v/>
      </c>
      <c r="U702" s="118" t="str">
        <f t="shared" si="354"/>
        <v/>
      </c>
      <c r="V702" s="135" t="str">
        <f t="shared" si="355"/>
        <v/>
      </c>
      <c r="W702" s="135" t="str">
        <f t="shared" si="356"/>
        <v/>
      </c>
      <c r="X702" s="119" t="str">
        <f t="shared" si="357"/>
        <v/>
      </c>
      <c r="Y702" s="120" t="str">
        <f>IF(B:B="","",IF(R702="Refreshment Beverage",VLOOKUP(Q702,Rates!G$15:L$19,6,0)*W702,VLOOKUP(Q702,Rates!G$4:L$12,6,0)*W702))</f>
        <v/>
      </c>
      <c r="Z702" s="120" t="str">
        <f t="shared" si="358"/>
        <v/>
      </c>
      <c r="AA702" s="120" t="str">
        <f t="shared" si="359"/>
        <v/>
      </c>
      <c r="AB702" s="136" t="str">
        <f>IF(B:B="","",IF(R702="Refreshment Beverage","",IF(AND(R702="Beer",Q702=0),SUM(LOOKUP(2,1/(Rates!$B$15:$B$18&lt;=W702)/(Rates!$C$15:$C$18&gt;=W702),Rates!$D$15:$D$18)*W702),VLOOKUP(VALUE(Q:Q),Rates!A:B,2,0)*W702)))</f>
        <v/>
      </c>
      <c r="AC702" s="136" t="str">
        <f>IF(B:B="","",IF(R702="Refreshment Beverage","",IF(AND(R702="Beer",Q702=0),SUM(LOOKUP(2,1/(Rates!$B$15:$B$18&lt;=W702)/(Rates!$C$15:$C$18&gt;=W702),Rates!$E$15:$E$18)*W702),VLOOKUP(VALUE(Q:Q),Rates!A:C,3,0)*W702)))</f>
        <v/>
      </c>
      <c r="AD702" s="137" t="str">
        <f>IFERROR(IF(B:B="","",IF(R702="Beer","",IF(VALUE(Q702)=0,VLOOKUP(VLOOKUP(B:B,#REF!,16,0),Rates!A:E,2,0),VLOOKUP(VALUE(Q702),Rates!A$31:B$34,2,0)*W702))),0)</f>
        <v/>
      </c>
      <c r="AE702" s="121" t="str">
        <f t="shared" si="360"/>
        <v/>
      </c>
      <c r="AF702" s="138" t="str">
        <f t="shared" si="361"/>
        <v/>
      </c>
      <c r="AG702" s="122" t="str">
        <f t="shared" si="362"/>
        <v/>
      </c>
      <c r="AH702" s="123" t="str">
        <f t="shared" si="363"/>
        <v/>
      </c>
      <c r="AI702" s="139" t="str">
        <f>IF(AE:AE="","",IF(R702="Refreshment Beverage",AK702*(Rates!J$19/100),ROUND(SUM(AH702*(Rates!$J$8/100)),4)))</f>
        <v/>
      </c>
      <c r="AJ702" s="124" t="str">
        <f t="shared" si="364"/>
        <v/>
      </c>
      <c r="AK702" s="125" t="str">
        <f t="shared" si="365"/>
        <v/>
      </c>
      <c r="AL702" s="121" t="str">
        <f t="shared" si="366"/>
        <v/>
      </c>
      <c r="AM702" s="138" t="str">
        <f>IF(AS702="","",IF(R702="Refreshment Beverage",ROUND(AS702*Rates!K$19,4),ROUND(AO702*(VLOOKUP(VALUE(Q702),Rates!G$4:L$12,3,0)),4)))</f>
        <v/>
      </c>
      <c r="AN702" s="126" t="str">
        <f>IF(AS702="","",IF(R702="Refreshment Beverage",AS702*(Rates!J$19/100),MAX(AM702,AB702)))</f>
        <v/>
      </c>
      <c r="AO702" s="127" t="str">
        <f t="shared" si="367"/>
        <v/>
      </c>
      <c r="AP702" s="127" t="str">
        <f t="shared" si="368"/>
        <v/>
      </c>
      <c r="AQ702" s="140" t="str">
        <f>IF(AS702="","",IF(R702="Refreshment Beverage",ROUND(SUM(VLOOKUP(Q:Q,Rates!G$15:L$19,3,0)*(AS702-Y702-Z702-AA702)),4),ROUND(SUM(Rates!$K$8*AS702),4)))</f>
        <v/>
      </c>
      <c r="AR702" s="139" t="str">
        <f t="shared" si="369"/>
        <v/>
      </c>
      <c r="AS702" s="125" t="str">
        <f t="shared" si="370"/>
        <v/>
      </c>
      <c r="AT702" s="121" t="str">
        <f t="shared" si="371"/>
        <v/>
      </c>
      <c r="AU702" s="138" t="str">
        <f>IF(AX702="","",IF(R702="Refreshment Beverage",ROUND((BA702-Y702-Z702-AA702)*VLOOKUP(VALUE(Q702),Rates!G$15:L$19,3,0),4),ROUND(AW702*(VLOOKUP(VALUE(Q702),Rates!G:L,3,0)),4)))</f>
        <v/>
      </c>
      <c r="AV702" s="126" t="str">
        <f t="shared" si="372"/>
        <v/>
      </c>
      <c r="AW702" s="127" t="str">
        <f t="shared" si="373"/>
        <v/>
      </c>
      <c r="AX702" s="123" t="str">
        <f t="shared" si="374"/>
        <v/>
      </c>
      <c r="AY702" s="140" t="str">
        <f>IF(AX702="","",IF(R702="Refreshment Beverage",ROUND(SUM(AX702*Rates!K$19),4),ROUND(SUM(AX702*(Rates!J$8/100)),4)))</f>
        <v/>
      </c>
      <c r="AZ702" s="124" t="str">
        <f t="shared" si="375"/>
        <v/>
      </c>
      <c r="BA702" s="125" t="str">
        <f t="shared" si="376"/>
        <v/>
      </c>
      <c r="BB702" s="115"/>
      <c r="BC702" s="143"/>
      <c r="BD702" s="100"/>
      <c r="BE702" s="100"/>
      <c r="BF702" s="100"/>
      <c r="BG702" s="100"/>
    </row>
    <row r="703" spans="1:59" ht="12.75" customHeight="1" x14ac:dyDescent="0.2">
      <c r="A703" s="144"/>
      <c r="B703" s="141"/>
      <c r="C703" s="141"/>
      <c r="D703" s="142"/>
      <c r="E703" s="142"/>
      <c r="F703" s="142"/>
      <c r="G703" s="142"/>
      <c r="H703" s="142"/>
      <c r="I703" s="129"/>
      <c r="J703" s="130"/>
      <c r="K703" s="131" t="str">
        <f t="shared" si="347"/>
        <v/>
      </c>
      <c r="L703" s="132" t="str">
        <f t="shared" si="348"/>
        <v/>
      </c>
      <c r="M703" s="133" t="str">
        <f t="shared" si="349"/>
        <v/>
      </c>
      <c r="N703" s="134" t="str">
        <f>IFERROR(IF(B:B="","",IF(R703="Beer",SUM(LOOKUP(2,1/(Rates!$B$3:$B$5&lt;=W703)/(Rates!$C$3:$C$5&gt;=W703),Rates!$D$3:$D$5)*(X703/100)*W703),IF(R703="Refreshment Beverage",SUM(LOOKUP(2,1/(Rates!$B$7:$B$11&lt;=W703)/(Rates!$C$7:$C$11&gt;=W703),Rates!$D$7:$D$11)*(X703/100)*W703)))),"")</f>
        <v/>
      </c>
      <c r="O703" s="134" t="str">
        <f t="shared" si="350"/>
        <v/>
      </c>
      <c r="P703" s="116"/>
      <c r="Q703" s="117" t="str">
        <f t="shared" si="351"/>
        <v/>
      </c>
      <c r="R703" s="128" t="str">
        <f t="shared" si="352"/>
        <v/>
      </c>
      <c r="S703" s="135" t="str">
        <f>IF(B703="","",IF(R703="Refreshment Beverage",VLOOKUP(VALUE(Q703),Rates!G$15:L$19,2,0),VLOOKUP(VALUE(Q703),Rates!G$4:L$12,2,0)))</f>
        <v/>
      </c>
      <c r="T703" s="135" t="str">
        <f t="shared" si="353"/>
        <v/>
      </c>
      <c r="U703" s="118" t="str">
        <f t="shared" si="354"/>
        <v/>
      </c>
      <c r="V703" s="135" t="str">
        <f t="shared" si="355"/>
        <v/>
      </c>
      <c r="W703" s="135" t="str">
        <f t="shared" si="356"/>
        <v/>
      </c>
      <c r="X703" s="119" t="str">
        <f t="shared" si="357"/>
        <v/>
      </c>
      <c r="Y703" s="120" t="str">
        <f>IF(B:B="","",IF(R703="Refreshment Beverage",VLOOKUP(Q703,Rates!G$15:L$19,6,0)*W703,VLOOKUP(Q703,Rates!G$4:L$12,6,0)*W703))</f>
        <v/>
      </c>
      <c r="Z703" s="120" t="str">
        <f t="shared" si="358"/>
        <v/>
      </c>
      <c r="AA703" s="120" t="str">
        <f t="shared" si="359"/>
        <v/>
      </c>
      <c r="AB703" s="136" t="str">
        <f>IF(B:B="","",IF(R703="Refreshment Beverage","",IF(AND(R703="Beer",Q703=0),SUM(LOOKUP(2,1/(Rates!$B$15:$B$18&lt;=W703)/(Rates!$C$15:$C$18&gt;=W703),Rates!$D$15:$D$18)*W703),VLOOKUP(VALUE(Q:Q),Rates!A:B,2,0)*W703)))</f>
        <v/>
      </c>
      <c r="AC703" s="136" t="str">
        <f>IF(B:B="","",IF(R703="Refreshment Beverage","",IF(AND(R703="Beer",Q703=0),SUM(LOOKUP(2,1/(Rates!$B$15:$B$18&lt;=W703)/(Rates!$C$15:$C$18&gt;=W703),Rates!$E$15:$E$18)*W703),VLOOKUP(VALUE(Q:Q),Rates!A:C,3,0)*W703)))</f>
        <v/>
      </c>
      <c r="AD703" s="137" t="str">
        <f>IFERROR(IF(B:B="","",IF(R703="Beer","",IF(VALUE(Q703)=0,VLOOKUP(VLOOKUP(B:B,#REF!,16,0),Rates!A:E,2,0),VLOOKUP(VALUE(Q703),Rates!A$31:B$34,2,0)*W703))),0)</f>
        <v/>
      </c>
      <c r="AE703" s="121" t="str">
        <f t="shared" si="360"/>
        <v/>
      </c>
      <c r="AF703" s="138" t="str">
        <f t="shared" si="361"/>
        <v/>
      </c>
      <c r="AG703" s="122" t="str">
        <f t="shared" si="362"/>
        <v/>
      </c>
      <c r="AH703" s="123" t="str">
        <f t="shared" si="363"/>
        <v/>
      </c>
      <c r="AI703" s="139" t="str">
        <f>IF(AE:AE="","",IF(R703="Refreshment Beverage",AK703*(Rates!J$19/100),ROUND(SUM(AH703*(Rates!$J$8/100)),4)))</f>
        <v/>
      </c>
      <c r="AJ703" s="124" t="str">
        <f t="shared" si="364"/>
        <v/>
      </c>
      <c r="AK703" s="125" t="str">
        <f t="shared" si="365"/>
        <v/>
      </c>
      <c r="AL703" s="121" t="str">
        <f t="shared" si="366"/>
        <v/>
      </c>
      <c r="AM703" s="138" t="str">
        <f>IF(AS703="","",IF(R703="Refreshment Beverage",ROUND(AS703*Rates!K$19,4),ROUND(AO703*(VLOOKUP(VALUE(Q703),Rates!G$4:L$12,3,0)),4)))</f>
        <v/>
      </c>
      <c r="AN703" s="126" t="str">
        <f>IF(AS703="","",IF(R703="Refreshment Beverage",AS703*(Rates!J$19/100),MAX(AM703,AB703)))</f>
        <v/>
      </c>
      <c r="AO703" s="127" t="str">
        <f t="shared" si="367"/>
        <v/>
      </c>
      <c r="AP703" s="127" t="str">
        <f t="shared" si="368"/>
        <v/>
      </c>
      <c r="AQ703" s="140" t="str">
        <f>IF(AS703="","",IF(R703="Refreshment Beverage",ROUND(SUM(VLOOKUP(Q:Q,Rates!G$15:L$19,3,0)*(AS703-Y703-Z703-AA703)),4),ROUND(SUM(Rates!$K$8*AS703),4)))</f>
        <v/>
      </c>
      <c r="AR703" s="139" t="str">
        <f t="shared" si="369"/>
        <v/>
      </c>
      <c r="AS703" s="125" t="str">
        <f t="shared" si="370"/>
        <v/>
      </c>
      <c r="AT703" s="121" t="str">
        <f t="shared" si="371"/>
        <v/>
      </c>
      <c r="AU703" s="138" t="str">
        <f>IF(AX703="","",IF(R703="Refreshment Beverage",ROUND((BA703-Y703-Z703-AA703)*VLOOKUP(VALUE(Q703),Rates!G$15:L$19,3,0),4),ROUND(AW703*(VLOOKUP(VALUE(Q703),Rates!G:L,3,0)),4)))</f>
        <v/>
      </c>
      <c r="AV703" s="126" t="str">
        <f t="shared" si="372"/>
        <v/>
      </c>
      <c r="AW703" s="127" t="str">
        <f t="shared" si="373"/>
        <v/>
      </c>
      <c r="AX703" s="123" t="str">
        <f t="shared" si="374"/>
        <v/>
      </c>
      <c r="AY703" s="140" t="str">
        <f>IF(AX703="","",IF(R703="Refreshment Beverage",ROUND(SUM(AX703*Rates!K$19),4),ROUND(SUM(AX703*(Rates!J$8/100)),4)))</f>
        <v/>
      </c>
      <c r="AZ703" s="124" t="str">
        <f t="shared" si="375"/>
        <v/>
      </c>
      <c r="BA703" s="125" t="str">
        <f t="shared" si="376"/>
        <v/>
      </c>
      <c r="BB703" s="115"/>
      <c r="BC703" s="143"/>
      <c r="BD703" s="100"/>
      <c r="BE703" s="100"/>
      <c r="BF703" s="100"/>
      <c r="BG703" s="100"/>
    </row>
    <row r="704" spans="1:59" ht="12.75" customHeight="1" x14ac:dyDescent="0.2">
      <c r="A704" s="144"/>
      <c r="B704" s="141"/>
      <c r="C704" s="141"/>
      <c r="D704" s="142"/>
      <c r="E704" s="142"/>
      <c r="F704" s="142"/>
      <c r="G704" s="142"/>
      <c r="H704" s="142"/>
      <c r="I704" s="129"/>
      <c r="J704" s="130"/>
      <c r="K704" s="131" t="str">
        <f t="shared" si="347"/>
        <v/>
      </c>
      <c r="L704" s="132" t="str">
        <f t="shared" si="348"/>
        <v/>
      </c>
      <c r="M704" s="133" t="str">
        <f t="shared" si="349"/>
        <v/>
      </c>
      <c r="N704" s="134" t="str">
        <f>IFERROR(IF(B:B="","",IF(R704="Beer",SUM(LOOKUP(2,1/(Rates!$B$3:$B$5&lt;=W704)/(Rates!$C$3:$C$5&gt;=W704),Rates!$D$3:$D$5)*(X704/100)*W704),IF(R704="Refreshment Beverage",SUM(LOOKUP(2,1/(Rates!$B$7:$B$11&lt;=W704)/(Rates!$C$7:$C$11&gt;=W704),Rates!$D$7:$D$11)*(X704/100)*W704)))),"")</f>
        <v/>
      </c>
      <c r="O704" s="134" t="str">
        <f t="shared" si="350"/>
        <v/>
      </c>
      <c r="P704" s="116"/>
      <c r="Q704" s="117" t="str">
        <f t="shared" si="351"/>
        <v/>
      </c>
      <c r="R704" s="128" t="str">
        <f t="shared" si="352"/>
        <v/>
      </c>
      <c r="S704" s="135" t="str">
        <f>IF(B704="","",IF(R704="Refreshment Beverage",VLOOKUP(VALUE(Q704),Rates!G$15:L$19,2,0),VLOOKUP(VALUE(Q704),Rates!G$4:L$12,2,0)))</f>
        <v/>
      </c>
      <c r="T704" s="135" t="str">
        <f t="shared" si="353"/>
        <v/>
      </c>
      <c r="U704" s="118" t="str">
        <f t="shared" si="354"/>
        <v/>
      </c>
      <c r="V704" s="135" t="str">
        <f t="shared" si="355"/>
        <v/>
      </c>
      <c r="W704" s="135" t="str">
        <f t="shared" si="356"/>
        <v/>
      </c>
      <c r="X704" s="119" t="str">
        <f t="shared" si="357"/>
        <v/>
      </c>
      <c r="Y704" s="120" t="str">
        <f>IF(B:B="","",IF(R704="Refreshment Beverage",VLOOKUP(Q704,Rates!G$15:L$19,6,0)*W704,VLOOKUP(Q704,Rates!G$4:L$12,6,0)*W704))</f>
        <v/>
      </c>
      <c r="Z704" s="120" t="str">
        <f t="shared" si="358"/>
        <v/>
      </c>
      <c r="AA704" s="120" t="str">
        <f t="shared" si="359"/>
        <v/>
      </c>
      <c r="AB704" s="136" t="str">
        <f>IF(B:B="","",IF(R704="Refreshment Beverage","",IF(AND(R704="Beer",Q704=0),SUM(LOOKUP(2,1/(Rates!$B$15:$B$18&lt;=W704)/(Rates!$C$15:$C$18&gt;=W704),Rates!$D$15:$D$18)*W704),VLOOKUP(VALUE(Q:Q),Rates!A:B,2,0)*W704)))</f>
        <v/>
      </c>
      <c r="AC704" s="136" t="str">
        <f>IF(B:B="","",IF(R704="Refreshment Beverage","",IF(AND(R704="Beer",Q704=0),SUM(LOOKUP(2,1/(Rates!$B$15:$B$18&lt;=W704)/(Rates!$C$15:$C$18&gt;=W704),Rates!$E$15:$E$18)*W704),VLOOKUP(VALUE(Q:Q),Rates!A:C,3,0)*W704)))</f>
        <v/>
      </c>
      <c r="AD704" s="137" t="str">
        <f>IFERROR(IF(B:B="","",IF(R704="Beer","",IF(VALUE(Q704)=0,VLOOKUP(VLOOKUP(B:B,#REF!,16,0),Rates!A:E,2,0),VLOOKUP(VALUE(Q704),Rates!A$31:B$34,2,0)*W704))),0)</f>
        <v/>
      </c>
      <c r="AE704" s="121" t="str">
        <f t="shared" si="360"/>
        <v/>
      </c>
      <c r="AF704" s="138" t="str">
        <f t="shared" si="361"/>
        <v/>
      </c>
      <c r="AG704" s="122" t="str">
        <f t="shared" si="362"/>
        <v/>
      </c>
      <c r="AH704" s="123" t="str">
        <f t="shared" si="363"/>
        <v/>
      </c>
      <c r="AI704" s="139" t="str">
        <f>IF(AE:AE="","",IF(R704="Refreshment Beverage",AK704*(Rates!J$19/100),ROUND(SUM(AH704*(Rates!$J$8/100)),4)))</f>
        <v/>
      </c>
      <c r="AJ704" s="124" t="str">
        <f t="shared" si="364"/>
        <v/>
      </c>
      <c r="AK704" s="125" t="str">
        <f t="shared" si="365"/>
        <v/>
      </c>
      <c r="AL704" s="121" t="str">
        <f t="shared" si="366"/>
        <v/>
      </c>
      <c r="AM704" s="138" t="str">
        <f>IF(AS704="","",IF(R704="Refreshment Beverage",ROUND(AS704*Rates!K$19,4),ROUND(AO704*(VLOOKUP(VALUE(Q704),Rates!G$4:L$12,3,0)),4)))</f>
        <v/>
      </c>
      <c r="AN704" s="126" t="str">
        <f>IF(AS704="","",IF(R704="Refreshment Beverage",AS704*(Rates!J$19/100),MAX(AM704,AB704)))</f>
        <v/>
      </c>
      <c r="AO704" s="127" t="str">
        <f t="shared" si="367"/>
        <v/>
      </c>
      <c r="AP704" s="127" t="str">
        <f t="shared" si="368"/>
        <v/>
      </c>
      <c r="AQ704" s="140" t="str">
        <f>IF(AS704="","",IF(R704="Refreshment Beverage",ROUND(SUM(VLOOKUP(Q:Q,Rates!G$15:L$19,3,0)*(AS704-Y704-Z704-AA704)),4),ROUND(SUM(Rates!$K$8*AS704),4)))</f>
        <v/>
      </c>
      <c r="AR704" s="139" t="str">
        <f t="shared" si="369"/>
        <v/>
      </c>
      <c r="AS704" s="125" t="str">
        <f t="shared" si="370"/>
        <v/>
      </c>
      <c r="AT704" s="121" t="str">
        <f t="shared" si="371"/>
        <v/>
      </c>
      <c r="AU704" s="138" t="str">
        <f>IF(AX704="","",IF(R704="Refreshment Beverage",ROUND((BA704-Y704-Z704-AA704)*VLOOKUP(VALUE(Q704),Rates!G$15:L$19,3,0),4),ROUND(AW704*(VLOOKUP(VALUE(Q704),Rates!G:L,3,0)),4)))</f>
        <v/>
      </c>
      <c r="AV704" s="126" t="str">
        <f t="shared" si="372"/>
        <v/>
      </c>
      <c r="AW704" s="127" t="str">
        <f t="shared" si="373"/>
        <v/>
      </c>
      <c r="AX704" s="123" t="str">
        <f t="shared" si="374"/>
        <v/>
      </c>
      <c r="AY704" s="140" t="str">
        <f>IF(AX704="","",IF(R704="Refreshment Beverage",ROUND(SUM(AX704*Rates!K$19),4),ROUND(SUM(AX704*(Rates!J$8/100)),4)))</f>
        <v/>
      </c>
      <c r="AZ704" s="124" t="str">
        <f t="shared" si="375"/>
        <v/>
      </c>
      <c r="BA704" s="125" t="str">
        <f t="shared" si="376"/>
        <v/>
      </c>
      <c r="BB704" s="115"/>
      <c r="BC704" s="143"/>
      <c r="BD704" s="100"/>
      <c r="BE704" s="100"/>
      <c r="BF704" s="100"/>
      <c r="BG704" s="100"/>
    </row>
    <row r="705" spans="1:59" ht="12.75" customHeight="1" x14ac:dyDescent="0.2">
      <c r="A705" s="144"/>
      <c r="B705" s="141"/>
      <c r="C705" s="141"/>
      <c r="D705" s="142"/>
      <c r="E705" s="142"/>
      <c r="F705" s="142"/>
      <c r="G705" s="142"/>
      <c r="H705" s="142"/>
      <c r="I705" s="129"/>
      <c r="J705" s="130"/>
      <c r="K705" s="131" t="str">
        <f t="shared" si="347"/>
        <v/>
      </c>
      <c r="L705" s="132" t="str">
        <f t="shared" si="348"/>
        <v/>
      </c>
      <c r="M705" s="133" t="str">
        <f t="shared" si="349"/>
        <v/>
      </c>
      <c r="N705" s="134" t="str">
        <f>IFERROR(IF(B:B="","",IF(R705="Beer",SUM(LOOKUP(2,1/(Rates!$B$3:$B$5&lt;=W705)/(Rates!$C$3:$C$5&gt;=W705),Rates!$D$3:$D$5)*(X705/100)*W705),IF(R705="Refreshment Beverage",SUM(LOOKUP(2,1/(Rates!$B$7:$B$11&lt;=W705)/(Rates!$C$7:$C$11&gt;=W705),Rates!$D$7:$D$11)*(X705/100)*W705)))),"")</f>
        <v/>
      </c>
      <c r="O705" s="134" t="str">
        <f t="shared" si="350"/>
        <v/>
      </c>
      <c r="P705" s="116"/>
      <c r="Q705" s="117" t="str">
        <f t="shared" si="351"/>
        <v/>
      </c>
      <c r="R705" s="128" t="str">
        <f t="shared" si="352"/>
        <v/>
      </c>
      <c r="S705" s="135" t="str">
        <f>IF(B705="","",IF(R705="Refreshment Beverage",VLOOKUP(VALUE(Q705),Rates!G$15:L$19,2,0),VLOOKUP(VALUE(Q705),Rates!G$4:L$12,2,0)))</f>
        <v/>
      </c>
      <c r="T705" s="135" t="str">
        <f t="shared" si="353"/>
        <v/>
      </c>
      <c r="U705" s="118" t="str">
        <f t="shared" si="354"/>
        <v/>
      </c>
      <c r="V705" s="135" t="str">
        <f t="shared" si="355"/>
        <v/>
      </c>
      <c r="W705" s="135" t="str">
        <f t="shared" si="356"/>
        <v/>
      </c>
      <c r="X705" s="119" t="str">
        <f t="shared" si="357"/>
        <v/>
      </c>
      <c r="Y705" s="120" t="str">
        <f>IF(B:B="","",IF(R705="Refreshment Beverage",VLOOKUP(Q705,Rates!G$15:L$19,6,0)*W705,VLOOKUP(Q705,Rates!G$4:L$12,6,0)*W705))</f>
        <v/>
      </c>
      <c r="Z705" s="120" t="str">
        <f t="shared" si="358"/>
        <v/>
      </c>
      <c r="AA705" s="120" t="str">
        <f t="shared" si="359"/>
        <v/>
      </c>
      <c r="AB705" s="136" t="str">
        <f>IF(B:B="","",IF(R705="Refreshment Beverage","",IF(AND(R705="Beer",Q705=0),SUM(LOOKUP(2,1/(Rates!$B$15:$B$18&lt;=W705)/(Rates!$C$15:$C$18&gt;=W705),Rates!$D$15:$D$18)*W705),VLOOKUP(VALUE(Q:Q),Rates!A:B,2,0)*W705)))</f>
        <v/>
      </c>
      <c r="AC705" s="136" t="str">
        <f>IF(B:B="","",IF(R705="Refreshment Beverage","",IF(AND(R705="Beer",Q705=0),SUM(LOOKUP(2,1/(Rates!$B$15:$B$18&lt;=W705)/(Rates!$C$15:$C$18&gt;=W705),Rates!$E$15:$E$18)*W705),VLOOKUP(VALUE(Q:Q),Rates!A:C,3,0)*W705)))</f>
        <v/>
      </c>
      <c r="AD705" s="137" t="str">
        <f>IFERROR(IF(B:B="","",IF(R705="Beer","",IF(VALUE(Q705)=0,VLOOKUP(VLOOKUP(B:B,#REF!,16,0),Rates!A:E,2,0),VLOOKUP(VALUE(Q705),Rates!A$31:B$34,2,0)*W705))),0)</f>
        <v/>
      </c>
      <c r="AE705" s="121" t="str">
        <f t="shared" si="360"/>
        <v/>
      </c>
      <c r="AF705" s="138" t="str">
        <f t="shared" si="361"/>
        <v/>
      </c>
      <c r="AG705" s="122" t="str">
        <f t="shared" si="362"/>
        <v/>
      </c>
      <c r="AH705" s="123" t="str">
        <f t="shared" si="363"/>
        <v/>
      </c>
      <c r="AI705" s="139" t="str">
        <f>IF(AE:AE="","",IF(R705="Refreshment Beverage",AK705*(Rates!J$19/100),ROUND(SUM(AH705*(Rates!$J$8/100)),4)))</f>
        <v/>
      </c>
      <c r="AJ705" s="124" t="str">
        <f t="shared" si="364"/>
        <v/>
      </c>
      <c r="AK705" s="125" t="str">
        <f t="shared" si="365"/>
        <v/>
      </c>
      <c r="AL705" s="121" t="str">
        <f t="shared" si="366"/>
        <v/>
      </c>
      <c r="AM705" s="138" t="str">
        <f>IF(AS705="","",IF(R705="Refreshment Beverage",ROUND(AS705*Rates!K$19,4),ROUND(AO705*(VLOOKUP(VALUE(Q705),Rates!G$4:L$12,3,0)),4)))</f>
        <v/>
      </c>
      <c r="AN705" s="126" t="str">
        <f>IF(AS705="","",IF(R705="Refreshment Beverage",AS705*(Rates!J$19/100),MAX(AM705,AB705)))</f>
        <v/>
      </c>
      <c r="AO705" s="127" t="str">
        <f t="shared" si="367"/>
        <v/>
      </c>
      <c r="AP705" s="127" t="str">
        <f t="shared" si="368"/>
        <v/>
      </c>
      <c r="AQ705" s="140" t="str">
        <f>IF(AS705="","",IF(R705="Refreshment Beverage",ROUND(SUM(VLOOKUP(Q:Q,Rates!G$15:L$19,3,0)*(AS705-Y705-Z705-AA705)),4),ROUND(SUM(Rates!$K$8*AS705),4)))</f>
        <v/>
      </c>
      <c r="AR705" s="139" t="str">
        <f t="shared" si="369"/>
        <v/>
      </c>
      <c r="AS705" s="125" t="str">
        <f t="shared" si="370"/>
        <v/>
      </c>
      <c r="AT705" s="121" t="str">
        <f t="shared" si="371"/>
        <v/>
      </c>
      <c r="AU705" s="138" t="str">
        <f>IF(AX705="","",IF(R705="Refreshment Beverage",ROUND((BA705-Y705-Z705-AA705)*VLOOKUP(VALUE(Q705),Rates!G$15:L$19,3,0),4),ROUND(AW705*(VLOOKUP(VALUE(Q705),Rates!G:L,3,0)),4)))</f>
        <v/>
      </c>
      <c r="AV705" s="126" t="str">
        <f t="shared" si="372"/>
        <v/>
      </c>
      <c r="AW705" s="127" t="str">
        <f t="shared" si="373"/>
        <v/>
      </c>
      <c r="AX705" s="123" t="str">
        <f t="shared" si="374"/>
        <v/>
      </c>
      <c r="AY705" s="140" t="str">
        <f>IF(AX705="","",IF(R705="Refreshment Beverage",ROUND(SUM(AX705*Rates!K$19),4),ROUND(SUM(AX705*(Rates!J$8/100)),4)))</f>
        <v/>
      </c>
      <c r="AZ705" s="124" t="str">
        <f t="shared" si="375"/>
        <v/>
      </c>
      <c r="BA705" s="125" t="str">
        <f t="shared" si="376"/>
        <v/>
      </c>
      <c r="BB705" s="115"/>
      <c r="BC705" s="143"/>
      <c r="BD705" s="100"/>
      <c r="BE705" s="100"/>
      <c r="BF705" s="100"/>
      <c r="BG705" s="100"/>
    </row>
    <row r="706" spans="1:59" ht="12.75" customHeight="1" x14ac:dyDescent="0.2">
      <c r="A706" s="144"/>
      <c r="B706" s="141"/>
      <c r="C706" s="141"/>
      <c r="D706" s="142"/>
      <c r="E706" s="142"/>
      <c r="F706" s="142"/>
      <c r="G706" s="142"/>
      <c r="H706" s="142"/>
      <c r="I706" s="129"/>
      <c r="J706" s="130"/>
      <c r="K706" s="131" t="str">
        <f t="shared" si="347"/>
        <v/>
      </c>
      <c r="L706" s="132" t="str">
        <f t="shared" si="348"/>
        <v/>
      </c>
      <c r="M706" s="133" t="str">
        <f t="shared" si="349"/>
        <v/>
      </c>
      <c r="N706" s="134" t="str">
        <f>IFERROR(IF(B:B="","",IF(R706="Beer",SUM(LOOKUP(2,1/(Rates!$B$3:$B$5&lt;=W706)/(Rates!$C$3:$C$5&gt;=W706),Rates!$D$3:$D$5)*(X706/100)*W706),IF(R706="Refreshment Beverage",SUM(LOOKUP(2,1/(Rates!$B$7:$B$11&lt;=W706)/(Rates!$C$7:$C$11&gt;=W706),Rates!$D$7:$D$11)*(X706/100)*W706)))),"")</f>
        <v/>
      </c>
      <c r="O706" s="134" t="str">
        <f t="shared" si="350"/>
        <v/>
      </c>
      <c r="P706" s="116"/>
      <c r="Q706" s="117" t="str">
        <f t="shared" si="351"/>
        <v/>
      </c>
      <c r="R706" s="128" t="str">
        <f t="shared" si="352"/>
        <v/>
      </c>
      <c r="S706" s="135" t="str">
        <f>IF(B706="","",IF(R706="Refreshment Beverage",VLOOKUP(VALUE(Q706),Rates!G$15:L$19,2,0),VLOOKUP(VALUE(Q706),Rates!G$4:L$12,2,0)))</f>
        <v/>
      </c>
      <c r="T706" s="135" t="str">
        <f t="shared" si="353"/>
        <v/>
      </c>
      <c r="U706" s="118" t="str">
        <f t="shared" si="354"/>
        <v/>
      </c>
      <c r="V706" s="135" t="str">
        <f t="shared" si="355"/>
        <v/>
      </c>
      <c r="W706" s="135" t="str">
        <f t="shared" si="356"/>
        <v/>
      </c>
      <c r="X706" s="119" t="str">
        <f t="shared" si="357"/>
        <v/>
      </c>
      <c r="Y706" s="120" t="str">
        <f>IF(B:B="","",IF(R706="Refreshment Beverage",VLOOKUP(Q706,Rates!G$15:L$19,6,0)*W706,VLOOKUP(Q706,Rates!G$4:L$12,6,0)*W706))</f>
        <v/>
      </c>
      <c r="Z706" s="120" t="str">
        <f t="shared" si="358"/>
        <v/>
      </c>
      <c r="AA706" s="120" t="str">
        <f t="shared" si="359"/>
        <v/>
      </c>
      <c r="AB706" s="136" t="str">
        <f>IF(B:B="","",IF(R706="Refreshment Beverage","",IF(AND(R706="Beer",Q706=0),SUM(LOOKUP(2,1/(Rates!$B$15:$B$18&lt;=W706)/(Rates!$C$15:$C$18&gt;=W706),Rates!$D$15:$D$18)*W706),VLOOKUP(VALUE(Q:Q),Rates!A:B,2,0)*W706)))</f>
        <v/>
      </c>
      <c r="AC706" s="136" t="str">
        <f>IF(B:B="","",IF(R706="Refreshment Beverage","",IF(AND(R706="Beer",Q706=0),SUM(LOOKUP(2,1/(Rates!$B$15:$B$18&lt;=W706)/(Rates!$C$15:$C$18&gt;=W706),Rates!$E$15:$E$18)*W706),VLOOKUP(VALUE(Q:Q),Rates!A:C,3,0)*W706)))</f>
        <v/>
      </c>
      <c r="AD706" s="137" t="str">
        <f>IFERROR(IF(B:B="","",IF(R706="Beer","",IF(VALUE(Q706)=0,VLOOKUP(VLOOKUP(B:B,#REF!,16,0),Rates!A:E,2,0),VLOOKUP(VALUE(Q706),Rates!A$31:B$34,2,0)*W706))),0)</f>
        <v/>
      </c>
      <c r="AE706" s="121" t="str">
        <f t="shared" si="360"/>
        <v/>
      </c>
      <c r="AF706" s="138" t="str">
        <f t="shared" si="361"/>
        <v/>
      </c>
      <c r="AG706" s="122" t="str">
        <f t="shared" si="362"/>
        <v/>
      </c>
      <c r="AH706" s="123" t="str">
        <f t="shared" si="363"/>
        <v/>
      </c>
      <c r="AI706" s="139" t="str">
        <f>IF(AE:AE="","",IF(R706="Refreshment Beverage",AK706*(Rates!J$19/100),ROUND(SUM(AH706*(Rates!$J$8/100)),4)))</f>
        <v/>
      </c>
      <c r="AJ706" s="124" t="str">
        <f t="shared" si="364"/>
        <v/>
      </c>
      <c r="AK706" s="125" t="str">
        <f t="shared" si="365"/>
        <v/>
      </c>
      <c r="AL706" s="121" t="str">
        <f t="shared" si="366"/>
        <v/>
      </c>
      <c r="AM706" s="138" t="str">
        <f>IF(AS706="","",IF(R706="Refreshment Beverage",ROUND(AS706*Rates!K$19,4),ROUND(AO706*(VLOOKUP(VALUE(Q706),Rates!G$4:L$12,3,0)),4)))</f>
        <v/>
      </c>
      <c r="AN706" s="126" t="str">
        <f>IF(AS706="","",IF(R706="Refreshment Beverage",AS706*(Rates!J$19/100),MAX(AM706,AB706)))</f>
        <v/>
      </c>
      <c r="AO706" s="127" t="str">
        <f t="shared" si="367"/>
        <v/>
      </c>
      <c r="AP706" s="127" t="str">
        <f t="shared" si="368"/>
        <v/>
      </c>
      <c r="AQ706" s="140" t="str">
        <f>IF(AS706="","",IF(R706="Refreshment Beverage",ROUND(SUM(VLOOKUP(Q:Q,Rates!G$15:L$19,3,0)*(AS706-Y706-Z706-AA706)),4),ROUND(SUM(Rates!$K$8*AS706),4)))</f>
        <v/>
      </c>
      <c r="AR706" s="139" t="str">
        <f t="shared" si="369"/>
        <v/>
      </c>
      <c r="AS706" s="125" t="str">
        <f t="shared" si="370"/>
        <v/>
      </c>
      <c r="AT706" s="121" t="str">
        <f t="shared" si="371"/>
        <v/>
      </c>
      <c r="AU706" s="138" t="str">
        <f>IF(AX706="","",IF(R706="Refreshment Beverage",ROUND((BA706-Y706-Z706-AA706)*VLOOKUP(VALUE(Q706),Rates!G$15:L$19,3,0),4),ROUND(AW706*(VLOOKUP(VALUE(Q706),Rates!G:L,3,0)),4)))</f>
        <v/>
      </c>
      <c r="AV706" s="126" t="str">
        <f t="shared" si="372"/>
        <v/>
      </c>
      <c r="AW706" s="127" t="str">
        <f t="shared" si="373"/>
        <v/>
      </c>
      <c r="AX706" s="123" t="str">
        <f t="shared" si="374"/>
        <v/>
      </c>
      <c r="AY706" s="140" t="str">
        <f>IF(AX706="","",IF(R706="Refreshment Beverage",ROUND(SUM(AX706*Rates!K$19),4),ROUND(SUM(AX706*(Rates!J$8/100)),4)))</f>
        <v/>
      </c>
      <c r="AZ706" s="124" t="str">
        <f t="shared" si="375"/>
        <v/>
      </c>
      <c r="BA706" s="125" t="str">
        <f t="shared" si="376"/>
        <v/>
      </c>
      <c r="BB706" s="115"/>
      <c r="BC706" s="143"/>
      <c r="BD706" s="100"/>
      <c r="BE706" s="100"/>
      <c r="BF706" s="100"/>
      <c r="BG706" s="100"/>
    </row>
    <row r="707" spans="1:59" ht="12.75" customHeight="1" x14ac:dyDescent="0.2">
      <c r="A707" s="144"/>
      <c r="B707" s="141"/>
      <c r="C707" s="141"/>
      <c r="D707" s="142"/>
      <c r="E707" s="142"/>
      <c r="F707" s="142"/>
      <c r="G707" s="142"/>
      <c r="H707" s="142"/>
      <c r="I707" s="129"/>
      <c r="J707" s="130"/>
      <c r="K707" s="131" t="str">
        <f t="shared" si="347"/>
        <v/>
      </c>
      <c r="L707" s="132" t="str">
        <f t="shared" si="348"/>
        <v/>
      </c>
      <c r="M707" s="133" t="str">
        <f t="shared" si="349"/>
        <v/>
      </c>
      <c r="N707" s="134" t="str">
        <f>IFERROR(IF(B:B="","",IF(R707="Beer",SUM(LOOKUP(2,1/(Rates!$B$3:$B$5&lt;=W707)/(Rates!$C$3:$C$5&gt;=W707),Rates!$D$3:$D$5)*(X707/100)*W707),IF(R707="Refreshment Beverage",SUM(LOOKUP(2,1/(Rates!$B$7:$B$11&lt;=W707)/(Rates!$C$7:$C$11&gt;=W707),Rates!$D$7:$D$11)*(X707/100)*W707)))),"")</f>
        <v/>
      </c>
      <c r="O707" s="134" t="str">
        <f t="shared" si="350"/>
        <v/>
      </c>
      <c r="P707" s="116"/>
      <c r="Q707" s="117" t="str">
        <f t="shared" si="351"/>
        <v/>
      </c>
      <c r="R707" s="128" t="str">
        <f t="shared" si="352"/>
        <v/>
      </c>
      <c r="S707" s="135" t="str">
        <f>IF(B707="","",IF(R707="Refreshment Beverage",VLOOKUP(VALUE(Q707),Rates!G$15:L$19,2,0),VLOOKUP(VALUE(Q707),Rates!G$4:L$12,2,0)))</f>
        <v/>
      </c>
      <c r="T707" s="135" t="str">
        <f t="shared" si="353"/>
        <v/>
      </c>
      <c r="U707" s="118" t="str">
        <f t="shared" si="354"/>
        <v/>
      </c>
      <c r="V707" s="135" t="str">
        <f t="shared" si="355"/>
        <v/>
      </c>
      <c r="W707" s="135" t="str">
        <f t="shared" si="356"/>
        <v/>
      </c>
      <c r="X707" s="119" t="str">
        <f t="shared" si="357"/>
        <v/>
      </c>
      <c r="Y707" s="120" t="str">
        <f>IF(B:B="","",IF(R707="Refreshment Beverage",VLOOKUP(Q707,Rates!G$15:L$19,6,0)*W707,VLOOKUP(Q707,Rates!G$4:L$12,6,0)*W707))</f>
        <v/>
      </c>
      <c r="Z707" s="120" t="str">
        <f t="shared" si="358"/>
        <v/>
      </c>
      <c r="AA707" s="120" t="str">
        <f t="shared" si="359"/>
        <v/>
      </c>
      <c r="AB707" s="136" t="str">
        <f>IF(B:B="","",IF(R707="Refreshment Beverage","",IF(AND(R707="Beer",Q707=0),SUM(LOOKUP(2,1/(Rates!$B$15:$B$18&lt;=W707)/(Rates!$C$15:$C$18&gt;=W707),Rates!$D$15:$D$18)*W707),VLOOKUP(VALUE(Q:Q),Rates!A:B,2,0)*W707)))</f>
        <v/>
      </c>
      <c r="AC707" s="136" t="str">
        <f>IF(B:B="","",IF(R707="Refreshment Beverage","",IF(AND(R707="Beer",Q707=0),SUM(LOOKUP(2,1/(Rates!$B$15:$B$18&lt;=W707)/(Rates!$C$15:$C$18&gt;=W707),Rates!$E$15:$E$18)*W707),VLOOKUP(VALUE(Q:Q),Rates!A:C,3,0)*W707)))</f>
        <v/>
      </c>
      <c r="AD707" s="137" t="str">
        <f>IFERROR(IF(B:B="","",IF(R707="Beer","",IF(VALUE(Q707)=0,VLOOKUP(VLOOKUP(B:B,#REF!,16,0),Rates!A:E,2,0),VLOOKUP(VALUE(Q707),Rates!A$31:B$34,2,0)*W707))),0)</f>
        <v/>
      </c>
      <c r="AE707" s="121" t="str">
        <f t="shared" si="360"/>
        <v/>
      </c>
      <c r="AF707" s="138" t="str">
        <f t="shared" si="361"/>
        <v/>
      </c>
      <c r="AG707" s="122" t="str">
        <f t="shared" si="362"/>
        <v/>
      </c>
      <c r="AH707" s="123" t="str">
        <f t="shared" si="363"/>
        <v/>
      </c>
      <c r="AI707" s="139" t="str">
        <f>IF(AE:AE="","",IF(R707="Refreshment Beverage",AK707*(Rates!J$19/100),ROUND(SUM(AH707*(Rates!$J$8/100)),4)))</f>
        <v/>
      </c>
      <c r="AJ707" s="124" t="str">
        <f t="shared" si="364"/>
        <v/>
      </c>
      <c r="AK707" s="125" t="str">
        <f t="shared" si="365"/>
        <v/>
      </c>
      <c r="AL707" s="121" t="str">
        <f t="shared" si="366"/>
        <v/>
      </c>
      <c r="AM707" s="138" t="str">
        <f>IF(AS707="","",IF(R707="Refreshment Beverage",ROUND(AS707*Rates!K$19,4),ROUND(AO707*(VLOOKUP(VALUE(Q707),Rates!G$4:L$12,3,0)),4)))</f>
        <v/>
      </c>
      <c r="AN707" s="126" t="str">
        <f>IF(AS707="","",IF(R707="Refreshment Beverage",AS707*(Rates!J$19/100),MAX(AM707,AB707)))</f>
        <v/>
      </c>
      <c r="AO707" s="127" t="str">
        <f t="shared" si="367"/>
        <v/>
      </c>
      <c r="AP707" s="127" t="str">
        <f t="shared" si="368"/>
        <v/>
      </c>
      <c r="AQ707" s="140" t="str">
        <f>IF(AS707="","",IF(R707="Refreshment Beverage",ROUND(SUM(VLOOKUP(Q:Q,Rates!G$15:L$19,3,0)*(AS707-Y707-Z707-AA707)),4),ROUND(SUM(Rates!$K$8*AS707),4)))</f>
        <v/>
      </c>
      <c r="AR707" s="139" t="str">
        <f t="shared" si="369"/>
        <v/>
      </c>
      <c r="AS707" s="125" t="str">
        <f t="shared" si="370"/>
        <v/>
      </c>
      <c r="AT707" s="121" t="str">
        <f t="shared" si="371"/>
        <v/>
      </c>
      <c r="AU707" s="138" t="str">
        <f>IF(AX707="","",IF(R707="Refreshment Beverage",ROUND((BA707-Y707-Z707-AA707)*VLOOKUP(VALUE(Q707),Rates!G$15:L$19,3,0),4),ROUND(AW707*(VLOOKUP(VALUE(Q707),Rates!G:L,3,0)),4)))</f>
        <v/>
      </c>
      <c r="AV707" s="126" t="str">
        <f t="shared" si="372"/>
        <v/>
      </c>
      <c r="AW707" s="127" t="str">
        <f t="shared" si="373"/>
        <v/>
      </c>
      <c r="AX707" s="123" t="str">
        <f t="shared" si="374"/>
        <v/>
      </c>
      <c r="AY707" s="140" t="str">
        <f>IF(AX707="","",IF(R707="Refreshment Beverage",ROUND(SUM(AX707*Rates!K$19),4),ROUND(SUM(AX707*(Rates!J$8/100)),4)))</f>
        <v/>
      </c>
      <c r="AZ707" s="124" t="str">
        <f t="shared" si="375"/>
        <v/>
      </c>
      <c r="BA707" s="125" t="str">
        <f t="shared" si="376"/>
        <v/>
      </c>
      <c r="BB707" s="115"/>
      <c r="BC707" s="143"/>
      <c r="BD707" s="100"/>
      <c r="BE707" s="100"/>
      <c r="BF707" s="100"/>
      <c r="BG707" s="100"/>
    </row>
    <row r="708" spans="1:59" ht="12.75" customHeight="1" x14ac:dyDescent="0.2">
      <c r="A708" s="144"/>
      <c r="B708" s="141"/>
      <c r="C708" s="141"/>
      <c r="D708" s="142"/>
      <c r="E708" s="142"/>
      <c r="F708" s="142"/>
      <c r="G708" s="142"/>
      <c r="H708" s="142"/>
      <c r="I708" s="129"/>
      <c r="J708" s="130"/>
      <c r="K708" s="131" t="str">
        <f t="shared" si="347"/>
        <v/>
      </c>
      <c r="L708" s="132" t="str">
        <f t="shared" si="348"/>
        <v/>
      </c>
      <c r="M708" s="133" t="str">
        <f t="shared" si="349"/>
        <v/>
      </c>
      <c r="N708" s="134" t="str">
        <f>IFERROR(IF(B:B="","",IF(R708="Beer",SUM(LOOKUP(2,1/(Rates!$B$3:$B$5&lt;=W708)/(Rates!$C$3:$C$5&gt;=W708),Rates!$D$3:$D$5)*(X708/100)*W708),IF(R708="Refreshment Beverage",SUM(LOOKUP(2,1/(Rates!$B$7:$B$11&lt;=W708)/(Rates!$C$7:$C$11&gt;=W708),Rates!$D$7:$D$11)*(X708/100)*W708)))),"")</f>
        <v/>
      </c>
      <c r="O708" s="134" t="str">
        <f t="shared" si="350"/>
        <v/>
      </c>
      <c r="P708" s="116"/>
      <c r="Q708" s="117" t="str">
        <f t="shared" si="351"/>
        <v/>
      </c>
      <c r="R708" s="128" t="str">
        <f t="shared" si="352"/>
        <v/>
      </c>
      <c r="S708" s="135" t="str">
        <f>IF(B708="","",IF(R708="Refreshment Beverage",VLOOKUP(VALUE(Q708),Rates!G$15:L$19,2,0),VLOOKUP(VALUE(Q708),Rates!G$4:L$12,2,0)))</f>
        <v/>
      </c>
      <c r="T708" s="135" t="str">
        <f t="shared" si="353"/>
        <v/>
      </c>
      <c r="U708" s="118" t="str">
        <f t="shared" si="354"/>
        <v/>
      </c>
      <c r="V708" s="135" t="str">
        <f t="shared" si="355"/>
        <v/>
      </c>
      <c r="W708" s="135" t="str">
        <f t="shared" si="356"/>
        <v/>
      </c>
      <c r="X708" s="119" t="str">
        <f t="shared" si="357"/>
        <v/>
      </c>
      <c r="Y708" s="120" t="str">
        <f>IF(B:B="","",IF(R708="Refreshment Beverage",VLOOKUP(Q708,Rates!G$15:L$19,6,0)*W708,VLOOKUP(Q708,Rates!G$4:L$12,6,0)*W708))</f>
        <v/>
      </c>
      <c r="Z708" s="120" t="str">
        <f t="shared" si="358"/>
        <v/>
      </c>
      <c r="AA708" s="120" t="str">
        <f t="shared" si="359"/>
        <v/>
      </c>
      <c r="AB708" s="136" t="str">
        <f>IF(B:B="","",IF(R708="Refreshment Beverage","",IF(AND(R708="Beer",Q708=0),SUM(LOOKUP(2,1/(Rates!$B$15:$B$18&lt;=W708)/(Rates!$C$15:$C$18&gt;=W708),Rates!$D$15:$D$18)*W708),VLOOKUP(VALUE(Q:Q),Rates!A:B,2,0)*W708)))</f>
        <v/>
      </c>
      <c r="AC708" s="136" t="str">
        <f>IF(B:B="","",IF(R708="Refreshment Beverage","",IF(AND(R708="Beer",Q708=0),SUM(LOOKUP(2,1/(Rates!$B$15:$B$18&lt;=W708)/(Rates!$C$15:$C$18&gt;=W708),Rates!$E$15:$E$18)*W708),VLOOKUP(VALUE(Q:Q),Rates!A:C,3,0)*W708)))</f>
        <v/>
      </c>
      <c r="AD708" s="137" t="str">
        <f>IFERROR(IF(B:B="","",IF(R708="Beer","",IF(VALUE(Q708)=0,VLOOKUP(VLOOKUP(B:B,#REF!,16,0),Rates!A:E,2,0),VLOOKUP(VALUE(Q708),Rates!A$31:B$34,2,0)*W708))),0)</f>
        <v/>
      </c>
      <c r="AE708" s="121" t="str">
        <f t="shared" si="360"/>
        <v/>
      </c>
      <c r="AF708" s="138" t="str">
        <f t="shared" si="361"/>
        <v/>
      </c>
      <c r="AG708" s="122" t="str">
        <f t="shared" si="362"/>
        <v/>
      </c>
      <c r="AH708" s="123" t="str">
        <f t="shared" si="363"/>
        <v/>
      </c>
      <c r="AI708" s="139" t="str">
        <f>IF(AE:AE="","",IF(R708="Refreshment Beverage",AK708*(Rates!J$19/100),ROUND(SUM(AH708*(Rates!$J$8/100)),4)))</f>
        <v/>
      </c>
      <c r="AJ708" s="124" t="str">
        <f t="shared" si="364"/>
        <v/>
      </c>
      <c r="AK708" s="125" t="str">
        <f t="shared" si="365"/>
        <v/>
      </c>
      <c r="AL708" s="121" t="str">
        <f t="shared" si="366"/>
        <v/>
      </c>
      <c r="AM708" s="138" t="str">
        <f>IF(AS708="","",IF(R708="Refreshment Beverage",ROUND(AS708*Rates!K$19,4),ROUND(AO708*(VLOOKUP(VALUE(Q708),Rates!G$4:L$12,3,0)),4)))</f>
        <v/>
      </c>
      <c r="AN708" s="126" t="str">
        <f>IF(AS708="","",IF(R708="Refreshment Beverage",AS708*(Rates!J$19/100),MAX(AM708,AB708)))</f>
        <v/>
      </c>
      <c r="AO708" s="127" t="str">
        <f t="shared" si="367"/>
        <v/>
      </c>
      <c r="AP708" s="127" t="str">
        <f t="shared" si="368"/>
        <v/>
      </c>
      <c r="AQ708" s="140" t="str">
        <f>IF(AS708="","",IF(R708="Refreshment Beverage",ROUND(SUM(VLOOKUP(Q:Q,Rates!G$15:L$19,3,0)*(AS708-Y708-Z708-AA708)),4),ROUND(SUM(Rates!$K$8*AS708),4)))</f>
        <v/>
      </c>
      <c r="AR708" s="139" t="str">
        <f t="shared" si="369"/>
        <v/>
      </c>
      <c r="AS708" s="125" t="str">
        <f t="shared" si="370"/>
        <v/>
      </c>
      <c r="AT708" s="121" t="str">
        <f t="shared" si="371"/>
        <v/>
      </c>
      <c r="AU708" s="138" t="str">
        <f>IF(AX708="","",IF(R708="Refreshment Beverage",ROUND((BA708-Y708-Z708-AA708)*VLOOKUP(VALUE(Q708),Rates!G$15:L$19,3,0),4),ROUND(AW708*(VLOOKUP(VALUE(Q708),Rates!G:L,3,0)),4)))</f>
        <v/>
      </c>
      <c r="AV708" s="126" t="str">
        <f t="shared" si="372"/>
        <v/>
      </c>
      <c r="AW708" s="127" t="str">
        <f t="shared" si="373"/>
        <v/>
      </c>
      <c r="AX708" s="123" t="str">
        <f t="shared" si="374"/>
        <v/>
      </c>
      <c r="AY708" s="140" t="str">
        <f>IF(AX708="","",IF(R708="Refreshment Beverage",ROUND(SUM(AX708*Rates!K$19),4),ROUND(SUM(AX708*(Rates!J$8/100)),4)))</f>
        <v/>
      </c>
      <c r="AZ708" s="124" t="str">
        <f t="shared" si="375"/>
        <v/>
      </c>
      <c r="BA708" s="125" t="str">
        <f t="shared" si="376"/>
        <v/>
      </c>
      <c r="BB708" s="115"/>
      <c r="BC708" s="143"/>
      <c r="BD708" s="100"/>
      <c r="BE708" s="100"/>
      <c r="BF708" s="100"/>
      <c r="BG708" s="100"/>
    </row>
    <row r="709" spans="1:59" ht="12.75" customHeight="1" x14ac:dyDescent="0.2">
      <c r="A709" s="144"/>
      <c r="B709" s="141"/>
      <c r="C709" s="141"/>
      <c r="D709" s="142"/>
      <c r="E709" s="142"/>
      <c r="F709" s="142"/>
      <c r="G709" s="142"/>
      <c r="H709" s="142"/>
      <c r="I709" s="129"/>
      <c r="J709" s="130"/>
      <c r="K709" s="131" t="str">
        <f t="shared" si="347"/>
        <v/>
      </c>
      <c r="L709" s="132" t="str">
        <f t="shared" si="348"/>
        <v/>
      </c>
      <c r="M709" s="133" t="str">
        <f t="shared" si="349"/>
        <v/>
      </c>
      <c r="N709" s="134" t="str">
        <f>IFERROR(IF(B:B="","",IF(R709="Beer",SUM(LOOKUP(2,1/(Rates!$B$3:$B$5&lt;=W709)/(Rates!$C$3:$C$5&gt;=W709),Rates!$D$3:$D$5)*(X709/100)*W709),IF(R709="Refreshment Beverage",SUM(LOOKUP(2,1/(Rates!$B$7:$B$11&lt;=W709)/(Rates!$C$7:$C$11&gt;=W709),Rates!$D$7:$D$11)*(X709/100)*W709)))),"")</f>
        <v/>
      </c>
      <c r="O709" s="134" t="str">
        <f t="shared" si="350"/>
        <v/>
      </c>
      <c r="P709" s="116"/>
      <c r="Q709" s="117" t="str">
        <f t="shared" si="351"/>
        <v/>
      </c>
      <c r="R709" s="128" t="str">
        <f t="shared" si="352"/>
        <v/>
      </c>
      <c r="S709" s="135" t="str">
        <f>IF(B709="","",IF(R709="Refreshment Beverage",VLOOKUP(VALUE(Q709),Rates!G$15:L$19,2,0),VLOOKUP(VALUE(Q709),Rates!G$4:L$12,2,0)))</f>
        <v/>
      </c>
      <c r="T709" s="135" t="str">
        <f t="shared" si="353"/>
        <v/>
      </c>
      <c r="U709" s="118" t="str">
        <f t="shared" si="354"/>
        <v/>
      </c>
      <c r="V709" s="135" t="str">
        <f t="shared" si="355"/>
        <v/>
      </c>
      <c r="W709" s="135" t="str">
        <f t="shared" si="356"/>
        <v/>
      </c>
      <c r="X709" s="119" t="str">
        <f t="shared" si="357"/>
        <v/>
      </c>
      <c r="Y709" s="120" t="str">
        <f>IF(B:B="","",IF(R709="Refreshment Beverage",VLOOKUP(Q709,Rates!G$15:L$19,6,0)*W709,VLOOKUP(Q709,Rates!G$4:L$12,6,0)*W709))</f>
        <v/>
      </c>
      <c r="Z709" s="120" t="str">
        <f t="shared" si="358"/>
        <v/>
      </c>
      <c r="AA709" s="120" t="str">
        <f t="shared" si="359"/>
        <v/>
      </c>
      <c r="AB709" s="136" t="str">
        <f>IF(B:B="","",IF(R709="Refreshment Beverage","",IF(AND(R709="Beer",Q709=0),SUM(LOOKUP(2,1/(Rates!$B$15:$B$18&lt;=W709)/(Rates!$C$15:$C$18&gt;=W709),Rates!$D$15:$D$18)*W709),VLOOKUP(VALUE(Q:Q),Rates!A:B,2,0)*W709)))</f>
        <v/>
      </c>
      <c r="AC709" s="136" t="str">
        <f>IF(B:B="","",IF(R709="Refreshment Beverage","",IF(AND(R709="Beer",Q709=0),SUM(LOOKUP(2,1/(Rates!$B$15:$B$18&lt;=W709)/(Rates!$C$15:$C$18&gt;=W709),Rates!$E$15:$E$18)*W709),VLOOKUP(VALUE(Q:Q),Rates!A:C,3,0)*W709)))</f>
        <v/>
      </c>
      <c r="AD709" s="137" t="str">
        <f>IFERROR(IF(B:B="","",IF(R709="Beer","",IF(VALUE(Q709)=0,VLOOKUP(VLOOKUP(B:B,#REF!,16,0),Rates!A:E,2,0),VLOOKUP(VALUE(Q709),Rates!A$31:B$34,2,0)*W709))),0)</f>
        <v/>
      </c>
      <c r="AE709" s="121" t="str">
        <f t="shared" si="360"/>
        <v/>
      </c>
      <c r="AF709" s="138" t="str">
        <f t="shared" si="361"/>
        <v/>
      </c>
      <c r="AG709" s="122" t="str">
        <f t="shared" si="362"/>
        <v/>
      </c>
      <c r="AH709" s="123" t="str">
        <f t="shared" si="363"/>
        <v/>
      </c>
      <c r="AI709" s="139" t="str">
        <f>IF(AE:AE="","",IF(R709="Refreshment Beverage",AK709*(Rates!J$19/100),ROUND(SUM(AH709*(Rates!$J$8/100)),4)))</f>
        <v/>
      </c>
      <c r="AJ709" s="124" t="str">
        <f t="shared" si="364"/>
        <v/>
      </c>
      <c r="AK709" s="125" t="str">
        <f t="shared" si="365"/>
        <v/>
      </c>
      <c r="AL709" s="121" t="str">
        <f t="shared" si="366"/>
        <v/>
      </c>
      <c r="AM709" s="138" t="str">
        <f>IF(AS709="","",IF(R709="Refreshment Beverage",ROUND(AS709*Rates!K$19,4),ROUND(AO709*(VLOOKUP(VALUE(Q709),Rates!G$4:L$12,3,0)),4)))</f>
        <v/>
      </c>
      <c r="AN709" s="126" t="str">
        <f>IF(AS709="","",IF(R709="Refreshment Beverage",AS709*(Rates!J$19/100),MAX(AM709,AB709)))</f>
        <v/>
      </c>
      <c r="AO709" s="127" t="str">
        <f t="shared" si="367"/>
        <v/>
      </c>
      <c r="AP709" s="127" t="str">
        <f t="shared" si="368"/>
        <v/>
      </c>
      <c r="AQ709" s="140" t="str">
        <f>IF(AS709="","",IF(R709="Refreshment Beverage",ROUND(SUM(VLOOKUP(Q:Q,Rates!G$15:L$19,3,0)*(AS709-Y709-Z709-AA709)),4),ROUND(SUM(Rates!$K$8*AS709),4)))</f>
        <v/>
      </c>
      <c r="AR709" s="139" t="str">
        <f t="shared" si="369"/>
        <v/>
      </c>
      <c r="AS709" s="125" t="str">
        <f t="shared" si="370"/>
        <v/>
      </c>
      <c r="AT709" s="121" t="str">
        <f t="shared" si="371"/>
        <v/>
      </c>
      <c r="AU709" s="138" t="str">
        <f>IF(AX709="","",IF(R709="Refreshment Beverage",ROUND((BA709-Y709-Z709-AA709)*VLOOKUP(VALUE(Q709),Rates!G$15:L$19,3,0),4),ROUND(AW709*(VLOOKUP(VALUE(Q709),Rates!G:L,3,0)),4)))</f>
        <v/>
      </c>
      <c r="AV709" s="126" t="str">
        <f t="shared" si="372"/>
        <v/>
      </c>
      <c r="AW709" s="127" t="str">
        <f t="shared" si="373"/>
        <v/>
      </c>
      <c r="AX709" s="123" t="str">
        <f t="shared" si="374"/>
        <v/>
      </c>
      <c r="AY709" s="140" t="str">
        <f>IF(AX709="","",IF(R709="Refreshment Beverage",ROUND(SUM(AX709*Rates!K$19),4),ROUND(SUM(AX709*(Rates!J$8/100)),4)))</f>
        <v/>
      </c>
      <c r="AZ709" s="124" t="str">
        <f t="shared" si="375"/>
        <v/>
      </c>
      <c r="BA709" s="125" t="str">
        <f t="shared" si="376"/>
        <v/>
      </c>
      <c r="BB709" s="115"/>
      <c r="BC709" s="143"/>
      <c r="BD709" s="100"/>
      <c r="BE709" s="100"/>
      <c r="BF709" s="100"/>
      <c r="BG709" s="100"/>
    </row>
    <row r="710" spans="1:59" ht="12.75" customHeight="1" x14ac:dyDescent="0.2">
      <c r="A710" s="144"/>
      <c r="B710" s="141"/>
      <c r="C710" s="141"/>
      <c r="D710" s="142"/>
      <c r="E710" s="142"/>
      <c r="F710" s="142"/>
      <c r="G710" s="142"/>
      <c r="H710" s="142"/>
      <c r="I710" s="129"/>
      <c r="J710" s="130"/>
      <c r="K710" s="131" t="str">
        <f t="shared" si="347"/>
        <v/>
      </c>
      <c r="L710" s="132" t="str">
        <f t="shared" si="348"/>
        <v/>
      </c>
      <c r="M710" s="133" t="str">
        <f t="shared" si="349"/>
        <v/>
      </c>
      <c r="N710" s="134" t="str">
        <f>IFERROR(IF(B:B="","",IF(R710="Beer",SUM(LOOKUP(2,1/(Rates!$B$3:$B$5&lt;=W710)/(Rates!$C$3:$C$5&gt;=W710),Rates!$D$3:$D$5)*(X710/100)*W710),IF(R710="Refreshment Beverage",SUM(LOOKUP(2,1/(Rates!$B$7:$B$11&lt;=W710)/(Rates!$C$7:$C$11&gt;=W710),Rates!$D$7:$D$11)*(X710/100)*W710)))),"")</f>
        <v/>
      </c>
      <c r="O710" s="134" t="str">
        <f t="shared" si="350"/>
        <v/>
      </c>
      <c r="P710" s="116"/>
      <c r="Q710" s="117" t="str">
        <f t="shared" si="351"/>
        <v/>
      </c>
      <c r="R710" s="128" t="str">
        <f t="shared" si="352"/>
        <v/>
      </c>
      <c r="S710" s="135" t="str">
        <f>IF(B710="","",IF(R710="Refreshment Beverage",VLOOKUP(VALUE(Q710),Rates!G$15:L$19,2,0),VLOOKUP(VALUE(Q710),Rates!G$4:L$12,2,0)))</f>
        <v/>
      </c>
      <c r="T710" s="135" t="str">
        <f t="shared" si="353"/>
        <v/>
      </c>
      <c r="U710" s="118" t="str">
        <f t="shared" si="354"/>
        <v/>
      </c>
      <c r="V710" s="135" t="str">
        <f t="shared" si="355"/>
        <v/>
      </c>
      <c r="W710" s="135" t="str">
        <f t="shared" si="356"/>
        <v/>
      </c>
      <c r="X710" s="119" t="str">
        <f t="shared" si="357"/>
        <v/>
      </c>
      <c r="Y710" s="120" t="str">
        <f>IF(B:B="","",IF(R710="Refreshment Beverage",VLOOKUP(Q710,Rates!G$15:L$19,6,0)*W710,VLOOKUP(Q710,Rates!G$4:L$12,6,0)*W710))</f>
        <v/>
      </c>
      <c r="Z710" s="120" t="str">
        <f t="shared" si="358"/>
        <v/>
      </c>
      <c r="AA710" s="120" t="str">
        <f t="shared" si="359"/>
        <v/>
      </c>
      <c r="AB710" s="136" t="str">
        <f>IF(B:B="","",IF(R710="Refreshment Beverage","",IF(AND(R710="Beer",Q710=0),SUM(LOOKUP(2,1/(Rates!$B$15:$B$18&lt;=W710)/(Rates!$C$15:$C$18&gt;=W710),Rates!$D$15:$D$18)*W710),VLOOKUP(VALUE(Q:Q),Rates!A:B,2,0)*W710)))</f>
        <v/>
      </c>
      <c r="AC710" s="136" t="str">
        <f>IF(B:B="","",IF(R710="Refreshment Beverage","",IF(AND(R710="Beer",Q710=0),SUM(LOOKUP(2,1/(Rates!$B$15:$B$18&lt;=W710)/(Rates!$C$15:$C$18&gt;=W710),Rates!$E$15:$E$18)*W710),VLOOKUP(VALUE(Q:Q),Rates!A:C,3,0)*W710)))</f>
        <v/>
      </c>
      <c r="AD710" s="137" t="str">
        <f>IFERROR(IF(B:B="","",IF(R710="Beer","",IF(VALUE(Q710)=0,VLOOKUP(VLOOKUP(B:B,#REF!,16,0),Rates!A:E,2,0),VLOOKUP(VALUE(Q710),Rates!A$31:B$34,2,0)*W710))),0)</f>
        <v/>
      </c>
      <c r="AE710" s="121" t="str">
        <f t="shared" si="360"/>
        <v/>
      </c>
      <c r="AF710" s="138" t="str">
        <f t="shared" si="361"/>
        <v/>
      </c>
      <c r="AG710" s="122" t="str">
        <f t="shared" si="362"/>
        <v/>
      </c>
      <c r="AH710" s="123" t="str">
        <f t="shared" si="363"/>
        <v/>
      </c>
      <c r="AI710" s="139" t="str">
        <f>IF(AE:AE="","",IF(R710="Refreshment Beverage",AK710*(Rates!J$19/100),ROUND(SUM(AH710*(Rates!$J$8/100)),4)))</f>
        <v/>
      </c>
      <c r="AJ710" s="124" t="str">
        <f t="shared" si="364"/>
        <v/>
      </c>
      <c r="AK710" s="125" t="str">
        <f t="shared" si="365"/>
        <v/>
      </c>
      <c r="AL710" s="121" t="str">
        <f t="shared" si="366"/>
        <v/>
      </c>
      <c r="AM710" s="138" t="str">
        <f>IF(AS710="","",IF(R710="Refreshment Beverage",ROUND(AS710*Rates!K$19,4),ROUND(AO710*(VLOOKUP(VALUE(Q710),Rates!G$4:L$12,3,0)),4)))</f>
        <v/>
      </c>
      <c r="AN710" s="126" t="str">
        <f>IF(AS710="","",IF(R710="Refreshment Beverage",AS710*(Rates!J$19/100),MAX(AM710,AB710)))</f>
        <v/>
      </c>
      <c r="AO710" s="127" t="str">
        <f t="shared" si="367"/>
        <v/>
      </c>
      <c r="AP710" s="127" t="str">
        <f t="shared" si="368"/>
        <v/>
      </c>
      <c r="AQ710" s="140" t="str">
        <f>IF(AS710="","",IF(R710="Refreshment Beverage",ROUND(SUM(VLOOKUP(Q:Q,Rates!G$15:L$19,3,0)*(AS710-Y710-Z710-AA710)),4),ROUND(SUM(Rates!$K$8*AS710),4)))</f>
        <v/>
      </c>
      <c r="AR710" s="139" t="str">
        <f t="shared" si="369"/>
        <v/>
      </c>
      <c r="AS710" s="125" t="str">
        <f t="shared" si="370"/>
        <v/>
      </c>
      <c r="AT710" s="121" t="str">
        <f t="shared" si="371"/>
        <v/>
      </c>
      <c r="AU710" s="138" t="str">
        <f>IF(AX710="","",IF(R710="Refreshment Beverage",ROUND((BA710-Y710-Z710-AA710)*VLOOKUP(VALUE(Q710),Rates!G$15:L$19,3,0),4),ROUND(AW710*(VLOOKUP(VALUE(Q710),Rates!G:L,3,0)),4)))</f>
        <v/>
      </c>
      <c r="AV710" s="126" t="str">
        <f t="shared" si="372"/>
        <v/>
      </c>
      <c r="AW710" s="127" t="str">
        <f t="shared" si="373"/>
        <v/>
      </c>
      <c r="AX710" s="123" t="str">
        <f t="shared" si="374"/>
        <v/>
      </c>
      <c r="AY710" s="140" t="str">
        <f>IF(AX710="","",IF(R710="Refreshment Beverage",ROUND(SUM(AX710*Rates!K$19),4),ROUND(SUM(AX710*(Rates!J$8/100)),4)))</f>
        <v/>
      </c>
      <c r="AZ710" s="124" t="str">
        <f t="shared" si="375"/>
        <v/>
      </c>
      <c r="BA710" s="125" t="str">
        <f t="shared" si="376"/>
        <v/>
      </c>
      <c r="BB710" s="115"/>
      <c r="BC710" s="143"/>
      <c r="BD710" s="100"/>
      <c r="BE710" s="100"/>
      <c r="BF710" s="100"/>
      <c r="BG710" s="100"/>
    </row>
    <row r="711" spans="1:59" ht="12.75" customHeight="1" x14ac:dyDescent="0.2">
      <c r="A711" s="144"/>
      <c r="B711" s="141"/>
      <c r="C711" s="141"/>
      <c r="D711" s="142"/>
      <c r="E711" s="142"/>
      <c r="F711" s="142"/>
      <c r="G711" s="142"/>
      <c r="H711" s="142"/>
      <c r="I711" s="129"/>
      <c r="J711" s="130"/>
      <c r="K711" s="131" t="str">
        <f t="shared" si="347"/>
        <v/>
      </c>
      <c r="L711" s="132" t="str">
        <f t="shared" si="348"/>
        <v/>
      </c>
      <c r="M711" s="133" t="str">
        <f t="shared" si="349"/>
        <v/>
      </c>
      <c r="N711" s="134" t="str">
        <f>IFERROR(IF(B:B="","",IF(R711="Beer",SUM(LOOKUP(2,1/(Rates!$B$3:$B$5&lt;=W711)/(Rates!$C$3:$C$5&gt;=W711),Rates!$D$3:$D$5)*(X711/100)*W711),IF(R711="Refreshment Beverage",SUM(LOOKUP(2,1/(Rates!$B$7:$B$11&lt;=W711)/(Rates!$C$7:$C$11&gt;=W711),Rates!$D$7:$D$11)*(X711/100)*W711)))),"")</f>
        <v/>
      </c>
      <c r="O711" s="134" t="str">
        <f t="shared" si="350"/>
        <v/>
      </c>
      <c r="P711" s="116"/>
      <c r="Q711" s="117" t="str">
        <f t="shared" si="351"/>
        <v/>
      </c>
      <c r="R711" s="128" t="str">
        <f t="shared" si="352"/>
        <v/>
      </c>
      <c r="S711" s="135" t="str">
        <f>IF(B711="","",IF(R711="Refreshment Beverage",VLOOKUP(VALUE(Q711),Rates!G$15:L$19,2,0),VLOOKUP(VALUE(Q711),Rates!G$4:L$12,2,0)))</f>
        <v/>
      </c>
      <c r="T711" s="135" t="str">
        <f t="shared" si="353"/>
        <v/>
      </c>
      <c r="U711" s="118" t="str">
        <f t="shared" si="354"/>
        <v/>
      </c>
      <c r="V711" s="135" t="str">
        <f t="shared" si="355"/>
        <v/>
      </c>
      <c r="W711" s="135" t="str">
        <f t="shared" si="356"/>
        <v/>
      </c>
      <c r="X711" s="119" t="str">
        <f t="shared" si="357"/>
        <v/>
      </c>
      <c r="Y711" s="120" t="str">
        <f>IF(B:B="","",IF(R711="Refreshment Beverage",VLOOKUP(Q711,Rates!G$15:L$19,6,0)*W711,VLOOKUP(Q711,Rates!G$4:L$12,6,0)*W711))</f>
        <v/>
      </c>
      <c r="Z711" s="120" t="str">
        <f t="shared" si="358"/>
        <v/>
      </c>
      <c r="AA711" s="120" t="str">
        <f t="shared" si="359"/>
        <v/>
      </c>
      <c r="AB711" s="136" t="str">
        <f>IF(B:B="","",IF(R711="Refreshment Beverage","",IF(AND(R711="Beer",Q711=0),SUM(LOOKUP(2,1/(Rates!$B$15:$B$18&lt;=W711)/(Rates!$C$15:$C$18&gt;=W711),Rates!$D$15:$D$18)*W711),VLOOKUP(VALUE(Q:Q),Rates!A:B,2,0)*W711)))</f>
        <v/>
      </c>
      <c r="AC711" s="136" t="str">
        <f>IF(B:B="","",IF(R711="Refreshment Beverage","",IF(AND(R711="Beer",Q711=0),SUM(LOOKUP(2,1/(Rates!$B$15:$B$18&lt;=W711)/(Rates!$C$15:$C$18&gt;=W711),Rates!$E$15:$E$18)*W711),VLOOKUP(VALUE(Q:Q),Rates!A:C,3,0)*W711)))</f>
        <v/>
      </c>
      <c r="AD711" s="137" t="str">
        <f>IFERROR(IF(B:B="","",IF(R711="Beer","",IF(VALUE(Q711)=0,VLOOKUP(VLOOKUP(B:B,#REF!,16,0),Rates!A:E,2,0),VLOOKUP(VALUE(Q711),Rates!A$31:B$34,2,0)*W711))),0)</f>
        <v/>
      </c>
      <c r="AE711" s="121" t="str">
        <f t="shared" si="360"/>
        <v/>
      </c>
      <c r="AF711" s="138" t="str">
        <f t="shared" si="361"/>
        <v/>
      </c>
      <c r="AG711" s="122" t="str">
        <f t="shared" si="362"/>
        <v/>
      </c>
      <c r="AH711" s="123" t="str">
        <f t="shared" si="363"/>
        <v/>
      </c>
      <c r="AI711" s="139" t="str">
        <f>IF(AE:AE="","",IF(R711="Refreshment Beverage",AK711*(Rates!J$19/100),ROUND(SUM(AH711*(Rates!$J$8/100)),4)))</f>
        <v/>
      </c>
      <c r="AJ711" s="124" t="str">
        <f t="shared" si="364"/>
        <v/>
      </c>
      <c r="AK711" s="125" t="str">
        <f t="shared" si="365"/>
        <v/>
      </c>
      <c r="AL711" s="121" t="str">
        <f t="shared" si="366"/>
        <v/>
      </c>
      <c r="AM711" s="138" t="str">
        <f>IF(AS711="","",IF(R711="Refreshment Beverage",ROUND(AS711*Rates!K$19,4),ROUND(AO711*(VLOOKUP(VALUE(Q711),Rates!G$4:L$12,3,0)),4)))</f>
        <v/>
      </c>
      <c r="AN711" s="126" t="str">
        <f>IF(AS711="","",IF(R711="Refreshment Beverage",AS711*(Rates!J$19/100),MAX(AM711,AB711)))</f>
        <v/>
      </c>
      <c r="AO711" s="127" t="str">
        <f t="shared" si="367"/>
        <v/>
      </c>
      <c r="AP711" s="127" t="str">
        <f t="shared" si="368"/>
        <v/>
      </c>
      <c r="AQ711" s="140" t="str">
        <f>IF(AS711="","",IF(R711="Refreshment Beverage",ROUND(SUM(VLOOKUP(Q:Q,Rates!G$15:L$19,3,0)*(AS711-Y711-Z711-AA711)),4),ROUND(SUM(Rates!$K$8*AS711),4)))</f>
        <v/>
      </c>
      <c r="AR711" s="139" t="str">
        <f t="shared" si="369"/>
        <v/>
      </c>
      <c r="AS711" s="125" t="str">
        <f t="shared" si="370"/>
        <v/>
      </c>
      <c r="AT711" s="121" t="str">
        <f t="shared" si="371"/>
        <v/>
      </c>
      <c r="AU711" s="138" t="str">
        <f>IF(AX711="","",IF(R711="Refreshment Beverage",ROUND((BA711-Y711-Z711-AA711)*VLOOKUP(VALUE(Q711),Rates!G$15:L$19,3,0),4),ROUND(AW711*(VLOOKUP(VALUE(Q711),Rates!G:L,3,0)),4)))</f>
        <v/>
      </c>
      <c r="AV711" s="126" t="str">
        <f t="shared" si="372"/>
        <v/>
      </c>
      <c r="AW711" s="127" t="str">
        <f t="shared" si="373"/>
        <v/>
      </c>
      <c r="AX711" s="123" t="str">
        <f t="shared" si="374"/>
        <v/>
      </c>
      <c r="AY711" s="140" t="str">
        <f>IF(AX711="","",IF(R711="Refreshment Beverage",ROUND(SUM(AX711*Rates!K$19),4),ROUND(SUM(AX711*(Rates!J$8/100)),4)))</f>
        <v/>
      </c>
      <c r="AZ711" s="124" t="str">
        <f t="shared" si="375"/>
        <v/>
      </c>
      <c r="BA711" s="125" t="str">
        <f t="shared" si="376"/>
        <v/>
      </c>
      <c r="BB711" s="115"/>
      <c r="BC711" s="143"/>
      <c r="BD711" s="100"/>
      <c r="BE711" s="100"/>
      <c r="BF711" s="100"/>
      <c r="BG711" s="100"/>
    </row>
    <row r="712" spans="1:59" ht="12.75" customHeight="1" x14ac:dyDescent="0.2">
      <c r="A712" s="144"/>
      <c r="B712" s="141"/>
      <c r="C712" s="141"/>
      <c r="D712" s="142"/>
      <c r="E712" s="142"/>
      <c r="F712" s="142"/>
      <c r="G712" s="142"/>
      <c r="H712" s="142"/>
      <c r="I712" s="129"/>
      <c r="J712" s="130"/>
      <c r="K712" s="131" t="str">
        <f t="shared" si="347"/>
        <v/>
      </c>
      <c r="L712" s="132" t="str">
        <f t="shared" si="348"/>
        <v/>
      </c>
      <c r="M712" s="133" t="str">
        <f t="shared" si="349"/>
        <v/>
      </c>
      <c r="N712" s="134" t="str">
        <f>IFERROR(IF(B:B="","",IF(R712="Beer",SUM(LOOKUP(2,1/(Rates!$B$3:$B$5&lt;=W712)/(Rates!$C$3:$C$5&gt;=W712),Rates!$D$3:$D$5)*(X712/100)*W712),IF(R712="Refreshment Beverage",SUM(LOOKUP(2,1/(Rates!$B$7:$B$11&lt;=W712)/(Rates!$C$7:$C$11&gt;=W712),Rates!$D$7:$D$11)*(X712/100)*W712)))),"")</f>
        <v/>
      </c>
      <c r="O712" s="134" t="str">
        <f t="shared" si="350"/>
        <v/>
      </c>
      <c r="P712" s="116"/>
      <c r="Q712" s="117" t="str">
        <f t="shared" si="351"/>
        <v/>
      </c>
      <c r="R712" s="128" t="str">
        <f t="shared" si="352"/>
        <v/>
      </c>
      <c r="S712" s="135" t="str">
        <f>IF(B712="","",IF(R712="Refreshment Beverage",VLOOKUP(VALUE(Q712),Rates!G$15:L$19,2,0),VLOOKUP(VALUE(Q712),Rates!G$4:L$12,2,0)))</f>
        <v/>
      </c>
      <c r="T712" s="135" t="str">
        <f t="shared" si="353"/>
        <v/>
      </c>
      <c r="U712" s="118" t="str">
        <f t="shared" si="354"/>
        <v/>
      </c>
      <c r="V712" s="135" t="str">
        <f t="shared" si="355"/>
        <v/>
      </c>
      <c r="W712" s="135" t="str">
        <f t="shared" si="356"/>
        <v/>
      </c>
      <c r="X712" s="119" t="str">
        <f t="shared" si="357"/>
        <v/>
      </c>
      <c r="Y712" s="120" t="str">
        <f>IF(B:B="","",IF(R712="Refreshment Beverage",VLOOKUP(Q712,Rates!G$15:L$19,6,0)*W712,VLOOKUP(Q712,Rates!G$4:L$12,6,0)*W712))</f>
        <v/>
      </c>
      <c r="Z712" s="120" t="str">
        <f t="shared" si="358"/>
        <v/>
      </c>
      <c r="AA712" s="120" t="str">
        <f t="shared" si="359"/>
        <v/>
      </c>
      <c r="AB712" s="136" t="str">
        <f>IF(B:B="","",IF(R712="Refreshment Beverage","",IF(AND(R712="Beer",Q712=0),SUM(LOOKUP(2,1/(Rates!$B$15:$B$18&lt;=W712)/(Rates!$C$15:$C$18&gt;=W712),Rates!$D$15:$D$18)*W712),VLOOKUP(VALUE(Q:Q),Rates!A:B,2,0)*W712)))</f>
        <v/>
      </c>
      <c r="AC712" s="136" t="str">
        <f>IF(B:B="","",IF(R712="Refreshment Beverage","",IF(AND(R712="Beer",Q712=0),SUM(LOOKUP(2,1/(Rates!$B$15:$B$18&lt;=W712)/(Rates!$C$15:$C$18&gt;=W712),Rates!$E$15:$E$18)*W712),VLOOKUP(VALUE(Q:Q),Rates!A:C,3,0)*W712)))</f>
        <v/>
      </c>
      <c r="AD712" s="137" t="str">
        <f>IFERROR(IF(B:B="","",IF(R712="Beer","",IF(VALUE(Q712)=0,VLOOKUP(VLOOKUP(B:B,#REF!,16,0),Rates!A:E,2,0),VLOOKUP(VALUE(Q712),Rates!A$31:B$34,2,0)*W712))),0)</f>
        <v/>
      </c>
      <c r="AE712" s="121" t="str">
        <f t="shared" si="360"/>
        <v/>
      </c>
      <c r="AF712" s="138" t="str">
        <f t="shared" si="361"/>
        <v/>
      </c>
      <c r="AG712" s="122" t="str">
        <f t="shared" si="362"/>
        <v/>
      </c>
      <c r="AH712" s="123" t="str">
        <f t="shared" si="363"/>
        <v/>
      </c>
      <c r="AI712" s="139" t="str">
        <f>IF(AE:AE="","",IF(R712="Refreshment Beverage",AK712*(Rates!J$19/100),ROUND(SUM(AH712*(Rates!$J$8/100)),4)))</f>
        <v/>
      </c>
      <c r="AJ712" s="124" t="str">
        <f t="shared" si="364"/>
        <v/>
      </c>
      <c r="AK712" s="125" t="str">
        <f t="shared" si="365"/>
        <v/>
      </c>
      <c r="AL712" s="121" t="str">
        <f t="shared" si="366"/>
        <v/>
      </c>
      <c r="AM712" s="138" t="str">
        <f>IF(AS712="","",IF(R712="Refreshment Beverage",ROUND(AS712*Rates!K$19,4),ROUND(AO712*(VLOOKUP(VALUE(Q712),Rates!G$4:L$12,3,0)),4)))</f>
        <v/>
      </c>
      <c r="AN712" s="126" t="str">
        <f>IF(AS712="","",IF(R712="Refreshment Beverage",AS712*(Rates!J$19/100),MAX(AM712,AB712)))</f>
        <v/>
      </c>
      <c r="AO712" s="127" t="str">
        <f t="shared" si="367"/>
        <v/>
      </c>
      <c r="AP712" s="127" t="str">
        <f t="shared" si="368"/>
        <v/>
      </c>
      <c r="AQ712" s="140" t="str">
        <f>IF(AS712="","",IF(R712="Refreshment Beverage",ROUND(SUM(VLOOKUP(Q:Q,Rates!G$15:L$19,3,0)*(AS712-Y712-Z712-AA712)),4),ROUND(SUM(Rates!$K$8*AS712),4)))</f>
        <v/>
      </c>
      <c r="AR712" s="139" t="str">
        <f t="shared" si="369"/>
        <v/>
      </c>
      <c r="AS712" s="125" t="str">
        <f t="shared" si="370"/>
        <v/>
      </c>
      <c r="AT712" s="121" t="str">
        <f t="shared" si="371"/>
        <v/>
      </c>
      <c r="AU712" s="138" t="str">
        <f>IF(AX712="","",IF(R712="Refreshment Beverage",ROUND((BA712-Y712-Z712-AA712)*VLOOKUP(VALUE(Q712),Rates!G$15:L$19,3,0),4),ROUND(AW712*(VLOOKUP(VALUE(Q712),Rates!G:L,3,0)),4)))</f>
        <v/>
      </c>
      <c r="AV712" s="126" t="str">
        <f t="shared" si="372"/>
        <v/>
      </c>
      <c r="AW712" s="127" t="str">
        <f t="shared" si="373"/>
        <v/>
      </c>
      <c r="AX712" s="123" t="str">
        <f t="shared" si="374"/>
        <v/>
      </c>
      <c r="AY712" s="140" t="str">
        <f>IF(AX712="","",IF(R712="Refreshment Beverage",ROUND(SUM(AX712*Rates!K$19),4),ROUND(SUM(AX712*(Rates!J$8/100)),4)))</f>
        <v/>
      </c>
      <c r="AZ712" s="124" t="str">
        <f t="shared" si="375"/>
        <v/>
      </c>
      <c r="BA712" s="125" t="str">
        <f t="shared" si="376"/>
        <v/>
      </c>
      <c r="BB712" s="115"/>
      <c r="BC712" s="143"/>
      <c r="BD712" s="100"/>
      <c r="BE712" s="100"/>
      <c r="BF712" s="100"/>
      <c r="BG712" s="100"/>
    </row>
    <row r="713" spans="1:59" ht="12.75" customHeight="1" x14ac:dyDescent="0.2">
      <c r="A713" s="144"/>
      <c r="B713" s="141"/>
      <c r="C713" s="141"/>
      <c r="D713" s="142"/>
      <c r="E713" s="142"/>
      <c r="F713" s="142"/>
      <c r="G713" s="142"/>
      <c r="H713" s="142"/>
      <c r="I713" s="129"/>
      <c r="J713" s="130"/>
      <c r="K713" s="131" t="str">
        <f t="shared" si="347"/>
        <v/>
      </c>
      <c r="L713" s="132" t="str">
        <f t="shared" si="348"/>
        <v/>
      </c>
      <c r="M713" s="133" t="str">
        <f t="shared" si="349"/>
        <v/>
      </c>
      <c r="N713" s="134" t="str">
        <f>IFERROR(IF(B:B="","",IF(R713="Beer",SUM(LOOKUP(2,1/(Rates!$B$3:$B$5&lt;=W713)/(Rates!$C$3:$C$5&gt;=W713),Rates!$D$3:$D$5)*(X713/100)*W713),IF(R713="Refreshment Beverage",SUM(LOOKUP(2,1/(Rates!$B$7:$B$11&lt;=W713)/(Rates!$C$7:$C$11&gt;=W713),Rates!$D$7:$D$11)*(X713/100)*W713)))),"")</f>
        <v/>
      </c>
      <c r="O713" s="134" t="str">
        <f t="shared" si="350"/>
        <v/>
      </c>
      <c r="P713" s="116"/>
      <c r="Q713" s="117" t="str">
        <f t="shared" si="351"/>
        <v/>
      </c>
      <c r="R713" s="128" t="str">
        <f t="shared" si="352"/>
        <v/>
      </c>
      <c r="S713" s="135" t="str">
        <f>IF(B713="","",IF(R713="Refreshment Beverage",VLOOKUP(VALUE(Q713),Rates!G$15:L$19,2,0),VLOOKUP(VALUE(Q713),Rates!G$4:L$12,2,0)))</f>
        <v/>
      </c>
      <c r="T713" s="135" t="str">
        <f t="shared" si="353"/>
        <v/>
      </c>
      <c r="U713" s="118" t="str">
        <f t="shared" si="354"/>
        <v/>
      </c>
      <c r="V713" s="135" t="str">
        <f t="shared" si="355"/>
        <v/>
      </c>
      <c r="W713" s="135" t="str">
        <f t="shared" si="356"/>
        <v/>
      </c>
      <c r="X713" s="119" t="str">
        <f t="shared" si="357"/>
        <v/>
      </c>
      <c r="Y713" s="120" t="str">
        <f>IF(B:B="","",IF(R713="Refreshment Beverage",VLOOKUP(Q713,Rates!G$15:L$19,6,0)*W713,VLOOKUP(Q713,Rates!G$4:L$12,6,0)*W713))</f>
        <v/>
      </c>
      <c r="Z713" s="120" t="str">
        <f t="shared" si="358"/>
        <v/>
      </c>
      <c r="AA713" s="120" t="str">
        <f t="shared" si="359"/>
        <v/>
      </c>
      <c r="AB713" s="136" t="str">
        <f>IF(B:B="","",IF(R713="Refreshment Beverage","",IF(AND(R713="Beer",Q713=0),SUM(LOOKUP(2,1/(Rates!$B$15:$B$18&lt;=W713)/(Rates!$C$15:$C$18&gt;=W713),Rates!$D$15:$D$18)*W713),VLOOKUP(VALUE(Q:Q),Rates!A:B,2,0)*W713)))</f>
        <v/>
      </c>
      <c r="AC713" s="136" t="str">
        <f>IF(B:B="","",IF(R713="Refreshment Beverage","",IF(AND(R713="Beer",Q713=0),SUM(LOOKUP(2,1/(Rates!$B$15:$B$18&lt;=W713)/(Rates!$C$15:$C$18&gt;=W713),Rates!$E$15:$E$18)*W713),VLOOKUP(VALUE(Q:Q),Rates!A:C,3,0)*W713)))</f>
        <v/>
      </c>
      <c r="AD713" s="137" t="str">
        <f>IFERROR(IF(B:B="","",IF(R713="Beer","",IF(VALUE(Q713)=0,VLOOKUP(VLOOKUP(B:B,#REF!,16,0),Rates!A:E,2,0),VLOOKUP(VALUE(Q713),Rates!A$31:B$34,2,0)*W713))),0)</f>
        <v/>
      </c>
      <c r="AE713" s="121" t="str">
        <f t="shared" si="360"/>
        <v/>
      </c>
      <c r="AF713" s="138" t="str">
        <f t="shared" si="361"/>
        <v/>
      </c>
      <c r="AG713" s="122" t="str">
        <f t="shared" si="362"/>
        <v/>
      </c>
      <c r="AH713" s="123" t="str">
        <f t="shared" si="363"/>
        <v/>
      </c>
      <c r="AI713" s="139" t="str">
        <f>IF(AE:AE="","",IF(R713="Refreshment Beverage",AK713*(Rates!J$19/100),ROUND(SUM(AH713*(Rates!$J$8/100)),4)))</f>
        <v/>
      </c>
      <c r="AJ713" s="124" t="str">
        <f t="shared" si="364"/>
        <v/>
      </c>
      <c r="AK713" s="125" t="str">
        <f t="shared" si="365"/>
        <v/>
      </c>
      <c r="AL713" s="121" t="str">
        <f t="shared" si="366"/>
        <v/>
      </c>
      <c r="AM713" s="138" t="str">
        <f>IF(AS713="","",IF(R713="Refreshment Beverage",ROUND(AS713*Rates!K$19,4),ROUND(AO713*(VLOOKUP(VALUE(Q713),Rates!G$4:L$12,3,0)),4)))</f>
        <v/>
      </c>
      <c r="AN713" s="126" t="str">
        <f>IF(AS713="","",IF(R713="Refreshment Beverage",AS713*(Rates!J$19/100),MAX(AM713,AB713)))</f>
        <v/>
      </c>
      <c r="AO713" s="127" t="str">
        <f t="shared" si="367"/>
        <v/>
      </c>
      <c r="AP713" s="127" t="str">
        <f t="shared" si="368"/>
        <v/>
      </c>
      <c r="AQ713" s="140" t="str">
        <f>IF(AS713="","",IF(R713="Refreshment Beverage",ROUND(SUM(VLOOKUP(Q:Q,Rates!G$15:L$19,3,0)*(AS713-Y713-Z713-AA713)),4),ROUND(SUM(Rates!$K$8*AS713),4)))</f>
        <v/>
      </c>
      <c r="AR713" s="139" t="str">
        <f t="shared" si="369"/>
        <v/>
      </c>
      <c r="AS713" s="125" t="str">
        <f t="shared" si="370"/>
        <v/>
      </c>
      <c r="AT713" s="121" t="str">
        <f t="shared" si="371"/>
        <v/>
      </c>
      <c r="AU713" s="138" t="str">
        <f>IF(AX713="","",IF(R713="Refreshment Beverage",ROUND((BA713-Y713-Z713-AA713)*VLOOKUP(VALUE(Q713),Rates!G$15:L$19,3,0),4),ROUND(AW713*(VLOOKUP(VALUE(Q713),Rates!G:L,3,0)),4)))</f>
        <v/>
      </c>
      <c r="AV713" s="126" t="str">
        <f t="shared" si="372"/>
        <v/>
      </c>
      <c r="AW713" s="127" t="str">
        <f t="shared" si="373"/>
        <v/>
      </c>
      <c r="AX713" s="123" t="str">
        <f t="shared" si="374"/>
        <v/>
      </c>
      <c r="AY713" s="140" t="str">
        <f>IF(AX713="","",IF(R713="Refreshment Beverage",ROUND(SUM(AX713*Rates!K$19),4),ROUND(SUM(AX713*(Rates!J$8/100)),4)))</f>
        <v/>
      </c>
      <c r="AZ713" s="124" t="str">
        <f t="shared" si="375"/>
        <v/>
      </c>
      <c r="BA713" s="125" t="str">
        <f t="shared" si="376"/>
        <v/>
      </c>
      <c r="BB713" s="115"/>
      <c r="BC713" s="143"/>
      <c r="BD713" s="100"/>
      <c r="BE713" s="100"/>
      <c r="BF713" s="100"/>
      <c r="BG713" s="100"/>
    </row>
    <row r="714" spans="1:59" ht="12.75" customHeight="1" x14ac:dyDescent="0.2">
      <c r="A714" s="144"/>
      <c r="B714" s="141"/>
      <c r="C714" s="141"/>
      <c r="D714" s="142"/>
      <c r="E714" s="142"/>
      <c r="F714" s="142"/>
      <c r="G714" s="142"/>
      <c r="H714" s="142"/>
      <c r="I714" s="129"/>
      <c r="J714" s="130"/>
      <c r="K714" s="131" t="str">
        <f t="shared" si="347"/>
        <v/>
      </c>
      <c r="L714" s="132" t="str">
        <f t="shared" si="348"/>
        <v/>
      </c>
      <c r="M714" s="133" t="str">
        <f t="shared" si="349"/>
        <v/>
      </c>
      <c r="N714" s="134" t="str">
        <f>IFERROR(IF(B:B="","",IF(R714="Beer",SUM(LOOKUP(2,1/(Rates!$B$3:$B$5&lt;=W714)/(Rates!$C$3:$C$5&gt;=W714),Rates!$D$3:$D$5)*(X714/100)*W714),IF(R714="Refreshment Beverage",SUM(LOOKUP(2,1/(Rates!$B$7:$B$11&lt;=W714)/(Rates!$C$7:$C$11&gt;=W714),Rates!$D$7:$D$11)*(X714/100)*W714)))),"")</f>
        <v/>
      </c>
      <c r="O714" s="134" t="str">
        <f t="shared" si="350"/>
        <v/>
      </c>
      <c r="P714" s="116"/>
      <c r="Q714" s="117" t="str">
        <f t="shared" si="351"/>
        <v/>
      </c>
      <c r="R714" s="128" t="str">
        <f t="shared" si="352"/>
        <v/>
      </c>
      <c r="S714" s="135" t="str">
        <f>IF(B714="","",IF(R714="Refreshment Beverage",VLOOKUP(VALUE(Q714),Rates!G$15:L$19,2,0),VLOOKUP(VALUE(Q714),Rates!G$4:L$12,2,0)))</f>
        <v/>
      </c>
      <c r="T714" s="135" t="str">
        <f t="shared" si="353"/>
        <v/>
      </c>
      <c r="U714" s="118" t="str">
        <f t="shared" si="354"/>
        <v/>
      </c>
      <c r="V714" s="135" t="str">
        <f t="shared" si="355"/>
        <v/>
      </c>
      <c r="W714" s="135" t="str">
        <f t="shared" si="356"/>
        <v/>
      </c>
      <c r="X714" s="119" t="str">
        <f t="shared" si="357"/>
        <v/>
      </c>
      <c r="Y714" s="120" t="str">
        <f>IF(B:B="","",IF(R714="Refreshment Beverage",VLOOKUP(Q714,Rates!G$15:L$19,6,0)*W714,VLOOKUP(Q714,Rates!G$4:L$12,6,0)*W714))</f>
        <v/>
      </c>
      <c r="Z714" s="120" t="str">
        <f t="shared" si="358"/>
        <v/>
      </c>
      <c r="AA714" s="120" t="str">
        <f t="shared" si="359"/>
        <v/>
      </c>
      <c r="AB714" s="136" t="str">
        <f>IF(B:B="","",IF(R714="Refreshment Beverage","",IF(AND(R714="Beer",Q714=0),SUM(LOOKUP(2,1/(Rates!$B$15:$B$18&lt;=W714)/(Rates!$C$15:$C$18&gt;=W714),Rates!$D$15:$D$18)*W714),VLOOKUP(VALUE(Q:Q),Rates!A:B,2,0)*W714)))</f>
        <v/>
      </c>
      <c r="AC714" s="136" t="str">
        <f>IF(B:B="","",IF(R714="Refreshment Beverage","",IF(AND(R714="Beer",Q714=0),SUM(LOOKUP(2,1/(Rates!$B$15:$B$18&lt;=W714)/(Rates!$C$15:$C$18&gt;=W714),Rates!$E$15:$E$18)*W714),VLOOKUP(VALUE(Q:Q),Rates!A:C,3,0)*W714)))</f>
        <v/>
      </c>
      <c r="AD714" s="137" t="str">
        <f>IFERROR(IF(B:B="","",IF(R714="Beer","",IF(VALUE(Q714)=0,VLOOKUP(VLOOKUP(B:B,#REF!,16,0),Rates!A:E,2,0),VLOOKUP(VALUE(Q714),Rates!A$31:B$34,2,0)*W714))),0)</f>
        <v/>
      </c>
      <c r="AE714" s="121" t="str">
        <f t="shared" si="360"/>
        <v/>
      </c>
      <c r="AF714" s="138" t="str">
        <f t="shared" si="361"/>
        <v/>
      </c>
      <c r="AG714" s="122" t="str">
        <f t="shared" si="362"/>
        <v/>
      </c>
      <c r="AH714" s="123" t="str">
        <f t="shared" si="363"/>
        <v/>
      </c>
      <c r="AI714" s="139" t="str">
        <f>IF(AE:AE="","",IF(R714="Refreshment Beverage",AK714*(Rates!J$19/100),ROUND(SUM(AH714*(Rates!$J$8/100)),4)))</f>
        <v/>
      </c>
      <c r="AJ714" s="124" t="str">
        <f t="shared" si="364"/>
        <v/>
      </c>
      <c r="AK714" s="125" t="str">
        <f t="shared" si="365"/>
        <v/>
      </c>
      <c r="AL714" s="121" t="str">
        <f t="shared" si="366"/>
        <v/>
      </c>
      <c r="AM714" s="138" t="str">
        <f>IF(AS714="","",IF(R714="Refreshment Beverage",ROUND(AS714*Rates!K$19,4),ROUND(AO714*(VLOOKUP(VALUE(Q714),Rates!G$4:L$12,3,0)),4)))</f>
        <v/>
      </c>
      <c r="AN714" s="126" t="str">
        <f>IF(AS714="","",IF(R714="Refreshment Beverage",AS714*(Rates!J$19/100),MAX(AM714,AB714)))</f>
        <v/>
      </c>
      <c r="AO714" s="127" t="str">
        <f t="shared" si="367"/>
        <v/>
      </c>
      <c r="AP714" s="127" t="str">
        <f t="shared" si="368"/>
        <v/>
      </c>
      <c r="AQ714" s="140" t="str">
        <f>IF(AS714="","",IF(R714="Refreshment Beverage",ROUND(SUM(VLOOKUP(Q:Q,Rates!G$15:L$19,3,0)*(AS714-Y714-Z714-AA714)),4),ROUND(SUM(Rates!$K$8*AS714),4)))</f>
        <v/>
      </c>
      <c r="AR714" s="139" t="str">
        <f t="shared" si="369"/>
        <v/>
      </c>
      <c r="AS714" s="125" t="str">
        <f t="shared" si="370"/>
        <v/>
      </c>
      <c r="AT714" s="121" t="str">
        <f t="shared" si="371"/>
        <v/>
      </c>
      <c r="AU714" s="138" t="str">
        <f>IF(AX714="","",IF(R714="Refreshment Beverage",ROUND((BA714-Y714-Z714-AA714)*VLOOKUP(VALUE(Q714),Rates!G$15:L$19,3,0),4),ROUND(AW714*(VLOOKUP(VALUE(Q714),Rates!G:L,3,0)),4)))</f>
        <v/>
      </c>
      <c r="AV714" s="126" t="str">
        <f t="shared" si="372"/>
        <v/>
      </c>
      <c r="AW714" s="127" t="str">
        <f t="shared" si="373"/>
        <v/>
      </c>
      <c r="AX714" s="123" t="str">
        <f t="shared" si="374"/>
        <v/>
      </c>
      <c r="AY714" s="140" t="str">
        <f>IF(AX714="","",IF(R714="Refreshment Beverage",ROUND(SUM(AX714*Rates!K$19),4),ROUND(SUM(AX714*(Rates!J$8/100)),4)))</f>
        <v/>
      </c>
      <c r="AZ714" s="124" t="str">
        <f t="shared" si="375"/>
        <v/>
      </c>
      <c r="BA714" s="125" t="str">
        <f t="shared" si="376"/>
        <v/>
      </c>
      <c r="BB714" s="115"/>
      <c r="BC714" s="143"/>
      <c r="BD714" s="100"/>
      <c r="BE714" s="100"/>
      <c r="BF714" s="100"/>
      <c r="BG714" s="100"/>
    </row>
    <row r="715" spans="1:59" ht="12.75" customHeight="1" x14ac:dyDescent="0.2">
      <c r="A715" s="144"/>
      <c r="B715" s="141"/>
      <c r="C715" s="141"/>
      <c r="D715" s="142"/>
      <c r="E715" s="142"/>
      <c r="F715" s="142"/>
      <c r="G715" s="142"/>
      <c r="H715" s="142"/>
      <c r="I715" s="129"/>
      <c r="J715" s="130"/>
      <c r="K715" s="131" t="str">
        <f t="shared" si="347"/>
        <v/>
      </c>
      <c r="L715" s="132" t="str">
        <f t="shared" si="348"/>
        <v/>
      </c>
      <c r="M715" s="133" t="str">
        <f t="shared" si="349"/>
        <v/>
      </c>
      <c r="N715" s="134" t="str">
        <f>IFERROR(IF(B:B="","",IF(R715="Beer",SUM(LOOKUP(2,1/(Rates!$B$3:$B$5&lt;=W715)/(Rates!$C$3:$C$5&gt;=W715),Rates!$D$3:$D$5)*(X715/100)*W715),IF(R715="Refreshment Beverage",SUM(LOOKUP(2,1/(Rates!$B$7:$B$11&lt;=W715)/(Rates!$C$7:$C$11&gt;=W715),Rates!$D$7:$D$11)*(X715/100)*W715)))),"")</f>
        <v/>
      </c>
      <c r="O715" s="134" t="str">
        <f t="shared" si="350"/>
        <v/>
      </c>
      <c r="P715" s="116"/>
      <c r="Q715" s="117" t="str">
        <f t="shared" si="351"/>
        <v/>
      </c>
      <c r="R715" s="128" t="str">
        <f t="shared" si="352"/>
        <v/>
      </c>
      <c r="S715" s="135" t="str">
        <f>IF(B715="","",IF(R715="Refreshment Beverage",VLOOKUP(VALUE(Q715),Rates!G$15:L$19,2,0),VLOOKUP(VALUE(Q715),Rates!G$4:L$12,2,0)))</f>
        <v/>
      </c>
      <c r="T715" s="135" t="str">
        <f t="shared" si="353"/>
        <v/>
      </c>
      <c r="U715" s="118" t="str">
        <f t="shared" si="354"/>
        <v/>
      </c>
      <c r="V715" s="135" t="str">
        <f t="shared" si="355"/>
        <v/>
      </c>
      <c r="W715" s="135" t="str">
        <f t="shared" si="356"/>
        <v/>
      </c>
      <c r="X715" s="119" t="str">
        <f t="shared" si="357"/>
        <v/>
      </c>
      <c r="Y715" s="120" t="str">
        <f>IF(B:B="","",IF(R715="Refreshment Beverage",VLOOKUP(Q715,Rates!G$15:L$19,6,0)*W715,VLOOKUP(Q715,Rates!G$4:L$12,6,0)*W715))</f>
        <v/>
      </c>
      <c r="Z715" s="120" t="str">
        <f t="shared" si="358"/>
        <v/>
      </c>
      <c r="AA715" s="120" t="str">
        <f t="shared" si="359"/>
        <v/>
      </c>
      <c r="AB715" s="136" t="str">
        <f>IF(B:B="","",IF(R715="Refreshment Beverage","",IF(AND(R715="Beer",Q715=0),SUM(LOOKUP(2,1/(Rates!$B$15:$B$18&lt;=W715)/(Rates!$C$15:$C$18&gt;=W715),Rates!$D$15:$D$18)*W715),VLOOKUP(VALUE(Q:Q),Rates!A:B,2,0)*W715)))</f>
        <v/>
      </c>
      <c r="AC715" s="136" t="str">
        <f>IF(B:B="","",IF(R715="Refreshment Beverage","",IF(AND(R715="Beer",Q715=0),SUM(LOOKUP(2,1/(Rates!$B$15:$B$18&lt;=W715)/(Rates!$C$15:$C$18&gt;=W715),Rates!$E$15:$E$18)*W715),VLOOKUP(VALUE(Q:Q),Rates!A:C,3,0)*W715)))</f>
        <v/>
      </c>
      <c r="AD715" s="137" t="str">
        <f>IFERROR(IF(B:B="","",IF(R715="Beer","",IF(VALUE(Q715)=0,VLOOKUP(VLOOKUP(B:B,#REF!,16,0),Rates!A:E,2,0),VLOOKUP(VALUE(Q715),Rates!A$31:B$34,2,0)*W715))),0)</f>
        <v/>
      </c>
      <c r="AE715" s="121" t="str">
        <f t="shared" si="360"/>
        <v/>
      </c>
      <c r="AF715" s="138" t="str">
        <f t="shared" si="361"/>
        <v/>
      </c>
      <c r="AG715" s="122" t="str">
        <f t="shared" si="362"/>
        <v/>
      </c>
      <c r="AH715" s="123" t="str">
        <f t="shared" si="363"/>
        <v/>
      </c>
      <c r="AI715" s="139" t="str">
        <f>IF(AE:AE="","",IF(R715="Refreshment Beverage",AK715*(Rates!J$19/100),ROUND(SUM(AH715*(Rates!$J$8/100)),4)))</f>
        <v/>
      </c>
      <c r="AJ715" s="124" t="str">
        <f t="shared" si="364"/>
        <v/>
      </c>
      <c r="AK715" s="125" t="str">
        <f t="shared" si="365"/>
        <v/>
      </c>
      <c r="AL715" s="121" t="str">
        <f t="shared" si="366"/>
        <v/>
      </c>
      <c r="AM715" s="138" t="str">
        <f>IF(AS715="","",IF(R715="Refreshment Beverage",ROUND(AS715*Rates!K$19,4),ROUND(AO715*(VLOOKUP(VALUE(Q715),Rates!G$4:L$12,3,0)),4)))</f>
        <v/>
      </c>
      <c r="AN715" s="126" t="str">
        <f>IF(AS715="","",IF(R715="Refreshment Beverage",AS715*(Rates!J$19/100),MAX(AM715,AB715)))</f>
        <v/>
      </c>
      <c r="AO715" s="127" t="str">
        <f t="shared" si="367"/>
        <v/>
      </c>
      <c r="AP715" s="127" t="str">
        <f t="shared" si="368"/>
        <v/>
      </c>
      <c r="AQ715" s="140" t="str">
        <f>IF(AS715="","",IF(R715="Refreshment Beverage",ROUND(SUM(VLOOKUP(Q:Q,Rates!G$15:L$19,3,0)*(AS715-Y715-Z715-AA715)),4),ROUND(SUM(Rates!$K$8*AS715),4)))</f>
        <v/>
      </c>
      <c r="AR715" s="139" t="str">
        <f t="shared" si="369"/>
        <v/>
      </c>
      <c r="AS715" s="125" t="str">
        <f t="shared" si="370"/>
        <v/>
      </c>
      <c r="AT715" s="121" t="str">
        <f t="shared" si="371"/>
        <v/>
      </c>
      <c r="AU715" s="138" t="str">
        <f>IF(AX715="","",IF(R715="Refreshment Beverage",ROUND((BA715-Y715-Z715-AA715)*VLOOKUP(VALUE(Q715),Rates!G$15:L$19,3,0),4),ROUND(AW715*(VLOOKUP(VALUE(Q715),Rates!G:L,3,0)),4)))</f>
        <v/>
      </c>
      <c r="AV715" s="126" t="str">
        <f t="shared" si="372"/>
        <v/>
      </c>
      <c r="AW715" s="127" t="str">
        <f t="shared" si="373"/>
        <v/>
      </c>
      <c r="AX715" s="123" t="str">
        <f t="shared" si="374"/>
        <v/>
      </c>
      <c r="AY715" s="140" t="str">
        <f>IF(AX715="","",IF(R715="Refreshment Beverage",ROUND(SUM(AX715*Rates!K$19),4),ROUND(SUM(AX715*(Rates!J$8/100)),4)))</f>
        <v/>
      </c>
      <c r="AZ715" s="124" t="str">
        <f t="shared" si="375"/>
        <v/>
      </c>
      <c r="BA715" s="125" t="str">
        <f t="shared" si="376"/>
        <v/>
      </c>
      <c r="BB715" s="115"/>
      <c r="BC715" s="143"/>
      <c r="BD715" s="100"/>
      <c r="BE715" s="100"/>
      <c r="BF715" s="100"/>
      <c r="BG715" s="100"/>
    </row>
    <row r="716" spans="1:59" ht="12.75" customHeight="1" x14ac:dyDescent="0.2">
      <c r="A716" s="144"/>
      <c r="B716" s="141"/>
      <c r="C716" s="141"/>
      <c r="D716" s="142"/>
      <c r="E716" s="142"/>
      <c r="F716" s="142"/>
      <c r="G716" s="142"/>
      <c r="H716" s="142"/>
      <c r="I716" s="129"/>
      <c r="J716" s="130"/>
      <c r="K716" s="131" t="str">
        <f t="shared" si="347"/>
        <v/>
      </c>
      <c r="L716" s="132" t="str">
        <f t="shared" si="348"/>
        <v/>
      </c>
      <c r="M716" s="133" t="str">
        <f t="shared" si="349"/>
        <v/>
      </c>
      <c r="N716" s="134" t="str">
        <f>IFERROR(IF(B:B="","",IF(R716="Beer",SUM(LOOKUP(2,1/(Rates!$B$3:$B$5&lt;=W716)/(Rates!$C$3:$C$5&gt;=W716),Rates!$D$3:$D$5)*(X716/100)*W716),IF(R716="Refreshment Beverage",SUM(LOOKUP(2,1/(Rates!$B$7:$B$11&lt;=W716)/(Rates!$C$7:$C$11&gt;=W716),Rates!$D$7:$D$11)*(X716/100)*W716)))),"")</f>
        <v/>
      </c>
      <c r="O716" s="134" t="str">
        <f t="shared" si="350"/>
        <v/>
      </c>
      <c r="P716" s="116"/>
      <c r="Q716" s="117" t="str">
        <f t="shared" si="351"/>
        <v/>
      </c>
      <c r="R716" s="128" t="str">
        <f t="shared" si="352"/>
        <v/>
      </c>
      <c r="S716" s="135" t="str">
        <f>IF(B716="","",IF(R716="Refreshment Beverage",VLOOKUP(VALUE(Q716),Rates!G$15:L$19,2,0),VLOOKUP(VALUE(Q716),Rates!G$4:L$12,2,0)))</f>
        <v/>
      </c>
      <c r="T716" s="135" t="str">
        <f t="shared" si="353"/>
        <v/>
      </c>
      <c r="U716" s="118" t="str">
        <f t="shared" si="354"/>
        <v/>
      </c>
      <c r="V716" s="135" t="str">
        <f t="shared" si="355"/>
        <v/>
      </c>
      <c r="W716" s="135" t="str">
        <f t="shared" si="356"/>
        <v/>
      </c>
      <c r="X716" s="119" t="str">
        <f t="shared" si="357"/>
        <v/>
      </c>
      <c r="Y716" s="120" t="str">
        <f>IF(B:B="","",IF(R716="Refreshment Beverage",VLOOKUP(Q716,Rates!G$15:L$19,6,0)*W716,VLOOKUP(Q716,Rates!G$4:L$12,6,0)*W716))</f>
        <v/>
      </c>
      <c r="Z716" s="120" t="str">
        <f t="shared" si="358"/>
        <v/>
      </c>
      <c r="AA716" s="120" t="str">
        <f t="shared" si="359"/>
        <v/>
      </c>
      <c r="AB716" s="136" t="str">
        <f>IF(B:B="","",IF(R716="Refreshment Beverage","",IF(AND(R716="Beer",Q716=0),SUM(LOOKUP(2,1/(Rates!$B$15:$B$18&lt;=W716)/(Rates!$C$15:$C$18&gt;=W716),Rates!$D$15:$D$18)*W716),VLOOKUP(VALUE(Q:Q),Rates!A:B,2,0)*W716)))</f>
        <v/>
      </c>
      <c r="AC716" s="136" t="str">
        <f>IF(B:B="","",IF(R716="Refreshment Beverage","",IF(AND(R716="Beer",Q716=0),SUM(LOOKUP(2,1/(Rates!$B$15:$B$18&lt;=W716)/(Rates!$C$15:$C$18&gt;=W716),Rates!$E$15:$E$18)*W716),VLOOKUP(VALUE(Q:Q),Rates!A:C,3,0)*W716)))</f>
        <v/>
      </c>
      <c r="AD716" s="137" t="str">
        <f>IFERROR(IF(B:B="","",IF(R716="Beer","",IF(VALUE(Q716)=0,VLOOKUP(VLOOKUP(B:B,#REF!,16,0),Rates!A:E,2,0),VLOOKUP(VALUE(Q716),Rates!A$31:B$34,2,0)*W716))),0)</f>
        <v/>
      </c>
      <c r="AE716" s="121" t="str">
        <f t="shared" si="360"/>
        <v/>
      </c>
      <c r="AF716" s="138" t="str">
        <f t="shared" si="361"/>
        <v/>
      </c>
      <c r="AG716" s="122" t="str">
        <f t="shared" si="362"/>
        <v/>
      </c>
      <c r="AH716" s="123" t="str">
        <f t="shared" si="363"/>
        <v/>
      </c>
      <c r="AI716" s="139" t="str">
        <f>IF(AE:AE="","",IF(R716="Refreshment Beverage",AK716*(Rates!J$19/100),ROUND(SUM(AH716*(Rates!$J$8/100)),4)))</f>
        <v/>
      </c>
      <c r="AJ716" s="124" t="str">
        <f t="shared" si="364"/>
        <v/>
      </c>
      <c r="AK716" s="125" t="str">
        <f t="shared" si="365"/>
        <v/>
      </c>
      <c r="AL716" s="121" t="str">
        <f t="shared" si="366"/>
        <v/>
      </c>
      <c r="AM716" s="138" t="str">
        <f>IF(AS716="","",IF(R716="Refreshment Beverage",ROUND(AS716*Rates!K$19,4),ROUND(AO716*(VLOOKUP(VALUE(Q716),Rates!G$4:L$12,3,0)),4)))</f>
        <v/>
      </c>
      <c r="AN716" s="126" t="str">
        <f>IF(AS716="","",IF(R716="Refreshment Beverage",AS716*(Rates!J$19/100),MAX(AM716,AB716)))</f>
        <v/>
      </c>
      <c r="AO716" s="127" t="str">
        <f t="shared" si="367"/>
        <v/>
      </c>
      <c r="AP716" s="127" t="str">
        <f t="shared" si="368"/>
        <v/>
      </c>
      <c r="AQ716" s="140" t="str">
        <f>IF(AS716="","",IF(R716="Refreshment Beverage",ROUND(SUM(VLOOKUP(Q:Q,Rates!G$15:L$19,3,0)*(AS716-Y716-Z716-AA716)),4),ROUND(SUM(Rates!$K$8*AS716),4)))</f>
        <v/>
      </c>
      <c r="AR716" s="139" t="str">
        <f t="shared" si="369"/>
        <v/>
      </c>
      <c r="AS716" s="125" t="str">
        <f t="shared" si="370"/>
        <v/>
      </c>
      <c r="AT716" s="121" t="str">
        <f t="shared" si="371"/>
        <v/>
      </c>
      <c r="AU716" s="138" t="str">
        <f>IF(AX716="","",IF(R716="Refreshment Beverage",ROUND((BA716-Y716-Z716-AA716)*VLOOKUP(VALUE(Q716),Rates!G$15:L$19,3,0),4),ROUND(AW716*(VLOOKUP(VALUE(Q716),Rates!G:L,3,0)),4)))</f>
        <v/>
      </c>
      <c r="AV716" s="126" t="str">
        <f t="shared" si="372"/>
        <v/>
      </c>
      <c r="AW716" s="127" t="str">
        <f t="shared" si="373"/>
        <v/>
      </c>
      <c r="AX716" s="123" t="str">
        <f t="shared" si="374"/>
        <v/>
      </c>
      <c r="AY716" s="140" t="str">
        <f>IF(AX716="","",IF(R716="Refreshment Beverage",ROUND(SUM(AX716*Rates!K$19),4),ROUND(SUM(AX716*(Rates!J$8/100)),4)))</f>
        <v/>
      </c>
      <c r="AZ716" s="124" t="str">
        <f t="shared" si="375"/>
        <v/>
      </c>
      <c r="BA716" s="125" t="str">
        <f t="shared" si="376"/>
        <v/>
      </c>
      <c r="BB716" s="115"/>
      <c r="BC716" s="143"/>
      <c r="BD716" s="100"/>
      <c r="BE716" s="100"/>
      <c r="BF716" s="100"/>
      <c r="BG716" s="100"/>
    </row>
    <row r="717" spans="1:59" ht="12.75" customHeight="1" x14ac:dyDescent="0.2">
      <c r="A717" s="144"/>
      <c r="B717" s="141"/>
      <c r="C717" s="141"/>
      <c r="D717" s="142"/>
      <c r="E717" s="142"/>
      <c r="F717" s="142"/>
      <c r="G717" s="142"/>
      <c r="H717" s="142"/>
      <c r="I717" s="129"/>
      <c r="J717" s="130"/>
      <c r="K717" s="131" t="str">
        <f t="shared" si="347"/>
        <v/>
      </c>
      <c r="L717" s="132" t="str">
        <f t="shared" si="348"/>
        <v/>
      </c>
      <c r="M717" s="133" t="str">
        <f t="shared" si="349"/>
        <v/>
      </c>
      <c r="N717" s="134" t="str">
        <f>IFERROR(IF(B:B="","",IF(R717="Beer",SUM(LOOKUP(2,1/(Rates!$B$3:$B$5&lt;=W717)/(Rates!$C$3:$C$5&gt;=W717),Rates!$D$3:$D$5)*(X717/100)*W717),IF(R717="Refreshment Beverage",SUM(LOOKUP(2,1/(Rates!$B$7:$B$11&lt;=W717)/(Rates!$C$7:$C$11&gt;=W717),Rates!$D$7:$D$11)*(X717/100)*W717)))),"")</f>
        <v/>
      </c>
      <c r="O717" s="134" t="str">
        <f t="shared" si="350"/>
        <v/>
      </c>
      <c r="P717" s="116"/>
      <c r="Q717" s="117" t="str">
        <f t="shared" si="351"/>
        <v/>
      </c>
      <c r="R717" s="128" t="str">
        <f t="shared" si="352"/>
        <v/>
      </c>
      <c r="S717" s="135" t="str">
        <f>IF(B717="","",IF(R717="Refreshment Beverage",VLOOKUP(VALUE(Q717),Rates!G$15:L$19,2,0),VLOOKUP(VALUE(Q717),Rates!G$4:L$12,2,0)))</f>
        <v/>
      </c>
      <c r="T717" s="135" t="str">
        <f t="shared" si="353"/>
        <v/>
      </c>
      <c r="U717" s="118" t="str">
        <f t="shared" si="354"/>
        <v/>
      </c>
      <c r="V717" s="135" t="str">
        <f t="shared" si="355"/>
        <v/>
      </c>
      <c r="W717" s="135" t="str">
        <f t="shared" si="356"/>
        <v/>
      </c>
      <c r="X717" s="119" t="str">
        <f t="shared" si="357"/>
        <v/>
      </c>
      <c r="Y717" s="120" t="str">
        <f>IF(B:B="","",IF(R717="Refreshment Beverage",VLOOKUP(Q717,Rates!G$15:L$19,6,0)*W717,VLOOKUP(Q717,Rates!G$4:L$12,6,0)*W717))</f>
        <v/>
      </c>
      <c r="Z717" s="120" t="str">
        <f t="shared" si="358"/>
        <v/>
      </c>
      <c r="AA717" s="120" t="str">
        <f t="shared" si="359"/>
        <v/>
      </c>
      <c r="AB717" s="136" t="str">
        <f>IF(B:B="","",IF(R717="Refreshment Beverage","",IF(AND(R717="Beer",Q717=0),SUM(LOOKUP(2,1/(Rates!$B$15:$B$18&lt;=W717)/(Rates!$C$15:$C$18&gt;=W717),Rates!$D$15:$D$18)*W717),VLOOKUP(VALUE(Q:Q),Rates!A:B,2,0)*W717)))</f>
        <v/>
      </c>
      <c r="AC717" s="136" t="str">
        <f>IF(B:B="","",IF(R717="Refreshment Beverage","",IF(AND(R717="Beer",Q717=0),SUM(LOOKUP(2,1/(Rates!$B$15:$B$18&lt;=W717)/(Rates!$C$15:$C$18&gt;=W717),Rates!$E$15:$E$18)*W717),VLOOKUP(VALUE(Q:Q),Rates!A:C,3,0)*W717)))</f>
        <v/>
      </c>
      <c r="AD717" s="137" t="str">
        <f>IFERROR(IF(B:B="","",IF(R717="Beer","",IF(VALUE(Q717)=0,VLOOKUP(VLOOKUP(B:B,#REF!,16,0),Rates!A:E,2,0),VLOOKUP(VALUE(Q717),Rates!A$31:B$34,2,0)*W717))),0)</f>
        <v/>
      </c>
      <c r="AE717" s="121" t="str">
        <f t="shared" si="360"/>
        <v/>
      </c>
      <c r="AF717" s="138" t="str">
        <f t="shared" si="361"/>
        <v/>
      </c>
      <c r="AG717" s="122" t="str">
        <f t="shared" si="362"/>
        <v/>
      </c>
      <c r="AH717" s="123" t="str">
        <f t="shared" si="363"/>
        <v/>
      </c>
      <c r="AI717" s="139" t="str">
        <f>IF(AE:AE="","",IF(R717="Refreshment Beverage",AK717*(Rates!J$19/100),ROUND(SUM(AH717*(Rates!$J$8/100)),4)))</f>
        <v/>
      </c>
      <c r="AJ717" s="124" t="str">
        <f t="shared" si="364"/>
        <v/>
      </c>
      <c r="AK717" s="125" t="str">
        <f t="shared" si="365"/>
        <v/>
      </c>
      <c r="AL717" s="121" t="str">
        <f t="shared" si="366"/>
        <v/>
      </c>
      <c r="AM717" s="138" t="str">
        <f>IF(AS717="","",IF(R717="Refreshment Beverage",ROUND(AS717*Rates!K$19,4),ROUND(AO717*(VLOOKUP(VALUE(Q717),Rates!G$4:L$12,3,0)),4)))</f>
        <v/>
      </c>
      <c r="AN717" s="126" t="str">
        <f>IF(AS717="","",IF(R717="Refreshment Beverage",AS717*(Rates!J$19/100),MAX(AM717,AB717)))</f>
        <v/>
      </c>
      <c r="AO717" s="127" t="str">
        <f t="shared" si="367"/>
        <v/>
      </c>
      <c r="AP717" s="127" t="str">
        <f t="shared" si="368"/>
        <v/>
      </c>
      <c r="AQ717" s="140" t="str">
        <f>IF(AS717="","",IF(R717="Refreshment Beverage",ROUND(SUM(VLOOKUP(Q:Q,Rates!G$15:L$19,3,0)*(AS717-Y717-Z717-AA717)),4),ROUND(SUM(Rates!$K$8*AS717),4)))</f>
        <v/>
      </c>
      <c r="AR717" s="139" t="str">
        <f t="shared" si="369"/>
        <v/>
      </c>
      <c r="AS717" s="125" t="str">
        <f t="shared" si="370"/>
        <v/>
      </c>
      <c r="AT717" s="121" t="str">
        <f t="shared" si="371"/>
        <v/>
      </c>
      <c r="AU717" s="138" t="str">
        <f>IF(AX717="","",IF(R717="Refreshment Beverage",ROUND((BA717-Y717-Z717-AA717)*VLOOKUP(VALUE(Q717),Rates!G$15:L$19,3,0),4),ROUND(AW717*(VLOOKUP(VALUE(Q717),Rates!G:L,3,0)),4)))</f>
        <v/>
      </c>
      <c r="AV717" s="126" t="str">
        <f t="shared" si="372"/>
        <v/>
      </c>
      <c r="AW717" s="127" t="str">
        <f t="shared" si="373"/>
        <v/>
      </c>
      <c r="AX717" s="123" t="str">
        <f t="shared" si="374"/>
        <v/>
      </c>
      <c r="AY717" s="140" t="str">
        <f>IF(AX717="","",IF(R717="Refreshment Beverage",ROUND(SUM(AX717*Rates!K$19),4),ROUND(SUM(AX717*(Rates!J$8/100)),4)))</f>
        <v/>
      </c>
      <c r="AZ717" s="124" t="str">
        <f t="shared" si="375"/>
        <v/>
      </c>
      <c r="BA717" s="125" t="str">
        <f t="shared" si="376"/>
        <v/>
      </c>
      <c r="BB717" s="115"/>
      <c r="BC717" s="143"/>
      <c r="BD717" s="100"/>
      <c r="BE717" s="100"/>
      <c r="BF717" s="100"/>
      <c r="BG717" s="100"/>
    </row>
    <row r="718" spans="1:59" ht="12.75" customHeight="1" x14ac:dyDescent="0.2">
      <c r="A718" s="144"/>
      <c r="B718" s="141"/>
      <c r="C718" s="141"/>
      <c r="D718" s="142"/>
      <c r="E718" s="142"/>
      <c r="F718" s="142"/>
      <c r="G718" s="142"/>
      <c r="H718" s="142"/>
      <c r="I718" s="129"/>
      <c r="J718" s="130"/>
      <c r="K718" s="131" t="str">
        <f t="shared" si="347"/>
        <v/>
      </c>
      <c r="L718" s="132" t="str">
        <f t="shared" si="348"/>
        <v/>
      </c>
      <c r="M718" s="133" t="str">
        <f t="shared" si="349"/>
        <v/>
      </c>
      <c r="N718" s="134" t="str">
        <f>IFERROR(IF(B:B="","",IF(R718="Beer",SUM(LOOKUP(2,1/(Rates!$B$3:$B$5&lt;=W718)/(Rates!$C$3:$C$5&gt;=W718),Rates!$D$3:$D$5)*(X718/100)*W718),IF(R718="Refreshment Beverage",SUM(LOOKUP(2,1/(Rates!$B$7:$B$11&lt;=W718)/(Rates!$C$7:$C$11&gt;=W718),Rates!$D$7:$D$11)*(X718/100)*W718)))),"")</f>
        <v/>
      </c>
      <c r="O718" s="134" t="str">
        <f t="shared" si="350"/>
        <v/>
      </c>
      <c r="P718" s="116"/>
      <c r="Q718" s="117" t="str">
        <f t="shared" si="351"/>
        <v/>
      </c>
      <c r="R718" s="128" t="str">
        <f t="shared" si="352"/>
        <v/>
      </c>
      <c r="S718" s="135" t="str">
        <f>IF(B718="","",IF(R718="Refreshment Beverage",VLOOKUP(VALUE(Q718),Rates!G$15:L$19,2,0),VLOOKUP(VALUE(Q718),Rates!G$4:L$12,2,0)))</f>
        <v/>
      </c>
      <c r="T718" s="135" t="str">
        <f t="shared" si="353"/>
        <v/>
      </c>
      <c r="U718" s="118" t="str">
        <f t="shared" si="354"/>
        <v/>
      </c>
      <c r="V718" s="135" t="str">
        <f t="shared" si="355"/>
        <v/>
      </c>
      <c r="W718" s="135" t="str">
        <f t="shared" si="356"/>
        <v/>
      </c>
      <c r="X718" s="119" t="str">
        <f t="shared" si="357"/>
        <v/>
      </c>
      <c r="Y718" s="120" t="str">
        <f>IF(B:B="","",IF(R718="Refreshment Beverage",VLOOKUP(Q718,Rates!G$15:L$19,6,0)*W718,VLOOKUP(Q718,Rates!G$4:L$12,6,0)*W718))</f>
        <v/>
      </c>
      <c r="Z718" s="120" t="str">
        <f t="shared" si="358"/>
        <v/>
      </c>
      <c r="AA718" s="120" t="str">
        <f t="shared" si="359"/>
        <v/>
      </c>
      <c r="AB718" s="136" t="str">
        <f>IF(B:B="","",IF(R718="Refreshment Beverage","",IF(AND(R718="Beer",Q718=0),SUM(LOOKUP(2,1/(Rates!$B$15:$B$18&lt;=W718)/(Rates!$C$15:$C$18&gt;=W718),Rates!$D$15:$D$18)*W718),VLOOKUP(VALUE(Q:Q),Rates!A:B,2,0)*W718)))</f>
        <v/>
      </c>
      <c r="AC718" s="136" t="str">
        <f>IF(B:B="","",IF(R718="Refreshment Beverage","",IF(AND(R718="Beer",Q718=0),SUM(LOOKUP(2,1/(Rates!$B$15:$B$18&lt;=W718)/(Rates!$C$15:$C$18&gt;=W718),Rates!$E$15:$E$18)*W718),VLOOKUP(VALUE(Q:Q),Rates!A:C,3,0)*W718)))</f>
        <v/>
      </c>
      <c r="AD718" s="137" t="str">
        <f>IFERROR(IF(B:B="","",IF(R718="Beer","",IF(VALUE(Q718)=0,VLOOKUP(VLOOKUP(B:B,#REF!,16,0),Rates!A:E,2,0),VLOOKUP(VALUE(Q718),Rates!A$31:B$34,2,0)*W718))),0)</f>
        <v/>
      </c>
      <c r="AE718" s="121" t="str">
        <f t="shared" si="360"/>
        <v/>
      </c>
      <c r="AF718" s="138" t="str">
        <f t="shared" si="361"/>
        <v/>
      </c>
      <c r="AG718" s="122" t="str">
        <f t="shared" si="362"/>
        <v/>
      </c>
      <c r="AH718" s="123" t="str">
        <f t="shared" si="363"/>
        <v/>
      </c>
      <c r="AI718" s="139" t="str">
        <f>IF(AE:AE="","",IF(R718="Refreshment Beverage",AK718*(Rates!J$19/100),ROUND(SUM(AH718*(Rates!$J$8/100)),4)))</f>
        <v/>
      </c>
      <c r="AJ718" s="124" t="str">
        <f t="shared" si="364"/>
        <v/>
      </c>
      <c r="AK718" s="125" t="str">
        <f t="shared" si="365"/>
        <v/>
      </c>
      <c r="AL718" s="121" t="str">
        <f t="shared" si="366"/>
        <v/>
      </c>
      <c r="AM718" s="138" t="str">
        <f>IF(AS718="","",IF(R718="Refreshment Beverage",ROUND(AS718*Rates!K$19,4),ROUND(AO718*(VLOOKUP(VALUE(Q718),Rates!G$4:L$12,3,0)),4)))</f>
        <v/>
      </c>
      <c r="AN718" s="126" t="str">
        <f>IF(AS718="","",IF(R718="Refreshment Beverage",AS718*(Rates!J$19/100),MAX(AM718,AB718)))</f>
        <v/>
      </c>
      <c r="AO718" s="127" t="str">
        <f t="shared" si="367"/>
        <v/>
      </c>
      <c r="AP718" s="127" t="str">
        <f t="shared" si="368"/>
        <v/>
      </c>
      <c r="AQ718" s="140" t="str">
        <f>IF(AS718="","",IF(R718="Refreshment Beverage",ROUND(SUM(VLOOKUP(Q:Q,Rates!G$15:L$19,3,0)*(AS718-Y718-Z718-AA718)),4),ROUND(SUM(Rates!$K$8*AS718),4)))</f>
        <v/>
      </c>
      <c r="AR718" s="139" t="str">
        <f t="shared" si="369"/>
        <v/>
      </c>
      <c r="AS718" s="125" t="str">
        <f t="shared" si="370"/>
        <v/>
      </c>
      <c r="AT718" s="121" t="str">
        <f t="shared" si="371"/>
        <v/>
      </c>
      <c r="AU718" s="138" t="str">
        <f>IF(AX718="","",IF(R718="Refreshment Beverage",ROUND((BA718-Y718-Z718-AA718)*VLOOKUP(VALUE(Q718),Rates!G$15:L$19,3,0),4),ROUND(AW718*(VLOOKUP(VALUE(Q718),Rates!G:L,3,0)),4)))</f>
        <v/>
      </c>
      <c r="AV718" s="126" t="str">
        <f t="shared" si="372"/>
        <v/>
      </c>
      <c r="AW718" s="127" t="str">
        <f t="shared" si="373"/>
        <v/>
      </c>
      <c r="AX718" s="123" t="str">
        <f t="shared" si="374"/>
        <v/>
      </c>
      <c r="AY718" s="140" t="str">
        <f>IF(AX718="","",IF(R718="Refreshment Beverage",ROUND(SUM(AX718*Rates!K$19),4),ROUND(SUM(AX718*(Rates!J$8/100)),4)))</f>
        <v/>
      </c>
      <c r="AZ718" s="124" t="str">
        <f t="shared" si="375"/>
        <v/>
      </c>
      <c r="BA718" s="125" t="str">
        <f t="shared" si="376"/>
        <v/>
      </c>
      <c r="BB718" s="115"/>
      <c r="BC718" s="143"/>
      <c r="BD718" s="100"/>
      <c r="BE718" s="100"/>
      <c r="BF718" s="100"/>
      <c r="BG718" s="100"/>
    </row>
    <row r="719" spans="1:59" ht="12.75" customHeight="1" x14ac:dyDescent="0.2">
      <c r="A719" s="144"/>
      <c r="B719" s="141"/>
      <c r="C719" s="141"/>
      <c r="D719" s="142"/>
      <c r="E719" s="142"/>
      <c r="F719" s="142"/>
      <c r="G719" s="142"/>
      <c r="H719" s="142"/>
      <c r="I719" s="129"/>
      <c r="J719" s="130"/>
      <c r="K719" s="131" t="str">
        <f t="shared" si="347"/>
        <v/>
      </c>
      <c r="L719" s="132" t="str">
        <f t="shared" si="348"/>
        <v/>
      </c>
      <c r="M719" s="133" t="str">
        <f t="shared" si="349"/>
        <v/>
      </c>
      <c r="N719" s="134" t="str">
        <f>IFERROR(IF(B:B="","",IF(R719="Beer",SUM(LOOKUP(2,1/(Rates!$B$3:$B$5&lt;=W719)/(Rates!$C$3:$C$5&gt;=W719),Rates!$D$3:$D$5)*(X719/100)*W719),IF(R719="Refreshment Beverage",SUM(LOOKUP(2,1/(Rates!$B$7:$B$11&lt;=W719)/(Rates!$C$7:$C$11&gt;=W719),Rates!$D$7:$D$11)*(X719/100)*W719)))),"")</f>
        <v/>
      </c>
      <c r="O719" s="134" t="str">
        <f t="shared" si="350"/>
        <v/>
      </c>
      <c r="P719" s="116"/>
      <c r="Q719" s="117" t="str">
        <f t="shared" si="351"/>
        <v/>
      </c>
      <c r="R719" s="128" t="str">
        <f t="shared" si="352"/>
        <v/>
      </c>
      <c r="S719" s="135" t="str">
        <f>IF(B719="","",IF(R719="Refreshment Beverage",VLOOKUP(VALUE(Q719),Rates!G$15:L$19,2,0),VLOOKUP(VALUE(Q719),Rates!G$4:L$12,2,0)))</f>
        <v/>
      </c>
      <c r="T719" s="135" t="str">
        <f t="shared" si="353"/>
        <v/>
      </c>
      <c r="U719" s="118" t="str">
        <f t="shared" si="354"/>
        <v/>
      </c>
      <c r="V719" s="135" t="str">
        <f t="shared" si="355"/>
        <v/>
      </c>
      <c r="W719" s="135" t="str">
        <f t="shared" si="356"/>
        <v/>
      </c>
      <c r="X719" s="119" t="str">
        <f t="shared" si="357"/>
        <v/>
      </c>
      <c r="Y719" s="120" t="str">
        <f>IF(B:B="","",IF(R719="Refreshment Beverage",VLOOKUP(Q719,Rates!G$15:L$19,6,0)*W719,VLOOKUP(Q719,Rates!G$4:L$12,6,0)*W719))</f>
        <v/>
      </c>
      <c r="Z719" s="120" t="str">
        <f t="shared" si="358"/>
        <v/>
      </c>
      <c r="AA719" s="120" t="str">
        <f t="shared" si="359"/>
        <v/>
      </c>
      <c r="AB719" s="136" t="str">
        <f>IF(B:B="","",IF(R719="Refreshment Beverage","",IF(AND(R719="Beer",Q719=0),SUM(LOOKUP(2,1/(Rates!$B$15:$B$18&lt;=W719)/(Rates!$C$15:$C$18&gt;=W719),Rates!$D$15:$D$18)*W719),VLOOKUP(VALUE(Q:Q),Rates!A:B,2,0)*W719)))</f>
        <v/>
      </c>
      <c r="AC719" s="136" t="str">
        <f>IF(B:B="","",IF(R719="Refreshment Beverage","",IF(AND(R719="Beer",Q719=0),SUM(LOOKUP(2,1/(Rates!$B$15:$B$18&lt;=W719)/(Rates!$C$15:$C$18&gt;=W719),Rates!$E$15:$E$18)*W719),VLOOKUP(VALUE(Q:Q),Rates!A:C,3,0)*W719)))</f>
        <v/>
      </c>
      <c r="AD719" s="137" t="str">
        <f>IFERROR(IF(B:B="","",IF(R719="Beer","",IF(VALUE(Q719)=0,VLOOKUP(VLOOKUP(B:B,#REF!,16,0),Rates!A:E,2,0),VLOOKUP(VALUE(Q719),Rates!A$31:B$34,2,0)*W719))),0)</f>
        <v/>
      </c>
      <c r="AE719" s="121" t="str">
        <f t="shared" si="360"/>
        <v/>
      </c>
      <c r="AF719" s="138" t="str">
        <f t="shared" si="361"/>
        <v/>
      </c>
      <c r="AG719" s="122" t="str">
        <f t="shared" si="362"/>
        <v/>
      </c>
      <c r="AH719" s="123" t="str">
        <f t="shared" si="363"/>
        <v/>
      </c>
      <c r="AI719" s="139" t="str">
        <f>IF(AE:AE="","",IF(R719="Refreshment Beverage",AK719*(Rates!J$19/100),ROUND(SUM(AH719*(Rates!$J$8/100)),4)))</f>
        <v/>
      </c>
      <c r="AJ719" s="124" t="str">
        <f t="shared" si="364"/>
        <v/>
      </c>
      <c r="AK719" s="125" t="str">
        <f t="shared" si="365"/>
        <v/>
      </c>
      <c r="AL719" s="121" t="str">
        <f t="shared" si="366"/>
        <v/>
      </c>
      <c r="AM719" s="138" t="str">
        <f>IF(AS719="","",IF(R719="Refreshment Beverage",ROUND(AS719*Rates!K$19,4),ROUND(AO719*(VLOOKUP(VALUE(Q719),Rates!G$4:L$12,3,0)),4)))</f>
        <v/>
      </c>
      <c r="AN719" s="126" t="str">
        <f>IF(AS719="","",IF(R719="Refreshment Beverage",AS719*(Rates!J$19/100),MAX(AM719,AB719)))</f>
        <v/>
      </c>
      <c r="AO719" s="127" t="str">
        <f t="shared" si="367"/>
        <v/>
      </c>
      <c r="AP719" s="127" t="str">
        <f t="shared" si="368"/>
        <v/>
      </c>
      <c r="AQ719" s="140" t="str">
        <f>IF(AS719="","",IF(R719="Refreshment Beverage",ROUND(SUM(VLOOKUP(Q:Q,Rates!G$15:L$19,3,0)*(AS719-Y719-Z719-AA719)),4),ROUND(SUM(Rates!$K$8*AS719),4)))</f>
        <v/>
      </c>
      <c r="AR719" s="139" t="str">
        <f t="shared" si="369"/>
        <v/>
      </c>
      <c r="AS719" s="125" t="str">
        <f t="shared" si="370"/>
        <v/>
      </c>
      <c r="AT719" s="121" t="str">
        <f t="shared" si="371"/>
        <v/>
      </c>
      <c r="AU719" s="138" t="str">
        <f>IF(AX719="","",IF(R719="Refreshment Beverage",ROUND((BA719-Y719-Z719-AA719)*VLOOKUP(VALUE(Q719),Rates!G$15:L$19,3,0),4),ROUND(AW719*(VLOOKUP(VALUE(Q719),Rates!G:L,3,0)),4)))</f>
        <v/>
      </c>
      <c r="AV719" s="126" t="str">
        <f t="shared" si="372"/>
        <v/>
      </c>
      <c r="AW719" s="127" t="str">
        <f t="shared" si="373"/>
        <v/>
      </c>
      <c r="AX719" s="123" t="str">
        <f t="shared" si="374"/>
        <v/>
      </c>
      <c r="AY719" s="140" t="str">
        <f>IF(AX719="","",IF(R719="Refreshment Beverage",ROUND(SUM(AX719*Rates!K$19),4),ROUND(SUM(AX719*(Rates!J$8/100)),4)))</f>
        <v/>
      </c>
      <c r="AZ719" s="124" t="str">
        <f t="shared" si="375"/>
        <v/>
      </c>
      <c r="BA719" s="125" t="str">
        <f t="shared" si="376"/>
        <v/>
      </c>
      <c r="BB719" s="115"/>
      <c r="BC719" s="143"/>
      <c r="BD719" s="100"/>
      <c r="BE719" s="100"/>
      <c r="BF719" s="100"/>
      <c r="BG719" s="100"/>
    </row>
    <row r="720" spans="1:59" ht="12.75" customHeight="1" x14ac:dyDescent="0.2">
      <c r="A720" s="144"/>
      <c r="B720" s="141"/>
      <c r="C720" s="141"/>
      <c r="D720" s="142"/>
      <c r="E720" s="142"/>
      <c r="F720" s="142"/>
      <c r="G720" s="142"/>
      <c r="H720" s="142"/>
      <c r="I720" s="129"/>
      <c r="J720" s="130"/>
      <c r="K720" s="131" t="str">
        <f t="shared" si="347"/>
        <v/>
      </c>
      <c r="L720" s="132" t="str">
        <f t="shared" si="348"/>
        <v/>
      </c>
      <c r="M720" s="133" t="str">
        <f t="shared" si="349"/>
        <v/>
      </c>
      <c r="N720" s="134" t="str">
        <f>IFERROR(IF(B:B="","",IF(R720="Beer",SUM(LOOKUP(2,1/(Rates!$B$3:$B$5&lt;=W720)/(Rates!$C$3:$C$5&gt;=W720),Rates!$D$3:$D$5)*(X720/100)*W720),IF(R720="Refreshment Beverage",SUM(LOOKUP(2,1/(Rates!$B$7:$B$11&lt;=W720)/(Rates!$C$7:$C$11&gt;=W720),Rates!$D$7:$D$11)*(X720/100)*W720)))),"")</f>
        <v/>
      </c>
      <c r="O720" s="134" t="str">
        <f t="shared" si="350"/>
        <v/>
      </c>
      <c r="P720" s="116"/>
      <c r="Q720" s="117" t="str">
        <f t="shared" si="351"/>
        <v/>
      </c>
      <c r="R720" s="128" t="str">
        <f t="shared" si="352"/>
        <v/>
      </c>
      <c r="S720" s="135" t="str">
        <f>IF(B720="","",IF(R720="Refreshment Beverage",VLOOKUP(VALUE(Q720),Rates!G$15:L$19,2,0),VLOOKUP(VALUE(Q720),Rates!G$4:L$12,2,0)))</f>
        <v/>
      </c>
      <c r="T720" s="135" t="str">
        <f t="shared" si="353"/>
        <v/>
      </c>
      <c r="U720" s="118" t="str">
        <f t="shared" si="354"/>
        <v/>
      </c>
      <c r="V720" s="135" t="str">
        <f t="shared" si="355"/>
        <v/>
      </c>
      <c r="W720" s="135" t="str">
        <f t="shared" si="356"/>
        <v/>
      </c>
      <c r="X720" s="119" t="str">
        <f t="shared" si="357"/>
        <v/>
      </c>
      <c r="Y720" s="120" t="str">
        <f>IF(B:B="","",IF(R720="Refreshment Beverage",VLOOKUP(Q720,Rates!G$15:L$19,6,0)*W720,VLOOKUP(Q720,Rates!G$4:L$12,6,0)*W720))</f>
        <v/>
      </c>
      <c r="Z720" s="120" t="str">
        <f t="shared" si="358"/>
        <v/>
      </c>
      <c r="AA720" s="120" t="str">
        <f t="shared" si="359"/>
        <v/>
      </c>
      <c r="AB720" s="136" t="str">
        <f>IF(B:B="","",IF(R720="Refreshment Beverage","",IF(AND(R720="Beer",Q720=0),SUM(LOOKUP(2,1/(Rates!$B$15:$B$18&lt;=W720)/(Rates!$C$15:$C$18&gt;=W720),Rates!$D$15:$D$18)*W720),VLOOKUP(VALUE(Q:Q),Rates!A:B,2,0)*W720)))</f>
        <v/>
      </c>
      <c r="AC720" s="136" t="str">
        <f>IF(B:B="","",IF(R720="Refreshment Beverage","",IF(AND(R720="Beer",Q720=0),SUM(LOOKUP(2,1/(Rates!$B$15:$B$18&lt;=W720)/(Rates!$C$15:$C$18&gt;=W720),Rates!$E$15:$E$18)*W720),VLOOKUP(VALUE(Q:Q),Rates!A:C,3,0)*W720)))</f>
        <v/>
      </c>
      <c r="AD720" s="137" t="str">
        <f>IFERROR(IF(B:B="","",IF(R720="Beer","",IF(VALUE(Q720)=0,VLOOKUP(VLOOKUP(B:B,#REF!,16,0),Rates!A:E,2,0),VLOOKUP(VALUE(Q720),Rates!A$31:B$34,2,0)*W720))),0)</f>
        <v/>
      </c>
      <c r="AE720" s="121" t="str">
        <f t="shared" si="360"/>
        <v/>
      </c>
      <c r="AF720" s="138" t="str">
        <f t="shared" si="361"/>
        <v/>
      </c>
      <c r="AG720" s="122" t="str">
        <f t="shared" si="362"/>
        <v/>
      </c>
      <c r="AH720" s="123" t="str">
        <f t="shared" si="363"/>
        <v/>
      </c>
      <c r="AI720" s="139" t="str">
        <f>IF(AE:AE="","",IF(R720="Refreshment Beverage",AK720*(Rates!J$19/100),ROUND(SUM(AH720*(Rates!$J$8/100)),4)))</f>
        <v/>
      </c>
      <c r="AJ720" s="124" t="str">
        <f t="shared" si="364"/>
        <v/>
      </c>
      <c r="AK720" s="125" t="str">
        <f t="shared" si="365"/>
        <v/>
      </c>
      <c r="AL720" s="121" t="str">
        <f t="shared" si="366"/>
        <v/>
      </c>
      <c r="AM720" s="138" t="str">
        <f>IF(AS720="","",IF(R720="Refreshment Beverage",ROUND(AS720*Rates!K$19,4),ROUND(AO720*(VLOOKUP(VALUE(Q720),Rates!G$4:L$12,3,0)),4)))</f>
        <v/>
      </c>
      <c r="AN720" s="126" t="str">
        <f>IF(AS720="","",IF(R720="Refreshment Beverage",AS720*(Rates!J$19/100),MAX(AM720,AB720)))</f>
        <v/>
      </c>
      <c r="AO720" s="127" t="str">
        <f t="shared" si="367"/>
        <v/>
      </c>
      <c r="AP720" s="127" t="str">
        <f t="shared" si="368"/>
        <v/>
      </c>
      <c r="AQ720" s="140" t="str">
        <f>IF(AS720="","",IF(R720="Refreshment Beverage",ROUND(SUM(VLOOKUP(Q:Q,Rates!G$15:L$19,3,0)*(AS720-Y720-Z720-AA720)),4),ROUND(SUM(Rates!$K$8*AS720),4)))</f>
        <v/>
      </c>
      <c r="AR720" s="139" t="str">
        <f t="shared" si="369"/>
        <v/>
      </c>
      <c r="AS720" s="125" t="str">
        <f t="shared" si="370"/>
        <v/>
      </c>
      <c r="AT720" s="121" t="str">
        <f t="shared" si="371"/>
        <v/>
      </c>
      <c r="AU720" s="138" t="str">
        <f>IF(AX720="","",IF(R720="Refreshment Beverage",ROUND((BA720-Y720-Z720-AA720)*VLOOKUP(VALUE(Q720),Rates!G$15:L$19,3,0),4),ROUND(AW720*(VLOOKUP(VALUE(Q720),Rates!G:L,3,0)),4)))</f>
        <v/>
      </c>
      <c r="AV720" s="126" t="str">
        <f t="shared" si="372"/>
        <v/>
      </c>
      <c r="AW720" s="127" t="str">
        <f t="shared" si="373"/>
        <v/>
      </c>
      <c r="AX720" s="123" t="str">
        <f t="shared" si="374"/>
        <v/>
      </c>
      <c r="AY720" s="140" t="str">
        <f>IF(AX720="","",IF(R720="Refreshment Beverage",ROUND(SUM(AX720*Rates!K$19),4),ROUND(SUM(AX720*(Rates!J$8/100)),4)))</f>
        <v/>
      </c>
      <c r="AZ720" s="124" t="str">
        <f t="shared" si="375"/>
        <v/>
      </c>
      <c r="BA720" s="125" t="str">
        <f t="shared" si="376"/>
        <v/>
      </c>
      <c r="BB720" s="115"/>
      <c r="BC720" s="143"/>
      <c r="BD720" s="100"/>
      <c r="BE720" s="100"/>
      <c r="BF720" s="100"/>
      <c r="BG720" s="100"/>
    </row>
    <row r="721" spans="1:59" ht="12.75" customHeight="1" x14ac:dyDescent="0.2">
      <c r="A721" s="144"/>
      <c r="B721" s="141"/>
      <c r="C721" s="141"/>
      <c r="D721" s="142"/>
      <c r="E721" s="142"/>
      <c r="F721" s="142"/>
      <c r="G721" s="142"/>
      <c r="H721" s="142"/>
      <c r="I721" s="129"/>
      <c r="J721" s="130"/>
      <c r="K721" s="131" t="str">
        <f t="shared" si="347"/>
        <v/>
      </c>
      <c r="L721" s="132" t="str">
        <f t="shared" si="348"/>
        <v/>
      </c>
      <c r="M721" s="133" t="str">
        <f t="shared" si="349"/>
        <v/>
      </c>
      <c r="N721" s="134" t="str">
        <f>IFERROR(IF(B:B="","",IF(R721="Beer",SUM(LOOKUP(2,1/(Rates!$B$3:$B$5&lt;=W721)/(Rates!$C$3:$C$5&gt;=W721),Rates!$D$3:$D$5)*(X721/100)*W721),IF(R721="Refreshment Beverage",SUM(LOOKUP(2,1/(Rates!$B$7:$B$11&lt;=W721)/(Rates!$C$7:$C$11&gt;=W721),Rates!$D$7:$D$11)*(X721/100)*W721)))),"")</f>
        <v/>
      </c>
      <c r="O721" s="134" t="str">
        <f t="shared" si="350"/>
        <v/>
      </c>
      <c r="P721" s="116"/>
      <c r="Q721" s="117" t="str">
        <f t="shared" si="351"/>
        <v/>
      </c>
      <c r="R721" s="128" t="str">
        <f t="shared" si="352"/>
        <v/>
      </c>
      <c r="S721" s="135" t="str">
        <f>IF(B721="","",IF(R721="Refreshment Beverage",VLOOKUP(VALUE(Q721),Rates!G$15:L$19,2,0),VLOOKUP(VALUE(Q721),Rates!G$4:L$12,2,0)))</f>
        <v/>
      </c>
      <c r="T721" s="135" t="str">
        <f t="shared" si="353"/>
        <v/>
      </c>
      <c r="U721" s="118" t="str">
        <f t="shared" si="354"/>
        <v/>
      </c>
      <c r="V721" s="135" t="str">
        <f t="shared" si="355"/>
        <v/>
      </c>
      <c r="W721" s="135" t="str">
        <f t="shared" si="356"/>
        <v/>
      </c>
      <c r="X721" s="119" t="str">
        <f t="shared" si="357"/>
        <v/>
      </c>
      <c r="Y721" s="120" t="str">
        <f>IF(B:B="","",IF(R721="Refreshment Beverage",VLOOKUP(Q721,Rates!G$15:L$19,6,0)*W721,VLOOKUP(Q721,Rates!G$4:L$12,6,0)*W721))</f>
        <v/>
      </c>
      <c r="Z721" s="120" t="str">
        <f t="shared" si="358"/>
        <v/>
      </c>
      <c r="AA721" s="120" t="str">
        <f t="shared" si="359"/>
        <v/>
      </c>
      <c r="AB721" s="136" t="str">
        <f>IF(B:B="","",IF(R721="Refreshment Beverage","",IF(AND(R721="Beer",Q721=0),SUM(LOOKUP(2,1/(Rates!$B$15:$B$18&lt;=W721)/(Rates!$C$15:$C$18&gt;=W721),Rates!$D$15:$D$18)*W721),VLOOKUP(VALUE(Q:Q),Rates!A:B,2,0)*W721)))</f>
        <v/>
      </c>
      <c r="AC721" s="136" t="str">
        <f>IF(B:B="","",IF(R721="Refreshment Beverage","",IF(AND(R721="Beer",Q721=0),SUM(LOOKUP(2,1/(Rates!$B$15:$B$18&lt;=W721)/(Rates!$C$15:$C$18&gt;=W721),Rates!$E$15:$E$18)*W721),VLOOKUP(VALUE(Q:Q),Rates!A:C,3,0)*W721)))</f>
        <v/>
      </c>
      <c r="AD721" s="137" t="str">
        <f>IFERROR(IF(B:B="","",IF(R721="Beer","",IF(VALUE(Q721)=0,VLOOKUP(VLOOKUP(B:B,#REF!,16,0),Rates!A:E,2,0),VLOOKUP(VALUE(Q721),Rates!A$31:B$34,2,0)*W721))),0)</f>
        <v/>
      </c>
      <c r="AE721" s="121" t="str">
        <f t="shared" si="360"/>
        <v/>
      </c>
      <c r="AF721" s="138" t="str">
        <f t="shared" si="361"/>
        <v/>
      </c>
      <c r="AG721" s="122" t="str">
        <f t="shared" si="362"/>
        <v/>
      </c>
      <c r="AH721" s="123" t="str">
        <f t="shared" si="363"/>
        <v/>
      </c>
      <c r="AI721" s="139" t="str">
        <f>IF(AE:AE="","",IF(R721="Refreshment Beverage",AK721*(Rates!J$19/100),ROUND(SUM(AH721*(Rates!$J$8/100)),4)))</f>
        <v/>
      </c>
      <c r="AJ721" s="124" t="str">
        <f t="shared" si="364"/>
        <v/>
      </c>
      <c r="AK721" s="125" t="str">
        <f t="shared" si="365"/>
        <v/>
      </c>
      <c r="AL721" s="121" t="str">
        <f t="shared" si="366"/>
        <v/>
      </c>
      <c r="AM721" s="138" t="str">
        <f>IF(AS721="","",IF(R721="Refreshment Beverage",ROUND(AS721*Rates!K$19,4),ROUND(AO721*(VLOOKUP(VALUE(Q721),Rates!G$4:L$12,3,0)),4)))</f>
        <v/>
      </c>
      <c r="AN721" s="126" t="str">
        <f>IF(AS721="","",IF(R721="Refreshment Beverage",AS721*(Rates!J$19/100),MAX(AM721,AB721)))</f>
        <v/>
      </c>
      <c r="AO721" s="127" t="str">
        <f t="shared" si="367"/>
        <v/>
      </c>
      <c r="AP721" s="127" t="str">
        <f t="shared" si="368"/>
        <v/>
      </c>
      <c r="AQ721" s="140" t="str">
        <f>IF(AS721="","",IF(R721="Refreshment Beverage",ROUND(SUM(VLOOKUP(Q:Q,Rates!G$15:L$19,3,0)*(AS721-Y721-Z721-AA721)),4),ROUND(SUM(Rates!$K$8*AS721),4)))</f>
        <v/>
      </c>
      <c r="AR721" s="139" t="str">
        <f t="shared" si="369"/>
        <v/>
      </c>
      <c r="AS721" s="125" t="str">
        <f t="shared" si="370"/>
        <v/>
      </c>
      <c r="AT721" s="121" t="str">
        <f t="shared" si="371"/>
        <v/>
      </c>
      <c r="AU721" s="138" t="str">
        <f>IF(AX721="","",IF(R721="Refreshment Beverage",ROUND((BA721-Y721-Z721-AA721)*VLOOKUP(VALUE(Q721),Rates!G$15:L$19,3,0),4),ROUND(AW721*(VLOOKUP(VALUE(Q721),Rates!G:L,3,0)),4)))</f>
        <v/>
      </c>
      <c r="AV721" s="126" t="str">
        <f t="shared" si="372"/>
        <v/>
      </c>
      <c r="AW721" s="127" t="str">
        <f t="shared" si="373"/>
        <v/>
      </c>
      <c r="AX721" s="123" t="str">
        <f t="shared" si="374"/>
        <v/>
      </c>
      <c r="AY721" s="140" t="str">
        <f>IF(AX721="","",IF(R721="Refreshment Beverage",ROUND(SUM(AX721*Rates!K$19),4),ROUND(SUM(AX721*(Rates!J$8/100)),4)))</f>
        <v/>
      </c>
      <c r="AZ721" s="124" t="str">
        <f t="shared" si="375"/>
        <v/>
      </c>
      <c r="BA721" s="125" t="str">
        <f t="shared" si="376"/>
        <v/>
      </c>
      <c r="BB721" s="115"/>
      <c r="BC721" s="143"/>
      <c r="BD721" s="100"/>
      <c r="BE721" s="100"/>
      <c r="BF721" s="100"/>
      <c r="BG721" s="100"/>
    </row>
    <row r="722" spans="1:59" ht="12.75" customHeight="1" x14ac:dyDescent="0.2">
      <c r="A722" s="144"/>
      <c r="B722" s="141"/>
      <c r="C722" s="141"/>
      <c r="D722" s="142"/>
      <c r="E722" s="142"/>
      <c r="F722" s="142"/>
      <c r="G722" s="142"/>
      <c r="H722" s="142"/>
      <c r="I722" s="129"/>
      <c r="J722" s="130"/>
      <c r="K722" s="131" t="str">
        <f t="shared" si="347"/>
        <v/>
      </c>
      <c r="L722" s="132" t="str">
        <f t="shared" si="348"/>
        <v/>
      </c>
      <c r="M722" s="133" t="str">
        <f t="shared" si="349"/>
        <v/>
      </c>
      <c r="N722" s="134" t="str">
        <f>IFERROR(IF(B:B="","",IF(R722="Beer",SUM(LOOKUP(2,1/(Rates!$B$3:$B$5&lt;=W722)/(Rates!$C$3:$C$5&gt;=W722),Rates!$D$3:$D$5)*(X722/100)*W722),IF(R722="Refreshment Beverage",SUM(LOOKUP(2,1/(Rates!$B$7:$B$11&lt;=W722)/(Rates!$C$7:$C$11&gt;=W722),Rates!$D$7:$D$11)*(X722/100)*W722)))),"")</f>
        <v/>
      </c>
      <c r="O722" s="134" t="str">
        <f t="shared" si="350"/>
        <v/>
      </c>
      <c r="P722" s="116"/>
      <c r="Q722" s="117" t="str">
        <f t="shared" si="351"/>
        <v/>
      </c>
      <c r="R722" s="128" t="str">
        <f t="shared" si="352"/>
        <v/>
      </c>
      <c r="S722" s="135" t="str">
        <f>IF(B722="","",IF(R722="Refreshment Beverage",VLOOKUP(VALUE(Q722),Rates!G$15:L$19,2,0),VLOOKUP(VALUE(Q722),Rates!G$4:L$12,2,0)))</f>
        <v/>
      </c>
      <c r="T722" s="135" t="str">
        <f t="shared" si="353"/>
        <v/>
      </c>
      <c r="U722" s="118" t="str">
        <f t="shared" si="354"/>
        <v/>
      </c>
      <c r="V722" s="135" t="str">
        <f t="shared" si="355"/>
        <v/>
      </c>
      <c r="W722" s="135" t="str">
        <f t="shared" si="356"/>
        <v/>
      </c>
      <c r="X722" s="119" t="str">
        <f t="shared" si="357"/>
        <v/>
      </c>
      <c r="Y722" s="120" t="str">
        <f>IF(B:B="","",IF(R722="Refreshment Beverage",VLOOKUP(Q722,Rates!G$15:L$19,6,0)*W722,VLOOKUP(Q722,Rates!G$4:L$12,6,0)*W722))</f>
        <v/>
      </c>
      <c r="Z722" s="120" t="str">
        <f t="shared" si="358"/>
        <v/>
      </c>
      <c r="AA722" s="120" t="str">
        <f t="shared" si="359"/>
        <v/>
      </c>
      <c r="AB722" s="136" t="str">
        <f>IF(B:B="","",IF(R722="Refreshment Beverage","",IF(AND(R722="Beer",Q722=0),SUM(LOOKUP(2,1/(Rates!$B$15:$B$18&lt;=W722)/(Rates!$C$15:$C$18&gt;=W722),Rates!$D$15:$D$18)*W722),VLOOKUP(VALUE(Q:Q),Rates!A:B,2,0)*W722)))</f>
        <v/>
      </c>
      <c r="AC722" s="136" t="str">
        <f>IF(B:B="","",IF(R722="Refreshment Beverage","",IF(AND(R722="Beer",Q722=0),SUM(LOOKUP(2,1/(Rates!$B$15:$B$18&lt;=W722)/(Rates!$C$15:$C$18&gt;=W722),Rates!$E$15:$E$18)*W722),VLOOKUP(VALUE(Q:Q),Rates!A:C,3,0)*W722)))</f>
        <v/>
      </c>
      <c r="AD722" s="137" t="str">
        <f>IFERROR(IF(B:B="","",IF(R722="Beer","",IF(VALUE(Q722)=0,VLOOKUP(VLOOKUP(B:B,#REF!,16,0),Rates!A:E,2,0),VLOOKUP(VALUE(Q722),Rates!A$31:B$34,2,0)*W722))),0)</f>
        <v/>
      </c>
      <c r="AE722" s="121" t="str">
        <f t="shared" si="360"/>
        <v/>
      </c>
      <c r="AF722" s="138" t="str">
        <f t="shared" si="361"/>
        <v/>
      </c>
      <c r="AG722" s="122" t="str">
        <f t="shared" si="362"/>
        <v/>
      </c>
      <c r="AH722" s="123" t="str">
        <f t="shared" si="363"/>
        <v/>
      </c>
      <c r="AI722" s="139" t="str">
        <f>IF(AE:AE="","",IF(R722="Refreshment Beverage",AK722*(Rates!J$19/100),ROUND(SUM(AH722*(Rates!$J$8/100)),4)))</f>
        <v/>
      </c>
      <c r="AJ722" s="124" t="str">
        <f t="shared" si="364"/>
        <v/>
      </c>
      <c r="AK722" s="125" t="str">
        <f t="shared" si="365"/>
        <v/>
      </c>
      <c r="AL722" s="121" t="str">
        <f t="shared" si="366"/>
        <v/>
      </c>
      <c r="AM722" s="138" t="str">
        <f>IF(AS722="","",IF(R722="Refreshment Beverage",ROUND(AS722*Rates!K$19,4),ROUND(AO722*(VLOOKUP(VALUE(Q722),Rates!G$4:L$12,3,0)),4)))</f>
        <v/>
      </c>
      <c r="AN722" s="126" t="str">
        <f>IF(AS722="","",IF(R722="Refreshment Beverage",AS722*(Rates!J$19/100),MAX(AM722,AB722)))</f>
        <v/>
      </c>
      <c r="AO722" s="127" t="str">
        <f t="shared" si="367"/>
        <v/>
      </c>
      <c r="AP722" s="127" t="str">
        <f t="shared" si="368"/>
        <v/>
      </c>
      <c r="AQ722" s="140" t="str">
        <f>IF(AS722="","",IF(R722="Refreshment Beverage",ROUND(SUM(VLOOKUP(Q:Q,Rates!G$15:L$19,3,0)*(AS722-Y722-Z722-AA722)),4),ROUND(SUM(Rates!$K$8*AS722),4)))</f>
        <v/>
      </c>
      <c r="AR722" s="139" t="str">
        <f t="shared" si="369"/>
        <v/>
      </c>
      <c r="AS722" s="125" t="str">
        <f t="shared" si="370"/>
        <v/>
      </c>
      <c r="AT722" s="121" t="str">
        <f t="shared" si="371"/>
        <v/>
      </c>
      <c r="AU722" s="138" t="str">
        <f>IF(AX722="","",IF(R722="Refreshment Beverage",ROUND((BA722-Y722-Z722-AA722)*VLOOKUP(VALUE(Q722),Rates!G$15:L$19,3,0),4),ROUND(AW722*(VLOOKUP(VALUE(Q722),Rates!G:L,3,0)),4)))</f>
        <v/>
      </c>
      <c r="AV722" s="126" t="str">
        <f t="shared" si="372"/>
        <v/>
      </c>
      <c r="AW722" s="127" t="str">
        <f t="shared" si="373"/>
        <v/>
      </c>
      <c r="AX722" s="123" t="str">
        <f t="shared" si="374"/>
        <v/>
      </c>
      <c r="AY722" s="140" t="str">
        <f>IF(AX722="","",IF(R722="Refreshment Beverage",ROUND(SUM(AX722*Rates!K$19),4),ROUND(SUM(AX722*(Rates!J$8/100)),4)))</f>
        <v/>
      </c>
      <c r="AZ722" s="124" t="str">
        <f t="shared" si="375"/>
        <v/>
      </c>
      <c r="BA722" s="125" t="str">
        <f t="shared" si="376"/>
        <v/>
      </c>
      <c r="BB722" s="115"/>
      <c r="BC722" s="143"/>
      <c r="BD722" s="100"/>
      <c r="BE722" s="100"/>
      <c r="BF722" s="100"/>
      <c r="BG722" s="100"/>
    </row>
    <row r="723" spans="1:59" ht="12.75" customHeight="1" x14ac:dyDescent="0.2">
      <c r="A723" s="144"/>
      <c r="B723" s="141"/>
      <c r="C723" s="141"/>
      <c r="D723" s="142"/>
      <c r="E723" s="142"/>
      <c r="F723" s="142"/>
      <c r="G723" s="142"/>
      <c r="H723" s="142"/>
      <c r="I723" s="129"/>
      <c r="J723" s="130"/>
      <c r="K723" s="131" t="str">
        <f t="shared" si="347"/>
        <v/>
      </c>
      <c r="L723" s="132" t="str">
        <f t="shared" si="348"/>
        <v/>
      </c>
      <c r="M723" s="133" t="str">
        <f t="shared" si="349"/>
        <v/>
      </c>
      <c r="N723" s="134" t="str">
        <f>IFERROR(IF(B:B="","",IF(R723="Beer",SUM(LOOKUP(2,1/(Rates!$B$3:$B$5&lt;=W723)/(Rates!$C$3:$C$5&gt;=W723),Rates!$D$3:$D$5)*(X723/100)*W723),IF(R723="Refreshment Beverage",SUM(LOOKUP(2,1/(Rates!$B$7:$B$11&lt;=W723)/(Rates!$C$7:$C$11&gt;=W723),Rates!$D$7:$D$11)*(X723/100)*W723)))),"")</f>
        <v/>
      </c>
      <c r="O723" s="134" t="str">
        <f t="shared" si="350"/>
        <v/>
      </c>
      <c r="P723" s="116"/>
      <c r="Q723" s="117" t="str">
        <f t="shared" si="351"/>
        <v/>
      </c>
      <c r="R723" s="128" t="str">
        <f t="shared" si="352"/>
        <v/>
      </c>
      <c r="S723" s="135" t="str">
        <f>IF(B723="","",IF(R723="Refreshment Beverage",VLOOKUP(VALUE(Q723),Rates!G$15:L$19,2,0),VLOOKUP(VALUE(Q723),Rates!G$4:L$12,2,0)))</f>
        <v/>
      </c>
      <c r="T723" s="135" t="str">
        <f t="shared" si="353"/>
        <v/>
      </c>
      <c r="U723" s="118" t="str">
        <f t="shared" si="354"/>
        <v/>
      </c>
      <c r="V723" s="135" t="str">
        <f t="shared" si="355"/>
        <v/>
      </c>
      <c r="W723" s="135" t="str">
        <f t="shared" si="356"/>
        <v/>
      </c>
      <c r="X723" s="119" t="str">
        <f t="shared" si="357"/>
        <v/>
      </c>
      <c r="Y723" s="120" t="str">
        <f>IF(B:B="","",IF(R723="Refreshment Beverage",VLOOKUP(Q723,Rates!G$15:L$19,6,0)*W723,VLOOKUP(Q723,Rates!G$4:L$12,6,0)*W723))</f>
        <v/>
      </c>
      <c r="Z723" s="120" t="str">
        <f t="shared" si="358"/>
        <v/>
      </c>
      <c r="AA723" s="120" t="str">
        <f t="shared" si="359"/>
        <v/>
      </c>
      <c r="AB723" s="136" t="str">
        <f>IF(B:B="","",IF(R723="Refreshment Beverage","",IF(AND(R723="Beer",Q723=0),SUM(LOOKUP(2,1/(Rates!$B$15:$B$18&lt;=W723)/(Rates!$C$15:$C$18&gt;=W723),Rates!$D$15:$D$18)*W723),VLOOKUP(VALUE(Q:Q),Rates!A:B,2,0)*W723)))</f>
        <v/>
      </c>
      <c r="AC723" s="136" t="str">
        <f>IF(B:B="","",IF(R723="Refreshment Beverage","",IF(AND(R723="Beer",Q723=0),SUM(LOOKUP(2,1/(Rates!$B$15:$B$18&lt;=W723)/(Rates!$C$15:$C$18&gt;=W723),Rates!$E$15:$E$18)*W723),VLOOKUP(VALUE(Q:Q),Rates!A:C,3,0)*W723)))</f>
        <v/>
      </c>
      <c r="AD723" s="137" t="str">
        <f>IFERROR(IF(B:B="","",IF(R723="Beer","",IF(VALUE(Q723)=0,VLOOKUP(VLOOKUP(B:B,#REF!,16,0),Rates!A:E,2,0),VLOOKUP(VALUE(Q723),Rates!A$31:B$34,2,0)*W723))),0)</f>
        <v/>
      </c>
      <c r="AE723" s="121" t="str">
        <f t="shared" si="360"/>
        <v/>
      </c>
      <c r="AF723" s="138" t="str">
        <f t="shared" si="361"/>
        <v/>
      </c>
      <c r="AG723" s="122" t="str">
        <f t="shared" si="362"/>
        <v/>
      </c>
      <c r="AH723" s="123" t="str">
        <f t="shared" si="363"/>
        <v/>
      </c>
      <c r="AI723" s="139" t="str">
        <f>IF(AE:AE="","",IF(R723="Refreshment Beverage",AK723*(Rates!J$19/100),ROUND(SUM(AH723*(Rates!$J$8/100)),4)))</f>
        <v/>
      </c>
      <c r="AJ723" s="124" t="str">
        <f t="shared" si="364"/>
        <v/>
      </c>
      <c r="AK723" s="125" t="str">
        <f t="shared" si="365"/>
        <v/>
      </c>
      <c r="AL723" s="121" t="str">
        <f t="shared" si="366"/>
        <v/>
      </c>
      <c r="AM723" s="138" t="str">
        <f>IF(AS723="","",IF(R723="Refreshment Beverage",ROUND(AS723*Rates!K$19,4),ROUND(AO723*(VLOOKUP(VALUE(Q723),Rates!G$4:L$12,3,0)),4)))</f>
        <v/>
      </c>
      <c r="AN723" s="126" t="str">
        <f>IF(AS723="","",IF(R723="Refreshment Beverage",AS723*(Rates!J$19/100),MAX(AM723,AB723)))</f>
        <v/>
      </c>
      <c r="AO723" s="127" t="str">
        <f t="shared" si="367"/>
        <v/>
      </c>
      <c r="AP723" s="127" t="str">
        <f t="shared" si="368"/>
        <v/>
      </c>
      <c r="AQ723" s="140" t="str">
        <f>IF(AS723="","",IF(R723="Refreshment Beverage",ROUND(SUM(VLOOKUP(Q:Q,Rates!G$15:L$19,3,0)*(AS723-Y723-Z723-AA723)),4),ROUND(SUM(Rates!$K$8*AS723),4)))</f>
        <v/>
      </c>
      <c r="AR723" s="139" t="str">
        <f t="shared" si="369"/>
        <v/>
      </c>
      <c r="AS723" s="125" t="str">
        <f t="shared" si="370"/>
        <v/>
      </c>
      <c r="AT723" s="121" t="str">
        <f t="shared" si="371"/>
        <v/>
      </c>
      <c r="AU723" s="138" t="str">
        <f>IF(AX723="","",IF(R723="Refreshment Beverage",ROUND((BA723-Y723-Z723-AA723)*VLOOKUP(VALUE(Q723),Rates!G$15:L$19,3,0),4),ROUND(AW723*(VLOOKUP(VALUE(Q723),Rates!G:L,3,0)),4)))</f>
        <v/>
      </c>
      <c r="AV723" s="126" t="str">
        <f t="shared" si="372"/>
        <v/>
      </c>
      <c r="AW723" s="127" t="str">
        <f t="shared" si="373"/>
        <v/>
      </c>
      <c r="AX723" s="123" t="str">
        <f t="shared" si="374"/>
        <v/>
      </c>
      <c r="AY723" s="140" t="str">
        <f>IF(AX723="","",IF(R723="Refreshment Beverage",ROUND(SUM(AX723*Rates!K$19),4),ROUND(SUM(AX723*(Rates!J$8/100)),4)))</f>
        <v/>
      </c>
      <c r="AZ723" s="124" t="str">
        <f t="shared" si="375"/>
        <v/>
      </c>
      <c r="BA723" s="125" t="str">
        <f t="shared" si="376"/>
        <v/>
      </c>
      <c r="BB723" s="115"/>
      <c r="BC723" s="143"/>
      <c r="BD723" s="100"/>
      <c r="BE723" s="100"/>
      <c r="BF723" s="100"/>
      <c r="BG723" s="100"/>
    </row>
    <row r="724" spans="1:59" ht="12.75" customHeight="1" x14ac:dyDescent="0.2">
      <c r="A724" s="144"/>
      <c r="B724" s="141"/>
      <c r="C724" s="141"/>
      <c r="D724" s="142"/>
      <c r="E724" s="142"/>
      <c r="F724" s="142"/>
      <c r="G724" s="142"/>
      <c r="H724" s="142"/>
      <c r="I724" s="129"/>
      <c r="J724" s="130"/>
      <c r="K724" s="131" t="str">
        <f t="shared" si="347"/>
        <v/>
      </c>
      <c r="L724" s="132" t="str">
        <f t="shared" si="348"/>
        <v/>
      </c>
      <c r="M724" s="133" t="str">
        <f t="shared" si="349"/>
        <v/>
      </c>
      <c r="N724" s="134" t="str">
        <f>IFERROR(IF(B:B="","",IF(R724="Beer",SUM(LOOKUP(2,1/(Rates!$B$3:$B$5&lt;=W724)/(Rates!$C$3:$C$5&gt;=W724),Rates!$D$3:$D$5)*(X724/100)*W724),IF(R724="Refreshment Beverage",SUM(LOOKUP(2,1/(Rates!$B$7:$B$11&lt;=W724)/(Rates!$C$7:$C$11&gt;=W724),Rates!$D$7:$D$11)*(X724/100)*W724)))),"")</f>
        <v/>
      </c>
      <c r="O724" s="134" t="str">
        <f t="shared" si="350"/>
        <v/>
      </c>
      <c r="P724" s="116"/>
      <c r="Q724" s="117" t="str">
        <f t="shared" si="351"/>
        <v/>
      </c>
      <c r="R724" s="128" t="str">
        <f t="shared" si="352"/>
        <v/>
      </c>
      <c r="S724" s="135" t="str">
        <f>IF(B724="","",IF(R724="Refreshment Beverage",VLOOKUP(VALUE(Q724),Rates!G$15:L$19,2,0),VLOOKUP(VALUE(Q724),Rates!G$4:L$12,2,0)))</f>
        <v/>
      </c>
      <c r="T724" s="135" t="str">
        <f t="shared" si="353"/>
        <v/>
      </c>
      <c r="U724" s="118" t="str">
        <f t="shared" si="354"/>
        <v/>
      </c>
      <c r="V724" s="135" t="str">
        <f t="shared" si="355"/>
        <v/>
      </c>
      <c r="W724" s="135" t="str">
        <f t="shared" si="356"/>
        <v/>
      </c>
      <c r="X724" s="119" t="str">
        <f t="shared" si="357"/>
        <v/>
      </c>
      <c r="Y724" s="120" t="str">
        <f>IF(B:B="","",IF(R724="Refreshment Beverage",VLOOKUP(Q724,Rates!G$15:L$19,6,0)*W724,VLOOKUP(Q724,Rates!G$4:L$12,6,0)*W724))</f>
        <v/>
      </c>
      <c r="Z724" s="120" t="str">
        <f t="shared" si="358"/>
        <v/>
      </c>
      <c r="AA724" s="120" t="str">
        <f t="shared" si="359"/>
        <v/>
      </c>
      <c r="AB724" s="136" t="str">
        <f>IF(B:B="","",IF(R724="Refreshment Beverage","",IF(AND(R724="Beer",Q724=0),SUM(LOOKUP(2,1/(Rates!$B$15:$B$18&lt;=W724)/(Rates!$C$15:$C$18&gt;=W724),Rates!$D$15:$D$18)*W724),VLOOKUP(VALUE(Q:Q),Rates!A:B,2,0)*W724)))</f>
        <v/>
      </c>
      <c r="AC724" s="136" t="str">
        <f>IF(B:B="","",IF(R724="Refreshment Beverage","",IF(AND(R724="Beer",Q724=0),SUM(LOOKUP(2,1/(Rates!$B$15:$B$18&lt;=W724)/(Rates!$C$15:$C$18&gt;=W724),Rates!$E$15:$E$18)*W724),VLOOKUP(VALUE(Q:Q),Rates!A:C,3,0)*W724)))</f>
        <v/>
      </c>
      <c r="AD724" s="137" t="str">
        <f>IFERROR(IF(B:B="","",IF(R724="Beer","",IF(VALUE(Q724)=0,VLOOKUP(VLOOKUP(B:B,#REF!,16,0),Rates!A:E,2,0),VLOOKUP(VALUE(Q724),Rates!A$31:B$34,2,0)*W724))),0)</f>
        <v/>
      </c>
      <c r="AE724" s="121" t="str">
        <f t="shared" si="360"/>
        <v/>
      </c>
      <c r="AF724" s="138" t="str">
        <f t="shared" si="361"/>
        <v/>
      </c>
      <c r="AG724" s="122" t="str">
        <f t="shared" si="362"/>
        <v/>
      </c>
      <c r="AH724" s="123" t="str">
        <f t="shared" si="363"/>
        <v/>
      </c>
      <c r="AI724" s="139" t="str">
        <f>IF(AE:AE="","",IF(R724="Refreshment Beverage",AK724*(Rates!J$19/100),ROUND(SUM(AH724*(Rates!$J$8/100)),4)))</f>
        <v/>
      </c>
      <c r="AJ724" s="124" t="str">
        <f t="shared" si="364"/>
        <v/>
      </c>
      <c r="AK724" s="125" t="str">
        <f t="shared" si="365"/>
        <v/>
      </c>
      <c r="AL724" s="121" t="str">
        <f t="shared" si="366"/>
        <v/>
      </c>
      <c r="AM724" s="138" t="str">
        <f>IF(AS724="","",IF(R724="Refreshment Beverage",ROUND(AS724*Rates!K$19,4),ROUND(AO724*(VLOOKUP(VALUE(Q724),Rates!G$4:L$12,3,0)),4)))</f>
        <v/>
      </c>
      <c r="AN724" s="126" t="str">
        <f>IF(AS724="","",IF(R724="Refreshment Beverage",AS724*(Rates!J$19/100),MAX(AM724,AB724)))</f>
        <v/>
      </c>
      <c r="AO724" s="127" t="str">
        <f t="shared" si="367"/>
        <v/>
      </c>
      <c r="AP724" s="127" t="str">
        <f t="shared" si="368"/>
        <v/>
      </c>
      <c r="AQ724" s="140" t="str">
        <f>IF(AS724="","",IF(R724="Refreshment Beverage",ROUND(SUM(VLOOKUP(Q:Q,Rates!G$15:L$19,3,0)*(AS724-Y724-Z724-AA724)),4),ROUND(SUM(Rates!$K$8*AS724),4)))</f>
        <v/>
      </c>
      <c r="AR724" s="139" t="str">
        <f t="shared" si="369"/>
        <v/>
      </c>
      <c r="AS724" s="125" t="str">
        <f t="shared" si="370"/>
        <v/>
      </c>
      <c r="AT724" s="121" t="str">
        <f t="shared" si="371"/>
        <v/>
      </c>
      <c r="AU724" s="138" t="str">
        <f>IF(AX724="","",IF(R724="Refreshment Beverage",ROUND((BA724-Y724-Z724-AA724)*VLOOKUP(VALUE(Q724),Rates!G$15:L$19,3,0),4),ROUND(AW724*(VLOOKUP(VALUE(Q724),Rates!G:L,3,0)),4)))</f>
        <v/>
      </c>
      <c r="AV724" s="126" t="str">
        <f t="shared" si="372"/>
        <v/>
      </c>
      <c r="AW724" s="127" t="str">
        <f t="shared" si="373"/>
        <v/>
      </c>
      <c r="AX724" s="123" t="str">
        <f t="shared" si="374"/>
        <v/>
      </c>
      <c r="AY724" s="140" t="str">
        <f>IF(AX724="","",IF(R724="Refreshment Beverage",ROUND(SUM(AX724*Rates!K$19),4),ROUND(SUM(AX724*(Rates!J$8/100)),4)))</f>
        <v/>
      </c>
      <c r="AZ724" s="124" t="str">
        <f t="shared" si="375"/>
        <v/>
      </c>
      <c r="BA724" s="125" t="str">
        <f t="shared" si="376"/>
        <v/>
      </c>
      <c r="BB724" s="115"/>
      <c r="BC724" s="143"/>
      <c r="BD724" s="100"/>
      <c r="BE724" s="100"/>
      <c r="BF724" s="100"/>
      <c r="BG724" s="100"/>
    </row>
    <row r="725" spans="1:59" ht="12.75" customHeight="1" x14ac:dyDescent="0.2">
      <c r="A725" s="144"/>
      <c r="B725" s="141"/>
      <c r="C725" s="141"/>
      <c r="D725" s="142"/>
      <c r="E725" s="142"/>
      <c r="F725" s="142"/>
      <c r="G725" s="142"/>
      <c r="H725" s="142"/>
      <c r="I725" s="129"/>
      <c r="J725" s="130"/>
      <c r="K725" s="131" t="str">
        <f t="shared" si="347"/>
        <v/>
      </c>
      <c r="L725" s="132" t="str">
        <f t="shared" si="348"/>
        <v/>
      </c>
      <c r="M725" s="133" t="str">
        <f t="shared" si="349"/>
        <v/>
      </c>
      <c r="N725" s="134" t="str">
        <f>IFERROR(IF(B:B="","",IF(R725="Beer",SUM(LOOKUP(2,1/(Rates!$B$3:$B$5&lt;=W725)/(Rates!$C$3:$C$5&gt;=W725),Rates!$D$3:$D$5)*(X725/100)*W725),IF(R725="Refreshment Beverage",SUM(LOOKUP(2,1/(Rates!$B$7:$B$11&lt;=W725)/(Rates!$C$7:$C$11&gt;=W725),Rates!$D$7:$D$11)*(X725/100)*W725)))),"")</f>
        <v/>
      </c>
      <c r="O725" s="134" t="str">
        <f t="shared" si="350"/>
        <v/>
      </c>
      <c r="P725" s="116"/>
      <c r="Q725" s="117" t="str">
        <f t="shared" si="351"/>
        <v/>
      </c>
      <c r="R725" s="128" t="str">
        <f t="shared" si="352"/>
        <v/>
      </c>
      <c r="S725" s="135" t="str">
        <f>IF(B725="","",IF(R725="Refreshment Beverage",VLOOKUP(VALUE(Q725),Rates!G$15:L$19,2,0),VLOOKUP(VALUE(Q725),Rates!G$4:L$12,2,0)))</f>
        <v/>
      </c>
      <c r="T725" s="135" t="str">
        <f t="shared" si="353"/>
        <v/>
      </c>
      <c r="U725" s="118" t="str">
        <f t="shared" si="354"/>
        <v/>
      </c>
      <c r="V725" s="135" t="str">
        <f t="shared" si="355"/>
        <v/>
      </c>
      <c r="W725" s="135" t="str">
        <f t="shared" si="356"/>
        <v/>
      </c>
      <c r="X725" s="119" t="str">
        <f t="shared" si="357"/>
        <v/>
      </c>
      <c r="Y725" s="120" t="str">
        <f>IF(B:B="","",IF(R725="Refreshment Beverage",VLOOKUP(Q725,Rates!G$15:L$19,6,0)*W725,VLOOKUP(Q725,Rates!G$4:L$12,6,0)*W725))</f>
        <v/>
      </c>
      <c r="Z725" s="120" t="str">
        <f t="shared" si="358"/>
        <v/>
      </c>
      <c r="AA725" s="120" t="str">
        <f t="shared" si="359"/>
        <v/>
      </c>
      <c r="AB725" s="136" t="str">
        <f>IF(B:B="","",IF(R725="Refreshment Beverage","",IF(AND(R725="Beer",Q725=0),SUM(LOOKUP(2,1/(Rates!$B$15:$B$18&lt;=W725)/(Rates!$C$15:$C$18&gt;=W725),Rates!$D$15:$D$18)*W725),VLOOKUP(VALUE(Q:Q),Rates!A:B,2,0)*W725)))</f>
        <v/>
      </c>
      <c r="AC725" s="136" t="str">
        <f>IF(B:B="","",IF(R725="Refreshment Beverage","",IF(AND(R725="Beer",Q725=0),SUM(LOOKUP(2,1/(Rates!$B$15:$B$18&lt;=W725)/(Rates!$C$15:$C$18&gt;=W725),Rates!$E$15:$E$18)*W725),VLOOKUP(VALUE(Q:Q),Rates!A:C,3,0)*W725)))</f>
        <v/>
      </c>
      <c r="AD725" s="137" t="str">
        <f>IFERROR(IF(B:B="","",IF(R725="Beer","",IF(VALUE(Q725)=0,VLOOKUP(VLOOKUP(B:B,#REF!,16,0),Rates!A:E,2,0),VLOOKUP(VALUE(Q725),Rates!A$31:B$34,2,0)*W725))),0)</f>
        <v/>
      </c>
      <c r="AE725" s="121" t="str">
        <f t="shared" si="360"/>
        <v/>
      </c>
      <c r="AF725" s="138" t="str">
        <f t="shared" si="361"/>
        <v/>
      </c>
      <c r="AG725" s="122" t="str">
        <f t="shared" si="362"/>
        <v/>
      </c>
      <c r="AH725" s="123" t="str">
        <f t="shared" si="363"/>
        <v/>
      </c>
      <c r="AI725" s="139" t="str">
        <f>IF(AE:AE="","",IF(R725="Refreshment Beverage",AK725*(Rates!J$19/100),ROUND(SUM(AH725*(Rates!$J$8/100)),4)))</f>
        <v/>
      </c>
      <c r="AJ725" s="124" t="str">
        <f t="shared" si="364"/>
        <v/>
      </c>
      <c r="AK725" s="125" t="str">
        <f t="shared" si="365"/>
        <v/>
      </c>
      <c r="AL725" s="121" t="str">
        <f t="shared" si="366"/>
        <v/>
      </c>
      <c r="AM725" s="138" t="str">
        <f>IF(AS725="","",IF(R725="Refreshment Beverage",ROUND(AS725*Rates!K$19,4),ROUND(AO725*(VLOOKUP(VALUE(Q725),Rates!G$4:L$12,3,0)),4)))</f>
        <v/>
      </c>
      <c r="AN725" s="126" t="str">
        <f>IF(AS725="","",IF(R725="Refreshment Beverage",AS725*(Rates!J$19/100),MAX(AM725,AB725)))</f>
        <v/>
      </c>
      <c r="AO725" s="127" t="str">
        <f t="shared" si="367"/>
        <v/>
      </c>
      <c r="AP725" s="127" t="str">
        <f t="shared" si="368"/>
        <v/>
      </c>
      <c r="AQ725" s="140" t="str">
        <f>IF(AS725="","",IF(R725="Refreshment Beverage",ROUND(SUM(VLOOKUP(Q:Q,Rates!G$15:L$19,3,0)*(AS725-Y725-Z725-AA725)),4),ROUND(SUM(Rates!$K$8*AS725),4)))</f>
        <v/>
      </c>
      <c r="AR725" s="139" t="str">
        <f t="shared" si="369"/>
        <v/>
      </c>
      <c r="AS725" s="125" t="str">
        <f t="shared" si="370"/>
        <v/>
      </c>
      <c r="AT725" s="121" t="str">
        <f t="shared" si="371"/>
        <v/>
      </c>
      <c r="AU725" s="138" t="str">
        <f>IF(AX725="","",IF(R725="Refreshment Beverage",ROUND((BA725-Y725-Z725-AA725)*VLOOKUP(VALUE(Q725),Rates!G$15:L$19,3,0),4),ROUND(AW725*(VLOOKUP(VALUE(Q725),Rates!G:L,3,0)),4)))</f>
        <v/>
      </c>
      <c r="AV725" s="126" t="str">
        <f t="shared" si="372"/>
        <v/>
      </c>
      <c r="AW725" s="127" t="str">
        <f t="shared" si="373"/>
        <v/>
      </c>
      <c r="AX725" s="123" t="str">
        <f t="shared" si="374"/>
        <v/>
      </c>
      <c r="AY725" s="140" t="str">
        <f>IF(AX725="","",IF(R725="Refreshment Beverage",ROUND(SUM(AX725*Rates!K$19),4),ROUND(SUM(AX725*(Rates!J$8/100)),4)))</f>
        <v/>
      </c>
      <c r="AZ725" s="124" t="str">
        <f t="shared" si="375"/>
        <v/>
      </c>
      <c r="BA725" s="125" t="str">
        <f t="shared" si="376"/>
        <v/>
      </c>
      <c r="BB725" s="115"/>
      <c r="BC725" s="143"/>
      <c r="BD725" s="100"/>
      <c r="BE725" s="100"/>
      <c r="BF725" s="100"/>
      <c r="BG725" s="100"/>
    </row>
    <row r="726" spans="1:59" ht="12.75" customHeight="1" x14ac:dyDescent="0.2">
      <c r="A726" s="144"/>
      <c r="B726" s="141"/>
      <c r="C726" s="141"/>
      <c r="D726" s="142"/>
      <c r="E726" s="142"/>
      <c r="F726" s="142"/>
      <c r="G726" s="142"/>
      <c r="H726" s="142"/>
      <c r="I726" s="129"/>
      <c r="J726" s="130"/>
      <c r="K726" s="131" t="str">
        <f t="shared" si="347"/>
        <v/>
      </c>
      <c r="L726" s="132" t="str">
        <f t="shared" si="348"/>
        <v/>
      </c>
      <c r="M726" s="133" t="str">
        <f t="shared" si="349"/>
        <v/>
      </c>
      <c r="N726" s="134" t="str">
        <f>IFERROR(IF(B:B="","",IF(R726="Beer",SUM(LOOKUP(2,1/(Rates!$B$3:$B$5&lt;=W726)/(Rates!$C$3:$C$5&gt;=W726),Rates!$D$3:$D$5)*(X726/100)*W726),IF(R726="Refreshment Beverage",SUM(LOOKUP(2,1/(Rates!$B$7:$B$11&lt;=W726)/(Rates!$C$7:$C$11&gt;=W726),Rates!$D$7:$D$11)*(X726/100)*W726)))),"")</f>
        <v/>
      </c>
      <c r="O726" s="134" t="str">
        <f t="shared" si="350"/>
        <v/>
      </c>
      <c r="P726" s="116"/>
      <c r="Q726" s="117" t="str">
        <f t="shared" si="351"/>
        <v/>
      </c>
      <c r="R726" s="128" t="str">
        <f t="shared" si="352"/>
        <v/>
      </c>
      <c r="S726" s="135" t="str">
        <f>IF(B726="","",IF(R726="Refreshment Beverage",VLOOKUP(VALUE(Q726),Rates!G$15:L$19,2,0),VLOOKUP(VALUE(Q726),Rates!G$4:L$12,2,0)))</f>
        <v/>
      </c>
      <c r="T726" s="135" t="str">
        <f t="shared" si="353"/>
        <v/>
      </c>
      <c r="U726" s="118" t="str">
        <f t="shared" si="354"/>
        <v/>
      </c>
      <c r="V726" s="135" t="str">
        <f t="shared" si="355"/>
        <v/>
      </c>
      <c r="W726" s="135" t="str">
        <f t="shared" si="356"/>
        <v/>
      </c>
      <c r="X726" s="119" t="str">
        <f t="shared" si="357"/>
        <v/>
      </c>
      <c r="Y726" s="120" t="str">
        <f>IF(B:B="","",IF(R726="Refreshment Beverage",VLOOKUP(Q726,Rates!G$15:L$19,6,0)*W726,VLOOKUP(Q726,Rates!G$4:L$12,6,0)*W726))</f>
        <v/>
      </c>
      <c r="Z726" s="120" t="str">
        <f t="shared" si="358"/>
        <v/>
      </c>
      <c r="AA726" s="120" t="str">
        <f t="shared" si="359"/>
        <v/>
      </c>
      <c r="AB726" s="136" t="str">
        <f>IF(B:B="","",IF(R726="Refreshment Beverage","",IF(AND(R726="Beer",Q726=0),SUM(LOOKUP(2,1/(Rates!$B$15:$B$18&lt;=W726)/(Rates!$C$15:$C$18&gt;=W726),Rates!$D$15:$D$18)*W726),VLOOKUP(VALUE(Q:Q),Rates!A:B,2,0)*W726)))</f>
        <v/>
      </c>
      <c r="AC726" s="136" t="str">
        <f>IF(B:B="","",IF(R726="Refreshment Beverage","",IF(AND(R726="Beer",Q726=0),SUM(LOOKUP(2,1/(Rates!$B$15:$B$18&lt;=W726)/(Rates!$C$15:$C$18&gt;=W726),Rates!$E$15:$E$18)*W726),VLOOKUP(VALUE(Q:Q),Rates!A:C,3,0)*W726)))</f>
        <v/>
      </c>
      <c r="AD726" s="137" t="str">
        <f>IFERROR(IF(B:B="","",IF(R726="Beer","",IF(VALUE(Q726)=0,VLOOKUP(VLOOKUP(B:B,#REF!,16,0),Rates!A:E,2,0),VLOOKUP(VALUE(Q726),Rates!A$31:B$34,2,0)*W726))),0)</f>
        <v/>
      </c>
      <c r="AE726" s="121" t="str">
        <f t="shared" si="360"/>
        <v/>
      </c>
      <c r="AF726" s="138" t="str">
        <f t="shared" si="361"/>
        <v/>
      </c>
      <c r="AG726" s="122" t="str">
        <f t="shared" si="362"/>
        <v/>
      </c>
      <c r="AH726" s="123" t="str">
        <f t="shared" si="363"/>
        <v/>
      </c>
      <c r="AI726" s="139" t="str">
        <f>IF(AE:AE="","",IF(R726="Refreshment Beverage",AK726*(Rates!J$19/100),ROUND(SUM(AH726*(Rates!$J$8/100)),4)))</f>
        <v/>
      </c>
      <c r="AJ726" s="124" t="str">
        <f t="shared" si="364"/>
        <v/>
      </c>
      <c r="AK726" s="125" t="str">
        <f t="shared" si="365"/>
        <v/>
      </c>
      <c r="AL726" s="121" t="str">
        <f t="shared" si="366"/>
        <v/>
      </c>
      <c r="AM726" s="138" t="str">
        <f>IF(AS726="","",IF(R726="Refreshment Beverage",ROUND(AS726*Rates!K$19,4),ROUND(AO726*(VLOOKUP(VALUE(Q726),Rates!G$4:L$12,3,0)),4)))</f>
        <v/>
      </c>
      <c r="AN726" s="126" t="str">
        <f>IF(AS726="","",IF(R726="Refreshment Beverage",AS726*(Rates!J$19/100),MAX(AM726,AB726)))</f>
        <v/>
      </c>
      <c r="AO726" s="127" t="str">
        <f t="shared" si="367"/>
        <v/>
      </c>
      <c r="AP726" s="127" t="str">
        <f t="shared" si="368"/>
        <v/>
      </c>
      <c r="AQ726" s="140" t="str">
        <f>IF(AS726="","",IF(R726="Refreshment Beverage",ROUND(SUM(VLOOKUP(Q:Q,Rates!G$15:L$19,3,0)*(AS726-Y726-Z726-AA726)),4),ROUND(SUM(Rates!$K$8*AS726),4)))</f>
        <v/>
      </c>
      <c r="AR726" s="139" t="str">
        <f t="shared" si="369"/>
        <v/>
      </c>
      <c r="AS726" s="125" t="str">
        <f t="shared" si="370"/>
        <v/>
      </c>
      <c r="AT726" s="121" t="str">
        <f t="shared" si="371"/>
        <v/>
      </c>
      <c r="AU726" s="138" t="str">
        <f>IF(AX726="","",IF(R726="Refreshment Beverage",ROUND((BA726-Y726-Z726-AA726)*VLOOKUP(VALUE(Q726),Rates!G$15:L$19,3,0),4),ROUND(AW726*(VLOOKUP(VALUE(Q726),Rates!G:L,3,0)),4)))</f>
        <v/>
      </c>
      <c r="AV726" s="126" t="str">
        <f t="shared" si="372"/>
        <v/>
      </c>
      <c r="AW726" s="127" t="str">
        <f t="shared" si="373"/>
        <v/>
      </c>
      <c r="AX726" s="123" t="str">
        <f t="shared" si="374"/>
        <v/>
      </c>
      <c r="AY726" s="140" t="str">
        <f>IF(AX726="","",IF(R726="Refreshment Beverage",ROUND(SUM(AX726*Rates!K$19),4),ROUND(SUM(AX726*(Rates!J$8/100)),4)))</f>
        <v/>
      </c>
      <c r="AZ726" s="124" t="str">
        <f t="shared" si="375"/>
        <v/>
      </c>
      <c r="BA726" s="125" t="str">
        <f t="shared" si="376"/>
        <v/>
      </c>
      <c r="BB726" s="115"/>
      <c r="BC726" s="143"/>
      <c r="BD726" s="100"/>
      <c r="BE726" s="100"/>
      <c r="BF726" s="100"/>
      <c r="BG726" s="100"/>
    </row>
    <row r="727" spans="1:59" ht="12.75" customHeight="1" x14ac:dyDescent="0.2">
      <c r="A727" s="144"/>
      <c r="B727" s="141"/>
      <c r="C727" s="141"/>
      <c r="D727" s="142"/>
      <c r="E727" s="142"/>
      <c r="F727" s="142"/>
      <c r="G727" s="142"/>
      <c r="H727" s="142"/>
      <c r="I727" s="129"/>
      <c r="J727" s="130"/>
      <c r="K727" s="131" t="str">
        <f t="shared" si="347"/>
        <v/>
      </c>
      <c r="L727" s="132" t="str">
        <f t="shared" si="348"/>
        <v/>
      </c>
      <c r="M727" s="133" t="str">
        <f t="shared" si="349"/>
        <v/>
      </c>
      <c r="N727" s="134" t="str">
        <f>IFERROR(IF(B:B="","",IF(R727="Beer",SUM(LOOKUP(2,1/(Rates!$B$3:$B$5&lt;=W727)/(Rates!$C$3:$C$5&gt;=W727),Rates!$D$3:$D$5)*(X727/100)*W727),IF(R727="Refreshment Beverage",SUM(LOOKUP(2,1/(Rates!$B$7:$B$11&lt;=W727)/(Rates!$C$7:$C$11&gt;=W727),Rates!$D$7:$D$11)*(X727/100)*W727)))),"")</f>
        <v/>
      </c>
      <c r="O727" s="134" t="str">
        <f t="shared" si="350"/>
        <v/>
      </c>
      <c r="P727" s="116"/>
      <c r="Q727" s="117" t="str">
        <f t="shared" si="351"/>
        <v/>
      </c>
      <c r="R727" s="128" t="str">
        <f t="shared" si="352"/>
        <v/>
      </c>
      <c r="S727" s="135" t="str">
        <f>IF(B727="","",IF(R727="Refreshment Beverage",VLOOKUP(VALUE(Q727),Rates!G$15:L$19,2,0),VLOOKUP(VALUE(Q727),Rates!G$4:L$12,2,0)))</f>
        <v/>
      </c>
      <c r="T727" s="135" t="str">
        <f t="shared" si="353"/>
        <v/>
      </c>
      <c r="U727" s="118" t="str">
        <f t="shared" si="354"/>
        <v/>
      </c>
      <c r="V727" s="135" t="str">
        <f t="shared" si="355"/>
        <v/>
      </c>
      <c r="W727" s="135" t="str">
        <f t="shared" si="356"/>
        <v/>
      </c>
      <c r="X727" s="119" t="str">
        <f t="shared" si="357"/>
        <v/>
      </c>
      <c r="Y727" s="120" t="str">
        <f>IF(B:B="","",IF(R727="Refreshment Beverage",VLOOKUP(Q727,Rates!G$15:L$19,6,0)*W727,VLOOKUP(Q727,Rates!G$4:L$12,6,0)*W727))</f>
        <v/>
      </c>
      <c r="Z727" s="120" t="str">
        <f t="shared" si="358"/>
        <v/>
      </c>
      <c r="AA727" s="120" t="str">
        <f t="shared" si="359"/>
        <v/>
      </c>
      <c r="AB727" s="136" t="str">
        <f>IF(B:B="","",IF(R727="Refreshment Beverage","",IF(AND(R727="Beer",Q727=0),SUM(LOOKUP(2,1/(Rates!$B$15:$B$18&lt;=W727)/(Rates!$C$15:$C$18&gt;=W727),Rates!$D$15:$D$18)*W727),VLOOKUP(VALUE(Q:Q),Rates!A:B,2,0)*W727)))</f>
        <v/>
      </c>
      <c r="AC727" s="136" t="str">
        <f>IF(B:B="","",IF(R727="Refreshment Beverage","",IF(AND(R727="Beer",Q727=0),SUM(LOOKUP(2,1/(Rates!$B$15:$B$18&lt;=W727)/(Rates!$C$15:$C$18&gt;=W727),Rates!$E$15:$E$18)*W727),VLOOKUP(VALUE(Q:Q),Rates!A:C,3,0)*W727)))</f>
        <v/>
      </c>
      <c r="AD727" s="137" t="str">
        <f>IFERROR(IF(B:B="","",IF(R727="Beer","",IF(VALUE(Q727)=0,VLOOKUP(VLOOKUP(B:B,#REF!,16,0),Rates!A:E,2,0),VLOOKUP(VALUE(Q727),Rates!A$31:B$34,2,0)*W727))),0)</f>
        <v/>
      </c>
      <c r="AE727" s="121" t="str">
        <f t="shared" si="360"/>
        <v/>
      </c>
      <c r="AF727" s="138" t="str">
        <f t="shared" si="361"/>
        <v/>
      </c>
      <c r="AG727" s="122" t="str">
        <f t="shared" si="362"/>
        <v/>
      </c>
      <c r="AH727" s="123" t="str">
        <f t="shared" si="363"/>
        <v/>
      </c>
      <c r="AI727" s="139" t="str">
        <f>IF(AE:AE="","",IF(R727="Refreshment Beverage",AK727*(Rates!J$19/100),ROUND(SUM(AH727*(Rates!$J$8/100)),4)))</f>
        <v/>
      </c>
      <c r="AJ727" s="124" t="str">
        <f t="shared" si="364"/>
        <v/>
      </c>
      <c r="AK727" s="125" t="str">
        <f t="shared" si="365"/>
        <v/>
      </c>
      <c r="AL727" s="121" t="str">
        <f t="shared" si="366"/>
        <v/>
      </c>
      <c r="AM727" s="138" t="str">
        <f>IF(AS727="","",IF(R727="Refreshment Beverage",ROUND(AS727*Rates!K$19,4),ROUND(AO727*(VLOOKUP(VALUE(Q727),Rates!G$4:L$12,3,0)),4)))</f>
        <v/>
      </c>
      <c r="AN727" s="126" t="str">
        <f>IF(AS727="","",IF(R727="Refreshment Beverage",AS727*(Rates!J$19/100),MAX(AM727,AB727)))</f>
        <v/>
      </c>
      <c r="AO727" s="127" t="str">
        <f t="shared" si="367"/>
        <v/>
      </c>
      <c r="AP727" s="127" t="str">
        <f t="shared" si="368"/>
        <v/>
      </c>
      <c r="AQ727" s="140" t="str">
        <f>IF(AS727="","",IF(R727="Refreshment Beverage",ROUND(SUM(VLOOKUP(Q:Q,Rates!G$15:L$19,3,0)*(AS727-Y727-Z727-AA727)),4),ROUND(SUM(Rates!$K$8*AS727),4)))</f>
        <v/>
      </c>
      <c r="AR727" s="139" t="str">
        <f t="shared" si="369"/>
        <v/>
      </c>
      <c r="AS727" s="125" t="str">
        <f t="shared" si="370"/>
        <v/>
      </c>
      <c r="AT727" s="121" t="str">
        <f t="shared" si="371"/>
        <v/>
      </c>
      <c r="AU727" s="138" t="str">
        <f>IF(AX727="","",IF(R727="Refreshment Beverage",ROUND((BA727-Y727-Z727-AA727)*VLOOKUP(VALUE(Q727),Rates!G$15:L$19,3,0),4),ROUND(AW727*(VLOOKUP(VALUE(Q727),Rates!G:L,3,0)),4)))</f>
        <v/>
      </c>
      <c r="AV727" s="126" t="str">
        <f t="shared" si="372"/>
        <v/>
      </c>
      <c r="AW727" s="127" t="str">
        <f t="shared" si="373"/>
        <v/>
      </c>
      <c r="AX727" s="123" t="str">
        <f t="shared" si="374"/>
        <v/>
      </c>
      <c r="AY727" s="140" t="str">
        <f>IF(AX727="","",IF(R727="Refreshment Beverage",ROUND(SUM(AX727*Rates!K$19),4),ROUND(SUM(AX727*(Rates!J$8/100)),4)))</f>
        <v/>
      </c>
      <c r="AZ727" s="124" t="str">
        <f t="shared" si="375"/>
        <v/>
      </c>
      <c r="BA727" s="125" t="str">
        <f t="shared" si="376"/>
        <v/>
      </c>
      <c r="BB727" s="115"/>
      <c r="BC727" s="143"/>
      <c r="BD727" s="100"/>
      <c r="BE727" s="100"/>
      <c r="BF727" s="100"/>
      <c r="BG727" s="100"/>
    </row>
    <row r="728" spans="1:59" ht="12.75" customHeight="1" x14ac:dyDescent="0.2">
      <c r="A728" s="144"/>
      <c r="B728" s="141"/>
      <c r="C728" s="141"/>
      <c r="D728" s="142"/>
      <c r="E728" s="142"/>
      <c r="F728" s="142"/>
      <c r="G728" s="142"/>
      <c r="H728" s="142"/>
      <c r="I728" s="129"/>
      <c r="J728" s="130"/>
      <c r="K728" s="131" t="str">
        <f t="shared" si="347"/>
        <v/>
      </c>
      <c r="L728" s="132" t="str">
        <f t="shared" si="348"/>
        <v/>
      </c>
      <c r="M728" s="133" t="str">
        <f t="shared" si="349"/>
        <v/>
      </c>
      <c r="N728" s="134" t="str">
        <f>IFERROR(IF(B:B="","",IF(R728="Beer",SUM(LOOKUP(2,1/(Rates!$B$3:$B$5&lt;=W728)/(Rates!$C$3:$C$5&gt;=W728),Rates!$D$3:$D$5)*(X728/100)*W728),IF(R728="Refreshment Beverage",SUM(LOOKUP(2,1/(Rates!$B$7:$B$11&lt;=W728)/(Rates!$C$7:$C$11&gt;=W728),Rates!$D$7:$D$11)*(X728/100)*W728)))),"")</f>
        <v/>
      </c>
      <c r="O728" s="134" t="str">
        <f t="shared" si="350"/>
        <v/>
      </c>
      <c r="P728" s="116"/>
      <c r="Q728" s="117" t="str">
        <f t="shared" si="351"/>
        <v/>
      </c>
      <c r="R728" s="128" t="str">
        <f t="shared" si="352"/>
        <v/>
      </c>
      <c r="S728" s="135" t="str">
        <f>IF(B728="","",IF(R728="Refreshment Beverage",VLOOKUP(VALUE(Q728),Rates!G$15:L$19,2,0),VLOOKUP(VALUE(Q728),Rates!G$4:L$12,2,0)))</f>
        <v/>
      </c>
      <c r="T728" s="135" t="str">
        <f t="shared" si="353"/>
        <v/>
      </c>
      <c r="U728" s="118" t="str">
        <f t="shared" si="354"/>
        <v/>
      </c>
      <c r="V728" s="135" t="str">
        <f t="shared" si="355"/>
        <v/>
      </c>
      <c r="W728" s="135" t="str">
        <f t="shared" si="356"/>
        <v/>
      </c>
      <c r="X728" s="119" t="str">
        <f t="shared" si="357"/>
        <v/>
      </c>
      <c r="Y728" s="120" t="str">
        <f>IF(B:B="","",IF(R728="Refreshment Beverage",VLOOKUP(Q728,Rates!G$15:L$19,6,0)*W728,VLOOKUP(Q728,Rates!G$4:L$12,6,0)*W728))</f>
        <v/>
      </c>
      <c r="Z728" s="120" t="str">
        <f t="shared" si="358"/>
        <v/>
      </c>
      <c r="AA728" s="120" t="str">
        <f t="shared" si="359"/>
        <v/>
      </c>
      <c r="AB728" s="136" t="str">
        <f>IF(B:B="","",IF(R728="Refreshment Beverage","",IF(AND(R728="Beer",Q728=0),SUM(LOOKUP(2,1/(Rates!$B$15:$B$18&lt;=W728)/(Rates!$C$15:$C$18&gt;=W728),Rates!$D$15:$D$18)*W728),VLOOKUP(VALUE(Q:Q),Rates!A:B,2,0)*W728)))</f>
        <v/>
      </c>
      <c r="AC728" s="136" t="str">
        <f>IF(B:B="","",IF(R728="Refreshment Beverage","",IF(AND(R728="Beer",Q728=0),SUM(LOOKUP(2,1/(Rates!$B$15:$B$18&lt;=W728)/(Rates!$C$15:$C$18&gt;=W728),Rates!$E$15:$E$18)*W728),VLOOKUP(VALUE(Q:Q),Rates!A:C,3,0)*W728)))</f>
        <v/>
      </c>
      <c r="AD728" s="137" t="str">
        <f>IFERROR(IF(B:B="","",IF(R728="Beer","",IF(VALUE(Q728)=0,VLOOKUP(VLOOKUP(B:B,#REF!,16,0),Rates!A:E,2,0),VLOOKUP(VALUE(Q728),Rates!A$31:B$34,2,0)*W728))),0)</f>
        <v/>
      </c>
      <c r="AE728" s="121" t="str">
        <f t="shared" si="360"/>
        <v/>
      </c>
      <c r="AF728" s="138" t="str">
        <f t="shared" si="361"/>
        <v/>
      </c>
      <c r="AG728" s="122" t="str">
        <f t="shared" si="362"/>
        <v/>
      </c>
      <c r="AH728" s="123" t="str">
        <f t="shared" si="363"/>
        <v/>
      </c>
      <c r="AI728" s="139" t="str">
        <f>IF(AE:AE="","",IF(R728="Refreshment Beverage",AK728*(Rates!J$19/100),ROUND(SUM(AH728*(Rates!$J$8/100)),4)))</f>
        <v/>
      </c>
      <c r="AJ728" s="124" t="str">
        <f t="shared" si="364"/>
        <v/>
      </c>
      <c r="AK728" s="125" t="str">
        <f t="shared" si="365"/>
        <v/>
      </c>
      <c r="AL728" s="121" t="str">
        <f t="shared" si="366"/>
        <v/>
      </c>
      <c r="AM728" s="138" t="str">
        <f>IF(AS728="","",IF(R728="Refreshment Beverage",ROUND(AS728*Rates!K$19,4),ROUND(AO728*(VLOOKUP(VALUE(Q728),Rates!G$4:L$12,3,0)),4)))</f>
        <v/>
      </c>
      <c r="AN728" s="126" t="str">
        <f>IF(AS728="","",IF(R728="Refreshment Beverage",AS728*(Rates!J$19/100),MAX(AM728,AB728)))</f>
        <v/>
      </c>
      <c r="AO728" s="127" t="str">
        <f t="shared" si="367"/>
        <v/>
      </c>
      <c r="AP728" s="127" t="str">
        <f t="shared" si="368"/>
        <v/>
      </c>
      <c r="AQ728" s="140" t="str">
        <f>IF(AS728="","",IF(R728="Refreshment Beverage",ROUND(SUM(VLOOKUP(Q:Q,Rates!G$15:L$19,3,0)*(AS728-Y728-Z728-AA728)),4),ROUND(SUM(Rates!$K$8*AS728),4)))</f>
        <v/>
      </c>
      <c r="AR728" s="139" t="str">
        <f t="shared" si="369"/>
        <v/>
      </c>
      <c r="AS728" s="125" t="str">
        <f t="shared" si="370"/>
        <v/>
      </c>
      <c r="AT728" s="121" t="str">
        <f t="shared" si="371"/>
        <v/>
      </c>
      <c r="AU728" s="138" t="str">
        <f>IF(AX728="","",IF(R728="Refreshment Beverage",ROUND((BA728-Y728-Z728-AA728)*VLOOKUP(VALUE(Q728),Rates!G$15:L$19,3,0),4),ROUND(AW728*(VLOOKUP(VALUE(Q728),Rates!G:L,3,0)),4)))</f>
        <v/>
      </c>
      <c r="AV728" s="126" t="str">
        <f t="shared" si="372"/>
        <v/>
      </c>
      <c r="AW728" s="127" t="str">
        <f t="shared" si="373"/>
        <v/>
      </c>
      <c r="AX728" s="123" t="str">
        <f t="shared" si="374"/>
        <v/>
      </c>
      <c r="AY728" s="140" t="str">
        <f>IF(AX728="","",IF(R728="Refreshment Beverage",ROUND(SUM(AX728*Rates!K$19),4),ROUND(SUM(AX728*(Rates!J$8/100)),4)))</f>
        <v/>
      </c>
      <c r="AZ728" s="124" t="str">
        <f t="shared" si="375"/>
        <v/>
      </c>
      <c r="BA728" s="125" t="str">
        <f t="shared" si="376"/>
        <v/>
      </c>
      <c r="BB728" s="115"/>
      <c r="BC728" s="143"/>
      <c r="BD728" s="100"/>
      <c r="BE728" s="100"/>
      <c r="BF728" s="100"/>
      <c r="BG728" s="100"/>
    </row>
    <row r="729" spans="1:59" ht="12.75" customHeight="1" x14ac:dyDescent="0.2">
      <c r="A729" s="144"/>
      <c r="B729" s="141"/>
      <c r="C729" s="141"/>
      <c r="D729" s="142"/>
      <c r="E729" s="142"/>
      <c r="F729" s="142"/>
      <c r="G729" s="142"/>
      <c r="H729" s="142"/>
      <c r="I729" s="129"/>
      <c r="J729" s="130"/>
      <c r="K729" s="131" t="str">
        <f t="shared" si="347"/>
        <v/>
      </c>
      <c r="L729" s="132" t="str">
        <f t="shared" si="348"/>
        <v/>
      </c>
      <c r="M729" s="133" t="str">
        <f t="shared" si="349"/>
        <v/>
      </c>
      <c r="N729" s="134" t="str">
        <f>IFERROR(IF(B:B="","",IF(R729="Beer",SUM(LOOKUP(2,1/(Rates!$B$3:$B$5&lt;=W729)/(Rates!$C$3:$C$5&gt;=W729),Rates!$D$3:$D$5)*(X729/100)*W729),IF(R729="Refreshment Beverage",SUM(LOOKUP(2,1/(Rates!$B$7:$B$11&lt;=W729)/(Rates!$C$7:$C$11&gt;=W729),Rates!$D$7:$D$11)*(X729/100)*W729)))),"")</f>
        <v/>
      </c>
      <c r="O729" s="134" t="str">
        <f t="shared" si="350"/>
        <v/>
      </c>
      <c r="P729" s="116"/>
      <c r="Q729" s="117" t="str">
        <f t="shared" si="351"/>
        <v/>
      </c>
      <c r="R729" s="128" t="str">
        <f t="shared" si="352"/>
        <v/>
      </c>
      <c r="S729" s="135" t="str">
        <f>IF(B729="","",IF(R729="Refreshment Beverage",VLOOKUP(VALUE(Q729),Rates!G$15:L$19,2,0),VLOOKUP(VALUE(Q729),Rates!G$4:L$12,2,0)))</f>
        <v/>
      </c>
      <c r="T729" s="135" t="str">
        <f t="shared" si="353"/>
        <v/>
      </c>
      <c r="U729" s="118" t="str">
        <f t="shared" si="354"/>
        <v/>
      </c>
      <c r="V729" s="135" t="str">
        <f t="shared" si="355"/>
        <v/>
      </c>
      <c r="W729" s="135" t="str">
        <f t="shared" si="356"/>
        <v/>
      </c>
      <c r="X729" s="119" t="str">
        <f t="shared" si="357"/>
        <v/>
      </c>
      <c r="Y729" s="120" t="str">
        <f>IF(B:B="","",IF(R729="Refreshment Beverage",VLOOKUP(Q729,Rates!G$15:L$19,6,0)*W729,VLOOKUP(Q729,Rates!G$4:L$12,6,0)*W729))</f>
        <v/>
      </c>
      <c r="Z729" s="120" t="str">
        <f t="shared" si="358"/>
        <v/>
      </c>
      <c r="AA729" s="120" t="str">
        <f t="shared" si="359"/>
        <v/>
      </c>
      <c r="AB729" s="136" t="str">
        <f>IF(B:B="","",IF(R729="Refreshment Beverage","",IF(AND(R729="Beer",Q729=0),SUM(LOOKUP(2,1/(Rates!$B$15:$B$18&lt;=W729)/(Rates!$C$15:$C$18&gt;=W729),Rates!$D$15:$D$18)*W729),VLOOKUP(VALUE(Q:Q),Rates!A:B,2,0)*W729)))</f>
        <v/>
      </c>
      <c r="AC729" s="136" t="str">
        <f>IF(B:B="","",IF(R729="Refreshment Beverage","",IF(AND(R729="Beer",Q729=0),SUM(LOOKUP(2,1/(Rates!$B$15:$B$18&lt;=W729)/(Rates!$C$15:$C$18&gt;=W729),Rates!$E$15:$E$18)*W729),VLOOKUP(VALUE(Q:Q),Rates!A:C,3,0)*W729)))</f>
        <v/>
      </c>
      <c r="AD729" s="137" t="str">
        <f>IFERROR(IF(B:B="","",IF(R729="Beer","",IF(VALUE(Q729)=0,VLOOKUP(VLOOKUP(B:B,#REF!,16,0),Rates!A:E,2,0),VLOOKUP(VALUE(Q729),Rates!A$31:B$34,2,0)*W729))),0)</f>
        <v/>
      </c>
      <c r="AE729" s="121" t="str">
        <f t="shared" si="360"/>
        <v/>
      </c>
      <c r="AF729" s="138" t="str">
        <f t="shared" si="361"/>
        <v/>
      </c>
      <c r="AG729" s="122" t="str">
        <f t="shared" si="362"/>
        <v/>
      </c>
      <c r="AH729" s="123" t="str">
        <f t="shared" si="363"/>
        <v/>
      </c>
      <c r="AI729" s="139" t="str">
        <f>IF(AE:AE="","",IF(R729="Refreshment Beverage",AK729*(Rates!J$19/100),ROUND(SUM(AH729*(Rates!$J$8/100)),4)))</f>
        <v/>
      </c>
      <c r="AJ729" s="124" t="str">
        <f t="shared" si="364"/>
        <v/>
      </c>
      <c r="AK729" s="125" t="str">
        <f t="shared" si="365"/>
        <v/>
      </c>
      <c r="AL729" s="121" t="str">
        <f t="shared" si="366"/>
        <v/>
      </c>
      <c r="AM729" s="138" t="str">
        <f>IF(AS729="","",IF(R729="Refreshment Beverage",ROUND(AS729*Rates!K$19,4),ROUND(AO729*(VLOOKUP(VALUE(Q729),Rates!G$4:L$12,3,0)),4)))</f>
        <v/>
      </c>
      <c r="AN729" s="126" t="str">
        <f>IF(AS729="","",IF(R729="Refreshment Beverage",AS729*(Rates!J$19/100),MAX(AM729,AB729)))</f>
        <v/>
      </c>
      <c r="AO729" s="127" t="str">
        <f t="shared" si="367"/>
        <v/>
      </c>
      <c r="AP729" s="127" t="str">
        <f t="shared" si="368"/>
        <v/>
      </c>
      <c r="AQ729" s="140" t="str">
        <f>IF(AS729="","",IF(R729="Refreshment Beverage",ROUND(SUM(VLOOKUP(Q:Q,Rates!G$15:L$19,3,0)*(AS729-Y729-Z729-AA729)),4),ROUND(SUM(Rates!$K$8*AS729),4)))</f>
        <v/>
      </c>
      <c r="AR729" s="139" t="str">
        <f t="shared" si="369"/>
        <v/>
      </c>
      <c r="AS729" s="125" t="str">
        <f t="shared" si="370"/>
        <v/>
      </c>
      <c r="AT729" s="121" t="str">
        <f t="shared" si="371"/>
        <v/>
      </c>
      <c r="AU729" s="138" t="str">
        <f>IF(AX729="","",IF(R729="Refreshment Beverage",ROUND((BA729-Y729-Z729-AA729)*VLOOKUP(VALUE(Q729),Rates!G$15:L$19,3,0),4),ROUND(AW729*(VLOOKUP(VALUE(Q729),Rates!G:L,3,0)),4)))</f>
        <v/>
      </c>
      <c r="AV729" s="126" t="str">
        <f t="shared" si="372"/>
        <v/>
      </c>
      <c r="AW729" s="127" t="str">
        <f t="shared" si="373"/>
        <v/>
      </c>
      <c r="AX729" s="123" t="str">
        <f t="shared" si="374"/>
        <v/>
      </c>
      <c r="AY729" s="140" t="str">
        <f>IF(AX729="","",IF(R729="Refreshment Beverage",ROUND(SUM(AX729*Rates!K$19),4),ROUND(SUM(AX729*(Rates!J$8/100)),4)))</f>
        <v/>
      </c>
      <c r="AZ729" s="124" t="str">
        <f t="shared" si="375"/>
        <v/>
      </c>
      <c r="BA729" s="125" t="str">
        <f t="shared" si="376"/>
        <v/>
      </c>
      <c r="BB729" s="115"/>
      <c r="BC729" s="143"/>
      <c r="BD729" s="100"/>
      <c r="BE729" s="100"/>
      <c r="BF729" s="100"/>
      <c r="BG729" s="100"/>
    </row>
    <row r="730" spans="1:59" ht="12.75" customHeight="1" x14ac:dyDescent="0.2">
      <c r="A730" s="144"/>
      <c r="B730" s="141"/>
      <c r="C730" s="141"/>
      <c r="D730" s="142"/>
      <c r="E730" s="142"/>
      <c r="F730" s="142"/>
      <c r="G730" s="142"/>
      <c r="H730" s="142"/>
      <c r="I730" s="129"/>
      <c r="J730" s="130"/>
      <c r="K730" s="131" t="str">
        <f t="shared" ref="K730:K793" si="377">IFERROR(IF(B:B="","",IF(OR(C730="",E730="",F730="",G730="",H730="",I730="",J730=""),"",ROUND(IF(J730="Gross Price to Brewers",AE730,IF(J730="Retail Price",AL730,IF(J730="Licensee Retail",AT730,""))),2))),"")</f>
        <v/>
      </c>
      <c r="L730" s="132" t="str">
        <f t="shared" ref="L730:L793" si="378">IFERROR(IF(B:B="","",IF(OR(C730="",E730="",F730="",G730="",H730="",I730="",J730=""),"",ROUND(IF(J730="Gross Price to Brewers",AH730,IF(J730="Retail Price",AP730,IF(J730="Licensee Retail",AX730,""))),2))),"")</f>
        <v/>
      </c>
      <c r="M730" s="133" t="str">
        <f t="shared" ref="M730:M793" si="379">IFERROR(IF(B:B="","",IF(OR(C730="",E730="",F730="",G730="",H730="",I730="",J730=""),"",ROUND(IF(J730="Gross Price to Brewers",AK730,IF(J730="Retail Price",AS730,IF(J730="Licensee Retail",BA730,""))),2))),"")</f>
        <v/>
      </c>
      <c r="N730" s="134" t="str">
        <f>IFERROR(IF(B:B="","",IF(R730="Beer",SUM(LOOKUP(2,1/(Rates!$B$3:$B$5&lt;=W730)/(Rates!$C$3:$C$5&gt;=W730),Rates!$D$3:$D$5)*(X730/100)*W730),IF(R730="Refreshment Beverage",SUM(LOOKUP(2,1/(Rates!$B$7:$B$11&lt;=W730)/(Rates!$C$7:$C$11&gt;=W730),Rates!$D$7:$D$11)*(X730/100)*W730)))),"")</f>
        <v/>
      </c>
      <c r="O730" s="134" t="str">
        <f t="shared" ref="O730:O793" si="380">IF(B:B="","",IF(M730&gt;N730,"YES","NO"))</f>
        <v/>
      </c>
      <c r="P730" s="116"/>
      <c r="Q730" s="117" t="str">
        <f t="shared" ref="Q730:Q793" si="381">IF(B730="","",IF(OR(D730="",D730=5),0,D730))</f>
        <v/>
      </c>
      <c r="R730" s="128" t="str">
        <f t="shared" ref="R730:R793" si="382">IF(B730="","",C730)</f>
        <v/>
      </c>
      <c r="S730" s="135" t="str">
        <f>IF(B730="","",IF(R730="Refreshment Beverage",VLOOKUP(VALUE(Q730),Rates!G$15:L$19,2,0),VLOOKUP(VALUE(Q730),Rates!G$4:L$12,2,0)))</f>
        <v/>
      </c>
      <c r="T730" s="135" t="str">
        <f t="shared" ref="T730:T793" si="383">IF(B730="","",G730)</f>
        <v/>
      </c>
      <c r="U730" s="118" t="str">
        <f t="shared" ref="U730:U793" si="384">IF(B:B="","",SUM(W730/V730))</f>
        <v/>
      </c>
      <c r="V730" s="135" t="str">
        <f t="shared" ref="V730:V793" si="385">IF(B730="","",F730)</f>
        <v/>
      </c>
      <c r="W730" s="135" t="str">
        <f t="shared" ref="W730:W793" si="386">IF(B730="","",E730*F730)</f>
        <v/>
      </c>
      <c r="X730" s="119" t="str">
        <f t="shared" ref="X730:X793" si="387">IF(B730="","",H730)</f>
        <v/>
      </c>
      <c r="Y730" s="120" t="str">
        <f>IF(B:B="","",IF(R730="Refreshment Beverage",VLOOKUP(Q730,Rates!G$15:L$19,6,0)*W730,VLOOKUP(Q730,Rates!G$4:L$12,6,0)*W730))</f>
        <v/>
      </c>
      <c r="Z730" s="120" t="str">
        <f t="shared" ref="Z730:Z793" si="388">IF(B:B="","",IF(R730="Refreshment Beverage",0,IF(T730="Keg",0,ROUND(0.34/12*V730,2))))</f>
        <v/>
      </c>
      <c r="AA730" s="120" t="str">
        <f t="shared" ref="AA730:AA793" si="389">IF(B:B="","",IF(AND(T730="Can",V730=8,R730="Beer"),V730*0.0192,IF(AND(T730="Can",V730=15,R730="Beer"),V730*0.0096,IF(AND(T730="Can",V730=20,R730="Beer"),V730*0.0102,IF(AND(T730="Can",V730=30,R730="Beer"),V730*0.0085,IF(AND(T730="Can",V730=36,R730="Beer"),V730*0.0071,IF(AND(T730="Bottle",V730=24,R730="Beer"),V730*0.0153,IF(AND(R730="Refreshment Beverage",U730&gt;0.49,U730&lt;0.401),V730*0.0512,IF(AND(R730="Refreshment Beverage",U730&gt;0.4,U730&lt;0.47),V730*0.0614,IF(AND(R730="Refreshment Beverage",U730&gt;0.469,U730&lt;0.66),V730*0.0716,IF(AND(R730="Refreshment Beverage",U730&gt;0.659,U730&lt;0.75),V730*0.1023,IF(AND(R730="Refreshment Beverage",U730&gt;0.749,U730&lt;0.9),V730*0.1125,IF(AND(R730="Refreshment Beverage",U730&gt;0.899,U730&lt;1),V730*0.133,IF(AND(R730="Refreshment Beverage",U730=1),V730*0.1432,IF(AND(R730="Refreshment Beverage",U730=1.14),V730*0.1637,IF(AND(R730="Refreshment Beverage",U730=2),V730*0.2864,IF(AND(R730="Refreshment Beverage",U730=3),V730*0.4297,IF(AND(R730="Refreshment Beverage",U730=1.75),V730*0.2558,0))))))))))))))))))</f>
        <v/>
      </c>
      <c r="AB730" s="136" t="str">
        <f>IF(B:B="","",IF(R730="Refreshment Beverage","",IF(AND(R730="Beer",Q730=0),SUM(LOOKUP(2,1/(Rates!$B$15:$B$18&lt;=W730)/(Rates!$C$15:$C$18&gt;=W730),Rates!$D$15:$D$18)*W730),VLOOKUP(VALUE(Q:Q),Rates!A:B,2,0)*W730)))</f>
        <v/>
      </c>
      <c r="AC730" s="136" t="str">
        <f>IF(B:B="","",IF(R730="Refreshment Beverage","",IF(AND(R730="Beer",Q730=0),SUM(LOOKUP(2,1/(Rates!$B$15:$B$18&lt;=W730)/(Rates!$C$15:$C$18&gt;=W730),Rates!$E$15:$E$18)*W730),VLOOKUP(VALUE(Q:Q),Rates!A:C,3,0)*W730)))</f>
        <v/>
      </c>
      <c r="AD730" s="137" t="str">
        <f>IFERROR(IF(B:B="","",IF(R730="Beer","",IF(VALUE(Q730)=0,VLOOKUP(VLOOKUP(B:B,#REF!,16,0),Rates!A:E,2,0),VLOOKUP(VALUE(Q730),Rates!A$31:B$34,2,0)*W730))),0)</f>
        <v/>
      </c>
      <c r="AE730" s="121" t="str">
        <f t="shared" ref="AE730:AE793" si="390">IF(J730="Gross Price to Brewers",I730,"")</f>
        <v/>
      </c>
      <c r="AF730" s="138" t="str">
        <f t="shared" ref="AF730:AF793" si="391">IF(AE:AE="","",ROUND(SUM(AE730*(S730/100)),4))</f>
        <v/>
      </c>
      <c r="AG730" s="122" t="str">
        <f t="shared" ref="AG730:AG793" si="392">IF(AE:AE="","",IF(R730="Refreshment Beverage",MAX(AF730,AD730),MAX(AB730,AF730)))</f>
        <v/>
      </c>
      <c r="AH730" s="123" t="str">
        <f t="shared" ref="AH730:AH793" si="393">IF(AE:AE="","",IF(R730="Refreshment Beverage",AK730-AJ730,SUM(Y730:AA730)+AE730+AG730))</f>
        <v/>
      </c>
      <c r="AI730" s="139" t="str">
        <f>IF(AE:AE="","",IF(R730="Refreshment Beverage",AK730*(Rates!J$19/100),ROUND(SUM(AH730*(Rates!$J$8/100)),4)))</f>
        <v/>
      </c>
      <c r="AJ730" s="124" t="str">
        <f t="shared" ref="AJ730:AJ793" si="394">IF(AE:AE="","",IF(R730="Refreshment Beverage",AI730,MAX(AC730,AI730)))</f>
        <v/>
      </c>
      <c r="AK730" s="125" t="str">
        <f t="shared" ref="AK730:AK793" si="395">IF(AE:AE="","",IF(R730="Refreshment Beverage",SUM(AE730+Y730+Z730+AA730+AG730),SUM(AH730+AJ730)))</f>
        <v/>
      </c>
      <c r="AL730" s="121" t="str">
        <f t="shared" ref="AL730:AL793" si="396">IF(AS730="","",IF(R730="Refreshment Beverage",ROUND(SUM(AS730-AR730-AA730-Z730-Y730),2),ROUND(SUM(AS730-AR730-AN730-Y730-Z730-AA730),2)))</f>
        <v/>
      </c>
      <c r="AM730" s="138" t="str">
        <f>IF(AS730="","",IF(R730="Refreshment Beverage",ROUND(AS730*Rates!K$19,4),ROUND(AO730*(VLOOKUP(VALUE(Q730),Rates!G$4:L$12,3,0)),4)))</f>
        <v/>
      </c>
      <c r="AN730" s="126" t="str">
        <f>IF(AS730="","",IF(R730="Refreshment Beverage",AS730*(Rates!J$19/100),MAX(AM730,AB730)))</f>
        <v/>
      </c>
      <c r="AO730" s="127" t="str">
        <f t="shared" ref="AO730:AO793" si="397">IF(AS730="","",ROUND(SUM(AS730-AR730-Y730-Z730-AA730),4))</f>
        <v/>
      </c>
      <c r="AP730" s="127" t="str">
        <f t="shared" ref="AP730:AP793" si="398">IF(AS730="","",IF(R730="Refreshment Beverage",ROUND(AS730-AN730,2),ROUND(SUM(AS730-AR730),2)))</f>
        <v/>
      </c>
      <c r="AQ730" s="140" t="str">
        <f>IF(AS730="","",IF(R730="Refreshment Beverage",ROUND(SUM(VLOOKUP(Q:Q,Rates!G$15:L$19,3,0)*(AS730-Y730-Z730-AA730)),4),ROUND(SUM(Rates!$K$8*AS730),4)))</f>
        <v/>
      </c>
      <c r="AR730" s="139" t="str">
        <f t="shared" ref="AR730:AR793" si="399">IF(AS730="","",IF(R730="Refreshment Beverage",MAX(AD730,AQ730),MAX(AQ730,AC730)))</f>
        <v/>
      </c>
      <c r="AS730" s="125" t="str">
        <f t="shared" ref="AS730:AS793" si="400">IF(J730="Retail Price",SUM(I730+0.004),"")</f>
        <v/>
      </c>
      <c r="AT730" s="121" t="str">
        <f t="shared" ref="AT730:AT793" si="401">IF(AX730="","",IF(R730="Refreshment Beverage",SUM(BA730-AV730-Y730-Z730-AA730),SUM(AX730-AV730-Y730-Z730-AA730)))</f>
        <v/>
      </c>
      <c r="AU730" s="138" t="str">
        <f>IF(AX730="","",IF(R730="Refreshment Beverage",ROUND((BA730-Y730-Z730-AA730)*VLOOKUP(VALUE(Q730),Rates!G$15:L$19,3,0),4),ROUND(AW730*(VLOOKUP(VALUE(Q730),Rates!G:L,3,0)),4)))</f>
        <v/>
      </c>
      <c r="AV730" s="126" t="str">
        <f t="shared" ref="AV730:AV793" si="402">IF(AX730="","",IF(R730="Refreshment Beverage",MAX(AU730,AD730),MAX(AB730,AU730)))</f>
        <v/>
      </c>
      <c r="AW730" s="127" t="str">
        <f t="shared" ref="AW730:AW793" si="403">IF(AX730="","",IF(R730="Refreshment Beverage",SUM(BA730-AV730-Y730-Z730-AA730),ROUND(SUM(BA730-AZ730-Y730-Z730-AA730),4)))</f>
        <v/>
      </c>
      <c r="AX730" s="123" t="str">
        <f t="shared" ref="AX730:AX793" si="404">IF(J730="Licensee Retail",I730,"")</f>
        <v/>
      </c>
      <c r="AY730" s="140" t="str">
        <f>IF(AX730="","",IF(R730="Refreshment Beverage",ROUND(SUM(AX730*Rates!K$19),4),ROUND(SUM(AX730*(Rates!J$8/100)),4)))</f>
        <v/>
      </c>
      <c r="AZ730" s="124" t="str">
        <f t="shared" ref="AZ730:AZ793" si="405">IF(AX730="","",MAX($AC730,AY730))</f>
        <v/>
      </c>
      <c r="BA730" s="125" t="str">
        <f t="shared" ref="BA730:BA793" si="406">IF(AX730="","",SUM(AX730+AZ730))</f>
        <v/>
      </c>
      <c r="BB730" s="115"/>
      <c r="BC730" s="143"/>
      <c r="BD730" s="100"/>
      <c r="BE730" s="100"/>
      <c r="BF730" s="100"/>
      <c r="BG730" s="100"/>
    </row>
    <row r="731" spans="1:59" ht="12.75" customHeight="1" x14ac:dyDescent="0.2">
      <c r="A731" s="144"/>
      <c r="B731" s="141"/>
      <c r="C731" s="141"/>
      <c r="D731" s="142"/>
      <c r="E731" s="142"/>
      <c r="F731" s="142"/>
      <c r="G731" s="142"/>
      <c r="H731" s="142"/>
      <c r="I731" s="129"/>
      <c r="J731" s="130"/>
      <c r="K731" s="131" t="str">
        <f t="shared" si="377"/>
        <v/>
      </c>
      <c r="L731" s="132" t="str">
        <f t="shared" si="378"/>
        <v/>
      </c>
      <c r="M731" s="133" t="str">
        <f t="shared" si="379"/>
        <v/>
      </c>
      <c r="N731" s="134" t="str">
        <f>IFERROR(IF(B:B="","",IF(R731="Beer",SUM(LOOKUP(2,1/(Rates!$B$3:$B$5&lt;=W731)/(Rates!$C$3:$C$5&gt;=W731),Rates!$D$3:$D$5)*(X731/100)*W731),IF(R731="Refreshment Beverage",SUM(LOOKUP(2,1/(Rates!$B$7:$B$11&lt;=W731)/(Rates!$C$7:$C$11&gt;=W731),Rates!$D$7:$D$11)*(X731/100)*W731)))),"")</f>
        <v/>
      </c>
      <c r="O731" s="134" t="str">
        <f t="shared" si="380"/>
        <v/>
      </c>
      <c r="P731" s="116"/>
      <c r="Q731" s="117" t="str">
        <f t="shared" si="381"/>
        <v/>
      </c>
      <c r="R731" s="128" t="str">
        <f t="shared" si="382"/>
        <v/>
      </c>
      <c r="S731" s="135" t="str">
        <f>IF(B731="","",IF(R731="Refreshment Beverage",VLOOKUP(VALUE(Q731),Rates!G$15:L$19,2,0),VLOOKUP(VALUE(Q731),Rates!G$4:L$12,2,0)))</f>
        <v/>
      </c>
      <c r="T731" s="135" t="str">
        <f t="shared" si="383"/>
        <v/>
      </c>
      <c r="U731" s="118" t="str">
        <f t="shared" si="384"/>
        <v/>
      </c>
      <c r="V731" s="135" t="str">
        <f t="shared" si="385"/>
        <v/>
      </c>
      <c r="W731" s="135" t="str">
        <f t="shared" si="386"/>
        <v/>
      </c>
      <c r="X731" s="119" t="str">
        <f t="shared" si="387"/>
        <v/>
      </c>
      <c r="Y731" s="120" t="str">
        <f>IF(B:B="","",IF(R731="Refreshment Beverage",VLOOKUP(Q731,Rates!G$15:L$19,6,0)*W731,VLOOKUP(Q731,Rates!G$4:L$12,6,0)*W731))</f>
        <v/>
      </c>
      <c r="Z731" s="120" t="str">
        <f t="shared" si="388"/>
        <v/>
      </c>
      <c r="AA731" s="120" t="str">
        <f t="shared" si="389"/>
        <v/>
      </c>
      <c r="AB731" s="136" t="str">
        <f>IF(B:B="","",IF(R731="Refreshment Beverage","",IF(AND(R731="Beer",Q731=0),SUM(LOOKUP(2,1/(Rates!$B$15:$B$18&lt;=W731)/(Rates!$C$15:$C$18&gt;=W731),Rates!$D$15:$D$18)*W731),VLOOKUP(VALUE(Q:Q),Rates!A:B,2,0)*W731)))</f>
        <v/>
      </c>
      <c r="AC731" s="136" t="str">
        <f>IF(B:B="","",IF(R731="Refreshment Beverage","",IF(AND(R731="Beer",Q731=0),SUM(LOOKUP(2,1/(Rates!$B$15:$B$18&lt;=W731)/(Rates!$C$15:$C$18&gt;=W731),Rates!$E$15:$E$18)*W731),VLOOKUP(VALUE(Q:Q),Rates!A:C,3,0)*W731)))</f>
        <v/>
      </c>
      <c r="AD731" s="137" t="str">
        <f>IFERROR(IF(B:B="","",IF(R731="Beer","",IF(VALUE(Q731)=0,VLOOKUP(VLOOKUP(B:B,#REF!,16,0),Rates!A:E,2,0),VLOOKUP(VALUE(Q731),Rates!A$31:B$34,2,0)*W731))),0)</f>
        <v/>
      </c>
      <c r="AE731" s="121" t="str">
        <f t="shared" si="390"/>
        <v/>
      </c>
      <c r="AF731" s="138" t="str">
        <f t="shared" si="391"/>
        <v/>
      </c>
      <c r="AG731" s="122" t="str">
        <f t="shared" si="392"/>
        <v/>
      </c>
      <c r="AH731" s="123" t="str">
        <f t="shared" si="393"/>
        <v/>
      </c>
      <c r="AI731" s="139" t="str">
        <f>IF(AE:AE="","",IF(R731="Refreshment Beverage",AK731*(Rates!J$19/100),ROUND(SUM(AH731*(Rates!$J$8/100)),4)))</f>
        <v/>
      </c>
      <c r="AJ731" s="124" t="str">
        <f t="shared" si="394"/>
        <v/>
      </c>
      <c r="AK731" s="125" t="str">
        <f t="shared" si="395"/>
        <v/>
      </c>
      <c r="AL731" s="121" t="str">
        <f t="shared" si="396"/>
        <v/>
      </c>
      <c r="AM731" s="138" t="str">
        <f>IF(AS731="","",IF(R731="Refreshment Beverage",ROUND(AS731*Rates!K$19,4),ROUND(AO731*(VLOOKUP(VALUE(Q731),Rates!G$4:L$12,3,0)),4)))</f>
        <v/>
      </c>
      <c r="AN731" s="126" t="str">
        <f>IF(AS731="","",IF(R731="Refreshment Beverage",AS731*(Rates!J$19/100),MAX(AM731,AB731)))</f>
        <v/>
      </c>
      <c r="AO731" s="127" t="str">
        <f t="shared" si="397"/>
        <v/>
      </c>
      <c r="AP731" s="127" t="str">
        <f t="shared" si="398"/>
        <v/>
      </c>
      <c r="AQ731" s="140" t="str">
        <f>IF(AS731="","",IF(R731="Refreshment Beverage",ROUND(SUM(VLOOKUP(Q:Q,Rates!G$15:L$19,3,0)*(AS731-Y731-Z731-AA731)),4),ROUND(SUM(Rates!$K$8*AS731),4)))</f>
        <v/>
      </c>
      <c r="AR731" s="139" t="str">
        <f t="shared" si="399"/>
        <v/>
      </c>
      <c r="AS731" s="125" t="str">
        <f t="shared" si="400"/>
        <v/>
      </c>
      <c r="AT731" s="121" t="str">
        <f t="shared" si="401"/>
        <v/>
      </c>
      <c r="AU731" s="138" t="str">
        <f>IF(AX731="","",IF(R731="Refreshment Beverage",ROUND((BA731-Y731-Z731-AA731)*VLOOKUP(VALUE(Q731),Rates!G$15:L$19,3,0),4),ROUND(AW731*(VLOOKUP(VALUE(Q731),Rates!G:L,3,0)),4)))</f>
        <v/>
      </c>
      <c r="AV731" s="126" t="str">
        <f t="shared" si="402"/>
        <v/>
      </c>
      <c r="AW731" s="127" t="str">
        <f t="shared" si="403"/>
        <v/>
      </c>
      <c r="AX731" s="123" t="str">
        <f t="shared" si="404"/>
        <v/>
      </c>
      <c r="AY731" s="140" t="str">
        <f>IF(AX731="","",IF(R731="Refreshment Beverage",ROUND(SUM(AX731*Rates!K$19),4),ROUND(SUM(AX731*(Rates!J$8/100)),4)))</f>
        <v/>
      </c>
      <c r="AZ731" s="124" t="str">
        <f t="shared" si="405"/>
        <v/>
      </c>
      <c r="BA731" s="125" t="str">
        <f t="shared" si="406"/>
        <v/>
      </c>
      <c r="BB731" s="115"/>
      <c r="BC731" s="143"/>
      <c r="BD731" s="100"/>
      <c r="BE731" s="100"/>
      <c r="BF731" s="100"/>
      <c r="BG731" s="100"/>
    </row>
    <row r="732" spans="1:59" ht="12.75" customHeight="1" x14ac:dyDescent="0.2">
      <c r="A732" s="144"/>
      <c r="B732" s="141"/>
      <c r="C732" s="141"/>
      <c r="D732" s="142"/>
      <c r="E732" s="142"/>
      <c r="F732" s="142"/>
      <c r="G732" s="142"/>
      <c r="H732" s="142"/>
      <c r="I732" s="129"/>
      <c r="J732" s="130"/>
      <c r="K732" s="131" t="str">
        <f t="shared" si="377"/>
        <v/>
      </c>
      <c r="L732" s="132" t="str">
        <f t="shared" si="378"/>
        <v/>
      </c>
      <c r="M732" s="133" t="str">
        <f t="shared" si="379"/>
        <v/>
      </c>
      <c r="N732" s="134" t="str">
        <f>IFERROR(IF(B:B="","",IF(R732="Beer",SUM(LOOKUP(2,1/(Rates!$B$3:$B$5&lt;=W732)/(Rates!$C$3:$C$5&gt;=W732),Rates!$D$3:$D$5)*(X732/100)*W732),IF(R732="Refreshment Beverage",SUM(LOOKUP(2,1/(Rates!$B$7:$B$11&lt;=W732)/(Rates!$C$7:$C$11&gt;=W732),Rates!$D$7:$D$11)*(X732/100)*W732)))),"")</f>
        <v/>
      </c>
      <c r="O732" s="134" t="str">
        <f t="shared" si="380"/>
        <v/>
      </c>
      <c r="P732" s="116"/>
      <c r="Q732" s="117" t="str">
        <f t="shared" si="381"/>
        <v/>
      </c>
      <c r="R732" s="128" t="str">
        <f t="shared" si="382"/>
        <v/>
      </c>
      <c r="S732" s="135" t="str">
        <f>IF(B732="","",IF(R732="Refreshment Beverage",VLOOKUP(VALUE(Q732),Rates!G$15:L$19,2,0),VLOOKUP(VALUE(Q732),Rates!G$4:L$12,2,0)))</f>
        <v/>
      </c>
      <c r="T732" s="135" t="str">
        <f t="shared" si="383"/>
        <v/>
      </c>
      <c r="U732" s="118" t="str">
        <f t="shared" si="384"/>
        <v/>
      </c>
      <c r="V732" s="135" t="str">
        <f t="shared" si="385"/>
        <v/>
      </c>
      <c r="W732" s="135" t="str">
        <f t="shared" si="386"/>
        <v/>
      </c>
      <c r="X732" s="119" t="str">
        <f t="shared" si="387"/>
        <v/>
      </c>
      <c r="Y732" s="120" t="str">
        <f>IF(B:B="","",IF(R732="Refreshment Beverage",VLOOKUP(Q732,Rates!G$15:L$19,6,0)*W732,VLOOKUP(Q732,Rates!G$4:L$12,6,0)*W732))</f>
        <v/>
      </c>
      <c r="Z732" s="120" t="str">
        <f t="shared" si="388"/>
        <v/>
      </c>
      <c r="AA732" s="120" t="str">
        <f t="shared" si="389"/>
        <v/>
      </c>
      <c r="AB732" s="136" t="str">
        <f>IF(B:B="","",IF(R732="Refreshment Beverage","",IF(AND(R732="Beer",Q732=0),SUM(LOOKUP(2,1/(Rates!$B$15:$B$18&lt;=W732)/(Rates!$C$15:$C$18&gt;=W732),Rates!$D$15:$D$18)*W732),VLOOKUP(VALUE(Q:Q),Rates!A:B,2,0)*W732)))</f>
        <v/>
      </c>
      <c r="AC732" s="136" t="str">
        <f>IF(B:B="","",IF(R732="Refreshment Beverage","",IF(AND(R732="Beer",Q732=0),SUM(LOOKUP(2,1/(Rates!$B$15:$B$18&lt;=W732)/(Rates!$C$15:$C$18&gt;=W732),Rates!$E$15:$E$18)*W732),VLOOKUP(VALUE(Q:Q),Rates!A:C,3,0)*W732)))</f>
        <v/>
      </c>
      <c r="AD732" s="137" t="str">
        <f>IFERROR(IF(B:B="","",IF(R732="Beer","",IF(VALUE(Q732)=0,VLOOKUP(VLOOKUP(B:B,#REF!,16,0),Rates!A:E,2,0),VLOOKUP(VALUE(Q732),Rates!A$31:B$34,2,0)*W732))),0)</f>
        <v/>
      </c>
      <c r="AE732" s="121" t="str">
        <f t="shared" si="390"/>
        <v/>
      </c>
      <c r="AF732" s="138" t="str">
        <f t="shared" si="391"/>
        <v/>
      </c>
      <c r="AG732" s="122" t="str">
        <f t="shared" si="392"/>
        <v/>
      </c>
      <c r="AH732" s="123" t="str">
        <f t="shared" si="393"/>
        <v/>
      </c>
      <c r="AI732" s="139" t="str">
        <f>IF(AE:AE="","",IF(R732="Refreshment Beverage",AK732*(Rates!J$19/100),ROUND(SUM(AH732*(Rates!$J$8/100)),4)))</f>
        <v/>
      </c>
      <c r="AJ732" s="124" t="str">
        <f t="shared" si="394"/>
        <v/>
      </c>
      <c r="AK732" s="125" t="str">
        <f t="shared" si="395"/>
        <v/>
      </c>
      <c r="AL732" s="121" t="str">
        <f t="shared" si="396"/>
        <v/>
      </c>
      <c r="AM732" s="138" t="str">
        <f>IF(AS732="","",IF(R732="Refreshment Beverage",ROUND(AS732*Rates!K$19,4),ROUND(AO732*(VLOOKUP(VALUE(Q732),Rates!G$4:L$12,3,0)),4)))</f>
        <v/>
      </c>
      <c r="AN732" s="126" t="str">
        <f>IF(AS732="","",IF(R732="Refreshment Beverage",AS732*(Rates!J$19/100),MAX(AM732,AB732)))</f>
        <v/>
      </c>
      <c r="AO732" s="127" t="str">
        <f t="shared" si="397"/>
        <v/>
      </c>
      <c r="AP732" s="127" t="str">
        <f t="shared" si="398"/>
        <v/>
      </c>
      <c r="AQ732" s="140" t="str">
        <f>IF(AS732="","",IF(R732="Refreshment Beverage",ROUND(SUM(VLOOKUP(Q:Q,Rates!G$15:L$19,3,0)*(AS732-Y732-Z732-AA732)),4),ROUND(SUM(Rates!$K$8*AS732),4)))</f>
        <v/>
      </c>
      <c r="AR732" s="139" t="str">
        <f t="shared" si="399"/>
        <v/>
      </c>
      <c r="AS732" s="125" t="str">
        <f t="shared" si="400"/>
        <v/>
      </c>
      <c r="AT732" s="121" t="str">
        <f t="shared" si="401"/>
        <v/>
      </c>
      <c r="AU732" s="138" t="str">
        <f>IF(AX732="","",IF(R732="Refreshment Beverage",ROUND((BA732-Y732-Z732-AA732)*VLOOKUP(VALUE(Q732),Rates!G$15:L$19,3,0),4),ROUND(AW732*(VLOOKUP(VALUE(Q732),Rates!G:L,3,0)),4)))</f>
        <v/>
      </c>
      <c r="AV732" s="126" t="str">
        <f t="shared" si="402"/>
        <v/>
      </c>
      <c r="AW732" s="127" t="str">
        <f t="shared" si="403"/>
        <v/>
      </c>
      <c r="AX732" s="123" t="str">
        <f t="shared" si="404"/>
        <v/>
      </c>
      <c r="AY732" s="140" t="str">
        <f>IF(AX732="","",IF(R732="Refreshment Beverage",ROUND(SUM(AX732*Rates!K$19),4),ROUND(SUM(AX732*(Rates!J$8/100)),4)))</f>
        <v/>
      </c>
      <c r="AZ732" s="124" t="str">
        <f t="shared" si="405"/>
        <v/>
      </c>
      <c r="BA732" s="125" t="str">
        <f t="shared" si="406"/>
        <v/>
      </c>
      <c r="BB732" s="115"/>
      <c r="BC732" s="143"/>
      <c r="BD732" s="100"/>
      <c r="BE732" s="100"/>
      <c r="BF732" s="100"/>
      <c r="BG732" s="100"/>
    </row>
    <row r="733" spans="1:59" ht="12.75" customHeight="1" x14ac:dyDescent="0.2">
      <c r="A733" s="144"/>
      <c r="B733" s="141"/>
      <c r="C733" s="141"/>
      <c r="D733" s="142"/>
      <c r="E733" s="142"/>
      <c r="F733" s="142"/>
      <c r="G733" s="142"/>
      <c r="H733" s="142"/>
      <c r="I733" s="129"/>
      <c r="J733" s="130"/>
      <c r="K733" s="131" t="str">
        <f t="shared" si="377"/>
        <v/>
      </c>
      <c r="L733" s="132" t="str">
        <f t="shared" si="378"/>
        <v/>
      </c>
      <c r="M733" s="133" t="str">
        <f t="shared" si="379"/>
        <v/>
      </c>
      <c r="N733" s="134" t="str">
        <f>IFERROR(IF(B:B="","",IF(R733="Beer",SUM(LOOKUP(2,1/(Rates!$B$3:$B$5&lt;=W733)/(Rates!$C$3:$C$5&gt;=W733),Rates!$D$3:$D$5)*(X733/100)*W733),IF(R733="Refreshment Beverage",SUM(LOOKUP(2,1/(Rates!$B$7:$B$11&lt;=W733)/(Rates!$C$7:$C$11&gt;=W733),Rates!$D$7:$D$11)*(X733/100)*W733)))),"")</f>
        <v/>
      </c>
      <c r="O733" s="134" t="str">
        <f t="shared" si="380"/>
        <v/>
      </c>
      <c r="P733" s="116"/>
      <c r="Q733" s="117" t="str">
        <f t="shared" si="381"/>
        <v/>
      </c>
      <c r="R733" s="128" t="str">
        <f t="shared" si="382"/>
        <v/>
      </c>
      <c r="S733" s="135" t="str">
        <f>IF(B733="","",IF(R733="Refreshment Beverage",VLOOKUP(VALUE(Q733),Rates!G$15:L$19,2,0),VLOOKUP(VALUE(Q733),Rates!G$4:L$12,2,0)))</f>
        <v/>
      </c>
      <c r="T733" s="135" t="str">
        <f t="shared" si="383"/>
        <v/>
      </c>
      <c r="U733" s="118" t="str">
        <f t="shared" si="384"/>
        <v/>
      </c>
      <c r="V733" s="135" t="str">
        <f t="shared" si="385"/>
        <v/>
      </c>
      <c r="W733" s="135" t="str">
        <f t="shared" si="386"/>
        <v/>
      </c>
      <c r="X733" s="119" t="str">
        <f t="shared" si="387"/>
        <v/>
      </c>
      <c r="Y733" s="120" t="str">
        <f>IF(B:B="","",IF(R733="Refreshment Beverage",VLOOKUP(Q733,Rates!G$15:L$19,6,0)*W733,VLOOKUP(Q733,Rates!G$4:L$12,6,0)*W733))</f>
        <v/>
      </c>
      <c r="Z733" s="120" t="str">
        <f t="shared" si="388"/>
        <v/>
      </c>
      <c r="AA733" s="120" t="str">
        <f t="shared" si="389"/>
        <v/>
      </c>
      <c r="AB733" s="136" t="str">
        <f>IF(B:B="","",IF(R733="Refreshment Beverage","",IF(AND(R733="Beer",Q733=0),SUM(LOOKUP(2,1/(Rates!$B$15:$B$18&lt;=W733)/(Rates!$C$15:$C$18&gt;=W733),Rates!$D$15:$D$18)*W733),VLOOKUP(VALUE(Q:Q),Rates!A:B,2,0)*W733)))</f>
        <v/>
      </c>
      <c r="AC733" s="136" t="str">
        <f>IF(B:B="","",IF(R733="Refreshment Beverage","",IF(AND(R733="Beer",Q733=0),SUM(LOOKUP(2,1/(Rates!$B$15:$B$18&lt;=W733)/(Rates!$C$15:$C$18&gt;=W733),Rates!$E$15:$E$18)*W733),VLOOKUP(VALUE(Q:Q),Rates!A:C,3,0)*W733)))</f>
        <v/>
      </c>
      <c r="AD733" s="137" t="str">
        <f>IFERROR(IF(B:B="","",IF(R733="Beer","",IF(VALUE(Q733)=0,VLOOKUP(VLOOKUP(B:B,#REF!,16,0),Rates!A:E,2,0),VLOOKUP(VALUE(Q733),Rates!A$31:B$34,2,0)*W733))),0)</f>
        <v/>
      </c>
      <c r="AE733" s="121" t="str">
        <f t="shared" si="390"/>
        <v/>
      </c>
      <c r="AF733" s="138" t="str">
        <f t="shared" si="391"/>
        <v/>
      </c>
      <c r="AG733" s="122" t="str">
        <f t="shared" si="392"/>
        <v/>
      </c>
      <c r="AH733" s="123" t="str">
        <f t="shared" si="393"/>
        <v/>
      </c>
      <c r="AI733" s="139" t="str">
        <f>IF(AE:AE="","",IF(R733="Refreshment Beverage",AK733*(Rates!J$19/100),ROUND(SUM(AH733*(Rates!$J$8/100)),4)))</f>
        <v/>
      </c>
      <c r="AJ733" s="124" t="str">
        <f t="shared" si="394"/>
        <v/>
      </c>
      <c r="AK733" s="125" t="str">
        <f t="shared" si="395"/>
        <v/>
      </c>
      <c r="AL733" s="121" t="str">
        <f t="shared" si="396"/>
        <v/>
      </c>
      <c r="AM733" s="138" t="str">
        <f>IF(AS733="","",IF(R733="Refreshment Beverage",ROUND(AS733*Rates!K$19,4),ROUND(AO733*(VLOOKUP(VALUE(Q733),Rates!G$4:L$12,3,0)),4)))</f>
        <v/>
      </c>
      <c r="AN733" s="126" t="str">
        <f>IF(AS733="","",IF(R733="Refreshment Beverage",AS733*(Rates!J$19/100),MAX(AM733,AB733)))</f>
        <v/>
      </c>
      <c r="AO733" s="127" t="str">
        <f t="shared" si="397"/>
        <v/>
      </c>
      <c r="AP733" s="127" t="str">
        <f t="shared" si="398"/>
        <v/>
      </c>
      <c r="AQ733" s="140" t="str">
        <f>IF(AS733="","",IF(R733="Refreshment Beverage",ROUND(SUM(VLOOKUP(Q:Q,Rates!G$15:L$19,3,0)*(AS733-Y733-Z733-AA733)),4),ROUND(SUM(Rates!$K$8*AS733),4)))</f>
        <v/>
      </c>
      <c r="AR733" s="139" t="str">
        <f t="shared" si="399"/>
        <v/>
      </c>
      <c r="AS733" s="125" t="str">
        <f t="shared" si="400"/>
        <v/>
      </c>
      <c r="AT733" s="121" t="str">
        <f t="shared" si="401"/>
        <v/>
      </c>
      <c r="AU733" s="138" t="str">
        <f>IF(AX733="","",IF(R733="Refreshment Beverage",ROUND((BA733-Y733-Z733-AA733)*VLOOKUP(VALUE(Q733),Rates!G$15:L$19,3,0),4),ROUND(AW733*(VLOOKUP(VALUE(Q733),Rates!G:L,3,0)),4)))</f>
        <v/>
      </c>
      <c r="AV733" s="126" t="str">
        <f t="shared" si="402"/>
        <v/>
      </c>
      <c r="AW733" s="127" t="str">
        <f t="shared" si="403"/>
        <v/>
      </c>
      <c r="AX733" s="123" t="str">
        <f t="shared" si="404"/>
        <v/>
      </c>
      <c r="AY733" s="140" t="str">
        <f>IF(AX733="","",IF(R733="Refreshment Beverage",ROUND(SUM(AX733*Rates!K$19),4),ROUND(SUM(AX733*(Rates!J$8/100)),4)))</f>
        <v/>
      </c>
      <c r="AZ733" s="124" t="str">
        <f t="shared" si="405"/>
        <v/>
      </c>
      <c r="BA733" s="125" t="str">
        <f t="shared" si="406"/>
        <v/>
      </c>
      <c r="BB733" s="115"/>
      <c r="BC733" s="143"/>
      <c r="BD733" s="100"/>
      <c r="BE733" s="100"/>
      <c r="BF733" s="100"/>
      <c r="BG733" s="100"/>
    </row>
    <row r="734" spans="1:59" ht="12.75" customHeight="1" x14ac:dyDescent="0.2">
      <c r="A734" s="144"/>
      <c r="B734" s="141"/>
      <c r="C734" s="141"/>
      <c r="D734" s="142"/>
      <c r="E734" s="142"/>
      <c r="F734" s="142"/>
      <c r="G734" s="142"/>
      <c r="H734" s="142"/>
      <c r="I734" s="129"/>
      <c r="J734" s="130"/>
      <c r="K734" s="131" t="str">
        <f t="shared" si="377"/>
        <v/>
      </c>
      <c r="L734" s="132" t="str">
        <f t="shared" si="378"/>
        <v/>
      </c>
      <c r="M734" s="133" t="str">
        <f t="shared" si="379"/>
        <v/>
      </c>
      <c r="N734" s="134" t="str">
        <f>IFERROR(IF(B:B="","",IF(R734="Beer",SUM(LOOKUP(2,1/(Rates!$B$3:$B$5&lt;=W734)/(Rates!$C$3:$C$5&gt;=W734),Rates!$D$3:$D$5)*(X734/100)*W734),IF(R734="Refreshment Beverage",SUM(LOOKUP(2,1/(Rates!$B$7:$B$11&lt;=W734)/(Rates!$C$7:$C$11&gt;=W734),Rates!$D$7:$D$11)*(X734/100)*W734)))),"")</f>
        <v/>
      </c>
      <c r="O734" s="134" t="str">
        <f t="shared" si="380"/>
        <v/>
      </c>
      <c r="P734" s="116"/>
      <c r="Q734" s="117" t="str">
        <f t="shared" si="381"/>
        <v/>
      </c>
      <c r="R734" s="128" t="str">
        <f t="shared" si="382"/>
        <v/>
      </c>
      <c r="S734" s="135" t="str">
        <f>IF(B734="","",IF(R734="Refreshment Beverage",VLOOKUP(VALUE(Q734),Rates!G$15:L$19,2,0),VLOOKUP(VALUE(Q734),Rates!G$4:L$12,2,0)))</f>
        <v/>
      </c>
      <c r="T734" s="135" t="str">
        <f t="shared" si="383"/>
        <v/>
      </c>
      <c r="U734" s="118" t="str">
        <f t="shared" si="384"/>
        <v/>
      </c>
      <c r="V734" s="135" t="str">
        <f t="shared" si="385"/>
        <v/>
      </c>
      <c r="W734" s="135" t="str">
        <f t="shared" si="386"/>
        <v/>
      </c>
      <c r="X734" s="119" t="str">
        <f t="shared" si="387"/>
        <v/>
      </c>
      <c r="Y734" s="120" t="str">
        <f>IF(B:B="","",IF(R734="Refreshment Beverage",VLOOKUP(Q734,Rates!G$15:L$19,6,0)*W734,VLOOKUP(Q734,Rates!G$4:L$12,6,0)*W734))</f>
        <v/>
      </c>
      <c r="Z734" s="120" t="str">
        <f t="shared" si="388"/>
        <v/>
      </c>
      <c r="AA734" s="120" t="str">
        <f t="shared" si="389"/>
        <v/>
      </c>
      <c r="AB734" s="136" t="str">
        <f>IF(B:B="","",IF(R734="Refreshment Beverage","",IF(AND(R734="Beer",Q734=0),SUM(LOOKUP(2,1/(Rates!$B$15:$B$18&lt;=W734)/(Rates!$C$15:$C$18&gt;=W734),Rates!$D$15:$D$18)*W734),VLOOKUP(VALUE(Q:Q),Rates!A:B,2,0)*W734)))</f>
        <v/>
      </c>
      <c r="AC734" s="136" t="str">
        <f>IF(B:B="","",IF(R734="Refreshment Beverage","",IF(AND(R734="Beer",Q734=0),SUM(LOOKUP(2,1/(Rates!$B$15:$B$18&lt;=W734)/(Rates!$C$15:$C$18&gt;=W734),Rates!$E$15:$E$18)*W734),VLOOKUP(VALUE(Q:Q),Rates!A:C,3,0)*W734)))</f>
        <v/>
      </c>
      <c r="AD734" s="137" t="str">
        <f>IFERROR(IF(B:B="","",IF(R734="Beer","",IF(VALUE(Q734)=0,VLOOKUP(VLOOKUP(B:B,#REF!,16,0),Rates!A:E,2,0),VLOOKUP(VALUE(Q734),Rates!A$31:B$34,2,0)*W734))),0)</f>
        <v/>
      </c>
      <c r="AE734" s="121" t="str">
        <f t="shared" si="390"/>
        <v/>
      </c>
      <c r="AF734" s="138" t="str">
        <f t="shared" si="391"/>
        <v/>
      </c>
      <c r="AG734" s="122" t="str">
        <f t="shared" si="392"/>
        <v/>
      </c>
      <c r="AH734" s="123" t="str">
        <f t="shared" si="393"/>
        <v/>
      </c>
      <c r="AI734" s="139" t="str">
        <f>IF(AE:AE="","",IF(R734="Refreshment Beverage",AK734*(Rates!J$19/100),ROUND(SUM(AH734*(Rates!$J$8/100)),4)))</f>
        <v/>
      </c>
      <c r="AJ734" s="124" t="str">
        <f t="shared" si="394"/>
        <v/>
      </c>
      <c r="AK734" s="125" t="str">
        <f t="shared" si="395"/>
        <v/>
      </c>
      <c r="AL734" s="121" t="str">
        <f t="shared" si="396"/>
        <v/>
      </c>
      <c r="AM734" s="138" t="str">
        <f>IF(AS734="","",IF(R734="Refreshment Beverage",ROUND(AS734*Rates!K$19,4),ROUND(AO734*(VLOOKUP(VALUE(Q734),Rates!G$4:L$12,3,0)),4)))</f>
        <v/>
      </c>
      <c r="AN734" s="126" t="str">
        <f>IF(AS734="","",IF(R734="Refreshment Beverage",AS734*(Rates!J$19/100),MAX(AM734,AB734)))</f>
        <v/>
      </c>
      <c r="AO734" s="127" t="str">
        <f t="shared" si="397"/>
        <v/>
      </c>
      <c r="AP734" s="127" t="str">
        <f t="shared" si="398"/>
        <v/>
      </c>
      <c r="AQ734" s="140" t="str">
        <f>IF(AS734="","",IF(R734="Refreshment Beverage",ROUND(SUM(VLOOKUP(Q:Q,Rates!G$15:L$19,3,0)*(AS734-Y734-Z734-AA734)),4),ROUND(SUM(Rates!$K$8*AS734),4)))</f>
        <v/>
      </c>
      <c r="AR734" s="139" t="str">
        <f t="shared" si="399"/>
        <v/>
      </c>
      <c r="AS734" s="125" t="str">
        <f t="shared" si="400"/>
        <v/>
      </c>
      <c r="AT734" s="121" t="str">
        <f t="shared" si="401"/>
        <v/>
      </c>
      <c r="AU734" s="138" t="str">
        <f>IF(AX734="","",IF(R734="Refreshment Beverage",ROUND((BA734-Y734-Z734-AA734)*VLOOKUP(VALUE(Q734),Rates!G$15:L$19,3,0),4),ROUND(AW734*(VLOOKUP(VALUE(Q734),Rates!G:L,3,0)),4)))</f>
        <v/>
      </c>
      <c r="AV734" s="126" t="str">
        <f t="shared" si="402"/>
        <v/>
      </c>
      <c r="AW734" s="127" t="str">
        <f t="shared" si="403"/>
        <v/>
      </c>
      <c r="AX734" s="123" t="str">
        <f t="shared" si="404"/>
        <v/>
      </c>
      <c r="AY734" s="140" t="str">
        <f>IF(AX734="","",IF(R734="Refreshment Beverage",ROUND(SUM(AX734*Rates!K$19),4),ROUND(SUM(AX734*(Rates!J$8/100)),4)))</f>
        <v/>
      </c>
      <c r="AZ734" s="124" t="str">
        <f t="shared" si="405"/>
        <v/>
      </c>
      <c r="BA734" s="125" t="str">
        <f t="shared" si="406"/>
        <v/>
      </c>
      <c r="BB734" s="115"/>
      <c r="BC734" s="143"/>
      <c r="BD734" s="100"/>
      <c r="BE734" s="100"/>
      <c r="BF734" s="100"/>
      <c r="BG734" s="100"/>
    </row>
    <row r="735" spans="1:59" ht="12.75" customHeight="1" x14ac:dyDescent="0.2">
      <c r="A735" s="144"/>
      <c r="B735" s="141"/>
      <c r="C735" s="141"/>
      <c r="D735" s="142"/>
      <c r="E735" s="142"/>
      <c r="F735" s="142"/>
      <c r="G735" s="142"/>
      <c r="H735" s="142"/>
      <c r="I735" s="129"/>
      <c r="J735" s="130"/>
      <c r="K735" s="131" t="str">
        <f t="shared" si="377"/>
        <v/>
      </c>
      <c r="L735" s="132" t="str">
        <f t="shared" si="378"/>
        <v/>
      </c>
      <c r="M735" s="133" t="str">
        <f t="shared" si="379"/>
        <v/>
      </c>
      <c r="N735" s="134" t="str">
        <f>IFERROR(IF(B:B="","",IF(R735="Beer",SUM(LOOKUP(2,1/(Rates!$B$3:$B$5&lt;=W735)/(Rates!$C$3:$C$5&gt;=W735),Rates!$D$3:$D$5)*(X735/100)*W735),IF(R735="Refreshment Beverage",SUM(LOOKUP(2,1/(Rates!$B$7:$B$11&lt;=W735)/(Rates!$C$7:$C$11&gt;=W735),Rates!$D$7:$D$11)*(X735/100)*W735)))),"")</f>
        <v/>
      </c>
      <c r="O735" s="134" t="str">
        <f t="shared" si="380"/>
        <v/>
      </c>
      <c r="P735" s="116"/>
      <c r="Q735" s="117" t="str">
        <f t="shared" si="381"/>
        <v/>
      </c>
      <c r="R735" s="128" t="str">
        <f t="shared" si="382"/>
        <v/>
      </c>
      <c r="S735" s="135" t="str">
        <f>IF(B735="","",IF(R735="Refreshment Beverage",VLOOKUP(VALUE(Q735),Rates!G$15:L$19,2,0),VLOOKUP(VALUE(Q735),Rates!G$4:L$12,2,0)))</f>
        <v/>
      </c>
      <c r="T735" s="135" t="str">
        <f t="shared" si="383"/>
        <v/>
      </c>
      <c r="U735" s="118" t="str">
        <f t="shared" si="384"/>
        <v/>
      </c>
      <c r="V735" s="135" t="str">
        <f t="shared" si="385"/>
        <v/>
      </c>
      <c r="W735" s="135" t="str">
        <f t="shared" si="386"/>
        <v/>
      </c>
      <c r="X735" s="119" t="str">
        <f t="shared" si="387"/>
        <v/>
      </c>
      <c r="Y735" s="120" t="str">
        <f>IF(B:B="","",IF(R735="Refreshment Beverage",VLOOKUP(Q735,Rates!G$15:L$19,6,0)*W735,VLOOKUP(Q735,Rates!G$4:L$12,6,0)*W735))</f>
        <v/>
      </c>
      <c r="Z735" s="120" t="str">
        <f t="shared" si="388"/>
        <v/>
      </c>
      <c r="AA735" s="120" t="str">
        <f t="shared" si="389"/>
        <v/>
      </c>
      <c r="AB735" s="136" t="str">
        <f>IF(B:B="","",IF(R735="Refreshment Beverage","",IF(AND(R735="Beer",Q735=0),SUM(LOOKUP(2,1/(Rates!$B$15:$B$18&lt;=W735)/(Rates!$C$15:$C$18&gt;=W735),Rates!$D$15:$D$18)*W735),VLOOKUP(VALUE(Q:Q),Rates!A:B,2,0)*W735)))</f>
        <v/>
      </c>
      <c r="AC735" s="136" t="str">
        <f>IF(B:B="","",IF(R735="Refreshment Beverage","",IF(AND(R735="Beer",Q735=0),SUM(LOOKUP(2,1/(Rates!$B$15:$B$18&lt;=W735)/(Rates!$C$15:$C$18&gt;=W735),Rates!$E$15:$E$18)*W735),VLOOKUP(VALUE(Q:Q),Rates!A:C,3,0)*W735)))</f>
        <v/>
      </c>
      <c r="AD735" s="137" t="str">
        <f>IFERROR(IF(B:B="","",IF(R735="Beer","",IF(VALUE(Q735)=0,VLOOKUP(VLOOKUP(B:B,#REF!,16,0),Rates!A:E,2,0),VLOOKUP(VALUE(Q735),Rates!A$31:B$34,2,0)*W735))),0)</f>
        <v/>
      </c>
      <c r="AE735" s="121" t="str">
        <f t="shared" si="390"/>
        <v/>
      </c>
      <c r="AF735" s="138" t="str">
        <f t="shared" si="391"/>
        <v/>
      </c>
      <c r="AG735" s="122" t="str">
        <f t="shared" si="392"/>
        <v/>
      </c>
      <c r="AH735" s="123" t="str">
        <f t="shared" si="393"/>
        <v/>
      </c>
      <c r="AI735" s="139" t="str">
        <f>IF(AE:AE="","",IF(R735="Refreshment Beverage",AK735*(Rates!J$19/100),ROUND(SUM(AH735*(Rates!$J$8/100)),4)))</f>
        <v/>
      </c>
      <c r="AJ735" s="124" t="str">
        <f t="shared" si="394"/>
        <v/>
      </c>
      <c r="AK735" s="125" t="str">
        <f t="shared" si="395"/>
        <v/>
      </c>
      <c r="AL735" s="121" t="str">
        <f t="shared" si="396"/>
        <v/>
      </c>
      <c r="AM735" s="138" t="str">
        <f>IF(AS735="","",IF(R735="Refreshment Beverage",ROUND(AS735*Rates!K$19,4),ROUND(AO735*(VLOOKUP(VALUE(Q735),Rates!G$4:L$12,3,0)),4)))</f>
        <v/>
      </c>
      <c r="AN735" s="126" t="str">
        <f>IF(AS735="","",IF(R735="Refreshment Beverage",AS735*(Rates!J$19/100),MAX(AM735,AB735)))</f>
        <v/>
      </c>
      <c r="AO735" s="127" t="str">
        <f t="shared" si="397"/>
        <v/>
      </c>
      <c r="AP735" s="127" t="str">
        <f t="shared" si="398"/>
        <v/>
      </c>
      <c r="AQ735" s="140" t="str">
        <f>IF(AS735="","",IF(R735="Refreshment Beverage",ROUND(SUM(VLOOKUP(Q:Q,Rates!G$15:L$19,3,0)*(AS735-Y735-Z735-AA735)),4),ROUND(SUM(Rates!$K$8*AS735),4)))</f>
        <v/>
      </c>
      <c r="AR735" s="139" t="str">
        <f t="shared" si="399"/>
        <v/>
      </c>
      <c r="AS735" s="125" t="str">
        <f t="shared" si="400"/>
        <v/>
      </c>
      <c r="AT735" s="121" t="str">
        <f t="shared" si="401"/>
        <v/>
      </c>
      <c r="AU735" s="138" t="str">
        <f>IF(AX735="","",IF(R735="Refreshment Beverage",ROUND((BA735-Y735-Z735-AA735)*VLOOKUP(VALUE(Q735),Rates!G$15:L$19,3,0),4),ROUND(AW735*(VLOOKUP(VALUE(Q735),Rates!G:L,3,0)),4)))</f>
        <v/>
      </c>
      <c r="AV735" s="126" t="str">
        <f t="shared" si="402"/>
        <v/>
      </c>
      <c r="AW735" s="127" t="str">
        <f t="shared" si="403"/>
        <v/>
      </c>
      <c r="AX735" s="123" t="str">
        <f t="shared" si="404"/>
        <v/>
      </c>
      <c r="AY735" s="140" t="str">
        <f>IF(AX735="","",IF(R735="Refreshment Beverage",ROUND(SUM(AX735*Rates!K$19),4),ROUND(SUM(AX735*(Rates!J$8/100)),4)))</f>
        <v/>
      </c>
      <c r="AZ735" s="124" t="str">
        <f t="shared" si="405"/>
        <v/>
      </c>
      <c r="BA735" s="125" t="str">
        <f t="shared" si="406"/>
        <v/>
      </c>
      <c r="BB735" s="115"/>
      <c r="BC735" s="143"/>
      <c r="BD735" s="100"/>
      <c r="BE735" s="100"/>
      <c r="BF735" s="100"/>
      <c r="BG735" s="100"/>
    </row>
    <row r="736" spans="1:59" ht="12.75" customHeight="1" x14ac:dyDescent="0.2">
      <c r="A736" s="144"/>
      <c r="B736" s="141"/>
      <c r="C736" s="141"/>
      <c r="D736" s="142"/>
      <c r="E736" s="142"/>
      <c r="F736" s="142"/>
      <c r="G736" s="142"/>
      <c r="H736" s="142"/>
      <c r="I736" s="129"/>
      <c r="J736" s="130"/>
      <c r="K736" s="131" t="str">
        <f t="shared" si="377"/>
        <v/>
      </c>
      <c r="L736" s="132" t="str">
        <f t="shared" si="378"/>
        <v/>
      </c>
      <c r="M736" s="133" t="str">
        <f t="shared" si="379"/>
        <v/>
      </c>
      <c r="N736" s="134" t="str">
        <f>IFERROR(IF(B:B="","",IF(R736="Beer",SUM(LOOKUP(2,1/(Rates!$B$3:$B$5&lt;=W736)/(Rates!$C$3:$C$5&gt;=W736),Rates!$D$3:$D$5)*(X736/100)*W736),IF(R736="Refreshment Beverage",SUM(LOOKUP(2,1/(Rates!$B$7:$B$11&lt;=W736)/(Rates!$C$7:$C$11&gt;=W736),Rates!$D$7:$D$11)*(X736/100)*W736)))),"")</f>
        <v/>
      </c>
      <c r="O736" s="134" t="str">
        <f t="shared" si="380"/>
        <v/>
      </c>
      <c r="P736" s="116"/>
      <c r="Q736" s="117" t="str">
        <f t="shared" si="381"/>
        <v/>
      </c>
      <c r="R736" s="128" t="str">
        <f t="shared" si="382"/>
        <v/>
      </c>
      <c r="S736" s="135" t="str">
        <f>IF(B736="","",IF(R736="Refreshment Beverage",VLOOKUP(VALUE(Q736),Rates!G$15:L$19,2,0),VLOOKUP(VALUE(Q736),Rates!G$4:L$12,2,0)))</f>
        <v/>
      </c>
      <c r="T736" s="135" t="str">
        <f t="shared" si="383"/>
        <v/>
      </c>
      <c r="U736" s="118" t="str">
        <f t="shared" si="384"/>
        <v/>
      </c>
      <c r="V736" s="135" t="str">
        <f t="shared" si="385"/>
        <v/>
      </c>
      <c r="W736" s="135" t="str">
        <f t="shared" si="386"/>
        <v/>
      </c>
      <c r="X736" s="119" t="str">
        <f t="shared" si="387"/>
        <v/>
      </c>
      <c r="Y736" s="120" t="str">
        <f>IF(B:B="","",IF(R736="Refreshment Beverage",VLOOKUP(Q736,Rates!G$15:L$19,6,0)*W736,VLOOKUP(Q736,Rates!G$4:L$12,6,0)*W736))</f>
        <v/>
      </c>
      <c r="Z736" s="120" t="str">
        <f t="shared" si="388"/>
        <v/>
      </c>
      <c r="AA736" s="120" t="str">
        <f t="shared" si="389"/>
        <v/>
      </c>
      <c r="AB736" s="136" t="str">
        <f>IF(B:B="","",IF(R736="Refreshment Beverage","",IF(AND(R736="Beer",Q736=0),SUM(LOOKUP(2,1/(Rates!$B$15:$B$18&lt;=W736)/(Rates!$C$15:$C$18&gt;=W736),Rates!$D$15:$D$18)*W736),VLOOKUP(VALUE(Q:Q),Rates!A:B,2,0)*W736)))</f>
        <v/>
      </c>
      <c r="AC736" s="136" t="str">
        <f>IF(B:B="","",IF(R736="Refreshment Beverage","",IF(AND(R736="Beer",Q736=0),SUM(LOOKUP(2,1/(Rates!$B$15:$B$18&lt;=W736)/(Rates!$C$15:$C$18&gt;=W736),Rates!$E$15:$E$18)*W736),VLOOKUP(VALUE(Q:Q),Rates!A:C,3,0)*W736)))</f>
        <v/>
      </c>
      <c r="AD736" s="137" t="str">
        <f>IFERROR(IF(B:B="","",IF(R736="Beer","",IF(VALUE(Q736)=0,VLOOKUP(VLOOKUP(B:B,#REF!,16,0),Rates!A:E,2,0),VLOOKUP(VALUE(Q736),Rates!A$31:B$34,2,0)*W736))),0)</f>
        <v/>
      </c>
      <c r="AE736" s="121" t="str">
        <f t="shared" si="390"/>
        <v/>
      </c>
      <c r="AF736" s="138" t="str">
        <f t="shared" si="391"/>
        <v/>
      </c>
      <c r="AG736" s="122" t="str">
        <f t="shared" si="392"/>
        <v/>
      </c>
      <c r="AH736" s="123" t="str">
        <f t="shared" si="393"/>
        <v/>
      </c>
      <c r="AI736" s="139" t="str">
        <f>IF(AE:AE="","",IF(R736="Refreshment Beverage",AK736*(Rates!J$19/100),ROUND(SUM(AH736*(Rates!$J$8/100)),4)))</f>
        <v/>
      </c>
      <c r="AJ736" s="124" t="str">
        <f t="shared" si="394"/>
        <v/>
      </c>
      <c r="AK736" s="125" t="str">
        <f t="shared" si="395"/>
        <v/>
      </c>
      <c r="AL736" s="121" t="str">
        <f t="shared" si="396"/>
        <v/>
      </c>
      <c r="AM736" s="138" t="str">
        <f>IF(AS736="","",IF(R736="Refreshment Beverage",ROUND(AS736*Rates!K$19,4),ROUND(AO736*(VLOOKUP(VALUE(Q736),Rates!G$4:L$12,3,0)),4)))</f>
        <v/>
      </c>
      <c r="AN736" s="126" t="str">
        <f>IF(AS736="","",IF(R736="Refreshment Beverage",AS736*(Rates!J$19/100),MAX(AM736,AB736)))</f>
        <v/>
      </c>
      <c r="AO736" s="127" t="str">
        <f t="shared" si="397"/>
        <v/>
      </c>
      <c r="AP736" s="127" t="str">
        <f t="shared" si="398"/>
        <v/>
      </c>
      <c r="AQ736" s="140" t="str">
        <f>IF(AS736="","",IF(R736="Refreshment Beverage",ROUND(SUM(VLOOKUP(Q:Q,Rates!G$15:L$19,3,0)*(AS736-Y736-Z736-AA736)),4),ROUND(SUM(Rates!$K$8*AS736),4)))</f>
        <v/>
      </c>
      <c r="AR736" s="139" t="str">
        <f t="shared" si="399"/>
        <v/>
      </c>
      <c r="AS736" s="125" t="str">
        <f t="shared" si="400"/>
        <v/>
      </c>
      <c r="AT736" s="121" t="str">
        <f t="shared" si="401"/>
        <v/>
      </c>
      <c r="AU736" s="138" t="str">
        <f>IF(AX736="","",IF(R736="Refreshment Beverage",ROUND((BA736-Y736-Z736-AA736)*VLOOKUP(VALUE(Q736),Rates!G$15:L$19,3,0),4),ROUND(AW736*(VLOOKUP(VALUE(Q736),Rates!G:L,3,0)),4)))</f>
        <v/>
      </c>
      <c r="AV736" s="126" t="str">
        <f t="shared" si="402"/>
        <v/>
      </c>
      <c r="AW736" s="127" t="str">
        <f t="shared" si="403"/>
        <v/>
      </c>
      <c r="AX736" s="123" t="str">
        <f t="shared" si="404"/>
        <v/>
      </c>
      <c r="AY736" s="140" t="str">
        <f>IF(AX736="","",IF(R736="Refreshment Beverage",ROUND(SUM(AX736*Rates!K$19),4),ROUND(SUM(AX736*(Rates!J$8/100)),4)))</f>
        <v/>
      </c>
      <c r="AZ736" s="124" t="str">
        <f t="shared" si="405"/>
        <v/>
      </c>
      <c r="BA736" s="125" t="str">
        <f t="shared" si="406"/>
        <v/>
      </c>
      <c r="BB736" s="115"/>
      <c r="BC736" s="143"/>
      <c r="BD736" s="100"/>
      <c r="BE736" s="100"/>
      <c r="BF736" s="100"/>
      <c r="BG736" s="100"/>
    </row>
    <row r="737" spans="1:59" ht="12.75" customHeight="1" x14ac:dyDescent="0.2">
      <c r="A737" s="144"/>
      <c r="B737" s="141"/>
      <c r="C737" s="141"/>
      <c r="D737" s="142"/>
      <c r="E737" s="142"/>
      <c r="F737" s="142"/>
      <c r="G737" s="142"/>
      <c r="H737" s="142"/>
      <c r="I737" s="129"/>
      <c r="J737" s="130"/>
      <c r="K737" s="131" t="str">
        <f t="shared" si="377"/>
        <v/>
      </c>
      <c r="L737" s="132" t="str">
        <f t="shared" si="378"/>
        <v/>
      </c>
      <c r="M737" s="133" t="str">
        <f t="shared" si="379"/>
        <v/>
      </c>
      <c r="N737" s="134" t="str">
        <f>IFERROR(IF(B:B="","",IF(R737="Beer",SUM(LOOKUP(2,1/(Rates!$B$3:$B$5&lt;=W737)/(Rates!$C$3:$C$5&gt;=W737),Rates!$D$3:$D$5)*(X737/100)*W737),IF(R737="Refreshment Beverage",SUM(LOOKUP(2,1/(Rates!$B$7:$B$11&lt;=W737)/(Rates!$C$7:$C$11&gt;=W737),Rates!$D$7:$D$11)*(X737/100)*W737)))),"")</f>
        <v/>
      </c>
      <c r="O737" s="134" t="str">
        <f t="shared" si="380"/>
        <v/>
      </c>
      <c r="P737" s="116"/>
      <c r="Q737" s="117" t="str">
        <f t="shared" si="381"/>
        <v/>
      </c>
      <c r="R737" s="128" t="str">
        <f t="shared" si="382"/>
        <v/>
      </c>
      <c r="S737" s="135" t="str">
        <f>IF(B737="","",IF(R737="Refreshment Beverage",VLOOKUP(VALUE(Q737),Rates!G$15:L$19,2,0),VLOOKUP(VALUE(Q737),Rates!G$4:L$12,2,0)))</f>
        <v/>
      </c>
      <c r="T737" s="135" t="str">
        <f t="shared" si="383"/>
        <v/>
      </c>
      <c r="U737" s="118" t="str">
        <f t="shared" si="384"/>
        <v/>
      </c>
      <c r="V737" s="135" t="str">
        <f t="shared" si="385"/>
        <v/>
      </c>
      <c r="W737" s="135" t="str">
        <f t="shared" si="386"/>
        <v/>
      </c>
      <c r="X737" s="119" t="str">
        <f t="shared" si="387"/>
        <v/>
      </c>
      <c r="Y737" s="120" t="str">
        <f>IF(B:B="","",IF(R737="Refreshment Beverage",VLOOKUP(Q737,Rates!G$15:L$19,6,0)*W737,VLOOKUP(Q737,Rates!G$4:L$12,6,0)*W737))</f>
        <v/>
      </c>
      <c r="Z737" s="120" t="str">
        <f t="shared" si="388"/>
        <v/>
      </c>
      <c r="AA737" s="120" t="str">
        <f t="shared" si="389"/>
        <v/>
      </c>
      <c r="AB737" s="136" t="str">
        <f>IF(B:B="","",IF(R737="Refreshment Beverage","",IF(AND(R737="Beer",Q737=0),SUM(LOOKUP(2,1/(Rates!$B$15:$B$18&lt;=W737)/(Rates!$C$15:$C$18&gt;=W737),Rates!$D$15:$D$18)*W737),VLOOKUP(VALUE(Q:Q),Rates!A:B,2,0)*W737)))</f>
        <v/>
      </c>
      <c r="AC737" s="136" t="str">
        <f>IF(B:B="","",IF(R737="Refreshment Beverage","",IF(AND(R737="Beer",Q737=0),SUM(LOOKUP(2,1/(Rates!$B$15:$B$18&lt;=W737)/(Rates!$C$15:$C$18&gt;=W737),Rates!$E$15:$E$18)*W737),VLOOKUP(VALUE(Q:Q),Rates!A:C,3,0)*W737)))</f>
        <v/>
      </c>
      <c r="AD737" s="137" t="str">
        <f>IFERROR(IF(B:B="","",IF(R737="Beer","",IF(VALUE(Q737)=0,VLOOKUP(VLOOKUP(B:B,#REF!,16,0),Rates!A:E,2,0),VLOOKUP(VALUE(Q737),Rates!A$31:B$34,2,0)*W737))),0)</f>
        <v/>
      </c>
      <c r="AE737" s="121" t="str">
        <f t="shared" si="390"/>
        <v/>
      </c>
      <c r="AF737" s="138" t="str">
        <f t="shared" si="391"/>
        <v/>
      </c>
      <c r="AG737" s="122" t="str">
        <f t="shared" si="392"/>
        <v/>
      </c>
      <c r="AH737" s="123" t="str">
        <f t="shared" si="393"/>
        <v/>
      </c>
      <c r="AI737" s="139" t="str">
        <f>IF(AE:AE="","",IF(R737="Refreshment Beverage",AK737*(Rates!J$19/100),ROUND(SUM(AH737*(Rates!$J$8/100)),4)))</f>
        <v/>
      </c>
      <c r="AJ737" s="124" t="str">
        <f t="shared" si="394"/>
        <v/>
      </c>
      <c r="AK737" s="125" t="str">
        <f t="shared" si="395"/>
        <v/>
      </c>
      <c r="AL737" s="121" t="str">
        <f t="shared" si="396"/>
        <v/>
      </c>
      <c r="AM737" s="138" t="str">
        <f>IF(AS737="","",IF(R737="Refreshment Beverage",ROUND(AS737*Rates!K$19,4),ROUND(AO737*(VLOOKUP(VALUE(Q737),Rates!G$4:L$12,3,0)),4)))</f>
        <v/>
      </c>
      <c r="AN737" s="126" t="str">
        <f>IF(AS737="","",IF(R737="Refreshment Beverage",AS737*(Rates!J$19/100),MAX(AM737,AB737)))</f>
        <v/>
      </c>
      <c r="AO737" s="127" t="str">
        <f t="shared" si="397"/>
        <v/>
      </c>
      <c r="AP737" s="127" t="str">
        <f t="shared" si="398"/>
        <v/>
      </c>
      <c r="AQ737" s="140" t="str">
        <f>IF(AS737="","",IF(R737="Refreshment Beverage",ROUND(SUM(VLOOKUP(Q:Q,Rates!G$15:L$19,3,0)*(AS737-Y737-Z737-AA737)),4),ROUND(SUM(Rates!$K$8*AS737),4)))</f>
        <v/>
      </c>
      <c r="AR737" s="139" t="str">
        <f t="shared" si="399"/>
        <v/>
      </c>
      <c r="AS737" s="125" t="str">
        <f t="shared" si="400"/>
        <v/>
      </c>
      <c r="AT737" s="121" t="str">
        <f t="shared" si="401"/>
        <v/>
      </c>
      <c r="AU737" s="138" t="str">
        <f>IF(AX737="","",IF(R737="Refreshment Beverage",ROUND((BA737-Y737-Z737-AA737)*VLOOKUP(VALUE(Q737),Rates!G$15:L$19,3,0),4),ROUND(AW737*(VLOOKUP(VALUE(Q737),Rates!G:L,3,0)),4)))</f>
        <v/>
      </c>
      <c r="AV737" s="126" t="str">
        <f t="shared" si="402"/>
        <v/>
      </c>
      <c r="AW737" s="127" t="str">
        <f t="shared" si="403"/>
        <v/>
      </c>
      <c r="AX737" s="123" t="str">
        <f t="shared" si="404"/>
        <v/>
      </c>
      <c r="AY737" s="140" t="str">
        <f>IF(AX737="","",IF(R737="Refreshment Beverage",ROUND(SUM(AX737*Rates!K$19),4),ROUND(SUM(AX737*(Rates!J$8/100)),4)))</f>
        <v/>
      </c>
      <c r="AZ737" s="124" t="str">
        <f t="shared" si="405"/>
        <v/>
      </c>
      <c r="BA737" s="125" t="str">
        <f t="shared" si="406"/>
        <v/>
      </c>
      <c r="BB737" s="115"/>
      <c r="BC737" s="143"/>
      <c r="BD737" s="100"/>
      <c r="BE737" s="100"/>
      <c r="BF737" s="100"/>
      <c r="BG737" s="100"/>
    </row>
    <row r="738" spans="1:59" ht="12.75" customHeight="1" x14ac:dyDescent="0.2">
      <c r="A738" s="144"/>
      <c r="B738" s="141"/>
      <c r="C738" s="141"/>
      <c r="D738" s="142"/>
      <c r="E738" s="142"/>
      <c r="F738" s="142"/>
      <c r="G738" s="142"/>
      <c r="H738" s="142"/>
      <c r="I738" s="129"/>
      <c r="J738" s="130"/>
      <c r="K738" s="131" t="str">
        <f t="shared" si="377"/>
        <v/>
      </c>
      <c r="L738" s="132" t="str">
        <f t="shared" si="378"/>
        <v/>
      </c>
      <c r="M738" s="133" t="str">
        <f t="shared" si="379"/>
        <v/>
      </c>
      <c r="N738" s="134" t="str">
        <f>IFERROR(IF(B:B="","",IF(R738="Beer",SUM(LOOKUP(2,1/(Rates!$B$3:$B$5&lt;=W738)/(Rates!$C$3:$C$5&gt;=W738),Rates!$D$3:$D$5)*(X738/100)*W738),IF(R738="Refreshment Beverage",SUM(LOOKUP(2,1/(Rates!$B$7:$B$11&lt;=W738)/(Rates!$C$7:$C$11&gt;=W738),Rates!$D$7:$D$11)*(X738/100)*W738)))),"")</f>
        <v/>
      </c>
      <c r="O738" s="134" t="str">
        <f t="shared" si="380"/>
        <v/>
      </c>
      <c r="P738" s="116"/>
      <c r="Q738" s="117" t="str">
        <f t="shared" si="381"/>
        <v/>
      </c>
      <c r="R738" s="128" t="str">
        <f t="shared" si="382"/>
        <v/>
      </c>
      <c r="S738" s="135" t="str">
        <f>IF(B738="","",IF(R738="Refreshment Beverage",VLOOKUP(VALUE(Q738),Rates!G$15:L$19,2,0),VLOOKUP(VALUE(Q738),Rates!G$4:L$12,2,0)))</f>
        <v/>
      </c>
      <c r="T738" s="135" t="str">
        <f t="shared" si="383"/>
        <v/>
      </c>
      <c r="U738" s="118" t="str">
        <f t="shared" si="384"/>
        <v/>
      </c>
      <c r="V738" s="135" t="str">
        <f t="shared" si="385"/>
        <v/>
      </c>
      <c r="W738" s="135" t="str">
        <f t="shared" si="386"/>
        <v/>
      </c>
      <c r="X738" s="119" t="str">
        <f t="shared" si="387"/>
        <v/>
      </c>
      <c r="Y738" s="120" t="str">
        <f>IF(B:B="","",IF(R738="Refreshment Beverage",VLOOKUP(Q738,Rates!G$15:L$19,6,0)*W738,VLOOKUP(Q738,Rates!G$4:L$12,6,0)*W738))</f>
        <v/>
      </c>
      <c r="Z738" s="120" t="str">
        <f t="shared" si="388"/>
        <v/>
      </c>
      <c r="AA738" s="120" t="str">
        <f t="shared" si="389"/>
        <v/>
      </c>
      <c r="AB738" s="136" t="str">
        <f>IF(B:B="","",IF(R738="Refreshment Beverage","",IF(AND(R738="Beer",Q738=0),SUM(LOOKUP(2,1/(Rates!$B$15:$B$18&lt;=W738)/(Rates!$C$15:$C$18&gt;=W738),Rates!$D$15:$D$18)*W738),VLOOKUP(VALUE(Q:Q),Rates!A:B,2,0)*W738)))</f>
        <v/>
      </c>
      <c r="AC738" s="136" t="str">
        <f>IF(B:B="","",IF(R738="Refreshment Beverage","",IF(AND(R738="Beer",Q738=0),SUM(LOOKUP(2,1/(Rates!$B$15:$B$18&lt;=W738)/(Rates!$C$15:$C$18&gt;=W738),Rates!$E$15:$E$18)*W738),VLOOKUP(VALUE(Q:Q),Rates!A:C,3,0)*W738)))</f>
        <v/>
      </c>
      <c r="AD738" s="137" t="str">
        <f>IFERROR(IF(B:B="","",IF(R738="Beer","",IF(VALUE(Q738)=0,VLOOKUP(VLOOKUP(B:B,#REF!,16,0),Rates!A:E,2,0),VLOOKUP(VALUE(Q738),Rates!A$31:B$34,2,0)*W738))),0)</f>
        <v/>
      </c>
      <c r="AE738" s="121" t="str">
        <f t="shared" si="390"/>
        <v/>
      </c>
      <c r="AF738" s="138" t="str">
        <f t="shared" si="391"/>
        <v/>
      </c>
      <c r="AG738" s="122" t="str">
        <f t="shared" si="392"/>
        <v/>
      </c>
      <c r="AH738" s="123" t="str">
        <f t="shared" si="393"/>
        <v/>
      </c>
      <c r="AI738" s="139" t="str">
        <f>IF(AE:AE="","",IF(R738="Refreshment Beverage",AK738*(Rates!J$19/100),ROUND(SUM(AH738*(Rates!$J$8/100)),4)))</f>
        <v/>
      </c>
      <c r="AJ738" s="124" t="str">
        <f t="shared" si="394"/>
        <v/>
      </c>
      <c r="AK738" s="125" t="str">
        <f t="shared" si="395"/>
        <v/>
      </c>
      <c r="AL738" s="121" t="str">
        <f t="shared" si="396"/>
        <v/>
      </c>
      <c r="AM738" s="138" t="str">
        <f>IF(AS738="","",IF(R738="Refreshment Beverage",ROUND(AS738*Rates!K$19,4),ROUND(AO738*(VLOOKUP(VALUE(Q738),Rates!G$4:L$12,3,0)),4)))</f>
        <v/>
      </c>
      <c r="AN738" s="126" t="str">
        <f>IF(AS738="","",IF(R738="Refreshment Beverage",AS738*(Rates!J$19/100),MAX(AM738,AB738)))</f>
        <v/>
      </c>
      <c r="AO738" s="127" t="str">
        <f t="shared" si="397"/>
        <v/>
      </c>
      <c r="AP738" s="127" t="str">
        <f t="shared" si="398"/>
        <v/>
      </c>
      <c r="AQ738" s="140" t="str">
        <f>IF(AS738="","",IF(R738="Refreshment Beverage",ROUND(SUM(VLOOKUP(Q:Q,Rates!G$15:L$19,3,0)*(AS738-Y738-Z738-AA738)),4),ROUND(SUM(Rates!$K$8*AS738),4)))</f>
        <v/>
      </c>
      <c r="AR738" s="139" t="str">
        <f t="shared" si="399"/>
        <v/>
      </c>
      <c r="AS738" s="125" t="str">
        <f t="shared" si="400"/>
        <v/>
      </c>
      <c r="AT738" s="121" t="str">
        <f t="shared" si="401"/>
        <v/>
      </c>
      <c r="AU738" s="138" t="str">
        <f>IF(AX738="","",IF(R738="Refreshment Beverage",ROUND((BA738-Y738-Z738-AA738)*VLOOKUP(VALUE(Q738),Rates!G$15:L$19,3,0),4),ROUND(AW738*(VLOOKUP(VALUE(Q738),Rates!G:L,3,0)),4)))</f>
        <v/>
      </c>
      <c r="AV738" s="126" t="str">
        <f t="shared" si="402"/>
        <v/>
      </c>
      <c r="AW738" s="127" t="str">
        <f t="shared" si="403"/>
        <v/>
      </c>
      <c r="AX738" s="123" t="str">
        <f t="shared" si="404"/>
        <v/>
      </c>
      <c r="AY738" s="140" t="str">
        <f>IF(AX738="","",IF(R738="Refreshment Beverage",ROUND(SUM(AX738*Rates!K$19),4),ROUND(SUM(AX738*(Rates!J$8/100)),4)))</f>
        <v/>
      </c>
      <c r="AZ738" s="124" t="str">
        <f t="shared" si="405"/>
        <v/>
      </c>
      <c r="BA738" s="125" t="str">
        <f t="shared" si="406"/>
        <v/>
      </c>
      <c r="BB738" s="115"/>
      <c r="BC738" s="143"/>
      <c r="BD738" s="100"/>
      <c r="BE738" s="100"/>
      <c r="BF738" s="100"/>
      <c r="BG738" s="100"/>
    </row>
    <row r="739" spans="1:59" ht="12.75" customHeight="1" x14ac:dyDescent="0.2">
      <c r="A739" s="144"/>
      <c r="B739" s="141"/>
      <c r="C739" s="141"/>
      <c r="D739" s="142"/>
      <c r="E739" s="142"/>
      <c r="F739" s="142"/>
      <c r="G739" s="142"/>
      <c r="H739" s="142"/>
      <c r="I739" s="129"/>
      <c r="J739" s="130"/>
      <c r="K739" s="131" t="str">
        <f t="shared" si="377"/>
        <v/>
      </c>
      <c r="L739" s="132" t="str">
        <f t="shared" si="378"/>
        <v/>
      </c>
      <c r="M739" s="133" t="str">
        <f t="shared" si="379"/>
        <v/>
      </c>
      <c r="N739" s="134" t="str">
        <f>IFERROR(IF(B:B="","",IF(R739="Beer",SUM(LOOKUP(2,1/(Rates!$B$3:$B$5&lt;=W739)/(Rates!$C$3:$C$5&gt;=W739),Rates!$D$3:$D$5)*(X739/100)*W739),IF(R739="Refreshment Beverage",SUM(LOOKUP(2,1/(Rates!$B$7:$B$11&lt;=W739)/(Rates!$C$7:$C$11&gt;=W739),Rates!$D$7:$D$11)*(X739/100)*W739)))),"")</f>
        <v/>
      </c>
      <c r="O739" s="134" t="str">
        <f t="shared" si="380"/>
        <v/>
      </c>
      <c r="P739" s="116"/>
      <c r="Q739" s="117" t="str">
        <f t="shared" si="381"/>
        <v/>
      </c>
      <c r="R739" s="128" t="str">
        <f t="shared" si="382"/>
        <v/>
      </c>
      <c r="S739" s="135" t="str">
        <f>IF(B739="","",IF(R739="Refreshment Beverage",VLOOKUP(VALUE(Q739),Rates!G$15:L$19,2,0),VLOOKUP(VALUE(Q739),Rates!G$4:L$12,2,0)))</f>
        <v/>
      </c>
      <c r="T739" s="135" t="str">
        <f t="shared" si="383"/>
        <v/>
      </c>
      <c r="U739" s="118" t="str">
        <f t="shared" si="384"/>
        <v/>
      </c>
      <c r="V739" s="135" t="str">
        <f t="shared" si="385"/>
        <v/>
      </c>
      <c r="W739" s="135" t="str">
        <f t="shared" si="386"/>
        <v/>
      </c>
      <c r="X739" s="119" t="str">
        <f t="shared" si="387"/>
        <v/>
      </c>
      <c r="Y739" s="120" t="str">
        <f>IF(B:B="","",IF(R739="Refreshment Beverage",VLOOKUP(Q739,Rates!G$15:L$19,6,0)*W739,VLOOKUP(Q739,Rates!G$4:L$12,6,0)*W739))</f>
        <v/>
      </c>
      <c r="Z739" s="120" t="str">
        <f t="shared" si="388"/>
        <v/>
      </c>
      <c r="AA739" s="120" t="str">
        <f t="shared" si="389"/>
        <v/>
      </c>
      <c r="AB739" s="136" t="str">
        <f>IF(B:B="","",IF(R739="Refreshment Beverage","",IF(AND(R739="Beer",Q739=0),SUM(LOOKUP(2,1/(Rates!$B$15:$B$18&lt;=W739)/(Rates!$C$15:$C$18&gt;=W739),Rates!$D$15:$D$18)*W739),VLOOKUP(VALUE(Q:Q),Rates!A:B,2,0)*W739)))</f>
        <v/>
      </c>
      <c r="AC739" s="136" t="str">
        <f>IF(B:B="","",IF(R739="Refreshment Beverage","",IF(AND(R739="Beer",Q739=0),SUM(LOOKUP(2,1/(Rates!$B$15:$B$18&lt;=W739)/(Rates!$C$15:$C$18&gt;=W739),Rates!$E$15:$E$18)*W739),VLOOKUP(VALUE(Q:Q),Rates!A:C,3,0)*W739)))</f>
        <v/>
      </c>
      <c r="AD739" s="137" t="str">
        <f>IFERROR(IF(B:B="","",IF(R739="Beer","",IF(VALUE(Q739)=0,VLOOKUP(VLOOKUP(B:B,#REF!,16,0),Rates!A:E,2,0),VLOOKUP(VALUE(Q739),Rates!A$31:B$34,2,0)*W739))),0)</f>
        <v/>
      </c>
      <c r="AE739" s="121" t="str">
        <f t="shared" si="390"/>
        <v/>
      </c>
      <c r="AF739" s="138" t="str">
        <f t="shared" si="391"/>
        <v/>
      </c>
      <c r="AG739" s="122" t="str">
        <f t="shared" si="392"/>
        <v/>
      </c>
      <c r="AH739" s="123" t="str">
        <f t="shared" si="393"/>
        <v/>
      </c>
      <c r="AI739" s="139" t="str">
        <f>IF(AE:AE="","",IF(R739="Refreshment Beverage",AK739*(Rates!J$19/100),ROUND(SUM(AH739*(Rates!$J$8/100)),4)))</f>
        <v/>
      </c>
      <c r="AJ739" s="124" t="str">
        <f t="shared" si="394"/>
        <v/>
      </c>
      <c r="AK739" s="125" t="str">
        <f t="shared" si="395"/>
        <v/>
      </c>
      <c r="AL739" s="121" t="str">
        <f t="shared" si="396"/>
        <v/>
      </c>
      <c r="AM739" s="138" t="str">
        <f>IF(AS739="","",IF(R739="Refreshment Beverage",ROUND(AS739*Rates!K$19,4),ROUND(AO739*(VLOOKUP(VALUE(Q739),Rates!G$4:L$12,3,0)),4)))</f>
        <v/>
      </c>
      <c r="AN739" s="126" t="str">
        <f>IF(AS739="","",IF(R739="Refreshment Beverage",AS739*(Rates!J$19/100),MAX(AM739,AB739)))</f>
        <v/>
      </c>
      <c r="AO739" s="127" t="str">
        <f t="shared" si="397"/>
        <v/>
      </c>
      <c r="AP739" s="127" t="str">
        <f t="shared" si="398"/>
        <v/>
      </c>
      <c r="AQ739" s="140" t="str">
        <f>IF(AS739="","",IF(R739="Refreshment Beverage",ROUND(SUM(VLOOKUP(Q:Q,Rates!G$15:L$19,3,0)*(AS739-Y739-Z739-AA739)),4),ROUND(SUM(Rates!$K$8*AS739),4)))</f>
        <v/>
      </c>
      <c r="AR739" s="139" t="str">
        <f t="shared" si="399"/>
        <v/>
      </c>
      <c r="AS739" s="125" t="str">
        <f t="shared" si="400"/>
        <v/>
      </c>
      <c r="AT739" s="121" t="str">
        <f t="shared" si="401"/>
        <v/>
      </c>
      <c r="AU739" s="138" t="str">
        <f>IF(AX739="","",IF(R739="Refreshment Beverage",ROUND((BA739-Y739-Z739-AA739)*VLOOKUP(VALUE(Q739),Rates!G$15:L$19,3,0),4),ROUND(AW739*(VLOOKUP(VALUE(Q739),Rates!G:L,3,0)),4)))</f>
        <v/>
      </c>
      <c r="AV739" s="126" t="str">
        <f t="shared" si="402"/>
        <v/>
      </c>
      <c r="AW739" s="127" t="str">
        <f t="shared" si="403"/>
        <v/>
      </c>
      <c r="AX739" s="123" t="str">
        <f t="shared" si="404"/>
        <v/>
      </c>
      <c r="AY739" s="140" t="str">
        <f>IF(AX739="","",IF(R739="Refreshment Beverage",ROUND(SUM(AX739*Rates!K$19),4),ROUND(SUM(AX739*(Rates!J$8/100)),4)))</f>
        <v/>
      </c>
      <c r="AZ739" s="124" t="str">
        <f t="shared" si="405"/>
        <v/>
      </c>
      <c r="BA739" s="125" t="str">
        <f t="shared" si="406"/>
        <v/>
      </c>
      <c r="BB739" s="115"/>
      <c r="BC739" s="143"/>
      <c r="BD739" s="100"/>
      <c r="BE739" s="100"/>
      <c r="BF739" s="100"/>
      <c r="BG739" s="100"/>
    </row>
    <row r="740" spans="1:59" ht="12.75" customHeight="1" x14ac:dyDescent="0.2">
      <c r="A740" s="144"/>
      <c r="B740" s="141"/>
      <c r="C740" s="141"/>
      <c r="D740" s="142"/>
      <c r="E740" s="142"/>
      <c r="F740" s="142"/>
      <c r="G740" s="142"/>
      <c r="H740" s="142"/>
      <c r="I740" s="129"/>
      <c r="J740" s="130"/>
      <c r="K740" s="131" t="str">
        <f t="shared" si="377"/>
        <v/>
      </c>
      <c r="L740" s="132" t="str">
        <f t="shared" si="378"/>
        <v/>
      </c>
      <c r="M740" s="133" t="str">
        <f t="shared" si="379"/>
        <v/>
      </c>
      <c r="N740" s="134" t="str">
        <f>IFERROR(IF(B:B="","",IF(R740="Beer",SUM(LOOKUP(2,1/(Rates!$B$3:$B$5&lt;=W740)/(Rates!$C$3:$C$5&gt;=W740),Rates!$D$3:$D$5)*(X740/100)*W740),IF(R740="Refreshment Beverage",SUM(LOOKUP(2,1/(Rates!$B$7:$B$11&lt;=W740)/(Rates!$C$7:$C$11&gt;=W740),Rates!$D$7:$D$11)*(X740/100)*W740)))),"")</f>
        <v/>
      </c>
      <c r="O740" s="134" t="str">
        <f t="shared" si="380"/>
        <v/>
      </c>
      <c r="P740" s="116"/>
      <c r="Q740" s="117" t="str">
        <f t="shared" si="381"/>
        <v/>
      </c>
      <c r="R740" s="128" t="str">
        <f t="shared" si="382"/>
        <v/>
      </c>
      <c r="S740" s="135" t="str">
        <f>IF(B740="","",IF(R740="Refreshment Beverage",VLOOKUP(VALUE(Q740),Rates!G$15:L$19,2,0),VLOOKUP(VALUE(Q740),Rates!G$4:L$12,2,0)))</f>
        <v/>
      </c>
      <c r="T740" s="135" t="str">
        <f t="shared" si="383"/>
        <v/>
      </c>
      <c r="U740" s="118" t="str">
        <f t="shared" si="384"/>
        <v/>
      </c>
      <c r="V740" s="135" t="str">
        <f t="shared" si="385"/>
        <v/>
      </c>
      <c r="W740" s="135" t="str">
        <f t="shared" si="386"/>
        <v/>
      </c>
      <c r="X740" s="119" t="str">
        <f t="shared" si="387"/>
        <v/>
      </c>
      <c r="Y740" s="120" t="str">
        <f>IF(B:B="","",IF(R740="Refreshment Beverage",VLOOKUP(Q740,Rates!G$15:L$19,6,0)*W740,VLOOKUP(Q740,Rates!G$4:L$12,6,0)*W740))</f>
        <v/>
      </c>
      <c r="Z740" s="120" t="str">
        <f t="shared" si="388"/>
        <v/>
      </c>
      <c r="AA740" s="120" t="str">
        <f t="shared" si="389"/>
        <v/>
      </c>
      <c r="AB740" s="136" t="str">
        <f>IF(B:B="","",IF(R740="Refreshment Beverage","",IF(AND(R740="Beer",Q740=0),SUM(LOOKUP(2,1/(Rates!$B$15:$B$18&lt;=W740)/(Rates!$C$15:$C$18&gt;=W740),Rates!$D$15:$D$18)*W740),VLOOKUP(VALUE(Q:Q),Rates!A:B,2,0)*W740)))</f>
        <v/>
      </c>
      <c r="AC740" s="136" t="str">
        <f>IF(B:B="","",IF(R740="Refreshment Beverage","",IF(AND(R740="Beer",Q740=0),SUM(LOOKUP(2,1/(Rates!$B$15:$B$18&lt;=W740)/(Rates!$C$15:$C$18&gt;=W740),Rates!$E$15:$E$18)*W740),VLOOKUP(VALUE(Q:Q),Rates!A:C,3,0)*W740)))</f>
        <v/>
      </c>
      <c r="AD740" s="137" t="str">
        <f>IFERROR(IF(B:B="","",IF(R740="Beer","",IF(VALUE(Q740)=0,VLOOKUP(VLOOKUP(B:B,#REF!,16,0),Rates!A:E,2,0),VLOOKUP(VALUE(Q740),Rates!A$31:B$34,2,0)*W740))),0)</f>
        <v/>
      </c>
      <c r="AE740" s="121" t="str">
        <f t="shared" si="390"/>
        <v/>
      </c>
      <c r="AF740" s="138" t="str">
        <f t="shared" si="391"/>
        <v/>
      </c>
      <c r="AG740" s="122" t="str">
        <f t="shared" si="392"/>
        <v/>
      </c>
      <c r="AH740" s="123" t="str">
        <f t="shared" si="393"/>
        <v/>
      </c>
      <c r="AI740" s="139" t="str">
        <f>IF(AE:AE="","",IF(R740="Refreshment Beverage",AK740*(Rates!J$19/100),ROUND(SUM(AH740*(Rates!$J$8/100)),4)))</f>
        <v/>
      </c>
      <c r="AJ740" s="124" t="str">
        <f t="shared" si="394"/>
        <v/>
      </c>
      <c r="AK740" s="125" t="str">
        <f t="shared" si="395"/>
        <v/>
      </c>
      <c r="AL740" s="121" t="str">
        <f t="shared" si="396"/>
        <v/>
      </c>
      <c r="AM740" s="138" t="str">
        <f>IF(AS740="","",IF(R740="Refreshment Beverage",ROUND(AS740*Rates!K$19,4),ROUND(AO740*(VLOOKUP(VALUE(Q740),Rates!G$4:L$12,3,0)),4)))</f>
        <v/>
      </c>
      <c r="AN740" s="126" t="str">
        <f>IF(AS740="","",IF(R740="Refreshment Beverage",AS740*(Rates!J$19/100),MAX(AM740,AB740)))</f>
        <v/>
      </c>
      <c r="AO740" s="127" t="str">
        <f t="shared" si="397"/>
        <v/>
      </c>
      <c r="AP740" s="127" t="str">
        <f t="shared" si="398"/>
        <v/>
      </c>
      <c r="AQ740" s="140" t="str">
        <f>IF(AS740="","",IF(R740="Refreshment Beverage",ROUND(SUM(VLOOKUP(Q:Q,Rates!G$15:L$19,3,0)*(AS740-Y740-Z740-AA740)),4),ROUND(SUM(Rates!$K$8*AS740),4)))</f>
        <v/>
      </c>
      <c r="AR740" s="139" t="str">
        <f t="shared" si="399"/>
        <v/>
      </c>
      <c r="AS740" s="125" t="str">
        <f t="shared" si="400"/>
        <v/>
      </c>
      <c r="AT740" s="121" t="str">
        <f t="shared" si="401"/>
        <v/>
      </c>
      <c r="AU740" s="138" t="str">
        <f>IF(AX740="","",IF(R740="Refreshment Beverage",ROUND((BA740-Y740-Z740-AA740)*VLOOKUP(VALUE(Q740),Rates!G$15:L$19,3,0),4),ROUND(AW740*(VLOOKUP(VALUE(Q740),Rates!G:L,3,0)),4)))</f>
        <v/>
      </c>
      <c r="AV740" s="126" t="str">
        <f t="shared" si="402"/>
        <v/>
      </c>
      <c r="AW740" s="127" t="str">
        <f t="shared" si="403"/>
        <v/>
      </c>
      <c r="AX740" s="123" t="str">
        <f t="shared" si="404"/>
        <v/>
      </c>
      <c r="AY740" s="140" t="str">
        <f>IF(AX740="","",IF(R740="Refreshment Beverage",ROUND(SUM(AX740*Rates!K$19),4),ROUND(SUM(AX740*(Rates!J$8/100)),4)))</f>
        <v/>
      </c>
      <c r="AZ740" s="124" t="str">
        <f t="shared" si="405"/>
        <v/>
      </c>
      <c r="BA740" s="125" t="str">
        <f t="shared" si="406"/>
        <v/>
      </c>
      <c r="BB740" s="115"/>
      <c r="BC740" s="143"/>
      <c r="BD740" s="100"/>
      <c r="BE740" s="100"/>
      <c r="BF740" s="100"/>
      <c r="BG740" s="100"/>
    </row>
    <row r="741" spans="1:59" ht="12.75" customHeight="1" x14ac:dyDescent="0.2">
      <c r="A741" s="144"/>
      <c r="B741" s="141"/>
      <c r="C741" s="141"/>
      <c r="D741" s="142"/>
      <c r="E741" s="142"/>
      <c r="F741" s="142"/>
      <c r="G741" s="142"/>
      <c r="H741" s="142"/>
      <c r="I741" s="129"/>
      <c r="J741" s="130"/>
      <c r="K741" s="131" t="str">
        <f t="shared" si="377"/>
        <v/>
      </c>
      <c r="L741" s="132" t="str">
        <f t="shared" si="378"/>
        <v/>
      </c>
      <c r="M741" s="133" t="str">
        <f t="shared" si="379"/>
        <v/>
      </c>
      <c r="N741" s="134" t="str">
        <f>IFERROR(IF(B:B="","",IF(R741="Beer",SUM(LOOKUP(2,1/(Rates!$B$3:$B$5&lt;=W741)/(Rates!$C$3:$C$5&gt;=W741),Rates!$D$3:$D$5)*(X741/100)*W741),IF(R741="Refreshment Beverage",SUM(LOOKUP(2,1/(Rates!$B$7:$B$11&lt;=W741)/(Rates!$C$7:$C$11&gt;=W741),Rates!$D$7:$D$11)*(X741/100)*W741)))),"")</f>
        <v/>
      </c>
      <c r="O741" s="134" t="str">
        <f t="shared" si="380"/>
        <v/>
      </c>
      <c r="P741" s="116"/>
      <c r="Q741" s="117" t="str">
        <f t="shared" si="381"/>
        <v/>
      </c>
      <c r="R741" s="128" t="str">
        <f t="shared" si="382"/>
        <v/>
      </c>
      <c r="S741" s="135" t="str">
        <f>IF(B741="","",IF(R741="Refreshment Beverage",VLOOKUP(VALUE(Q741),Rates!G$15:L$19,2,0),VLOOKUP(VALUE(Q741),Rates!G$4:L$12,2,0)))</f>
        <v/>
      </c>
      <c r="T741" s="135" t="str">
        <f t="shared" si="383"/>
        <v/>
      </c>
      <c r="U741" s="118" t="str">
        <f t="shared" si="384"/>
        <v/>
      </c>
      <c r="V741" s="135" t="str">
        <f t="shared" si="385"/>
        <v/>
      </c>
      <c r="W741" s="135" t="str">
        <f t="shared" si="386"/>
        <v/>
      </c>
      <c r="X741" s="119" t="str">
        <f t="shared" si="387"/>
        <v/>
      </c>
      <c r="Y741" s="120" t="str">
        <f>IF(B:B="","",IF(R741="Refreshment Beverage",VLOOKUP(Q741,Rates!G$15:L$19,6,0)*W741,VLOOKUP(Q741,Rates!G$4:L$12,6,0)*W741))</f>
        <v/>
      </c>
      <c r="Z741" s="120" t="str">
        <f t="shared" si="388"/>
        <v/>
      </c>
      <c r="AA741" s="120" t="str">
        <f t="shared" si="389"/>
        <v/>
      </c>
      <c r="AB741" s="136" t="str">
        <f>IF(B:B="","",IF(R741="Refreshment Beverage","",IF(AND(R741="Beer",Q741=0),SUM(LOOKUP(2,1/(Rates!$B$15:$B$18&lt;=W741)/(Rates!$C$15:$C$18&gt;=W741),Rates!$D$15:$D$18)*W741),VLOOKUP(VALUE(Q:Q),Rates!A:B,2,0)*W741)))</f>
        <v/>
      </c>
      <c r="AC741" s="136" t="str">
        <f>IF(B:B="","",IF(R741="Refreshment Beverage","",IF(AND(R741="Beer",Q741=0),SUM(LOOKUP(2,1/(Rates!$B$15:$B$18&lt;=W741)/(Rates!$C$15:$C$18&gt;=W741),Rates!$E$15:$E$18)*W741),VLOOKUP(VALUE(Q:Q),Rates!A:C,3,0)*W741)))</f>
        <v/>
      </c>
      <c r="AD741" s="137" t="str">
        <f>IFERROR(IF(B:B="","",IF(R741="Beer","",IF(VALUE(Q741)=0,VLOOKUP(VLOOKUP(B:B,#REF!,16,0),Rates!A:E,2,0),VLOOKUP(VALUE(Q741),Rates!A$31:B$34,2,0)*W741))),0)</f>
        <v/>
      </c>
      <c r="AE741" s="121" t="str">
        <f t="shared" si="390"/>
        <v/>
      </c>
      <c r="AF741" s="138" t="str">
        <f t="shared" si="391"/>
        <v/>
      </c>
      <c r="AG741" s="122" t="str">
        <f t="shared" si="392"/>
        <v/>
      </c>
      <c r="AH741" s="123" t="str">
        <f t="shared" si="393"/>
        <v/>
      </c>
      <c r="AI741" s="139" t="str">
        <f>IF(AE:AE="","",IF(R741="Refreshment Beverage",AK741*(Rates!J$19/100),ROUND(SUM(AH741*(Rates!$J$8/100)),4)))</f>
        <v/>
      </c>
      <c r="AJ741" s="124" t="str">
        <f t="shared" si="394"/>
        <v/>
      </c>
      <c r="AK741" s="125" t="str">
        <f t="shared" si="395"/>
        <v/>
      </c>
      <c r="AL741" s="121" t="str">
        <f t="shared" si="396"/>
        <v/>
      </c>
      <c r="AM741" s="138" t="str">
        <f>IF(AS741="","",IF(R741="Refreshment Beverage",ROUND(AS741*Rates!K$19,4),ROUND(AO741*(VLOOKUP(VALUE(Q741),Rates!G$4:L$12,3,0)),4)))</f>
        <v/>
      </c>
      <c r="AN741" s="126" t="str">
        <f>IF(AS741="","",IF(R741="Refreshment Beverage",AS741*(Rates!J$19/100),MAX(AM741,AB741)))</f>
        <v/>
      </c>
      <c r="AO741" s="127" t="str">
        <f t="shared" si="397"/>
        <v/>
      </c>
      <c r="AP741" s="127" t="str">
        <f t="shared" si="398"/>
        <v/>
      </c>
      <c r="AQ741" s="140" t="str">
        <f>IF(AS741="","",IF(R741="Refreshment Beverage",ROUND(SUM(VLOOKUP(Q:Q,Rates!G$15:L$19,3,0)*(AS741-Y741-Z741-AA741)),4),ROUND(SUM(Rates!$K$8*AS741),4)))</f>
        <v/>
      </c>
      <c r="AR741" s="139" t="str">
        <f t="shared" si="399"/>
        <v/>
      </c>
      <c r="AS741" s="125" t="str">
        <f t="shared" si="400"/>
        <v/>
      </c>
      <c r="AT741" s="121" t="str">
        <f t="shared" si="401"/>
        <v/>
      </c>
      <c r="AU741" s="138" t="str">
        <f>IF(AX741="","",IF(R741="Refreshment Beverage",ROUND((BA741-Y741-Z741-AA741)*VLOOKUP(VALUE(Q741),Rates!G$15:L$19,3,0),4),ROUND(AW741*(VLOOKUP(VALUE(Q741),Rates!G:L,3,0)),4)))</f>
        <v/>
      </c>
      <c r="AV741" s="126" t="str">
        <f t="shared" si="402"/>
        <v/>
      </c>
      <c r="AW741" s="127" t="str">
        <f t="shared" si="403"/>
        <v/>
      </c>
      <c r="AX741" s="123" t="str">
        <f t="shared" si="404"/>
        <v/>
      </c>
      <c r="AY741" s="140" t="str">
        <f>IF(AX741="","",IF(R741="Refreshment Beverage",ROUND(SUM(AX741*Rates!K$19),4),ROUND(SUM(AX741*(Rates!J$8/100)),4)))</f>
        <v/>
      </c>
      <c r="AZ741" s="124" t="str">
        <f t="shared" si="405"/>
        <v/>
      </c>
      <c r="BA741" s="125" t="str">
        <f t="shared" si="406"/>
        <v/>
      </c>
      <c r="BB741" s="115"/>
      <c r="BC741" s="143"/>
      <c r="BD741" s="100"/>
      <c r="BE741" s="100"/>
      <c r="BF741" s="100"/>
      <c r="BG741" s="100"/>
    </row>
    <row r="742" spans="1:59" ht="12.75" customHeight="1" x14ac:dyDescent="0.2">
      <c r="A742" s="144"/>
      <c r="B742" s="141"/>
      <c r="C742" s="141"/>
      <c r="D742" s="142"/>
      <c r="E742" s="142"/>
      <c r="F742" s="142"/>
      <c r="G742" s="142"/>
      <c r="H742" s="142"/>
      <c r="I742" s="129"/>
      <c r="J742" s="130"/>
      <c r="K742" s="131" t="str">
        <f t="shared" si="377"/>
        <v/>
      </c>
      <c r="L742" s="132" t="str">
        <f t="shared" si="378"/>
        <v/>
      </c>
      <c r="M742" s="133" t="str">
        <f t="shared" si="379"/>
        <v/>
      </c>
      <c r="N742" s="134" t="str">
        <f>IFERROR(IF(B:B="","",IF(R742="Beer",SUM(LOOKUP(2,1/(Rates!$B$3:$B$5&lt;=W742)/(Rates!$C$3:$C$5&gt;=W742),Rates!$D$3:$D$5)*(X742/100)*W742),IF(R742="Refreshment Beverage",SUM(LOOKUP(2,1/(Rates!$B$7:$B$11&lt;=W742)/(Rates!$C$7:$C$11&gt;=W742),Rates!$D$7:$D$11)*(X742/100)*W742)))),"")</f>
        <v/>
      </c>
      <c r="O742" s="134" t="str">
        <f t="shared" si="380"/>
        <v/>
      </c>
      <c r="P742" s="116"/>
      <c r="Q742" s="117" t="str">
        <f t="shared" si="381"/>
        <v/>
      </c>
      <c r="R742" s="128" t="str">
        <f t="shared" si="382"/>
        <v/>
      </c>
      <c r="S742" s="135" t="str">
        <f>IF(B742="","",IF(R742="Refreshment Beverage",VLOOKUP(VALUE(Q742),Rates!G$15:L$19,2,0),VLOOKUP(VALUE(Q742),Rates!G$4:L$12,2,0)))</f>
        <v/>
      </c>
      <c r="T742" s="135" t="str">
        <f t="shared" si="383"/>
        <v/>
      </c>
      <c r="U742" s="118" t="str">
        <f t="shared" si="384"/>
        <v/>
      </c>
      <c r="V742" s="135" t="str">
        <f t="shared" si="385"/>
        <v/>
      </c>
      <c r="W742" s="135" t="str">
        <f t="shared" si="386"/>
        <v/>
      </c>
      <c r="X742" s="119" t="str">
        <f t="shared" si="387"/>
        <v/>
      </c>
      <c r="Y742" s="120" t="str">
        <f>IF(B:B="","",IF(R742="Refreshment Beverage",VLOOKUP(Q742,Rates!G$15:L$19,6,0)*W742,VLOOKUP(Q742,Rates!G$4:L$12,6,0)*W742))</f>
        <v/>
      </c>
      <c r="Z742" s="120" t="str">
        <f t="shared" si="388"/>
        <v/>
      </c>
      <c r="AA742" s="120" t="str">
        <f t="shared" si="389"/>
        <v/>
      </c>
      <c r="AB742" s="136" t="str">
        <f>IF(B:B="","",IF(R742="Refreshment Beverage","",IF(AND(R742="Beer",Q742=0),SUM(LOOKUP(2,1/(Rates!$B$15:$B$18&lt;=W742)/(Rates!$C$15:$C$18&gt;=W742),Rates!$D$15:$D$18)*W742),VLOOKUP(VALUE(Q:Q),Rates!A:B,2,0)*W742)))</f>
        <v/>
      </c>
      <c r="AC742" s="136" t="str">
        <f>IF(B:B="","",IF(R742="Refreshment Beverage","",IF(AND(R742="Beer",Q742=0),SUM(LOOKUP(2,1/(Rates!$B$15:$B$18&lt;=W742)/(Rates!$C$15:$C$18&gt;=W742),Rates!$E$15:$E$18)*W742),VLOOKUP(VALUE(Q:Q),Rates!A:C,3,0)*W742)))</f>
        <v/>
      </c>
      <c r="AD742" s="137" t="str">
        <f>IFERROR(IF(B:B="","",IF(R742="Beer","",IF(VALUE(Q742)=0,VLOOKUP(VLOOKUP(B:B,#REF!,16,0),Rates!A:E,2,0),VLOOKUP(VALUE(Q742),Rates!A$31:B$34,2,0)*W742))),0)</f>
        <v/>
      </c>
      <c r="AE742" s="121" t="str">
        <f t="shared" si="390"/>
        <v/>
      </c>
      <c r="AF742" s="138" t="str">
        <f t="shared" si="391"/>
        <v/>
      </c>
      <c r="AG742" s="122" t="str">
        <f t="shared" si="392"/>
        <v/>
      </c>
      <c r="AH742" s="123" t="str">
        <f t="shared" si="393"/>
        <v/>
      </c>
      <c r="AI742" s="139" t="str">
        <f>IF(AE:AE="","",IF(R742="Refreshment Beverage",AK742*(Rates!J$19/100),ROUND(SUM(AH742*(Rates!$J$8/100)),4)))</f>
        <v/>
      </c>
      <c r="AJ742" s="124" t="str">
        <f t="shared" si="394"/>
        <v/>
      </c>
      <c r="AK742" s="125" t="str">
        <f t="shared" si="395"/>
        <v/>
      </c>
      <c r="AL742" s="121" t="str">
        <f t="shared" si="396"/>
        <v/>
      </c>
      <c r="AM742" s="138" t="str">
        <f>IF(AS742="","",IF(R742="Refreshment Beverage",ROUND(AS742*Rates!K$19,4),ROUND(AO742*(VLOOKUP(VALUE(Q742),Rates!G$4:L$12,3,0)),4)))</f>
        <v/>
      </c>
      <c r="AN742" s="126" t="str">
        <f>IF(AS742="","",IF(R742="Refreshment Beverage",AS742*(Rates!J$19/100),MAX(AM742,AB742)))</f>
        <v/>
      </c>
      <c r="AO742" s="127" t="str">
        <f t="shared" si="397"/>
        <v/>
      </c>
      <c r="AP742" s="127" t="str">
        <f t="shared" si="398"/>
        <v/>
      </c>
      <c r="AQ742" s="140" t="str">
        <f>IF(AS742="","",IF(R742="Refreshment Beverage",ROUND(SUM(VLOOKUP(Q:Q,Rates!G$15:L$19,3,0)*(AS742-Y742-Z742-AA742)),4),ROUND(SUM(Rates!$K$8*AS742),4)))</f>
        <v/>
      </c>
      <c r="AR742" s="139" t="str">
        <f t="shared" si="399"/>
        <v/>
      </c>
      <c r="AS742" s="125" t="str">
        <f t="shared" si="400"/>
        <v/>
      </c>
      <c r="AT742" s="121" t="str">
        <f t="shared" si="401"/>
        <v/>
      </c>
      <c r="AU742" s="138" t="str">
        <f>IF(AX742="","",IF(R742="Refreshment Beverage",ROUND((BA742-Y742-Z742-AA742)*VLOOKUP(VALUE(Q742),Rates!G$15:L$19,3,0),4),ROUND(AW742*(VLOOKUP(VALUE(Q742),Rates!G:L,3,0)),4)))</f>
        <v/>
      </c>
      <c r="AV742" s="126" t="str">
        <f t="shared" si="402"/>
        <v/>
      </c>
      <c r="AW742" s="127" t="str">
        <f t="shared" si="403"/>
        <v/>
      </c>
      <c r="AX742" s="123" t="str">
        <f t="shared" si="404"/>
        <v/>
      </c>
      <c r="AY742" s="140" t="str">
        <f>IF(AX742="","",IF(R742="Refreshment Beverage",ROUND(SUM(AX742*Rates!K$19),4),ROUND(SUM(AX742*(Rates!J$8/100)),4)))</f>
        <v/>
      </c>
      <c r="AZ742" s="124" t="str">
        <f t="shared" si="405"/>
        <v/>
      </c>
      <c r="BA742" s="125" t="str">
        <f t="shared" si="406"/>
        <v/>
      </c>
      <c r="BB742" s="115"/>
      <c r="BC742" s="143"/>
      <c r="BD742" s="100"/>
      <c r="BE742" s="100"/>
      <c r="BF742" s="100"/>
      <c r="BG742" s="100"/>
    </row>
    <row r="743" spans="1:59" ht="12.75" customHeight="1" x14ac:dyDescent="0.2">
      <c r="A743" s="144"/>
      <c r="B743" s="141"/>
      <c r="C743" s="141"/>
      <c r="D743" s="142"/>
      <c r="E743" s="142"/>
      <c r="F743" s="142"/>
      <c r="G743" s="142"/>
      <c r="H743" s="142"/>
      <c r="I743" s="129"/>
      <c r="J743" s="130"/>
      <c r="K743" s="131" t="str">
        <f t="shared" si="377"/>
        <v/>
      </c>
      <c r="L743" s="132" t="str">
        <f t="shared" si="378"/>
        <v/>
      </c>
      <c r="M743" s="133" t="str">
        <f t="shared" si="379"/>
        <v/>
      </c>
      <c r="N743" s="134" t="str">
        <f>IFERROR(IF(B:B="","",IF(R743="Beer",SUM(LOOKUP(2,1/(Rates!$B$3:$B$5&lt;=W743)/(Rates!$C$3:$C$5&gt;=W743),Rates!$D$3:$D$5)*(X743/100)*W743),IF(R743="Refreshment Beverage",SUM(LOOKUP(2,1/(Rates!$B$7:$B$11&lt;=W743)/(Rates!$C$7:$C$11&gt;=W743),Rates!$D$7:$D$11)*(X743/100)*W743)))),"")</f>
        <v/>
      </c>
      <c r="O743" s="134" t="str">
        <f t="shared" si="380"/>
        <v/>
      </c>
      <c r="P743" s="116"/>
      <c r="Q743" s="117" t="str">
        <f t="shared" si="381"/>
        <v/>
      </c>
      <c r="R743" s="128" t="str">
        <f t="shared" si="382"/>
        <v/>
      </c>
      <c r="S743" s="135" t="str">
        <f>IF(B743="","",IF(R743="Refreshment Beverage",VLOOKUP(VALUE(Q743),Rates!G$15:L$19,2,0),VLOOKUP(VALUE(Q743),Rates!G$4:L$12,2,0)))</f>
        <v/>
      </c>
      <c r="T743" s="135" t="str">
        <f t="shared" si="383"/>
        <v/>
      </c>
      <c r="U743" s="118" t="str">
        <f t="shared" si="384"/>
        <v/>
      </c>
      <c r="V743" s="135" t="str">
        <f t="shared" si="385"/>
        <v/>
      </c>
      <c r="W743" s="135" t="str">
        <f t="shared" si="386"/>
        <v/>
      </c>
      <c r="X743" s="119" t="str">
        <f t="shared" si="387"/>
        <v/>
      </c>
      <c r="Y743" s="120" t="str">
        <f>IF(B:B="","",IF(R743="Refreshment Beverage",VLOOKUP(Q743,Rates!G$15:L$19,6,0)*W743,VLOOKUP(Q743,Rates!G$4:L$12,6,0)*W743))</f>
        <v/>
      </c>
      <c r="Z743" s="120" t="str">
        <f t="shared" si="388"/>
        <v/>
      </c>
      <c r="AA743" s="120" t="str">
        <f t="shared" si="389"/>
        <v/>
      </c>
      <c r="AB743" s="136" t="str">
        <f>IF(B:B="","",IF(R743="Refreshment Beverage","",IF(AND(R743="Beer",Q743=0),SUM(LOOKUP(2,1/(Rates!$B$15:$B$18&lt;=W743)/(Rates!$C$15:$C$18&gt;=W743),Rates!$D$15:$D$18)*W743),VLOOKUP(VALUE(Q:Q),Rates!A:B,2,0)*W743)))</f>
        <v/>
      </c>
      <c r="AC743" s="136" t="str">
        <f>IF(B:B="","",IF(R743="Refreshment Beverage","",IF(AND(R743="Beer",Q743=0),SUM(LOOKUP(2,1/(Rates!$B$15:$B$18&lt;=W743)/(Rates!$C$15:$C$18&gt;=W743),Rates!$E$15:$E$18)*W743),VLOOKUP(VALUE(Q:Q),Rates!A:C,3,0)*W743)))</f>
        <v/>
      </c>
      <c r="AD743" s="137" t="str">
        <f>IFERROR(IF(B:B="","",IF(R743="Beer","",IF(VALUE(Q743)=0,VLOOKUP(VLOOKUP(B:B,#REF!,16,0),Rates!A:E,2,0),VLOOKUP(VALUE(Q743),Rates!A$31:B$34,2,0)*W743))),0)</f>
        <v/>
      </c>
      <c r="AE743" s="121" t="str">
        <f t="shared" si="390"/>
        <v/>
      </c>
      <c r="AF743" s="138" t="str">
        <f t="shared" si="391"/>
        <v/>
      </c>
      <c r="AG743" s="122" t="str">
        <f t="shared" si="392"/>
        <v/>
      </c>
      <c r="AH743" s="123" t="str">
        <f t="shared" si="393"/>
        <v/>
      </c>
      <c r="AI743" s="139" t="str">
        <f>IF(AE:AE="","",IF(R743="Refreshment Beverage",AK743*(Rates!J$19/100),ROUND(SUM(AH743*(Rates!$J$8/100)),4)))</f>
        <v/>
      </c>
      <c r="AJ743" s="124" t="str">
        <f t="shared" si="394"/>
        <v/>
      </c>
      <c r="AK743" s="125" t="str">
        <f t="shared" si="395"/>
        <v/>
      </c>
      <c r="AL743" s="121" t="str">
        <f t="shared" si="396"/>
        <v/>
      </c>
      <c r="AM743" s="138" t="str">
        <f>IF(AS743="","",IF(R743="Refreshment Beverage",ROUND(AS743*Rates!K$19,4),ROUND(AO743*(VLOOKUP(VALUE(Q743),Rates!G$4:L$12,3,0)),4)))</f>
        <v/>
      </c>
      <c r="AN743" s="126" t="str">
        <f>IF(AS743="","",IF(R743="Refreshment Beverage",AS743*(Rates!J$19/100),MAX(AM743,AB743)))</f>
        <v/>
      </c>
      <c r="AO743" s="127" t="str">
        <f t="shared" si="397"/>
        <v/>
      </c>
      <c r="AP743" s="127" t="str">
        <f t="shared" si="398"/>
        <v/>
      </c>
      <c r="AQ743" s="140" t="str">
        <f>IF(AS743="","",IF(R743="Refreshment Beverage",ROUND(SUM(VLOOKUP(Q:Q,Rates!G$15:L$19,3,0)*(AS743-Y743-Z743-AA743)),4),ROUND(SUM(Rates!$K$8*AS743),4)))</f>
        <v/>
      </c>
      <c r="AR743" s="139" t="str">
        <f t="shared" si="399"/>
        <v/>
      </c>
      <c r="AS743" s="125" t="str">
        <f t="shared" si="400"/>
        <v/>
      </c>
      <c r="AT743" s="121" t="str">
        <f t="shared" si="401"/>
        <v/>
      </c>
      <c r="AU743" s="138" t="str">
        <f>IF(AX743="","",IF(R743="Refreshment Beverage",ROUND((BA743-Y743-Z743-AA743)*VLOOKUP(VALUE(Q743),Rates!G$15:L$19,3,0),4),ROUND(AW743*(VLOOKUP(VALUE(Q743),Rates!G:L,3,0)),4)))</f>
        <v/>
      </c>
      <c r="AV743" s="126" t="str">
        <f t="shared" si="402"/>
        <v/>
      </c>
      <c r="AW743" s="127" t="str">
        <f t="shared" si="403"/>
        <v/>
      </c>
      <c r="AX743" s="123" t="str">
        <f t="shared" si="404"/>
        <v/>
      </c>
      <c r="AY743" s="140" t="str">
        <f>IF(AX743="","",IF(R743="Refreshment Beverage",ROUND(SUM(AX743*Rates!K$19),4),ROUND(SUM(AX743*(Rates!J$8/100)),4)))</f>
        <v/>
      </c>
      <c r="AZ743" s="124" t="str">
        <f t="shared" si="405"/>
        <v/>
      </c>
      <c r="BA743" s="125" t="str">
        <f t="shared" si="406"/>
        <v/>
      </c>
      <c r="BB743" s="115"/>
      <c r="BC743" s="143"/>
      <c r="BD743" s="100"/>
      <c r="BE743" s="100"/>
      <c r="BF743" s="100"/>
      <c r="BG743" s="100"/>
    </row>
    <row r="744" spans="1:59" ht="12.75" customHeight="1" x14ac:dyDescent="0.2">
      <c r="A744" s="144"/>
      <c r="B744" s="141"/>
      <c r="C744" s="141"/>
      <c r="D744" s="142"/>
      <c r="E744" s="142"/>
      <c r="F744" s="142"/>
      <c r="G744" s="142"/>
      <c r="H744" s="142"/>
      <c r="I744" s="129"/>
      <c r="J744" s="130"/>
      <c r="K744" s="131" t="str">
        <f t="shared" si="377"/>
        <v/>
      </c>
      <c r="L744" s="132" t="str">
        <f t="shared" si="378"/>
        <v/>
      </c>
      <c r="M744" s="133" t="str">
        <f t="shared" si="379"/>
        <v/>
      </c>
      <c r="N744" s="134" t="str">
        <f>IFERROR(IF(B:B="","",IF(R744="Beer",SUM(LOOKUP(2,1/(Rates!$B$3:$B$5&lt;=W744)/(Rates!$C$3:$C$5&gt;=W744),Rates!$D$3:$D$5)*(X744/100)*W744),IF(R744="Refreshment Beverage",SUM(LOOKUP(2,1/(Rates!$B$7:$B$11&lt;=W744)/(Rates!$C$7:$C$11&gt;=W744),Rates!$D$7:$D$11)*(X744/100)*W744)))),"")</f>
        <v/>
      </c>
      <c r="O744" s="134" t="str">
        <f t="shared" si="380"/>
        <v/>
      </c>
      <c r="P744" s="116"/>
      <c r="Q744" s="117" t="str">
        <f t="shared" si="381"/>
        <v/>
      </c>
      <c r="R744" s="128" t="str">
        <f t="shared" si="382"/>
        <v/>
      </c>
      <c r="S744" s="135" t="str">
        <f>IF(B744="","",IF(R744="Refreshment Beverage",VLOOKUP(VALUE(Q744),Rates!G$15:L$19,2,0),VLOOKUP(VALUE(Q744),Rates!G$4:L$12,2,0)))</f>
        <v/>
      </c>
      <c r="T744" s="135" t="str">
        <f t="shared" si="383"/>
        <v/>
      </c>
      <c r="U744" s="118" t="str">
        <f t="shared" si="384"/>
        <v/>
      </c>
      <c r="V744" s="135" t="str">
        <f t="shared" si="385"/>
        <v/>
      </c>
      <c r="W744" s="135" t="str">
        <f t="shared" si="386"/>
        <v/>
      </c>
      <c r="X744" s="119" t="str">
        <f t="shared" si="387"/>
        <v/>
      </c>
      <c r="Y744" s="120" t="str">
        <f>IF(B:B="","",IF(R744="Refreshment Beverage",VLOOKUP(Q744,Rates!G$15:L$19,6,0)*W744,VLOOKUP(Q744,Rates!G$4:L$12,6,0)*W744))</f>
        <v/>
      </c>
      <c r="Z744" s="120" t="str">
        <f t="shared" si="388"/>
        <v/>
      </c>
      <c r="AA744" s="120" t="str">
        <f t="shared" si="389"/>
        <v/>
      </c>
      <c r="AB744" s="136" t="str">
        <f>IF(B:B="","",IF(R744="Refreshment Beverage","",IF(AND(R744="Beer",Q744=0),SUM(LOOKUP(2,1/(Rates!$B$15:$B$18&lt;=W744)/(Rates!$C$15:$C$18&gt;=W744),Rates!$D$15:$D$18)*W744),VLOOKUP(VALUE(Q:Q),Rates!A:B,2,0)*W744)))</f>
        <v/>
      </c>
      <c r="AC744" s="136" t="str">
        <f>IF(B:B="","",IF(R744="Refreshment Beverage","",IF(AND(R744="Beer",Q744=0),SUM(LOOKUP(2,1/(Rates!$B$15:$B$18&lt;=W744)/(Rates!$C$15:$C$18&gt;=W744),Rates!$E$15:$E$18)*W744),VLOOKUP(VALUE(Q:Q),Rates!A:C,3,0)*W744)))</f>
        <v/>
      </c>
      <c r="AD744" s="137" t="str">
        <f>IFERROR(IF(B:B="","",IF(R744="Beer","",IF(VALUE(Q744)=0,VLOOKUP(VLOOKUP(B:B,#REF!,16,0),Rates!A:E,2,0),VLOOKUP(VALUE(Q744),Rates!A$31:B$34,2,0)*W744))),0)</f>
        <v/>
      </c>
      <c r="AE744" s="121" t="str">
        <f t="shared" si="390"/>
        <v/>
      </c>
      <c r="AF744" s="138" t="str">
        <f t="shared" si="391"/>
        <v/>
      </c>
      <c r="AG744" s="122" t="str">
        <f t="shared" si="392"/>
        <v/>
      </c>
      <c r="AH744" s="123" t="str">
        <f t="shared" si="393"/>
        <v/>
      </c>
      <c r="AI744" s="139" t="str">
        <f>IF(AE:AE="","",IF(R744="Refreshment Beverage",AK744*(Rates!J$19/100),ROUND(SUM(AH744*(Rates!$J$8/100)),4)))</f>
        <v/>
      </c>
      <c r="AJ744" s="124" t="str">
        <f t="shared" si="394"/>
        <v/>
      </c>
      <c r="AK744" s="125" t="str">
        <f t="shared" si="395"/>
        <v/>
      </c>
      <c r="AL744" s="121" t="str">
        <f t="shared" si="396"/>
        <v/>
      </c>
      <c r="AM744" s="138" t="str">
        <f>IF(AS744="","",IF(R744="Refreshment Beverage",ROUND(AS744*Rates!K$19,4),ROUND(AO744*(VLOOKUP(VALUE(Q744),Rates!G$4:L$12,3,0)),4)))</f>
        <v/>
      </c>
      <c r="AN744" s="126" t="str">
        <f>IF(AS744="","",IF(R744="Refreshment Beverage",AS744*(Rates!J$19/100),MAX(AM744,AB744)))</f>
        <v/>
      </c>
      <c r="AO744" s="127" t="str">
        <f t="shared" si="397"/>
        <v/>
      </c>
      <c r="AP744" s="127" t="str">
        <f t="shared" si="398"/>
        <v/>
      </c>
      <c r="AQ744" s="140" t="str">
        <f>IF(AS744="","",IF(R744="Refreshment Beverage",ROUND(SUM(VLOOKUP(Q:Q,Rates!G$15:L$19,3,0)*(AS744-Y744-Z744-AA744)),4),ROUND(SUM(Rates!$K$8*AS744),4)))</f>
        <v/>
      </c>
      <c r="AR744" s="139" t="str">
        <f t="shared" si="399"/>
        <v/>
      </c>
      <c r="AS744" s="125" t="str">
        <f t="shared" si="400"/>
        <v/>
      </c>
      <c r="AT744" s="121" t="str">
        <f t="shared" si="401"/>
        <v/>
      </c>
      <c r="AU744" s="138" t="str">
        <f>IF(AX744="","",IF(R744="Refreshment Beverage",ROUND((BA744-Y744-Z744-AA744)*VLOOKUP(VALUE(Q744),Rates!G$15:L$19,3,0),4),ROUND(AW744*(VLOOKUP(VALUE(Q744),Rates!G:L,3,0)),4)))</f>
        <v/>
      </c>
      <c r="AV744" s="126" t="str">
        <f t="shared" si="402"/>
        <v/>
      </c>
      <c r="AW744" s="127" t="str">
        <f t="shared" si="403"/>
        <v/>
      </c>
      <c r="AX744" s="123" t="str">
        <f t="shared" si="404"/>
        <v/>
      </c>
      <c r="AY744" s="140" t="str">
        <f>IF(AX744="","",IF(R744="Refreshment Beverage",ROUND(SUM(AX744*Rates!K$19),4),ROUND(SUM(AX744*(Rates!J$8/100)),4)))</f>
        <v/>
      </c>
      <c r="AZ744" s="124" t="str">
        <f t="shared" si="405"/>
        <v/>
      </c>
      <c r="BA744" s="125" t="str">
        <f t="shared" si="406"/>
        <v/>
      </c>
      <c r="BB744" s="115"/>
      <c r="BC744" s="143"/>
      <c r="BD744" s="100"/>
      <c r="BE744" s="100"/>
      <c r="BF744" s="100"/>
      <c r="BG744" s="100"/>
    </row>
    <row r="745" spans="1:59" ht="12.75" customHeight="1" x14ac:dyDescent="0.2">
      <c r="A745" s="144"/>
      <c r="B745" s="141"/>
      <c r="C745" s="141"/>
      <c r="D745" s="142"/>
      <c r="E745" s="142"/>
      <c r="F745" s="142"/>
      <c r="G745" s="142"/>
      <c r="H745" s="142"/>
      <c r="I745" s="129"/>
      <c r="J745" s="130"/>
      <c r="K745" s="131" t="str">
        <f t="shared" si="377"/>
        <v/>
      </c>
      <c r="L745" s="132" t="str">
        <f t="shared" si="378"/>
        <v/>
      </c>
      <c r="M745" s="133" t="str">
        <f t="shared" si="379"/>
        <v/>
      </c>
      <c r="N745" s="134" t="str">
        <f>IFERROR(IF(B:B="","",IF(R745="Beer",SUM(LOOKUP(2,1/(Rates!$B$3:$B$5&lt;=W745)/(Rates!$C$3:$C$5&gt;=W745),Rates!$D$3:$D$5)*(X745/100)*W745),IF(R745="Refreshment Beverage",SUM(LOOKUP(2,1/(Rates!$B$7:$B$11&lt;=W745)/(Rates!$C$7:$C$11&gt;=W745),Rates!$D$7:$D$11)*(X745/100)*W745)))),"")</f>
        <v/>
      </c>
      <c r="O745" s="134" t="str">
        <f t="shared" si="380"/>
        <v/>
      </c>
      <c r="P745" s="116"/>
      <c r="Q745" s="117" t="str">
        <f t="shared" si="381"/>
        <v/>
      </c>
      <c r="R745" s="128" t="str">
        <f t="shared" si="382"/>
        <v/>
      </c>
      <c r="S745" s="135" t="str">
        <f>IF(B745="","",IF(R745="Refreshment Beverage",VLOOKUP(VALUE(Q745),Rates!G$15:L$19,2,0),VLOOKUP(VALUE(Q745),Rates!G$4:L$12,2,0)))</f>
        <v/>
      </c>
      <c r="T745" s="135" t="str">
        <f t="shared" si="383"/>
        <v/>
      </c>
      <c r="U745" s="118" t="str">
        <f t="shared" si="384"/>
        <v/>
      </c>
      <c r="V745" s="135" t="str">
        <f t="shared" si="385"/>
        <v/>
      </c>
      <c r="W745" s="135" t="str">
        <f t="shared" si="386"/>
        <v/>
      </c>
      <c r="X745" s="119" t="str">
        <f t="shared" si="387"/>
        <v/>
      </c>
      <c r="Y745" s="120" t="str">
        <f>IF(B:B="","",IF(R745="Refreshment Beverage",VLOOKUP(Q745,Rates!G$15:L$19,6,0)*W745,VLOOKUP(Q745,Rates!G$4:L$12,6,0)*W745))</f>
        <v/>
      </c>
      <c r="Z745" s="120" t="str">
        <f t="shared" si="388"/>
        <v/>
      </c>
      <c r="AA745" s="120" t="str">
        <f t="shared" si="389"/>
        <v/>
      </c>
      <c r="AB745" s="136" t="str">
        <f>IF(B:B="","",IF(R745="Refreshment Beverage","",IF(AND(R745="Beer",Q745=0),SUM(LOOKUP(2,1/(Rates!$B$15:$B$18&lt;=W745)/(Rates!$C$15:$C$18&gt;=W745),Rates!$D$15:$D$18)*W745),VLOOKUP(VALUE(Q:Q),Rates!A:B,2,0)*W745)))</f>
        <v/>
      </c>
      <c r="AC745" s="136" t="str">
        <f>IF(B:B="","",IF(R745="Refreshment Beverage","",IF(AND(R745="Beer",Q745=0),SUM(LOOKUP(2,1/(Rates!$B$15:$B$18&lt;=W745)/(Rates!$C$15:$C$18&gt;=W745),Rates!$E$15:$E$18)*W745),VLOOKUP(VALUE(Q:Q),Rates!A:C,3,0)*W745)))</f>
        <v/>
      </c>
      <c r="AD745" s="137" t="str">
        <f>IFERROR(IF(B:B="","",IF(R745="Beer","",IF(VALUE(Q745)=0,VLOOKUP(VLOOKUP(B:B,#REF!,16,0),Rates!A:E,2,0),VLOOKUP(VALUE(Q745),Rates!A$31:B$34,2,0)*W745))),0)</f>
        <v/>
      </c>
      <c r="AE745" s="121" t="str">
        <f t="shared" si="390"/>
        <v/>
      </c>
      <c r="AF745" s="138" t="str">
        <f t="shared" si="391"/>
        <v/>
      </c>
      <c r="AG745" s="122" t="str">
        <f t="shared" si="392"/>
        <v/>
      </c>
      <c r="AH745" s="123" t="str">
        <f t="shared" si="393"/>
        <v/>
      </c>
      <c r="AI745" s="139" t="str">
        <f>IF(AE:AE="","",IF(R745="Refreshment Beverage",AK745*(Rates!J$19/100),ROUND(SUM(AH745*(Rates!$J$8/100)),4)))</f>
        <v/>
      </c>
      <c r="AJ745" s="124" t="str">
        <f t="shared" si="394"/>
        <v/>
      </c>
      <c r="AK745" s="125" t="str">
        <f t="shared" si="395"/>
        <v/>
      </c>
      <c r="AL745" s="121" t="str">
        <f t="shared" si="396"/>
        <v/>
      </c>
      <c r="AM745" s="138" t="str">
        <f>IF(AS745="","",IF(R745="Refreshment Beverage",ROUND(AS745*Rates!K$19,4),ROUND(AO745*(VLOOKUP(VALUE(Q745),Rates!G$4:L$12,3,0)),4)))</f>
        <v/>
      </c>
      <c r="AN745" s="126" t="str">
        <f>IF(AS745="","",IF(R745="Refreshment Beverage",AS745*(Rates!J$19/100),MAX(AM745,AB745)))</f>
        <v/>
      </c>
      <c r="AO745" s="127" t="str">
        <f t="shared" si="397"/>
        <v/>
      </c>
      <c r="AP745" s="127" t="str">
        <f t="shared" si="398"/>
        <v/>
      </c>
      <c r="AQ745" s="140" t="str">
        <f>IF(AS745="","",IF(R745="Refreshment Beverage",ROUND(SUM(VLOOKUP(Q:Q,Rates!G$15:L$19,3,0)*(AS745-Y745-Z745-AA745)),4),ROUND(SUM(Rates!$K$8*AS745),4)))</f>
        <v/>
      </c>
      <c r="AR745" s="139" t="str">
        <f t="shared" si="399"/>
        <v/>
      </c>
      <c r="AS745" s="125" t="str">
        <f t="shared" si="400"/>
        <v/>
      </c>
      <c r="AT745" s="121" t="str">
        <f t="shared" si="401"/>
        <v/>
      </c>
      <c r="AU745" s="138" t="str">
        <f>IF(AX745="","",IF(R745="Refreshment Beverage",ROUND((BA745-Y745-Z745-AA745)*VLOOKUP(VALUE(Q745),Rates!G$15:L$19,3,0),4),ROUND(AW745*(VLOOKUP(VALUE(Q745),Rates!G:L,3,0)),4)))</f>
        <v/>
      </c>
      <c r="AV745" s="126" t="str">
        <f t="shared" si="402"/>
        <v/>
      </c>
      <c r="AW745" s="127" t="str">
        <f t="shared" si="403"/>
        <v/>
      </c>
      <c r="AX745" s="123" t="str">
        <f t="shared" si="404"/>
        <v/>
      </c>
      <c r="AY745" s="140" t="str">
        <f>IF(AX745="","",IF(R745="Refreshment Beverage",ROUND(SUM(AX745*Rates!K$19),4),ROUND(SUM(AX745*(Rates!J$8/100)),4)))</f>
        <v/>
      </c>
      <c r="AZ745" s="124" t="str">
        <f t="shared" si="405"/>
        <v/>
      </c>
      <c r="BA745" s="125" t="str">
        <f t="shared" si="406"/>
        <v/>
      </c>
      <c r="BB745" s="115"/>
      <c r="BC745" s="143"/>
      <c r="BD745" s="100"/>
      <c r="BE745" s="100"/>
      <c r="BF745" s="100"/>
      <c r="BG745" s="100"/>
    </row>
    <row r="746" spans="1:59" ht="12.75" customHeight="1" x14ac:dyDescent="0.2">
      <c r="A746" s="144"/>
      <c r="B746" s="141"/>
      <c r="C746" s="141"/>
      <c r="D746" s="142"/>
      <c r="E746" s="142"/>
      <c r="F746" s="142"/>
      <c r="G746" s="142"/>
      <c r="H746" s="142"/>
      <c r="I746" s="129"/>
      <c r="J746" s="130"/>
      <c r="K746" s="131" t="str">
        <f t="shared" si="377"/>
        <v/>
      </c>
      <c r="L746" s="132" t="str">
        <f t="shared" si="378"/>
        <v/>
      </c>
      <c r="M746" s="133" t="str">
        <f t="shared" si="379"/>
        <v/>
      </c>
      <c r="N746" s="134" t="str">
        <f>IFERROR(IF(B:B="","",IF(R746="Beer",SUM(LOOKUP(2,1/(Rates!$B$3:$B$5&lt;=W746)/(Rates!$C$3:$C$5&gt;=W746),Rates!$D$3:$D$5)*(X746/100)*W746),IF(R746="Refreshment Beverage",SUM(LOOKUP(2,1/(Rates!$B$7:$B$11&lt;=W746)/(Rates!$C$7:$C$11&gt;=W746),Rates!$D$7:$D$11)*(X746/100)*W746)))),"")</f>
        <v/>
      </c>
      <c r="O746" s="134" t="str">
        <f t="shared" si="380"/>
        <v/>
      </c>
      <c r="P746" s="116"/>
      <c r="Q746" s="117" t="str">
        <f t="shared" si="381"/>
        <v/>
      </c>
      <c r="R746" s="128" t="str">
        <f t="shared" si="382"/>
        <v/>
      </c>
      <c r="S746" s="135" t="str">
        <f>IF(B746="","",IF(R746="Refreshment Beverage",VLOOKUP(VALUE(Q746),Rates!G$15:L$19,2,0),VLOOKUP(VALUE(Q746),Rates!G$4:L$12,2,0)))</f>
        <v/>
      </c>
      <c r="T746" s="135" t="str">
        <f t="shared" si="383"/>
        <v/>
      </c>
      <c r="U746" s="118" t="str">
        <f t="shared" si="384"/>
        <v/>
      </c>
      <c r="V746" s="135" t="str">
        <f t="shared" si="385"/>
        <v/>
      </c>
      <c r="W746" s="135" t="str">
        <f t="shared" si="386"/>
        <v/>
      </c>
      <c r="X746" s="119" t="str">
        <f t="shared" si="387"/>
        <v/>
      </c>
      <c r="Y746" s="120" t="str">
        <f>IF(B:B="","",IF(R746="Refreshment Beverage",VLOOKUP(Q746,Rates!G$15:L$19,6,0)*W746,VLOOKUP(Q746,Rates!G$4:L$12,6,0)*W746))</f>
        <v/>
      </c>
      <c r="Z746" s="120" t="str">
        <f t="shared" si="388"/>
        <v/>
      </c>
      <c r="AA746" s="120" t="str">
        <f t="shared" si="389"/>
        <v/>
      </c>
      <c r="AB746" s="136" t="str">
        <f>IF(B:B="","",IF(R746="Refreshment Beverage","",IF(AND(R746="Beer",Q746=0),SUM(LOOKUP(2,1/(Rates!$B$15:$B$18&lt;=W746)/(Rates!$C$15:$C$18&gt;=W746),Rates!$D$15:$D$18)*W746),VLOOKUP(VALUE(Q:Q),Rates!A:B,2,0)*W746)))</f>
        <v/>
      </c>
      <c r="AC746" s="136" t="str">
        <f>IF(B:B="","",IF(R746="Refreshment Beverage","",IF(AND(R746="Beer",Q746=0),SUM(LOOKUP(2,1/(Rates!$B$15:$B$18&lt;=W746)/(Rates!$C$15:$C$18&gt;=W746),Rates!$E$15:$E$18)*W746),VLOOKUP(VALUE(Q:Q),Rates!A:C,3,0)*W746)))</f>
        <v/>
      </c>
      <c r="AD746" s="137" t="str">
        <f>IFERROR(IF(B:B="","",IF(R746="Beer","",IF(VALUE(Q746)=0,VLOOKUP(VLOOKUP(B:B,#REF!,16,0),Rates!A:E,2,0),VLOOKUP(VALUE(Q746),Rates!A$31:B$34,2,0)*W746))),0)</f>
        <v/>
      </c>
      <c r="AE746" s="121" t="str">
        <f t="shared" si="390"/>
        <v/>
      </c>
      <c r="AF746" s="138" t="str">
        <f t="shared" si="391"/>
        <v/>
      </c>
      <c r="AG746" s="122" t="str">
        <f t="shared" si="392"/>
        <v/>
      </c>
      <c r="AH746" s="123" t="str">
        <f t="shared" si="393"/>
        <v/>
      </c>
      <c r="AI746" s="139" t="str">
        <f>IF(AE:AE="","",IF(R746="Refreshment Beverage",AK746*(Rates!J$19/100),ROUND(SUM(AH746*(Rates!$J$8/100)),4)))</f>
        <v/>
      </c>
      <c r="AJ746" s="124" t="str">
        <f t="shared" si="394"/>
        <v/>
      </c>
      <c r="AK746" s="125" t="str">
        <f t="shared" si="395"/>
        <v/>
      </c>
      <c r="AL746" s="121" t="str">
        <f t="shared" si="396"/>
        <v/>
      </c>
      <c r="AM746" s="138" t="str">
        <f>IF(AS746="","",IF(R746="Refreshment Beverage",ROUND(AS746*Rates!K$19,4),ROUND(AO746*(VLOOKUP(VALUE(Q746),Rates!G$4:L$12,3,0)),4)))</f>
        <v/>
      </c>
      <c r="AN746" s="126" t="str">
        <f>IF(AS746="","",IF(R746="Refreshment Beverage",AS746*(Rates!J$19/100),MAX(AM746,AB746)))</f>
        <v/>
      </c>
      <c r="AO746" s="127" t="str">
        <f t="shared" si="397"/>
        <v/>
      </c>
      <c r="AP746" s="127" t="str">
        <f t="shared" si="398"/>
        <v/>
      </c>
      <c r="AQ746" s="140" t="str">
        <f>IF(AS746="","",IF(R746="Refreshment Beverage",ROUND(SUM(VLOOKUP(Q:Q,Rates!G$15:L$19,3,0)*(AS746-Y746-Z746-AA746)),4),ROUND(SUM(Rates!$K$8*AS746),4)))</f>
        <v/>
      </c>
      <c r="AR746" s="139" t="str">
        <f t="shared" si="399"/>
        <v/>
      </c>
      <c r="AS746" s="125" t="str">
        <f t="shared" si="400"/>
        <v/>
      </c>
      <c r="AT746" s="121" t="str">
        <f t="shared" si="401"/>
        <v/>
      </c>
      <c r="AU746" s="138" t="str">
        <f>IF(AX746="","",IF(R746="Refreshment Beverage",ROUND((BA746-Y746-Z746-AA746)*VLOOKUP(VALUE(Q746),Rates!G$15:L$19,3,0),4),ROUND(AW746*(VLOOKUP(VALUE(Q746),Rates!G:L,3,0)),4)))</f>
        <v/>
      </c>
      <c r="AV746" s="126" t="str">
        <f t="shared" si="402"/>
        <v/>
      </c>
      <c r="AW746" s="127" t="str">
        <f t="shared" si="403"/>
        <v/>
      </c>
      <c r="AX746" s="123" t="str">
        <f t="shared" si="404"/>
        <v/>
      </c>
      <c r="AY746" s="140" t="str">
        <f>IF(AX746="","",IF(R746="Refreshment Beverage",ROUND(SUM(AX746*Rates!K$19),4),ROUND(SUM(AX746*(Rates!J$8/100)),4)))</f>
        <v/>
      </c>
      <c r="AZ746" s="124" t="str">
        <f t="shared" si="405"/>
        <v/>
      </c>
      <c r="BA746" s="125" t="str">
        <f t="shared" si="406"/>
        <v/>
      </c>
      <c r="BB746" s="115"/>
      <c r="BC746" s="143"/>
      <c r="BD746" s="100"/>
      <c r="BE746" s="100"/>
      <c r="BF746" s="100"/>
      <c r="BG746" s="100"/>
    </row>
    <row r="747" spans="1:59" ht="12.75" customHeight="1" x14ac:dyDescent="0.2">
      <c r="A747" s="144"/>
      <c r="B747" s="141"/>
      <c r="C747" s="141"/>
      <c r="D747" s="142"/>
      <c r="E747" s="142"/>
      <c r="F747" s="142"/>
      <c r="G747" s="142"/>
      <c r="H747" s="142"/>
      <c r="I747" s="129"/>
      <c r="J747" s="130"/>
      <c r="K747" s="131" t="str">
        <f t="shared" si="377"/>
        <v/>
      </c>
      <c r="L747" s="132" t="str">
        <f t="shared" si="378"/>
        <v/>
      </c>
      <c r="M747" s="133" t="str">
        <f t="shared" si="379"/>
        <v/>
      </c>
      <c r="N747" s="134" t="str">
        <f>IFERROR(IF(B:B="","",IF(R747="Beer",SUM(LOOKUP(2,1/(Rates!$B$3:$B$5&lt;=W747)/(Rates!$C$3:$C$5&gt;=W747),Rates!$D$3:$D$5)*(X747/100)*W747),IF(R747="Refreshment Beverage",SUM(LOOKUP(2,1/(Rates!$B$7:$B$11&lt;=W747)/(Rates!$C$7:$C$11&gt;=W747),Rates!$D$7:$D$11)*(X747/100)*W747)))),"")</f>
        <v/>
      </c>
      <c r="O747" s="134" t="str">
        <f t="shared" si="380"/>
        <v/>
      </c>
      <c r="P747" s="116"/>
      <c r="Q747" s="117" t="str">
        <f t="shared" si="381"/>
        <v/>
      </c>
      <c r="R747" s="128" t="str">
        <f t="shared" si="382"/>
        <v/>
      </c>
      <c r="S747" s="135" t="str">
        <f>IF(B747="","",IF(R747="Refreshment Beverage",VLOOKUP(VALUE(Q747),Rates!G$15:L$19,2,0),VLOOKUP(VALUE(Q747),Rates!G$4:L$12,2,0)))</f>
        <v/>
      </c>
      <c r="T747" s="135" t="str">
        <f t="shared" si="383"/>
        <v/>
      </c>
      <c r="U747" s="118" t="str">
        <f t="shared" si="384"/>
        <v/>
      </c>
      <c r="V747" s="135" t="str">
        <f t="shared" si="385"/>
        <v/>
      </c>
      <c r="W747" s="135" t="str">
        <f t="shared" si="386"/>
        <v/>
      </c>
      <c r="X747" s="119" t="str">
        <f t="shared" si="387"/>
        <v/>
      </c>
      <c r="Y747" s="120" t="str">
        <f>IF(B:B="","",IF(R747="Refreshment Beverage",VLOOKUP(Q747,Rates!G$15:L$19,6,0)*W747,VLOOKUP(Q747,Rates!G$4:L$12,6,0)*W747))</f>
        <v/>
      </c>
      <c r="Z747" s="120" t="str">
        <f t="shared" si="388"/>
        <v/>
      </c>
      <c r="AA747" s="120" t="str">
        <f t="shared" si="389"/>
        <v/>
      </c>
      <c r="AB747" s="136" t="str">
        <f>IF(B:B="","",IF(R747="Refreshment Beverage","",IF(AND(R747="Beer",Q747=0),SUM(LOOKUP(2,1/(Rates!$B$15:$B$18&lt;=W747)/(Rates!$C$15:$C$18&gt;=W747),Rates!$D$15:$D$18)*W747),VLOOKUP(VALUE(Q:Q),Rates!A:B,2,0)*W747)))</f>
        <v/>
      </c>
      <c r="AC747" s="136" t="str">
        <f>IF(B:B="","",IF(R747="Refreshment Beverage","",IF(AND(R747="Beer",Q747=0),SUM(LOOKUP(2,1/(Rates!$B$15:$B$18&lt;=W747)/(Rates!$C$15:$C$18&gt;=W747),Rates!$E$15:$E$18)*W747),VLOOKUP(VALUE(Q:Q),Rates!A:C,3,0)*W747)))</f>
        <v/>
      </c>
      <c r="AD747" s="137" t="str">
        <f>IFERROR(IF(B:B="","",IF(R747="Beer","",IF(VALUE(Q747)=0,VLOOKUP(VLOOKUP(B:B,#REF!,16,0),Rates!A:E,2,0),VLOOKUP(VALUE(Q747),Rates!A$31:B$34,2,0)*W747))),0)</f>
        <v/>
      </c>
      <c r="AE747" s="121" t="str">
        <f t="shared" si="390"/>
        <v/>
      </c>
      <c r="AF747" s="138" t="str">
        <f t="shared" si="391"/>
        <v/>
      </c>
      <c r="AG747" s="122" t="str">
        <f t="shared" si="392"/>
        <v/>
      </c>
      <c r="AH747" s="123" t="str">
        <f t="shared" si="393"/>
        <v/>
      </c>
      <c r="AI747" s="139" t="str">
        <f>IF(AE:AE="","",IF(R747="Refreshment Beverage",AK747*(Rates!J$19/100),ROUND(SUM(AH747*(Rates!$J$8/100)),4)))</f>
        <v/>
      </c>
      <c r="AJ747" s="124" t="str">
        <f t="shared" si="394"/>
        <v/>
      </c>
      <c r="AK747" s="125" t="str">
        <f t="shared" si="395"/>
        <v/>
      </c>
      <c r="AL747" s="121" t="str">
        <f t="shared" si="396"/>
        <v/>
      </c>
      <c r="AM747" s="138" t="str">
        <f>IF(AS747="","",IF(R747="Refreshment Beverage",ROUND(AS747*Rates!K$19,4),ROUND(AO747*(VLOOKUP(VALUE(Q747),Rates!G$4:L$12,3,0)),4)))</f>
        <v/>
      </c>
      <c r="AN747" s="126" t="str">
        <f>IF(AS747="","",IF(R747="Refreshment Beverage",AS747*(Rates!J$19/100),MAX(AM747,AB747)))</f>
        <v/>
      </c>
      <c r="AO747" s="127" t="str">
        <f t="shared" si="397"/>
        <v/>
      </c>
      <c r="AP747" s="127" t="str">
        <f t="shared" si="398"/>
        <v/>
      </c>
      <c r="AQ747" s="140" t="str">
        <f>IF(AS747="","",IF(R747="Refreshment Beverage",ROUND(SUM(VLOOKUP(Q:Q,Rates!G$15:L$19,3,0)*(AS747-Y747-Z747-AA747)),4),ROUND(SUM(Rates!$K$8*AS747),4)))</f>
        <v/>
      </c>
      <c r="AR747" s="139" t="str">
        <f t="shared" si="399"/>
        <v/>
      </c>
      <c r="AS747" s="125" t="str">
        <f t="shared" si="400"/>
        <v/>
      </c>
      <c r="AT747" s="121" t="str">
        <f t="shared" si="401"/>
        <v/>
      </c>
      <c r="AU747" s="138" t="str">
        <f>IF(AX747="","",IF(R747="Refreshment Beverage",ROUND((BA747-Y747-Z747-AA747)*VLOOKUP(VALUE(Q747),Rates!G$15:L$19,3,0),4),ROUND(AW747*(VLOOKUP(VALUE(Q747),Rates!G:L,3,0)),4)))</f>
        <v/>
      </c>
      <c r="AV747" s="126" t="str">
        <f t="shared" si="402"/>
        <v/>
      </c>
      <c r="AW747" s="127" t="str">
        <f t="shared" si="403"/>
        <v/>
      </c>
      <c r="AX747" s="123" t="str">
        <f t="shared" si="404"/>
        <v/>
      </c>
      <c r="AY747" s="140" t="str">
        <f>IF(AX747="","",IF(R747="Refreshment Beverage",ROUND(SUM(AX747*Rates!K$19),4),ROUND(SUM(AX747*(Rates!J$8/100)),4)))</f>
        <v/>
      </c>
      <c r="AZ747" s="124" t="str">
        <f t="shared" si="405"/>
        <v/>
      </c>
      <c r="BA747" s="125" t="str">
        <f t="shared" si="406"/>
        <v/>
      </c>
      <c r="BB747" s="115"/>
      <c r="BC747" s="143"/>
      <c r="BD747" s="100"/>
      <c r="BE747" s="100"/>
      <c r="BF747" s="100"/>
      <c r="BG747" s="100"/>
    </row>
    <row r="748" spans="1:59" ht="12.75" customHeight="1" x14ac:dyDescent="0.2">
      <c r="A748" s="144"/>
      <c r="B748" s="141"/>
      <c r="C748" s="141"/>
      <c r="D748" s="142"/>
      <c r="E748" s="142"/>
      <c r="F748" s="142"/>
      <c r="G748" s="142"/>
      <c r="H748" s="142"/>
      <c r="I748" s="129"/>
      <c r="J748" s="130"/>
      <c r="K748" s="131" t="str">
        <f t="shared" si="377"/>
        <v/>
      </c>
      <c r="L748" s="132" t="str">
        <f t="shared" si="378"/>
        <v/>
      </c>
      <c r="M748" s="133" t="str">
        <f t="shared" si="379"/>
        <v/>
      </c>
      <c r="N748" s="134" t="str">
        <f>IFERROR(IF(B:B="","",IF(R748="Beer",SUM(LOOKUP(2,1/(Rates!$B$3:$B$5&lt;=W748)/(Rates!$C$3:$C$5&gt;=W748),Rates!$D$3:$D$5)*(X748/100)*W748),IF(R748="Refreshment Beverage",SUM(LOOKUP(2,1/(Rates!$B$7:$B$11&lt;=W748)/(Rates!$C$7:$C$11&gt;=W748),Rates!$D$7:$D$11)*(X748/100)*W748)))),"")</f>
        <v/>
      </c>
      <c r="O748" s="134" t="str">
        <f t="shared" si="380"/>
        <v/>
      </c>
      <c r="P748" s="116"/>
      <c r="Q748" s="117" t="str">
        <f t="shared" si="381"/>
        <v/>
      </c>
      <c r="R748" s="128" t="str">
        <f t="shared" si="382"/>
        <v/>
      </c>
      <c r="S748" s="135" t="str">
        <f>IF(B748="","",IF(R748="Refreshment Beverage",VLOOKUP(VALUE(Q748),Rates!G$15:L$19,2,0),VLOOKUP(VALUE(Q748),Rates!G$4:L$12,2,0)))</f>
        <v/>
      </c>
      <c r="T748" s="135" t="str">
        <f t="shared" si="383"/>
        <v/>
      </c>
      <c r="U748" s="118" t="str">
        <f t="shared" si="384"/>
        <v/>
      </c>
      <c r="V748" s="135" t="str">
        <f t="shared" si="385"/>
        <v/>
      </c>
      <c r="W748" s="135" t="str">
        <f t="shared" si="386"/>
        <v/>
      </c>
      <c r="X748" s="119" t="str">
        <f t="shared" si="387"/>
        <v/>
      </c>
      <c r="Y748" s="120" t="str">
        <f>IF(B:B="","",IF(R748="Refreshment Beverage",VLOOKUP(Q748,Rates!G$15:L$19,6,0)*W748,VLOOKUP(Q748,Rates!G$4:L$12,6,0)*W748))</f>
        <v/>
      </c>
      <c r="Z748" s="120" t="str">
        <f t="shared" si="388"/>
        <v/>
      </c>
      <c r="AA748" s="120" t="str">
        <f t="shared" si="389"/>
        <v/>
      </c>
      <c r="AB748" s="136" t="str">
        <f>IF(B:B="","",IF(R748="Refreshment Beverage","",IF(AND(R748="Beer",Q748=0),SUM(LOOKUP(2,1/(Rates!$B$15:$B$18&lt;=W748)/(Rates!$C$15:$C$18&gt;=W748),Rates!$D$15:$D$18)*W748),VLOOKUP(VALUE(Q:Q),Rates!A:B,2,0)*W748)))</f>
        <v/>
      </c>
      <c r="AC748" s="136" t="str">
        <f>IF(B:B="","",IF(R748="Refreshment Beverage","",IF(AND(R748="Beer",Q748=0),SUM(LOOKUP(2,1/(Rates!$B$15:$B$18&lt;=W748)/(Rates!$C$15:$C$18&gt;=W748),Rates!$E$15:$E$18)*W748),VLOOKUP(VALUE(Q:Q),Rates!A:C,3,0)*W748)))</f>
        <v/>
      </c>
      <c r="AD748" s="137" t="str">
        <f>IFERROR(IF(B:B="","",IF(R748="Beer","",IF(VALUE(Q748)=0,VLOOKUP(VLOOKUP(B:B,#REF!,16,0),Rates!A:E,2,0),VLOOKUP(VALUE(Q748),Rates!A$31:B$34,2,0)*W748))),0)</f>
        <v/>
      </c>
      <c r="AE748" s="121" t="str">
        <f t="shared" si="390"/>
        <v/>
      </c>
      <c r="AF748" s="138" t="str">
        <f t="shared" si="391"/>
        <v/>
      </c>
      <c r="AG748" s="122" t="str">
        <f t="shared" si="392"/>
        <v/>
      </c>
      <c r="AH748" s="123" t="str">
        <f t="shared" si="393"/>
        <v/>
      </c>
      <c r="AI748" s="139" t="str">
        <f>IF(AE:AE="","",IF(R748="Refreshment Beverage",AK748*(Rates!J$19/100),ROUND(SUM(AH748*(Rates!$J$8/100)),4)))</f>
        <v/>
      </c>
      <c r="AJ748" s="124" t="str">
        <f t="shared" si="394"/>
        <v/>
      </c>
      <c r="AK748" s="125" t="str">
        <f t="shared" si="395"/>
        <v/>
      </c>
      <c r="AL748" s="121" t="str">
        <f t="shared" si="396"/>
        <v/>
      </c>
      <c r="AM748" s="138" t="str">
        <f>IF(AS748="","",IF(R748="Refreshment Beverage",ROUND(AS748*Rates!K$19,4),ROUND(AO748*(VLOOKUP(VALUE(Q748),Rates!G$4:L$12,3,0)),4)))</f>
        <v/>
      </c>
      <c r="AN748" s="126" t="str">
        <f>IF(AS748="","",IF(R748="Refreshment Beverage",AS748*(Rates!J$19/100),MAX(AM748,AB748)))</f>
        <v/>
      </c>
      <c r="AO748" s="127" t="str">
        <f t="shared" si="397"/>
        <v/>
      </c>
      <c r="AP748" s="127" t="str">
        <f t="shared" si="398"/>
        <v/>
      </c>
      <c r="AQ748" s="140" t="str">
        <f>IF(AS748="","",IF(R748="Refreshment Beverage",ROUND(SUM(VLOOKUP(Q:Q,Rates!G$15:L$19,3,0)*(AS748-Y748-Z748-AA748)),4),ROUND(SUM(Rates!$K$8*AS748),4)))</f>
        <v/>
      </c>
      <c r="AR748" s="139" t="str">
        <f t="shared" si="399"/>
        <v/>
      </c>
      <c r="AS748" s="125" t="str">
        <f t="shared" si="400"/>
        <v/>
      </c>
      <c r="AT748" s="121" t="str">
        <f t="shared" si="401"/>
        <v/>
      </c>
      <c r="AU748" s="138" t="str">
        <f>IF(AX748="","",IF(R748="Refreshment Beverage",ROUND((BA748-Y748-Z748-AA748)*VLOOKUP(VALUE(Q748),Rates!G$15:L$19,3,0),4),ROUND(AW748*(VLOOKUP(VALUE(Q748),Rates!G:L,3,0)),4)))</f>
        <v/>
      </c>
      <c r="AV748" s="126" t="str">
        <f t="shared" si="402"/>
        <v/>
      </c>
      <c r="AW748" s="127" t="str">
        <f t="shared" si="403"/>
        <v/>
      </c>
      <c r="AX748" s="123" t="str">
        <f t="shared" si="404"/>
        <v/>
      </c>
      <c r="AY748" s="140" t="str">
        <f>IF(AX748="","",IF(R748="Refreshment Beverage",ROUND(SUM(AX748*Rates!K$19),4),ROUND(SUM(AX748*(Rates!J$8/100)),4)))</f>
        <v/>
      </c>
      <c r="AZ748" s="124" t="str">
        <f t="shared" si="405"/>
        <v/>
      </c>
      <c r="BA748" s="125" t="str">
        <f t="shared" si="406"/>
        <v/>
      </c>
      <c r="BB748" s="115"/>
      <c r="BC748" s="143"/>
      <c r="BD748" s="100"/>
      <c r="BE748" s="100"/>
      <c r="BF748" s="100"/>
      <c r="BG748" s="100"/>
    </row>
    <row r="749" spans="1:59" ht="12.75" customHeight="1" x14ac:dyDescent="0.2">
      <c r="A749" s="144"/>
      <c r="B749" s="141"/>
      <c r="C749" s="141"/>
      <c r="D749" s="142"/>
      <c r="E749" s="142"/>
      <c r="F749" s="142"/>
      <c r="G749" s="142"/>
      <c r="H749" s="142"/>
      <c r="I749" s="129"/>
      <c r="J749" s="130"/>
      <c r="K749" s="131" t="str">
        <f t="shared" si="377"/>
        <v/>
      </c>
      <c r="L749" s="132" t="str">
        <f t="shared" si="378"/>
        <v/>
      </c>
      <c r="M749" s="133" t="str">
        <f t="shared" si="379"/>
        <v/>
      </c>
      <c r="N749" s="134" t="str">
        <f>IFERROR(IF(B:B="","",IF(R749="Beer",SUM(LOOKUP(2,1/(Rates!$B$3:$B$5&lt;=W749)/(Rates!$C$3:$C$5&gt;=W749),Rates!$D$3:$D$5)*(X749/100)*W749),IF(R749="Refreshment Beverage",SUM(LOOKUP(2,1/(Rates!$B$7:$B$11&lt;=W749)/(Rates!$C$7:$C$11&gt;=W749),Rates!$D$7:$D$11)*(X749/100)*W749)))),"")</f>
        <v/>
      </c>
      <c r="O749" s="134" t="str">
        <f t="shared" si="380"/>
        <v/>
      </c>
      <c r="P749" s="116"/>
      <c r="Q749" s="117" t="str">
        <f t="shared" si="381"/>
        <v/>
      </c>
      <c r="R749" s="128" t="str">
        <f t="shared" si="382"/>
        <v/>
      </c>
      <c r="S749" s="135" t="str">
        <f>IF(B749="","",IF(R749="Refreshment Beverage",VLOOKUP(VALUE(Q749),Rates!G$15:L$19,2,0),VLOOKUP(VALUE(Q749),Rates!G$4:L$12,2,0)))</f>
        <v/>
      </c>
      <c r="T749" s="135" t="str">
        <f t="shared" si="383"/>
        <v/>
      </c>
      <c r="U749" s="118" t="str">
        <f t="shared" si="384"/>
        <v/>
      </c>
      <c r="V749" s="135" t="str">
        <f t="shared" si="385"/>
        <v/>
      </c>
      <c r="W749" s="135" t="str">
        <f t="shared" si="386"/>
        <v/>
      </c>
      <c r="X749" s="119" t="str">
        <f t="shared" si="387"/>
        <v/>
      </c>
      <c r="Y749" s="120" t="str">
        <f>IF(B:B="","",IF(R749="Refreshment Beverage",VLOOKUP(Q749,Rates!G$15:L$19,6,0)*W749,VLOOKUP(Q749,Rates!G$4:L$12,6,0)*W749))</f>
        <v/>
      </c>
      <c r="Z749" s="120" t="str">
        <f t="shared" si="388"/>
        <v/>
      </c>
      <c r="AA749" s="120" t="str">
        <f t="shared" si="389"/>
        <v/>
      </c>
      <c r="AB749" s="136" t="str">
        <f>IF(B:B="","",IF(R749="Refreshment Beverage","",IF(AND(R749="Beer",Q749=0),SUM(LOOKUP(2,1/(Rates!$B$15:$B$18&lt;=W749)/(Rates!$C$15:$C$18&gt;=W749),Rates!$D$15:$D$18)*W749),VLOOKUP(VALUE(Q:Q),Rates!A:B,2,0)*W749)))</f>
        <v/>
      </c>
      <c r="AC749" s="136" t="str">
        <f>IF(B:B="","",IF(R749="Refreshment Beverage","",IF(AND(R749="Beer",Q749=0),SUM(LOOKUP(2,1/(Rates!$B$15:$B$18&lt;=W749)/(Rates!$C$15:$C$18&gt;=W749),Rates!$E$15:$E$18)*W749),VLOOKUP(VALUE(Q:Q),Rates!A:C,3,0)*W749)))</f>
        <v/>
      </c>
      <c r="AD749" s="137" t="str">
        <f>IFERROR(IF(B:B="","",IF(R749="Beer","",IF(VALUE(Q749)=0,VLOOKUP(VLOOKUP(B:B,#REF!,16,0),Rates!A:E,2,0),VLOOKUP(VALUE(Q749),Rates!A$31:B$34,2,0)*W749))),0)</f>
        <v/>
      </c>
      <c r="AE749" s="121" t="str">
        <f t="shared" si="390"/>
        <v/>
      </c>
      <c r="AF749" s="138" t="str">
        <f t="shared" si="391"/>
        <v/>
      </c>
      <c r="AG749" s="122" t="str">
        <f t="shared" si="392"/>
        <v/>
      </c>
      <c r="AH749" s="123" t="str">
        <f t="shared" si="393"/>
        <v/>
      </c>
      <c r="AI749" s="139" t="str">
        <f>IF(AE:AE="","",IF(R749="Refreshment Beverage",AK749*(Rates!J$19/100),ROUND(SUM(AH749*(Rates!$J$8/100)),4)))</f>
        <v/>
      </c>
      <c r="AJ749" s="124" t="str">
        <f t="shared" si="394"/>
        <v/>
      </c>
      <c r="AK749" s="125" t="str">
        <f t="shared" si="395"/>
        <v/>
      </c>
      <c r="AL749" s="121" t="str">
        <f t="shared" si="396"/>
        <v/>
      </c>
      <c r="AM749" s="138" t="str">
        <f>IF(AS749="","",IF(R749="Refreshment Beverage",ROUND(AS749*Rates!K$19,4),ROUND(AO749*(VLOOKUP(VALUE(Q749),Rates!G$4:L$12,3,0)),4)))</f>
        <v/>
      </c>
      <c r="AN749" s="126" t="str">
        <f>IF(AS749="","",IF(R749="Refreshment Beverage",AS749*(Rates!J$19/100),MAX(AM749,AB749)))</f>
        <v/>
      </c>
      <c r="AO749" s="127" t="str">
        <f t="shared" si="397"/>
        <v/>
      </c>
      <c r="AP749" s="127" t="str">
        <f t="shared" si="398"/>
        <v/>
      </c>
      <c r="AQ749" s="140" t="str">
        <f>IF(AS749="","",IF(R749="Refreshment Beverage",ROUND(SUM(VLOOKUP(Q:Q,Rates!G$15:L$19,3,0)*(AS749-Y749-Z749-AA749)),4),ROUND(SUM(Rates!$K$8*AS749),4)))</f>
        <v/>
      </c>
      <c r="AR749" s="139" t="str">
        <f t="shared" si="399"/>
        <v/>
      </c>
      <c r="AS749" s="125" t="str">
        <f t="shared" si="400"/>
        <v/>
      </c>
      <c r="AT749" s="121" t="str">
        <f t="shared" si="401"/>
        <v/>
      </c>
      <c r="AU749" s="138" t="str">
        <f>IF(AX749="","",IF(R749="Refreshment Beverage",ROUND((BA749-Y749-Z749-AA749)*VLOOKUP(VALUE(Q749),Rates!G$15:L$19,3,0),4),ROUND(AW749*(VLOOKUP(VALUE(Q749),Rates!G:L,3,0)),4)))</f>
        <v/>
      </c>
      <c r="AV749" s="126" t="str">
        <f t="shared" si="402"/>
        <v/>
      </c>
      <c r="AW749" s="127" t="str">
        <f t="shared" si="403"/>
        <v/>
      </c>
      <c r="AX749" s="123" t="str">
        <f t="shared" si="404"/>
        <v/>
      </c>
      <c r="AY749" s="140" t="str">
        <f>IF(AX749="","",IF(R749="Refreshment Beverage",ROUND(SUM(AX749*Rates!K$19),4),ROUND(SUM(AX749*(Rates!J$8/100)),4)))</f>
        <v/>
      </c>
      <c r="AZ749" s="124" t="str">
        <f t="shared" si="405"/>
        <v/>
      </c>
      <c r="BA749" s="125" t="str">
        <f t="shared" si="406"/>
        <v/>
      </c>
      <c r="BB749" s="115"/>
      <c r="BC749" s="143"/>
      <c r="BD749" s="100"/>
      <c r="BE749" s="100"/>
      <c r="BF749" s="100"/>
      <c r="BG749" s="100"/>
    </row>
    <row r="750" spans="1:59" ht="12.75" customHeight="1" x14ac:dyDescent="0.2">
      <c r="A750" s="144"/>
      <c r="B750" s="141"/>
      <c r="C750" s="141"/>
      <c r="D750" s="142"/>
      <c r="E750" s="142"/>
      <c r="F750" s="142"/>
      <c r="G750" s="142"/>
      <c r="H750" s="142"/>
      <c r="I750" s="129"/>
      <c r="J750" s="130"/>
      <c r="K750" s="131" t="str">
        <f t="shared" si="377"/>
        <v/>
      </c>
      <c r="L750" s="132" t="str">
        <f t="shared" si="378"/>
        <v/>
      </c>
      <c r="M750" s="133" t="str">
        <f t="shared" si="379"/>
        <v/>
      </c>
      <c r="N750" s="134" t="str">
        <f>IFERROR(IF(B:B="","",IF(R750="Beer",SUM(LOOKUP(2,1/(Rates!$B$3:$B$5&lt;=W750)/(Rates!$C$3:$C$5&gt;=W750),Rates!$D$3:$D$5)*(X750/100)*W750),IF(R750="Refreshment Beverage",SUM(LOOKUP(2,1/(Rates!$B$7:$B$11&lt;=W750)/(Rates!$C$7:$C$11&gt;=W750),Rates!$D$7:$D$11)*(X750/100)*W750)))),"")</f>
        <v/>
      </c>
      <c r="O750" s="134" t="str">
        <f t="shared" si="380"/>
        <v/>
      </c>
      <c r="P750" s="116"/>
      <c r="Q750" s="117" t="str">
        <f t="shared" si="381"/>
        <v/>
      </c>
      <c r="R750" s="128" t="str">
        <f t="shared" si="382"/>
        <v/>
      </c>
      <c r="S750" s="135" t="str">
        <f>IF(B750="","",IF(R750="Refreshment Beverage",VLOOKUP(VALUE(Q750),Rates!G$15:L$19,2,0),VLOOKUP(VALUE(Q750),Rates!G$4:L$12,2,0)))</f>
        <v/>
      </c>
      <c r="T750" s="135" t="str">
        <f t="shared" si="383"/>
        <v/>
      </c>
      <c r="U750" s="118" t="str">
        <f t="shared" si="384"/>
        <v/>
      </c>
      <c r="V750" s="135" t="str">
        <f t="shared" si="385"/>
        <v/>
      </c>
      <c r="W750" s="135" t="str">
        <f t="shared" si="386"/>
        <v/>
      </c>
      <c r="X750" s="119" t="str">
        <f t="shared" si="387"/>
        <v/>
      </c>
      <c r="Y750" s="120" t="str">
        <f>IF(B:B="","",IF(R750="Refreshment Beverage",VLOOKUP(Q750,Rates!G$15:L$19,6,0)*W750,VLOOKUP(Q750,Rates!G$4:L$12,6,0)*W750))</f>
        <v/>
      </c>
      <c r="Z750" s="120" t="str">
        <f t="shared" si="388"/>
        <v/>
      </c>
      <c r="AA750" s="120" t="str">
        <f t="shared" si="389"/>
        <v/>
      </c>
      <c r="AB750" s="136" t="str">
        <f>IF(B:B="","",IF(R750="Refreshment Beverage","",IF(AND(R750="Beer",Q750=0),SUM(LOOKUP(2,1/(Rates!$B$15:$B$18&lt;=W750)/(Rates!$C$15:$C$18&gt;=W750),Rates!$D$15:$D$18)*W750),VLOOKUP(VALUE(Q:Q),Rates!A:B,2,0)*W750)))</f>
        <v/>
      </c>
      <c r="AC750" s="136" t="str">
        <f>IF(B:B="","",IF(R750="Refreshment Beverage","",IF(AND(R750="Beer",Q750=0),SUM(LOOKUP(2,1/(Rates!$B$15:$B$18&lt;=W750)/(Rates!$C$15:$C$18&gt;=W750),Rates!$E$15:$E$18)*W750),VLOOKUP(VALUE(Q:Q),Rates!A:C,3,0)*W750)))</f>
        <v/>
      </c>
      <c r="AD750" s="137" t="str">
        <f>IFERROR(IF(B:B="","",IF(R750="Beer","",IF(VALUE(Q750)=0,VLOOKUP(VLOOKUP(B:B,#REF!,16,0),Rates!A:E,2,0),VLOOKUP(VALUE(Q750),Rates!A$31:B$34,2,0)*W750))),0)</f>
        <v/>
      </c>
      <c r="AE750" s="121" t="str">
        <f t="shared" si="390"/>
        <v/>
      </c>
      <c r="AF750" s="138" t="str">
        <f t="shared" si="391"/>
        <v/>
      </c>
      <c r="AG750" s="122" t="str">
        <f t="shared" si="392"/>
        <v/>
      </c>
      <c r="AH750" s="123" t="str">
        <f t="shared" si="393"/>
        <v/>
      </c>
      <c r="AI750" s="139" t="str">
        <f>IF(AE:AE="","",IF(R750="Refreshment Beverage",AK750*(Rates!J$19/100),ROUND(SUM(AH750*(Rates!$J$8/100)),4)))</f>
        <v/>
      </c>
      <c r="AJ750" s="124" t="str">
        <f t="shared" si="394"/>
        <v/>
      </c>
      <c r="AK750" s="125" t="str">
        <f t="shared" si="395"/>
        <v/>
      </c>
      <c r="AL750" s="121" t="str">
        <f t="shared" si="396"/>
        <v/>
      </c>
      <c r="AM750" s="138" t="str">
        <f>IF(AS750="","",IF(R750="Refreshment Beverage",ROUND(AS750*Rates!K$19,4),ROUND(AO750*(VLOOKUP(VALUE(Q750),Rates!G$4:L$12,3,0)),4)))</f>
        <v/>
      </c>
      <c r="AN750" s="126" t="str">
        <f>IF(AS750="","",IF(R750="Refreshment Beverage",AS750*(Rates!J$19/100),MAX(AM750,AB750)))</f>
        <v/>
      </c>
      <c r="AO750" s="127" t="str">
        <f t="shared" si="397"/>
        <v/>
      </c>
      <c r="AP750" s="127" t="str">
        <f t="shared" si="398"/>
        <v/>
      </c>
      <c r="AQ750" s="140" t="str">
        <f>IF(AS750="","",IF(R750="Refreshment Beverage",ROUND(SUM(VLOOKUP(Q:Q,Rates!G$15:L$19,3,0)*(AS750-Y750-Z750-AA750)),4),ROUND(SUM(Rates!$K$8*AS750),4)))</f>
        <v/>
      </c>
      <c r="AR750" s="139" t="str">
        <f t="shared" si="399"/>
        <v/>
      </c>
      <c r="AS750" s="125" t="str">
        <f t="shared" si="400"/>
        <v/>
      </c>
      <c r="AT750" s="121" t="str">
        <f t="shared" si="401"/>
        <v/>
      </c>
      <c r="AU750" s="138" t="str">
        <f>IF(AX750="","",IF(R750="Refreshment Beverage",ROUND((BA750-Y750-Z750-AA750)*VLOOKUP(VALUE(Q750),Rates!G$15:L$19,3,0),4),ROUND(AW750*(VLOOKUP(VALUE(Q750),Rates!G:L,3,0)),4)))</f>
        <v/>
      </c>
      <c r="AV750" s="126" t="str">
        <f t="shared" si="402"/>
        <v/>
      </c>
      <c r="AW750" s="127" t="str">
        <f t="shared" si="403"/>
        <v/>
      </c>
      <c r="AX750" s="123" t="str">
        <f t="shared" si="404"/>
        <v/>
      </c>
      <c r="AY750" s="140" t="str">
        <f>IF(AX750="","",IF(R750="Refreshment Beverage",ROUND(SUM(AX750*Rates!K$19),4),ROUND(SUM(AX750*(Rates!J$8/100)),4)))</f>
        <v/>
      </c>
      <c r="AZ750" s="124" t="str">
        <f t="shared" si="405"/>
        <v/>
      </c>
      <c r="BA750" s="125" t="str">
        <f t="shared" si="406"/>
        <v/>
      </c>
      <c r="BB750" s="115"/>
      <c r="BC750" s="143"/>
      <c r="BD750" s="100"/>
      <c r="BE750" s="100"/>
      <c r="BF750" s="100"/>
      <c r="BG750" s="100"/>
    </row>
    <row r="751" spans="1:59" ht="12.75" customHeight="1" x14ac:dyDescent="0.2">
      <c r="A751" s="144"/>
      <c r="B751" s="141"/>
      <c r="C751" s="141"/>
      <c r="D751" s="142"/>
      <c r="E751" s="142"/>
      <c r="F751" s="142"/>
      <c r="G751" s="142"/>
      <c r="H751" s="142"/>
      <c r="I751" s="129"/>
      <c r="J751" s="130"/>
      <c r="K751" s="131" t="str">
        <f t="shared" si="377"/>
        <v/>
      </c>
      <c r="L751" s="132" t="str">
        <f t="shared" si="378"/>
        <v/>
      </c>
      <c r="M751" s="133" t="str">
        <f t="shared" si="379"/>
        <v/>
      </c>
      <c r="N751" s="134" t="str">
        <f>IFERROR(IF(B:B="","",IF(R751="Beer",SUM(LOOKUP(2,1/(Rates!$B$3:$B$5&lt;=W751)/(Rates!$C$3:$C$5&gt;=W751),Rates!$D$3:$D$5)*(X751/100)*W751),IF(R751="Refreshment Beverage",SUM(LOOKUP(2,1/(Rates!$B$7:$B$11&lt;=W751)/(Rates!$C$7:$C$11&gt;=W751),Rates!$D$7:$D$11)*(X751/100)*W751)))),"")</f>
        <v/>
      </c>
      <c r="O751" s="134" t="str">
        <f t="shared" si="380"/>
        <v/>
      </c>
      <c r="P751" s="116"/>
      <c r="Q751" s="117" t="str">
        <f t="shared" si="381"/>
        <v/>
      </c>
      <c r="R751" s="128" t="str">
        <f t="shared" si="382"/>
        <v/>
      </c>
      <c r="S751" s="135" t="str">
        <f>IF(B751="","",IF(R751="Refreshment Beverage",VLOOKUP(VALUE(Q751),Rates!G$15:L$19,2,0),VLOOKUP(VALUE(Q751),Rates!G$4:L$12,2,0)))</f>
        <v/>
      </c>
      <c r="T751" s="135" t="str">
        <f t="shared" si="383"/>
        <v/>
      </c>
      <c r="U751" s="118" t="str">
        <f t="shared" si="384"/>
        <v/>
      </c>
      <c r="V751" s="135" t="str">
        <f t="shared" si="385"/>
        <v/>
      </c>
      <c r="W751" s="135" t="str">
        <f t="shared" si="386"/>
        <v/>
      </c>
      <c r="X751" s="119" t="str">
        <f t="shared" si="387"/>
        <v/>
      </c>
      <c r="Y751" s="120" t="str">
        <f>IF(B:B="","",IF(R751="Refreshment Beverage",VLOOKUP(Q751,Rates!G$15:L$19,6,0)*W751,VLOOKUP(Q751,Rates!G$4:L$12,6,0)*W751))</f>
        <v/>
      </c>
      <c r="Z751" s="120" t="str">
        <f t="shared" si="388"/>
        <v/>
      </c>
      <c r="AA751" s="120" t="str">
        <f t="shared" si="389"/>
        <v/>
      </c>
      <c r="AB751" s="136" t="str">
        <f>IF(B:B="","",IF(R751="Refreshment Beverage","",IF(AND(R751="Beer",Q751=0),SUM(LOOKUP(2,1/(Rates!$B$15:$B$18&lt;=W751)/(Rates!$C$15:$C$18&gt;=W751),Rates!$D$15:$D$18)*W751),VLOOKUP(VALUE(Q:Q),Rates!A:B,2,0)*W751)))</f>
        <v/>
      </c>
      <c r="AC751" s="136" t="str">
        <f>IF(B:B="","",IF(R751="Refreshment Beverage","",IF(AND(R751="Beer",Q751=0),SUM(LOOKUP(2,1/(Rates!$B$15:$B$18&lt;=W751)/(Rates!$C$15:$C$18&gt;=W751),Rates!$E$15:$E$18)*W751),VLOOKUP(VALUE(Q:Q),Rates!A:C,3,0)*W751)))</f>
        <v/>
      </c>
      <c r="AD751" s="137" t="str">
        <f>IFERROR(IF(B:B="","",IF(R751="Beer","",IF(VALUE(Q751)=0,VLOOKUP(VLOOKUP(B:B,#REF!,16,0),Rates!A:E,2,0),VLOOKUP(VALUE(Q751),Rates!A$31:B$34,2,0)*W751))),0)</f>
        <v/>
      </c>
      <c r="AE751" s="121" t="str">
        <f t="shared" si="390"/>
        <v/>
      </c>
      <c r="AF751" s="138" t="str">
        <f t="shared" si="391"/>
        <v/>
      </c>
      <c r="AG751" s="122" t="str">
        <f t="shared" si="392"/>
        <v/>
      </c>
      <c r="AH751" s="123" t="str">
        <f t="shared" si="393"/>
        <v/>
      </c>
      <c r="AI751" s="139" t="str">
        <f>IF(AE:AE="","",IF(R751="Refreshment Beverage",AK751*(Rates!J$19/100),ROUND(SUM(AH751*(Rates!$J$8/100)),4)))</f>
        <v/>
      </c>
      <c r="AJ751" s="124" t="str">
        <f t="shared" si="394"/>
        <v/>
      </c>
      <c r="AK751" s="125" t="str">
        <f t="shared" si="395"/>
        <v/>
      </c>
      <c r="AL751" s="121" t="str">
        <f t="shared" si="396"/>
        <v/>
      </c>
      <c r="AM751" s="138" t="str">
        <f>IF(AS751="","",IF(R751="Refreshment Beverage",ROUND(AS751*Rates!K$19,4),ROUND(AO751*(VLOOKUP(VALUE(Q751),Rates!G$4:L$12,3,0)),4)))</f>
        <v/>
      </c>
      <c r="AN751" s="126" t="str">
        <f>IF(AS751="","",IF(R751="Refreshment Beverage",AS751*(Rates!J$19/100),MAX(AM751,AB751)))</f>
        <v/>
      </c>
      <c r="AO751" s="127" t="str">
        <f t="shared" si="397"/>
        <v/>
      </c>
      <c r="AP751" s="127" t="str">
        <f t="shared" si="398"/>
        <v/>
      </c>
      <c r="AQ751" s="140" t="str">
        <f>IF(AS751="","",IF(R751="Refreshment Beverage",ROUND(SUM(VLOOKUP(Q:Q,Rates!G$15:L$19,3,0)*(AS751-Y751-Z751-AA751)),4),ROUND(SUM(Rates!$K$8*AS751),4)))</f>
        <v/>
      </c>
      <c r="AR751" s="139" t="str">
        <f t="shared" si="399"/>
        <v/>
      </c>
      <c r="AS751" s="125" t="str">
        <f t="shared" si="400"/>
        <v/>
      </c>
      <c r="AT751" s="121" t="str">
        <f t="shared" si="401"/>
        <v/>
      </c>
      <c r="AU751" s="138" t="str">
        <f>IF(AX751="","",IF(R751="Refreshment Beverage",ROUND((BA751-Y751-Z751-AA751)*VLOOKUP(VALUE(Q751),Rates!G$15:L$19,3,0),4),ROUND(AW751*(VLOOKUP(VALUE(Q751),Rates!G:L,3,0)),4)))</f>
        <v/>
      </c>
      <c r="AV751" s="126" t="str">
        <f t="shared" si="402"/>
        <v/>
      </c>
      <c r="AW751" s="127" t="str">
        <f t="shared" si="403"/>
        <v/>
      </c>
      <c r="AX751" s="123" t="str">
        <f t="shared" si="404"/>
        <v/>
      </c>
      <c r="AY751" s="140" t="str">
        <f>IF(AX751="","",IF(R751="Refreshment Beverage",ROUND(SUM(AX751*Rates!K$19),4),ROUND(SUM(AX751*(Rates!J$8/100)),4)))</f>
        <v/>
      </c>
      <c r="AZ751" s="124" t="str">
        <f t="shared" si="405"/>
        <v/>
      </c>
      <c r="BA751" s="125" t="str">
        <f t="shared" si="406"/>
        <v/>
      </c>
      <c r="BB751" s="115"/>
      <c r="BC751" s="143"/>
      <c r="BD751" s="100"/>
      <c r="BE751" s="100"/>
      <c r="BF751" s="100"/>
      <c r="BG751" s="100"/>
    </row>
    <row r="752" spans="1:59" ht="12.75" customHeight="1" x14ac:dyDescent="0.2">
      <c r="A752" s="144"/>
      <c r="B752" s="141"/>
      <c r="C752" s="141"/>
      <c r="D752" s="142"/>
      <c r="E752" s="142"/>
      <c r="F752" s="142"/>
      <c r="G752" s="142"/>
      <c r="H752" s="142"/>
      <c r="I752" s="129"/>
      <c r="J752" s="130"/>
      <c r="K752" s="131" t="str">
        <f t="shared" si="377"/>
        <v/>
      </c>
      <c r="L752" s="132" t="str">
        <f t="shared" si="378"/>
        <v/>
      </c>
      <c r="M752" s="133" t="str">
        <f t="shared" si="379"/>
        <v/>
      </c>
      <c r="N752" s="134" t="str">
        <f>IFERROR(IF(B:B="","",IF(R752="Beer",SUM(LOOKUP(2,1/(Rates!$B$3:$B$5&lt;=W752)/(Rates!$C$3:$C$5&gt;=W752),Rates!$D$3:$D$5)*(X752/100)*W752),IF(R752="Refreshment Beverage",SUM(LOOKUP(2,1/(Rates!$B$7:$B$11&lt;=W752)/(Rates!$C$7:$C$11&gt;=W752),Rates!$D$7:$D$11)*(X752/100)*W752)))),"")</f>
        <v/>
      </c>
      <c r="O752" s="134" t="str">
        <f t="shared" si="380"/>
        <v/>
      </c>
      <c r="P752" s="116"/>
      <c r="Q752" s="117" t="str">
        <f t="shared" si="381"/>
        <v/>
      </c>
      <c r="R752" s="128" t="str">
        <f t="shared" si="382"/>
        <v/>
      </c>
      <c r="S752" s="135" t="str">
        <f>IF(B752="","",IF(R752="Refreshment Beverage",VLOOKUP(VALUE(Q752),Rates!G$15:L$19,2,0),VLOOKUP(VALUE(Q752),Rates!G$4:L$12,2,0)))</f>
        <v/>
      </c>
      <c r="T752" s="135" t="str">
        <f t="shared" si="383"/>
        <v/>
      </c>
      <c r="U752" s="118" t="str">
        <f t="shared" si="384"/>
        <v/>
      </c>
      <c r="V752" s="135" t="str">
        <f t="shared" si="385"/>
        <v/>
      </c>
      <c r="W752" s="135" t="str">
        <f t="shared" si="386"/>
        <v/>
      </c>
      <c r="X752" s="119" t="str">
        <f t="shared" si="387"/>
        <v/>
      </c>
      <c r="Y752" s="120" t="str">
        <f>IF(B:B="","",IF(R752="Refreshment Beverage",VLOOKUP(Q752,Rates!G$15:L$19,6,0)*W752,VLOOKUP(Q752,Rates!G$4:L$12,6,0)*W752))</f>
        <v/>
      </c>
      <c r="Z752" s="120" t="str">
        <f t="shared" si="388"/>
        <v/>
      </c>
      <c r="AA752" s="120" t="str">
        <f t="shared" si="389"/>
        <v/>
      </c>
      <c r="AB752" s="136" t="str">
        <f>IF(B:B="","",IF(R752="Refreshment Beverage","",IF(AND(R752="Beer",Q752=0),SUM(LOOKUP(2,1/(Rates!$B$15:$B$18&lt;=W752)/(Rates!$C$15:$C$18&gt;=W752),Rates!$D$15:$D$18)*W752),VLOOKUP(VALUE(Q:Q),Rates!A:B,2,0)*W752)))</f>
        <v/>
      </c>
      <c r="AC752" s="136" t="str">
        <f>IF(B:B="","",IF(R752="Refreshment Beverage","",IF(AND(R752="Beer",Q752=0),SUM(LOOKUP(2,1/(Rates!$B$15:$B$18&lt;=W752)/(Rates!$C$15:$C$18&gt;=W752),Rates!$E$15:$E$18)*W752),VLOOKUP(VALUE(Q:Q),Rates!A:C,3,0)*W752)))</f>
        <v/>
      </c>
      <c r="AD752" s="137" t="str">
        <f>IFERROR(IF(B:B="","",IF(R752="Beer","",IF(VALUE(Q752)=0,VLOOKUP(VLOOKUP(B:B,#REF!,16,0),Rates!A:E,2,0),VLOOKUP(VALUE(Q752),Rates!A$31:B$34,2,0)*W752))),0)</f>
        <v/>
      </c>
      <c r="AE752" s="121" t="str">
        <f t="shared" si="390"/>
        <v/>
      </c>
      <c r="AF752" s="138" t="str">
        <f t="shared" si="391"/>
        <v/>
      </c>
      <c r="AG752" s="122" t="str">
        <f t="shared" si="392"/>
        <v/>
      </c>
      <c r="AH752" s="123" t="str">
        <f t="shared" si="393"/>
        <v/>
      </c>
      <c r="AI752" s="139" t="str">
        <f>IF(AE:AE="","",IF(R752="Refreshment Beverage",AK752*(Rates!J$19/100),ROUND(SUM(AH752*(Rates!$J$8/100)),4)))</f>
        <v/>
      </c>
      <c r="AJ752" s="124" t="str">
        <f t="shared" si="394"/>
        <v/>
      </c>
      <c r="AK752" s="125" t="str">
        <f t="shared" si="395"/>
        <v/>
      </c>
      <c r="AL752" s="121" t="str">
        <f t="shared" si="396"/>
        <v/>
      </c>
      <c r="AM752" s="138" t="str">
        <f>IF(AS752="","",IF(R752="Refreshment Beverage",ROUND(AS752*Rates!K$19,4),ROUND(AO752*(VLOOKUP(VALUE(Q752),Rates!G$4:L$12,3,0)),4)))</f>
        <v/>
      </c>
      <c r="AN752" s="126" t="str">
        <f>IF(AS752="","",IF(R752="Refreshment Beverage",AS752*(Rates!J$19/100),MAX(AM752,AB752)))</f>
        <v/>
      </c>
      <c r="AO752" s="127" t="str">
        <f t="shared" si="397"/>
        <v/>
      </c>
      <c r="AP752" s="127" t="str">
        <f t="shared" si="398"/>
        <v/>
      </c>
      <c r="AQ752" s="140" t="str">
        <f>IF(AS752="","",IF(R752="Refreshment Beverage",ROUND(SUM(VLOOKUP(Q:Q,Rates!G$15:L$19,3,0)*(AS752-Y752-Z752-AA752)),4),ROUND(SUM(Rates!$K$8*AS752),4)))</f>
        <v/>
      </c>
      <c r="AR752" s="139" t="str">
        <f t="shared" si="399"/>
        <v/>
      </c>
      <c r="AS752" s="125" t="str">
        <f t="shared" si="400"/>
        <v/>
      </c>
      <c r="AT752" s="121" t="str">
        <f t="shared" si="401"/>
        <v/>
      </c>
      <c r="AU752" s="138" t="str">
        <f>IF(AX752="","",IF(R752="Refreshment Beverage",ROUND((BA752-Y752-Z752-AA752)*VLOOKUP(VALUE(Q752),Rates!G$15:L$19,3,0),4),ROUND(AW752*(VLOOKUP(VALUE(Q752),Rates!G:L,3,0)),4)))</f>
        <v/>
      </c>
      <c r="AV752" s="126" t="str">
        <f t="shared" si="402"/>
        <v/>
      </c>
      <c r="AW752" s="127" t="str">
        <f t="shared" si="403"/>
        <v/>
      </c>
      <c r="AX752" s="123" t="str">
        <f t="shared" si="404"/>
        <v/>
      </c>
      <c r="AY752" s="140" t="str">
        <f>IF(AX752="","",IF(R752="Refreshment Beverage",ROUND(SUM(AX752*Rates!K$19),4),ROUND(SUM(AX752*(Rates!J$8/100)),4)))</f>
        <v/>
      </c>
      <c r="AZ752" s="124" t="str">
        <f t="shared" si="405"/>
        <v/>
      </c>
      <c r="BA752" s="125" t="str">
        <f t="shared" si="406"/>
        <v/>
      </c>
      <c r="BB752" s="115"/>
      <c r="BC752" s="143"/>
      <c r="BD752" s="100"/>
      <c r="BE752" s="100"/>
      <c r="BF752" s="100"/>
      <c r="BG752" s="100"/>
    </row>
    <row r="753" spans="1:59" ht="12.75" customHeight="1" x14ac:dyDescent="0.2">
      <c r="A753" s="144"/>
      <c r="B753" s="141"/>
      <c r="C753" s="141"/>
      <c r="D753" s="142"/>
      <c r="E753" s="142"/>
      <c r="F753" s="142"/>
      <c r="G753" s="142"/>
      <c r="H753" s="142"/>
      <c r="I753" s="129"/>
      <c r="J753" s="130"/>
      <c r="K753" s="131" t="str">
        <f t="shared" si="377"/>
        <v/>
      </c>
      <c r="L753" s="132" t="str">
        <f t="shared" si="378"/>
        <v/>
      </c>
      <c r="M753" s="133" t="str">
        <f t="shared" si="379"/>
        <v/>
      </c>
      <c r="N753" s="134" t="str">
        <f>IFERROR(IF(B:B="","",IF(R753="Beer",SUM(LOOKUP(2,1/(Rates!$B$3:$B$5&lt;=W753)/(Rates!$C$3:$C$5&gt;=W753),Rates!$D$3:$D$5)*(X753/100)*W753),IF(R753="Refreshment Beverage",SUM(LOOKUP(2,1/(Rates!$B$7:$B$11&lt;=W753)/(Rates!$C$7:$C$11&gt;=W753),Rates!$D$7:$D$11)*(X753/100)*W753)))),"")</f>
        <v/>
      </c>
      <c r="O753" s="134" t="str">
        <f t="shared" si="380"/>
        <v/>
      </c>
      <c r="P753" s="116"/>
      <c r="Q753" s="117" t="str">
        <f t="shared" si="381"/>
        <v/>
      </c>
      <c r="R753" s="128" t="str">
        <f t="shared" si="382"/>
        <v/>
      </c>
      <c r="S753" s="135" t="str">
        <f>IF(B753="","",IF(R753="Refreshment Beverage",VLOOKUP(VALUE(Q753),Rates!G$15:L$19,2,0),VLOOKUP(VALUE(Q753),Rates!G$4:L$12,2,0)))</f>
        <v/>
      </c>
      <c r="T753" s="135" t="str">
        <f t="shared" si="383"/>
        <v/>
      </c>
      <c r="U753" s="118" t="str">
        <f t="shared" si="384"/>
        <v/>
      </c>
      <c r="V753" s="135" t="str">
        <f t="shared" si="385"/>
        <v/>
      </c>
      <c r="W753" s="135" t="str">
        <f t="shared" si="386"/>
        <v/>
      </c>
      <c r="X753" s="119" t="str">
        <f t="shared" si="387"/>
        <v/>
      </c>
      <c r="Y753" s="120" t="str">
        <f>IF(B:B="","",IF(R753="Refreshment Beverage",VLOOKUP(Q753,Rates!G$15:L$19,6,0)*W753,VLOOKUP(Q753,Rates!G$4:L$12,6,0)*W753))</f>
        <v/>
      </c>
      <c r="Z753" s="120" t="str">
        <f t="shared" si="388"/>
        <v/>
      </c>
      <c r="AA753" s="120" t="str">
        <f t="shared" si="389"/>
        <v/>
      </c>
      <c r="AB753" s="136" t="str">
        <f>IF(B:B="","",IF(R753="Refreshment Beverage","",IF(AND(R753="Beer",Q753=0),SUM(LOOKUP(2,1/(Rates!$B$15:$B$18&lt;=W753)/(Rates!$C$15:$C$18&gt;=W753),Rates!$D$15:$D$18)*W753),VLOOKUP(VALUE(Q:Q),Rates!A:B,2,0)*W753)))</f>
        <v/>
      </c>
      <c r="AC753" s="136" t="str">
        <f>IF(B:B="","",IF(R753="Refreshment Beverage","",IF(AND(R753="Beer",Q753=0),SUM(LOOKUP(2,1/(Rates!$B$15:$B$18&lt;=W753)/(Rates!$C$15:$C$18&gt;=W753),Rates!$E$15:$E$18)*W753),VLOOKUP(VALUE(Q:Q),Rates!A:C,3,0)*W753)))</f>
        <v/>
      </c>
      <c r="AD753" s="137" t="str">
        <f>IFERROR(IF(B:B="","",IF(R753="Beer","",IF(VALUE(Q753)=0,VLOOKUP(VLOOKUP(B:B,#REF!,16,0),Rates!A:E,2,0),VLOOKUP(VALUE(Q753),Rates!A$31:B$34,2,0)*W753))),0)</f>
        <v/>
      </c>
      <c r="AE753" s="121" t="str">
        <f t="shared" si="390"/>
        <v/>
      </c>
      <c r="AF753" s="138" t="str">
        <f t="shared" si="391"/>
        <v/>
      </c>
      <c r="AG753" s="122" t="str">
        <f t="shared" si="392"/>
        <v/>
      </c>
      <c r="AH753" s="123" t="str">
        <f t="shared" si="393"/>
        <v/>
      </c>
      <c r="AI753" s="139" t="str">
        <f>IF(AE:AE="","",IF(R753="Refreshment Beverage",AK753*(Rates!J$19/100),ROUND(SUM(AH753*(Rates!$J$8/100)),4)))</f>
        <v/>
      </c>
      <c r="AJ753" s="124" t="str">
        <f t="shared" si="394"/>
        <v/>
      </c>
      <c r="AK753" s="125" t="str">
        <f t="shared" si="395"/>
        <v/>
      </c>
      <c r="AL753" s="121" t="str">
        <f t="shared" si="396"/>
        <v/>
      </c>
      <c r="AM753" s="138" t="str">
        <f>IF(AS753="","",IF(R753="Refreshment Beverage",ROUND(AS753*Rates!K$19,4),ROUND(AO753*(VLOOKUP(VALUE(Q753),Rates!G$4:L$12,3,0)),4)))</f>
        <v/>
      </c>
      <c r="AN753" s="126" t="str">
        <f>IF(AS753="","",IF(R753="Refreshment Beverage",AS753*(Rates!J$19/100),MAX(AM753,AB753)))</f>
        <v/>
      </c>
      <c r="AO753" s="127" t="str">
        <f t="shared" si="397"/>
        <v/>
      </c>
      <c r="AP753" s="127" t="str">
        <f t="shared" si="398"/>
        <v/>
      </c>
      <c r="AQ753" s="140" t="str">
        <f>IF(AS753="","",IF(R753="Refreshment Beverage",ROUND(SUM(VLOOKUP(Q:Q,Rates!G$15:L$19,3,0)*(AS753-Y753-Z753-AA753)),4),ROUND(SUM(Rates!$K$8*AS753),4)))</f>
        <v/>
      </c>
      <c r="AR753" s="139" t="str">
        <f t="shared" si="399"/>
        <v/>
      </c>
      <c r="AS753" s="125" t="str">
        <f t="shared" si="400"/>
        <v/>
      </c>
      <c r="AT753" s="121" t="str">
        <f t="shared" si="401"/>
        <v/>
      </c>
      <c r="AU753" s="138" t="str">
        <f>IF(AX753="","",IF(R753="Refreshment Beverage",ROUND((BA753-Y753-Z753-AA753)*VLOOKUP(VALUE(Q753),Rates!G$15:L$19,3,0),4),ROUND(AW753*(VLOOKUP(VALUE(Q753),Rates!G:L,3,0)),4)))</f>
        <v/>
      </c>
      <c r="AV753" s="126" t="str">
        <f t="shared" si="402"/>
        <v/>
      </c>
      <c r="AW753" s="127" t="str">
        <f t="shared" si="403"/>
        <v/>
      </c>
      <c r="AX753" s="123" t="str">
        <f t="shared" si="404"/>
        <v/>
      </c>
      <c r="AY753" s="140" t="str">
        <f>IF(AX753="","",IF(R753="Refreshment Beverage",ROUND(SUM(AX753*Rates!K$19),4),ROUND(SUM(AX753*(Rates!J$8/100)),4)))</f>
        <v/>
      </c>
      <c r="AZ753" s="124" t="str">
        <f t="shared" si="405"/>
        <v/>
      </c>
      <c r="BA753" s="125" t="str">
        <f t="shared" si="406"/>
        <v/>
      </c>
      <c r="BB753" s="115"/>
      <c r="BC753" s="143"/>
      <c r="BD753" s="100"/>
      <c r="BE753" s="100"/>
      <c r="BF753" s="100"/>
      <c r="BG753" s="100"/>
    </row>
    <row r="754" spans="1:59" ht="12.75" customHeight="1" x14ac:dyDescent="0.2">
      <c r="A754" s="144"/>
      <c r="B754" s="141"/>
      <c r="C754" s="141"/>
      <c r="D754" s="142"/>
      <c r="E754" s="142"/>
      <c r="F754" s="142"/>
      <c r="G754" s="142"/>
      <c r="H754" s="142"/>
      <c r="I754" s="129"/>
      <c r="J754" s="130"/>
      <c r="K754" s="131" t="str">
        <f t="shared" si="377"/>
        <v/>
      </c>
      <c r="L754" s="132" t="str">
        <f t="shared" si="378"/>
        <v/>
      </c>
      <c r="M754" s="133" t="str">
        <f t="shared" si="379"/>
        <v/>
      </c>
      <c r="N754" s="134" t="str">
        <f>IFERROR(IF(B:B="","",IF(R754="Beer",SUM(LOOKUP(2,1/(Rates!$B$3:$B$5&lt;=W754)/(Rates!$C$3:$C$5&gt;=W754),Rates!$D$3:$D$5)*(X754/100)*W754),IF(R754="Refreshment Beverage",SUM(LOOKUP(2,1/(Rates!$B$7:$B$11&lt;=W754)/(Rates!$C$7:$C$11&gt;=W754),Rates!$D$7:$D$11)*(X754/100)*W754)))),"")</f>
        <v/>
      </c>
      <c r="O754" s="134" t="str">
        <f t="shared" si="380"/>
        <v/>
      </c>
      <c r="P754" s="116"/>
      <c r="Q754" s="117" t="str">
        <f t="shared" si="381"/>
        <v/>
      </c>
      <c r="R754" s="128" t="str">
        <f t="shared" si="382"/>
        <v/>
      </c>
      <c r="S754" s="135" t="str">
        <f>IF(B754="","",IF(R754="Refreshment Beverage",VLOOKUP(VALUE(Q754),Rates!G$15:L$19,2,0),VLOOKUP(VALUE(Q754),Rates!G$4:L$12,2,0)))</f>
        <v/>
      </c>
      <c r="T754" s="135" t="str">
        <f t="shared" si="383"/>
        <v/>
      </c>
      <c r="U754" s="118" t="str">
        <f t="shared" si="384"/>
        <v/>
      </c>
      <c r="V754" s="135" t="str">
        <f t="shared" si="385"/>
        <v/>
      </c>
      <c r="W754" s="135" t="str">
        <f t="shared" si="386"/>
        <v/>
      </c>
      <c r="X754" s="119" t="str">
        <f t="shared" si="387"/>
        <v/>
      </c>
      <c r="Y754" s="120" t="str">
        <f>IF(B:B="","",IF(R754="Refreshment Beverage",VLOOKUP(Q754,Rates!G$15:L$19,6,0)*W754,VLOOKUP(Q754,Rates!G$4:L$12,6,0)*W754))</f>
        <v/>
      </c>
      <c r="Z754" s="120" t="str">
        <f t="shared" si="388"/>
        <v/>
      </c>
      <c r="AA754" s="120" t="str">
        <f t="shared" si="389"/>
        <v/>
      </c>
      <c r="AB754" s="136" t="str">
        <f>IF(B:B="","",IF(R754="Refreshment Beverage","",IF(AND(R754="Beer",Q754=0),SUM(LOOKUP(2,1/(Rates!$B$15:$B$18&lt;=W754)/(Rates!$C$15:$C$18&gt;=W754),Rates!$D$15:$D$18)*W754),VLOOKUP(VALUE(Q:Q),Rates!A:B,2,0)*W754)))</f>
        <v/>
      </c>
      <c r="AC754" s="136" t="str">
        <f>IF(B:B="","",IF(R754="Refreshment Beverage","",IF(AND(R754="Beer",Q754=0),SUM(LOOKUP(2,1/(Rates!$B$15:$B$18&lt;=W754)/(Rates!$C$15:$C$18&gt;=W754),Rates!$E$15:$E$18)*W754),VLOOKUP(VALUE(Q:Q),Rates!A:C,3,0)*W754)))</f>
        <v/>
      </c>
      <c r="AD754" s="137" t="str">
        <f>IFERROR(IF(B:B="","",IF(R754="Beer","",IF(VALUE(Q754)=0,VLOOKUP(VLOOKUP(B:B,#REF!,16,0),Rates!A:E,2,0),VLOOKUP(VALUE(Q754),Rates!A$31:B$34,2,0)*W754))),0)</f>
        <v/>
      </c>
      <c r="AE754" s="121" t="str">
        <f t="shared" si="390"/>
        <v/>
      </c>
      <c r="AF754" s="138" t="str">
        <f t="shared" si="391"/>
        <v/>
      </c>
      <c r="AG754" s="122" t="str">
        <f t="shared" si="392"/>
        <v/>
      </c>
      <c r="AH754" s="123" t="str">
        <f t="shared" si="393"/>
        <v/>
      </c>
      <c r="AI754" s="139" t="str">
        <f>IF(AE:AE="","",IF(R754="Refreshment Beverage",AK754*(Rates!J$19/100),ROUND(SUM(AH754*(Rates!$J$8/100)),4)))</f>
        <v/>
      </c>
      <c r="AJ754" s="124" t="str">
        <f t="shared" si="394"/>
        <v/>
      </c>
      <c r="AK754" s="125" t="str">
        <f t="shared" si="395"/>
        <v/>
      </c>
      <c r="AL754" s="121" t="str">
        <f t="shared" si="396"/>
        <v/>
      </c>
      <c r="AM754" s="138" t="str">
        <f>IF(AS754="","",IF(R754="Refreshment Beverage",ROUND(AS754*Rates!K$19,4),ROUND(AO754*(VLOOKUP(VALUE(Q754),Rates!G$4:L$12,3,0)),4)))</f>
        <v/>
      </c>
      <c r="AN754" s="126" t="str">
        <f>IF(AS754="","",IF(R754="Refreshment Beverage",AS754*(Rates!J$19/100),MAX(AM754,AB754)))</f>
        <v/>
      </c>
      <c r="AO754" s="127" t="str">
        <f t="shared" si="397"/>
        <v/>
      </c>
      <c r="AP754" s="127" t="str">
        <f t="shared" si="398"/>
        <v/>
      </c>
      <c r="AQ754" s="140" t="str">
        <f>IF(AS754="","",IF(R754="Refreshment Beverage",ROUND(SUM(VLOOKUP(Q:Q,Rates!G$15:L$19,3,0)*(AS754-Y754-Z754-AA754)),4),ROUND(SUM(Rates!$K$8*AS754),4)))</f>
        <v/>
      </c>
      <c r="AR754" s="139" t="str">
        <f t="shared" si="399"/>
        <v/>
      </c>
      <c r="AS754" s="125" t="str">
        <f t="shared" si="400"/>
        <v/>
      </c>
      <c r="AT754" s="121" t="str">
        <f t="shared" si="401"/>
        <v/>
      </c>
      <c r="AU754" s="138" t="str">
        <f>IF(AX754="","",IF(R754="Refreshment Beverage",ROUND((BA754-Y754-Z754-AA754)*VLOOKUP(VALUE(Q754),Rates!G$15:L$19,3,0),4),ROUND(AW754*(VLOOKUP(VALUE(Q754),Rates!G:L,3,0)),4)))</f>
        <v/>
      </c>
      <c r="AV754" s="126" t="str">
        <f t="shared" si="402"/>
        <v/>
      </c>
      <c r="AW754" s="127" t="str">
        <f t="shared" si="403"/>
        <v/>
      </c>
      <c r="AX754" s="123" t="str">
        <f t="shared" si="404"/>
        <v/>
      </c>
      <c r="AY754" s="140" t="str">
        <f>IF(AX754="","",IF(R754="Refreshment Beverage",ROUND(SUM(AX754*Rates!K$19),4),ROUND(SUM(AX754*(Rates!J$8/100)),4)))</f>
        <v/>
      </c>
      <c r="AZ754" s="124" t="str">
        <f t="shared" si="405"/>
        <v/>
      </c>
      <c r="BA754" s="125" t="str">
        <f t="shared" si="406"/>
        <v/>
      </c>
      <c r="BB754" s="115"/>
      <c r="BC754" s="143"/>
      <c r="BD754" s="100"/>
      <c r="BE754" s="100"/>
      <c r="BF754" s="100"/>
      <c r="BG754" s="100"/>
    </row>
    <row r="755" spans="1:59" ht="12.75" customHeight="1" x14ac:dyDescent="0.2">
      <c r="A755" s="144"/>
      <c r="B755" s="141"/>
      <c r="C755" s="141"/>
      <c r="D755" s="142"/>
      <c r="E755" s="142"/>
      <c r="F755" s="142"/>
      <c r="G755" s="142"/>
      <c r="H755" s="142"/>
      <c r="I755" s="129"/>
      <c r="J755" s="130"/>
      <c r="K755" s="131" t="str">
        <f t="shared" si="377"/>
        <v/>
      </c>
      <c r="L755" s="132" t="str">
        <f t="shared" si="378"/>
        <v/>
      </c>
      <c r="M755" s="133" t="str">
        <f t="shared" si="379"/>
        <v/>
      </c>
      <c r="N755" s="134" t="str">
        <f>IFERROR(IF(B:B="","",IF(R755="Beer",SUM(LOOKUP(2,1/(Rates!$B$3:$B$5&lt;=W755)/(Rates!$C$3:$C$5&gt;=W755),Rates!$D$3:$D$5)*(X755/100)*W755),IF(R755="Refreshment Beverage",SUM(LOOKUP(2,1/(Rates!$B$7:$B$11&lt;=W755)/(Rates!$C$7:$C$11&gt;=W755),Rates!$D$7:$D$11)*(X755/100)*W755)))),"")</f>
        <v/>
      </c>
      <c r="O755" s="134" t="str">
        <f t="shared" si="380"/>
        <v/>
      </c>
      <c r="P755" s="116"/>
      <c r="Q755" s="117" t="str">
        <f t="shared" si="381"/>
        <v/>
      </c>
      <c r="R755" s="128" t="str">
        <f t="shared" si="382"/>
        <v/>
      </c>
      <c r="S755" s="135" t="str">
        <f>IF(B755="","",IF(R755="Refreshment Beverage",VLOOKUP(VALUE(Q755),Rates!G$15:L$19,2,0),VLOOKUP(VALUE(Q755),Rates!G$4:L$12,2,0)))</f>
        <v/>
      </c>
      <c r="T755" s="135" t="str">
        <f t="shared" si="383"/>
        <v/>
      </c>
      <c r="U755" s="118" t="str">
        <f t="shared" si="384"/>
        <v/>
      </c>
      <c r="V755" s="135" t="str">
        <f t="shared" si="385"/>
        <v/>
      </c>
      <c r="W755" s="135" t="str">
        <f t="shared" si="386"/>
        <v/>
      </c>
      <c r="X755" s="119" t="str">
        <f t="shared" si="387"/>
        <v/>
      </c>
      <c r="Y755" s="120" t="str">
        <f>IF(B:B="","",IF(R755="Refreshment Beverage",VLOOKUP(Q755,Rates!G$15:L$19,6,0)*W755,VLOOKUP(Q755,Rates!G$4:L$12,6,0)*W755))</f>
        <v/>
      </c>
      <c r="Z755" s="120" t="str">
        <f t="shared" si="388"/>
        <v/>
      </c>
      <c r="AA755" s="120" t="str">
        <f t="shared" si="389"/>
        <v/>
      </c>
      <c r="AB755" s="136" t="str">
        <f>IF(B:B="","",IF(R755="Refreshment Beverage","",IF(AND(R755="Beer",Q755=0),SUM(LOOKUP(2,1/(Rates!$B$15:$B$18&lt;=W755)/(Rates!$C$15:$C$18&gt;=W755),Rates!$D$15:$D$18)*W755),VLOOKUP(VALUE(Q:Q),Rates!A:B,2,0)*W755)))</f>
        <v/>
      </c>
      <c r="AC755" s="136" t="str">
        <f>IF(B:B="","",IF(R755="Refreshment Beverage","",IF(AND(R755="Beer",Q755=0),SUM(LOOKUP(2,1/(Rates!$B$15:$B$18&lt;=W755)/(Rates!$C$15:$C$18&gt;=W755),Rates!$E$15:$E$18)*W755),VLOOKUP(VALUE(Q:Q),Rates!A:C,3,0)*W755)))</f>
        <v/>
      </c>
      <c r="AD755" s="137" t="str">
        <f>IFERROR(IF(B:B="","",IF(R755="Beer","",IF(VALUE(Q755)=0,VLOOKUP(VLOOKUP(B:B,#REF!,16,0),Rates!A:E,2,0),VLOOKUP(VALUE(Q755),Rates!A$31:B$34,2,0)*W755))),0)</f>
        <v/>
      </c>
      <c r="AE755" s="121" t="str">
        <f t="shared" si="390"/>
        <v/>
      </c>
      <c r="AF755" s="138" t="str">
        <f t="shared" si="391"/>
        <v/>
      </c>
      <c r="AG755" s="122" t="str">
        <f t="shared" si="392"/>
        <v/>
      </c>
      <c r="AH755" s="123" t="str">
        <f t="shared" si="393"/>
        <v/>
      </c>
      <c r="AI755" s="139" t="str">
        <f>IF(AE:AE="","",IF(R755="Refreshment Beverage",AK755*(Rates!J$19/100),ROUND(SUM(AH755*(Rates!$J$8/100)),4)))</f>
        <v/>
      </c>
      <c r="AJ755" s="124" t="str">
        <f t="shared" si="394"/>
        <v/>
      </c>
      <c r="AK755" s="125" t="str">
        <f t="shared" si="395"/>
        <v/>
      </c>
      <c r="AL755" s="121" t="str">
        <f t="shared" si="396"/>
        <v/>
      </c>
      <c r="AM755" s="138" t="str">
        <f>IF(AS755="","",IF(R755="Refreshment Beverage",ROUND(AS755*Rates!K$19,4),ROUND(AO755*(VLOOKUP(VALUE(Q755),Rates!G$4:L$12,3,0)),4)))</f>
        <v/>
      </c>
      <c r="AN755" s="126" t="str">
        <f>IF(AS755="","",IF(R755="Refreshment Beverage",AS755*(Rates!J$19/100),MAX(AM755,AB755)))</f>
        <v/>
      </c>
      <c r="AO755" s="127" t="str">
        <f t="shared" si="397"/>
        <v/>
      </c>
      <c r="AP755" s="127" t="str">
        <f t="shared" si="398"/>
        <v/>
      </c>
      <c r="AQ755" s="140" t="str">
        <f>IF(AS755="","",IF(R755="Refreshment Beverage",ROUND(SUM(VLOOKUP(Q:Q,Rates!G$15:L$19,3,0)*(AS755-Y755-Z755-AA755)),4),ROUND(SUM(Rates!$K$8*AS755),4)))</f>
        <v/>
      </c>
      <c r="AR755" s="139" t="str">
        <f t="shared" si="399"/>
        <v/>
      </c>
      <c r="AS755" s="125" t="str">
        <f t="shared" si="400"/>
        <v/>
      </c>
      <c r="AT755" s="121" t="str">
        <f t="shared" si="401"/>
        <v/>
      </c>
      <c r="AU755" s="138" t="str">
        <f>IF(AX755="","",IF(R755="Refreshment Beverage",ROUND((BA755-Y755-Z755-AA755)*VLOOKUP(VALUE(Q755),Rates!G$15:L$19,3,0),4),ROUND(AW755*(VLOOKUP(VALUE(Q755),Rates!G:L,3,0)),4)))</f>
        <v/>
      </c>
      <c r="AV755" s="126" t="str">
        <f t="shared" si="402"/>
        <v/>
      </c>
      <c r="AW755" s="127" t="str">
        <f t="shared" si="403"/>
        <v/>
      </c>
      <c r="AX755" s="123" t="str">
        <f t="shared" si="404"/>
        <v/>
      </c>
      <c r="AY755" s="140" t="str">
        <f>IF(AX755="","",IF(R755="Refreshment Beverage",ROUND(SUM(AX755*Rates!K$19),4),ROUND(SUM(AX755*(Rates!J$8/100)),4)))</f>
        <v/>
      </c>
      <c r="AZ755" s="124" t="str">
        <f t="shared" si="405"/>
        <v/>
      </c>
      <c r="BA755" s="125" t="str">
        <f t="shared" si="406"/>
        <v/>
      </c>
      <c r="BB755" s="115"/>
      <c r="BC755" s="143"/>
      <c r="BD755" s="100"/>
      <c r="BE755" s="100"/>
      <c r="BF755" s="100"/>
      <c r="BG755" s="100"/>
    </row>
    <row r="756" spans="1:59" ht="12.75" customHeight="1" x14ac:dyDescent="0.2">
      <c r="A756" s="144"/>
      <c r="B756" s="141"/>
      <c r="C756" s="141"/>
      <c r="D756" s="142"/>
      <c r="E756" s="142"/>
      <c r="F756" s="142"/>
      <c r="G756" s="142"/>
      <c r="H756" s="142"/>
      <c r="I756" s="129"/>
      <c r="J756" s="130"/>
      <c r="K756" s="131" t="str">
        <f t="shared" si="377"/>
        <v/>
      </c>
      <c r="L756" s="132" t="str">
        <f t="shared" si="378"/>
        <v/>
      </c>
      <c r="M756" s="133" t="str">
        <f t="shared" si="379"/>
        <v/>
      </c>
      <c r="N756" s="134" t="str">
        <f>IFERROR(IF(B:B="","",IF(R756="Beer",SUM(LOOKUP(2,1/(Rates!$B$3:$B$5&lt;=W756)/(Rates!$C$3:$C$5&gt;=W756),Rates!$D$3:$D$5)*(X756/100)*W756),IF(R756="Refreshment Beverage",SUM(LOOKUP(2,1/(Rates!$B$7:$B$11&lt;=W756)/(Rates!$C$7:$C$11&gt;=W756),Rates!$D$7:$D$11)*(X756/100)*W756)))),"")</f>
        <v/>
      </c>
      <c r="O756" s="134" t="str">
        <f t="shared" si="380"/>
        <v/>
      </c>
      <c r="P756" s="116"/>
      <c r="Q756" s="117" t="str">
        <f t="shared" si="381"/>
        <v/>
      </c>
      <c r="R756" s="128" t="str">
        <f t="shared" si="382"/>
        <v/>
      </c>
      <c r="S756" s="135" t="str">
        <f>IF(B756="","",IF(R756="Refreshment Beverage",VLOOKUP(VALUE(Q756),Rates!G$15:L$19,2,0),VLOOKUP(VALUE(Q756),Rates!G$4:L$12,2,0)))</f>
        <v/>
      </c>
      <c r="T756" s="135" t="str">
        <f t="shared" si="383"/>
        <v/>
      </c>
      <c r="U756" s="118" t="str">
        <f t="shared" si="384"/>
        <v/>
      </c>
      <c r="V756" s="135" t="str">
        <f t="shared" si="385"/>
        <v/>
      </c>
      <c r="W756" s="135" t="str">
        <f t="shared" si="386"/>
        <v/>
      </c>
      <c r="X756" s="119" t="str">
        <f t="shared" si="387"/>
        <v/>
      </c>
      <c r="Y756" s="120" t="str">
        <f>IF(B:B="","",IF(R756="Refreshment Beverage",VLOOKUP(Q756,Rates!G$15:L$19,6,0)*W756,VLOOKUP(Q756,Rates!G$4:L$12,6,0)*W756))</f>
        <v/>
      </c>
      <c r="Z756" s="120" t="str">
        <f t="shared" si="388"/>
        <v/>
      </c>
      <c r="AA756" s="120" t="str">
        <f t="shared" si="389"/>
        <v/>
      </c>
      <c r="AB756" s="136" t="str">
        <f>IF(B:B="","",IF(R756="Refreshment Beverage","",IF(AND(R756="Beer",Q756=0),SUM(LOOKUP(2,1/(Rates!$B$15:$B$18&lt;=W756)/(Rates!$C$15:$C$18&gt;=W756),Rates!$D$15:$D$18)*W756),VLOOKUP(VALUE(Q:Q),Rates!A:B,2,0)*W756)))</f>
        <v/>
      </c>
      <c r="AC756" s="136" t="str">
        <f>IF(B:B="","",IF(R756="Refreshment Beverage","",IF(AND(R756="Beer",Q756=0),SUM(LOOKUP(2,1/(Rates!$B$15:$B$18&lt;=W756)/(Rates!$C$15:$C$18&gt;=W756),Rates!$E$15:$E$18)*W756),VLOOKUP(VALUE(Q:Q),Rates!A:C,3,0)*W756)))</f>
        <v/>
      </c>
      <c r="AD756" s="137" t="str">
        <f>IFERROR(IF(B:B="","",IF(R756="Beer","",IF(VALUE(Q756)=0,VLOOKUP(VLOOKUP(B:B,#REF!,16,0),Rates!A:E,2,0),VLOOKUP(VALUE(Q756),Rates!A$31:B$34,2,0)*W756))),0)</f>
        <v/>
      </c>
      <c r="AE756" s="121" t="str">
        <f t="shared" si="390"/>
        <v/>
      </c>
      <c r="AF756" s="138" t="str">
        <f t="shared" si="391"/>
        <v/>
      </c>
      <c r="AG756" s="122" t="str">
        <f t="shared" si="392"/>
        <v/>
      </c>
      <c r="AH756" s="123" t="str">
        <f t="shared" si="393"/>
        <v/>
      </c>
      <c r="AI756" s="139" t="str">
        <f>IF(AE:AE="","",IF(R756="Refreshment Beverage",AK756*(Rates!J$19/100),ROUND(SUM(AH756*(Rates!$J$8/100)),4)))</f>
        <v/>
      </c>
      <c r="AJ756" s="124" t="str">
        <f t="shared" si="394"/>
        <v/>
      </c>
      <c r="AK756" s="125" t="str">
        <f t="shared" si="395"/>
        <v/>
      </c>
      <c r="AL756" s="121" t="str">
        <f t="shared" si="396"/>
        <v/>
      </c>
      <c r="AM756" s="138" t="str">
        <f>IF(AS756="","",IF(R756="Refreshment Beverage",ROUND(AS756*Rates!K$19,4),ROUND(AO756*(VLOOKUP(VALUE(Q756),Rates!G$4:L$12,3,0)),4)))</f>
        <v/>
      </c>
      <c r="AN756" s="126" t="str">
        <f>IF(AS756="","",IF(R756="Refreshment Beverage",AS756*(Rates!J$19/100),MAX(AM756,AB756)))</f>
        <v/>
      </c>
      <c r="AO756" s="127" t="str">
        <f t="shared" si="397"/>
        <v/>
      </c>
      <c r="AP756" s="127" t="str">
        <f t="shared" si="398"/>
        <v/>
      </c>
      <c r="AQ756" s="140" t="str">
        <f>IF(AS756="","",IF(R756="Refreshment Beverage",ROUND(SUM(VLOOKUP(Q:Q,Rates!G$15:L$19,3,0)*(AS756-Y756-Z756-AA756)),4),ROUND(SUM(Rates!$K$8*AS756),4)))</f>
        <v/>
      </c>
      <c r="AR756" s="139" t="str">
        <f t="shared" si="399"/>
        <v/>
      </c>
      <c r="AS756" s="125" t="str">
        <f t="shared" si="400"/>
        <v/>
      </c>
      <c r="AT756" s="121" t="str">
        <f t="shared" si="401"/>
        <v/>
      </c>
      <c r="AU756" s="138" t="str">
        <f>IF(AX756="","",IF(R756="Refreshment Beverage",ROUND((BA756-Y756-Z756-AA756)*VLOOKUP(VALUE(Q756),Rates!G$15:L$19,3,0),4),ROUND(AW756*(VLOOKUP(VALUE(Q756),Rates!G:L,3,0)),4)))</f>
        <v/>
      </c>
      <c r="AV756" s="126" t="str">
        <f t="shared" si="402"/>
        <v/>
      </c>
      <c r="AW756" s="127" t="str">
        <f t="shared" si="403"/>
        <v/>
      </c>
      <c r="AX756" s="123" t="str">
        <f t="shared" si="404"/>
        <v/>
      </c>
      <c r="AY756" s="140" t="str">
        <f>IF(AX756="","",IF(R756="Refreshment Beverage",ROUND(SUM(AX756*Rates!K$19),4),ROUND(SUM(AX756*(Rates!J$8/100)),4)))</f>
        <v/>
      </c>
      <c r="AZ756" s="124" t="str">
        <f t="shared" si="405"/>
        <v/>
      </c>
      <c r="BA756" s="125" t="str">
        <f t="shared" si="406"/>
        <v/>
      </c>
      <c r="BB756" s="115"/>
      <c r="BC756" s="143"/>
      <c r="BD756" s="100"/>
      <c r="BE756" s="100"/>
      <c r="BF756" s="100"/>
      <c r="BG756" s="100"/>
    </row>
    <row r="757" spans="1:59" ht="12.75" customHeight="1" x14ac:dyDescent="0.2">
      <c r="A757" s="144"/>
      <c r="B757" s="141"/>
      <c r="C757" s="141"/>
      <c r="D757" s="142"/>
      <c r="E757" s="142"/>
      <c r="F757" s="142"/>
      <c r="G757" s="142"/>
      <c r="H757" s="142"/>
      <c r="I757" s="129"/>
      <c r="J757" s="130"/>
      <c r="K757" s="131" t="str">
        <f t="shared" si="377"/>
        <v/>
      </c>
      <c r="L757" s="132" t="str">
        <f t="shared" si="378"/>
        <v/>
      </c>
      <c r="M757" s="133" t="str">
        <f t="shared" si="379"/>
        <v/>
      </c>
      <c r="N757" s="134" t="str">
        <f>IFERROR(IF(B:B="","",IF(R757="Beer",SUM(LOOKUP(2,1/(Rates!$B$3:$B$5&lt;=W757)/(Rates!$C$3:$C$5&gt;=W757),Rates!$D$3:$D$5)*(X757/100)*W757),IF(R757="Refreshment Beverage",SUM(LOOKUP(2,1/(Rates!$B$7:$B$11&lt;=W757)/(Rates!$C$7:$C$11&gt;=W757),Rates!$D$7:$D$11)*(X757/100)*W757)))),"")</f>
        <v/>
      </c>
      <c r="O757" s="134" t="str">
        <f t="shared" si="380"/>
        <v/>
      </c>
      <c r="P757" s="116"/>
      <c r="Q757" s="117" t="str">
        <f t="shared" si="381"/>
        <v/>
      </c>
      <c r="R757" s="128" t="str">
        <f t="shared" si="382"/>
        <v/>
      </c>
      <c r="S757" s="135" t="str">
        <f>IF(B757="","",IF(R757="Refreshment Beverage",VLOOKUP(VALUE(Q757),Rates!G$15:L$19,2,0),VLOOKUP(VALUE(Q757),Rates!G$4:L$12,2,0)))</f>
        <v/>
      </c>
      <c r="T757" s="135" t="str">
        <f t="shared" si="383"/>
        <v/>
      </c>
      <c r="U757" s="118" t="str">
        <f t="shared" si="384"/>
        <v/>
      </c>
      <c r="V757" s="135" t="str">
        <f t="shared" si="385"/>
        <v/>
      </c>
      <c r="W757" s="135" t="str">
        <f t="shared" si="386"/>
        <v/>
      </c>
      <c r="X757" s="119" t="str">
        <f t="shared" si="387"/>
        <v/>
      </c>
      <c r="Y757" s="120" t="str">
        <f>IF(B:B="","",IF(R757="Refreshment Beverage",VLOOKUP(Q757,Rates!G$15:L$19,6,0)*W757,VLOOKUP(Q757,Rates!G$4:L$12,6,0)*W757))</f>
        <v/>
      </c>
      <c r="Z757" s="120" t="str">
        <f t="shared" si="388"/>
        <v/>
      </c>
      <c r="AA757" s="120" t="str">
        <f t="shared" si="389"/>
        <v/>
      </c>
      <c r="AB757" s="136" t="str">
        <f>IF(B:B="","",IF(R757="Refreshment Beverage","",IF(AND(R757="Beer",Q757=0),SUM(LOOKUP(2,1/(Rates!$B$15:$B$18&lt;=W757)/(Rates!$C$15:$C$18&gt;=W757),Rates!$D$15:$D$18)*W757),VLOOKUP(VALUE(Q:Q),Rates!A:B,2,0)*W757)))</f>
        <v/>
      </c>
      <c r="AC757" s="136" t="str">
        <f>IF(B:B="","",IF(R757="Refreshment Beverage","",IF(AND(R757="Beer",Q757=0),SUM(LOOKUP(2,1/(Rates!$B$15:$B$18&lt;=W757)/(Rates!$C$15:$C$18&gt;=W757),Rates!$E$15:$E$18)*W757),VLOOKUP(VALUE(Q:Q),Rates!A:C,3,0)*W757)))</f>
        <v/>
      </c>
      <c r="AD757" s="137" t="str">
        <f>IFERROR(IF(B:B="","",IF(R757="Beer","",IF(VALUE(Q757)=0,VLOOKUP(VLOOKUP(B:B,#REF!,16,0),Rates!A:E,2,0),VLOOKUP(VALUE(Q757),Rates!A$31:B$34,2,0)*W757))),0)</f>
        <v/>
      </c>
      <c r="AE757" s="121" t="str">
        <f t="shared" si="390"/>
        <v/>
      </c>
      <c r="AF757" s="138" t="str">
        <f t="shared" si="391"/>
        <v/>
      </c>
      <c r="AG757" s="122" t="str">
        <f t="shared" si="392"/>
        <v/>
      </c>
      <c r="AH757" s="123" t="str">
        <f t="shared" si="393"/>
        <v/>
      </c>
      <c r="AI757" s="139" t="str">
        <f>IF(AE:AE="","",IF(R757="Refreshment Beverage",AK757*(Rates!J$19/100),ROUND(SUM(AH757*(Rates!$J$8/100)),4)))</f>
        <v/>
      </c>
      <c r="AJ757" s="124" t="str">
        <f t="shared" si="394"/>
        <v/>
      </c>
      <c r="AK757" s="125" t="str">
        <f t="shared" si="395"/>
        <v/>
      </c>
      <c r="AL757" s="121" t="str">
        <f t="shared" si="396"/>
        <v/>
      </c>
      <c r="AM757" s="138" t="str">
        <f>IF(AS757="","",IF(R757="Refreshment Beverage",ROUND(AS757*Rates!K$19,4),ROUND(AO757*(VLOOKUP(VALUE(Q757),Rates!G$4:L$12,3,0)),4)))</f>
        <v/>
      </c>
      <c r="AN757" s="126" t="str">
        <f>IF(AS757="","",IF(R757="Refreshment Beverage",AS757*(Rates!J$19/100),MAX(AM757,AB757)))</f>
        <v/>
      </c>
      <c r="AO757" s="127" t="str">
        <f t="shared" si="397"/>
        <v/>
      </c>
      <c r="AP757" s="127" t="str">
        <f t="shared" si="398"/>
        <v/>
      </c>
      <c r="AQ757" s="140" t="str">
        <f>IF(AS757="","",IF(R757="Refreshment Beverage",ROUND(SUM(VLOOKUP(Q:Q,Rates!G$15:L$19,3,0)*(AS757-Y757-Z757-AA757)),4),ROUND(SUM(Rates!$K$8*AS757),4)))</f>
        <v/>
      </c>
      <c r="AR757" s="139" t="str">
        <f t="shared" si="399"/>
        <v/>
      </c>
      <c r="AS757" s="125" t="str">
        <f t="shared" si="400"/>
        <v/>
      </c>
      <c r="AT757" s="121" t="str">
        <f t="shared" si="401"/>
        <v/>
      </c>
      <c r="AU757" s="138" t="str">
        <f>IF(AX757="","",IF(R757="Refreshment Beverage",ROUND((BA757-Y757-Z757-AA757)*VLOOKUP(VALUE(Q757),Rates!G$15:L$19,3,0),4),ROUND(AW757*(VLOOKUP(VALUE(Q757),Rates!G:L,3,0)),4)))</f>
        <v/>
      </c>
      <c r="AV757" s="126" t="str">
        <f t="shared" si="402"/>
        <v/>
      </c>
      <c r="AW757" s="127" t="str">
        <f t="shared" si="403"/>
        <v/>
      </c>
      <c r="AX757" s="123" t="str">
        <f t="shared" si="404"/>
        <v/>
      </c>
      <c r="AY757" s="140" t="str">
        <f>IF(AX757="","",IF(R757="Refreshment Beverage",ROUND(SUM(AX757*Rates!K$19),4),ROUND(SUM(AX757*(Rates!J$8/100)),4)))</f>
        <v/>
      </c>
      <c r="AZ757" s="124" t="str">
        <f t="shared" si="405"/>
        <v/>
      </c>
      <c r="BA757" s="125" t="str">
        <f t="shared" si="406"/>
        <v/>
      </c>
      <c r="BB757" s="115"/>
      <c r="BC757" s="143"/>
      <c r="BD757" s="100"/>
      <c r="BE757" s="100"/>
      <c r="BF757" s="100"/>
      <c r="BG757" s="100"/>
    </row>
    <row r="758" spans="1:59" ht="12.75" customHeight="1" x14ac:dyDescent="0.2">
      <c r="A758" s="144"/>
      <c r="B758" s="141"/>
      <c r="C758" s="141"/>
      <c r="D758" s="142"/>
      <c r="E758" s="142"/>
      <c r="F758" s="142"/>
      <c r="G758" s="142"/>
      <c r="H758" s="142"/>
      <c r="I758" s="129"/>
      <c r="J758" s="130"/>
      <c r="K758" s="131" t="str">
        <f t="shared" si="377"/>
        <v/>
      </c>
      <c r="L758" s="132" t="str">
        <f t="shared" si="378"/>
        <v/>
      </c>
      <c r="M758" s="133" t="str">
        <f t="shared" si="379"/>
        <v/>
      </c>
      <c r="N758" s="134" t="str">
        <f>IFERROR(IF(B:B="","",IF(R758="Beer",SUM(LOOKUP(2,1/(Rates!$B$3:$B$5&lt;=W758)/(Rates!$C$3:$C$5&gt;=W758),Rates!$D$3:$D$5)*(X758/100)*W758),IF(R758="Refreshment Beverage",SUM(LOOKUP(2,1/(Rates!$B$7:$B$11&lt;=W758)/(Rates!$C$7:$C$11&gt;=W758),Rates!$D$7:$D$11)*(X758/100)*W758)))),"")</f>
        <v/>
      </c>
      <c r="O758" s="134" t="str">
        <f t="shared" si="380"/>
        <v/>
      </c>
      <c r="P758" s="116"/>
      <c r="Q758" s="117" t="str">
        <f t="shared" si="381"/>
        <v/>
      </c>
      <c r="R758" s="128" t="str">
        <f t="shared" si="382"/>
        <v/>
      </c>
      <c r="S758" s="135" t="str">
        <f>IF(B758="","",IF(R758="Refreshment Beverage",VLOOKUP(VALUE(Q758),Rates!G$15:L$19,2,0),VLOOKUP(VALUE(Q758),Rates!G$4:L$12,2,0)))</f>
        <v/>
      </c>
      <c r="T758" s="135" t="str">
        <f t="shared" si="383"/>
        <v/>
      </c>
      <c r="U758" s="118" t="str">
        <f t="shared" si="384"/>
        <v/>
      </c>
      <c r="V758" s="135" t="str">
        <f t="shared" si="385"/>
        <v/>
      </c>
      <c r="W758" s="135" t="str">
        <f t="shared" si="386"/>
        <v/>
      </c>
      <c r="X758" s="119" t="str">
        <f t="shared" si="387"/>
        <v/>
      </c>
      <c r="Y758" s="120" t="str">
        <f>IF(B:B="","",IF(R758="Refreshment Beverage",VLOOKUP(Q758,Rates!G$15:L$19,6,0)*W758,VLOOKUP(Q758,Rates!G$4:L$12,6,0)*W758))</f>
        <v/>
      </c>
      <c r="Z758" s="120" t="str">
        <f t="shared" si="388"/>
        <v/>
      </c>
      <c r="AA758" s="120" t="str">
        <f t="shared" si="389"/>
        <v/>
      </c>
      <c r="AB758" s="136" t="str">
        <f>IF(B:B="","",IF(R758="Refreshment Beverage","",IF(AND(R758="Beer",Q758=0),SUM(LOOKUP(2,1/(Rates!$B$15:$B$18&lt;=W758)/(Rates!$C$15:$C$18&gt;=W758),Rates!$D$15:$D$18)*W758),VLOOKUP(VALUE(Q:Q),Rates!A:B,2,0)*W758)))</f>
        <v/>
      </c>
      <c r="AC758" s="136" t="str">
        <f>IF(B:B="","",IF(R758="Refreshment Beverage","",IF(AND(R758="Beer",Q758=0),SUM(LOOKUP(2,1/(Rates!$B$15:$B$18&lt;=W758)/(Rates!$C$15:$C$18&gt;=W758),Rates!$E$15:$E$18)*W758),VLOOKUP(VALUE(Q:Q),Rates!A:C,3,0)*W758)))</f>
        <v/>
      </c>
      <c r="AD758" s="137" t="str">
        <f>IFERROR(IF(B:B="","",IF(R758="Beer","",IF(VALUE(Q758)=0,VLOOKUP(VLOOKUP(B:B,#REF!,16,0),Rates!A:E,2,0),VLOOKUP(VALUE(Q758),Rates!A$31:B$34,2,0)*W758))),0)</f>
        <v/>
      </c>
      <c r="AE758" s="121" t="str">
        <f t="shared" si="390"/>
        <v/>
      </c>
      <c r="AF758" s="138" t="str">
        <f t="shared" si="391"/>
        <v/>
      </c>
      <c r="AG758" s="122" t="str">
        <f t="shared" si="392"/>
        <v/>
      </c>
      <c r="AH758" s="123" t="str">
        <f t="shared" si="393"/>
        <v/>
      </c>
      <c r="AI758" s="139" t="str">
        <f>IF(AE:AE="","",IF(R758="Refreshment Beverage",AK758*(Rates!J$19/100),ROUND(SUM(AH758*(Rates!$J$8/100)),4)))</f>
        <v/>
      </c>
      <c r="AJ758" s="124" t="str">
        <f t="shared" si="394"/>
        <v/>
      </c>
      <c r="AK758" s="125" t="str">
        <f t="shared" si="395"/>
        <v/>
      </c>
      <c r="AL758" s="121" t="str">
        <f t="shared" si="396"/>
        <v/>
      </c>
      <c r="AM758" s="138" t="str">
        <f>IF(AS758="","",IF(R758="Refreshment Beverage",ROUND(AS758*Rates!K$19,4),ROUND(AO758*(VLOOKUP(VALUE(Q758),Rates!G$4:L$12,3,0)),4)))</f>
        <v/>
      </c>
      <c r="AN758" s="126" t="str">
        <f>IF(AS758="","",IF(R758="Refreshment Beverage",AS758*(Rates!J$19/100),MAX(AM758,AB758)))</f>
        <v/>
      </c>
      <c r="AO758" s="127" t="str">
        <f t="shared" si="397"/>
        <v/>
      </c>
      <c r="AP758" s="127" t="str">
        <f t="shared" si="398"/>
        <v/>
      </c>
      <c r="AQ758" s="140" t="str">
        <f>IF(AS758="","",IF(R758="Refreshment Beverage",ROUND(SUM(VLOOKUP(Q:Q,Rates!G$15:L$19,3,0)*(AS758-Y758-Z758-AA758)),4),ROUND(SUM(Rates!$K$8*AS758),4)))</f>
        <v/>
      </c>
      <c r="AR758" s="139" t="str">
        <f t="shared" si="399"/>
        <v/>
      </c>
      <c r="AS758" s="125" t="str">
        <f t="shared" si="400"/>
        <v/>
      </c>
      <c r="AT758" s="121" t="str">
        <f t="shared" si="401"/>
        <v/>
      </c>
      <c r="AU758" s="138" t="str">
        <f>IF(AX758="","",IF(R758="Refreshment Beverage",ROUND((BA758-Y758-Z758-AA758)*VLOOKUP(VALUE(Q758),Rates!G$15:L$19,3,0),4),ROUND(AW758*(VLOOKUP(VALUE(Q758),Rates!G:L,3,0)),4)))</f>
        <v/>
      </c>
      <c r="AV758" s="126" t="str">
        <f t="shared" si="402"/>
        <v/>
      </c>
      <c r="AW758" s="127" t="str">
        <f t="shared" si="403"/>
        <v/>
      </c>
      <c r="AX758" s="123" t="str">
        <f t="shared" si="404"/>
        <v/>
      </c>
      <c r="AY758" s="140" t="str">
        <f>IF(AX758="","",IF(R758="Refreshment Beverage",ROUND(SUM(AX758*Rates!K$19),4),ROUND(SUM(AX758*(Rates!J$8/100)),4)))</f>
        <v/>
      </c>
      <c r="AZ758" s="124" t="str">
        <f t="shared" si="405"/>
        <v/>
      </c>
      <c r="BA758" s="125" t="str">
        <f t="shared" si="406"/>
        <v/>
      </c>
      <c r="BB758" s="115"/>
      <c r="BC758" s="143"/>
      <c r="BD758" s="100"/>
      <c r="BE758" s="100"/>
      <c r="BF758" s="100"/>
      <c r="BG758" s="100"/>
    </row>
    <row r="759" spans="1:59" ht="12.75" customHeight="1" x14ac:dyDescent="0.2">
      <c r="A759" s="144"/>
      <c r="B759" s="141"/>
      <c r="C759" s="141"/>
      <c r="D759" s="142"/>
      <c r="E759" s="142"/>
      <c r="F759" s="142"/>
      <c r="G759" s="142"/>
      <c r="H759" s="142"/>
      <c r="I759" s="129"/>
      <c r="J759" s="130"/>
      <c r="K759" s="131" t="str">
        <f t="shared" si="377"/>
        <v/>
      </c>
      <c r="L759" s="132" t="str">
        <f t="shared" si="378"/>
        <v/>
      </c>
      <c r="M759" s="133" t="str">
        <f t="shared" si="379"/>
        <v/>
      </c>
      <c r="N759" s="134" t="str">
        <f>IFERROR(IF(B:B="","",IF(R759="Beer",SUM(LOOKUP(2,1/(Rates!$B$3:$B$5&lt;=W759)/(Rates!$C$3:$C$5&gt;=W759),Rates!$D$3:$D$5)*(X759/100)*W759),IF(R759="Refreshment Beverage",SUM(LOOKUP(2,1/(Rates!$B$7:$B$11&lt;=W759)/(Rates!$C$7:$C$11&gt;=W759),Rates!$D$7:$D$11)*(X759/100)*W759)))),"")</f>
        <v/>
      </c>
      <c r="O759" s="134" t="str">
        <f t="shared" si="380"/>
        <v/>
      </c>
      <c r="P759" s="116"/>
      <c r="Q759" s="117" t="str">
        <f t="shared" si="381"/>
        <v/>
      </c>
      <c r="R759" s="128" t="str">
        <f t="shared" si="382"/>
        <v/>
      </c>
      <c r="S759" s="135" t="str">
        <f>IF(B759="","",IF(R759="Refreshment Beverage",VLOOKUP(VALUE(Q759),Rates!G$15:L$19,2,0),VLOOKUP(VALUE(Q759),Rates!G$4:L$12,2,0)))</f>
        <v/>
      </c>
      <c r="T759" s="135" t="str">
        <f t="shared" si="383"/>
        <v/>
      </c>
      <c r="U759" s="118" t="str">
        <f t="shared" si="384"/>
        <v/>
      </c>
      <c r="V759" s="135" t="str">
        <f t="shared" si="385"/>
        <v/>
      </c>
      <c r="W759" s="135" t="str">
        <f t="shared" si="386"/>
        <v/>
      </c>
      <c r="X759" s="119" t="str">
        <f t="shared" si="387"/>
        <v/>
      </c>
      <c r="Y759" s="120" t="str">
        <f>IF(B:B="","",IF(R759="Refreshment Beverage",VLOOKUP(Q759,Rates!G$15:L$19,6,0)*W759,VLOOKUP(Q759,Rates!G$4:L$12,6,0)*W759))</f>
        <v/>
      </c>
      <c r="Z759" s="120" t="str">
        <f t="shared" si="388"/>
        <v/>
      </c>
      <c r="AA759" s="120" t="str">
        <f t="shared" si="389"/>
        <v/>
      </c>
      <c r="AB759" s="136" t="str">
        <f>IF(B:B="","",IF(R759="Refreshment Beverage","",IF(AND(R759="Beer",Q759=0),SUM(LOOKUP(2,1/(Rates!$B$15:$B$18&lt;=W759)/(Rates!$C$15:$C$18&gt;=W759),Rates!$D$15:$D$18)*W759),VLOOKUP(VALUE(Q:Q),Rates!A:B,2,0)*W759)))</f>
        <v/>
      </c>
      <c r="AC759" s="136" t="str">
        <f>IF(B:B="","",IF(R759="Refreshment Beverage","",IF(AND(R759="Beer",Q759=0),SUM(LOOKUP(2,1/(Rates!$B$15:$B$18&lt;=W759)/(Rates!$C$15:$C$18&gt;=W759),Rates!$E$15:$E$18)*W759),VLOOKUP(VALUE(Q:Q),Rates!A:C,3,0)*W759)))</f>
        <v/>
      </c>
      <c r="AD759" s="137" t="str">
        <f>IFERROR(IF(B:B="","",IF(R759="Beer","",IF(VALUE(Q759)=0,VLOOKUP(VLOOKUP(B:B,#REF!,16,0),Rates!A:E,2,0),VLOOKUP(VALUE(Q759),Rates!A$31:B$34,2,0)*W759))),0)</f>
        <v/>
      </c>
      <c r="AE759" s="121" t="str">
        <f t="shared" si="390"/>
        <v/>
      </c>
      <c r="AF759" s="138" t="str">
        <f t="shared" si="391"/>
        <v/>
      </c>
      <c r="AG759" s="122" t="str">
        <f t="shared" si="392"/>
        <v/>
      </c>
      <c r="AH759" s="123" t="str">
        <f t="shared" si="393"/>
        <v/>
      </c>
      <c r="AI759" s="139" t="str">
        <f>IF(AE:AE="","",IF(R759="Refreshment Beverage",AK759*(Rates!J$19/100),ROUND(SUM(AH759*(Rates!$J$8/100)),4)))</f>
        <v/>
      </c>
      <c r="AJ759" s="124" t="str">
        <f t="shared" si="394"/>
        <v/>
      </c>
      <c r="AK759" s="125" t="str">
        <f t="shared" si="395"/>
        <v/>
      </c>
      <c r="AL759" s="121" t="str">
        <f t="shared" si="396"/>
        <v/>
      </c>
      <c r="AM759" s="138" t="str">
        <f>IF(AS759="","",IF(R759="Refreshment Beverage",ROUND(AS759*Rates!K$19,4),ROUND(AO759*(VLOOKUP(VALUE(Q759),Rates!G$4:L$12,3,0)),4)))</f>
        <v/>
      </c>
      <c r="AN759" s="126" t="str">
        <f>IF(AS759="","",IF(R759="Refreshment Beverage",AS759*(Rates!J$19/100),MAX(AM759,AB759)))</f>
        <v/>
      </c>
      <c r="AO759" s="127" t="str">
        <f t="shared" si="397"/>
        <v/>
      </c>
      <c r="AP759" s="127" t="str">
        <f t="shared" si="398"/>
        <v/>
      </c>
      <c r="AQ759" s="140" t="str">
        <f>IF(AS759="","",IF(R759="Refreshment Beverage",ROUND(SUM(VLOOKUP(Q:Q,Rates!G$15:L$19,3,0)*(AS759-Y759-Z759-AA759)),4),ROUND(SUM(Rates!$K$8*AS759),4)))</f>
        <v/>
      </c>
      <c r="AR759" s="139" t="str">
        <f t="shared" si="399"/>
        <v/>
      </c>
      <c r="AS759" s="125" t="str">
        <f t="shared" si="400"/>
        <v/>
      </c>
      <c r="AT759" s="121" t="str">
        <f t="shared" si="401"/>
        <v/>
      </c>
      <c r="AU759" s="138" t="str">
        <f>IF(AX759="","",IF(R759="Refreshment Beverage",ROUND((BA759-Y759-Z759-AA759)*VLOOKUP(VALUE(Q759),Rates!G$15:L$19,3,0),4),ROUND(AW759*(VLOOKUP(VALUE(Q759),Rates!G:L,3,0)),4)))</f>
        <v/>
      </c>
      <c r="AV759" s="126" t="str">
        <f t="shared" si="402"/>
        <v/>
      </c>
      <c r="AW759" s="127" t="str">
        <f t="shared" si="403"/>
        <v/>
      </c>
      <c r="AX759" s="123" t="str">
        <f t="shared" si="404"/>
        <v/>
      </c>
      <c r="AY759" s="140" t="str">
        <f>IF(AX759="","",IF(R759="Refreshment Beverage",ROUND(SUM(AX759*Rates!K$19),4),ROUND(SUM(AX759*(Rates!J$8/100)),4)))</f>
        <v/>
      </c>
      <c r="AZ759" s="124" t="str">
        <f t="shared" si="405"/>
        <v/>
      </c>
      <c r="BA759" s="125" t="str">
        <f t="shared" si="406"/>
        <v/>
      </c>
      <c r="BB759" s="115"/>
      <c r="BC759" s="143"/>
      <c r="BD759" s="100"/>
      <c r="BE759" s="100"/>
      <c r="BF759" s="100"/>
      <c r="BG759" s="100"/>
    </row>
    <row r="760" spans="1:59" ht="12.75" customHeight="1" x14ac:dyDescent="0.2">
      <c r="A760" s="144"/>
      <c r="B760" s="141"/>
      <c r="C760" s="141"/>
      <c r="D760" s="142"/>
      <c r="E760" s="142"/>
      <c r="F760" s="142"/>
      <c r="G760" s="142"/>
      <c r="H760" s="142"/>
      <c r="I760" s="129"/>
      <c r="J760" s="130"/>
      <c r="K760" s="131" t="str">
        <f t="shared" si="377"/>
        <v/>
      </c>
      <c r="L760" s="132" t="str">
        <f t="shared" si="378"/>
        <v/>
      </c>
      <c r="M760" s="133" t="str">
        <f t="shared" si="379"/>
        <v/>
      </c>
      <c r="N760" s="134" t="str">
        <f>IFERROR(IF(B:B="","",IF(R760="Beer",SUM(LOOKUP(2,1/(Rates!$B$3:$B$5&lt;=W760)/(Rates!$C$3:$C$5&gt;=W760),Rates!$D$3:$D$5)*(X760/100)*W760),IF(R760="Refreshment Beverage",SUM(LOOKUP(2,1/(Rates!$B$7:$B$11&lt;=W760)/(Rates!$C$7:$C$11&gt;=W760),Rates!$D$7:$D$11)*(X760/100)*W760)))),"")</f>
        <v/>
      </c>
      <c r="O760" s="134" t="str">
        <f t="shared" si="380"/>
        <v/>
      </c>
      <c r="P760" s="116"/>
      <c r="Q760" s="117" t="str">
        <f t="shared" si="381"/>
        <v/>
      </c>
      <c r="R760" s="128" t="str">
        <f t="shared" si="382"/>
        <v/>
      </c>
      <c r="S760" s="135" t="str">
        <f>IF(B760="","",IF(R760="Refreshment Beverage",VLOOKUP(VALUE(Q760),Rates!G$15:L$19,2,0),VLOOKUP(VALUE(Q760),Rates!G$4:L$12,2,0)))</f>
        <v/>
      </c>
      <c r="T760" s="135" t="str">
        <f t="shared" si="383"/>
        <v/>
      </c>
      <c r="U760" s="118" t="str">
        <f t="shared" si="384"/>
        <v/>
      </c>
      <c r="V760" s="135" t="str">
        <f t="shared" si="385"/>
        <v/>
      </c>
      <c r="W760" s="135" t="str">
        <f t="shared" si="386"/>
        <v/>
      </c>
      <c r="X760" s="119" t="str">
        <f t="shared" si="387"/>
        <v/>
      </c>
      <c r="Y760" s="120" t="str">
        <f>IF(B:B="","",IF(R760="Refreshment Beverage",VLOOKUP(Q760,Rates!G$15:L$19,6,0)*W760,VLOOKUP(Q760,Rates!G$4:L$12,6,0)*W760))</f>
        <v/>
      </c>
      <c r="Z760" s="120" t="str">
        <f t="shared" si="388"/>
        <v/>
      </c>
      <c r="AA760" s="120" t="str">
        <f t="shared" si="389"/>
        <v/>
      </c>
      <c r="AB760" s="136" t="str">
        <f>IF(B:B="","",IF(R760="Refreshment Beverage","",IF(AND(R760="Beer",Q760=0),SUM(LOOKUP(2,1/(Rates!$B$15:$B$18&lt;=W760)/(Rates!$C$15:$C$18&gt;=W760),Rates!$D$15:$D$18)*W760),VLOOKUP(VALUE(Q:Q),Rates!A:B,2,0)*W760)))</f>
        <v/>
      </c>
      <c r="AC760" s="136" t="str">
        <f>IF(B:B="","",IF(R760="Refreshment Beverage","",IF(AND(R760="Beer",Q760=0),SUM(LOOKUP(2,1/(Rates!$B$15:$B$18&lt;=W760)/(Rates!$C$15:$C$18&gt;=W760),Rates!$E$15:$E$18)*W760),VLOOKUP(VALUE(Q:Q),Rates!A:C,3,0)*W760)))</f>
        <v/>
      </c>
      <c r="AD760" s="137" t="str">
        <f>IFERROR(IF(B:B="","",IF(R760="Beer","",IF(VALUE(Q760)=0,VLOOKUP(VLOOKUP(B:B,#REF!,16,0),Rates!A:E,2,0),VLOOKUP(VALUE(Q760),Rates!A$31:B$34,2,0)*W760))),0)</f>
        <v/>
      </c>
      <c r="AE760" s="121" t="str">
        <f t="shared" si="390"/>
        <v/>
      </c>
      <c r="AF760" s="138" t="str">
        <f t="shared" si="391"/>
        <v/>
      </c>
      <c r="AG760" s="122" t="str">
        <f t="shared" si="392"/>
        <v/>
      </c>
      <c r="AH760" s="123" t="str">
        <f t="shared" si="393"/>
        <v/>
      </c>
      <c r="AI760" s="139" t="str">
        <f>IF(AE:AE="","",IF(R760="Refreshment Beverage",AK760*(Rates!J$19/100),ROUND(SUM(AH760*(Rates!$J$8/100)),4)))</f>
        <v/>
      </c>
      <c r="AJ760" s="124" t="str">
        <f t="shared" si="394"/>
        <v/>
      </c>
      <c r="AK760" s="125" t="str">
        <f t="shared" si="395"/>
        <v/>
      </c>
      <c r="AL760" s="121" t="str">
        <f t="shared" si="396"/>
        <v/>
      </c>
      <c r="AM760" s="138" t="str">
        <f>IF(AS760="","",IF(R760="Refreshment Beverage",ROUND(AS760*Rates!K$19,4),ROUND(AO760*(VLOOKUP(VALUE(Q760),Rates!G$4:L$12,3,0)),4)))</f>
        <v/>
      </c>
      <c r="AN760" s="126" t="str">
        <f>IF(AS760="","",IF(R760="Refreshment Beverage",AS760*(Rates!J$19/100),MAX(AM760,AB760)))</f>
        <v/>
      </c>
      <c r="AO760" s="127" t="str">
        <f t="shared" si="397"/>
        <v/>
      </c>
      <c r="AP760" s="127" t="str">
        <f t="shared" si="398"/>
        <v/>
      </c>
      <c r="AQ760" s="140" t="str">
        <f>IF(AS760="","",IF(R760="Refreshment Beverage",ROUND(SUM(VLOOKUP(Q:Q,Rates!G$15:L$19,3,0)*(AS760-Y760-Z760-AA760)),4),ROUND(SUM(Rates!$K$8*AS760),4)))</f>
        <v/>
      </c>
      <c r="AR760" s="139" t="str">
        <f t="shared" si="399"/>
        <v/>
      </c>
      <c r="AS760" s="125" t="str">
        <f t="shared" si="400"/>
        <v/>
      </c>
      <c r="AT760" s="121" t="str">
        <f t="shared" si="401"/>
        <v/>
      </c>
      <c r="AU760" s="138" t="str">
        <f>IF(AX760="","",IF(R760="Refreshment Beverage",ROUND((BA760-Y760-Z760-AA760)*VLOOKUP(VALUE(Q760),Rates!G$15:L$19,3,0),4),ROUND(AW760*(VLOOKUP(VALUE(Q760),Rates!G:L,3,0)),4)))</f>
        <v/>
      </c>
      <c r="AV760" s="126" t="str">
        <f t="shared" si="402"/>
        <v/>
      </c>
      <c r="AW760" s="127" t="str">
        <f t="shared" si="403"/>
        <v/>
      </c>
      <c r="AX760" s="123" t="str">
        <f t="shared" si="404"/>
        <v/>
      </c>
      <c r="AY760" s="140" t="str">
        <f>IF(AX760="","",IF(R760="Refreshment Beverage",ROUND(SUM(AX760*Rates!K$19),4),ROUND(SUM(AX760*(Rates!J$8/100)),4)))</f>
        <v/>
      </c>
      <c r="AZ760" s="124" t="str">
        <f t="shared" si="405"/>
        <v/>
      </c>
      <c r="BA760" s="125" t="str">
        <f t="shared" si="406"/>
        <v/>
      </c>
      <c r="BB760" s="115"/>
      <c r="BC760" s="143"/>
      <c r="BD760" s="100"/>
      <c r="BE760" s="100"/>
      <c r="BF760" s="100"/>
      <c r="BG760" s="100"/>
    </row>
    <row r="761" spans="1:59" ht="12.75" customHeight="1" x14ac:dyDescent="0.2">
      <c r="A761" s="144"/>
      <c r="B761" s="141"/>
      <c r="C761" s="141"/>
      <c r="D761" s="142"/>
      <c r="E761" s="142"/>
      <c r="F761" s="142"/>
      <c r="G761" s="142"/>
      <c r="H761" s="142"/>
      <c r="I761" s="129"/>
      <c r="J761" s="130"/>
      <c r="K761" s="131" t="str">
        <f t="shared" si="377"/>
        <v/>
      </c>
      <c r="L761" s="132" t="str">
        <f t="shared" si="378"/>
        <v/>
      </c>
      <c r="M761" s="133" t="str">
        <f t="shared" si="379"/>
        <v/>
      </c>
      <c r="N761" s="134" t="str">
        <f>IFERROR(IF(B:B="","",IF(R761="Beer",SUM(LOOKUP(2,1/(Rates!$B$3:$B$5&lt;=W761)/(Rates!$C$3:$C$5&gt;=W761),Rates!$D$3:$D$5)*(X761/100)*W761),IF(R761="Refreshment Beverage",SUM(LOOKUP(2,1/(Rates!$B$7:$B$11&lt;=W761)/(Rates!$C$7:$C$11&gt;=W761),Rates!$D$7:$D$11)*(X761/100)*W761)))),"")</f>
        <v/>
      </c>
      <c r="O761" s="134" t="str">
        <f t="shared" si="380"/>
        <v/>
      </c>
      <c r="P761" s="116"/>
      <c r="Q761" s="117" t="str">
        <f t="shared" si="381"/>
        <v/>
      </c>
      <c r="R761" s="128" t="str">
        <f t="shared" si="382"/>
        <v/>
      </c>
      <c r="S761" s="135" t="str">
        <f>IF(B761="","",IF(R761="Refreshment Beverage",VLOOKUP(VALUE(Q761),Rates!G$15:L$19,2,0),VLOOKUP(VALUE(Q761),Rates!G$4:L$12,2,0)))</f>
        <v/>
      </c>
      <c r="T761" s="135" t="str">
        <f t="shared" si="383"/>
        <v/>
      </c>
      <c r="U761" s="118" t="str">
        <f t="shared" si="384"/>
        <v/>
      </c>
      <c r="V761" s="135" t="str">
        <f t="shared" si="385"/>
        <v/>
      </c>
      <c r="W761" s="135" t="str">
        <f t="shared" si="386"/>
        <v/>
      </c>
      <c r="X761" s="119" t="str">
        <f t="shared" si="387"/>
        <v/>
      </c>
      <c r="Y761" s="120" t="str">
        <f>IF(B:B="","",IF(R761="Refreshment Beverage",VLOOKUP(Q761,Rates!G$15:L$19,6,0)*W761,VLOOKUP(Q761,Rates!G$4:L$12,6,0)*W761))</f>
        <v/>
      </c>
      <c r="Z761" s="120" t="str">
        <f t="shared" si="388"/>
        <v/>
      </c>
      <c r="AA761" s="120" t="str">
        <f t="shared" si="389"/>
        <v/>
      </c>
      <c r="AB761" s="136" t="str">
        <f>IF(B:B="","",IF(R761="Refreshment Beverage","",IF(AND(R761="Beer",Q761=0),SUM(LOOKUP(2,1/(Rates!$B$15:$B$18&lt;=W761)/(Rates!$C$15:$C$18&gt;=W761),Rates!$D$15:$D$18)*W761),VLOOKUP(VALUE(Q:Q),Rates!A:B,2,0)*W761)))</f>
        <v/>
      </c>
      <c r="AC761" s="136" t="str">
        <f>IF(B:B="","",IF(R761="Refreshment Beverage","",IF(AND(R761="Beer",Q761=0),SUM(LOOKUP(2,1/(Rates!$B$15:$B$18&lt;=W761)/(Rates!$C$15:$C$18&gt;=W761),Rates!$E$15:$E$18)*W761),VLOOKUP(VALUE(Q:Q),Rates!A:C,3,0)*W761)))</f>
        <v/>
      </c>
      <c r="AD761" s="137" t="str">
        <f>IFERROR(IF(B:B="","",IF(R761="Beer","",IF(VALUE(Q761)=0,VLOOKUP(VLOOKUP(B:B,#REF!,16,0),Rates!A:E,2,0),VLOOKUP(VALUE(Q761),Rates!A$31:B$34,2,0)*W761))),0)</f>
        <v/>
      </c>
      <c r="AE761" s="121" t="str">
        <f t="shared" si="390"/>
        <v/>
      </c>
      <c r="AF761" s="138" t="str">
        <f t="shared" si="391"/>
        <v/>
      </c>
      <c r="AG761" s="122" t="str">
        <f t="shared" si="392"/>
        <v/>
      </c>
      <c r="AH761" s="123" t="str">
        <f t="shared" si="393"/>
        <v/>
      </c>
      <c r="AI761" s="139" t="str">
        <f>IF(AE:AE="","",IF(R761="Refreshment Beverage",AK761*(Rates!J$19/100),ROUND(SUM(AH761*(Rates!$J$8/100)),4)))</f>
        <v/>
      </c>
      <c r="AJ761" s="124" t="str">
        <f t="shared" si="394"/>
        <v/>
      </c>
      <c r="AK761" s="125" t="str">
        <f t="shared" si="395"/>
        <v/>
      </c>
      <c r="AL761" s="121" t="str">
        <f t="shared" si="396"/>
        <v/>
      </c>
      <c r="AM761" s="138" t="str">
        <f>IF(AS761="","",IF(R761="Refreshment Beverage",ROUND(AS761*Rates!K$19,4),ROUND(AO761*(VLOOKUP(VALUE(Q761),Rates!G$4:L$12,3,0)),4)))</f>
        <v/>
      </c>
      <c r="AN761" s="126" t="str">
        <f>IF(AS761="","",IF(R761="Refreshment Beverage",AS761*(Rates!J$19/100),MAX(AM761,AB761)))</f>
        <v/>
      </c>
      <c r="AO761" s="127" t="str">
        <f t="shared" si="397"/>
        <v/>
      </c>
      <c r="AP761" s="127" t="str">
        <f t="shared" si="398"/>
        <v/>
      </c>
      <c r="AQ761" s="140" t="str">
        <f>IF(AS761="","",IF(R761="Refreshment Beverage",ROUND(SUM(VLOOKUP(Q:Q,Rates!G$15:L$19,3,0)*(AS761-Y761-Z761-AA761)),4),ROUND(SUM(Rates!$K$8*AS761),4)))</f>
        <v/>
      </c>
      <c r="AR761" s="139" t="str">
        <f t="shared" si="399"/>
        <v/>
      </c>
      <c r="AS761" s="125" t="str">
        <f t="shared" si="400"/>
        <v/>
      </c>
      <c r="AT761" s="121" t="str">
        <f t="shared" si="401"/>
        <v/>
      </c>
      <c r="AU761" s="138" t="str">
        <f>IF(AX761="","",IF(R761="Refreshment Beverage",ROUND((BA761-Y761-Z761-AA761)*VLOOKUP(VALUE(Q761),Rates!G$15:L$19,3,0),4),ROUND(AW761*(VLOOKUP(VALUE(Q761),Rates!G:L,3,0)),4)))</f>
        <v/>
      </c>
      <c r="AV761" s="126" t="str">
        <f t="shared" si="402"/>
        <v/>
      </c>
      <c r="AW761" s="127" t="str">
        <f t="shared" si="403"/>
        <v/>
      </c>
      <c r="AX761" s="123" t="str">
        <f t="shared" si="404"/>
        <v/>
      </c>
      <c r="AY761" s="140" t="str">
        <f>IF(AX761="","",IF(R761="Refreshment Beverage",ROUND(SUM(AX761*Rates!K$19),4),ROUND(SUM(AX761*(Rates!J$8/100)),4)))</f>
        <v/>
      </c>
      <c r="AZ761" s="124" t="str">
        <f t="shared" si="405"/>
        <v/>
      </c>
      <c r="BA761" s="125" t="str">
        <f t="shared" si="406"/>
        <v/>
      </c>
      <c r="BB761" s="115"/>
      <c r="BC761" s="143"/>
      <c r="BD761" s="100"/>
      <c r="BE761" s="100"/>
      <c r="BF761" s="100"/>
      <c r="BG761" s="100"/>
    </row>
    <row r="762" spans="1:59" ht="12.75" customHeight="1" x14ac:dyDescent="0.2">
      <c r="A762" s="144"/>
      <c r="B762" s="141"/>
      <c r="C762" s="141"/>
      <c r="D762" s="142"/>
      <c r="E762" s="142"/>
      <c r="F762" s="142"/>
      <c r="G762" s="142"/>
      <c r="H762" s="142"/>
      <c r="I762" s="129"/>
      <c r="J762" s="130"/>
      <c r="K762" s="131" t="str">
        <f t="shared" si="377"/>
        <v/>
      </c>
      <c r="L762" s="132" t="str">
        <f t="shared" si="378"/>
        <v/>
      </c>
      <c r="M762" s="133" t="str">
        <f t="shared" si="379"/>
        <v/>
      </c>
      <c r="N762" s="134" t="str">
        <f>IFERROR(IF(B:B="","",IF(R762="Beer",SUM(LOOKUP(2,1/(Rates!$B$3:$B$5&lt;=W762)/(Rates!$C$3:$C$5&gt;=W762),Rates!$D$3:$D$5)*(X762/100)*W762),IF(R762="Refreshment Beverage",SUM(LOOKUP(2,1/(Rates!$B$7:$B$11&lt;=W762)/(Rates!$C$7:$C$11&gt;=W762),Rates!$D$7:$D$11)*(X762/100)*W762)))),"")</f>
        <v/>
      </c>
      <c r="O762" s="134" t="str">
        <f t="shared" si="380"/>
        <v/>
      </c>
      <c r="P762" s="116"/>
      <c r="Q762" s="117" t="str">
        <f t="shared" si="381"/>
        <v/>
      </c>
      <c r="R762" s="128" t="str">
        <f t="shared" si="382"/>
        <v/>
      </c>
      <c r="S762" s="135" t="str">
        <f>IF(B762="","",IF(R762="Refreshment Beverage",VLOOKUP(VALUE(Q762),Rates!G$15:L$19,2,0),VLOOKUP(VALUE(Q762),Rates!G$4:L$12,2,0)))</f>
        <v/>
      </c>
      <c r="T762" s="135" t="str">
        <f t="shared" si="383"/>
        <v/>
      </c>
      <c r="U762" s="118" t="str">
        <f t="shared" si="384"/>
        <v/>
      </c>
      <c r="V762" s="135" t="str">
        <f t="shared" si="385"/>
        <v/>
      </c>
      <c r="W762" s="135" t="str">
        <f t="shared" si="386"/>
        <v/>
      </c>
      <c r="X762" s="119" t="str">
        <f t="shared" si="387"/>
        <v/>
      </c>
      <c r="Y762" s="120" t="str">
        <f>IF(B:B="","",IF(R762="Refreshment Beverage",VLOOKUP(Q762,Rates!G$15:L$19,6,0)*W762,VLOOKUP(Q762,Rates!G$4:L$12,6,0)*W762))</f>
        <v/>
      </c>
      <c r="Z762" s="120" t="str">
        <f t="shared" si="388"/>
        <v/>
      </c>
      <c r="AA762" s="120" t="str">
        <f t="shared" si="389"/>
        <v/>
      </c>
      <c r="AB762" s="136" t="str">
        <f>IF(B:B="","",IF(R762="Refreshment Beverage","",IF(AND(R762="Beer",Q762=0),SUM(LOOKUP(2,1/(Rates!$B$15:$B$18&lt;=W762)/(Rates!$C$15:$C$18&gt;=W762),Rates!$D$15:$D$18)*W762),VLOOKUP(VALUE(Q:Q),Rates!A:B,2,0)*W762)))</f>
        <v/>
      </c>
      <c r="AC762" s="136" t="str">
        <f>IF(B:B="","",IF(R762="Refreshment Beverage","",IF(AND(R762="Beer",Q762=0),SUM(LOOKUP(2,1/(Rates!$B$15:$B$18&lt;=W762)/(Rates!$C$15:$C$18&gt;=W762),Rates!$E$15:$E$18)*W762),VLOOKUP(VALUE(Q:Q),Rates!A:C,3,0)*W762)))</f>
        <v/>
      </c>
      <c r="AD762" s="137" t="str">
        <f>IFERROR(IF(B:B="","",IF(R762="Beer","",IF(VALUE(Q762)=0,VLOOKUP(VLOOKUP(B:B,#REF!,16,0),Rates!A:E,2,0),VLOOKUP(VALUE(Q762),Rates!A$31:B$34,2,0)*W762))),0)</f>
        <v/>
      </c>
      <c r="AE762" s="121" t="str">
        <f t="shared" si="390"/>
        <v/>
      </c>
      <c r="AF762" s="138" t="str">
        <f t="shared" si="391"/>
        <v/>
      </c>
      <c r="AG762" s="122" t="str">
        <f t="shared" si="392"/>
        <v/>
      </c>
      <c r="AH762" s="123" t="str">
        <f t="shared" si="393"/>
        <v/>
      </c>
      <c r="AI762" s="139" t="str">
        <f>IF(AE:AE="","",IF(R762="Refreshment Beverage",AK762*(Rates!J$19/100),ROUND(SUM(AH762*(Rates!$J$8/100)),4)))</f>
        <v/>
      </c>
      <c r="AJ762" s="124" t="str">
        <f t="shared" si="394"/>
        <v/>
      </c>
      <c r="AK762" s="125" t="str">
        <f t="shared" si="395"/>
        <v/>
      </c>
      <c r="AL762" s="121" t="str">
        <f t="shared" si="396"/>
        <v/>
      </c>
      <c r="AM762" s="138" t="str">
        <f>IF(AS762="","",IF(R762="Refreshment Beverage",ROUND(AS762*Rates!K$19,4),ROUND(AO762*(VLOOKUP(VALUE(Q762),Rates!G$4:L$12,3,0)),4)))</f>
        <v/>
      </c>
      <c r="AN762" s="126" t="str">
        <f>IF(AS762="","",IF(R762="Refreshment Beverage",AS762*(Rates!J$19/100),MAX(AM762,AB762)))</f>
        <v/>
      </c>
      <c r="AO762" s="127" t="str">
        <f t="shared" si="397"/>
        <v/>
      </c>
      <c r="AP762" s="127" t="str">
        <f t="shared" si="398"/>
        <v/>
      </c>
      <c r="AQ762" s="140" t="str">
        <f>IF(AS762="","",IF(R762="Refreshment Beverage",ROUND(SUM(VLOOKUP(Q:Q,Rates!G$15:L$19,3,0)*(AS762-Y762-Z762-AA762)),4),ROUND(SUM(Rates!$K$8*AS762),4)))</f>
        <v/>
      </c>
      <c r="AR762" s="139" t="str">
        <f t="shared" si="399"/>
        <v/>
      </c>
      <c r="AS762" s="125" t="str">
        <f t="shared" si="400"/>
        <v/>
      </c>
      <c r="AT762" s="121" t="str">
        <f t="shared" si="401"/>
        <v/>
      </c>
      <c r="AU762" s="138" t="str">
        <f>IF(AX762="","",IF(R762="Refreshment Beverage",ROUND((BA762-Y762-Z762-AA762)*VLOOKUP(VALUE(Q762),Rates!G$15:L$19,3,0),4),ROUND(AW762*(VLOOKUP(VALUE(Q762),Rates!G:L,3,0)),4)))</f>
        <v/>
      </c>
      <c r="AV762" s="126" t="str">
        <f t="shared" si="402"/>
        <v/>
      </c>
      <c r="AW762" s="127" t="str">
        <f t="shared" si="403"/>
        <v/>
      </c>
      <c r="AX762" s="123" t="str">
        <f t="shared" si="404"/>
        <v/>
      </c>
      <c r="AY762" s="140" t="str">
        <f>IF(AX762="","",IF(R762="Refreshment Beverage",ROUND(SUM(AX762*Rates!K$19),4),ROUND(SUM(AX762*(Rates!J$8/100)),4)))</f>
        <v/>
      </c>
      <c r="AZ762" s="124" t="str">
        <f t="shared" si="405"/>
        <v/>
      </c>
      <c r="BA762" s="125" t="str">
        <f t="shared" si="406"/>
        <v/>
      </c>
      <c r="BB762" s="115"/>
      <c r="BC762" s="143"/>
      <c r="BD762" s="100"/>
      <c r="BE762" s="100"/>
      <c r="BF762" s="100"/>
      <c r="BG762" s="100"/>
    </row>
    <row r="763" spans="1:59" ht="12.75" customHeight="1" x14ac:dyDescent="0.2">
      <c r="A763" s="144"/>
      <c r="B763" s="141"/>
      <c r="C763" s="141"/>
      <c r="D763" s="142"/>
      <c r="E763" s="142"/>
      <c r="F763" s="142"/>
      <c r="G763" s="142"/>
      <c r="H763" s="142"/>
      <c r="I763" s="129"/>
      <c r="J763" s="130"/>
      <c r="K763" s="131" t="str">
        <f t="shared" si="377"/>
        <v/>
      </c>
      <c r="L763" s="132" t="str">
        <f t="shared" si="378"/>
        <v/>
      </c>
      <c r="M763" s="133" t="str">
        <f t="shared" si="379"/>
        <v/>
      </c>
      <c r="N763" s="134" t="str">
        <f>IFERROR(IF(B:B="","",IF(R763="Beer",SUM(LOOKUP(2,1/(Rates!$B$3:$B$5&lt;=W763)/(Rates!$C$3:$C$5&gt;=W763),Rates!$D$3:$D$5)*(X763/100)*W763),IF(R763="Refreshment Beverage",SUM(LOOKUP(2,1/(Rates!$B$7:$B$11&lt;=W763)/(Rates!$C$7:$C$11&gt;=W763),Rates!$D$7:$D$11)*(X763/100)*W763)))),"")</f>
        <v/>
      </c>
      <c r="O763" s="134" t="str">
        <f t="shared" si="380"/>
        <v/>
      </c>
      <c r="P763" s="116"/>
      <c r="Q763" s="117" t="str">
        <f t="shared" si="381"/>
        <v/>
      </c>
      <c r="R763" s="128" t="str">
        <f t="shared" si="382"/>
        <v/>
      </c>
      <c r="S763" s="135" t="str">
        <f>IF(B763="","",IF(R763="Refreshment Beverage",VLOOKUP(VALUE(Q763),Rates!G$15:L$19,2,0),VLOOKUP(VALUE(Q763),Rates!G$4:L$12,2,0)))</f>
        <v/>
      </c>
      <c r="T763" s="135" t="str">
        <f t="shared" si="383"/>
        <v/>
      </c>
      <c r="U763" s="118" t="str">
        <f t="shared" si="384"/>
        <v/>
      </c>
      <c r="V763" s="135" t="str">
        <f t="shared" si="385"/>
        <v/>
      </c>
      <c r="W763" s="135" t="str">
        <f t="shared" si="386"/>
        <v/>
      </c>
      <c r="X763" s="119" t="str">
        <f t="shared" si="387"/>
        <v/>
      </c>
      <c r="Y763" s="120" t="str">
        <f>IF(B:B="","",IF(R763="Refreshment Beverage",VLOOKUP(Q763,Rates!G$15:L$19,6,0)*W763,VLOOKUP(Q763,Rates!G$4:L$12,6,0)*W763))</f>
        <v/>
      </c>
      <c r="Z763" s="120" t="str">
        <f t="shared" si="388"/>
        <v/>
      </c>
      <c r="AA763" s="120" t="str">
        <f t="shared" si="389"/>
        <v/>
      </c>
      <c r="AB763" s="136" t="str">
        <f>IF(B:B="","",IF(R763="Refreshment Beverage","",IF(AND(R763="Beer",Q763=0),SUM(LOOKUP(2,1/(Rates!$B$15:$B$18&lt;=W763)/(Rates!$C$15:$C$18&gt;=W763),Rates!$D$15:$D$18)*W763),VLOOKUP(VALUE(Q:Q),Rates!A:B,2,0)*W763)))</f>
        <v/>
      </c>
      <c r="AC763" s="136" t="str">
        <f>IF(B:B="","",IF(R763="Refreshment Beverage","",IF(AND(R763="Beer",Q763=0),SUM(LOOKUP(2,1/(Rates!$B$15:$B$18&lt;=W763)/(Rates!$C$15:$C$18&gt;=W763),Rates!$E$15:$E$18)*W763),VLOOKUP(VALUE(Q:Q),Rates!A:C,3,0)*W763)))</f>
        <v/>
      </c>
      <c r="AD763" s="137" t="str">
        <f>IFERROR(IF(B:B="","",IF(R763="Beer","",IF(VALUE(Q763)=0,VLOOKUP(VLOOKUP(B:B,#REF!,16,0),Rates!A:E,2,0),VLOOKUP(VALUE(Q763),Rates!A$31:B$34,2,0)*W763))),0)</f>
        <v/>
      </c>
      <c r="AE763" s="121" t="str">
        <f t="shared" si="390"/>
        <v/>
      </c>
      <c r="AF763" s="138" t="str">
        <f t="shared" si="391"/>
        <v/>
      </c>
      <c r="AG763" s="122" t="str">
        <f t="shared" si="392"/>
        <v/>
      </c>
      <c r="AH763" s="123" t="str">
        <f t="shared" si="393"/>
        <v/>
      </c>
      <c r="AI763" s="139" t="str">
        <f>IF(AE:AE="","",IF(R763="Refreshment Beverage",AK763*(Rates!J$19/100),ROUND(SUM(AH763*(Rates!$J$8/100)),4)))</f>
        <v/>
      </c>
      <c r="AJ763" s="124" t="str">
        <f t="shared" si="394"/>
        <v/>
      </c>
      <c r="AK763" s="125" t="str">
        <f t="shared" si="395"/>
        <v/>
      </c>
      <c r="AL763" s="121" t="str">
        <f t="shared" si="396"/>
        <v/>
      </c>
      <c r="AM763" s="138" t="str">
        <f>IF(AS763="","",IF(R763="Refreshment Beverage",ROUND(AS763*Rates!K$19,4),ROUND(AO763*(VLOOKUP(VALUE(Q763),Rates!G$4:L$12,3,0)),4)))</f>
        <v/>
      </c>
      <c r="AN763" s="126" t="str">
        <f>IF(AS763="","",IF(R763="Refreshment Beverage",AS763*(Rates!J$19/100),MAX(AM763,AB763)))</f>
        <v/>
      </c>
      <c r="AO763" s="127" t="str">
        <f t="shared" si="397"/>
        <v/>
      </c>
      <c r="AP763" s="127" t="str">
        <f t="shared" si="398"/>
        <v/>
      </c>
      <c r="AQ763" s="140" t="str">
        <f>IF(AS763="","",IF(R763="Refreshment Beverage",ROUND(SUM(VLOOKUP(Q:Q,Rates!G$15:L$19,3,0)*(AS763-Y763-Z763-AA763)),4),ROUND(SUM(Rates!$K$8*AS763),4)))</f>
        <v/>
      </c>
      <c r="AR763" s="139" t="str">
        <f t="shared" si="399"/>
        <v/>
      </c>
      <c r="AS763" s="125" t="str">
        <f t="shared" si="400"/>
        <v/>
      </c>
      <c r="AT763" s="121" t="str">
        <f t="shared" si="401"/>
        <v/>
      </c>
      <c r="AU763" s="138" t="str">
        <f>IF(AX763="","",IF(R763="Refreshment Beverage",ROUND((BA763-Y763-Z763-AA763)*VLOOKUP(VALUE(Q763),Rates!G$15:L$19,3,0),4),ROUND(AW763*(VLOOKUP(VALUE(Q763),Rates!G:L,3,0)),4)))</f>
        <v/>
      </c>
      <c r="AV763" s="126" t="str">
        <f t="shared" si="402"/>
        <v/>
      </c>
      <c r="AW763" s="127" t="str">
        <f t="shared" si="403"/>
        <v/>
      </c>
      <c r="AX763" s="123" t="str">
        <f t="shared" si="404"/>
        <v/>
      </c>
      <c r="AY763" s="140" t="str">
        <f>IF(AX763="","",IF(R763="Refreshment Beverage",ROUND(SUM(AX763*Rates!K$19),4),ROUND(SUM(AX763*(Rates!J$8/100)),4)))</f>
        <v/>
      </c>
      <c r="AZ763" s="124" t="str">
        <f t="shared" si="405"/>
        <v/>
      </c>
      <c r="BA763" s="125" t="str">
        <f t="shared" si="406"/>
        <v/>
      </c>
      <c r="BB763" s="115"/>
      <c r="BC763" s="143"/>
      <c r="BD763" s="100"/>
      <c r="BE763" s="100"/>
      <c r="BF763" s="100"/>
      <c r="BG763" s="100"/>
    </row>
    <row r="764" spans="1:59" ht="12.75" customHeight="1" x14ac:dyDescent="0.2">
      <c r="A764" s="144"/>
      <c r="B764" s="141"/>
      <c r="C764" s="141"/>
      <c r="D764" s="142"/>
      <c r="E764" s="142"/>
      <c r="F764" s="142"/>
      <c r="G764" s="142"/>
      <c r="H764" s="142"/>
      <c r="I764" s="129"/>
      <c r="J764" s="130"/>
      <c r="K764" s="131" t="str">
        <f t="shared" si="377"/>
        <v/>
      </c>
      <c r="L764" s="132" t="str">
        <f t="shared" si="378"/>
        <v/>
      </c>
      <c r="M764" s="133" t="str">
        <f t="shared" si="379"/>
        <v/>
      </c>
      <c r="N764" s="134" t="str">
        <f>IFERROR(IF(B:B="","",IF(R764="Beer",SUM(LOOKUP(2,1/(Rates!$B$3:$B$5&lt;=W764)/(Rates!$C$3:$C$5&gt;=W764),Rates!$D$3:$D$5)*(X764/100)*W764),IF(R764="Refreshment Beverage",SUM(LOOKUP(2,1/(Rates!$B$7:$B$11&lt;=W764)/(Rates!$C$7:$C$11&gt;=W764),Rates!$D$7:$D$11)*(X764/100)*W764)))),"")</f>
        <v/>
      </c>
      <c r="O764" s="134" t="str">
        <f t="shared" si="380"/>
        <v/>
      </c>
      <c r="P764" s="116"/>
      <c r="Q764" s="117" t="str">
        <f t="shared" si="381"/>
        <v/>
      </c>
      <c r="R764" s="128" t="str">
        <f t="shared" si="382"/>
        <v/>
      </c>
      <c r="S764" s="135" t="str">
        <f>IF(B764="","",IF(R764="Refreshment Beverage",VLOOKUP(VALUE(Q764),Rates!G$15:L$19,2,0),VLOOKUP(VALUE(Q764),Rates!G$4:L$12,2,0)))</f>
        <v/>
      </c>
      <c r="T764" s="135" t="str">
        <f t="shared" si="383"/>
        <v/>
      </c>
      <c r="U764" s="118" t="str">
        <f t="shared" si="384"/>
        <v/>
      </c>
      <c r="V764" s="135" t="str">
        <f t="shared" si="385"/>
        <v/>
      </c>
      <c r="W764" s="135" t="str">
        <f t="shared" si="386"/>
        <v/>
      </c>
      <c r="X764" s="119" t="str">
        <f t="shared" si="387"/>
        <v/>
      </c>
      <c r="Y764" s="120" t="str">
        <f>IF(B:B="","",IF(R764="Refreshment Beverage",VLOOKUP(Q764,Rates!G$15:L$19,6,0)*W764,VLOOKUP(Q764,Rates!G$4:L$12,6,0)*W764))</f>
        <v/>
      </c>
      <c r="Z764" s="120" t="str">
        <f t="shared" si="388"/>
        <v/>
      </c>
      <c r="AA764" s="120" t="str">
        <f t="shared" si="389"/>
        <v/>
      </c>
      <c r="AB764" s="136" t="str">
        <f>IF(B:B="","",IF(R764="Refreshment Beverage","",IF(AND(R764="Beer",Q764=0),SUM(LOOKUP(2,1/(Rates!$B$15:$B$18&lt;=W764)/(Rates!$C$15:$C$18&gt;=W764),Rates!$D$15:$D$18)*W764),VLOOKUP(VALUE(Q:Q),Rates!A:B,2,0)*W764)))</f>
        <v/>
      </c>
      <c r="AC764" s="136" t="str">
        <f>IF(B:B="","",IF(R764="Refreshment Beverage","",IF(AND(R764="Beer",Q764=0),SUM(LOOKUP(2,1/(Rates!$B$15:$B$18&lt;=W764)/(Rates!$C$15:$C$18&gt;=W764),Rates!$E$15:$E$18)*W764),VLOOKUP(VALUE(Q:Q),Rates!A:C,3,0)*W764)))</f>
        <v/>
      </c>
      <c r="AD764" s="137" t="str">
        <f>IFERROR(IF(B:B="","",IF(R764="Beer","",IF(VALUE(Q764)=0,VLOOKUP(VLOOKUP(B:B,#REF!,16,0),Rates!A:E,2,0),VLOOKUP(VALUE(Q764),Rates!A$31:B$34,2,0)*W764))),0)</f>
        <v/>
      </c>
      <c r="AE764" s="121" t="str">
        <f t="shared" si="390"/>
        <v/>
      </c>
      <c r="AF764" s="138" t="str">
        <f t="shared" si="391"/>
        <v/>
      </c>
      <c r="AG764" s="122" t="str">
        <f t="shared" si="392"/>
        <v/>
      </c>
      <c r="AH764" s="123" t="str">
        <f t="shared" si="393"/>
        <v/>
      </c>
      <c r="AI764" s="139" t="str">
        <f>IF(AE:AE="","",IF(R764="Refreshment Beverage",AK764*(Rates!J$19/100),ROUND(SUM(AH764*(Rates!$J$8/100)),4)))</f>
        <v/>
      </c>
      <c r="AJ764" s="124" t="str">
        <f t="shared" si="394"/>
        <v/>
      </c>
      <c r="AK764" s="125" t="str">
        <f t="shared" si="395"/>
        <v/>
      </c>
      <c r="AL764" s="121" t="str">
        <f t="shared" si="396"/>
        <v/>
      </c>
      <c r="AM764" s="138" t="str">
        <f>IF(AS764="","",IF(R764="Refreshment Beverage",ROUND(AS764*Rates!K$19,4),ROUND(AO764*(VLOOKUP(VALUE(Q764),Rates!G$4:L$12,3,0)),4)))</f>
        <v/>
      </c>
      <c r="AN764" s="126" t="str">
        <f>IF(AS764="","",IF(R764="Refreshment Beverage",AS764*(Rates!J$19/100),MAX(AM764,AB764)))</f>
        <v/>
      </c>
      <c r="AO764" s="127" t="str">
        <f t="shared" si="397"/>
        <v/>
      </c>
      <c r="AP764" s="127" t="str">
        <f t="shared" si="398"/>
        <v/>
      </c>
      <c r="AQ764" s="140" t="str">
        <f>IF(AS764="","",IF(R764="Refreshment Beverage",ROUND(SUM(VLOOKUP(Q:Q,Rates!G$15:L$19,3,0)*(AS764-Y764-Z764-AA764)),4),ROUND(SUM(Rates!$K$8*AS764),4)))</f>
        <v/>
      </c>
      <c r="AR764" s="139" t="str">
        <f t="shared" si="399"/>
        <v/>
      </c>
      <c r="AS764" s="125" t="str">
        <f t="shared" si="400"/>
        <v/>
      </c>
      <c r="AT764" s="121" t="str">
        <f t="shared" si="401"/>
        <v/>
      </c>
      <c r="AU764" s="138" t="str">
        <f>IF(AX764="","",IF(R764="Refreshment Beverage",ROUND((BA764-Y764-Z764-AA764)*VLOOKUP(VALUE(Q764),Rates!G$15:L$19,3,0),4),ROUND(AW764*(VLOOKUP(VALUE(Q764),Rates!G:L,3,0)),4)))</f>
        <v/>
      </c>
      <c r="AV764" s="126" t="str">
        <f t="shared" si="402"/>
        <v/>
      </c>
      <c r="AW764" s="127" t="str">
        <f t="shared" si="403"/>
        <v/>
      </c>
      <c r="AX764" s="123" t="str">
        <f t="shared" si="404"/>
        <v/>
      </c>
      <c r="AY764" s="140" t="str">
        <f>IF(AX764="","",IF(R764="Refreshment Beverage",ROUND(SUM(AX764*Rates!K$19),4),ROUND(SUM(AX764*(Rates!J$8/100)),4)))</f>
        <v/>
      </c>
      <c r="AZ764" s="124" t="str">
        <f t="shared" si="405"/>
        <v/>
      </c>
      <c r="BA764" s="125" t="str">
        <f t="shared" si="406"/>
        <v/>
      </c>
      <c r="BB764" s="115"/>
      <c r="BC764" s="143"/>
      <c r="BD764" s="100"/>
      <c r="BE764" s="100"/>
      <c r="BF764" s="100"/>
      <c r="BG764" s="100"/>
    </row>
    <row r="765" spans="1:59" ht="12.75" customHeight="1" x14ac:dyDescent="0.2">
      <c r="A765" s="144"/>
      <c r="B765" s="141"/>
      <c r="C765" s="141"/>
      <c r="D765" s="142"/>
      <c r="E765" s="142"/>
      <c r="F765" s="142"/>
      <c r="G765" s="142"/>
      <c r="H765" s="142"/>
      <c r="I765" s="129"/>
      <c r="J765" s="130"/>
      <c r="K765" s="131" t="str">
        <f t="shared" si="377"/>
        <v/>
      </c>
      <c r="L765" s="132" t="str">
        <f t="shared" si="378"/>
        <v/>
      </c>
      <c r="M765" s="133" t="str">
        <f t="shared" si="379"/>
        <v/>
      </c>
      <c r="N765" s="134" t="str">
        <f>IFERROR(IF(B:B="","",IF(R765="Beer",SUM(LOOKUP(2,1/(Rates!$B$3:$B$5&lt;=W765)/(Rates!$C$3:$C$5&gt;=W765),Rates!$D$3:$D$5)*(X765/100)*W765),IF(R765="Refreshment Beverage",SUM(LOOKUP(2,1/(Rates!$B$7:$B$11&lt;=W765)/(Rates!$C$7:$C$11&gt;=W765),Rates!$D$7:$D$11)*(X765/100)*W765)))),"")</f>
        <v/>
      </c>
      <c r="O765" s="134" t="str">
        <f t="shared" si="380"/>
        <v/>
      </c>
      <c r="P765" s="116"/>
      <c r="Q765" s="117" t="str">
        <f t="shared" si="381"/>
        <v/>
      </c>
      <c r="R765" s="128" t="str">
        <f t="shared" si="382"/>
        <v/>
      </c>
      <c r="S765" s="135" t="str">
        <f>IF(B765="","",IF(R765="Refreshment Beverage",VLOOKUP(VALUE(Q765),Rates!G$15:L$19,2,0),VLOOKUP(VALUE(Q765),Rates!G$4:L$12,2,0)))</f>
        <v/>
      </c>
      <c r="T765" s="135" t="str">
        <f t="shared" si="383"/>
        <v/>
      </c>
      <c r="U765" s="118" t="str">
        <f t="shared" si="384"/>
        <v/>
      </c>
      <c r="V765" s="135" t="str">
        <f t="shared" si="385"/>
        <v/>
      </c>
      <c r="W765" s="135" t="str">
        <f t="shared" si="386"/>
        <v/>
      </c>
      <c r="X765" s="119" t="str">
        <f t="shared" si="387"/>
        <v/>
      </c>
      <c r="Y765" s="120" t="str">
        <f>IF(B:B="","",IF(R765="Refreshment Beverage",VLOOKUP(Q765,Rates!G$15:L$19,6,0)*W765,VLOOKUP(Q765,Rates!G$4:L$12,6,0)*W765))</f>
        <v/>
      </c>
      <c r="Z765" s="120" t="str">
        <f t="shared" si="388"/>
        <v/>
      </c>
      <c r="AA765" s="120" t="str">
        <f t="shared" si="389"/>
        <v/>
      </c>
      <c r="AB765" s="136" t="str">
        <f>IF(B:B="","",IF(R765="Refreshment Beverage","",IF(AND(R765="Beer",Q765=0),SUM(LOOKUP(2,1/(Rates!$B$15:$B$18&lt;=W765)/(Rates!$C$15:$C$18&gt;=W765),Rates!$D$15:$D$18)*W765),VLOOKUP(VALUE(Q:Q),Rates!A:B,2,0)*W765)))</f>
        <v/>
      </c>
      <c r="AC765" s="136" t="str">
        <f>IF(B:B="","",IF(R765="Refreshment Beverage","",IF(AND(R765="Beer",Q765=0),SUM(LOOKUP(2,1/(Rates!$B$15:$B$18&lt;=W765)/(Rates!$C$15:$C$18&gt;=W765),Rates!$E$15:$E$18)*W765),VLOOKUP(VALUE(Q:Q),Rates!A:C,3,0)*W765)))</f>
        <v/>
      </c>
      <c r="AD765" s="137" t="str">
        <f>IFERROR(IF(B:B="","",IF(R765="Beer","",IF(VALUE(Q765)=0,VLOOKUP(VLOOKUP(B:B,#REF!,16,0),Rates!A:E,2,0),VLOOKUP(VALUE(Q765),Rates!A$31:B$34,2,0)*W765))),0)</f>
        <v/>
      </c>
      <c r="AE765" s="121" t="str">
        <f t="shared" si="390"/>
        <v/>
      </c>
      <c r="AF765" s="138" t="str">
        <f t="shared" si="391"/>
        <v/>
      </c>
      <c r="AG765" s="122" t="str">
        <f t="shared" si="392"/>
        <v/>
      </c>
      <c r="AH765" s="123" t="str">
        <f t="shared" si="393"/>
        <v/>
      </c>
      <c r="AI765" s="139" t="str">
        <f>IF(AE:AE="","",IF(R765="Refreshment Beverage",AK765*(Rates!J$19/100),ROUND(SUM(AH765*(Rates!$J$8/100)),4)))</f>
        <v/>
      </c>
      <c r="AJ765" s="124" t="str">
        <f t="shared" si="394"/>
        <v/>
      </c>
      <c r="AK765" s="125" t="str">
        <f t="shared" si="395"/>
        <v/>
      </c>
      <c r="AL765" s="121" t="str">
        <f t="shared" si="396"/>
        <v/>
      </c>
      <c r="AM765" s="138" t="str">
        <f>IF(AS765="","",IF(R765="Refreshment Beverage",ROUND(AS765*Rates!K$19,4),ROUND(AO765*(VLOOKUP(VALUE(Q765),Rates!G$4:L$12,3,0)),4)))</f>
        <v/>
      </c>
      <c r="AN765" s="126" t="str">
        <f>IF(AS765="","",IF(R765="Refreshment Beverage",AS765*(Rates!J$19/100),MAX(AM765,AB765)))</f>
        <v/>
      </c>
      <c r="AO765" s="127" t="str">
        <f t="shared" si="397"/>
        <v/>
      </c>
      <c r="AP765" s="127" t="str">
        <f t="shared" si="398"/>
        <v/>
      </c>
      <c r="AQ765" s="140" t="str">
        <f>IF(AS765="","",IF(R765="Refreshment Beverage",ROUND(SUM(VLOOKUP(Q:Q,Rates!G$15:L$19,3,0)*(AS765-Y765-Z765-AA765)),4),ROUND(SUM(Rates!$K$8*AS765),4)))</f>
        <v/>
      </c>
      <c r="AR765" s="139" t="str">
        <f t="shared" si="399"/>
        <v/>
      </c>
      <c r="AS765" s="125" t="str">
        <f t="shared" si="400"/>
        <v/>
      </c>
      <c r="AT765" s="121" t="str">
        <f t="shared" si="401"/>
        <v/>
      </c>
      <c r="AU765" s="138" t="str">
        <f>IF(AX765="","",IF(R765="Refreshment Beverage",ROUND((BA765-Y765-Z765-AA765)*VLOOKUP(VALUE(Q765),Rates!G$15:L$19,3,0),4),ROUND(AW765*(VLOOKUP(VALUE(Q765),Rates!G:L,3,0)),4)))</f>
        <v/>
      </c>
      <c r="AV765" s="126" t="str">
        <f t="shared" si="402"/>
        <v/>
      </c>
      <c r="AW765" s="127" t="str">
        <f t="shared" si="403"/>
        <v/>
      </c>
      <c r="AX765" s="123" t="str">
        <f t="shared" si="404"/>
        <v/>
      </c>
      <c r="AY765" s="140" t="str">
        <f>IF(AX765="","",IF(R765="Refreshment Beverage",ROUND(SUM(AX765*Rates!K$19),4),ROUND(SUM(AX765*(Rates!J$8/100)),4)))</f>
        <v/>
      </c>
      <c r="AZ765" s="124" t="str">
        <f t="shared" si="405"/>
        <v/>
      </c>
      <c r="BA765" s="125" t="str">
        <f t="shared" si="406"/>
        <v/>
      </c>
      <c r="BB765" s="115"/>
      <c r="BC765" s="143"/>
      <c r="BD765" s="100"/>
      <c r="BE765" s="100"/>
      <c r="BF765" s="100"/>
      <c r="BG765" s="100"/>
    </row>
    <row r="766" spans="1:59" ht="12.75" customHeight="1" x14ac:dyDescent="0.2">
      <c r="A766" s="144"/>
      <c r="B766" s="141"/>
      <c r="C766" s="141"/>
      <c r="D766" s="142"/>
      <c r="E766" s="142"/>
      <c r="F766" s="142"/>
      <c r="G766" s="142"/>
      <c r="H766" s="142"/>
      <c r="I766" s="129"/>
      <c r="J766" s="130"/>
      <c r="K766" s="131" t="str">
        <f t="shared" si="377"/>
        <v/>
      </c>
      <c r="L766" s="132" t="str">
        <f t="shared" si="378"/>
        <v/>
      </c>
      <c r="M766" s="133" t="str">
        <f t="shared" si="379"/>
        <v/>
      </c>
      <c r="N766" s="134" t="str">
        <f>IFERROR(IF(B:B="","",IF(R766="Beer",SUM(LOOKUP(2,1/(Rates!$B$3:$B$5&lt;=W766)/(Rates!$C$3:$C$5&gt;=W766),Rates!$D$3:$D$5)*(X766/100)*W766),IF(R766="Refreshment Beverage",SUM(LOOKUP(2,1/(Rates!$B$7:$B$11&lt;=W766)/(Rates!$C$7:$C$11&gt;=W766),Rates!$D$7:$D$11)*(X766/100)*W766)))),"")</f>
        <v/>
      </c>
      <c r="O766" s="134" t="str">
        <f t="shared" si="380"/>
        <v/>
      </c>
      <c r="P766" s="116"/>
      <c r="Q766" s="117" t="str">
        <f t="shared" si="381"/>
        <v/>
      </c>
      <c r="R766" s="128" t="str">
        <f t="shared" si="382"/>
        <v/>
      </c>
      <c r="S766" s="135" t="str">
        <f>IF(B766="","",IF(R766="Refreshment Beverage",VLOOKUP(VALUE(Q766),Rates!G$15:L$19,2,0),VLOOKUP(VALUE(Q766),Rates!G$4:L$12,2,0)))</f>
        <v/>
      </c>
      <c r="T766" s="135" t="str">
        <f t="shared" si="383"/>
        <v/>
      </c>
      <c r="U766" s="118" t="str">
        <f t="shared" si="384"/>
        <v/>
      </c>
      <c r="V766" s="135" t="str">
        <f t="shared" si="385"/>
        <v/>
      </c>
      <c r="W766" s="135" t="str">
        <f t="shared" si="386"/>
        <v/>
      </c>
      <c r="X766" s="119" t="str">
        <f t="shared" si="387"/>
        <v/>
      </c>
      <c r="Y766" s="120" t="str">
        <f>IF(B:B="","",IF(R766="Refreshment Beverage",VLOOKUP(Q766,Rates!G$15:L$19,6,0)*W766,VLOOKUP(Q766,Rates!G$4:L$12,6,0)*W766))</f>
        <v/>
      </c>
      <c r="Z766" s="120" t="str">
        <f t="shared" si="388"/>
        <v/>
      </c>
      <c r="AA766" s="120" t="str">
        <f t="shared" si="389"/>
        <v/>
      </c>
      <c r="AB766" s="136" t="str">
        <f>IF(B:B="","",IF(R766="Refreshment Beverage","",IF(AND(R766="Beer",Q766=0),SUM(LOOKUP(2,1/(Rates!$B$15:$B$18&lt;=W766)/(Rates!$C$15:$C$18&gt;=W766),Rates!$D$15:$D$18)*W766),VLOOKUP(VALUE(Q:Q),Rates!A:B,2,0)*W766)))</f>
        <v/>
      </c>
      <c r="AC766" s="136" t="str">
        <f>IF(B:B="","",IF(R766="Refreshment Beverage","",IF(AND(R766="Beer",Q766=0),SUM(LOOKUP(2,1/(Rates!$B$15:$B$18&lt;=W766)/(Rates!$C$15:$C$18&gt;=W766),Rates!$E$15:$E$18)*W766),VLOOKUP(VALUE(Q:Q),Rates!A:C,3,0)*W766)))</f>
        <v/>
      </c>
      <c r="AD766" s="137" t="str">
        <f>IFERROR(IF(B:B="","",IF(R766="Beer","",IF(VALUE(Q766)=0,VLOOKUP(VLOOKUP(B:B,#REF!,16,0),Rates!A:E,2,0),VLOOKUP(VALUE(Q766),Rates!A$31:B$34,2,0)*W766))),0)</f>
        <v/>
      </c>
      <c r="AE766" s="121" t="str">
        <f t="shared" si="390"/>
        <v/>
      </c>
      <c r="AF766" s="138" t="str">
        <f t="shared" si="391"/>
        <v/>
      </c>
      <c r="AG766" s="122" t="str">
        <f t="shared" si="392"/>
        <v/>
      </c>
      <c r="AH766" s="123" t="str">
        <f t="shared" si="393"/>
        <v/>
      </c>
      <c r="AI766" s="139" t="str">
        <f>IF(AE:AE="","",IF(R766="Refreshment Beverage",AK766*(Rates!J$19/100),ROUND(SUM(AH766*(Rates!$J$8/100)),4)))</f>
        <v/>
      </c>
      <c r="AJ766" s="124" t="str">
        <f t="shared" si="394"/>
        <v/>
      </c>
      <c r="AK766" s="125" t="str">
        <f t="shared" si="395"/>
        <v/>
      </c>
      <c r="AL766" s="121" t="str">
        <f t="shared" si="396"/>
        <v/>
      </c>
      <c r="AM766" s="138" t="str">
        <f>IF(AS766="","",IF(R766="Refreshment Beverage",ROUND(AS766*Rates!K$19,4),ROUND(AO766*(VLOOKUP(VALUE(Q766),Rates!G$4:L$12,3,0)),4)))</f>
        <v/>
      </c>
      <c r="AN766" s="126" t="str">
        <f>IF(AS766="","",IF(R766="Refreshment Beverage",AS766*(Rates!J$19/100),MAX(AM766,AB766)))</f>
        <v/>
      </c>
      <c r="AO766" s="127" t="str">
        <f t="shared" si="397"/>
        <v/>
      </c>
      <c r="AP766" s="127" t="str">
        <f t="shared" si="398"/>
        <v/>
      </c>
      <c r="AQ766" s="140" t="str">
        <f>IF(AS766="","",IF(R766="Refreshment Beverage",ROUND(SUM(VLOOKUP(Q:Q,Rates!G$15:L$19,3,0)*(AS766-Y766-Z766-AA766)),4),ROUND(SUM(Rates!$K$8*AS766),4)))</f>
        <v/>
      </c>
      <c r="AR766" s="139" t="str">
        <f t="shared" si="399"/>
        <v/>
      </c>
      <c r="AS766" s="125" t="str">
        <f t="shared" si="400"/>
        <v/>
      </c>
      <c r="AT766" s="121" t="str">
        <f t="shared" si="401"/>
        <v/>
      </c>
      <c r="AU766" s="138" t="str">
        <f>IF(AX766="","",IF(R766="Refreshment Beverage",ROUND((BA766-Y766-Z766-AA766)*VLOOKUP(VALUE(Q766),Rates!G$15:L$19,3,0),4),ROUND(AW766*(VLOOKUP(VALUE(Q766),Rates!G:L,3,0)),4)))</f>
        <v/>
      </c>
      <c r="AV766" s="126" t="str">
        <f t="shared" si="402"/>
        <v/>
      </c>
      <c r="AW766" s="127" t="str">
        <f t="shared" si="403"/>
        <v/>
      </c>
      <c r="AX766" s="123" t="str">
        <f t="shared" si="404"/>
        <v/>
      </c>
      <c r="AY766" s="140" t="str">
        <f>IF(AX766="","",IF(R766="Refreshment Beverage",ROUND(SUM(AX766*Rates!K$19),4),ROUND(SUM(AX766*(Rates!J$8/100)),4)))</f>
        <v/>
      </c>
      <c r="AZ766" s="124" t="str">
        <f t="shared" si="405"/>
        <v/>
      </c>
      <c r="BA766" s="125" t="str">
        <f t="shared" si="406"/>
        <v/>
      </c>
      <c r="BB766" s="115"/>
      <c r="BC766" s="143"/>
      <c r="BD766" s="100"/>
      <c r="BE766" s="100"/>
      <c r="BF766" s="100"/>
      <c r="BG766" s="100"/>
    </row>
    <row r="767" spans="1:59" ht="12.75" customHeight="1" x14ac:dyDescent="0.2">
      <c r="A767" s="144"/>
      <c r="B767" s="141"/>
      <c r="C767" s="141"/>
      <c r="D767" s="142"/>
      <c r="E767" s="142"/>
      <c r="F767" s="142"/>
      <c r="G767" s="142"/>
      <c r="H767" s="142"/>
      <c r="I767" s="129"/>
      <c r="J767" s="130"/>
      <c r="K767" s="131" t="str">
        <f t="shared" si="377"/>
        <v/>
      </c>
      <c r="L767" s="132" t="str">
        <f t="shared" si="378"/>
        <v/>
      </c>
      <c r="M767" s="133" t="str">
        <f t="shared" si="379"/>
        <v/>
      </c>
      <c r="N767" s="134" t="str">
        <f>IFERROR(IF(B:B="","",IF(R767="Beer",SUM(LOOKUP(2,1/(Rates!$B$3:$B$5&lt;=W767)/(Rates!$C$3:$C$5&gt;=W767),Rates!$D$3:$D$5)*(X767/100)*W767),IF(R767="Refreshment Beverage",SUM(LOOKUP(2,1/(Rates!$B$7:$B$11&lt;=W767)/(Rates!$C$7:$C$11&gt;=W767),Rates!$D$7:$D$11)*(X767/100)*W767)))),"")</f>
        <v/>
      </c>
      <c r="O767" s="134" t="str">
        <f t="shared" si="380"/>
        <v/>
      </c>
      <c r="P767" s="116"/>
      <c r="Q767" s="117" t="str">
        <f t="shared" si="381"/>
        <v/>
      </c>
      <c r="R767" s="128" t="str">
        <f t="shared" si="382"/>
        <v/>
      </c>
      <c r="S767" s="135" t="str">
        <f>IF(B767="","",IF(R767="Refreshment Beverage",VLOOKUP(VALUE(Q767),Rates!G$15:L$19,2,0),VLOOKUP(VALUE(Q767),Rates!G$4:L$12,2,0)))</f>
        <v/>
      </c>
      <c r="T767" s="135" t="str">
        <f t="shared" si="383"/>
        <v/>
      </c>
      <c r="U767" s="118" t="str">
        <f t="shared" si="384"/>
        <v/>
      </c>
      <c r="V767" s="135" t="str">
        <f t="shared" si="385"/>
        <v/>
      </c>
      <c r="W767" s="135" t="str">
        <f t="shared" si="386"/>
        <v/>
      </c>
      <c r="X767" s="119" t="str">
        <f t="shared" si="387"/>
        <v/>
      </c>
      <c r="Y767" s="120" t="str">
        <f>IF(B:B="","",IF(R767="Refreshment Beverage",VLOOKUP(Q767,Rates!G$15:L$19,6,0)*W767,VLOOKUP(Q767,Rates!G$4:L$12,6,0)*W767))</f>
        <v/>
      </c>
      <c r="Z767" s="120" t="str">
        <f t="shared" si="388"/>
        <v/>
      </c>
      <c r="AA767" s="120" t="str">
        <f t="shared" si="389"/>
        <v/>
      </c>
      <c r="AB767" s="136" t="str">
        <f>IF(B:B="","",IF(R767="Refreshment Beverage","",IF(AND(R767="Beer",Q767=0),SUM(LOOKUP(2,1/(Rates!$B$15:$B$18&lt;=W767)/(Rates!$C$15:$C$18&gt;=W767),Rates!$D$15:$D$18)*W767),VLOOKUP(VALUE(Q:Q),Rates!A:B,2,0)*W767)))</f>
        <v/>
      </c>
      <c r="AC767" s="136" t="str">
        <f>IF(B:B="","",IF(R767="Refreshment Beverage","",IF(AND(R767="Beer",Q767=0),SUM(LOOKUP(2,1/(Rates!$B$15:$B$18&lt;=W767)/(Rates!$C$15:$C$18&gt;=W767),Rates!$E$15:$E$18)*W767),VLOOKUP(VALUE(Q:Q),Rates!A:C,3,0)*W767)))</f>
        <v/>
      </c>
      <c r="AD767" s="137" t="str">
        <f>IFERROR(IF(B:B="","",IF(R767="Beer","",IF(VALUE(Q767)=0,VLOOKUP(VLOOKUP(B:B,#REF!,16,0),Rates!A:E,2,0),VLOOKUP(VALUE(Q767),Rates!A$31:B$34,2,0)*W767))),0)</f>
        <v/>
      </c>
      <c r="AE767" s="121" t="str">
        <f t="shared" si="390"/>
        <v/>
      </c>
      <c r="AF767" s="138" t="str">
        <f t="shared" si="391"/>
        <v/>
      </c>
      <c r="AG767" s="122" t="str">
        <f t="shared" si="392"/>
        <v/>
      </c>
      <c r="AH767" s="123" t="str">
        <f t="shared" si="393"/>
        <v/>
      </c>
      <c r="AI767" s="139" t="str">
        <f>IF(AE:AE="","",IF(R767="Refreshment Beverage",AK767*(Rates!J$19/100),ROUND(SUM(AH767*(Rates!$J$8/100)),4)))</f>
        <v/>
      </c>
      <c r="AJ767" s="124" t="str">
        <f t="shared" si="394"/>
        <v/>
      </c>
      <c r="AK767" s="125" t="str">
        <f t="shared" si="395"/>
        <v/>
      </c>
      <c r="AL767" s="121" t="str">
        <f t="shared" si="396"/>
        <v/>
      </c>
      <c r="AM767" s="138" t="str">
        <f>IF(AS767="","",IF(R767="Refreshment Beverage",ROUND(AS767*Rates!K$19,4),ROUND(AO767*(VLOOKUP(VALUE(Q767),Rates!G$4:L$12,3,0)),4)))</f>
        <v/>
      </c>
      <c r="AN767" s="126" t="str">
        <f>IF(AS767="","",IF(R767="Refreshment Beverage",AS767*(Rates!J$19/100),MAX(AM767,AB767)))</f>
        <v/>
      </c>
      <c r="AO767" s="127" t="str">
        <f t="shared" si="397"/>
        <v/>
      </c>
      <c r="AP767" s="127" t="str">
        <f t="shared" si="398"/>
        <v/>
      </c>
      <c r="AQ767" s="140" t="str">
        <f>IF(AS767="","",IF(R767="Refreshment Beverage",ROUND(SUM(VLOOKUP(Q:Q,Rates!G$15:L$19,3,0)*(AS767-Y767-Z767-AA767)),4),ROUND(SUM(Rates!$K$8*AS767),4)))</f>
        <v/>
      </c>
      <c r="AR767" s="139" t="str">
        <f t="shared" si="399"/>
        <v/>
      </c>
      <c r="AS767" s="125" t="str">
        <f t="shared" si="400"/>
        <v/>
      </c>
      <c r="AT767" s="121" t="str">
        <f t="shared" si="401"/>
        <v/>
      </c>
      <c r="AU767" s="138" t="str">
        <f>IF(AX767="","",IF(R767="Refreshment Beverage",ROUND((BA767-Y767-Z767-AA767)*VLOOKUP(VALUE(Q767),Rates!G$15:L$19,3,0),4),ROUND(AW767*(VLOOKUP(VALUE(Q767),Rates!G:L,3,0)),4)))</f>
        <v/>
      </c>
      <c r="AV767" s="126" t="str">
        <f t="shared" si="402"/>
        <v/>
      </c>
      <c r="AW767" s="127" t="str">
        <f t="shared" si="403"/>
        <v/>
      </c>
      <c r="AX767" s="123" t="str">
        <f t="shared" si="404"/>
        <v/>
      </c>
      <c r="AY767" s="140" t="str">
        <f>IF(AX767="","",IF(R767="Refreshment Beverage",ROUND(SUM(AX767*Rates!K$19),4),ROUND(SUM(AX767*(Rates!J$8/100)),4)))</f>
        <v/>
      </c>
      <c r="AZ767" s="124" t="str">
        <f t="shared" si="405"/>
        <v/>
      </c>
      <c r="BA767" s="125" t="str">
        <f t="shared" si="406"/>
        <v/>
      </c>
      <c r="BB767" s="115"/>
      <c r="BC767" s="143"/>
      <c r="BD767" s="100"/>
      <c r="BE767" s="100"/>
      <c r="BF767" s="100"/>
      <c r="BG767" s="100"/>
    </row>
    <row r="768" spans="1:59" ht="12.75" customHeight="1" x14ac:dyDescent="0.2">
      <c r="A768" s="144"/>
      <c r="B768" s="141"/>
      <c r="C768" s="141"/>
      <c r="D768" s="142"/>
      <c r="E768" s="142"/>
      <c r="F768" s="142"/>
      <c r="G768" s="142"/>
      <c r="H768" s="142"/>
      <c r="I768" s="129"/>
      <c r="J768" s="130"/>
      <c r="K768" s="131" t="str">
        <f t="shared" si="377"/>
        <v/>
      </c>
      <c r="L768" s="132" t="str">
        <f t="shared" si="378"/>
        <v/>
      </c>
      <c r="M768" s="133" t="str">
        <f t="shared" si="379"/>
        <v/>
      </c>
      <c r="N768" s="134" t="str">
        <f>IFERROR(IF(B:B="","",IF(R768="Beer",SUM(LOOKUP(2,1/(Rates!$B$3:$B$5&lt;=W768)/(Rates!$C$3:$C$5&gt;=W768),Rates!$D$3:$D$5)*(X768/100)*W768),IF(R768="Refreshment Beverage",SUM(LOOKUP(2,1/(Rates!$B$7:$B$11&lt;=W768)/(Rates!$C$7:$C$11&gt;=W768),Rates!$D$7:$D$11)*(X768/100)*W768)))),"")</f>
        <v/>
      </c>
      <c r="O768" s="134" t="str">
        <f t="shared" si="380"/>
        <v/>
      </c>
      <c r="P768" s="116"/>
      <c r="Q768" s="117" t="str">
        <f t="shared" si="381"/>
        <v/>
      </c>
      <c r="R768" s="128" t="str">
        <f t="shared" si="382"/>
        <v/>
      </c>
      <c r="S768" s="135" t="str">
        <f>IF(B768="","",IF(R768="Refreshment Beverage",VLOOKUP(VALUE(Q768),Rates!G$15:L$19,2,0),VLOOKUP(VALUE(Q768),Rates!G$4:L$12,2,0)))</f>
        <v/>
      </c>
      <c r="T768" s="135" t="str">
        <f t="shared" si="383"/>
        <v/>
      </c>
      <c r="U768" s="118" t="str">
        <f t="shared" si="384"/>
        <v/>
      </c>
      <c r="V768" s="135" t="str">
        <f t="shared" si="385"/>
        <v/>
      </c>
      <c r="W768" s="135" t="str">
        <f t="shared" si="386"/>
        <v/>
      </c>
      <c r="X768" s="119" t="str">
        <f t="shared" si="387"/>
        <v/>
      </c>
      <c r="Y768" s="120" t="str">
        <f>IF(B:B="","",IF(R768="Refreshment Beverage",VLOOKUP(Q768,Rates!G$15:L$19,6,0)*W768,VLOOKUP(Q768,Rates!G$4:L$12,6,0)*W768))</f>
        <v/>
      </c>
      <c r="Z768" s="120" t="str">
        <f t="shared" si="388"/>
        <v/>
      </c>
      <c r="AA768" s="120" t="str">
        <f t="shared" si="389"/>
        <v/>
      </c>
      <c r="AB768" s="136" t="str">
        <f>IF(B:B="","",IF(R768="Refreshment Beverage","",IF(AND(R768="Beer",Q768=0),SUM(LOOKUP(2,1/(Rates!$B$15:$B$18&lt;=W768)/(Rates!$C$15:$C$18&gt;=W768),Rates!$D$15:$D$18)*W768),VLOOKUP(VALUE(Q:Q),Rates!A:B,2,0)*W768)))</f>
        <v/>
      </c>
      <c r="AC768" s="136" t="str">
        <f>IF(B:B="","",IF(R768="Refreshment Beverage","",IF(AND(R768="Beer",Q768=0),SUM(LOOKUP(2,1/(Rates!$B$15:$B$18&lt;=W768)/(Rates!$C$15:$C$18&gt;=W768),Rates!$E$15:$E$18)*W768),VLOOKUP(VALUE(Q:Q),Rates!A:C,3,0)*W768)))</f>
        <v/>
      </c>
      <c r="AD768" s="137" t="str">
        <f>IFERROR(IF(B:B="","",IF(R768="Beer","",IF(VALUE(Q768)=0,VLOOKUP(VLOOKUP(B:B,#REF!,16,0),Rates!A:E,2,0),VLOOKUP(VALUE(Q768),Rates!A$31:B$34,2,0)*W768))),0)</f>
        <v/>
      </c>
      <c r="AE768" s="121" t="str">
        <f t="shared" si="390"/>
        <v/>
      </c>
      <c r="AF768" s="138" t="str">
        <f t="shared" si="391"/>
        <v/>
      </c>
      <c r="AG768" s="122" t="str">
        <f t="shared" si="392"/>
        <v/>
      </c>
      <c r="AH768" s="123" t="str">
        <f t="shared" si="393"/>
        <v/>
      </c>
      <c r="AI768" s="139" t="str">
        <f>IF(AE:AE="","",IF(R768="Refreshment Beverage",AK768*(Rates!J$19/100),ROUND(SUM(AH768*(Rates!$J$8/100)),4)))</f>
        <v/>
      </c>
      <c r="AJ768" s="124" t="str">
        <f t="shared" si="394"/>
        <v/>
      </c>
      <c r="AK768" s="125" t="str">
        <f t="shared" si="395"/>
        <v/>
      </c>
      <c r="AL768" s="121" t="str">
        <f t="shared" si="396"/>
        <v/>
      </c>
      <c r="AM768" s="138" t="str">
        <f>IF(AS768="","",IF(R768="Refreshment Beverage",ROUND(AS768*Rates!K$19,4),ROUND(AO768*(VLOOKUP(VALUE(Q768),Rates!G$4:L$12,3,0)),4)))</f>
        <v/>
      </c>
      <c r="AN768" s="126" t="str">
        <f>IF(AS768="","",IF(R768="Refreshment Beverage",AS768*(Rates!J$19/100),MAX(AM768,AB768)))</f>
        <v/>
      </c>
      <c r="AO768" s="127" t="str">
        <f t="shared" si="397"/>
        <v/>
      </c>
      <c r="AP768" s="127" t="str">
        <f t="shared" si="398"/>
        <v/>
      </c>
      <c r="AQ768" s="140" t="str">
        <f>IF(AS768="","",IF(R768="Refreshment Beverage",ROUND(SUM(VLOOKUP(Q:Q,Rates!G$15:L$19,3,0)*(AS768-Y768-Z768-AA768)),4),ROUND(SUM(Rates!$K$8*AS768),4)))</f>
        <v/>
      </c>
      <c r="AR768" s="139" t="str">
        <f t="shared" si="399"/>
        <v/>
      </c>
      <c r="AS768" s="125" t="str">
        <f t="shared" si="400"/>
        <v/>
      </c>
      <c r="AT768" s="121" t="str">
        <f t="shared" si="401"/>
        <v/>
      </c>
      <c r="AU768" s="138" t="str">
        <f>IF(AX768="","",IF(R768="Refreshment Beverage",ROUND((BA768-Y768-Z768-AA768)*VLOOKUP(VALUE(Q768),Rates!G$15:L$19,3,0),4),ROUND(AW768*(VLOOKUP(VALUE(Q768),Rates!G:L,3,0)),4)))</f>
        <v/>
      </c>
      <c r="AV768" s="126" t="str">
        <f t="shared" si="402"/>
        <v/>
      </c>
      <c r="AW768" s="127" t="str">
        <f t="shared" si="403"/>
        <v/>
      </c>
      <c r="AX768" s="123" t="str">
        <f t="shared" si="404"/>
        <v/>
      </c>
      <c r="AY768" s="140" t="str">
        <f>IF(AX768="","",IF(R768="Refreshment Beverage",ROUND(SUM(AX768*Rates!K$19),4),ROUND(SUM(AX768*(Rates!J$8/100)),4)))</f>
        <v/>
      </c>
      <c r="AZ768" s="124" t="str">
        <f t="shared" si="405"/>
        <v/>
      </c>
      <c r="BA768" s="125" t="str">
        <f t="shared" si="406"/>
        <v/>
      </c>
      <c r="BB768" s="115"/>
      <c r="BC768" s="143"/>
      <c r="BD768" s="100"/>
      <c r="BE768" s="100"/>
      <c r="BF768" s="100"/>
      <c r="BG768" s="100"/>
    </row>
    <row r="769" spans="1:59" ht="12.75" customHeight="1" x14ac:dyDescent="0.2">
      <c r="A769" s="144"/>
      <c r="B769" s="141"/>
      <c r="C769" s="141"/>
      <c r="D769" s="142"/>
      <c r="E769" s="142"/>
      <c r="F769" s="142"/>
      <c r="G769" s="142"/>
      <c r="H769" s="142"/>
      <c r="I769" s="129"/>
      <c r="J769" s="130"/>
      <c r="K769" s="131" t="str">
        <f t="shared" si="377"/>
        <v/>
      </c>
      <c r="L769" s="132" t="str">
        <f t="shared" si="378"/>
        <v/>
      </c>
      <c r="M769" s="133" t="str">
        <f t="shared" si="379"/>
        <v/>
      </c>
      <c r="N769" s="134" t="str">
        <f>IFERROR(IF(B:B="","",IF(R769="Beer",SUM(LOOKUP(2,1/(Rates!$B$3:$B$5&lt;=W769)/(Rates!$C$3:$C$5&gt;=W769),Rates!$D$3:$D$5)*(X769/100)*W769),IF(R769="Refreshment Beverage",SUM(LOOKUP(2,1/(Rates!$B$7:$B$11&lt;=W769)/(Rates!$C$7:$C$11&gt;=W769),Rates!$D$7:$D$11)*(X769/100)*W769)))),"")</f>
        <v/>
      </c>
      <c r="O769" s="134" t="str">
        <f t="shared" si="380"/>
        <v/>
      </c>
      <c r="P769" s="116"/>
      <c r="Q769" s="117" t="str">
        <f t="shared" si="381"/>
        <v/>
      </c>
      <c r="R769" s="128" t="str">
        <f t="shared" si="382"/>
        <v/>
      </c>
      <c r="S769" s="135" t="str">
        <f>IF(B769="","",IF(R769="Refreshment Beverage",VLOOKUP(VALUE(Q769),Rates!G$15:L$19,2,0),VLOOKUP(VALUE(Q769),Rates!G$4:L$12,2,0)))</f>
        <v/>
      </c>
      <c r="T769" s="135" t="str">
        <f t="shared" si="383"/>
        <v/>
      </c>
      <c r="U769" s="118" t="str">
        <f t="shared" si="384"/>
        <v/>
      </c>
      <c r="V769" s="135" t="str">
        <f t="shared" si="385"/>
        <v/>
      </c>
      <c r="W769" s="135" t="str">
        <f t="shared" si="386"/>
        <v/>
      </c>
      <c r="X769" s="119" t="str">
        <f t="shared" si="387"/>
        <v/>
      </c>
      <c r="Y769" s="120" t="str">
        <f>IF(B:B="","",IF(R769="Refreshment Beverage",VLOOKUP(Q769,Rates!G$15:L$19,6,0)*W769,VLOOKUP(Q769,Rates!G$4:L$12,6,0)*W769))</f>
        <v/>
      </c>
      <c r="Z769" s="120" t="str">
        <f t="shared" si="388"/>
        <v/>
      </c>
      <c r="AA769" s="120" t="str">
        <f t="shared" si="389"/>
        <v/>
      </c>
      <c r="AB769" s="136" t="str">
        <f>IF(B:B="","",IF(R769="Refreshment Beverage","",IF(AND(R769="Beer",Q769=0),SUM(LOOKUP(2,1/(Rates!$B$15:$B$18&lt;=W769)/(Rates!$C$15:$C$18&gt;=W769),Rates!$D$15:$D$18)*W769),VLOOKUP(VALUE(Q:Q),Rates!A:B,2,0)*W769)))</f>
        <v/>
      </c>
      <c r="AC769" s="136" t="str">
        <f>IF(B:B="","",IF(R769="Refreshment Beverage","",IF(AND(R769="Beer",Q769=0),SUM(LOOKUP(2,1/(Rates!$B$15:$B$18&lt;=W769)/(Rates!$C$15:$C$18&gt;=W769),Rates!$E$15:$E$18)*W769),VLOOKUP(VALUE(Q:Q),Rates!A:C,3,0)*W769)))</f>
        <v/>
      </c>
      <c r="AD769" s="137" t="str">
        <f>IFERROR(IF(B:B="","",IF(R769="Beer","",IF(VALUE(Q769)=0,VLOOKUP(VLOOKUP(B:B,#REF!,16,0),Rates!A:E,2,0),VLOOKUP(VALUE(Q769),Rates!A$31:B$34,2,0)*W769))),0)</f>
        <v/>
      </c>
      <c r="AE769" s="121" t="str">
        <f t="shared" si="390"/>
        <v/>
      </c>
      <c r="AF769" s="138" t="str">
        <f t="shared" si="391"/>
        <v/>
      </c>
      <c r="AG769" s="122" t="str">
        <f t="shared" si="392"/>
        <v/>
      </c>
      <c r="AH769" s="123" t="str">
        <f t="shared" si="393"/>
        <v/>
      </c>
      <c r="AI769" s="139" t="str">
        <f>IF(AE:AE="","",IF(R769="Refreshment Beverage",AK769*(Rates!J$19/100),ROUND(SUM(AH769*(Rates!$J$8/100)),4)))</f>
        <v/>
      </c>
      <c r="AJ769" s="124" t="str">
        <f t="shared" si="394"/>
        <v/>
      </c>
      <c r="AK769" s="125" t="str">
        <f t="shared" si="395"/>
        <v/>
      </c>
      <c r="AL769" s="121" t="str">
        <f t="shared" si="396"/>
        <v/>
      </c>
      <c r="AM769" s="138" t="str">
        <f>IF(AS769="","",IF(R769="Refreshment Beverage",ROUND(AS769*Rates!K$19,4),ROUND(AO769*(VLOOKUP(VALUE(Q769),Rates!G$4:L$12,3,0)),4)))</f>
        <v/>
      </c>
      <c r="AN769" s="126" t="str">
        <f>IF(AS769="","",IF(R769="Refreshment Beverage",AS769*(Rates!J$19/100),MAX(AM769,AB769)))</f>
        <v/>
      </c>
      <c r="AO769" s="127" t="str">
        <f t="shared" si="397"/>
        <v/>
      </c>
      <c r="AP769" s="127" t="str">
        <f t="shared" si="398"/>
        <v/>
      </c>
      <c r="AQ769" s="140" t="str">
        <f>IF(AS769="","",IF(R769="Refreshment Beverage",ROUND(SUM(VLOOKUP(Q:Q,Rates!G$15:L$19,3,0)*(AS769-Y769-Z769-AA769)),4),ROUND(SUM(Rates!$K$8*AS769),4)))</f>
        <v/>
      </c>
      <c r="AR769" s="139" t="str">
        <f t="shared" si="399"/>
        <v/>
      </c>
      <c r="AS769" s="125" t="str">
        <f t="shared" si="400"/>
        <v/>
      </c>
      <c r="AT769" s="121" t="str">
        <f t="shared" si="401"/>
        <v/>
      </c>
      <c r="AU769" s="138" t="str">
        <f>IF(AX769="","",IF(R769="Refreshment Beverage",ROUND((BA769-Y769-Z769-AA769)*VLOOKUP(VALUE(Q769),Rates!G$15:L$19,3,0),4),ROUND(AW769*(VLOOKUP(VALUE(Q769),Rates!G:L,3,0)),4)))</f>
        <v/>
      </c>
      <c r="AV769" s="126" t="str">
        <f t="shared" si="402"/>
        <v/>
      </c>
      <c r="AW769" s="127" t="str">
        <f t="shared" si="403"/>
        <v/>
      </c>
      <c r="AX769" s="123" t="str">
        <f t="shared" si="404"/>
        <v/>
      </c>
      <c r="AY769" s="140" t="str">
        <f>IF(AX769="","",IF(R769="Refreshment Beverage",ROUND(SUM(AX769*Rates!K$19),4),ROUND(SUM(AX769*(Rates!J$8/100)),4)))</f>
        <v/>
      </c>
      <c r="AZ769" s="124" t="str">
        <f t="shared" si="405"/>
        <v/>
      </c>
      <c r="BA769" s="125" t="str">
        <f t="shared" si="406"/>
        <v/>
      </c>
      <c r="BB769" s="115"/>
      <c r="BC769" s="143"/>
      <c r="BD769" s="100"/>
      <c r="BE769" s="100"/>
      <c r="BF769" s="100"/>
      <c r="BG769" s="100"/>
    </row>
    <row r="770" spans="1:59" ht="12.75" customHeight="1" x14ac:dyDescent="0.2">
      <c r="A770" s="144"/>
      <c r="B770" s="141"/>
      <c r="C770" s="141"/>
      <c r="D770" s="142"/>
      <c r="E770" s="142"/>
      <c r="F770" s="142"/>
      <c r="G770" s="142"/>
      <c r="H770" s="142"/>
      <c r="I770" s="129"/>
      <c r="J770" s="130"/>
      <c r="K770" s="131" t="str">
        <f t="shared" si="377"/>
        <v/>
      </c>
      <c r="L770" s="132" t="str">
        <f t="shared" si="378"/>
        <v/>
      </c>
      <c r="M770" s="133" t="str">
        <f t="shared" si="379"/>
        <v/>
      </c>
      <c r="N770" s="134" t="str">
        <f>IFERROR(IF(B:B="","",IF(R770="Beer",SUM(LOOKUP(2,1/(Rates!$B$3:$B$5&lt;=W770)/(Rates!$C$3:$C$5&gt;=W770),Rates!$D$3:$D$5)*(X770/100)*W770),IF(R770="Refreshment Beverage",SUM(LOOKUP(2,1/(Rates!$B$7:$B$11&lt;=W770)/(Rates!$C$7:$C$11&gt;=W770),Rates!$D$7:$D$11)*(X770/100)*W770)))),"")</f>
        <v/>
      </c>
      <c r="O770" s="134" t="str">
        <f t="shared" si="380"/>
        <v/>
      </c>
      <c r="P770" s="116"/>
      <c r="Q770" s="117" t="str">
        <f t="shared" si="381"/>
        <v/>
      </c>
      <c r="R770" s="128" t="str">
        <f t="shared" si="382"/>
        <v/>
      </c>
      <c r="S770" s="135" t="str">
        <f>IF(B770="","",IF(R770="Refreshment Beverage",VLOOKUP(VALUE(Q770),Rates!G$15:L$19,2,0),VLOOKUP(VALUE(Q770),Rates!G$4:L$12,2,0)))</f>
        <v/>
      </c>
      <c r="T770" s="135" t="str">
        <f t="shared" si="383"/>
        <v/>
      </c>
      <c r="U770" s="118" t="str">
        <f t="shared" si="384"/>
        <v/>
      </c>
      <c r="V770" s="135" t="str">
        <f t="shared" si="385"/>
        <v/>
      </c>
      <c r="W770" s="135" t="str">
        <f t="shared" si="386"/>
        <v/>
      </c>
      <c r="X770" s="119" t="str">
        <f t="shared" si="387"/>
        <v/>
      </c>
      <c r="Y770" s="120" t="str">
        <f>IF(B:B="","",IF(R770="Refreshment Beverage",VLOOKUP(Q770,Rates!G$15:L$19,6,0)*W770,VLOOKUP(Q770,Rates!G$4:L$12,6,0)*W770))</f>
        <v/>
      </c>
      <c r="Z770" s="120" t="str">
        <f t="shared" si="388"/>
        <v/>
      </c>
      <c r="AA770" s="120" t="str">
        <f t="shared" si="389"/>
        <v/>
      </c>
      <c r="AB770" s="136" t="str">
        <f>IF(B:B="","",IF(R770="Refreshment Beverage","",IF(AND(R770="Beer",Q770=0),SUM(LOOKUP(2,1/(Rates!$B$15:$B$18&lt;=W770)/(Rates!$C$15:$C$18&gt;=W770),Rates!$D$15:$D$18)*W770),VLOOKUP(VALUE(Q:Q),Rates!A:B,2,0)*W770)))</f>
        <v/>
      </c>
      <c r="AC770" s="136" t="str">
        <f>IF(B:B="","",IF(R770="Refreshment Beverage","",IF(AND(R770="Beer",Q770=0),SUM(LOOKUP(2,1/(Rates!$B$15:$B$18&lt;=W770)/(Rates!$C$15:$C$18&gt;=W770),Rates!$E$15:$E$18)*W770),VLOOKUP(VALUE(Q:Q),Rates!A:C,3,0)*W770)))</f>
        <v/>
      </c>
      <c r="AD770" s="137" t="str">
        <f>IFERROR(IF(B:B="","",IF(R770="Beer","",IF(VALUE(Q770)=0,VLOOKUP(VLOOKUP(B:B,#REF!,16,0),Rates!A:E,2,0),VLOOKUP(VALUE(Q770),Rates!A$31:B$34,2,0)*W770))),0)</f>
        <v/>
      </c>
      <c r="AE770" s="121" t="str">
        <f t="shared" si="390"/>
        <v/>
      </c>
      <c r="AF770" s="138" t="str">
        <f t="shared" si="391"/>
        <v/>
      </c>
      <c r="AG770" s="122" t="str">
        <f t="shared" si="392"/>
        <v/>
      </c>
      <c r="AH770" s="123" t="str">
        <f t="shared" si="393"/>
        <v/>
      </c>
      <c r="AI770" s="139" t="str">
        <f>IF(AE:AE="","",IF(R770="Refreshment Beverage",AK770*(Rates!J$19/100),ROUND(SUM(AH770*(Rates!$J$8/100)),4)))</f>
        <v/>
      </c>
      <c r="AJ770" s="124" t="str">
        <f t="shared" si="394"/>
        <v/>
      </c>
      <c r="AK770" s="125" t="str">
        <f t="shared" si="395"/>
        <v/>
      </c>
      <c r="AL770" s="121" t="str">
        <f t="shared" si="396"/>
        <v/>
      </c>
      <c r="AM770" s="138" t="str">
        <f>IF(AS770="","",IF(R770="Refreshment Beverage",ROUND(AS770*Rates!K$19,4),ROUND(AO770*(VLOOKUP(VALUE(Q770),Rates!G$4:L$12,3,0)),4)))</f>
        <v/>
      </c>
      <c r="AN770" s="126" t="str">
        <f>IF(AS770="","",IF(R770="Refreshment Beverage",AS770*(Rates!J$19/100),MAX(AM770,AB770)))</f>
        <v/>
      </c>
      <c r="AO770" s="127" t="str">
        <f t="shared" si="397"/>
        <v/>
      </c>
      <c r="AP770" s="127" t="str">
        <f t="shared" si="398"/>
        <v/>
      </c>
      <c r="AQ770" s="140" t="str">
        <f>IF(AS770="","",IF(R770="Refreshment Beverage",ROUND(SUM(VLOOKUP(Q:Q,Rates!G$15:L$19,3,0)*(AS770-Y770-Z770-AA770)),4),ROUND(SUM(Rates!$K$8*AS770),4)))</f>
        <v/>
      </c>
      <c r="AR770" s="139" t="str">
        <f t="shared" si="399"/>
        <v/>
      </c>
      <c r="AS770" s="125" t="str">
        <f t="shared" si="400"/>
        <v/>
      </c>
      <c r="AT770" s="121" t="str">
        <f t="shared" si="401"/>
        <v/>
      </c>
      <c r="AU770" s="138" t="str">
        <f>IF(AX770="","",IF(R770="Refreshment Beverage",ROUND((BA770-Y770-Z770-AA770)*VLOOKUP(VALUE(Q770),Rates!G$15:L$19,3,0),4),ROUND(AW770*(VLOOKUP(VALUE(Q770),Rates!G:L,3,0)),4)))</f>
        <v/>
      </c>
      <c r="AV770" s="126" t="str">
        <f t="shared" si="402"/>
        <v/>
      </c>
      <c r="AW770" s="127" t="str">
        <f t="shared" si="403"/>
        <v/>
      </c>
      <c r="AX770" s="123" t="str">
        <f t="shared" si="404"/>
        <v/>
      </c>
      <c r="AY770" s="140" t="str">
        <f>IF(AX770="","",IF(R770="Refreshment Beverage",ROUND(SUM(AX770*Rates!K$19),4),ROUND(SUM(AX770*(Rates!J$8/100)),4)))</f>
        <v/>
      </c>
      <c r="AZ770" s="124" t="str">
        <f t="shared" si="405"/>
        <v/>
      </c>
      <c r="BA770" s="125" t="str">
        <f t="shared" si="406"/>
        <v/>
      </c>
      <c r="BB770" s="115"/>
      <c r="BC770" s="143"/>
      <c r="BD770" s="100"/>
      <c r="BE770" s="100"/>
      <c r="BF770" s="100"/>
      <c r="BG770" s="100"/>
    </row>
    <row r="771" spans="1:59" ht="12.75" customHeight="1" x14ac:dyDescent="0.2">
      <c r="A771" s="144"/>
      <c r="B771" s="141"/>
      <c r="C771" s="141"/>
      <c r="D771" s="142"/>
      <c r="E771" s="142"/>
      <c r="F771" s="142"/>
      <c r="G771" s="142"/>
      <c r="H771" s="142"/>
      <c r="I771" s="129"/>
      <c r="J771" s="130"/>
      <c r="K771" s="131" t="str">
        <f t="shared" si="377"/>
        <v/>
      </c>
      <c r="L771" s="132" t="str">
        <f t="shared" si="378"/>
        <v/>
      </c>
      <c r="M771" s="133" t="str">
        <f t="shared" si="379"/>
        <v/>
      </c>
      <c r="N771" s="134" t="str">
        <f>IFERROR(IF(B:B="","",IF(R771="Beer",SUM(LOOKUP(2,1/(Rates!$B$3:$B$5&lt;=W771)/(Rates!$C$3:$C$5&gt;=W771),Rates!$D$3:$D$5)*(X771/100)*W771),IF(R771="Refreshment Beverage",SUM(LOOKUP(2,1/(Rates!$B$7:$B$11&lt;=W771)/(Rates!$C$7:$C$11&gt;=W771),Rates!$D$7:$D$11)*(X771/100)*W771)))),"")</f>
        <v/>
      </c>
      <c r="O771" s="134" t="str">
        <f t="shared" si="380"/>
        <v/>
      </c>
      <c r="P771" s="116"/>
      <c r="Q771" s="117" t="str">
        <f t="shared" si="381"/>
        <v/>
      </c>
      <c r="R771" s="128" t="str">
        <f t="shared" si="382"/>
        <v/>
      </c>
      <c r="S771" s="135" t="str">
        <f>IF(B771="","",IF(R771="Refreshment Beverage",VLOOKUP(VALUE(Q771),Rates!G$15:L$19,2,0),VLOOKUP(VALUE(Q771),Rates!G$4:L$12,2,0)))</f>
        <v/>
      </c>
      <c r="T771" s="135" t="str">
        <f t="shared" si="383"/>
        <v/>
      </c>
      <c r="U771" s="118" t="str">
        <f t="shared" si="384"/>
        <v/>
      </c>
      <c r="V771" s="135" t="str">
        <f t="shared" si="385"/>
        <v/>
      </c>
      <c r="W771" s="135" t="str">
        <f t="shared" si="386"/>
        <v/>
      </c>
      <c r="X771" s="119" t="str">
        <f t="shared" si="387"/>
        <v/>
      </c>
      <c r="Y771" s="120" t="str">
        <f>IF(B:B="","",IF(R771="Refreshment Beverage",VLOOKUP(Q771,Rates!G$15:L$19,6,0)*W771,VLOOKUP(Q771,Rates!G$4:L$12,6,0)*W771))</f>
        <v/>
      </c>
      <c r="Z771" s="120" t="str">
        <f t="shared" si="388"/>
        <v/>
      </c>
      <c r="AA771" s="120" t="str">
        <f t="shared" si="389"/>
        <v/>
      </c>
      <c r="AB771" s="136" t="str">
        <f>IF(B:B="","",IF(R771="Refreshment Beverage","",IF(AND(R771="Beer",Q771=0),SUM(LOOKUP(2,1/(Rates!$B$15:$B$18&lt;=W771)/(Rates!$C$15:$C$18&gt;=W771),Rates!$D$15:$D$18)*W771),VLOOKUP(VALUE(Q:Q),Rates!A:B,2,0)*W771)))</f>
        <v/>
      </c>
      <c r="AC771" s="136" t="str">
        <f>IF(B:B="","",IF(R771="Refreshment Beverage","",IF(AND(R771="Beer",Q771=0),SUM(LOOKUP(2,1/(Rates!$B$15:$B$18&lt;=W771)/(Rates!$C$15:$C$18&gt;=W771),Rates!$E$15:$E$18)*W771),VLOOKUP(VALUE(Q:Q),Rates!A:C,3,0)*W771)))</f>
        <v/>
      </c>
      <c r="AD771" s="137" t="str">
        <f>IFERROR(IF(B:B="","",IF(R771="Beer","",IF(VALUE(Q771)=0,VLOOKUP(VLOOKUP(B:B,#REF!,16,0),Rates!A:E,2,0),VLOOKUP(VALUE(Q771),Rates!A$31:B$34,2,0)*W771))),0)</f>
        <v/>
      </c>
      <c r="AE771" s="121" t="str">
        <f t="shared" si="390"/>
        <v/>
      </c>
      <c r="AF771" s="138" t="str">
        <f t="shared" si="391"/>
        <v/>
      </c>
      <c r="AG771" s="122" t="str">
        <f t="shared" si="392"/>
        <v/>
      </c>
      <c r="AH771" s="123" t="str">
        <f t="shared" si="393"/>
        <v/>
      </c>
      <c r="AI771" s="139" t="str">
        <f>IF(AE:AE="","",IF(R771="Refreshment Beverage",AK771*(Rates!J$19/100),ROUND(SUM(AH771*(Rates!$J$8/100)),4)))</f>
        <v/>
      </c>
      <c r="AJ771" s="124" t="str">
        <f t="shared" si="394"/>
        <v/>
      </c>
      <c r="AK771" s="125" t="str">
        <f t="shared" si="395"/>
        <v/>
      </c>
      <c r="AL771" s="121" t="str">
        <f t="shared" si="396"/>
        <v/>
      </c>
      <c r="AM771" s="138" t="str">
        <f>IF(AS771="","",IF(R771="Refreshment Beverage",ROUND(AS771*Rates!K$19,4),ROUND(AO771*(VLOOKUP(VALUE(Q771),Rates!G$4:L$12,3,0)),4)))</f>
        <v/>
      </c>
      <c r="AN771" s="126" t="str">
        <f>IF(AS771="","",IF(R771="Refreshment Beverage",AS771*(Rates!J$19/100),MAX(AM771,AB771)))</f>
        <v/>
      </c>
      <c r="AO771" s="127" t="str">
        <f t="shared" si="397"/>
        <v/>
      </c>
      <c r="AP771" s="127" t="str">
        <f t="shared" si="398"/>
        <v/>
      </c>
      <c r="AQ771" s="140" t="str">
        <f>IF(AS771="","",IF(R771="Refreshment Beverage",ROUND(SUM(VLOOKUP(Q:Q,Rates!G$15:L$19,3,0)*(AS771-Y771-Z771-AA771)),4),ROUND(SUM(Rates!$K$8*AS771),4)))</f>
        <v/>
      </c>
      <c r="AR771" s="139" t="str">
        <f t="shared" si="399"/>
        <v/>
      </c>
      <c r="AS771" s="125" t="str">
        <f t="shared" si="400"/>
        <v/>
      </c>
      <c r="AT771" s="121" t="str">
        <f t="shared" si="401"/>
        <v/>
      </c>
      <c r="AU771" s="138" t="str">
        <f>IF(AX771="","",IF(R771="Refreshment Beverage",ROUND((BA771-Y771-Z771-AA771)*VLOOKUP(VALUE(Q771),Rates!G$15:L$19,3,0),4),ROUND(AW771*(VLOOKUP(VALUE(Q771),Rates!G:L,3,0)),4)))</f>
        <v/>
      </c>
      <c r="AV771" s="126" t="str">
        <f t="shared" si="402"/>
        <v/>
      </c>
      <c r="AW771" s="127" t="str">
        <f t="shared" si="403"/>
        <v/>
      </c>
      <c r="AX771" s="123" t="str">
        <f t="shared" si="404"/>
        <v/>
      </c>
      <c r="AY771" s="140" t="str">
        <f>IF(AX771="","",IF(R771="Refreshment Beverage",ROUND(SUM(AX771*Rates!K$19),4),ROUND(SUM(AX771*(Rates!J$8/100)),4)))</f>
        <v/>
      </c>
      <c r="AZ771" s="124" t="str">
        <f t="shared" si="405"/>
        <v/>
      </c>
      <c r="BA771" s="125" t="str">
        <f t="shared" si="406"/>
        <v/>
      </c>
      <c r="BB771" s="115"/>
      <c r="BC771" s="143"/>
      <c r="BD771" s="100"/>
      <c r="BE771" s="100"/>
      <c r="BF771" s="100"/>
      <c r="BG771" s="100"/>
    </row>
    <row r="772" spans="1:59" ht="12.75" customHeight="1" x14ac:dyDescent="0.2">
      <c r="A772" s="144"/>
      <c r="B772" s="141"/>
      <c r="C772" s="141"/>
      <c r="D772" s="142"/>
      <c r="E772" s="142"/>
      <c r="F772" s="142"/>
      <c r="G772" s="142"/>
      <c r="H772" s="142"/>
      <c r="I772" s="129"/>
      <c r="J772" s="130"/>
      <c r="K772" s="131" t="str">
        <f t="shared" si="377"/>
        <v/>
      </c>
      <c r="L772" s="132" t="str">
        <f t="shared" si="378"/>
        <v/>
      </c>
      <c r="M772" s="133" t="str">
        <f t="shared" si="379"/>
        <v/>
      </c>
      <c r="N772" s="134" t="str">
        <f>IFERROR(IF(B:B="","",IF(R772="Beer",SUM(LOOKUP(2,1/(Rates!$B$3:$B$5&lt;=W772)/(Rates!$C$3:$C$5&gt;=W772),Rates!$D$3:$D$5)*(X772/100)*W772),IF(R772="Refreshment Beverage",SUM(LOOKUP(2,1/(Rates!$B$7:$B$11&lt;=W772)/(Rates!$C$7:$C$11&gt;=W772),Rates!$D$7:$D$11)*(X772/100)*W772)))),"")</f>
        <v/>
      </c>
      <c r="O772" s="134" t="str">
        <f t="shared" si="380"/>
        <v/>
      </c>
      <c r="P772" s="116"/>
      <c r="Q772" s="117" t="str">
        <f t="shared" si="381"/>
        <v/>
      </c>
      <c r="R772" s="128" t="str">
        <f t="shared" si="382"/>
        <v/>
      </c>
      <c r="S772" s="135" t="str">
        <f>IF(B772="","",IF(R772="Refreshment Beverage",VLOOKUP(VALUE(Q772),Rates!G$15:L$19,2,0),VLOOKUP(VALUE(Q772),Rates!G$4:L$12,2,0)))</f>
        <v/>
      </c>
      <c r="T772" s="135" t="str">
        <f t="shared" si="383"/>
        <v/>
      </c>
      <c r="U772" s="118" t="str">
        <f t="shared" si="384"/>
        <v/>
      </c>
      <c r="V772" s="135" t="str">
        <f t="shared" si="385"/>
        <v/>
      </c>
      <c r="W772" s="135" t="str">
        <f t="shared" si="386"/>
        <v/>
      </c>
      <c r="X772" s="119" t="str">
        <f t="shared" si="387"/>
        <v/>
      </c>
      <c r="Y772" s="120" t="str">
        <f>IF(B:B="","",IF(R772="Refreshment Beverage",VLOOKUP(Q772,Rates!G$15:L$19,6,0)*W772,VLOOKUP(Q772,Rates!G$4:L$12,6,0)*W772))</f>
        <v/>
      </c>
      <c r="Z772" s="120" t="str">
        <f t="shared" si="388"/>
        <v/>
      </c>
      <c r="AA772" s="120" t="str">
        <f t="shared" si="389"/>
        <v/>
      </c>
      <c r="AB772" s="136" t="str">
        <f>IF(B:B="","",IF(R772="Refreshment Beverage","",IF(AND(R772="Beer",Q772=0),SUM(LOOKUP(2,1/(Rates!$B$15:$B$18&lt;=W772)/(Rates!$C$15:$C$18&gt;=W772),Rates!$D$15:$D$18)*W772),VLOOKUP(VALUE(Q:Q),Rates!A:B,2,0)*W772)))</f>
        <v/>
      </c>
      <c r="AC772" s="136" t="str">
        <f>IF(B:B="","",IF(R772="Refreshment Beverage","",IF(AND(R772="Beer",Q772=0),SUM(LOOKUP(2,1/(Rates!$B$15:$B$18&lt;=W772)/(Rates!$C$15:$C$18&gt;=W772),Rates!$E$15:$E$18)*W772),VLOOKUP(VALUE(Q:Q),Rates!A:C,3,0)*W772)))</f>
        <v/>
      </c>
      <c r="AD772" s="137" t="str">
        <f>IFERROR(IF(B:B="","",IF(R772="Beer","",IF(VALUE(Q772)=0,VLOOKUP(VLOOKUP(B:B,#REF!,16,0),Rates!A:E,2,0),VLOOKUP(VALUE(Q772),Rates!A$31:B$34,2,0)*W772))),0)</f>
        <v/>
      </c>
      <c r="AE772" s="121" t="str">
        <f t="shared" si="390"/>
        <v/>
      </c>
      <c r="AF772" s="138" t="str">
        <f t="shared" si="391"/>
        <v/>
      </c>
      <c r="AG772" s="122" t="str">
        <f t="shared" si="392"/>
        <v/>
      </c>
      <c r="AH772" s="123" t="str">
        <f t="shared" si="393"/>
        <v/>
      </c>
      <c r="AI772" s="139" t="str">
        <f>IF(AE:AE="","",IF(R772="Refreshment Beverage",AK772*(Rates!J$19/100),ROUND(SUM(AH772*(Rates!$J$8/100)),4)))</f>
        <v/>
      </c>
      <c r="AJ772" s="124" t="str">
        <f t="shared" si="394"/>
        <v/>
      </c>
      <c r="AK772" s="125" t="str">
        <f t="shared" si="395"/>
        <v/>
      </c>
      <c r="AL772" s="121" t="str">
        <f t="shared" si="396"/>
        <v/>
      </c>
      <c r="AM772" s="138" t="str">
        <f>IF(AS772="","",IF(R772="Refreshment Beverage",ROUND(AS772*Rates!K$19,4),ROUND(AO772*(VLOOKUP(VALUE(Q772),Rates!G$4:L$12,3,0)),4)))</f>
        <v/>
      </c>
      <c r="AN772" s="126" t="str">
        <f>IF(AS772="","",IF(R772="Refreshment Beverage",AS772*(Rates!J$19/100),MAX(AM772,AB772)))</f>
        <v/>
      </c>
      <c r="AO772" s="127" t="str">
        <f t="shared" si="397"/>
        <v/>
      </c>
      <c r="AP772" s="127" t="str">
        <f t="shared" si="398"/>
        <v/>
      </c>
      <c r="AQ772" s="140" t="str">
        <f>IF(AS772="","",IF(R772="Refreshment Beverage",ROUND(SUM(VLOOKUP(Q:Q,Rates!G$15:L$19,3,0)*(AS772-Y772-Z772-AA772)),4),ROUND(SUM(Rates!$K$8*AS772),4)))</f>
        <v/>
      </c>
      <c r="AR772" s="139" t="str">
        <f t="shared" si="399"/>
        <v/>
      </c>
      <c r="AS772" s="125" t="str">
        <f t="shared" si="400"/>
        <v/>
      </c>
      <c r="AT772" s="121" t="str">
        <f t="shared" si="401"/>
        <v/>
      </c>
      <c r="AU772" s="138" t="str">
        <f>IF(AX772="","",IF(R772="Refreshment Beverage",ROUND((BA772-Y772-Z772-AA772)*VLOOKUP(VALUE(Q772),Rates!G$15:L$19,3,0),4),ROUND(AW772*(VLOOKUP(VALUE(Q772),Rates!G:L,3,0)),4)))</f>
        <v/>
      </c>
      <c r="AV772" s="126" t="str">
        <f t="shared" si="402"/>
        <v/>
      </c>
      <c r="AW772" s="127" t="str">
        <f t="shared" si="403"/>
        <v/>
      </c>
      <c r="AX772" s="123" t="str">
        <f t="shared" si="404"/>
        <v/>
      </c>
      <c r="AY772" s="140" t="str">
        <f>IF(AX772="","",IF(R772="Refreshment Beverage",ROUND(SUM(AX772*Rates!K$19),4),ROUND(SUM(AX772*(Rates!J$8/100)),4)))</f>
        <v/>
      </c>
      <c r="AZ772" s="124" t="str">
        <f t="shared" si="405"/>
        <v/>
      </c>
      <c r="BA772" s="125" t="str">
        <f t="shared" si="406"/>
        <v/>
      </c>
      <c r="BB772" s="115"/>
      <c r="BC772" s="143"/>
      <c r="BD772" s="100"/>
      <c r="BE772" s="100"/>
      <c r="BF772" s="100"/>
      <c r="BG772" s="100"/>
    </row>
    <row r="773" spans="1:59" ht="12.75" customHeight="1" x14ac:dyDescent="0.2">
      <c r="A773" s="144"/>
      <c r="B773" s="141"/>
      <c r="C773" s="141"/>
      <c r="D773" s="142"/>
      <c r="E773" s="142"/>
      <c r="F773" s="142"/>
      <c r="G773" s="142"/>
      <c r="H773" s="142"/>
      <c r="I773" s="129"/>
      <c r="J773" s="130"/>
      <c r="K773" s="131" t="str">
        <f t="shared" si="377"/>
        <v/>
      </c>
      <c r="L773" s="132" t="str">
        <f t="shared" si="378"/>
        <v/>
      </c>
      <c r="M773" s="133" t="str">
        <f t="shared" si="379"/>
        <v/>
      </c>
      <c r="N773" s="134" t="str">
        <f>IFERROR(IF(B:B="","",IF(R773="Beer",SUM(LOOKUP(2,1/(Rates!$B$3:$B$5&lt;=W773)/(Rates!$C$3:$C$5&gt;=W773),Rates!$D$3:$D$5)*(X773/100)*W773),IF(R773="Refreshment Beverage",SUM(LOOKUP(2,1/(Rates!$B$7:$B$11&lt;=W773)/(Rates!$C$7:$C$11&gt;=W773),Rates!$D$7:$D$11)*(X773/100)*W773)))),"")</f>
        <v/>
      </c>
      <c r="O773" s="134" t="str">
        <f t="shared" si="380"/>
        <v/>
      </c>
      <c r="P773" s="116"/>
      <c r="Q773" s="117" t="str">
        <f t="shared" si="381"/>
        <v/>
      </c>
      <c r="R773" s="128" t="str">
        <f t="shared" si="382"/>
        <v/>
      </c>
      <c r="S773" s="135" t="str">
        <f>IF(B773="","",IF(R773="Refreshment Beverage",VLOOKUP(VALUE(Q773),Rates!G$15:L$19,2,0),VLOOKUP(VALUE(Q773),Rates!G$4:L$12,2,0)))</f>
        <v/>
      </c>
      <c r="T773" s="135" t="str">
        <f t="shared" si="383"/>
        <v/>
      </c>
      <c r="U773" s="118" t="str">
        <f t="shared" si="384"/>
        <v/>
      </c>
      <c r="V773" s="135" t="str">
        <f t="shared" si="385"/>
        <v/>
      </c>
      <c r="W773" s="135" t="str">
        <f t="shared" si="386"/>
        <v/>
      </c>
      <c r="X773" s="119" t="str">
        <f t="shared" si="387"/>
        <v/>
      </c>
      <c r="Y773" s="120" t="str">
        <f>IF(B:B="","",IF(R773="Refreshment Beverage",VLOOKUP(Q773,Rates!G$15:L$19,6,0)*W773,VLOOKUP(Q773,Rates!G$4:L$12,6,0)*W773))</f>
        <v/>
      </c>
      <c r="Z773" s="120" t="str">
        <f t="shared" si="388"/>
        <v/>
      </c>
      <c r="AA773" s="120" t="str">
        <f t="shared" si="389"/>
        <v/>
      </c>
      <c r="AB773" s="136" t="str">
        <f>IF(B:B="","",IF(R773="Refreshment Beverage","",IF(AND(R773="Beer",Q773=0),SUM(LOOKUP(2,1/(Rates!$B$15:$B$18&lt;=W773)/(Rates!$C$15:$C$18&gt;=W773),Rates!$D$15:$D$18)*W773),VLOOKUP(VALUE(Q:Q),Rates!A:B,2,0)*W773)))</f>
        <v/>
      </c>
      <c r="AC773" s="136" t="str">
        <f>IF(B:B="","",IF(R773="Refreshment Beverage","",IF(AND(R773="Beer",Q773=0),SUM(LOOKUP(2,1/(Rates!$B$15:$B$18&lt;=W773)/(Rates!$C$15:$C$18&gt;=W773),Rates!$E$15:$E$18)*W773),VLOOKUP(VALUE(Q:Q),Rates!A:C,3,0)*W773)))</f>
        <v/>
      </c>
      <c r="AD773" s="137" t="str">
        <f>IFERROR(IF(B:B="","",IF(R773="Beer","",IF(VALUE(Q773)=0,VLOOKUP(VLOOKUP(B:B,#REF!,16,0),Rates!A:E,2,0),VLOOKUP(VALUE(Q773),Rates!A$31:B$34,2,0)*W773))),0)</f>
        <v/>
      </c>
      <c r="AE773" s="121" t="str">
        <f t="shared" si="390"/>
        <v/>
      </c>
      <c r="AF773" s="138" t="str">
        <f t="shared" si="391"/>
        <v/>
      </c>
      <c r="AG773" s="122" t="str">
        <f t="shared" si="392"/>
        <v/>
      </c>
      <c r="AH773" s="123" t="str">
        <f t="shared" si="393"/>
        <v/>
      </c>
      <c r="AI773" s="139" t="str">
        <f>IF(AE:AE="","",IF(R773="Refreshment Beverage",AK773*(Rates!J$19/100),ROUND(SUM(AH773*(Rates!$J$8/100)),4)))</f>
        <v/>
      </c>
      <c r="AJ773" s="124" t="str">
        <f t="shared" si="394"/>
        <v/>
      </c>
      <c r="AK773" s="125" t="str">
        <f t="shared" si="395"/>
        <v/>
      </c>
      <c r="AL773" s="121" t="str">
        <f t="shared" si="396"/>
        <v/>
      </c>
      <c r="AM773" s="138" t="str">
        <f>IF(AS773="","",IF(R773="Refreshment Beverage",ROUND(AS773*Rates!K$19,4),ROUND(AO773*(VLOOKUP(VALUE(Q773),Rates!G$4:L$12,3,0)),4)))</f>
        <v/>
      </c>
      <c r="AN773" s="126" t="str">
        <f>IF(AS773="","",IF(R773="Refreshment Beverage",AS773*(Rates!J$19/100),MAX(AM773,AB773)))</f>
        <v/>
      </c>
      <c r="AO773" s="127" t="str">
        <f t="shared" si="397"/>
        <v/>
      </c>
      <c r="AP773" s="127" t="str">
        <f t="shared" si="398"/>
        <v/>
      </c>
      <c r="AQ773" s="140" t="str">
        <f>IF(AS773="","",IF(R773="Refreshment Beverage",ROUND(SUM(VLOOKUP(Q:Q,Rates!G$15:L$19,3,0)*(AS773-Y773-Z773-AA773)),4),ROUND(SUM(Rates!$K$8*AS773),4)))</f>
        <v/>
      </c>
      <c r="AR773" s="139" t="str">
        <f t="shared" si="399"/>
        <v/>
      </c>
      <c r="AS773" s="125" t="str">
        <f t="shared" si="400"/>
        <v/>
      </c>
      <c r="AT773" s="121" t="str">
        <f t="shared" si="401"/>
        <v/>
      </c>
      <c r="AU773" s="138" t="str">
        <f>IF(AX773="","",IF(R773="Refreshment Beverage",ROUND((BA773-Y773-Z773-AA773)*VLOOKUP(VALUE(Q773),Rates!G$15:L$19,3,0),4),ROUND(AW773*(VLOOKUP(VALUE(Q773),Rates!G:L,3,0)),4)))</f>
        <v/>
      </c>
      <c r="AV773" s="126" t="str">
        <f t="shared" si="402"/>
        <v/>
      </c>
      <c r="AW773" s="127" t="str">
        <f t="shared" si="403"/>
        <v/>
      </c>
      <c r="AX773" s="123" t="str">
        <f t="shared" si="404"/>
        <v/>
      </c>
      <c r="AY773" s="140" t="str">
        <f>IF(AX773="","",IF(R773="Refreshment Beverage",ROUND(SUM(AX773*Rates!K$19),4),ROUND(SUM(AX773*(Rates!J$8/100)),4)))</f>
        <v/>
      </c>
      <c r="AZ773" s="124" t="str">
        <f t="shared" si="405"/>
        <v/>
      </c>
      <c r="BA773" s="125" t="str">
        <f t="shared" si="406"/>
        <v/>
      </c>
      <c r="BB773" s="115"/>
      <c r="BC773" s="143"/>
      <c r="BD773" s="100"/>
      <c r="BE773" s="100"/>
      <c r="BF773" s="100"/>
      <c r="BG773" s="100"/>
    </row>
    <row r="774" spans="1:59" ht="12.75" customHeight="1" x14ac:dyDescent="0.2">
      <c r="A774" s="144"/>
      <c r="B774" s="141"/>
      <c r="C774" s="141"/>
      <c r="D774" s="142"/>
      <c r="E774" s="142"/>
      <c r="F774" s="142"/>
      <c r="G774" s="142"/>
      <c r="H774" s="142"/>
      <c r="I774" s="129"/>
      <c r="J774" s="130"/>
      <c r="K774" s="131" t="str">
        <f t="shared" si="377"/>
        <v/>
      </c>
      <c r="L774" s="132" t="str">
        <f t="shared" si="378"/>
        <v/>
      </c>
      <c r="M774" s="133" t="str">
        <f t="shared" si="379"/>
        <v/>
      </c>
      <c r="N774" s="134" t="str">
        <f>IFERROR(IF(B:B="","",IF(R774="Beer",SUM(LOOKUP(2,1/(Rates!$B$3:$B$5&lt;=W774)/(Rates!$C$3:$C$5&gt;=W774),Rates!$D$3:$D$5)*(X774/100)*W774),IF(R774="Refreshment Beverage",SUM(LOOKUP(2,1/(Rates!$B$7:$B$11&lt;=W774)/(Rates!$C$7:$C$11&gt;=W774),Rates!$D$7:$D$11)*(X774/100)*W774)))),"")</f>
        <v/>
      </c>
      <c r="O774" s="134" t="str">
        <f t="shared" si="380"/>
        <v/>
      </c>
      <c r="P774" s="116"/>
      <c r="Q774" s="117" t="str">
        <f t="shared" si="381"/>
        <v/>
      </c>
      <c r="R774" s="128" t="str">
        <f t="shared" si="382"/>
        <v/>
      </c>
      <c r="S774" s="135" t="str">
        <f>IF(B774="","",IF(R774="Refreshment Beverage",VLOOKUP(VALUE(Q774),Rates!G$15:L$19,2,0),VLOOKUP(VALUE(Q774),Rates!G$4:L$12,2,0)))</f>
        <v/>
      </c>
      <c r="T774" s="135" t="str">
        <f t="shared" si="383"/>
        <v/>
      </c>
      <c r="U774" s="118" t="str">
        <f t="shared" si="384"/>
        <v/>
      </c>
      <c r="V774" s="135" t="str">
        <f t="shared" si="385"/>
        <v/>
      </c>
      <c r="W774" s="135" t="str">
        <f t="shared" si="386"/>
        <v/>
      </c>
      <c r="X774" s="119" t="str">
        <f t="shared" si="387"/>
        <v/>
      </c>
      <c r="Y774" s="120" t="str">
        <f>IF(B:B="","",IF(R774="Refreshment Beverage",VLOOKUP(Q774,Rates!G$15:L$19,6,0)*W774,VLOOKUP(Q774,Rates!G$4:L$12,6,0)*W774))</f>
        <v/>
      </c>
      <c r="Z774" s="120" t="str">
        <f t="shared" si="388"/>
        <v/>
      </c>
      <c r="AA774" s="120" t="str">
        <f t="shared" si="389"/>
        <v/>
      </c>
      <c r="AB774" s="136" t="str">
        <f>IF(B:B="","",IF(R774="Refreshment Beverage","",IF(AND(R774="Beer",Q774=0),SUM(LOOKUP(2,1/(Rates!$B$15:$B$18&lt;=W774)/(Rates!$C$15:$C$18&gt;=W774),Rates!$D$15:$D$18)*W774),VLOOKUP(VALUE(Q:Q),Rates!A:B,2,0)*W774)))</f>
        <v/>
      </c>
      <c r="AC774" s="136" t="str">
        <f>IF(B:B="","",IF(R774="Refreshment Beverage","",IF(AND(R774="Beer",Q774=0),SUM(LOOKUP(2,1/(Rates!$B$15:$B$18&lt;=W774)/(Rates!$C$15:$C$18&gt;=W774),Rates!$E$15:$E$18)*W774),VLOOKUP(VALUE(Q:Q),Rates!A:C,3,0)*W774)))</f>
        <v/>
      </c>
      <c r="AD774" s="137" t="str">
        <f>IFERROR(IF(B:B="","",IF(R774="Beer","",IF(VALUE(Q774)=0,VLOOKUP(VLOOKUP(B:B,#REF!,16,0),Rates!A:E,2,0),VLOOKUP(VALUE(Q774),Rates!A$31:B$34,2,0)*W774))),0)</f>
        <v/>
      </c>
      <c r="AE774" s="121" t="str">
        <f t="shared" si="390"/>
        <v/>
      </c>
      <c r="AF774" s="138" t="str">
        <f t="shared" si="391"/>
        <v/>
      </c>
      <c r="AG774" s="122" t="str">
        <f t="shared" si="392"/>
        <v/>
      </c>
      <c r="AH774" s="123" t="str">
        <f t="shared" si="393"/>
        <v/>
      </c>
      <c r="AI774" s="139" t="str">
        <f>IF(AE:AE="","",IF(R774="Refreshment Beverage",AK774*(Rates!J$19/100),ROUND(SUM(AH774*(Rates!$J$8/100)),4)))</f>
        <v/>
      </c>
      <c r="AJ774" s="124" t="str">
        <f t="shared" si="394"/>
        <v/>
      </c>
      <c r="AK774" s="125" t="str">
        <f t="shared" si="395"/>
        <v/>
      </c>
      <c r="AL774" s="121" t="str">
        <f t="shared" si="396"/>
        <v/>
      </c>
      <c r="AM774" s="138" t="str">
        <f>IF(AS774="","",IF(R774="Refreshment Beverage",ROUND(AS774*Rates!K$19,4),ROUND(AO774*(VLOOKUP(VALUE(Q774),Rates!G$4:L$12,3,0)),4)))</f>
        <v/>
      </c>
      <c r="AN774" s="126" t="str">
        <f>IF(AS774="","",IF(R774="Refreshment Beverage",AS774*(Rates!J$19/100),MAX(AM774,AB774)))</f>
        <v/>
      </c>
      <c r="AO774" s="127" t="str">
        <f t="shared" si="397"/>
        <v/>
      </c>
      <c r="AP774" s="127" t="str">
        <f t="shared" si="398"/>
        <v/>
      </c>
      <c r="AQ774" s="140" t="str">
        <f>IF(AS774="","",IF(R774="Refreshment Beverage",ROUND(SUM(VLOOKUP(Q:Q,Rates!G$15:L$19,3,0)*(AS774-Y774-Z774-AA774)),4),ROUND(SUM(Rates!$K$8*AS774),4)))</f>
        <v/>
      </c>
      <c r="AR774" s="139" t="str">
        <f t="shared" si="399"/>
        <v/>
      </c>
      <c r="AS774" s="125" t="str">
        <f t="shared" si="400"/>
        <v/>
      </c>
      <c r="AT774" s="121" t="str">
        <f t="shared" si="401"/>
        <v/>
      </c>
      <c r="AU774" s="138" t="str">
        <f>IF(AX774="","",IF(R774="Refreshment Beverage",ROUND((BA774-Y774-Z774-AA774)*VLOOKUP(VALUE(Q774),Rates!G$15:L$19,3,0),4),ROUND(AW774*(VLOOKUP(VALUE(Q774),Rates!G:L,3,0)),4)))</f>
        <v/>
      </c>
      <c r="AV774" s="126" t="str">
        <f t="shared" si="402"/>
        <v/>
      </c>
      <c r="AW774" s="127" t="str">
        <f t="shared" si="403"/>
        <v/>
      </c>
      <c r="AX774" s="123" t="str">
        <f t="shared" si="404"/>
        <v/>
      </c>
      <c r="AY774" s="140" t="str">
        <f>IF(AX774="","",IF(R774="Refreshment Beverage",ROUND(SUM(AX774*Rates!K$19),4),ROUND(SUM(AX774*(Rates!J$8/100)),4)))</f>
        <v/>
      </c>
      <c r="AZ774" s="124" t="str">
        <f t="shared" si="405"/>
        <v/>
      </c>
      <c r="BA774" s="125" t="str">
        <f t="shared" si="406"/>
        <v/>
      </c>
      <c r="BB774" s="115"/>
      <c r="BC774" s="143"/>
      <c r="BD774" s="100"/>
      <c r="BE774" s="100"/>
      <c r="BF774" s="100"/>
      <c r="BG774" s="100"/>
    </row>
    <row r="775" spans="1:59" ht="12.75" customHeight="1" x14ac:dyDescent="0.2">
      <c r="A775" s="144"/>
      <c r="B775" s="141"/>
      <c r="C775" s="141"/>
      <c r="D775" s="142"/>
      <c r="E775" s="142"/>
      <c r="F775" s="142"/>
      <c r="G775" s="142"/>
      <c r="H775" s="142"/>
      <c r="I775" s="129"/>
      <c r="J775" s="130"/>
      <c r="K775" s="131" t="str">
        <f t="shared" si="377"/>
        <v/>
      </c>
      <c r="L775" s="132" t="str">
        <f t="shared" si="378"/>
        <v/>
      </c>
      <c r="M775" s="133" t="str">
        <f t="shared" si="379"/>
        <v/>
      </c>
      <c r="N775" s="134" t="str">
        <f>IFERROR(IF(B:B="","",IF(R775="Beer",SUM(LOOKUP(2,1/(Rates!$B$3:$B$5&lt;=W775)/(Rates!$C$3:$C$5&gt;=W775),Rates!$D$3:$D$5)*(X775/100)*W775),IF(R775="Refreshment Beverage",SUM(LOOKUP(2,1/(Rates!$B$7:$B$11&lt;=W775)/(Rates!$C$7:$C$11&gt;=W775),Rates!$D$7:$D$11)*(X775/100)*W775)))),"")</f>
        <v/>
      </c>
      <c r="O775" s="134" t="str">
        <f t="shared" si="380"/>
        <v/>
      </c>
      <c r="P775" s="116"/>
      <c r="Q775" s="117" t="str">
        <f t="shared" si="381"/>
        <v/>
      </c>
      <c r="R775" s="128" t="str">
        <f t="shared" si="382"/>
        <v/>
      </c>
      <c r="S775" s="135" t="str">
        <f>IF(B775="","",IF(R775="Refreshment Beverage",VLOOKUP(VALUE(Q775),Rates!G$15:L$19,2,0),VLOOKUP(VALUE(Q775),Rates!G$4:L$12,2,0)))</f>
        <v/>
      </c>
      <c r="T775" s="135" t="str">
        <f t="shared" si="383"/>
        <v/>
      </c>
      <c r="U775" s="118" t="str">
        <f t="shared" si="384"/>
        <v/>
      </c>
      <c r="V775" s="135" t="str">
        <f t="shared" si="385"/>
        <v/>
      </c>
      <c r="W775" s="135" t="str">
        <f t="shared" si="386"/>
        <v/>
      </c>
      <c r="X775" s="119" t="str">
        <f t="shared" si="387"/>
        <v/>
      </c>
      <c r="Y775" s="120" t="str">
        <f>IF(B:B="","",IF(R775="Refreshment Beverage",VLOOKUP(Q775,Rates!G$15:L$19,6,0)*W775,VLOOKUP(Q775,Rates!G$4:L$12,6,0)*W775))</f>
        <v/>
      </c>
      <c r="Z775" s="120" t="str">
        <f t="shared" si="388"/>
        <v/>
      </c>
      <c r="AA775" s="120" t="str">
        <f t="shared" si="389"/>
        <v/>
      </c>
      <c r="AB775" s="136" t="str">
        <f>IF(B:B="","",IF(R775="Refreshment Beverage","",IF(AND(R775="Beer",Q775=0),SUM(LOOKUP(2,1/(Rates!$B$15:$B$18&lt;=W775)/(Rates!$C$15:$C$18&gt;=W775),Rates!$D$15:$D$18)*W775),VLOOKUP(VALUE(Q:Q),Rates!A:B,2,0)*W775)))</f>
        <v/>
      </c>
      <c r="AC775" s="136" t="str">
        <f>IF(B:B="","",IF(R775="Refreshment Beverage","",IF(AND(R775="Beer",Q775=0),SUM(LOOKUP(2,1/(Rates!$B$15:$B$18&lt;=W775)/(Rates!$C$15:$C$18&gt;=W775),Rates!$E$15:$E$18)*W775),VLOOKUP(VALUE(Q:Q),Rates!A:C,3,0)*W775)))</f>
        <v/>
      </c>
      <c r="AD775" s="137" t="str">
        <f>IFERROR(IF(B:B="","",IF(R775="Beer","",IF(VALUE(Q775)=0,VLOOKUP(VLOOKUP(B:B,#REF!,16,0),Rates!A:E,2,0),VLOOKUP(VALUE(Q775),Rates!A$31:B$34,2,0)*W775))),0)</f>
        <v/>
      </c>
      <c r="AE775" s="121" t="str">
        <f t="shared" si="390"/>
        <v/>
      </c>
      <c r="AF775" s="138" t="str">
        <f t="shared" si="391"/>
        <v/>
      </c>
      <c r="AG775" s="122" t="str">
        <f t="shared" si="392"/>
        <v/>
      </c>
      <c r="AH775" s="123" t="str">
        <f t="shared" si="393"/>
        <v/>
      </c>
      <c r="AI775" s="139" t="str">
        <f>IF(AE:AE="","",IF(R775="Refreshment Beverage",AK775*(Rates!J$19/100),ROUND(SUM(AH775*(Rates!$J$8/100)),4)))</f>
        <v/>
      </c>
      <c r="AJ775" s="124" t="str">
        <f t="shared" si="394"/>
        <v/>
      </c>
      <c r="AK775" s="125" t="str">
        <f t="shared" si="395"/>
        <v/>
      </c>
      <c r="AL775" s="121" t="str">
        <f t="shared" si="396"/>
        <v/>
      </c>
      <c r="AM775" s="138" t="str">
        <f>IF(AS775="","",IF(R775="Refreshment Beverage",ROUND(AS775*Rates!K$19,4),ROUND(AO775*(VLOOKUP(VALUE(Q775),Rates!G$4:L$12,3,0)),4)))</f>
        <v/>
      </c>
      <c r="AN775" s="126" t="str">
        <f>IF(AS775="","",IF(R775="Refreshment Beverage",AS775*(Rates!J$19/100),MAX(AM775,AB775)))</f>
        <v/>
      </c>
      <c r="AO775" s="127" t="str">
        <f t="shared" si="397"/>
        <v/>
      </c>
      <c r="AP775" s="127" t="str">
        <f t="shared" si="398"/>
        <v/>
      </c>
      <c r="AQ775" s="140" t="str">
        <f>IF(AS775="","",IF(R775="Refreshment Beverage",ROUND(SUM(VLOOKUP(Q:Q,Rates!G$15:L$19,3,0)*(AS775-Y775-Z775-AA775)),4),ROUND(SUM(Rates!$K$8*AS775),4)))</f>
        <v/>
      </c>
      <c r="AR775" s="139" t="str">
        <f t="shared" si="399"/>
        <v/>
      </c>
      <c r="AS775" s="125" t="str">
        <f t="shared" si="400"/>
        <v/>
      </c>
      <c r="AT775" s="121" t="str">
        <f t="shared" si="401"/>
        <v/>
      </c>
      <c r="AU775" s="138" t="str">
        <f>IF(AX775="","",IF(R775="Refreshment Beverage",ROUND((BA775-Y775-Z775-AA775)*VLOOKUP(VALUE(Q775),Rates!G$15:L$19,3,0),4),ROUND(AW775*(VLOOKUP(VALUE(Q775),Rates!G:L,3,0)),4)))</f>
        <v/>
      </c>
      <c r="AV775" s="126" t="str">
        <f t="shared" si="402"/>
        <v/>
      </c>
      <c r="AW775" s="127" t="str">
        <f t="shared" si="403"/>
        <v/>
      </c>
      <c r="AX775" s="123" t="str">
        <f t="shared" si="404"/>
        <v/>
      </c>
      <c r="AY775" s="140" t="str">
        <f>IF(AX775="","",IF(R775="Refreshment Beverage",ROUND(SUM(AX775*Rates!K$19),4),ROUND(SUM(AX775*(Rates!J$8/100)),4)))</f>
        <v/>
      </c>
      <c r="AZ775" s="124" t="str">
        <f t="shared" si="405"/>
        <v/>
      </c>
      <c r="BA775" s="125" t="str">
        <f t="shared" si="406"/>
        <v/>
      </c>
      <c r="BB775" s="115"/>
      <c r="BC775" s="143"/>
      <c r="BD775" s="100"/>
      <c r="BE775" s="100"/>
      <c r="BF775" s="100"/>
      <c r="BG775" s="100"/>
    </row>
    <row r="776" spans="1:59" ht="12.75" customHeight="1" x14ac:dyDescent="0.2">
      <c r="A776" s="144"/>
      <c r="B776" s="141"/>
      <c r="C776" s="141"/>
      <c r="D776" s="142"/>
      <c r="E776" s="142"/>
      <c r="F776" s="142"/>
      <c r="G776" s="142"/>
      <c r="H776" s="142"/>
      <c r="I776" s="129"/>
      <c r="J776" s="130"/>
      <c r="K776" s="131" t="str">
        <f t="shared" si="377"/>
        <v/>
      </c>
      <c r="L776" s="132" t="str">
        <f t="shared" si="378"/>
        <v/>
      </c>
      <c r="M776" s="133" t="str">
        <f t="shared" si="379"/>
        <v/>
      </c>
      <c r="N776" s="134" t="str">
        <f>IFERROR(IF(B:B="","",IF(R776="Beer",SUM(LOOKUP(2,1/(Rates!$B$3:$B$5&lt;=W776)/(Rates!$C$3:$C$5&gt;=W776),Rates!$D$3:$D$5)*(X776/100)*W776),IF(R776="Refreshment Beverage",SUM(LOOKUP(2,1/(Rates!$B$7:$B$11&lt;=W776)/(Rates!$C$7:$C$11&gt;=W776),Rates!$D$7:$D$11)*(X776/100)*W776)))),"")</f>
        <v/>
      </c>
      <c r="O776" s="134" t="str">
        <f t="shared" si="380"/>
        <v/>
      </c>
      <c r="P776" s="116"/>
      <c r="Q776" s="117" t="str">
        <f t="shared" si="381"/>
        <v/>
      </c>
      <c r="R776" s="128" t="str">
        <f t="shared" si="382"/>
        <v/>
      </c>
      <c r="S776" s="135" t="str">
        <f>IF(B776="","",IF(R776="Refreshment Beverage",VLOOKUP(VALUE(Q776),Rates!G$15:L$19,2,0),VLOOKUP(VALUE(Q776),Rates!G$4:L$12,2,0)))</f>
        <v/>
      </c>
      <c r="T776" s="135" t="str">
        <f t="shared" si="383"/>
        <v/>
      </c>
      <c r="U776" s="118" t="str">
        <f t="shared" si="384"/>
        <v/>
      </c>
      <c r="V776" s="135" t="str">
        <f t="shared" si="385"/>
        <v/>
      </c>
      <c r="W776" s="135" t="str">
        <f t="shared" si="386"/>
        <v/>
      </c>
      <c r="X776" s="119" t="str">
        <f t="shared" si="387"/>
        <v/>
      </c>
      <c r="Y776" s="120" t="str">
        <f>IF(B:B="","",IF(R776="Refreshment Beverage",VLOOKUP(Q776,Rates!G$15:L$19,6,0)*W776,VLOOKUP(Q776,Rates!G$4:L$12,6,0)*W776))</f>
        <v/>
      </c>
      <c r="Z776" s="120" t="str">
        <f t="shared" si="388"/>
        <v/>
      </c>
      <c r="AA776" s="120" t="str">
        <f t="shared" si="389"/>
        <v/>
      </c>
      <c r="AB776" s="136" t="str">
        <f>IF(B:B="","",IF(R776="Refreshment Beverage","",IF(AND(R776="Beer",Q776=0),SUM(LOOKUP(2,1/(Rates!$B$15:$B$18&lt;=W776)/(Rates!$C$15:$C$18&gt;=W776),Rates!$D$15:$D$18)*W776),VLOOKUP(VALUE(Q:Q),Rates!A:B,2,0)*W776)))</f>
        <v/>
      </c>
      <c r="AC776" s="136" t="str">
        <f>IF(B:B="","",IF(R776="Refreshment Beverage","",IF(AND(R776="Beer",Q776=0),SUM(LOOKUP(2,1/(Rates!$B$15:$B$18&lt;=W776)/(Rates!$C$15:$C$18&gt;=W776),Rates!$E$15:$E$18)*W776),VLOOKUP(VALUE(Q:Q),Rates!A:C,3,0)*W776)))</f>
        <v/>
      </c>
      <c r="AD776" s="137" t="str">
        <f>IFERROR(IF(B:B="","",IF(R776="Beer","",IF(VALUE(Q776)=0,VLOOKUP(VLOOKUP(B:B,#REF!,16,0),Rates!A:E,2,0),VLOOKUP(VALUE(Q776),Rates!A$31:B$34,2,0)*W776))),0)</f>
        <v/>
      </c>
      <c r="AE776" s="121" t="str">
        <f t="shared" si="390"/>
        <v/>
      </c>
      <c r="AF776" s="138" t="str">
        <f t="shared" si="391"/>
        <v/>
      </c>
      <c r="AG776" s="122" t="str">
        <f t="shared" si="392"/>
        <v/>
      </c>
      <c r="AH776" s="123" t="str">
        <f t="shared" si="393"/>
        <v/>
      </c>
      <c r="AI776" s="139" t="str">
        <f>IF(AE:AE="","",IF(R776="Refreshment Beverage",AK776*(Rates!J$19/100),ROUND(SUM(AH776*(Rates!$J$8/100)),4)))</f>
        <v/>
      </c>
      <c r="AJ776" s="124" t="str">
        <f t="shared" si="394"/>
        <v/>
      </c>
      <c r="AK776" s="125" t="str">
        <f t="shared" si="395"/>
        <v/>
      </c>
      <c r="AL776" s="121" t="str">
        <f t="shared" si="396"/>
        <v/>
      </c>
      <c r="AM776" s="138" t="str">
        <f>IF(AS776="","",IF(R776="Refreshment Beverage",ROUND(AS776*Rates!K$19,4),ROUND(AO776*(VLOOKUP(VALUE(Q776),Rates!G$4:L$12,3,0)),4)))</f>
        <v/>
      </c>
      <c r="AN776" s="126" t="str">
        <f>IF(AS776="","",IF(R776="Refreshment Beverage",AS776*(Rates!J$19/100),MAX(AM776,AB776)))</f>
        <v/>
      </c>
      <c r="AO776" s="127" t="str">
        <f t="shared" si="397"/>
        <v/>
      </c>
      <c r="AP776" s="127" t="str">
        <f t="shared" si="398"/>
        <v/>
      </c>
      <c r="AQ776" s="140" t="str">
        <f>IF(AS776="","",IF(R776="Refreshment Beverage",ROUND(SUM(VLOOKUP(Q:Q,Rates!G$15:L$19,3,0)*(AS776-Y776-Z776-AA776)),4),ROUND(SUM(Rates!$K$8*AS776),4)))</f>
        <v/>
      </c>
      <c r="AR776" s="139" t="str">
        <f t="shared" si="399"/>
        <v/>
      </c>
      <c r="AS776" s="125" t="str">
        <f t="shared" si="400"/>
        <v/>
      </c>
      <c r="AT776" s="121" t="str">
        <f t="shared" si="401"/>
        <v/>
      </c>
      <c r="AU776" s="138" t="str">
        <f>IF(AX776="","",IF(R776="Refreshment Beverage",ROUND((BA776-Y776-Z776-AA776)*VLOOKUP(VALUE(Q776),Rates!G$15:L$19,3,0),4),ROUND(AW776*(VLOOKUP(VALUE(Q776),Rates!G:L,3,0)),4)))</f>
        <v/>
      </c>
      <c r="AV776" s="126" t="str">
        <f t="shared" si="402"/>
        <v/>
      </c>
      <c r="AW776" s="127" t="str">
        <f t="shared" si="403"/>
        <v/>
      </c>
      <c r="AX776" s="123" t="str">
        <f t="shared" si="404"/>
        <v/>
      </c>
      <c r="AY776" s="140" t="str">
        <f>IF(AX776="","",IF(R776="Refreshment Beverage",ROUND(SUM(AX776*Rates!K$19),4),ROUND(SUM(AX776*(Rates!J$8/100)),4)))</f>
        <v/>
      </c>
      <c r="AZ776" s="124" t="str">
        <f t="shared" si="405"/>
        <v/>
      </c>
      <c r="BA776" s="125" t="str">
        <f t="shared" si="406"/>
        <v/>
      </c>
      <c r="BB776" s="115"/>
      <c r="BC776" s="143"/>
      <c r="BD776" s="100"/>
      <c r="BE776" s="100"/>
      <c r="BF776" s="100"/>
      <c r="BG776" s="100"/>
    </row>
    <row r="777" spans="1:59" ht="12.75" customHeight="1" x14ac:dyDescent="0.2">
      <c r="A777" s="144"/>
      <c r="B777" s="141"/>
      <c r="C777" s="141"/>
      <c r="D777" s="142"/>
      <c r="E777" s="142"/>
      <c r="F777" s="142"/>
      <c r="G777" s="142"/>
      <c r="H777" s="142"/>
      <c r="I777" s="129"/>
      <c r="J777" s="130"/>
      <c r="K777" s="131" t="str">
        <f t="shared" si="377"/>
        <v/>
      </c>
      <c r="L777" s="132" t="str">
        <f t="shared" si="378"/>
        <v/>
      </c>
      <c r="M777" s="133" t="str">
        <f t="shared" si="379"/>
        <v/>
      </c>
      <c r="N777" s="134" t="str">
        <f>IFERROR(IF(B:B="","",IF(R777="Beer",SUM(LOOKUP(2,1/(Rates!$B$3:$B$5&lt;=W777)/(Rates!$C$3:$C$5&gt;=W777),Rates!$D$3:$D$5)*(X777/100)*W777),IF(R777="Refreshment Beverage",SUM(LOOKUP(2,1/(Rates!$B$7:$B$11&lt;=W777)/(Rates!$C$7:$C$11&gt;=W777),Rates!$D$7:$D$11)*(X777/100)*W777)))),"")</f>
        <v/>
      </c>
      <c r="O777" s="134" t="str">
        <f t="shared" si="380"/>
        <v/>
      </c>
      <c r="P777" s="116"/>
      <c r="Q777" s="117" t="str">
        <f t="shared" si="381"/>
        <v/>
      </c>
      <c r="R777" s="128" t="str">
        <f t="shared" si="382"/>
        <v/>
      </c>
      <c r="S777" s="135" t="str">
        <f>IF(B777="","",IF(R777="Refreshment Beverage",VLOOKUP(VALUE(Q777),Rates!G$15:L$19,2,0),VLOOKUP(VALUE(Q777),Rates!G$4:L$12,2,0)))</f>
        <v/>
      </c>
      <c r="T777" s="135" t="str">
        <f t="shared" si="383"/>
        <v/>
      </c>
      <c r="U777" s="118" t="str">
        <f t="shared" si="384"/>
        <v/>
      </c>
      <c r="V777" s="135" t="str">
        <f t="shared" si="385"/>
        <v/>
      </c>
      <c r="W777" s="135" t="str">
        <f t="shared" si="386"/>
        <v/>
      </c>
      <c r="X777" s="119" t="str">
        <f t="shared" si="387"/>
        <v/>
      </c>
      <c r="Y777" s="120" t="str">
        <f>IF(B:B="","",IF(R777="Refreshment Beverage",VLOOKUP(Q777,Rates!G$15:L$19,6,0)*W777,VLOOKUP(Q777,Rates!G$4:L$12,6,0)*W777))</f>
        <v/>
      </c>
      <c r="Z777" s="120" t="str">
        <f t="shared" si="388"/>
        <v/>
      </c>
      <c r="AA777" s="120" t="str">
        <f t="shared" si="389"/>
        <v/>
      </c>
      <c r="AB777" s="136" t="str">
        <f>IF(B:B="","",IF(R777="Refreshment Beverage","",IF(AND(R777="Beer",Q777=0),SUM(LOOKUP(2,1/(Rates!$B$15:$B$18&lt;=W777)/(Rates!$C$15:$C$18&gt;=W777),Rates!$D$15:$D$18)*W777),VLOOKUP(VALUE(Q:Q),Rates!A:B,2,0)*W777)))</f>
        <v/>
      </c>
      <c r="AC777" s="136" t="str">
        <f>IF(B:B="","",IF(R777="Refreshment Beverage","",IF(AND(R777="Beer",Q777=0),SUM(LOOKUP(2,1/(Rates!$B$15:$B$18&lt;=W777)/(Rates!$C$15:$C$18&gt;=W777),Rates!$E$15:$E$18)*W777),VLOOKUP(VALUE(Q:Q),Rates!A:C,3,0)*W777)))</f>
        <v/>
      </c>
      <c r="AD777" s="137" t="str">
        <f>IFERROR(IF(B:B="","",IF(R777="Beer","",IF(VALUE(Q777)=0,VLOOKUP(VLOOKUP(B:B,#REF!,16,0),Rates!A:E,2,0),VLOOKUP(VALUE(Q777),Rates!A$31:B$34,2,0)*W777))),0)</f>
        <v/>
      </c>
      <c r="AE777" s="121" t="str">
        <f t="shared" si="390"/>
        <v/>
      </c>
      <c r="AF777" s="138" t="str">
        <f t="shared" si="391"/>
        <v/>
      </c>
      <c r="AG777" s="122" t="str">
        <f t="shared" si="392"/>
        <v/>
      </c>
      <c r="AH777" s="123" t="str">
        <f t="shared" si="393"/>
        <v/>
      </c>
      <c r="AI777" s="139" t="str">
        <f>IF(AE:AE="","",IF(R777="Refreshment Beverage",AK777*(Rates!J$19/100),ROUND(SUM(AH777*(Rates!$J$8/100)),4)))</f>
        <v/>
      </c>
      <c r="AJ777" s="124" t="str">
        <f t="shared" si="394"/>
        <v/>
      </c>
      <c r="AK777" s="125" t="str">
        <f t="shared" si="395"/>
        <v/>
      </c>
      <c r="AL777" s="121" t="str">
        <f t="shared" si="396"/>
        <v/>
      </c>
      <c r="AM777" s="138" t="str">
        <f>IF(AS777="","",IF(R777="Refreshment Beverage",ROUND(AS777*Rates!K$19,4),ROUND(AO777*(VLOOKUP(VALUE(Q777),Rates!G$4:L$12,3,0)),4)))</f>
        <v/>
      </c>
      <c r="AN777" s="126" t="str">
        <f>IF(AS777="","",IF(R777="Refreshment Beverage",AS777*(Rates!J$19/100),MAX(AM777,AB777)))</f>
        <v/>
      </c>
      <c r="AO777" s="127" t="str">
        <f t="shared" si="397"/>
        <v/>
      </c>
      <c r="AP777" s="127" t="str">
        <f t="shared" si="398"/>
        <v/>
      </c>
      <c r="AQ777" s="140" t="str">
        <f>IF(AS777="","",IF(R777="Refreshment Beverage",ROUND(SUM(VLOOKUP(Q:Q,Rates!G$15:L$19,3,0)*(AS777-Y777-Z777-AA777)),4),ROUND(SUM(Rates!$K$8*AS777),4)))</f>
        <v/>
      </c>
      <c r="AR777" s="139" t="str">
        <f t="shared" si="399"/>
        <v/>
      </c>
      <c r="AS777" s="125" t="str">
        <f t="shared" si="400"/>
        <v/>
      </c>
      <c r="AT777" s="121" t="str">
        <f t="shared" si="401"/>
        <v/>
      </c>
      <c r="AU777" s="138" t="str">
        <f>IF(AX777="","",IF(R777="Refreshment Beverage",ROUND((BA777-Y777-Z777-AA777)*VLOOKUP(VALUE(Q777),Rates!G$15:L$19,3,0),4),ROUND(AW777*(VLOOKUP(VALUE(Q777),Rates!G:L,3,0)),4)))</f>
        <v/>
      </c>
      <c r="AV777" s="126" t="str">
        <f t="shared" si="402"/>
        <v/>
      </c>
      <c r="AW777" s="127" t="str">
        <f t="shared" si="403"/>
        <v/>
      </c>
      <c r="AX777" s="123" t="str">
        <f t="shared" si="404"/>
        <v/>
      </c>
      <c r="AY777" s="140" t="str">
        <f>IF(AX777="","",IF(R777="Refreshment Beverage",ROUND(SUM(AX777*Rates!K$19),4),ROUND(SUM(AX777*(Rates!J$8/100)),4)))</f>
        <v/>
      </c>
      <c r="AZ777" s="124" t="str">
        <f t="shared" si="405"/>
        <v/>
      </c>
      <c r="BA777" s="125" t="str">
        <f t="shared" si="406"/>
        <v/>
      </c>
      <c r="BB777" s="115"/>
      <c r="BC777" s="143"/>
      <c r="BD777" s="100"/>
      <c r="BE777" s="100"/>
      <c r="BF777" s="100"/>
      <c r="BG777" s="100"/>
    </row>
    <row r="778" spans="1:59" ht="12.75" customHeight="1" x14ac:dyDescent="0.2">
      <c r="A778" s="144"/>
      <c r="B778" s="141"/>
      <c r="C778" s="141"/>
      <c r="D778" s="142"/>
      <c r="E778" s="142"/>
      <c r="F778" s="142"/>
      <c r="G778" s="142"/>
      <c r="H778" s="142"/>
      <c r="I778" s="129"/>
      <c r="J778" s="130"/>
      <c r="K778" s="131" t="str">
        <f t="shared" si="377"/>
        <v/>
      </c>
      <c r="L778" s="132" t="str">
        <f t="shared" si="378"/>
        <v/>
      </c>
      <c r="M778" s="133" t="str">
        <f t="shared" si="379"/>
        <v/>
      </c>
      <c r="N778" s="134" t="str">
        <f>IFERROR(IF(B:B="","",IF(R778="Beer",SUM(LOOKUP(2,1/(Rates!$B$3:$B$5&lt;=W778)/(Rates!$C$3:$C$5&gt;=W778),Rates!$D$3:$D$5)*(X778/100)*W778),IF(R778="Refreshment Beverage",SUM(LOOKUP(2,1/(Rates!$B$7:$B$11&lt;=W778)/(Rates!$C$7:$C$11&gt;=W778),Rates!$D$7:$D$11)*(X778/100)*W778)))),"")</f>
        <v/>
      </c>
      <c r="O778" s="134" t="str">
        <f t="shared" si="380"/>
        <v/>
      </c>
      <c r="P778" s="116"/>
      <c r="Q778" s="117" t="str">
        <f t="shared" si="381"/>
        <v/>
      </c>
      <c r="R778" s="128" t="str">
        <f t="shared" si="382"/>
        <v/>
      </c>
      <c r="S778" s="135" t="str">
        <f>IF(B778="","",IF(R778="Refreshment Beverage",VLOOKUP(VALUE(Q778),Rates!G$15:L$19,2,0),VLOOKUP(VALUE(Q778),Rates!G$4:L$12,2,0)))</f>
        <v/>
      </c>
      <c r="T778" s="135" t="str">
        <f t="shared" si="383"/>
        <v/>
      </c>
      <c r="U778" s="118" t="str">
        <f t="shared" si="384"/>
        <v/>
      </c>
      <c r="V778" s="135" t="str">
        <f t="shared" si="385"/>
        <v/>
      </c>
      <c r="W778" s="135" t="str">
        <f t="shared" si="386"/>
        <v/>
      </c>
      <c r="X778" s="119" t="str">
        <f t="shared" si="387"/>
        <v/>
      </c>
      <c r="Y778" s="120" t="str">
        <f>IF(B:B="","",IF(R778="Refreshment Beverage",VLOOKUP(Q778,Rates!G$15:L$19,6,0)*W778,VLOOKUP(Q778,Rates!G$4:L$12,6,0)*W778))</f>
        <v/>
      </c>
      <c r="Z778" s="120" t="str">
        <f t="shared" si="388"/>
        <v/>
      </c>
      <c r="AA778" s="120" t="str">
        <f t="shared" si="389"/>
        <v/>
      </c>
      <c r="AB778" s="136" t="str">
        <f>IF(B:B="","",IF(R778="Refreshment Beverage","",IF(AND(R778="Beer",Q778=0),SUM(LOOKUP(2,1/(Rates!$B$15:$B$18&lt;=W778)/(Rates!$C$15:$C$18&gt;=W778),Rates!$D$15:$D$18)*W778),VLOOKUP(VALUE(Q:Q),Rates!A:B,2,0)*W778)))</f>
        <v/>
      </c>
      <c r="AC778" s="136" t="str">
        <f>IF(B:B="","",IF(R778="Refreshment Beverage","",IF(AND(R778="Beer",Q778=0),SUM(LOOKUP(2,1/(Rates!$B$15:$B$18&lt;=W778)/(Rates!$C$15:$C$18&gt;=W778),Rates!$E$15:$E$18)*W778),VLOOKUP(VALUE(Q:Q),Rates!A:C,3,0)*W778)))</f>
        <v/>
      </c>
      <c r="AD778" s="137" t="str">
        <f>IFERROR(IF(B:B="","",IF(R778="Beer","",IF(VALUE(Q778)=0,VLOOKUP(VLOOKUP(B:B,#REF!,16,0),Rates!A:E,2,0),VLOOKUP(VALUE(Q778),Rates!A$31:B$34,2,0)*W778))),0)</f>
        <v/>
      </c>
      <c r="AE778" s="121" t="str">
        <f t="shared" si="390"/>
        <v/>
      </c>
      <c r="AF778" s="138" t="str">
        <f t="shared" si="391"/>
        <v/>
      </c>
      <c r="AG778" s="122" t="str">
        <f t="shared" si="392"/>
        <v/>
      </c>
      <c r="AH778" s="123" t="str">
        <f t="shared" si="393"/>
        <v/>
      </c>
      <c r="AI778" s="139" t="str">
        <f>IF(AE:AE="","",IF(R778="Refreshment Beverage",AK778*(Rates!J$19/100),ROUND(SUM(AH778*(Rates!$J$8/100)),4)))</f>
        <v/>
      </c>
      <c r="AJ778" s="124" t="str">
        <f t="shared" si="394"/>
        <v/>
      </c>
      <c r="AK778" s="125" t="str">
        <f t="shared" si="395"/>
        <v/>
      </c>
      <c r="AL778" s="121" t="str">
        <f t="shared" si="396"/>
        <v/>
      </c>
      <c r="AM778" s="138" t="str">
        <f>IF(AS778="","",IF(R778="Refreshment Beverage",ROUND(AS778*Rates!K$19,4),ROUND(AO778*(VLOOKUP(VALUE(Q778),Rates!G$4:L$12,3,0)),4)))</f>
        <v/>
      </c>
      <c r="AN778" s="126" t="str">
        <f>IF(AS778="","",IF(R778="Refreshment Beverage",AS778*(Rates!J$19/100),MAX(AM778,AB778)))</f>
        <v/>
      </c>
      <c r="AO778" s="127" t="str">
        <f t="shared" si="397"/>
        <v/>
      </c>
      <c r="AP778" s="127" t="str">
        <f t="shared" si="398"/>
        <v/>
      </c>
      <c r="AQ778" s="140" t="str">
        <f>IF(AS778="","",IF(R778="Refreshment Beverage",ROUND(SUM(VLOOKUP(Q:Q,Rates!G$15:L$19,3,0)*(AS778-Y778-Z778-AA778)),4),ROUND(SUM(Rates!$K$8*AS778),4)))</f>
        <v/>
      </c>
      <c r="AR778" s="139" t="str">
        <f t="shared" si="399"/>
        <v/>
      </c>
      <c r="AS778" s="125" t="str">
        <f t="shared" si="400"/>
        <v/>
      </c>
      <c r="AT778" s="121" t="str">
        <f t="shared" si="401"/>
        <v/>
      </c>
      <c r="AU778" s="138" t="str">
        <f>IF(AX778="","",IF(R778="Refreshment Beverage",ROUND((BA778-Y778-Z778-AA778)*VLOOKUP(VALUE(Q778),Rates!G$15:L$19,3,0),4),ROUND(AW778*(VLOOKUP(VALUE(Q778),Rates!G:L,3,0)),4)))</f>
        <v/>
      </c>
      <c r="AV778" s="126" t="str">
        <f t="shared" si="402"/>
        <v/>
      </c>
      <c r="AW778" s="127" t="str">
        <f t="shared" si="403"/>
        <v/>
      </c>
      <c r="AX778" s="123" t="str">
        <f t="shared" si="404"/>
        <v/>
      </c>
      <c r="AY778" s="140" t="str">
        <f>IF(AX778="","",IF(R778="Refreshment Beverage",ROUND(SUM(AX778*Rates!K$19),4),ROUND(SUM(AX778*(Rates!J$8/100)),4)))</f>
        <v/>
      </c>
      <c r="AZ778" s="124" t="str">
        <f t="shared" si="405"/>
        <v/>
      </c>
      <c r="BA778" s="125" t="str">
        <f t="shared" si="406"/>
        <v/>
      </c>
      <c r="BB778" s="115"/>
      <c r="BC778" s="143"/>
      <c r="BD778" s="100"/>
      <c r="BE778" s="100"/>
      <c r="BF778" s="100"/>
      <c r="BG778" s="100"/>
    </row>
    <row r="779" spans="1:59" ht="12.75" customHeight="1" x14ac:dyDescent="0.2">
      <c r="A779" s="144"/>
      <c r="B779" s="141"/>
      <c r="C779" s="141"/>
      <c r="D779" s="142"/>
      <c r="E779" s="142"/>
      <c r="F779" s="142"/>
      <c r="G779" s="142"/>
      <c r="H779" s="142"/>
      <c r="I779" s="129"/>
      <c r="J779" s="130"/>
      <c r="K779" s="131" t="str">
        <f t="shared" si="377"/>
        <v/>
      </c>
      <c r="L779" s="132" t="str">
        <f t="shared" si="378"/>
        <v/>
      </c>
      <c r="M779" s="133" t="str">
        <f t="shared" si="379"/>
        <v/>
      </c>
      <c r="N779" s="134" t="str">
        <f>IFERROR(IF(B:B="","",IF(R779="Beer",SUM(LOOKUP(2,1/(Rates!$B$3:$B$5&lt;=W779)/(Rates!$C$3:$C$5&gt;=W779),Rates!$D$3:$D$5)*(X779/100)*W779),IF(R779="Refreshment Beverage",SUM(LOOKUP(2,1/(Rates!$B$7:$B$11&lt;=W779)/(Rates!$C$7:$C$11&gt;=W779),Rates!$D$7:$D$11)*(X779/100)*W779)))),"")</f>
        <v/>
      </c>
      <c r="O779" s="134" t="str">
        <f t="shared" si="380"/>
        <v/>
      </c>
      <c r="P779" s="116"/>
      <c r="Q779" s="117" t="str">
        <f t="shared" si="381"/>
        <v/>
      </c>
      <c r="R779" s="128" t="str">
        <f t="shared" si="382"/>
        <v/>
      </c>
      <c r="S779" s="135" t="str">
        <f>IF(B779="","",IF(R779="Refreshment Beverage",VLOOKUP(VALUE(Q779),Rates!G$15:L$19,2,0),VLOOKUP(VALUE(Q779),Rates!G$4:L$12,2,0)))</f>
        <v/>
      </c>
      <c r="T779" s="135" t="str">
        <f t="shared" si="383"/>
        <v/>
      </c>
      <c r="U779" s="118" t="str">
        <f t="shared" si="384"/>
        <v/>
      </c>
      <c r="V779" s="135" t="str">
        <f t="shared" si="385"/>
        <v/>
      </c>
      <c r="W779" s="135" t="str">
        <f t="shared" si="386"/>
        <v/>
      </c>
      <c r="X779" s="119" t="str">
        <f t="shared" si="387"/>
        <v/>
      </c>
      <c r="Y779" s="120" t="str">
        <f>IF(B:B="","",IF(R779="Refreshment Beverage",VLOOKUP(Q779,Rates!G$15:L$19,6,0)*W779,VLOOKUP(Q779,Rates!G$4:L$12,6,0)*W779))</f>
        <v/>
      </c>
      <c r="Z779" s="120" t="str">
        <f t="shared" si="388"/>
        <v/>
      </c>
      <c r="AA779" s="120" t="str">
        <f t="shared" si="389"/>
        <v/>
      </c>
      <c r="AB779" s="136" t="str">
        <f>IF(B:B="","",IF(R779="Refreshment Beverage","",IF(AND(R779="Beer",Q779=0),SUM(LOOKUP(2,1/(Rates!$B$15:$B$18&lt;=W779)/(Rates!$C$15:$C$18&gt;=W779),Rates!$D$15:$D$18)*W779),VLOOKUP(VALUE(Q:Q),Rates!A:B,2,0)*W779)))</f>
        <v/>
      </c>
      <c r="AC779" s="136" t="str">
        <f>IF(B:B="","",IF(R779="Refreshment Beverage","",IF(AND(R779="Beer",Q779=0),SUM(LOOKUP(2,1/(Rates!$B$15:$B$18&lt;=W779)/(Rates!$C$15:$C$18&gt;=W779),Rates!$E$15:$E$18)*W779),VLOOKUP(VALUE(Q:Q),Rates!A:C,3,0)*W779)))</f>
        <v/>
      </c>
      <c r="AD779" s="137" t="str">
        <f>IFERROR(IF(B:B="","",IF(R779="Beer","",IF(VALUE(Q779)=0,VLOOKUP(VLOOKUP(B:B,#REF!,16,0),Rates!A:E,2,0),VLOOKUP(VALUE(Q779),Rates!A$31:B$34,2,0)*W779))),0)</f>
        <v/>
      </c>
      <c r="AE779" s="121" t="str">
        <f t="shared" si="390"/>
        <v/>
      </c>
      <c r="AF779" s="138" t="str">
        <f t="shared" si="391"/>
        <v/>
      </c>
      <c r="AG779" s="122" t="str">
        <f t="shared" si="392"/>
        <v/>
      </c>
      <c r="AH779" s="123" t="str">
        <f t="shared" si="393"/>
        <v/>
      </c>
      <c r="AI779" s="139" t="str">
        <f>IF(AE:AE="","",IF(R779="Refreshment Beverage",AK779*(Rates!J$19/100),ROUND(SUM(AH779*(Rates!$J$8/100)),4)))</f>
        <v/>
      </c>
      <c r="AJ779" s="124" t="str">
        <f t="shared" si="394"/>
        <v/>
      </c>
      <c r="AK779" s="125" t="str">
        <f t="shared" si="395"/>
        <v/>
      </c>
      <c r="AL779" s="121" t="str">
        <f t="shared" si="396"/>
        <v/>
      </c>
      <c r="AM779" s="138" t="str">
        <f>IF(AS779="","",IF(R779="Refreshment Beverage",ROUND(AS779*Rates!K$19,4),ROUND(AO779*(VLOOKUP(VALUE(Q779),Rates!G$4:L$12,3,0)),4)))</f>
        <v/>
      </c>
      <c r="AN779" s="126" t="str">
        <f>IF(AS779="","",IF(R779="Refreshment Beverage",AS779*(Rates!J$19/100),MAX(AM779,AB779)))</f>
        <v/>
      </c>
      <c r="AO779" s="127" t="str">
        <f t="shared" si="397"/>
        <v/>
      </c>
      <c r="AP779" s="127" t="str">
        <f t="shared" si="398"/>
        <v/>
      </c>
      <c r="AQ779" s="140" t="str">
        <f>IF(AS779="","",IF(R779="Refreshment Beverage",ROUND(SUM(VLOOKUP(Q:Q,Rates!G$15:L$19,3,0)*(AS779-Y779-Z779-AA779)),4),ROUND(SUM(Rates!$K$8*AS779),4)))</f>
        <v/>
      </c>
      <c r="AR779" s="139" t="str">
        <f t="shared" si="399"/>
        <v/>
      </c>
      <c r="AS779" s="125" t="str">
        <f t="shared" si="400"/>
        <v/>
      </c>
      <c r="AT779" s="121" t="str">
        <f t="shared" si="401"/>
        <v/>
      </c>
      <c r="AU779" s="138" t="str">
        <f>IF(AX779="","",IF(R779="Refreshment Beverage",ROUND((BA779-Y779-Z779-AA779)*VLOOKUP(VALUE(Q779),Rates!G$15:L$19,3,0),4),ROUND(AW779*(VLOOKUP(VALUE(Q779),Rates!G:L,3,0)),4)))</f>
        <v/>
      </c>
      <c r="AV779" s="126" t="str">
        <f t="shared" si="402"/>
        <v/>
      </c>
      <c r="AW779" s="127" t="str">
        <f t="shared" si="403"/>
        <v/>
      </c>
      <c r="AX779" s="123" t="str">
        <f t="shared" si="404"/>
        <v/>
      </c>
      <c r="AY779" s="140" t="str">
        <f>IF(AX779="","",IF(R779="Refreshment Beverage",ROUND(SUM(AX779*Rates!K$19),4),ROUND(SUM(AX779*(Rates!J$8/100)),4)))</f>
        <v/>
      </c>
      <c r="AZ779" s="124" t="str">
        <f t="shared" si="405"/>
        <v/>
      </c>
      <c r="BA779" s="125" t="str">
        <f t="shared" si="406"/>
        <v/>
      </c>
      <c r="BB779" s="115"/>
      <c r="BC779" s="143"/>
      <c r="BD779" s="100"/>
      <c r="BE779" s="100"/>
      <c r="BF779" s="100"/>
      <c r="BG779" s="100"/>
    </row>
    <row r="780" spans="1:59" ht="12.75" customHeight="1" x14ac:dyDescent="0.2">
      <c r="A780" s="144"/>
      <c r="B780" s="141"/>
      <c r="C780" s="141"/>
      <c r="D780" s="142"/>
      <c r="E780" s="142"/>
      <c r="F780" s="142"/>
      <c r="G780" s="142"/>
      <c r="H780" s="142"/>
      <c r="I780" s="129"/>
      <c r="J780" s="130"/>
      <c r="K780" s="131" t="str">
        <f t="shared" si="377"/>
        <v/>
      </c>
      <c r="L780" s="132" t="str">
        <f t="shared" si="378"/>
        <v/>
      </c>
      <c r="M780" s="133" t="str">
        <f t="shared" si="379"/>
        <v/>
      </c>
      <c r="N780" s="134" t="str">
        <f>IFERROR(IF(B:B="","",IF(R780="Beer",SUM(LOOKUP(2,1/(Rates!$B$3:$B$5&lt;=W780)/(Rates!$C$3:$C$5&gt;=W780),Rates!$D$3:$D$5)*(X780/100)*W780),IF(R780="Refreshment Beverage",SUM(LOOKUP(2,1/(Rates!$B$7:$B$11&lt;=W780)/(Rates!$C$7:$C$11&gt;=W780),Rates!$D$7:$D$11)*(X780/100)*W780)))),"")</f>
        <v/>
      </c>
      <c r="O780" s="134" t="str">
        <f t="shared" si="380"/>
        <v/>
      </c>
      <c r="P780" s="116"/>
      <c r="Q780" s="117" t="str">
        <f t="shared" si="381"/>
        <v/>
      </c>
      <c r="R780" s="128" t="str">
        <f t="shared" si="382"/>
        <v/>
      </c>
      <c r="S780" s="135" t="str">
        <f>IF(B780="","",IF(R780="Refreshment Beverage",VLOOKUP(VALUE(Q780),Rates!G$15:L$19,2,0),VLOOKUP(VALUE(Q780),Rates!G$4:L$12,2,0)))</f>
        <v/>
      </c>
      <c r="T780" s="135" t="str">
        <f t="shared" si="383"/>
        <v/>
      </c>
      <c r="U780" s="118" t="str">
        <f t="shared" si="384"/>
        <v/>
      </c>
      <c r="V780" s="135" t="str">
        <f t="shared" si="385"/>
        <v/>
      </c>
      <c r="W780" s="135" t="str">
        <f t="shared" si="386"/>
        <v/>
      </c>
      <c r="X780" s="119" t="str">
        <f t="shared" si="387"/>
        <v/>
      </c>
      <c r="Y780" s="120" t="str">
        <f>IF(B:B="","",IF(R780="Refreshment Beverage",VLOOKUP(Q780,Rates!G$15:L$19,6,0)*W780,VLOOKUP(Q780,Rates!G$4:L$12,6,0)*W780))</f>
        <v/>
      </c>
      <c r="Z780" s="120" t="str">
        <f t="shared" si="388"/>
        <v/>
      </c>
      <c r="AA780" s="120" t="str">
        <f t="shared" si="389"/>
        <v/>
      </c>
      <c r="AB780" s="136" t="str">
        <f>IF(B:B="","",IF(R780="Refreshment Beverage","",IF(AND(R780="Beer",Q780=0),SUM(LOOKUP(2,1/(Rates!$B$15:$B$18&lt;=W780)/(Rates!$C$15:$C$18&gt;=W780),Rates!$D$15:$D$18)*W780),VLOOKUP(VALUE(Q:Q),Rates!A:B,2,0)*W780)))</f>
        <v/>
      </c>
      <c r="AC780" s="136" t="str">
        <f>IF(B:B="","",IF(R780="Refreshment Beverage","",IF(AND(R780="Beer",Q780=0),SUM(LOOKUP(2,1/(Rates!$B$15:$B$18&lt;=W780)/(Rates!$C$15:$C$18&gt;=W780),Rates!$E$15:$E$18)*W780),VLOOKUP(VALUE(Q:Q),Rates!A:C,3,0)*W780)))</f>
        <v/>
      </c>
      <c r="AD780" s="137" t="str">
        <f>IFERROR(IF(B:B="","",IF(R780="Beer","",IF(VALUE(Q780)=0,VLOOKUP(VLOOKUP(B:B,#REF!,16,0),Rates!A:E,2,0),VLOOKUP(VALUE(Q780),Rates!A$31:B$34,2,0)*W780))),0)</f>
        <v/>
      </c>
      <c r="AE780" s="121" t="str">
        <f t="shared" si="390"/>
        <v/>
      </c>
      <c r="AF780" s="138" t="str">
        <f t="shared" si="391"/>
        <v/>
      </c>
      <c r="AG780" s="122" t="str">
        <f t="shared" si="392"/>
        <v/>
      </c>
      <c r="AH780" s="123" t="str">
        <f t="shared" si="393"/>
        <v/>
      </c>
      <c r="AI780" s="139" t="str">
        <f>IF(AE:AE="","",IF(R780="Refreshment Beverage",AK780*(Rates!J$19/100),ROUND(SUM(AH780*(Rates!$J$8/100)),4)))</f>
        <v/>
      </c>
      <c r="AJ780" s="124" t="str">
        <f t="shared" si="394"/>
        <v/>
      </c>
      <c r="AK780" s="125" t="str">
        <f t="shared" si="395"/>
        <v/>
      </c>
      <c r="AL780" s="121" t="str">
        <f t="shared" si="396"/>
        <v/>
      </c>
      <c r="AM780" s="138" t="str">
        <f>IF(AS780="","",IF(R780="Refreshment Beverage",ROUND(AS780*Rates!K$19,4),ROUND(AO780*(VLOOKUP(VALUE(Q780),Rates!G$4:L$12,3,0)),4)))</f>
        <v/>
      </c>
      <c r="AN780" s="126" t="str">
        <f>IF(AS780="","",IF(R780="Refreshment Beverage",AS780*(Rates!J$19/100),MAX(AM780,AB780)))</f>
        <v/>
      </c>
      <c r="AO780" s="127" t="str">
        <f t="shared" si="397"/>
        <v/>
      </c>
      <c r="AP780" s="127" t="str">
        <f t="shared" si="398"/>
        <v/>
      </c>
      <c r="AQ780" s="140" t="str">
        <f>IF(AS780="","",IF(R780="Refreshment Beverage",ROUND(SUM(VLOOKUP(Q:Q,Rates!G$15:L$19,3,0)*(AS780-Y780-Z780-AA780)),4),ROUND(SUM(Rates!$K$8*AS780),4)))</f>
        <v/>
      </c>
      <c r="AR780" s="139" t="str">
        <f t="shared" si="399"/>
        <v/>
      </c>
      <c r="AS780" s="125" t="str">
        <f t="shared" si="400"/>
        <v/>
      </c>
      <c r="AT780" s="121" t="str">
        <f t="shared" si="401"/>
        <v/>
      </c>
      <c r="AU780" s="138" t="str">
        <f>IF(AX780="","",IF(R780="Refreshment Beverage",ROUND((BA780-Y780-Z780-AA780)*VLOOKUP(VALUE(Q780),Rates!G$15:L$19,3,0),4),ROUND(AW780*(VLOOKUP(VALUE(Q780),Rates!G:L,3,0)),4)))</f>
        <v/>
      </c>
      <c r="AV780" s="126" t="str">
        <f t="shared" si="402"/>
        <v/>
      </c>
      <c r="AW780" s="127" t="str">
        <f t="shared" si="403"/>
        <v/>
      </c>
      <c r="AX780" s="123" t="str">
        <f t="shared" si="404"/>
        <v/>
      </c>
      <c r="AY780" s="140" t="str">
        <f>IF(AX780="","",IF(R780="Refreshment Beverage",ROUND(SUM(AX780*Rates!K$19),4),ROUND(SUM(AX780*(Rates!J$8/100)),4)))</f>
        <v/>
      </c>
      <c r="AZ780" s="124" t="str">
        <f t="shared" si="405"/>
        <v/>
      </c>
      <c r="BA780" s="125" t="str">
        <f t="shared" si="406"/>
        <v/>
      </c>
      <c r="BB780" s="115"/>
      <c r="BC780" s="143"/>
      <c r="BD780" s="100"/>
      <c r="BE780" s="100"/>
      <c r="BF780" s="100"/>
      <c r="BG780" s="100"/>
    </row>
    <row r="781" spans="1:59" ht="12.75" customHeight="1" x14ac:dyDescent="0.2">
      <c r="A781" s="144"/>
      <c r="B781" s="141"/>
      <c r="C781" s="141"/>
      <c r="D781" s="142"/>
      <c r="E781" s="142"/>
      <c r="F781" s="142"/>
      <c r="G781" s="142"/>
      <c r="H781" s="142"/>
      <c r="I781" s="129"/>
      <c r="J781" s="130"/>
      <c r="K781" s="131" t="str">
        <f t="shared" si="377"/>
        <v/>
      </c>
      <c r="L781" s="132" t="str">
        <f t="shared" si="378"/>
        <v/>
      </c>
      <c r="M781" s="133" t="str">
        <f t="shared" si="379"/>
        <v/>
      </c>
      <c r="N781" s="134" t="str">
        <f>IFERROR(IF(B:B="","",IF(R781="Beer",SUM(LOOKUP(2,1/(Rates!$B$3:$B$5&lt;=W781)/(Rates!$C$3:$C$5&gt;=W781),Rates!$D$3:$D$5)*(X781/100)*W781),IF(R781="Refreshment Beverage",SUM(LOOKUP(2,1/(Rates!$B$7:$B$11&lt;=W781)/(Rates!$C$7:$C$11&gt;=W781),Rates!$D$7:$D$11)*(X781/100)*W781)))),"")</f>
        <v/>
      </c>
      <c r="O781" s="134" t="str">
        <f t="shared" si="380"/>
        <v/>
      </c>
      <c r="P781" s="116"/>
      <c r="Q781" s="117" t="str">
        <f t="shared" si="381"/>
        <v/>
      </c>
      <c r="R781" s="128" t="str">
        <f t="shared" si="382"/>
        <v/>
      </c>
      <c r="S781" s="135" t="str">
        <f>IF(B781="","",IF(R781="Refreshment Beverage",VLOOKUP(VALUE(Q781),Rates!G$15:L$19,2,0),VLOOKUP(VALUE(Q781),Rates!G$4:L$12,2,0)))</f>
        <v/>
      </c>
      <c r="T781" s="135" t="str">
        <f t="shared" si="383"/>
        <v/>
      </c>
      <c r="U781" s="118" t="str">
        <f t="shared" si="384"/>
        <v/>
      </c>
      <c r="V781" s="135" t="str">
        <f t="shared" si="385"/>
        <v/>
      </c>
      <c r="W781" s="135" t="str">
        <f t="shared" si="386"/>
        <v/>
      </c>
      <c r="X781" s="119" t="str">
        <f t="shared" si="387"/>
        <v/>
      </c>
      <c r="Y781" s="120" t="str">
        <f>IF(B:B="","",IF(R781="Refreshment Beverage",VLOOKUP(Q781,Rates!G$15:L$19,6,0)*W781,VLOOKUP(Q781,Rates!G$4:L$12,6,0)*W781))</f>
        <v/>
      </c>
      <c r="Z781" s="120" t="str">
        <f t="shared" si="388"/>
        <v/>
      </c>
      <c r="AA781" s="120" t="str">
        <f t="shared" si="389"/>
        <v/>
      </c>
      <c r="AB781" s="136" t="str">
        <f>IF(B:B="","",IF(R781="Refreshment Beverage","",IF(AND(R781="Beer",Q781=0),SUM(LOOKUP(2,1/(Rates!$B$15:$B$18&lt;=W781)/(Rates!$C$15:$C$18&gt;=W781),Rates!$D$15:$D$18)*W781),VLOOKUP(VALUE(Q:Q),Rates!A:B,2,0)*W781)))</f>
        <v/>
      </c>
      <c r="AC781" s="136" t="str">
        <f>IF(B:B="","",IF(R781="Refreshment Beverage","",IF(AND(R781="Beer",Q781=0),SUM(LOOKUP(2,1/(Rates!$B$15:$B$18&lt;=W781)/(Rates!$C$15:$C$18&gt;=W781),Rates!$E$15:$E$18)*W781),VLOOKUP(VALUE(Q:Q),Rates!A:C,3,0)*W781)))</f>
        <v/>
      </c>
      <c r="AD781" s="137" t="str">
        <f>IFERROR(IF(B:B="","",IF(R781="Beer","",IF(VALUE(Q781)=0,VLOOKUP(VLOOKUP(B:B,#REF!,16,0),Rates!A:E,2,0),VLOOKUP(VALUE(Q781),Rates!A$31:B$34,2,0)*W781))),0)</f>
        <v/>
      </c>
      <c r="AE781" s="121" t="str">
        <f t="shared" si="390"/>
        <v/>
      </c>
      <c r="AF781" s="138" t="str">
        <f t="shared" si="391"/>
        <v/>
      </c>
      <c r="AG781" s="122" t="str">
        <f t="shared" si="392"/>
        <v/>
      </c>
      <c r="AH781" s="123" t="str">
        <f t="shared" si="393"/>
        <v/>
      </c>
      <c r="AI781" s="139" t="str">
        <f>IF(AE:AE="","",IF(R781="Refreshment Beverage",AK781*(Rates!J$19/100),ROUND(SUM(AH781*(Rates!$J$8/100)),4)))</f>
        <v/>
      </c>
      <c r="AJ781" s="124" t="str">
        <f t="shared" si="394"/>
        <v/>
      </c>
      <c r="AK781" s="125" t="str">
        <f t="shared" si="395"/>
        <v/>
      </c>
      <c r="AL781" s="121" t="str">
        <f t="shared" si="396"/>
        <v/>
      </c>
      <c r="AM781" s="138" t="str">
        <f>IF(AS781="","",IF(R781="Refreshment Beverage",ROUND(AS781*Rates!K$19,4),ROUND(AO781*(VLOOKUP(VALUE(Q781),Rates!G$4:L$12,3,0)),4)))</f>
        <v/>
      </c>
      <c r="AN781" s="126" t="str">
        <f>IF(AS781="","",IF(R781="Refreshment Beverage",AS781*(Rates!J$19/100),MAX(AM781,AB781)))</f>
        <v/>
      </c>
      <c r="AO781" s="127" t="str">
        <f t="shared" si="397"/>
        <v/>
      </c>
      <c r="AP781" s="127" t="str">
        <f t="shared" si="398"/>
        <v/>
      </c>
      <c r="AQ781" s="140" t="str">
        <f>IF(AS781="","",IF(R781="Refreshment Beverage",ROUND(SUM(VLOOKUP(Q:Q,Rates!G$15:L$19,3,0)*(AS781-Y781-Z781-AA781)),4),ROUND(SUM(Rates!$K$8*AS781),4)))</f>
        <v/>
      </c>
      <c r="AR781" s="139" t="str">
        <f t="shared" si="399"/>
        <v/>
      </c>
      <c r="AS781" s="125" t="str">
        <f t="shared" si="400"/>
        <v/>
      </c>
      <c r="AT781" s="121" t="str">
        <f t="shared" si="401"/>
        <v/>
      </c>
      <c r="AU781" s="138" t="str">
        <f>IF(AX781="","",IF(R781="Refreshment Beverage",ROUND((BA781-Y781-Z781-AA781)*VLOOKUP(VALUE(Q781),Rates!G$15:L$19,3,0),4),ROUND(AW781*(VLOOKUP(VALUE(Q781),Rates!G:L,3,0)),4)))</f>
        <v/>
      </c>
      <c r="AV781" s="126" t="str">
        <f t="shared" si="402"/>
        <v/>
      </c>
      <c r="AW781" s="127" t="str">
        <f t="shared" si="403"/>
        <v/>
      </c>
      <c r="AX781" s="123" t="str">
        <f t="shared" si="404"/>
        <v/>
      </c>
      <c r="AY781" s="140" t="str">
        <f>IF(AX781="","",IF(R781="Refreshment Beverage",ROUND(SUM(AX781*Rates!K$19),4),ROUND(SUM(AX781*(Rates!J$8/100)),4)))</f>
        <v/>
      </c>
      <c r="AZ781" s="124" t="str">
        <f t="shared" si="405"/>
        <v/>
      </c>
      <c r="BA781" s="125" t="str">
        <f t="shared" si="406"/>
        <v/>
      </c>
      <c r="BB781" s="115"/>
      <c r="BC781" s="143"/>
      <c r="BD781" s="100"/>
      <c r="BE781" s="100"/>
      <c r="BF781" s="100"/>
      <c r="BG781" s="100"/>
    </row>
    <row r="782" spans="1:59" ht="12.75" customHeight="1" x14ac:dyDescent="0.2">
      <c r="A782" s="144"/>
      <c r="B782" s="141"/>
      <c r="C782" s="141"/>
      <c r="D782" s="142"/>
      <c r="E782" s="142"/>
      <c r="F782" s="142"/>
      <c r="G782" s="142"/>
      <c r="H782" s="142"/>
      <c r="I782" s="129"/>
      <c r="J782" s="130"/>
      <c r="K782" s="131" t="str">
        <f t="shared" si="377"/>
        <v/>
      </c>
      <c r="L782" s="132" t="str">
        <f t="shared" si="378"/>
        <v/>
      </c>
      <c r="M782" s="133" t="str">
        <f t="shared" si="379"/>
        <v/>
      </c>
      <c r="N782" s="134" t="str">
        <f>IFERROR(IF(B:B="","",IF(R782="Beer",SUM(LOOKUP(2,1/(Rates!$B$3:$B$5&lt;=W782)/(Rates!$C$3:$C$5&gt;=W782),Rates!$D$3:$D$5)*(X782/100)*W782),IF(R782="Refreshment Beverage",SUM(LOOKUP(2,1/(Rates!$B$7:$B$11&lt;=W782)/(Rates!$C$7:$C$11&gt;=W782),Rates!$D$7:$D$11)*(X782/100)*W782)))),"")</f>
        <v/>
      </c>
      <c r="O782" s="134" t="str">
        <f t="shared" si="380"/>
        <v/>
      </c>
      <c r="P782" s="116"/>
      <c r="Q782" s="117" t="str">
        <f t="shared" si="381"/>
        <v/>
      </c>
      <c r="R782" s="128" t="str">
        <f t="shared" si="382"/>
        <v/>
      </c>
      <c r="S782" s="135" t="str">
        <f>IF(B782="","",IF(R782="Refreshment Beverage",VLOOKUP(VALUE(Q782),Rates!G$15:L$19,2,0),VLOOKUP(VALUE(Q782),Rates!G$4:L$12,2,0)))</f>
        <v/>
      </c>
      <c r="T782" s="135" t="str">
        <f t="shared" si="383"/>
        <v/>
      </c>
      <c r="U782" s="118" t="str">
        <f t="shared" si="384"/>
        <v/>
      </c>
      <c r="V782" s="135" t="str">
        <f t="shared" si="385"/>
        <v/>
      </c>
      <c r="W782" s="135" t="str">
        <f t="shared" si="386"/>
        <v/>
      </c>
      <c r="X782" s="119" t="str">
        <f t="shared" si="387"/>
        <v/>
      </c>
      <c r="Y782" s="120" t="str">
        <f>IF(B:B="","",IF(R782="Refreshment Beverage",VLOOKUP(Q782,Rates!G$15:L$19,6,0)*W782,VLOOKUP(Q782,Rates!G$4:L$12,6,0)*W782))</f>
        <v/>
      </c>
      <c r="Z782" s="120" t="str">
        <f t="shared" si="388"/>
        <v/>
      </c>
      <c r="AA782" s="120" t="str">
        <f t="shared" si="389"/>
        <v/>
      </c>
      <c r="AB782" s="136" t="str">
        <f>IF(B:B="","",IF(R782="Refreshment Beverage","",IF(AND(R782="Beer",Q782=0),SUM(LOOKUP(2,1/(Rates!$B$15:$B$18&lt;=W782)/(Rates!$C$15:$C$18&gt;=W782),Rates!$D$15:$D$18)*W782),VLOOKUP(VALUE(Q:Q),Rates!A:B,2,0)*W782)))</f>
        <v/>
      </c>
      <c r="AC782" s="136" t="str">
        <f>IF(B:B="","",IF(R782="Refreshment Beverage","",IF(AND(R782="Beer",Q782=0),SUM(LOOKUP(2,1/(Rates!$B$15:$B$18&lt;=W782)/(Rates!$C$15:$C$18&gt;=W782),Rates!$E$15:$E$18)*W782),VLOOKUP(VALUE(Q:Q),Rates!A:C,3,0)*W782)))</f>
        <v/>
      </c>
      <c r="AD782" s="137" t="str">
        <f>IFERROR(IF(B:B="","",IF(R782="Beer","",IF(VALUE(Q782)=0,VLOOKUP(VLOOKUP(B:B,#REF!,16,0),Rates!A:E,2,0),VLOOKUP(VALUE(Q782),Rates!A$31:B$34,2,0)*W782))),0)</f>
        <v/>
      </c>
      <c r="AE782" s="121" t="str">
        <f t="shared" si="390"/>
        <v/>
      </c>
      <c r="AF782" s="138" t="str">
        <f t="shared" si="391"/>
        <v/>
      </c>
      <c r="AG782" s="122" t="str">
        <f t="shared" si="392"/>
        <v/>
      </c>
      <c r="AH782" s="123" t="str">
        <f t="shared" si="393"/>
        <v/>
      </c>
      <c r="AI782" s="139" t="str">
        <f>IF(AE:AE="","",IF(R782="Refreshment Beverage",AK782*(Rates!J$19/100),ROUND(SUM(AH782*(Rates!$J$8/100)),4)))</f>
        <v/>
      </c>
      <c r="AJ782" s="124" t="str">
        <f t="shared" si="394"/>
        <v/>
      </c>
      <c r="AK782" s="125" t="str">
        <f t="shared" si="395"/>
        <v/>
      </c>
      <c r="AL782" s="121" t="str">
        <f t="shared" si="396"/>
        <v/>
      </c>
      <c r="AM782" s="138" t="str">
        <f>IF(AS782="","",IF(R782="Refreshment Beverage",ROUND(AS782*Rates!K$19,4),ROUND(AO782*(VLOOKUP(VALUE(Q782),Rates!G$4:L$12,3,0)),4)))</f>
        <v/>
      </c>
      <c r="AN782" s="126" t="str">
        <f>IF(AS782="","",IF(R782="Refreshment Beverage",AS782*(Rates!J$19/100),MAX(AM782,AB782)))</f>
        <v/>
      </c>
      <c r="AO782" s="127" t="str">
        <f t="shared" si="397"/>
        <v/>
      </c>
      <c r="AP782" s="127" t="str">
        <f t="shared" si="398"/>
        <v/>
      </c>
      <c r="AQ782" s="140" t="str">
        <f>IF(AS782="","",IF(R782="Refreshment Beverage",ROUND(SUM(VLOOKUP(Q:Q,Rates!G$15:L$19,3,0)*(AS782-Y782-Z782-AA782)),4),ROUND(SUM(Rates!$K$8*AS782),4)))</f>
        <v/>
      </c>
      <c r="AR782" s="139" t="str">
        <f t="shared" si="399"/>
        <v/>
      </c>
      <c r="AS782" s="125" t="str">
        <f t="shared" si="400"/>
        <v/>
      </c>
      <c r="AT782" s="121" t="str">
        <f t="shared" si="401"/>
        <v/>
      </c>
      <c r="AU782" s="138" t="str">
        <f>IF(AX782="","",IF(R782="Refreshment Beverage",ROUND((BA782-Y782-Z782-AA782)*VLOOKUP(VALUE(Q782),Rates!G$15:L$19,3,0),4),ROUND(AW782*(VLOOKUP(VALUE(Q782),Rates!G:L,3,0)),4)))</f>
        <v/>
      </c>
      <c r="AV782" s="126" t="str">
        <f t="shared" si="402"/>
        <v/>
      </c>
      <c r="AW782" s="127" t="str">
        <f t="shared" si="403"/>
        <v/>
      </c>
      <c r="AX782" s="123" t="str">
        <f t="shared" si="404"/>
        <v/>
      </c>
      <c r="AY782" s="140" t="str">
        <f>IF(AX782="","",IF(R782="Refreshment Beverage",ROUND(SUM(AX782*Rates!K$19),4),ROUND(SUM(AX782*(Rates!J$8/100)),4)))</f>
        <v/>
      </c>
      <c r="AZ782" s="124" t="str">
        <f t="shared" si="405"/>
        <v/>
      </c>
      <c r="BA782" s="125" t="str">
        <f t="shared" si="406"/>
        <v/>
      </c>
      <c r="BB782" s="115"/>
      <c r="BC782" s="143"/>
      <c r="BD782" s="100"/>
      <c r="BE782" s="100"/>
      <c r="BF782" s="100"/>
      <c r="BG782" s="100"/>
    </row>
    <row r="783" spans="1:59" ht="12.75" customHeight="1" x14ac:dyDescent="0.2">
      <c r="A783" s="144"/>
      <c r="B783" s="141"/>
      <c r="C783" s="141"/>
      <c r="D783" s="142"/>
      <c r="E783" s="142"/>
      <c r="F783" s="142"/>
      <c r="G783" s="142"/>
      <c r="H783" s="142"/>
      <c r="I783" s="129"/>
      <c r="J783" s="130"/>
      <c r="K783" s="131" t="str">
        <f t="shared" si="377"/>
        <v/>
      </c>
      <c r="L783" s="132" t="str">
        <f t="shared" si="378"/>
        <v/>
      </c>
      <c r="M783" s="133" t="str">
        <f t="shared" si="379"/>
        <v/>
      </c>
      <c r="N783" s="134" t="str">
        <f>IFERROR(IF(B:B="","",IF(R783="Beer",SUM(LOOKUP(2,1/(Rates!$B$3:$B$5&lt;=W783)/(Rates!$C$3:$C$5&gt;=W783),Rates!$D$3:$D$5)*(X783/100)*W783),IF(R783="Refreshment Beverage",SUM(LOOKUP(2,1/(Rates!$B$7:$B$11&lt;=W783)/(Rates!$C$7:$C$11&gt;=W783),Rates!$D$7:$D$11)*(X783/100)*W783)))),"")</f>
        <v/>
      </c>
      <c r="O783" s="134" t="str">
        <f t="shared" si="380"/>
        <v/>
      </c>
      <c r="P783" s="116"/>
      <c r="Q783" s="117" t="str">
        <f t="shared" si="381"/>
        <v/>
      </c>
      <c r="R783" s="128" t="str">
        <f t="shared" si="382"/>
        <v/>
      </c>
      <c r="S783" s="135" t="str">
        <f>IF(B783="","",IF(R783="Refreshment Beverage",VLOOKUP(VALUE(Q783),Rates!G$15:L$19,2,0),VLOOKUP(VALUE(Q783),Rates!G$4:L$12,2,0)))</f>
        <v/>
      </c>
      <c r="T783" s="135" t="str">
        <f t="shared" si="383"/>
        <v/>
      </c>
      <c r="U783" s="118" t="str">
        <f t="shared" si="384"/>
        <v/>
      </c>
      <c r="V783" s="135" t="str">
        <f t="shared" si="385"/>
        <v/>
      </c>
      <c r="W783" s="135" t="str">
        <f t="shared" si="386"/>
        <v/>
      </c>
      <c r="X783" s="119" t="str">
        <f t="shared" si="387"/>
        <v/>
      </c>
      <c r="Y783" s="120" t="str">
        <f>IF(B:B="","",IF(R783="Refreshment Beverage",VLOOKUP(Q783,Rates!G$15:L$19,6,0)*W783,VLOOKUP(Q783,Rates!G$4:L$12,6,0)*W783))</f>
        <v/>
      </c>
      <c r="Z783" s="120" t="str">
        <f t="shared" si="388"/>
        <v/>
      </c>
      <c r="AA783" s="120" t="str">
        <f t="shared" si="389"/>
        <v/>
      </c>
      <c r="AB783" s="136" t="str">
        <f>IF(B:B="","",IF(R783="Refreshment Beverage","",IF(AND(R783="Beer",Q783=0),SUM(LOOKUP(2,1/(Rates!$B$15:$B$18&lt;=W783)/(Rates!$C$15:$C$18&gt;=W783),Rates!$D$15:$D$18)*W783),VLOOKUP(VALUE(Q:Q),Rates!A:B,2,0)*W783)))</f>
        <v/>
      </c>
      <c r="AC783" s="136" t="str">
        <f>IF(B:B="","",IF(R783="Refreshment Beverage","",IF(AND(R783="Beer",Q783=0),SUM(LOOKUP(2,1/(Rates!$B$15:$B$18&lt;=W783)/(Rates!$C$15:$C$18&gt;=W783),Rates!$E$15:$E$18)*W783),VLOOKUP(VALUE(Q:Q),Rates!A:C,3,0)*W783)))</f>
        <v/>
      </c>
      <c r="AD783" s="137" t="str">
        <f>IFERROR(IF(B:B="","",IF(R783="Beer","",IF(VALUE(Q783)=0,VLOOKUP(VLOOKUP(B:B,#REF!,16,0),Rates!A:E,2,0),VLOOKUP(VALUE(Q783),Rates!A$31:B$34,2,0)*W783))),0)</f>
        <v/>
      </c>
      <c r="AE783" s="121" t="str">
        <f t="shared" si="390"/>
        <v/>
      </c>
      <c r="AF783" s="138" t="str">
        <f t="shared" si="391"/>
        <v/>
      </c>
      <c r="AG783" s="122" t="str">
        <f t="shared" si="392"/>
        <v/>
      </c>
      <c r="AH783" s="123" t="str">
        <f t="shared" si="393"/>
        <v/>
      </c>
      <c r="AI783" s="139" t="str">
        <f>IF(AE:AE="","",IF(R783="Refreshment Beverage",AK783*(Rates!J$19/100),ROUND(SUM(AH783*(Rates!$J$8/100)),4)))</f>
        <v/>
      </c>
      <c r="AJ783" s="124" t="str">
        <f t="shared" si="394"/>
        <v/>
      </c>
      <c r="AK783" s="125" t="str">
        <f t="shared" si="395"/>
        <v/>
      </c>
      <c r="AL783" s="121" t="str">
        <f t="shared" si="396"/>
        <v/>
      </c>
      <c r="AM783" s="138" t="str">
        <f>IF(AS783="","",IF(R783="Refreshment Beverage",ROUND(AS783*Rates!K$19,4),ROUND(AO783*(VLOOKUP(VALUE(Q783),Rates!G$4:L$12,3,0)),4)))</f>
        <v/>
      </c>
      <c r="AN783" s="126" t="str">
        <f>IF(AS783="","",IF(R783="Refreshment Beverage",AS783*(Rates!J$19/100),MAX(AM783,AB783)))</f>
        <v/>
      </c>
      <c r="AO783" s="127" t="str">
        <f t="shared" si="397"/>
        <v/>
      </c>
      <c r="AP783" s="127" t="str">
        <f t="shared" si="398"/>
        <v/>
      </c>
      <c r="AQ783" s="140" t="str">
        <f>IF(AS783="","",IF(R783="Refreshment Beverage",ROUND(SUM(VLOOKUP(Q:Q,Rates!G$15:L$19,3,0)*(AS783-Y783-Z783-AA783)),4),ROUND(SUM(Rates!$K$8*AS783),4)))</f>
        <v/>
      </c>
      <c r="AR783" s="139" t="str">
        <f t="shared" si="399"/>
        <v/>
      </c>
      <c r="AS783" s="125" t="str">
        <f t="shared" si="400"/>
        <v/>
      </c>
      <c r="AT783" s="121" t="str">
        <f t="shared" si="401"/>
        <v/>
      </c>
      <c r="AU783" s="138" t="str">
        <f>IF(AX783="","",IF(R783="Refreshment Beverage",ROUND((BA783-Y783-Z783-AA783)*VLOOKUP(VALUE(Q783),Rates!G$15:L$19,3,0),4),ROUND(AW783*(VLOOKUP(VALUE(Q783),Rates!G:L,3,0)),4)))</f>
        <v/>
      </c>
      <c r="AV783" s="126" t="str">
        <f t="shared" si="402"/>
        <v/>
      </c>
      <c r="AW783" s="127" t="str">
        <f t="shared" si="403"/>
        <v/>
      </c>
      <c r="AX783" s="123" t="str">
        <f t="shared" si="404"/>
        <v/>
      </c>
      <c r="AY783" s="140" t="str">
        <f>IF(AX783="","",IF(R783="Refreshment Beverage",ROUND(SUM(AX783*Rates!K$19),4),ROUND(SUM(AX783*(Rates!J$8/100)),4)))</f>
        <v/>
      </c>
      <c r="AZ783" s="124" t="str">
        <f t="shared" si="405"/>
        <v/>
      </c>
      <c r="BA783" s="125" t="str">
        <f t="shared" si="406"/>
        <v/>
      </c>
      <c r="BB783" s="115"/>
      <c r="BC783" s="143"/>
      <c r="BD783" s="100"/>
      <c r="BE783" s="100"/>
      <c r="BF783" s="100"/>
      <c r="BG783" s="100"/>
    </row>
    <row r="784" spans="1:59" ht="12.75" customHeight="1" x14ac:dyDescent="0.2">
      <c r="A784" s="144"/>
      <c r="B784" s="141"/>
      <c r="C784" s="141"/>
      <c r="D784" s="142"/>
      <c r="E784" s="142"/>
      <c r="F784" s="142"/>
      <c r="G784" s="142"/>
      <c r="H784" s="142"/>
      <c r="I784" s="129"/>
      <c r="J784" s="130"/>
      <c r="K784" s="131" t="str">
        <f t="shared" si="377"/>
        <v/>
      </c>
      <c r="L784" s="132" t="str">
        <f t="shared" si="378"/>
        <v/>
      </c>
      <c r="M784" s="133" t="str">
        <f t="shared" si="379"/>
        <v/>
      </c>
      <c r="N784" s="134" t="str">
        <f>IFERROR(IF(B:B="","",IF(R784="Beer",SUM(LOOKUP(2,1/(Rates!$B$3:$B$5&lt;=W784)/(Rates!$C$3:$C$5&gt;=W784),Rates!$D$3:$D$5)*(X784/100)*W784),IF(R784="Refreshment Beverage",SUM(LOOKUP(2,1/(Rates!$B$7:$B$11&lt;=W784)/(Rates!$C$7:$C$11&gt;=W784),Rates!$D$7:$D$11)*(X784/100)*W784)))),"")</f>
        <v/>
      </c>
      <c r="O784" s="134" t="str">
        <f t="shared" si="380"/>
        <v/>
      </c>
      <c r="P784" s="116"/>
      <c r="Q784" s="117" t="str">
        <f t="shared" si="381"/>
        <v/>
      </c>
      <c r="R784" s="128" t="str">
        <f t="shared" si="382"/>
        <v/>
      </c>
      <c r="S784" s="135" t="str">
        <f>IF(B784="","",IF(R784="Refreshment Beverage",VLOOKUP(VALUE(Q784),Rates!G$15:L$19,2,0),VLOOKUP(VALUE(Q784),Rates!G$4:L$12,2,0)))</f>
        <v/>
      </c>
      <c r="T784" s="135" t="str">
        <f t="shared" si="383"/>
        <v/>
      </c>
      <c r="U784" s="118" t="str">
        <f t="shared" si="384"/>
        <v/>
      </c>
      <c r="V784" s="135" t="str">
        <f t="shared" si="385"/>
        <v/>
      </c>
      <c r="W784" s="135" t="str">
        <f t="shared" si="386"/>
        <v/>
      </c>
      <c r="X784" s="119" t="str">
        <f t="shared" si="387"/>
        <v/>
      </c>
      <c r="Y784" s="120" t="str">
        <f>IF(B:B="","",IF(R784="Refreshment Beverage",VLOOKUP(Q784,Rates!G$15:L$19,6,0)*W784,VLOOKUP(Q784,Rates!G$4:L$12,6,0)*W784))</f>
        <v/>
      </c>
      <c r="Z784" s="120" t="str">
        <f t="shared" si="388"/>
        <v/>
      </c>
      <c r="AA784" s="120" t="str">
        <f t="shared" si="389"/>
        <v/>
      </c>
      <c r="AB784" s="136" t="str">
        <f>IF(B:B="","",IF(R784="Refreshment Beverage","",IF(AND(R784="Beer",Q784=0),SUM(LOOKUP(2,1/(Rates!$B$15:$B$18&lt;=W784)/(Rates!$C$15:$C$18&gt;=W784),Rates!$D$15:$D$18)*W784),VLOOKUP(VALUE(Q:Q),Rates!A:B,2,0)*W784)))</f>
        <v/>
      </c>
      <c r="AC784" s="136" t="str">
        <f>IF(B:B="","",IF(R784="Refreshment Beverage","",IF(AND(R784="Beer",Q784=0),SUM(LOOKUP(2,1/(Rates!$B$15:$B$18&lt;=W784)/(Rates!$C$15:$C$18&gt;=W784),Rates!$E$15:$E$18)*W784),VLOOKUP(VALUE(Q:Q),Rates!A:C,3,0)*W784)))</f>
        <v/>
      </c>
      <c r="AD784" s="137" t="str">
        <f>IFERROR(IF(B:B="","",IF(R784="Beer","",IF(VALUE(Q784)=0,VLOOKUP(VLOOKUP(B:B,#REF!,16,0),Rates!A:E,2,0),VLOOKUP(VALUE(Q784),Rates!A$31:B$34,2,0)*W784))),0)</f>
        <v/>
      </c>
      <c r="AE784" s="121" t="str">
        <f t="shared" si="390"/>
        <v/>
      </c>
      <c r="AF784" s="138" t="str">
        <f t="shared" si="391"/>
        <v/>
      </c>
      <c r="AG784" s="122" t="str">
        <f t="shared" si="392"/>
        <v/>
      </c>
      <c r="AH784" s="123" t="str">
        <f t="shared" si="393"/>
        <v/>
      </c>
      <c r="AI784" s="139" t="str">
        <f>IF(AE:AE="","",IF(R784="Refreshment Beverage",AK784*(Rates!J$19/100),ROUND(SUM(AH784*(Rates!$J$8/100)),4)))</f>
        <v/>
      </c>
      <c r="AJ784" s="124" t="str">
        <f t="shared" si="394"/>
        <v/>
      </c>
      <c r="AK784" s="125" t="str">
        <f t="shared" si="395"/>
        <v/>
      </c>
      <c r="AL784" s="121" t="str">
        <f t="shared" si="396"/>
        <v/>
      </c>
      <c r="AM784" s="138" t="str">
        <f>IF(AS784="","",IF(R784="Refreshment Beverage",ROUND(AS784*Rates!K$19,4),ROUND(AO784*(VLOOKUP(VALUE(Q784),Rates!G$4:L$12,3,0)),4)))</f>
        <v/>
      </c>
      <c r="AN784" s="126" t="str">
        <f>IF(AS784="","",IF(R784="Refreshment Beverage",AS784*(Rates!J$19/100),MAX(AM784,AB784)))</f>
        <v/>
      </c>
      <c r="AO784" s="127" t="str">
        <f t="shared" si="397"/>
        <v/>
      </c>
      <c r="AP784" s="127" t="str">
        <f t="shared" si="398"/>
        <v/>
      </c>
      <c r="AQ784" s="140" t="str">
        <f>IF(AS784="","",IF(R784="Refreshment Beverage",ROUND(SUM(VLOOKUP(Q:Q,Rates!G$15:L$19,3,0)*(AS784-Y784-Z784-AA784)),4),ROUND(SUM(Rates!$K$8*AS784),4)))</f>
        <v/>
      </c>
      <c r="AR784" s="139" t="str">
        <f t="shared" si="399"/>
        <v/>
      </c>
      <c r="AS784" s="125" t="str">
        <f t="shared" si="400"/>
        <v/>
      </c>
      <c r="AT784" s="121" t="str">
        <f t="shared" si="401"/>
        <v/>
      </c>
      <c r="AU784" s="138" t="str">
        <f>IF(AX784="","",IF(R784="Refreshment Beverage",ROUND((BA784-Y784-Z784-AA784)*VLOOKUP(VALUE(Q784),Rates!G$15:L$19,3,0),4),ROUND(AW784*(VLOOKUP(VALUE(Q784),Rates!G:L,3,0)),4)))</f>
        <v/>
      </c>
      <c r="AV784" s="126" t="str">
        <f t="shared" si="402"/>
        <v/>
      </c>
      <c r="AW784" s="127" t="str">
        <f t="shared" si="403"/>
        <v/>
      </c>
      <c r="AX784" s="123" t="str">
        <f t="shared" si="404"/>
        <v/>
      </c>
      <c r="AY784" s="140" t="str">
        <f>IF(AX784="","",IF(R784="Refreshment Beverage",ROUND(SUM(AX784*Rates!K$19),4),ROUND(SUM(AX784*(Rates!J$8/100)),4)))</f>
        <v/>
      </c>
      <c r="AZ784" s="124" t="str">
        <f t="shared" si="405"/>
        <v/>
      </c>
      <c r="BA784" s="125" t="str">
        <f t="shared" si="406"/>
        <v/>
      </c>
      <c r="BB784" s="115"/>
      <c r="BC784" s="143"/>
      <c r="BD784" s="100"/>
      <c r="BE784" s="100"/>
      <c r="BF784" s="100"/>
      <c r="BG784" s="100"/>
    </row>
    <row r="785" spans="1:59" ht="12.75" customHeight="1" x14ac:dyDescent="0.2">
      <c r="A785" s="144"/>
      <c r="B785" s="141"/>
      <c r="C785" s="141"/>
      <c r="D785" s="142"/>
      <c r="E785" s="142"/>
      <c r="F785" s="142"/>
      <c r="G785" s="142"/>
      <c r="H785" s="142"/>
      <c r="I785" s="129"/>
      <c r="J785" s="130"/>
      <c r="K785" s="131" t="str">
        <f t="shared" si="377"/>
        <v/>
      </c>
      <c r="L785" s="132" t="str">
        <f t="shared" si="378"/>
        <v/>
      </c>
      <c r="M785" s="133" t="str">
        <f t="shared" si="379"/>
        <v/>
      </c>
      <c r="N785" s="134" t="str">
        <f>IFERROR(IF(B:B="","",IF(R785="Beer",SUM(LOOKUP(2,1/(Rates!$B$3:$B$5&lt;=W785)/(Rates!$C$3:$C$5&gt;=W785),Rates!$D$3:$D$5)*(X785/100)*W785),IF(R785="Refreshment Beverage",SUM(LOOKUP(2,1/(Rates!$B$7:$B$11&lt;=W785)/(Rates!$C$7:$C$11&gt;=W785),Rates!$D$7:$D$11)*(X785/100)*W785)))),"")</f>
        <v/>
      </c>
      <c r="O785" s="134" t="str">
        <f t="shared" si="380"/>
        <v/>
      </c>
      <c r="P785" s="116"/>
      <c r="Q785" s="117" t="str">
        <f t="shared" si="381"/>
        <v/>
      </c>
      <c r="R785" s="128" t="str">
        <f t="shared" si="382"/>
        <v/>
      </c>
      <c r="S785" s="135" t="str">
        <f>IF(B785="","",IF(R785="Refreshment Beverage",VLOOKUP(VALUE(Q785),Rates!G$15:L$19,2,0),VLOOKUP(VALUE(Q785),Rates!G$4:L$12,2,0)))</f>
        <v/>
      </c>
      <c r="T785" s="135" t="str">
        <f t="shared" si="383"/>
        <v/>
      </c>
      <c r="U785" s="118" t="str">
        <f t="shared" si="384"/>
        <v/>
      </c>
      <c r="V785" s="135" t="str">
        <f t="shared" si="385"/>
        <v/>
      </c>
      <c r="W785" s="135" t="str">
        <f t="shared" si="386"/>
        <v/>
      </c>
      <c r="X785" s="119" t="str">
        <f t="shared" si="387"/>
        <v/>
      </c>
      <c r="Y785" s="120" t="str">
        <f>IF(B:B="","",IF(R785="Refreshment Beverage",VLOOKUP(Q785,Rates!G$15:L$19,6,0)*W785,VLOOKUP(Q785,Rates!G$4:L$12,6,0)*W785))</f>
        <v/>
      </c>
      <c r="Z785" s="120" t="str">
        <f t="shared" si="388"/>
        <v/>
      </c>
      <c r="AA785" s="120" t="str">
        <f t="shared" si="389"/>
        <v/>
      </c>
      <c r="AB785" s="136" t="str">
        <f>IF(B:B="","",IF(R785="Refreshment Beverage","",IF(AND(R785="Beer",Q785=0),SUM(LOOKUP(2,1/(Rates!$B$15:$B$18&lt;=W785)/(Rates!$C$15:$C$18&gt;=W785),Rates!$D$15:$D$18)*W785),VLOOKUP(VALUE(Q:Q),Rates!A:B,2,0)*W785)))</f>
        <v/>
      </c>
      <c r="AC785" s="136" t="str">
        <f>IF(B:B="","",IF(R785="Refreshment Beverage","",IF(AND(R785="Beer",Q785=0),SUM(LOOKUP(2,1/(Rates!$B$15:$B$18&lt;=W785)/(Rates!$C$15:$C$18&gt;=W785),Rates!$E$15:$E$18)*W785),VLOOKUP(VALUE(Q:Q),Rates!A:C,3,0)*W785)))</f>
        <v/>
      </c>
      <c r="AD785" s="137" t="str">
        <f>IFERROR(IF(B:B="","",IF(R785="Beer","",IF(VALUE(Q785)=0,VLOOKUP(VLOOKUP(B:B,#REF!,16,0),Rates!A:E,2,0),VLOOKUP(VALUE(Q785),Rates!A$31:B$34,2,0)*W785))),0)</f>
        <v/>
      </c>
      <c r="AE785" s="121" t="str">
        <f t="shared" si="390"/>
        <v/>
      </c>
      <c r="AF785" s="138" t="str">
        <f t="shared" si="391"/>
        <v/>
      </c>
      <c r="AG785" s="122" t="str">
        <f t="shared" si="392"/>
        <v/>
      </c>
      <c r="AH785" s="123" t="str">
        <f t="shared" si="393"/>
        <v/>
      </c>
      <c r="AI785" s="139" t="str">
        <f>IF(AE:AE="","",IF(R785="Refreshment Beverage",AK785*(Rates!J$19/100),ROUND(SUM(AH785*(Rates!$J$8/100)),4)))</f>
        <v/>
      </c>
      <c r="AJ785" s="124" t="str">
        <f t="shared" si="394"/>
        <v/>
      </c>
      <c r="AK785" s="125" t="str">
        <f t="shared" si="395"/>
        <v/>
      </c>
      <c r="AL785" s="121" t="str">
        <f t="shared" si="396"/>
        <v/>
      </c>
      <c r="AM785" s="138" t="str">
        <f>IF(AS785="","",IF(R785="Refreshment Beverage",ROUND(AS785*Rates!K$19,4),ROUND(AO785*(VLOOKUP(VALUE(Q785),Rates!G$4:L$12,3,0)),4)))</f>
        <v/>
      </c>
      <c r="AN785" s="126" t="str">
        <f>IF(AS785="","",IF(R785="Refreshment Beverage",AS785*(Rates!J$19/100),MAX(AM785,AB785)))</f>
        <v/>
      </c>
      <c r="AO785" s="127" t="str">
        <f t="shared" si="397"/>
        <v/>
      </c>
      <c r="AP785" s="127" t="str">
        <f t="shared" si="398"/>
        <v/>
      </c>
      <c r="AQ785" s="140" t="str">
        <f>IF(AS785="","",IF(R785="Refreshment Beverage",ROUND(SUM(VLOOKUP(Q:Q,Rates!G$15:L$19,3,0)*(AS785-Y785-Z785-AA785)),4),ROUND(SUM(Rates!$K$8*AS785),4)))</f>
        <v/>
      </c>
      <c r="AR785" s="139" t="str">
        <f t="shared" si="399"/>
        <v/>
      </c>
      <c r="AS785" s="125" t="str">
        <f t="shared" si="400"/>
        <v/>
      </c>
      <c r="AT785" s="121" t="str">
        <f t="shared" si="401"/>
        <v/>
      </c>
      <c r="AU785" s="138" t="str">
        <f>IF(AX785="","",IF(R785="Refreshment Beverage",ROUND((BA785-Y785-Z785-AA785)*VLOOKUP(VALUE(Q785),Rates!G$15:L$19,3,0),4),ROUND(AW785*(VLOOKUP(VALUE(Q785),Rates!G:L,3,0)),4)))</f>
        <v/>
      </c>
      <c r="AV785" s="126" t="str">
        <f t="shared" si="402"/>
        <v/>
      </c>
      <c r="AW785" s="127" t="str">
        <f t="shared" si="403"/>
        <v/>
      </c>
      <c r="AX785" s="123" t="str">
        <f t="shared" si="404"/>
        <v/>
      </c>
      <c r="AY785" s="140" t="str">
        <f>IF(AX785="","",IF(R785="Refreshment Beverage",ROUND(SUM(AX785*Rates!K$19),4),ROUND(SUM(AX785*(Rates!J$8/100)),4)))</f>
        <v/>
      </c>
      <c r="AZ785" s="124" t="str">
        <f t="shared" si="405"/>
        <v/>
      </c>
      <c r="BA785" s="125" t="str">
        <f t="shared" si="406"/>
        <v/>
      </c>
      <c r="BB785" s="115"/>
      <c r="BC785" s="143"/>
      <c r="BD785" s="100"/>
      <c r="BE785" s="100"/>
      <c r="BF785" s="100"/>
      <c r="BG785" s="100"/>
    </row>
    <row r="786" spans="1:59" ht="12.75" customHeight="1" x14ac:dyDescent="0.2">
      <c r="A786" s="144"/>
      <c r="B786" s="141"/>
      <c r="C786" s="141"/>
      <c r="D786" s="142"/>
      <c r="E786" s="142"/>
      <c r="F786" s="142"/>
      <c r="G786" s="142"/>
      <c r="H786" s="142"/>
      <c r="I786" s="129"/>
      <c r="J786" s="130"/>
      <c r="K786" s="131" t="str">
        <f t="shared" si="377"/>
        <v/>
      </c>
      <c r="L786" s="132" t="str">
        <f t="shared" si="378"/>
        <v/>
      </c>
      <c r="M786" s="133" t="str">
        <f t="shared" si="379"/>
        <v/>
      </c>
      <c r="N786" s="134" t="str">
        <f>IFERROR(IF(B:B="","",IF(R786="Beer",SUM(LOOKUP(2,1/(Rates!$B$3:$B$5&lt;=W786)/(Rates!$C$3:$C$5&gt;=W786),Rates!$D$3:$D$5)*(X786/100)*W786),IF(R786="Refreshment Beverage",SUM(LOOKUP(2,1/(Rates!$B$7:$B$11&lt;=W786)/(Rates!$C$7:$C$11&gt;=W786),Rates!$D$7:$D$11)*(X786/100)*W786)))),"")</f>
        <v/>
      </c>
      <c r="O786" s="134" t="str">
        <f t="shared" si="380"/>
        <v/>
      </c>
      <c r="P786" s="116"/>
      <c r="Q786" s="117" t="str">
        <f t="shared" si="381"/>
        <v/>
      </c>
      <c r="R786" s="128" t="str">
        <f t="shared" si="382"/>
        <v/>
      </c>
      <c r="S786" s="135" t="str">
        <f>IF(B786="","",IF(R786="Refreshment Beverage",VLOOKUP(VALUE(Q786),Rates!G$15:L$19,2,0),VLOOKUP(VALUE(Q786),Rates!G$4:L$12,2,0)))</f>
        <v/>
      </c>
      <c r="T786" s="135" t="str">
        <f t="shared" si="383"/>
        <v/>
      </c>
      <c r="U786" s="118" t="str">
        <f t="shared" si="384"/>
        <v/>
      </c>
      <c r="V786" s="135" t="str">
        <f t="shared" si="385"/>
        <v/>
      </c>
      <c r="W786" s="135" t="str">
        <f t="shared" si="386"/>
        <v/>
      </c>
      <c r="X786" s="119" t="str">
        <f t="shared" si="387"/>
        <v/>
      </c>
      <c r="Y786" s="120" t="str">
        <f>IF(B:B="","",IF(R786="Refreshment Beverage",VLOOKUP(Q786,Rates!G$15:L$19,6,0)*W786,VLOOKUP(Q786,Rates!G$4:L$12,6,0)*W786))</f>
        <v/>
      </c>
      <c r="Z786" s="120" t="str">
        <f t="shared" si="388"/>
        <v/>
      </c>
      <c r="AA786" s="120" t="str">
        <f t="shared" si="389"/>
        <v/>
      </c>
      <c r="AB786" s="136" t="str">
        <f>IF(B:B="","",IF(R786="Refreshment Beverage","",IF(AND(R786="Beer",Q786=0),SUM(LOOKUP(2,1/(Rates!$B$15:$B$18&lt;=W786)/(Rates!$C$15:$C$18&gt;=W786),Rates!$D$15:$D$18)*W786),VLOOKUP(VALUE(Q:Q),Rates!A:B,2,0)*W786)))</f>
        <v/>
      </c>
      <c r="AC786" s="136" t="str">
        <f>IF(B:B="","",IF(R786="Refreshment Beverage","",IF(AND(R786="Beer",Q786=0),SUM(LOOKUP(2,1/(Rates!$B$15:$B$18&lt;=W786)/(Rates!$C$15:$C$18&gt;=W786),Rates!$E$15:$E$18)*W786),VLOOKUP(VALUE(Q:Q),Rates!A:C,3,0)*W786)))</f>
        <v/>
      </c>
      <c r="AD786" s="137" t="str">
        <f>IFERROR(IF(B:B="","",IF(R786="Beer","",IF(VALUE(Q786)=0,VLOOKUP(VLOOKUP(B:B,#REF!,16,0),Rates!A:E,2,0),VLOOKUP(VALUE(Q786),Rates!A$31:B$34,2,0)*W786))),0)</f>
        <v/>
      </c>
      <c r="AE786" s="121" t="str">
        <f t="shared" si="390"/>
        <v/>
      </c>
      <c r="AF786" s="138" t="str">
        <f t="shared" si="391"/>
        <v/>
      </c>
      <c r="AG786" s="122" t="str">
        <f t="shared" si="392"/>
        <v/>
      </c>
      <c r="AH786" s="123" t="str">
        <f t="shared" si="393"/>
        <v/>
      </c>
      <c r="AI786" s="139" t="str">
        <f>IF(AE:AE="","",IF(R786="Refreshment Beverage",AK786*(Rates!J$19/100),ROUND(SUM(AH786*(Rates!$J$8/100)),4)))</f>
        <v/>
      </c>
      <c r="AJ786" s="124" t="str">
        <f t="shared" si="394"/>
        <v/>
      </c>
      <c r="AK786" s="125" t="str">
        <f t="shared" si="395"/>
        <v/>
      </c>
      <c r="AL786" s="121" t="str">
        <f t="shared" si="396"/>
        <v/>
      </c>
      <c r="AM786" s="138" t="str">
        <f>IF(AS786="","",IF(R786="Refreshment Beverage",ROUND(AS786*Rates!K$19,4),ROUND(AO786*(VLOOKUP(VALUE(Q786),Rates!G$4:L$12,3,0)),4)))</f>
        <v/>
      </c>
      <c r="AN786" s="126" t="str">
        <f>IF(AS786="","",IF(R786="Refreshment Beverage",AS786*(Rates!J$19/100),MAX(AM786,AB786)))</f>
        <v/>
      </c>
      <c r="AO786" s="127" t="str">
        <f t="shared" si="397"/>
        <v/>
      </c>
      <c r="AP786" s="127" t="str">
        <f t="shared" si="398"/>
        <v/>
      </c>
      <c r="AQ786" s="140" t="str">
        <f>IF(AS786="","",IF(R786="Refreshment Beverage",ROUND(SUM(VLOOKUP(Q:Q,Rates!G$15:L$19,3,0)*(AS786-Y786-Z786-AA786)),4),ROUND(SUM(Rates!$K$8*AS786),4)))</f>
        <v/>
      </c>
      <c r="AR786" s="139" t="str">
        <f t="shared" si="399"/>
        <v/>
      </c>
      <c r="AS786" s="125" t="str">
        <f t="shared" si="400"/>
        <v/>
      </c>
      <c r="AT786" s="121" t="str">
        <f t="shared" si="401"/>
        <v/>
      </c>
      <c r="AU786" s="138" t="str">
        <f>IF(AX786="","",IF(R786="Refreshment Beverage",ROUND((BA786-Y786-Z786-AA786)*VLOOKUP(VALUE(Q786),Rates!G$15:L$19,3,0),4),ROUND(AW786*(VLOOKUP(VALUE(Q786),Rates!G:L,3,0)),4)))</f>
        <v/>
      </c>
      <c r="AV786" s="126" t="str">
        <f t="shared" si="402"/>
        <v/>
      </c>
      <c r="AW786" s="127" t="str">
        <f t="shared" si="403"/>
        <v/>
      </c>
      <c r="AX786" s="123" t="str">
        <f t="shared" si="404"/>
        <v/>
      </c>
      <c r="AY786" s="140" t="str">
        <f>IF(AX786="","",IF(R786="Refreshment Beverage",ROUND(SUM(AX786*Rates!K$19),4),ROUND(SUM(AX786*(Rates!J$8/100)),4)))</f>
        <v/>
      </c>
      <c r="AZ786" s="124" t="str">
        <f t="shared" si="405"/>
        <v/>
      </c>
      <c r="BA786" s="125" t="str">
        <f t="shared" si="406"/>
        <v/>
      </c>
      <c r="BB786" s="115"/>
      <c r="BC786" s="143"/>
      <c r="BD786" s="100"/>
      <c r="BE786" s="100"/>
      <c r="BF786" s="100"/>
      <c r="BG786" s="100"/>
    </row>
    <row r="787" spans="1:59" ht="12.75" customHeight="1" x14ac:dyDescent="0.2">
      <c r="A787" s="144"/>
      <c r="B787" s="141"/>
      <c r="C787" s="141"/>
      <c r="D787" s="142"/>
      <c r="E787" s="142"/>
      <c r="F787" s="142"/>
      <c r="G787" s="142"/>
      <c r="H787" s="142"/>
      <c r="I787" s="129"/>
      <c r="J787" s="130"/>
      <c r="K787" s="131" t="str">
        <f t="shared" si="377"/>
        <v/>
      </c>
      <c r="L787" s="132" t="str">
        <f t="shared" si="378"/>
        <v/>
      </c>
      <c r="M787" s="133" t="str">
        <f t="shared" si="379"/>
        <v/>
      </c>
      <c r="N787" s="134" t="str">
        <f>IFERROR(IF(B:B="","",IF(R787="Beer",SUM(LOOKUP(2,1/(Rates!$B$3:$B$5&lt;=W787)/(Rates!$C$3:$C$5&gt;=W787),Rates!$D$3:$D$5)*(X787/100)*W787),IF(R787="Refreshment Beverage",SUM(LOOKUP(2,1/(Rates!$B$7:$B$11&lt;=W787)/(Rates!$C$7:$C$11&gt;=W787),Rates!$D$7:$D$11)*(X787/100)*W787)))),"")</f>
        <v/>
      </c>
      <c r="O787" s="134" t="str">
        <f t="shared" si="380"/>
        <v/>
      </c>
      <c r="P787" s="116"/>
      <c r="Q787" s="117" t="str">
        <f t="shared" si="381"/>
        <v/>
      </c>
      <c r="R787" s="128" t="str">
        <f t="shared" si="382"/>
        <v/>
      </c>
      <c r="S787" s="135" t="str">
        <f>IF(B787="","",IF(R787="Refreshment Beverage",VLOOKUP(VALUE(Q787),Rates!G$15:L$19,2,0),VLOOKUP(VALUE(Q787),Rates!G$4:L$12,2,0)))</f>
        <v/>
      </c>
      <c r="T787" s="135" t="str">
        <f t="shared" si="383"/>
        <v/>
      </c>
      <c r="U787" s="118" t="str">
        <f t="shared" si="384"/>
        <v/>
      </c>
      <c r="V787" s="135" t="str">
        <f t="shared" si="385"/>
        <v/>
      </c>
      <c r="W787" s="135" t="str">
        <f t="shared" si="386"/>
        <v/>
      </c>
      <c r="X787" s="119" t="str">
        <f t="shared" si="387"/>
        <v/>
      </c>
      <c r="Y787" s="120" t="str">
        <f>IF(B:B="","",IF(R787="Refreshment Beverage",VLOOKUP(Q787,Rates!G$15:L$19,6,0)*W787,VLOOKUP(Q787,Rates!G$4:L$12,6,0)*W787))</f>
        <v/>
      </c>
      <c r="Z787" s="120" t="str">
        <f t="shared" si="388"/>
        <v/>
      </c>
      <c r="AA787" s="120" t="str">
        <f t="shared" si="389"/>
        <v/>
      </c>
      <c r="AB787" s="136" t="str">
        <f>IF(B:B="","",IF(R787="Refreshment Beverage","",IF(AND(R787="Beer",Q787=0),SUM(LOOKUP(2,1/(Rates!$B$15:$B$18&lt;=W787)/(Rates!$C$15:$C$18&gt;=W787),Rates!$D$15:$D$18)*W787),VLOOKUP(VALUE(Q:Q),Rates!A:B,2,0)*W787)))</f>
        <v/>
      </c>
      <c r="AC787" s="136" t="str">
        <f>IF(B:B="","",IF(R787="Refreshment Beverage","",IF(AND(R787="Beer",Q787=0),SUM(LOOKUP(2,1/(Rates!$B$15:$B$18&lt;=W787)/(Rates!$C$15:$C$18&gt;=W787),Rates!$E$15:$E$18)*W787),VLOOKUP(VALUE(Q:Q),Rates!A:C,3,0)*W787)))</f>
        <v/>
      </c>
      <c r="AD787" s="137" t="str">
        <f>IFERROR(IF(B:B="","",IF(R787="Beer","",IF(VALUE(Q787)=0,VLOOKUP(VLOOKUP(B:B,#REF!,16,0),Rates!A:E,2,0),VLOOKUP(VALUE(Q787),Rates!A$31:B$34,2,0)*W787))),0)</f>
        <v/>
      </c>
      <c r="AE787" s="121" t="str">
        <f t="shared" si="390"/>
        <v/>
      </c>
      <c r="AF787" s="138" t="str">
        <f t="shared" si="391"/>
        <v/>
      </c>
      <c r="AG787" s="122" t="str">
        <f t="shared" si="392"/>
        <v/>
      </c>
      <c r="AH787" s="123" t="str">
        <f t="shared" si="393"/>
        <v/>
      </c>
      <c r="AI787" s="139" t="str">
        <f>IF(AE:AE="","",IF(R787="Refreshment Beverage",AK787*(Rates!J$19/100),ROUND(SUM(AH787*(Rates!$J$8/100)),4)))</f>
        <v/>
      </c>
      <c r="AJ787" s="124" t="str">
        <f t="shared" si="394"/>
        <v/>
      </c>
      <c r="AK787" s="125" t="str">
        <f t="shared" si="395"/>
        <v/>
      </c>
      <c r="AL787" s="121" t="str">
        <f t="shared" si="396"/>
        <v/>
      </c>
      <c r="AM787" s="138" t="str">
        <f>IF(AS787="","",IF(R787="Refreshment Beverage",ROUND(AS787*Rates!K$19,4),ROUND(AO787*(VLOOKUP(VALUE(Q787),Rates!G$4:L$12,3,0)),4)))</f>
        <v/>
      </c>
      <c r="AN787" s="126" t="str">
        <f>IF(AS787="","",IF(R787="Refreshment Beverage",AS787*(Rates!J$19/100),MAX(AM787,AB787)))</f>
        <v/>
      </c>
      <c r="AO787" s="127" t="str">
        <f t="shared" si="397"/>
        <v/>
      </c>
      <c r="AP787" s="127" t="str">
        <f t="shared" si="398"/>
        <v/>
      </c>
      <c r="AQ787" s="140" t="str">
        <f>IF(AS787="","",IF(R787="Refreshment Beverage",ROUND(SUM(VLOOKUP(Q:Q,Rates!G$15:L$19,3,0)*(AS787-Y787-Z787-AA787)),4),ROUND(SUM(Rates!$K$8*AS787),4)))</f>
        <v/>
      </c>
      <c r="AR787" s="139" t="str">
        <f t="shared" si="399"/>
        <v/>
      </c>
      <c r="AS787" s="125" t="str">
        <f t="shared" si="400"/>
        <v/>
      </c>
      <c r="AT787" s="121" t="str">
        <f t="shared" si="401"/>
        <v/>
      </c>
      <c r="AU787" s="138" t="str">
        <f>IF(AX787="","",IF(R787="Refreshment Beverage",ROUND((BA787-Y787-Z787-AA787)*VLOOKUP(VALUE(Q787),Rates!G$15:L$19,3,0),4),ROUND(AW787*(VLOOKUP(VALUE(Q787),Rates!G:L,3,0)),4)))</f>
        <v/>
      </c>
      <c r="AV787" s="126" t="str">
        <f t="shared" si="402"/>
        <v/>
      </c>
      <c r="AW787" s="127" t="str">
        <f t="shared" si="403"/>
        <v/>
      </c>
      <c r="AX787" s="123" t="str">
        <f t="shared" si="404"/>
        <v/>
      </c>
      <c r="AY787" s="140" t="str">
        <f>IF(AX787="","",IF(R787="Refreshment Beverage",ROUND(SUM(AX787*Rates!K$19),4),ROUND(SUM(AX787*(Rates!J$8/100)),4)))</f>
        <v/>
      </c>
      <c r="AZ787" s="124" t="str">
        <f t="shared" si="405"/>
        <v/>
      </c>
      <c r="BA787" s="125" t="str">
        <f t="shared" si="406"/>
        <v/>
      </c>
      <c r="BB787" s="115"/>
      <c r="BC787" s="143"/>
      <c r="BD787" s="100"/>
      <c r="BE787" s="100"/>
      <c r="BF787" s="100"/>
      <c r="BG787" s="100"/>
    </row>
    <row r="788" spans="1:59" ht="12.75" customHeight="1" x14ac:dyDescent="0.2">
      <c r="A788" s="144"/>
      <c r="B788" s="141"/>
      <c r="C788" s="141"/>
      <c r="D788" s="142"/>
      <c r="E788" s="142"/>
      <c r="F788" s="142"/>
      <c r="G788" s="142"/>
      <c r="H788" s="142"/>
      <c r="I788" s="129"/>
      <c r="J788" s="130"/>
      <c r="K788" s="131" t="str">
        <f t="shared" si="377"/>
        <v/>
      </c>
      <c r="L788" s="132" t="str">
        <f t="shared" si="378"/>
        <v/>
      </c>
      <c r="M788" s="133" t="str">
        <f t="shared" si="379"/>
        <v/>
      </c>
      <c r="N788" s="134" t="str">
        <f>IFERROR(IF(B:B="","",IF(R788="Beer",SUM(LOOKUP(2,1/(Rates!$B$3:$B$5&lt;=W788)/(Rates!$C$3:$C$5&gt;=W788),Rates!$D$3:$D$5)*(X788/100)*W788),IF(R788="Refreshment Beverage",SUM(LOOKUP(2,1/(Rates!$B$7:$B$11&lt;=W788)/(Rates!$C$7:$C$11&gt;=W788),Rates!$D$7:$D$11)*(X788/100)*W788)))),"")</f>
        <v/>
      </c>
      <c r="O788" s="134" t="str">
        <f t="shared" si="380"/>
        <v/>
      </c>
      <c r="P788" s="116"/>
      <c r="Q788" s="117" t="str">
        <f t="shared" si="381"/>
        <v/>
      </c>
      <c r="R788" s="128" t="str">
        <f t="shared" si="382"/>
        <v/>
      </c>
      <c r="S788" s="135" t="str">
        <f>IF(B788="","",IF(R788="Refreshment Beverage",VLOOKUP(VALUE(Q788),Rates!G$15:L$19,2,0),VLOOKUP(VALUE(Q788),Rates!G$4:L$12,2,0)))</f>
        <v/>
      </c>
      <c r="T788" s="135" t="str">
        <f t="shared" si="383"/>
        <v/>
      </c>
      <c r="U788" s="118" t="str">
        <f t="shared" si="384"/>
        <v/>
      </c>
      <c r="V788" s="135" t="str">
        <f t="shared" si="385"/>
        <v/>
      </c>
      <c r="W788" s="135" t="str">
        <f t="shared" si="386"/>
        <v/>
      </c>
      <c r="X788" s="119" t="str">
        <f t="shared" si="387"/>
        <v/>
      </c>
      <c r="Y788" s="120" t="str">
        <f>IF(B:B="","",IF(R788="Refreshment Beverage",VLOOKUP(Q788,Rates!G$15:L$19,6,0)*W788,VLOOKUP(Q788,Rates!G$4:L$12,6,0)*W788))</f>
        <v/>
      </c>
      <c r="Z788" s="120" t="str">
        <f t="shared" si="388"/>
        <v/>
      </c>
      <c r="AA788" s="120" t="str">
        <f t="shared" si="389"/>
        <v/>
      </c>
      <c r="AB788" s="136" t="str">
        <f>IF(B:B="","",IF(R788="Refreshment Beverage","",IF(AND(R788="Beer",Q788=0),SUM(LOOKUP(2,1/(Rates!$B$15:$B$18&lt;=W788)/(Rates!$C$15:$C$18&gt;=W788),Rates!$D$15:$D$18)*W788),VLOOKUP(VALUE(Q:Q),Rates!A:B,2,0)*W788)))</f>
        <v/>
      </c>
      <c r="AC788" s="136" t="str">
        <f>IF(B:B="","",IF(R788="Refreshment Beverage","",IF(AND(R788="Beer",Q788=0),SUM(LOOKUP(2,1/(Rates!$B$15:$B$18&lt;=W788)/(Rates!$C$15:$C$18&gt;=W788),Rates!$E$15:$E$18)*W788),VLOOKUP(VALUE(Q:Q),Rates!A:C,3,0)*W788)))</f>
        <v/>
      </c>
      <c r="AD788" s="137" t="str">
        <f>IFERROR(IF(B:B="","",IF(R788="Beer","",IF(VALUE(Q788)=0,VLOOKUP(VLOOKUP(B:B,#REF!,16,0),Rates!A:E,2,0),VLOOKUP(VALUE(Q788),Rates!A$31:B$34,2,0)*W788))),0)</f>
        <v/>
      </c>
      <c r="AE788" s="121" t="str">
        <f t="shared" si="390"/>
        <v/>
      </c>
      <c r="AF788" s="138" t="str">
        <f t="shared" si="391"/>
        <v/>
      </c>
      <c r="AG788" s="122" t="str">
        <f t="shared" si="392"/>
        <v/>
      </c>
      <c r="AH788" s="123" t="str">
        <f t="shared" si="393"/>
        <v/>
      </c>
      <c r="AI788" s="139" t="str">
        <f>IF(AE:AE="","",IF(R788="Refreshment Beverage",AK788*(Rates!J$19/100),ROUND(SUM(AH788*(Rates!$J$8/100)),4)))</f>
        <v/>
      </c>
      <c r="AJ788" s="124" t="str">
        <f t="shared" si="394"/>
        <v/>
      </c>
      <c r="AK788" s="125" t="str">
        <f t="shared" si="395"/>
        <v/>
      </c>
      <c r="AL788" s="121" t="str">
        <f t="shared" si="396"/>
        <v/>
      </c>
      <c r="AM788" s="138" t="str">
        <f>IF(AS788="","",IF(R788="Refreshment Beverage",ROUND(AS788*Rates!K$19,4),ROUND(AO788*(VLOOKUP(VALUE(Q788),Rates!G$4:L$12,3,0)),4)))</f>
        <v/>
      </c>
      <c r="AN788" s="126" t="str">
        <f>IF(AS788="","",IF(R788="Refreshment Beverage",AS788*(Rates!J$19/100),MAX(AM788,AB788)))</f>
        <v/>
      </c>
      <c r="AO788" s="127" t="str">
        <f t="shared" si="397"/>
        <v/>
      </c>
      <c r="AP788" s="127" t="str">
        <f t="shared" si="398"/>
        <v/>
      </c>
      <c r="AQ788" s="140" t="str">
        <f>IF(AS788="","",IF(R788="Refreshment Beverage",ROUND(SUM(VLOOKUP(Q:Q,Rates!G$15:L$19,3,0)*(AS788-Y788-Z788-AA788)),4),ROUND(SUM(Rates!$K$8*AS788),4)))</f>
        <v/>
      </c>
      <c r="AR788" s="139" t="str">
        <f t="shared" si="399"/>
        <v/>
      </c>
      <c r="AS788" s="125" t="str">
        <f t="shared" si="400"/>
        <v/>
      </c>
      <c r="AT788" s="121" t="str">
        <f t="shared" si="401"/>
        <v/>
      </c>
      <c r="AU788" s="138" t="str">
        <f>IF(AX788="","",IF(R788="Refreshment Beverage",ROUND((BA788-Y788-Z788-AA788)*VLOOKUP(VALUE(Q788),Rates!G$15:L$19,3,0),4),ROUND(AW788*(VLOOKUP(VALUE(Q788),Rates!G:L,3,0)),4)))</f>
        <v/>
      </c>
      <c r="AV788" s="126" t="str">
        <f t="shared" si="402"/>
        <v/>
      </c>
      <c r="AW788" s="127" t="str">
        <f t="shared" si="403"/>
        <v/>
      </c>
      <c r="AX788" s="123" t="str">
        <f t="shared" si="404"/>
        <v/>
      </c>
      <c r="AY788" s="140" t="str">
        <f>IF(AX788="","",IF(R788="Refreshment Beverage",ROUND(SUM(AX788*Rates!K$19),4),ROUND(SUM(AX788*(Rates!J$8/100)),4)))</f>
        <v/>
      </c>
      <c r="AZ788" s="124" t="str">
        <f t="shared" si="405"/>
        <v/>
      </c>
      <c r="BA788" s="125" t="str">
        <f t="shared" si="406"/>
        <v/>
      </c>
      <c r="BB788" s="115"/>
      <c r="BC788" s="143"/>
      <c r="BD788" s="100"/>
      <c r="BE788" s="100"/>
      <c r="BF788" s="100"/>
      <c r="BG788" s="100"/>
    </row>
    <row r="789" spans="1:59" ht="12.75" customHeight="1" x14ac:dyDescent="0.2">
      <c r="A789" s="144"/>
      <c r="B789" s="141"/>
      <c r="C789" s="141"/>
      <c r="D789" s="142"/>
      <c r="E789" s="142"/>
      <c r="F789" s="142"/>
      <c r="G789" s="142"/>
      <c r="H789" s="142"/>
      <c r="I789" s="129"/>
      <c r="J789" s="130"/>
      <c r="K789" s="131" t="str">
        <f t="shared" si="377"/>
        <v/>
      </c>
      <c r="L789" s="132" t="str">
        <f t="shared" si="378"/>
        <v/>
      </c>
      <c r="M789" s="133" t="str">
        <f t="shared" si="379"/>
        <v/>
      </c>
      <c r="N789" s="134" t="str">
        <f>IFERROR(IF(B:B="","",IF(R789="Beer",SUM(LOOKUP(2,1/(Rates!$B$3:$B$5&lt;=W789)/(Rates!$C$3:$C$5&gt;=W789),Rates!$D$3:$D$5)*(X789/100)*W789),IF(R789="Refreshment Beverage",SUM(LOOKUP(2,1/(Rates!$B$7:$B$11&lt;=W789)/(Rates!$C$7:$C$11&gt;=W789),Rates!$D$7:$D$11)*(X789/100)*W789)))),"")</f>
        <v/>
      </c>
      <c r="O789" s="134" t="str">
        <f t="shared" si="380"/>
        <v/>
      </c>
      <c r="P789" s="116"/>
      <c r="Q789" s="117" t="str">
        <f t="shared" si="381"/>
        <v/>
      </c>
      <c r="R789" s="128" t="str">
        <f t="shared" si="382"/>
        <v/>
      </c>
      <c r="S789" s="135" t="str">
        <f>IF(B789="","",IF(R789="Refreshment Beverage",VLOOKUP(VALUE(Q789),Rates!G$15:L$19,2,0),VLOOKUP(VALUE(Q789),Rates!G$4:L$12,2,0)))</f>
        <v/>
      </c>
      <c r="T789" s="135" t="str">
        <f t="shared" si="383"/>
        <v/>
      </c>
      <c r="U789" s="118" t="str">
        <f t="shared" si="384"/>
        <v/>
      </c>
      <c r="V789" s="135" t="str">
        <f t="shared" si="385"/>
        <v/>
      </c>
      <c r="W789" s="135" t="str">
        <f t="shared" si="386"/>
        <v/>
      </c>
      <c r="X789" s="119" t="str">
        <f t="shared" si="387"/>
        <v/>
      </c>
      <c r="Y789" s="120" t="str">
        <f>IF(B:B="","",IF(R789="Refreshment Beverage",VLOOKUP(Q789,Rates!G$15:L$19,6,0)*W789,VLOOKUP(Q789,Rates!G$4:L$12,6,0)*W789))</f>
        <v/>
      </c>
      <c r="Z789" s="120" t="str">
        <f t="shared" si="388"/>
        <v/>
      </c>
      <c r="AA789" s="120" t="str">
        <f t="shared" si="389"/>
        <v/>
      </c>
      <c r="AB789" s="136" t="str">
        <f>IF(B:B="","",IF(R789="Refreshment Beverage","",IF(AND(R789="Beer",Q789=0),SUM(LOOKUP(2,1/(Rates!$B$15:$B$18&lt;=W789)/(Rates!$C$15:$C$18&gt;=W789),Rates!$D$15:$D$18)*W789),VLOOKUP(VALUE(Q:Q),Rates!A:B,2,0)*W789)))</f>
        <v/>
      </c>
      <c r="AC789" s="136" t="str">
        <f>IF(B:B="","",IF(R789="Refreshment Beverage","",IF(AND(R789="Beer",Q789=0),SUM(LOOKUP(2,1/(Rates!$B$15:$B$18&lt;=W789)/(Rates!$C$15:$C$18&gt;=W789),Rates!$E$15:$E$18)*W789),VLOOKUP(VALUE(Q:Q),Rates!A:C,3,0)*W789)))</f>
        <v/>
      </c>
      <c r="AD789" s="137" t="str">
        <f>IFERROR(IF(B:B="","",IF(R789="Beer","",IF(VALUE(Q789)=0,VLOOKUP(VLOOKUP(B:B,#REF!,16,0),Rates!A:E,2,0),VLOOKUP(VALUE(Q789),Rates!A$31:B$34,2,0)*W789))),0)</f>
        <v/>
      </c>
      <c r="AE789" s="121" t="str">
        <f t="shared" si="390"/>
        <v/>
      </c>
      <c r="AF789" s="138" t="str">
        <f t="shared" si="391"/>
        <v/>
      </c>
      <c r="AG789" s="122" t="str">
        <f t="shared" si="392"/>
        <v/>
      </c>
      <c r="AH789" s="123" t="str">
        <f t="shared" si="393"/>
        <v/>
      </c>
      <c r="AI789" s="139" t="str">
        <f>IF(AE:AE="","",IF(R789="Refreshment Beverage",AK789*(Rates!J$19/100),ROUND(SUM(AH789*(Rates!$J$8/100)),4)))</f>
        <v/>
      </c>
      <c r="AJ789" s="124" t="str">
        <f t="shared" si="394"/>
        <v/>
      </c>
      <c r="AK789" s="125" t="str">
        <f t="shared" si="395"/>
        <v/>
      </c>
      <c r="AL789" s="121" t="str">
        <f t="shared" si="396"/>
        <v/>
      </c>
      <c r="AM789" s="138" t="str">
        <f>IF(AS789="","",IF(R789="Refreshment Beverage",ROUND(AS789*Rates!K$19,4),ROUND(AO789*(VLOOKUP(VALUE(Q789),Rates!G$4:L$12,3,0)),4)))</f>
        <v/>
      </c>
      <c r="AN789" s="126" t="str">
        <f>IF(AS789="","",IF(R789="Refreshment Beverage",AS789*(Rates!J$19/100),MAX(AM789,AB789)))</f>
        <v/>
      </c>
      <c r="AO789" s="127" t="str">
        <f t="shared" si="397"/>
        <v/>
      </c>
      <c r="AP789" s="127" t="str">
        <f t="shared" si="398"/>
        <v/>
      </c>
      <c r="AQ789" s="140" t="str">
        <f>IF(AS789="","",IF(R789="Refreshment Beverage",ROUND(SUM(VLOOKUP(Q:Q,Rates!G$15:L$19,3,0)*(AS789-Y789-Z789-AA789)),4),ROUND(SUM(Rates!$K$8*AS789),4)))</f>
        <v/>
      </c>
      <c r="AR789" s="139" t="str">
        <f t="shared" si="399"/>
        <v/>
      </c>
      <c r="AS789" s="125" t="str">
        <f t="shared" si="400"/>
        <v/>
      </c>
      <c r="AT789" s="121" t="str">
        <f t="shared" si="401"/>
        <v/>
      </c>
      <c r="AU789" s="138" t="str">
        <f>IF(AX789="","",IF(R789="Refreshment Beverage",ROUND((BA789-Y789-Z789-AA789)*VLOOKUP(VALUE(Q789),Rates!G$15:L$19,3,0),4),ROUND(AW789*(VLOOKUP(VALUE(Q789),Rates!G:L,3,0)),4)))</f>
        <v/>
      </c>
      <c r="AV789" s="126" t="str">
        <f t="shared" si="402"/>
        <v/>
      </c>
      <c r="AW789" s="127" t="str">
        <f t="shared" si="403"/>
        <v/>
      </c>
      <c r="AX789" s="123" t="str">
        <f t="shared" si="404"/>
        <v/>
      </c>
      <c r="AY789" s="140" t="str">
        <f>IF(AX789="","",IF(R789="Refreshment Beverage",ROUND(SUM(AX789*Rates!K$19),4),ROUND(SUM(AX789*(Rates!J$8/100)),4)))</f>
        <v/>
      </c>
      <c r="AZ789" s="124" t="str">
        <f t="shared" si="405"/>
        <v/>
      </c>
      <c r="BA789" s="125" t="str">
        <f t="shared" si="406"/>
        <v/>
      </c>
      <c r="BB789" s="115"/>
      <c r="BC789" s="143"/>
      <c r="BD789" s="100"/>
      <c r="BE789" s="100"/>
      <c r="BF789" s="100"/>
      <c r="BG789" s="100"/>
    </row>
    <row r="790" spans="1:59" ht="12.75" customHeight="1" x14ac:dyDescent="0.2">
      <c r="A790" s="144"/>
      <c r="B790" s="141"/>
      <c r="C790" s="141"/>
      <c r="D790" s="142"/>
      <c r="E790" s="142"/>
      <c r="F790" s="142"/>
      <c r="G790" s="142"/>
      <c r="H790" s="142"/>
      <c r="I790" s="129"/>
      <c r="J790" s="130"/>
      <c r="K790" s="131" t="str">
        <f t="shared" si="377"/>
        <v/>
      </c>
      <c r="L790" s="132" t="str">
        <f t="shared" si="378"/>
        <v/>
      </c>
      <c r="M790" s="133" t="str">
        <f t="shared" si="379"/>
        <v/>
      </c>
      <c r="N790" s="134" t="str">
        <f>IFERROR(IF(B:B="","",IF(R790="Beer",SUM(LOOKUP(2,1/(Rates!$B$3:$B$5&lt;=W790)/(Rates!$C$3:$C$5&gt;=W790),Rates!$D$3:$D$5)*(X790/100)*W790),IF(R790="Refreshment Beverage",SUM(LOOKUP(2,1/(Rates!$B$7:$B$11&lt;=W790)/(Rates!$C$7:$C$11&gt;=W790),Rates!$D$7:$D$11)*(X790/100)*W790)))),"")</f>
        <v/>
      </c>
      <c r="O790" s="134" t="str">
        <f t="shared" si="380"/>
        <v/>
      </c>
      <c r="P790" s="116"/>
      <c r="Q790" s="117" t="str">
        <f t="shared" si="381"/>
        <v/>
      </c>
      <c r="R790" s="128" t="str">
        <f t="shared" si="382"/>
        <v/>
      </c>
      <c r="S790" s="135" t="str">
        <f>IF(B790="","",IF(R790="Refreshment Beverage",VLOOKUP(VALUE(Q790),Rates!G$15:L$19,2,0),VLOOKUP(VALUE(Q790),Rates!G$4:L$12,2,0)))</f>
        <v/>
      </c>
      <c r="T790" s="135" t="str">
        <f t="shared" si="383"/>
        <v/>
      </c>
      <c r="U790" s="118" t="str">
        <f t="shared" si="384"/>
        <v/>
      </c>
      <c r="V790" s="135" t="str">
        <f t="shared" si="385"/>
        <v/>
      </c>
      <c r="W790" s="135" t="str">
        <f t="shared" si="386"/>
        <v/>
      </c>
      <c r="X790" s="119" t="str">
        <f t="shared" si="387"/>
        <v/>
      </c>
      <c r="Y790" s="120" t="str">
        <f>IF(B:B="","",IF(R790="Refreshment Beverage",VLOOKUP(Q790,Rates!G$15:L$19,6,0)*W790,VLOOKUP(Q790,Rates!G$4:L$12,6,0)*W790))</f>
        <v/>
      </c>
      <c r="Z790" s="120" t="str">
        <f t="shared" si="388"/>
        <v/>
      </c>
      <c r="AA790" s="120" t="str">
        <f t="shared" si="389"/>
        <v/>
      </c>
      <c r="AB790" s="136" t="str">
        <f>IF(B:B="","",IF(R790="Refreshment Beverage","",IF(AND(R790="Beer",Q790=0),SUM(LOOKUP(2,1/(Rates!$B$15:$B$18&lt;=W790)/(Rates!$C$15:$C$18&gt;=W790),Rates!$D$15:$D$18)*W790),VLOOKUP(VALUE(Q:Q),Rates!A:B,2,0)*W790)))</f>
        <v/>
      </c>
      <c r="AC790" s="136" t="str">
        <f>IF(B:B="","",IF(R790="Refreshment Beverage","",IF(AND(R790="Beer",Q790=0),SUM(LOOKUP(2,1/(Rates!$B$15:$B$18&lt;=W790)/(Rates!$C$15:$C$18&gt;=W790),Rates!$E$15:$E$18)*W790),VLOOKUP(VALUE(Q:Q),Rates!A:C,3,0)*W790)))</f>
        <v/>
      </c>
      <c r="AD790" s="137" t="str">
        <f>IFERROR(IF(B:B="","",IF(R790="Beer","",IF(VALUE(Q790)=0,VLOOKUP(VLOOKUP(B:B,#REF!,16,0),Rates!A:E,2,0),VLOOKUP(VALUE(Q790),Rates!A$31:B$34,2,0)*W790))),0)</f>
        <v/>
      </c>
      <c r="AE790" s="121" t="str">
        <f t="shared" si="390"/>
        <v/>
      </c>
      <c r="AF790" s="138" t="str">
        <f t="shared" si="391"/>
        <v/>
      </c>
      <c r="AG790" s="122" t="str">
        <f t="shared" si="392"/>
        <v/>
      </c>
      <c r="AH790" s="123" t="str">
        <f t="shared" si="393"/>
        <v/>
      </c>
      <c r="AI790" s="139" t="str">
        <f>IF(AE:AE="","",IF(R790="Refreshment Beverage",AK790*(Rates!J$19/100),ROUND(SUM(AH790*(Rates!$J$8/100)),4)))</f>
        <v/>
      </c>
      <c r="AJ790" s="124" t="str">
        <f t="shared" si="394"/>
        <v/>
      </c>
      <c r="AK790" s="125" t="str">
        <f t="shared" si="395"/>
        <v/>
      </c>
      <c r="AL790" s="121" t="str">
        <f t="shared" si="396"/>
        <v/>
      </c>
      <c r="AM790" s="138" t="str">
        <f>IF(AS790="","",IF(R790="Refreshment Beverage",ROUND(AS790*Rates!K$19,4),ROUND(AO790*(VLOOKUP(VALUE(Q790),Rates!G$4:L$12,3,0)),4)))</f>
        <v/>
      </c>
      <c r="AN790" s="126" t="str">
        <f>IF(AS790="","",IF(R790="Refreshment Beverage",AS790*(Rates!J$19/100),MAX(AM790,AB790)))</f>
        <v/>
      </c>
      <c r="AO790" s="127" t="str">
        <f t="shared" si="397"/>
        <v/>
      </c>
      <c r="AP790" s="127" t="str">
        <f t="shared" si="398"/>
        <v/>
      </c>
      <c r="AQ790" s="140" t="str">
        <f>IF(AS790="","",IF(R790="Refreshment Beverage",ROUND(SUM(VLOOKUP(Q:Q,Rates!G$15:L$19,3,0)*(AS790-Y790-Z790-AA790)),4),ROUND(SUM(Rates!$K$8*AS790),4)))</f>
        <v/>
      </c>
      <c r="AR790" s="139" t="str">
        <f t="shared" si="399"/>
        <v/>
      </c>
      <c r="AS790" s="125" t="str">
        <f t="shared" si="400"/>
        <v/>
      </c>
      <c r="AT790" s="121" t="str">
        <f t="shared" si="401"/>
        <v/>
      </c>
      <c r="AU790" s="138" t="str">
        <f>IF(AX790="","",IF(R790="Refreshment Beverage",ROUND((BA790-Y790-Z790-AA790)*VLOOKUP(VALUE(Q790),Rates!G$15:L$19,3,0),4),ROUND(AW790*(VLOOKUP(VALUE(Q790),Rates!G:L,3,0)),4)))</f>
        <v/>
      </c>
      <c r="AV790" s="126" t="str">
        <f t="shared" si="402"/>
        <v/>
      </c>
      <c r="AW790" s="127" t="str">
        <f t="shared" si="403"/>
        <v/>
      </c>
      <c r="AX790" s="123" t="str">
        <f t="shared" si="404"/>
        <v/>
      </c>
      <c r="AY790" s="140" t="str">
        <f>IF(AX790="","",IF(R790="Refreshment Beverage",ROUND(SUM(AX790*Rates!K$19),4),ROUND(SUM(AX790*(Rates!J$8/100)),4)))</f>
        <v/>
      </c>
      <c r="AZ790" s="124" t="str">
        <f t="shared" si="405"/>
        <v/>
      </c>
      <c r="BA790" s="125" t="str">
        <f t="shared" si="406"/>
        <v/>
      </c>
      <c r="BB790" s="115"/>
      <c r="BC790" s="143"/>
      <c r="BD790" s="100"/>
      <c r="BE790" s="100"/>
      <c r="BF790" s="100"/>
      <c r="BG790" s="100"/>
    </row>
    <row r="791" spans="1:59" ht="12.75" customHeight="1" x14ac:dyDescent="0.2">
      <c r="A791" s="144"/>
      <c r="B791" s="141"/>
      <c r="C791" s="141"/>
      <c r="D791" s="142"/>
      <c r="E791" s="142"/>
      <c r="F791" s="142"/>
      <c r="G791" s="142"/>
      <c r="H791" s="142"/>
      <c r="I791" s="129"/>
      <c r="J791" s="130"/>
      <c r="K791" s="131" t="str">
        <f t="shared" si="377"/>
        <v/>
      </c>
      <c r="L791" s="132" t="str">
        <f t="shared" si="378"/>
        <v/>
      </c>
      <c r="M791" s="133" t="str">
        <f t="shared" si="379"/>
        <v/>
      </c>
      <c r="N791" s="134" t="str">
        <f>IFERROR(IF(B:B="","",IF(R791="Beer",SUM(LOOKUP(2,1/(Rates!$B$3:$B$5&lt;=W791)/(Rates!$C$3:$C$5&gt;=W791),Rates!$D$3:$D$5)*(X791/100)*W791),IF(R791="Refreshment Beverage",SUM(LOOKUP(2,1/(Rates!$B$7:$B$11&lt;=W791)/(Rates!$C$7:$C$11&gt;=W791),Rates!$D$7:$D$11)*(X791/100)*W791)))),"")</f>
        <v/>
      </c>
      <c r="O791" s="134" t="str">
        <f t="shared" si="380"/>
        <v/>
      </c>
      <c r="P791" s="116"/>
      <c r="Q791" s="117" t="str">
        <f t="shared" si="381"/>
        <v/>
      </c>
      <c r="R791" s="128" t="str">
        <f t="shared" si="382"/>
        <v/>
      </c>
      <c r="S791" s="135" t="str">
        <f>IF(B791="","",IF(R791="Refreshment Beverage",VLOOKUP(VALUE(Q791),Rates!G$15:L$19,2,0),VLOOKUP(VALUE(Q791),Rates!G$4:L$12,2,0)))</f>
        <v/>
      </c>
      <c r="T791" s="135" t="str">
        <f t="shared" si="383"/>
        <v/>
      </c>
      <c r="U791" s="118" t="str">
        <f t="shared" si="384"/>
        <v/>
      </c>
      <c r="V791" s="135" t="str">
        <f t="shared" si="385"/>
        <v/>
      </c>
      <c r="W791" s="135" t="str">
        <f t="shared" si="386"/>
        <v/>
      </c>
      <c r="X791" s="119" t="str">
        <f t="shared" si="387"/>
        <v/>
      </c>
      <c r="Y791" s="120" t="str">
        <f>IF(B:B="","",IF(R791="Refreshment Beverage",VLOOKUP(Q791,Rates!G$15:L$19,6,0)*W791,VLOOKUP(Q791,Rates!G$4:L$12,6,0)*W791))</f>
        <v/>
      </c>
      <c r="Z791" s="120" t="str">
        <f t="shared" si="388"/>
        <v/>
      </c>
      <c r="AA791" s="120" t="str">
        <f t="shared" si="389"/>
        <v/>
      </c>
      <c r="AB791" s="136" t="str">
        <f>IF(B:B="","",IF(R791="Refreshment Beverage","",IF(AND(R791="Beer",Q791=0),SUM(LOOKUP(2,1/(Rates!$B$15:$B$18&lt;=W791)/(Rates!$C$15:$C$18&gt;=W791),Rates!$D$15:$D$18)*W791),VLOOKUP(VALUE(Q:Q),Rates!A:B,2,0)*W791)))</f>
        <v/>
      </c>
      <c r="AC791" s="136" t="str">
        <f>IF(B:B="","",IF(R791="Refreshment Beverage","",IF(AND(R791="Beer",Q791=0),SUM(LOOKUP(2,1/(Rates!$B$15:$B$18&lt;=W791)/(Rates!$C$15:$C$18&gt;=W791),Rates!$E$15:$E$18)*W791),VLOOKUP(VALUE(Q:Q),Rates!A:C,3,0)*W791)))</f>
        <v/>
      </c>
      <c r="AD791" s="137" t="str">
        <f>IFERROR(IF(B:B="","",IF(R791="Beer","",IF(VALUE(Q791)=0,VLOOKUP(VLOOKUP(B:B,#REF!,16,0),Rates!A:E,2,0),VLOOKUP(VALUE(Q791),Rates!A$31:B$34,2,0)*W791))),0)</f>
        <v/>
      </c>
      <c r="AE791" s="121" t="str">
        <f t="shared" si="390"/>
        <v/>
      </c>
      <c r="AF791" s="138" t="str">
        <f t="shared" si="391"/>
        <v/>
      </c>
      <c r="AG791" s="122" t="str">
        <f t="shared" si="392"/>
        <v/>
      </c>
      <c r="AH791" s="123" t="str">
        <f t="shared" si="393"/>
        <v/>
      </c>
      <c r="AI791" s="139" t="str">
        <f>IF(AE:AE="","",IF(R791="Refreshment Beverage",AK791*(Rates!J$19/100),ROUND(SUM(AH791*(Rates!$J$8/100)),4)))</f>
        <v/>
      </c>
      <c r="AJ791" s="124" t="str">
        <f t="shared" si="394"/>
        <v/>
      </c>
      <c r="AK791" s="125" t="str">
        <f t="shared" si="395"/>
        <v/>
      </c>
      <c r="AL791" s="121" t="str">
        <f t="shared" si="396"/>
        <v/>
      </c>
      <c r="AM791" s="138" t="str">
        <f>IF(AS791="","",IF(R791="Refreshment Beverage",ROUND(AS791*Rates!K$19,4),ROUND(AO791*(VLOOKUP(VALUE(Q791),Rates!G$4:L$12,3,0)),4)))</f>
        <v/>
      </c>
      <c r="AN791" s="126" t="str">
        <f>IF(AS791="","",IF(R791="Refreshment Beverage",AS791*(Rates!J$19/100),MAX(AM791,AB791)))</f>
        <v/>
      </c>
      <c r="AO791" s="127" t="str">
        <f t="shared" si="397"/>
        <v/>
      </c>
      <c r="AP791" s="127" t="str">
        <f t="shared" si="398"/>
        <v/>
      </c>
      <c r="AQ791" s="140" t="str">
        <f>IF(AS791="","",IF(R791="Refreshment Beverage",ROUND(SUM(VLOOKUP(Q:Q,Rates!G$15:L$19,3,0)*(AS791-Y791-Z791-AA791)),4),ROUND(SUM(Rates!$K$8*AS791),4)))</f>
        <v/>
      </c>
      <c r="AR791" s="139" t="str">
        <f t="shared" si="399"/>
        <v/>
      </c>
      <c r="AS791" s="125" t="str">
        <f t="shared" si="400"/>
        <v/>
      </c>
      <c r="AT791" s="121" t="str">
        <f t="shared" si="401"/>
        <v/>
      </c>
      <c r="AU791" s="138" t="str">
        <f>IF(AX791="","",IF(R791="Refreshment Beverage",ROUND((BA791-Y791-Z791-AA791)*VLOOKUP(VALUE(Q791),Rates!G$15:L$19,3,0),4),ROUND(AW791*(VLOOKUP(VALUE(Q791),Rates!G:L,3,0)),4)))</f>
        <v/>
      </c>
      <c r="AV791" s="126" t="str">
        <f t="shared" si="402"/>
        <v/>
      </c>
      <c r="AW791" s="127" t="str">
        <f t="shared" si="403"/>
        <v/>
      </c>
      <c r="AX791" s="123" t="str">
        <f t="shared" si="404"/>
        <v/>
      </c>
      <c r="AY791" s="140" t="str">
        <f>IF(AX791="","",IF(R791="Refreshment Beverage",ROUND(SUM(AX791*Rates!K$19),4),ROUND(SUM(AX791*(Rates!J$8/100)),4)))</f>
        <v/>
      </c>
      <c r="AZ791" s="124" t="str">
        <f t="shared" si="405"/>
        <v/>
      </c>
      <c r="BA791" s="125" t="str">
        <f t="shared" si="406"/>
        <v/>
      </c>
      <c r="BB791" s="115"/>
      <c r="BC791" s="143"/>
      <c r="BD791" s="100"/>
      <c r="BE791" s="100"/>
      <c r="BF791" s="100"/>
      <c r="BG791" s="100"/>
    </row>
    <row r="792" spans="1:59" ht="12.75" customHeight="1" x14ac:dyDescent="0.2">
      <c r="A792" s="144"/>
      <c r="B792" s="141"/>
      <c r="C792" s="141"/>
      <c r="D792" s="142"/>
      <c r="E792" s="142"/>
      <c r="F792" s="142"/>
      <c r="G792" s="142"/>
      <c r="H792" s="142"/>
      <c r="I792" s="129"/>
      <c r="J792" s="130"/>
      <c r="K792" s="131" t="str">
        <f t="shared" si="377"/>
        <v/>
      </c>
      <c r="L792" s="132" t="str">
        <f t="shared" si="378"/>
        <v/>
      </c>
      <c r="M792" s="133" t="str">
        <f t="shared" si="379"/>
        <v/>
      </c>
      <c r="N792" s="134" t="str">
        <f>IFERROR(IF(B:B="","",IF(R792="Beer",SUM(LOOKUP(2,1/(Rates!$B$3:$B$5&lt;=W792)/(Rates!$C$3:$C$5&gt;=W792),Rates!$D$3:$D$5)*(X792/100)*W792),IF(R792="Refreshment Beverage",SUM(LOOKUP(2,1/(Rates!$B$7:$B$11&lt;=W792)/(Rates!$C$7:$C$11&gt;=W792),Rates!$D$7:$D$11)*(X792/100)*W792)))),"")</f>
        <v/>
      </c>
      <c r="O792" s="134" t="str">
        <f t="shared" si="380"/>
        <v/>
      </c>
      <c r="P792" s="116"/>
      <c r="Q792" s="117" t="str">
        <f t="shared" si="381"/>
        <v/>
      </c>
      <c r="R792" s="128" t="str">
        <f t="shared" si="382"/>
        <v/>
      </c>
      <c r="S792" s="135" t="str">
        <f>IF(B792="","",IF(R792="Refreshment Beverage",VLOOKUP(VALUE(Q792),Rates!G$15:L$19,2,0),VLOOKUP(VALUE(Q792),Rates!G$4:L$12,2,0)))</f>
        <v/>
      </c>
      <c r="T792" s="135" t="str">
        <f t="shared" si="383"/>
        <v/>
      </c>
      <c r="U792" s="118" t="str">
        <f t="shared" si="384"/>
        <v/>
      </c>
      <c r="V792" s="135" t="str">
        <f t="shared" si="385"/>
        <v/>
      </c>
      <c r="W792" s="135" t="str">
        <f t="shared" si="386"/>
        <v/>
      </c>
      <c r="X792" s="119" t="str">
        <f t="shared" si="387"/>
        <v/>
      </c>
      <c r="Y792" s="120" t="str">
        <f>IF(B:B="","",IF(R792="Refreshment Beverage",VLOOKUP(Q792,Rates!G$15:L$19,6,0)*W792,VLOOKUP(Q792,Rates!G$4:L$12,6,0)*W792))</f>
        <v/>
      </c>
      <c r="Z792" s="120" t="str">
        <f t="shared" si="388"/>
        <v/>
      </c>
      <c r="AA792" s="120" t="str">
        <f t="shared" si="389"/>
        <v/>
      </c>
      <c r="AB792" s="136" t="str">
        <f>IF(B:B="","",IF(R792="Refreshment Beverage","",IF(AND(R792="Beer",Q792=0),SUM(LOOKUP(2,1/(Rates!$B$15:$B$18&lt;=W792)/(Rates!$C$15:$C$18&gt;=W792),Rates!$D$15:$D$18)*W792),VLOOKUP(VALUE(Q:Q),Rates!A:B,2,0)*W792)))</f>
        <v/>
      </c>
      <c r="AC792" s="136" t="str">
        <f>IF(B:B="","",IF(R792="Refreshment Beverage","",IF(AND(R792="Beer",Q792=0),SUM(LOOKUP(2,1/(Rates!$B$15:$B$18&lt;=W792)/(Rates!$C$15:$C$18&gt;=W792),Rates!$E$15:$E$18)*W792),VLOOKUP(VALUE(Q:Q),Rates!A:C,3,0)*W792)))</f>
        <v/>
      </c>
      <c r="AD792" s="137" t="str">
        <f>IFERROR(IF(B:B="","",IF(R792="Beer","",IF(VALUE(Q792)=0,VLOOKUP(VLOOKUP(B:B,#REF!,16,0),Rates!A:E,2,0),VLOOKUP(VALUE(Q792),Rates!A$31:B$34,2,0)*W792))),0)</f>
        <v/>
      </c>
      <c r="AE792" s="121" t="str">
        <f t="shared" si="390"/>
        <v/>
      </c>
      <c r="AF792" s="138" t="str">
        <f t="shared" si="391"/>
        <v/>
      </c>
      <c r="AG792" s="122" t="str">
        <f t="shared" si="392"/>
        <v/>
      </c>
      <c r="AH792" s="123" t="str">
        <f t="shared" si="393"/>
        <v/>
      </c>
      <c r="AI792" s="139" t="str">
        <f>IF(AE:AE="","",IF(R792="Refreshment Beverage",AK792*(Rates!J$19/100),ROUND(SUM(AH792*(Rates!$J$8/100)),4)))</f>
        <v/>
      </c>
      <c r="AJ792" s="124" t="str">
        <f t="shared" si="394"/>
        <v/>
      </c>
      <c r="AK792" s="125" t="str">
        <f t="shared" si="395"/>
        <v/>
      </c>
      <c r="AL792" s="121" t="str">
        <f t="shared" si="396"/>
        <v/>
      </c>
      <c r="AM792" s="138" t="str">
        <f>IF(AS792="","",IF(R792="Refreshment Beverage",ROUND(AS792*Rates!K$19,4),ROUND(AO792*(VLOOKUP(VALUE(Q792),Rates!G$4:L$12,3,0)),4)))</f>
        <v/>
      </c>
      <c r="AN792" s="126" t="str">
        <f>IF(AS792="","",IF(R792="Refreshment Beverage",AS792*(Rates!J$19/100),MAX(AM792,AB792)))</f>
        <v/>
      </c>
      <c r="AO792" s="127" t="str">
        <f t="shared" si="397"/>
        <v/>
      </c>
      <c r="AP792" s="127" t="str">
        <f t="shared" si="398"/>
        <v/>
      </c>
      <c r="AQ792" s="140" t="str">
        <f>IF(AS792="","",IF(R792="Refreshment Beverage",ROUND(SUM(VLOOKUP(Q:Q,Rates!G$15:L$19,3,0)*(AS792-Y792-Z792-AA792)),4),ROUND(SUM(Rates!$K$8*AS792),4)))</f>
        <v/>
      </c>
      <c r="AR792" s="139" t="str">
        <f t="shared" si="399"/>
        <v/>
      </c>
      <c r="AS792" s="125" t="str">
        <f t="shared" si="400"/>
        <v/>
      </c>
      <c r="AT792" s="121" t="str">
        <f t="shared" si="401"/>
        <v/>
      </c>
      <c r="AU792" s="138" t="str">
        <f>IF(AX792="","",IF(R792="Refreshment Beverage",ROUND((BA792-Y792-Z792-AA792)*VLOOKUP(VALUE(Q792),Rates!G$15:L$19,3,0),4),ROUND(AW792*(VLOOKUP(VALUE(Q792),Rates!G:L,3,0)),4)))</f>
        <v/>
      </c>
      <c r="AV792" s="126" t="str">
        <f t="shared" si="402"/>
        <v/>
      </c>
      <c r="AW792" s="127" t="str">
        <f t="shared" si="403"/>
        <v/>
      </c>
      <c r="AX792" s="123" t="str">
        <f t="shared" si="404"/>
        <v/>
      </c>
      <c r="AY792" s="140" t="str">
        <f>IF(AX792="","",IF(R792="Refreshment Beverage",ROUND(SUM(AX792*Rates!K$19),4),ROUND(SUM(AX792*(Rates!J$8/100)),4)))</f>
        <v/>
      </c>
      <c r="AZ792" s="124" t="str">
        <f t="shared" si="405"/>
        <v/>
      </c>
      <c r="BA792" s="125" t="str">
        <f t="shared" si="406"/>
        <v/>
      </c>
      <c r="BB792" s="115"/>
      <c r="BC792" s="143"/>
      <c r="BD792" s="100"/>
      <c r="BE792" s="100"/>
      <c r="BF792" s="100"/>
      <c r="BG792" s="100"/>
    </row>
    <row r="793" spans="1:59" ht="12.75" customHeight="1" x14ac:dyDescent="0.2">
      <c r="A793" s="144"/>
      <c r="B793" s="141"/>
      <c r="C793" s="141"/>
      <c r="D793" s="142"/>
      <c r="E793" s="142"/>
      <c r="F793" s="142"/>
      <c r="G793" s="142"/>
      <c r="H793" s="142"/>
      <c r="I793" s="129"/>
      <c r="J793" s="130"/>
      <c r="K793" s="131" t="str">
        <f t="shared" si="377"/>
        <v/>
      </c>
      <c r="L793" s="132" t="str">
        <f t="shared" si="378"/>
        <v/>
      </c>
      <c r="M793" s="133" t="str">
        <f t="shared" si="379"/>
        <v/>
      </c>
      <c r="N793" s="134" t="str">
        <f>IFERROR(IF(B:B="","",IF(R793="Beer",SUM(LOOKUP(2,1/(Rates!$B$3:$B$5&lt;=W793)/(Rates!$C$3:$C$5&gt;=W793),Rates!$D$3:$D$5)*(X793/100)*W793),IF(R793="Refreshment Beverage",SUM(LOOKUP(2,1/(Rates!$B$7:$B$11&lt;=W793)/(Rates!$C$7:$C$11&gt;=W793),Rates!$D$7:$D$11)*(X793/100)*W793)))),"")</f>
        <v/>
      </c>
      <c r="O793" s="134" t="str">
        <f t="shared" si="380"/>
        <v/>
      </c>
      <c r="P793" s="116"/>
      <c r="Q793" s="117" t="str">
        <f t="shared" si="381"/>
        <v/>
      </c>
      <c r="R793" s="128" t="str">
        <f t="shared" si="382"/>
        <v/>
      </c>
      <c r="S793" s="135" t="str">
        <f>IF(B793="","",IF(R793="Refreshment Beverage",VLOOKUP(VALUE(Q793),Rates!G$15:L$19,2,0),VLOOKUP(VALUE(Q793),Rates!G$4:L$12,2,0)))</f>
        <v/>
      </c>
      <c r="T793" s="135" t="str">
        <f t="shared" si="383"/>
        <v/>
      </c>
      <c r="U793" s="118" t="str">
        <f t="shared" si="384"/>
        <v/>
      </c>
      <c r="V793" s="135" t="str">
        <f t="shared" si="385"/>
        <v/>
      </c>
      <c r="W793" s="135" t="str">
        <f t="shared" si="386"/>
        <v/>
      </c>
      <c r="X793" s="119" t="str">
        <f t="shared" si="387"/>
        <v/>
      </c>
      <c r="Y793" s="120" t="str">
        <f>IF(B:B="","",IF(R793="Refreshment Beverage",VLOOKUP(Q793,Rates!G$15:L$19,6,0)*W793,VLOOKUP(Q793,Rates!G$4:L$12,6,0)*W793))</f>
        <v/>
      </c>
      <c r="Z793" s="120" t="str">
        <f t="shared" si="388"/>
        <v/>
      </c>
      <c r="AA793" s="120" t="str">
        <f t="shared" si="389"/>
        <v/>
      </c>
      <c r="AB793" s="136" t="str">
        <f>IF(B:B="","",IF(R793="Refreshment Beverage","",IF(AND(R793="Beer",Q793=0),SUM(LOOKUP(2,1/(Rates!$B$15:$B$18&lt;=W793)/(Rates!$C$15:$C$18&gt;=W793),Rates!$D$15:$D$18)*W793),VLOOKUP(VALUE(Q:Q),Rates!A:B,2,0)*W793)))</f>
        <v/>
      </c>
      <c r="AC793" s="136" t="str">
        <f>IF(B:B="","",IF(R793="Refreshment Beverage","",IF(AND(R793="Beer",Q793=0),SUM(LOOKUP(2,1/(Rates!$B$15:$B$18&lt;=W793)/(Rates!$C$15:$C$18&gt;=W793),Rates!$E$15:$E$18)*W793),VLOOKUP(VALUE(Q:Q),Rates!A:C,3,0)*W793)))</f>
        <v/>
      </c>
      <c r="AD793" s="137" t="str">
        <f>IFERROR(IF(B:B="","",IF(R793="Beer","",IF(VALUE(Q793)=0,VLOOKUP(VLOOKUP(B:B,#REF!,16,0),Rates!A:E,2,0),VLOOKUP(VALUE(Q793),Rates!A$31:B$34,2,0)*W793))),0)</f>
        <v/>
      </c>
      <c r="AE793" s="121" t="str">
        <f t="shared" si="390"/>
        <v/>
      </c>
      <c r="AF793" s="138" t="str">
        <f t="shared" si="391"/>
        <v/>
      </c>
      <c r="AG793" s="122" t="str">
        <f t="shared" si="392"/>
        <v/>
      </c>
      <c r="AH793" s="123" t="str">
        <f t="shared" si="393"/>
        <v/>
      </c>
      <c r="AI793" s="139" t="str">
        <f>IF(AE:AE="","",IF(R793="Refreshment Beverage",AK793*(Rates!J$19/100),ROUND(SUM(AH793*(Rates!$J$8/100)),4)))</f>
        <v/>
      </c>
      <c r="AJ793" s="124" t="str">
        <f t="shared" si="394"/>
        <v/>
      </c>
      <c r="AK793" s="125" t="str">
        <f t="shared" si="395"/>
        <v/>
      </c>
      <c r="AL793" s="121" t="str">
        <f t="shared" si="396"/>
        <v/>
      </c>
      <c r="AM793" s="138" t="str">
        <f>IF(AS793="","",IF(R793="Refreshment Beverage",ROUND(AS793*Rates!K$19,4),ROUND(AO793*(VLOOKUP(VALUE(Q793),Rates!G$4:L$12,3,0)),4)))</f>
        <v/>
      </c>
      <c r="AN793" s="126" t="str">
        <f>IF(AS793="","",IF(R793="Refreshment Beverage",AS793*(Rates!J$19/100),MAX(AM793,AB793)))</f>
        <v/>
      </c>
      <c r="AO793" s="127" t="str">
        <f t="shared" si="397"/>
        <v/>
      </c>
      <c r="AP793" s="127" t="str">
        <f t="shared" si="398"/>
        <v/>
      </c>
      <c r="AQ793" s="140" t="str">
        <f>IF(AS793="","",IF(R793="Refreshment Beverage",ROUND(SUM(VLOOKUP(Q:Q,Rates!G$15:L$19,3,0)*(AS793-Y793-Z793-AA793)),4),ROUND(SUM(Rates!$K$8*AS793),4)))</f>
        <v/>
      </c>
      <c r="AR793" s="139" t="str">
        <f t="shared" si="399"/>
        <v/>
      </c>
      <c r="AS793" s="125" t="str">
        <f t="shared" si="400"/>
        <v/>
      </c>
      <c r="AT793" s="121" t="str">
        <f t="shared" si="401"/>
        <v/>
      </c>
      <c r="AU793" s="138" t="str">
        <f>IF(AX793="","",IF(R793="Refreshment Beverage",ROUND((BA793-Y793-Z793-AA793)*VLOOKUP(VALUE(Q793),Rates!G$15:L$19,3,0),4),ROUND(AW793*(VLOOKUP(VALUE(Q793),Rates!G:L,3,0)),4)))</f>
        <v/>
      </c>
      <c r="AV793" s="126" t="str">
        <f t="shared" si="402"/>
        <v/>
      </c>
      <c r="AW793" s="127" t="str">
        <f t="shared" si="403"/>
        <v/>
      </c>
      <c r="AX793" s="123" t="str">
        <f t="shared" si="404"/>
        <v/>
      </c>
      <c r="AY793" s="140" t="str">
        <f>IF(AX793="","",IF(R793="Refreshment Beverage",ROUND(SUM(AX793*Rates!K$19),4),ROUND(SUM(AX793*(Rates!J$8/100)),4)))</f>
        <v/>
      </c>
      <c r="AZ793" s="124" t="str">
        <f t="shared" si="405"/>
        <v/>
      </c>
      <c r="BA793" s="125" t="str">
        <f t="shared" si="406"/>
        <v/>
      </c>
      <c r="BB793" s="115"/>
      <c r="BC793" s="143"/>
      <c r="BD793" s="100"/>
      <c r="BE793" s="100"/>
      <c r="BF793" s="100"/>
      <c r="BG793" s="100"/>
    </row>
    <row r="794" spans="1:59" ht="12.75" customHeight="1" x14ac:dyDescent="0.2">
      <c r="A794" s="144"/>
      <c r="B794" s="141"/>
      <c r="C794" s="141"/>
      <c r="D794" s="142"/>
      <c r="E794" s="142"/>
      <c r="F794" s="142"/>
      <c r="G794" s="142"/>
      <c r="H794" s="142"/>
      <c r="I794" s="129"/>
      <c r="J794" s="130"/>
      <c r="K794" s="131" t="str">
        <f t="shared" ref="K794:K857" si="407">IFERROR(IF(B:B="","",IF(OR(C794="",E794="",F794="",G794="",H794="",I794="",J794=""),"",ROUND(IF(J794="Gross Price to Brewers",AE794,IF(J794="Retail Price",AL794,IF(J794="Licensee Retail",AT794,""))),2))),"")</f>
        <v/>
      </c>
      <c r="L794" s="132" t="str">
        <f t="shared" ref="L794:L857" si="408">IFERROR(IF(B:B="","",IF(OR(C794="",E794="",F794="",G794="",H794="",I794="",J794=""),"",ROUND(IF(J794="Gross Price to Brewers",AH794,IF(J794="Retail Price",AP794,IF(J794="Licensee Retail",AX794,""))),2))),"")</f>
        <v/>
      </c>
      <c r="M794" s="133" t="str">
        <f t="shared" ref="M794:M857" si="409">IFERROR(IF(B:B="","",IF(OR(C794="",E794="",F794="",G794="",H794="",I794="",J794=""),"",ROUND(IF(J794="Gross Price to Brewers",AK794,IF(J794="Retail Price",AS794,IF(J794="Licensee Retail",BA794,""))),2))),"")</f>
        <v/>
      </c>
      <c r="N794" s="134" t="str">
        <f>IFERROR(IF(B:B="","",IF(R794="Beer",SUM(LOOKUP(2,1/(Rates!$B$3:$B$5&lt;=W794)/(Rates!$C$3:$C$5&gt;=W794),Rates!$D$3:$D$5)*(X794/100)*W794),IF(R794="Refreshment Beverage",SUM(LOOKUP(2,1/(Rates!$B$7:$B$11&lt;=W794)/(Rates!$C$7:$C$11&gt;=W794),Rates!$D$7:$D$11)*(X794/100)*W794)))),"")</f>
        <v/>
      </c>
      <c r="O794" s="134" t="str">
        <f t="shared" ref="O794:O857" si="410">IF(B:B="","",IF(M794&gt;N794,"YES","NO"))</f>
        <v/>
      </c>
      <c r="P794" s="116"/>
      <c r="Q794" s="117" t="str">
        <f t="shared" ref="Q794:Q857" si="411">IF(B794="","",IF(OR(D794="",D794=5),0,D794))</f>
        <v/>
      </c>
      <c r="R794" s="128" t="str">
        <f t="shared" ref="R794:R857" si="412">IF(B794="","",C794)</f>
        <v/>
      </c>
      <c r="S794" s="135" t="str">
        <f>IF(B794="","",IF(R794="Refreshment Beverage",VLOOKUP(VALUE(Q794),Rates!G$15:L$19,2,0),VLOOKUP(VALUE(Q794),Rates!G$4:L$12,2,0)))</f>
        <v/>
      </c>
      <c r="T794" s="135" t="str">
        <f t="shared" ref="T794:T857" si="413">IF(B794="","",G794)</f>
        <v/>
      </c>
      <c r="U794" s="118" t="str">
        <f t="shared" ref="U794:U857" si="414">IF(B:B="","",SUM(W794/V794))</f>
        <v/>
      </c>
      <c r="V794" s="135" t="str">
        <f t="shared" ref="V794:V857" si="415">IF(B794="","",F794)</f>
        <v/>
      </c>
      <c r="W794" s="135" t="str">
        <f t="shared" ref="W794:W857" si="416">IF(B794="","",E794*F794)</f>
        <v/>
      </c>
      <c r="X794" s="119" t="str">
        <f t="shared" ref="X794:X857" si="417">IF(B794="","",H794)</f>
        <v/>
      </c>
      <c r="Y794" s="120" t="str">
        <f>IF(B:B="","",IF(R794="Refreshment Beverage",VLOOKUP(Q794,Rates!G$15:L$19,6,0)*W794,VLOOKUP(Q794,Rates!G$4:L$12,6,0)*W794))</f>
        <v/>
      </c>
      <c r="Z794" s="120" t="str">
        <f t="shared" ref="Z794:Z857" si="418">IF(B:B="","",IF(R794="Refreshment Beverage",0,IF(T794="Keg",0,ROUND(0.34/12*V794,2))))</f>
        <v/>
      </c>
      <c r="AA794" s="120" t="str">
        <f t="shared" ref="AA794:AA857" si="419">IF(B:B="","",IF(AND(T794="Can",V794=8,R794="Beer"),V794*0.0192,IF(AND(T794="Can",V794=15,R794="Beer"),V794*0.0096,IF(AND(T794="Can",V794=20,R794="Beer"),V794*0.0102,IF(AND(T794="Can",V794=30,R794="Beer"),V794*0.0085,IF(AND(T794="Can",V794=36,R794="Beer"),V794*0.0071,IF(AND(T794="Bottle",V794=24,R794="Beer"),V794*0.0153,IF(AND(R794="Refreshment Beverage",U794&gt;0.49,U794&lt;0.401),V794*0.0512,IF(AND(R794="Refreshment Beverage",U794&gt;0.4,U794&lt;0.47),V794*0.0614,IF(AND(R794="Refreshment Beverage",U794&gt;0.469,U794&lt;0.66),V794*0.0716,IF(AND(R794="Refreshment Beverage",U794&gt;0.659,U794&lt;0.75),V794*0.1023,IF(AND(R794="Refreshment Beverage",U794&gt;0.749,U794&lt;0.9),V794*0.1125,IF(AND(R794="Refreshment Beverage",U794&gt;0.899,U794&lt;1),V794*0.133,IF(AND(R794="Refreshment Beverage",U794=1),V794*0.1432,IF(AND(R794="Refreshment Beverage",U794=1.14),V794*0.1637,IF(AND(R794="Refreshment Beverage",U794=2),V794*0.2864,IF(AND(R794="Refreshment Beverage",U794=3),V794*0.4297,IF(AND(R794="Refreshment Beverage",U794=1.75),V794*0.2558,0))))))))))))))))))</f>
        <v/>
      </c>
      <c r="AB794" s="136" t="str">
        <f>IF(B:B="","",IF(R794="Refreshment Beverage","",IF(AND(R794="Beer",Q794=0),SUM(LOOKUP(2,1/(Rates!$B$15:$B$18&lt;=W794)/(Rates!$C$15:$C$18&gt;=W794),Rates!$D$15:$D$18)*W794),VLOOKUP(VALUE(Q:Q),Rates!A:B,2,0)*W794)))</f>
        <v/>
      </c>
      <c r="AC794" s="136" t="str">
        <f>IF(B:B="","",IF(R794="Refreshment Beverage","",IF(AND(R794="Beer",Q794=0),SUM(LOOKUP(2,1/(Rates!$B$15:$B$18&lt;=W794)/(Rates!$C$15:$C$18&gt;=W794),Rates!$E$15:$E$18)*W794),VLOOKUP(VALUE(Q:Q),Rates!A:C,3,0)*W794)))</f>
        <v/>
      </c>
      <c r="AD794" s="137" t="str">
        <f>IFERROR(IF(B:B="","",IF(R794="Beer","",IF(VALUE(Q794)=0,VLOOKUP(VLOOKUP(B:B,#REF!,16,0),Rates!A:E,2,0),VLOOKUP(VALUE(Q794),Rates!A$31:B$34,2,0)*W794))),0)</f>
        <v/>
      </c>
      <c r="AE794" s="121" t="str">
        <f t="shared" ref="AE794:AE857" si="420">IF(J794="Gross Price to Brewers",I794,"")</f>
        <v/>
      </c>
      <c r="AF794" s="138" t="str">
        <f t="shared" ref="AF794:AF857" si="421">IF(AE:AE="","",ROUND(SUM(AE794*(S794/100)),4))</f>
        <v/>
      </c>
      <c r="AG794" s="122" t="str">
        <f t="shared" ref="AG794:AG857" si="422">IF(AE:AE="","",IF(R794="Refreshment Beverage",MAX(AF794,AD794),MAX(AB794,AF794)))</f>
        <v/>
      </c>
      <c r="AH794" s="123" t="str">
        <f t="shared" ref="AH794:AH857" si="423">IF(AE:AE="","",IF(R794="Refreshment Beverage",AK794-AJ794,SUM(Y794:AA794)+AE794+AG794))</f>
        <v/>
      </c>
      <c r="AI794" s="139" t="str">
        <f>IF(AE:AE="","",IF(R794="Refreshment Beverage",AK794*(Rates!J$19/100),ROUND(SUM(AH794*(Rates!$J$8/100)),4)))</f>
        <v/>
      </c>
      <c r="AJ794" s="124" t="str">
        <f t="shared" ref="AJ794:AJ857" si="424">IF(AE:AE="","",IF(R794="Refreshment Beverage",AI794,MAX(AC794,AI794)))</f>
        <v/>
      </c>
      <c r="AK794" s="125" t="str">
        <f t="shared" ref="AK794:AK857" si="425">IF(AE:AE="","",IF(R794="Refreshment Beverage",SUM(AE794+Y794+Z794+AA794+AG794),SUM(AH794+AJ794)))</f>
        <v/>
      </c>
      <c r="AL794" s="121" t="str">
        <f t="shared" ref="AL794:AL857" si="426">IF(AS794="","",IF(R794="Refreshment Beverage",ROUND(SUM(AS794-AR794-AA794-Z794-Y794),2),ROUND(SUM(AS794-AR794-AN794-Y794-Z794-AA794),2)))</f>
        <v/>
      </c>
      <c r="AM794" s="138" t="str">
        <f>IF(AS794="","",IF(R794="Refreshment Beverage",ROUND(AS794*Rates!K$19,4),ROUND(AO794*(VLOOKUP(VALUE(Q794),Rates!G$4:L$12,3,0)),4)))</f>
        <v/>
      </c>
      <c r="AN794" s="126" t="str">
        <f>IF(AS794="","",IF(R794="Refreshment Beverage",AS794*(Rates!J$19/100),MAX(AM794,AB794)))</f>
        <v/>
      </c>
      <c r="AO794" s="127" t="str">
        <f t="shared" ref="AO794:AO857" si="427">IF(AS794="","",ROUND(SUM(AS794-AR794-Y794-Z794-AA794),4))</f>
        <v/>
      </c>
      <c r="AP794" s="127" t="str">
        <f t="shared" ref="AP794:AP857" si="428">IF(AS794="","",IF(R794="Refreshment Beverage",ROUND(AS794-AN794,2),ROUND(SUM(AS794-AR794),2)))</f>
        <v/>
      </c>
      <c r="AQ794" s="140" t="str">
        <f>IF(AS794="","",IF(R794="Refreshment Beverage",ROUND(SUM(VLOOKUP(Q:Q,Rates!G$15:L$19,3,0)*(AS794-Y794-Z794-AA794)),4),ROUND(SUM(Rates!$K$8*AS794),4)))</f>
        <v/>
      </c>
      <c r="AR794" s="139" t="str">
        <f t="shared" ref="AR794:AR857" si="429">IF(AS794="","",IF(R794="Refreshment Beverage",MAX(AD794,AQ794),MAX(AQ794,AC794)))</f>
        <v/>
      </c>
      <c r="AS794" s="125" t="str">
        <f t="shared" ref="AS794:AS857" si="430">IF(J794="Retail Price",SUM(I794+0.004),"")</f>
        <v/>
      </c>
      <c r="AT794" s="121" t="str">
        <f t="shared" ref="AT794:AT857" si="431">IF(AX794="","",IF(R794="Refreshment Beverage",SUM(BA794-AV794-Y794-Z794-AA794),SUM(AX794-AV794-Y794-Z794-AA794)))</f>
        <v/>
      </c>
      <c r="AU794" s="138" t="str">
        <f>IF(AX794="","",IF(R794="Refreshment Beverage",ROUND((BA794-Y794-Z794-AA794)*VLOOKUP(VALUE(Q794),Rates!G$15:L$19,3,0),4),ROUND(AW794*(VLOOKUP(VALUE(Q794),Rates!G:L,3,0)),4)))</f>
        <v/>
      </c>
      <c r="AV794" s="126" t="str">
        <f t="shared" ref="AV794:AV857" si="432">IF(AX794="","",IF(R794="Refreshment Beverage",MAX(AU794,AD794),MAX(AB794,AU794)))</f>
        <v/>
      </c>
      <c r="AW794" s="127" t="str">
        <f t="shared" ref="AW794:AW857" si="433">IF(AX794="","",IF(R794="Refreshment Beverage",SUM(BA794-AV794-Y794-Z794-AA794),ROUND(SUM(BA794-AZ794-Y794-Z794-AA794),4)))</f>
        <v/>
      </c>
      <c r="AX794" s="123" t="str">
        <f t="shared" ref="AX794:AX857" si="434">IF(J794="Licensee Retail",I794,"")</f>
        <v/>
      </c>
      <c r="AY794" s="140" t="str">
        <f>IF(AX794="","",IF(R794="Refreshment Beverage",ROUND(SUM(AX794*Rates!K$19),4),ROUND(SUM(AX794*(Rates!J$8/100)),4)))</f>
        <v/>
      </c>
      <c r="AZ794" s="124" t="str">
        <f t="shared" ref="AZ794:AZ857" si="435">IF(AX794="","",MAX($AC794,AY794))</f>
        <v/>
      </c>
      <c r="BA794" s="125" t="str">
        <f t="shared" ref="BA794:BA857" si="436">IF(AX794="","",SUM(AX794+AZ794))</f>
        <v/>
      </c>
      <c r="BB794" s="115"/>
      <c r="BC794" s="143"/>
      <c r="BD794" s="100"/>
      <c r="BE794" s="100"/>
      <c r="BF794" s="100"/>
      <c r="BG794" s="100"/>
    </row>
    <row r="795" spans="1:59" ht="12.75" customHeight="1" x14ac:dyDescent="0.2">
      <c r="A795" s="144"/>
      <c r="B795" s="141"/>
      <c r="C795" s="141"/>
      <c r="D795" s="142"/>
      <c r="E795" s="142"/>
      <c r="F795" s="142"/>
      <c r="G795" s="142"/>
      <c r="H795" s="142"/>
      <c r="I795" s="129"/>
      <c r="J795" s="130"/>
      <c r="K795" s="131" t="str">
        <f t="shared" si="407"/>
        <v/>
      </c>
      <c r="L795" s="132" t="str">
        <f t="shared" si="408"/>
        <v/>
      </c>
      <c r="M795" s="133" t="str">
        <f t="shared" si="409"/>
        <v/>
      </c>
      <c r="N795" s="134" t="str">
        <f>IFERROR(IF(B:B="","",IF(R795="Beer",SUM(LOOKUP(2,1/(Rates!$B$3:$B$5&lt;=W795)/(Rates!$C$3:$C$5&gt;=W795),Rates!$D$3:$D$5)*(X795/100)*W795),IF(R795="Refreshment Beverage",SUM(LOOKUP(2,1/(Rates!$B$7:$B$11&lt;=W795)/(Rates!$C$7:$C$11&gt;=W795),Rates!$D$7:$D$11)*(X795/100)*W795)))),"")</f>
        <v/>
      </c>
      <c r="O795" s="134" t="str">
        <f t="shared" si="410"/>
        <v/>
      </c>
      <c r="P795" s="116"/>
      <c r="Q795" s="117" t="str">
        <f t="shared" si="411"/>
        <v/>
      </c>
      <c r="R795" s="128" t="str">
        <f t="shared" si="412"/>
        <v/>
      </c>
      <c r="S795" s="135" t="str">
        <f>IF(B795="","",IF(R795="Refreshment Beverage",VLOOKUP(VALUE(Q795),Rates!G$15:L$19,2,0),VLOOKUP(VALUE(Q795),Rates!G$4:L$12,2,0)))</f>
        <v/>
      </c>
      <c r="T795" s="135" t="str">
        <f t="shared" si="413"/>
        <v/>
      </c>
      <c r="U795" s="118" t="str">
        <f t="shared" si="414"/>
        <v/>
      </c>
      <c r="V795" s="135" t="str">
        <f t="shared" si="415"/>
        <v/>
      </c>
      <c r="W795" s="135" t="str">
        <f t="shared" si="416"/>
        <v/>
      </c>
      <c r="X795" s="119" t="str">
        <f t="shared" si="417"/>
        <v/>
      </c>
      <c r="Y795" s="120" t="str">
        <f>IF(B:B="","",IF(R795="Refreshment Beverage",VLOOKUP(Q795,Rates!G$15:L$19,6,0)*W795,VLOOKUP(Q795,Rates!G$4:L$12,6,0)*W795))</f>
        <v/>
      </c>
      <c r="Z795" s="120" t="str">
        <f t="shared" si="418"/>
        <v/>
      </c>
      <c r="AA795" s="120" t="str">
        <f t="shared" si="419"/>
        <v/>
      </c>
      <c r="AB795" s="136" t="str">
        <f>IF(B:B="","",IF(R795="Refreshment Beverage","",IF(AND(R795="Beer",Q795=0),SUM(LOOKUP(2,1/(Rates!$B$15:$B$18&lt;=W795)/(Rates!$C$15:$C$18&gt;=W795),Rates!$D$15:$D$18)*W795),VLOOKUP(VALUE(Q:Q),Rates!A:B,2,0)*W795)))</f>
        <v/>
      </c>
      <c r="AC795" s="136" t="str">
        <f>IF(B:B="","",IF(R795="Refreshment Beverage","",IF(AND(R795="Beer",Q795=0),SUM(LOOKUP(2,1/(Rates!$B$15:$B$18&lt;=W795)/(Rates!$C$15:$C$18&gt;=W795),Rates!$E$15:$E$18)*W795),VLOOKUP(VALUE(Q:Q),Rates!A:C,3,0)*W795)))</f>
        <v/>
      </c>
      <c r="AD795" s="137" t="str">
        <f>IFERROR(IF(B:B="","",IF(R795="Beer","",IF(VALUE(Q795)=0,VLOOKUP(VLOOKUP(B:B,#REF!,16,0),Rates!A:E,2,0),VLOOKUP(VALUE(Q795),Rates!A$31:B$34,2,0)*W795))),0)</f>
        <v/>
      </c>
      <c r="AE795" s="121" t="str">
        <f t="shared" si="420"/>
        <v/>
      </c>
      <c r="AF795" s="138" t="str">
        <f t="shared" si="421"/>
        <v/>
      </c>
      <c r="AG795" s="122" t="str">
        <f t="shared" si="422"/>
        <v/>
      </c>
      <c r="AH795" s="123" t="str">
        <f t="shared" si="423"/>
        <v/>
      </c>
      <c r="AI795" s="139" t="str">
        <f>IF(AE:AE="","",IF(R795="Refreshment Beverage",AK795*(Rates!J$19/100),ROUND(SUM(AH795*(Rates!$J$8/100)),4)))</f>
        <v/>
      </c>
      <c r="AJ795" s="124" t="str">
        <f t="shared" si="424"/>
        <v/>
      </c>
      <c r="AK795" s="125" t="str">
        <f t="shared" si="425"/>
        <v/>
      </c>
      <c r="AL795" s="121" t="str">
        <f t="shared" si="426"/>
        <v/>
      </c>
      <c r="AM795" s="138" t="str">
        <f>IF(AS795="","",IF(R795="Refreshment Beverage",ROUND(AS795*Rates!K$19,4),ROUND(AO795*(VLOOKUP(VALUE(Q795),Rates!G$4:L$12,3,0)),4)))</f>
        <v/>
      </c>
      <c r="AN795" s="126" t="str">
        <f>IF(AS795="","",IF(R795="Refreshment Beverage",AS795*(Rates!J$19/100),MAX(AM795,AB795)))</f>
        <v/>
      </c>
      <c r="AO795" s="127" t="str">
        <f t="shared" si="427"/>
        <v/>
      </c>
      <c r="AP795" s="127" t="str">
        <f t="shared" si="428"/>
        <v/>
      </c>
      <c r="AQ795" s="140" t="str">
        <f>IF(AS795="","",IF(R795="Refreshment Beverage",ROUND(SUM(VLOOKUP(Q:Q,Rates!G$15:L$19,3,0)*(AS795-Y795-Z795-AA795)),4),ROUND(SUM(Rates!$K$8*AS795),4)))</f>
        <v/>
      </c>
      <c r="AR795" s="139" t="str">
        <f t="shared" si="429"/>
        <v/>
      </c>
      <c r="AS795" s="125" t="str">
        <f t="shared" si="430"/>
        <v/>
      </c>
      <c r="AT795" s="121" t="str">
        <f t="shared" si="431"/>
        <v/>
      </c>
      <c r="AU795" s="138" t="str">
        <f>IF(AX795="","",IF(R795="Refreshment Beverage",ROUND((BA795-Y795-Z795-AA795)*VLOOKUP(VALUE(Q795),Rates!G$15:L$19,3,0),4),ROUND(AW795*(VLOOKUP(VALUE(Q795),Rates!G:L,3,0)),4)))</f>
        <v/>
      </c>
      <c r="AV795" s="126" t="str">
        <f t="shared" si="432"/>
        <v/>
      </c>
      <c r="AW795" s="127" t="str">
        <f t="shared" si="433"/>
        <v/>
      </c>
      <c r="AX795" s="123" t="str">
        <f t="shared" si="434"/>
        <v/>
      </c>
      <c r="AY795" s="140" t="str">
        <f>IF(AX795="","",IF(R795="Refreshment Beverage",ROUND(SUM(AX795*Rates!K$19),4),ROUND(SUM(AX795*(Rates!J$8/100)),4)))</f>
        <v/>
      </c>
      <c r="AZ795" s="124" t="str">
        <f t="shared" si="435"/>
        <v/>
      </c>
      <c r="BA795" s="125" t="str">
        <f t="shared" si="436"/>
        <v/>
      </c>
      <c r="BB795" s="115"/>
      <c r="BC795" s="143"/>
      <c r="BD795" s="100"/>
      <c r="BE795" s="100"/>
      <c r="BF795" s="100"/>
      <c r="BG795" s="100"/>
    </row>
    <row r="796" spans="1:59" ht="12.75" customHeight="1" x14ac:dyDescent="0.2">
      <c r="A796" s="144"/>
      <c r="B796" s="141"/>
      <c r="C796" s="141"/>
      <c r="D796" s="142"/>
      <c r="E796" s="142"/>
      <c r="F796" s="142"/>
      <c r="G796" s="142"/>
      <c r="H796" s="142"/>
      <c r="I796" s="129"/>
      <c r="J796" s="130"/>
      <c r="K796" s="131" t="str">
        <f t="shared" si="407"/>
        <v/>
      </c>
      <c r="L796" s="132" t="str">
        <f t="shared" si="408"/>
        <v/>
      </c>
      <c r="M796" s="133" t="str">
        <f t="shared" si="409"/>
        <v/>
      </c>
      <c r="N796" s="134" t="str">
        <f>IFERROR(IF(B:B="","",IF(R796="Beer",SUM(LOOKUP(2,1/(Rates!$B$3:$B$5&lt;=W796)/(Rates!$C$3:$C$5&gt;=W796),Rates!$D$3:$D$5)*(X796/100)*W796),IF(R796="Refreshment Beverage",SUM(LOOKUP(2,1/(Rates!$B$7:$B$11&lt;=W796)/(Rates!$C$7:$C$11&gt;=W796),Rates!$D$7:$D$11)*(X796/100)*W796)))),"")</f>
        <v/>
      </c>
      <c r="O796" s="134" t="str">
        <f t="shared" si="410"/>
        <v/>
      </c>
      <c r="P796" s="116"/>
      <c r="Q796" s="117" t="str">
        <f t="shared" si="411"/>
        <v/>
      </c>
      <c r="R796" s="128" t="str">
        <f t="shared" si="412"/>
        <v/>
      </c>
      <c r="S796" s="135" t="str">
        <f>IF(B796="","",IF(R796="Refreshment Beverage",VLOOKUP(VALUE(Q796),Rates!G$15:L$19,2,0),VLOOKUP(VALUE(Q796),Rates!G$4:L$12,2,0)))</f>
        <v/>
      </c>
      <c r="T796" s="135" t="str">
        <f t="shared" si="413"/>
        <v/>
      </c>
      <c r="U796" s="118" t="str">
        <f t="shared" si="414"/>
        <v/>
      </c>
      <c r="V796" s="135" t="str">
        <f t="shared" si="415"/>
        <v/>
      </c>
      <c r="W796" s="135" t="str">
        <f t="shared" si="416"/>
        <v/>
      </c>
      <c r="X796" s="119" t="str">
        <f t="shared" si="417"/>
        <v/>
      </c>
      <c r="Y796" s="120" t="str">
        <f>IF(B:B="","",IF(R796="Refreshment Beverage",VLOOKUP(Q796,Rates!G$15:L$19,6,0)*W796,VLOOKUP(Q796,Rates!G$4:L$12,6,0)*W796))</f>
        <v/>
      </c>
      <c r="Z796" s="120" t="str">
        <f t="shared" si="418"/>
        <v/>
      </c>
      <c r="AA796" s="120" t="str">
        <f t="shared" si="419"/>
        <v/>
      </c>
      <c r="AB796" s="136" t="str">
        <f>IF(B:B="","",IF(R796="Refreshment Beverage","",IF(AND(R796="Beer",Q796=0),SUM(LOOKUP(2,1/(Rates!$B$15:$B$18&lt;=W796)/(Rates!$C$15:$C$18&gt;=W796),Rates!$D$15:$D$18)*W796),VLOOKUP(VALUE(Q:Q),Rates!A:B,2,0)*W796)))</f>
        <v/>
      </c>
      <c r="AC796" s="136" t="str">
        <f>IF(B:B="","",IF(R796="Refreshment Beverage","",IF(AND(R796="Beer",Q796=0),SUM(LOOKUP(2,1/(Rates!$B$15:$B$18&lt;=W796)/(Rates!$C$15:$C$18&gt;=W796),Rates!$E$15:$E$18)*W796),VLOOKUP(VALUE(Q:Q),Rates!A:C,3,0)*W796)))</f>
        <v/>
      </c>
      <c r="AD796" s="137" t="str">
        <f>IFERROR(IF(B:B="","",IF(R796="Beer","",IF(VALUE(Q796)=0,VLOOKUP(VLOOKUP(B:B,#REF!,16,0),Rates!A:E,2,0),VLOOKUP(VALUE(Q796),Rates!A$31:B$34,2,0)*W796))),0)</f>
        <v/>
      </c>
      <c r="AE796" s="121" t="str">
        <f t="shared" si="420"/>
        <v/>
      </c>
      <c r="AF796" s="138" t="str">
        <f t="shared" si="421"/>
        <v/>
      </c>
      <c r="AG796" s="122" t="str">
        <f t="shared" si="422"/>
        <v/>
      </c>
      <c r="AH796" s="123" t="str">
        <f t="shared" si="423"/>
        <v/>
      </c>
      <c r="AI796" s="139" t="str">
        <f>IF(AE:AE="","",IF(R796="Refreshment Beverage",AK796*(Rates!J$19/100),ROUND(SUM(AH796*(Rates!$J$8/100)),4)))</f>
        <v/>
      </c>
      <c r="AJ796" s="124" t="str">
        <f t="shared" si="424"/>
        <v/>
      </c>
      <c r="AK796" s="125" t="str">
        <f t="shared" si="425"/>
        <v/>
      </c>
      <c r="AL796" s="121" t="str">
        <f t="shared" si="426"/>
        <v/>
      </c>
      <c r="AM796" s="138" t="str">
        <f>IF(AS796="","",IF(R796="Refreshment Beverage",ROUND(AS796*Rates!K$19,4),ROUND(AO796*(VLOOKUP(VALUE(Q796),Rates!G$4:L$12,3,0)),4)))</f>
        <v/>
      </c>
      <c r="AN796" s="126" t="str">
        <f>IF(AS796="","",IF(R796="Refreshment Beverage",AS796*(Rates!J$19/100),MAX(AM796,AB796)))</f>
        <v/>
      </c>
      <c r="AO796" s="127" t="str">
        <f t="shared" si="427"/>
        <v/>
      </c>
      <c r="AP796" s="127" t="str">
        <f t="shared" si="428"/>
        <v/>
      </c>
      <c r="AQ796" s="140" t="str">
        <f>IF(AS796="","",IF(R796="Refreshment Beverage",ROUND(SUM(VLOOKUP(Q:Q,Rates!G$15:L$19,3,0)*(AS796-Y796-Z796-AA796)),4),ROUND(SUM(Rates!$K$8*AS796),4)))</f>
        <v/>
      </c>
      <c r="AR796" s="139" t="str">
        <f t="shared" si="429"/>
        <v/>
      </c>
      <c r="AS796" s="125" t="str">
        <f t="shared" si="430"/>
        <v/>
      </c>
      <c r="AT796" s="121" t="str">
        <f t="shared" si="431"/>
        <v/>
      </c>
      <c r="AU796" s="138" t="str">
        <f>IF(AX796="","",IF(R796="Refreshment Beverage",ROUND((BA796-Y796-Z796-AA796)*VLOOKUP(VALUE(Q796),Rates!G$15:L$19,3,0),4),ROUND(AW796*(VLOOKUP(VALUE(Q796),Rates!G:L,3,0)),4)))</f>
        <v/>
      </c>
      <c r="AV796" s="126" t="str">
        <f t="shared" si="432"/>
        <v/>
      </c>
      <c r="AW796" s="127" t="str">
        <f t="shared" si="433"/>
        <v/>
      </c>
      <c r="AX796" s="123" t="str">
        <f t="shared" si="434"/>
        <v/>
      </c>
      <c r="AY796" s="140" t="str">
        <f>IF(AX796="","",IF(R796="Refreshment Beverage",ROUND(SUM(AX796*Rates!K$19),4),ROUND(SUM(AX796*(Rates!J$8/100)),4)))</f>
        <v/>
      </c>
      <c r="AZ796" s="124" t="str">
        <f t="shared" si="435"/>
        <v/>
      </c>
      <c r="BA796" s="125" t="str">
        <f t="shared" si="436"/>
        <v/>
      </c>
      <c r="BB796" s="115"/>
      <c r="BC796" s="143"/>
      <c r="BD796" s="100"/>
      <c r="BE796" s="100"/>
      <c r="BF796" s="100"/>
      <c r="BG796" s="100"/>
    </row>
    <row r="797" spans="1:59" ht="12.75" customHeight="1" x14ac:dyDescent="0.2">
      <c r="A797" s="144"/>
      <c r="B797" s="141"/>
      <c r="C797" s="141"/>
      <c r="D797" s="142"/>
      <c r="E797" s="142"/>
      <c r="F797" s="142"/>
      <c r="G797" s="142"/>
      <c r="H797" s="142"/>
      <c r="I797" s="129"/>
      <c r="J797" s="130"/>
      <c r="K797" s="131" t="str">
        <f t="shared" si="407"/>
        <v/>
      </c>
      <c r="L797" s="132" t="str">
        <f t="shared" si="408"/>
        <v/>
      </c>
      <c r="M797" s="133" t="str">
        <f t="shared" si="409"/>
        <v/>
      </c>
      <c r="N797" s="134" t="str">
        <f>IFERROR(IF(B:B="","",IF(R797="Beer",SUM(LOOKUP(2,1/(Rates!$B$3:$B$5&lt;=W797)/(Rates!$C$3:$C$5&gt;=W797),Rates!$D$3:$D$5)*(X797/100)*W797),IF(R797="Refreshment Beverage",SUM(LOOKUP(2,1/(Rates!$B$7:$B$11&lt;=W797)/(Rates!$C$7:$C$11&gt;=W797),Rates!$D$7:$D$11)*(X797/100)*W797)))),"")</f>
        <v/>
      </c>
      <c r="O797" s="134" t="str">
        <f t="shared" si="410"/>
        <v/>
      </c>
      <c r="P797" s="116"/>
      <c r="Q797" s="117" t="str">
        <f t="shared" si="411"/>
        <v/>
      </c>
      <c r="R797" s="128" t="str">
        <f t="shared" si="412"/>
        <v/>
      </c>
      <c r="S797" s="135" t="str">
        <f>IF(B797="","",IF(R797="Refreshment Beverage",VLOOKUP(VALUE(Q797),Rates!G$15:L$19,2,0),VLOOKUP(VALUE(Q797),Rates!G$4:L$12,2,0)))</f>
        <v/>
      </c>
      <c r="T797" s="135" t="str">
        <f t="shared" si="413"/>
        <v/>
      </c>
      <c r="U797" s="118" t="str">
        <f t="shared" si="414"/>
        <v/>
      </c>
      <c r="V797" s="135" t="str">
        <f t="shared" si="415"/>
        <v/>
      </c>
      <c r="W797" s="135" t="str">
        <f t="shared" si="416"/>
        <v/>
      </c>
      <c r="X797" s="119" t="str">
        <f t="shared" si="417"/>
        <v/>
      </c>
      <c r="Y797" s="120" t="str">
        <f>IF(B:B="","",IF(R797="Refreshment Beverage",VLOOKUP(Q797,Rates!G$15:L$19,6,0)*W797,VLOOKUP(Q797,Rates!G$4:L$12,6,0)*W797))</f>
        <v/>
      </c>
      <c r="Z797" s="120" t="str">
        <f t="shared" si="418"/>
        <v/>
      </c>
      <c r="AA797" s="120" t="str">
        <f t="shared" si="419"/>
        <v/>
      </c>
      <c r="AB797" s="136" t="str">
        <f>IF(B:B="","",IF(R797="Refreshment Beverage","",IF(AND(R797="Beer",Q797=0),SUM(LOOKUP(2,1/(Rates!$B$15:$B$18&lt;=W797)/(Rates!$C$15:$C$18&gt;=W797),Rates!$D$15:$D$18)*W797),VLOOKUP(VALUE(Q:Q),Rates!A:B,2,0)*W797)))</f>
        <v/>
      </c>
      <c r="AC797" s="136" t="str">
        <f>IF(B:B="","",IF(R797="Refreshment Beverage","",IF(AND(R797="Beer",Q797=0),SUM(LOOKUP(2,1/(Rates!$B$15:$B$18&lt;=W797)/(Rates!$C$15:$C$18&gt;=W797),Rates!$E$15:$E$18)*W797),VLOOKUP(VALUE(Q:Q),Rates!A:C,3,0)*W797)))</f>
        <v/>
      </c>
      <c r="AD797" s="137" t="str">
        <f>IFERROR(IF(B:B="","",IF(R797="Beer","",IF(VALUE(Q797)=0,VLOOKUP(VLOOKUP(B:B,#REF!,16,0),Rates!A:E,2,0),VLOOKUP(VALUE(Q797),Rates!A$31:B$34,2,0)*W797))),0)</f>
        <v/>
      </c>
      <c r="AE797" s="121" t="str">
        <f t="shared" si="420"/>
        <v/>
      </c>
      <c r="AF797" s="138" t="str">
        <f t="shared" si="421"/>
        <v/>
      </c>
      <c r="AG797" s="122" t="str">
        <f t="shared" si="422"/>
        <v/>
      </c>
      <c r="AH797" s="123" t="str">
        <f t="shared" si="423"/>
        <v/>
      </c>
      <c r="AI797" s="139" t="str">
        <f>IF(AE:AE="","",IF(R797="Refreshment Beverage",AK797*(Rates!J$19/100),ROUND(SUM(AH797*(Rates!$J$8/100)),4)))</f>
        <v/>
      </c>
      <c r="AJ797" s="124" t="str">
        <f t="shared" si="424"/>
        <v/>
      </c>
      <c r="AK797" s="125" t="str">
        <f t="shared" si="425"/>
        <v/>
      </c>
      <c r="AL797" s="121" t="str">
        <f t="shared" si="426"/>
        <v/>
      </c>
      <c r="AM797" s="138" t="str">
        <f>IF(AS797="","",IF(R797="Refreshment Beverage",ROUND(AS797*Rates!K$19,4),ROUND(AO797*(VLOOKUP(VALUE(Q797),Rates!G$4:L$12,3,0)),4)))</f>
        <v/>
      </c>
      <c r="AN797" s="126" t="str">
        <f>IF(AS797="","",IF(R797="Refreshment Beverage",AS797*(Rates!J$19/100),MAX(AM797,AB797)))</f>
        <v/>
      </c>
      <c r="AO797" s="127" t="str">
        <f t="shared" si="427"/>
        <v/>
      </c>
      <c r="AP797" s="127" t="str">
        <f t="shared" si="428"/>
        <v/>
      </c>
      <c r="AQ797" s="140" t="str">
        <f>IF(AS797="","",IF(R797="Refreshment Beverage",ROUND(SUM(VLOOKUP(Q:Q,Rates!G$15:L$19,3,0)*(AS797-Y797-Z797-AA797)),4),ROUND(SUM(Rates!$K$8*AS797),4)))</f>
        <v/>
      </c>
      <c r="AR797" s="139" t="str">
        <f t="shared" si="429"/>
        <v/>
      </c>
      <c r="AS797" s="125" t="str">
        <f t="shared" si="430"/>
        <v/>
      </c>
      <c r="AT797" s="121" t="str">
        <f t="shared" si="431"/>
        <v/>
      </c>
      <c r="AU797" s="138" t="str">
        <f>IF(AX797="","",IF(R797="Refreshment Beverage",ROUND((BA797-Y797-Z797-AA797)*VLOOKUP(VALUE(Q797),Rates!G$15:L$19,3,0),4),ROUND(AW797*(VLOOKUP(VALUE(Q797),Rates!G:L,3,0)),4)))</f>
        <v/>
      </c>
      <c r="AV797" s="126" t="str">
        <f t="shared" si="432"/>
        <v/>
      </c>
      <c r="AW797" s="127" t="str">
        <f t="shared" si="433"/>
        <v/>
      </c>
      <c r="AX797" s="123" t="str">
        <f t="shared" si="434"/>
        <v/>
      </c>
      <c r="AY797" s="140" t="str">
        <f>IF(AX797="","",IF(R797="Refreshment Beverage",ROUND(SUM(AX797*Rates!K$19),4),ROUND(SUM(AX797*(Rates!J$8/100)),4)))</f>
        <v/>
      </c>
      <c r="AZ797" s="124" t="str">
        <f t="shared" si="435"/>
        <v/>
      </c>
      <c r="BA797" s="125" t="str">
        <f t="shared" si="436"/>
        <v/>
      </c>
      <c r="BB797" s="115"/>
      <c r="BC797" s="143"/>
      <c r="BD797" s="100"/>
      <c r="BE797" s="100"/>
      <c r="BF797" s="100"/>
      <c r="BG797" s="100"/>
    </row>
    <row r="798" spans="1:59" ht="12.75" customHeight="1" x14ac:dyDescent="0.2">
      <c r="A798" s="144"/>
      <c r="B798" s="141"/>
      <c r="C798" s="141"/>
      <c r="D798" s="142"/>
      <c r="E798" s="142"/>
      <c r="F798" s="142"/>
      <c r="G798" s="142"/>
      <c r="H798" s="142"/>
      <c r="I798" s="129"/>
      <c r="J798" s="130"/>
      <c r="K798" s="131" t="str">
        <f t="shared" si="407"/>
        <v/>
      </c>
      <c r="L798" s="132" t="str">
        <f t="shared" si="408"/>
        <v/>
      </c>
      <c r="M798" s="133" t="str">
        <f t="shared" si="409"/>
        <v/>
      </c>
      <c r="N798" s="134" t="str">
        <f>IFERROR(IF(B:B="","",IF(R798="Beer",SUM(LOOKUP(2,1/(Rates!$B$3:$B$5&lt;=W798)/(Rates!$C$3:$C$5&gt;=W798),Rates!$D$3:$D$5)*(X798/100)*W798),IF(R798="Refreshment Beverage",SUM(LOOKUP(2,1/(Rates!$B$7:$B$11&lt;=W798)/(Rates!$C$7:$C$11&gt;=W798),Rates!$D$7:$D$11)*(X798/100)*W798)))),"")</f>
        <v/>
      </c>
      <c r="O798" s="134" t="str">
        <f t="shared" si="410"/>
        <v/>
      </c>
      <c r="P798" s="116"/>
      <c r="Q798" s="117" t="str">
        <f t="shared" si="411"/>
        <v/>
      </c>
      <c r="R798" s="128" t="str">
        <f t="shared" si="412"/>
        <v/>
      </c>
      <c r="S798" s="135" t="str">
        <f>IF(B798="","",IF(R798="Refreshment Beverage",VLOOKUP(VALUE(Q798),Rates!G$15:L$19,2,0),VLOOKUP(VALUE(Q798),Rates!G$4:L$12,2,0)))</f>
        <v/>
      </c>
      <c r="T798" s="135" t="str">
        <f t="shared" si="413"/>
        <v/>
      </c>
      <c r="U798" s="118" t="str">
        <f t="shared" si="414"/>
        <v/>
      </c>
      <c r="V798" s="135" t="str">
        <f t="shared" si="415"/>
        <v/>
      </c>
      <c r="W798" s="135" t="str">
        <f t="shared" si="416"/>
        <v/>
      </c>
      <c r="X798" s="119" t="str">
        <f t="shared" si="417"/>
        <v/>
      </c>
      <c r="Y798" s="120" t="str">
        <f>IF(B:B="","",IF(R798="Refreshment Beverage",VLOOKUP(Q798,Rates!G$15:L$19,6,0)*W798,VLOOKUP(Q798,Rates!G$4:L$12,6,0)*W798))</f>
        <v/>
      </c>
      <c r="Z798" s="120" t="str">
        <f t="shared" si="418"/>
        <v/>
      </c>
      <c r="AA798" s="120" t="str">
        <f t="shared" si="419"/>
        <v/>
      </c>
      <c r="AB798" s="136" t="str">
        <f>IF(B:B="","",IF(R798="Refreshment Beverage","",IF(AND(R798="Beer",Q798=0),SUM(LOOKUP(2,1/(Rates!$B$15:$B$18&lt;=W798)/(Rates!$C$15:$C$18&gt;=W798),Rates!$D$15:$D$18)*W798),VLOOKUP(VALUE(Q:Q),Rates!A:B,2,0)*W798)))</f>
        <v/>
      </c>
      <c r="AC798" s="136" t="str">
        <f>IF(B:B="","",IF(R798="Refreshment Beverage","",IF(AND(R798="Beer",Q798=0),SUM(LOOKUP(2,1/(Rates!$B$15:$B$18&lt;=W798)/(Rates!$C$15:$C$18&gt;=W798),Rates!$E$15:$E$18)*W798),VLOOKUP(VALUE(Q:Q),Rates!A:C,3,0)*W798)))</f>
        <v/>
      </c>
      <c r="AD798" s="137" t="str">
        <f>IFERROR(IF(B:B="","",IF(R798="Beer","",IF(VALUE(Q798)=0,VLOOKUP(VLOOKUP(B:B,#REF!,16,0),Rates!A:E,2,0),VLOOKUP(VALUE(Q798),Rates!A$31:B$34,2,0)*W798))),0)</f>
        <v/>
      </c>
      <c r="AE798" s="121" t="str">
        <f t="shared" si="420"/>
        <v/>
      </c>
      <c r="AF798" s="138" t="str">
        <f t="shared" si="421"/>
        <v/>
      </c>
      <c r="AG798" s="122" t="str">
        <f t="shared" si="422"/>
        <v/>
      </c>
      <c r="AH798" s="123" t="str">
        <f t="shared" si="423"/>
        <v/>
      </c>
      <c r="AI798" s="139" t="str">
        <f>IF(AE:AE="","",IF(R798="Refreshment Beverage",AK798*(Rates!J$19/100),ROUND(SUM(AH798*(Rates!$J$8/100)),4)))</f>
        <v/>
      </c>
      <c r="AJ798" s="124" t="str">
        <f t="shared" si="424"/>
        <v/>
      </c>
      <c r="AK798" s="125" t="str">
        <f t="shared" si="425"/>
        <v/>
      </c>
      <c r="AL798" s="121" t="str">
        <f t="shared" si="426"/>
        <v/>
      </c>
      <c r="AM798" s="138" t="str">
        <f>IF(AS798="","",IF(R798="Refreshment Beverage",ROUND(AS798*Rates!K$19,4),ROUND(AO798*(VLOOKUP(VALUE(Q798),Rates!G$4:L$12,3,0)),4)))</f>
        <v/>
      </c>
      <c r="AN798" s="126" t="str">
        <f>IF(AS798="","",IF(R798="Refreshment Beverage",AS798*(Rates!J$19/100),MAX(AM798,AB798)))</f>
        <v/>
      </c>
      <c r="AO798" s="127" t="str">
        <f t="shared" si="427"/>
        <v/>
      </c>
      <c r="AP798" s="127" t="str">
        <f t="shared" si="428"/>
        <v/>
      </c>
      <c r="AQ798" s="140" t="str">
        <f>IF(AS798="","",IF(R798="Refreshment Beverage",ROUND(SUM(VLOOKUP(Q:Q,Rates!G$15:L$19,3,0)*(AS798-Y798-Z798-AA798)),4),ROUND(SUM(Rates!$K$8*AS798),4)))</f>
        <v/>
      </c>
      <c r="AR798" s="139" t="str">
        <f t="shared" si="429"/>
        <v/>
      </c>
      <c r="AS798" s="125" t="str">
        <f t="shared" si="430"/>
        <v/>
      </c>
      <c r="AT798" s="121" t="str">
        <f t="shared" si="431"/>
        <v/>
      </c>
      <c r="AU798" s="138" t="str">
        <f>IF(AX798="","",IF(R798="Refreshment Beverage",ROUND((BA798-Y798-Z798-AA798)*VLOOKUP(VALUE(Q798),Rates!G$15:L$19,3,0),4),ROUND(AW798*(VLOOKUP(VALUE(Q798),Rates!G:L,3,0)),4)))</f>
        <v/>
      </c>
      <c r="AV798" s="126" t="str">
        <f t="shared" si="432"/>
        <v/>
      </c>
      <c r="AW798" s="127" t="str">
        <f t="shared" si="433"/>
        <v/>
      </c>
      <c r="AX798" s="123" t="str">
        <f t="shared" si="434"/>
        <v/>
      </c>
      <c r="AY798" s="140" t="str">
        <f>IF(AX798="","",IF(R798="Refreshment Beverage",ROUND(SUM(AX798*Rates!K$19),4),ROUND(SUM(AX798*(Rates!J$8/100)),4)))</f>
        <v/>
      </c>
      <c r="AZ798" s="124" t="str">
        <f t="shared" si="435"/>
        <v/>
      </c>
      <c r="BA798" s="125" t="str">
        <f t="shared" si="436"/>
        <v/>
      </c>
      <c r="BB798" s="115"/>
      <c r="BC798" s="143"/>
      <c r="BD798" s="100"/>
      <c r="BE798" s="100"/>
      <c r="BF798" s="100"/>
      <c r="BG798" s="100"/>
    </row>
    <row r="799" spans="1:59" ht="12.75" customHeight="1" x14ac:dyDescent="0.2">
      <c r="A799" s="144"/>
      <c r="B799" s="141"/>
      <c r="C799" s="141"/>
      <c r="D799" s="142"/>
      <c r="E799" s="142"/>
      <c r="F799" s="142"/>
      <c r="G799" s="142"/>
      <c r="H799" s="142"/>
      <c r="I799" s="129"/>
      <c r="J799" s="130"/>
      <c r="K799" s="131" t="str">
        <f t="shared" si="407"/>
        <v/>
      </c>
      <c r="L799" s="132" t="str">
        <f t="shared" si="408"/>
        <v/>
      </c>
      <c r="M799" s="133" t="str">
        <f t="shared" si="409"/>
        <v/>
      </c>
      <c r="N799" s="134" t="str">
        <f>IFERROR(IF(B:B="","",IF(R799="Beer",SUM(LOOKUP(2,1/(Rates!$B$3:$B$5&lt;=W799)/(Rates!$C$3:$C$5&gt;=W799),Rates!$D$3:$D$5)*(X799/100)*W799),IF(R799="Refreshment Beverage",SUM(LOOKUP(2,1/(Rates!$B$7:$B$11&lt;=W799)/(Rates!$C$7:$C$11&gt;=W799),Rates!$D$7:$D$11)*(X799/100)*W799)))),"")</f>
        <v/>
      </c>
      <c r="O799" s="134" t="str">
        <f t="shared" si="410"/>
        <v/>
      </c>
      <c r="P799" s="116"/>
      <c r="Q799" s="117" t="str">
        <f t="shared" si="411"/>
        <v/>
      </c>
      <c r="R799" s="128" t="str">
        <f t="shared" si="412"/>
        <v/>
      </c>
      <c r="S799" s="135" t="str">
        <f>IF(B799="","",IF(R799="Refreshment Beverage",VLOOKUP(VALUE(Q799),Rates!G$15:L$19,2,0),VLOOKUP(VALUE(Q799),Rates!G$4:L$12,2,0)))</f>
        <v/>
      </c>
      <c r="T799" s="135" t="str">
        <f t="shared" si="413"/>
        <v/>
      </c>
      <c r="U799" s="118" t="str">
        <f t="shared" si="414"/>
        <v/>
      </c>
      <c r="V799" s="135" t="str">
        <f t="shared" si="415"/>
        <v/>
      </c>
      <c r="W799" s="135" t="str">
        <f t="shared" si="416"/>
        <v/>
      </c>
      <c r="X799" s="119" t="str">
        <f t="shared" si="417"/>
        <v/>
      </c>
      <c r="Y799" s="120" t="str">
        <f>IF(B:B="","",IF(R799="Refreshment Beverage",VLOOKUP(Q799,Rates!G$15:L$19,6,0)*W799,VLOOKUP(Q799,Rates!G$4:L$12,6,0)*W799))</f>
        <v/>
      </c>
      <c r="Z799" s="120" t="str">
        <f t="shared" si="418"/>
        <v/>
      </c>
      <c r="AA799" s="120" t="str">
        <f t="shared" si="419"/>
        <v/>
      </c>
      <c r="AB799" s="136" t="str">
        <f>IF(B:B="","",IF(R799="Refreshment Beverage","",IF(AND(R799="Beer",Q799=0),SUM(LOOKUP(2,1/(Rates!$B$15:$B$18&lt;=W799)/(Rates!$C$15:$C$18&gt;=W799),Rates!$D$15:$D$18)*W799),VLOOKUP(VALUE(Q:Q),Rates!A:B,2,0)*W799)))</f>
        <v/>
      </c>
      <c r="AC799" s="136" t="str">
        <f>IF(B:B="","",IF(R799="Refreshment Beverage","",IF(AND(R799="Beer",Q799=0),SUM(LOOKUP(2,1/(Rates!$B$15:$B$18&lt;=W799)/(Rates!$C$15:$C$18&gt;=W799),Rates!$E$15:$E$18)*W799),VLOOKUP(VALUE(Q:Q),Rates!A:C,3,0)*W799)))</f>
        <v/>
      </c>
      <c r="AD799" s="137" t="str">
        <f>IFERROR(IF(B:B="","",IF(R799="Beer","",IF(VALUE(Q799)=0,VLOOKUP(VLOOKUP(B:B,#REF!,16,0),Rates!A:E,2,0),VLOOKUP(VALUE(Q799),Rates!A$31:B$34,2,0)*W799))),0)</f>
        <v/>
      </c>
      <c r="AE799" s="121" t="str">
        <f t="shared" si="420"/>
        <v/>
      </c>
      <c r="AF799" s="138" t="str">
        <f t="shared" si="421"/>
        <v/>
      </c>
      <c r="AG799" s="122" t="str">
        <f t="shared" si="422"/>
        <v/>
      </c>
      <c r="AH799" s="123" t="str">
        <f t="shared" si="423"/>
        <v/>
      </c>
      <c r="AI799" s="139" t="str">
        <f>IF(AE:AE="","",IF(R799="Refreshment Beverage",AK799*(Rates!J$19/100),ROUND(SUM(AH799*(Rates!$J$8/100)),4)))</f>
        <v/>
      </c>
      <c r="AJ799" s="124" t="str">
        <f t="shared" si="424"/>
        <v/>
      </c>
      <c r="AK799" s="125" t="str">
        <f t="shared" si="425"/>
        <v/>
      </c>
      <c r="AL799" s="121" t="str">
        <f t="shared" si="426"/>
        <v/>
      </c>
      <c r="AM799" s="138" t="str">
        <f>IF(AS799="","",IF(R799="Refreshment Beverage",ROUND(AS799*Rates!K$19,4),ROUND(AO799*(VLOOKUP(VALUE(Q799),Rates!G$4:L$12,3,0)),4)))</f>
        <v/>
      </c>
      <c r="AN799" s="126" t="str">
        <f>IF(AS799="","",IF(R799="Refreshment Beverage",AS799*(Rates!J$19/100),MAX(AM799,AB799)))</f>
        <v/>
      </c>
      <c r="AO799" s="127" t="str">
        <f t="shared" si="427"/>
        <v/>
      </c>
      <c r="AP799" s="127" t="str">
        <f t="shared" si="428"/>
        <v/>
      </c>
      <c r="AQ799" s="140" t="str">
        <f>IF(AS799="","",IF(R799="Refreshment Beverage",ROUND(SUM(VLOOKUP(Q:Q,Rates!G$15:L$19,3,0)*(AS799-Y799-Z799-AA799)),4),ROUND(SUM(Rates!$K$8*AS799),4)))</f>
        <v/>
      </c>
      <c r="AR799" s="139" t="str">
        <f t="shared" si="429"/>
        <v/>
      </c>
      <c r="AS799" s="125" t="str">
        <f t="shared" si="430"/>
        <v/>
      </c>
      <c r="AT799" s="121" t="str">
        <f t="shared" si="431"/>
        <v/>
      </c>
      <c r="AU799" s="138" t="str">
        <f>IF(AX799="","",IF(R799="Refreshment Beverage",ROUND((BA799-Y799-Z799-AA799)*VLOOKUP(VALUE(Q799),Rates!G$15:L$19,3,0),4),ROUND(AW799*(VLOOKUP(VALUE(Q799),Rates!G:L,3,0)),4)))</f>
        <v/>
      </c>
      <c r="AV799" s="126" t="str">
        <f t="shared" si="432"/>
        <v/>
      </c>
      <c r="AW799" s="127" t="str">
        <f t="shared" si="433"/>
        <v/>
      </c>
      <c r="AX799" s="123" t="str">
        <f t="shared" si="434"/>
        <v/>
      </c>
      <c r="AY799" s="140" t="str">
        <f>IF(AX799="","",IF(R799="Refreshment Beverage",ROUND(SUM(AX799*Rates!K$19),4),ROUND(SUM(AX799*(Rates!J$8/100)),4)))</f>
        <v/>
      </c>
      <c r="AZ799" s="124" t="str">
        <f t="shared" si="435"/>
        <v/>
      </c>
      <c r="BA799" s="125" t="str">
        <f t="shared" si="436"/>
        <v/>
      </c>
      <c r="BB799" s="115"/>
      <c r="BC799" s="143"/>
      <c r="BD799" s="100"/>
      <c r="BE799" s="100"/>
      <c r="BF799" s="100"/>
      <c r="BG799" s="100"/>
    </row>
    <row r="800" spans="1:59" ht="12.75" customHeight="1" x14ac:dyDescent="0.2">
      <c r="A800" s="144"/>
      <c r="B800" s="141"/>
      <c r="C800" s="141"/>
      <c r="D800" s="142"/>
      <c r="E800" s="142"/>
      <c r="F800" s="142"/>
      <c r="G800" s="142"/>
      <c r="H800" s="142"/>
      <c r="I800" s="129"/>
      <c r="J800" s="130"/>
      <c r="K800" s="131" t="str">
        <f t="shared" si="407"/>
        <v/>
      </c>
      <c r="L800" s="132" t="str">
        <f t="shared" si="408"/>
        <v/>
      </c>
      <c r="M800" s="133" t="str">
        <f t="shared" si="409"/>
        <v/>
      </c>
      <c r="N800" s="134" t="str">
        <f>IFERROR(IF(B:B="","",IF(R800="Beer",SUM(LOOKUP(2,1/(Rates!$B$3:$B$5&lt;=W800)/(Rates!$C$3:$C$5&gt;=W800),Rates!$D$3:$D$5)*(X800/100)*W800),IF(R800="Refreshment Beverage",SUM(LOOKUP(2,1/(Rates!$B$7:$B$11&lt;=W800)/(Rates!$C$7:$C$11&gt;=W800),Rates!$D$7:$D$11)*(X800/100)*W800)))),"")</f>
        <v/>
      </c>
      <c r="O800" s="134" t="str">
        <f t="shared" si="410"/>
        <v/>
      </c>
      <c r="P800" s="116"/>
      <c r="Q800" s="117" t="str">
        <f t="shared" si="411"/>
        <v/>
      </c>
      <c r="R800" s="128" t="str">
        <f t="shared" si="412"/>
        <v/>
      </c>
      <c r="S800" s="135" t="str">
        <f>IF(B800="","",IF(R800="Refreshment Beverage",VLOOKUP(VALUE(Q800),Rates!G$15:L$19,2,0),VLOOKUP(VALUE(Q800),Rates!G$4:L$12,2,0)))</f>
        <v/>
      </c>
      <c r="T800" s="135" t="str">
        <f t="shared" si="413"/>
        <v/>
      </c>
      <c r="U800" s="118" t="str">
        <f t="shared" si="414"/>
        <v/>
      </c>
      <c r="V800" s="135" t="str">
        <f t="shared" si="415"/>
        <v/>
      </c>
      <c r="W800" s="135" t="str">
        <f t="shared" si="416"/>
        <v/>
      </c>
      <c r="X800" s="119" t="str">
        <f t="shared" si="417"/>
        <v/>
      </c>
      <c r="Y800" s="120" t="str">
        <f>IF(B:B="","",IF(R800="Refreshment Beverage",VLOOKUP(Q800,Rates!G$15:L$19,6,0)*W800,VLOOKUP(Q800,Rates!G$4:L$12,6,0)*W800))</f>
        <v/>
      </c>
      <c r="Z800" s="120" t="str">
        <f t="shared" si="418"/>
        <v/>
      </c>
      <c r="AA800" s="120" t="str">
        <f t="shared" si="419"/>
        <v/>
      </c>
      <c r="AB800" s="136" t="str">
        <f>IF(B:B="","",IF(R800="Refreshment Beverage","",IF(AND(R800="Beer",Q800=0),SUM(LOOKUP(2,1/(Rates!$B$15:$B$18&lt;=W800)/(Rates!$C$15:$C$18&gt;=W800),Rates!$D$15:$D$18)*W800),VLOOKUP(VALUE(Q:Q),Rates!A:B,2,0)*W800)))</f>
        <v/>
      </c>
      <c r="AC800" s="136" t="str">
        <f>IF(B:B="","",IF(R800="Refreshment Beverage","",IF(AND(R800="Beer",Q800=0),SUM(LOOKUP(2,1/(Rates!$B$15:$B$18&lt;=W800)/(Rates!$C$15:$C$18&gt;=W800),Rates!$E$15:$E$18)*W800),VLOOKUP(VALUE(Q:Q),Rates!A:C,3,0)*W800)))</f>
        <v/>
      </c>
      <c r="AD800" s="137" t="str">
        <f>IFERROR(IF(B:B="","",IF(R800="Beer","",IF(VALUE(Q800)=0,VLOOKUP(VLOOKUP(B:B,#REF!,16,0),Rates!A:E,2,0),VLOOKUP(VALUE(Q800),Rates!A$31:B$34,2,0)*W800))),0)</f>
        <v/>
      </c>
      <c r="AE800" s="121" t="str">
        <f t="shared" si="420"/>
        <v/>
      </c>
      <c r="AF800" s="138" t="str">
        <f t="shared" si="421"/>
        <v/>
      </c>
      <c r="AG800" s="122" t="str">
        <f t="shared" si="422"/>
        <v/>
      </c>
      <c r="AH800" s="123" t="str">
        <f t="shared" si="423"/>
        <v/>
      </c>
      <c r="AI800" s="139" t="str">
        <f>IF(AE:AE="","",IF(R800="Refreshment Beverage",AK800*(Rates!J$19/100),ROUND(SUM(AH800*(Rates!$J$8/100)),4)))</f>
        <v/>
      </c>
      <c r="AJ800" s="124" t="str">
        <f t="shared" si="424"/>
        <v/>
      </c>
      <c r="AK800" s="125" t="str">
        <f t="shared" si="425"/>
        <v/>
      </c>
      <c r="AL800" s="121" t="str">
        <f t="shared" si="426"/>
        <v/>
      </c>
      <c r="AM800" s="138" t="str">
        <f>IF(AS800="","",IF(R800="Refreshment Beverage",ROUND(AS800*Rates!K$19,4),ROUND(AO800*(VLOOKUP(VALUE(Q800),Rates!G$4:L$12,3,0)),4)))</f>
        <v/>
      </c>
      <c r="AN800" s="126" t="str">
        <f>IF(AS800="","",IF(R800="Refreshment Beverage",AS800*(Rates!J$19/100),MAX(AM800,AB800)))</f>
        <v/>
      </c>
      <c r="AO800" s="127" t="str">
        <f t="shared" si="427"/>
        <v/>
      </c>
      <c r="AP800" s="127" t="str">
        <f t="shared" si="428"/>
        <v/>
      </c>
      <c r="AQ800" s="140" t="str">
        <f>IF(AS800="","",IF(R800="Refreshment Beverage",ROUND(SUM(VLOOKUP(Q:Q,Rates!G$15:L$19,3,0)*(AS800-Y800-Z800-AA800)),4),ROUND(SUM(Rates!$K$8*AS800),4)))</f>
        <v/>
      </c>
      <c r="AR800" s="139" t="str">
        <f t="shared" si="429"/>
        <v/>
      </c>
      <c r="AS800" s="125" t="str">
        <f t="shared" si="430"/>
        <v/>
      </c>
      <c r="AT800" s="121" t="str">
        <f t="shared" si="431"/>
        <v/>
      </c>
      <c r="AU800" s="138" t="str">
        <f>IF(AX800="","",IF(R800="Refreshment Beverage",ROUND((BA800-Y800-Z800-AA800)*VLOOKUP(VALUE(Q800),Rates!G$15:L$19,3,0),4),ROUND(AW800*(VLOOKUP(VALUE(Q800),Rates!G:L,3,0)),4)))</f>
        <v/>
      </c>
      <c r="AV800" s="126" t="str">
        <f t="shared" si="432"/>
        <v/>
      </c>
      <c r="AW800" s="127" t="str">
        <f t="shared" si="433"/>
        <v/>
      </c>
      <c r="AX800" s="123" t="str">
        <f t="shared" si="434"/>
        <v/>
      </c>
      <c r="AY800" s="140" t="str">
        <f>IF(AX800="","",IF(R800="Refreshment Beverage",ROUND(SUM(AX800*Rates!K$19),4),ROUND(SUM(AX800*(Rates!J$8/100)),4)))</f>
        <v/>
      </c>
      <c r="AZ800" s="124" t="str">
        <f t="shared" si="435"/>
        <v/>
      </c>
      <c r="BA800" s="125" t="str">
        <f t="shared" si="436"/>
        <v/>
      </c>
      <c r="BB800" s="115"/>
      <c r="BC800" s="143"/>
      <c r="BD800" s="100"/>
      <c r="BE800" s="100"/>
      <c r="BF800" s="100"/>
      <c r="BG800" s="100"/>
    </row>
    <row r="801" spans="1:59" ht="12.75" customHeight="1" x14ac:dyDescent="0.2">
      <c r="A801" s="144"/>
      <c r="B801" s="141"/>
      <c r="C801" s="141"/>
      <c r="D801" s="142"/>
      <c r="E801" s="142"/>
      <c r="F801" s="142"/>
      <c r="G801" s="142"/>
      <c r="H801" s="142"/>
      <c r="I801" s="129"/>
      <c r="J801" s="130"/>
      <c r="K801" s="131" t="str">
        <f t="shared" si="407"/>
        <v/>
      </c>
      <c r="L801" s="132" t="str">
        <f t="shared" si="408"/>
        <v/>
      </c>
      <c r="M801" s="133" t="str">
        <f t="shared" si="409"/>
        <v/>
      </c>
      <c r="N801" s="134" t="str">
        <f>IFERROR(IF(B:B="","",IF(R801="Beer",SUM(LOOKUP(2,1/(Rates!$B$3:$B$5&lt;=W801)/(Rates!$C$3:$C$5&gt;=W801),Rates!$D$3:$D$5)*(X801/100)*W801),IF(R801="Refreshment Beverage",SUM(LOOKUP(2,1/(Rates!$B$7:$B$11&lt;=W801)/(Rates!$C$7:$C$11&gt;=W801),Rates!$D$7:$D$11)*(X801/100)*W801)))),"")</f>
        <v/>
      </c>
      <c r="O801" s="134" t="str">
        <f t="shared" si="410"/>
        <v/>
      </c>
      <c r="P801" s="116"/>
      <c r="Q801" s="117" t="str">
        <f t="shared" si="411"/>
        <v/>
      </c>
      <c r="R801" s="128" t="str">
        <f t="shared" si="412"/>
        <v/>
      </c>
      <c r="S801" s="135" t="str">
        <f>IF(B801="","",IF(R801="Refreshment Beverage",VLOOKUP(VALUE(Q801),Rates!G$15:L$19,2,0),VLOOKUP(VALUE(Q801),Rates!G$4:L$12,2,0)))</f>
        <v/>
      </c>
      <c r="T801" s="135" t="str">
        <f t="shared" si="413"/>
        <v/>
      </c>
      <c r="U801" s="118" t="str">
        <f t="shared" si="414"/>
        <v/>
      </c>
      <c r="V801" s="135" t="str">
        <f t="shared" si="415"/>
        <v/>
      </c>
      <c r="W801" s="135" t="str">
        <f t="shared" si="416"/>
        <v/>
      </c>
      <c r="X801" s="119" t="str">
        <f t="shared" si="417"/>
        <v/>
      </c>
      <c r="Y801" s="120" t="str">
        <f>IF(B:B="","",IF(R801="Refreshment Beverage",VLOOKUP(Q801,Rates!G$15:L$19,6,0)*W801,VLOOKUP(Q801,Rates!G$4:L$12,6,0)*W801))</f>
        <v/>
      </c>
      <c r="Z801" s="120" t="str">
        <f t="shared" si="418"/>
        <v/>
      </c>
      <c r="AA801" s="120" t="str">
        <f t="shared" si="419"/>
        <v/>
      </c>
      <c r="AB801" s="136" t="str">
        <f>IF(B:B="","",IF(R801="Refreshment Beverage","",IF(AND(R801="Beer",Q801=0),SUM(LOOKUP(2,1/(Rates!$B$15:$B$18&lt;=W801)/(Rates!$C$15:$C$18&gt;=W801),Rates!$D$15:$D$18)*W801),VLOOKUP(VALUE(Q:Q),Rates!A:B,2,0)*W801)))</f>
        <v/>
      </c>
      <c r="AC801" s="136" t="str">
        <f>IF(B:B="","",IF(R801="Refreshment Beverage","",IF(AND(R801="Beer",Q801=0),SUM(LOOKUP(2,1/(Rates!$B$15:$B$18&lt;=W801)/(Rates!$C$15:$C$18&gt;=W801),Rates!$E$15:$E$18)*W801),VLOOKUP(VALUE(Q:Q),Rates!A:C,3,0)*W801)))</f>
        <v/>
      </c>
      <c r="AD801" s="137" t="str">
        <f>IFERROR(IF(B:B="","",IF(R801="Beer","",IF(VALUE(Q801)=0,VLOOKUP(VLOOKUP(B:B,#REF!,16,0),Rates!A:E,2,0),VLOOKUP(VALUE(Q801),Rates!A$31:B$34,2,0)*W801))),0)</f>
        <v/>
      </c>
      <c r="AE801" s="121" t="str">
        <f t="shared" si="420"/>
        <v/>
      </c>
      <c r="AF801" s="138" t="str">
        <f t="shared" si="421"/>
        <v/>
      </c>
      <c r="AG801" s="122" t="str">
        <f t="shared" si="422"/>
        <v/>
      </c>
      <c r="AH801" s="123" t="str">
        <f t="shared" si="423"/>
        <v/>
      </c>
      <c r="AI801" s="139" t="str">
        <f>IF(AE:AE="","",IF(R801="Refreshment Beverage",AK801*(Rates!J$19/100),ROUND(SUM(AH801*(Rates!$J$8/100)),4)))</f>
        <v/>
      </c>
      <c r="AJ801" s="124" t="str">
        <f t="shared" si="424"/>
        <v/>
      </c>
      <c r="AK801" s="125" t="str">
        <f t="shared" si="425"/>
        <v/>
      </c>
      <c r="AL801" s="121" t="str">
        <f t="shared" si="426"/>
        <v/>
      </c>
      <c r="AM801" s="138" t="str">
        <f>IF(AS801="","",IF(R801="Refreshment Beverage",ROUND(AS801*Rates!K$19,4),ROUND(AO801*(VLOOKUP(VALUE(Q801),Rates!G$4:L$12,3,0)),4)))</f>
        <v/>
      </c>
      <c r="AN801" s="126" t="str">
        <f>IF(AS801="","",IF(R801="Refreshment Beverage",AS801*(Rates!J$19/100),MAX(AM801,AB801)))</f>
        <v/>
      </c>
      <c r="AO801" s="127" t="str">
        <f t="shared" si="427"/>
        <v/>
      </c>
      <c r="AP801" s="127" t="str">
        <f t="shared" si="428"/>
        <v/>
      </c>
      <c r="AQ801" s="140" t="str">
        <f>IF(AS801="","",IF(R801="Refreshment Beverage",ROUND(SUM(VLOOKUP(Q:Q,Rates!G$15:L$19,3,0)*(AS801-Y801-Z801-AA801)),4),ROUND(SUM(Rates!$K$8*AS801),4)))</f>
        <v/>
      </c>
      <c r="AR801" s="139" t="str">
        <f t="shared" si="429"/>
        <v/>
      </c>
      <c r="AS801" s="125" t="str">
        <f t="shared" si="430"/>
        <v/>
      </c>
      <c r="AT801" s="121" t="str">
        <f t="shared" si="431"/>
        <v/>
      </c>
      <c r="AU801" s="138" t="str">
        <f>IF(AX801="","",IF(R801="Refreshment Beverage",ROUND((BA801-Y801-Z801-AA801)*VLOOKUP(VALUE(Q801),Rates!G$15:L$19,3,0),4),ROUND(AW801*(VLOOKUP(VALUE(Q801),Rates!G:L,3,0)),4)))</f>
        <v/>
      </c>
      <c r="AV801" s="126" t="str">
        <f t="shared" si="432"/>
        <v/>
      </c>
      <c r="AW801" s="127" t="str">
        <f t="shared" si="433"/>
        <v/>
      </c>
      <c r="AX801" s="123" t="str">
        <f t="shared" si="434"/>
        <v/>
      </c>
      <c r="AY801" s="140" t="str">
        <f>IF(AX801="","",IF(R801="Refreshment Beverage",ROUND(SUM(AX801*Rates!K$19),4),ROUND(SUM(AX801*(Rates!J$8/100)),4)))</f>
        <v/>
      </c>
      <c r="AZ801" s="124" t="str">
        <f t="shared" si="435"/>
        <v/>
      </c>
      <c r="BA801" s="125" t="str">
        <f t="shared" si="436"/>
        <v/>
      </c>
      <c r="BB801" s="115"/>
      <c r="BC801" s="143"/>
      <c r="BD801" s="100"/>
      <c r="BE801" s="100"/>
      <c r="BF801" s="100"/>
      <c r="BG801" s="100"/>
    </row>
    <row r="802" spans="1:59" ht="12.75" customHeight="1" x14ac:dyDescent="0.2">
      <c r="A802" s="144"/>
      <c r="B802" s="141"/>
      <c r="C802" s="141"/>
      <c r="D802" s="142"/>
      <c r="E802" s="142"/>
      <c r="F802" s="142"/>
      <c r="G802" s="142"/>
      <c r="H802" s="142"/>
      <c r="I802" s="129"/>
      <c r="J802" s="130"/>
      <c r="K802" s="131" t="str">
        <f t="shared" si="407"/>
        <v/>
      </c>
      <c r="L802" s="132" t="str">
        <f t="shared" si="408"/>
        <v/>
      </c>
      <c r="M802" s="133" t="str">
        <f t="shared" si="409"/>
        <v/>
      </c>
      <c r="N802" s="134" t="str">
        <f>IFERROR(IF(B:B="","",IF(R802="Beer",SUM(LOOKUP(2,1/(Rates!$B$3:$B$5&lt;=W802)/(Rates!$C$3:$C$5&gt;=W802),Rates!$D$3:$D$5)*(X802/100)*W802),IF(R802="Refreshment Beverage",SUM(LOOKUP(2,1/(Rates!$B$7:$B$11&lt;=W802)/(Rates!$C$7:$C$11&gt;=W802),Rates!$D$7:$D$11)*(X802/100)*W802)))),"")</f>
        <v/>
      </c>
      <c r="O802" s="134" t="str">
        <f t="shared" si="410"/>
        <v/>
      </c>
      <c r="P802" s="116"/>
      <c r="Q802" s="117" t="str">
        <f t="shared" si="411"/>
        <v/>
      </c>
      <c r="R802" s="128" t="str">
        <f t="shared" si="412"/>
        <v/>
      </c>
      <c r="S802" s="135" t="str">
        <f>IF(B802="","",IF(R802="Refreshment Beverage",VLOOKUP(VALUE(Q802),Rates!G$15:L$19,2,0),VLOOKUP(VALUE(Q802),Rates!G$4:L$12,2,0)))</f>
        <v/>
      </c>
      <c r="T802" s="135" t="str">
        <f t="shared" si="413"/>
        <v/>
      </c>
      <c r="U802" s="118" t="str">
        <f t="shared" si="414"/>
        <v/>
      </c>
      <c r="V802" s="135" t="str">
        <f t="shared" si="415"/>
        <v/>
      </c>
      <c r="W802" s="135" t="str">
        <f t="shared" si="416"/>
        <v/>
      </c>
      <c r="X802" s="119" t="str">
        <f t="shared" si="417"/>
        <v/>
      </c>
      <c r="Y802" s="120" t="str">
        <f>IF(B:B="","",IF(R802="Refreshment Beverage",VLOOKUP(Q802,Rates!G$15:L$19,6,0)*W802,VLOOKUP(Q802,Rates!G$4:L$12,6,0)*W802))</f>
        <v/>
      </c>
      <c r="Z802" s="120" t="str">
        <f t="shared" si="418"/>
        <v/>
      </c>
      <c r="AA802" s="120" t="str">
        <f t="shared" si="419"/>
        <v/>
      </c>
      <c r="AB802" s="136" t="str">
        <f>IF(B:B="","",IF(R802="Refreshment Beverage","",IF(AND(R802="Beer",Q802=0),SUM(LOOKUP(2,1/(Rates!$B$15:$B$18&lt;=W802)/(Rates!$C$15:$C$18&gt;=W802),Rates!$D$15:$D$18)*W802),VLOOKUP(VALUE(Q:Q),Rates!A:B,2,0)*W802)))</f>
        <v/>
      </c>
      <c r="AC802" s="136" t="str">
        <f>IF(B:B="","",IF(R802="Refreshment Beverage","",IF(AND(R802="Beer",Q802=0),SUM(LOOKUP(2,1/(Rates!$B$15:$B$18&lt;=W802)/(Rates!$C$15:$C$18&gt;=W802),Rates!$E$15:$E$18)*W802),VLOOKUP(VALUE(Q:Q),Rates!A:C,3,0)*W802)))</f>
        <v/>
      </c>
      <c r="AD802" s="137" t="str">
        <f>IFERROR(IF(B:B="","",IF(R802="Beer","",IF(VALUE(Q802)=0,VLOOKUP(VLOOKUP(B:B,#REF!,16,0),Rates!A:E,2,0),VLOOKUP(VALUE(Q802),Rates!A$31:B$34,2,0)*W802))),0)</f>
        <v/>
      </c>
      <c r="AE802" s="121" t="str">
        <f t="shared" si="420"/>
        <v/>
      </c>
      <c r="AF802" s="138" t="str">
        <f t="shared" si="421"/>
        <v/>
      </c>
      <c r="AG802" s="122" t="str">
        <f t="shared" si="422"/>
        <v/>
      </c>
      <c r="AH802" s="123" t="str">
        <f t="shared" si="423"/>
        <v/>
      </c>
      <c r="AI802" s="139" t="str">
        <f>IF(AE:AE="","",IF(R802="Refreshment Beverage",AK802*(Rates!J$19/100),ROUND(SUM(AH802*(Rates!$J$8/100)),4)))</f>
        <v/>
      </c>
      <c r="AJ802" s="124" t="str">
        <f t="shared" si="424"/>
        <v/>
      </c>
      <c r="AK802" s="125" t="str">
        <f t="shared" si="425"/>
        <v/>
      </c>
      <c r="AL802" s="121" t="str">
        <f t="shared" si="426"/>
        <v/>
      </c>
      <c r="AM802" s="138" t="str">
        <f>IF(AS802="","",IF(R802="Refreshment Beverage",ROUND(AS802*Rates!K$19,4),ROUND(AO802*(VLOOKUP(VALUE(Q802),Rates!G$4:L$12,3,0)),4)))</f>
        <v/>
      </c>
      <c r="AN802" s="126" t="str">
        <f>IF(AS802="","",IF(R802="Refreshment Beverage",AS802*(Rates!J$19/100),MAX(AM802,AB802)))</f>
        <v/>
      </c>
      <c r="AO802" s="127" t="str">
        <f t="shared" si="427"/>
        <v/>
      </c>
      <c r="AP802" s="127" t="str">
        <f t="shared" si="428"/>
        <v/>
      </c>
      <c r="AQ802" s="140" t="str">
        <f>IF(AS802="","",IF(R802="Refreshment Beverage",ROUND(SUM(VLOOKUP(Q:Q,Rates!G$15:L$19,3,0)*(AS802-Y802-Z802-AA802)),4),ROUND(SUM(Rates!$K$8*AS802),4)))</f>
        <v/>
      </c>
      <c r="AR802" s="139" t="str">
        <f t="shared" si="429"/>
        <v/>
      </c>
      <c r="AS802" s="125" t="str">
        <f t="shared" si="430"/>
        <v/>
      </c>
      <c r="AT802" s="121" t="str">
        <f t="shared" si="431"/>
        <v/>
      </c>
      <c r="AU802" s="138" t="str">
        <f>IF(AX802="","",IF(R802="Refreshment Beverage",ROUND((BA802-Y802-Z802-AA802)*VLOOKUP(VALUE(Q802),Rates!G$15:L$19,3,0),4),ROUND(AW802*(VLOOKUP(VALUE(Q802),Rates!G:L,3,0)),4)))</f>
        <v/>
      </c>
      <c r="AV802" s="126" t="str">
        <f t="shared" si="432"/>
        <v/>
      </c>
      <c r="AW802" s="127" t="str">
        <f t="shared" si="433"/>
        <v/>
      </c>
      <c r="AX802" s="123" t="str">
        <f t="shared" si="434"/>
        <v/>
      </c>
      <c r="AY802" s="140" t="str">
        <f>IF(AX802="","",IF(R802="Refreshment Beverage",ROUND(SUM(AX802*Rates!K$19),4),ROUND(SUM(AX802*(Rates!J$8/100)),4)))</f>
        <v/>
      </c>
      <c r="AZ802" s="124" t="str">
        <f t="shared" si="435"/>
        <v/>
      </c>
      <c r="BA802" s="125" t="str">
        <f t="shared" si="436"/>
        <v/>
      </c>
      <c r="BB802" s="115"/>
      <c r="BC802" s="143"/>
      <c r="BD802" s="100"/>
      <c r="BE802" s="100"/>
      <c r="BF802" s="100"/>
      <c r="BG802" s="100"/>
    </row>
    <row r="803" spans="1:59" ht="12.75" customHeight="1" x14ac:dyDescent="0.2">
      <c r="A803" s="144"/>
      <c r="B803" s="141"/>
      <c r="C803" s="141"/>
      <c r="D803" s="142"/>
      <c r="E803" s="142"/>
      <c r="F803" s="142"/>
      <c r="G803" s="142"/>
      <c r="H803" s="142"/>
      <c r="I803" s="129"/>
      <c r="J803" s="130"/>
      <c r="K803" s="131" t="str">
        <f t="shared" si="407"/>
        <v/>
      </c>
      <c r="L803" s="132" t="str">
        <f t="shared" si="408"/>
        <v/>
      </c>
      <c r="M803" s="133" t="str">
        <f t="shared" si="409"/>
        <v/>
      </c>
      <c r="N803" s="134" t="str">
        <f>IFERROR(IF(B:B="","",IF(R803="Beer",SUM(LOOKUP(2,1/(Rates!$B$3:$B$5&lt;=W803)/(Rates!$C$3:$C$5&gt;=W803),Rates!$D$3:$D$5)*(X803/100)*W803),IF(R803="Refreshment Beverage",SUM(LOOKUP(2,1/(Rates!$B$7:$B$11&lt;=W803)/(Rates!$C$7:$C$11&gt;=W803),Rates!$D$7:$D$11)*(X803/100)*W803)))),"")</f>
        <v/>
      </c>
      <c r="O803" s="134" t="str">
        <f t="shared" si="410"/>
        <v/>
      </c>
      <c r="P803" s="116"/>
      <c r="Q803" s="117" t="str">
        <f t="shared" si="411"/>
        <v/>
      </c>
      <c r="R803" s="128" t="str">
        <f t="shared" si="412"/>
        <v/>
      </c>
      <c r="S803" s="135" t="str">
        <f>IF(B803="","",IF(R803="Refreshment Beverage",VLOOKUP(VALUE(Q803),Rates!G$15:L$19,2,0),VLOOKUP(VALUE(Q803),Rates!G$4:L$12,2,0)))</f>
        <v/>
      </c>
      <c r="T803" s="135" t="str">
        <f t="shared" si="413"/>
        <v/>
      </c>
      <c r="U803" s="118" t="str">
        <f t="shared" si="414"/>
        <v/>
      </c>
      <c r="V803" s="135" t="str">
        <f t="shared" si="415"/>
        <v/>
      </c>
      <c r="W803" s="135" t="str">
        <f t="shared" si="416"/>
        <v/>
      </c>
      <c r="X803" s="119" t="str">
        <f t="shared" si="417"/>
        <v/>
      </c>
      <c r="Y803" s="120" t="str">
        <f>IF(B:B="","",IF(R803="Refreshment Beverage",VLOOKUP(Q803,Rates!G$15:L$19,6,0)*W803,VLOOKUP(Q803,Rates!G$4:L$12,6,0)*W803))</f>
        <v/>
      </c>
      <c r="Z803" s="120" t="str">
        <f t="shared" si="418"/>
        <v/>
      </c>
      <c r="AA803" s="120" t="str">
        <f t="shared" si="419"/>
        <v/>
      </c>
      <c r="AB803" s="136" t="str">
        <f>IF(B:B="","",IF(R803="Refreshment Beverage","",IF(AND(R803="Beer",Q803=0),SUM(LOOKUP(2,1/(Rates!$B$15:$B$18&lt;=W803)/(Rates!$C$15:$C$18&gt;=W803),Rates!$D$15:$D$18)*W803),VLOOKUP(VALUE(Q:Q),Rates!A:B,2,0)*W803)))</f>
        <v/>
      </c>
      <c r="AC803" s="136" t="str">
        <f>IF(B:B="","",IF(R803="Refreshment Beverage","",IF(AND(R803="Beer",Q803=0),SUM(LOOKUP(2,1/(Rates!$B$15:$B$18&lt;=W803)/(Rates!$C$15:$C$18&gt;=W803),Rates!$E$15:$E$18)*W803),VLOOKUP(VALUE(Q:Q),Rates!A:C,3,0)*W803)))</f>
        <v/>
      </c>
      <c r="AD803" s="137" t="str">
        <f>IFERROR(IF(B:B="","",IF(R803="Beer","",IF(VALUE(Q803)=0,VLOOKUP(VLOOKUP(B:B,#REF!,16,0),Rates!A:E,2,0),VLOOKUP(VALUE(Q803),Rates!A$31:B$34,2,0)*W803))),0)</f>
        <v/>
      </c>
      <c r="AE803" s="121" t="str">
        <f t="shared" si="420"/>
        <v/>
      </c>
      <c r="AF803" s="138" t="str">
        <f t="shared" si="421"/>
        <v/>
      </c>
      <c r="AG803" s="122" t="str">
        <f t="shared" si="422"/>
        <v/>
      </c>
      <c r="AH803" s="123" t="str">
        <f t="shared" si="423"/>
        <v/>
      </c>
      <c r="AI803" s="139" t="str">
        <f>IF(AE:AE="","",IF(R803="Refreshment Beverage",AK803*(Rates!J$19/100),ROUND(SUM(AH803*(Rates!$J$8/100)),4)))</f>
        <v/>
      </c>
      <c r="AJ803" s="124" t="str">
        <f t="shared" si="424"/>
        <v/>
      </c>
      <c r="AK803" s="125" t="str">
        <f t="shared" si="425"/>
        <v/>
      </c>
      <c r="AL803" s="121" t="str">
        <f t="shared" si="426"/>
        <v/>
      </c>
      <c r="AM803" s="138" t="str">
        <f>IF(AS803="","",IF(R803="Refreshment Beverage",ROUND(AS803*Rates!K$19,4),ROUND(AO803*(VLOOKUP(VALUE(Q803),Rates!G$4:L$12,3,0)),4)))</f>
        <v/>
      </c>
      <c r="AN803" s="126" t="str">
        <f>IF(AS803="","",IF(R803="Refreshment Beverage",AS803*(Rates!J$19/100),MAX(AM803,AB803)))</f>
        <v/>
      </c>
      <c r="AO803" s="127" t="str">
        <f t="shared" si="427"/>
        <v/>
      </c>
      <c r="AP803" s="127" t="str">
        <f t="shared" si="428"/>
        <v/>
      </c>
      <c r="AQ803" s="140" t="str">
        <f>IF(AS803="","",IF(R803="Refreshment Beverage",ROUND(SUM(VLOOKUP(Q:Q,Rates!G$15:L$19,3,0)*(AS803-Y803-Z803-AA803)),4),ROUND(SUM(Rates!$K$8*AS803),4)))</f>
        <v/>
      </c>
      <c r="AR803" s="139" t="str">
        <f t="shared" si="429"/>
        <v/>
      </c>
      <c r="AS803" s="125" t="str">
        <f t="shared" si="430"/>
        <v/>
      </c>
      <c r="AT803" s="121" t="str">
        <f t="shared" si="431"/>
        <v/>
      </c>
      <c r="AU803" s="138" t="str">
        <f>IF(AX803="","",IF(R803="Refreshment Beverage",ROUND((BA803-Y803-Z803-AA803)*VLOOKUP(VALUE(Q803),Rates!G$15:L$19,3,0),4),ROUND(AW803*(VLOOKUP(VALUE(Q803),Rates!G:L,3,0)),4)))</f>
        <v/>
      </c>
      <c r="AV803" s="126" t="str">
        <f t="shared" si="432"/>
        <v/>
      </c>
      <c r="AW803" s="127" t="str">
        <f t="shared" si="433"/>
        <v/>
      </c>
      <c r="AX803" s="123" t="str">
        <f t="shared" si="434"/>
        <v/>
      </c>
      <c r="AY803" s="140" t="str">
        <f>IF(AX803="","",IF(R803="Refreshment Beverage",ROUND(SUM(AX803*Rates!K$19),4),ROUND(SUM(AX803*(Rates!J$8/100)),4)))</f>
        <v/>
      </c>
      <c r="AZ803" s="124" t="str">
        <f t="shared" si="435"/>
        <v/>
      </c>
      <c r="BA803" s="125" t="str">
        <f t="shared" si="436"/>
        <v/>
      </c>
      <c r="BB803" s="115"/>
      <c r="BC803" s="143"/>
      <c r="BD803" s="100"/>
      <c r="BE803" s="100"/>
      <c r="BF803" s="100"/>
      <c r="BG803" s="100"/>
    </row>
    <row r="804" spans="1:59" ht="12.75" customHeight="1" x14ac:dyDescent="0.2">
      <c r="A804" s="144"/>
      <c r="B804" s="141"/>
      <c r="C804" s="141"/>
      <c r="D804" s="142"/>
      <c r="E804" s="142"/>
      <c r="F804" s="142"/>
      <c r="G804" s="142"/>
      <c r="H804" s="142"/>
      <c r="I804" s="129"/>
      <c r="J804" s="130"/>
      <c r="K804" s="131" t="str">
        <f t="shared" si="407"/>
        <v/>
      </c>
      <c r="L804" s="132" t="str">
        <f t="shared" si="408"/>
        <v/>
      </c>
      <c r="M804" s="133" t="str">
        <f t="shared" si="409"/>
        <v/>
      </c>
      <c r="N804" s="134" t="str">
        <f>IFERROR(IF(B:B="","",IF(R804="Beer",SUM(LOOKUP(2,1/(Rates!$B$3:$B$5&lt;=W804)/(Rates!$C$3:$C$5&gt;=W804),Rates!$D$3:$D$5)*(X804/100)*W804),IF(R804="Refreshment Beverage",SUM(LOOKUP(2,1/(Rates!$B$7:$B$11&lt;=W804)/(Rates!$C$7:$C$11&gt;=W804),Rates!$D$7:$D$11)*(X804/100)*W804)))),"")</f>
        <v/>
      </c>
      <c r="O804" s="134" t="str">
        <f t="shared" si="410"/>
        <v/>
      </c>
      <c r="P804" s="116"/>
      <c r="Q804" s="117" t="str">
        <f t="shared" si="411"/>
        <v/>
      </c>
      <c r="R804" s="128" t="str">
        <f t="shared" si="412"/>
        <v/>
      </c>
      <c r="S804" s="135" t="str">
        <f>IF(B804="","",IF(R804="Refreshment Beverage",VLOOKUP(VALUE(Q804),Rates!G$15:L$19,2,0),VLOOKUP(VALUE(Q804),Rates!G$4:L$12,2,0)))</f>
        <v/>
      </c>
      <c r="T804" s="135" t="str">
        <f t="shared" si="413"/>
        <v/>
      </c>
      <c r="U804" s="118" t="str">
        <f t="shared" si="414"/>
        <v/>
      </c>
      <c r="V804" s="135" t="str">
        <f t="shared" si="415"/>
        <v/>
      </c>
      <c r="W804" s="135" t="str">
        <f t="shared" si="416"/>
        <v/>
      </c>
      <c r="X804" s="119" t="str">
        <f t="shared" si="417"/>
        <v/>
      </c>
      <c r="Y804" s="120" t="str">
        <f>IF(B:B="","",IF(R804="Refreshment Beverage",VLOOKUP(Q804,Rates!G$15:L$19,6,0)*W804,VLOOKUP(Q804,Rates!G$4:L$12,6,0)*W804))</f>
        <v/>
      </c>
      <c r="Z804" s="120" t="str">
        <f t="shared" si="418"/>
        <v/>
      </c>
      <c r="AA804" s="120" t="str">
        <f t="shared" si="419"/>
        <v/>
      </c>
      <c r="AB804" s="136" t="str">
        <f>IF(B:B="","",IF(R804="Refreshment Beverage","",IF(AND(R804="Beer",Q804=0),SUM(LOOKUP(2,1/(Rates!$B$15:$B$18&lt;=W804)/(Rates!$C$15:$C$18&gt;=W804),Rates!$D$15:$D$18)*W804),VLOOKUP(VALUE(Q:Q),Rates!A:B,2,0)*W804)))</f>
        <v/>
      </c>
      <c r="AC804" s="136" t="str">
        <f>IF(B:B="","",IF(R804="Refreshment Beverage","",IF(AND(R804="Beer",Q804=0),SUM(LOOKUP(2,1/(Rates!$B$15:$B$18&lt;=W804)/(Rates!$C$15:$C$18&gt;=W804),Rates!$E$15:$E$18)*W804),VLOOKUP(VALUE(Q:Q),Rates!A:C,3,0)*W804)))</f>
        <v/>
      </c>
      <c r="AD804" s="137" t="str">
        <f>IFERROR(IF(B:B="","",IF(R804="Beer","",IF(VALUE(Q804)=0,VLOOKUP(VLOOKUP(B:B,#REF!,16,0),Rates!A:E,2,0),VLOOKUP(VALUE(Q804),Rates!A$31:B$34,2,0)*W804))),0)</f>
        <v/>
      </c>
      <c r="AE804" s="121" t="str">
        <f t="shared" si="420"/>
        <v/>
      </c>
      <c r="AF804" s="138" t="str">
        <f t="shared" si="421"/>
        <v/>
      </c>
      <c r="AG804" s="122" t="str">
        <f t="shared" si="422"/>
        <v/>
      </c>
      <c r="AH804" s="123" t="str">
        <f t="shared" si="423"/>
        <v/>
      </c>
      <c r="AI804" s="139" t="str">
        <f>IF(AE:AE="","",IF(R804="Refreshment Beverage",AK804*(Rates!J$19/100),ROUND(SUM(AH804*(Rates!$J$8/100)),4)))</f>
        <v/>
      </c>
      <c r="AJ804" s="124" t="str">
        <f t="shared" si="424"/>
        <v/>
      </c>
      <c r="AK804" s="125" t="str">
        <f t="shared" si="425"/>
        <v/>
      </c>
      <c r="AL804" s="121" t="str">
        <f t="shared" si="426"/>
        <v/>
      </c>
      <c r="AM804" s="138" t="str">
        <f>IF(AS804="","",IF(R804="Refreshment Beverage",ROUND(AS804*Rates!K$19,4),ROUND(AO804*(VLOOKUP(VALUE(Q804),Rates!G$4:L$12,3,0)),4)))</f>
        <v/>
      </c>
      <c r="AN804" s="126" t="str">
        <f>IF(AS804="","",IF(R804="Refreshment Beverage",AS804*(Rates!J$19/100),MAX(AM804,AB804)))</f>
        <v/>
      </c>
      <c r="AO804" s="127" t="str">
        <f t="shared" si="427"/>
        <v/>
      </c>
      <c r="AP804" s="127" t="str">
        <f t="shared" si="428"/>
        <v/>
      </c>
      <c r="AQ804" s="140" t="str">
        <f>IF(AS804="","",IF(R804="Refreshment Beverage",ROUND(SUM(VLOOKUP(Q:Q,Rates!G$15:L$19,3,0)*(AS804-Y804-Z804-AA804)),4),ROUND(SUM(Rates!$K$8*AS804),4)))</f>
        <v/>
      </c>
      <c r="AR804" s="139" t="str">
        <f t="shared" si="429"/>
        <v/>
      </c>
      <c r="AS804" s="125" t="str">
        <f t="shared" si="430"/>
        <v/>
      </c>
      <c r="AT804" s="121" t="str">
        <f t="shared" si="431"/>
        <v/>
      </c>
      <c r="AU804" s="138" t="str">
        <f>IF(AX804="","",IF(R804="Refreshment Beverage",ROUND((BA804-Y804-Z804-AA804)*VLOOKUP(VALUE(Q804),Rates!G$15:L$19,3,0),4),ROUND(AW804*(VLOOKUP(VALUE(Q804),Rates!G:L,3,0)),4)))</f>
        <v/>
      </c>
      <c r="AV804" s="126" t="str">
        <f t="shared" si="432"/>
        <v/>
      </c>
      <c r="AW804" s="127" t="str">
        <f t="shared" si="433"/>
        <v/>
      </c>
      <c r="AX804" s="123" t="str">
        <f t="shared" si="434"/>
        <v/>
      </c>
      <c r="AY804" s="140" t="str">
        <f>IF(AX804="","",IF(R804="Refreshment Beverage",ROUND(SUM(AX804*Rates!K$19),4),ROUND(SUM(AX804*(Rates!J$8/100)),4)))</f>
        <v/>
      </c>
      <c r="AZ804" s="124" t="str">
        <f t="shared" si="435"/>
        <v/>
      </c>
      <c r="BA804" s="125" t="str">
        <f t="shared" si="436"/>
        <v/>
      </c>
      <c r="BB804" s="115"/>
      <c r="BC804" s="143"/>
      <c r="BD804" s="100"/>
      <c r="BE804" s="100"/>
      <c r="BF804" s="100"/>
      <c r="BG804" s="100"/>
    </row>
    <row r="805" spans="1:59" ht="12.75" customHeight="1" x14ac:dyDescent="0.2">
      <c r="A805" s="144"/>
      <c r="B805" s="141"/>
      <c r="C805" s="141"/>
      <c r="D805" s="142"/>
      <c r="E805" s="142"/>
      <c r="F805" s="142"/>
      <c r="G805" s="142"/>
      <c r="H805" s="142"/>
      <c r="I805" s="129"/>
      <c r="J805" s="130"/>
      <c r="K805" s="131" t="str">
        <f t="shared" si="407"/>
        <v/>
      </c>
      <c r="L805" s="132" t="str">
        <f t="shared" si="408"/>
        <v/>
      </c>
      <c r="M805" s="133" t="str">
        <f t="shared" si="409"/>
        <v/>
      </c>
      <c r="N805" s="134" t="str">
        <f>IFERROR(IF(B:B="","",IF(R805="Beer",SUM(LOOKUP(2,1/(Rates!$B$3:$B$5&lt;=W805)/(Rates!$C$3:$C$5&gt;=W805),Rates!$D$3:$D$5)*(X805/100)*W805),IF(R805="Refreshment Beverage",SUM(LOOKUP(2,1/(Rates!$B$7:$B$11&lt;=W805)/(Rates!$C$7:$C$11&gt;=W805),Rates!$D$7:$D$11)*(X805/100)*W805)))),"")</f>
        <v/>
      </c>
      <c r="O805" s="134" t="str">
        <f t="shared" si="410"/>
        <v/>
      </c>
      <c r="P805" s="116"/>
      <c r="Q805" s="117" t="str">
        <f t="shared" si="411"/>
        <v/>
      </c>
      <c r="R805" s="128" t="str">
        <f t="shared" si="412"/>
        <v/>
      </c>
      <c r="S805" s="135" t="str">
        <f>IF(B805="","",IF(R805="Refreshment Beverage",VLOOKUP(VALUE(Q805),Rates!G$15:L$19,2,0),VLOOKUP(VALUE(Q805),Rates!G$4:L$12,2,0)))</f>
        <v/>
      </c>
      <c r="T805" s="135" t="str">
        <f t="shared" si="413"/>
        <v/>
      </c>
      <c r="U805" s="118" t="str">
        <f t="shared" si="414"/>
        <v/>
      </c>
      <c r="V805" s="135" t="str">
        <f t="shared" si="415"/>
        <v/>
      </c>
      <c r="W805" s="135" t="str">
        <f t="shared" si="416"/>
        <v/>
      </c>
      <c r="X805" s="119" t="str">
        <f t="shared" si="417"/>
        <v/>
      </c>
      <c r="Y805" s="120" t="str">
        <f>IF(B:B="","",IF(R805="Refreshment Beverage",VLOOKUP(Q805,Rates!G$15:L$19,6,0)*W805,VLOOKUP(Q805,Rates!G$4:L$12,6,0)*W805))</f>
        <v/>
      </c>
      <c r="Z805" s="120" t="str">
        <f t="shared" si="418"/>
        <v/>
      </c>
      <c r="AA805" s="120" t="str">
        <f t="shared" si="419"/>
        <v/>
      </c>
      <c r="AB805" s="136" t="str">
        <f>IF(B:B="","",IF(R805="Refreshment Beverage","",IF(AND(R805="Beer",Q805=0),SUM(LOOKUP(2,1/(Rates!$B$15:$B$18&lt;=W805)/(Rates!$C$15:$C$18&gt;=W805),Rates!$D$15:$D$18)*W805),VLOOKUP(VALUE(Q:Q),Rates!A:B,2,0)*W805)))</f>
        <v/>
      </c>
      <c r="AC805" s="136" t="str">
        <f>IF(B:B="","",IF(R805="Refreshment Beverage","",IF(AND(R805="Beer",Q805=0),SUM(LOOKUP(2,1/(Rates!$B$15:$B$18&lt;=W805)/(Rates!$C$15:$C$18&gt;=W805),Rates!$E$15:$E$18)*W805),VLOOKUP(VALUE(Q:Q),Rates!A:C,3,0)*W805)))</f>
        <v/>
      </c>
      <c r="AD805" s="137" t="str">
        <f>IFERROR(IF(B:B="","",IF(R805="Beer","",IF(VALUE(Q805)=0,VLOOKUP(VLOOKUP(B:B,#REF!,16,0),Rates!A:E,2,0),VLOOKUP(VALUE(Q805),Rates!A$31:B$34,2,0)*W805))),0)</f>
        <v/>
      </c>
      <c r="AE805" s="121" t="str">
        <f t="shared" si="420"/>
        <v/>
      </c>
      <c r="AF805" s="138" t="str">
        <f t="shared" si="421"/>
        <v/>
      </c>
      <c r="AG805" s="122" t="str">
        <f t="shared" si="422"/>
        <v/>
      </c>
      <c r="AH805" s="123" t="str">
        <f t="shared" si="423"/>
        <v/>
      </c>
      <c r="AI805" s="139" t="str">
        <f>IF(AE:AE="","",IF(R805="Refreshment Beverage",AK805*(Rates!J$19/100),ROUND(SUM(AH805*(Rates!$J$8/100)),4)))</f>
        <v/>
      </c>
      <c r="AJ805" s="124" t="str">
        <f t="shared" si="424"/>
        <v/>
      </c>
      <c r="AK805" s="125" t="str">
        <f t="shared" si="425"/>
        <v/>
      </c>
      <c r="AL805" s="121" t="str">
        <f t="shared" si="426"/>
        <v/>
      </c>
      <c r="AM805" s="138" t="str">
        <f>IF(AS805="","",IF(R805="Refreshment Beverage",ROUND(AS805*Rates!K$19,4),ROUND(AO805*(VLOOKUP(VALUE(Q805),Rates!G$4:L$12,3,0)),4)))</f>
        <v/>
      </c>
      <c r="AN805" s="126" t="str">
        <f>IF(AS805="","",IF(R805="Refreshment Beverage",AS805*(Rates!J$19/100),MAX(AM805,AB805)))</f>
        <v/>
      </c>
      <c r="AO805" s="127" t="str">
        <f t="shared" si="427"/>
        <v/>
      </c>
      <c r="AP805" s="127" t="str">
        <f t="shared" si="428"/>
        <v/>
      </c>
      <c r="AQ805" s="140" t="str">
        <f>IF(AS805="","",IF(R805="Refreshment Beverage",ROUND(SUM(VLOOKUP(Q:Q,Rates!G$15:L$19,3,0)*(AS805-Y805-Z805-AA805)),4),ROUND(SUM(Rates!$K$8*AS805),4)))</f>
        <v/>
      </c>
      <c r="AR805" s="139" t="str">
        <f t="shared" si="429"/>
        <v/>
      </c>
      <c r="AS805" s="125" t="str">
        <f t="shared" si="430"/>
        <v/>
      </c>
      <c r="AT805" s="121" t="str">
        <f t="shared" si="431"/>
        <v/>
      </c>
      <c r="AU805" s="138" t="str">
        <f>IF(AX805="","",IF(R805="Refreshment Beverage",ROUND((BA805-Y805-Z805-AA805)*VLOOKUP(VALUE(Q805),Rates!G$15:L$19,3,0),4),ROUND(AW805*(VLOOKUP(VALUE(Q805),Rates!G:L,3,0)),4)))</f>
        <v/>
      </c>
      <c r="AV805" s="126" t="str">
        <f t="shared" si="432"/>
        <v/>
      </c>
      <c r="AW805" s="127" t="str">
        <f t="shared" si="433"/>
        <v/>
      </c>
      <c r="AX805" s="123" t="str">
        <f t="shared" si="434"/>
        <v/>
      </c>
      <c r="AY805" s="140" t="str">
        <f>IF(AX805="","",IF(R805="Refreshment Beverage",ROUND(SUM(AX805*Rates!K$19),4),ROUND(SUM(AX805*(Rates!J$8/100)),4)))</f>
        <v/>
      </c>
      <c r="AZ805" s="124" t="str">
        <f t="shared" si="435"/>
        <v/>
      </c>
      <c r="BA805" s="125" t="str">
        <f t="shared" si="436"/>
        <v/>
      </c>
      <c r="BB805" s="115"/>
      <c r="BC805" s="143"/>
      <c r="BD805" s="100"/>
      <c r="BE805" s="100"/>
      <c r="BF805" s="100"/>
      <c r="BG805" s="100"/>
    </row>
    <row r="806" spans="1:59" ht="12.75" customHeight="1" x14ac:dyDescent="0.2">
      <c r="A806" s="144"/>
      <c r="B806" s="141"/>
      <c r="C806" s="141"/>
      <c r="D806" s="142"/>
      <c r="E806" s="142"/>
      <c r="F806" s="142"/>
      <c r="G806" s="142"/>
      <c r="H806" s="142"/>
      <c r="I806" s="129"/>
      <c r="J806" s="130"/>
      <c r="K806" s="131" t="str">
        <f t="shared" si="407"/>
        <v/>
      </c>
      <c r="L806" s="132" t="str">
        <f t="shared" si="408"/>
        <v/>
      </c>
      <c r="M806" s="133" t="str">
        <f t="shared" si="409"/>
        <v/>
      </c>
      <c r="N806" s="134" t="str">
        <f>IFERROR(IF(B:B="","",IF(R806="Beer",SUM(LOOKUP(2,1/(Rates!$B$3:$B$5&lt;=W806)/(Rates!$C$3:$C$5&gt;=W806),Rates!$D$3:$D$5)*(X806/100)*W806),IF(R806="Refreshment Beverage",SUM(LOOKUP(2,1/(Rates!$B$7:$B$11&lt;=W806)/(Rates!$C$7:$C$11&gt;=W806),Rates!$D$7:$D$11)*(X806/100)*W806)))),"")</f>
        <v/>
      </c>
      <c r="O806" s="134" t="str">
        <f t="shared" si="410"/>
        <v/>
      </c>
      <c r="P806" s="116"/>
      <c r="Q806" s="117" t="str">
        <f t="shared" si="411"/>
        <v/>
      </c>
      <c r="R806" s="128" t="str">
        <f t="shared" si="412"/>
        <v/>
      </c>
      <c r="S806" s="135" t="str">
        <f>IF(B806="","",IF(R806="Refreshment Beverage",VLOOKUP(VALUE(Q806),Rates!G$15:L$19,2,0),VLOOKUP(VALUE(Q806),Rates!G$4:L$12,2,0)))</f>
        <v/>
      </c>
      <c r="T806" s="135" t="str">
        <f t="shared" si="413"/>
        <v/>
      </c>
      <c r="U806" s="118" t="str">
        <f t="shared" si="414"/>
        <v/>
      </c>
      <c r="V806" s="135" t="str">
        <f t="shared" si="415"/>
        <v/>
      </c>
      <c r="W806" s="135" t="str">
        <f t="shared" si="416"/>
        <v/>
      </c>
      <c r="X806" s="119" t="str">
        <f t="shared" si="417"/>
        <v/>
      </c>
      <c r="Y806" s="120" t="str">
        <f>IF(B:B="","",IF(R806="Refreshment Beverage",VLOOKUP(Q806,Rates!G$15:L$19,6,0)*W806,VLOOKUP(Q806,Rates!G$4:L$12,6,0)*W806))</f>
        <v/>
      </c>
      <c r="Z806" s="120" t="str">
        <f t="shared" si="418"/>
        <v/>
      </c>
      <c r="AA806" s="120" t="str">
        <f t="shared" si="419"/>
        <v/>
      </c>
      <c r="AB806" s="136" t="str">
        <f>IF(B:B="","",IF(R806="Refreshment Beverage","",IF(AND(R806="Beer",Q806=0),SUM(LOOKUP(2,1/(Rates!$B$15:$B$18&lt;=W806)/(Rates!$C$15:$C$18&gt;=W806),Rates!$D$15:$D$18)*W806),VLOOKUP(VALUE(Q:Q),Rates!A:B,2,0)*W806)))</f>
        <v/>
      </c>
      <c r="AC806" s="136" t="str">
        <f>IF(B:B="","",IF(R806="Refreshment Beverage","",IF(AND(R806="Beer",Q806=0),SUM(LOOKUP(2,1/(Rates!$B$15:$B$18&lt;=W806)/(Rates!$C$15:$C$18&gt;=W806),Rates!$E$15:$E$18)*W806),VLOOKUP(VALUE(Q:Q),Rates!A:C,3,0)*W806)))</f>
        <v/>
      </c>
      <c r="AD806" s="137" t="str">
        <f>IFERROR(IF(B:B="","",IF(R806="Beer","",IF(VALUE(Q806)=0,VLOOKUP(VLOOKUP(B:B,#REF!,16,0),Rates!A:E,2,0),VLOOKUP(VALUE(Q806),Rates!A$31:B$34,2,0)*W806))),0)</f>
        <v/>
      </c>
      <c r="AE806" s="121" t="str">
        <f t="shared" si="420"/>
        <v/>
      </c>
      <c r="AF806" s="138" t="str">
        <f t="shared" si="421"/>
        <v/>
      </c>
      <c r="AG806" s="122" t="str">
        <f t="shared" si="422"/>
        <v/>
      </c>
      <c r="AH806" s="123" t="str">
        <f t="shared" si="423"/>
        <v/>
      </c>
      <c r="AI806" s="139" t="str">
        <f>IF(AE:AE="","",IF(R806="Refreshment Beverage",AK806*(Rates!J$19/100),ROUND(SUM(AH806*(Rates!$J$8/100)),4)))</f>
        <v/>
      </c>
      <c r="AJ806" s="124" t="str">
        <f t="shared" si="424"/>
        <v/>
      </c>
      <c r="AK806" s="125" t="str">
        <f t="shared" si="425"/>
        <v/>
      </c>
      <c r="AL806" s="121" t="str">
        <f t="shared" si="426"/>
        <v/>
      </c>
      <c r="AM806" s="138" t="str">
        <f>IF(AS806="","",IF(R806="Refreshment Beverage",ROUND(AS806*Rates!K$19,4),ROUND(AO806*(VLOOKUP(VALUE(Q806),Rates!G$4:L$12,3,0)),4)))</f>
        <v/>
      </c>
      <c r="AN806" s="126" t="str">
        <f>IF(AS806="","",IF(R806="Refreshment Beverage",AS806*(Rates!J$19/100),MAX(AM806,AB806)))</f>
        <v/>
      </c>
      <c r="AO806" s="127" t="str">
        <f t="shared" si="427"/>
        <v/>
      </c>
      <c r="AP806" s="127" t="str">
        <f t="shared" si="428"/>
        <v/>
      </c>
      <c r="AQ806" s="140" t="str">
        <f>IF(AS806="","",IF(R806="Refreshment Beverage",ROUND(SUM(VLOOKUP(Q:Q,Rates!G$15:L$19,3,0)*(AS806-Y806-Z806-AA806)),4),ROUND(SUM(Rates!$K$8*AS806),4)))</f>
        <v/>
      </c>
      <c r="AR806" s="139" t="str">
        <f t="shared" si="429"/>
        <v/>
      </c>
      <c r="AS806" s="125" t="str">
        <f t="shared" si="430"/>
        <v/>
      </c>
      <c r="AT806" s="121" t="str">
        <f t="shared" si="431"/>
        <v/>
      </c>
      <c r="AU806" s="138" t="str">
        <f>IF(AX806="","",IF(R806="Refreshment Beverage",ROUND((BA806-Y806-Z806-AA806)*VLOOKUP(VALUE(Q806),Rates!G$15:L$19,3,0),4),ROUND(AW806*(VLOOKUP(VALUE(Q806),Rates!G:L,3,0)),4)))</f>
        <v/>
      </c>
      <c r="AV806" s="126" t="str">
        <f t="shared" si="432"/>
        <v/>
      </c>
      <c r="AW806" s="127" t="str">
        <f t="shared" si="433"/>
        <v/>
      </c>
      <c r="AX806" s="123" t="str">
        <f t="shared" si="434"/>
        <v/>
      </c>
      <c r="AY806" s="140" t="str">
        <f>IF(AX806="","",IF(R806="Refreshment Beverage",ROUND(SUM(AX806*Rates!K$19),4),ROUND(SUM(AX806*(Rates!J$8/100)),4)))</f>
        <v/>
      </c>
      <c r="AZ806" s="124" t="str">
        <f t="shared" si="435"/>
        <v/>
      </c>
      <c r="BA806" s="125" t="str">
        <f t="shared" si="436"/>
        <v/>
      </c>
      <c r="BB806" s="115"/>
      <c r="BC806" s="143"/>
      <c r="BD806" s="100"/>
      <c r="BE806" s="100"/>
      <c r="BF806" s="100"/>
      <c r="BG806" s="100"/>
    </row>
    <row r="807" spans="1:59" ht="12.75" customHeight="1" x14ac:dyDescent="0.2">
      <c r="A807" s="144"/>
      <c r="B807" s="141"/>
      <c r="C807" s="141"/>
      <c r="D807" s="142"/>
      <c r="E807" s="142"/>
      <c r="F807" s="142"/>
      <c r="G807" s="142"/>
      <c r="H807" s="142"/>
      <c r="I807" s="129"/>
      <c r="J807" s="130"/>
      <c r="K807" s="131" t="str">
        <f t="shared" si="407"/>
        <v/>
      </c>
      <c r="L807" s="132" t="str">
        <f t="shared" si="408"/>
        <v/>
      </c>
      <c r="M807" s="133" t="str">
        <f t="shared" si="409"/>
        <v/>
      </c>
      <c r="N807" s="134" t="str">
        <f>IFERROR(IF(B:B="","",IF(R807="Beer",SUM(LOOKUP(2,1/(Rates!$B$3:$B$5&lt;=W807)/(Rates!$C$3:$C$5&gt;=W807),Rates!$D$3:$D$5)*(X807/100)*W807),IF(R807="Refreshment Beverage",SUM(LOOKUP(2,1/(Rates!$B$7:$B$11&lt;=W807)/(Rates!$C$7:$C$11&gt;=W807),Rates!$D$7:$D$11)*(X807/100)*W807)))),"")</f>
        <v/>
      </c>
      <c r="O807" s="134" t="str">
        <f t="shared" si="410"/>
        <v/>
      </c>
      <c r="P807" s="116"/>
      <c r="Q807" s="117" t="str">
        <f t="shared" si="411"/>
        <v/>
      </c>
      <c r="R807" s="128" t="str">
        <f t="shared" si="412"/>
        <v/>
      </c>
      <c r="S807" s="135" t="str">
        <f>IF(B807="","",IF(R807="Refreshment Beverage",VLOOKUP(VALUE(Q807),Rates!G$15:L$19,2,0),VLOOKUP(VALUE(Q807),Rates!G$4:L$12,2,0)))</f>
        <v/>
      </c>
      <c r="T807" s="135" t="str">
        <f t="shared" si="413"/>
        <v/>
      </c>
      <c r="U807" s="118" t="str">
        <f t="shared" si="414"/>
        <v/>
      </c>
      <c r="V807" s="135" t="str">
        <f t="shared" si="415"/>
        <v/>
      </c>
      <c r="W807" s="135" t="str">
        <f t="shared" si="416"/>
        <v/>
      </c>
      <c r="X807" s="119" t="str">
        <f t="shared" si="417"/>
        <v/>
      </c>
      <c r="Y807" s="120" t="str">
        <f>IF(B:B="","",IF(R807="Refreshment Beverage",VLOOKUP(Q807,Rates!G$15:L$19,6,0)*W807,VLOOKUP(Q807,Rates!G$4:L$12,6,0)*W807))</f>
        <v/>
      </c>
      <c r="Z807" s="120" t="str">
        <f t="shared" si="418"/>
        <v/>
      </c>
      <c r="AA807" s="120" t="str">
        <f t="shared" si="419"/>
        <v/>
      </c>
      <c r="AB807" s="136" t="str">
        <f>IF(B:B="","",IF(R807="Refreshment Beverage","",IF(AND(R807="Beer",Q807=0),SUM(LOOKUP(2,1/(Rates!$B$15:$B$18&lt;=W807)/(Rates!$C$15:$C$18&gt;=W807),Rates!$D$15:$D$18)*W807),VLOOKUP(VALUE(Q:Q),Rates!A:B,2,0)*W807)))</f>
        <v/>
      </c>
      <c r="AC807" s="136" t="str">
        <f>IF(B:B="","",IF(R807="Refreshment Beverage","",IF(AND(R807="Beer",Q807=0),SUM(LOOKUP(2,1/(Rates!$B$15:$B$18&lt;=W807)/(Rates!$C$15:$C$18&gt;=W807),Rates!$E$15:$E$18)*W807),VLOOKUP(VALUE(Q:Q),Rates!A:C,3,0)*W807)))</f>
        <v/>
      </c>
      <c r="AD807" s="137" t="str">
        <f>IFERROR(IF(B:B="","",IF(R807="Beer","",IF(VALUE(Q807)=0,VLOOKUP(VLOOKUP(B:B,#REF!,16,0),Rates!A:E,2,0),VLOOKUP(VALUE(Q807),Rates!A$31:B$34,2,0)*W807))),0)</f>
        <v/>
      </c>
      <c r="AE807" s="121" t="str">
        <f t="shared" si="420"/>
        <v/>
      </c>
      <c r="AF807" s="138" t="str">
        <f t="shared" si="421"/>
        <v/>
      </c>
      <c r="AG807" s="122" t="str">
        <f t="shared" si="422"/>
        <v/>
      </c>
      <c r="AH807" s="123" t="str">
        <f t="shared" si="423"/>
        <v/>
      </c>
      <c r="AI807" s="139" t="str">
        <f>IF(AE:AE="","",IF(R807="Refreshment Beverage",AK807*(Rates!J$19/100),ROUND(SUM(AH807*(Rates!$J$8/100)),4)))</f>
        <v/>
      </c>
      <c r="AJ807" s="124" t="str">
        <f t="shared" si="424"/>
        <v/>
      </c>
      <c r="AK807" s="125" t="str">
        <f t="shared" si="425"/>
        <v/>
      </c>
      <c r="AL807" s="121" t="str">
        <f t="shared" si="426"/>
        <v/>
      </c>
      <c r="AM807" s="138" t="str">
        <f>IF(AS807="","",IF(R807="Refreshment Beverage",ROUND(AS807*Rates!K$19,4),ROUND(AO807*(VLOOKUP(VALUE(Q807),Rates!G$4:L$12,3,0)),4)))</f>
        <v/>
      </c>
      <c r="AN807" s="126" t="str">
        <f>IF(AS807="","",IF(R807="Refreshment Beverage",AS807*(Rates!J$19/100),MAX(AM807,AB807)))</f>
        <v/>
      </c>
      <c r="AO807" s="127" t="str">
        <f t="shared" si="427"/>
        <v/>
      </c>
      <c r="AP807" s="127" t="str">
        <f t="shared" si="428"/>
        <v/>
      </c>
      <c r="AQ807" s="140" t="str">
        <f>IF(AS807="","",IF(R807="Refreshment Beverage",ROUND(SUM(VLOOKUP(Q:Q,Rates!G$15:L$19,3,0)*(AS807-Y807-Z807-AA807)),4),ROUND(SUM(Rates!$K$8*AS807),4)))</f>
        <v/>
      </c>
      <c r="AR807" s="139" t="str">
        <f t="shared" si="429"/>
        <v/>
      </c>
      <c r="AS807" s="125" t="str">
        <f t="shared" si="430"/>
        <v/>
      </c>
      <c r="AT807" s="121" t="str">
        <f t="shared" si="431"/>
        <v/>
      </c>
      <c r="AU807" s="138" t="str">
        <f>IF(AX807="","",IF(R807="Refreshment Beverage",ROUND((BA807-Y807-Z807-AA807)*VLOOKUP(VALUE(Q807),Rates!G$15:L$19,3,0),4),ROUND(AW807*(VLOOKUP(VALUE(Q807),Rates!G:L,3,0)),4)))</f>
        <v/>
      </c>
      <c r="AV807" s="126" t="str">
        <f t="shared" si="432"/>
        <v/>
      </c>
      <c r="AW807" s="127" t="str">
        <f t="shared" si="433"/>
        <v/>
      </c>
      <c r="AX807" s="123" t="str">
        <f t="shared" si="434"/>
        <v/>
      </c>
      <c r="AY807" s="140" t="str">
        <f>IF(AX807="","",IF(R807="Refreshment Beverage",ROUND(SUM(AX807*Rates!K$19),4),ROUND(SUM(AX807*(Rates!J$8/100)),4)))</f>
        <v/>
      </c>
      <c r="AZ807" s="124" t="str">
        <f t="shared" si="435"/>
        <v/>
      </c>
      <c r="BA807" s="125" t="str">
        <f t="shared" si="436"/>
        <v/>
      </c>
      <c r="BB807" s="115"/>
      <c r="BC807" s="143"/>
      <c r="BD807" s="100"/>
      <c r="BE807" s="100"/>
      <c r="BF807" s="100"/>
      <c r="BG807" s="100"/>
    </row>
    <row r="808" spans="1:59" ht="12.75" customHeight="1" x14ac:dyDescent="0.2">
      <c r="A808" s="144"/>
      <c r="B808" s="141"/>
      <c r="C808" s="141"/>
      <c r="D808" s="142"/>
      <c r="E808" s="142"/>
      <c r="F808" s="142"/>
      <c r="G808" s="142"/>
      <c r="H808" s="142"/>
      <c r="I808" s="129"/>
      <c r="J808" s="130"/>
      <c r="K808" s="131" t="str">
        <f t="shared" si="407"/>
        <v/>
      </c>
      <c r="L808" s="132" t="str">
        <f t="shared" si="408"/>
        <v/>
      </c>
      <c r="M808" s="133" t="str">
        <f t="shared" si="409"/>
        <v/>
      </c>
      <c r="N808" s="134" t="str">
        <f>IFERROR(IF(B:B="","",IF(R808="Beer",SUM(LOOKUP(2,1/(Rates!$B$3:$B$5&lt;=W808)/(Rates!$C$3:$C$5&gt;=W808),Rates!$D$3:$D$5)*(X808/100)*W808),IF(R808="Refreshment Beverage",SUM(LOOKUP(2,1/(Rates!$B$7:$B$11&lt;=W808)/(Rates!$C$7:$C$11&gt;=W808),Rates!$D$7:$D$11)*(X808/100)*W808)))),"")</f>
        <v/>
      </c>
      <c r="O808" s="134" t="str">
        <f t="shared" si="410"/>
        <v/>
      </c>
      <c r="P808" s="116"/>
      <c r="Q808" s="117" t="str">
        <f t="shared" si="411"/>
        <v/>
      </c>
      <c r="R808" s="128" t="str">
        <f t="shared" si="412"/>
        <v/>
      </c>
      <c r="S808" s="135" t="str">
        <f>IF(B808="","",IF(R808="Refreshment Beverage",VLOOKUP(VALUE(Q808),Rates!G$15:L$19,2,0),VLOOKUP(VALUE(Q808),Rates!G$4:L$12,2,0)))</f>
        <v/>
      </c>
      <c r="T808" s="135" t="str">
        <f t="shared" si="413"/>
        <v/>
      </c>
      <c r="U808" s="118" t="str">
        <f t="shared" si="414"/>
        <v/>
      </c>
      <c r="V808" s="135" t="str">
        <f t="shared" si="415"/>
        <v/>
      </c>
      <c r="W808" s="135" t="str">
        <f t="shared" si="416"/>
        <v/>
      </c>
      <c r="X808" s="119" t="str">
        <f t="shared" si="417"/>
        <v/>
      </c>
      <c r="Y808" s="120" t="str">
        <f>IF(B:B="","",IF(R808="Refreshment Beverage",VLOOKUP(Q808,Rates!G$15:L$19,6,0)*W808,VLOOKUP(Q808,Rates!G$4:L$12,6,0)*W808))</f>
        <v/>
      </c>
      <c r="Z808" s="120" t="str">
        <f t="shared" si="418"/>
        <v/>
      </c>
      <c r="AA808" s="120" t="str">
        <f t="shared" si="419"/>
        <v/>
      </c>
      <c r="AB808" s="136" t="str">
        <f>IF(B:B="","",IF(R808="Refreshment Beverage","",IF(AND(R808="Beer",Q808=0),SUM(LOOKUP(2,1/(Rates!$B$15:$B$18&lt;=W808)/(Rates!$C$15:$C$18&gt;=W808),Rates!$D$15:$D$18)*W808),VLOOKUP(VALUE(Q:Q),Rates!A:B,2,0)*W808)))</f>
        <v/>
      </c>
      <c r="AC808" s="136" t="str">
        <f>IF(B:B="","",IF(R808="Refreshment Beverage","",IF(AND(R808="Beer",Q808=0),SUM(LOOKUP(2,1/(Rates!$B$15:$B$18&lt;=W808)/(Rates!$C$15:$C$18&gt;=W808),Rates!$E$15:$E$18)*W808),VLOOKUP(VALUE(Q:Q),Rates!A:C,3,0)*W808)))</f>
        <v/>
      </c>
      <c r="AD808" s="137" t="str">
        <f>IFERROR(IF(B:B="","",IF(R808="Beer","",IF(VALUE(Q808)=0,VLOOKUP(VLOOKUP(B:B,#REF!,16,0),Rates!A:E,2,0),VLOOKUP(VALUE(Q808),Rates!A$31:B$34,2,0)*W808))),0)</f>
        <v/>
      </c>
      <c r="AE808" s="121" t="str">
        <f t="shared" si="420"/>
        <v/>
      </c>
      <c r="AF808" s="138" t="str">
        <f t="shared" si="421"/>
        <v/>
      </c>
      <c r="AG808" s="122" t="str">
        <f t="shared" si="422"/>
        <v/>
      </c>
      <c r="AH808" s="123" t="str">
        <f t="shared" si="423"/>
        <v/>
      </c>
      <c r="AI808" s="139" t="str">
        <f>IF(AE:AE="","",IF(R808="Refreshment Beverage",AK808*(Rates!J$19/100),ROUND(SUM(AH808*(Rates!$J$8/100)),4)))</f>
        <v/>
      </c>
      <c r="AJ808" s="124" t="str">
        <f t="shared" si="424"/>
        <v/>
      </c>
      <c r="AK808" s="125" t="str">
        <f t="shared" si="425"/>
        <v/>
      </c>
      <c r="AL808" s="121" t="str">
        <f t="shared" si="426"/>
        <v/>
      </c>
      <c r="AM808" s="138" t="str">
        <f>IF(AS808="","",IF(R808="Refreshment Beverage",ROUND(AS808*Rates!K$19,4),ROUND(AO808*(VLOOKUP(VALUE(Q808),Rates!G$4:L$12,3,0)),4)))</f>
        <v/>
      </c>
      <c r="AN808" s="126" t="str">
        <f>IF(AS808="","",IF(R808="Refreshment Beverage",AS808*(Rates!J$19/100),MAX(AM808,AB808)))</f>
        <v/>
      </c>
      <c r="AO808" s="127" t="str">
        <f t="shared" si="427"/>
        <v/>
      </c>
      <c r="AP808" s="127" t="str">
        <f t="shared" si="428"/>
        <v/>
      </c>
      <c r="AQ808" s="140" t="str">
        <f>IF(AS808="","",IF(R808="Refreshment Beverage",ROUND(SUM(VLOOKUP(Q:Q,Rates!G$15:L$19,3,0)*(AS808-Y808-Z808-AA808)),4),ROUND(SUM(Rates!$K$8*AS808),4)))</f>
        <v/>
      </c>
      <c r="AR808" s="139" t="str">
        <f t="shared" si="429"/>
        <v/>
      </c>
      <c r="AS808" s="125" t="str">
        <f t="shared" si="430"/>
        <v/>
      </c>
      <c r="AT808" s="121" t="str">
        <f t="shared" si="431"/>
        <v/>
      </c>
      <c r="AU808" s="138" t="str">
        <f>IF(AX808="","",IF(R808="Refreshment Beverage",ROUND((BA808-Y808-Z808-AA808)*VLOOKUP(VALUE(Q808),Rates!G$15:L$19,3,0),4),ROUND(AW808*(VLOOKUP(VALUE(Q808),Rates!G:L,3,0)),4)))</f>
        <v/>
      </c>
      <c r="AV808" s="126" t="str">
        <f t="shared" si="432"/>
        <v/>
      </c>
      <c r="AW808" s="127" t="str">
        <f t="shared" si="433"/>
        <v/>
      </c>
      <c r="AX808" s="123" t="str">
        <f t="shared" si="434"/>
        <v/>
      </c>
      <c r="AY808" s="140" t="str">
        <f>IF(AX808="","",IF(R808="Refreshment Beverage",ROUND(SUM(AX808*Rates!K$19),4),ROUND(SUM(AX808*(Rates!J$8/100)),4)))</f>
        <v/>
      </c>
      <c r="AZ808" s="124" t="str">
        <f t="shared" si="435"/>
        <v/>
      </c>
      <c r="BA808" s="125" t="str">
        <f t="shared" si="436"/>
        <v/>
      </c>
      <c r="BB808" s="115"/>
      <c r="BC808" s="143"/>
      <c r="BD808" s="100"/>
      <c r="BE808" s="100"/>
      <c r="BF808" s="100"/>
      <c r="BG808" s="100"/>
    </row>
    <row r="809" spans="1:59" ht="12.75" customHeight="1" x14ac:dyDescent="0.2">
      <c r="A809" s="144"/>
      <c r="B809" s="141"/>
      <c r="C809" s="141"/>
      <c r="D809" s="142"/>
      <c r="E809" s="142"/>
      <c r="F809" s="142"/>
      <c r="G809" s="142"/>
      <c r="H809" s="142"/>
      <c r="I809" s="129"/>
      <c r="J809" s="130"/>
      <c r="K809" s="131" t="str">
        <f t="shared" si="407"/>
        <v/>
      </c>
      <c r="L809" s="132" t="str">
        <f t="shared" si="408"/>
        <v/>
      </c>
      <c r="M809" s="133" t="str">
        <f t="shared" si="409"/>
        <v/>
      </c>
      <c r="N809" s="134" t="str">
        <f>IFERROR(IF(B:B="","",IF(R809="Beer",SUM(LOOKUP(2,1/(Rates!$B$3:$B$5&lt;=W809)/(Rates!$C$3:$C$5&gt;=W809),Rates!$D$3:$D$5)*(X809/100)*W809),IF(R809="Refreshment Beverage",SUM(LOOKUP(2,1/(Rates!$B$7:$B$11&lt;=W809)/(Rates!$C$7:$C$11&gt;=W809),Rates!$D$7:$D$11)*(X809/100)*W809)))),"")</f>
        <v/>
      </c>
      <c r="O809" s="134" t="str">
        <f t="shared" si="410"/>
        <v/>
      </c>
      <c r="P809" s="116"/>
      <c r="Q809" s="117" t="str">
        <f t="shared" si="411"/>
        <v/>
      </c>
      <c r="R809" s="128" t="str">
        <f t="shared" si="412"/>
        <v/>
      </c>
      <c r="S809" s="135" t="str">
        <f>IF(B809="","",IF(R809="Refreshment Beverage",VLOOKUP(VALUE(Q809),Rates!G$15:L$19,2,0),VLOOKUP(VALUE(Q809),Rates!G$4:L$12,2,0)))</f>
        <v/>
      </c>
      <c r="T809" s="135" t="str">
        <f t="shared" si="413"/>
        <v/>
      </c>
      <c r="U809" s="118" t="str">
        <f t="shared" si="414"/>
        <v/>
      </c>
      <c r="V809" s="135" t="str">
        <f t="shared" si="415"/>
        <v/>
      </c>
      <c r="W809" s="135" t="str">
        <f t="shared" si="416"/>
        <v/>
      </c>
      <c r="X809" s="119" t="str">
        <f t="shared" si="417"/>
        <v/>
      </c>
      <c r="Y809" s="120" t="str">
        <f>IF(B:B="","",IF(R809="Refreshment Beverage",VLOOKUP(Q809,Rates!G$15:L$19,6,0)*W809,VLOOKUP(Q809,Rates!G$4:L$12,6,0)*W809))</f>
        <v/>
      </c>
      <c r="Z809" s="120" t="str">
        <f t="shared" si="418"/>
        <v/>
      </c>
      <c r="AA809" s="120" t="str">
        <f t="shared" si="419"/>
        <v/>
      </c>
      <c r="AB809" s="136" t="str">
        <f>IF(B:B="","",IF(R809="Refreshment Beverage","",IF(AND(R809="Beer",Q809=0),SUM(LOOKUP(2,1/(Rates!$B$15:$B$18&lt;=W809)/(Rates!$C$15:$C$18&gt;=W809),Rates!$D$15:$D$18)*W809),VLOOKUP(VALUE(Q:Q),Rates!A:B,2,0)*W809)))</f>
        <v/>
      </c>
      <c r="AC809" s="136" t="str">
        <f>IF(B:B="","",IF(R809="Refreshment Beverage","",IF(AND(R809="Beer",Q809=0),SUM(LOOKUP(2,1/(Rates!$B$15:$B$18&lt;=W809)/(Rates!$C$15:$C$18&gt;=W809),Rates!$E$15:$E$18)*W809),VLOOKUP(VALUE(Q:Q),Rates!A:C,3,0)*W809)))</f>
        <v/>
      </c>
      <c r="AD809" s="137" t="str">
        <f>IFERROR(IF(B:B="","",IF(R809="Beer","",IF(VALUE(Q809)=0,VLOOKUP(VLOOKUP(B:B,#REF!,16,0),Rates!A:E,2,0),VLOOKUP(VALUE(Q809),Rates!A$31:B$34,2,0)*W809))),0)</f>
        <v/>
      </c>
      <c r="AE809" s="121" t="str">
        <f t="shared" si="420"/>
        <v/>
      </c>
      <c r="AF809" s="138" t="str">
        <f t="shared" si="421"/>
        <v/>
      </c>
      <c r="AG809" s="122" t="str">
        <f t="shared" si="422"/>
        <v/>
      </c>
      <c r="AH809" s="123" t="str">
        <f t="shared" si="423"/>
        <v/>
      </c>
      <c r="AI809" s="139" t="str">
        <f>IF(AE:AE="","",IF(R809="Refreshment Beverage",AK809*(Rates!J$19/100),ROUND(SUM(AH809*(Rates!$J$8/100)),4)))</f>
        <v/>
      </c>
      <c r="AJ809" s="124" t="str">
        <f t="shared" si="424"/>
        <v/>
      </c>
      <c r="AK809" s="125" t="str">
        <f t="shared" si="425"/>
        <v/>
      </c>
      <c r="AL809" s="121" t="str">
        <f t="shared" si="426"/>
        <v/>
      </c>
      <c r="AM809" s="138" t="str">
        <f>IF(AS809="","",IF(R809="Refreshment Beverage",ROUND(AS809*Rates!K$19,4),ROUND(AO809*(VLOOKUP(VALUE(Q809),Rates!G$4:L$12,3,0)),4)))</f>
        <v/>
      </c>
      <c r="AN809" s="126" t="str">
        <f>IF(AS809="","",IF(R809="Refreshment Beverage",AS809*(Rates!J$19/100),MAX(AM809,AB809)))</f>
        <v/>
      </c>
      <c r="AO809" s="127" t="str">
        <f t="shared" si="427"/>
        <v/>
      </c>
      <c r="AP809" s="127" t="str">
        <f t="shared" si="428"/>
        <v/>
      </c>
      <c r="AQ809" s="140" t="str">
        <f>IF(AS809="","",IF(R809="Refreshment Beverage",ROUND(SUM(VLOOKUP(Q:Q,Rates!G$15:L$19,3,0)*(AS809-Y809-Z809-AA809)),4),ROUND(SUM(Rates!$K$8*AS809),4)))</f>
        <v/>
      </c>
      <c r="AR809" s="139" t="str">
        <f t="shared" si="429"/>
        <v/>
      </c>
      <c r="AS809" s="125" t="str">
        <f t="shared" si="430"/>
        <v/>
      </c>
      <c r="AT809" s="121" t="str">
        <f t="shared" si="431"/>
        <v/>
      </c>
      <c r="AU809" s="138" t="str">
        <f>IF(AX809="","",IF(R809="Refreshment Beverage",ROUND((BA809-Y809-Z809-AA809)*VLOOKUP(VALUE(Q809),Rates!G$15:L$19,3,0),4),ROUND(AW809*(VLOOKUP(VALUE(Q809),Rates!G:L,3,0)),4)))</f>
        <v/>
      </c>
      <c r="AV809" s="126" t="str">
        <f t="shared" si="432"/>
        <v/>
      </c>
      <c r="AW809" s="127" t="str">
        <f t="shared" si="433"/>
        <v/>
      </c>
      <c r="AX809" s="123" t="str">
        <f t="shared" si="434"/>
        <v/>
      </c>
      <c r="AY809" s="140" t="str">
        <f>IF(AX809="","",IF(R809="Refreshment Beverage",ROUND(SUM(AX809*Rates!K$19),4),ROUND(SUM(AX809*(Rates!J$8/100)),4)))</f>
        <v/>
      </c>
      <c r="AZ809" s="124" t="str">
        <f t="shared" si="435"/>
        <v/>
      </c>
      <c r="BA809" s="125" t="str">
        <f t="shared" si="436"/>
        <v/>
      </c>
      <c r="BB809" s="115"/>
      <c r="BC809" s="143"/>
      <c r="BD809" s="100"/>
      <c r="BE809" s="100"/>
      <c r="BF809" s="100"/>
      <c r="BG809" s="100"/>
    </row>
    <row r="810" spans="1:59" ht="12.75" customHeight="1" x14ac:dyDescent="0.2">
      <c r="A810" s="144"/>
      <c r="B810" s="141"/>
      <c r="C810" s="141"/>
      <c r="D810" s="142"/>
      <c r="E810" s="142"/>
      <c r="F810" s="142"/>
      <c r="G810" s="142"/>
      <c r="H810" s="142"/>
      <c r="I810" s="129"/>
      <c r="J810" s="130"/>
      <c r="K810" s="131" t="str">
        <f t="shared" si="407"/>
        <v/>
      </c>
      <c r="L810" s="132" t="str">
        <f t="shared" si="408"/>
        <v/>
      </c>
      <c r="M810" s="133" t="str">
        <f t="shared" si="409"/>
        <v/>
      </c>
      <c r="N810" s="134" t="str">
        <f>IFERROR(IF(B:B="","",IF(R810="Beer",SUM(LOOKUP(2,1/(Rates!$B$3:$B$5&lt;=W810)/(Rates!$C$3:$C$5&gt;=W810),Rates!$D$3:$D$5)*(X810/100)*W810),IF(R810="Refreshment Beverage",SUM(LOOKUP(2,1/(Rates!$B$7:$B$11&lt;=W810)/(Rates!$C$7:$C$11&gt;=W810),Rates!$D$7:$D$11)*(X810/100)*W810)))),"")</f>
        <v/>
      </c>
      <c r="O810" s="134" t="str">
        <f t="shared" si="410"/>
        <v/>
      </c>
      <c r="P810" s="116"/>
      <c r="Q810" s="117" t="str">
        <f t="shared" si="411"/>
        <v/>
      </c>
      <c r="R810" s="128" t="str">
        <f t="shared" si="412"/>
        <v/>
      </c>
      <c r="S810" s="135" t="str">
        <f>IF(B810="","",IF(R810="Refreshment Beverage",VLOOKUP(VALUE(Q810),Rates!G$15:L$19,2,0),VLOOKUP(VALUE(Q810),Rates!G$4:L$12,2,0)))</f>
        <v/>
      </c>
      <c r="T810" s="135" t="str">
        <f t="shared" si="413"/>
        <v/>
      </c>
      <c r="U810" s="118" t="str">
        <f t="shared" si="414"/>
        <v/>
      </c>
      <c r="V810" s="135" t="str">
        <f t="shared" si="415"/>
        <v/>
      </c>
      <c r="W810" s="135" t="str">
        <f t="shared" si="416"/>
        <v/>
      </c>
      <c r="X810" s="119" t="str">
        <f t="shared" si="417"/>
        <v/>
      </c>
      <c r="Y810" s="120" t="str">
        <f>IF(B:B="","",IF(R810="Refreshment Beverage",VLOOKUP(Q810,Rates!G$15:L$19,6,0)*W810,VLOOKUP(Q810,Rates!G$4:L$12,6,0)*W810))</f>
        <v/>
      </c>
      <c r="Z810" s="120" t="str">
        <f t="shared" si="418"/>
        <v/>
      </c>
      <c r="AA810" s="120" t="str">
        <f t="shared" si="419"/>
        <v/>
      </c>
      <c r="AB810" s="136" t="str">
        <f>IF(B:B="","",IF(R810="Refreshment Beverage","",IF(AND(R810="Beer",Q810=0),SUM(LOOKUP(2,1/(Rates!$B$15:$B$18&lt;=W810)/(Rates!$C$15:$C$18&gt;=W810),Rates!$D$15:$D$18)*W810),VLOOKUP(VALUE(Q:Q),Rates!A:B,2,0)*W810)))</f>
        <v/>
      </c>
      <c r="AC810" s="136" t="str">
        <f>IF(B:B="","",IF(R810="Refreshment Beverage","",IF(AND(R810="Beer",Q810=0),SUM(LOOKUP(2,1/(Rates!$B$15:$B$18&lt;=W810)/(Rates!$C$15:$C$18&gt;=W810),Rates!$E$15:$E$18)*W810),VLOOKUP(VALUE(Q:Q),Rates!A:C,3,0)*W810)))</f>
        <v/>
      </c>
      <c r="AD810" s="137" t="str">
        <f>IFERROR(IF(B:B="","",IF(R810="Beer","",IF(VALUE(Q810)=0,VLOOKUP(VLOOKUP(B:B,#REF!,16,0),Rates!A:E,2,0),VLOOKUP(VALUE(Q810),Rates!A$31:B$34,2,0)*W810))),0)</f>
        <v/>
      </c>
      <c r="AE810" s="121" t="str">
        <f t="shared" si="420"/>
        <v/>
      </c>
      <c r="AF810" s="138" t="str">
        <f t="shared" si="421"/>
        <v/>
      </c>
      <c r="AG810" s="122" t="str">
        <f t="shared" si="422"/>
        <v/>
      </c>
      <c r="AH810" s="123" t="str">
        <f t="shared" si="423"/>
        <v/>
      </c>
      <c r="AI810" s="139" t="str">
        <f>IF(AE:AE="","",IF(R810="Refreshment Beverage",AK810*(Rates!J$19/100),ROUND(SUM(AH810*(Rates!$J$8/100)),4)))</f>
        <v/>
      </c>
      <c r="AJ810" s="124" t="str">
        <f t="shared" si="424"/>
        <v/>
      </c>
      <c r="AK810" s="125" t="str">
        <f t="shared" si="425"/>
        <v/>
      </c>
      <c r="AL810" s="121" t="str">
        <f t="shared" si="426"/>
        <v/>
      </c>
      <c r="AM810" s="138" t="str">
        <f>IF(AS810="","",IF(R810="Refreshment Beverage",ROUND(AS810*Rates!K$19,4),ROUND(AO810*(VLOOKUP(VALUE(Q810),Rates!G$4:L$12,3,0)),4)))</f>
        <v/>
      </c>
      <c r="AN810" s="126" t="str">
        <f>IF(AS810="","",IF(R810="Refreshment Beverage",AS810*(Rates!J$19/100),MAX(AM810,AB810)))</f>
        <v/>
      </c>
      <c r="AO810" s="127" t="str">
        <f t="shared" si="427"/>
        <v/>
      </c>
      <c r="AP810" s="127" t="str">
        <f t="shared" si="428"/>
        <v/>
      </c>
      <c r="AQ810" s="140" t="str">
        <f>IF(AS810="","",IF(R810="Refreshment Beverage",ROUND(SUM(VLOOKUP(Q:Q,Rates!G$15:L$19,3,0)*(AS810-Y810-Z810-AA810)),4),ROUND(SUM(Rates!$K$8*AS810),4)))</f>
        <v/>
      </c>
      <c r="AR810" s="139" t="str">
        <f t="shared" si="429"/>
        <v/>
      </c>
      <c r="AS810" s="125" t="str">
        <f t="shared" si="430"/>
        <v/>
      </c>
      <c r="AT810" s="121" t="str">
        <f t="shared" si="431"/>
        <v/>
      </c>
      <c r="AU810" s="138" t="str">
        <f>IF(AX810="","",IF(R810="Refreshment Beverage",ROUND((BA810-Y810-Z810-AA810)*VLOOKUP(VALUE(Q810),Rates!G$15:L$19,3,0),4),ROUND(AW810*(VLOOKUP(VALUE(Q810),Rates!G:L,3,0)),4)))</f>
        <v/>
      </c>
      <c r="AV810" s="126" t="str">
        <f t="shared" si="432"/>
        <v/>
      </c>
      <c r="AW810" s="127" t="str">
        <f t="shared" si="433"/>
        <v/>
      </c>
      <c r="AX810" s="123" t="str">
        <f t="shared" si="434"/>
        <v/>
      </c>
      <c r="AY810" s="140" t="str">
        <f>IF(AX810="","",IF(R810="Refreshment Beverage",ROUND(SUM(AX810*Rates!K$19),4),ROUND(SUM(AX810*(Rates!J$8/100)),4)))</f>
        <v/>
      </c>
      <c r="AZ810" s="124" t="str">
        <f t="shared" si="435"/>
        <v/>
      </c>
      <c r="BA810" s="125" t="str">
        <f t="shared" si="436"/>
        <v/>
      </c>
      <c r="BB810" s="115"/>
      <c r="BC810" s="143"/>
      <c r="BD810" s="100"/>
      <c r="BE810" s="100"/>
      <c r="BF810" s="100"/>
      <c r="BG810" s="100"/>
    </row>
    <row r="811" spans="1:59" ht="12.75" customHeight="1" x14ac:dyDescent="0.2">
      <c r="A811" s="144"/>
      <c r="B811" s="141"/>
      <c r="C811" s="141"/>
      <c r="D811" s="142"/>
      <c r="E811" s="142"/>
      <c r="F811" s="142"/>
      <c r="G811" s="142"/>
      <c r="H811" s="142"/>
      <c r="I811" s="129"/>
      <c r="J811" s="130"/>
      <c r="K811" s="131" t="str">
        <f t="shared" si="407"/>
        <v/>
      </c>
      <c r="L811" s="132" t="str">
        <f t="shared" si="408"/>
        <v/>
      </c>
      <c r="M811" s="133" t="str">
        <f t="shared" si="409"/>
        <v/>
      </c>
      <c r="N811" s="134" t="str">
        <f>IFERROR(IF(B:B="","",IF(R811="Beer",SUM(LOOKUP(2,1/(Rates!$B$3:$B$5&lt;=W811)/(Rates!$C$3:$C$5&gt;=W811),Rates!$D$3:$D$5)*(X811/100)*W811),IF(R811="Refreshment Beverage",SUM(LOOKUP(2,1/(Rates!$B$7:$B$11&lt;=W811)/(Rates!$C$7:$C$11&gt;=W811),Rates!$D$7:$D$11)*(X811/100)*W811)))),"")</f>
        <v/>
      </c>
      <c r="O811" s="134" t="str">
        <f t="shared" si="410"/>
        <v/>
      </c>
      <c r="P811" s="116"/>
      <c r="Q811" s="117" t="str">
        <f t="shared" si="411"/>
        <v/>
      </c>
      <c r="R811" s="128" t="str">
        <f t="shared" si="412"/>
        <v/>
      </c>
      <c r="S811" s="135" t="str">
        <f>IF(B811="","",IF(R811="Refreshment Beverage",VLOOKUP(VALUE(Q811),Rates!G$15:L$19,2,0),VLOOKUP(VALUE(Q811),Rates!G$4:L$12,2,0)))</f>
        <v/>
      </c>
      <c r="T811" s="135" t="str">
        <f t="shared" si="413"/>
        <v/>
      </c>
      <c r="U811" s="118" t="str">
        <f t="shared" si="414"/>
        <v/>
      </c>
      <c r="V811" s="135" t="str">
        <f t="shared" si="415"/>
        <v/>
      </c>
      <c r="W811" s="135" t="str">
        <f t="shared" si="416"/>
        <v/>
      </c>
      <c r="X811" s="119" t="str">
        <f t="shared" si="417"/>
        <v/>
      </c>
      <c r="Y811" s="120" t="str">
        <f>IF(B:B="","",IF(R811="Refreshment Beverage",VLOOKUP(Q811,Rates!G$15:L$19,6,0)*W811,VLOOKUP(Q811,Rates!G$4:L$12,6,0)*W811))</f>
        <v/>
      </c>
      <c r="Z811" s="120" t="str">
        <f t="shared" si="418"/>
        <v/>
      </c>
      <c r="AA811" s="120" t="str">
        <f t="shared" si="419"/>
        <v/>
      </c>
      <c r="AB811" s="136" t="str">
        <f>IF(B:B="","",IF(R811="Refreshment Beverage","",IF(AND(R811="Beer",Q811=0),SUM(LOOKUP(2,1/(Rates!$B$15:$B$18&lt;=W811)/(Rates!$C$15:$C$18&gt;=W811),Rates!$D$15:$D$18)*W811),VLOOKUP(VALUE(Q:Q),Rates!A:B,2,0)*W811)))</f>
        <v/>
      </c>
      <c r="AC811" s="136" t="str">
        <f>IF(B:B="","",IF(R811="Refreshment Beverage","",IF(AND(R811="Beer",Q811=0),SUM(LOOKUP(2,1/(Rates!$B$15:$B$18&lt;=W811)/(Rates!$C$15:$C$18&gt;=W811),Rates!$E$15:$E$18)*W811),VLOOKUP(VALUE(Q:Q),Rates!A:C,3,0)*W811)))</f>
        <v/>
      </c>
      <c r="AD811" s="137" t="str">
        <f>IFERROR(IF(B:B="","",IF(R811="Beer","",IF(VALUE(Q811)=0,VLOOKUP(VLOOKUP(B:B,#REF!,16,0),Rates!A:E,2,0),VLOOKUP(VALUE(Q811),Rates!A$31:B$34,2,0)*W811))),0)</f>
        <v/>
      </c>
      <c r="AE811" s="121" t="str">
        <f t="shared" si="420"/>
        <v/>
      </c>
      <c r="AF811" s="138" t="str">
        <f t="shared" si="421"/>
        <v/>
      </c>
      <c r="AG811" s="122" t="str">
        <f t="shared" si="422"/>
        <v/>
      </c>
      <c r="AH811" s="123" t="str">
        <f t="shared" si="423"/>
        <v/>
      </c>
      <c r="AI811" s="139" t="str">
        <f>IF(AE:AE="","",IF(R811="Refreshment Beverage",AK811*(Rates!J$19/100),ROUND(SUM(AH811*(Rates!$J$8/100)),4)))</f>
        <v/>
      </c>
      <c r="AJ811" s="124" t="str">
        <f t="shared" si="424"/>
        <v/>
      </c>
      <c r="AK811" s="125" t="str">
        <f t="shared" si="425"/>
        <v/>
      </c>
      <c r="AL811" s="121" t="str">
        <f t="shared" si="426"/>
        <v/>
      </c>
      <c r="AM811" s="138" t="str">
        <f>IF(AS811="","",IF(R811="Refreshment Beverage",ROUND(AS811*Rates!K$19,4),ROUND(AO811*(VLOOKUP(VALUE(Q811),Rates!G$4:L$12,3,0)),4)))</f>
        <v/>
      </c>
      <c r="AN811" s="126" t="str">
        <f>IF(AS811="","",IF(R811="Refreshment Beverage",AS811*(Rates!J$19/100),MAX(AM811,AB811)))</f>
        <v/>
      </c>
      <c r="AO811" s="127" t="str">
        <f t="shared" si="427"/>
        <v/>
      </c>
      <c r="AP811" s="127" t="str">
        <f t="shared" si="428"/>
        <v/>
      </c>
      <c r="AQ811" s="140" t="str">
        <f>IF(AS811="","",IF(R811="Refreshment Beverage",ROUND(SUM(VLOOKUP(Q:Q,Rates!G$15:L$19,3,0)*(AS811-Y811-Z811-AA811)),4),ROUND(SUM(Rates!$K$8*AS811),4)))</f>
        <v/>
      </c>
      <c r="AR811" s="139" t="str">
        <f t="shared" si="429"/>
        <v/>
      </c>
      <c r="AS811" s="125" t="str">
        <f t="shared" si="430"/>
        <v/>
      </c>
      <c r="AT811" s="121" t="str">
        <f t="shared" si="431"/>
        <v/>
      </c>
      <c r="AU811" s="138" t="str">
        <f>IF(AX811="","",IF(R811="Refreshment Beverage",ROUND((BA811-Y811-Z811-AA811)*VLOOKUP(VALUE(Q811),Rates!G$15:L$19,3,0),4),ROUND(AW811*(VLOOKUP(VALUE(Q811),Rates!G:L,3,0)),4)))</f>
        <v/>
      </c>
      <c r="AV811" s="126" t="str">
        <f t="shared" si="432"/>
        <v/>
      </c>
      <c r="AW811" s="127" t="str">
        <f t="shared" si="433"/>
        <v/>
      </c>
      <c r="AX811" s="123" t="str">
        <f t="shared" si="434"/>
        <v/>
      </c>
      <c r="AY811" s="140" t="str">
        <f>IF(AX811="","",IF(R811="Refreshment Beverage",ROUND(SUM(AX811*Rates!K$19),4),ROUND(SUM(AX811*(Rates!J$8/100)),4)))</f>
        <v/>
      </c>
      <c r="AZ811" s="124" t="str">
        <f t="shared" si="435"/>
        <v/>
      </c>
      <c r="BA811" s="125" t="str">
        <f t="shared" si="436"/>
        <v/>
      </c>
      <c r="BB811" s="115"/>
      <c r="BC811" s="143"/>
      <c r="BD811" s="100"/>
      <c r="BE811" s="100"/>
      <c r="BF811" s="100"/>
      <c r="BG811" s="100"/>
    </row>
    <row r="812" spans="1:59" ht="12.75" customHeight="1" x14ac:dyDescent="0.2">
      <c r="A812" s="144"/>
      <c r="B812" s="141"/>
      <c r="C812" s="141"/>
      <c r="D812" s="142"/>
      <c r="E812" s="142"/>
      <c r="F812" s="142"/>
      <c r="G812" s="142"/>
      <c r="H812" s="142"/>
      <c r="I812" s="129"/>
      <c r="J812" s="130"/>
      <c r="K812" s="131" t="str">
        <f t="shared" si="407"/>
        <v/>
      </c>
      <c r="L812" s="132" t="str">
        <f t="shared" si="408"/>
        <v/>
      </c>
      <c r="M812" s="133" t="str">
        <f t="shared" si="409"/>
        <v/>
      </c>
      <c r="N812" s="134" t="str">
        <f>IFERROR(IF(B:B="","",IF(R812="Beer",SUM(LOOKUP(2,1/(Rates!$B$3:$B$5&lt;=W812)/(Rates!$C$3:$C$5&gt;=W812),Rates!$D$3:$D$5)*(X812/100)*W812),IF(R812="Refreshment Beverage",SUM(LOOKUP(2,1/(Rates!$B$7:$B$11&lt;=W812)/(Rates!$C$7:$C$11&gt;=W812),Rates!$D$7:$D$11)*(X812/100)*W812)))),"")</f>
        <v/>
      </c>
      <c r="O812" s="134" t="str">
        <f t="shared" si="410"/>
        <v/>
      </c>
      <c r="P812" s="116"/>
      <c r="Q812" s="117" t="str">
        <f t="shared" si="411"/>
        <v/>
      </c>
      <c r="R812" s="128" t="str">
        <f t="shared" si="412"/>
        <v/>
      </c>
      <c r="S812" s="135" t="str">
        <f>IF(B812="","",IF(R812="Refreshment Beverage",VLOOKUP(VALUE(Q812),Rates!G$15:L$19,2,0),VLOOKUP(VALUE(Q812),Rates!G$4:L$12,2,0)))</f>
        <v/>
      </c>
      <c r="T812" s="135" t="str">
        <f t="shared" si="413"/>
        <v/>
      </c>
      <c r="U812" s="118" t="str">
        <f t="shared" si="414"/>
        <v/>
      </c>
      <c r="V812" s="135" t="str">
        <f t="shared" si="415"/>
        <v/>
      </c>
      <c r="W812" s="135" t="str">
        <f t="shared" si="416"/>
        <v/>
      </c>
      <c r="X812" s="119" t="str">
        <f t="shared" si="417"/>
        <v/>
      </c>
      <c r="Y812" s="120" t="str">
        <f>IF(B:B="","",IF(R812="Refreshment Beverage",VLOOKUP(Q812,Rates!G$15:L$19,6,0)*W812,VLOOKUP(Q812,Rates!G$4:L$12,6,0)*W812))</f>
        <v/>
      </c>
      <c r="Z812" s="120" t="str">
        <f t="shared" si="418"/>
        <v/>
      </c>
      <c r="AA812" s="120" t="str">
        <f t="shared" si="419"/>
        <v/>
      </c>
      <c r="AB812" s="136" t="str">
        <f>IF(B:B="","",IF(R812="Refreshment Beverage","",IF(AND(R812="Beer",Q812=0),SUM(LOOKUP(2,1/(Rates!$B$15:$B$18&lt;=W812)/(Rates!$C$15:$C$18&gt;=W812),Rates!$D$15:$D$18)*W812),VLOOKUP(VALUE(Q:Q),Rates!A:B,2,0)*W812)))</f>
        <v/>
      </c>
      <c r="AC812" s="136" t="str">
        <f>IF(B:B="","",IF(R812="Refreshment Beverage","",IF(AND(R812="Beer",Q812=0),SUM(LOOKUP(2,1/(Rates!$B$15:$B$18&lt;=W812)/(Rates!$C$15:$C$18&gt;=W812),Rates!$E$15:$E$18)*W812),VLOOKUP(VALUE(Q:Q),Rates!A:C,3,0)*W812)))</f>
        <v/>
      </c>
      <c r="AD812" s="137" t="str">
        <f>IFERROR(IF(B:B="","",IF(R812="Beer","",IF(VALUE(Q812)=0,VLOOKUP(VLOOKUP(B:B,#REF!,16,0),Rates!A:E,2,0),VLOOKUP(VALUE(Q812),Rates!A$31:B$34,2,0)*W812))),0)</f>
        <v/>
      </c>
      <c r="AE812" s="121" t="str">
        <f t="shared" si="420"/>
        <v/>
      </c>
      <c r="AF812" s="138" t="str">
        <f t="shared" si="421"/>
        <v/>
      </c>
      <c r="AG812" s="122" t="str">
        <f t="shared" si="422"/>
        <v/>
      </c>
      <c r="AH812" s="123" t="str">
        <f t="shared" si="423"/>
        <v/>
      </c>
      <c r="AI812" s="139" t="str">
        <f>IF(AE:AE="","",IF(R812="Refreshment Beverage",AK812*(Rates!J$19/100),ROUND(SUM(AH812*(Rates!$J$8/100)),4)))</f>
        <v/>
      </c>
      <c r="AJ812" s="124" t="str">
        <f t="shared" si="424"/>
        <v/>
      </c>
      <c r="AK812" s="125" t="str">
        <f t="shared" si="425"/>
        <v/>
      </c>
      <c r="AL812" s="121" t="str">
        <f t="shared" si="426"/>
        <v/>
      </c>
      <c r="AM812" s="138" t="str">
        <f>IF(AS812="","",IF(R812="Refreshment Beverage",ROUND(AS812*Rates!K$19,4),ROUND(AO812*(VLOOKUP(VALUE(Q812),Rates!G$4:L$12,3,0)),4)))</f>
        <v/>
      </c>
      <c r="AN812" s="126" t="str">
        <f>IF(AS812="","",IF(R812="Refreshment Beverage",AS812*(Rates!J$19/100),MAX(AM812,AB812)))</f>
        <v/>
      </c>
      <c r="AO812" s="127" t="str">
        <f t="shared" si="427"/>
        <v/>
      </c>
      <c r="AP812" s="127" t="str">
        <f t="shared" si="428"/>
        <v/>
      </c>
      <c r="AQ812" s="140" t="str">
        <f>IF(AS812="","",IF(R812="Refreshment Beverage",ROUND(SUM(VLOOKUP(Q:Q,Rates!G$15:L$19,3,0)*(AS812-Y812-Z812-AA812)),4),ROUND(SUM(Rates!$K$8*AS812),4)))</f>
        <v/>
      </c>
      <c r="AR812" s="139" t="str">
        <f t="shared" si="429"/>
        <v/>
      </c>
      <c r="AS812" s="125" t="str">
        <f t="shared" si="430"/>
        <v/>
      </c>
      <c r="AT812" s="121" t="str">
        <f t="shared" si="431"/>
        <v/>
      </c>
      <c r="AU812" s="138" t="str">
        <f>IF(AX812="","",IF(R812="Refreshment Beverage",ROUND((BA812-Y812-Z812-AA812)*VLOOKUP(VALUE(Q812),Rates!G$15:L$19,3,0),4),ROUND(AW812*(VLOOKUP(VALUE(Q812),Rates!G:L,3,0)),4)))</f>
        <v/>
      </c>
      <c r="AV812" s="126" t="str">
        <f t="shared" si="432"/>
        <v/>
      </c>
      <c r="AW812" s="127" t="str">
        <f t="shared" si="433"/>
        <v/>
      </c>
      <c r="AX812" s="123" t="str">
        <f t="shared" si="434"/>
        <v/>
      </c>
      <c r="AY812" s="140" t="str">
        <f>IF(AX812="","",IF(R812="Refreshment Beverage",ROUND(SUM(AX812*Rates!K$19),4),ROUND(SUM(AX812*(Rates!J$8/100)),4)))</f>
        <v/>
      </c>
      <c r="AZ812" s="124" t="str">
        <f t="shared" si="435"/>
        <v/>
      </c>
      <c r="BA812" s="125" t="str">
        <f t="shared" si="436"/>
        <v/>
      </c>
      <c r="BB812" s="115"/>
      <c r="BC812" s="143"/>
      <c r="BD812" s="100"/>
      <c r="BE812" s="100"/>
      <c r="BF812" s="100"/>
      <c r="BG812" s="100"/>
    </row>
    <row r="813" spans="1:59" ht="12.75" customHeight="1" x14ac:dyDescent="0.2">
      <c r="A813" s="144"/>
      <c r="B813" s="141"/>
      <c r="C813" s="141"/>
      <c r="D813" s="142"/>
      <c r="E813" s="142"/>
      <c r="F813" s="142"/>
      <c r="G813" s="142"/>
      <c r="H813" s="142"/>
      <c r="I813" s="129"/>
      <c r="J813" s="130"/>
      <c r="K813" s="131" t="str">
        <f t="shared" si="407"/>
        <v/>
      </c>
      <c r="L813" s="132" t="str">
        <f t="shared" si="408"/>
        <v/>
      </c>
      <c r="M813" s="133" t="str">
        <f t="shared" si="409"/>
        <v/>
      </c>
      <c r="N813" s="134" t="str">
        <f>IFERROR(IF(B:B="","",IF(R813="Beer",SUM(LOOKUP(2,1/(Rates!$B$3:$B$5&lt;=W813)/(Rates!$C$3:$C$5&gt;=W813),Rates!$D$3:$D$5)*(X813/100)*W813),IF(R813="Refreshment Beverage",SUM(LOOKUP(2,1/(Rates!$B$7:$B$11&lt;=W813)/(Rates!$C$7:$C$11&gt;=W813),Rates!$D$7:$D$11)*(X813/100)*W813)))),"")</f>
        <v/>
      </c>
      <c r="O813" s="134" t="str">
        <f t="shared" si="410"/>
        <v/>
      </c>
      <c r="P813" s="116"/>
      <c r="Q813" s="117" t="str">
        <f t="shared" si="411"/>
        <v/>
      </c>
      <c r="R813" s="128" t="str">
        <f t="shared" si="412"/>
        <v/>
      </c>
      <c r="S813" s="135" t="str">
        <f>IF(B813="","",IF(R813="Refreshment Beverage",VLOOKUP(VALUE(Q813),Rates!G$15:L$19,2,0),VLOOKUP(VALUE(Q813),Rates!G$4:L$12,2,0)))</f>
        <v/>
      </c>
      <c r="T813" s="135" t="str">
        <f t="shared" si="413"/>
        <v/>
      </c>
      <c r="U813" s="118" t="str">
        <f t="shared" si="414"/>
        <v/>
      </c>
      <c r="V813" s="135" t="str">
        <f t="shared" si="415"/>
        <v/>
      </c>
      <c r="W813" s="135" t="str">
        <f t="shared" si="416"/>
        <v/>
      </c>
      <c r="X813" s="119" t="str">
        <f t="shared" si="417"/>
        <v/>
      </c>
      <c r="Y813" s="120" t="str">
        <f>IF(B:B="","",IF(R813="Refreshment Beverage",VLOOKUP(Q813,Rates!G$15:L$19,6,0)*W813,VLOOKUP(Q813,Rates!G$4:L$12,6,0)*W813))</f>
        <v/>
      </c>
      <c r="Z813" s="120" t="str">
        <f t="shared" si="418"/>
        <v/>
      </c>
      <c r="AA813" s="120" t="str">
        <f t="shared" si="419"/>
        <v/>
      </c>
      <c r="AB813" s="136" t="str">
        <f>IF(B:B="","",IF(R813="Refreshment Beverage","",IF(AND(R813="Beer",Q813=0),SUM(LOOKUP(2,1/(Rates!$B$15:$B$18&lt;=W813)/(Rates!$C$15:$C$18&gt;=W813),Rates!$D$15:$D$18)*W813),VLOOKUP(VALUE(Q:Q),Rates!A:B,2,0)*W813)))</f>
        <v/>
      </c>
      <c r="AC813" s="136" t="str">
        <f>IF(B:B="","",IF(R813="Refreshment Beverage","",IF(AND(R813="Beer",Q813=0),SUM(LOOKUP(2,1/(Rates!$B$15:$B$18&lt;=W813)/(Rates!$C$15:$C$18&gt;=W813),Rates!$E$15:$E$18)*W813),VLOOKUP(VALUE(Q:Q),Rates!A:C,3,0)*W813)))</f>
        <v/>
      </c>
      <c r="AD813" s="137" t="str">
        <f>IFERROR(IF(B:B="","",IF(R813="Beer","",IF(VALUE(Q813)=0,VLOOKUP(VLOOKUP(B:B,#REF!,16,0),Rates!A:E,2,0),VLOOKUP(VALUE(Q813),Rates!A$31:B$34,2,0)*W813))),0)</f>
        <v/>
      </c>
      <c r="AE813" s="121" t="str">
        <f t="shared" si="420"/>
        <v/>
      </c>
      <c r="AF813" s="138" t="str">
        <f t="shared" si="421"/>
        <v/>
      </c>
      <c r="AG813" s="122" t="str">
        <f t="shared" si="422"/>
        <v/>
      </c>
      <c r="AH813" s="123" t="str">
        <f t="shared" si="423"/>
        <v/>
      </c>
      <c r="AI813" s="139" t="str">
        <f>IF(AE:AE="","",IF(R813="Refreshment Beverage",AK813*(Rates!J$19/100),ROUND(SUM(AH813*(Rates!$J$8/100)),4)))</f>
        <v/>
      </c>
      <c r="AJ813" s="124" t="str">
        <f t="shared" si="424"/>
        <v/>
      </c>
      <c r="AK813" s="125" t="str">
        <f t="shared" si="425"/>
        <v/>
      </c>
      <c r="AL813" s="121" t="str">
        <f t="shared" si="426"/>
        <v/>
      </c>
      <c r="AM813" s="138" t="str">
        <f>IF(AS813="","",IF(R813="Refreshment Beverage",ROUND(AS813*Rates!K$19,4),ROUND(AO813*(VLOOKUP(VALUE(Q813),Rates!G$4:L$12,3,0)),4)))</f>
        <v/>
      </c>
      <c r="AN813" s="126" t="str">
        <f>IF(AS813="","",IF(R813="Refreshment Beverage",AS813*(Rates!J$19/100),MAX(AM813,AB813)))</f>
        <v/>
      </c>
      <c r="AO813" s="127" t="str">
        <f t="shared" si="427"/>
        <v/>
      </c>
      <c r="AP813" s="127" t="str">
        <f t="shared" si="428"/>
        <v/>
      </c>
      <c r="AQ813" s="140" t="str">
        <f>IF(AS813="","",IF(R813="Refreshment Beverage",ROUND(SUM(VLOOKUP(Q:Q,Rates!G$15:L$19,3,0)*(AS813-Y813-Z813-AA813)),4),ROUND(SUM(Rates!$K$8*AS813),4)))</f>
        <v/>
      </c>
      <c r="AR813" s="139" t="str">
        <f t="shared" si="429"/>
        <v/>
      </c>
      <c r="AS813" s="125" t="str">
        <f t="shared" si="430"/>
        <v/>
      </c>
      <c r="AT813" s="121" t="str">
        <f t="shared" si="431"/>
        <v/>
      </c>
      <c r="AU813" s="138" t="str">
        <f>IF(AX813="","",IF(R813="Refreshment Beverage",ROUND((BA813-Y813-Z813-AA813)*VLOOKUP(VALUE(Q813),Rates!G$15:L$19,3,0),4),ROUND(AW813*(VLOOKUP(VALUE(Q813),Rates!G:L,3,0)),4)))</f>
        <v/>
      </c>
      <c r="AV813" s="126" t="str">
        <f t="shared" si="432"/>
        <v/>
      </c>
      <c r="AW813" s="127" t="str">
        <f t="shared" si="433"/>
        <v/>
      </c>
      <c r="AX813" s="123" t="str">
        <f t="shared" si="434"/>
        <v/>
      </c>
      <c r="AY813" s="140" t="str">
        <f>IF(AX813="","",IF(R813="Refreshment Beverage",ROUND(SUM(AX813*Rates!K$19),4),ROUND(SUM(AX813*(Rates!J$8/100)),4)))</f>
        <v/>
      </c>
      <c r="AZ813" s="124" t="str">
        <f t="shared" si="435"/>
        <v/>
      </c>
      <c r="BA813" s="125" t="str">
        <f t="shared" si="436"/>
        <v/>
      </c>
      <c r="BB813" s="115"/>
      <c r="BC813" s="143"/>
      <c r="BD813" s="100"/>
      <c r="BE813" s="100"/>
      <c r="BF813" s="100"/>
      <c r="BG813" s="100"/>
    </row>
    <row r="814" spans="1:59" ht="12.75" customHeight="1" x14ac:dyDescent="0.2">
      <c r="A814" s="144"/>
      <c r="B814" s="141"/>
      <c r="C814" s="141"/>
      <c r="D814" s="142"/>
      <c r="E814" s="142"/>
      <c r="F814" s="142"/>
      <c r="G814" s="142"/>
      <c r="H814" s="142"/>
      <c r="I814" s="129"/>
      <c r="J814" s="130"/>
      <c r="K814" s="131" t="str">
        <f t="shared" si="407"/>
        <v/>
      </c>
      <c r="L814" s="132" t="str">
        <f t="shared" si="408"/>
        <v/>
      </c>
      <c r="M814" s="133" t="str">
        <f t="shared" si="409"/>
        <v/>
      </c>
      <c r="N814" s="134" t="str">
        <f>IFERROR(IF(B:B="","",IF(R814="Beer",SUM(LOOKUP(2,1/(Rates!$B$3:$B$5&lt;=W814)/(Rates!$C$3:$C$5&gt;=W814),Rates!$D$3:$D$5)*(X814/100)*W814),IF(R814="Refreshment Beverage",SUM(LOOKUP(2,1/(Rates!$B$7:$B$11&lt;=W814)/(Rates!$C$7:$C$11&gt;=W814),Rates!$D$7:$D$11)*(X814/100)*W814)))),"")</f>
        <v/>
      </c>
      <c r="O814" s="134" t="str">
        <f t="shared" si="410"/>
        <v/>
      </c>
      <c r="P814" s="116"/>
      <c r="Q814" s="117" t="str">
        <f t="shared" si="411"/>
        <v/>
      </c>
      <c r="R814" s="128" t="str">
        <f t="shared" si="412"/>
        <v/>
      </c>
      <c r="S814" s="135" t="str">
        <f>IF(B814="","",IF(R814="Refreshment Beverage",VLOOKUP(VALUE(Q814),Rates!G$15:L$19,2,0),VLOOKUP(VALUE(Q814),Rates!G$4:L$12,2,0)))</f>
        <v/>
      </c>
      <c r="T814" s="135" t="str">
        <f t="shared" si="413"/>
        <v/>
      </c>
      <c r="U814" s="118" t="str">
        <f t="shared" si="414"/>
        <v/>
      </c>
      <c r="V814" s="135" t="str">
        <f t="shared" si="415"/>
        <v/>
      </c>
      <c r="W814" s="135" t="str">
        <f t="shared" si="416"/>
        <v/>
      </c>
      <c r="X814" s="119" t="str">
        <f t="shared" si="417"/>
        <v/>
      </c>
      <c r="Y814" s="120" t="str">
        <f>IF(B:B="","",IF(R814="Refreshment Beverage",VLOOKUP(Q814,Rates!G$15:L$19,6,0)*W814,VLOOKUP(Q814,Rates!G$4:L$12,6,0)*W814))</f>
        <v/>
      </c>
      <c r="Z814" s="120" t="str">
        <f t="shared" si="418"/>
        <v/>
      </c>
      <c r="AA814" s="120" t="str">
        <f t="shared" si="419"/>
        <v/>
      </c>
      <c r="AB814" s="136" t="str">
        <f>IF(B:B="","",IF(R814="Refreshment Beverage","",IF(AND(R814="Beer",Q814=0),SUM(LOOKUP(2,1/(Rates!$B$15:$B$18&lt;=W814)/(Rates!$C$15:$C$18&gt;=W814),Rates!$D$15:$D$18)*W814),VLOOKUP(VALUE(Q:Q),Rates!A:B,2,0)*W814)))</f>
        <v/>
      </c>
      <c r="AC814" s="136" t="str">
        <f>IF(B:B="","",IF(R814="Refreshment Beverage","",IF(AND(R814="Beer",Q814=0),SUM(LOOKUP(2,1/(Rates!$B$15:$B$18&lt;=W814)/(Rates!$C$15:$C$18&gt;=W814),Rates!$E$15:$E$18)*W814),VLOOKUP(VALUE(Q:Q),Rates!A:C,3,0)*W814)))</f>
        <v/>
      </c>
      <c r="AD814" s="137" t="str">
        <f>IFERROR(IF(B:B="","",IF(R814="Beer","",IF(VALUE(Q814)=0,VLOOKUP(VLOOKUP(B:B,#REF!,16,0),Rates!A:E,2,0),VLOOKUP(VALUE(Q814),Rates!A$31:B$34,2,0)*W814))),0)</f>
        <v/>
      </c>
      <c r="AE814" s="121" t="str">
        <f t="shared" si="420"/>
        <v/>
      </c>
      <c r="AF814" s="138" t="str">
        <f t="shared" si="421"/>
        <v/>
      </c>
      <c r="AG814" s="122" t="str">
        <f t="shared" si="422"/>
        <v/>
      </c>
      <c r="AH814" s="123" t="str">
        <f t="shared" si="423"/>
        <v/>
      </c>
      <c r="AI814" s="139" t="str">
        <f>IF(AE:AE="","",IF(R814="Refreshment Beverage",AK814*(Rates!J$19/100),ROUND(SUM(AH814*(Rates!$J$8/100)),4)))</f>
        <v/>
      </c>
      <c r="AJ814" s="124" t="str">
        <f t="shared" si="424"/>
        <v/>
      </c>
      <c r="AK814" s="125" t="str">
        <f t="shared" si="425"/>
        <v/>
      </c>
      <c r="AL814" s="121" t="str">
        <f t="shared" si="426"/>
        <v/>
      </c>
      <c r="AM814" s="138" t="str">
        <f>IF(AS814="","",IF(R814="Refreshment Beverage",ROUND(AS814*Rates!K$19,4),ROUND(AO814*(VLOOKUP(VALUE(Q814),Rates!G$4:L$12,3,0)),4)))</f>
        <v/>
      </c>
      <c r="AN814" s="126" t="str">
        <f>IF(AS814="","",IF(R814="Refreshment Beverage",AS814*(Rates!J$19/100),MAX(AM814,AB814)))</f>
        <v/>
      </c>
      <c r="AO814" s="127" t="str">
        <f t="shared" si="427"/>
        <v/>
      </c>
      <c r="AP814" s="127" t="str">
        <f t="shared" si="428"/>
        <v/>
      </c>
      <c r="AQ814" s="140" t="str">
        <f>IF(AS814="","",IF(R814="Refreshment Beverage",ROUND(SUM(VLOOKUP(Q:Q,Rates!G$15:L$19,3,0)*(AS814-Y814-Z814-AA814)),4),ROUND(SUM(Rates!$K$8*AS814),4)))</f>
        <v/>
      </c>
      <c r="AR814" s="139" t="str">
        <f t="shared" si="429"/>
        <v/>
      </c>
      <c r="AS814" s="125" t="str">
        <f t="shared" si="430"/>
        <v/>
      </c>
      <c r="AT814" s="121" t="str">
        <f t="shared" si="431"/>
        <v/>
      </c>
      <c r="AU814" s="138" t="str">
        <f>IF(AX814="","",IF(R814="Refreshment Beverage",ROUND((BA814-Y814-Z814-AA814)*VLOOKUP(VALUE(Q814),Rates!G$15:L$19,3,0),4),ROUND(AW814*(VLOOKUP(VALUE(Q814),Rates!G:L,3,0)),4)))</f>
        <v/>
      </c>
      <c r="AV814" s="126" t="str">
        <f t="shared" si="432"/>
        <v/>
      </c>
      <c r="AW814" s="127" t="str">
        <f t="shared" si="433"/>
        <v/>
      </c>
      <c r="AX814" s="123" t="str">
        <f t="shared" si="434"/>
        <v/>
      </c>
      <c r="AY814" s="140" t="str">
        <f>IF(AX814="","",IF(R814="Refreshment Beverage",ROUND(SUM(AX814*Rates!K$19),4),ROUND(SUM(AX814*(Rates!J$8/100)),4)))</f>
        <v/>
      </c>
      <c r="AZ814" s="124" t="str">
        <f t="shared" si="435"/>
        <v/>
      </c>
      <c r="BA814" s="125" t="str">
        <f t="shared" si="436"/>
        <v/>
      </c>
      <c r="BB814" s="115"/>
      <c r="BC814" s="143"/>
      <c r="BD814" s="100"/>
      <c r="BE814" s="100"/>
      <c r="BF814" s="100"/>
      <c r="BG814" s="100"/>
    </row>
    <row r="815" spans="1:59" ht="12.75" customHeight="1" x14ac:dyDescent="0.2">
      <c r="A815" s="144"/>
      <c r="B815" s="141"/>
      <c r="C815" s="141"/>
      <c r="D815" s="142"/>
      <c r="E815" s="142"/>
      <c r="F815" s="142"/>
      <c r="G815" s="142"/>
      <c r="H815" s="142"/>
      <c r="I815" s="129"/>
      <c r="J815" s="130"/>
      <c r="K815" s="131" t="str">
        <f t="shared" si="407"/>
        <v/>
      </c>
      <c r="L815" s="132" t="str">
        <f t="shared" si="408"/>
        <v/>
      </c>
      <c r="M815" s="133" t="str">
        <f t="shared" si="409"/>
        <v/>
      </c>
      <c r="N815" s="134" t="str">
        <f>IFERROR(IF(B:B="","",IF(R815="Beer",SUM(LOOKUP(2,1/(Rates!$B$3:$B$5&lt;=W815)/(Rates!$C$3:$C$5&gt;=W815),Rates!$D$3:$D$5)*(X815/100)*W815),IF(R815="Refreshment Beverage",SUM(LOOKUP(2,1/(Rates!$B$7:$B$11&lt;=W815)/(Rates!$C$7:$C$11&gt;=W815),Rates!$D$7:$D$11)*(X815/100)*W815)))),"")</f>
        <v/>
      </c>
      <c r="O815" s="134" t="str">
        <f t="shared" si="410"/>
        <v/>
      </c>
      <c r="P815" s="116"/>
      <c r="Q815" s="117" t="str">
        <f t="shared" si="411"/>
        <v/>
      </c>
      <c r="R815" s="128" t="str">
        <f t="shared" si="412"/>
        <v/>
      </c>
      <c r="S815" s="135" t="str">
        <f>IF(B815="","",IF(R815="Refreshment Beverage",VLOOKUP(VALUE(Q815),Rates!G$15:L$19,2,0),VLOOKUP(VALUE(Q815),Rates!G$4:L$12,2,0)))</f>
        <v/>
      </c>
      <c r="T815" s="135" t="str">
        <f t="shared" si="413"/>
        <v/>
      </c>
      <c r="U815" s="118" t="str">
        <f t="shared" si="414"/>
        <v/>
      </c>
      <c r="V815" s="135" t="str">
        <f t="shared" si="415"/>
        <v/>
      </c>
      <c r="W815" s="135" t="str">
        <f t="shared" si="416"/>
        <v/>
      </c>
      <c r="X815" s="119" t="str">
        <f t="shared" si="417"/>
        <v/>
      </c>
      <c r="Y815" s="120" t="str">
        <f>IF(B:B="","",IF(R815="Refreshment Beverage",VLOOKUP(Q815,Rates!G$15:L$19,6,0)*W815,VLOOKUP(Q815,Rates!G$4:L$12,6,0)*W815))</f>
        <v/>
      </c>
      <c r="Z815" s="120" t="str">
        <f t="shared" si="418"/>
        <v/>
      </c>
      <c r="AA815" s="120" t="str">
        <f t="shared" si="419"/>
        <v/>
      </c>
      <c r="AB815" s="136" t="str">
        <f>IF(B:B="","",IF(R815="Refreshment Beverage","",IF(AND(R815="Beer",Q815=0),SUM(LOOKUP(2,1/(Rates!$B$15:$B$18&lt;=W815)/(Rates!$C$15:$C$18&gt;=W815),Rates!$D$15:$D$18)*W815),VLOOKUP(VALUE(Q:Q),Rates!A:B,2,0)*W815)))</f>
        <v/>
      </c>
      <c r="AC815" s="136" t="str">
        <f>IF(B:B="","",IF(R815="Refreshment Beverage","",IF(AND(R815="Beer",Q815=0),SUM(LOOKUP(2,1/(Rates!$B$15:$B$18&lt;=W815)/(Rates!$C$15:$C$18&gt;=W815),Rates!$E$15:$E$18)*W815),VLOOKUP(VALUE(Q:Q),Rates!A:C,3,0)*W815)))</f>
        <v/>
      </c>
      <c r="AD815" s="137" t="str">
        <f>IFERROR(IF(B:B="","",IF(R815="Beer","",IF(VALUE(Q815)=0,VLOOKUP(VLOOKUP(B:B,#REF!,16,0),Rates!A:E,2,0),VLOOKUP(VALUE(Q815),Rates!A$31:B$34,2,0)*W815))),0)</f>
        <v/>
      </c>
      <c r="AE815" s="121" t="str">
        <f t="shared" si="420"/>
        <v/>
      </c>
      <c r="AF815" s="138" t="str">
        <f t="shared" si="421"/>
        <v/>
      </c>
      <c r="AG815" s="122" t="str">
        <f t="shared" si="422"/>
        <v/>
      </c>
      <c r="AH815" s="123" t="str">
        <f t="shared" si="423"/>
        <v/>
      </c>
      <c r="AI815" s="139" t="str">
        <f>IF(AE:AE="","",IF(R815="Refreshment Beverage",AK815*(Rates!J$19/100),ROUND(SUM(AH815*(Rates!$J$8/100)),4)))</f>
        <v/>
      </c>
      <c r="AJ815" s="124" t="str">
        <f t="shared" si="424"/>
        <v/>
      </c>
      <c r="AK815" s="125" t="str">
        <f t="shared" si="425"/>
        <v/>
      </c>
      <c r="AL815" s="121" t="str">
        <f t="shared" si="426"/>
        <v/>
      </c>
      <c r="AM815" s="138" t="str">
        <f>IF(AS815="","",IF(R815="Refreshment Beverage",ROUND(AS815*Rates!K$19,4),ROUND(AO815*(VLOOKUP(VALUE(Q815),Rates!G$4:L$12,3,0)),4)))</f>
        <v/>
      </c>
      <c r="AN815" s="126" t="str">
        <f>IF(AS815="","",IF(R815="Refreshment Beverage",AS815*(Rates!J$19/100),MAX(AM815,AB815)))</f>
        <v/>
      </c>
      <c r="AO815" s="127" t="str">
        <f t="shared" si="427"/>
        <v/>
      </c>
      <c r="AP815" s="127" t="str">
        <f t="shared" si="428"/>
        <v/>
      </c>
      <c r="AQ815" s="140" t="str">
        <f>IF(AS815="","",IF(R815="Refreshment Beverage",ROUND(SUM(VLOOKUP(Q:Q,Rates!G$15:L$19,3,0)*(AS815-Y815-Z815-AA815)),4),ROUND(SUM(Rates!$K$8*AS815),4)))</f>
        <v/>
      </c>
      <c r="AR815" s="139" t="str">
        <f t="shared" si="429"/>
        <v/>
      </c>
      <c r="AS815" s="125" t="str">
        <f t="shared" si="430"/>
        <v/>
      </c>
      <c r="AT815" s="121" t="str">
        <f t="shared" si="431"/>
        <v/>
      </c>
      <c r="AU815" s="138" t="str">
        <f>IF(AX815="","",IF(R815="Refreshment Beverage",ROUND((BA815-Y815-Z815-AA815)*VLOOKUP(VALUE(Q815),Rates!G$15:L$19,3,0),4),ROUND(AW815*(VLOOKUP(VALUE(Q815),Rates!G:L,3,0)),4)))</f>
        <v/>
      </c>
      <c r="AV815" s="126" t="str">
        <f t="shared" si="432"/>
        <v/>
      </c>
      <c r="AW815" s="127" t="str">
        <f t="shared" si="433"/>
        <v/>
      </c>
      <c r="AX815" s="123" t="str">
        <f t="shared" si="434"/>
        <v/>
      </c>
      <c r="AY815" s="140" t="str">
        <f>IF(AX815="","",IF(R815="Refreshment Beverage",ROUND(SUM(AX815*Rates!K$19),4),ROUND(SUM(AX815*(Rates!J$8/100)),4)))</f>
        <v/>
      </c>
      <c r="AZ815" s="124" t="str">
        <f t="shared" si="435"/>
        <v/>
      </c>
      <c r="BA815" s="125" t="str">
        <f t="shared" si="436"/>
        <v/>
      </c>
      <c r="BB815" s="115"/>
      <c r="BC815" s="143"/>
      <c r="BD815" s="100"/>
      <c r="BE815" s="100"/>
      <c r="BF815" s="100"/>
      <c r="BG815" s="100"/>
    </row>
    <row r="816" spans="1:59" ht="12.75" customHeight="1" x14ac:dyDescent="0.2">
      <c r="A816" s="144"/>
      <c r="B816" s="141"/>
      <c r="C816" s="141"/>
      <c r="D816" s="142"/>
      <c r="E816" s="142"/>
      <c r="F816" s="142"/>
      <c r="G816" s="142"/>
      <c r="H816" s="142"/>
      <c r="I816" s="129"/>
      <c r="J816" s="130"/>
      <c r="K816" s="131" t="str">
        <f t="shared" si="407"/>
        <v/>
      </c>
      <c r="L816" s="132" t="str">
        <f t="shared" si="408"/>
        <v/>
      </c>
      <c r="M816" s="133" t="str">
        <f t="shared" si="409"/>
        <v/>
      </c>
      <c r="N816" s="134" t="str">
        <f>IFERROR(IF(B:B="","",IF(R816="Beer",SUM(LOOKUP(2,1/(Rates!$B$3:$B$5&lt;=W816)/(Rates!$C$3:$C$5&gt;=W816),Rates!$D$3:$D$5)*(X816/100)*W816),IF(R816="Refreshment Beverage",SUM(LOOKUP(2,1/(Rates!$B$7:$B$11&lt;=W816)/(Rates!$C$7:$C$11&gt;=W816),Rates!$D$7:$D$11)*(X816/100)*W816)))),"")</f>
        <v/>
      </c>
      <c r="O816" s="134" t="str">
        <f t="shared" si="410"/>
        <v/>
      </c>
      <c r="P816" s="116"/>
      <c r="Q816" s="117" t="str">
        <f t="shared" si="411"/>
        <v/>
      </c>
      <c r="R816" s="128" t="str">
        <f t="shared" si="412"/>
        <v/>
      </c>
      <c r="S816" s="135" t="str">
        <f>IF(B816="","",IF(R816="Refreshment Beverage",VLOOKUP(VALUE(Q816),Rates!G$15:L$19,2,0),VLOOKUP(VALUE(Q816),Rates!G$4:L$12,2,0)))</f>
        <v/>
      </c>
      <c r="T816" s="135" t="str">
        <f t="shared" si="413"/>
        <v/>
      </c>
      <c r="U816" s="118" t="str">
        <f t="shared" si="414"/>
        <v/>
      </c>
      <c r="V816" s="135" t="str">
        <f t="shared" si="415"/>
        <v/>
      </c>
      <c r="W816" s="135" t="str">
        <f t="shared" si="416"/>
        <v/>
      </c>
      <c r="X816" s="119" t="str">
        <f t="shared" si="417"/>
        <v/>
      </c>
      <c r="Y816" s="120" t="str">
        <f>IF(B:B="","",IF(R816="Refreshment Beverage",VLOOKUP(Q816,Rates!G$15:L$19,6,0)*W816,VLOOKUP(Q816,Rates!G$4:L$12,6,0)*W816))</f>
        <v/>
      </c>
      <c r="Z816" s="120" t="str">
        <f t="shared" si="418"/>
        <v/>
      </c>
      <c r="AA816" s="120" t="str">
        <f t="shared" si="419"/>
        <v/>
      </c>
      <c r="AB816" s="136" t="str">
        <f>IF(B:B="","",IF(R816="Refreshment Beverage","",IF(AND(R816="Beer",Q816=0),SUM(LOOKUP(2,1/(Rates!$B$15:$B$18&lt;=W816)/(Rates!$C$15:$C$18&gt;=W816),Rates!$D$15:$D$18)*W816),VLOOKUP(VALUE(Q:Q),Rates!A:B,2,0)*W816)))</f>
        <v/>
      </c>
      <c r="AC816" s="136" t="str">
        <f>IF(B:B="","",IF(R816="Refreshment Beverage","",IF(AND(R816="Beer",Q816=0),SUM(LOOKUP(2,1/(Rates!$B$15:$B$18&lt;=W816)/(Rates!$C$15:$C$18&gt;=W816),Rates!$E$15:$E$18)*W816),VLOOKUP(VALUE(Q:Q),Rates!A:C,3,0)*W816)))</f>
        <v/>
      </c>
      <c r="AD816" s="137" t="str">
        <f>IFERROR(IF(B:B="","",IF(R816="Beer","",IF(VALUE(Q816)=0,VLOOKUP(VLOOKUP(B:B,#REF!,16,0),Rates!A:E,2,0),VLOOKUP(VALUE(Q816),Rates!A$31:B$34,2,0)*W816))),0)</f>
        <v/>
      </c>
      <c r="AE816" s="121" t="str">
        <f t="shared" si="420"/>
        <v/>
      </c>
      <c r="AF816" s="138" t="str">
        <f t="shared" si="421"/>
        <v/>
      </c>
      <c r="AG816" s="122" t="str">
        <f t="shared" si="422"/>
        <v/>
      </c>
      <c r="AH816" s="123" t="str">
        <f t="shared" si="423"/>
        <v/>
      </c>
      <c r="AI816" s="139" t="str">
        <f>IF(AE:AE="","",IF(R816="Refreshment Beverage",AK816*(Rates!J$19/100),ROUND(SUM(AH816*(Rates!$J$8/100)),4)))</f>
        <v/>
      </c>
      <c r="AJ816" s="124" t="str">
        <f t="shared" si="424"/>
        <v/>
      </c>
      <c r="AK816" s="125" t="str">
        <f t="shared" si="425"/>
        <v/>
      </c>
      <c r="AL816" s="121" t="str">
        <f t="shared" si="426"/>
        <v/>
      </c>
      <c r="AM816" s="138" t="str">
        <f>IF(AS816="","",IF(R816="Refreshment Beverage",ROUND(AS816*Rates!K$19,4),ROUND(AO816*(VLOOKUP(VALUE(Q816),Rates!G$4:L$12,3,0)),4)))</f>
        <v/>
      </c>
      <c r="AN816" s="126" t="str">
        <f>IF(AS816="","",IF(R816="Refreshment Beverage",AS816*(Rates!J$19/100),MAX(AM816,AB816)))</f>
        <v/>
      </c>
      <c r="AO816" s="127" t="str">
        <f t="shared" si="427"/>
        <v/>
      </c>
      <c r="AP816" s="127" t="str">
        <f t="shared" si="428"/>
        <v/>
      </c>
      <c r="AQ816" s="140" t="str">
        <f>IF(AS816="","",IF(R816="Refreshment Beverage",ROUND(SUM(VLOOKUP(Q:Q,Rates!G$15:L$19,3,0)*(AS816-Y816-Z816-AA816)),4),ROUND(SUM(Rates!$K$8*AS816),4)))</f>
        <v/>
      </c>
      <c r="AR816" s="139" t="str">
        <f t="shared" si="429"/>
        <v/>
      </c>
      <c r="AS816" s="125" t="str">
        <f t="shared" si="430"/>
        <v/>
      </c>
      <c r="AT816" s="121" t="str">
        <f t="shared" si="431"/>
        <v/>
      </c>
      <c r="AU816" s="138" t="str">
        <f>IF(AX816="","",IF(R816="Refreshment Beverage",ROUND((BA816-Y816-Z816-AA816)*VLOOKUP(VALUE(Q816),Rates!G$15:L$19,3,0),4),ROUND(AW816*(VLOOKUP(VALUE(Q816),Rates!G:L,3,0)),4)))</f>
        <v/>
      </c>
      <c r="AV816" s="126" t="str">
        <f t="shared" si="432"/>
        <v/>
      </c>
      <c r="AW816" s="127" t="str">
        <f t="shared" si="433"/>
        <v/>
      </c>
      <c r="AX816" s="123" t="str">
        <f t="shared" si="434"/>
        <v/>
      </c>
      <c r="AY816" s="140" t="str">
        <f>IF(AX816="","",IF(R816="Refreshment Beverage",ROUND(SUM(AX816*Rates!K$19),4),ROUND(SUM(AX816*(Rates!J$8/100)),4)))</f>
        <v/>
      </c>
      <c r="AZ816" s="124" t="str">
        <f t="shared" si="435"/>
        <v/>
      </c>
      <c r="BA816" s="125" t="str">
        <f t="shared" si="436"/>
        <v/>
      </c>
      <c r="BB816" s="115"/>
      <c r="BC816" s="143"/>
      <c r="BD816" s="100"/>
      <c r="BE816" s="100"/>
      <c r="BF816" s="100"/>
      <c r="BG816" s="100"/>
    </row>
    <row r="817" spans="1:59" ht="12.75" customHeight="1" x14ac:dyDescent="0.2">
      <c r="A817" s="144"/>
      <c r="B817" s="141"/>
      <c r="C817" s="141"/>
      <c r="D817" s="142"/>
      <c r="E817" s="142"/>
      <c r="F817" s="142"/>
      <c r="G817" s="142"/>
      <c r="H817" s="142"/>
      <c r="I817" s="129"/>
      <c r="J817" s="130"/>
      <c r="K817" s="131" t="str">
        <f t="shared" si="407"/>
        <v/>
      </c>
      <c r="L817" s="132" t="str">
        <f t="shared" si="408"/>
        <v/>
      </c>
      <c r="M817" s="133" t="str">
        <f t="shared" si="409"/>
        <v/>
      </c>
      <c r="N817" s="134" t="str">
        <f>IFERROR(IF(B:B="","",IF(R817="Beer",SUM(LOOKUP(2,1/(Rates!$B$3:$B$5&lt;=W817)/(Rates!$C$3:$C$5&gt;=W817),Rates!$D$3:$D$5)*(X817/100)*W817),IF(R817="Refreshment Beverage",SUM(LOOKUP(2,1/(Rates!$B$7:$B$11&lt;=W817)/(Rates!$C$7:$C$11&gt;=W817),Rates!$D$7:$D$11)*(X817/100)*W817)))),"")</f>
        <v/>
      </c>
      <c r="O817" s="134" t="str">
        <f t="shared" si="410"/>
        <v/>
      </c>
      <c r="P817" s="116"/>
      <c r="Q817" s="117" t="str">
        <f t="shared" si="411"/>
        <v/>
      </c>
      <c r="R817" s="128" t="str">
        <f t="shared" si="412"/>
        <v/>
      </c>
      <c r="S817" s="135" t="str">
        <f>IF(B817="","",IF(R817="Refreshment Beverage",VLOOKUP(VALUE(Q817),Rates!G$15:L$19,2,0),VLOOKUP(VALUE(Q817),Rates!G$4:L$12,2,0)))</f>
        <v/>
      </c>
      <c r="T817" s="135" t="str">
        <f t="shared" si="413"/>
        <v/>
      </c>
      <c r="U817" s="118" t="str">
        <f t="shared" si="414"/>
        <v/>
      </c>
      <c r="V817" s="135" t="str">
        <f t="shared" si="415"/>
        <v/>
      </c>
      <c r="W817" s="135" t="str">
        <f t="shared" si="416"/>
        <v/>
      </c>
      <c r="X817" s="119" t="str">
        <f t="shared" si="417"/>
        <v/>
      </c>
      <c r="Y817" s="120" t="str">
        <f>IF(B:B="","",IF(R817="Refreshment Beverage",VLOOKUP(Q817,Rates!G$15:L$19,6,0)*W817,VLOOKUP(Q817,Rates!G$4:L$12,6,0)*W817))</f>
        <v/>
      </c>
      <c r="Z817" s="120" t="str">
        <f t="shared" si="418"/>
        <v/>
      </c>
      <c r="AA817" s="120" t="str">
        <f t="shared" si="419"/>
        <v/>
      </c>
      <c r="AB817" s="136" t="str">
        <f>IF(B:B="","",IF(R817="Refreshment Beverage","",IF(AND(R817="Beer",Q817=0),SUM(LOOKUP(2,1/(Rates!$B$15:$B$18&lt;=W817)/(Rates!$C$15:$C$18&gt;=W817),Rates!$D$15:$D$18)*W817),VLOOKUP(VALUE(Q:Q),Rates!A:B,2,0)*W817)))</f>
        <v/>
      </c>
      <c r="AC817" s="136" t="str">
        <f>IF(B:B="","",IF(R817="Refreshment Beverage","",IF(AND(R817="Beer",Q817=0),SUM(LOOKUP(2,1/(Rates!$B$15:$B$18&lt;=W817)/(Rates!$C$15:$C$18&gt;=W817),Rates!$E$15:$E$18)*W817),VLOOKUP(VALUE(Q:Q),Rates!A:C,3,0)*W817)))</f>
        <v/>
      </c>
      <c r="AD817" s="137" t="str">
        <f>IFERROR(IF(B:B="","",IF(R817="Beer","",IF(VALUE(Q817)=0,VLOOKUP(VLOOKUP(B:B,#REF!,16,0),Rates!A:E,2,0),VLOOKUP(VALUE(Q817),Rates!A$31:B$34,2,0)*W817))),0)</f>
        <v/>
      </c>
      <c r="AE817" s="121" t="str">
        <f t="shared" si="420"/>
        <v/>
      </c>
      <c r="AF817" s="138" t="str">
        <f t="shared" si="421"/>
        <v/>
      </c>
      <c r="AG817" s="122" t="str">
        <f t="shared" si="422"/>
        <v/>
      </c>
      <c r="AH817" s="123" t="str">
        <f t="shared" si="423"/>
        <v/>
      </c>
      <c r="AI817" s="139" t="str">
        <f>IF(AE:AE="","",IF(R817="Refreshment Beverage",AK817*(Rates!J$19/100),ROUND(SUM(AH817*(Rates!$J$8/100)),4)))</f>
        <v/>
      </c>
      <c r="AJ817" s="124" t="str">
        <f t="shared" si="424"/>
        <v/>
      </c>
      <c r="AK817" s="125" t="str">
        <f t="shared" si="425"/>
        <v/>
      </c>
      <c r="AL817" s="121" t="str">
        <f t="shared" si="426"/>
        <v/>
      </c>
      <c r="AM817" s="138" t="str">
        <f>IF(AS817="","",IF(R817="Refreshment Beverage",ROUND(AS817*Rates!K$19,4),ROUND(AO817*(VLOOKUP(VALUE(Q817),Rates!G$4:L$12,3,0)),4)))</f>
        <v/>
      </c>
      <c r="AN817" s="126" t="str">
        <f>IF(AS817="","",IF(R817="Refreshment Beverage",AS817*(Rates!J$19/100),MAX(AM817,AB817)))</f>
        <v/>
      </c>
      <c r="AO817" s="127" t="str">
        <f t="shared" si="427"/>
        <v/>
      </c>
      <c r="AP817" s="127" t="str">
        <f t="shared" si="428"/>
        <v/>
      </c>
      <c r="AQ817" s="140" t="str">
        <f>IF(AS817="","",IF(R817="Refreshment Beverage",ROUND(SUM(VLOOKUP(Q:Q,Rates!G$15:L$19,3,0)*(AS817-Y817-Z817-AA817)),4),ROUND(SUM(Rates!$K$8*AS817),4)))</f>
        <v/>
      </c>
      <c r="AR817" s="139" t="str">
        <f t="shared" si="429"/>
        <v/>
      </c>
      <c r="AS817" s="125" t="str">
        <f t="shared" si="430"/>
        <v/>
      </c>
      <c r="AT817" s="121" t="str">
        <f t="shared" si="431"/>
        <v/>
      </c>
      <c r="AU817" s="138" t="str">
        <f>IF(AX817="","",IF(R817="Refreshment Beverage",ROUND((BA817-Y817-Z817-AA817)*VLOOKUP(VALUE(Q817),Rates!G$15:L$19,3,0),4),ROUND(AW817*(VLOOKUP(VALUE(Q817),Rates!G:L,3,0)),4)))</f>
        <v/>
      </c>
      <c r="AV817" s="126" t="str">
        <f t="shared" si="432"/>
        <v/>
      </c>
      <c r="AW817" s="127" t="str">
        <f t="shared" si="433"/>
        <v/>
      </c>
      <c r="AX817" s="123" t="str">
        <f t="shared" si="434"/>
        <v/>
      </c>
      <c r="AY817" s="140" t="str">
        <f>IF(AX817="","",IF(R817="Refreshment Beverage",ROUND(SUM(AX817*Rates!K$19),4),ROUND(SUM(AX817*(Rates!J$8/100)),4)))</f>
        <v/>
      </c>
      <c r="AZ817" s="124" t="str">
        <f t="shared" si="435"/>
        <v/>
      </c>
      <c r="BA817" s="125" t="str">
        <f t="shared" si="436"/>
        <v/>
      </c>
      <c r="BB817" s="115"/>
      <c r="BC817" s="143"/>
      <c r="BD817" s="100"/>
      <c r="BE817" s="100"/>
      <c r="BF817" s="100"/>
      <c r="BG817" s="100"/>
    </row>
    <row r="818" spans="1:59" ht="12.75" customHeight="1" x14ac:dyDescent="0.2">
      <c r="A818" s="144"/>
      <c r="B818" s="141"/>
      <c r="C818" s="141"/>
      <c r="D818" s="142"/>
      <c r="E818" s="142"/>
      <c r="F818" s="142"/>
      <c r="G818" s="142"/>
      <c r="H818" s="142"/>
      <c r="I818" s="129"/>
      <c r="J818" s="130"/>
      <c r="K818" s="131" t="str">
        <f t="shared" si="407"/>
        <v/>
      </c>
      <c r="L818" s="132" t="str">
        <f t="shared" si="408"/>
        <v/>
      </c>
      <c r="M818" s="133" t="str">
        <f t="shared" si="409"/>
        <v/>
      </c>
      <c r="N818" s="134" t="str">
        <f>IFERROR(IF(B:B="","",IF(R818="Beer",SUM(LOOKUP(2,1/(Rates!$B$3:$B$5&lt;=W818)/(Rates!$C$3:$C$5&gt;=W818),Rates!$D$3:$D$5)*(X818/100)*W818),IF(R818="Refreshment Beverage",SUM(LOOKUP(2,1/(Rates!$B$7:$B$11&lt;=W818)/(Rates!$C$7:$C$11&gt;=W818),Rates!$D$7:$D$11)*(X818/100)*W818)))),"")</f>
        <v/>
      </c>
      <c r="O818" s="134" t="str">
        <f t="shared" si="410"/>
        <v/>
      </c>
      <c r="P818" s="116"/>
      <c r="Q818" s="117" t="str">
        <f t="shared" si="411"/>
        <v/>
      </c>
      <c r="R818" s="128" t="str">
        <f t="shared" si="412"/>
        <v/>
      </c>
      <c r="S818" s="135" t="str">
        <f>IF(B818="","",IF(R818="Refreshment Beverage",VLOOKUP(VALUE(Q818),Rates!G$15:L$19,2,0),VLOOKUP(VALUE(Q818),Rates!G$4:L$12,2,0)))</f>
        <v/>
      </c>
      <c r="T818" s="135" t="str">
        <f t="shared" si="413"/>
        <v/>
      </c>
      <c r="U818" s="118" t="str">
        <f t="shared" si="414"/>
        <v/>
      </c>
      <c r="V818" s="135" t="str">
        <f t="shared" si="415"/>
        <v/>
      </c>
      <c r="W818" s="135" t="str">
        <f t="shared" si="416"/>
        <v/>
      </c>
      <c r="X818" s="119" t="str">
        <f t="shared" si="417"/>
        <v/>
      </c>
      <c r="Y818" s="120" t="str">
        <f>IF(B:B="","",IF(R818="Refreshment Beverage",VLOOKUP(Q818,Rates!G$15:L$19,6,0)*W818,VLOOKUP(Q818,Rates!G$4:L$12,6,0)*W818))</f>
        <v/>
      </c>
      <c r="Z818" s="120" t="str">
        <f t="shared" si="418"/>
        <v/>
      </c>
      <c r="AA818" s="120" t="str">
        <f t="shared" si="419"/>
        <v/>
      </c>
      <c r="AB818" s="136" t="str">
        <f>IF(B:B="","",IF(R818="Refreshment Beverage","",IF(AND(R818="Beer",Q818=0),SUM(LOOKUP(2,1/(Rates!$B$15:$B$18&lt;=W818)/(Rates!$C$15:$C$18&gt;=W818),Rates!$D$15:$D$18)*W818),VLOOKUP(VALUE(Q:Q),Rates!A:B,2,0)*W818)))</f>
        <v/>
      </c>
      <c r="AC818" s="136" t="str">
        <f>IF(B:B="","",IF(R818="Refreshment Beverage","",IF(AND(R818="Beer",Q818=0),SUM(LOOKUP(2,1/(Rates!$B$15:$B$18&lt;=W818)/(Rates!$C$15:$C$18&gt;=W818),Rates!$E$15:$E$18)*W818),VLOOKUP(VALUE(Q:Q),Rates!A:C,3,0)*W818)))</f>
        <v/>
      </c>
      <c r="AD818" s="137" t="str">
        <f>IFERROR(IF(B:B="","",IF(R818="Beer","",IF(VALUE(Q818)=0,VLOOKUP(VLOOKUP(B:B,#REF!,16,0),Rates!A:E,2,0),VLOOKUP(VALUE(Q818),Rates!A$31:B$34,2,0)*W818))),0)</f>
        <v/>
      </c>
      <c r="AE818" s="121" t="str">
        <f t="shared" si="420"/>
        <v/>
      </c>
      <c r="AF818" s="138" t="str">
        <f t="shared" si="421"/>
        <v/>
      </c>
      <c r="AG818" s="122" t="str">
        <f t="shared" si="422"/>
        <v/>
      </c>
      <c r="AH818" s="123" t="str">
        <f t="shared" si="423"/>
        <v/>
      </c>
      <c r="AI818" s="139" t="str">
        <f>IF(AE:AE="","",IF(R818="Refreshment Beverage",AK818*(Rates!J$19/100),ROUND(SUM(AH818*(Rates!$J$8/100)),4)))</f>
        <v/>
      </c>
      <c r="AJ818" s="124" t="str">
        <f t="shared" si="424"/>
        <v/>
      </c>
      <c r="AK818" s="125" t="str">
        <f t="shared" si="425"/>
        <v/>
      </c>
      <c r="AL818" s="121" t="str">
        <f t="shared" si="426"/>
        <v/>
      </c>
      <c r="AM818" s="138" t="str">
        <f>IF(AS818="","",IF(R818="Refreshment Beverage",ROUND(AS818*Rates!K$19,4),ROUND(AO818*(VLOOKUP(VALUE(Q818),Rates!G$4:L$12,3,0)),4)))</f>
        <v/>
      </c>
      <c r="AN818" s="126" t="str">
        <f>IF(AS818="","",IF(R818="Refreshment Beverage",AS818*(Rates!J$19/100),MAX(AM818,AB818)))</f>
        <v/>
      </c>
      <c r="AO818" s="127" t="str">
        <f t="shared" si="427"/>
        <v/>
      </c>
      <c r="AP818" s="127" t="str">
        <f t="shared" si="428"/>
        <v/>
      </c>
      <c r="AQ818" s="140" t="str">
        <f>IF(AS818="","",IF(R818="Refreshment Beverage",ROUND(SUM(VLOOKUP(Q:Q,Rates!G$15:L$19,3,0)*(AS818-Y818-Z818-AA818)),4),ROUND(SUM(Rates!$K$8*AS818),4)))</f>
        <v/>
      </c>
      <c r="AR818" s="139" t="str">
        <f t="shared" si="429"/>
        <v/>
      </c>
      <c r="AS818" s="125" t="str">
        <f t="shared" si="430"/>
        <v/>
      </c>
      <c r="AT818" s="121" t="str">
        <f t="shared" si="431"/>
        <v/>
      </c>
      <c r="AU818" s="138" t="str">
        <f>IF(AX818="","",IF(R818="Refreshment Beverage",ROUND((BA818-Y818-Z818-AA818)*VLOOKUP(VALUE(Q818),Rates!G$15:L$19,3,0),4),ROUND(AW818*(VLOOKUP(VALUE(Q818),Rates!G:L,3,0)),4)))</f>
        <v/>
      </c>
      <c r="AV818" s="126" t="str">
        <f t="shared" si="432"/>
        <v/>
      </c>
      <c r="AW818" s="127" t="str">
        <f t="shared" si="433"/>
        <v/>
      </c>
      <c r="AX818" s="123" t="str">
        <f t="shared" si="434"/>
        <v/>
      </c>
      <c r="AY818" s="140" t="str">
        <f>IF(AX818="","",IF(R818="Refreshment Beverage",ROUND(SUM(AX818*Rates!K$19),4),ROUND(SUM(AX818*(Rates!J$8/100)),4)))</f>
        <v/>
      </c>
      <c r="AZ818" s="124" t="str">
        <f t="shared" si="435"/>
        <v/>
      </c>
      <c r="BA818" s="125" t="str">
        <f t="shared" si="436"/>
        <v/>
      </c>
      <c r="BB818" s="115"/>
      <c r="BC818" s="143"/>
      <c r="BD818" s="100"/>
      <c r="BE818" s="100"/>
      <c r="BF818" s="100"/>
      <c r="BG818" s="100"/>
    </row>
    <row r="819" spans="1:59" ht="12.75" customHeight="1" x14ac:dyDescent="0.2">
      <c r="A819" s="144"/>
      <c r="B819" s="141"/>
      <c r="C819" s="141"/>
      <c r="D819" s="142"/>
      <c r="E819" s="142"/>
      <c r="F819" s="142"/>
      <c r="G819" s="142"/>
      <c r="H819" s="142"/>
      <c r="I819" s="129"/>
      <c r="J819" s="130"/>
      <c r="K819" s="131" t="str">
        <f t="shared" si="407"/>
        <v/>
      </c>
      <c r="L819" s="132" t="str">
        <f t="shared" si="408"/>
        <v/>
      </c>
      <c r="M819" s="133" t="str">
        <f t="shared" si="409"/>
        <v/>
      </c>
      <c r="N819" s="134" t="str">
        <f>IFERROR(IF(B:B="","",IF(R819="Beer",SUM(LOOKUP(2,1/(Rates!$B$3:$B$5&lt;=W819)/(Rates!$C$3:$C$5&gt;=W819),Rates!$D$3:$D$5)*(X819/100)*W819),IF(R819="Refreshment Beverage",SUM(LOOKUP(2,1/(Rates!$B$7:$B$11&lt;=W819)/(Rates!$C$7:$C$11&gt;=W819),Rates!$D$7:$D$11)*(X819/100)*W819)))),"")</f>
        <v/>
      </c>
      <c r="O819" s="134" t="str">
        <f t="shared" si="410"/>
        <v/>
      </c>
      <c r="P819" s="116"/>
      <c r="Q819" s="117" t="str">
        <f t="shared" si="411"/>
        <v/>
      </c>
      <c r="R819" s="128" t="str">
        <f t="shared" si="412"/>
        <v/>
      </c>
      <c r="S819" s="135" t="str">
        <f>IF(B819="","",IF(R819="Refreshment Beverage",VLOOKUP(VALUE(Q819),Rates!G$15:L$19,2,0),VLOOKUP(VALUE(Q819),Rates!G$4:L$12,2,0)))</f>
        <v/>
      </c>
      <c r="T819" s="135" t="str">
        <f t="shared" si="413"/>
        <v/>
      </c>
      <c r="U819" s="118" t="str">
        <f t="shared" si="414"/>
        <v/>
      </c>
      <c r="V819" s="135" t="str">
        <f t="shared" si="415"/>
        <v/>
      </c>
      <c r="W819" s="135" t="str">
        <f t="shared" si="416"/>
        <v/>
      </c>
      <c r="X819" s="119" t="str">
        <f t="shared" si="417"/>
        <v/>
      </c>
      <c r="Y819" s="120" t="str">
        <f>IF(B:B="","",IF(R819="Refreshment Beverage",VLOOKUP(Q819,Rates!G$15:L$19,6,0)*W819,VLOOKUP(Q819,Rates!G$4:L$12,6,0)*W819))</f>
        <v/>
      </c>
      <c r="Z819" s="120" t="str">
        <f t="shared" si="418"/>
        <v/>
      </c>
      <c r="AA819" s="120" t="str">
        <f t="shared" si="419"/>
        <v/>
      </c>
      <c r="AB819" s="136" t="str">
        <f>IF(B:B="","",IF(R819="Refreshment Beverage","",IF(AND(R819="Beer",Q819=0),SUM(LOOKUP(2,1/(Rates!$B$15:$B$18&lt;=W819)/(Rates!$C$15:$C$18&gt;=W819),Rates!$D$15:$D$18)*W819),VLOOKUP(VALUE(Q:Q),Rates!A:B,2,0)*W819)))</f>
        <v/>
      </c>
      <c r="AC819" s="136" t="str">
        <f>IF(B:B="","",IF(R819="Refreshment Beverage","",IF(AND(R819="Beer",Q819=0),SUM(LOOKUP(2,1/(Rates!$B$15:$B$18&lt;=W819)/(Rates!$C$15:$C$18&gt;=W819),Rates!$E$15:$E$18)*W819),VLOOKUP(VALUE(Q:Q),Rates!A:C,3,0)*W819)))</f>
        <v/>
      </c>
      <c r="AD819" s="137" t="str">
        <f>IFERROR(IF(B:B="","",IF(R819="Beer","",IF(VALUE(Q819)=0,VLOOKUP(VLOOKUP(B:B,#REF!,16,0),Rates!A:E,2,0),VLOOKUP(VALUE(Q819),Rates!A$31:B$34,2,0)*W819))),0)</f>
        <v/>
      </c>
      <c r="AE819" s="121" t="str">
        <f t="shared" si="420"/>
        <v/>
      </c>
      <c r="AF819" s="138" t="str">
        <f t="shared" si="421"/>
        <v/>
      </c>
      <c r="AG819" s="122" t="str">
        <f t="shared" si="422"/>
        <v/>
      </c>
      <c r="AH819" s="123" t="str">
        <f t="shared" si="423"/>
        <v/>
      </c>
      <c r="AI819" s="139" t="str">
        <f>IF(AE:AE="","",IF(R819="Refreshment Beverage",AK819*(Rates!J$19/100),ROUND(SUM(AH819*(Rates!$J$8/100)),4)))</f>
        <v/>
      </c>
      <c r="AJ819" s="124" t="str">
        <f t="shared" si="424"/>
        <v/>
      </c>
      <c r="AK819" s="125" t="str">
        <f t="shared" si="425"/>
        <v/>
      </c>
      <c r="AL819" s="121" t="str">
        <f t="shared" si="426"/>
        <v/>
      </c>
      <c r="AM819" s="138" t="str">
        <f>IF(AS819="","",IF(R819="Refreshment Beverage",ROUND(AS819*Rates!K$19,4),ROUND(AO819*(VLOOKUP(VALUE(Q819),Rates!G$4:L$12,3,0)),4)))</f>
        <v/>
      </c>
      <c r="AN819" s="126" t="str">
        <f>IF(AS819="","",IF(R819="Refreshment Beverage",AS819*(Rates!J$19/100),MAX(AM819,AB819)))</f>
        <v/>
      </c>
      <c r="AO819" s="127" t="str">
        <f t="shared" si="427"/>
        <v/>
      </c>
      <c r="AP819" s="127" t="str">
        <f t="shared" si="428"/>
        <v/>
      </c>
      <c r="AQ819" s="140" t="str">
        <f>IF(AS819="","",IF(R819="Refreshment Beverage",ROUND(SUM(VLOOKUP(Q:Q,Rates!G$15:L$19,3,0)*(AS819-Y819-Z819-AA819)),4),ROUND(SUM(Rates!$K$8*AS819),4)))</f>
        <v/>
      </c>
      <c r="AR819" s="139" t="str">
        <f t="shared" si="429"/>
        <v/>
      </c>
      <c r="AS819" s="125" t="str">
        <f t="shared" si="430"/>
        <v/>
      </c>
      <c r="AT819" s="121" t="str">
        <f t="shared" si="431"/>
        <v/>
      </c>
      <c r="AU819" s="138" t="str">
        <f>IF(AX819="","",IF(R819="Refreshment Beverage",ROUND((BA819-Y819-Z819-AA819)*VLOOKUP(VALUE(Q819),Rates!G$15:L$19,3,0),4),ROUND(AW819*(VLOOKUP(VALUE(Q819),Rates!G:L,3,0)),4)))</f>
        <v/>
      </c>
      <c r="AV819" s="126" t="str">
        <f t="shared" si="432"/>
        <v/>
      </c>
      <c r="AW819" s="127" t="str">
        <f t="shared" si="433"/>
        <v/>
      </c>
      <c r="AX819" s="123" t="str">
        <f t="shared" si="434"/>
        <v/>
      </c>
      <c r="AY819" s="140" t="str">
        <f>IF(AX819="","",IF(R819="Refreshment Beverage",ROUND(SUM(AX819*Rates!K$19),4),ROUND(SUM(AX819*(Rates!J$8/100)),4)))</f>
        <v/>
      </c>
      <c r="AZ819" s="124" t="str">
        <f t="shared" si="435"/>
        <v/>
      </c>
      <c r="BA819" s="125" t="str">
        <f t="shared" si="436"/>
        <v/>
      </c>
      <c r="BB819" s="115"/>
      <c r="BC819" s="143"/>
      <c r="BD819" s="100"/>
      <c r="BE819" s="100"/>
      <c r="BF819" s="100"/>
      <c r="BG819" s="100"/>
    </row>
    <row r="820" spans="1:59" ht="12.75" customHeight="1" x14ac:dyDescent="0.2">
      <c r="A820" s="144"/>
      <c r="B820" s="141"/>
      <c r="C820" s="141"/>
      <c r="D820" s="142"/>
      <c r="E820" s="142"/>
      <c r="F820" s="142"/>
      <c r="G820" s="142"/>
      <c r="H820" s="142"/>
      <c r="I820" s="129"/>
      <c r="J820" s="130"/>
      <c r="K820" s="131" t="str">
        <f t="shared" si="407"/>
        <v/>
      </c>
      <c r="L820" s="132" t="str">
        <f t="shared" si="408"/>
        <v/>
      </c>
      <c r="M820" s="133" t="str">
        <f t="shared" si="409"/>
        <v/>
      </c>
      <c r="N820" s="134" t="str">
        <f>IFERROR(IF(B:B="","",IF(R820="Beer",SUM(LOOKUP(2,1/(Rates!$B$3:$B$5&lt;=W820)/(Rates!$C$3:$C$5&gt;=W820),Rates!$D$3:$D$5)*(X820/100)*W820),IF(R820="Refreshment Beverage",SUM(LOOKUP(2,1/(Rates!$B$7:$B$11&lt;=W820)/(Rates!$C$7:$C$11&gt;=W820),Rates!$D$7:$D$11)*(X820/100)*W820)))),"")</f>
        <v/>
      </c>
      <c r="O820" s="134" t="str">
        <f t="shared" si="410"/>
        <v/>
      </c>
      <c r="P820" s="116"/>
      <c r="Q820" s="117" t="str">
        <f t="shared" si="411"/>
        <v/>
      </c>
      <c r="R820" s="128" t="str">
        <f t="shared" si="412"/>
        <v/>
      </c>
      <c r="S820" s="135" t="str">
        <f>IF(B820="","",IF(R820="Refreshment Beverage",VLOOKUP(VALUE(Q820),Rates!G$15:L$19,2,0),VLOOKUP(VALUE(Q820),Rates!G$4:L$12,2,0)))</f>
        <v/>
      </c>
      <c r="T820" s="135" t="str">
        <f t="shared" si="413"/>
        <v/>
      </c>
      <c r="U820" s="118" t="str">
        <f t="shared" si="414"/>
        <v/>
      </c>
      <c r="V820" s="135" t="str">
        <f t="shared" si="415"/>
        <v/>
      </c>
      <c r="W820" s="135" t="str">
        <f t="shared" si="416"/>
        <v/>
      </c>
      <c r="X820" s="119" t="str">
        <f t="shared" si="417"/>
        <v/>
      </c>
      <c r="Y820" s="120" t="str">
        <f>IF(B:B="","",IF(R820="Refreshment Beverage",VLOOKUP(Q820,Rates!G$15:L$19,6,0)*W820,VLOOKUP(Q820,Rates!G$4:L$12,6,0)*W820))</f>
        <v/>
      </c>
      <c r="Z820" s="120" t="str">
        <f t="shared" si="418"/>
        <v/>
      </c>
      <c r="AA820" s="120" t="str">
        <f t="shared" si="419"/>
        <v/>
      </c>
      <c r="AB820" s="136" t="str">
        <f>IF(B:B="","",IF(R820="Refreshment Beverage","",IF(AND(R820="Beer",Q820=0),SUM(LOOKUP(2,1/(Rates!$B$15:$B$18&lt;=W820)/(Rates!$C$15:$C$18&gt;=W820),Rates!$D$15:$D$18)*W820),VLOOKUP(VALUE(Q:Q),Rates!A:B,2,0)*W820)))</f>
        <v/>
      </c>
      <c r="AC820" s="136" t="str">
        <f>IF(B:B="","",IF(R820="Refreshment Beverage","",IF(AND(R820="Beer",Q820=0),SUM(LOOKUP(2,1/(Rates!$B$15:$B$18&lt;=W820)/(Rates!$C$15:$C$18&gt;=W820),Rates!$E$15:$E$18)*W820),VLOOKUP(VALUE(Q:Q),Rates!A:C,3,0)*W820)))</f>
        <v/>
      </c>
      <c r="AD820" s="137" t="str">
        <f>IFERROR(IF(B:B="","",IF(R820="Beer","",IF(VALUE(Q820)=0,VLOOKUP(VLOOKUP(B:B,#REF!,16,0),Rates!A:E,2,0),VLOOKUP(VALUE(Q820),Rates!A$31:B$34,2,0)*W820))),0)</f>
        <v/>
      </c>
      <c r="AE820" s="121" t="str">
        <f t="shared" si="420"/>
        <v/>
      </c>
      <c r="AF820" s="138" t="str">
        <f t="shared" si="421"/>
        <v/>
      </c>
      <c r="AG820" s="122" t="str">
        <f t="shared" si="422"/>
        <v/>
      </c>
      <c r="AH820" s="123" t="str">
        <f t="shared" si="423"/>
        <v/>
      </c>
      <c r="AI820" s="139" t="str">
        <f>IF(AE:AE="","",IF(R820="Refreshment Beverage",AK820*(Rates!J$19/100),ROUND(SUM(AH820*(Rates!$J$8/100)),4)))</f>
        <v/>
      </c>
      <c r="AJ820" s="124" t="str">
        <f t="shared" si="424"/>
        <v/>
      </c>
      <c r="AK820" s="125" t="str">
        <f t="shared" si="425"/>
        <v/>
      </c>
      <c r="AL820" s="121" t="str">
        <f t="shared" si="426"/>
        <v/>
      </c>
      <c r="AM820" s="138" t="str">
        <f>IF(AS820="","",IF(R820="Refreshment Beverage",ROUND(AS820*Rates!K$19,4),ROUND(AO820*(VLOOKUP(VALUE(Q820),Rates!G$4:L$12,3,0)),4)))</f>
        <v/>
      </c>
      <c r="AN820" s="126" t="str">
        <f>IF(AS820="","",IF(R820="Refreshment Beverage",AS820*(Rates!J$19/100),MAX(AM820,AB820)))</f>
        <v/>
      </c>
      <c r="AO820" s="127" t="str">
        <f t="shared" si="427"/>
        <v/>
      </c>
      <c r="AP820" s="127" t="str">
        <f t="shared" si="428"/>
        <v/>
      </c>
      <c r="AQ820" s="140" t="str">
        <f>IF(AS820="","",IF(R820="Refreshment Beverage",ROUND(SUM(VLOOKUP(Q:Q,Rates!G$15:L$19,3,0)*(AS820-Y820-Z820-AA820)),4),ROUND(SUM(Rates!$K$8*AS820),4)))</f>
        <v/>
      </c>
      <c r="AR820" s="139" t="str">
        <f t="shared" si="429"/>
        <v/>
      </c>
      <c r="AS820" s="125" t="str">
        <f t="shared" si="430"/>
        <v/>
      </c>
      <c r="AT820" s="121" t="str">
        <f t="shared" si="431"/>
        <v/>
      </c>
      <c r="AU820" s="138" t="str">
        <f>IF(AX820="","",IF(R820="Refreshment Beverage",ROUND((BA820-Y820-Z820-AA820)*VLOOKUP(VALUE(Q820),Rates!G$15:L$19,3,0),4),ROUND(AW820*(VLOOKUP(VALUE(Q820),Rates!G:L,3,0)),4)))</f>
        <v/>
      </c>
      <c r="AV820" s="126" t="str">
        <f t="shared" si="432"/>
        <v/>
      </c>
      <c r="AW820" s="127" t="str">
        <f t="shared" si="433"/>
        <v/>
      </c>
      <c r="AX820" s="123" t="str">
        <f t="shared" si="434"/>
        <v/>
      </c>
      <c r="AY820" s="140" t="str">
        <f>IF(AX820="","",IF(R820="Refreshment Beverage",ROUND(SUM(AX820*Rates!K$19),4),ROUND(SUM(AX820*(Rates!J$8/100)),4)))</f>
        <v/>
      </c>
      <c r="AZ820" s="124" t="str">
        <f t="shared" si="435"/>
        <v/>
      </c>
      <c r="BA820" s="125" t="str">
        <f t="shared" si="436"/>
        <v/>
      </c>
      <c r="BB820" s="115"/>
      <c r="BC820" s="143"/>
      <c r="BD820" s="100"/>
      <c r="BE820" s="100"/>
      <c r="BF820" s="100"/>
      <c r="BG820" s="100"/>
    </row>
    <row r="821" spans="1:59" ht="12.75" customHeight="1" x14ac:dyDescent="0.2">
      <c r="A821" s="144"/>
      <c r="B821" s="141"/>
      <c r="C821" s="141"/>
      <c r="D821" s="142"/>
      <c r="E821" s="142"/>
      <c r="F821" s="142"/>
      <c r="G821" s="142"/>
      <c r="H821" s="142"/>
      <c r="I821" s="129"/>
      <c r="J821" s="130"/>
      <c r="K821" s="131" t="str">
        <f t="shared" si="407"/>
        <v/>
      </c>
      <c r="L821" s="132" t="str">
        <f t="shared" si="408"/>
        <v/>
      </c>
      <c r="M821" s="133" t="str">
        <f t="shared" si="409"/>
        <v/>
      </c>
      <c r="N821" s="134" t="str">
        <f>IFERROR(IF(B:B="","",IF(R821="Beer",SUM(LOOKUP(2,1/(Rates!$B$3:$B$5&lt;=W821)/(Rates!$C$3:$C$5&gt;=W821),Rates!$D$3:$D$5)*(X821/100)*W821),IF(R821="Refreshment Beverage",SUM(LOOKUP(2,1/(Rates!$B$7:$B$11&lt;=W821)/(Rates!$C$7:$C$11&gt;=W821),Rates!$D$7:$D$11)*(X821/100)*W821)))),"")</f>
        <v/>
      </c>
      <c r="O821" s="134" t="str">
        <f t="shared" si="410"/>
        <v/>
      </c>
      <c r="P821" s="116"/>
      <c r="Q821" s="117" t="str">
        <f t="shared" si="411"/>
        <v/>
      </c>
      <c r="R821" s="128" t="str">
        <f t="shared" si="412"/>
        <v/>
      </c>
      <c r="S821" s="135" t="str">
        <f>IF(B821="","",IF(R821="Refreshment Beverage",VLOOKUP(VALUE(Q821),Rates!G$15:L$19,2,0),VLOOKUP(VALUE(Q821),Rates!G$4:L$12,2,0)))</f>
        <v/>
      </c>
      <c r="T821" s="135" t="str">
        <f t="shared" si="413"/>
        <v/>
      </c>
      <c r="U821" s="118" t="str">
        <f t="shared" si="414"/>
        <v/>
      </c>
      <c r="V821" s="135" t="str">
        <f t="shared" si="415"/>
        <v/>
      </c>
      <c r="W821" s="135" t="str">
        <f t="shared" si="416"/>
        <v/>
      </c>
      <c r="X821" s="119" t="str">
        <f t="shared" si="417"/>
        <v/>
      </c>
      <c r="Y821" s="120" t="str">
        <f>IF(B:B="","",IF(R821="Refreshment Beverage",VLOOKUP(Q821,Rates!G$15:L$19,6,0)*W821,VLOOKUP(Q821,Rates!G$4:L$12,6,0)*W821))</f>
        <v/>
      </c>
      <c r="Z821" s="120" t="str">
        <f t="shared" si="418"/>
        <v/>
      </c>
      <c r="AA821" s="120" t="str">
        <f t="shared" si="419"/>
        <v/>
      </c>
      <c r="AB821" s="136" t="str">
        <f>IF(B:B="","",IF(R821="Refreshment Beverage","",IF(AND(R821="Beer",Q821=0),SUM(LOOKUP(2,1/(Rates!$B$15:$B$18&lt;=W821)/(Rates!$C$15:$C$18&gt;=W821),Rates!$D$15:$D$18)*W821),VLOOKUP(VALUE(Q:Q),Rates!A:B,2,0)*W821)))</f>
        <v/>
      </c>
      <c r="AC821" s="136" t="str">
        <f>IF(B:B="","",IF(R821="Refreshment Beverage","",IF(AND(R821="Beer",Q821=0),SUM(LOOKUP(2,1/(Rates!$B$15:$B$18&lt;=W821)/(Rates!$C$15:$C$18&gt;=W821),Rates!$E$15:$E$18)*W821),VLOOKUP(VALUE(Q:Q),Rates!A:C,3,0)*W821)))</f>
        <v/>
      </c>
      <c r="AD821" s="137" t="str">
        <f>IFERROR(IF(B:B="","",IF(R821="Beer","",IF(VALUE(Q821)=0,VLOOKUP(VLOOKUP(B:B,#REF!,16,0),Rates!A:E,2,0),VLOOKUP(VALUE(Q821),Rates!A$31:B$34,2,0)*W821))),0)</f>
        <v/>
      </c>
      <c r="AE821" s="121" t="str">
        <f t="shared" si="420"/>
        <v/>
      </c>
      <c r="AF821" s="138" t="str">
        <f t="shared" si="421"/>
        <v/>
      </c>
      <c r="AG821" s="122" t="str">
        <f t="shared" si="422"/>
        <v/>
      </c>
      <c r="AH821" s="123" t="str">
        <f t="shared" si="423"/>
        <v/>
      </c>
      <c r="AI821" s="139" t="str">
        <f>IF(AE:AE="","",IF(R821="Refreshment Beverage",AK821*(Rates!J$19/100),ROUND(SUM(AH821*(Rates!$J$8/100)),4)))</f>
        <v/>
      </c>
      <c r="AJ821" s="124" t="str">
        <f t="shared" si="424"/>
        <v/>
      </c>
      <c r="AK821" s="125" t="str">
        <f t="shared" si="425"/>
        <v/>
      </c>
      <c r="AL821" s="121" t="str">
        <f t="shared" si="426"/>
        <v/>
      </c>
      <c r="AM821" s="138" t="str">
        <f>IF(AS821="","",IF(R821="Refreshment Beverage",ROUND(AS821*Rates!K$19,4),ROUND(AO821*(VLOOKUP(VALUE(Q821),Rates!G$4:L$12,3,0)),4)))</f>
        <v/>
      </c>
      <c r="AN821" s="126" t="str">
        <f>IF(AS821="","",IF(R821="Refreshment Beverage",AS821*(Rates!J$19/100),MAX(AM821,AB821)))</f>
        <v/>
      </c>
      <c r="AO821" s="127" t="str">
        <f t="shared" si="427"/>
        <v/>
      </c>
      <c r="AP821" s="127" t="str">
        <f t="shared" si="428"/>
        <v/>
      </c>
      <c r="AQ821" s="140" t="str">
        <f>IF(AS821="","",IF(R821="Refreshment Beverage",ROUND(SUM(VLOOKUP(Q:Q,Rates!G$15:L$19,3,0)*(AS821-Y821-Z821-AA821)),4),ROUND(SUM(Rates!$K$8*AS821),4)))</f>
        <v/>
      </c>
      <c r="AR821" s="139" t="str">
        <f t="shared" si="429"/>
        <v/>
      </c>
      <c r="AS821" s="125" t="str">
        <f t="shared" si="430"/>
        <v/>
      </c>
      <c r="AT821" s="121" t="str">
        <f t="shared" si="431"/>
        <v/>
      </c>
      <c r="AU821" s="138" t="str">
        <f>IF(AX821="","",IF(R821="Refreshment Beverage",ROUND((BA821-Y821-Z821-AA821)*VLOOKUP(VALUE(Q821),Rates!G$15:L$19,3,0),4),ROUND(AW821*(VLOOKUP(VALUE(Q821),Rates!G:L,3,0)),4)))</f>
        <v/>
      </c>
      <c r="AV821" s="126" t="str">
        <f t="shared" si="432"/>
        <v/>
      </c>
      <c r="AW821" s="127" t="str">
        <f t="shared" si="433"/>
        <v/>
      </c>
      <c r="AX821" s="123" t="str">
        <f t="shared" si="434"/>
        <v/>
      </c>
      <c r="AY821" s="140" t="str">
        <f>IF(AX821="","",IF(R821="Refreshment Beverage",ROUND(SUM(AX821*Rates!K$19),4),ROUND(SUM(AX821*(Rates!J$8/100)),4)))</f>
        <v/>
      </c>
      <c r="AZ821" s="124" t="str">
        <f t="shared" si="435"/>
        <v/>
      </c>
      <c r="BA821" s="125" t="str">
        <f t="shared" si="436"/>
        <v/>
      </c>
      <c r="BB821" s="115"/>
      <c r="BC821" s="143"/>
      <c r="BD821" s="100"/>
      <c r="BE821" s="100"/>
      <c r="BF821" s="100"/>
      <c r="BG821" s="100"/>
    </row>
    <row r="822" spans="1:59" ht="12.75" customHeight="1" x14ac:dyDescent="0.2">
      <c r="A822" s="144"/>
      <c r="B822" s="141"/>
      <c r="C822" s="141"/>
      <c r="D822" s="142"/>
      <c r="E822" s="142"/>
      <c r="F822" s="142"/>
      <c r="G822" s="142"/>
      <c r="H822" s="142"/>
      <c r="I822" s="129"/>
      <c r="J822" s="130"/>
      <c r="K822" s="131" t="str">
        <f t="shared" si="407"/>
        <v/>
      </c>
      <c r="L822" s="132" t="str">
        <f t="shared" si="408"/>
        <v/>
      </c>
      <c r="M822" s="133" t="str">
        <f t="shared" si="409"/>
        <v/>
      </c>
      <c r="N822" s="134" t="str">
        <f>IFERROR(IF(B:B="","",IF(R822="Beer",SUM(LOOKUP(2,1/(Rates!$B$3:$B$5&lt;=W822)/(Rates!$C$3:$C$5&gt;=W822),Rates!$D$3:$D$5)*(X822/100)*W822),IF(R822="Refreshment Beverage",SUM(LOOKUP(2,1/(Rates!$B$7:$B$11&lt;=W822)/(Rates!$C$7:$C$11&gt;=W822),Rates!$D$7:$D$11)*(X822/100)*W822)))),"")</f>
        <v/>
      </c>
      <c r="O822" s="134" t="str">
        <f t="shared" si="410"/>
        <v/>
      </c>
      <c r="P822" s="116"/>
      <c r="Q822" s="117" t="str">
        <f t="shared" si="411"/>
        <v/>
      </c>
      <c r="R822" s="128" t="str">
        <f t="shared" si="412"/>
        <v/>
      </c>
      <c r="S822" s="135" t="str">
        <f>IF(B822="","",IF(R822="Refreshment Beverage",VLOOKUP(VALUE(Q822),Rates!G$15:L$19,2,0),VLOOKUP(VALUE(Q822),Rates!G$4:L$12,2,0)))</f>
        <v/>
      </c>
      <c r="T822" s="135" t="str">
        <f t="shared" si="413"/>
        <v/>
      </c>
      <c r="U822" s="118" t="str">
        <f t="shared" si="414"/>
        <v/>
      </c>
      <c r="V822" s="135" t="str">
        <f t="shared" si="415"/>
        <v/>
      </c>
      <c r="W822" s="135" t="str">
        <f t="shared" si="416"/>
        <v/>
      </c>
      <c r="X822" s="119" t="str">
        <f t="shared" si="417"/>
        <v/>
      </c>
      <c r="Y822" s="120" t="str">
        <f>IF(B:B="","",IF(R822="Refreshment Beverage",VLOOKUP(Q822,Rates!G$15:L$19,6,0)*W822,VLOOKUP(Q822,Rates!G$4:L$12,6,0)*W822))</f>
        <v/>
      </c>
      <c r="Z822" s="120" t="str">
        <f t="shared" si="418"/>
        <v/>
      </c>
      <c r="AA822" s="120" t="str">
        <f t="shared" si="419"/>
        <v/>
      </c>
      <c r="AB822" s="136" t="str">
        <f>IF(B:B="","",IF(R822="Refreshment Beverage","",IF(AND(R822="Beer",Q822=0),SUM(LOOKUP(2,1/(Rates!$B$15:$B$18&lt;=W822)/(Rates!$C$15:$C$18&gt;=W822),Rates!$D$15:$D$18)*W822),VLOOKUP(VALUE(Q:Q),Rates!A:B,2,0)*W822)))</f>
        <v/>
      </c>
      <c r="AC822" s="136" t="str">
        <f>IF(B:B="","",IF(R822="Refreshment Beverage","",IF(AND(R822="Beer",Q822=0),SUM(LOOKUP(2,1/(Rates!$B$15:$B$18&lt;=W822)/(Rates!$C$15:$C$18&gt;=W822),Rates!$E$15:$E$18)*W822),VLOOKUP(VALUE(Q:Q),Rates!A:C,3,0)*W822)))</f>
        <v/>
      </c>
      <c r="AD822" s="137" t="str">
        <f>IFERROR(IF(B:B="","",IF(R822="Beer","",IF(VALUE(Q822)=0,VLOOKUP(VLOOKUP(B:B,#REF!,16,0),Rates!A:E,2,0),VLOOKUP(VALUE(Q822),Rates!A$31:B$34,2,0)*W822))),0)</f>
        <v/>
      </c>
      <c r="AE822" s="121" t="str">
        <f t="shared" si="420"/>
        <v/>
      </c>
      <c r="AF822" s="138" t="str">
        <f t="shared" si="421"/>
        <v/>
      </c>
      <c r="AG822" s="122" t="str">
        <f t="shared" si="422"/>
        <v/>
      </c>
      <c r="AH822" s="123" t="str">
        <f t="shared" si="423"/>
        <v/>
      </c>
      <c r="AI822" s="139" t="str">
        <f>IF(AE:AE="","",IF(R822="Refreshment Beverage",AK822*(Rates!J$19/100),ROUND(SUM(AH822*(Rates!$J$8/100)),4)))</f>
        <v/>
      </c>
      <c r="AJ822" s="124" t="str">
        <f t="shared" si="424"/>
        <v/>
      </c>
      <c r="AK822" s="125" t="str">
        <f t="shared" si="425"/>
        <v/>
      </c>
      <c r="AL822" s="121" t="str">
        <f t="shared" si="426"/>
        <v/>
      </c>
      <c r="AM822" s="138" t="str">
        <f>IF(AS822="","",IF(R822="Refreshment Beverage",ROUND(AS822*Rates!K$19,4),ROUND(AO822*(VLOOKUP(VALUE(Q822),Rates!G$4:L$12,3,0)),4)))</f>
        <v/>
      </c>
      <c r="AN822" s="126" t="str">
        <f>IF(AS822="","",IF(R822="Refreshment Beverage",AS822*(Rates!J$19/100),MAX(AM822,AB822)))</f>
        <v/>
      </c>
      <c r="AO822" s="127" t="str">
        <f t="shared" si="427"/>
        <v/>
      </c>
      <c r="AP822" s="127" t="str">
        <f t="shared" si="428"/>
        <v/>
      </c>
      <c r="AQ822" s="140" t="str">
        <f>IF(AS822="","",IF(R822="Refreshment Beverage",ROUND(SUM(VLOOKUP(Q:Q,Rates!G$15:L$19,3,0)*(AS822-Y822-Z822-AA822)),4),ROUND(SUM(Rates!$K$8*AS822),4)))</f>
        <v/>
      </c>
      <c r="AR822" s="139" t="str">
        <f t="shared" si="429"/>
        <v/>
      </c>
      <c r="AS822" s="125" t="str">
        <f t="shared" si="430"/>
        <v/>
      </c>
      <c r="AT822" s="121" t="str">
        <f t="shared" si="431"/>
        <v/>
      </c>
      <c r="AU822" s="138" t="str">
        <f>IF(AX822="","",IF(R822="Refreshment Beverage",ROUND((BA822-Y822-Z822-AA822)*VLOOKUP(VALUE(Q822),Rates!G$15:L$19,3,0),4),ROUND(AW822*(VLOOKUP(VALUE(Q822),Rates!G:L,3,0)),4)))</f>
        <v/>
      </c>
      <c r="AV822" s="126" t="str">
        <f t="shared" si="432"/>
        <v/>
      </c>
      <c r="AW822" s="127" t="str">
        <f t="shared" si="433"/>
        <v/>
      </c>
      <c r="AX822" s="123" t="str">
        <f t="shared" si="434"/>
        <v/>
      </c>
      <c r="AY822" s="140" t="str">
        <f>IF(AX822="","",IF(R822="Refreshment Beverage",ROUND(SUM(AX822*Rates!K$19),4),ROUND(SUM(AX822*(Rates!J$8/100)),4)))</f>
        <v/>
      </c>
      <c r="AZ822" s="124" t="str">
        <f t="shared" si="435"/>
        <v/>
      </c>
      <c r="BA822" s="125" t="str">
        <f t="shared" si="436"/>
        <v/>
      </c>
      <c r="BB822" s="115"/>
      <c r="BC822" s="143"/>
      <c r="BD822" s="100"/>
      <c r="BE822" s="100"/>
      <c r="BF822" s="100"/>
      <c r="BG822" s="100"/>
    </row>
    <row r="823" spans="1:59" ht="12.75" customHeight="1" x14ac:dyDescent="0.2">
      <c r="A823" s="144"/>
      <c r="B823" s="141"/>
      <c r="C823" s="141"/>
      <c r="D823" s="142"/>
      <c r="E823" s="142"/>
      <c r="F823" s="142"/>
      <c r="G823" s="142"/>
      <c r="H823" s="142"/>
      <c r="I823" s="129"/>
      <c r="J823" s="130"/>
      <c r="K823" s="131" t="str">
        <f t="shared" si="407"/>
        <v/>
      </c>
      <c r="L823" s="132" t="str">
        <f t="shared" si="408"/>
        <v/>
      </c>
      <c r="M823" s="133" t="str">
        <f t="shared" si="409"/>
        <v/>
      </c>
      <c r="N823" s="134" t="str">
        <f>IFERROR(IF(B:B="","",IF(R823="Beer",SUM(LOOKUP(2,1/(Rates!$B$3:$B$5&lt;=W823)/(Rates!$C$3:$C$5&gt;=W823),Rates!$D$3:$D$5)*(X823/100)*W823),IF(R823="Refreshment Beverage",SUM(LOOKUP(2,1/(Rates!$B$7:$B$11&lt;=W823)/(Rates!$C$7:$C$11&gt;=W823),Rates!$D$7:$D$11)*(X823/100)*W823)))),"")</f>
        <v/>
      </c>
      <c r="O823" s="134" t="str">
        <f t="shared" si="410"/>
        <v/>
      </c>
      <c r="P823" s="116"/>
      <c r="Q823" s="117" t="str">
        <f t="shared" si="411"/>
        <v/>
      </c>
      <c r="R823" s="128" t="str">
        <f t="shared" si="412"/>
        <v/>
      </c>
      <c r="S823" s="135" t="str">
        <f>IF(B823="","",IF(R823="Refreshment Beverage",VLOOKUP(VALUE(Q823),Rates!G$15:L$19,2,0),VLOOKUP(VALUE(Q823),Rates!G$4:L$12,2,0)))</f>
        <v/>
      </c>
      <c r="T823" s="135" t="str">
        <f t="shared" si="413"/>
        <v/>
      </c>
      <c r="U823" s="118" t="str">
        <f t="shared" si="414"/>
        <v/>
      </c>
      <c r="V823" s="135" t="str">
        <f t="shared" si="415"/>
        <v/>
      </c>
      <c r="W823" s="135" t="str">
        <f t="shared" si="416"/>
        <v/>
      </c>
      <c r="X823" s="119" t="str">
        <f t="shared" si="417"/>
        <v/>
      </c>
      <c r="Y823" s="120" t="str">
        <f>IF(B:B="","",IF(R823="Refreshment Beverage",VLOOKUP(Q823,Rates!G$15:L$19,6,0)*W823,VLOOKUP(Q823,Rates!G$4:L$12,6,0)*W823))</f>
        <v/>
      </c>
      <c r="Z823" s="120" t="str">
        <f t="shared" si="418"/>
        <v/>
      </c>
      <c r="AA823" s="120" t="str">
        <f t="shared" si="419"/>
        <v/>
      </c>
      <c r="AB823" s="136" t="str">
        <f>IF(B:B="","",IF(R823="Refreshment Beverage","",IF(AND(R823="Beer",Q823=0),SUM(LOOKUP(2,1/(Rates!$B$15:$B$18&lt;=W823)/(Rates!$C$15:$C$18&gt;=W823),Rates!$D$15:$D$18)*W823),VLOOKUP(VALUE(Q:Q),Rates!A:B,2,0)*W823)))</f>
        <v/>
      </c>
      <c r="AC823" s="136" t="str">
        <f>IF(B:B="","",IF(R823="Refreshment Beverage","",IF(AND(R823="Beer",Q823=0),SUM(LOOKUP(2,1/(Rates!$B$15:$B$18&lt;=W823)/(Rates!$C$15:$C$18&gt;=W823),Rates!$E$15:$E$18)*W823),VLOOKUP(VALUE(Q:Q),Rates!A:C,3,0)*W823)))</f>
        <v/>
      </c>
      <c r="AD823" s="137" t="str">
        <f>IFERROR(IF(B:B="","",IF(R823="Beer","",IF(VALUE(Q823)=0,VLOOKUP(VLOOKUP(B:B,#REF!,16,0),Rates!A:E,2,0),VLOOKUP(VALUE(Q823),Rates!A$31:B$34,2,0)*W823))),0)</f>
        <v/>
      </c>
      <c r="AE823" s="121" t="str">
        <f t="shared" si="420"/>
        <v/>
      </c>
      <c r="AF823" s="138" t="str">
        <f t="shared" si="421"/>
        <v/>
      </c>
      <c r="AG823" s="122" t="str">
        <f t="shared" si="422"/>
        <v/>
      </c>
      <c r="AH823" s="123" t="str">
        <f t="shared" si="423"/>
        <v/>
      </c>
      <c r="AI823" s="139" t="str">
        <f>IF(AE:AE="","",IF(R823="Refreshment Beverage",AK823*(Rates!J$19/100),ROUND(SUM(AH823*(Rates!$J$8/100)),4)))</f>
        <v/>
      </c>
      <c r="AJ823" s="124" t="str">
        <f t="shared" si="424"/>
        <v/>
      </c>
      <c r="AK823" s="125" t="str">
        <f t="shared" si="425"/>
        <v/>
      </c>
      <c r="AL823" s="121" t="str">
        <f t="shared" si="426"/>
        <v/>
      </c>
      <c r="AM823" s="138" t="str">
        <f>IF(AS823="","",IF(R823="Refreshment Beverage",ROUND(AS823*Rates!K$19,4),ROUND(AO823*(VLOOKUP(VALUE(Q823),Rates!G$4:L$12,3,0)),4)))</f>
        <v/>
      </c>
      <c r="AN823" s="126" t="str">
        <f>IF(AS823="","",IF(R823="Refreshment Beverage",AS823*(Rates!J$19/100),MAX(AM823,AB823)))</f>
        <v/>
      </c>
      <c r="AO823" s="127" t="str">
        <f t="shared" si="427"/>
        <v/>
      </c>
      <c r="AP823" s="127" t="str">
        <f t="shared" si="428"/>
        <v/>
      </c>
      <c r="AQ823" s="140" t="str">
        <f>IF(AS823="","",IF(R823="Refreshment Beverage",ROUND(SUM(VLOOKUP(Q:Q,Rates!G$15:L$19,3,0)*(AS823-Y823-Z823-AA823)),4),ROUND(SUM(Rates!$K$8*AS823),4)))</f>
        <v/>
      </c>
      <c r="AR823" s="139" t="str">
        <f t="shared" si="429"/>
        <v/>
      </c>
      <c r="AS823" s="125" t="str">
        <f t="shared" si="430"/>
        <v/>
      </c>
      <c r="AT823" s="121" t="str">
        <f t="shared" si="431"/>
        <v/>
      </c>
      <c r="AU823" s="138" t="str">
        <f>IF(AX823="","",IF(R823="Refreshment Beverage",ROUND((BA823-Y823-Z823-AA823)*VLOOKUP(VALUE(Q823),Rates!G$15:L$19,3,0),4),ROUND(AW823*(VLOOKUP(VALUE(Q823),Rates!G:L,3,0)),4)))</f>
        <v/>
      </c>
      <c r="AV823" s="126" t="str">
        <f t="shared" si="432"/>
        <v/>
      </c>
      <c r="AW823" s="127" t="str">
        <f t="shared" si="433"/>
        <v/>
      </c>
      <c r="AX823" s="123" t="str">
        <f t="shared" si="434"/>
        <v/>
      </c>
      <c r="AY823" s="140" t="str">
        <f>IF(AX823="","",IF(R823="Refreshment Beverage",ROUND(SUM(AX823*Rates!K$19),4),ROUND(SUM(AX823*(Rates!J$8/100)),4)))</f>
        <v/>
      </c>
      <c r="AZ823" s="124" t="str">
        <f t="shared" si="435"/>
        <v/>
      </c>
      <c r="BA823" s="125" t="str">
        <f t="shared" si="436"/>
        <v/>
      </c>
      <c r="BB823" s="115"/>
      <c r="BC823" s="143"/>
      <c r="BD823" s="100"/>
      <c r="BE823" s="100"/>
      <c r="BF823" s="100"/>
      <c r="BG823" s="100"/>
    </row>
    <row r="824" spans="1:59" ht="12.75" customHeight="1" x14ac:dyDescent="0.2">
      <c r="A824" s="144"/>
      <c r="B824" s="141"/>
      <c r="C824" s="141"/>
      <c r="D824" s="142"/>
      <c r="E824" s="142"/>
      <c r="F824" s="142"/>
      <c r="G824" s="142"/>
      <c r="H824" s="142"/>
      <c r="I824" s="129"/>
      <c r="J824" s="130"/>
      <c r="K824" s="131" t="str">
        <f t="shared" si="407"/>
        <v/>
      </c>
      <c r="L824" s="132" t="str">
        <f t="shared" si="408"/>
        <v/>
      </c>
      <c r="M824" s="133" t="str">
        <f t="shared" si="409"/>
        <v/>
      </c>
      <c r="N824" s="134" t="str">
        <f>IFERROR(IF(B:B="","",IF(R824="Beer",SUM(LOOKUP(2,1/(Rates!$B$3:$B$5&lt;=W824)/(Rates!$C$3:$C$5&gt;=W824),Rates!$D$3:$D$5)*(X824/100)*W824),IF(R824="Refreshment Beverage",SUM(LOOKUP(2,1/(Rates!$B$7:$B$11&lt;=W824)/(Rates!$C$7:$C$11&gt;=W824),Rates!$D$7:$D$11)*(X824/100)*W824)))),"")</f>
        <v/>
      </c>
      <c r="O824" s="134" t="str">
        <f t="shared" si="410"/>
        <v/>
      </c>
      <c r="P824" s="116"/>
      <c r="Q824" s="117" t="str">
        <f t="shared" si="411"/>
        <v/>
      </c>
      <c r="R824" s="128" t="str">
        <f t="shared" si="412"/>
        <v/>
      </c>
      <c r="S824" s="135" t="str">
        <f>IF(B824="","",IF(R824="Refreshment Beverage",VLOOKUP(VALUE(Q824),Rates!G$15:L$19,2,0),VLOOKUP(VALUE(Q824),Rates!G$4:L$12,2,0)))</f>
        <v/>
      </c>
      <c r="T824" s="135" t="str">
        <f t="shared" si="413"/>
        <v/>
      </c>
      <c r="U824" s="118" t="str">
        <f t="shared" si="414"/>
        <v/>
      </c>
      <c r="V824" s="135" t="str">
        <f t="shared" si="415"/>
        <v/>
      </c>
      <c r="W824" s="135" t="str">
        <f t="shared" si="416"/>
        <v/>
      </c>
      <c r="X824" s="119" t="str">
        <f t="shared" si="417"/>
        <v/>
      </c>
      <c r="Y824" s="120" t="str">
        <f>IF(B:B="","",IF(R824="Refreshment Beverage",VLOOKUP(Q824,Rates!G$15:L$19,6,0)*W824,VLOOKUP(Q824,Rates!G$4:L$12,6,0)*W824))</f>
        <v/>
      </c>
      <c r="Z824" s="120" t="str">
        <f t="shared" si="418"/>
        <v/>
      </c>
      <c r="AA824" s="120" t="str">
        <f t="shared" si="419"/>
        <v/>
      </c>
      <c r="AB824" s="136" t="str">
        <f>IF(B:B="","",IF(R824="Refreshment Beverage","",IF(AND(R824="Beer",Q824=0),SUM(LOOKUP(2,1/(Rates!$B$15:$B$18&lt;=W824)/(Rates!$C$15:$C$18&gt;=W824),Rates!$D$15:$D$18)*W824),VLOOKUP(VALUE(Q:Q),Rates!A:B,2,0)*W824)))</f>
        <v/>
      </c>
      <c r="AC824" s="136" t="str">
        <f>IF(B:B="","",IF(R824="Refreshment Beverage","",IF(AND(R824="Beer",Q824=0),SUM(LOOKUP(2,1/(Rates!$B$15:$B$18&lt;=W824)/(Rates!$C$15:$C$18&gt;=W824),Rates!$E$15:$E$18)*W824),VLOOKUP(VALUE(Q:Q),Rates!A:C,3,0)*W824)))</f>
        <v/>
      </c>
      <c r="AD824" s="137" t="str">
        <f>IFERROR(IF(B:B="","",IF(R824="Beer","",IF(VALUE(Q824)=0,VLOOKUP(VLOOKUP(B:B,#REF!,16,0),Rates!A:E,2,0),VLOOKUP(VALUE(Q824),Rates!A$31:B$34,2,0)*W824))),0)</f>
        <v/>
      </c>
      <c r="AE824" s="121" t="str">
        <f t="shared" si="420"/>
        <v/>
      </c>
      <c r="AF824" s="138" t="str">
        <f t="shared" si="421"/>
        <v/>
      </c>
      <c r="AG824" s="122" t="str">
        <f t="shared" si="422"/>
        <v/>
      </c>
      <c r="AH824" s="123" t="str">
        <f t="shared" si="423"/>
        <v/>
      </c>
      <c r="AI824" s="139" t="str">
        <f>IF(AE:AE="","",IF(R824="Refreshment Beverage",AK824*(Rates!J$19/100),ROUND(SUM(AH824*(Rates!$J$8/100)),4)))</f>
        <v/>
      </c>
      <c r="AJ824" s="124" t="str">
        <f t="shared" si="424"/>
        <v/>
      </c>
      <c r="AK824" s="125" t="str">
        <f t="shared" si="425"/>
        <v/>
      </c>
      <c r="AL824" s="121" t="str">
        <f t="shared" si="426"/>
        <v/>
      </c>
      <c r="AM824" s="138" t="str">
        <f>IF(AS824="","",IF(R824="Refreshment Beverage",ROUND(AS824*Rates!K$19,4),ROUND(AO824*(VLOOKUP(VALUE(Q824),Rates!G$4:L$12,3,0)),4)))</f>
        <v/>
      </c>
      <c r="AN824" s="126" t="str">
        <f>IF(AS824="","",IF(R824="Refreshment Beverage",AS824*(Rates!J$19/100),MAX(AM824,AB824)))</f>
        <v/>
      </c>
      <c r="AO824" s="127" t="str">
        <f t="shared" si="427"/>
        <v/>
      </c>
      <c r="AP824" s="127" t="str">
        <f t="shared" si="428"/>
        <v/>
      </c>
      <c r="AQ824" s="140" t="str">
        <f>IF(AS824="","",IF(R824="Refreshment Beverage",ROUND(SUM(VLOOKUP(Q:Q,Rates!G$15:L$19,3,0)*(AS824-Y824-Z824-AA824)),4),ROUND(SUM(Rates!$K$8*AS824),4)))</f>
        <v/>
      </c>
      <c r="AR824" s="139" t="str">
        <f t="shared" si="429"/>
        <v/>
      </c>
      <c r="AS824" s="125" t="str">
        <f t="shared" si="430"/>
        <v/>
      </c>
      <c r="AT824" s="121" t="str">
        <f t="shared" si="431"/>
        <v/>
      </c>
      <c r="AU824" s="138" t="str">
        <f>IF(AX824="","",IF(R824="Refreshment Beverage",ROUND((BA824-Y824-Z824-AA824)*VLOOKUP(VALUE(Q824),Rates!G$15:L$19,3,0),4),ROUND(AW824*(VLOOKUP(VALUE(Q824),Rates!G:L,3,0)),4)))</f>
        <v/>
      </c>
      <c r="AV824" s="126" t="str">
        <f t="shared" si="432"/>
        <v/>
      </c>
      <c r="AW824" s="127" t="str">
        <f t="shared" si="433"/>
        <v/>
      </c>
      <c r="AX824" s="123" t="str">
        <f t="shared" si="434"/>
        <v/>
      </c>
      <c r="AY824" s="140" t="str">
        <f>IF(AX824="","",IF(R824="Refreshment Beverage",ROUND(SUM(AX824*Rates!K$19),4),ROUND(SUM(AX824*(Rates!J$8/100)),4)))</f>
        <v/>
      </c>
      <c r="AZ824" s="124" t="str">
        <f t="shared" si="435"/>
        <v/>
      </c>
      <c r="BA824" s="125" t="str">
        <f t="shared" si="436"/>
        <v/>
      </c>
      <c r="BB824" s="115"/>
      <c r="BC824" s="143"/>
      <c r="BD824" s="100"/>
      <c r="BE824" s="100"/>
      <c r="BF824" s="100"/>
      <c r="BG824" s="100"/>
    </row>
    <row r="825" spans="1:59" ht="12.75" customHeight="1" x14ac:dyDescent="0.2">
      <c r="A825" s="144"/>
      <c r="B825" s="141"/>
      <c r="C825" s="141"/>
      <c r="D825" s="142"/>
      <c r="E825" s="142"/>
      <c r="F825" s="142"/>
      <c r="G825" s="142"/>
      <c r="H825" s="142"/>
      <c r="I825" s="129"/>
      <c r="J825" s="130"/>
      <c r="K825" s="131" t="str">
        <f t="shared" si="407"/>
        <v/>
      </c>
      <c r="L825" s="132" t="str">
        <f t="shared" si="408"/>
        <v/>
      </c>
      <c r="M825" s="133" t="str">
        <f t="shared" si="409"/>
        <v/>
      </c>
      <c r="N825" s="134" t="str">
        <f>IFERROR(IF(B:B="","",IF(R825="Beer",SUM(LOOKUP(2,1/(Rates!$B$3:$B$5&lt;=W825)/(Rates!$C$3:$C$5&gt;=W825),Rates!$D$3:$D$5)*(X825/100)*W825),IF(R825="Refreshment Beverage",SUM(LOOKUP(2,1/(Rates!$B$7:$B$11&lt;=W825)/(Rates!$C$7:$C$11&gt;=W825),Rates!$D$7:$D$11)*(X825/100)*W825)))),"")</f>
        <v/>
      </c>
      <c r="O825" s="134" t="str">
        <f t="shared" si="410"/>
        <v/>
      </c>
      <c r="P825" s="116"/>
      <c r="Q825" s="117" t="str">
        <f t="shared" si="411"/>
        <v/>
      </c>
      <c r="R825" s="128" t="str">
        <f t="shared" si="412"/>
        <v/>
      </c>
      <c r="S825" s="135" t="str">
        <f>IF(B825="","",IF(R825="Refreshment Beverage",VLOOKUP(VALUE(Q825),Rates!G$15:L$19,2,0),VLOOKUP(VALUE(Q825),Rates!G$4:L$12,2,0)))</f>
        <v/>
      </c>
      <c r="T825" s="135" t="str">
        <f t="shared" si="413"/>
        <v/>
      </c>
      <c r="U825" s="118" t="str">
        <f t="shared" si="414"/>
        <v/>
      </c>
      <c r="V825" s="135" t="str">
        <f t="shared" si="415"/>
        <v/>
      </c>
      <c r="W825" s="135" t="str">
        <f t="shared" si="416"/>
        <v/>
      </c>
      <c r="X825" s="119" t="str">
        <f t="shared" si="417"/>
        <v/>
      </c>
      <c r="Y825" s="120" t="str">
        <f>IF(B:B="","",IF(R825="Refreshment Beverage",VLOOKUP(Q825,Rates!G$15:L$19,6,0)*W825,VLOOKUP(Q825,Rates!G$4:L$12,6,0)*W825))</f>
        <v/>
      </c>
      <c r="Z825" s="120" t="str">
        <f t="shared" si="418"/>
        <v/>
      </c>
      <c r="AA825" s="120" t="str">
        <f t="shared" si="419"/>
        <v/>
      </c>
      <c r="AB825" s="136" t="str">
        <f>IF(B:B="","",IF(R825="Refreshment Beverage","",IF(AND(R825="Beer",Q825=0),SUM(LOOKUP(2,1/(Rates!$B$15:$B$18&lt;=W825)/(Rates!$C$15:$C$18&gt;=W825),Rates!$D$15:$D$18)*W825),VLOOKUP(VALUE(Q:Q),Rates!A:B,2,0)*W825)))</f>
        <v/>
      </c>
      <c r="AC825" s="136" t="str">
        <f>IF(B:B="","",IF(R825="Refreshment Beverage","",IF(AND(R825="Beer",Q825=0),SUM(LOOKUP(2,1/(Rates!$B$15:$B$18&lt;=W825)/(Rates!$C$15:$C$18&gt;=W825),Rates!$E$15:$E$18)*W825),VLOOKUP(VALUE(Q:Q),Rates!A:C,3,0)*W825)))</f>
        <v/>
      </c>
      <c r="AD825" s="137" t="str">
        <f>IFERROR(IF(B:B="","",IF(R825="Beer","",IF(VALUE(Q825)=0,VLOOKUP(VLOOKUP(B:B,#REF!,16,0),Rates!A:E,2,0),VLOOKUP(VALUE(Q825),Rates!A$31:B$34,2,0)*W825))),0)</f>
        <v/>
      </c>
      <c r="AE825" s="121" t="str">
        <f t="shared" si="420"/>
        <v/>
      </c>
      <c r="AF825" s="138" t="str">
        <f t="shared" si="421"/>
        <v/>
      </c>
      <c r="AG825" s="122" t="str">
        <f t="shared" si="422"/>
        <v/>
      </c>
      <c r="AH825" s="123" t="str">
        <f t="shared" si="423"/>
        <v/>
      </c>
      <c r="AI825" s="139" t="str">
        <f>IF(AE:AE="","",IF(R825="Refreshment Beverage",AK825*(Rates!J$19/100),ROUND(SUM(AH825*(Rates!$J$8/100)),4)))</f>
        <v/>
      </c>
      <c r="AJ825" s="124" t="str">
        <f t="shared" si="424"/>
        <v/>
      </c>
      <c r="AK825" s="125" t="str">
        <f t="shared" si="425"/>
        <v/>
      </c>
      <c r="AL825" s="121" t="str">
        <f t="shared" si="426"/>
        <v/>
      </c>
      <c r="AM825" s="138" t="str">
        <f>IF(AS825="","",IF(R825="Refreshment Beverage",ROUND(AS825*Rates!K$19,4),ROUND(AO825*(VLOOKUP(VALUE(Q825),Rates!G$4:L$12,3,0)),4)))</f>
        <v/>
      </c>
      <c r="AN825" s="126" t="str">
        <f>IF(AS825="","",IF(R825="Refreshment Beverage",AS825*(Rates!J$19/100),MAX(AM825,AB825)))</f>
        <v/>
      </c>
      <c r="AO825" s="127" t="str">
        <f t="shared" si="427"/>
        <v/>
      </c>
      <c r="AP825" s="127" t="str">
        <f t="shared" si="428"/>
        <v/>
      </c>
      <c r="AQ825" s="140" t="str">
        <f>IF(AS825="","",IF(R825="Refreshment Beverage",ROUND(SUM(VLOOKUP(Q:Q,Rates!G$15:L$19,3,0)*(AS825-Y825-Z825-AA825)),4),ROUND(SUM(Rates!$K$8*AS825),4)))</f>
        <v/>
      </c>
      <c r="AR825" s="139" t="str">
        <f t="shared" si="429"/>
        <v/>
      </c>
      <c r="AS825" s="125" t="str">
        <f t="shared" si="430"/>
        <v/>
      </c>
      <c r="AT825" s="121" t="str">
        <f t="shared" si="431"/>
        <v/>
      </c>
      <c r="AU825" s="138" t="str">
        <f>IF(AX825="","",IF(R825="Refreshment Beverage",ROUND((BA825-Y825-Z825-AA825)*VLOOKUP(VALUE(Q825),Rates!G$15:L$19,3,0),4),ROUND(AW825*(VLOOKUP(VALUE(Q825),Rates!G:L,3,0)),4)))</f>
        <v/>
      </c>
      <c r="AV825" s="126" t="str">
        <f t="shared" si="432"/>
        <v/>
      </c>
      <c r="AW825" s="127" t="str">
        <f t="shared" si="433"/>
        <v/>
      </c>
      <c r="AX825" s="123" t="str">
        <f t="shared" si="434"/>
        <v/>
      </c>
      <c r="AY825" s="140" t="str">
        <f>IF(AX825="","",IF(R825="Refreshment Beverage",ROUND(SUM(AX825*Rates!K$19),4),ROUND(SUM(AX825*(Rates!J$8/100)),4)))</f>
        <v/>
      </c>
      <c r="AZ825" s="124" t="str">
        <f t="shared" si="435"/>
        <v/>
      </c>
      <c r="BA825" s="125" t="str">
        <f t="shared" si="436"/>
        <v/>
      </c>
      <c r="BB825" s="115"/>
      <c r="BC825" s="143"/>
      <c r="BD825" s="100"/>
      <c r="BE825" s="100"/>
      <c r="BF825" s="100"/>
      <c r="BG825" s="100"/>
    </row>
    <row r="826" spans="1:59" ht="12.75" customHeight="1" x14ac:dyDescent="0.2">
      <c r="A826" s="144"/>
      <c r="B826" s="141"/>
      <c r="C826" s="141"/>
      <c r="D826" s="142"/>
      <c r="E826" s="142"/>
      <c r="F826" s="142"/>
      <c r="G826" s="142"/>
      <c r="H826" s="142"/>
      <c r="I826" s="129"/>
      <c r="J826" s="130"/>
      <c r="K826" s="131" t="str">
        <f t="shared" si="407"/>
        <v/>
      </c>
      <c r="L826" s="132" t="str">
        <f t="shared" si="408"/>
        <v/>
      </c>
      <c r="M826" s="133" t="str">
        <f t="shared" si="409"/>
        <v/>
      </c>
      <c r="N826" s="134" t="str">
        <f>IFERROR(IF(B:B="","",IF(R826="Beer",SUM(LOOKUP(2,1/(Rates!$B$3:$B$5&lt;=W826)/(Rates!$C$3:$C$5&gt;=W826),Rates!$D$3:$D$5)*(X826/100)*W826),IF(R826="Refreshment Beverage",SUM(LOOKUP(2,1/(Rates!$B$7:$B$11&lt;=W826)/(Rates!$C$7:$C$11&gt;=W826),Rates!$D$7:$D$11)*(X826/100)*W826)))),"")</f>
        <v/>
      </c>
      <c r="O826" s="134" t="str">
        <f t="shared" si="410"/>
        <v/>
      </c>
      <c r="P826" s="116"/>
      <c r="Q826" s="117" t="str">
        <f t="shared" si="411"/>
        <v/>
      </c>
      <c r="R826" s="128" t="str">
        <f t="shared" si="412"/>
        <v/>
      </c>
      <c r="S826" s="135" t="str">
        <f>IF(B826="","",IF(R826="Refreshment Beverage",VLOOKUP(VALUE(Q826),Rates!G$15:L$19,2,0),VLOOKUP(VALUE(Q826),Rates!G$4:L$12,2,0)))</f>
        <v/>
      </c>
      <c r="T826" s="135" t="str">
        <f t="shared" si="413"/>
        <v/>
      </c>
      <c r="U826" s="118" t="str">
        <f t="shared" si="414"/>
        <v/>
      </c>
      <c r="V826" s="135" t="str">
        <f t="shared" si="415"/>
        <v/>
      </c>
      <c r="W826" s="135" t="str">
        <f t="shared" si="416"/>
        <v/>
      </c>
      <c r="X826" s="119" t="str">
        <f t="shared" si="417"/>
        <v/>
      </c>
      <c r="Y826" s="120" t="str">
        <f>IF(B:B="","",IF(R826="Refreshment Beverage",VLOOKUP(Q826,Rates!G$15:L$19,6,0)*W826,VLOOKUP(Q826,Rates!G$4:L$12,6,0)*W826))</f>
        <v/>
      </c>
      <c r="Z826" s="120" t="str">
        <f t="shared" si="418"/>
        <v/>
      </c>
      <c r="AA826" s="120" t="str">
        <f t="shared" si="419"/>
        <v/>
      </c>
      <c r="AB826" s="136" t="str">
        <f>IF(B:B="","",IF(R826="Refreshment Beverage","",IF(AND(R826="Beer",Q826=0),SUM(LOOKUP(2,1/(Rates!$B$15:$B$18&lt;=W826)/(Rates!$C$15:$C$18&gt;=W826),Rates!$D$15:$D$18)*W826),VLOOKUP(VALUE(Q:Q),Rates!A:B,2,0)*W826)))</f>
        <v/>
      </c>
      <c r="AC826" s="136" t="str">
        <f>IF(B:B="","",IF(R826="Refreshment Beverage","",IF(AND(R826="Beer",Q826=0),SUM(LOOKUP(2,1/(Rates!$B$15:$B$18&lt;=W826)/(Rates!$C$15:$C$18&gt;=W826),Rates!$E$15:$E$18)*W826),VLOOKUP(VALUE(Q:Q),Rates!A:C,3,0)*W826)))</f>
        <v/>
      </c>
      <c r="AD826" s="137" t="str">
        <f>IFERROR(IF(B:B="","",IF(R826="Beer","",IF(VALUE(Q826)=0,VLOOKUP(VLOOKUP(B:B,#REF!,16,0),Rates!A:E,2,0),VLOOKUP(VALUE(Q826),Rates!A$31:B$34,2,0)*W826))),0)</f>
        <v/>
      </c>
      <c r="AE826" s="121" t="str">
        <f t="shared" si="420"/>
        <v/>
      </c>
      <c r="AF826" s="138" t="str">
        <f t="shared" si="421"/>
        <v/>
      </c>
      <c r="AG826" s="122" t="str">
        <f t="shared" si="422"/>
        <v/>
      </c>
      <c r="AH826" s="123" t="str">
        <f t="shared" si="423"/>
        <v/>
      </c>
      <c r="AI826" s="139" t="str">
        <f>IF(AE:AE="","",IF(R826="Refreshment Beverage",AK826*(Rates!J$19/100),ROUND(SUM(AH826*(Rates!$J$8/100)),4)))</f>
        <v/>
      </c>
      <c r="AJ826" s="124" t="str">
        <f t="shared" si="424"/>
        <v/>
      </c>
      <c r="AK826" s="125" t="str">
        <f t="shared" si="425"/>
        <v/>
      </c>
      <c r="AL826" s="121" t="str">
        <f t="shared" si="426"/>
        <v/>
      </c>
      <c r="AM826" s="138" t="str">
        <f>IF(AS826="","",IF(R826="Refreshment Beverage",ROUND(AS826*Rates!K$19,4),ROUND(AO826*(VLOOKUP(VALUE(Q826),Rates!G$4:L$12,3,0)),4)))</f>
        <v/>
      </c>
      <c r="AN826" s="126" t="str">
        <f>IF(AS826="","",IF(R826="Refreshment Beverage",AS826*(Rates!J$19/100),MAX(AM826,AB826)))</f>
        <v/>
      </c>
      <c r="AO826" s="127" t="str">
        <f t="shared" si="427"/>
        <v/>
      </c>
      <c r="AP826" s="127" t="str">
        <f t="shared" si="428"/>
        <v/>
      </c>
      <c r="AQ826" s="140" t="str">
        <f>IF(AS826="","",IF(R826="Refreshment Beverage",ROUND(SUM(VLOOKUP(Q:Q,Rates!G$15:L$19,3,0)*(AS826-Y826-Z826-AA826)),4),ROUND(SUM(Rates!$K$8*AS826),4)))</f>
        <v/>
      </c>
      <c r="AR826" s="139" t="str">
        <f t="shared" si="429"/>
        <v/>
      </c>
      <c r="AS826" s="125" t="str">
        <f t="shared" si="430"/>
        <v/>
      </c>
      <c r="AT826" s="121" t="str">
        <f t="shared" si="431"/>
        <v/>
      </c>
      <c r="AU826" s="138" t="str">
        <f>IF(AX826="","",IF(R826="Refreshment Beverage",ROUND((BA826-Y826-Z826-AA826)*VLOOKUP(VALUE(Q826),Rates!G$15:L$19,3,0),4),ROUND(AW826*(VLOOKUP(VALUE(Q826),Rates!G:L,3,0)),4)))</f>
        <v/>
      </c>
      <c r="AV826" s="126" t="str">
        <f t="shared" si="432"/>
        <v/>
      </c>
      <c r="AW826" s="127" t="str">
        <f t="shared" si="433"/>
        <v/>
      </c>
      <c r="AX826" s="123" t="str">
        <f t="shared" si="434"/>
        <v/>
      </c>
      <c r="AY826" s="140" t="str">
        <f>IF(AX826="","",IF(R826="Refreshment Beverage",ROUND(SUM(AX826*Rates!K$19),4),ROUND(SUM(AX826*(Rates!J$8/100)),4)))</f>
        <v/>
      </c>
      <c r="AZ826" s="124" t="str">
        <f t="shared" si="435"/>
        <v/>
      </c>
      <c r="BA826" s="125" t="str">
        <f t="shared" si="436"/>
        <v/>
      </c>
      <c r="BB826" s="115"/>
      <c r="BC826" s="143"/>
      <c r="BD826" s="100"/>
      <c r="BE826" s="100"/>
      <c r="BF826" s="100"/>
      <c r="BG826" s="100"/>
    </row>
    <row r="827" spans="1:59" ht="12.75" customHeight="1" x14ac:dyDescent="0.2">
      <c r="A827" s="144"/>
      <c r="B827" s="141"/>
      <c r="C827" s="141"/>
      <c r="D827" s="142"/>
      <c r="E827" s="142"/>
      <c r="F827" s="142"/>
      <c r="G827" s="142"/>
      <c r="H827" s="142"/>
      <c r="I827" s="129"/>
      <c r="J827" s="130"/>
      <c r="K827" s="131" t="str">
        <f t="shared" si="407"/>
        <v/>
      </c>
      <c r="L827" s="132" t="str">
        <f t="shared" si="408"/>
        <v/>
      </c>
      <c r="M827" s="133" t="str">
        <f t="shared" si="409"/>
        <v/>
      </c>
      <c r="N827" s="134" t="str">
        <f>IFERROR(IF(B:B="","",IF(R827="Beer",SUM(LOOKUP(2,1/(Rates!$B$3:$B$5&lt;=W827)/(Rates!$C$3:$C$5&gt;=W827),Rates!$D$3:$D$5)*(X827/100)*W827),IF(R827="Refreshment Beverage",SUM(LOOKUP(2,1/(Rates!$B$7:$B$11&lt;=W827)/(Rates!$C$7:$C$11&gt;=W827),Rates!$D$7:$D$11)*(X827/100)*W827)))),"")</f>
        <v/>
      </c>
      <c r="O827" s="134" t="str">
        <f t="shared" si="410"/>
        <v/>
      </c>
      <c r="P827" s="116"/>
      <c r="Q827" s="117" t="str">
        <f t="shared" si="411"/>
        <v/>
      </c>
      <c r="R827" s="128" t="str">
        <f t="shared" si="412"/>
        <v/>
      </c>
      <c r="S827" s="135" t="str">
        <f>IF(B827="","",IF(R827="Refreshment Beverage",VLOOKUP(VALUE(Q827),Rates!G$15:L$19,2,0),VLOOKUP(VALUE(Q827),Rates!G$4:L$12,2,0)))</f>
        <v/>
      </c>
      <c r="T827" s="135" t="str">
        <f t="shared" si="413"/>
        <v/>
      </c>
      <c r="U827" s="118" t="str">
        <f t="shared" si="414"/>
        <v/>
      </c>
      <c r="V827" s="135" t="str">
        <f t="shared" si="415"/>
        <v/>
      </c>
      <c r="W827" s="135" t="str">
        <f t="shared" si="416"/>
        <v/>
      </c>
      <c r="X827" s="119" t="str">
        <f t="shared" si="417"/>
        <v/>
      </c>
      <c r="Y827" s="120" t="str">
        <f>IF(B:B="","",IF(R827="Refreshment Beverage",VLOOKUP(Q827,Rates!G$15:L$19,6,0)*W827,VLOOKUP(Q827,Rates!G$4:L$12,6,0)*W827))</f>
        <v/>
      </c>
      <c r="Z827" s="120" t="str">
        <f t="shared" si="418"/>
        <v/>
      </c>
      <c r="AA827" s="120" t="str">
        <f t="shared" si="419"/>
        <v/>
      </c>
      <c r="AB827" s="136" t="str">
        <f>IF(B:B="","",IF(R827="Refreshment Beverage","",IF(AND(R827="Beer",Q827=0),SUM(LOOKUP(2,1/(Rates!$B$15:$B$18&lt;=W827)/(Rates!$C$15:$C$18&gt;=W827),Rates!$D$15:$D$18)*W827),VLOOKUP(VALUE(Q:Q),Rates!A:B,2,0)*W827)))</f>
        <v/>
      </c>
      <c r="AC827" s="136" t="str">
        <f>IF(B:B="","",IF(R827="Refreshment Beverage","",IF(AND(R827="Beer",Q827=0),SUM(LOOKUP(2,1/(Rates!$B$15:$B$18&lt;=W827)/(Rates!$C$15:$C$18&gt;=W827),Rates!$E$15:$E$18)*W827),VLOOKUP(VALUE(Q:Q),Rates!A:C,3,0)*W827)))</f>
        <v/>
      </c>
      <c r="AD827" s="137" t="str">
        <f>IFERROR(IF(B:B="","",IF(R827="Beer","",IF(VALUE(Q827)=0,VLOOKUP(VLOOKUP(B:B,#REF!,16,0),Rates!A:E,2,0),VLOOKUP(VALUE(Q827),Rates!A$31:B$34,2,0)*W827))),0)</f>
        <v/>
      </c>
      <c r="AE827" s="121" t="str">
        <f t="shared" si="420"/>
        <v/>
      </c>
      <c r="AF827" s="138" t="str">
        <f t="shared" si="421"/>
        <v/>
      </c>
      <c r="AG827" s="122" t="str">
        <f t="shared" si="422"/>
        <v/>
      </c>
      <c r="AH827" s="123" t="str">
        <f t="shared" si="423"/>
        <v/>
      </c>
      <c r="AI827" s="139" t="str">
        <f>IF(AE:AE="","",IF(R827="Refreshment Beverage",AK827*(Rates!J$19/100),ROUND(SUM(AH827*(Rates!$J$8/100)),4)))</f>
        <v/>
      </c>
      <c r="AJ827" s="124" t="str">
        <f t="shared" si="424"/>
        <v/>
      </c>
      <c r="AK827" s="125" t="str">
        <f t="shared" si="425"/>
        <v/>
      </c>
      <c r="AL827" s="121" t="str">
        <f t="shared" si="426"/>
        <v/>
      </c>
      <c r="AM827" s="138" t="str">
        <f>IF(AS827="","",IF(R827="Refreshment Beverage",ROUND(AS827*Rates!K$19,4),ROUND(AO827*(VLOOKUP(VALUE(Q827),Rates!G$4:L$12,3,0)),4)))</f>
        <v/>
      </c>
      <c r="AN827" s="126" t="str">
        <f>IF(AS827="","",IF(R827="Refreshment Beverage",AS827*(Rates!J$19/100),MAX(AM827,AB827)))</f>
        <v/>
      </c>
      <c r="AO827" s="127" t="str">
        <f t="shared" si="427"/>
        <v/>
      </c>
      <c r="AP827" s="127" t="str">
        <f t="shared" si="428"/>
        <v/>
      </c>
      <c r="AQ827" s="140" t="str">
        <f>IF(AS827="","",IF(R827="Refreshment Beverage",ROUND(SUM(VLOOKUP(Q:Q,Rates!G$15:L$19,3,0)*(AS827-Y827-Z827-AA827)),4),ROUND(SUM(Rates!$K$8*AS827),4)))</f>
        <v/>
      </c>
      <c r="AR827" s="139" t="str">
        <f t="shared" si="429"/>
        <v/>
      </c>
      <c r="AS827" s="125" t="str">
        <f t="shared" si="430"/>
        <v/>
      </c>
      <c r="AT827" s="121" t="str">
        <f t="shared" si="431"/>
        <v/>
      </c>
      <c r="AU827" s="138" t="str">
        <f>IF(AX827="","",IF(R827="Refreshment Beverage",ROUND((BA827-Y827-Z827-AA827)*VLOOKUP(VALUE(Q827),Rates!G$15:L$19,3,0),4),ROUND(AW827*(VLOOKUP(VALUE(Q827),Rates!G:L,3,0)),4)))</f>
        <v/>
      </c>
      <c r="AV827" s="126" t="str">
        <f t="shared" si="432"/>
        <v/>
      </c>
      <c r="AW827" s="127" t="str">
        <f t="shared" si="433"/>
        <v/>
      </c>
      <c r="AX827" s="123" t="str">
        <f t="shared" si="434"/>
        <v/>
      </c>
      <c r="AY827" s="140" t="str">
        <f>IF(AX827="","",IF(R827="Refreshment Beverage",ROUND(SUM(AX827*Rates!K$19),4),ROUND(SUM(AX827*(Rates!J$8/100)),4)))</f>
        <v/>
      </c>
      <c r="AZ827" s="124" t="str">
        <f t="shared" si="435"/>
        <v/>
      </c>
      <c r="BA827" s="125" t="str">
        <f t="shared" si="436"/>
        <v/>
      </c>
      <c r="BB827" s="115"/>
      <c r="BC827" s="143"/>
      <c r="BD827" s="100"/>
      <c r="BE827" s="100"/>
      <c r="BF827" s="100"/>
      <c r="BG827" s="100"/>
    </row>
    <row r="828" spans="1:59" ht="12.75" customHeight="1" x14ac:dyDescent="0.2">
      <c r="A828" s="144"/>
      <c r="B828" s="141"/>
      <c r="C828" s="141"/>
      <c r="D828" s="142"/>
      <c r="E828" s="142"/>
      <c r="F828" s="142"/>
      <c r="G828" s="142"/>
      <c r="H828" s="142"/>
      <c r="I828" s="129"/>
      <c r="J828" s="130"/>
      <c r="K828" s="131" t="str">
        <f t="shared" si="407"/>
        <v/>
      </c>
      <c r="L828" s="132" t="str">
        <f t="shared" si="408"/>
        <v/>
      </c>
      <c r="M828" s="133" t="str">
        <f t="shared" si="409"/>
        <v/>
      </c>
      <c r="N828" s="134" t="str">
        <f>IFERROR(IF(B:B="","",IF(R828="Beer",SUM(LOOKUP(2,1/(Rates!$B$3:$B$5&lt;=W828)/(Rates!$C$3:$C$5&gt;=W828),Rates!$D$3:$D$5)*(X828/100)*W828),IF(R828="Refreshment Beverage",SUM(LOOKUP(2,1/(Rates!$B$7:$B$11&lt;=W828)/(Rates!$C$7:$C$11&gt;=W828),Rates!$D$7:$D$11)*(X828/100)*W828)))),"")</f>
        <v/>
      </c>
      <c r="O828" s="134" t="str">
        <f t="shared" si="410"/>
        <v/>
      </c>
      <c r="P828" s="116"/>
      <c r="Q828" s="117" t="str">
        <f t="shared" si="411"/>
        <v/>
      </c>
      <c r="R828" s="128" t="str">
        <f t="shared" si="412"/>
        <v/>
      </c>
      <c r="S828" s="135" t="str">
        <f>IF(B828="","",IF(R828="Refreshment Beverage",VLOOKUP(VALUE(Q828),Rates!G$15:L$19,2,0),VLOOKUP(VALUE(Q828),Rates!G$4:L$12,2,0)))</f>
        <v/>
      </c>
      <c r="T828" s="135" t="str">
        <f t="shared" si="413"/>
        <v/>
      </c>
      <c r="U828" s="118" t="str">
        <f t="shared" si="414"/>
        <v/>
      </c>
      <c r="V828" s="135" t="str">
        <f t="shared" si="415"/>
        <v/>
      </c>
      <c r="W828" s="135" t="str">
        <f t="shared" si="416"/>
        <v/>
      </c>
      <c r="X828" s="119" t="str">
        <f t="shared" si="417"/>
        <v/>
      </c>
      <c r="Y828" s="120" t="str">
        <f>IF(B:B="","",IF(R828="Refreshment Beverage",VLOOKUP(Q828,Rates!G$15:L$19,6,0)*W828,VLOOKUP(Q828,Rates!G$4:L$12,6,0)*W828))</f>
        <v/>
      </c>
      <c r="Z828" s="120" t="str">
        <f t="shared" si="418"/>
        <v/>
      </c>
      <c r="AA828" s="120" t="str">
        <f t="shared" si="419"/>
        <v/>
      </c>
      <c r="AB828" s="136" t="str">
        <f>IF(B:B="","",IF(R828="Refreshment Beverage","",IF(AND(R828="Beer",Q828=0),SUM(LOOKUP(2,1/(Rates!$B$15:$B$18&lt;=W828)/(Rates!$C$15:$C$18&gt;=W828),Rates!$D$15:$D$18)*W828),VLOOKUP(VALUE(Q:Q),Rates!A:B,2,0)*W828)))</f>
        <v/>
      </c>
      <c r="AC828" s="136" t="str">
        <f>IF(B:B="","",IF(R828="Refreshment Beverage","",IF(AND(R828="Beer",Q828=0),SUM(LOOKUP(2,1/(Rates!$B$15:$B$18&lt;=W828)/(Rates!$C$15:$C$18&gt;=W828),Rates!$E$15:$E$18)*W828),VLOOKUP(VALUE(Q:Q),Rates!A:C,3,0)*W828)))</f>
        <v/>
      </c>
      <c r="AD828" s="137" t="str">
        <f>IFERROR(IF(B:B="","",IF(R828="Beer","",IF(VALUE(Q828)=0,VLOOKUP(VLOOKUP(B:B,#REF!,16,0),Rates!A:E,2,0),VLOOKUP(VALUE(Q828),Rates!A$31:B$34,2,0)*W828))),0)</f>
        <v/>
      </c>
      <c r="AE828" s="121" t="str">
        <f t="shared" si="420"/>
        <v/>
      </c>
      <c r="AF828" s="138" t="str">
        <f t="shared" si="421"/>
        <v/>
      </c>
      <c r="AG828" s="122" t="str">
        <f t="shared" si="422"/>
        <v/>
      </c>
      <c r="AH828" s="123" t="str">
        <f t="shared" si="423"/>
        <v/>
      </c>
      <c r="AI828" s="139" t="str">
        <f>IF(AE:AE="","",IF(R828="Refreshment Beverage",AK828*(Rates!J$19/100),ROUND(SUM(AH828*(Rates!$J$8/100)),4)))</f>
        <v/>
      </c>
      <c r="AJ828" s="124" t="str">
        <f t="shared" si="424"/>
        <v/>
      </c>
      <c r="AK828" s="125" t="str">
        <f t="shared" si="425"/>
        <v/>
      </c>
      <c r="AL828" s="121" t="str">
        <f t="shared" si="426"/>
        <v/>
      </c>
      <c r="AM828" s="138" t="str">
        <f>IF(AS828="","",IF(R828="Refreshment Beverage",ROUND(AS828*Rates!K$19,4),ROUND(AO828*(VLOOKUP(VALUE(Q828),Rates!G$4:L$12,3,0)),4)))</f>
        <v/>
      </c>
      <c r="AN828" s="126" t="str">
        <f>IF(AS828="","",IF(R828="Refreshment Beverage",AS828*(Rates!J$19/100),MAX(AM828,AB828)))</f>
        <v/>
      </c>
      <c r="AO828" s="127" t="str">
        <f t="shared" si="427"/>
        <v/>
      </c>
      <c r="AP828" s="127" t="str">
        <f t="shared" si="428"/>
        <v/>
      </c>
      <c r="AQ828" s="140" t="str">
        <f>IF(AS828="","",IF(R828="Refreshment Beverage",ROUND(SUM(VLOOKUP(Q:Q,Rates!G$15:L$19,3,0)*(AS828-Y828-Z828-AA828)),4),ROUND(SUM(Rates!$K$8*AS828),4)))</f>
        <v/>
      </c>
      <c r="AR828" s="139" t="str">
        <f t="shared" si="429"/>
        <v/>
      </c>
      <c r="AS828" s="125" t="str">
        <f t="shared" si="430"/>
        <v/>
      </c>
      <c r="AT828" s="121" t="str">
        <f t="shared" si="431"/>
        <v/>
      </c>
      <c r="AU828" s="138" t="str">
        <f>IF(AX828="","",IF(R828="Refreshment Beverage",ROUND((BA828-Y828-Z828-AA828)*VLOOKUP(VALUE(Q828),Rates!G$15:L$19,3,0),4),ROUND(AW828*(VLOOKUP(VALUE(Q828),Rates!G:L,3,0)),4)))</f>
        <v/>
      </c>
      <c r="AV828" s="126" t="str">
        <f t="shared" si="432"/>
        <v/>
      </c>
      <c r="AW828" s="127" t="str">
        <f t="shared" si="433"/>
        <v/>
      </c>
      <c r="AX828" s="123" t="str">
        <f t="shared" si="434"/>
        <v/>
      </c>
      <c r="AY828" s="140" t="str">
        <f>IF(AX828="","",IF(R828="Refreshment Beverage",ROUND(SUM(AX828*Rates!K$19),4),ROUND(SUM(AX828*(Rates!J$8/100)),4)))</f>
        <v/>
      </c>
      <c r="AZ828" s="124" t="str">
        <f t="shared" si="435"/>
        <v/>
      </c>
      <c r="BA828" s="125" t="str">
        <f t="shared" si="436"/>
        <v/>
      </c>
      <c r="BB828" s="115"/>
      <c r="BC828" s="143"/>
      <c r="BD828" s="100"/>
      <c r="BE828" s="100"/>
      <c r="BF828" s="100"/>
      <c r="BG828" s="100"/>
    </row>
    <row r="829" spans="1:59" ht="12.75" customHeight="1" x14ac:dyDescent="0.2">
      <c r="A829" s="144"/>
      <c r="B829" s="141"/>
      <c r="C829" s="141"/>
      <c r="D829" s="142"/>
      <c r="E829" s="142"/>
      <c r="F829" s="142"/>
      <c r="G829" s="142"/>
      <c r="H829" s="142"/>
      <c r="I829" s="129"/>
      <c r="J829" s="130"/>
      <c r="K829" s="131" t="str">
        <f t="shared" si="407"/>
        <v/>
      </c>
      <c r="L829" s="132" t="str">
        <f t="shared" si="408"/>
        <v/>
      </c>
      <c r="M829" s="133" t="str">
        <f t="shared" si="409"/>
        <v/>
      </c>
      <c r="N829" s="134" t="str">
        <f>IFERROR(IF(B:B="","",IF(R829="Beer",SUM(LOOKUP(2,1/(Rates!$B$3:$B$5&lt;=W829)/(Rates!$C$3:$C$5&gt;=W829),Rates!$D$3:$D$5)*(X829/100)*W829),IF(R829="Refreshment Beverage",SUM(LOOKUP(2,1/(Rates!$B$7:$B$11&lt;=W829)/(Rates!$C$7:$C$11&gt;=W829),Rates!$D$7:$D$11)*(X829/100)*W829)))),"")</f>
        <v/>
      </c>
      <c r="O829" s="134" t="str">
        <f t="shared" si="410"/>
        <v/>
      </c>
      <c r="P829" s="116"/>
      <c r="Q829" s="117" t="str">
        <f t="shared" si="411"/>
        <v/>
      </c>
      <c r="R829" s="128" t="str">
        <f t="shared" si="412"/>
        <v/>
      </c>
      <c r="S829" s="135" t="str">
        <f>IF(B829="","",IF(R829="Refreshment Beverage",VLOOKUP(VALUE(Q829),Rates!G$15:L$19,2,0),VLOOKUP(VALUE(Q829),Rates!G$4:L$12,2,0)))</f>
        <v/>
      </c>
      <c r="T829" s="135" t="str">
        <f t="shared" si="413"/>
        <v/>
      </c>
      <c r="U829" s="118" t="str">
        <f t="shared" si="414"/>
        <v/>
      </c>
      <c r="V829" s="135" t="str">
        <f t="shared" si="415"/>
        <v/>
      </c>
      <c r="W829" s="135" t="str">
        <f t="shared" si="416"/>
        <v/>
      </c>
      <c r="X829" s="119" t="str">
        <f t="shared" si="417"/>
        <v/>
      </c>
      <c r="Y829" s="120" t="str">
        <f>IF(B:B="","",IF(R829="Refreshment Beverage",VLOOKUP(Q829,Rates!G$15:L$19,6,0)*W829,VLOOKUP(Q829,Rates!G$4:L$12,6,0)*W829))</f>
        <v/>
      </c>
      <c r="Z829" s="120" t="str">
        <f t="shared" si="418"/>
        <v/>
      </c>
      <c r="AA829" s="120" t="str">
        <f t="shared" si="419"/>
        <v/>
      </c>
      <c r="AB829" s="136" t="str">
        <f>IF(B:B="","",IF(R829="Refreshment Beverage","",IF(AND(R829="Beer",Q829=0),SUM(LOOKUP(2,1/(Rates!$B$15:$B$18&lt;=W829)/(Rates!$C$15:$C$18&gt;=W829),Rates!$D$15:$D$18)*W829),VLOOKUP(VALUE(Q:Q),Rates!A:B,2,0)*W829)))</f>
        <v/>
      </c>
      <c r="AC829" s="136" t="str">
        <f>IF(B:B="","",IF(R829="Refreshment Beverage","",IF(AND(R829="Beer",Q829=0),SUM(LOOKUP(2,1/(Rates!$B$15:$B$18&lt;=W829)/(Rates!$C$15:$C$18&gt;=W829),Rates!$E$15:$E$18)*W829),VLOOKUP(VALUE(Q:Q),Rates!A:C,3,0)*W829)))</f>
        <v/>
      </c>
      <c r="AD829" s="137" t="str">
        <f>IFERROR(IF(B:B="","",IF(R829="Beer","",IF(VALUE(Q829)=0,VLOOKUP(VLOOKUP(B:B,#REF!,16,0),Rates!A:E,2,0),VLOOKUP(VALUE(Q829),Rates!A$31:B$34,2,0)*W829))),0)</f>
        <v/>
      </c>
      <c r="AE829" s="121" t="str">
        <f t="shared" si="420"/>
        <v/>
      </c>
      <c r="AF829" s="138" t="str">
        <f t="shared" si="421"/>
        <v/>
      </c>
      <c r="AG829" s="122" t="str">
        <f t="shared" si="422"/>
        <v/>
      </c>
      <c r="AH829" s="123" t="str">
        <f t="shared" si="423"/>
        <v/>
      </c>
      <c r="AI829" s="139" t="str">
        <f>IF(AE:AE="","",IF(R829="Refreshment Beverage",AK829*(Rates!J$19/100),ROUND(SUM(AH829*(Rates!$J$8/100)),4)))</f>
        <v/>
      </c>
      <c r="AJ829" s="124" t="str">
        <f t="shared" si="424"/>
        <v/>
      </c>
      <c r="AK829" s="125" t="str">
        <f t="shared" si="425"/>
        <v/>
      </c>
      <c r="AL829" s="121" t="str">
        <f t="shared" si="426"/>
        <v/>
      </c>
      <c r="AM829" s="138" t="str">
        <f>IF(AS829="","",IF(R829="Refreshment Beverage",ROUND(AS829*Rates!K$19,4),ROUND(AO829*(VLOOKUP(VALUE(Q829),Rates!G$4:L$12,3,0)),4)))</f>
        <v/>
      </c>
      <c r="AN829" s="126" t="str">
        <f>IF(AS829="","",IF(R829="Refreshment Beverage",AS829*(Rates!J$19/100),MAX(AM829,AB829)))</f>
        <v/>
      </c>
      <c r="AO829" s="127" t="str">
        <f t="shared" si="427"/>
        <v/>
      </c>
      <c r="AP829" s="127" t="str">
        <f t="shared" si="428"/>
        <v/>
      </c>
      <c r="AQ829" s="140" t="str">
        <f>IF(AS829="","",IF(R829="Refreshment Beverage",ROUND(SUM(VLOOKUP(Q:Q,Rates!G$15:L$19,3,0)*(AS829-Y829-Z829-AA829)),4),ROUND(SUM(Rates!$K$8*AS829),4)))</f>
        <v/>
      </c>
      <c r="AR829" s="139" t="str">
        <f t="shared" si="429"/>
        <v/>
      </c>
      <c r="AS829" s="125" t="str">
        <f t="shared" si="430"/>
        <v/>
      </c>
      <c r="AT829" s="121" t="str">
        <f t="shared" si="431"/>
        <v/>
      </c>
      <c r="AU829" s="138" t="str">
        <f>IF(AX829="","",IF(R829="Refreshment Beverage",ROUND((BA829-Y829-Z829-AA829)*VLOOKUP(VALUE(Q829),Rates!G$15:L$19,3,0),4),ROUND(AW829*(VLOOKUP(VALUE(Q829),Rates!G:L,3,0)),4)))</f>
        <v/>
      </c>
      <c r="AV829" s="126" t="str">
        <f t="shared" si="432"/>
        <v/>
      </c>
      <c r="AW829" s="127" t="str">
        <f t="shared" si="433"/>
        <v/>
      </c>
      <c r="AX829" s="123" t="str">
        <f t="shared" si="434"/>
        <v/>
      </c>
      <c r="AY829" s="140" t="str">
        <f>IF(AX829="","",IF(R829="Refreshment Beverage",ROUND(SUM(AX829*Rates!K$19),4),ROUND(SUM(AX829*(Rates!J$8/100)),4)))</f>
        <v/>
      </c>
      <c r="AZ829" s="124" t="str">
        <f t="shared" si="435"/>
        <v/>
      </c>
      <c r="BA829" s="125" t="str">
        <f t="shared" si="436"/>
        <v/>
      </c>
      <c r="BB829" s="115"/>
      <c r="BC829" s="143"/>
      <c r="BD829" s="100"/>
      <c r="BE829" s="100"/>
      <c r="BF829" s="100"/>
      <c r="BG829" s="100"/>
    </row>
    <row r="830" spans="1:59" ht="12.75" customHeight="1" x14ac:dyDescent="0.2">
      <c r="A830" s="144"/>
      <c r="B830" s="141"/>
      <c r="C830" s="141"/>
      <c r="D830" s="142"/>
      <c r="E830" s="142"/>
      <c r="F830" s="142"/>
      <c r="G830" s="142"/>
      <c r="H830" s="142"/>
      <c r="I830" s="129"/>
      <c r="J830" s="130"/>
      <c r="K830" s="131" t="str">
        <f t="shared" si="407"/>
        <v/>
      </c>
      <c r="L830" s="132" t="str">
        <f t="shared" si="408"/>
        <v/>
      </c>
      <c r="M830" s="133" t="str">
        <f t="shared" si="409"/>
        <v/>
      </c>
      <c r="N830" s="134" t="str">
        <f>IFERROR(IF(B:B="","",IF(R830="Beer",SUM(LOOKUP(2,1/(Rates!$B$3:$B$5&lt;=W830)/(Rates!$C$3:$C$5&gt;=W830),Rates!$D$3:$D$5)*(X830/100)*W830),IF(R830="Refreshment Beverage",SUM(LOOKUP(2,1/(Rates!$B$7:$B$11&lt;=W830)/(Rates!$C$7:$C$11&gt;=W830),Rates!$D$7:$D$11)*(X830/100)*W830)))),"")</f>
        <v/>
      </c>
      <c r="O830" s="134" t="str">
        <f t="shared" si="410"/>
        <v/>
      </c>
      <c r="P830" s="116"/>
      <c r="Q830" s="117" t="str">
        <f t="shared" si="411"/>
        <v/>
      </c>
      <c r="R830" s="128" t="str">
        <f t="shared" si="412"/>
        <v/>
      </c>
      <c r="S830" s="135" t="str">
        <f>IF(B830="","",IF(R830="Refreshment Beverage",VLOOKUP(VALUE(Q830),Rates!G$15:L$19,2,0),VLOOKUP(VALUE(Q830),Rates!G$4:L$12,2,0)))</f>
        <v/>
      </c>
      <c r="T830" s="135" t="str">
        <f t="shared" si="413"/>
        <v/>
      </c>
      <c r="U830" s="118" t="str">
        <f t="shared" si="414"/>
        <v/>
      </c>
      <c r="V830" s="135" t="str">
        <f t="shared" si="415"/>
        <v/>
      </c>
      <c r="W830" s="135" t="str">
        <f t="shared" si="416"/>
        <v/>
      </c>
      <c r="X830" s="119" t="str">
        <f t="shared" si="417"/>
        <v/>
      </c>
      <c r="Y830" s="120" t="str">
        <f>IF(B:B="","",IF(R830="Refreshment Beverage",VLOOKUP(Q830,Rates!G$15:L$19,6,0)*W830,VLOOKUP(Q830,Rates!G$4:L$12,6,0)*W830))</f>
        <v/>
      </c>
      <c r="Z830" s="120" t="str">
        <f t="shared" si="418"/>
        <v/>
      </c>
      <c r="AA830" s="120" t="str">
        <f t="shared" si="419"/>
        <v/>
      </c>
      <c r="AB830" s="136" t="str">
        <f>IF(B:B="","",IF(R830="Refreshment Beverage","",IF(AND(R830="Beer",Q830=0),SUM(LOOKUP(2,1/(Rates!$B$15:$B$18&lt;=W830)/(Rates!$C$15:$C$18&gt;=W830),Rates!$D$15:$D$18)*W830),VLOOKUP(VALUE(Q:Q),Rates!A:B,2,0)*W830)))</f>
        <v/>
      </c>
      <c r="AC830" s="136" t="str">
        <f>IF(B:B="","",IF(R830="Refreshment Beverage","",IF(AND(R830="Beer",Q830=0),SUM(LOOKUP(2,1/(Rates!$B$15:$B$18&lt;=W830)/(Rates!$C$15:$C$18&gt;=W830),Rates!$E$15:$E$18)*W830),VLOOKUP(VALUE(Q:Q),Rates!A:C,3,0)*W830)))</f>
        <v/>
      </c>
      <c r="AD830" s="137" t="str">
        <f>IFERROR(IF(B:B="","",IF(R830="Beer","",IF(VALUE(Q830)=0,VLOOKUP(VLOOKUP(B:B,#REF!,16,0),Rates!A:E,2,0),VLOOKUP(VALUE(Q830),Rates!A$31:B$34,2,0)*W830))),0)</f>
        <v/>
      </c>
      <c r="AE830" s="121" t="str">
        <f t="shared" si="420"/>
        <v/>
      </c>
      <c r="AF830" s="138" t="str">
        <f t="shared" si="421"/>
        <v/>
      </c>
      <c r="AG830" s="122" t="str">
        <f t="shared" si="422"/>
        <v/>
      </c>
      <c r="AH830" s="123" t="str">
        <f t="shared" si="423"/>
        <v/>
      </c>
      <c r="AI830" s="139" t="str">
        <f>IF(AE:AE="","",IF(R830="Refreshment Beverage",AK830*(Rates!J$19/100),ROUND(SUM(AH830*(Rates!$J$8/100)),4)))</f>
        <v/>
      </c>
      <c r="AJ830" s="124" t="str">
        <f t="shared" si="424"/>
        <v/>
      </c>
      <c r="AK830" s="125" t="str">
        <f t="shared" si="425"/>
        <v/>
      </c>
      <c r="AL830" s="121" t="str">
        <f t="shared" si="426"/>
        <v/>
      </c>
      <c r="AM830" s="138" t="str">
        <f>IF(AS830="","",IF(R830="Refreshment Beverage",ROUND(AS830*Rates!K$19,4),ROUND(AO830*(VLOOKUP(VALUE(Q830),Rates!G$4:L$12,3,0)),4)))</f>
        <v/>
      </c>
      <c r="AN830" s="126" t="str">
        <f>IF(AS830="","",IF(R830="Refreshment Beverage",AS830*(Rates!J$19/100),MAX(AM830,AB830)))</f>
        <v/>
      </c>
      <c r="AO830" s="127" t="str">
        <f t="shared" si="427"/>
        <v/>
      </c>
      <c r="AP830" s="127" t="str">
        <f t="shared" si="428"/>
        <v/>
      </c>
      <c r="AQ830" s="140" t="str">
        <f>IF(AS830="","",IF(R830="Refreshment Beverage",ROUND(SUM(VLOOKUP(Q:Q,Rates!G$15:L$19,3,0)*(AS830-Y830-Z830-AA830)),4),ROUND(SUM(Rates!$K$8*AS830),4)))</f>
        <v/>
      </c>
      <c r="AR830" s="139" t="str">
        <f t="shared" si="429"/>
        <v/>
      </c>
      <c r="AS830" s="125" t="str">
        <f t="shared" si="430"/>
        <v/>
      </c>
      <c r="AT830" s="121" t="str">
        <f t="shared" si="431"/>
        <v/>
      </c>
      <c r="AU830" s="138" t="str">
        <f>IF(AX830="","",IF(R830="Refreshment Beverage",ROUND((BA830-Y830-Z830-AA830)*VLOOKUP(VALUE(Q830),Rates!G$15:L$19,3,0),4),ROUND(AW830*(VLOOKUP(VALUE(Q830),Rates!G:L,3,0)),4)))</f>
        <v/>
      </c>
      <c r="AV830" s="126" t="str">
        <f t="shared" si="432"/>
        <v/>
      </c>
      <c r="AW830" s="127" t="str">
        <f t="shared" si="433"/>
        <v/>
      </c>
      <c r="AX830" s="123" t="str">
        <f t="shared" si="434"/>
        <v/>
      </c>
      <c r="AY830" s="140" t="str">
        <f>IF(AX830="","",IF(R830="Refreshment Beverage",ROUND(SUM(AX830*Rates!K$19),4),ROUND(SUM(AX830*(Rates!J$8/100)),4)))</f>
        <v/>
      </c>
      <c r="AZ830" s="124" t="str">
        <f t="shared" si="435"/>
        <v/>
      </c>
      <c r="BA830" s="125" t="str">
        <f t="shared" si="436"/>
        <v/>
      </c>
      <c r="BB830" s="115"/>
      <c r="BC830" s="143"/>
      <c r="BD830" s="100"/>
      <c r="BE830" s="100"/>
      <c r="BF830" s="100"/>
      <c r="BG830" s="100"/>
    </row>
    <row r="831" spans="1:59" ht="12.75" customHeight="1" x14ac:dyDescent="0.2">
      <c r="A831" s="144"/>
      <c r="B831" s="141"/>
      <c r="C831" s="141"/>
      <c r="D831" s="142"/>
      <c r="E831" s="142"/>
      <c r="F831" s="142"/>
      <c r="G831" s="142"/>
      <c r="H831" s="142"/>
      <c r="I831" s="129"/>
      <c r="J831" s="130"/>
      <c r="K831" s="131" t="str">
        <f t="shared" si="407"/>
        <v/>
      </c>
      <c r="L831" s="132" t="str">
        <f t="shared" si="408"/>
        <v/>
      </c>
      <c r="M831" s="133" t="str">
        <f t="shared" si="409"/>
        <v/>
      </c>
      <c r="N831" s="134" t="str">
        <f>IFERROR(IF(B:B="","",IF(R831="Beer",SUM(LOOKUP(2,1/(Rates!$B$3:$B$5&lt;=W831)/(Rates!$C$3:$C$5&gt;=W831),Rates!$D$3:$D$5)*(X831/100)*W831),IF(R831="Refreshment Beverage",SUM(LOOKUP(2,1/(Rates!$B$7:$B$11&lt;=W831)/(Rates!$C$7:$C$11&gt;=W831),Rates!$D$7:$D$11)*(X831/100)*W831)))),"")</f>
        <v/>
      </c>
      <c r="O831" s="134" t="str">
        <f t="shared" si="410"/>
        <v/>
      </c>
      <c r="P831" s="116"/>
      <c r="Q831" s="117" t="str">
        <f t="shared" si="411"/>
        <v/>
      </c>
      <c r="R831" s="128" t="str">
        <f t="shared" si="412"/>
        <v/>
      </c>
      <c r="S831" s="135" t="str">
        <f>IF(B831="","",IF(R831="Refreshment Beverage",VLOOKUP(VALUE(Q831),Rates!G$15:L$19,2,0),VLOOKUP(VALUE(Q831),Rates!G$4:L$12,2,0)))</f>
        <v/>
      </c>
      <c r="T831" s="135" t="str">
        <f t="shared" si="413"/>
        <v/>
      </c>
      <c r="U831" s="118" t="str">
        <f t="shared" si="414"/>
        <v/>
      </c>
      <c r="V831" s="135" t="str">
        <f t="shared" si="415"/>
        <v/>
      </c>
      <c r="W831" s="135" t="str">
        <f t="shared" si="416"/>
        <v/>
      </c>
      <c r="X831" s="119" t="str">
        <f t="shared" si="417"/>
        <v/>
      </c>
      <c r="Y831" s="120" t="str">
        <f>IF(B:B="","",IF(R831="Refreshment Beverage",VLOOKUP(Q831,Rates!G$15:L$19,6,0)*W831,VLOOKUP(Q831,Rates!G$4:L$12,6,0)*W831))</f>
        <v/>
      </c>
      <c r="Z831" s="120" t="str">
        <f t="shared" si="418"/>
        <v/>
      </c>
      <c r="AA831" s="120" t="str">
        <f t="shared" si="419"/>
        <v/>
      </c>
      <c r="AB831" s="136" t="str">
        <f>IF(B:B="","",IF(R831="Refreshment Beverage","",IF(AND(R831="Beer",Q831=0),SUM(LOOKUP(2,1/(Rates!$B$15:$B$18&lt;=W831)/(Rates!$C$15:$C$18&gt;=W831),Rates!$D$15:$D$18)*W831),VLOOKUP(VALUE(Q:Q),Rates!A:B,2,0)*W831)))</f>
        <v/>
      </c>
      <c r="AC831" s="136" t="str">
        <f>IF(B:B="","",IF(R831="Refreshment Beverage","",IF(AND(R831="Beer",Q831=0),SUM(LOOKUP(2,1/(Rates!$B$15:$B$18&lt;=W831)/(Rates!$C$15:$C$18&gt;=W831),Rates!$E$15:$E$18)*W831),VLOOKUP(VALUE(Q:Q),Rates!A:C,3,0)*W831)))</f>
        <v/>
      </c>
      <c r="AD831" s="137" t="str">
        <f>IFERROR(IF(B:B="","",IF(R831="Beer","",IF(VALUE(Q831)=0,VLOOKUP(VLOOKUP(B:B,#REF!,16,0),Rates!A:E,2,0),VLOOKUP(VALUE(Q831),Rates!A$31:B$34,2,0)*W831))),0)</f>
        <v/>
      </c>
      <c r="AE831" s="121" t="str">
        <f t="shared" si="420"/>
        <v/>
      </c>
      <c r="AF831" s="138" t="str">
        <f t="shared" si="421"/>
        <v/>
      </c>
      <c r="AG831" s="122" t="str">
        <f t="shared" si="422"/>
        <v/>
      </c>
      <c r="AH831" s="123" t="str">
        <f t="shared" si="423"/>
        <v/>
      </c>
      <c r="AI831" s="139" t="str">
        <f>IF(AE:AE="","",IF(R831="Refreshment Beverage",AK831*(Rates!J$19/100),ROUND(SUM(AH831*(Rates!$J$8/100)),4)))</f>
        <v/>
      </c>
      <c r="AJ831" s="124" t="str">
        <f t="shared" si="424"/>
        <v/>
      </c>
      <c r="AK831" s="125" t="str">
        <f t="shared" si="425"/>
        <v/>
      </c>
      <c r="AL831" s="121" t="str">
        <f t="shared" si="426"/>
        <v/>
      </c>
      <c r="AM831" s="138" t="str">
        <f>IF(AS831="","",IF(R831="Refreshment Beverage",ROUND(AS831*Rates!K$19,4),ROUND(AO831*(VLOOKUP(VALUE(Q831),Rates!G$4:L$12,3,0)),4)))</f>
        <v/>
      </c>
      <c r="AN831" s="126" t="str">
        <f>IF(AS831="","",IF(R831="Refreshment Beverage",AS831*(Rates!J$19/100),MAX(AM831,AB831)))</f>
        <v/>
      </c>
      <c r="AO831" s="127" t="str">
        <f t="shared" si="427"/>
        <v/>
      </c>
      <c r="AP831" s="127" t="str">
        <f t="shared" si="428"/>
        <v/>
      </c>
      <c r="AQ831" s="140" t="str">
        <f>IF(AS831="","",IF(R831="Refreshment Beverage",ROUND(SUM(VLOOKUP(Q:Q,Rates!G$15:L$19,3,0)*(AS831-Y831-Z831-AA831)),4),ROUND(SUM(Rates!$K$8*AS831),4)))</f>
        <v/>
      </c>
      <c r="AR831" s="139" t="str">
        <f t="shared" si="429"/>
        <v/>
      </c>
      <c r="AS831" s="125" t="str">
        <f t="shared" si="430"/>
        <v/>
      </c>
      <c r="AT831" s="121" t="str">
        <f t="shared" si="431"/>
        <v/>
      </c>
      <c r="AU831" s="138" t="str">
        <f>IF(AX831="","",IF(R831="Refreshment Beverage",ROUND((BA831-Y831-Z831-AA831)*VLOOKUP(VALUE(Q831),Rates!G$15:L$19,3,0),4),ROUND(AW831*(VLOOKUP(VALUE(Q831),Rates!G:L,3,0)),4)))</f>
        <v/>
      </c>
      <c r="AV831" s="126" t="str">
        <f t="shared" si="432"/>
        <v/>
      </c>
      <c r="AW831" s="127" t="str">
        <f t="shared" si="433"/>
        <v/>
      </c>
      <c r="AX831" s="123" t="str">
        <f t="shared" si="434"/>
        <v/>
      </c>
      <c r="AY831" s="140" t="str">
        <f>IF(AX831="","",IF(R831="Refreshment Beverage",ROUND(SUM(AX831*Rates!K$19),4),ROUND(SUM(AX831*(Rates!J$8/100)),4)))</f>
        <v/>
      </c>
      <c r="AZ831" s="124" t="str">
        <f t="shared" si="435"/>
        <v/>
      </c>
      <c r="BA831" s="125" t="str">
        <f t="shared" si="436"/>
        <v/>
      </c>
      <c r="BB831" s="115"/>
      <c r="BC831" s="143"/>
      <c r="BD831" s="100"/>
      <c r="BE831" s="100"/>
      <c r="BF831" s="100"/>
      <c r="BG831" s="100"/>
    </row>
    <row r="832" spans="1:59" ht="12.75" customHeight="1" x14ac:dyDescent="0.2">
      <c r="A832" s="144"/>
      <c r="B832" s="141"/>
      <c r="C832" s="141"/>
      <c r="D832" s="142"/>
      <c r="E832" s="142"/>
      <c r="F832" s="142"/>
      <c r="G832" s="142"/>
      <c r="H832" s="142"/>
      <c r="I832" s="129"/>
      <c r="J832" s="130"/>
      <c r="K832" s="131" t="str">
        <f t="shared" si="407"/>
        <v/>
      </c>
      <c r="L832" s="132" t="str">
        <f t="shared" si="408"/>
        <v/>
      </c>
      <c r="M832" s="133" t="str">
        <f t="shared" si="409"/>
        <v/>
      </c>
      <c r="N832" s="134" t="str">
        <f>IFERROR(IF(B:B="","",IF(R832="Beer",SUM(LOOKUP(2,1/(Rates!$B$3:$B$5&lt;=W832)/(Rates!$C$3:$C$5&gt;=W832),Rates!$D$3:$D$5)*(X832/100)*W832),IF(R832="Refreshment Beverage",SUM(LOOKUP(2,1/(Rates!$B$7:$B$11&lt;=W832)/(Rates!$C$7:$C$11&gt;=W832),Rates!$D$7:$D$11)*(X832/100)*W832)))),"")</f>
        <v/>
      </c>
      <c r="O832" s="134" t="str">
        <f t="shared" si="410"/>
        <v/>
      </c>
      <c r="P832" s="116"/>
      <c r="Q832" s="117" t="str">
        <f t="shared" si="411"/>
        <v/>
      </c>
      <c r="R832" s="128" t="str">
        <f t="shared" si="412"/>
        <v/>
      </c>
      <c r="S832" s="135" t="str">
        <f>IF(B832="","",IF(R832="Refreshment Beverage",VLOOKUP(VALUE(Q832),Rates!G$15:L$19,2,0),VLOOKUP(VALUE(Q832),Rates!G$4:L$12,2,0)))</f>
        <v/>
      </c>
      <c r="T832" s="135" t="str">
        <f t="shared" si="413"/>
        <v/>
      </c>
      <c r="U832" s="118" t="str">
        <f t="shared" si="414"/>
        <v/>
      </c>
      <c r="V832" s="135" t="str">
        <f t="shared" si="415"/>
        <v/>
      </c>
      <c r="W832" s="135" t="str">
        <f t="shared" si="416"/>
        <v/>
      </c>
      <c r="X832" s="119" t="str">
        <f t="shared" si="417"/>
        <v/>
      </c>
      <c r="Y832" s="120" t="str">
        <f>IF(B:B="","",IF(R832="Refreshment Beverage",VLOOKUP(Q832,Rates!G$15:L$19,6,0)*W832,VLOOKUP(Q832,Rates!G$4:L$12,6,0)*W832))</f>
        <v/>
      </c>
      <c r="Z832" s="120" t="str">
        <f t="shared" si="418"/>
        <v/>
      </c>
      <c r="AA832" s="120" t="str">
        <f t="shared" si="419"/>
        <v/>
      </c>
      <c r="AB832" s="136" t="str">
        <f>IF(B:B="","",IF(R832="Refreshment Beverage","",IF(AND(R832="Beer",Q832=0),SUM(LOOKUP(2,1/(Rates!$B$15:$B$18&lt;=W832)/(Rates!$C$15:$C$18&gt;=W832),Rates!$D$15:$D$18)*W832),VLOOKUP(VALUE(Q:Q),Rates!A:B,2,0)*W832)))</f>
        <v/>
      </c>
      <c r="AC832" s="136" t="str">
        <f>IF(B:B="","",IF(R832="Refreshment Beverage","",IF(AND(R832="Beer",Q832=0),SUM(LOOKUP(2,1/(Rates!$B$15:$B$18&lt;=W832)/(Rates!$C$15:$C$18&gt;=W832),Rates!$E$15:$E$18)*W832),VLOOKUP(VALUE(Q:Q),Rates!A:C,3,0)*W832)))</f>
        <v/>
      </c>
      <c r="AD832" s="137" t="str">
        <f>IFERROR(IF(B:B="","",IF(R832="Beer","",IF(VALUE(Q832)=0,VLOOKUP(VLOOKUP(B:B,#REF!,16,0),Rates!A:E,2,0),VLOOKUP(VALUE(Q832),Rates!A$31:B$34,2,0)*W832))),0)</f>
        <v/>
      </c>
      <c r="AE832" s="121" t="str">
        <f t="shared" si="420"/>
        <v/>
      </c>
      <c r="AF832" s="138" t="str">
        <f t="shared" si="421"/>
        <v/>
      </c>
      <c r="AG832" s="122" t="str">
        <f t="shared" si="422"/>
        <v/>
      </c>
      <c r="AH832" s="123" t="str">
        <f t="shared" si="423"/>
        <v/>
      </c>
      <c r="AI832" s="139" t="str">
        <f>IF(AE:AE="","",IF(R832="Refreshment Beverage",AK832*(Rates!J$19/100),ROUND(SUM(AH832*(Rates!$J$8/100)),4)))</f>
        <v/>
      </c>
      <c r="AJ832" s="124" t="str">
        <f t="shared" si="424"/>
        <v/>
      </c>
      <c r="AK832" s="125" t="str">
        <f t="shared" si="425"/>
        <v/>
      </c>
      <c r="AL832" s="121" t="str">
        <f t="shared" si="426"/>
        <v/>
      </c>
      <c r="AM832" s="138" t="str">
        <f>IF(AS832="","",IF(R832="Refreshment Beverage",ROUND(AS832*Rates!K$19,4),ROUND(AO832*(VLOOKUP(VALUE(Q832),Rates!G$4:L$12,3,0)),4)))</f>
        <v/>
      </c>
      <c r="AN832" s="126" t="str">
        <f>IF(AS832="","",IF(R832="Refreshment Beverage",AS832*(Rates!J$19/100),MAX(AM832,AB832)))</f>
        <v/>
      </c>
      <c r="AO832" s="127" t="str">
        <f t="shared" si="427"/>
        <v/>
      </c>
      <c r="AP832" s="127" t="str">
        <f t="shared" si="428"/>
        <v/>
      </c>
      <c r="AQ832" s="140" t="str">
        <f>IF(AS832="","",IF(R832="Refreshment Beverage",ROUND(SUM(VLOOKUP(Q:Q,Rates!G$15:L$19,3,0)*(AS832-Y832-Z832-AA832)),4),ROUND(SUM(Rates!$K$8*AS832),4)))</f>
        <v/>
      </c>
      <c r="AR832" s="139" t="str">
        <f t="shared" si="429"/>
        <v/>
      </c>
      <c r="AS832" s="125" t="str">
        <f t="shared" si="430"/>
        <v/>
      </c>
      <c r="AT832" s="121" t="str">
        <f t="shared" si="431"/>
        <v/>
      </c>
      <c r="AU832" s="138" t="str">
        <f>IF(AX832="","",IF(R832="Refreshment Beverage",ROUND((BA832-Y832-Z832-AA832)*VLOOKUP(VALUE(Q832),Rates!G$15:L$19,3,0),4),ROUND(AW832*(VLOOKUP(VALUE(Q832),Rates!G:L,3,0)),4)))</f>
        <v/>
      </c>
      <c r="AV832" s="126" t="str">
        <f t="shared" si="432"/>
        <v/>
      </c>
      <c r="AW832" s="127" t="str">
        <f t="shared" si="433"/>
        <v/>
      </c>
      <c r="AX832" s="123" t="str">
        <f t="shared" si="434"/>
        <v/>
      </c>
      <c r="AY832" s="140" t="str">
        <f>IF(AX832="","",IF(R832="Refreshment Beverage",ROUND(SUM(AX832*Rates!K$19),4),ROUND(SUM(AX832*(Rates!J$8/100)),4)))</f>
        <v/>
      </c>
      <c r="AZ832" s="124" t="str">
        <f t="shared" si="435"/>
        <v/>
      </c>
      <c r="BA832" s="125" t="str">
        <f t="shared" si="436"/>
        <v/>
      </c>
      <c r="BB832" s="115"/>
      <c r="BC832" s="143"/>
      <c r="BD832" s="100"/>
      <c r="BE832" s="100"/>
      <c r="BF832" s="100"/>
      <c r="BG832" s="100"/>
    </row>
    <row r="833" spans="1:59" ht="12.75" customHeight="1" x14ac:dyDescent="0.2">
      <c r="A833" s="144"/>
      <c r="B833" s="141"/>
      <c r="C833" s="141"/>
      <c r="D833" s="142"/>
      <c r="E833" s="142"/>
      <c r="F833" s="142"/>
      <c r="G833" s="142"/>
      <c r="H833" s="142"/>
      <c r="I833" s="129"/>
      <c r="J833" s="130"/>
      <c r="K833" s="131" t="str">
        <f t="shared" si="407"/>
        <v/>
      </c>
      <c r="L833" s="132" t="str">
        <f t="shared" si="408"/>
        <v/>
      </c>
      <c r="M833" s="133" t="str">
        <f t="shared" si="409"/>
        <v/>
      </c>
      <c r="N833" s="134" t="str">
        <f>IFERROR(IF(B:B="","",IF(R833="Beer",SUM(LOOKUP(2,1/(Rates!$B$3:$B$5&lt;=W833)/(Rates!$C$3:$C$5&gt;=W833),Rates!$D$3:$D$5)*(X833/100)*W833),IF(R833="Refreshment Beverage",SUM(LOOKUP(2,1/(Rates!$B$7:$B$11&lt;=W833)/(Rates!$C$7:$C$11&gt;=W833),Rates!$D$7:$D$11)*(X833/100)*W833)))),"")</f>
        <v/>
      </c>
      <c r="O833" s="134" t="str">
        <f t="shared" si="410"/>
        <v/>
      </c>
      <c r="P833" s="116"/>
      <c r="Q833" s="117" t="str">
        <f t="shared" si="411"/>
        <v/>
      </c>
      <c r="R833" s="128" t="str">
        <f t="shared" si="412"/>
        <v/>
      </c>
      <c r="S833" s="135" t="str">
        <f>IF(B833="","",IF(R833="Refreshment Beverage",VLOOKUP(VALUE(Q833),Rates!G$15:L$19,2,0),VLOOKUP(VALUE(Q833),Rates!G$4:L$12,2,0)))</f>
        <v/>
      </c>
      <c r="T833" s="135" t="str">
        <f t="shared" si="413"/>
        <v/>
      </c>
      <c r="U833" s="118" t="str">
        <f t="shared" si="414"/>
        <v/>
      </c>
      <c r="V833" s="135" t="str">
        <f t="shared" si="415"/>
        <v/>
      </c>
      <c r="W833" s="135" t="str">
        <f t="shared" si="416"/>
        <v/>
      </c>
      <c r="X833" s="119" t="str">
        <f t="shared" si="417"/>
        <v/>
      </c>
      <c r="Y833" s="120" t="str">
        <f>IF(B:B="","",IF(R833="Refreshment Beverage",VLOOKUP(Q833,Rates!G$15:L$19,6,0)*W833,VLOOKUP(Q833,Rates!G$4:L$12,6,0)*W833))</f>
        <v/>
      </c>
      <c r="Z833" s="120" t="str">
        <f t="shared" si="418"/>
        <v/>
      </c>
      <c r="AA833" s="120" t="str">
        <f t="shared" si="419"/>
        <v/>
      </c>
      <c r="AB833" s="136" t="str">
        <f>IF(B:B="","",IF(R833="Refreshment Beverage","",IF(AND(R833="Beer",Q833=0),SUM(LOOKUP(2,1/(Rates!$B$15:$B$18&lt;=W833)/(Rates!$C$15:$C$18&gt;=W833),Rates!$D$15:$D$18)*W833),VLOOKUP(VALUE(Q:Q),Rates!A:B,2,0)*W833)))</f>
        <v/>
      </c>
      <c r="AC833" s="136" t="str">
        <f>IF(B:B="","",IF(R833="Refreshment Beverage","",IF(AND(R833="Beer",Q833=0),SUM(LOOKUP(2,1/(Rates!$B$15:$B$18&lt;=W833)/(Rates!$C$15:$C$18&gt;=W833),Rates!$E$15:$E$18)*W833),VLOOKUP(VALUE(Q:Q),Rates!A:C,3,0)*W833)))</f>
        <v/>
      </c>
      <c r="AD833" s="137" t="str">
        <f>IFERROR(IF(B:B="","",IF(R833="Beer","",IF(VALUE(Q833)=0,VLOOKUP(VLOOKUP(B:B,#REF!,16,0),Rates!A:E,2,0),VLOOKUP(VALUE(Q833),Rates!A$31:B$34,2,0)*W833))),0)</f>
        <v/>
      </c>
      <c r="AE833" s="121" t="str">
        <f t="shared" si="420"/>
        <v/>
      </c>
      <c r="AF833" s="138" t="str">
        <f t="shared" si="421"/>
        <v/>
      </c>
      <c r="AG833" s="122" t="str">
        <f t="shared" si="422"/>
        <v/>
      </c>
      <c r="AH833" s="123" t="str">
        <f t="shared" si="423"/>
        <v/>
      </c>
      <c r="AI833" s="139" t="str">
        <f>IF(AE:AE="","",IF(R833="Refreshment Beverage",AK833*(Rates!J$19/100),ROUND(SUM(AH833*(Rates!$J$8/100)),4)))</f>
        <v/>
      </c>
      <c r="AJ833" s="124" t="str">
        <f t="shared" si="424"/>
        <v/>
      </c>
      <c r="AK833" s="125" t="str">
        <f t="shared" si="425"/>
        <v/>
      </c>
      <c r="AL833" s="121" t="str">
        <f t="shared" si="426"/>
        <v/>
      </c>
      <c r="AM833" s="138" t="str">
        <f>IF(AS833="","",IF(R833="Refreshment Beverage",ROUND(AS833*Rates!K$19,4),ROUND(AO833*(VLOOKUP(VALUE(Q833),Rates!G$4:L$12,3,0)),4)))</f>
        <v/>
      </c>
      <c r="AN833" s="126" t="str">
        <f>IF(AS833="","",IF(R833="Refreshment Beverage",AS833*(Rates!J$19/100),MAX(AM833,AB833)))</f>
        <v/>
      </c>
      <c r="AO833" s="127" t="str">
        <f t="shared" si="427"/>
        <v/>
      </c>
      <c r="AP833" s="127" t="str">
        <f t="shared" si="428"/>
        <v/>
      </c>
      <c r="AQ833" s="140" t="str">
        <f>IF(AS833="","",IF(R833="Refreshment Beverage",ROUND(SUM(VLOOKUP(Q:Q,Rates!G$15:L$19,3,0)*(AS833-Y833-Z833-AA833)),4),ROUND(SUM(Rates!$K$8*AS833),4)))</f>
        <v/>
      </c>
      <c r="AR833" s="139" t="str">
        <f t="shared" si="429"/>
        <v/>
      </c>
      <c r="AS833" s="125" t="str">
        <f t="shared" si="430"/>
        <v/>
      </c>
      <c r="AT833" s="121" t="str">
        <f t="shared" si="431"/>
        <v/>
      </c>
      <c r="AU833" s="138" t="str">
        <f>IF(AX833="","",IF(R833="Refreshment Beverage",ROUND((BA833-Y833-Z833-AA833)*VLOOKUP(VALUE(Q833),Rates!G$15:L$19,3,0),4),ROUND(AW833*(VLOOKUP(VALUE(Q833),Rates!G:L,3,0)),4)))</f>
        <v/>
      </c>
      <c r="AV833" s="126" t="str">
        <f t="shared" si="432"/>
        <v/>
      </c>
      <c r="AW833" s="127" t="str">
        <f t="shared" si="433"/>
        <v/>
      </c>
      <c r="AX833" s="123" t="str">
        <f t="shared" si="434"/>
        <v/>
      </c>
      <c r="AY833" s="140" t="str">
        <f>IF(AX833="","",IF(R833="Refreshment Beverage",ROUND(SUM(AX833*Rates!K$19),4),ROUND(SUM(AX833*(Rates!J$8/100)),4)))</f>
        <v/>
      </c>
      <c r="AZ833" s="124" t="str">
        <f t="shared" si="435"/>
        <v/>
      </c>
      <c r="BA833" s="125" t="str">
        <f t="shared" si="436"/>
        <v/>
      </c>
      <c r="BB833" s="115"/>
      <c r="BC833" s="143"/>
      <c r="BD833" s="100"/>
      <c r="BE833" s="100"/>
      <c r="BF833" s="100"/>
      <c r="BG833" s="100"/>
    </row>
    <row r="834" spans="1:59" ht="12.75" customHeight="1" x14ac:dyDescent="0.2">
      <c r="A834" s="144"/>
      <c r="B834" s="141"/>
      <c r="C834" s="141"/>
      <c r="D834" s="142"/>
      <c r="E834" s="142"/>
      <c r="F834" s="142"/>
      <c r="G834" s="142"/>
      <c r="H834" s="142"/>
      <c r="I834" s="129"/>
      <c r="J834" s="130"/>
      <c r="K834" s="131" t="str">
        <f t="shared" si="407"/>
        <v/>
      </c>
      <c r="L834" s="132" t="str">
        <f t="shared" si="408"/>
        <v/>
      </c>
      <c r="M834" s="133" t="str">
        <f t="shared" si="409"/>
        <v/>
      </c>
      <c r="N834" s="134" t="str">
        <f>IFERROR(IF(B:B="","",IF(R834="Beer",SUM(LOOKUP(2,1/(Rates!$B$3:$B$5&lt;=W834)/(Rates!$C$3:$C$5&gt;=W834),Rates!$D$3:$D$5)*(X834/100)*W834),IF(R834="Refreshment Beverage",SUM(LOOKUP(2,1/(Rates!$B$7:$B$11&lt;=W834)/(Rates!$C$7:$C$11&gt;=W834),Rates!$D$7:$D$11)*(X834/100)*W834)))),"")</f>
        <v/>
      </c>
      <c r="O834" s="134" t="str">
        <f t="shared" si="410"/>
        <v/>
      </c>
      <c r="P834" s="116"/>
      <c r="Q834" s="117" t="str">
        <f t="shared" si="411"/>
        <v/>
      </c>
      <c r="R834" s="128" t="str">
        <f t="shared" si="412"/>
        <v/>
      </c>
      <c r="S834" s="135" t="str">
        <f>IF(B834="","",IF(R834="Refreshment Beverage",VLOOKUP(VALUE(Q834),Rates!G$15:L$19,2,0),VLOOKUP(VALUE(Q834),Rates!G$4:L$12,2,0)))</f>
        <v/>
      </c>
      <c r="T834" s="135" t="str">
        <f t="shared" si="413"/>
        <v/>
      </c>
      <c r="U834" s="118" t="str">
        <f t="shared" si="414"/>
        <v/>
      </c>
      <c r="V834" s="135" t="str">
        <f t="shared" si="415"/>
        <v/>
      </c>
      <c r="W834" s="135" t="str">
        <f t="shared" si="416"/>
        <v/>
      </c>
      <c r="X834" s="119" t="str">
        <f t="shared" si="417"/>
        <v/>
      </c>
      <c r="Y834" s="120" t="str">
        <f>IF(B:B="","",IF(R834="Refreshment Beverage",VLOOKUP(Q834,Rates!G$15:L$19,6,0)*W834,VLOOKUP(Q834,Rates!G$4:L$12,6,0)*W834))</f>
        <v/>
      </c>
      <c r="Z834" s="120" t="str">
        <f t="shared" si="418"/>
        <v/>
      </c>
      <c r="AA834" s="120" t="str">
        <f t="shared" si="419"/>
        <v/>
      </c>
      <c r="AB834" s="136" t="str">
        <f>IF(B:B="","",IF(R834="Refreshment Beverage","",IF(AND(R834="Beer",Q834=0),SUM(LOOKUP(2,1/(Rates!$B$15:$B$18&lt;=W834)/(Rates!$C$15:$C$18&gt;=W834),Rates!$D$15:$D$18)*W834),VLOOKUP(VALUE(Q:Q),Rates!A:B,2,0)*W834)))</f>
        <v/>
      </c>
      <c r="AC834" s="136" t="str">
        <f>IF(B:B="","",IF(R834="Refreshment Beverage","",IF(AND(R834="Beer",Q834=0),SUM(LOOKUP(2,1/(Rates!$B$15:$B$18&lt;=W834)/(Rates!$C$15:$C$18&gt;=W834),Rates!$E$15:$E$18)*W834),VLOOKUP(VALUE(Q:Q),Rates!A:C,3,0)*W834)))</f>
        <v/>
      </c>
      <c r="AD834" s="137" t="str">
        <f>IFERROR(IF(B:B="","",IF(R834="Beer","",IF(VALUE(Q834)=0,VLOOKUP(VLOOKUP(B:B,#REF!,16,0),Rates!A:E,2,0),VLOOKUP(VALUE(Q834),Rates!A$31:B$34,2,0)*W834))),0)</f>
        <v/>
      </c>
      <c r="AE834" s="121" t="str">
        <f t="shared" si="420"/>
        <v/>
      </c>
      <c r="AF834" s="138" t="str">
        <f t="shared" si="421"/>
        <v/>
      </c>
      <c r="AG834" s="122" t="str">
        <f t="shared" si="422"/>
        <v/>
      </c>
      <c r="AH834" s="123" t="str">
        <f t="shared" si="423"/>
        <v/>
      </c>
      <c r="AI834" s="139" t="str">
        <f>IF(AE:AE="","",IF(R834="Refreshment Beverage",AK834*(Rates!J$19/100),ROUND(SUM(AH834*(Rates!$J$8/100)),4)))</f>
        <v/>
      </c>
      <c r="AJ834" s="124" t="str">
        <f t="shared" si="424"/>
        <v/>
      </c>
      <c r="AK834" s="125" t="str">
        <f t="shared" si="425"/>
        <v/>
      </c>
      <c r="AL834" s="121" t="str">
        <f t="shared" si="426"/>
        <v/>
      </c>
      <c r="AM834" s="138" t="str">
        <f>IF(AS834="","",IF(R834="Refreshment Beverage",ROUND(AS834*Rates!K$19,4),ROUND(AO834*(VLOOKUP(VALUE(Q834),Rates!G$4:L$12,3,0)),4)))</f>
        <v/>
      </c>
      <c r="AN834" s="126" t="str">
        <f>IF(AS834="","",IF(R834="Refreshment Beverage",AS834*(Rates!J$19/100),MAX(AM834,AB834)))</f>
        <v/>
      </c>
      <c r="AO834" s="127" t="str">
        <f t="shared" si="427"/>
        <v/>
      </c>
      <c r="AP834" s="127" t="str">
        <f t="shared" si="428"/>
        <v/>
      </c>
      <c r="AQ834" s="140" t="str">
        <f>IF(AS834="","",IF(R834="Refreshment Beverage",ROUND(SUM(VLOOKUP(Q:Q,Rates!G$15:L$19,3,0)*(AS834-Y834-Z834-AA834)),4),ROUND(SUM(Rates!$K$8*AS834),4)))</f>
        <v/>
      </c>
      <c r="AR834" s="139" t="str">
        <f t="shared" si="429"/>
        <v/>
      </c>
      <c r="AS834" s="125" t="str">
        <f t="shared" si="430"/>
        <v/>
      </c>
      <c r="AT834" s="121" t="str">
        <f t="shared" si="431"/>
        <v/>
      </c>
      <c r="AU834" s="138" t="str">
        <f>IF(AX834="","",IF(R834="Refreshment Beverage",ROUND((BA834-Y834-Z834-AA834)*VLOOKUP(VALUE(Q834),Rates!G$15:L$19,3,0),4),ROUND(AW834*(VLOOKUP(VALUE(Q834),Rates!G:L,3,0)),4)))</f>
        <v/>
      </c>
      <c r="AV834" s="126" t="str">
        <f t="shared" si="432"/>
        <v/>
      </c>
      <c r="AW834" s="127" t="str">
        <f t="shared" si="433"/>
        <v/>
      </c>
      <c r="AX834" s="123" t="str">
        <f t="shared" si="434"/>
        <v/>
      </c>
      <c r="AY834" s="140" t="str">
        <f>IF(AX834="","",IF(R834="Refreshment Beverage",ROUND(SUM(AX834*Rates!K$19),4),ROUND(SUM(AX834*(Rates!J$8/100)),4)))</f>
        <v/>
      </c>
      <c r="AZ834" s="124" t="str">
        <f t="shared" si="435"/>
        <v/>
      </c>
      <c r="BA834" s="125" t="str">
        <f t="shared" si="436"/>
        <v/>
      </c>
      <c r="BB834" s="115"/>
      <c r="BC834" s="143"/>
      <c r="BD834" s="100"/>
      <c r="BE834" s="100"/>
      <c r="BF834" s="100"/>
      <c r="BG834" s="100"/>
    </row>
    <row r="835" spans="1:59" ht="12.75" customHeight="1" x14ac:dyDescent="0.2">
      <c r="A835" s="144"/>
      <c r="B835" s="141"/>
      <c r="C835" s="141"/>
      <c r="D835" s="142"/>
      <c r="E835" s="142"/>
      <c r="F835" s="142"/>
      <c r="G835" s="142"/>
      <c r="H835" s="142"/>
      <c r="I835" s="129"/>
      <c r="J835" s="130"/>
      <c r="K835" s="131" t="str">
        <f t="shared" si="407"/>
        <v/>
      </c>
      <c r="L835" s="132" t="str">
        <f t="shared" si="408"/>
        <v/>
      </c>
      <c r="M835" s="133" t="str">
        <f t="shared" si="409"/>
        <v/>
      </c>
      <c r="N835" s="134" t="str">
        <f>IFERROR(IF(B:B="","",IF(R835="Beer",SUM(LOOKUP(2,1/(Rates!$B$3:$B$5&lt;=W835)/(Rates!$C$3:$C$5&gt;=W835),Rates!$D$3:$D$5)*(X835/100)*W835),IF(R835="Refreshment Beverage",SUM(LOOKUP(2,1/(Rates!$B$7:$B$11&lt;=W835)/(Rates!$C$7:$C$11&gt;=W835),Rates!$D$7:$D$11)*(X835/100)*W835)))),"")</f>
        <v/>
      </c>
      <c r="O835" s="134" t="str">
        <f t="shared" si="410"/>
        <v/>
      </c>
      <c r="P835" s="116"/>
      <c r="Q835" s="117" t="str">
        <f t="shared" si="411"/>
        <v/>
      </c>
      <c r="R835" s="128" t="str">
        <f t="shared" si="412"/>
        <v/>
      </c>
      <c r="S835" s="135" t="str">
        <f>IF(B835="","",IF(R835="Refreshment Beverage",VLOOKUP(VALUE(Q835),Rates!G$15:L$19,2,0),VLOOKUP(VALUE(Q835),Rates!G$4:L$12,2,0)))</f>
        <v/>
      </c>
      <c r="T835" s="135" t="str">
        <f t="shared" si="413"/>
        <v/>
      </c>
      <c r="U835" s="118" t="str">
        <f t="shared" si="414"/>
        <v/>
      </c>
      <c r="V835" s="135" t="str">
        <f t="shared" si="415"/>
        <v/>
      </c>
      <c r="W835" s="135" t="str">
        <f t="shared" si="416"/>
        <v/>
      </c>
      <c r="X835" s="119" t="str">
        <f t="shared" si="417"/>
        <v/>
      </c>
      <c r="Y835" s="120" t="str">
        <f>IF(B:B="","",IF(R835="Refreshment Beverage",VLOOKUP(Q835,Rates!G$15:L$19,6,0)*W835,VLOOKUP(Q835,Rates!G$4:L$12,6,0)*W835))</f>
        <v/>
      </c>
      <c r="Z835" s="120" t="str">
        <f t="shared" si="418"/>
        <v/>
      </c>
      <c r="AA835" s="120" t="str">
        <f t="shared" si="419"/>
        <v/>
      </c>
      <c r="AB835" s="136" t="str">
        <f>IF(B:B="","",IF(R835="Refreshment Beverage","",IF(AND(R835="Beer",Q835=0),SUM(LOOKUP(2,1/(Rates!$B$15:$B$18&lt;=W835)/(Rates!$C$15:$C$18&gt;=W835),Rates!$D$15:$D$18)*W835),VLOOKUP(VALUE(Q:Q),Rates!A:B,2,0)*W835)))</f>
        <v/>
      </c>
      <c r="AC835" s="136" t="str">
        <f>IF(B:B="","",IF(R835="Refreshment Beverage","",IF(AND(R835="Beer",Q835=0),SUM(LOOKUP(2,1/(Rates!$B$15:$B$18&lt;=W835)/(Rates!$C$15:$C$18&gt;=W835),Rates!$E$15:$E$18)*W835),VLOOKUP(VALUE(Q:Q),Rates!A:C,3,0)*W835)))</f>
        <v/>
      </c>
      <c r="AD835" s="137" t="str">
        <f>IFERROR(IF(B:B="","",IF(R835="Beer","",IF(VALUE(Q835)=0,VLOOKUP(VLOOKUP(B:B,#REF!,16,0),Rates!A:E,2,0),VLOOKUP(VALUE(Q835),Rates!A$31:B$34,2,0)*W835))),0)</f>
        <v/>
      </c>
      <c r="AE835" s="121" t="str">
        <f t="shared" si="420"/>
        <v/>
      </c>
      <c r="AF835" s="138" t="str">
        <f t="shared" si="421"/>
        <v/>
      </c>
      <c r="AG835" s="122" t="str">
        <f t="shared" si="422"/>
        <v/>
      </c>
      <c r="AH835" s="123" t="str">
        <f t="shared" si="423"/>
        <v/>
      </c>
      <c r="AI835" s="139" t="str">
        <f>IF(AE:AE="","",IF(R835="Refreshment Beverage",AK835*(Rates!J$19/100),ROUND(SUM(AH835*(Rates!$J$8/100)),4)))</f>
        <v/>
      </c>
      <c r="AJ835" s="124" t="str">
        <f t="shared" si="424"/>
        <v/>
      </c>
      <c r="AK835" s="125" t="str">
        <f t="shared" si="425"/>
        <v/>
      </c>
      <c r="AL835" s="121" t="str">
        <f t="shared" si="426"/>
        <v/>
      </c>
      <c r="AM835" s="138" t="str">
        <f>IF(AS835="","",IF(R835="Refreshment Beverage",ROUND(AS835*Rates!K$19,4),ROUND(AO835*(VLOOKUP(VALUE(Q835),Rates!G$4:L$12,3,0)),4)))</f>
        <v/>
      </c>
      <c r="AN835" s="126" t="str">
        <f>IF(AS835="","",IF(R835="Refreshment Beverage",AS835*(Rates!J$19/100),MAX(AM835,AB835)))</f>
        <v/>
      </c>
      <c r="AO835" s="127" t="str">
        <f t="shared" si="427"/>
        <v/>
      </c>
      <c r="AP835" s="127" t="str">
        <f t="shared" si="428"/>
        <v/>
      </c>
      <c r="AQ835" s="140" t="str">
        <f>IF(AS835="","",IF(R835="Refreshment Beverage",ROUND(SUM(VLOOKUP(Q:Q,Rates!G$15:L$19,3,0)*(AS835-Y835-Z835-AA835)),4),ROUND(SUM(Rates!$K$8*AS835),4)))</f>
        <v/>
      </c>
      <c r="AR835" s="139" t="str">
        <f t="shared" si="429"/>
        <v/>
      </c>
      <c r="AS835" s="125" t="str">
        <f t="shared" si="430"/>
        <v/>
      </c>
      <c r="AT835" s="121" t="str">
        <f t="shared" si="431"/>
        <v/>
      </c>
      <c r="AU835" s="138" t="str">
        <f>IF(AX835="","",IF(R835="Refreshment Beverage",ROUND((BA835-Y835-Z835-AA835)*VLOOKUP(VALUE(Q835),Rates!G$15:L$19,3,0),4),ROUND(AW835*(VLOOKUP(VALUE(Q835),Rates!G:L,3,0)),4)))</f>
        <v/>
      </c>
      <c r="AV835" s="126" t="str">
        <f t="shared" si="432"/>
        <v/>
      </c>
      <c r="AW835" s="127" t="str">
        <f t="shared" si="433"/>
        <v/>
      </c>
      <c r="AX835" s="123" t="str">
        <f t="shared" si="434"/>
        <v/>
      </c>
      <c r="AY835" s="140" t="str">
        <f>IF(AX835="","",IF(R835="Refreshment Beverage",ROUND(SUM(AX835*Rates!K$19),4),ROUND(SUM(AX835*(Rates!J$8/100)),4)))</f>
        <v/>
      </c>
      <c r="AZ835" s="124" t="str">
        <f t="shared" si="435"/>
        <v/>
      </c>
      <c r="BA835" s="125" t="str">
        <f t="shared" si="436"/>
        <v/>
      </c>
      <c r="BB835" s="115"/>
      <c r="BC835" s="143"/>
      <c r="BD835" s="100"/>
      <c r="BE835" s="100"/>
      <c r="BF835" s="100"/>
      <c r="BG835" s="100"/>
    </row>
    <row r="836" spans="1:59" ht="12.75" customHeight="1" x14ac:dyDescent="0.2">
      <c r="A836" s="144"/>
      <c r="B836" s="141"/>
      <c r="C836" s="141"/>
      <c r="D836" s="142"/>
      <c r="E836" s="142"/>
      <c r="F836" s="142"/>
      <c r="G836" s="142"/>
      <c r="H836" s="142"/>
      <c r="I836" s="129"/>
      <c r="J836" s="130"/>
      <c r="K836" s="131" t="str">
        <f t="shared" si="407"/>
        <v/>
      </c>
      <c r="L836" s="132" t="str">
        <f t="shared" si="408"/>
        <v/>
      </c>
      <c r="M836" s="133" t="str">
        <f t="shared" si="409"/>
        <v/>
      </c>
      <c r="N836" s="134" t="str">
        <f>IFERROR(IF(B:B="","",IF(R836="Beer",SUM(LOOKUP(2,1/(Rates!$B$3:$B$5&lt;=W836)/(Rates!$C$3:$C$5&gt;=W836),Rates!$D$3:$D$5)*(X836/100)*W836),IF(R836="Refreshment Beverage",SUM(LOOKUP(2,1/(Rates!$B$7:$B$11&lt;=W836)/(Rates!$C$7:$C$11&gt;=W836),Rates!$D$7:$D$11)*(X836/100)*W836)))),"")</f>
        <v/>
      </c>
      <c r="O836" s="134" t="str">
        <f t="shared" si="410"/>
        <v/>
      </c>
      <c r="P836" s="116"/>
      <c r="Q836" s="117" t="str">
        <f t="shared" si="411"/>
        <v/>
      </c>
      <c r="R836" s="128" t="str">
        <f t="shared" si="412"/>
        <v/>
      </c>
      <c r="S836" s="135" t="str">
        <f>IF(B836="","",IF(R836="Refreshment Beverage",VLOOKUP(VALUE(Q836),Rates!G$15:L$19,2,0),VLOOKUP(VALUE(Q836),Rates!G$4:L$12,2,0)))</f>
        <v/>
      </c>
      <c r="T836" s="135" t="str">
        <f t="shared" si="413"/>
        <v/>
      </c>
      <c r="U836" s="118" t="str">
        <f t="shared" si="414"/>
        <v/>
      </c>
      <c r="V836" s="135" t="str">
        <f t="shared" si="415"/>
        <v/>
      </c>
      <c r="W836" s="135" t="str">
        <f t="shared" si="416"/>
        <v/>
      </c>
      <c r="X836" s="119" t="str">
        <f t="shared" si="417"/>
        <v/>
      </c>
      <c r="Y836" s="120" t="str">
        <f>IF(B:B="","",IF(R836="Refreshment Beverage",VLOOKUP(Q836,Rates!G$15:L$19,6,0)*W836,VLOOKUP(Q836,Rates!G$4:L$12,6,0)*W836))</f>
        <v/>
      </c>
      <c r="Z836" s="120" t="str">
        <f t="shared" si="418"/>
        <v/>
      </c>
      <c r="AA836" s="120" t="str">
        <f t="shared" si="419"/>
        <v/>
      </c>
      <c r="AB836" s="136" t="str">
        <f>IF(B:B="","",IF(R836="Refreshment Beverage","",IF(AND(R836="Beer",Q836=0),SUM(LOOKUP(2,1/(Rates!$B$15:$B$18&lt;=W836)/(Rates!$C$15:$C$18&gt;=W836),Rates!$D$15:$D$18)*W836),VLOOKUP(VALUE(Q:Q),Rates!A:B,2,0)*W836)))</f>
        <v/>
      </c>
      <c r="AC836" s="136" t="str">
        <f>IF(B:B="","",IF(R836="Refreshment Beverage","",IF(AND(R836="Beer",Q836=0),SUM(LOOKUP(2,1/(Rates!$B$15:$B$18&lt;=W836)/(Rates!$C$15:$C$18&gt;=W836),Rates!$E$15:$E$18)*W836),VLOOKUP(VALUE(Q:Q),Rates!A:C,3,0)*W836)))</f>
        <v/>
      </c>
      <c r="AD836" s="137" t="str">
        <f>IFERROR(IF(B:B="","",IF(R836="Beer","",IF(VALUE(Q836)=0,VLOOKUP(VLOOKUP(B:B,#REF!,16,0),Rates!A:E,2,0),VLOOKUP(VALUE(Q836),Rates!A$31:B$34,2,0)*W836))),0)</f>
        <v/>
      </c>
      <c r="AE836" s="121" t="str">
        <f t="shared" si="420"/>
        <v/>
      </c>
      <c r="AF836" s="138" t="str">
        <f t="shared" si="421"/>
        <v/>
      </c>
      <c r="AG836" s="122" t="str">
        <f t="shared" si="422"/>
        <v/>
      </c>
      <c r="AH836" s="123" t="str">
        <f t="shared" si="423"/>
        <v/>
      </c>
      <c r="AI836" s="139" t="str">
        <f>IF(AE:AE="","",IF(R836="Refreshment Beverage",AK836*(Rates!J$19/100),ROUND(SUM(AH836*(Rates!$J$8/100)),4)))</f>
        <v/>
      </c>
      <c r="AJ836" s="124" t="str">
        <f t="shared" si="424"/>
        <v/>
      </c>
      <c r="AK836" s="125" t="str">
        <f t="shared" si="425"/>
        <v/>
      </c>
      <c r="AL836" s="121" t="str">
        <f t="shared" si="426"/>
        <v/>
      </c>
      <c r="AM836" s="138" t="str">
        <f>IF(AS836="","",IF(R836="Refreshment Beverage",ROUND(AS836*Rates!K$19,4),ROUND(AO836*(VLOOKUP(VALUE(Q836),Rates!G$4:L$12,3,0)),4)))</f>
        <v/>
      </c>
      <c r="AN836" s="126" t="str">
        <f>IF(AS836="","",IF(R836="Refreshment Beverage",AS836*(Rates!J$19/100),MAX(AM836,AB836)))</f>
        <v/>
      </c>
      <c r="AO836" s="127" t="str">
        <f t="shared" si="427"/>
        <v/>
      </c>
      <c r="AP836" s="127" t="str">
        <f t="shared" si="428"/>
        <v/>
      </c>
      <c r="AQ836" s="140" t="str">
        <f>IF(AS836="","",IF(R836="Refreshment Beverage",ROUND(SUM(VLOOKUP(Q:Q,Rates!G$15:L$19,3,0)*(AS836-Y836-Z836-AA836)),4),ROUND(SUM(Rates!$K$8*AS836),4)))</f>
        <v/>
      </c>
      <c r="AR836" s="139" t="str">
        <f t="shared" si="429"/>
        <v/>
      </c>
      <c r="AS836" s="125" t="str">
        <f t="shared" si="430"/>
        <v/>
      </c>
      <c r="AT836" s="121" t="str">
        <f t="shared" si="431"/>
        <v/>
      </c>
      <c r="AU836" s="138" t="str">
        <f>IF(AX836="","",IF(R836="Refreshment Beverage",ROUND((BA836-Y836-Z836-AA836)*VLOOKUP(VALUE(Q836),Rates!G$15:L$19,3,0),4),ROUND(AW836*(VLOOKUP(VALUE(Q836),Rates!G:L,3,0)),4)))</f>
        <v/>
      </c>
      <c r="AV836" s="126" t="str">
        <f t="shared" si="432"/>
        <v/>
      </c>
      <c r="AW836" s="127" t="str">
        <f t="shared" si="433"/>
        <v/>
      </c>
      <c r="AX836" s="123" t="str">
        <f t="shared" si="434"/>
        <v/>
      </c>
      <c r="AY836" s="140" t="str">
        <f>IF(AX836="","",IF(R836="Refreshment Beverage",ROUND(SUM(AX836*Rates!K$19),4),ROUND(SUM(AX836*(Rates!J$8/100)),4)))</f>
        <v/>
      </c>
      <c r="AZ836" s="124" t="str">
        <f t="shared" si="435"/>
        <v/>
      </c>
      <c r="BA836" s="125" t="str">
        <f t="shared" si="436"/>
        <v/>
      </c>
      <c r="BB836" s="115"/>
      <c r="BC836" s="143"/>
      <c r="BD836" s="100"/>
      <c r="BE836" s="100"/>
      <c r="BF836" s="100"/>
      <c r="BG836" s="100"/>
    </row>
    <row r="837" spans="1:59" ht="12.75" customHeight="1" x14ac:dyDescent="0.2">
      <c r="A837" s="144"/>
      <c r="B837" s="141"/>
      <c r="C837" s="141"/>
      <c r="D837" s="142"/>
      <c r="E837" s="142"/>
      <c r="F837" s="142"/>
      <c r="G837" s="142"/>
      <c r="H837" s="142"/>
      <c r="I837" s="129"/>
      <c r="J837" s="130"/>
      <c r="K837" s="131" t="str">
        <f t="shared" si="407"/>
        <v/>
      </c>
      <c r="L837" s="132" t="str">
        <f t="shared" si="408"/>
        <v/>
      </c>
      <c r="M837" s="133" t="str">
        <f t="shared" si="409"/>
        <v/>
      </c>
      <c r="N837" s="134" t="str">
        <f>IFERROR(IF(B:B="","",IF(R837="Beer",SUM(LOOKUP(2,1/(Rates!$B$3:$B$5&lt;=W837)/(Rates!$C$3:$C$5&gt;=W837),Rates!$D$3:$D$5)*(X837/100)*W837),IF(R837="Refreshment Beverage",SUM(LOOKUP(2,1/(Rates!$B$7:$B$11&lt;=W837)/(Rates!$C$7:$C$11&gt;=W837),Rates!$D$7:$D$11)*(X837/100)*W837)))),"")</f>
        <v/>
      </c>
      <c r="O837" s="134" t="str">
        <f t="shared" si="410"/>
        <v/>
      </c>
      <c r="P837" s="116"/>
      <c r="Q837" s="117" t="str">
        <f t="shared" si="411"/>
        <v/>
      </c>
      <c r="R837" s="128" t="str">
        <f t="shared" si="412"/>
        <v/>
      </c>
      <c r="S837" s="135" t="str">
        <f>IF(B837="","",IF(R837="Refreshment Beverage",VLOOKUP(VALUE(Q837),Rates!G$15:L$19,2,0),VLOOKUP(VALUE(Q837),Rates!G$4:L$12,2,0)))</f>
        <v/>
      </c>
      <c r="T837" s="135" t="str">
        <f t="shared" si="413"/>
        <v/>
      </c>
      <c r="U837" s="118" t="str">
        <f t="shared" si="414"/>
        <v/>
      </c>
      <c r="V837" s="135" t="str">
        <f t="shared" si="415"/>
        <v/>
      </c>
      <c r="W837" s="135" t="str">
        <f t="shared" si="416"/>
        <v/>
      </c>
      <c r="X837" s="119" t="str">
        <f t="shared" si="417"/>
        <v/>
      </c>
      <c r="Y837" s="120" t="str">
        <f>IF(B:B="","",IF(R837="Refreshment Beverage",VLOOKUP(Q837,Rates!G$15:L$19,6,0)*W837,VLOOKUP(Q837,Rates!G$4:L$12,6,0)*W837))</f>
        <v/>
      </c>
      <c r="Z837" s="120" t="str">
        <f t="shared" si="418"/>
        <v/>
      </c>
      <c r="AA837" s="120" t="str">
        <f t="shared" si="419"/>
        <v/>
      </c>
      <c r="AB837" s="136" t="str">
        <f>IF(B:B="","",IF(R837="Refreshment Beverage","",IF(AND(R837="Beer",Q837=0),SUM(LOOKUP(2,1/(Rates!$B$15:$B$18&lt;=W837)/(Rates!$C$15:$C$18&gt;=W837),Rates!$D$15:$D$18)*W837),VLOOKUP(VALUE(Q:Q),Rates!A:B,2,0)*W837)))</f>
        <v/>
      </c>
      <c r="AC837" s="136" t="str">
        <f>IF(B:B="","",IF(R837="Refreshment Beverage","",IF(AND(R837="Beer",Q837=0),SUM(LOOKUP(2,1/(Rates!$B$15:$B$18&lt;=W837)/(Rates!$C$15:$C$18&gt;=W837),Rates!$E$15:$E$18)*W837),VLOOKUP(VALUE(Q:Q),Rates!A:C,3,0)*W837)))</f>
        <v/>
      </c>
      <c r="AD837" s="137" t="str">
        <f>IFERROR(IF(B:B="","",IF(R837="Beer","",IF(VALUE(Q837)=0,VLOOKUP(VLOOKUP(B:B,#REF!,16,0),Rates!A:E,2,0),VLOOKUP(VALUE(Q837),Rates!A$31:B$34,2,0)*W837))),0)</f>
        <v/>
      </c>
      <c r="AE837" s="121" t="str">
        <f t="shared" si="420"/>
        <v/>
      </c>
      <c r="AF837" s="138" t="str">
        <f t="shared" si="421"/>
        <v/>
      </c>
      <c r="AG837" s="122" t="str">
        <f t="shared" si="422"/>
        <v/>
      </c>
      <c r="AH837" s="123" t="str">
        <f t="shared" si="423"/>
        <v/>
      </c>
      <c r="AI837" s="139" t="str">
        <f>IF(AE:AE="","",IF(R837="Refreshment Beverage",AK837*(Rates!J$19/100),ROUND(SUM(AH837*(Rates!$J$8/100)),4)))</f>
        <v/>
      </c>
      <c r="AJ837" s="124" t="str">
        <f t="shared" si="424"/>
        <v/>
      </c>
      <c r="AK837" s="125" t="str">
        <f t="shared" si="425"/>
        <v/>
      </c>
      <c r="AL837" s="121" t="str">
        <f t="shared" si="426"/>
        <v/>
      </c>
      <c r="AM837" s="138" t="str">
        <f>IF(AS837="","",IF(R837="Refreshment Beverage",ROUND(AS837*Rates!K$19,4),ROUND(AO837*(VLOOKUP(VALUE(Q837),Rates!G$4:L$12,3,0)),4)))</f>
        <v/>
      </c>
      <c r="AN837" s="126" t="str">
        <f>IF(AS837="","",IF(R837="Refreshment Beverage",AS837*(Rates!J$19/100),MAX(AM837,AB837)))</f>
        <v/>
      </c>
      <c r="AO837" s="127" t="str">
        <f t="shared" si="427"/>
        <v/>
      </c>
      <c r="AP837" s="127" t="str">
        <f t="shared" si="428"/>
        <v/>
      </c>
      <c r="AQ837" s="140" t="str">
        <f>IF(AS837="","",IF(R837="Refreshment Beverage",ROUND(SUM(VLOOKUP(Q:Q,Rates!G$15:L$19,3,0)*(AS837-Y837-Z837-AA837)),4),ROUND(SUM(Rates!$K$8*AS837),4)))</f>
        <v/>
      </c>
      <c r="AR837" s="139" t="str">
        <f t="shared" si="429"/>
        <v/>
      </c>
      <c r="AS837" s="125" t="str">
        <f t="shared" si="430"/>
        <v/>
      </c>
      <c r="AT837" s="121" t="str">
        <f t="shared" si="431"/>
        <v/>
      </c>
      <c r="AU837" s="138" t="str">
        <f>IF(AX837="","",IF(R837="Refreshment Beverage",ROUND((BA837-Y837-Z837-AA837)*VLOOKUP(VALUE(Q837),Rates!G$15:L$19,3,0),4),ROUND(AW837*(VLOOKUP(VALUE(Q837),Rates!G:L,3,0)),4)))</f>
        <v/>
      </c>
      <c r="AV837" s="126" t="str">
        <f t="shared" si="432"/>
        <v/>
      </c>
      <c r="AW837" s="127" t="str">
        <f t="shared" si="433"/>
        <v/>
      </c>
      <c r="AX837" s="123" t="str">
        <f t="shared" si="434"/>
        <v/>
      </c>
      <c r="AY837" s="140" t="str">
        <f>IF(AX837="","",IF(R837="Refreshment Beverage",ROUND(SUM(AX837*Rates!K$19),4),ROUND(SUM(AX837*(Rates!J$8/100)),4)))</f>
        <v/>
      </c>
      <c r="AZ837" s="124" t="str">
        <f t="shared" si="435"/>
        <v/>
      </c>
      <c r="BA837" s="125" t="str">
        <f t="shared" si="436"/>
        <v/>
      </c>
      <c r="BB837" s="115"/>
      <c r="BC837" s="143"/>
      <c r="BD837" s="100"/>
      <c r="BE837" s="100"/>
      <c r="BF837" s="100"/>
      <c r="BG837" s="100"/>
    </row>
    <row r="838" spans="1:59" ht="12.75" customHeight="1" x14ac:dyDescent="0.2">
      <c r="A838" s="144"/>
      <c r="B838" s="141"/>
      <c r="C838" s="141"/>
      <c r="D838" s="142"/>
      <c r="E838" s="142"/>
      <c r="F838" s="142"/>
      <c r="G838" s="142"/>
      <c r="H838" s="142"/>
      <c r="I838" s="129"/>
      <c r="J838" s="130"/>
      <c r="K838" s="131" t="str">
        <f t="shared" si="407"/>
        <v/>
      </c>
      <c r="L838" s="132" t="str">
        <f t="shared" si="408"/>
        <v/>
      </c>
      <c r="M838" s="133" t="str">
        <f t="shared" si="409"/>
        <v/>
      </c>
      <c r="N838" s="134" t="str">
        <f>IFERROR(IF(B:B="","",IF(R838="Beer",SUM(LOOKUP(2,1/(Rates!$B$3:$B$5&lt;=W838)/(Rates!$C$3:$C$5&gt;=W838),Rates!$D$3:$D$5)*(X838/100)*W838),IF(R838="Refreshment Beverage",SUM(LOOKUP(2,1/(Rates!$B$7:$B$11&lt;=W838)/(Rates!$C$7:$C$11&gt;=W838),Rates!$D$7:$D$11)*(X838/100)*W838)))),"")</f>
        <v/>
      </c>
      <c r="O838" s="134" t="str">
        <f t="shared" si="410"/>
        <v/>
      </c>
      <c r="P838" s="116"/>
      <c r="Q838" s="117" t="str">
        <f t="shared" si="411"/>
        <v/>
      </c>
      <c r="R838" s="128" t="str">
        <f t="shared" si="412"/>
        <v/>
      </c>
      <c r="S838" s="135" t="str">
        <f>IF(B838="","",IF(R838="Refreshment Beverage",VLOOKUP(VALUE(Q838),Rates!G$15:L$19,2,0),VLOOKUP(VALUE(Q838),Rates!G$4:L$12,2,0)))</f>
        <v/>
      </c>
      <c r="T838" s="135" t="str">
        <f t="shared" si="413"/>
        <v/>
      </c>
      <c r="U838" s="118" t="str">
        <f t="shared" si="414"/>
        <v/>
      </c>
      <c r="V838" s="135" t="str">
        <f t="shared" si="415"/>
        <v/>
      </c>
      <c r="W838" s="135" t="str">
        <f t="shared" si="416"/>
        <v/>
      </c>
      <c r="X838" s="119" t="str">
        <f t="shared" si="417"/>
        <v/>
      </c>
      <c r="Y838" s="120" t="str">
        <f>IF(B:B="","",IF(R838="Refreshment Beverage",VLOOKUP(Q838,Rates!G$15:L$19,6,0)*W838,VLOOKUP(Q838,Rates!G$4:L$12,6,0)*W838))</f>
        <v/>
      </c>
      <c r="Z838" s="120" t="str">
        <f t="shared" si="418"/>
        <v/>
      </c>
      <c r="AA838" s="120" t="str">
        <f t="shared" si="419"/>
        <v/>
      </c>
      <c r="AB838" s="136" t="str">
        <f>IF(B:B="","",IF(R838="Refreshment Beverage","",IF(AND(R838="Beer",Q838=0),SUM(LOOKUP(2,1/(Rates!$B$15:$B$18&lt;=W838)/(Rates!$C$15:$C$18&gt;=W838),Rates!$D$15:$D$18)*W838),VLOOKUP(VALUE(Q:Q),Rates!A:B,2,0)*W838)))</f>
        <v/>
      </c>
      <c r="AC838" s="136" t="str">
        <f>IF(B:B="","",IF(R838="Refreshment Beverage","",IF(AND(R838="Beer",Q838=0),SUM(LOOKUP(2,1/(Rates!$B$15:$B$18&lt;=W838)/(Rates!$C$15:$C$18&gt;=W838),Rates!$E$15:$E$18)*W838),VLOOKUP(VALUE(Q:Q),Rates!A:C,3,0)*W838)))</f>
        <v/>
      </c>
      <c r="AD838" s="137" t="str">
        <f>IFERROR(IF(B:B="","",IF(R838="Beer","",IF(VALUE(Q838)=0,VLOOKUP(VLOOKUP(B:B,#REF!,16,0),Rates!A:E,2,0),VLOOKUP(VALUE(Q838),Rates!A$31:B$34,2,0)*W838))),0)</f>
        <v/>
      </c>
      <c r="AE838" s="121" t="str">
        <f t="shared" si="420"/>
        <v/>
      </c>
      <c r="AF838" s="138" t="str">
        <f t="shared" si="421"/>
        <v/>
      </c>
      <c r="AG838" s="122" t="str">
        <f t="shared" si="422"/>
        <v/>
      </c>
      <c r="AH838" s="123" t="str">
        <f t="shared" si="423"/>
        <v/>
      </c>
      <c r="AI838" s="139" t="str">
        <f>IF(AE:AE="","",IF(R838="Refreshment Beverage",AK838*(Rates!J$19/100),ROUND(SUM(AH838*(Rates!$J$8/100)),4)))</f>
        <v/>
      </c>
      <c r="AJ838" s="124" t="str">
        <f t="shared" si="424"/>
        <v/>
      </c>
      <c r="AK838" s="125" t="str">
        <f t="shared" si="425"/>
        <v/>
      </c>
      <c r="AL838" s="121" t="str">
        <f t="shared" si="426"/>
        <v/>
      </c>
      <c r="AM838" s="138" t="str">
        <f>IF(AS838="","",IF(R838="Refreshment Beverage",ROUND(AS838*Rates!K$19,4),ROUND(AO838*(VLOOKUP(VALUE(Q838),Rates!G$4:L$12,3,0)),4)))</f>
        <v/>
      </c>
      <c r="AN838" s="126" t="str">
        <f>IF(AS838="","",IF(R838="Refreshment Beverage",AS838*(Rates!J$19/100),MAX(AM838,AB838)))</f>
        <v/>
      </c>
      <c r="AO838" s="127" t="str">
        <f t="shared" si="427"/>
        <v/>
      </c>
      <c r="AP838" s="127" t="str">
        <f t="shared" si="428"/>
        <v/>
      </c>
      <c r="AQ838" s="140" t="str">
        <f>IF(AS838="","",IF(R838="Refreshment Beverage",ROUND(SUM(VLOOKUP(Q:Q,Rates!G$15:L$19,3,0)*(AS838-Y838-Z838-AA838)),4),ROUND(SUM(Rates!$K$8*AS838),4)))</f>
        <v/>
      </c>
      <c r="AR838" s="139" t="str">
        <f t="shared" si="429"/>
        <v/>
      </c>
      <c r="AS838" s="125" t="str">
        <f t="shared" si="430"/>
        <v/>
      </c>
      <c r="AT838" s="121" t="str">
        <f t="shared" si="431"/>
        <v/>
      </c>
      <c r="AU838" s="138" t="str">
        <f>IF(AX838="","",IF(R838="Refreshment Beverage",ROUND((BA838-Y838-Z838-AA838)*VLOOKUP(VALUE(Q838),Rates!G$15:L$19,3,0),4),ROUND(AW838*(VLOOKUP(VALUE(Q838),Rates!G:L,3,0)),4)))</f>
        <v/>
      </c>
      <c r="AV838" s="126" t="str">
        <f t="shared" si="432"/>
        <v/>
      </c>
      <c r="AW838" s="127" t="str">
        <f t="shared" si="433"/>
        <v/>
      </c>
      <c r="AX838" s="123" t="str">
        <f t="shared" si="434"/>
        <v/>
      </c>
      <c r="AY838" s="140" t="str">
        <f>IF(AX838="","",IF(R838="Refreshment Beverage",ROUND(SUM(AX838*Rates!K$19),4),ROUND(SUM(AX838*(Rates!J$8/100)),4)))</f>
        <v/>
      </c>
      <c r="AZ838" s="124" t="str">
        <f t="shared" si="435"/>
        <v/>
      </c>
      <c r="BA838" s="125" t="str">
        <f t="shared" si="436"/>
        <v/>
      </c>
      <c r="BB838" s="115"/>
      <c r="BC838" s="143"/>
      <c r="BD838" s="100"/>
      <c r="BE838" s="100"/>
      <c r="BF838" s="100"/>
      <c r="BG838" s="100"/>
    </row>
    <row r="839" spans="1:59" ht="12.75" customHeight="1" x14ac:dyDescent="0.2">
      <c r="A839" s="144"/>
      <c r="B839" s="141"/>
      <c r="C839" s="141"/>
      <c r="D839" s="142"/>
      <c r="E839" s="142"/>
      <c r="F839" s="142"/>
      <c r="G839" s="142"/>
      <c r="H839" s="142"/>
      <c r="I839" s="129"/>
      <c r="J839" s="130"/>
      <c r="K839" s="131" t="str">
        <f t="shared" si="407"/>
        <v/>
      </c>
      <c r="L839" s="132" t="str">
        <f t="shared" si="408"/>
        <v/>
      </c>
      <c r="M839" s="133" t="str">
        <f t="shared" si="409"/>
        <v/>
      </c>
      <c r="N839" s="134" t="str">
        <f>IFERROR(IF(B:B="","",IF(R839="Beer",SUM(LOOKUP(2,1/(Rates!$B$3:$B$5&lt;=W839)/(Rates!$C$3:$C$5&gt;=W839),Rates!$D$3:$D$5)*(X839/100)*W839),IF(R839="Refreshment Beverage",SUM(LOOKUP(2,1/(Rates!$B$7:$B$11&lt;=W839)/(Rates!$C$7:$C$11&gt;=W839),Rates!$D$7:$D$11)*(X839/100)*W839)))),"")</f>
        <v/>
      </c>
      <c r="O839" s="134" t="str">
        <f t="shared" si="410"/>
        <v/>
      </c>
      <c r="P839" s="116"/>
      <c r="Q839" s="117" t="str">
        <f t="shared" si="411"/>
        <v/>
      </c>
      <c r="R839" s="128" t="str">
        <f t="shared" si="412"/>
        <v/>
      </c>
      <c r="S839" s="135" t="str">
        <f>IF(B839="","",IF(R839="Refreshment Beverage",VLOOKUP(VALUE(Q839),Rates!G$15:L$19,2,0),VLOOKUP(VALUE(Q839),Rates!G$4:L$12,2,0)))</f>
        <v/>
      </c>
      <c r="T839" s="135" t="str">
        <f t="shared" si="413"/>
        <v/>
      </c>
      <c r="U839" s="118" t="str">
        <f t="shared" si="414"/>
        <v/>
      </c>
      <c r="V839" s="135" t="str">
        <f t="shared" si="415"/>
        <v/>
      </c>
      <c r="W839" s="135" t="str">
        <f t="shared" si="416"/>
        <v/>
      </c>
      <c r="X839" s="119" t="str">
        <f t="shared" si="417"/>
        <v/>
      </c>
      <c r="Y839" s="120" t="str">
        <f>IF(B:B="","",IF(R839="Refreshment Beverage",VLOOKUP(Q839,Rates!G$15:L$19,6,0)*W839,VLOOKUP(Q839,Rates!G$4:L$12,6,0)*W839))</f>
        <v/>
      </c>
      <c r="Z839" s="120" t="str">
        <f t="shared" si="418"/>
        <v/>
      </c>
      <c r="AA839" s="120" t="str">
        <f t="shared" si="419"/>
        <v/>
      </c>
      <c r="AB839" s="136" t="str">
        <f>IF(B:B="","",IF(R839="Refreshment Beverage","",IF(AND(R839="Beer",Q839=0),SUM(LOOKUP(2,1/(Rates!$B$15:$B$18&lt;=W839)/(Rates!$C$15:$C$18&gt;=W839),Rates!$D$15:$D$18)*W839),VLOOKUP(VALUE(Q:Q),Rates!A:B,2,0)*W839)))</f>
        <v/>
      </c>
      <c r="AC839" s="136" t="str">
        <f>IF(B:B="","",IF(R839="Refreshment Beverage","",IF(AND(R839="Beer",Q839=0),SUM(LOOKUP(2,1/(Rates!$B$15:$B$18&lt;=W839)/(Rates!$C$15:$C$18&gt;=W839),Rates!$E$15:$E$18)*W839),VLOOKUP(VALUE(Q:Q),Rates!A:C,3,0)*W839)))</f>
        <v/>
      </c>
      <c r="AD839" s="137" t="str">
        <f>IFERROR(IF(B:B="","",IF(R839="Beer","",IF(VALUE(Q839)=0,VLOOKUP(VLOOKUP(B:B,#REF!,16,0),Rates!A:E,2,0),VLOOKUP(VALUE(Q839),Rates!A$31:B$34,2,0)*W839))),0)</f>
        <v/>
      </c>
      <c r="AE839" s="121" t="str">
        <f t="shared" si="420"/>
        <v/>
      </c>
      <c r="AF839" s="138" t="str">
        <f t="shared" si="421"/>
        <v/>
      </c>
      <c r="AG839" s="122" t="str">
        <f t="shared" si="422"/>
        <v/>
      </c>
      <c r="AH839" s="123" t="str">
        <f t="shared" si="423"/>
        <v/>
      </c>
      <c r="AI839" s="139" t="str">
        <f>IF(AE:AE="","",IF(R839="Refreshment Beverage",AK839*(Rates!J$19/100),ROUND(SUM(AH839*(Rates!$J$8/100)),4)))</f>
        <v/>
      </c>
      <c r="AJ839" s="124" t="str">
        <f t="shared" si="424"/>
        <v/>
      </c>
      <c r="AK839" s="125" t="str">
        <f t="shared" si="425"/>
        <v/>
      </c>
      <c r="AL839" s="121" t="str">
        <f t="shared" si="426"/>
        <v/>
      </c>
      <c r="AM839" s="138" t="str">
        <f>IF(AS839="","",IF(R839="Refreshment Beverage",ROUND(AS839*Rates!K$19,4),ROUND(AO839*(VLOOKUP(VALUE(Q839),Rates!G$4:L$12,3,0)),4)))</f>
        <v/>
      </c>
      <c r="AN839" s="126" t="str">
        <f>IF(AS839="","",IF(R839="Refreshment Beverage",AS839*(Rates!J$19/100),MAX(AM839,AB839)))</f>
        <v/>
      </c>
      <c r="AO839" s="127" t="str">
        <f t="shared" si="427"/>
        <v/>
      </c>
      <c r="AP839" s="127" t="str">
        <f t="shared" si="428"/>
        <v/>
      </c>
      <c r="AQ839" s="140" t="str">
        <f>IF(AS839="","",IF(R839="Refreshment Beverage",ROUND(SUM(VLOOKUP(Q:Q,Rates!G$15:L$19,3,0)*(AS839-Y839-Z839-AA839)),4),ROUND(SUM(Rates!$K$8*AS839),4)))</f>
        <v/>
      </c>
      <c r="AR839" s="139" t="str">
        <f t="shared" si="429"/>
        <v/>
      </c>
      <c r="AS839" s="125" t="str">
        <f t="shared" si="430"/>
        <v/>
      </c>
      <c r="AT839" s="121" t="str">
        <f t="shared" si="431"/>
        <v/>
      </c>
      <c r="AU839" s="138" t="str">
        <f>IF(AX839="","",IF(R839="Refreshment Beverage",ROUND((BA839-Y839-Z839-AA839)*VLOOKUP(VALUE(Q839),Rates!G$15:L$19,3,0),4),ROUND(AW839*(VLOOKUP(VALUE(Q839),Rates!G:L,3,0)),4)))</f>
        <v/>
      </c>
      <c r="AV839" s="126" t="str">
        <f t="shared" si="432"/>
        <v/>
      </c>
      <c r="AW839" s="127" t="str">
        <f t="shared" si="433"/>
        <v/>
      </c>
      <c r="AX839" s="123" t="str">
        <f t="shared" si="434"/>
        <v/>
      </c>
      <c r="AY839" s="140" t="str">
        <f>IF(AX839="","",IF(R839="Refreshment Beverage",ROUND(SUM(AX839*Rates!K$19),4),ROUND(SUM(AX839*(Rates!J$8/100)),4)))</f>
        <v/>
      </c>
      <c r="AZ839" s="124" t="str">
        <f t="shared" si="435"/>
        <v/>
      </c>
      <c r="BA839" s="125" t="str">
        <f t="shared" si="436"/>
        <v/>
      </c>
      <c r="BB839" s="115"/>
      <c r="BC839" s="143"/>
      <c r="BD839" s="100"/>
      <c r="BE839" s="100"/>
      <c r="BF839" s="100"/>
      <c r="BG839" s="100"/>
    </row>
    <row r="840" spans="1:59" ht="12.75" customHeight="1" x14ac:dyDescent="0.2">
      <c r="A840" s="144"/>
      <c r="B840" s="141"/>
      <c r="C840" s="141"/>
      <c r="D840" s="142"/>
      <c r="E840" s="142"/>
      <c r="F840" s="142"/>
      <c r="G840" s="142"/>
      <c r="H840" s="142"/>
      <c r="I840" s="129"/>
      <c r="J840" s="130"/>
      <c r="K840" s="131" t="str">
        <f t="shared" si="407"/>
        <v/>
      </c>
      <c r="L840" s="132" t="str">
        <f t="shared" si="408"/>
        <v/>
      </c>
      <c r="M840" s="133" t="str">
        <f t="shared" si="409"/>
        <v/>
      </c>
      <c r="N840" s="134" t="str">
        <f>IFERROR(IF(B:B="","",IF(R840="Beer",SUM(LOOKUP(2,1/(Rates!$B$3:$B$5&lt;=W840)/(Rates!$C$3:$C$5&gt;=W840),Rates!$D$3:$D$5)*(X840/100)*W840),IF(R840="Refreshment Beverage",SUM(LOOKUP(2,1/(Rates!$B$7:$B$11&lt;=W840)/(Rates!$C$7:$C$11&gt;=W840),Rates!$D$7:$D$11)*(X840/100)*W840)))),"")</f>
        <v/>
      </c>
      <c r="O840" s="134" t="str">
        <f t="shared" si="410"/>
        <v/>
      </c>
      <c r="P840" s="116"/>
      <c r="Q840" s="117" t="str">
        <f t="shared" si="411"/>
        <v/>
      </c>
      <c r="R840" s="128" t="str">
        <f t="shared" si="412"/>
        <v/>
      </c>
      <c r="S840" s="135" t="str">
        <f>IF(B840="","",IF(R840="Refreshment Beverage",VLOOKUP(VALUE(Q840),Rates!G$15:L$19,2,0),VLOOKUP(VALUE(Q840),Rates!G$4:L$12,2,0)))</f>
        <v/>
      </c>
      <c r="T840" s="135" t="str">
        <f t="shared" si="413"/>
        <v/>
      </c>
      <c r="U840" s="118" t="str">
        <f t="shared" si="414"/>
        <v/>
      </c>
      <c r="V840" s="135" t="str">
        <f t="shared" si="415"/>
        <v/>
      </c>
      <c r="W840" s="135" t="str">
        <f t="shared" si="416"/>
        <v/>
      </c>
      <c r="X840" s="119" t="str">
        <f t="shared" si="417"/>
        <v/>
      </c>
      <c r="Y840" s="120" t="str">
        <f>IF(B:B="","",IF(R840="Refreshment Beverage",VLOOKUP(Q840,Rates!G$15:L$19,6,0)*W840,VLOOKUP(Q840,Rates!G$4:L$12,6,0)*W840))</f>
        <v/>
      </c>
      <c r="Z840" s="120" t="str">
        <f t="shared" si="418"/>
        <v/>
      </c>
      <c r="AA840" s="120" t="str">
        <f t="shared" si="419"/>
        <v/>
      </c>
      <c r="AB840" s="136" t="str">
        <f>IF(B:B="","",IF(R840="Refreshment Beverage","",IF(AND(R840="Beer",Q840=0),SUM(LOOKUP(2,1/(Rates!$B$15:$B$18&lt;=W840)/(Rates!$C$15:$C$18&gt;=W840),Rates!$D$15:$D$18)*W840),VLOOKUP(VALUE(Q:Q),Rates!A:B,2,0)*W840)))</f>
        <v/>
      </c>
      <c r="AC840" s="136" t="str">
        <f>IF(B:B="","",IF(R840="Refreshment Beverage","",IF(AND(R840="Beer",Q840=0),SUM(LOOKUP(2,1/(Rates!$B$15:$B$18&lt;=W840)/(Rates!$C$15:$C$18&gt;=W840),Rates!$E$15:$E$18)*W840),VLOOKUP(VALUE(Q:Q),Rates!A:C,3,0)*W840)))</f>
        <v/>
      </c>
      <c r="AD840" s="137" t="str">
        <f>IFERROR(IF(B:B="","",IF(R840="Beer","",IF(VALUE(Q840)=0,VLOOKUP(VLOOKUP(B:B,#REF!,16,0),Rates!A:E,2,0),VLOOKUP(VALUE(Q840),Rates!A$31:B$34,2,0)*W840))),0)</f>
        <v/>
      </c>
      <c r="AE840" s="121" t="str">
        <f t="shared" si="420"/>
        <v/>
      </c>
      <c r="AF840" s="138" t="str">
        <f t="shared" si="421"/>
        <v/>
      </c>
      <c r="AG840" s="122" t="str">
        <f t="shared" si="422"/>
        <v/>
      </c>
      <c r="AH840" s="123" t="str">
        <f t="shared" si="423"/>
        <v/>
      </c>
      <c r="AI840" s="139" t="str">
        <f>IF(AE:AE="","",IF(R840="Refreshment Beverage",AK840*(Rates!J$19/100),ROUND(SUM(AH840*(Rates!$J$8/100)),4)))</f>
        <v/>
      </c>
      <c r="AJ840" s="124" t="str">
        <f t="shared" si="424"/>
        <v/>
      </c>
      <c r="AK840" s="125" t="str">
        <f t="shared" si="425"/>
        <v/>
      </c>
      <c r="AL840" s="121" t="str">
        <f t="shared" si="426"/>
        <v/>
      </c>
      <c r="AM840" s="138" t="str">
        <f>IF(AS840="","",IF(R840="Refreshment Beverage",ROUND(AS840*Rates!K$19,4),ROUND(AO840*(VLOOKUP(VALUE(Q840),Rates!G$4:L$12,3,0)),4)))</f>
        <v/>
      </c>
      <c r="AN840" s="126" t="str">
        <f>IF(AS840="","",IF(R840="Refreshment Beverage",AS840*(Rates!J$19/100),MAX(AM840,AB840)))</f>
        <v/>
      </c>
      <c r="AO840" s="127" t="str">
        <f t="shared" si="427"/>
        <v/>
      </c>
      <c r="AP840" s="127" t="str">
        <f t="shared" si="428"/>
        <v/>
      </c>
      <c r="AQ840" s="140" t="str">
        <f>IF(AS840="","",IF(R840="Refreshment Beverage",ROUND(SUM(VLOOKUP(Q:Q,Rates!G$15:L$19,3,0)*(AS840-Y840-Z840-AA840)),4),ROUND(SUM(Rates!$K$8*AS840),4)))</f>
        <v/>
      </c>
      <c r="AR840" s="139" t="str">
        <f t="shared" si="429"/>
        <v/>
      </c>
      <c r="AS840" s="125" t="str">
        <f t="shared" si="430"/>
        <v/>
      </c>
      <c r="AT840" s="121" t="str">
        <f t="shared" si="431"/>
        <v/>
      </c>
      <c r="AU840" s="138" t="str">
        <f>IF(AX840="","",IF(R840="Refreshment Beverage",ROUND((BA840-Y840-Z840-AA840)*VLOOKUP(VALUE(Q840),Rates!G$15:L$19,3,0),4),ROUND(AW840*(VLOOKUP(VALUE(Q840),Rates!G:L,3,0)),4)))</f>
        <v/>
      </c>
      <c r="AV840" s="126" t="str">
        <f t="shared" si="432"/>
        <v/>
      </c>
      <c r="AW840" s="127" t="str">
        <f t="shared" si="433"/>
        <v/>
      </c>
      <c r="AX840" s="123" t="str">
        <f t="shared" si="434"/>
        <v/>
      </c>
      <c r="AY840" s="140" t="str">
        <f>IF(AX840="","",IF(R840="Refreshment Beverage",ROUND(SUM(AX840*Rates!K$19),4),ROUND(SUM(AX840*(Rates!J$8/100)),4)))</f>
        <v/>
      </c>
      <c r="AZ840" s="124" t="str">
        <f t="shared" si="435"/>
        <v/>
      </c>
      <c r="BA840" s="125" t="str">
        <f t="shared" si="436"/>
        <v/>
      </c>
      <c r="BB840" s="115"/>
      <c r="BC840" s="143"/>
      <c r="BD840" s="100"/>
      <c r="BE840" s="100"/>
      <c r="BF840" s="100"/>
      <c r="BG840" s="100"/>
    </row>
    <row r="841" spans="1:59" ht="12.75" customHeight="1" x14ac:dyDescent="0.2">
      <c r="A841" s="144"/>
      <c r="B841" s="141"/>
      <c r="C841" s="141"/>
      <c r="D841" s="142"/>
      <c r="E841" s="142"/>
      <c r="F841" s="142"/>
      <c r="G841" s="142"/>
      <c r="H841" s="142"/>
      <c r="I841" s="129"/>
      <c r="J841" s="130"/>
      <c r="K841" s="131" t="str">
        <f t="shared" si="407"/>
        <v/>
      </c>
      <c r="L841" s="132" t="str">
        <f t="shared" si="408"/>
        <v/>
      </c>
      <c r="M841" s="133" t="str">
        <f t="shared" si="409"/>
        <v/>
      </c>
      <c r="N841" s="134" t="str">
        <f>IFERROR(IF(B:B="","",IF(R841="Beer",SUM(LOOKUP(2,1/(Rates!$B$3:$B$5&lt;=W841)/(Rates!$C$3:$C$5&gt;=W841),Rates!$D$3:$D$5)*(X841/100)*W841),IF(R841="Refreshment Beverage",SUM(LOOKUP(2,1/(Rates!$B$7:$B$11&lt;=W841)/(Rates!$C$7:$C$11&gt;=W841),Rates!$D$7:$D$11)*(X841/100)*W841)))),"")</f>
        <v/>
      </c>
      <c r="O841" s="134" t="str">
        <f t="shared" si="410"/>
        <v/>
      </c>
      <c r="P841" s="116"/>
      <c r="Q841" s="117" t="str">
        <f t="shared" si="411"/>
        <v/>
      </c>
      <c r="R841" s="128" t="str">
        <f t="shared" si="412"/>
        <v/>
      </c>
      <c r="S841" s="135" t="str">
        <f>IF(B841="","",IF(R841="Refreshment Beverage",VLOOKUP(VALUE(Q841),Rates!G$15:L$19,2,0),VLOOKUP(VALUE(Q841),Rates!G$4:L$12,2,0)))</f>
        <v/>
      </c>
      <c r="T841" s="135" t="str">
        <f t="shared" si="413"/>
        <v/>
      </c>
      <c r="U841" s="118" t="str">
        <f t="shared" si="414"/>
        <v/>
      </c>
      <c r="V841" s="135" t="str">
        <f t="shared" si="415"/>
        <v/>
      </c>
      <c r="W841" s="135" t="str">
        <f t="shared" si="416"/>
        <v/>
      </c>
      <c r="X841" s="119" t="str">
        <f t="shared" si="417"/>
        <v/>
      </c>
      <c r="Y841" s="120" t="str">
        <f>IF(B:B="","",IF(R841="Refreshment Beverage",VLOOKUP(Q841,Rates!G$15:L$19,6,0)*W841,VLOOKUP(Q841,Rates!G$4:L$12,6,0)*W841))</f>
        <v/>
      </c>
      <c r="Z841" s="120" t="str">
        <f t="shared" si="418"/>
        <v/>
      </c>
      <c r="AA841" s="120" t="str">
        <f t="shared" si="419"/>
        <v/>
      </c>
      <c r="AB841" s="136" t="str">
        <f>IF(B:B="","",IF(R841="Refreshment Beverage","",IF(AND(R841="Beer",Q841=0),SUM(LOOKUP(2,1/(Rates!$B$15:$B$18&lt;=W841)/(Rates!$C$15:$C$18&gt;=W841),Rates!$D$15:$D$18)*W841),VLOOKUP(VALUE(Q:Q),Rates!A:B,2,0)*W841)))</f>
        <v/>
      </c>
      <c r="AC841" s="136" t="str">
        <f>IF(B:B="","",IF(R841="Refreshment Beverage","",IF(AND(R841="Beer",Q841=0),SUM(LOOKUP(2,1/(Rates!$B$15:$B$18&lt;=W841)/(Rates!$C$15:$C$18&gt;=W841),Rates!$E$15:$E$18)*W841),VLOOKUP(VALUE(Q:Q),Rates!A:C,3,0)*W841)))</f>
        <v/>
      </c>
      <c r="AD841" s="137" t="str">
        <f>IFERROR(IF(B:B="","",IF(R841="Beer","",IF(VALUE(Q841)=0,VLOOKUP(VLOOKUP(B:B,#REF!,16,0),Rates!A:E,2,0),VLOOKUP(VALUE(Q841),Rates!A$31:B$34,2,0)*W841))),0)</f>
        <v/>
      </c>
      <c r="AE841" s="121" t="str">
        <f t="shared" si="420"/>
        <v/>
      </c>
      <c r="AF841" s="138" t="str">
        <f t="shared" si="421"/>
        <v/>
      </c>
      <c r="AG841" s="122" t="str">
        <f t="shared" si="422"/>
        <v/>
      </c>
      <c r="AH841" s="123" t="str">
        <f t="shared" si="423"/>
        <v/>
      </c>
      <c r="AI841" s="139" t="str">
        <f>IF(AE:AE="","",IF(R841="Refreshment Beverage",AK841*(Rates!J$19/100),ROUND(SUM(AH841*(Rates!$J$8/100)),4)))</f>
        <v/>
      </c>
      <c r="AJ841" s="124" t="str">
        <f t="shared" si="424"/>
        <v/>
      </c>
      <c r="AK841" s="125" t="str">
        <f t="shared" si="425"/>
        <v/>
      </c>
      <c r="AL841" s="121" t="str">
        <f t="shared" si="426"/>
        <v/>
      </c>
      <c r="AM841" s="138" t="str">
        <f>IF(AS841="","",IF(R841="Refreshment Beverage",ROUND(AS841*Rates!K$19,4),ROUND(AO841*(VLOOKUP(VALUE(Q841),Rates!G$4:L$12,3,0)),4)))</f>
        <v/>
      </c>
      <c r="AN841" s="126" t="str">
        <f>IF(AS841="","",IF(R841="Refreshment Beverage",AS841*(Rates!J$19/100),MAX(AM841,AB841)))</f>
        <v/>
      </c>
      <c r="AO841" s="127" t="str">
        <f t="shared" si="427"/>
        <v/>
      </c>
      <c r="AP841" s="127" t="str">
        <f t="shared" si="428"/>
        <v/>
      </c>
      <c r="AQ841" s="140" t="str">
        <f>IF(AS841="","",IF(R841="Refreshment Beverage",ROUND(SUM(VLOOKUP(Q:Q,Rates!G$15:L$19,3,0)*(AS841-Y841-Z841-AA841)),4),ROUND(SUM(Rates!$K$8*AS841),4)))</f>
        <v/>
      </c>
      <c r="AR841" s="139" t="str">
        <f t="shared" si="429"/>
        <v/>
      </c>
      <c r="AS841" s="125" t="str">
        <f t="shared" si="430"/>
        <v/>
      </c>
      <c r="AT841" s="121" t="str">
        <f t="shared" si="431"/>
        <v/>
      </c>
      <c r="AU841" s="138" t="str">
        <f>IF(AX841="","",IF(R841="Refreshment Beverage",ROUND((BA841-Y841-Z841-AA841)*VLOOKUP(VALUE(Q841),Rates!G$15:L$19,3,0),4),ROUND(AW841*(VLOOKUP(VALUE(Q841),Rates!G:L,3,0)),4)))</f>
        <v/>
      </c>
      <c r="AV841" s="126" t="str">
        <f t="shared" si="432"/>
        <v/>
      </c>
      <c r="AW841" s="127" t="str">
        <f t="shared" si="433"/>
        <v/>
      </c>
      <c r="AX841" s="123" t="str">
        <f t="shared" si="434"/>
        <v/>
      </c>
      <c r="AY841" s="140" t="str">
        <f>IF(AX841="","",IF(R841="Refreshment Beverage",ROUND(SUM(AX841*Rates!K$19),4),ROUND(SUM(AX841*(Rates!J$8/100)),4)))</f>
        <v/>
      </c>
      <c r="AZ841" s="124" t="str">
        <f t="shared" si="435"/>
        <v/>
      </c>
      <c r="BA841" s="125" t="str">
        <f t="shared" si="436"/>
        <v/>
      </c>
      <c r="BB841" s="115"/>
      <c r="BC841" s="143"/>
      <c r="BD841" s="100"/>
      <c r="BE841" s="100"/>
      <c r="BF841" s="100"/>
      <c r="BG841" s="100"/>
    </row>
    <row r="842" spans="1:59" ht="12.75" customHeight="1" x14ac:dyDescent="0.2">
      <c r="A842" s="144"/>
      <c r="B842" s="141"/>
      <c r="C842" s="141"/>
      <c r="D842" s="142"/>
      <c r="E842" s="142"/>
      <c r="F842" s="142"/>
      <c r="G842" s="142"/>
      <c r="H842" s="142"/>
      <c r="I842" s="129"/>
      <c r="J842" s="130"/>
      <c r="K842" s="131" t="str">
        <f t="shared" si="407"/>
        <v/>
      </c>
      <c r="L842" s="132" t="str">
        <f t="shared" si="408"/>
        <v/>
      </c>
      <c r="M842" s="133" t="str">
        <f t="shared" si="409"/>
        <v/>
      </c>
      <c r="N842" s="134" t="str">
        <f>IFERROR(IF(B:B="","",IF(R842="Beer",SUM(LOOKUP(2,1/(Rates!$B$3:$B$5&lt;=W842)/(Rates!$C$3:$C$5&gt;=W842),Rates!$D$3:$D$5)*(X842/100)*W842),IF(R842="Refreshment Beverage",SUM(LOOKUP(2,1/(Rates!$B$7:$B$11&lt;=W842)/(Rates!$C$7:$C$11&gt;=W842),Rates!$D$7:$D$11)*(X842/100)*W842)))),"")</f>
        <v/>
      </c>
      <c r="O842" s="134" t="str">
        <f t="shared" si="410"/>
        <v/>
      </c>
      <c r="P842" s="116"/>
      <c r="Q842" s="117" t="str">
        <f t="shared" si="411"/>
        <v/>
      </c>
      <c r="R842" s="128" t="str">
        <f t="shared" si="412"/>
        <v/>
      </c>
      <c r="S842" s="135" t="str">
        <f>IF(B842="","",IF(R842="Refreshment Beverage",VLOOKUP(VALUE(Q842),Rates!G$15:L$19,2,0),VLOOKUP(VALUE(Q842),Rates!G$4:L$12,2,0)))</f>
        <v/>
      </c>
      <c r="T842" s="135" t="str">
        <f t="shared" si="413"/>
        <v/>
      </c>
      <c r="U842" s="118" t="str">
        <f t="shared" si="414"/>
        <v/>
      </c>
      <c r="V842" s="135" t="str">
        <f t="shared" si="415"/>
        <v/>
      </c>
      <c r="W842" s="135" t="str">
        <f t="shared" si="416"/>
        <v/>
      </c>
      <c r="X842" s="119" t="str">
        <f t="shared" si="417"/>
        <v/>
      </c>
      <c r="Y842" s="120" t="str">
        <f>IF(B:B="","",IF(R842="Refreshment Beverage",VLOOKUP(Q842,Rates!G$15:L$19,6,0)*W842,VLOOKUP(Q842,Rates!G$4:L$12,6,0)*W842))</f>
        <v/>
      </c>
      <c r="Z842" s="120" t="str">
        <f t="shared" si="418"/>
        <v/>
      </c>
      <c r="AA842" s="120" t="str">
        <f t="shared" si="419"/>
        <v/>
      </c>
      <c r="AB842" s="136" t="str">
        <f>IF(B:B="","",IF(R842="Refreshment Beverage","",IF(AND(R842="Beer",Q842=0),SUM(LOOKUP(2,1/(Rates!$B$15:$B$18&lt;=W842)/(Rates!$C$15:$C$18&gt;=W842),Rates!$D$15:$D$18)*W842),VLOOKUP(VALUE(Q:Q),Rates!A:B,2,0)*W842)))</f>
        <v/>
      </c>
      <c r="AC842" s="136" t="str">
        <f>IF(B:B="","",IF(R842="Refreshment Beverage","",IF(AND(R842="Beer",Q842=0),SUM(LOOKUP(2,1/(Rates!$B$15:$B$18&lt;=W842)/(Rates!$C$15:$C$18&gt;=W842),Rates!$E$15:$E$18)*W842),VLOOKUP(VALUE(Q:Q),Rates!A:C,3,0)*W842)))</f>
        <v/>
      </c>
      <c r="AD842" s="137" t="str">
        <f>IFERROR(IF(B:B="","",IF(R842="Beer","",IF(VALUE(Q842)=0,VLOOKUP(VLOOKUP(B:B,#REF!,16,0),Rates!A:E,2,0),VLOOKUP(VALUE(Q842),Rates!A$31:B$34,2,0)*W842))),0)</f>
        <v/>
      </c>
      <c r="AE842" s="121" t="str">
        <f t="shared" si="420"/>
        <v/>
      </c>
      <c r="AF842" s="138" t="str">
        <f t="shared" si="421"/>
        <v/>
      </c>
      <c r="AG842" s="122" t="str">
        <f t="shared" si="422"/>
        <v/>
      </c>
      <c r="AH842" s="123" t="str">
        <f t="shared" si="423"/>
        <v/>
      </c>
      <c r="AI842" s="139" t="str">
        <f>IF(AE:AE="","",IF(R842="Refreshment Beverage",AK842*(Rates!J$19/100),ROUND(SUM(AH842*(Rates!$J$8/100)),4)))</f>
        <v/>
      </c>
      <c r="AJ842" s="124" t="str">
        <f t="shared" si="424"/>
        <v/>
      </c>
      <c r="AK842" s="125" t="str">
        <f t="shared" si="425"/>
        <v/>
      </c>
      <c r="AL842" s="121" t="str">
        <f t="shared" si="426"/>
        <v/>
      </c>
      <c r="AM842" s="138" t="str">
        <f>IF(AS842="","",IF(R842="Refreshment Beverage",ROUND(AS842*Rates!K$19,4),ROUND(AO842*(VLOOKUP(VALUE(Q842),Rates!G$4:L$12,3,0)),4)))</f>
        <v/>
      </c>
      <c r="AN842" s="126" t="str">
        <f>IF(AS842="","",IF(R842="Refreshment Beverage",AS842*(Rates!J$19/100),MAX(AM842,AB842)))</f>
        <v/>
      </c>
      <c r="AO842" s="127" t="str">
        <f t="shared" si="427"/>
        <v/>
      </c>
      <c r="AP842" s="127" t="str">
        <f t="shared" si="428"/>
        <v/>
      </c>
      <c r="AQ842" s="140" t="str">
        <f>IF(AS842="","",IF(R842="Refreshment Beverage",ROUND(SUM(VLOOKUP(Q:Q,Rates!G$15:L$19,3,0)*(AS842-Y842-Z842-AA842)),4),ROUND(SUM(Rates!$K$8*AS842),4)))</f>
        <v/>
      </c>
      <c r="AR842" s="139" t="str">
        <f t="shared" si="429"/>
        <v/>
      </c>
      <c r="AS842" s="125" t="str">
        <f t="shared" si="430"/>
        <v/>
      </c>
      <c r="AT842" s="121" t="str">
        <f t="shared" si="431"/>
        <v/>
      </c>
      <c r="AU842" s="138" t="str">
        <f>IF(AX842="","",IF(R842="Refreshment Beverage",ROUND((BA842-Y842-Z842-AA842)*VLOOKUP(VALUE(Q842),Rates!G$15:L$19,3,0),4),ROUND(AW842*(VLOOKUP(VALUE(Q842),Rates!G:L,3,0)),4)))</f>
        <v/>
      </c>
      <c r="AV842" s="126" t="str">
        <f t="shared" si="432"/>
        <v/>
      </c>
      <c r="AW842" s="127" t="str">
        <f t="shared" si="433"/>
        <v/>
      </c>
      <c r="AX842" s="123" t="str">
        <f t="shared" si="434"/>
        <v/>
      </c>
      <c r="AY842" s="140" t="str">
        <f>IF(AX842="","",IF(R842="Refreshment Beverage",ROUND(SUM(AX842*Rates!K$19),4),ROUND(SUM(AX842*(Rates!J$8/100)),4)))</f>
        <v/>
      </c>
      <c r="AZ842" s="124" t="str">
        <f t="shared" si="435"/>
        <v/>
      </c>
      <c r="BA842" s="125" t="str">
        <f t="shared" si="436"/>
        <v/>
      </c>
      <c r="BB842" s="115"/>
      <c r="BC842" s="143"/>
      <c r="BD842" s="100"/>
      <c r="BE842" s="100"/>
      <c r="BF842" s="100"/>
      <c r="BG842" s="100"/>
    </row>
    <row r="843" spans="1:59" ht="12.75" customHeight="1" x14ac:dyDescent="0.2">
      <c r="A843" s="144"/>
      <c r="B843" s="141"/>
      <c r="C843" s="141"/>
      <c r="D843" s="142"/>
      <c r="E843" s="142"/>
      <c r="F843" s="142"/>
      <c r="G843" s="142"/>
      <c r="H843" s="142"/>
      <c r="I843" s="129"/>
      <c r="J843" s="130"/>
      <c r="K843" s="131" t="str">
        <f t="shared" si="407"/>
        <v/>
      </c>
      <c r="L843" s="132" t="str">
        <f t="shared" si="408"/>
        <v/>
      </c>
      <c r="M843" s="133" t="str">
        <f t="shared" si="409"/>
        <v/>
      </c>
      <c r="N843" s="134" t="str">
        <f>IFERROR(IF(B:B="","",IF(R843="Beer",SUM(LOOKUP(2,1/(Rates!$B$3:$B$5&lt;=W843)/(Rates!$C$3:$C$5&gt;=W843),Rates!$D$3:$D$5)*(X843/100)*W843),IF(R843="Refreshment Beverage",SUM(LOOKUP(2,1/(Rates!$B$7:$B$11&lt;=W843)/(Rates!$C$7:$C$11&gt;=W843),Rates!$D$7:$D$11)*(X843/100)*W843)))),"")</f>
        <v/>
      </c>
      <c r="O843" s="134" t="str">
        <f t="shared" si="410"/>
        <v/>
      </c>
      <c r="P843" s="116"/>
      <c r="Q843" s="117" t="str">
        <f t="shared" si="411"/>
        <v/>
      </c>
      <c r="R843" s="128" t="str">
        <f t="shared" si="412"/>
        <v/>
      </c>
      <c r="S843" s="135" t="str">
        <f>IF(B843="","",IF(R843="Refreshment Beverage",VLOOKUP(VALUE(Q843),Rates!G$15:L$19,2,0),VLOOKUP(VALUE(Q843),Rates!G$4:L$12,2,0)))</f>
        <v/>
      </c>
      <c r="T843" s="135" t="str">
        <f t="shared" si="413"/>
        <v/>
      </c>
      <c r="U843" s="118" t="str">
        <f t="shared" si="414"/>
        <v/>
      </c>
      <c r="V843" s="135" t="str">
        <f t="shared" si="415"/>
        <v/>
      </c>
      <c r="W843" s="135" t="str">
        <f t="shared" si="416"/>
        <v/>
      </c>
      <c r="X843" s="119" t="str">
        <f t="shared" si="417"/>
        <v/>
      </c>
      <c r="Y843" s="120" t="str">
        <f>IF(B:B="","",IF(R843="Refreshment Beverage",VLOOKUP(Q843,Rates!G$15:L$19,6,0)*W843,VLOOKUP(Q843,Rates!G$4:L$12,6,0)*W843))</f>
        <v/>
      </c>
      <c r="Z843" s="120" t="str">
        <f t="shared" si="418"/>
        <v/>
      </c>
      <c r="AA843" s="120" t="str">
        <f t="shared" si="419"/>
        <v/>
      </c>
      <c r="AB843" s="136" t="str">
        <f>IF(B:B="","",IF(R843="Refreshment Beverage","",IF(AND(R843="Beer",Q843=0),SUM(LOOKUP(2,1/(Rates!$B$15:$B$18&lt;=W843)/(Rates!$C$15:$C$18&gt;=W843),Rates!$D$15:$D$18)*W843),VLOOKUP(VALUE(Q:Q),Rates!A:B,2,0)*W843)))</f>
        <v/>
      </c>
      <c r="AC843" s="136" t="str">
        <f>IF(B:B="","",IF(R843="Refreshment Beverage","",IF(AND(R843="Beer",Q843=0),SUM(LOOKUP(2,1/(Rates!$B$15:$B$18&lt;=W843)/(Rates!$C$15:$C$18&gt;=W843),Rates!$E$15:$E$18)*W843),VLOOKUP(VALUE(Q:Q),Rates!A:C,3,0)*W843)))</f>
        <v/>
      </c>
      <c r="AD843" s="137" t="str">
        <f>IFERROR(IF(B:B="","",IF(R843="Beer","",IF(VALUE(Q843)=0,VLOOKUP(VLOOKUP(B:B,#REF!,16,0),Rates!A:E,2,0),VLOOKUP(VALUE(Q843),Rates!A$31:B$34,2,0)*W843))),0)</f>
        <v/>
      </c>
      <c r="AE843" s="121" t="str">
        <f t="shared" si="420"/>
        <v/>
      </c>
      <c r="AF843" s="138" t="str">
        <f t="shared" si="421"/>
        <v/>
      </c>
      <c r="AG843" s="122" t="str">
        <f t="shared" si="422"/>
        <v/>
      </c>
      <c r="AH843" s="123" t="str">
        <f t="shared" si="423"/>
        <v/>
      </c>
      <c r="AI843" s="139" t="str">
        <f>IF(AE:AE="","",IF(R843="Refreshment Beverage",AK843*(Rates!J$19/100),ROUND(SUM(AH843*(Rates!$J$8/100)),4)))</f>
        <v/>
      </c>
      <c r="AJ843" s="124" t="str">
        <f t="shared" si="424"/>
        <v/>
      </c>
      <c r="AK843" s="125" t="str">
        <f t="shared" si="425"/>
        <v/>
      </c>
      <c r="AL843" s="121" t="str">
        <f t="shared" si="426"/>
        <v/>
      </c>
      <c r="AM843" s="138" t="str">
        <f>IF(AS843="","",IF(R843="Refreshment Beverage",ROUND(AS843*Rates!K$19,4),ROUND(AO843*(VLOOKUP(VALUE(Q843),Rates!G$4:L$12,3,0)),4)))</f>
        <v/>
      </c>
      <c r="AN843" s="126" t="str">
        <f>IF(AS843="","",IF(R843="Refreshment Beverage",AS843*(Rates!J$19/100),MAX(AM843,AB843)))</f>
        <v/>
      </c>
      <c r="AO843" s="127" t="str">
        <f t="shared" si="427"/>
        <v/>
      </c>
      <c r="AP843" s="127" t="str">
        <f t="shared" si="428"/>
        <v/>
      </c>
      <c r="AQ843" s="140" t="str">
        <f>IF(AS843="","",IF(R843="Refreshment Beverage",ROUND(SUM(VLOOKUP(Q:Q,Rates!G$15:L$19,3,0)*(AS843-Y843-Z843-AA843)),4),ROUND(SUM(Rates!$K$8*AS843),4)))</f>
        <v/>
      </c>
      <c r="AR843" s="139" t="str">
        <f t="shared" si="429"/>
        <v/>
      </c>
      <c r="AS843" s="125" t="str">
        <f t="shared" si="430"/>
        <v/>
      </c>
      <c r="AT843" s="121" t="str">
        <f t="shared" si="431"/>
        <v/>
      </c>
      <c r="AU843" s="138" t="str">
        <f>IF(AX843="","",IF(R843="Refreshment Beverage",ROUND((BA843-Y843-Z843-AA843)*VLOOKUP(VALUE(Q843),Rates!G$15:L$19,3,0),4),ROUND(AW843*(VLOOKUP(VALUE(Q843),Rates!G:L,3,0)),4)))</f>
        <v/>
      </c>
      <c r="AV843" s="126" t="str">
        <f t="shared" si="432"/>
        <v/>
      </c>
      <c r="AW843" s="127" t="str">
        <f t="shared" si="433"/>
        <v/>
      </c>
      <c r="AX843" s="123" t="str">
        <f t="shared" si="434"/>
        <v/>
      </c>
      <c r="AY843" s="140" t="str">
        <f>IF(AX843="","",IF(R843="Refreshment Beverage",ROUND(SUM(AX843*Rates!K$19),4),ROUND(SUM(AX843*(Rates!J$8/100)),4)))</f>
        <v/>
      </c>
      <c r="AZ843" s="124" t="str">
        <f t="shared" si="435"/>
        <v/>
      </c>
      <c r="BA843" s="125" t="str">
        <f t="shared" si="436"/>
        <v/>
      </c>
      <c r="BB843" s="115"/>
      <c r="BC843" s="143"/>
      <c r="BD843" s="100"/>
      <c r="BE843" s="100"/>
      <c r="BF843" s="100"/>
      <c r="BG843" s="100"/>
    </row>
    <row r="844" spans="1:59" ht="12.75" customHeight="1" x14ac:dyDescent="0.2">
      <c r="A844" s="144"/>
      <c r="B844" s="141"/>
      <c r="C844" s="141"/>
      <c r="D844" s="142"/>
      <c r="E844" s="142"/>
      <c r="F844" s="142"/>
      <c r="G844" s="142"/>
      <c r="H844" s="142"/>
      <c r="I844" s="129"/>
      <c r="J844" s="130"/>
      <c r="K844" s="131" t="str">
        <f t="shared" si="407"/>
        <v/>
      </c>
      <c r="L844" s="132" t="str">
        <f t="shared" si="408"/>
        <v/>
      </c>
      <c r="M844" s="133" t="str">
        <f t="shared" si="409"/>
        <v/>
      </c>
      <c r="N844" s="134" t="str">
        <f>IFERROR(IF(B:B="","",IF(R844="Beer",SUM(LOOKUP(2,1/(Rates!$B$3:$B$5&lt;=W844)/(Rates!$C$3:$C$5&gt;=W844),Rates!$D$3:$D$5)*(X844/100)*W844),IF(R844="Refreshment Beverage",SUM(LOOKUP(2,1/(Rates!$B$7:$B$11&lt;=W844)/(Rates!$C$7:$C$11&gt;=W844),Rates!$D$7:$D$11)*(X844/100)*W844)))),"")</f>
        <v/>
      </c>
      <c r="O844" s="134" t="str">
        <f t="shared" si="410"/>
        <v/>
      </c>
      <c r="P844" s="116"/>
      <c r="Q844" s="117" t="str">
        <f t="shared" si="411"/>
        <v/>
      </c>
      <c r="R844" s="128" t="str">
        <f t="shared" si="412"/>
        <v/>
      </c>
      <c r="S844" s="135" t="str">
        <f>IF(B844="","",IF(R844="Refreshment Beverage",VLOOKUP(VALUE(Q844),Rates!G$15:L$19,2,0),VLOOKUP(VALUE(Q844),Rates!G$4:L$12,2,0)))</f>
        <v/>
      </c>
      <c r="T844" s="135" t="str">
        <f t="shared" si="413"/>
        <v/>
      </c>
      <c r="U844" s="118" t="str">
        <f t="shared" si="414"/>
        <v/>
      </c>
      <c r="V844" s="135" t="str">
        <f t="shared" si="415"/>
        <v/>
      </c>
      <c r="W844" s="135" t="str">
        <f t="shared" si="416"/>
        <v/>
      </c>
      <c r="X844" s="119" t="str">
        <f t="shared" si="417"/>
        <v/>
      </c>
      <c r="Y844" s="120" t="str">
        <f>IF(B:B="","",IF(R844="Refreshment Beverage",VLOOKUP(Q844,Rates!G$15:L$19,6,0)*W844,VLOOKUP(Q844,Rates!G$4:L$12,6,0)*W844))</f>
        <v/>
      </c>
      <c r="Z844" s="120" t="str">
        <f t="shared" si="418"/>
        <v/>
      </c>
      <c r="AA844" s="120" t="str">
        <f t="shared" si="419"/>
        <v/>
      </c>
      <c r="AB844" s="136" t="str">
        <f>IF(B:B="","",IF(R844="Refreshment Beverage","",IF(AND(R844="Beer",Q844=0),SUM(LOOKUP(2,1/(Rates!$B$15:$B$18&lt;=W844)/(Rates!$C$15:$C$18&gt;=W844),Rates!$D$15:$D$18)*W844),VLOOKUP(VALUE(Q:Q),Rates!A:B,2,0)*W844)))</f>
        <v/>
      </c>
      <c r="AC844" s="136" t="str">
        <f>IF(B:B="","",IF(R844="Refreshment Beverage","",IF(AND(R844="Beer",Q844=0),SUM(LOOKUP(2,1/(Rates!$B$15:$B$18&lt;=W844)/(Rates!$C$15:$C$18&gt;=W844),Rates!$E$15:$E$18)*W844),VLOOKUP(VALUE(Q:Q),Rates!A:C,3,0)*W844)))</f>
        <v/>
      </c>
      <c r="AD844" s="137" t="str">
        <f>IFERROR(IF(B:B="","",IF(R844="Beer","",IF(VALUE(Q844)=0,VLOOKUP(VLOOKUP(B:B,#REF!,16,0),Rates!A:E,2,0),VLOOKUP(VALUE(Q844),Rates!A$31:B$34,2,0)*W844))),0)</f>
        <v/>
      </c>
      <c r="AE844" s="121" t="str">
        <f t="shared" si="420"/>
        <v/>
      </c>
      <c r="AF844" s="138" t="str">
        <f t="shared" si="421"/>
        <v/>
      </c>
      <c r="AG844" s="122" t="str">
        <f t="shared" si="422"/>
        <v/>
      </c>
      <c r="AH844" s="123" t="str">
        <f t="shared" si="423"/>
        <v/>
      </c>
      <c r="AI844" s="139" t="str">
        <f>IF(AE:AE="","",IF(R844="Refreshment Beverage",AK844*(Rates!J$19/100),ROUND(SUM(AH844*(Rates!$J$8/100)),4)))</f>
        <v/>
      </c>
      <c r="AJ844" s="124" t="str">
        <f t="shared" si="424"/>
        <v/>
      </c>
      <c r="AK844" s="125" t="str">
        <f t="shared" si="425"/>
        <v/>
      </c>
      <c r="AL844" s="121" t="str">
        <f t="shared" si="426"/>
        <v/>
      </c>
      <c r="AM844" s="138" t="str">
        <f>IF(AS844="","",IF(R844="Refreshment Beverage",ROUND(AS844*Rates!K$19,4),ROUND(AO844*(VLOOKUP(VALUE(Q844),Rates!G$4:L$12,3,0)),4)))</f>
        <v/>
      </c>
      <c r="AN844" s="126" t="str">
        <f>IF(AS844="","",IF(R844="Refreshment Beverage",AS844*(Rates!J$19/100),MAX(AM844,AB844)))</f>
        <v/>
      </c>
      <c r="AO844" s="127" t="str">
        <f t="shared" si="427"/>
        <v/>
      </c>
      <c r="AP844" s="127" t="str">
        <f t="shared" si="428"/>
        <v/>
      </c>
      <c r="AQ844" s="140" t="str">
        <f>IF(AS844="","",IF(R844="Refreshment Beverage",ROUND(SUM(VLOOKUP(Q:Q,Rates!G$15:L$19,3,0)*(AS844-Y844-Z844-AA844)),4),ROUND(SUM(Rates!$K$8*AS844),4)))</f>
        <v/>
      </c>
      <c r="AR844" s="139" t="str">
        <f t="shared" si="429"/>
        <v/>
      </c>
      <c r="AS844" s="125" t="str">
        <f t="shared" si="430"/>
        <v/>
      </c>
      <c r="AT844" s="121" t="str">
        <f t="shared" si="431"/>
        <v/>
      </c>
      <c r="AU844" s="138" t="str">
        <f>IF(AX844="","",IF(R844="Refreshment Beverage",ROUND((BA844-Y844-Z844-AA844)*VLOOKUP(VALUE(Q844),Rates!G$15:L$19,3,0),4),ROUND(AW844*(VLOOKUP(VALUE(Q844),Rates!G:L,3,0)),4)))</f>
        <v/>
      </c>
      <c r="AV844" s="126" t="str">
        <f t="shared" si="432"/>
        <v/>
      </c>
      <c r="AW844" s="127" t="str">
        <f t="shared" si="433"/>
        <v/>
      </c>
      <c r="AX844" s="123" t="str">
        <f t="shared" si="434"/>
        <v/>
      </c>
      <c r="AY844" s="140" t="str">
        <f>IF(AX844="","",IF(R844="Refreshment Beverage",ROUND(SUM(AX844*Rates!K$19),4),ROUND(SUM(AX844*(Rates!J$8/100)),4)))</f>
        <v/>
      </c>
      <c r="AZ844" s="124" t="str">
        <f t="shared" si="435"/>
        <v/>
      </c>
      <c r="BA844" s="125" t="str">
        <f t="shared" si="436"/>
        <v/>
      </c>
      <c r="BB844" s="115"/>
      <c r="BC844" s="143"/>
      <c r="BD844" s="100"/>
      <c r="BE844" s="100"/>
      <c r="BF844" s="100"/>
      <c r="BG844" s="100"/>
    </row>
    <row r="845" spans="1:59" ht="12.75" customHeight="1" x14ac:dyDescent="0.2">
      <c r="A845" s="144"/>
      <c r="B845" s="141"/>
      <c r="C845" s="141"/>
      <c r="D845" s="142"/>
      <c r="E845" s="142"/>
      <c r="F845" s="142"/>
      <c r="G845" s="142"/>
      <c r="H845" s="142"/>
      <c r="I845" s="129"/>
      <c r="J845" s="130"/>
      <c r="K845" s="131" t="str">
        <f t="shared" si="407"/>
        <v/>
      </c>
      <c r="L845" s="132" t="str">
        <f t="shared" si="408"/>
        <v/>
      </c>
      <c r="M845" s="133" t="str">
        <f t="shared" si="409"/>
        <v/>
      </c>
      <c r="N845" s="134" t="str">
        <f>IFERROR(IF(B:B="","",IF(R845="Beer",SUM(LOOKUP(2,1/(Rates!$B$3:$B$5&lt;=W845)/(Rates!$C$3:$C$5&gt;=W845),Rates!$D$3:$D$5)*(X845/100)*W845),IF(R845="Refreshment Beverage",SUM(LOOKUP(2,1/(Rates!$B$7:$B$11&lt;=W845)/(Rates!$C$7:$C$11&gt;=W845),Rates!$D$7:$D$11)*(X845/100)*W845)))),"")</f>
        <v/>
      </c>
      <c r="O845" s="134" t="str">
        <f t="shared" si="410"/>
        <v/>
      </c>
      <c r="P845" s="116"/>
      <c r="Q845" s="117" t="str">
        <f t="shared" si="411"/>
        <v/>
      </c>
      <c r="R845" s="128" t="str">
        <f t="shared" si="412"/>
        <v/>
      </c>
      <c r="S845" s="135" t="str">
        <f>IF(B845="","",IF(R845="Refreshment Beverage",VLOOKUP(VALUE(Q845),Rates!G$15:L$19,2,0),VLOOKUP(VALUE(Q845),Rates!G$4:L$12,2,0)))</f>
        <v/>
      </c>
      <c r="T845" s="135" t="str">
        <f t="shared" si="413"/>
        <v/>
      </c>
      <c r="U845" s="118" t="str">
        <f t="shared" si="414"/>
        <v/>
      </c>
      <c r="V845" s="135" t="str">
        <f t="shared" si="415"/>
        <v/>
      </c>
      <c r="W845" s="135" t="str">
        <f t="shared" si="416"/>
        <v/>
      </c>
      <c r="X845" s="119" t="str">
        <f t="shared" si="417"/>
        <v/>
      </c>
      <c r="Y845" s="120" t="str">
        <f>IF(B:B="","",IF(R845="Refreshment Beverage",VLOOKUP(Q845,Rates!G$15:L$19,6,0)*W845,VLOOKUP(Q845,Rates!G$4:L$12,6,0)*W845))</f>
        <v/>
      </c>
      <c r="Z845" s="120" t="str">
        <f t="shared" si="418"/>
        <v/>
      </c>
      <c r="AA845" s="120" t="str">
        <f t="shared" si="419"/>
        <v/>
      </c>
      <c r="AB845" s="136" t="str">
        <f>IF(B:B="","",IF(R845="Refreshment Beverage","",IF(AND(R845="Beer",Q845=0),SUM(LOOKUP(2,1/(Rates!$B$15:$B$18&lt;=W845)/(Rates!$C$15:$C$18&gt;=W845),Rates!$D$15:$D$18)*W845),VLOOKUP(VALUE(Q:Q),Rates!A:B,2,0)*W845)))</f>
        <v/>
      </c>
      <c r="AC845" s="136" t="str">
        <f>IF(B:B="","",IF(R845="Refreshment Beverage","",IF(AND(R845="Beer",Q845=0),SUM(LOOKUP(2,1/(Rates!$B$15:$B$18&lt;=W845)/(Rates!$C$15:$C$18&gt;=W845),Rates!$E$15:$E$18)*W845),VLOOKUP(VALUE(Q:Q),Rates!A:C,3,0)*W845)))</f>
        <v/>
      </c>
      <c r="AD845" s="137" t="str">
        <f>IFERROR(IF(B:B="","",IF(R845="Beer","",IF(VALUE(Q845)=0,VLOOKUP(VLOOKUP(B:B,#REF!,16,0),Rates!A:E,2,0),VLOOKUP(VALUE(Q845),Rates!A$31:B$34,2,0)*W845))),0)</f>
        <v/>
      </c>
      <c r="AE845" s="121" t="str">
        <f t="shared" si="420"/>
        <v/>
      </c>
      <c r="AF845" s="138" t="str">
        <f t="shared" si="421"/>
        <v/>
      </c>
      <c r="AG845" s="122" t="str">
        <f t="shared" si="422"/>
        <v/>
      </c>
      <c r="AH845" s="123" t="str">
        <f t="shared" si="423"/>
        <v/>
      </c>
      <c r="AI845" s="139" t="str">
        <f>IF(AE:AE="","",IF(R845="Refreshment Beverage",AK845*(Rates!J$19/100),ROUND(SUM(AH845*(Rates!$J$8/100)),4)))</f>
        <v/>
      </c>
      <c r="AJ845" s="124" t="str">
        <f t="shared" si="424"/>
        <v/>
      </c>
      <c r="AK845" s="125" t="str">
        <f t="shared" si="425"/>
        <v/>
      </c>
      <c r="AL845" s="121" t="str">
        <f t="shared" si="426"/>
        <v/>
      </c>
      <c r="AM845" s="138" t="str">
        <f>IF(AS845="","",IF(R845="Refreshment Beverage",ROUND(AS845*Rates!K$19,4),ROUND(AO845*(VLOOKUP(VALUE(Q845),Rates!G$4:L$12,3,0)),4)))</f>
        <v/>
      </c>
      <c r="AN845" s="126" t="str">
        <f>IF(AS845="","",IF(R845="Refreshment Beverage",AS845*(Rates!J$19/100),MAX(AM845,AB845)))</f>
        <v/>
      </c>
      <c r="AO845" s="127" t="str">
        <f t="shared" si="427"/>
        <v/>
      </c>
      <c r="AP845" s="127" t="str">
        <f t="shared" si="428"/>
        <v/>
      </c>
      <c r="AQ845" s="140" t="str">
        <f>IF(AS845="","",IF(R845="Refreshment Beverage",ROUND(SUM(VLOOKUP(Q:Q,Rates!G$15:L$19,3,0)*(AS845-Y845-Z845-AA845)),4),ROUND(SUM(Rates!$K$8*AS845),4)))</f>
        <v/>
      </c>
      <c r="AR845" s="139" t="str">
        <f t="shared" si="429"/>
        <v/>
      </c>
      <c r="AS845" s="125" t="str">
        <f t="shared" si="430"/>
        <v/>
      </c>
      <c r="AT845" s="121" t="str">
        <f t="shared" si="431"/>
        <v/>
      </c>
      <c r="AU845" s="138" t="str">
        <f>IF(AX845="","",IF(R845="Refreshment Beverage",ROUND((BA845-Y845-Z845-AA845)*VLOOKUP(VALUE(Q845),Rates!G$15:L$19,3,0),4),ROUND(AW845*(VLOOKUP(VALUE(Q845),Rates!G:L,3,0)),4)))</f>
        <v/>
      </c>
      <c r="AV845" s="126" t="str">
        <f t="shared" si="432"/>
        <v/>
      </c>
      <c r="AW845" s="127" t="str">
        <f t="shared" si="433"/>
        <v/>
      </c>
      <c r="AX845" s="123" t="str">
        <f t="shared" si="434"/>
        <v/>
      </c>
      <c r="AY845" s="140" t="str">
        <f>IF(AX845="","",IF(R845="Refreshment Beverage",ROUND(SUM(AX845*Rates!K$19),4),ROUND(SUM(AX845*(Rates!J$8/100)),4)))</f>
        <v/>
      </c>
      <c r="AZ845" s="124" t="str">
        <f t="shared" si="435"/>
        <v/>
      </c>
      <c r="BA845" s="125" t="str">
        <f t="shared" si="436"/>
        <v/>
      </c>
      <c r="BB845" s="115"/>
      <c r="BC845" s="143"/>
      <c r="BD845" s="100"/>
      <c r="BE845" s="100"/>
      <c r="BF845" s="100"/>
      <c r="BG845" s="100"/>
    </row>
    <row r="846" spans="1:59" ht="12.75" customHeight="1" x14ac:dyDescent="0.2">
      <c r="A846" s="144"/>
      <c r="B846" s="141"/>
      <c r="C846" s="141"/>
      <c r="D846" s="142"/>
      <c r="E846" s="142"/>
      <c r="F846" s="142"/>
      <c r="G846" s="142"/>
      <c r="H846" s="142"/>
      <c r="I846" s="129"/>
      <c r="J846" s="130"/>
      <c r="K846" s="131" t="str">
        <f t="shared" si="407"/>
        <v/>
      </c>
      <c r="L846" s="132" t="str">
        <f t="shared" si="408"/>
        <v/>
      </c>
      <c r="M846" s="133" t="str">
        <f t="shared" si="409"/>
        <v/>
      </c>
      <c r="N846" s="134" t="str">
        <f>IFERROR(IF(B:B="","",IF(R846="Beer",SUM(LOOKUP(2,1/(Rates!$B$3:$B$5&lt;=W846)/(Rates!$C$3:$C$5&gt;=W846),Rates!$D$3:$D$5)*(X846/100)*W846),IF(R846="Refreshment Beverage",SUM(LOOKUP(2,1/(Rates!$B$7:$B$11&lt;=W846)/(Rates!$C$7:$C$11&gt;=W846),Rates!$D$7:$D$11)*(X846/100)*W846)))),"")</f>
        <v/>
      </c>
      <c r="O846" s="134" t="str">
        <f t="shared" si="410"/>
        <v/>
      </c>
      <c r="P846" s="116"/>
      <c r="Q846" s="117" t="str">
        <f t="shared" si="411"/>
        <v/>
      </c>
      <c r="R846" s="128" t="str">
        <f t="shared" si="412"/>
        <v/>
      </c>
      <c r="S846" s="135" t="str">
        <f>IF(B846="","",IF(R846="Refreshment Beverage",VLOOKUP(VALUE(Q846),Rates!G$15:L$19,2,0),VLOOKUP(VALUE(Q846),Rates!G$4:L$12,2,0)))</f>
        <v/>
      </c>
      <c r="T846" s="135" t="str">
        <f t="shared" si="413"/>
        <v/>
      </c>
      <c r="U846" s="118" t="str">
        <f t="shared" si="414"/>
        <v/>
      </c>
      <c r="V846" s="135" t="str">
        <f t="shared" si="415"/>
        <v/>
      </c>
      <c r="W846" s="135" t="str">
        <f t="shared" si="416"/>
        <v/>
      </c>
      <c r="X846" s="119" t="str">
        <f t="shared" si="417"/>
        <v/>
      </c>
      <c r="Y846" s="120" t="str">
        <f>IF(B:B="","",IF(R846="Refreshment Beverage",VLOOKUP(Q846,Rates!G$15:L$19,6,0)*W846,VLOOKUP(Q846,Rates!G$4:L$12,6,0)*W846))</f>
        <v/>
      </c>
      <c r="Z846" s="120" t="str">
        <f t="shared" si="418"/>
        <v/>
      </c>
      <c r="AA846" s="120" t="str">
        <f t="shared" si="419"/>
        <v/>
      </c>
      <c r="AB846" s="136" t="str">
        <f>IF(B:B="","",IF(R846="Refreshment Beverage","",IF(AND(R846="Beer",Q846=0),SUM(LOOKUP(2,1/(Rates!$B$15:$B$18&lt;=W846)/(Rates!$C$15:$C$18&gt;=W846),Rates!$D$15:$D$18)*W846),VLOOKUP(VALUE(Q:Q),Rates!A:B,2,0)*W846)))</f>
        <v/>
      </c>
      <c r="AC846" s="136" t="str">
        <f>IF(B:B="","",IF(R846="Refreshment Beverage","",IF(AND(R846="Beer",Q846=0),SUM(LOOKUP(2,1/(Rates!$B$15:$B$18&lt;=W846)/(Rates!$C$15:$C$18&gt;=W846),Rates!$E$15:$E$18)*W846),VLOOKUP(VALUE(Q:Q),Rates!A:C,3,0)*W846)))</f>
        <v/>
      </c>
      <c r="AD846" s="137" t="str">
        <f>IFERROR(IF(B:B="","",IF(R846="Beer","",IF(VALUE(Q846)=0,VLOOKUP(VLOOKUP(B:B,#REF!,16,0),Rates!A:E,2,0),VLOOKUP(VALUE(Q846),Rates!A$31:B$34,2,0)*W846))),0)</f>
        <v/>
      </c>
      <c r="AE846" s="121" t="str">
        <f t="shared" si="420"/>
        <v/>
      </c>
      <c r="AF846" s="138" t="str">
        <f t="shared" si="421"/>
        <v/>
      </c>
      <c r="AG846" s="122" t="str">
        <f t="shared" si="422"/>
        <v/>
      </c>
      <c r="AH846" s="123" t="str">
        <f t="shared" si="423"/>
        <v/>
      </c>
      <c r="AI846" s="139" t="str">
        <f>IF(AE:AE="","",IF(R846="Refreshment Beverage",AK846*(Rates!J$19/100),ROUND(SUM(AH846*(Rates!$J$8/100)),4)))</f>
        <v/>
      </c>
      <c r="AJ846" s="124" t="str">
        <f t="shared" si="424"/>
        <v/>
      </c>
      <c r="AK846" s="125" t="str">
        <f t="shared" si="425"/>
        <v/>
      </c>
      <c r="AL846" s="121" t="str">
        <f t="shared" si="426"/>
        <v/>
      </c>
      <c r="AM846" s="138" t="str">
        <f>IF(AS846="","",IF(R846="Refreshment Beverage",ROUND(AS846*Rates!K$19,4),ROUND(AO846*(VLOOKUP(VALUE(Q846),Rates!G$4:L$12,3,0)),4)))</f>
        <v/>
      </c>
      <c r="AN846" s="126" t="str">
        <f>IF(AS846="","",IF(R846="Refreshment Beverage",AS846*(Rates!J$19/100),MAX(AM846,AB846)))</f>
        <v/>
      </c>
      <c r="AO846" s="127" t="str">
        <f t="shared" si="427"/>
        <v/>
      </c>
      <c r="AP846" s="127" t="str">
        <f t="shared" si="428"/>
        <v/>
      </c>
      <c r="AQ846" s="140" t="str">
        <f>IF(AS846="","",IF(R846="Refreshment Beverage",ROUND(SUM(VLOOKUP(Q:Q,Rates!G$15:L$19,3,0)*(AS846-Y846-Z846-AA846)),4),ROUND(SUM(Rates!$K$8*AS846),4)))</f>
        <v/>
      </c>
      <c r="AR846" s="139" t="str">
        <f t="shared" si="429"/>
        <v/>
      </c>
      <c r="AS846" s="125" t="str">
        <f t="shared" si="430"/>
        <v/>
      </c>
      <c r="AT846" s="121" t="str">
        <f t="shared" si="431"/>
        <v/>
      </c>
      <c r="AU846" s="138" t="str">
        <f>IF(AX846="","",IF(R846="Refreshment Beverage",ROUND((BA846-Y846-Z846-AA846)*VLOOKUP(VALUE(Q846),Rates!G$15:L$19,3,0),4),ROUND(AW846*(VLOOKUP(VALUE(Q846),Rates!G:L,3,0)),4)))</f>
        <v/>
      </c>
      <c r="AV846" s="126" t="str">
        <f t="shared" si="432"/>
        <v/>
      </c>
      <c r="AW846" s="127" t="str">
        <f t="shared" si="433"/>
        <v/>
      </c>
      <c r="AX846" s="123" t="str">
        <f t="shared" si="434"/>
        <v/>
      </c>
      <c r="AY846" s="140" t="str">
        <f>IF(AX846="","",IF(R846="Refreshment Beverage",ROUND(SUM(AX846*Rates!K$19),4),ROUND(SUM(AX846*(Rates!J$8/100)),4)))</f>
        <v/>
      </c>
      <c r="AZ846" s="124" t="str">
        <f t="shared" si="435"/>
        <v/>
      </c>
      <c r="BA846" s="125" t="str">
        <f t="shared" si="436"/>
        <v/>
      </c>
      <c r="BB846" s="115"/>
      <c r="BC846" s="143"/>
      <c r="BD846" s="100"/>
      <c r="BE846" s="100"/>
      <c r="BF846" s="100"/>
      <c r="BG846" s="100"/>
    </row>
    <row r="847" spans="1:59" ht="12.75" customHeight="1" x14ac:dyDescent="0.2">
      <c r="A847" s="144"/>
      <c r="B847" s="141"/>
      <c r="C847" s="141"/>
      <c r="D847" s="142"/>
      <c r="E847" s="142"/>
      <c r="F847" s="142"/>
      <c r="G847" s="142"/>
      <c r="H847" s="142"/>
      <c r="I847" s="129"/>
      <c r="J847" s="130"/>
      <c r="K847" s="131" t="str">
        <f t="shared" si="407"/>
        <v/>
      </c>
      <c r="L847" s="132" t="str">
        <f t="shared" si="408"/>
        <v/>
      </c>
      <c r="M847" s="133" t="str">
        <f t="shared" si="409"/>
        <v/>
      </c>
      <c r="N847" s="134" t="str">
        <f>IFERROR(IF(B:B="","",IF(R847="Beer",SUM(LOOKUP(2,1/(Rates!$B$3:$B$5&lt;=W847)/(Rates!$C$3:$C$5&gt;=W847),Rates!$D$3:$D$5)*(X847/100)*W847),IF(R847="Refreshment Beverage",SUM(LOOKUP(2,1/(Rates!$B$7:$B$11&lt;=W847)/(Rates!$C$7:$C$11&gt;=W847),Rates!$D$7:$D$11)*(X847/100)*W847)))),"")</f>
        <v/>
      </c>
      <c r="O847" s="134" t="str">
        <f t="shared" si="410"/>
        <v/>
      </c>
      <c r="P847" s="116"/>
      <c r="Q847" s="117" t="str">
        <f t="shared" si="411"/>
        <v/>
      </c>
      <c r="R847" s="128" t="str">
        <f t="shared" si="412"/>
        <v/>
      </c>
      <c r="S847" s="135" t="str">
        <f>IF(B847="","",IF(R847="Refreshment Beverage",VLOOKUP(VALUE(Q847),Rates!G$15:L$19,2,0),VLOOKUP(VALUE(Q847),Rates!G$4:L$12,2,0)))</f>
        <v/>
      </c>
      <c r="T847" s="135" t="str">
        <f t="shared" si="413"/>
        <v/>
      </c>
      <c r="U847" s="118" t="str">
        <f t="shared" si="414"/>
        <v/>
      </c>
      <c r="V847" s="135" t="str">
        <f t="shared" si="415"/>
        <v/>
      </c>
      <c r="W847" s="135" t="str">
        <f t="shared" si="416"/>
        <v/>
      </c>
      <c r="X847" s="119" t="str">
        <f t="shared" si="417"/>
        <v/>
      </c>
      <c r="Y847" s="120" t="str">
        <f>IF(B:B="","",IF(R847="Refreshment Beverage",VLOOKUP(Q847,Rates!G$15:L$19,6,0)*W847,VLOOKUP(Q847,Rates!G$4:L$12,6,0)*W847))</f>
        <v/>
      </c>
      <c r="Z847" s="120" t="str">
        <f t="shared" si="418"/>
        <v/>
      </c>
      <c r="AA847" s="120" t="str">
        <f t="shared" si="419"/>
        <v/>
      </c>
      <c r="AB847" s="136" t="str">
        <f>IF(B:B="","",IF(R847="Refreshment Beverage","",IF(AND(R847="Beer",Q847=0),SUM(LOOKUP(2,1/(Rates!$B$15:$B$18&lt;=W847)/(Rates!$C$15:$C$18&gt;=W847),Rates!$D$15:$D$18)*W847),VLOOKUP(VALUE(Q:Q),Rates!A:B,2,0)*W847)))</f>
        <v/>
      </c>
      <c r="AC847" s="136" t="str">
        <f>IF(B:B="","",IF(R847="Refreshment Beverage","",IF(AND(R847="Beer",Q847=0),SUM(LOOKUP(2,1/(Rates!$B$15:$B$18&lt;=W847)/(Rates!$C$15:$C$18&gt;=W847),Rates!$E$15:$E$18)*W847),VLOOKUP(VALUE(Q:Q),Rates!A:C,3,0)*W847)))</f>
        <v/>
      </c>
      <c r="AD847" s="137" t="str">
        <f>IFERROR(IF(B:B="","",IF(R847="Beer","",IF(VALUE(Q847)=0,VLOOKUP(VLOOKUP(B:B,#REF!,16,0),Rates!A:E,2,0),VLOOKUP(VALUE(Q847),Rates!A$31:B$34,2,0)*W847))),0)</f>
        <v/>
      </c>
      <c r="AE847" s="121" t="str">
        <f t="shared" si="420"/>
        <v/>
      </c>
      <c r="AF847" s="138" t="str">
        <f t="shared" si="421"/>
        <v/>
      </c>
      <c r="AG847" s="122" t="str">
        <f t="shared" si="422"/>
        <v/>
      </c>
      <c r="AH847" s="123" t="str">
        <f t="shared" si="423"/>
        <v/>
      </c>
      <c r="AI847" s="139" t="str">
        <f>IF(AE:AE="","",IF(R847="Refreshment Beverage",AK847*(Rates!J$19/100),ROUND(SUM(AH847*(Rates!$J$8/100)),4)))</f>
        <v/>
      </c>
      <c r="AJ847" s="124" t="str">
        <f t="shared" si="424"/>
        <v/>
      </c>
      <c r="AK847" s="125" t="str">
        <f t="shared" si="425"/>
        <v/>
      </c>
      <c r="AL847" s="121" t="str">
        <f t="shared" si="426"/>
        <v/>
      </c>
      <c r="AM847" s="138" t="str">
        <f>IF(AS847="","",IF(R847="Refreshment Beverage",ROUND(AS847*Rates!K$19,4),ROUND(AO847*(VLOOKUP(VALUE(Q847),Rates!G$4:L$12,3,0)),4)))</f>
        <v/>
      </c>
      <c r="AN847" s="126" t="str">
        <f>IF(AS847="","",IF(R847="Refreshment Beverage",AS847*(Rates!J$19/100),MAX(AM847,AB847)))</f>
        <v/>
      </c>
      <c r="AO847" s="127" t="str">
        <f t="shared" si="427"/>
        <v/>
      </c>
      <c r="AP847" s="127" t="str">
        <f t="shared" si="428"/>
        <v/>
      </c>
      <c r="AQ847" s="140" t="str">
        <f>IF(AS847="","",IF(R847="Refreshment Beverage",ROUND(SUM(VLOOKUP(Q:Q,Rates!G$15:L$19,3,0)*(AS847-Y847-Z847-AA847)),4),ROUND(SUM(Rates!$K$8*AS847),4)))</f>
        <v/>
      </c>
      <c r="AR847" s="139" t="str">
        <f t="shared" si="429"/>
        <v/>
      </c>
      <c r="AS847" s="125" t="str">
        <f t="shared" si="430"/>
        <v/>
      </c>
      <c r="AT847" s="121" t="str">
        <f t="shared" si="431"/>
        <v/>
      </c>
      <c r="AU847" s="138" t="str">
        <f>IF(AX847="","",IF(R847="Refreshment Beverage",ROUND((BA847-Y847-Z847-AA847)*VLOOKUP(VALUE(Q847),Rates!G$15:L$19,3,0),4),ROUND(AW847*(VLOOKUP(VALUE(Q847),Rates!G:L,3,0)),4)))</f>
        <v/>
      </c>
      <c r="AV847" s="126" t="str">
        <f t="shared" si="432"/>
        <v/>
      </c>
      <c r="AW847" s="127" t="str">
        <f t="shared" si="433"/>
        <v/>
      </c>
      <c r="AX847" s="123" t="str">
        <f t="shared" si="434"/>
        <v/>
      </c>
      <c r="AY847" s="140" t="str">
        <f>IF(AX847="","",IF(R847="Refreshment Beverage",ROUND(SUM(AX847*Rates!K$19),4),ROUND(SUM(AX847*(Rates!J$8/100)),4)))</f>
        <v/>
      </c>
      <c r="AZ847" s="124" t="str">
        <f t="shared" si="435"/>
        <v/>
      </c>
      <c r="BA847" s="125" t="str">
        <f t="shared" si="436"/>
        <v/>
      </c>
      <c r="BB847" s="115"/>
      <c r="BC847" s="143"/>
      <c r="BD847" s="100"/>
      <c r="BE847" s="100"/>
      <c r="BF847" s="100"/>
      <c r="BG847" s="100"/>
    </row>
    <row r="848" spans="1:59" ht="12.75" customHeight="1" x14ac:dyDescent="0.2">
      <c r="A848" s="144"/>
      <c r="B848" s="141"/>
      <c r="C848" s="141"/>
      <c r="D848" s="142"/>
      <c r="E848" s="142"/>
      <c r="F848" s="142"/>
      <c r="G848" s="142"/>
      <c r="H848" s="142"/>
      <c r="I848" s="129"/>
      <c r="J848" s="130"/>
      <c r="K848" s="131" t="str">
        <f t="shared" si="407"/>
        <v/>
      </c>
      <c r="L848" s="132" t="str">
        <f t="shared" si="408"/>
        <v/>
      </c>
      <c r="M848" s="133" t="str">
        <f t="shared" si="409"/>
        <v/>
      </c>
      <c r="N848" s="134" t="str">
        <f>IFERROR(IF(B:B="","",IF(R848="Beer",SUM(LOOKUP(2,1/(Rates!$B$3:$B$5&lt;=W848)/(Rates!$C$3:$C$5&gt;=W848),Rates!$D$3:$D$5)*(X848/100)*W848),IF(R848="Refreshment Beverage",SUM(LOOKUP(2,1/(Rates!$B$7:$B$11&lt;=W848)/(Rates!$C$7:$C$11&gt;=W848),Rates!$D$7:$D$11)*(X848/100)*W848)))),"")</f>
        <v/>
      </c>
      <c r="O848" s="134" t="str">
        <f t="shared" si="410"/>
        <v/>
      </c>
      <c r="P848" s="116"/>
      <c r="Q848" s="117" t="str">
        <f t="shared" si="411"/>
        <v/>
      </c>
      <c r="R848" s="128" t="str">
        <f t="shared" si="412"/>
        <v/>
      </c>
      <c r="S848" s="135" t="str">
        <f>IF(B848="","",IF(R848="Refreshment Beverage",VLOOKUP(VALUE(Q848),Rates!G$15:L$19,2,0),VLOOKUP(VALUE(Q848),Rates!G$4:L$12,2,0)))</f>
        <v/>
      </c>
      <c r="T848" s="135" t="str">
        <f t="shared" si="413"/>
        <v/>
      </c>
      <c r="U848" s="118" t="str">
        <f t="shared" si="414"/>
        <v/>
      </c>
      <c r="V848" s="135" t="str">
        <f t="shared" si="415"/>
        <v/>
      </c>
      <c r="W848" s="135" t="str">
        <f t="shared" si="416"/>
        <v/>
      </c>
      <c r="X848" s="119" t="str">
        <f t="shared" si="417"/>
        <v/>
      </c>
      <c r="Y848" s="120" t="str">
        <f>IF(B:B="","",IF(R848="Refreshment Beverage",VLOOKUP(Q848,Rates!G$15:L$19,6,0)*W848,VLOOKUP(Q848,Rates!G$4:L$12,6,0)*W848))</f>
        <v/>
      </c>
      <c r="Z848" s="120" t="str">
        <f t="shared" si="418"/>
        <v/>
      </c>
      <c r="AA848" s="120" t="str">
        <f t="shared" si="419"/>
        <v/>
      </c>
      <c r="AB848" s="136" t="str">
        <f>IF(B:B="","",IF(R848="Refreshment Beverage","",IF(AND(R848="Beer",Q848=0),SUM(LOOKUP(2,1/(Rates!$B$15:$B$18&lt;=W848)/(Rates!$C$15:$C$18&gt;=W848),Rates!$D$15:$D$18)*W848),VLOOKUP(VALUE(Q:Q),Rates!A:B,2,0)*W848)))</f>
        <v/>
      </c>
      <c r="AC848" s="136" t="str">
        <f>IF(B:B="","",IF(R848="Refreshment Beverage","",IF(AND(R848="Beer",Q848=0),SUM(LOOKUP(2,1/(Rates!$B$15:$B$18&lt;=W848)/(Rates!$C$15:$C$18&gt;=W848),Rates!$E$15:$E$18)*W848),VLOOKUP(VALUE(Q:Q),Rates!A:C,3,0)*W848)))</f>
        <v/>
      </c>
      <c r="AD848" s="137" t="str">
        <f>IFERROR(IF(B:B="","",IF(R848="Beer","",IF(VALUE(Q848)=0,VLOOKUP(VLOOKUP(B:B,#REF!,16,0),Rates!A:E,2,0),VLOOKUP(VALUE(Q848),Rates!A$31:B$34,2,0)*W848))),0)</f>
        <v/>
      </c>
      <c r="AE848" s="121" t="str">
        <f t="shared" si="420"/>
        <v/>
      </c>
      <c r="AF848" s="138" t="str">
        <f t="shared" si="421"/>
        <v/>
      </c>
      <c r="AG848" s="122" t="str">
        <f t="shared" si="422"/>
        <v/>
      </c>
      <c r="AH848" s="123" t="str">
        <f t="shared" si="423"/>
        <v/>
      </c>
      <c r="AI848" s="139" t="str">
        <f>IF(AE:AE="","",IF(R848="Refreshment Beverage",AK848*(Rates!J$19/100),ROUND(SUM(AH848*(Rates!$J$8/100)),4)))</f>
        <v/>
      </c>
      <c r="AJ848" s="124" t="str">
        <f t="shared" si="424"/>
        <v/>
      </c>
      <c r="AK848" s="125" t="str">
        <f t="shared" si="425"/>
        <v/>
      </c>
      <c r="AL848" s="121" t="str">
        <f t="shared" si="426"/>
        <v/>
      </c>
      <c r="AM848" s="138" t="str">
        <f>IF(AS848="","",IF(R848="Refreshment Beverage",ROUND(AS848*Rates!K$19,4),ROUND(AO848*(VLOOKUP(VALUE(Q848),Rates!G$4:L$12,3,0)),4)))</f>
        <v/>
      </c>
      <c r="AN848" s="126" t="str">
        <f>IF(AS848="","",IF(R848="Refreshment Beverage",AS848*(Rates!J$19/100),MAX(AM848,AB848)))</f>
        <v/>
      </c>
      <c r="AO848" s="127" t="str">
        <f t="shared" si="427"/>
        <v/>
      </c>
      <c r="AP848" s="127" t="str">
        <f t="shared" si="428"/>
        <v/>
      </c>
      <c r="AQ848" s="140" t="str">
        <f>IF(AS848="","",IF(R848="Refreshment Beverage",ROUND(SUM(VLOOKUP(Q:Q,Rates!G$15:L$19,3,0)*(AS848-Y848-Z848-AA848)),4),ROUND(SUM(Rates!$K$8*AS848),4)))</f>
        <v/>
      </c>
      <c r="AR848" s="139" t="str">
        <f t="shared" si="429"/>
        <v/>
      </c>
      <c r="AS848" s="125" t="str">
        <f t="shared" si="430"/>
        <v/>
      </c>
      <c r="AT848" s="121" t="str">
        <f t="shared" si="431"/>
        <v/>
      </c>
      <c r="AU848" s="138" t="str">
        <f>IF(AX848="","",IF(R848="Refreshment Beverage",ROUND((BA848-Y848-Z848-AA848)*VLOOKUP(VALUE(Q848),Rates!G$15:L$19,3,0),4),ROUND(AW848*(VLOOKUP(VALUE(Q848),Rates!G:L,3,0)),4)))</f>
        <v/>
      </c>
      <c r="AV848" s="126" t="str">
        <f t="shared" si="432"/>
        <v/>
      </c>
      <c r="AW848" s="127" t="str">
        <f t="shared" si="433"/>
        <v/>
      </c>
      <c r="AX848" s="123" t="str">
        <f t="shared" si="434"/>
        <v/>
      </c>
      <c r="AY848" s="140" t="str">
        <f>IF(AX848="","",IF(R848="Refreshment Beverage",ROUND(SUM(AX848*Rates!K$19),4),ROUND(SUM(AX848*(Rates!J$8/100)),4)))</f>
        <v/>
      </c>
      <c r="AZ848" s="124" t="str">
        <f t="shared" si="435"/>
        <v/>
      </c>
      <c r="BA848" s="125" t="str">
        <f t="shared" si="436"/>
        <v/>
      </c>
      <c r="BB848" s="115"/>
      <c r="BC848" s="143"/>
      <c r="BD848" s="100"/>
      <c r="BE848" s="100"/>
      <c r="BF848" s="100"/>
      <c r="BG848" s="100"/>
    </row>
    <row r="849" spans="1:59" ht="12.75" customHeight="1" x14ac:dyDescent="0.2">
      <c r="A849" s="144"/>
      <c r="B849" s="141"/>
      <c r="C849" s="141"/>
      <c r="D849" s="142"/>
      <c r="E849" s="142"/>
      <c r="F849" s="142"/>
      <c r="G849" s="142"/>
      <c r="H849" s="142"/>
      <c r="I849" s="129"/>
      <c r="J849" s="130"/>
      <c r="K849" s="131" t="str">
        <f t="shared" si="407"/>
        <v/>
      </c>
      <c r="L849" s="132" t="str">
        <f t="shared" si="408"/>
        <v/>
      </c>
      <c r="M849" s="133" t="str">
        <f t="shared" si="409"/>
        <v/>
      </c>
      <c r="N849" s="134" t="str">
        <f>IFERROR(IF(B:B="","",IF(R849="Beer",SUM(LOOKUP(2,1/(Rates!$B$3:$B$5&lt;=W849)/(Rates!$C$3:$C$5&gt;=W849),Rates!$D$3:$D$5)*(X849/100)*W849),IF(R849="Refreshment Beverage",SUM(LOOKUP(2,1/(Rates!$B$7:$B$11&lt;=W849)/(Rates!$C$7:$C$11&gt;=W849),Rates!$D$7:$D$11)*(X849/100)*W849)))),"")</f>
        <v/>
      </c>
      <c r="O849" s="134" t="str">
        <f t="shared" si="410"/>
        <v/>
      </c>
      <c r="P849" s="116"/>
      <c r="Q849" s="117" t="str">
        <f t="shared" si="411"/>
        <v/>
      </c>
      <c r="R849" s="128" t="str">
        <f t="shared" si="412"/>
        <v/>
      </c>
      <c r="S849" s="135" t="str">
        <f>IF(B849="","",IF(R849="Refreshment Beverage",VLOOKUP(VALUE(Q849),Rates!G$15:L$19,2,0),VLOOKUP(VALUE(Q849),Rates!G$4:L$12,2,0)))</f>
        <v/>
      </c>
      <c r="T849" s="135" t="str">
        <f t="shared" si="413"/>
        <v/>
      </c>
      <c r="U849" s="118" t="str">
        <f t="shared" si="414"/>
        <v/>
      </c>
      <c r="V849" s="135" t="str">
        <f t="shared" si="415"/>
        <v/>
      </c>
      <c r="W849" s="135" t="str">
        <f t="shared" si="416"/>
        <v/>
      </c>
      <c r="X849" s="119" t="str">
        <f t="shared" si="417"/>
        <v/>
      </c>
      <c r="Y849" s="120" t="str">
        <f>IF(B:B="","",IF(R849="Refreshment Beverage",VLOOKUP(Q849,Rates!G$15:L$19,6,0)*W849,VLOOKUP(Q849,Rates!G$4:L$12,6,0)*W849))</f>
        <v/>
      </c>
      <c r="Z849" s="120" t="str">
        <f t="shared" si="418"/>
        <v/>
      </c>
      <c r="AA849" s="120" t="str">
        <f t="shared" si="419"/>
        <v/>
      </c>
      <c r="AB849" s="136" t="str">
        <f>IF(B:B="","",IF(R849="Refreshment Beverage","",IF(AND(R849="Beer",Q849=0),SUM(LOOKUP(2,1/(Rates!$B$15:$B$18&lt;=W849)/(Rates!$C$15:$C$18&gt;=W849),Rates!$D$15:$D$18)*W849),VLOOKUP(VALUE(Q:Q),Rates!A:B,2,0)*W849)))</f>
        <v/>
      </c>
      <c r="AC849" s="136" t="str">
        <f>IF(B:B="","",IF(R849="Refreshment Beverage","",IF(AND(R849="Beer",Q849=0),SUM(LOOKUP(2,1/(Rates!$B$15:$B$18&lt;=W849)/(Rates!$C$15:$C$18&gt;=W849),Rates!$E$15:$E$18)*W849),VLOOKUP(VALUE(Q:Q),Rates!A:C,3,0)*W849)))</f>
        <v/>
      </c>
      <c r="AD849" s="137" t="str">
        <f>IFERROR(IF(B:B="","",IF(R849="Beer","",IF(VALUE(Q849)=0,VLOOKUP(VLOOKUP(B:B,#REF!,16,0),Rates!A:E,2,0),VLOOKUP(VALUE(Q849),Rates!A$31:B$34,2,0)*W849))),0)</f>
        <v/>
      </c>
      <c r="AE849" s="121" t="str">
        <f t="shared" si="420"/>
        <v/>
      </c>
      <c r="AF849" s="138" t="str">
        <f t="shared" si="421"/>
        <v/>
      </c>
      <c r="AG849" s="122" t="str">
        <f t="shared" si="422"/>
        <v/>
      </c>
      <c r="AH849" s="123" t="str">
        <f t="shared" si="423"/>
        <v/>
      </c>
      <c r="AI849" s="139" t="str">
        <f>IF(AE:AE="","",IF(R849="Refreshment Beverage",AK849*(Rates!J$19/100),ROUND(SUM(AH849*(Rates!$J$8/100)),4)))</f>
        <v/>
      </c>
      <c r="AJ849" s="124" t="str">
        <f t="shared" si="424"/>
        <v/>
      </c>
      <c r="AK849" s="125" t="str">
        <f t="shared" si="425"/>
        <v/>
      </c>
      <c r="AL849" s="121" t="str">
        <f t="shared" si="426"/>
        <v/>
      </c>
      <c r="AM849" s="138" t="str">
        <f>IF(AS849="","",IF(R849="Refreshment Beverage",ROUND(AS849*Rates!K$19,4),ROUND(AO849*(VLOOKUP(VALUE(Q849),Rates!G$4:L$12,3,0)),4)))</f>
        <v/>
      </c>
      <c r="AN849" s="126" t="str">
        <f>IF(AS849="","",IF(R849="Refreshment Beverage",AS849*(Rates!J$19/100),MAX(AM849,AB849)))</f>
        <v/>
      </c>
      <c r="AO849" s="127" t="str">
        <f t="shared" si="427"/>
        <v/>
      </c>
      <c r="AP849" s="127" t="str">
        <f t="shared" si="428"/>
        <v/>
      </c>
      <c r="AQ849" s="140" t="str">
        <f>IF(AS849="","",IF(R849="Refreshment Beverage",ROUND(SUM(VLOOKUP(Q:Q,Rates!G$15:L$19,3,0)*(AS849-Y849-Z849-AA849)),4),ROUND(SUM(Rates!$K$8*AS849),4)))</f>
        <v/>
      </c>
      <c r="AR849" s="139" t="str">
        <f t="shared" si="429"/>
        <v/>
      </c>
      <c r="AS849" s="125" t="str">
        <f t="shared" si="430"/>
        <v/>
      </c>
      <c r="AT849" s="121" t="str">
        <f t="shared" si="431"/>
        <v/>
      </c>
      <c r="AU849" s="138" t="str">
        <f>IF(AX849="","",IF(R849="Refreshment Beverage",ROUND((BA849-Y849-Z849-AA849)*VLOOKUP(VALUE(Q849),Rates!G$15:L$19,3,0),4),ROUND(AW849*(VLOOKUP(VALUE(Q849),Rates!G:L,3,0)),4)))</f>
        <v/>
      </c>
      <c r="AV849" s="126" t="str">
        <f t="shared" si="432"/>
        <v/>
      </c>
      <c r="AW849" s="127" t="str">
        <f t="shared" si="433"/>
        <v/>
      </c>
      <c r="AX849" s="123" t="str">
        <f t="shared" si="434"/>
        <v/>
      </c>
      <c r="AY849" s="140" t="str">
        <f>IF(AX849="","",IF(R849="Refreshment Beverage",ROUND(SUM(AX849*Rates!K$19),4),ROUND(SUM(AX849*(Rates!J$8/100)),4)))</f>
        <v/>
      </c>
      <c r="AZ849" s="124" t="str">
        <f t="shared" si="435"/>
        <v/>
      </c>
      <c r="BA849" s="125" t="str">
        <f t="shared" si="436"/>
        <v/>
      </c>
      <c r="BB849" s="115"/>
      <c r="BC849" s="143"/>
      <c r="BD849" s="100"/>
      <c r="BE849" s="100"/>
      <c r="BF849" s="100"/>
      <c r="BG849" s="100"/>
    </row>
    <row r="850" spans="1:59" ht="12.75" customHeight="1" x14ac:dyDescent="0.2">
      <c r="A850" s="144"/>
      <c r="B850" s="141"/>
      <c r="C850" s="141"/>
      <c r="D850" s="142"/>
      <c r="E850" s="142"/>
      <c r="F850" s="142"/>
      <c r="G850" s="142"/>
      <c r="H850" s="142"/>
      <c r="I850" s="129"/>
      <c r="J850" s="130"/>
      <c r="K850" s="131" t="str">
        <f t="shared" si="407"/>
        <v/>
      </c>
      <c r="L850" s="132" t="str">
        <f t="shared" si="408"/>
        <v/>
      </c>
      <c r="M850" s="133" t="str">
        <f t="shared" si="409"/>
        <v/>
      </c>
      <c r="N850" s="134" t="str">
        <f>IFERROR(IF(B:B="","",IF(R850="Beer",SUM(LOOKUP(2,1/(Rates!$B$3:$B$5&lt;=W850)/(Rates!$C$3:$C$5&gt;=W850),Rates!$D$3:$D$5)*(X850/100)*W850),IF(R850="Refreshment Beverage",SUM(LOOKUP(2,1/(Rates!$B$7:$B$11&lt;=W850)/(Rates!$C$7:$C$11&gt;=W850),Rates!$D$7:$D$11)*(X850/100)*W850)))),"")</f>
        <v/>
      </c>
      <c r="O850" s="134" t="str">
        <f t="shared" si="410"/>
        <v/>
      </c>
      <c r="P850" s="116"/>
      <c r="Q850" s="117" t="str">
        <f t="shared" si="411"/>
        <v/>
      </c>
      <c r="R850" s="128" t="str">
        <f t="shared" si="412"/>
        <v/>
      </c>
      <c r="S850" s="135" t="str">
        <f>IF(B850="","",IF(R850="Refreshment Beverage",VLOOKUP(VALUE(Q850),Rates!G$15:L$19,2,0),VLOOKUP(VALUE(Q850),Rates!G$4:L$12,2,0)))</f>
        <v/>
      </c>
      <c r="T850" s="135" t="str">
        <f t="shared" si="413"/>
        <v/>
      </c>
      <c r="U850" s="118" t="str">
        <f t="shared" si="414"/>
        <v/>
      </c>
      <c r="V850" s="135" t="str">
        <f t="shared" si="415"/>
        <v/>
      </c>
      <c r="W850" s="135" t="str">
        <f t="shared" si="416"/>
        <v/>
      </c>
      <c r="X850" s="119" t="str">
        <f t="shared" si="417"/>
        <v/>
      </c>
      <c r="Y850" s="120" t="str">
        <f>IF(B:B="","",IF(R850="Refreshment Beverage",VLOOKUP(Q850,Rates!G$15:L$19,6,0)*W850,VLOOKUP(Q850,Rates!G$4:L$12,6,0)*W850))</f>
        <v/>
      </c>
      <c r="Z850" s="120" t="str">
        <f t="shared" si="418"/>
        <v/>
      </c>
      <c r="AA850" s="120" t="str">
        <f t="shared" si="419"/>
        <v/>
      </c>
      <c r="AB850" s="136" t="str">
        <f>IF(B:B="","",IF(R850="Refreshment Beverage","",IF(AND(R850="Beer",Q850=0),SUM(LOOKUP(2,1/(Rates!$B$15:$B$18&lt;=W850)/(Rates!$C$15:$C$18&gt;=W850),Rates!$D$15:$D$18)*W850),VLOOKUP(VALUE(Q:Q),Rates!A:B,2,0)*W850)))</f>
        <v/>
      </c>
      <c r="AC850" s="136" t="str">
        <f>IF(B:B="","",IF(R850="Refreshment Beverage","",IF(AND(R850="Beer",Q850=0),SUM(LOOKUP(2,1/(Rates!$B$15:$B$18&lt;=W850)/(Rates!$C$15:$C$18&gt;=W850),Rates!$E$15:$E$18)*W850),VLOOKUP(VALUE(Q:Q),Rates!A:C,3,0)*W850)))</f>
        <v/>
      </c>
      <c r="AD850" s="137" t="str">
        <f>IFERROR(IF(B:B="","",IF(R850="Beer","",IF(VALUE(Q850)=0,VLOOKUP(VLOOKUP(B:B,#REF!,16,0),Rates!A:E,2,0),VLOOKUP(VALUE(Q850),Rates!A$31:B$34,2,0)*W850))),0)</f>
        <v/>
      </c>
      <c r="AE850" s="121" t="str">
        <f t="shared" si="420"/>
        <v/>
      </c>
      <c r="AF850" s="138" t="str">
        <f t="shared" si="421"/>
        <v/>
      </c>
      <c r="AG850" s="122" t="str">
        <f t="shared" si="422"/>
        <v/>
      </c>
      <c r="AH850" s="123" t="str">
        <f t="shared" si="423"/>
        <v/>
      </c>
      <c r="AI850" s="139" t="str">
        <f>IF(AE:AE="","",IF(R850="Refreshment Beverage",AK850*(Rates!J$19/100),ROUND(SUM(AH850*(Rates!$J$8/100)),4)))</f>
        <v/>
      </c>
      <c r="AJ850" s="124" t="str">
        <f t="shared" si="424"/>
        <v/>
      </c>
      <c r="AK850" s="125" t="str">
        <f t="shared" si="425"/>
        <v/>
      </c>
      <c r="AL850" s="121" t="str">
        <f t="shared" si="426"/>
        <v/>
      </c>
      <c r="AM850" s="138" t="str">
        <f>IF(AS850="","",IF(R850="Refreshment Beverage",ROUND(AS850*Rates!K$19,4),ROUND(AO850*(VLOOKUP(VALUE(Q850),Rates!G$4:L$12,3,0)),4)))</f>
        <v/>
      </c>
      <c r="AN850" s="126" t="str">
        <f>IF(AS850="","",IF(R850="Refreshment Beverage",AS850*(Rates!J$19/100),MAX(AM850,AB850)))</f>
        <v/>
      </c>
      <c r="AO850" s="127" t="str">
        <f t="shared" si="427"/>
        <v/>
      </c>
      <c r="AP850" s="127" t="str">
        <f t="shared" si="428"/>
        <v/>
      </c>
      <c r="AQ850" s="140" t="str">
        <f>IF(AS850="","",IF(R850="Refreshment Beverage",ROUND(SUM(VLOOKUP(Q:Q,Rates!G$15:L$19,3,0)*(AS850-Y850-Z850-AA850)),4),ROUND(SUM(Rates!$K$8*AS850),4)))</f>
        <v/>
      </c>
      <c r="AR850" s="139" t="str">
        <f t="shared" si="429"/>
        <v/>
      </c>
      <c r="AS850" s="125" t="str">
        <f t="shared" si="430"/>
        <v/>
      </c>
      <c r="AT850" s="121" t="str">
        <f t="shared" si="431"/>
        <v/>
      </c>
      <c r="AU850" s="138" t="str">
        <f>IF(AX850="","",IF(R850="Refreshment Beverage",ROUND((BA850-Y850-Z850-AA850)*VLOOKUP(VALUE(Q850),Rates!G$15:L$19,3,0),4),ROUND(AW850*(VLOOKUP(VALUE(Q850),Rates!G:L,3,0)),4)))</f>
        <v/>
      </c>
      <c r="AV850" s="126" t="str">
        <f t="shared" si="432"/>
        <v/>
      </c>
      <c r="AW850" s="127" t="str">
        <f t="shared" si="433"/>
        <v/>
      </c>
      <c r="AX850" s="123" t="str">
        <f t="shared" si="434"/>
        <v/>
      </c>
      <c r="AY850" s="140" t="str">
        <f>IF(AX850="","",IF(R850="Refreshment Beverage",ROUND(SUM(AX850*Rates!K$19),4),ROUND(SUM(AX850*(Rates!J$8/100)),4)))</f>
        <v/>
      </c>
      <c r="AZ850" s="124" t="str">
        <f t="shared" si="435"/>
        <v/>
      </c>
      <c r="BA850" s="125" t="str">
        <f t="shared" si="436"/>
        <v/>
      </c>
      <c r="BB850" s="115"/>
      <c r="BC850" s="143"/>
      <c r="BD850" s="100"/>
      <c r="BE850" s="100"/>
      <c r="BF850" s="100"/>
      <c r="BG850" s="100"/>
    </row>
    <row r="851" spans="1:59" ht="12.75" customHeight="1" x14ac:dyDescent="0.2">
      <c r="A851" s="144"/>
      <c r="B851" s="141"/>
      <c r="C851" s="141"/>
      <c r="D851" s="142"/>
      <c r="E851" s="142"/>
      <c r="F851" s="142"/>
      <c r="G851" s="142"/>
      <c r="H851" s="142"/>
      <c r="I851" s="129"/>
      <c r="J851" s="130"/>
      <c r="K851" s="131" t="str">
        <f t="shared" si="407"/>
        <v/>
      </c>
      <c r="L851" s="132" t="str">
        <f t="shared" si="408"/>
        <v/>
      </c>
      <c r="M851" s="133" t="str">
        <f t="shared" si="409"/>
        <v/>
      </c>
      <c r="N851" s="134" t="str">
        <f>IFERROR(IF(B:B="","",IF(R851="Beer",SUM(LOOKUP(2,1/(Rates!$B$3:$B$5&lt;=W851)/(Rates!$C$3:$C$5&gt;=W851),Rates!$D$3:$D$5)*(X851/100)*W851),IF(R851="Refreshment Beverage",SUM(LOOKUP(2,1/(Rates!$B$7:$B$11&lt;=W851)/(Rates!$C$7:$C$11&gt;=W851),Rates!$D$7:$D$11)*(X851/100)*W851)))),"")</f>
        <v/>
      </c>
      <c r="O851" s="134" t="str">
        <f t="shared" si="410"/>
        <v/>
      </c>
      <c r="P851" s="116"/>
      <c r="Q851" s="117" t="str">
        <f t="shared" si="411"/>
        <v/>
      </c>
      <c r="R851" s="128" t="str">
        <f t="shared" si="412"/>
        <v/>
      </c>
      <c r="S851" s="135" t="str">
        <f>IF(B851="","",IF(R851="Refreshment Beverage",VLOOKUP(VALUE(Q851),Rates!G$15:L$19,2,0),VLOOKUP(VALUE(Q851),Rates!G$4:L$12,2,0)))</f>
        <v/>
      </c>
      <c r="T851" s="135" t="str">
        <f t="shared" si="413"/>
        <v/>
      </c>
      <c r="U851" s="118" t="str">
        <f t="shared" si="414"/>
        <v/>
      </c>
      <c r="V851" s="135" t="str">
        <f t="shared" si="415"/>
        <v/>
      </c>
      <c r="W851" s="135" t="str">
        <f t="shared" si="416"/>
        <v/>
      </c>
      <c r="X851" s="119" t="str">
        <f t="shared" si="417"/>
        <v/>
      </c>
      <c r="Y851" s="120" t="str">
        <f>IF(B:B="","",IF(R851="Refreshment Beverage",VLOOKUP(Q851,Rates!G$15:L$19,6,0)*W851,VLOOKUP(Q851,Rates!G$4:L$12,6,0)*W851))</f>
        <v/>
      </c>
      <c r="Z851" s="120" t="str">
        <f t="shared" si="418"/>
        <v/>
      </c>
      <c r="AA851" s="120" t="str">
        <f t="shared" si="419"/>
        <v/>
      </c>
      <c r="AB851" s="136" t="str">
        <f>IF(B:B="","",IF(R851="Refreshment Beverage","",IF(AND(R851="Beer",Q851=0),SUM(LOOKUP(2,1/(Rates!$B$15:$B$18&lt;=W851)/(Rates!$C$15:$C$18&gt;=W851),Rates!$D$15:$D$18)*W851),VLOOKUP(VALUE(Q:Q),Rates!A:B,2,0)*W851)))</f>
        <v/>
      </c>
      <c r="AC851" s="136" t="str">
        <f>IF(B:B="","",IF(R851="Refreshment Beverage","",IF(AND(R851="Beer",Q851=0),SUM(LOOKUP(2,1/(Rates!$B$15:$B$18&lt;=W851)/(Rates!$C$15:$C$18&gt;=W851),Rates!$E$15:$E$18)*W851),VLOOKUP(VALUE(Q:Q),Rates!A:C,3,0)*W851)))</f>
        <v/>
      </c>
      <c r="AD851" s="137" t="str">
        <f>IFERROR(IF(B:B="","",IF(R851="Beer","",IF(VALUE(Q851)=0,VLOOKUP(VLOOKUP(B:B,#REF!,16,0),Rates!A:E,2,0),VLOOKUP(VALUE(Q851),Rates!A$31:B$34,2,0)*W851))),0)</f>
        <v/>
      </c>
      <c r="AE851" s="121" t="str">
        <f t="shared" si="420"/>
        <v/>
      </c>
      <c r="AF851" s="138" t="str">
        <f t="shared" si="421"/>
        <v/>
      </c>
      <c r="AG851" s="122" t="str">
        <f t="shared" si="422"/>
        <v/>
      </c>
      <c r="AH851" s="123" t="str">
        <f t="shared" si="423"/>
        <v/>
      </c>
      <c r="AI851" s="139" t="str">
        <f>IF(AE:AE="","",IF(R851="Refreshment Beverage",AK851*(Rates!J$19/100),ROUND(SUM(AH851*(Rates!$J$8/100)),4)))</f>
        <v/>
      </c>
      <c r="AJ851" s="124" t="str">
        <f t="shared" si="424"/>
        <v/>
      </c>
      <c r="AK851" s="125" t="str">
        <f t="shared" si="425"/>
        <v/>
      </c>
      <c r="AL851" s="121" t="str">
        <f t="shared" si="426"/>
        <v/>
      </c>
      <c r="AM851" s="138" t="str">
        <f>IF(AS851="","",IF(R851="Refreshment Beverage",ROUND(AS851*Rates!K$19,4),ROUND(AO851*(VLOOKUP(VALUE(Q851),Rates!G$4:L$12,3,0)),4)))</f>
        <v/>
      </c>
      <c r="AN851" s="126" t="str">
        <f>IF(AS851="","",IF(R851="Refreshment Beverage",AS851*(Rates!J$19/100),MAX(AM851,AB851)))</f>
        <v/>
      </c>
      <c r="AO851" s="127" t="str">
        <f t="shared" si="427"/>
        <v/>
      </c>
      <c r="AP851" s="127" t="str">
        <f t="shared" si="428"/>
        <v/>
      </c>
      <c r="AQ851" s="140" t="str">
        <f>IF(AS851="","",IF(R851="Refreshment Beverage",ROUND(SUM(VLOOKUP(Q:Q,Rates!G$15:L$19,3,0)*(AS851-Y851-Z851-AA851)),4),ROUND(SUM(Rates!$K$8*AS851),4)))</f>
        <v/>
      </c>
      <c r="AR851" s="139" t="str">
        <f t="shared" si="429"/>
        <v/>
      </c>
      <c r="AS851" s="125" t="str">
        <f t="shared" si="430"/>
        <v/>
      </c>
      <c r="AT851" s="121" t="str">
        <f t="shared" si="431"/>
        <v/>
      </c>
      <c r="AU851" s="138" t="str">
        <f>IF(AX851="","",IF(R851="Refreshment Beverage",ROUND((BA851-Y851-Z851-AA851)*VLOOKUP(VALUE(Q851),Rates!G$15:L$19,3,0),4),ROUND(AW851*(VLOOKUP(VALUE(Q851),Rates!G:L,3,0)),4)))</f>
        <v/>
      </c>
      <c r="AV851" s="126" t="str">
        <f t="shared" si="432"/>
        <v/>
      </c>
      <c r="AW851" s="127" t="str">
        <f t="shared" si="433"/>
        <v/>
      </c>
      <c r="AX851" s="123" t="str">
        <f t="shared" si="434"/>
        <v/>
      </c>
      <c r="AY851" s="140" t="str">
        <f>IF(AX851="","",IF(R851="Refreshment Beverage",ROUND(SUM(AX851*Rates!K$19),4),ROUND(SUM(AX851*(Rates!J$8/100)),4)))</f>
        <v/>
      </c>
      <c r="AZ851" s="124" t="str">
        <f t="shared" si="435"/>
        <v/>
      </c>
      <c r="BA851" s="125" t="str">
        <f t="shared" si="436"/>
        <v/>
      </c>
      <c r="BB851" s="115"/>
      <c r="BC851" s="143"/>
      <c r="BD851" s="100"/>
      <c r="BE851" s="100"/>
      <c r="BF851" s="100"/>
      <c r="BG851" s="100"/>
    </row>
    <row r="852" spans="1:59" ht="12.75" customHeight="1" x14ac:dyDescent="0.2">
      <c r="A852" s="144"/>
      <c r="B852" s="141"/>
      <c r="C852" s="141"/>
      <c r="D852" s="142"/>
      <c r="E852" s="142"/>
      <c r="F852" s="142"/>
      <c r="G852" s="142"/>
      <c r="H852" s="142"/>
      <c r="I852" s="129"/>
      <c r="J852" s="130"/>
      <c r="K852" s="131" t="str">
        <f t="shared" si="407"/>
        <v/>
      </c>
      <c r="L852" s="132" t="str">
        <f t="shared" si="408"/>
        <v/>
      </c>
      <c r="M852" s="133" t="str">
        <f t="shared" si="409"/>
        <v/>
      </c>
      <c r="N852" s="134" t="str">
        <f>IFERROR(IF(B:B="","",IF(R852="Beer",SUM(LOOKUP(2,1/(Rates!$B$3:$B$5&lt;=W852)/(Rates!$C$3:$C$5&gt;=W852),Rates!$D$3:$D$5)*(X852/100)*W852),IF(R852="Refreshment Beverage",SUM(LOOKUP(2,1/(Rates!$B$7:$B$11&lt;=W852)/(Rates!$C$7:$C$11&gt;=W852),Rates!$D$7:$D$11)*(X852/100)*W852)))),"")</f>
        <v/>
      </c>
      <c r="O852" s="134" t="str">
        <f t="shared" si="410"/>
        <v/>
      </c>
      <c r="P852" s="116"/>
      <c r="Q852" s="117" t="str">
        <f t="shared" si="411"/>
        <v/>
      </c>
      <c r="R852" s="128" t="str">
        <f t="shared" si="412"/>
        <v/>
      </c>
      <c r="S852" s="135" t="str">
        <f>IF(B852="","",IF(R852="Refreshment Beverage",VLOOKUP(VALUE(Q852),Rates!G$15:L$19,2,0),VLOOKUP(VALUE(Q852),Rates!G$4:L$12,2,0)))</f>
        <v/>
      </c>
      <c r="T852" s="135" t="str">
        <f t="shared" si="413"/>
        <v/>
      </c>
      <c r="U852" s="118" t="str">
        <f t="shared" si="414"/>
        <v/>
      </c>
      <c r="V852" s="135" t="str">
        <f t="shared" si="415"/>
        <v/>
      </c>
      <c r="W852" s="135" t="str">
        <f t="shared" si="416"/>
        <v/>
      </c>
      <c r="X852" s="119" t="str">
        <f t="shared" si="417"/>
        <v/>
      </c>
      <c r="Y852" s="120" t="str">
        <f>IF(B:B="","",IF(R852="Refreshment Beverage",VLOOKUP(Q852,Rates!G$15:L$19,6,0)*W852,VLOOKUP(Q852,Rates!G$4:L$12,6,0)*W852))</f>
        <v/>
      </c>
      <c r="Z852" s="120" t="str">
        <f t="shared" si="418"/>
        <v/>
      </c>
      <c r="AA852" s="120" t="str">
        <f t="shared" si="419"/>
        <v/>
      </c>
      <c r="AB852" s="136" t="str">
        <f>IF(B:B="","",IF(R852="Refreshment Beverage","",IF(AND(R852="Beer",Q852=0),SUM(LOOKUP(2,1/(Rates!$B$15:$B$18&lt;=W852)/(Rates!$C$15:$C$18&gt;=W852),Rates!$D$15:$D$18)*W852),VLOOKUP(VALUE(Q:Q),Rates!A:B,2,0)*W852)))</f>
        <v/>
      </c>
      <c r="AC852" s="136" t="str">
        <f>IF(B:B="","",IF(R852="Refreshment Beverage","",IF(AND(R852="Beer",Q852=0),SUM(LOOKUP(2,1/(Rates!$B$15:$B$18&lt;=W852)/(Rates!$C$15:$C$18&gt;=W852),Rates!$E$15:$E$18)*W852),VLOOKUP(VALUE(Q:Q),Rates!A:C,3,0)*W852)))</f>
        <v/>
      </c>
      <c r="AD852" s="137" t="str">
        <f>IFERROR(IF(B:B="","",IF(R852="Beer","",IF(VALUE(Q852)=0,VLOOKUP(VLOOKUP(B:B,#REF!,16,0),Rates!A:E,2,0),VLOOKUP(VALUE(Q852),Rates!A$31:B$34,2,0)*W852))),0)</f>
        <v/>
      </c>
      <c r="AE852" s="121" t="str">
        <f t="shared" si="420"/>
        <v/>
      </c>
      <c r="AF852" s="138" t="str">
        <f t="shared" si="421"/>
        <v/>
      </c>
      <c r="AG852" s="122" t="str">
        <f t="shared" si="422"/>
        <v/>
      </c>
      <c r="AH852" s="123" t="str">
        <f t="shared" si="423"/>
        <v/>
      </c>
      <c r="AI852" s="139" t="str">
        <f>IF(AE:AE="","",IF(R852="Refreshment Beverage",AK852*(Rates!J$19/100),ROUND(SUM(AH852*(Rates!$J$8/100)),4)))</f>
        <v/>
      </c>
      <c r="AJ852" s="124" t="str">
        <f t="shared" si="424"/>
        <v/>
      </c>
      <c r="AK852" s="125" t="str">
        <f t="shared" si="425"/>
        <v/>
      </c>
      <c r="AL852" s="121" t="str">
        <f t="shared" si="426"/>
        <v/>
      </c>
      <c r="AM852" s="138" t="str">
        <f>IF(AS852="","",IF(R852="Refreshment Beverage",ROUND(AS852*Rates!K$19,4),ROUND(AO852*(VLOOKUP(VALUE(Q852),Rates!G$4:L$12,3,0)),4)))</f>
        <v/>
      </c>
      <c r="AN852" s="126" t="str">
        <f>IF(AS852="","",IF(R852="Refreshment Beverage",AS852*(Rates!J$19/100),MAX(AM852,AB852)))</f>
        <v/>
      </c>
      <c r="AO852" s="127" t="str">
        <f t="shared" si="427"/>
        <v/>
      </c>
      <c r="AP852" s="127" t="str">
        <f t="shared" si="428"/>
        <v/>
      </c>
      <c r="AQ852" s="140" t="str">
        <f>IF(AS852="","",IF(R852="Refreshment Beverage",ROUND(SUM(VLOOKUP(Q:Q,Rates!G$15:L$19,3,0)*(AS852-Y852-Z852-AA852)),4),ROUND(SUM(Rates!$K$8*AS852),4)))</f>
        <v/>
      </c>
      <c r="AR852" s="139" t="str">
        <f t="shared" si="429"/>
        <v/>
      </c>
      <c r="AS852" s="125" t="str">
        <f t="shared" si="430"/>
        <v/>
      </c>
      <c r="AT852" s="121" t="str">
        <f t="shared" si="431"/>
        <v/>
      </c>
      <c r="AU852" s="138" t="str">
        <f>IF(AX852="","",IF(R852="Refreshment Beverage",ROUND((BA852-Y852-Z852-AA852)*VLOOKUP(VALUE(Q852),Rates!G$15:L$19,3,0),4),ROUND(AW852*(VLOOKUP(VALUE(Q852),Rates!G:L,3,0)),4)))</f>
        <v/>
      </c>
      <c r="AV852" s="126" t="str">
        <f t="shared" si="432"/>
        <v/>
      </c>
      <c r="AW852" s="127" t="str">
        <f t="shared" si="433"/>
        <v/>
      </c>
      <c r="AX852" s="123" t="str">
        <f t="shared" si="434"/>
        <v/>
      </c>
      <c r="AY852" s="140" t="str">
        <f>IF(AX852="","",IF(R852="Refreshment Beverage",ROUND(SUM(AX852*Rates!K$19),4),ROUND(SUM(AX852*(Rates!J$8/100)),4)))</f>
        <v/>
      </c>
      <c r="AZ852" s="124" t="str">
        <f t="shared" si="435"/>
        <v/>
      </c>
      <c r="BA852" s="125" t="str">
        <f t="shared" si="436"/>
        <v/>
      </c>
      <c r="BB852" s="115"/>
      <c r="BC852" s="143"/>
      <c r="BD852" s="100"/>
      <c r="BE852" s="100"/>
      <c r="BF852" s="100"/>
      <c r="BG852" s="100"/>
    </row>
    <row r="853" spans="1:59" ht="12.75" customHeight="1" x14ac:dyDescent="0.2">
      <c r="A853" s="144"/>
      <c r="B853" s="141"/>
      <c r="C853" s="141"/>
      <c r="D853" s="142"/>
      <c r="E853" s="142"/>
      <c r="F853" s="142"/>
      <c r="G853" s="142"/>
      <c r="H853" s="142"/>
      <c r="I853" s="129"/>
      <c r="J853" s="130"/>
      <c r="K853" s="131" t="str">
        <f t="shared" si="407"/>
        <v/>
      </c>
      <c r="L853" s="132" t="str">
        <f t="shared" si="408"/>
        <v/>
      </c>
      <c r="M853" s="133" t="str">
        <f t="shared" si="409"/>
        <v/>
      </c>
      <c r="N853" s="134" t="str">
        <f>IFERROR(IF(B:B="","",IF(R853="Beer",SUM(LOOKUP(2,1/(Rates!$B$3:$B$5&lt;=W853)/(Rates!$C$3:$C$5&gt;=W853),Rates!$D$3:$D$5)*(X853/100)*W853),IF(R853="Refreshment Beverage",SUM(LOOKUP(2,1/(Rates!$B$7:$B$11&lt;=W853)/(Rates!$C$7:$C$11&gt;=W853),Rates!$D$7:$D$11)*(X853/100)*W853)))),"")</f>
        <v/>
      </c>
      <c r="O853" s="134" t="str">
        <f t="shared" si="410"/>
        <v/>
      </c>
      <c r="P853" s="116"/>
      <c r="Q853" s="117" t="str">
        <f t="shared" si="411"/>
        <v/>
      </c>
      <c r="R853" s="128" t="str">
        <f t="shared" si="412"/>
        <v/>
      </c>
      <c r="S853" s="135" t="str">
        <f>IF(B853="","",IF(R853="Refreshment Beverage",VLOOKUP(VALUE(Q853),Rates!G$15:L$19,2,0),VLOOKUP(VALUE(Q853),Rates!G$4:L$12,2,0)))</f>
        <v/>
      </c>
      <c r="T853" s="135" t="str">
        <f t="shared" si="413"/>
        <v/>
      </c>
      <c r="U853" s="118" t="str">
        <f t="shared" si="414"/>
        <v/>
      </c>
      <c r="V853" s="135" t="str">
        <f t="shared" si="415"/>
        <v/>
      </c>
      <c r="W853" s="135" t="str">
        <f t="shared" si="416"/>
        <v/>
      </c>
      <c r="X853" s="119" t="str">
        <f t="shared" si="417"/>
        <v/>
      </c>
      <c r="Y853" s="120" t="str">
        <f>IF(B:B="","",IF(R853="Refreshment Beverage",VLOOKUP(Q853,Rates!G$15:L$19,6,0)*W853,VLOOKUP(Q853,Rates!G$4:L$12,6,0)*W853))</f>
        <v/>
      </c>
      <c r="Z853" s="120" t="str">
        <f t="shared" si="418"/>
        <v/>
      </c>
      <c r="AA853" s="120" t="str">
        <f t="shared" si="419"/>
        <v/>
      </c>
      <c r="AB853" s="136" t="str">
        <f>IF(B:B="","",IF(R853="Refreshment Beverage","",IF(AND(R853="Beer",Q853=0),SUM(LOOKUP(2,1/(Rates!$B$15:$B$18&lt;=W853)/(Rates!$C$15:$C$18&gt;=W853),Rates!$D$15:$D$18)*W853),VLOOKUP(VALUE(Q:Q),Rates!A:B,2,0)*W853)))</f>
        <v/>
      </c>
      <c r="AC853" s="136" t="str">
        <f>IF(B:B="","",IF(R853="Refreshment Beverage","",IF(AND(R853="Beer",Q853=0),SUM(LOOKUP(2,1/(Rates!$B$15:$B$18&lt;=W853)/(Rates!$C$15:$C$18&gt;=W853),Rates!$E$15:$E$18)*W853),VLOOKUP(VALUE(Q:Q),Rates!A:C,3,0)*W853)))</f>
        <v/>
      </c>
      <c r="AD853" s="137" t="str">
        <f>IFERROR(IF(B:B="","",IF(R853="Beer","",IF(VALUE(Q853)=0,VLOOKUP(VLOOKUP(B:B,#REF!,16,0),Rates!A:E,2,0),VLOOKUP(VALUE(Q853),Rates!A$31:B$34,2,0)*W853))),0)</f>
        <v/>
      </c>
      <c r="AE853" s="121" t="str">
        <f t="shared" si="420"/>
        <v/>
      </c>
      <c r="AF853" s="138" t="str">
        <f t="shared" si="421"/>
        <v/>
      </c>
      <c r="AG853" s="122" t="str">
        <f t="shared" si="422"/>
        <v/>
      </c>
      <c r="AH853" s="123" t="str">
        <f t="shared" si="423"/>
        <v/>
      </c>
      <c r="AI853" s="139" t="str">
        <f>IF(AE:AE="","",IF(R853="Refreshment Beverage",AK853*(Rates!J$19/100),ROUND(SUM(AH853*(Rates!$J$8/100)),4)))</f>
        <v/>
      </c>
      <c r="AJ853" s="124" t="str">
        <f t="shared" si="424"/>
        <v/>
      </c>
      <c r="AK853" s="125" t="str">
        <f t="shared" si="425"/>
        <v/>
      </c>
      <c r="AL853" s="121" t="str">
        <f t="shared" si="426"/>
        <v/>
      </c>
      <c r="AM853" s="138" t="str">
        <f>IF(AS853="","",IF(R853="Refreshment Beverage",ROUND(AS853*Rates!K$19,4),ROUND(AO853*(VLOOKUP(VALUE(Q853),Rates!G$4:L$12,3,0)),4)))</f>
        <v/>
      </c>
      <c r="AN853" s="126" t="str">
        <f>IF(AS853="","",IF(R853="Refreshment Beverage",AS853*(Rates!J$19/100),MAX(AM853,AB853)))</f>
        <v/>
      </c>
      <c r="AO853" s="127" t="str">
        <f t="shared" si="427"/>
        <v/>
      </c>
      <c r="AP853" s="127" t="str">
        <f t="shared" si="428"/>
        <v/>
      </c>
      <c r="AQ853" s="140" t="str">
        <f>IF(AS853="","",IF(R853="Refreshment Beverage",ROUND(SUM(VLOOKUP(Q:Q,Rates!G$15:L$19,3,0)*(AS853-Y853-Z853-AA853)),4),ROUND(SUM(Rates!$K$8*AS853),4)))</f>
        <v/>
      </c>
      <c r="AR853" s="139" t="str">
        <f t="shared" si="429"/>
        <v/>
      </c>
      <c r="AS853" s="125" t="str">
        <f t="shared" si="430"/>
        <v/>
      </c>
      <c r="AT853" s="121" t="str">
        <f t="shared" si="431"/>
        <v/>
      </c>
      <c r="AU853" s="138" t="str">
        <f>IF(AX853="","",IF(R853="Refreshment Beverage",ROUND((BA853-Y853-Z853-AA853)*VLOOKUP(VALUE(Q853),Rates!G$15:L$19,3,0),4),ROUND(AW853*(VLOOKUP(VALUE(Q853),Rates!G:L,3,0)),4)))</f>
        <v/>
      </c>
      <c r="AV853" s="126" t="str">
        <f t="shared" si="432"/>
        <v/>
      </c>
      <c r="AW853" s="127" t="str">
        <f t="shared" si="433"/>
        <v/>
      </c>
      <c r="AX853" s="123" t="str">
        <f t="shared" si="434"/>
        <v/>
      </c>
      <c r="AY853" s="140" t="str">
        <f>IF(AX853="","",IF(R853="Refreshment Beverage",ROUND(SUM(AX853*Rates!K$19),4),ROUND(SUM(AX853*(Rates!J$8/100)),4)))</f>
        <v/>
      </c>
      <c r="AZ853" s="124" t="str">
        <f t="shared" si="435"/>
        <v/>
      </c>
      <c r="BA853" s="125" t="str">
        <f t="shared" si="436"/>
        <v/>
      </c>
      <c r="BB853" s="115"/>
      <c r="BC853" s="143"/>
      <c r="BD853" s="100"/>
      <c r="BE853" s="100"/>
      <c r="BF853" s="100"/>
      <c r="BG853" s="100"/>
    </row>
    <row r="854" spans="1:59" ht="12.75" customHeight="1" x14ac:dyDescent="0.2">
      <c r="A854" s="144"/>
      <c r="B854" s="141"/>
      <c r="C854" s="141"/>
      <c r="D854" s="142"/>
      <c r="E854" s="142"/>
      <c r="F854" s="142"/>
      <c r="G854" s="142"/>
      <c r="H854" s="142"/>
      <c r="I854" s="129"/>
      <c r="J854" s="130"/>
      <c r="K854" s="131" t="str">
        <f t="shared" si="407"/>
        <v/>
      </c>
      <c r="L854" s="132" t="str">
        <f t="shared" si="408"/>
        <v/>
      </c>
      <c r="M854" s="133" t="str">
        <f t="shared" si="409"/>
        <v/>
      </c>
      <c r="N854" s="134" t="str">
        <f>IFERROR(IF(B:B="","",IF(R854="Beer",SUM(LOOKUP(2,1/(Rates!$B$3:$B$5&lt;=W854)/(Rates!$C$3:$C$5&gt;=W854),Rates!$D$3:$D$5)*(X854/100)*W854),IF(R854="Refreshment Beverage",SUM(LOOKUP(2,1/(Rates!$B$7:$B$11&lt;=W854)/(Rates!$C$7:$C$11&gt;=W854),Rates!$D$7:$D$11)*(X854/100)*W854)))),"")</f>
        <v/>
      </c>
      <c r="O854" s="134" t="str">
        <f t="shared" si="410"/>
        <v/>
      </c>
      <c r="P854" s="116"/>
      <c r="Q854" s="117" t="str">
        <f t="shared" si="411"/>
        <v/>
      </c>
      <c r="R854" s="128" t="str">
        <f t="shared" si="412"/>
        <v/>
      </c>
      <c r="S854" s="135" t="str">
        <f>IF(B854="","",IF(R854="Refreshment Beverage",VLOOKUP(VALUE(Q854),Rates!G$15:L$19,2,0),VLOOKUP(VALUE(Q854),Rates!G$4:L$12,2,0)))</f>
        <v/>
      </c>
      <c r="T854" s="135" t="str">
        <f t="shared" si="413"/>
        <v/>
      </c>
      <c r="U854" s="118" t="str">
        <f t="shared" si="414"/>
        <v/>
      </c>
      <c r="V854" s="135" t="str">
        <f t="shared" si="415"/>
        <v/>
      </c>
      <c r="W854" s="135" t="str">
        <f t="shared" si="416"/>
        <v/>
      </c>
      <c r="X854" s="119" t="str">
        <f t="shared" si="417"/>
        <v/>
      </c>
      <c r="Y854" s="120" t="str">
        <f>IF(B:B="","",IF(R854="Refreshment Beverage",VLOOKUP(Q854,Rates!G$15:L$19,6,0)*W854,VLOOKUP(Q854,Rates!G$4:L$12,6,0)*W854))</f>
        <v/>
      </c>
      <c r="Z854" s="120" t="str">
        <f t="shared" si="418"/>
        <v/>
      </c>
      <c r="AA854" s="120" t="str">
        <f t="shared" si="419"/>
        <v/>
      </c>
      <c r="AB854" s="136" t="str">
        <f>IF(B:B="","",IF(R854="Refreshment Beverage","",IF(AND(R854="Beer",Q854=0),SUM(LOOKUP(2,1/(Rates!$B$15:$B$18&lt;=W854)/(Rates!$C$15:$C$18&gt;=W854),Rates!$D$15:$D$18)*W854),VLOOKUP(VALUE(Q:Q),Rates!A:B,2,0)*W854)))</f>
        <v/>
      </c>
      <c r="AC854" s="136" t="str">
        <f>IF(B:B="","",IF(R854="Refreshment Beverage","",IF(AND(R854="Beer",Q854=0),SUM(LOOKUP(2,1/(Rates!$B$15:$B$18&lt;=W854)/(Rates!$C$15:$C$18&gt;=W854),Rates!$E$15:$E$18)*W854),VLOOKUP(VALUE(Q:Q),Rates!A:C,3,0)*W854)))</f>
        <v/>
      </c>
      <c r="AD854" s="137" t="str">
        <f>IFERROR(IF(B:B="","",IF(R854="Beer","",IF(VALUE(Q854)=0,VLOOKUP(VLOOKUP(B:B,#REF!,16,0),Rates!A:E,2,0),VLOOKUP(VALUE(Q854),Rates!A$31:B$34,2,0)*W854))),0)</f>
        <v/>
      </c>
      <c r="AE854" s="121" t="str">
        <f t="shared" si="420"/>
        <v/>
      </c>
      <c r="AF854" s="138" t="str">
        <f t="shared" si="421"/>
        <v/>
      </c>
      <c r="AG854" s="122" t="str">
        <f t="shared" si="422"/>
        <v/>
      </c>
      <c r="AH854" s="123" t="str">
        <f t="shared" si="423"/>
        <v/>
      </c>
      <c r="AI854" s="139" t="str">
        <f>IF(AE:AE="","",IF(R854="Refreshment Beverage",AK854*(Rates!J$19/100),ROUND(SUM(AH854*(Rates!$J$8/100)),4)))</f>
        <v/>
      </c>
      <c r="AJ854" s="124" t="str">
        <f t="shared" si="424"/>
        <v/>
      </c>
      <c r="AK854" s="125" t="str">
        <f t="shared" si="425"/>
        <v/>
      </c>
      <c r="AL854" s="121" t="str">
        <f t="shared" si="426"/>
        <v/>
      </c>
      <c r="AM854" s="138" t="str">
        <f>IF(AS854="","",IF(R854="Refreshment Beverage",ROUND(AS854*Rates!K$19,4),ROUND(AO854*(VLOOKUP(VALUE(Q854),Rates!G$4:L$12,3,0)),4)))</f>
        <v/>
      </c>
      <c r="AN854" s="126" t="str">
        <f>IF(AS854="","",IF(R854="Refreshment Beverage",AS854*(Rates!J$19/100),MAX(AM854,AB854)))</f>
        <v/>
      </c>
      <c r="AO854" s="127" t="str">
        <f t="shared" si="427"/>
        <v/>
      </c>
      <c r="AP854" s="127" t="str">
        <f t="shared" si="428"/>
        <v/>
      </c>
      <c r="AQ854" s="140" t="str">
        <f>IF(AS854="","",IF(R854="Refreshment Beverage",ROUND(SUM(VLOOKUP(Q:Q,Rates!G$15:L$19,3,0)*(AS854-Y854-Z854-AA854)),4),ROUND(SUM(Rates!$K$8*AS854),4)))</f>
        <v/>
      </c>
      <c r="AR854" s="139" t="str">
        <f t="shared" si="429"/>
        <v/>
      </c>
      <c r="AS854" s="125" t="str">
        <f t="shared" si="430"/>
        <v/>
      </c>
      <c r="AT854" s="121" t="str">
        <f t="shared" si="431"/>
        <v/>
      </c>
      <c r="AU854" s="138" t="str">
        <f>IF(AX854="","",IF(R854="Refreshment Beverage",ROUND((BA854-Y854-Z854-AA854)*VLOOKUP(VALUE(Q854),Rates!G$15:L$19,3,0),4),ROUND(AW854*(VLOOKUP(VALUE(Q854),Rates!G:L,3,0)),4)))</f>
        <v/>
      </c>
      <c r="AV854" s="126" t="str">
        <f t="shared" si="432"/>
        <v/>
      </c>
      <c r="AW854" s="127" t="str">
        <f t="shared" si="433"/>
        <v/>
      </c>
      <c r="AX854" s="123" t="str">
        <f t="shared" si="434"/>
        <v/>
      </c>
      <c r="AY854" s="140" t="str">
        <f>IF(AX854="","",IF(R854="Refreshment Beverage",ROUND(SUM(AX854*Rates!K$19),4),ROUND(SUM(AX854*(Rates!J$8/100)),4)))</f>
        <v/>
      </c>
      <c r="AZ854" s="124" t="str">
        <f t="shared" si="435"/>
        <v/>
      </c>
      <c r="BA854" s="125" t="str">
        <f t="shared" si="436"/>
        <v/>
      </c>
      <c r="BB854" s="115"/>
      <c r="BC854" s="143"/>
      <c r="BD854" s="100"/>
      <c r="BE854" s="100"/>
      <c r="BF854" s="100"/>
      <c r="BG854" s="100"/>
    </row>
    <row r="855" spans="1:59" ht="12.75" customHeight="1" x14ac:dyDescent="0.2">
      <c r="A855" s="144"/>
      <c r="B855" s="141"/>
      <c r="C855" s="141"/>
      <c r="D855" s="142"/>
      <c r="E855" s="142"/>
      <c r="F855" s="142"/>
      <c r="G855" s="142"/>
      <c r="H855" s="142"/>
      <c r="I855" s="129"/>
      <c r="J855" s="130"/>
      <c r="K855" s="131" t="str">
        <f t="shared" si="407"/>
        <v/>
      </c>
      <c r="L855" s="132" t="str">
        <f t="shared" si="408"/>
        <v/>
      </c>
      <c r="M855" s="133" t="str">
        <f t="shared" si="409"/>
        <v/>
      </c>
      <c r="N855" s="134" t="str">
        <f>IFERROR(IF(B:B="","",IF(R855="Beer",SUM(LOOKUP(2,1/(Rates!$B$3:$B$5&lt;=W855)/(Rates!$C$3:$C$5&gt;=W855),Rates!$D$3:$D$5)*(X855/100)*W855),IF(R855="Refreshment Beverage",SUM(LOOKUP(2,1/(Rates!$B$7:$B$11&lt;=W855)/(Rates!$C$7:$C$11&gt;=W855),Rates!$D$7:$D$11)*(X855/100)*W855)))),"")</f>
        <v/>
      </c>
      <c r="O855" s="134" t="str">
        <f t="shared" si="410"/>
        <v/>
      </c>
      <c r="P855" s="116"/>
      <c r="Q855" s="117" t="str">
        <f t="shared" si="411"/>
        <v/>
      </c>
      <c r="R855" s="128" t="str">
        <f t="shared" si="412"/>
        <v/>
      </c>
      <c r="S855" s="135" t="str">
        <f>IF(B855="","",IF(R855="Refreshment Beverage",VLOOKUP(VALUE(Q855),Rates!G$15:L$19,2,0),VLOOKUP(VALUE(Q855),Rates!G$4:L$12,2,0)))</f>
        <v/>
      </c>
      <c r="T855" s="135" t="str">
        <f t="shared" si="413"/>
        <v/>
      </c>
      <c r="U855" s="118" t="str">
        <f t="shared" si="414"/>
        <v/>
      </c>
      <c r="V855" s="135" t="str">
        <f t="shared" si="415"/>
        <v/>
      </c>
      <c r="W855" s="135" t="str">
        <f t="shared" si="416"/>
        <v/>
      </c>
      <c r="X855" s="119" t="str">
        <f t="shared" si="417"/>
        <v/>
      </c>
      <c r="Y855" s="120" t="str">
        <f>IF(B:B="","",IF(R855="Refreshment Beverage",VLOOKUP(Q855,Rates!G$15:L$19,6,0)*W855,VLOOKUP(Q855,Rates!G$4:L$12,6,0)*W855))</f>
        <v/>
      </c>
      <c r="Z855" s="120" t="str">
        <f t="shared" si="418"/>
        <v/>
      </c>
      <c r="AA855" s="120" t="str">
        <f t="shared" si="419"/>
        <v/>
      </c>
      <c r="AB855" s="136" t="str">
        <f>IF(B:B="","",IF(R855="Refreshment Beverage","",IF(AND(R855="Beer",Q855=0),SUM(LOOKUP(2,1/(Rates!$B$15:$B$18&lt;=W855)/(Rates!$C$15:$C$18&gt;=W855),Rates!$D$15:$D$18)*W855),VLOOKUP(VALUE(Q:Q),Rates!A:B,2,0)*W855)))</f>
        <v/>
      </c>
      <c r="AC855" s="136" t="str">
        <f>IF(B:B="","",IF(R855="Refreshment Beverage","",IF(AND(R855="Beer",Q855=0),SUM(LOOKUP(2,1/(Rates!$B$15:$B$18&lt;=W855)/(Rates!$C$15:$C$18&gt;=W855),Rates!$E$15:$E$18)*W855),VLOOKUP(VALUE(Q:Q),Rates!A:C,3,0)*W855)))</f>
        <v/>
      </c>
      <c r="AD855" s="137" t="str">
        <f>IFERROR(IF(B:B="","",IF(R855="Beer","",IF(VALUE(Q855)=0,VLOOKUP(VLOOKUP(B:B,#REF!,16,0),Rates!A:E,2,0),VLOOKUP(VALUE(Q855),Rates!A$31:B$34,2,0)*W855))),0)</f>
        <v/>
      </c>
      <c r="AE855" s="121" t="str">
        <f t="shared" si="420"/>
        <v/>
      </c>
      <c r="AF855" s="138" t="str">
        <f t="shared" si="421"/>
        <v/>
      </c>
      <c r="AG855" s="122" t="str">
        <f t="shared" si="422"/>
        <v/>
      </c>
      <c r="AH855" s="123" t="str">
        <f t="shared" si="423"/>
        <v/>
      </c>
      <c r="AI855" s="139" t="str">
        <f>IF(AE:AE="","",IF(R855="Refreshment Beverage",AK855*(Rates!J$19/100),ROUND(SUM(AH855*(Rates!$J$8/100)),4)))</f>
        <v/>
      </c>
      <c r="AJ855" s="124" t="str">
        <f t="shared" si="424"/>
        <v/>
      </c>
      <c r="AK855" s="125" t="str">
        <f t="shared" si="425"/>
        <v/>
      </c>
      <c r="AL855" s="121" t="str">
        <f t="shared" si="426"/>
        <v/>
      </c>
      <c r="AM855" s="138" t="str">
        <f>IF(AS855="","",IF(R855="Refreshment Beverage",ROUND(AS855*Rates!K$19,4),ROUND(AO855*(VLOOKUP(VALUE(Q855),Rates!G$4:L$12,3,0)),4)))</f>
        <v/>
      </c>
      <c r="AN855" s="126" t="str">
        <f>IF(AS855="","",IF(R855="Refreshment Beverage",AS855*(Rates!J$19/100),MAX(AM855,AB855)))</f>
        <v/>
      </c>
      <c r="AO855" s="127" t="str">
        <f t="shared" si="427"/>
        <v/>
      </c>
      <c r="AP855" s="127" t="str">
        <f t="shared" si="428"/>
        <v/>
      </c>
      <c r="AQ855" s="140" t="str">
        <f>IF(AS855="","",IF(R855="Refreshment Beverage",ROUND(SUM(VLOOKUP(Q:Q,Rates!G$15:L$19,3,0)*(AS855-Y855-Z855-AA855)),4),ROUND(SUM(Rates!$K$8*AS855),4)))</f>
        <v/>
      </c>
      <c r="AR855" s="139" t="str">
        <f t="shared" si="429"/>
        <v/>
      </c>
      <c r="AS855" s="125" t="str">
        <f t="shared" si="430"/>
        <v/>
      </c>
      <c r="AT855" s="121" t="str">
        <f t="shared" si="431"/>
        <v/>
      </c>
      <c r="AU855" s="138" t="str">
        <f>IF(AX855="","",IF(R855="Refreshment Beverage",ROUND((BA855-Y855-Z855-AA855)*VLOOKUP(VALUE(Q855),Rates!G$15:L$19,3,0),4),ROUND(AW855*(VLOOKUP(VALUE(Q855),Rates!G:L,3,0)),4)))</f>
        <v/>
      </c>
      <c r="AV855" s="126" t="str">
        <f t="shared" si="432"/>
        <v/>
      </c>
      <c r="AW855" s="127" t="str">
        <f t="shared" si="433"/>
        <v/>
      </c>
      <c r="AX855" s="123" t="str">
        <f t="shared" si="434"/>
        <v/>
      </c>
      <c r="AY855" s="140" t="str">
        <f>IF(AX855="","",IF(R855="Refreshment Beverage",ROUND(SUM(AX855*Rates!K$19),4),ROUND(SUM(AX855*(Rates!J$8/100)),4)))</f>
        <v/>
      </c>
      <c r="AZ855" s="124" t="str">
        <f t="shared" si="435"/>
        <v/>
      </c>
      <c r="BA855" s="125" t="str">
        <f t="shared" si="436"/>
        <v/>
      </c>
      <c r="BB855" s="115"/>
      <c r="BC855" s="143"/>
      <c r="BD855" s="100"/>
      <c r="BE855" s="100"/>
      <c r="BF855" s="100"/>
      <c r="BG855" s="100"/>
    </row>
    <row r="856" spans="1:59" ht="12.75" customHeight="1" x14ac:dyDescent="0.2">
      <c r="A856" s="144"/>
      <c r="B856" s="141"/>
      <c r="C856" s="141"/>
      <c r="D856" s="142"/>
      <c r="E856" s="142"/>
      <c r="F856" s="142"/>
      <c r="G856" s="142"/>
      <c r="H856" s="142"/>
      <c r="I856" s="129"/>
      <c r="J856" s="130"/>
      <c r="K856" s="131" t="str">
        <f t="shared" si="407"/>
        <v/>
      </c>
      <c r="L856" s="132" t="str">
        <f t="shared" si="408"/>
        <v/>
      </c>
      <c r="M856" s="133" t="str">
        <f t="shared" si="409"/>
        <v/>
      </c>
      <c r="N856" s="134" t="str">
        <f>IFERROR(IF(B:B="","",IF(R856="Beer",SUM(LOOKUP(2,1/(Rates!$B$3:$B$5&lt;=W856)/(Rates!$C$3:$C$5&gt;=W856),Rates!$D$3:$D$5)*(X856/100)*W856),IF(R856="Refreshment Beverage",SUM(LOOKUP(2,1/(Rates!$B$7:$B$11&lt;=W856)/(Rates!$C$7:$C$11&gt;=W856),Rates!$D$7:$D$11)*(X856/100)*W856)))),"")</f>
        <v/>
      </c>
      <c r="O856" s="134" t="str">
        <f t="shared" si="410"/>
        <v/>
      </c>
      <c r="P856" s="116"/>
      <c r="Q856" s="117" t="str">
        <f t="shared" si="411"/>
        <v/>
      </c>
      <c r="R856" s="128" t="str">
        <f t="shared" si="412"/>
        <v/>
      </c>
      <c r="S856" s="135" t="str">
        <f>IF(B856="","",IF(R856="Refreshment Beverage",VLOOKUP(VALUE(Q856),Rates!G$15:L$19,2,0),VLOOKUP(VALUE(Q856),Rates!G$4:L$12,2,0)))</f>
        <v/>
      </c>
      <c r="T856" s="135" t="str">
        <f t="shared" si="413"/>
        <v/>
      </c>
      <c r="U856" s="118" t="str">
        <f t="shared" si="414"/>
        <v/>
      </c>
      <c r="V856" s="135" t="str">
        <f t="shared" si="415"/>
        <v/>
      </c>
      <c r="W856" s="135" t="str">
        <f t="shared" si="416"/>
        <v/>
      </c>
      <c r="X856" s="119" t="str">
        <f t="shared" si="417"/>
        <v/>
      </c>
      <c r="Y856" s="120" t="str">
        <f>IF(B:B="","",IF(R856="Refreshment Beverage",VLOOKUP(Q856,Rates!G$15:L$19,6,0)*W856,VLOOKUP(Q856,Rates!G$4:L$12,6,0)*W856))</f>
        <v/>
      </c>
      <c r="Z856" s="120" t="str">
        <f t="shared" si="418"/>
        <v/>
      </c>
      <c r="AA856" s="120" t="str">
        <f t="shared" si="419"/>
        <v/>
      </c>
      <c r="AB856" s="136" t="str">
        <f>IF(B:B="","",IF(R856="Refreshment Beverage","",IF(AND(R856="Beer",Q856=0),SUM(LOOKUP(2,1/(Rates!$B$15:$B$18&lt;=W856)/(Rates!$C$15:$C$18&gt;=W856),Rates!$D$15:$D$18)*W856),VLOOKUP(VALUE(Q:Q),Rates!A:B,2,0)*W856)))</f>
        <v/>
      </c>
      <c r="AC856" s="136" t="str">
        <f>IF(B:B="","",IF(R856="Refreshment Beverage","",IF(AND(R856="Beer",Q856=0),SUM(LOOKUP(2,1/(Rates!$B$15:$B$18&lt;=W856)/(Rates!$C$15:$C$18&gt;=W856),Rates!$E$15:$E$18)*W856),VLOOKUP(VALUE(Q:Q),Rates!A:C,3,0)*W856)))</f>
        <v/>
      </c>
      <c r="AD856" s="137" t="str">
        <f>IFERROR(IF(B:B="","",IF(R856="Beer","",IF(VALUE(Q856)=0,VLOOKUP(VLOOKUP(B:B,#REF!,16,0),Rates!A:E,2,0),VLOOKUP(VALUE(Q856),Rates!A$31:B$34,2,0)*W856))),0)</f>
        <v/>
      </c>
      <c r="AE856" s="121" t="str">
        <f t="shared" si="420"/>
        <v/>
      </c>
      <c r="AF856" s="138" t="str">
        <f t="shared" si="421"/>
        <v/>
      </c>
      <c r="AG856" s="122" t="str">
        <f t="shared" si="422"/>
        <v/>
      </c>
      <c r="AH856" s="123" t="str">
        <f t="shared" si="423"/>
        <v/>
      </c>
      <c r="AI856" s="139" t="str">
        <f>IF(AE:AE="","",IF(R856="Refreshment Beverage",AK856*(Rates!J$19/100),ROUND(SUM(AH856*(Rates!$J$8/100)),4)))</f>
        <v/>
      </c>
      <c r="AJ856" s="124" t="str">
        <f t="shared" si="424"/>
        <v/>
      </c>
      <c r="AK856" s="125" t="str">
        <f t="shared" si="425"/>
        <v/>
      </c>
      <c r="AL856" s="121" t="str">
        <f t="shared" si="426"/>
        <v/>
      </c>
      <c r="AM856" s="138" t="str">
        <f>IF(AS856="","",IF(R856="Refreshment Beverage",ROUND(AS856*Rates!K$19,4),ROUND(AO856*(VLOOKUP(VALUE(Q856),Rates!G$4:L$12,3,0)),4)))</f>
        <v/>
      </c>
      <c r="AN856" s="126" t="str">
        <f>IF(AS856="","",IF(R856="Refreshment Beverage",AS856*(Rates!J$19/100),MAX(AM856,AB856)))</f>
        <v/>
      </c>
      <c r="AO856" s="127" t="str">
        <f t="shared" si="427"/>
        <v/>
      </c>
      <c r="AP856" s="127" t="str">
        <f t="shared" si="428"/>
        <v/>
      </c>
      <c r="AQ856" s="140" t="str">
        <f>IF(AS856="","",IF(R856="Refreshment Beverage",ROUND(SUM(VLOOKUP(Q:Q,Rates!G$15:L$19,3,0)*(AS856-Y856-Z856-AA856)),4),ROUND(SUM(Rates!$K$8*AS856),4)))</f>
        <v/>
      </c>
      <c r="AR856" s="139" t="str">
        <f t="shared" si="429"/>
        <v/>
      </c>
      <c r="AS856" s="125" t="str">
        <f t="shared" si="430"/>
        <v/>
      </c>
      <c r="AT856" s="121" t="str">
        <f t="shared" si="431"/>
        <v/>
      </c>
      <c r="AU856" s="138" t="str">
        <f>IF(AX856="","",IF(R856="Refreshment Beverage",ROUND((BA856-Y856-Z856-AA856)*VLOOKUP(VALUE(Q856),Rates!G$15:L$19,3,0),4),ROUND(AW856*(VLOOKUP(VALUE(Q856),Rates!G:L,3,0)),4)))</f>
        <v/>
      </c>
      <c r="AV856" s="126" t="str">
        <f t="shared" si="432"/>
        <v/>
      </c>
      <c r="AW856" s="127" t="str">
        <f t="shared" si="433"/>
        <v/>
      </c>
      <c r="AX856" s="123" t="str">
        <f t="shared" si="434"/>
        <v/>
      </c>
      <c r="AY856" s="140" t="str">
        <f>IF(AX856="","",IF(R856="Refreshment Beverage",ROUND(SUM(AX856*Rates!K$19),4),ROUND(SUM(AX856*(Rates!J$8/100)),4)))</f>
        <v/>
      </c>
      <c r="AZ856" s="124" t="str">
        <f t="shared" si="435"/>
        <v/>
      </c>
      <c r="BA856" s="125" t="str">
        <f t="shared" si="436"/>
        <v/>
      </c>
      <c r="BB856" s="115"/>
      <c r="BC856" s="143"/>
      <c r="BD856" s="100"/>
      <c r="BE856" s="100"/>
      <c r="BF856" s="100"/>
      <c r="BG856" s="100"/>
    </row>
    <row r="857" spans="1:59" ht="12.75" customHeight="1" x14ac:dyDescent="0.2">
      <c r="A857" s="144"/>
      <c r="B857" s="141"/>
      <c r="C857" s="141"/>
      <c r="D857" s="142"/>
      <c r="E857" s="142"/>
      <c r="F857" s="142"/>
      <c r="G857" s="142"/>
      <c r="H857" s="142"/>
      <c r="I857" s="129"/>
      <c r="J857" s="130"/>
      <c r="K857" s="131" t="str">
        <f t="shared" si="407"/>
        <v/>
      </c>
      <c r="L857" s="132" t="str">
        <f t="shared" si="408"/>
        <v/>
      </c>
      <c r="M857" s="133" t="str">
        <f t="shared" si="409"/>
        <v/>
      </c>
      <c r="N857" s="134" t="str">
        <f>IFERROR(IF(B:B="","",IF(R857="Beer",SUM(LOOKUP(2,1/(Rates!$B$3:$B$5&lt;=W857)/(Rates!$C$3:$C$5&gt;=W857),Rates!$D$3:$D$5)*(X857/100)*W857),IF(R857="Refreshment Beverage",SUM(LOOKUP(2,1/(Rates!$B$7:$B$11&lt;=W857)/(Rates!$C$7:$C$11&gt;=W857),Rates!$D$7:$D$11)*(X857/100)*W857)))),"")</f>
        <v/>
      </c>
      <c r="O857" s="134" t="str">
        <f t="shared" si="410"/>
        <v/>
      </c>
      <c r="P857" s="116"/>
      <c r="Q857" s="117" t="str">
        <f t="shared" si="411"/>
        <v/>
      </c>
      <c r="R857" s="128" t="str">
        <f t="shared" si="412"/>
        <v/>
      </c>
      <c r="S857" s="135" t="str">
        <f>IF(B857="","",IF(R857="Refreshment Beverage",VLOOKUP(VALUE(Q857),Rates!G$15:L$19,2,0),VLOOKUP(VALUE(Q857),Rates!G$4:L$12,2,0)))</f>
        <v/>
      </c>
      <c r="T857" s="135" t="str">
        <f t="shared" si="413"/>
        <v/>
      </c>
      <c r="U857" s="118" t="str">
        <f t="shared" si="414"/>
        <v/>
      </c>
      <c r="V857" s="135" t="str">
        <f t="shared" si="415"/>
        <v/>
      </c>
      <c r="W857" s="135" t="str">
        <f t="shared" si="416"/>
        <v/>
      </c>
      <c r="X857" s="119" t="str">
        <f t="shared" si="417"/>
        <v/>
      </c>
      <c r="Y857" s="120" t="str">
        <f>IF(B:B="","",IF(R857="Refreshment Beverage",VLOOKUP(Q857,Rates!G$15:L$19,6,0)*W857,VLOOKUP(Q857,Rates!G$4:L$12,6,0)*W857))</f>
        <v/>
      </c>
      <c r="Z857" s="120" t="str">
        <f t="shared" si="418"/>
        <v/>
      </c>
      <c r="AA857" s="120" t="str">
        <f t="shared" si="419"/>
        <v/>
      </c>
      <c r="AB857" s="136" t="str">
        <f>IF(B:B="","",IF(R857="Refreshment Beverage","",IF(AND(R857="Beer",Q857=0),SUM(LOOKUP(2,1/(Rates!$B$15:$B$18&lt;=W857)/(Rates!$C$15:$C$18&gt;=W857),Rates!$D$15:$D$18)*W857),VLOOKUP(VALUE(Q:Q),Rates!A:B,2,0)*W857)))</f>
        <v/>
      </c>
      <c r="AC857" s="136" t="str">
        <f>IF(B:B="","",IF(R857="Refreshment Beverage","",IF(AND(R857="Beer",Q857=0),SUM(LOOKUP(2,1/(Rates!$B$15:$B$18&lt;=W857)/(Rates!$C$15:$C$18&gt;=W857),Rates!$E$15:$E$18)*W857),VLOOKUP(VALUE(Q:Q),Rates!A:C,3,0)*W857)))</f>
        <v/>
      </c>
      <c r="AD857" s="137" t="str">
        <f>IFERROR(IF(B:B="","",IF(R857="Beer","",IF(VALUE(Q857)=0,VLOOKUP(VLOOKUP(B:B,#REF!,16,0),Rates!A:E,2,0),VLOOKUP(VALUE(Q857),Rates!A$31:B$34,2,0)*W857))),0)</f>
        <v/>
      </c>
      <c r="AE857" s="121" t="str">
        <f t="shared" si="420"/>
        <v/>
      </c>
      <c r="AF857" s="138" t="str">
        <f t="shared" si="421"/>
        <v/>
      </c>
      <c r="AG857" s="122" t="str">
        <f t="shared" si="422"/>
        <v/>
      </c>
      <c r="AH857" s="123" t="str">
        <f t="shared" si="423"/>
        <v/>
      </c>
      <c r="AI857" s="139" t="str">
        <f>IF(AE:AE="","",IF(R857="Refreshment Beverage",AK857*(Rates!J$19/100),ROUND(SUM(AH857*(Rates!$J$8/100)),4)))</f>
        <v/>
      </c>
      <c r="AJ857" s="124" t="str">
        <f t="shared" si="424"/>
        <v/>
      </c>
      <c r="AK857" s="125" t="str">
        <f t="shared" si="425"/>
        <v/>
      </c>
      <c r="AL857" s="121" t="str">
        <f t="shared" si="426"/>
        <v/>
      </c>
      <c r="AM857" s="138" t="str">
        <f>IF(AS857="","",IF(R857="Refreshment Beverage",ROUND(AS857*Rates!K$19,4),ROUND(AO857*(VLOOKUP(VALUE(Q857),Rates!G$4:L$12,3,0)),4)))</f>
        <v/>
      </c>
      <c r="AN857" s="126" t="str">
        <f>IF(AS857="","",IF(R857="Refreshment Beverage",AS857*(Rates!J$19/100),MAX(AM857,AB857)))</f>
        <v/>
      </c>
      <c r="AO857" s="127" t="str">
        <f t="shared" si="427"/>
        <v/>
      </c>
      <c r="AP857" s="127" t="str">
        <f t="shared" si="428"/>
        <v/>
      </c>
      <c r="AQ857" s="140" t="str">
        <f>IF(AS857="","",IF(R857="Refreshment Beverage",ROUND(SUM(VLOOKUP(Q:Q,Rates!G$15:L$19,3,0)*(AS857-Y857-Z857-AA857)),4),ROUND(SUM(Rates!$K$8*AS857),4)))</f>
        <v/>
      </c>
      <c r="AR857" s="139" t="str">
        <f t="shared" si="429"/>
        <v/>
      </c>
      <c r="AS857" s="125" t="str">
        <f t="shared" si="430"/>
        <v/>
      </c>
      <c r="AT857" s="121" t="str">
        <f t="shared" si="431"/>
        <v/>
      </c>
      <c r="AU857" s="138" t="str">
        <f>IF(AX857="","",IF(R857="Refreshment Beverage",ROUND((BA857-Y857-Z857-AA857)*VLOOKUP(VALUE(Q857),Rates!G$15:L$19,3,0),4),ROUND(AW857*(VLOOKUP(VALUE(Q857),Rates!G:L,3,0)),4)))</f>
        <v/>
      </c>
      <c r="AV857" s="126" t="str">
        <f t="shared" si="432"/>
        <v/>
      </c>
      <c r="AW857" s="127" t="str">
        <f t="shared" si="433"/>
        <v/>
      </c>
      <c r="AX857" s="123" t="str">
        <f t="shared" si="434"/>
        <v/>
      </c>
      <c r="AY857" s="140" t="str">
        <f>IF(AX857="","",IF(R857="Refreshment Beverage",ROUND(SUM(AX857*Rates!K$19),4),ROUND(SUM(AX857*(Rates!J$8/100)),4)))</f>
        <v/>
      </c>
      <c r="AZ857" s="124" t="str">
        <f t="shared" si="435"/>
        <v/>
      </c>
      <c r="BA857" s="125" t="str">
        <f t="shared" si="436"/>
        <v/>
      </c>
      <c r="BB857" s="115"/>
      <c r="BC857" s="143"/>
      <c r="BD857" s="100"/>
      <c r="BE857" s="100"/>
      <c r="BF857" s="100"/>
      <c r="BG857" s="100"/>
    </row>
    <row r="858" spans="1:59" ht="12.75" customHeight="1" x14ac:dyDescent="0.2">
      <c r="A858" s="144"/>
      <c r="B858" s="141"/>
      <c r="C858" s="141"/>
      <c r="D858" s="142"/>
      <c r="E858" s="142"/>
      <c r="F858" s="142"/>
      <c r="G858" s="142"/>
      <c r="H858" s="142"/>
      <c r="I858" s="129"/>
      <c r="J858" s="130"/>
      <c r="K858" s="131" t="str">
        <f t="shared" ref="K858:K921" si="437">IFERROR(IF(B:B="","",IF(OR(C858="",E858="",F858="",G858="",H858="",I858="",J858=""),"",ROUND(IF(J858="Gross Price to Brewers",AE858,IF(J858="Retail Price",AL858,IF(J858="Licensee Retail",AT858,""))),2))),"")</f>
        <v/>
      </c>
      <c r="L858" s="132" t="str">
        <f t="shared" ref="L858:L921" si="438">IFERROR(IF(B:B="","",IF(OR(C858="",E858="",F858="",G858="",H858="",I858="",J858=""),"",ROUND(IF(J858="Gross Price to Brewers",AH858,IF(J858="Retail Price",AP858,IF(J858="Licensee Retail",AX858,""))),2))),"")</f>
        <v/>
      </c>
      <c r="M858" s="133" t="str">
        <f t="shared" ref="M858:M921" si="439">IFERROR(IF(B:B="","",IF(OR(C858="",E858="",F858="",G858="",H858="",I858="",J858=""),"",ROUND(IF(J858="Gross Price to Brewers",AK858,IF(J858="Retail Price",AS858,IF(J858="Licensee Retail",BA858,""))),2))),"")</f>
        <v/>
      </c>
      <c r="N858" s="134" t="str">
        <f>IFERROR(IF(B:B="","",IF(R858="Beer",SUM(LOOKUP(2,1/(Rates!$B$3:$B$5&lt;=W858)/(Rates!$C$3:$C$5&gt;=W858),Rates!$D$3:$D$5)*(X858/100)*W858),IF(R858="Refreshment Beverage",SUM(LOOKUP(2,1/(Rates!$B$7:$B$11&lt;=W858)/(Rates!$C$7:$C$11&gt;=W858),Rates!$D$7:$D$11)*(X858/100)*W858)))),"")</f>
        <v/>
      </c>
      <c r="O858" s="134" t="str">
        <f t="shared" ref="O858:O921" si="440">IF(B:B="","",IF(M858&gt;N858,"YES","NO"))</f>
        <v/>
      </c>
      <c r="P858" s="116"/>
      <c r="Q858" s="117" t="str">
        <f t="shared" ref="Q858:Q921" si="441">IF(B858="","",IF(OR(D858="",D858=5),0,D858))</f>
        <v/>
      </c>
      <c r="R858" s="128" t="str">
        <f t="shared" ref="R858:R921" si="442">IF(B858="","",C858)</f>
        <v/>
      </c>
      <c r="S858" s="135" t="str">
        <f>IF(B858="","",IF(R858="Refreshment Beverage",VLOOKUP(VALUE(Q858),Rates!G$15:L$19,2,0),VLOOKUP(VALUE(Q858),Rates!G$4:L$12,2,0)))</f>
        <v/>
      </c>
      <c r="T858" s="135" t="str">
        <f t="shared" ref="T858:T921" si="443">IF(B858="","",G858)</f>
        <v/>
      </c>
      <c r="U858" s="118" t="str">
        <f t="shared" ref="U858:U921" si="444">IF(B:B="","",SUM(W858/V858))</f>
        <v/>
      </c>
      <c r="V858" s="135" t="str">
        <f t="shared" ref="V858:V921" si="445">IF(B858="","",F858)</f>
        <v/>
      </c>
      <c r="W858" s="135" t="str">
        <f t="shared" ref="W858:W921" si="446">IF(B858="","",E858*F858)</f>
        <v/>
      </c>
      <c r="X858" s="119" t="str">
        <f t="shared" ref="X858:X921" si="447">IF(B858="","",H858)</f>
        <v/>
      </c>
      <c r="Y858" s="120" t="str">
        <f>IF(B:B="","",IF(R858="Refreshment Beverage",VLOOKUP(Q858,Rates!G$15:L$19,6,0)*W858,VLOOKUP(Q858,Rates!G$4:L$12,6,0)*W858))</f>
        <v/>
      </c>
      <c r="Z858" s="120" t="str">
        <f t="shared" ref="Z858:Z921" si="448">IF(B:B="","",IF(R858="Refreshment Beverage",0,IF(T858="Keg",0,ROUND(0.34/12*V858,2))))</f>
        <v/>
      </c>
      <c r="AA858" s="120" t="str">
        <f t="shared" ref="AA858:AA921" si="449">IF(B:B="","",IF(AND(T858="Can",V858=8,R858="Beer"),V858*0.0192,IF(AND(T858="Can",V858=15,R858="Beer"),V858*0.0096,IF(AND(T858="Can",V858=20,R858="Beer"),V858*0.0102,IF(AND(T858="Can",V858=30,R858="Beer"),V858*0.0085,IF(AND(T858="Can",V858=36,R858="Beer"),V858*0.0071,IF(AND(T858="Bottle",V858=24,R858="Beer"),V858*0.0153,IF(AND(R858="Refreshment Beverage",U858&gt;0.49,U858&lt;0.401),V858*0.0512,IF(AND(R858="Refreshment Beverage",U858&gt;0.4,U858&lt;0.47),V858*0.0614,IF(AND(R858="Refreshment Beverage",U858&gt;0.469,U858&lt;0.66),V858*0.0716,IF(AND(R858="Refreshment Beverage",U858&gt;0.659,U858&lt;0.75),V858*0.1023,IF(AND(R858="Refreshment Beverage",U858&gt;0.749,U858&lt;0.9),V858*0.1125,IF(AND(R858="Refreshment Beverage",U858&gt;0.899,U858&lt;1),V858*0.133,IF(AND(R858="Refreshment Beverage",U858=1),V858*0.1432,IF(AND(R858="Refreshment Beverage",U858=1.14),V858*0.1637,IF(AND(R858="Refreshment Beverage",U858=2),V858*0.2864,IF(AND(R858="Refreshment Beverage",U858=3),V858*0.4297,IF(AND(R858="Refreshment Beverage",U858=1.75),V858*0.2558,0))))))))))))))))))</f>
        <v/>
      </c>
      <c r="AB858" s="136" t="str">
        <f>IF(B:B="","",IF(R858="Refreshment Beverage","",IF(AND(R858="Beer",Q858=0),SUM(LOOKUP(2,1/(Rates!$B$15:$B$18&lt;=W858)/(Rates!$C$15:$C$18&gt;=W858),Rates!$D$15:$D$18)*W858),VLOOKUP(VALUE(Q:Q),Rates!A:B,2,0)*W858)))</f>
        <v/>
      </c>
      <c r="AC858" s="136" t="str">
        <f>IF(B:B="","",IF(R858="Refreshment Beverage","",IF(AND(R858="Beer",Q858=0),SUM(LOOKUP(2,1/(Rates!$B$15:$B$18&lt;=W858)/(Rates!$C$15:$C$18&gt;=W858),Rates!$E$15:$E$18)*W858),VLOOKUP(VALUE(Q:Q),Rates!A:C,3,0)*W858)))</f>
        <v/>
      </c>
      <c r="AD858" s="137" t="str">
        <f>IFERROR(IF(B:B="","",IF(R858="Beer","",IF(VALUE(Q858)=0,VLOOKUP(VLOOKUP(B:B,#REF!,16,0),Rates!A:E,2,0),VLOOKUP(VALUE(Q858),Rates!A$31:B$34,2,0)*W858))),0)</f>
        <v/>
      </c>
      <c r="AE858" s="121" t="str">
        <f t="shared" ref="AE858:AE921" si="450">IF(J858="Gross Price to Brewers",I858,"")</f>
        <v/>
      </c>
      <c r="AF858" s="138" t="str">
        <f t="shared" ref="AF858:AF921" si="451">IF(AE:AE="","",ROUND(SUM(AE858*(S858/100)),4))</f>
        <v/>
      </c>
      <c r="AG858" s="122" t="str">
        <f t="shared" ref="AG858:AG921" si="452">IF(AE:AE="","",IF(R858="Refreshment Beverage",MAX(AF858,AD858),MAX(AB858,AF858)))</f>
        <v/>
      </c>
      <c r="AH858" s="123" t="str">
        <f t="shared" ref="AH858:AH921" si="453">IF(AE:AE="","",IF(R858="Refreshment Beverage",AK858-AJ858,SUM(Y858:AA858)+AE858+AG858))</f>
        <v/>
      </c>
      <c r="AI858" s="139" t="str">
        <f>IF(AE:AE="","",IF(R858="Refreshment Beverage",AK858*(Rates!J$19/100),ROUND(SUM(AH858*(Rates!$J$8/100)),4)))</f>
        <v/>
      </c>
      <c r="AJ858" s="124" t="str">
        <f t="shared" ref="AJ858:AJ921" si="454">IF(AE:AE="","",IF(R858="Refreshment Beverage",AI858,MAX(AC858,AI858)))</f>
        <v/>
      </c>
      <c r="AK858" s="125" t="str">
        <f t="shared" ref="AK858:AK921" si="455">IF(AE:AE="","",IF(R858="Refreshment Beverage",SUM(AE858+Y858+Z858+AA858+AG858),SUM(AH858+AJ858)))</f>
        <v/>
      </c>
      <c r="AL858" s="121" t="str">
        <f t="shared" ref="AL858:AL921" si="456">IF(AS858="","",IF(R858="Refreshment Beverage",ROUND(SUM(AS858-AR858-AA858-Z858-Y858),2),ROUND(SUM(AS858-AR858-AN858-Y858-Z858-AA858),2)))</f>
        <v/>
      </c>
      <c r="AM858" s="138" t="str">
        <f>IF(AS858="","",IF(R858="Refreshment Beverage",ROUND(AS858*Rates!K$19,4),ROUND(AO858*(VLOOKUP(VALUE(Q858),Rates!G$4:L$12,3,0)),4)))</f>
        <v/>
      </c>
      <c r="AN858" s="126" t="str">
        <f>IF(AS858="","",IF(R858="Refreshment Beverage",AS858*(Rates!J$19/100),MAX(AM858,AB858)))</f>
        <v/>
      </c>
      <c r="AO858" s="127" t="str">
        <f t="shared" ref="AO858:AO921" si="457">IF(AS858="","",ROUND(SUM(AS858-AR858-Y858-Z858-AA858),4))</f>
        <v/>
      </c>
      <c r="AP858" s="127" t="str">
        <f t="shared" ref="AP858:AP921" si="458">IF(AS858="","",IF(R858="Refreshment Beverage",ROUND(AS858-AN858,2),ROUND(SUM(AS858-AR858),2)))</f>
        <v/>
      </c>
      <c r="AQ858" s="140" t="str">
        <f>IF(AS858="","",IF(R858="Refreshment Beverage",ROUND(SUM(VLOOKUP(Q:Q,Rates!G$15:L$19,3,0)*(AS858-Y858-Z858-AA858)),4),ROUND(SUM(Rates!$K$8*AS858),4)))</f>
        <v/>
      </c>
      <c r="AR858" s="139" t="str">
        <f t="shared" ref="AR858:AR921" si="459">IF(AS858="","",IF(R858="Refreshment Beverage",MAX(AD858,AQ858),MAX(AQ858,AC858)))</f>
        <v/>
      </c>
      <c r="AS858" s="125" t="str">
        <f t="shared" ref="AS858:AS921" si="460">IF(J858="Retail Price",SUM(I858+0.004),"")</f>
        <v/>
      </c>
      <c r="AT858" s="121" t="str">
        <f t="shared" ref="AT858:AT921" si="461">IF(AX858="","",IF(R858="Refreshment Beverage",SUM(BA858-AV858-Y858-Z858-AA858),SUM(AX858-AV858-Y858-Z858-AA858)))</f>
        <v/>
      </c>
      <c r="AU858" s="138" t="str">
        <f>IF(AX858="","",IF(R858="Refreshment Beverage",ROUND((BA858-Y858-Z858-AA858)*VLOOKUP(VALUE(Q858),Rates!G$15:L$19,3,0),4),ROUND(AW858*(VLOOKUP(VALUE(Q858),Rates!G:L,3,0)),4)))</f>
        <v/>
      </c>
      <c r="AV858" s="126" t="str">
        <f t="shared" ref="AV858:AV921" si="462">IF(AX858="","",IF(R858="Refreshment Beverage",MAX(AU858,AD858),MAX(AB858,AU858)))</f>
        <v/>
      </c>
      <c r="AW858" s="127" t="str">
        <f t="shared" ref="AW858:AW921" si="463">IF(AX858="","",IF(R858="Refreshment Beverage",SUM(BA858-AV858-Y858-Z858-AA858),ROUND(SUM(BA858-AZ858-Y858-Z858-AA858),4)))</f>
        <v/>
      </c>
      <c r="AX858" s="123" t="str">
        <f t="shared" ref="AX858:AX921" si="464">IF(J858="Licensee Retail",I858,"")</f>
        <v/>
      </c>
      <c r="AY858" s="140" t="str">
        <f>IF(AX858="","",IF(R858="Refreshment Beverage",ROUND(SUM(AX858*Rates!K$19),4),ROUND(SUM(AX858*(Rates!J$8/100)),4)))</f>
        <v/>
      </c>
      <c r="AZ858" s="124" t="str">
        <f t="shared" ref="AZ858:AZ921" si="465">IF(AX858="","",MAX($AC858,AY858))</f>
        <v/>
      </c>
      <c r="BA858" s="125" t="str">
        <f t="shared" ref="BA858:BA921" si="466">IF(AX858="","",SUM(AX858+AZ858))</f>
        <v/>
      </c>
      <c r="BB858" s="115"/>
      <c r="BC858" s="143"/>
      <c r="BD858" s="100"/>
      <c r="BE858" s="100"/>
      <c r="BF858" s="100"/>
      <c r="BG858" s="100"/>
    </row>
    <row r="859" spans="1:59" ht="12.75" customHeight="1" x14ac:dyDescent="0.2">
      <c r="A859" s="144"/>
      <c r="B859" s="141"/>
      <c r="C859" s="141"/>
      <c r="D859" s="142"/>
      <c r="E859" s="142"/>
      <c r="F859" s="142"/>
      <c r="G859" s="142"/>
      <c r="H859" s="142"/>
      <c r="I859" s="129"/>
      <c r="J859" s="130"/>
      <c r="K859" s="131" t="str">
        <f t="shared" si="437"/>
        <v/>
      </c>
      <c r="L859" s="132" t="str">
        <f t="shared" si="438"/>
        <v/>
      </c>
      <c r="M859" s="133" t="str">
        <f t="shared" si="439"/>
        <v/>
      </c>
      <c r="N859" s="134" t="str">
        <f>IFERROR(IF(B:B="","",IF(R859="Beer",SUM(LOOKUP(2,1/(Rates!$B$3:$B$5&lt;=W859)/(Rates!$C$3:$C$5&gt;=W859),Rates!$D$3:$D$5)*(X859/100)*W859),IF(R859="Refreshment Beverage",SUM(LOOKUP(2,1/(Rates!$B$7:$B$11&lt;=W859)/(Rates!$C$7:$C$11&gt;=W859),Rates!$D$7:$D$11)*(X859/100)*W859)))),"")</f>
        <v/>
      </c>
      <c r="O859" s="134" t="str">
        <f t="shared" si="440"/>
        <v/>
      </c>
      <c r="P859" s="116"/>
      <c r="Q859" s="117" t="str">
        <f t="shared" si="441"/>
        <v/>
      </c>
      <c r="R859" s="128" t="str">
        <f t="shared" si="442"/>
        <v/>
      </c>
      <c r="S859" s="135" t="str">
        <f>IF(B859="","",IF(R859="Refreshment Beverage",VLOOKUP(VALUE(Q859),Rates!G$15:L$19,2,0),VLOOKUP(VALUE(Q859),Rates!G$4:L$12,2,0)))</f>
        <v/>
      </c>
      <c r="T859" s="135" t="str">
        <f t="shared" si="443"/>
        <v/>
      </c>
      <c r="U859" s="118" t="str">
        <f t="shared" si="444"/>
        <v/>
      </c>
      <c r="V859" s="135" t="str">
        <f t="shared" si="445"/>
        <v/>
      </c>
      <c r="W859" s="135" t="str">
        <f t="shared" si="446"/>
        <v/>
      </c>
      <c r="X859" s="119" t="str">
        <f t="shared" si="447"/>
        <v/>
      </c>
      <c r="Y859" s="120" t="str">
        <f>IF(B:B="","",IF(R859="Refreshment Beverage",VLOOKUP(Q859,Rates!G$15:L$19,6,0)*W859,VLOOKUP(Q859,Rates!G$4:L$12,6,0)*W859))</f>
        <v/>
      </c>
      <c r="Z859" s="120" t="str">
        <f t="shared" si="448"/>
        <v/>
      </c>
      <c r="AA859" s="120" t="str">
        <f t="shared" si="449"/>
        <v/>
      </c>
      <c r="AB859" s="136" t="str">
        <f>IF(B:B="","",IF(R859="Refreshment Beverage","",IF(AND(R859="Beer",Q859=0),SUM(LOOKUP(2,1/(Rates!$B$15:$B$18&lt;=W859)/(Rates!$C$15:$C$18&gt;=W859),Rates!$D$15:$D$18)*W859),VLOOKUP(VALUE(Q:Q),Rates!A:B,2,0)*W859)))</f>
        <v/>
      </c>
      <c r="AC859" s="136" t="str">
        <f>IF(B:B="","",IF(R859="Refreshment Beverage","",IF(AND(R859="Beer",Q859=0),SUM(LOOKUP(2,1/(Rates!$B$15:$B$18&lt;=W859)/(Rates!$C$15:$C$18&gt;=W859),Rates!$E$15:$E$18)*W859),VLOOKUP(VALUE(Q:Q),Rates!A:C,3,0)*W859)))</f>
        <v/>
      </c>
      <c r="AD859" s="137" t="str">
        <f>IFERROR(IF(B:B="","",IF(R859="Beer","",IF(VALUE(Q859)=0,VLOOKUP(VLOOKUP(B:B,#REF!,16,0),Rates!A:E,2,0),VLOOKUP(VALUE(Q859),Rates!A$31:B$34,2,0)*W859))),0)</f>
        <v/>
      </c>
      <c r="AE859" s="121" t="str">
        <f t="shared" si="450"/>
        <v/>
      </c>
      <c r="AF859" s="138" t="str">
        <f t="shared" si="451"/>
        <v/>
      </c>
      <c r="AG859" s="122" t="str">
        <f t="shared" si="452"/>
        <v/>
      </c>
      <c r="AH859" s="123" t="str">
        <f t="shared" si="453"/>
        <v/>
      </c>
      <c r="AI859" s="139" t="str">
        <f>IF(AE:AE="","",IF(R859="Refreshment Beverage",AK859*(Rates!J$19/100),ROUND(SUM(AH859*(Rates!$J$8/100)),4)))</f>
        <v/>
      </c>
      <c r="AJ859" s="124" t="str">
        <f t="shared" si="454"/>
        <v/>
      </c>
      <c r="AK859" s="125" t="str">
        <f t="shared" si="455"/>
        <v/>
      </c>
      <c r="AL859" s="121" t="str">
        <f t="shared" si="456"/>
        <v/>
      </c>
      <c r="AM859" s="138" t="str">
        <f>IF(AS859="","",IF(R859="Refreshment Beverage",ROUND(AS859*Rates!K$19,4),ROUND(AO859*(VLOOKUP(VALUE(Q859),Rates!G$4:L$12,3,0)),4)))</f>
        <v/>
      </c>
      <c r="AN859" s="126" t="str">
        <f>IF(AS859="","",IF(R859="Refreshment Beverage",AS859*(Rates!J$19/100),MAX(AM859,AB859)))</f>
        <v/>
      </c>
      <c r="AO859" s="127" t="str">
        <f t="shared" si="457"/>
        <v/>
      </c>
      <c r="AP859" s="127" t="str">
        <f t="shared" si="458"/>
        <v/>
      </c>
      <c r="AQ859" s="140" t="str">
        <f>IF(AS859="","",IF(R859="Refreshment Beverage",ROUND(SUM(VLOOKUP(Q:Q,Rates!G$15:L$19,3,0)*(AS859-Y859-Z859-AA859)),4),ROUND(SUM(Rates!$K$8*AS859),4)))</f>
        <v/>
      </c>
      <c r="AR859" s="139" t="str">
        <f t="shared" si="459"/>
        <v/>
      </c>
      <c r="AS859" s="125" t="str">
        <f t="shared" si="460"/>
        <v/>
      </c>
      <c r="AT859" s="121" t="str">
        <f t="shared" si="461"/>
        <v/>
      </c>
      <c r="AU859" s="138" t="str">
        <f>IF(AX859="","",IF(R859="Refreshment Beverage",ROUND((BA859-Y859-Z859-AA859)*VLOOKUP(VALUE(Q859),Rates!G$15:L$19,3,0),4),ROUND(AW859*(VLOOKUP(VALUE(Q859),Rates!G:L,3,0)),4)))</f>
        <v/>
      </c>
      <c r="AV859" s="126" t="str">
        <f t="shared" si="462"/>
        <v/>
      </c>
      <c r="AW859" s="127" t="str">
        <f t="shared" si="463"/>
        <v/>
      </c>
      <c r="AX859" s="123" t="str">
        <f t="shared" si="464"/>
        <v/>
      </c>
      <c r="AY859" s="140" t="str">
        <f>IF(AX859="","",IF(R859="Refreshment Beverage",ROUND(SUM(AX859*Rates!K$19),4),ROUND(SUM(AX859*(Rates!J$8/100)),4)))</f>
        <v/>
      </c>
      <c r="AZ859" s="124" t="str">
        <f t="shared" si="465"/>
        <v/>
      </c>
      <c r="BA859" s="125" t="str">
        <f t="shared" si="466"/>
        <v/>
      </c>
      <c r="BB859" s="115"/>
      <c r="BC859" s="143"/>
      <c r="BD859" s="100"/>
      <c r="BE859" s="100"/>
      <c r="BF859" s="100"/>
      <c r="BG859" s="100"/>
    </row>
    <row r="860" spans="1:59" ht="12.75" customHeight="1" x14ac:dyDescent="0.2">
      <c r="A860" s="144"/>
      <c r="B860" s="141"/>
      <c r="C860" s="141"/>
      <c r="D860" s="142"/>
      <c r="E860" s="142"/>
      <c r="F860" s="142"/>
      <c r="G860" s="142"/>
      <c r="H860" s="142"/>
      <c r="I860" s="129"/>
      <c r="J860" s="130"/>
      <c r="K860" s="131" t="str">
        <f t="shared" si="437"/>
        <v/>
      </c>
      <c r="L860" s="132" t="str">
        <f t="shared" si="438"/>
        <v/>
      </c>
      <c r="M860" s="133" t="str">
        <f t="shared" si="439"/>
        <v/>
      </c>
      <c r="N860" s="134" t="str">
        <f>IFERROR(IF(B:B="","",IF(R860="Beer",SUM(LOOKUP(2,1/(Rates!$B$3:$B$5&lt;=W860)/(Rates!$C$3:$C$5&gt;=W860),Rates!$D$3:$D$5)*(X860/100)*W860),IF(R860="Refreshment Beverage",SUM(LOOKUP(2,1/(Rates!$B$7:$B$11&lt;=W860)/(Rates!$C$7:$C$11&gt;=W860),Rates!$D$7:$D$11)*(X860/100)*W860)))),"")</f>
        <v/>
      </c>
      <c r="O860" s="134" t="str">
        <f t="shared" si="440"/>
        <v/>
      </c>
      <c r="P860" s="116"/>
      <c r="Q860" s="117" t="str">
        <f t="shared" si="441"/>
        <v/>
      </c>
      <c r="R860" s="128" t="str">
        <f t="shared" si="442"/>
        <v/>
      </c>
      <c r="S860" s="135" t="str">
        <f>IF(B860="","",IF(R860="Refreshment Beverage",VLOOKUP(VALUE(Q860),Rates!G$15:L$19,2,0),VLOOKUP(VALUE(Q860),Rates!G$4:L$12,2,0)))</f>
        <v/>
      </c>
      <c r="T860" s="135" t="str">
        <f t="shared" si="443"/>
        <v/>
      </c>
      <c r="U860" s="118" t="str">
        <f t="shared" si="444"/>
        <v/>
      </c>
      <c r="V860" s="135" t="str">
        <f t="shared" si="445"/>
        <v/>
      </c>
      <c r="W860" s="135" t="str">
        <f t="shared" si="446"/>
        <v/>
      </c>
      <c r="X860" s="119" t="str">
        <f t="shared" si="447"/>
        <v/>
      </c>
      <c r="Y860" s="120" t="str">
        <f>IF(B:B="","",IF(R860="Refreshment Beverage",VLOOKUP(Q860,Rates!G$15:L$19,6,0)*W860,VLOOKUP(Q860,Rates!G$4:L$12,6,0)*W860))</f>
        <v/>
      </c>
      <c r="Z860" s="120" t="str">
        <f t="shared" si="448"/>
        <v/>
      </c>
      <c r="AA860" s="120" t="str">
        <f t="shared" si="449"/>
        <v/>
      </c>
      <c r="AB860" s="136" t="str">
        <f>IF(B:B="","",IF(R860="Refreshment Beverage","",IF(AND(R860="Beer",Q860=0),SUM(LOOKUP(2,1/(Rates!$B$15:$B$18&lt;=W860)/(Rates!$C$15:$C$18&gt;=W860),Rates!$D$15:$D$18)*W860),VLOOKUP(VALUE(Q:Q),Rates!A:B,2,0)*W860)))</f>
        <v/>
      </c>
      <c r="AC860" s="136" t="str">
        <f>IF(B:B="","",IF(R860="Refreshment Beverage","",IF(AND(R860="Beer",Q860=0),SUM(LOOKUP(2,1/(Rates!$B$15:$B$18&lt;=W860)/(Rates!$C$15:$C$18&gt;=W860),Rates!$E$15:$E$18)*W860),VLOOKUP(VALUE(Q:Q),Rates!A:C,3,0)*W860)))</f>
        <v/>
      </c>
      <c r="AD860" s="137" t="str">
        <f>IFERROR(IF(B:B="","",IF(R860="Beer","",IF(VALUE(Q860)=0,VLOOKUP(VLOOKUP(B:B,#REF!,16,0),Rates!A:E,2,0),VLOOKUP(VALUE(Q860),Rates!A$31:B$34,2,0)*W860))),0)</f>
        <v/>
      </c>
      <c r="AE860" s="121" t="str">
        <f t="shared" si="450"/>
        <v/>
      </c>
      <c r="AF860" s="138" t="str">
        <f t="shared" si="451"/>
        <v/>
      </c>
      <c r="AG860" s="122" t="str">
        <f t="shared" si="452"/>
        <v/>
      </c>
      <c r="AH860" s="123" t="str">
        <f t="shared" si="453"/>
        <v/>
      </c>
      <c r="AI860" s="139" t="str">
        <f>IF(AE:AE="","",IF(R860="Refreshment Beverage",AK860*(Rates!J$19/100),ROUND(SUM(AH860*(Rates!$J$8/100)),4)))</f>
        <v/>
      </c>
      <c r="AJ860" s="124" t="str">
        <f t="shared" si="454"/>
        <v/>
      </c>
      <c r="AK860" s="125" t="str">
        <f t="shared" si="455"/>
        <v/>
      </c>
      <c r="AL860" s="121" t="str">
        <f t="shared" si="456"/>
        <v/>
      </c>
      <c r="AM860" s="138" t="str">
        <f>IF(AS860="","",IF(R860="Refreshment Beverage",ROUND(AS860*Rates!K$19,4),ROUND(AO860*(VLOOKUP(VALUE(Q860),Rates!G$4:L$12,3,0)),4)))</f>
        <v/>
      </c>
      <c r="AN860" s="126" t="str">
        <f>IF(AS860="","",IF(R860="Refreshment Beverage",AS860*(Rates!J$19/100),MAX(AM860,AB860)))</f>
        <v/>
      </c>
      <c r="AO860" s="127" t="str">
        <f t="shared" si="457"/>
        <v/>
      </c>
      <c r="AP860" s="127" t="str">
        <f t="shared" si="458"/>
        <v/>
      </c>
      <c r="AQ860" s="140" t="str">
        <f>IF(AS860="","",IF(R860="Refreshment Beverage",ROUND(SUM(VLOOKUP(Q:Q,Rates!G$15:L$19,3,0)*(AS860-Y860-Z860-AA860)),4),ROUND(SUM(Rates!$K$8*AS860),4)))</f>
        <v/>
      </c>
      <c r="AR860" s="139" t="str">
        <f t="shared" si="459"/>
        <v/>
      </c>
      <c r="AS860" s="125" t="str">
        <f t="shared" si="460"/>
        <v/>
      </c>
      <c r="AT860" s="121" t="str">
        <f t="shared" si="461"/>
        <v/>
      </c>
      <c r="AU860" s="138" t="str">
        <f>IF(AX860="","",IF(R860="Refreshment Beverage",ROUND((BA860-Y860-Z860-AA860)*VLOOKUP(VALUE(Q860),Rates!G$15:L$19,3,0),4),ROUND(AW860*(VLOOKUP(VALUE(Q860),Rates!G:L,3,0)),4)))</f>
        <v/>
      </c>
      <c r="AV860" s="126" t="str">
        <f t="shared" si="462"/>
        <v/>
      </c>
      <c r="AW860" s="127" t="str">
        <f t="shared" si="463"/>
        <v/>
      </c>
      <c r="AX860" s="123" t="str">
        <f t="shared" si="464"/>
        <v/>
      </c>
      <c r="AY860" s="140" t="str">
        <f>IF(AX860="","",IF(R860="Refreshment Beverage",ROUND(SUM(AX860*Rates!K$19),4),ROUND(SUM(AX860*(Rates!J$8/100)),4)))</f>
        <v/>
      </c>
      <c r="AZ860" s="124" t="str">
        <f t="shared" si="465"/>
        <v/>
      </c>
      <c r="BA860" s="125" t="str">
        <f t="shared" si="466"/>
        <v/>
      </c>
      <c r="BB860" s="115"/>
      <c r="BC860" s="143"/>
      <c r="BD860" s="100"/>
      <c r="BE860" s="100"/>
      <c r="BF860" s="100"/>
      <c r="BG860" s="100"/>
    </row>
    <row r="861" spans="1:59" ht="12.75" customHeight="1" x14ac:dyDescent="0.2">
      <c r="A861" s="144"/>
      <c r="B861" s="141"/>
      <c r="C861" s="141"/>
      <c r="D861" s="142"/>
      <c r="E861" s="142"/>
      <c r="F861" s="142"/>
      <c r="G861" s="142"/>
      <c r="H861" s="142"/>
      <c r="I861" s="129"/>
      <c r="J861" s="130"/>
      <c r="K861" s="131" t="str">
        <f t="shared" si="437"/>
        <v/>
      </c>
      <c r="L861" s="132" t="str">
        <f t="shared" si="438"/>
        <v/>
      </c>
      <c r="M861" s="133" t="str">
        <f t="shared" si="439"/>
        <v/>
      </c>
      <c r="N861" s="134" t="str">
        <f>IFERROR(IF(B:B="","",IF(R861="Beer",SUM(LOOKUP(2,1/(Rates!$B$3:$B$5&lt;=W861)/(Rates!$C$3:$C$5&gt;=W861),Rates!$D$3:$D$5)*(X861/100)*W861),IF(R861="Refreshment Beverage",SUM(LOOKUP(2,1/(Rates!$B$7:$B$11&lt;=W861)/(Rates!$C$7:$C$11&gt;=W861),Rates!$D$7:$D$11)*(X861/100)*W861)))),"")</f>
        <v/>
      </c>
      <c r="O861" s="134" t="str">
        <f t="shared" si="440"/>
        <v/>
      </c>
      <c r="P861" s="116"/>
      <c r="Q861" s="117" t="str">
        <f t="shared" si="441"/>
        <v/>
      </c>
      <c r="R861" s="128" t="str">
        <f t="shared" si="442"/>
        <v/>
      </c>
      <c r="S861" s="135" t="str">
        <f>IF(B861="","",IF(R861="Refreshment Beverage",VLOOKUP(VALUE(Q861),Rates!G$15:L$19,2,0),VLOOKUP(VALUE(Q861),Rates!G$4:L$12,2,0)))</f>
        <v/>
      </c>
      <c r="T861" s="135" t="str">
        <f t="shared" si="443"/>
        <v/>
      </c>
      <c r="U861" s="118" t="str">
        <f t="shared" si="444"/>
        <v/>
      </c>
      <c r="V861" s="135" t="str">
        <f t="shared" si="445"/>
        <v/>
      </c>
      <c r="W861" s="135" t="str">
        <f t="shared" si="446"/>
        <v/>
      </c>
      <c r="X861" s="119" t="str">
        <f t="shared" si="447"/>
        <v/>
      </c>
      <c r="Y861" s="120" t="str">
        <f>IF(B:B="","",IF(R861="Refreshment Beverage",VLOOKUP(Q861,Rates!G$15:L$19,6,0)*W861,VLOOKUP(Q861,Rates!G$4:L$12,6,0)*W861))</f>
        <v/>
      </c>
      <c r="Z861" s="120" t="str">
        <f t="shared" si="448"/>
        <v/>
      </c>
      <c r="AA861" s="120" t="str">
        <f t="shared" si="449"/>
        <v/>
      </c>
      <c r="AB861" s="136" t="str">
        <f>IF(B:B="","",IF(R861="Refreshment Beverage","",IF(AND(R861="Beer",Q861=0),SUM(LOOKUP(2,1/(Rates!$B$15:$B$18&lt;=W861)/(Rates!$C$15:$C$18&gt;=W861),Rates!$D$15:$D$18)*W861),VLOOKUP(VALUE(Q:Q),Rates!A:B,2,0)*W861)))</f>
        <v/>
      </c>
      <c r="AC861" s="136" t="str">
        <f>IF(B:B="","",IF(R861="Refreshment Beverage","",IF(AND(R861="Beer",Q861=0),SUM(LOOKUP(2,1/(Rates!$B$15:$B$18&lt;=W861)/(Rates!$C$15:$C$18&gt;=W861),Rates!$E$15:$E$18)*W861),VLOOKUP(VALUE(Q:Q),Rates!A:C,3,0)*W861)))</f>
        <v/>
      </c>
      <c r="AD861" s="137" t="str">
        <f>IFERROR(IF(B:B="","",IF(R861="Beer","",IF(VALUE(Q861)=0,VLOOKUP(VLOOKUP(B:B,#REF!,16,0),Rates!A:E,2,0),VLOOKUP(VALUE(Q861),Rates!A$31:B$34,2,0)*W861))),0)</f>
        <v/>
      </c>
      <c r="AE861" s="121" t="str">
        <f t="shared" si="450"/>
        <v/>
      </c>
      <c r="AF861" s="138" t="str">
        <f t="shared" si="451"/>
        <v/>
      </c>
      <c r="AG861" s="122" t="str">
        <f t="shared" si="452"/>
        <v/>
      </c>
      <c r="AH861" s="123" t="str">
        <f t="shared" si="453"/>
        <v/>
      </c>
      <c r="AI861" s="139" t="str">
        <f>IF(AE:AE="","",IF(R861="Refreshment Beverage",AK861*(Rates!J$19/100),ROUND(SUM(AH861*(Rates!$J$8/100)),4)))</f>
        <v/>
      </c>
      <c r="AJ861" s="124" t="str">
        <f t="shared" si="454"/>
        <v/>
      </c>
      <c r="AK861" s="125" t="str">
        <f t="shared" si="455"/>
        <v/>
      </c>
      <c r="AL861" s="121" t="str">
        <f t="shared" si="456"/>
        <v/>
      </c>
      <c r="AM861" s="138" t="str">
        <f>IF(AS861="","",IF(R861="Refreshment Beverage",ROUND(AS861*Rates!K$19,4),ROUND(AO861*(VLOOKUP(VALUE(Q861),Rates!G$4:L$12,3,0)),4)))</f>
        <v/>
      </c>
      <c r="AN861" s="126" t="str">
        <f>IF(AS861="","",IF(R861="Refreshment Beverage",AS861*(Rates!J$19/100),MAX(AM861,AB861)))</f>
        <v/>
      </c>
      <c r="AO861" s="127" t="str">
        <f t="shared" si="457"/>
        <v/>
      </c>
      <c r="AP861" s="127" t="str">
        <f t="shared" si="458"/>
        <v/>
      </c>
      <c r="AQ861" s="140" t="str">
        <f>IF(AS861="","",IF(R861="Refreshment Beverage",ROUND(SUM(VLOOKUP(Q:Q,Rates!G$15:L$19,3,0)*(AS861-Y861-Z861-AA861)),4),ROUND(SUM(Rates!$K$8*AS861),4)))</f>
        <v/>
      </c>
      <c r="AR861" s="139" t="str">
        <f t="shared" si="459"/>
        <v/>
      </c>
      <c r="AS861" s="125" t="str">
        <f t="shared" si="460"/>
        <v/>
      </c>
      <c r="AT861" s="121" t="str">
        <f t="shared" si="461"/>
        <v/>
      </c>
      <c r="AU861" s="138" t="str">
        <f>IF(AX861="","",IF(R861="Refreshment Beverage",ROUND((BA861-Y861-Z861-AA861)*VLOOKUP(VALUE(Q861),Rates!G$15:L$19,3,0),4),ROUND(AW861*(VLOOKUP(VALUE(Q861),Rates!G:L,3,0)),4)))</f>
        <v/>
      </c>
      <c r="AV861" s="126" t="str">
        <f t="shared" si="462"/>
        <v/>
      </c>
      <c r="AW861" s="127" t="str">
        <f t="shared" si="463"/>
        <v/>
      </c>
      <c r="AX861" s="123" t="str">
        <f t="shared" si="464"/>
        <v/>
      </c>
      <c r="AY861" s="140" t="str">
        <f>IF(AX861="","",IF(R861="Refreshment Beverage",ROUND(SUM(AX861*Rates!K$19),4),ROUND(SUM(AX861*(Rates!J$8/100)),4)))</f>
        <v/>
      </c>
      <c r="AZ861" s="124" t="str">
        <f t="shared" si="465"/>
        <v/>
      </c>
      <c r="BA861" s="125" t="str">
        <f t="shared" si="466"/>
        <v/>
      </c>
      <c r="BB861" s="115"/>
      <c r="BC861" s="143"/>
      <c r="BD861" s="100"/>
      <c r="BE861" s="100"/>
      <c r="BF861" s="100"/>
      <c r="BG861" s="100"/>
    </row>
    <row r="862" spans="1:59" ht="12.75" customHeight="1" x14ac:dyDescent="0.2">
      <c r="A862" s="144"/>
      <c r="B862" s="141"/>
      <c r="C862" s="141"/>
      <c r="D862" s="142"/>
      <c r="E862" s="142"/>
      <c r="F862" s="142"/>
      <c r="G862" s="142"/>
      <c r="H862" s="142"/>
      <c r="I862" s="129"/>
      <c r="J862" s="130"/>
      <c r="K862" s="131" t="str">
        <f t="shared" si="437"/>
        <v/>
      </c>
      <c r="L862" s="132" t="str">
        <f t="shared" si="438"/>
        <v/>
      </c>
      <c r="M862" s="133" t="str">
        <f t="shared" si="439"/>
        <v/>
      </c>
      <c r="N862" s="134" t="str">
        <f>IFERROR(IF(B:B="","",IF(R862="Beer",SUM(LOOKUP(2,1/(Rates!$B$3:$B$5&lt;=W862)/(Rates!$C$3:$C$5&gt;=W862),Rates!$D$3:$D$5)*(X862/100)*W862),IF(R862="Refreshment Beverage",SUM(LOOKUP(2,1/(Rates!$B$7:$B$11&lt;=W862)/(Rates!$C$7:$C$11&gt;=W862),Rates!$D$7:$D$11)*(X862/100)*W862)))),"")</f>
        <v/>
      </c>
      <c r="O862" s="134" t="str">
        <f t="shared" si="440"/>
        <v/>
      </c>
      <c r="P862" s="116"/>
      <c r="Q862" s="117" t="str">
        <f t="shared" si="441"/>
        <v/>
      </c>
      <c r="R862" s="128" t="str">
        <f t="shared" si="442"/>
        <v/>
      </c>
      <c r="S862" s="135" t="str">
        <f>IF(B862="","",IF(R862="Refreshment Beverage",VLOOKUP(VALUE(Q862),Rates!G$15:L$19,2,0),VLOOKUP(VALUE(Q862),Rates!G$4:L$12,2,0)))</f>
        <v/>
      </c>
      <c r="T862" s="135" t="str">
        <f t="shared" si="443"/>
        <v/>
      </c>
      <c r="U862" s="118" t="str">
        <f t="shared" si="444"/>
        <v/>
      </c>
      <c r="V862" s="135" t="str">
        <f t="shared" si="445"/>
        <v/>
      </c>
      <c r="W862" s="135" t="str">
        <f t="shared" si="446"/>
        <v/>
      </c>
      <c r="X862" s="119" t="str">
        <f t="shared" si="447"/>
        <v/>
      </c>
      <c r="Y862" s="120" t="str">
        <f>IF(B:B="","",IF(R862="Refreshment Beverage",VLOOKUP(Q862,Rates!G$15:L$19,6,0)*W862,VLOOKUP(Q862,Rates!G$4:L$12,6,0)*W862))</f>
        <v/>
      </c>
      <c r="Z862" s="120" t="str">
        <f t="shared" si="448"/>
        <v/>
      </c>
      <c r="AA862" s="120" t="str">
        <f t="shared" si="449"/>
        <v/>
      </c>
      <c r="AB862" s="136" t="str">
        <f>IF(B:B="","",IF(R862="Refreshment Beverage","",IF(AND(R862="Beer",Q862=0),SUM(LOOKUP(2,1/(Rates!$B$15:$B$18&lt;=W862)/(Rates!$C$15:$C$18&gt;=W862),Rates!$D$15:$D$18)*W862),VLOOKUP(VALUE(Q:Q),Rates!A:B,2,0)*W862)))</f>
        <v/>
      </c>
      <c r="AC862" s="136" t="str">
        <f>IF(B:B="","",IF(R862="Refreshment Beverage","",IF(AND(R862="Beer",Q862=0),SUM(LOOKUP(2,1/(Rates!$B$15:$B$18&lt;=W862)/(Rates!$C$15:$C$18&gt;=W862),Rates!$E$15:$E$18)*W862),VLOOKUP(VALUE(Q:Q),Rates!A:C,3,0)*W862)))</f>
        <v/>
      </c>
      <c r="AD862" s="137" t="str">
        <f>IFERROR(IF(B:B="","",IF(R862="Beer","",IF(VALUE(Q862)=0,VLOOKUP(VLOOKUP(B:B,#REF!,16,0),Rates!A:E,2,0),VLOOKUP(VALUE(Q862),Rates!A$31:B$34,2,0)*W862))),0)</f>
        <v/>
      </c>
      <c r="AE862" s="121" t="str">
        <f t="shared" si="450"/>
        <v/>
      </c>
      <c r="AF862" s="138" t="str">
        <f t="shared" si="451"/>
        <v/>
      </c>
      <c r="AG862" s="122" t="str">
        <f t="shared" si="452"/>
        <v/>
      </c>
      <c r="AH862" s="123" t="str">
        <f t="shared" si="453"/>
        <v/>
      </c>
      <c r="AI862" s="139" t="str">
        <f>IF(AE:AE="","",IF(R862="Refreshment Beverage",AK862*(Rates!J$19/100),ROUND(SUM(AH862*(Rates!$J$8/100)),4)))</f>
        <v/>
      </c>
      <c r="AJ862" s="124" t="str">
        <f t="shared" si="454"/>
        <v/>
      </c>
      <c r="AK862" s="125" t="str">
        <f t="shared" si="455"/>
        <v/>
      </c>
      <c r="AL862" s="121" t="str">
        <f t="shared" si="456"/>
        <v/>
      </c>
      <c r="AM862" s="138" t="str">
        <f>IF(AS862="","",IF(R862="Refreshment Beverage",ROUND(AS862*Rates!K$19,4),ROUND(AO862*(VLOOKUP(VALUE(Q862),Rates!G$4:L$12,3,0)),4)))</f>
        <v/>
      </c>
      <c r="AN862" s="126" t="str">
        <f>IF(AS862="","",IF(R862="Refreshment Beverage",AS862*(Rates!J$19/100),MAX(AM862,AB862)))</f>
        <v/>
      </c>
      <c r="AO862" s="127" t="str">
        <f t="shared" si="457"/>
        <v/>
      </c>
      <c r="AP862" s="127" t="str">
        <f t="shared" si="458"/>
        <v/>
      </c>
      <c r="AQ862" s="140" t="str">
        <f>IF(AS862="","",IF(R862="Refreshment Beverage",ROUND(SUM(VLOOKUP(Q:Q,Rates!G$15:L$19,3,0)*(AS862-Y862-Z862-AA862)),4),ROUND(SUM(Rates!$K$8*AS862),4)))</f>
        <v/>
      </c>
      <c r="AR862" s="139" t="str">
        <f t="shared" si="459"/>
        <v/>
      </c>
      <c r="AS862" s="125" t="str">
        <f t="shared" si="460"/>
        <v/>
      </c>
      <c r="AT862" s="121" t="str">
        <f t="shared" si="461"/>
        <v/>
      </c>
      <c r="AU862" s="138" t="str">
        <f>IF(AX862="","",IF(R862="Refreshment Beverage",ROUND((BA862-Y862-Z862-AA862)*VLOOKUP(VALUE(Q862),Rates!G$15:L$19,3,0),4),ROUND(AW862*(VLOOKUP(VALUE(Q862),Rates!G:L,3,0)),4)))</f>
        <v/>
      </c>
      <c r="AV862" s="126" t="str">
        <f t="shared" si="462"/>
        <v/>
      </c>
      <c r="AW862" s="127" t="str">
        <f t="shared" si="463"/>
        <v/>
      </c>
      <c r="AX862" s="123" t="str">
        <f t="shared" si="464"/>
        <v/>
      </c>
      <c r="AY862" s="140" t="str">
        <f>IF(AX862="","",IF(R862="Refreshment Beverage",ROUND(SUM(AX862*Rates!K$19),4),ROUND(SUM(AX862*(Rates!J$8/100)),4)))</f>
        <v/>
      </c>
      <c r="AZ862" s="124" t="str">
        <f t="shared" si="465"/>
        <v/>
      </c>
      <c r="BA862" s="125" t="str">
        <f t="shared" si="466"/>
        <v/>
      </c>
      <c r="BB862" s="115"/>
      <c r="BC862" s="143"/>
      <c r="BD862" s="100"/>
      <c r="BE862" s="100"/>
      <c r="BF862" s="100"/>
      <c r="BG862" s="100"/>
    </row>
    <row r="863" spans="1:59" ht="12.75" customHeight="1" x14ac:dyDescent="0.2">
      <c r="A863" s="144"/>
      <c r="B863" s="141"/>
      <c r="C863" s="141"/>
      <c r="D863" s="142"/>
      <c r="E863" s="142"/>
      <c r="F863" s="142"/>
      <c r="G863" s="142"/>
      <c r="H863" s="142"/>
      <c r="I863" s="129"/>
      <c r="J863" s="130"/>
      <c r="K863" s="131" t="str">
        <f t="shared" si="437"/>
        <v/>
      </c>
      <c r="L863" s="132" t="str">
        <f t="shared" si="438"/>
        <v/>
      </c>
      <c r="M863" s="133" t="str">
        <f t="shared" si="439"/>
        <v/>
      </c>
      <c r="N863" s="134" t="str">
        <f>IFERROR(IF(B:B="","",IF(R863="Beer",SUM(LOOKUP(2,1/(Rates!$B$3:$B$5&lt;=W863)/(Rates!$C$3:$C$5&gt;=W863),Rates!$D$3:$D$5)*(X863/100)*W863),IF(R863="Refreshment Beverage",SUM(LOOKUP(2,1/(Rates!$B$7:$B$11&lt;=W863)/(Rates!$C$7:$C$11&gt;=W863),Rates!$D$7:$D$11)*(X863/100)*W863)))),"")</f>
        <v/>
      </c>
      <c r="O863" s="134" t="str">
        <f t="shared" si="440"/>
        <v/>
      </c>
      <c r="P863" s="116"/>
      <c r="Q863" s="117" t="str">
        <f t="shared" si="441"/>
        <v/>
      </c>
      <c r="R863" s="128" t="str">
        <f t="shared" si="442"/>
        <v/>
      </c>
      <c r="S863" s="135" t="str">
        <f>IF(B863="","",IF(R863="Refreshment Beverage",VLOOKUP(VALUE(Q863),Rates!G$15:L$19,2,0),VLOOKUP(VALUE(Q863),Rates!G$4:L$12,2,0)))</f>
        <v/>
      </c>
      <c r="T863" s="135" t="str">
        <f t="shared" si="443"/>
        <v/>
      </c>
      <c r="U863" s="118" t="str">
        <f t="shared" si="444"/>
        <v/>
      </c>
      <c r="V863" s="135" t="str">
        <f t="shared" si="445"/>
        <v/>
      </c>
      <c r="W863" s="135" t="str">
        <f t="shared" si="446"/>
        <v/>
      </c>
      <c r="X863" s="119" t="str">
        <f t="shared" si="447"/>
        <v/>
      </c>
      <c r="Y863" s="120" t="str">
        <f>IF(B:B="","",IF(R863="Refreshment Beverage",VLOOKUP(Q863,Rates!G$15:L$19,6,0)*W863,VLOOKUP(Q863,Rates!G$4:L$12,6,0)*W863))</f>
        <v/>
      </c>
      <c r="Z863" s="120" t="str">
        <f t="shared" si="448"/>
        <v/>
      </c>
      <c r="AA863" s="120" t="str">
        <f t="shared" si="449"/>
        <v/>
      </c>
      <c r="AB863" s="136" t="str">
        <f>IF(B:B="","",IF(R863="Refreshment Beverage","",IF(AND(R863="Beer",Q863=0),SUM(LOOKUP(2,1/(Rates!$B$15:$B$18&lt;=W863)/(Rates!$C$15:$C$18&gt;=W863),Rates!$D$15:$D$18)*W863),VLOOKUP(VALUE(Q:Q),Rates!A:B,2,0)*W863)))</f>
        <v/>
      </c>
      <c r="AC863" s="136" t="str">
        <f>IF(B:B="","",IF(R863="Refreshment Beverage","",IF(AND(R863="Beer",Q863=0),SUM(LOOKUP(2,1/(Rates!$B$15:$B$18&lt;=W863)/(Rates!$C$15:$C$18&gt;=W863),Rates!$E$15:$E$18)*W863),VLOOKUP(VALUE(Q:Q),Rates!A:C,3,0)*W863)))</f>
        <v/>
      </c>
      <c r="AD863" s="137" t="str">
        <f>IFERROR(IF(B:B="","",IF(R863="Beer","",IF(VALUE(Q863)=0,VLOOKUP(VLOOKUP(B:B,#REF!,16,0),Rates!A:E,2,0),VLOOKUP(VALUE(Q863),Rates!A$31:B$34,2,0)*W863))),0)</f>
        <v/>
      </c>
      <c r="AE863" s="121" t="str">
        <f t="shared" si="450"/>
        <v/>
      </c>
      <c r="AF863" s="138" t="str">
        <f t="shared" si="451"/>
        <v/>
      </c>
      <c r="AG863" s="122" t="str">
        <f t="shared" si="452"/>
        <v/>
      </c>
      <c r="AH863" s="123" t="str">
        <f t="shared" si="453"/>
        <v/>
      </c>
      <c r="AI863" s="139" t="str">
        <f>IF(AE:AE="","",IF(R863="Refreshment Beverage",AK863*(Rates!J$19/100),ROUND(SUM(AH863*(Rates!$J$8/100)),4)))</f>
        <v/>
      </c>
      <c r="AJ863" s="124" t="str">
        <f t="shared" si="454"/>
        <v/>
      </c>
      <c r="AK863" s="125" t="str">
        <f t="shared" si="455"/>
        <v/>
      </c>
      <c r="AL863" s="121" t="str">
        <f t="shared" si="456"/>
        <v/>
      </c>
      <c r="AM863" s="138" t="str">
        <f>IF(AS863="","",IF(R863="Refreshment Beverage",ROUND(AS863*Rates!K$19,4),ROUND(AO863*(VLOOKUP(VALUE(Q863),Rates!G$4:L$12,3,0)),4)))</f>
        <v/>
      </c>
      <c r="AN863" s="126" t="str">
        <f>IF(AS863="","",IF(R863="Refreshment Beverage",AS863*(Rates!J$19/100),MAX(AM863,AB863)))</f>
        <v/>
      </c>
      <c r="AO863" s="127" t="str">
        <f t="shared" si="457"/>
        <v/>
      </c>
      <c r="AP863" s="127" t="str">
        <f t="shared" si="458"/>
        <v/>
      </c>
      <c r="AQ863" s="140" t="str">
        <f>IF(AS863="","",IF(R863="Refreshment Beverage",ROUND(SUM(VLOOKUP(Q:Q,Rates!G$15:L$19,3,0)*(AS863-Y863-Z863-AA863)),4),ROUND(SUM(Rates!$K$8*AS863),4)))</f>
        <v/>
      </c>
      <c r="AR863" s="139" t="str">
        <f t="shared" si="459"/>
        <v/>
      </c>
      <c r="AS863" s="125" t="str">
        <f t="shared" si="460"/>
        <v/>
      </c>
      <c r="AT863" s="121" t="str">
        <f t="shared" si="461"/>
        <v/>
      </c>
      <c r="AU863" s="138" t="str">
        <f>IF(AX863="","",IF(R863="Refreshment Beverage",ROUND((BA863-Y863-Z863-AA863)*VLOOKUP(VALUE(Q863),Rates!G$15:L$19,3,0),4),ROUND(AW863*(VLOOKUP(VALUE(Q863),Rates!G:L,3,0)),4)))</f>
        <v/>
      </c>
      <c r="AV863" s="126" t="str">
        <f t="shared" si="462"/>
        <v/>
      </c>
      <c r="AW863" s="127" t="str">
        <f t="shared" si="463"/>
        <v/>
      </c>
      <c r="AX863" s="123" t="str">
        <f t="shared" si="464"/>
        <v/>
      </c>
      <c r="AY863" s="140" t="str">
        <f>IF(AX863="","",IF(R863="Refreshment Beverage",ROUND(SUM(AX863*Rates!K$19),4),ROUND(SUM(AX863*(Rates!J$8/100)),4)))</f>
        <v/>
      </c>
      <c r="AZ863" s="124" t="str">
        <f t="shared" si="465"/>
        <v/>
      </c>
      <c r="BA863" s="125" t="str">
        <f t="shared" si="466"/>
        <v/>
      </c>
      <c r="BB863" s="115"/>
      <c r="BC863" s="143"/>
      <c r="BD863" s="100"/>
      <c r="BE863" s="100"/>
      <c r="BF863" s="100"/>
      <c r="BG863" s="100"/>
    </row>
    <row r="864" spans="1:59" ht="12.75" customHeight="1" x14ac:dyDescent="0.2">
      <c r="A864" s="144"/>
      <c r="B864" s="141"/>
      <c r="C864" s="141"/>
      <c r="D864" s="142"/>
      <c r="E864" s="142"/>
      <c r="F864" s="142"/>
      <c r="G864" s="142"/>
      <c r="H864" s="142"/>
      <c r="I864" s="129"/>
      <c r="J864" s="130"/>
      <c r="K864" s="131" t="str">
        <f t="shared" si="437"/>
        <v/>
      </c>
      <c r="L864" s="132" t="str">
        <f t="shared" si="438"/>
        <v/>
      </c>
      <c r="M864" s="133" t="str">
        <f t="shared" si="439"/>
        <v/>
      </c>
      <c r="N864" s="134" t="str">
        <f>IFERROR(IF(B:B="","",IF(R864="Beer",SUM(LOOKUP(2,1/(Rates!$B$3:$B$5&lt;=W864)/(Rates!$C$3:$C$5&gt;=W864),Rates!$D$3:$D$5)*(X864/100)*W864),IF(R864="Refreshment Beverage",SUM(LOOKUP(2,1/(Rates!$B$7:$B$11&lt;=W864)/(Rates!$C$7:$C$11&gt;=W864),Rates!$D$7:$D$11)*(X864/100)*W864)))),"")</f>
        <v/>
      </c>
      <c r="O864" s="134" t="str">
        <f t="shared" si="440"/>
        <v/>
      </c>
      <c r="P864" s="116"/>
      <c r="Q864" s="117" t="str">
        <f t="shared" si="441"/>
        <v/>
      </c>
      <c r="R864" s="128" t="str">
        <f t="shared" si="442"/>
        <v/>
      </c>
      <c r="S864" s="135" t="str">
        <f>IF(B864="","",IF(R864="Refreshment Beverage",VLOOKUP(VALUE(Q864),Rates!G$15:L$19,2,0),VLOOKUP(VALUE(Q864),Rates!G$4:L$12,2,0)))</f>
        <v/>
      </c>
      <c r="T864" s="135" t="str">
        <f t="shared" si="443"/>
        <v/>
      </c>
      <c r="U864" s="118" t="str">
        <f t="shared" si="444"/>
        <v/>
      </c>
      <c r="V864" s="135" t="str">
        <f t="shared" si="445"/>
        <v/>
      </c>
      <c r="W864" s="135" t="str">
        <f t="shared" si="446"/>
        <v/>
      </c>
      <c r="X864" s="119" t="str">
        <f t="shared" si="447"/>
        <v/>
      </c>
      <c r="Y864" s="120" t="str">
        <f>IF(B:B="","",IF(R864="Refreshment Beverage",VLOOKUP(Q864,Rates!G$15:L$19,6,0)*W864,VLOOKUP(Q864,Rates!G$4:L$12,6,0)*W864))</f>
        <v/>
      </c>
      <c r="Z864" s="120" t="str">
        <f t="shared" si="448"/>
        <v/>
      </c>
      <c r="AA864" s="120" t="str">
        <f t="shared" si="449"/>
        <v/>
      </c>
      <c r="AB864" s="136" t="str">
        <f>IF(B:B="","",IF(R864="Refreshment Beverage","",IF(AND(R864="Beer",Q864=0),SUM(LOOKUP(2,1/(Rates!$B$15:$B$18&lt;=W864)/(Rates!$C$15:$C$18&gt;=W864),Rates!$D$15:$D$18)*W864),VLOOKUP(VALUE(Q:Q),Rates!A:B,2,0)*W864)))</f>
        <v/>
      </c>
      <c r="AC864" s="136" t="str">
        <f>IF(B:B="","",IF(R864="Refreshment Beverage","",IF(AND(R864="Beer",Q864=0),SUM(LOOKUP(2,1/(Rates!$B$15:$B$18&lt;=W864)/(Rates!$C$15:$C$18&gt;=W864),Rates!$E$15:$E$18)*W864),VLOOKUP(VALUE(Q:Q),Rates!A:C,3,0)*W864)))</f>
        <v/>
      </c>
      <c r="AD864" s="137" t="str">
        <f>IFERROR(IF(B:B="","",IF(R864="Beer","",IF(VALUE(Q864)=0,VLOOKUP(VLOOKUP(B:B,#REF!,16,0),Rates!A:E,2,0),VLOOKUP(VALUE(Q864),Rates!A$31:B$34,2,0)*W864))),0)</f>
        <v/>
      </c>
      <c r="AE864" s="121" t="str">
        <f t="shared" si="450"/>
        <v/>
      </c>
      <c r="AF864" s="138" t="str">
        <f t="shared" si="451"/>
        <v/>
      </c>
      <c r="AG864" s="122" t="str">
        <f t="shared" si="452"/>
        <v/>
      </c>
      <c r="AH864" s="123" t="str">
        <f t="shared" si="453"/>
        <v/>
      </c>
      <c r="AI864" s="139" t="str">
        <f>IF(AE:AE="","",IF(R864="Refreshment Beverage",AK864*(Rates!J$19/100),ROUND(SUM(AH864*(Rates!$J$8/100)),4)))</f>
        <v/>
      </c>
      <c r="AJ864" s="124" t="str">
        <f t="shared" si="454"/>
        <v/>
      </c>
      <c r="AK864" s="125" t="str">
        <f t="shared" si="455"/>
        <v/>
      </c>
      <c r="AL864" s="121" t="str">
        <f t="shared" si="456"/>
        <v/>
      </c>
      <c r="AM864" s="138" t="str">
        <f>IF(AS864="","",IF(R864="Refreshment Beverage",ROUND(AS864*Rates!K$19,4),ROUND(AO864*(VLOOKUP(VALUE(Q864),Rates!G$4:L$12,3,0)),4)))</f>
        <v/>
      </c>
      <c r="AN864" s="126" t="str">
        <f>IF(AS864="","",IF(R864="Refreshment Beverage",AS864*(Rates!J$19/100),MAX(AM864,AB864)))</f>
        <v/>
      </c>
      <c r="AO864" s="127" t="str">
        <f t="shared" si="457"/>
        <v/>
      </c>
      <c r="AP864" s="127" t="str">
        <f t="shared" si="458"/>
        <v/>
      </c>
      <c r="AQ864" s="140" t="str">
        <f>IF(AS864="","",IF(R864="Refreshment Beverage",ROUND(SUM(VLOOKUP(Q:Q,Rates!G$15:L$19,3,0)*(AS864-Y864-Z864-AA864)),4),ROUND(SUM(Rates!$K$8*AS864),4)))</f>
        <v/>
      </c>
      <c r="AR864" s="139" t="str">
        <f t="shared" si="459"/>
        <v/>
      </c>
      <c r="AS864" s="125" t="str">
        <f t="shared" si="460"/>
        <v/>
      </c>
      <c r="AT864" s="121" t="str">
        <f t="shared" si="461"/>
        <v/>
      </c>
      <c r="AU864" s="138" t="str">
        <f>IF(AX864="","",IF(R864="Refreshment Beverage",ROUND((BA864-Y864-Z864-AA864)*VLOOKUP(VALUE(Q864),Rates!G$15:L$19,3,0),4),ROUND(AW864*(VLOOKUP(VALUE(Q864),Rates!G:L,3,0)),4)))</f>
        <v/>
      </c>
      <c r="AV864" s="126" t="str">
        <f t="shared" si="462"/>
        <v/>
      </c>
      <c r="AW864" s="127" t="str">
        <f t="shared" si="463"/>
        <v/>
      </c>
      <c r="AX864" s="123" t="str">
        <f t="shared" si="464"/>
        <v/>
      </c>
      <c r="AY864" s="140" t="str">
        <f>IF(AX864="","",IF(R864="Refreshment Beverage",ROUND(SUM(AX864*Rates!K$19),4),ROUND(SUM(AX864*(Rates!J$8/100)),4)))</f>
        <v/>
      </c>
      <c r="AZ864" s="124" t="str">
        <f t="shared" si="465"/>
        <v/>
      </c>
      <c r="BA864" s="125" t="str">
        <f t="shared" si="466"/>
        <v/>
      </c>
      <c r="BB864" s="115"/>
      <c r="BC864" s="143"/>
      <c r="BD864" s="100"/>
      <c r="BE864" s="100"/>
      <c r="BF864" s="100"/>
      <c r="BG864" s="100"/>
    </row>
    <row r="865" spans="1:59" ht="12.75" customHeight="1" x14ac:dyDescent="0.2">
      <c r="A865" s="144"/>
      <c r="B865" s="141"/>
      <c r="C865" s="141"/>
      <c r="D865" s="142"/>
      <c r="E865" s="142"/>
      <c r="F865" s="142"/>
      <c r="G865" s="142"/>
      <c r="H865" s="142"/>
      <c r="I865" s="129"/>
      <c r="J865" s="130"/>
      <c r="K865" s="131" t="str">
        <f t="shared" si="437"/>
        <v/>
      </c>
      <c r="L865" s="132" t="str">
        <f t="shared" si="438"/>
        <v/>
      </c>
      <c r="M865" s="133" t="str">
        <f t="shared" si="439"/>
        <v/>
      </c>
      <c r="N865" s="134" t="str">
        <f>IFERROR(IF(B:B="","",IF(R865="Beer",SUM(LOOKUP(2,1/(Rates!$B$3:$B$5&lt;=W865)/(Rates!$C$3:$C$5&gt;=W865),Rates!$D$3:$D$5)*(X865/100)*W865),IF(R865="Refreshment Beverage",SUM(LOOKUP(2,1/(Rates!$B$7:$B$11&lt;=W865)/(Rates!$C$7:$C$11&gt;=W865),Rates!$D$7:$D$11)*(X865/100)*W865)))),"")</f>
        <v/>
      </c>
      <c r="O865" s="134" t="str">
        <f t="shared" si="440"/>
        <v/>
      </c>
      <c r="P865" s="116"/>
      <c r="Q865" s="117" t="str">
        <f t="shared" si="441"/>
        <v/>
      </c>
      <c r="R865" s="128" t="str">
        <f t="shared" si="442"/>
        <v/>
      </c>
      <c r="S865" s="135" t="str">
        <f>IF(B865="","",IF(R865="Refreshment Beverage",VLOOKUP(VALUE(Q865),Rates!G$15:L$19,2,0),VLOOKUP(VALUE(Q865),Rates!G$4:L$12,2,0)))</f>
        <v/>
      </c>
      <c r="T865" s="135" t="str">
        <f t="shared" si="443"/>
        <v/>
      </c>
      <c r="U865" s="118" t="str">
        <f t="shared" si="444"/>
        <v/>
      </c>
      <c r="V865" s="135" t="str">
        <f t="shared" si="445"/>
        <v/>
      </c>
      <c r="W865" s="135" t="str">
        <f t="shared" si="446"/>
        <v/>
      </c>
      <c r="X865" s="119" t="str">
        <f t="shared" si="447"/>
        <v/>
      </c>
      <c r="Y865" s="120" t="str">
        <f>IF(B:B="","",IF(R865="Refreshment Beverage",VLOOKUP(Q865,Rates!G$15:L$19,6,0)*W865,VLOOKUP(Q865,Rates!G$4:L$12,6,0)*W865))</f>
        <v/>
      </c>
      <c r="Z865" s="120" t="str">
        <f t="shared" si="448"/>
        <v/>
      </c>
      <c r="AA865" s="120" t="str">
        <f t="shared" si="449"/>
        <v/>
      </c>
      <c r="AB865" s="136" t="str">
        <f>IF(B:B="","",IF(R865="Refreshment Beverage","",IF(AND(R865="Beer",Q865=0),SUM(LOOKUP(2,1/(Rates!$B$15:$B$18&lt;=W865)/(Rates!$C$15:$C$18&gt;=W865),Rates!$D$15:$D$18)*W865),VLOOKUP(VALUE(Q:Q),Rates!A:B,2,0)*W865)))</f>
        <v/>
      </c>
      <c r="AC865" s="136" t="str">
        <f>IF(B:B="","",IF(R865="Refreshment Beverage","",IF(AND(R865="Beer",Q865=0),SUM(LOOKUP(2,1/(Rates!$B$15:$B$18&lt;=W865)/(Rates!$C$15:$C$18&gt;=W865),Rates!$E$15:$E$18)*W865),VLOOKUP(VALUE(Q:Q),Rates!A:C,3,0)*W865)))</f>
        <v/>
      </c>
      <c r="AD865" s="137" t="str">
        <f>IFERROR(IF(B:B="","",IF(R865="Beer","",IF(VALUE(Q865)=0,VLOOKUP(VLOOKUP(B:B,#REF!,16,0),Rates!A:E,2,0),VLOOKUP(VALUE(Q865),Rates!A$31:B$34,2,0)*W865))),0)</f>
        <v/>
      </c>
      <c r="AE865" s="121" t="str">
        <f t="shared" si="450"/>
        <v/>
      </c>
      <c r="AF865" s="138" t="str">
        <f t="shared" si="451"/>
        <v/>
      </c>
      <c r="AG865" s="122" t="str">
        <f t="shared" si="452"/>
        <v/>
      </c>
      <c r="AH865" s="123" t="str">
        <f t="shared" si="453"/>
        <v/>
      </c>
      <c r="AI865" s="139" t="str">
        <f>IF(AE:AE="","",IF(R865="Refreshment Beverage",AK865*(Rates!J$19/100),ROUND(SUM(AH865*(Rates!$J$8/100)),4)))</f>
        <v/>
      </c>
      <c r="AJ865" s="124" t="str">
        <f t="shared" si="454"/>
        <v/>
      </c>
      <c r="AK865" s="125" t="str">
        <f t="shared" si="455"/>
        <v/>
      </c>
      <c r="AL865" s="121" t="str">
        <f t="shared" si="456"/>
        <v/>
      </c>
      <c r="AM865" s="138" t="str">
        <f>IF(AS865="","",IF(R865="Refreshment Beverage",ROUND(AS865*Rates!K$19,4),ROUND(AO865*(VLOOKUP(VALUE(Q865),Rates!G$4:L$12,3,0)),4)))</f>
        <v/>
      </c>
      <c r="AN865" s="126" t="str">
        <f>IF(AS865="","",IF(R865="Refreshment Beverage",AS865*(Rates!J$19/100),MAX(AM865,AB865)))</f>
        <v/>
      </c>
      <c r="AO865" s="127" t="str">
        <f t="shared" si="457"/>
        <v/>
      </c>
      <c r="AP865" s="127" t="str">
        <f t="shared" si="458"/>
        <v/>
      </c>
      <c r="AQ865" s="140" t="str">
        <f>IF(AS865="","",IF(R865="Refreshment Beverage",ROUND(SUM(VLOOKUP(Q:Q,Rates!G$15:L$19,3,0)*(AS865-Y865-Z865-AA865)),4),ROUND(SUM(Rates!$K$8*AS865),4)))</f>
        <v/>
      </c>
      <c r="AR865" s="139" t="str">
        <f t="shared" si="459"/>
        <v/>
      </c>
      <c r="AS865" s="125" t="str">
        <f t="shared" si="460"/>
        <v/>
      </c>
      <c r="AT865" s="121" t="str">
        <f t="shared" si="461"/>
        <v/>
      </c>
      <c r="AU865" s="138" t="str">
        <f>IF(AX865="","",IF(R865="Refreshment Beverage",ROUND((BA865-Y865-Z865-AA865)*VLOOKUP(VALUE(Q865),Rates!G$15:L$19,3,0),4),ROUND(AW865*(VLOOKUP(VALUE(Q865),Rates!G:L,3,0)),4)))</f>
        <v/>
      </c>
      <c r="AV865" s="126" t="str">
        <f t="shared" si="462"/>
        <v/>
      </c>
      <c r="AW865" s="127" t="str">
        <f t="shared" si="463"/>
        <v/>
      </c>
      <c r="AX865" s="123" t="str">
        <f t="shared" si="464"/>
        <v/>
      </c>
      <c r="AY865" s="140" t="str">
        <f>IF(AX865="","",IF(R865="Refreshment Beverage",ROUND(SUM(AX865*Rates!K$19),4),ROUND(SUM(AX865*(Rates!J$8/100)),4)))</f>
        <v/>
      </c>
      <c r="AZ865" s="124" t="str">
        <f t="shared" si="465"/>
        <v/>
      </c>
      <c r="BA865" s="125" t="str">
        <f t="shared" si="466"/>
        <v/>
      </c>
      <c r="BB865" s="115"/>
      <c r="BC865" s="143"/>
      <c r="BD865" s="100"/>
      <c r="BE865" s="100"/>
      <c r="BF865" s="100"/>
      <c r="BG865" s="100"/>
    </row>
    <row r="866" spans="1:59" ht="12.75" customHeight="1" x14ac:dyDescent="0.2">
      <c r="A866" s="144"/>
      <c r="B866" s="141"/>
      <c r="C866" s="141"/>
      <c r="D866" s="142"/>
      <c r="E866" s="142"/>
      <c r="F866" s="142"/>
      <c r="G866" s="142"/>
      <c r="H866" s="142"/>
      <c r="I866" s="129"/>
      <c r="J866" s="130"/>
      <c r="K866" s="131" t="str">
        <f t="shared" si="437"/>
        <v/>
      </c>
      <c r="L866" s="132" t="str">
        <f t="shared" si="438"/>
        <v/>
      </c>
      <c r="M866" s="133" t="str">
        <f t="shared" si="439"/>
        <v/>
      </c>
      <c r="N866" s="134" t="str">
        <f>IFERROR(IF(B:B="","",IF(R866="Beer",SUM(LOOKUP(2,1/(Rates!$B$3:$B$5&lt;=W866)/(Rates!$C$3:$C$5&gt;=W866),Rates!$D$3:$D$5)*(X866/100)*W866),IF(R866="Refreshment Beverage",SUM(LOOKUP(2,1/(Rates!$B$7:$B$11&lt;=W866)/(Rates!$C$7:$C$11&gt;=W866),Rates!$D$7:$D$11)*(X866/100)*W866)))),"")</f>
        <v/>
      </c>
      <c r="O866" s="134" t="str">
        <f t="shared" si="440"/>
        <v/>
      </c>
      <c r="P866" s="116"/>
      <c r="Q866" s="117" t="str">
        <f t="shared" si="441"/>
        <v/>
      </c>
      <c r="R866" s="128" t="str">
        <f t="shared" si="442"/>
        <v/>
      </c>
      <c r="S866" s="135" t="str">
        <f>IF(B866="","",IF(R866="Refreshment Beverage",VLOOKUP(VALUE(Q866),Rates!G$15:L$19,2,0),VLOOKUP(VALUE(Q866),Rates!G$4:L$12,2,0)))</f>
        <v/>
      </c>
      <c r="T866" s="135" t="str">
        <f t="shared" si="443"/>
        <v/>
      </c>
      <c r="U866" s="118" t="str">
        <f t="shared" si="444"/>
        <v/>
      </c>
      <c r="V866" s="135" t="str">
        <f t="shared" si="445"/>
        <v/>
      </c>
      <c r="W866" s="135" t="str">
        <f t="shared" si="446"/>
        <v/>
      </c>
      <c r="X866" s="119" t="str">
        <f t="shared" si="447"/>
        <v/>
      </c>
      <c r="Y866" s="120" t="str">
        <f>IF(B:B="","",IF(R866="Refreshment Beverage",VLOOKUP(Q866,Rates!G$15:L$19,6,0)*W866,VLOOKUP(Q866,Rates!G$4:L$12,6,0)*W866))</f>
        <v/>
      </c>
      <c r="Z866" s="120" t="str">
        <f t="shared" si="448"/>
        <v/>
      </c>
      <c r="AA866" s="120" t="str">
        <f t="shared" si="449"/>
        <v/>
      </c>
      <c r="AB866" s="136" t="str">
        <f>IF(B:B="","",IF(R866="Refreshment Beverage","",IF(AND(R866="Beer",Q866=0),SUM(LOOKUP(2,1/(Rates!$B$15:$B$18&lt;=W866)/(Rates!$C$15:$C$18&gt;=W866),Rates!$D$15:$D$18)*W866),VLOOKUP(VALUE(Q:Q),Rates!A:B,2,0)*W866)))</f>
        <v/>
      </c>
      <c r="AC866" s="136" t="str">
        <f>IF(B:B="","",IF(R866="Refreshment Beverage","",IF(AND(R866="Beer",Q866=0),SUM(LOOKUP(2,1/(Rates!$B$15:$B$18&lt;=W866)/(Rates!$C$15:$C$18&gt;=W866),Rates!$E$15:$E$18)*W866),VLOOKUP(VALUE(Q:Q),Rates!A:C,3,0)*W866)))</f>
        <v/>
      </c>
      <c r="AD866" s="137" t="str">
        <f>IFERROR(IF(B:B="","",IF(R866="Beer","",IF(VALUE(Q866)=0,VLOOKUP(VLOOKUP(B:B,#REF!,16,0),Rates!A:E,2,0),VLOOKUP(VALUE(Q866),Rates!A$31:B$34,2,0)*W866))),0)</f>
        <v/>
      </c>
      <c r="AE866" s="121" t="str">
        <f t="shared" si="450"/>
        <v/>
      </c>
      <c r="AF866" s="138" t="str">
        <f t="shared" si="451"/>
        <v/>
      </c>
      <c r="AG866" s="122" t="str">
        <f t="shared" si="452"/>
        <v/>
      </c>
      <c r="AH866" s="123" t="str">
        <f t="shared" si="453"/>
        <v/>
      </c>
      <c r="AI866" s="139" t="str">
        <f>IF(AE:AE="","",IF(R866="Refreshment Beverage",AK866*(Rates!J$19/100),ROUND(SUM(AH866*(Rates!$J$8/100)),4)))</f>
        <v/>
      </c>
      <c r="AJ866" s="124" t="str">
        <f t="shared" si="454"/>
        <v/>
      </c>
      <c r="AK866" s="125" t="str">
        <f t="shared" si="455"/>
        <v/>
      </c>
      <c r="AL866" s="121" t="str">
        <f t="shared" si="456"/>
        <v/>
      </c>
      <c r="AM866" s="138" t="str">
        <f>IF(AS866="","",IF(R866="Refreshment Beverage",ROUND(AS866*Rates!K$19,4),ROUND(AO866*(VLOOKUP(VALUE(Q866),Rates!G$4:L$12,3,0)),4)))</f>
        <v/>
      </c>
      <c r="AN866" s="126" t="str">
        <f>IF(AS866="","",IF(R866="Refreshment Beverage",AS866*(Rates!J$19/100),MAX(AM866,AB866)))</f>
        <v/>
      </c>
      <c r="AO866" s="127" t="str">
        <f t="shared" si="457"/>
        <v/>
      </c>
      <c r="AP866" s="127" t="str">
        <f t="shared" si="458"/>
        <v/>
      </c>
      <c r="AQ866" s="140" t="str">
        <f>IF(AS866="","",IF(R866="Refreshment Beverage",ROUND(SUM(VLOOKUP(Q:Q,Rates!G$15:L$19,3,0)*(AS866-Y866-Z866-AA866)),4),ROUND(SUM(Rates!$K$8*AS866),4)))</f>
        <v/>
      </c>
      <c r="AR866" s="139" t="str">
        <f t="shared" si="459"/>
        <v/>
      </c>
      <c r="AS866" s="125" t="str">
        <f t="shared" si="460"/>
        <v/>
      </c>
      <c r="AT866" s="121" t="str">
        <f t="shared" si="461"/>
        <v/>
      </c>
      <c r="AU866" s="138" t="str">
        <f>IF(AX866="","",IF(R866="Refreshment Beverage",ROUND((BA866-Y866-Z866-AA866)*VLOOKUP(VALUE(Q866),Rates!G$15:L$19,3,0),4),ROUND(AW866*(VLOOKUP(VALUE(Q866),Rates!G:L,3,0)),4)))</f>
        <v/>
      </c>
      <c r="AV866" s="126" t="str">
        <f t="shared" si="462"/>
        <v/>
      </c>
      <c r="AW866" s="127" t="str">
        <f t="shared" si="463"/>
        <v/>
      </c>
      <c r="AX866" s="123" t="str">
        <f t="shared" si="464"/>
        <v/>
      </c>
      <c r="AY866" s="140" t="str">
        <f>IF(AX866="","",IF(R866="Refreshment Beverage",ROUND(SUM(AX866*Rates!K$19),4),ROUND(SUM(AX866*(Rates!J$8/100)),4)))</f>
        <v/>
      </c>
      <c r="AZ866" s="124" t="str">
        <f t="shared" si="465"/>
        <v/>
      </c>
      <c r="BA866" s="125" t="str">
        <f t="shared" si="466"/>
        <v/>
      </c>
      <c r="BB866" s="115"/>
      <c r="BC866" s="143"/>
      <c r="BD866" s="100"/>
      <c r="BE866" s="100"/>
      <c r="BF866" s="100"/>
      <c r="BG866" s="100"/>
    </row>
    <row r="867" spans="1:59" ht="12.75" customHeight="1" x14ac:dyDescent="0.2">
      <c r="A867" s="144"/>
      <c r="B867" s="141"/>
      <c r="C867" s="141"/>
      <c r="D867" s="142"/>
      <c r="E867" s="142"/>
      <c r="F867" s="142"/>
      <c r="G867" s="142"/>
      <c r="H867" s="142"/>
      <c r="I867" s="129"/>
      <c r="J867" s="130"/>
      <c r="K867" s="131" t="str">
        <f t="shared" si="437"/>
        <v/>
      </c>
      <c r="L867" s="132" t="str">
        <f t="shared" si="438"/>
        <v/>
      </c>
      <c r="M867" s="133" t="str">
        <f t="shared" si="439"/>
        <v/>
      </c>
      <c r="N867" s="134" t="str">
        <f>IFERROR(IF(B:B="","",IF(R867="Beer",SUM(LOOKUP(2,1/(Rates!$B$3:$B$5&lt;=W867)/(Rates!$C$3:$C$5&gt;=W867),Rates!$D$3:$D$5)*(X867/100)*W867),IF(R867="Refreshment Beverage",SUM(LOOKUP(2,1/(Rates!$B$7:$B$11&lt;=W867)/(Rates!$C$7:$C$11&gt;=W867),Rates!$D$7:$D$11)*(X867/100)*W867)))),"")</f>
        <v/>
      </c>
      <c r="O867" s="134" t="str">
        <f t="shared" si="440"/>
        <v/>
      </c>
      <c r="P867" s="116"/>
      <c r="Q867" s="117" t="str">
        <f t="shared" si="441"/>
        <v/>
      </c>
      <c r="R867" s="128" t="str">
        <f t="shared" si="442"/>
        <v/>
      </c>
      <c r="S867" s="135" t="str">
        <f>IF(B867="","",IF(R867="Refreshment Beverage",VLOOKUP(VALUE(Q867),Rates!G$15:L$19,2,0),VLOOKUP(VALUE(Q867),Rates!G$4:L$12,2,0)))</f>
        <v/>
      </c>
      <c r="T867" s="135" t="str">
        <f t="shared" si="443"/>
        <v/>
      </c>
      <c r="U867" s="118" t="str">
        <f t="shared" si="444"/>
        <v/>
      </c>
      <c r="V867" s="135" t="str">
        <f t="shared" si="445"/>
        <v/>
      </c>
      <c r="W867" s="135" t="str">
        <f t="shared" si="446"/>
        <v/>
      </c>
      <c r="X867" s="119" t="str">
        <f t="shared" si="447"/>
        <v/>
      </c>
      <c r="Y867" s="120" t="str">
        <f>IF(B:B="","",IF(R867="Refreshment Beverage",VLOOKUP(Q867,Rates!G$15:L$19,6,0)*W867,VLOOKUP(Q867,Rates!G$4:L$12,6,0)*W867))</f>
        <v/>
      </c>
      <c r="Z867" s="120" t="str">
        <f t="shared" si="448"/>
        <v/>
      </c>
      <c r="AA867" s="120" t="str">
        <f t="shared" si="449"/>
        <v/>
      </c>
      <c r="AB867" s="136" t="str">
        <f>IF(B:B="","",IF(R867="Refreshment Beverage","",IF(AND(R867="Beer",Q867=0),SUM(LOOKUP(2,1/(Rates!$B$15:$B$18&lt;=W867)/(Rates!$C$15:$C$18&gt;=W867),Rates!$D$15:$D$18)*W867),VLOOKUP(VALUE(Q:Q),Rates!A:B,2,0)*W867)))</f>
        <v/>
      </c>
      <c r="AC867" s="136" t="str">
        <f>IF(B:B="","",IF(R867="Refreshment Beverage","",IF(AND(R867="Beer",Q867=0),SUM(LOOKUP(2,1/(Rates!$B$15:$B$18&lt;=W867)/(Rates!$C$15:$C$18&gt;=W867),Rates!$E$15:$E$18)*W867),VLOOKUP(VALUE(Q:Q),Rates!A:C,3,0)*W867)))</f>
        <v/>
      </c>
      <c r="AD867" s="137" t="str">
        <f>IFERROR(IF(B:B="","",IF(R867="Beer","",IF(VALUE(Q867)=0,VLOOKUP(VLOOKUP(B:B,#REF!,16,0),Rates!A:E,2,0),VLOOKUP(VALUE(Q867),Rates!A$31:B$34,2,0)*W867))),0)</f>
        <v/>
      </c>
      <c r="AE867" s="121" t="str">
        <f t="shared" si="450"/>
        <v/>
      </c>
      <c r="AF867" s="138" t="str">
        <f t="shared" si="451"/>
        <v/>
      </c>
      <c r="AG867" s="122" t="str">
        <f t="shared" si="452"/>
        <v/>
      </c>
      <c r="AH867" s="123" t="str">
        <f t="shared" si="453"/>
        <v/>
      </c>
      <c r="AI867" s="139" t="str">
        <f>IF(AE:AE="","",IF(R867="Refreshment Beverage",AK867*(Rates!J$19/100),ROUND(SUM(AH867*(Rates!$J$8/100)),4)))</f>
        <v/>
      </c>
      <c r="AJ867" s="124" t="str">
        <f t="shared" si="454"/>
        <v/>
      </c>
      <c r="AK867" s="125" t="str">
        <f t="shared" si="455"/>
        <v/>
      </c>
      <c r="AL867" s="121" t="str">
        <f t="shared" si="456"/>
        <v/>
      </c>
      <c r="AM867" s="138" t="str">
        <f>IF(AS867="","",IF(R867="Refreshment Beverage",ROUND(AS867*Rates!K$19,4),ROUND(AO867*(VLOOKUP(VALUE(Q867),Rates!G$4:L$12,3,0)),4)))</f>
        <v/>
      </c>
      <c r="AN867" s="126" t="str">
        <f>IF(AS867="","",IF(R867="Refreshment Beverage",AS867*(Rates!J$19/100),MAX(AM867,AB867)))</f>
        <v/>
      </c>
      <c r="AO867" s="127" t="str">
        <f t="shared" si="457"/>
        <v/>
      </c>
      <c r="AP867" s="127" t="str">
        <f t="shared" si="458"/>
        <v/>
      </c>
      <c r="AQ867" s="140" t="str">
        <f>IF(AS867="","",IF(R867="Refreshment Beverage",ROUND(SUM(VLOOKUP(Q:Q,Rates!G$15:L$19,3,0)*(AS867-Y867-Z867-AA867)),4),ROUND(SUM(Rates!$K$8*AS867),4)))</f>
        <v/>
      </c>
      <c r="AR867" s="139" t="str">
        <f t="shared" si="459"/>
        <v/>
      </c>
      <c r="AS867" s="125" t="str">
        <f t="shared" si="460"/>
        <v/>
      </c>
      <c r="AT867" s="121" t="str">
        <f t="shared" si="461"/>
        <v/>
      </c>
      <c r="AU867" s="138" t="str">
        <f>IF(AX867="","",IF(R867="Refreshment Beverage",ROUND((BA867-Y867-Z867-AA867)*VLOOKUP(VALUE(Q867),Rates!G$15:L$19,3,0),4),ROUND(AW867*(VLOOKUP(VALUE(Q867),Rates!G:L,3,0)),4)))</f>
        <v/>
      </c>
      <c r="AV867" s="126" t="str">
        <f t="shared" si="462"/>
        <v/>
      </c>
      <c r="AW867" s="127" t="str">
        <f t="shared" si="463"/>
        <v/>
      </c>
      <c r="AX867" s="123" t="str">
        <f t="shared" si="464"/>
        <v/>
      </c>
      <c r="AY867" s="140" t="str">
        <f>IF(AX867="","",IF(R867="Refreshment Beverage",ROUND(SUM(AX867*Rates!K$19),4),ROUND(SUM(AX867*(Rates!J$8/100)),4)))</f>
        <v/>
      </c>
      <c r="AZ867" s="124" t="str">
        <f t="shared" si="465"/>
        <v/>
      </c>
      <c r="BA867" s="125" t="str">
        <f t="shared" si="466"/>
        <v/>
      </c>
      <c r="BB867" s="115"/>
      <c r="BC867" s="143"/>
      <c r="BD867" s="100"/>
      <c r="BE867" s="100"/>
      <c r="BF867" s="100"/>
      <c r="BG867" s="100"/>
    </row>
    <row r="868" spans="1:59" ht="12.75" customHeight="1" x14ac:dyDescent="0.2">
      <c r="A868" s="144"/>
      <c r="B868" s="141"/>
      <c r="C868" s="141"/>
      <c r="D868" s="142"/>
      <c r="E868" s="142"/>
      <c r="F868" s="142"/>
      <c r="G868" s="142"/>
      <c r="H868" s="142"/>
      <c r="I868" s="129"/>
      <c r="J868" s="130"/>
      <c r="K868" s="131" t="str">
        <f t="shared" si="437"/>
        <v/>
      </c>
      <c r="L868" s="132" t="str">
        <f t="shared" si="438"/>
        <v/>
      </c>
      <c r="M868" s="133" t="str">
        <f t="shared" si="439"/>
        <v/>
      </c>
      <c r="N868" s="134" t="str">
        <f>IFERROR(IF(B:B="","",IF(R868="Beer",SUM(LOOKUP(2,1/(Rates!$B$3:$B$5&lt;=W868)/(Rates!$C$3:$C$5&gt;=W868),Rates!$D$3:$D$5)*(X868/100)*W868),IF(R868="Refreshment Beverage",SUM(LOOKUP(2,1/(Rates!$B$7:$B$11&lt;=W868)/(Rates!$C$7:$C$11&gt;=W868),Rates!$D$7:$D$11)*(X868/100)*W868)))),"")</f>
        <v/>
      </c>
      <c r="O868" s="134" t="str">
        <f t="shared" si="440"/>
        <v/>
      </c>
      <c r="P868" s="116"/>
      <c r="Q868" s="117" t="str">
        <f t="shared" si="441"/>
        <v/>
      </c>
      <c r="R868" s="128" t="str">
        <f t="shared" si="442"/>
        <v/>
      </c>
      <c r="S868" s="135" t="str">
        <f>IF(B868="","",IF(R868="Refreshment Beverage",VLOOKUP(VALUE(Q868),Rates!G$15:L$19,2,0),VLOOKUP(VALUE(Q868),Rates!G$4:L$12,2,0)))</f>
        <v/>
      </c>
      <c r="T868" s="135" t="str">
        <f t="shared" si="443"/>
        <v/>
      </c>
      <c r="U868" s="118" t="str">
        <f t="shared" si="444"/>
        <v/>
      </c>
      <c r="V868" s="135" t="str">
        <f t="shared" si="445"/>
        <v/>
      </c>
      <c r="W868" s="135" t="str">
        <f t="shared" si="446"/>
        <v/>
      </c>
      <c r="X868" s="119" t="str">
        <f t="shared" si="447"/>
        <v/>
      </c>
      <c r="Y868" s="120" t="str">
        <f>IF(B:B="","",IF(R868="Refreshment Beverage",VLOOKUP(Q868,Rates!G$15:L$19,6,0)*W868,VLOOKUP(Q868,Rates!G$4:L$12,6,0)*W868))</f>
        <v/>
      </c>
      <c r="Z868" s="120" t="str">
        <f t="shared" si="448"/>
        <v/>
      </c>
      <c r="AA868" s="120" t="str">
        <f t="shared" si="449"/>
        <v/>
      </c>
      <c r="AB868" s="136" t="str">
        <f>IF(B:B="","",IF(R868="Refreshment Beverage","",IF(AND(R868="Beer",Q868=0),SUM(LOOKUP(2,1/(Rates!$B$15:$B$18&lt;=W868)/(Rates!$C$15:$C$18&gt;=W868),Rates!$D$15:$D$18)*W868),VLOOKUP(VALUE(Q:Q),Rates!A:B,2,0)*W868)))</f>
        <v/>
      </c>
      <c r="AC868" s="136" t="str">
        <f>IF(B:B="","",IF(R868="Refreshment Beverage","",IF(AND(R868="Beer",Q868=0),SUM(LOOKUP(2,1/(Rates!$B$15:$B$18&lt;=W868)/(Rates!$C$15:$C$18&gt;=W868),Rates!$E$15:$E$18)*W868),VLOOKUP(VALUE(Q:Q),Rates!A:C,3,0)*W868)))</f>
        <v/>
      </c>
      <c r="AD868" s="137" t="str">
        <f>IFERROR(IF(B:B="","",IF(R868="Beer","",IF(VALUE(Q868)=0,VLOOKUP(VLOOKUP(B:B,#REF!,16,0),Rates!A:E,2,0),VLOOKUP(VALUE(Q868),Rates!A$31:B$34,2,0)*W868))),0)</f>
        <v/>
      </c>
      <c r="AE868" s="121" t="str">
        <f t="shared" si="450"/>
        <v/>
      </c>
      <c r="AF868" s="138" t="str">
        <f t="shared" si="451"/>
        <v/>
      </c>
      <c r="AG868" s="122" t="str">
        <f t="shared" si="452"/>
        <v/>
      </c>
      <c r="AH868" s="123" t="str">
        <f t="shared" si="453"/>
        <v/>
      </c>
      <c r="AI868" s="139" t="str">
        <f>IF(AE:AE="","",IF(R868="Refreshment Beverage",AK868*(Rates!J$19/100),ROUND(SUM(AH868*(Rates!$J$8/100)),4)))</f>
        <v/>
      </c>
      <c r="AJ868" s="124" t="str">
        <f t="shared" si="454"/>
        <v/>
      </c>
      <c r="AK868" s="125" t="str">
        <f t="shared" si="455"/>
        <v/>
      </c>
      <c r="AL868" s="121" t="str">
        <f t="shared" si="456"/>
        <v/>
      </c>
      <c r="AM868" s="138" t="str">
        <f>IF(AS868="","",IF(R868="Refreshment Beverage",ROUND(AS868*Rates!K$19,4),ROUND(AO868*(VLOOKUP(VALUE(Q868),Rates!G$4:L$12,3,0)),4)))</f>
        <v/>
      </c>
      <c r="AN868" s="126" t="str">
        <f>IF(AS868="","",IF(R868="Refreshment Beverage",AS868*(Rates!J$19/100),MAX(AM868,AB868)))</f>
        <v/>
      </c>
      <c r="AO868" s="127" t="str">
        <f t="shared" si="457"/>
        <v/>
      </c>
      <c r="AP868" s="127" t="str">
        <f t="shared" si="458"/>
        <v/>
      </c>
      <c r="AQ868" s="140" t="str">
        <f>IF(AS868="","",IF(R868="Refreshment Beverage",ROUND(SUM(VLOOKUP(Q:Q,Rates!G$15:L$19,3,0)*(AS868-Y868-Z868-AA868)),4),ROUND(SUM(Rates!$K$8*AS868),4)))</f>
        <v/>
      </c>
      <c r="AR868" s="139" t="str">
        <f t="shared" si="459"/>
        <v/>
      </c>
      <c r="AS868" s="125" t="str">
        <f t="shared" si="460"/>
        <v/>
      </c>
      <c r="AT868" s="121" t="str">
        <f t="shared" si="461"/>
        <v/>
      </c>
      <c r="AU868" s="138" t="str">
        <f>IF(AX868="","",IF(R868="Refreshment Beverage",ROUND((BA868-Y868-Z868-AA868)*VLOOKUP(VALUE(Q868),Rates!G$15:L$19,3,0),4),ROUND(AW868*(VLOOKUP(VALUE(Q868),Rates!G:L,3,0)),4)))</f>
        <v/>
      </c>
      <c r="AV868" s="126" t="str">
        <f t="shared" si="462"/>
        <v/>
      </c>
      <c r="AW868" s="127" t="str">
        <f t="shared" si="463"/>
        <v/>
      </c>
      <c r="AX868" s="123" t="str">
        <f t="shared" si="464"/>
        <v/>
      </c>
      <c r="AY868" s="140" t="str">
        <f>IF(AX868="","",IF(R868="Refreshment Beverage",ROUND(SUM(AX868*Rates!K$19),4),ROUND(SUM(AX868*(Rates!J$8/100)),4)))</f>
        <v/>
      </c>
      <c r="AZ868" s="124" t="str">
        <f t="shared" si="465"/>
        <v/>
      </c>
      <c r="BA868" s="125" t="str">
        <f t="shared" si="466"/>
        <v/>
      </c>
      <c r="BB868" s="115"/>
      <c r="BC868" s="143"/>
      <c r="BD868" s="100"/>
      <c r="BE868" s="100"/>
      <c r="BF868" s="100"/>
      <c r="BG868" s="100"/>
    </row>
    <row r="869" spans="1:59" ht="12.75" customHeight="1" x14ac:dyDescent="0.2">
      <c r="A869" s="144"/>
      <c r="B869" s="141"/>
      <c r="C869" s="141"/>
      <c r="D869" s="142"/>
      <c r="E869" s="142"/>
      <c r="F869" s="142"/>
      <c r="G869" s="142"/>
      <c r="H869" s="142"/>
      <c r="I869" s="129"/>
      <c r="J869" s="130"/>
      <c r="K869" s="131" t="str">
        <f t="shared" si="437"/>
        <v/>
      </c>
      <c r="L869" s="132" t="str">
        <f t="shared" si="438"/>
        <v/>
      </c>
      <c r="M869" s="133" t="str">
        <f t="shared" si="439"/>
        <v/>
      </c>
      <c r="N869" s="134" t="str">
        <f>IFERROR(IF(B:B="","",IF(R869="Beer",SUM(LOOKUP(2,1/(Rates!$B$3:$B$5&lt;=W869)/(Rates!$C$3:$C$5&gt;=W869),Rates!$D$3:$D$5)*(X869/100)*W869),IF(R869="Refreshment Beverage",SUM(LOOKUP(2,1/(Rates!$B$7:$B$11&lt;=W869)/(Rates!$C$7:$C$11&gt;=W869),Rates!$D$7:$D$11)*(X869/100)*W869)))),"")</f>
        <v/>
      </c>
      <c r="O869" s="134" t="str">
        <f t="shared" si="440"/>
        <v/>
      </c>
      <c r="P869" s="116"/>
      <c r="Q869" s="117" t="str">
        <f t="shared" si="441"/>
        <v/>
      </c>
      <c r="R869" s="128" t="str">
        <f t="shared" si="442"/>
        <v/>
      </c>
      <c r="S869" s="135" t="str">
        <f>IF(B869="","",IF(R869="Refreshment Beverage",VLOOKUP(VALUE(Q869),Rates!G$15:L$19,2,0),VLOOKUP(VALUE(Q869),Rates!G$4:L$12,2,0)))</f>
        <v/>
      </c>
      <c r="T869" s="135" t="str">
        <f t="shared" si="443"/>
        <v/>
      </c>
      <c r="U869" s="118" t="str">
        <f t="shared" si="444"/>
        <v/>
      </c>
      <c r="V869" s="135" t="str">
        <f t="shared" si="445"/>
        <v/>
      </c>
      <c r="W869" s="135" t="str">
        <f t="shared" si="446"/>
        <v/>
      </c>
      <c r="X869" s="119" t="str">
        <f t="shared" si="447"/>
        <v/>
      </c>
      <c r="Y869" s="120" t="str">
        <f>IF(B:B="","",IF(R869="Refreshment Beverage",VLOOKUP(Q869,Rates!G$15:L$19,6,0)*W869,VLOOKUP(Q869,Rates!G$4:L$12,6,0)*W869))</f>
        <v/>
      </c>
      <c r="Z869" s="120" t="str">
        <f t="shared" si="448"/>
        <v/>
      </c>
      <c r="AA869" s="120" t="str">
        <f t="shared" si="449"/>
        <v/>
      </c>
      <c r="AB869" s="136" t="str">
        <f>IF(B:B="","",IF(R869="Refreshment Beverage","",IF(AND(R869="Beer",Q869=0),SUM(LOOKUP(2,1/(Rates!$B$15:$B$18&lt;=W869)/(Rates!$C$15:$C$18&gt;=W869),Rates!$D$15:$D$18)*W869),VLOOKUP(VALUE(Q:Q),Rates!A:B,2,0)*W869)))</f>
        <v/>
      </c>
      <c r="AC869" s="136" t="str">
        <f>IF(B:B="","",IF(R869="Refreshment Beverage","",IF(AND(R869="Beer",Q869=0),SUM(LOOKUP(2,1/(Rates!$B$15:$B$18&lt;=W869)/(Rates!$C$15:$C$18&gt;=W869),Rates!$E$15:$E$18)*W869),VLOOKUP(VALUE(Q:Q),Rates!A:C,3,0)*W869)))</f>
        <v/>
      </c>
      <c r="AD869" s="137" t="str">
        <f>IFERROR(IF(B:B="","",IF(R869="Beer","",IF(VALUE(Q869)=0,VLOOKUP(VLOOKUP(B:B,#REF!,16,0),Rates!A:E,2,0),VLOOKUP(VALUE(Q869),Rates!A$31:B$34,2,0)*W869))),0)</f>
        <v/>
      </c>
      <c r="AE869" s="121" t="str">
        <f t="shared" si="450"/>
        <v/>
      </c>
      <c r="AF869" s="138" t="str">
        <f t="shared" si="451"/>
        <v/>
      </c>
      <c r="AG869" s="122" t="str">
        <f t="shared" si="452"/>
        <v/>
      </c>
      <c r="AH869" s="123" t="str">
        <f t="shared" si="453"/>
        <v/>
      </c>
      <c r="AI869" s="139" t="str">
        <f>IF(AE:AE="","",IF(R869="Refreshment Beverage",AK869*(Rates!J$19/100),ROUND(SUM(AH869*(Rates!$J$8/100)),4)))</f>
        <v/>
      </c>
      <c r="AJ869" s="124" t="str">
        <f t="shared" si="454"/>
        <v/>
      </c>
      <c r="AK869" s="125" t="str">
        <f t="shared" si="455"/>
        <v/>
      </c>
      <c r="AL869" s="121" t="str">
        <f t="shared" si="456"/>
        <v/>
      </c>
      <c r="AM869" s="138" t="str">
        <f>IF(AS869="","",IF(R869="Refreshment Beverage",ROUND(AS869*Rates!K$19,4),ROUND(AO869*(VLOOKUP(VALUE(Q869),Rates!G$4:L$12,3,0)),4)))</f>
        <v/>
      </c>
      <c r="AN869" s="126" t="str">
        <f>IF(AS869="","",IF(R869="Refreshment Beverage",AS869*(Rates!J$19/100),MAX(AM869,AB869)))</f>
        <v/>
      </c>
      <c r="AO869" s="127" t="str">
        <f t="shared" si="457"/>
        <v/>
      </c>
      <c r="AP869" s="127" t="str">
        <f t="shared" si="458"/>
        <v/>
      </c>
      <c r="AQ869" s="140" t="str">
        <f>IF(AS869="","",IF(R869="Refreshment Beverage",ROUND(SUM(VLOOKUP(Q:Q,Rates!G$15:L$19,3,0)*(AS869-Y869-Z869-AA869)),4),ROUND(SUM(Rates!$K$8*AS869),4)))</f>
        <v/>
      </c>
      <c r="AR869" s="139" t="str">
        <f t="shared" si="459"/>
        <v/>
      </c>
      <c r="AS869" s="125" t="str">
        <f t="shared" si="460"/>
        <v/>
      </c>
      <c r="AT869" s="121" t="str">
        <f t="shared" si="461"/>
        <v/>
      </c>
      <c r="AU869" s="138" t="str">
        <f>IF(AX869="","",IF(R869="Refreshment Beverage",ROUND((BA869-Y869-Z869-AA869)*VLOOKUP(VALUE(Q869),Rates!G$15:L$19,3,0),4),ROUND(AW869*(VLOOKUP(VALUE(Q869),Rates!G:L,3,0)),4)))</f>
        <v/>
      </c>
      <c r="AV869" s="126" t="str">
        <f t="shared" si="462"/>
        <v/>
      </c>
      <c r="AW869" s="127" t="str">
        <f t="shared" si="463"/>
        <v/>
      </c>
      <c r="AX869" s="123" t="str">
        <f t="shared" si="464"/>
        <v/>
      </c>
      <c r="AY869" s="140" t="str">
        <f>IF(AX869="","",IF(R869="Refreshment Beverage",ROUND(SUM(AX869*Rates!K$19),4),ROUND(SUM(AX869*(Rates!J$8/100)),4)))</f>
        <v/>
      </c>
      <c r="AZ869" s="124" t="str">
        <f t="shared" si="465"/>
        <v/>
      </c>
      <c r="BA869" s="125" t="str">
        <f t="shared" si="466"/>
        <v/>
      </c>
      <c r="BB869" s="115"/>
      <c r="BC869" s="143"/>
      <c r="BD869" s="100"/>
      <c r="BE869" s="100"/>
      <c r="BF869" s="100"/>
      <c r="BG869" s="100"/>
    </row>
    <row r="870" spans="1:59" ht="12.75" customHeight="1" x14ac:dyDescent="0.2">
      <c r="A870" s="144"/>
      <c r="B870" s="141"/>
      <c r="C870" s="141"/>
      <c r="D870" s="142"/>
      <c r="E870" s="142"/>
      <c r="F870" s="142"/>
      <c r="G870" s="142"/>
      <c r="H870" s="142"/>
      <c r="I870" s="129"/>
      <c r="J870" s="130"/>
      <c r="K870" s="131" t="str">
        <f t="shared" si="437"/>
        <v/>
      </c>
      <c r="L870" s="132" t="str">
        <f t="shared" si="438"/>
        <v/>
      </c>
      <c r="M870" s="133" t="str">
        <f t="shared" si="439"/>
        <v/>
      </c>
      <c r="N870" s="134" t="str">
        <f>IFERROR(IF(B:B="","",IF(R870="Beer",SUM(LOOKUP(2,1/(Rates!$B$3:$B$5&lt;=W870)/(Rates!$C$3:$C$5&gt;=W870),Rates!$D$3:$D$5)*(X870/100)*W870),IF(R870="Refreshment Beverage",SUM(LOOKUP(2,1/(Rates!$B$7:$B$11&lt;=W870)/(Rates!$C$7:$C$11&gt;=W870),Rates!$D$7:$D$11)*(X870/100)*W870)))),"")</f>
        <v/>
      </c>
      <c r="O870" s="134" t="str">
        <f t="shared" si="440"/>
        <v/>
      </c>
      <c r="P870" s="116"/>
      <c r="Q870" s="117" t="str">
        <f t="shared" si="441"/>
        <v/>
      </c>
      <c r="R870" s="128" t="str">
        <f t="shared" si="442"/>
        <v/>
      </c>
      <c r="S870" s="135" t="str">
        <f>IF(B870="","",IF(R870="Refreshment Beverage",VLOOKUP(VALUE(Q870),Rates!G$15:L$19,2,0),VLOOKUP(VALUE(Q870),Rates!G$4:L$12,2,0)))</f>
        <v/>
      </c>
      <c r="T870" s="135" t="str">
        <f t="shared" si="443"/>
        <v/>
      </c>
      <c r="U870" s="118" t="str">
        <f t="shared" si="444"/>
        <v/>
      </c>
      <c r="V870" s="135" t="str">
        <f t="shared" si="445"/>
        <v/>
      </c>
      <c r="W870" s="135" t="str">
        <f t="shared" si="446"/>
        <v/>
      </c>
      <c r="X870" s="119" t="str">
        <f t="shared" si="447"/>
        <v/>
      </c>
      <c r="Y870" s="120" t="str">
        <f>IF(B:B="","",IF(R870="Refreshment Beverage",VLOOKUP(Q870,Rates!G$15:L$19,6,0)*W870,VLOOKUP(Q870,Rates!G$4:L$12,6,0)*W870))</f>
        <v/>
      </c>
      <c r="Z870" s="120" t="str">
        <f t="shared" si="448"/>
        <v/>
      </c>
      <c r="AA870" s="120" t="str">
        <f t="shared" si="449"/>
        <v/>
      </c>
      <c r="AB870" s="136" t="str">
        <f>IF(B:B="","",IF(R870="Refreshment Beverage","",IF(AND(R870="Beer",Q870=0),SUM(LOOKUP(2,1/(Rates!$B$15:$B$18&lt;=W870)/(Rates!$C$15:$C$18&gt;=W870),Rates!$D$15:$D$18)*W870),VLOOKUP(VALUE(Q:Q),Rates!A:B,2,0)*W870)))</f>
        <v/>
      </c>
      <c r="AC870" s="136" t="str">
        <f>IF(B:B="","",IF(R870="Refreshment Beverage","",IF(AND(R870="Beer",Q870=0),SUM(LOOKUP(2,1/(Rates!$B$15:$B$18&lt;=W870)/(Rates!$C$15:$C$18&gt;=W870),Rates!$E$15:$E$18)*W870),VLOOKUP(VALUE(Q:Q),Rates!A:C,3,0)*W870)))</f>
        <v/>
      </c>
      <c r="AD870" s="137" t="str">
        <f>IFERROR(IF(B:B="","",IF(R870="Beer","",IF(VALUE(Q870)=0,VLOOKUP(VLOOKUP(B:B,#REF!,16,0),Rates!A:E,2,0),VLOOKUP(VALUE(Q870),Rates!A$31:B$34,2,0)*W870))),0)</f>
        <v/>
      </c>
      <c r="AE870" s="121" t="str">
        <f t="shared" si="450"/>
        <v/>
      </c>
      <c r="AF870" s="138" t="str">
        <f t="shared" si="451"/>
        <v/>
      </c>
      <c r="AG870" s="122" t="str">
        <f t="shared" si="452"/>
        <v/>
      </c>
      <c r="AH870" s="123" t="str">
        <f t="shared" si="453"/>
        <v/>
      </c>
      <c r="AI870" s="139" t="str">
        <f>IF(AE:AE="","",IF(R870="Refreshment Beverage",AK870*(Rates!J$19/100),ROUND(SUM(AH870*(Rates!$J$8/100)),4)))</f>
        <v/>
      </c>
      <c r="AJ870" s="124" t="str">
        <f t="shared" si="454"/>
        <v/>
      </c>
      <c r="AK870" s="125" t="str">
        <f t="shared" si="455"/>
        <v/>
      </c>
      <c r="AL870" s="121" t="str">
        <f t="shared" si="456"/>
        <v/>
      </c>
      <c r="AM870" s="138" t="str">
        <f>IF(AS870="","",IF(R870="Refreshment Beverage",ROUND(AS870*Rates!K$19,4),ROUND(AO870*(VLOOKUP(VALUE(Q870),Rates!G$4:L$12,3,0)),4)))</f>
        <v/>
      </c>
      <c r="AN870" s="126" t="str">
        <f>IF(AS870="","",IF(R870="Refreshment Beverage",AS870*(Rates!J$19/100),MAX(AM870,AB870)))</f>
        <v/>
      </c>
      <c r="AO870" s="127" t="str">
        <f t="shared" si="457"/>
        <v/>
      </c>
      <c r="AP870" s="127" t="str">
        <f t="shared" si="458"/>
        <v/>
      </c>
      <c r="AQ870" s="140" t="str">
        <f>IF(AS870="","",IF(R870="Refreshment Beverage",ROUND(SUM(VLOOKUP(Q:Q,Rates!G$15:L$19,3,0)*(AS870-Y870-Z870-AA870)),4),ROUND(SUM(Rates!$K$8*AS870),4)))</f>
        <v/>
      </c>
      <c r="AR870" s="139" t="str">
        <f t="shared" si="459"/>
        <v/>
      </c>
      <c r="AS870" s="125" t="str">
        <f t="shared" si="460"/>
        <v/>
      </c>
      <c r="AT870" s="121" t="str">
        <f t="shared" si="461"/>
        <v/>
      </c>
      <c r="AU870" s="138" t="str">
        <f>IF(AX870="","",IF(R870="Refreshment Beverage",ROUND((BA870-Y870-Z870-AA870)*VLOOKUP(VALUE(Q870),Rates!G$15:L$19,3,0),4),ROUND(AW870*(VLOOKUP(VALUE(Q870),Rates!G:L,3,0)),4)))</f>
        <v/>
      </c>
      <c r="AV870" s="126" t="str">
        <f t="shared" si="462"/>
        <v/>
      </c>
      <c r="AW870" s="127" t="str">
        <f t="shared" si="463"/>
        <v/>
      </c>
      <c r="AX870" s="123" t="str">
        <f t="shared" si="464"/>
        <v/>
      </c>
      <c r="AY870" s="140" t="str">
        <f>IF(AX870="","",IF(R870="Refreshment Beverage",ROUND(SUM(AX870*Rates!K$19),4),ROUND(SUM(AX870*(Rates!J$8/100)),4)))</f>
        <v/>
      </c>
      <c r="AZ870" s="124" t="str">
        <f t="shared" si="465"/>
        <v/>
      </c>
      <c r="BA870" s="125" t="str">
        <f t="shared" si="466"/>
        <v/>
      </c>
      <c r="BB870" s="115"/>
      <c r="BC870" s="143"/>
      <c r="BD870" s="100"/>
      <c r="BE870" s="100"/>
      <c r="BF870" s="100"/>
      <c r="BG870" s="100"/>
    </row>
    <row r="871" spans="1:59" ht="12.75" customHeight="1" x14ac:dyDescent="0.2">
      <c r="A871" s="144"/>
      <c r="B871" s="141"/>
      <c r="C871" s="141"/>
      <c r="D871" s="142"/>
      <c r="E871" s="142"/>
      <c r="F871" s="142"/>
      <c r="G871" s="142"/>
      <c r="H871" s="142"/>
      <c r="I871" s="129"/>
      <c r="J871" s="130"/>
      <c r="K871" s="131" t="str">
        <f t="shared" si="437"/>
        <v/>
      </c>
      <c r="L871" s="132" t="str">
        <f t="shared" si="438"/>
        <v/>
      </c>
      <c r="M871" s="133" t="str">
        <f t="shared" si="439"/>
        <v/>
      </c>
      <c r="N871" s="134" t="str">
        <f>IFERROR(IF(B:B="","",IF(R871="Beer",SUM(LOOKUP(2,1/(Rates!$B$3:$B$5&lt;=W871)/(Rates!$C$3:$C$5&gt;=W871),Rates!$D$3:$D$5)*(X871/100)*W871),IF(R871="Refreshment Beverage",SUM(LOOKUP(2,1/(Rates!$B$7:$B$11&lt;=W871)/(Rates!$C$7:$C$11&gt;=W871),Rates!$D$7:$D$11)*(X871/100)*W871)))),"")</f>
        <v/>
      </c>
      <c r="O871" s="134" t="str">
        <f t="shared" si="440"/>
        <v/>
      </c>
      <c r="P871" s="116"/>
      <c r="Q871" s="117" t="str">
        <f t="shared" si="441"/>
        <v/>
      </c>
      <c r="R871" s="128" t="str">
        <f t="shared" si="442"/>
        <v/>
      </c>
      <c r="S871" s="135" t="str">
        <f>IF(B871="","",IF(R871="Refreshment Beverage",VLOOKUP(VALUE(Q871),Rates!G$15:L$19,2,0),VLOOKUP(VALUE(Q871),Rates!G$4:L$12,2,0)))</f>
        <v/>
      </c>
      <c r="T871" s="135" t="str">
        <f t="shared" si="443"/>
        <v/>
      </c>
      <c r="U871" s="118" t="str">
        <f t="shared" si="444"/>
        <v/>
      </c>
      <c r="V871" s="135" t="str">
        <f t="shared" si="445"/>
        <v/>
      </c>
      <c r="W871" s="135" t="str">
        <f t="shared" si="446"/>
        <v/>
      </c>
      <c r="X871" s="119" t="str">
        <f t="shared" si="447"/>
        <v/>
      </c>
      <c r="Y871" s="120" t="str">
        <f>IF(B:B="","",IF(R871="Refreshment Beverage",VLOOKUP(Q871,Rates!G$15:L$19,6,0)*W871,VLOOKUP(Q871,Rates!G$4:L$12,6,0)*W871))</f>
        <v/>
      </c>
      <c r="Z871" s="120" t="str">
        <f t="shared" si="448"/>
        <v/>
      </c>
      <c r="AA871" s="120" t="str">
        <f t="shared" si="449"/>
        <v/>
      </c>
      <c r="AB871" s="136" t="str">
        <f>IF(B:B="","",IF(R871="Refreshment Beverage","",IF(AND(R871="Beer",Q871=0),SUM(LOOKUP(2,1/(Rates!$B$15:$B$18&lt;=W871)/(Rates!$C$15:$C$18&gt;=W871),Rates!$D$15:$D$18)*W871),VLOOKUP(VALUE(Q:Q),Rates!A:B,2,0)*W871)))</f>
        <v/>
      </c>
      <c r="AC871" s="136" t="str">
        <f>IF(B:B="","",IF(R871="Refreshment Beverage","",IF(AND(R871="Beer",Q871=0),SUM(LOOKUP(2,1/(Rates!$B$15:$B$18&lt;=W871)/(Rates!$C$15:$C$18&gt;=W871),Rates!$E$15:$E$18)*W871),VLOOKUP(VALUE(Q:Q),Rates!A:C,3,0)*W871)))</f>
        <v/>
      </c>
      <c r="AD871" s="137" t="str">
        <f>IFERROR(IF(B:B="","",IF(R871="Beer","",IF(VALUE(Q871)=0,VLOOKUP(VLOOKUP(B:B,#REF!,16,0),Rates!A:E,2,0),VLOOKUP(VALUE(Q871),Rates!A$31:B$34,2,0)*W871))),0)</f>
        <v/>
      </c>
      <c r="AE871" s="121" t="str">
        <f t="shared" si="450"/>
        <v/>
      </c>
      <c r="AF871" s="138" t="str">
        <f t="shared" si="451"/>
        <v/>
      </c>
      <c r="AG871" s="122" t="str">
        <f t="shared" si="452"/>
        <v/>
      </c>
      <c r="AH871" s="123" t="str">
        <f t="shared" si="453"/>
        <v/>
      </c>
      <c r="AI871" s="139" t="str">
        <f>IF(AE:AE="","",IF(R871="Refreshment Beverage",AK871*(Rates!J$19/100),ROUND(SUM(AH871*(Rates!$J$8/100)),4)))</f>
        <v/>
      </c>
      <c r="AJ871" s="124" t="str">
        <f t="shared" si="454"/>
        <v/>
      </c>
      <c r="AK871" s="125" t="str">
        <f t="shared" si="455"/>
        <v/>
      </c>
      <c r="AL871" s="121" t="str">
        <f t="shared" si="456"/>
        <v/>
      </c>
      <c r="AM871" s="138" t="str">
        <f>IF(AS871="","",IF(R871="Refreshment Beverage",ROUND(AS871*Rates!K$19,4),ROUND(AO871*(VLOOKUP(VALUE(Q871),Rates!G$4:L$12,3,0)),4)))</f>
        <v/>
      </c>
      <c r="AN871" s="126" t="str">
        <f>IF(AS871="","",IF(R871="Refreshment Beverage",AS871*(Rates!J$19/100),MAX(AM871,AB871)))</f>
        <v/>
      </c>
      <c r="AO871" s="127" t="str">
        <f t="shared" si="457"/>
        <v/>
      </c>
      <c r="AP871" s="127" t="str">
        <f t="shared" si="458"/>
        <v/>
      </c>
      <c r="AQ871" s="140" t="str">
        <f>IF(AS871="","",IF(R871="Refreshment Beverage",ROUND(SUM(VLOOKUP(Q:Q,Rates!G$15:L$19,3,0)*(AS871-Y871-Z871-AA871)),4),ROUND(SUM(Rates!$K$8*AS871),4)))</f>
        <v/>
      </c>
      <c r="AR871" s="139" t="str">
        <f t="shared" si="459"/>
        <v/>
      </c>
      <c r="AS871" s="125" t="str">
        <f t="shared" si="460"/>
        <v/>
      </c>
      <c r="AT871" s="121" t="str">
        <f t="shared" si="461"/>
        <v/>
      </c>
      <c r="AU871" s="138" t="str">
        <f>IF(AX871="","",IF(R871="Refreshment Beverage",ROUND((BA871-Y871-Z871-AA871)*VLOOKUP(VALUE(Q871),Rates!G$15:L$19,3,0),4),ROUND(AW871*(VLOOKUP(VALUE(Q871),Rates!G:L,3,0)),4)))</f>
        <v/>
      </c>
      <c r="AV871" s="126" t="str">
        <f t="shared" si="462"/>
        <v/>
      </c>
      <c r="AW871" s="127" t="str">
        <f t="shared" si="463"/>
        <v/>
      </c>
      <c r="AX871" s="123" t="str">
        <f t="shared" si="464"/>
        <v/>
      </c>
      <c r="AY871" s="140" t="str">
        <f>IF(AX871="","",IF(R871="Refreshment Beverage",ROUND(SUM(AX871*Rates!K$19),4),ROUND(SUM(AX871*(Rates!J$8/100)),4)))</f>
        <v/>
      </c>
      <c r="AZ871" s="124" t="str">
        <f t="shared" si="465"/>
        <v/>
      </c>
      <c r="BA871" s="125" t="str">
        <f t="shared" si="466"/>
        <v/>
      </c>
      <c r="BB871" s="115"/>
      <c r="BC871" s="143"/>
      <c r="BD871" s="100"/>
      <c r="BE871" s="100"/>
      <c r="BF871" s="100"/>
      <c r="BG871" s="100"/>
    </row>
    <row r="872" spans="1:59" ht="12.75" customHeight="1" x14ac:dyDescent="0.2">
      <c r="A872" s="144"/>
      <c r="B872" s="141"/>
      <c r="C872" s="141"/>
      <c r="D872" s="142"/>
      <c r="E872" s="142"/>
      <c r="F872" s="142"/>
      <c r="G872" s="142"/>
      <c r="H872" s="142"/>
      <c r="I872" s="129"/>
      <c r="J872" s="130"/>
      <c r="K872" s="131" t="str">
        <f t="shared" si="437"/>
        <v/>
      </c>
      <c r="L872" s="132" t="str">
        <f t="shared" si="438"/>
        <v/>
      </c>
      <c r="M872" s="133" t="str">
        <f t="shared" si="439"/>
        <v/>
      </c>
      <c r="N872" s="134" t="str">
        <f>IFERROR(IF(B:B="","",IF(R872="Beer",SUM(LOOKUP(2,1/(Rates!$B$3:$B$5&lt;=W872)/(Rates!$C$3:$C$5&gt;=W872),Rates!$D$3:$D$5)*(X872/100)*W872),IF(R872="Refreshment Beverage",SUM(LOOKUP(2,1/(Rates!$B$7:$B$11&lt;=W872)/(Rates!$C$7:$C$11&gt;=W872),Rates!$D$7:$D$11)*(X872/100)*W872)))),"")</f>
        <v/>
      </c>
      <c r="O872" s="134" t="str">
        <f t="shared" si="440"/>
        <v/>
      </c>
      <c r="P872" s="116"/>
      <c r="Q872" s="117" t="str">
        <f t="shared" si="441"/>
        <v/>
      </c>
      <c r="R872" s="128" t="str">
        <f t="shared" si="442"/>
        <v/>
      </c>
      <c r="S872" s="135" t="str">
        <f>IF(B872="","",IF(R872="Refreshment Beverage",VLOOKUP(VALUE(Q872),Rates!G$15:L$19,2,0),VLOOKUP(VALUE(Q872),Rates!G$4:L$12,2,0)))</f>
        <v/>
      </c>
      <c r="T872" s="135" t="str">
        <f t="shared" si="443"/>
        <v/>
      </c>
      <c r="U872" s="118" t="str">
        <f t="shared" si="444"/>
        <v/>
      </c>
      <c r="V872" s="135" t="str">
        <f t="shared" si="445"/>
        <v/>
      </c>
      <c r="W872" s="135" t="str">
        <f t="shared" si="446"/>
        <v/>
      </c>
      <c r="X872" s="119" t="str">
        <f t="shared" si="447"/>
        <v/>
      </c>
      <c r="Y872" s="120" t="str">
        <f>IF(B:B="","",IF(R872="Refreshment Beverage",VLOOKUP(Q872,Rates!G$15:L$19,6,0)*W872,VLOOKUP(Q872,Rates!G$4:L$12,6,0)*W872))</f>
        <v/>
      </c>
      <c r="Z872" s="120" t="str">
        <f t="shared" si="448"/>
        <v/>
      </c>
      <c r="AA872" s="120" t="str">
        <f t="shared" si="449"/>
        <v/>
      </c>
      <c r="AB872" s="136" t="str">
        <f>IF(B:B="","",IF(R872="Refreshment Beverage","",IF(AND(R872="Beer",Q872=0),SUM(LOOKUP(2,1/(Rates!$B$15:$B$18&lt;=W872)/(Rates!$C$15:$C$18&gt;=W872),Rates!$D$15:$D$18)*W872),VLOOKUP(VALUE(Q:Q),Rates!A:B,2,0)*W872)))</f>
        <v/>
      </c>
      <c r="AC872" s="136" t="str">
        <f>IF(B:B="","",IF(R872="Refreshment Beverage","",IF(AND(R872="Beer",Q872=0),SUM(LOOKUP(2,1/(Rates!$B$15:$B$18&lt;=W872)/(Rates!$C$15:$C$18&gt;=W872),Rates!$E$15:$E$18)*W872),VLOOKUP(VALUE(Q:Q),Rates!A:C,3,0)*W872)))</f>
        <v/>
      </c>
      <c r="AD872" s="137" t="str">
        <f>IFERROR(IF(B:B="","",IF(R872="Beer","",IF(VALUE(Q872)=0,VLOOKUP(VLOOKUP(B:B,#REF!,16,0),Rates!A:E,2,0),VLOOKUP(VALUE(Q872),Rates!A$31:B$34,2,0)*W872))),0)</f>
        <v/>
      </c>
      <c r="AE872" s="121" t="str">
        <f t="shared" si="450"/>
        <v/>
      </c>
      <c r="AF872" s="138" t="str">
        <f t="shared" si="451"/>
        <v/>
      </c>
      <c r="AG872" s="122" t="str">
        <f t="shared" si="452"/>
        <v/>
      </c>
      <c r="AH872" s="123" t="str">
        <f t="shared" si="453"/>
        <v/>
      </c>
      <c r="AI872" s="139" t="str">
        <f>IF(AE:AE="","",IF(R872="Refreshment Beverage",AK872*(Rates!J$19/100),ROUND(SUM(AH872*(Rates!$J$8/100)),4)))</f>
        <v/>
      </c>
      <c r="AJ872" s="124" t="str">
        <f t="shared" si="454"/>
        <v/>
      </c>
      <c r="AK872" s="125" t="str">
        <f t="shared" si="455"/>
        <v/>
      </c>
      <c r="AL872" s="121" t="str">
        <f t="shared" si="456"/>
        <v/>
      </c>
      <c r="AM872" s="138" t="str">
        <f>IF(AS872="","",IF(R872="Refreshment Beverage",ROUND(AS872*Rates!K$19,4),ROUND(AO872*(VLOOKUP(VALUE(Q872),Rates!G$4:L$12,3,0)),4)))</f>
        <v/>
      </c>
      <c r="AN872" s="126" t="str">
        <f>IF(AS872="","",IF(R872="Refreshment Beverage",AS872*(Rates!J$19/100),MAX(AM872,AB872)))</f>
        <v/>
      </c>
      <c r="AO872" s="127" t="str">
        <f t="shared" si="457"/>
        <v/>
      </c>
      <c r="AP872" s="127" t="str">
        <f t="shared" si="458"/>
        <v/>
      </c>
      <c r="AQ872" s="140" t="str">
        <f>IF(AS872="","",IF(R872="Refreshment Beverage",ROUND(SUM(VLOOKUP(Q:Q,Rates!G$15:L$19,3,0)*(AS872-Y872-Z872-AA872)),4),ROUND(SUM(Rates!$K$8*AS872),4)))</f>
        <v/>
      </c>
      <c r="AR872" s="139" t="str">
        <f t="shared" si="459"/>
        <v/>
      </c>
      <c r="AS872" s="125" t="str">
        <f t="shared" si="460"/>
        <v/>
      </c>
      <c r="AT872" s="121" t="str">
        <f t="shared" si="461"/>
        <v/>
      </c>
      <c r="AU872" s="138" t="str">
        <f>IF(AX872="","",IF(R872="Refreshment Beverage",ROUND((BA872-Y872-Z872-AA872)*VLOOKUP(VALUE(Q872),Rates!G$15:L$19,3,0),4),ROUND(AW872*(VLOOKUP(VALUE(Q872),Rates!G:L,3,0)),4)))</f>
        <v/>
      </c>
      <c r="AV872" s="126" t="str">
        <f t="shared" si="462"/>
        <v/>
      </c>
      <c r="AW872" s="127" t="str">
        <f t="shared" si="463"/>
        <v/>
      </c>
      <c r="AX872" s="123" t="str">
        <f t="shared" si="464"/>
        <v/>
      </c>
      <c r="AY872" s="140" t="str">
        <f>IF(AX872="","",IF(R872="Refreshment Beverage",ROUND(SUM(AX872*Rates!K$19),4),ROUND(SUM(AX872*(Rates!J$8/100)),4)))</f>
        <v/>
      </c>
      <c r="AZ872" s="124" t="str">
        <f t="shared" si="465"/>
        <v/>
      </c>
      <c r="BA872" s="125" t="str">
        <f t="shared" si="466"/>
        <v/>
      </c>
      <c r="BB872" s="115"/>
      <c r="BC872" s="143"/>
      <c r="BD872" s="100"/>
      <c r="BE872" s="100"/>
      <c r="BF872" s="100"/>
      <c r="BG872" s="100"/>
    </row>
    <row r="873" spans="1:59" ht="12.75" customHeight="1" x14ac:dyDescent="0.2">
      <c r="A873" s="144"/>
      <c r="B873" s="141"/>
      <c r="C873" s="141"/>
      <c r="D873" s="142"/>
      <c r="E873" s="142"/>
      <c r="F873" s="142"/>
      <c r="G873" s="142"/>
      <c r="H873" s="142"/>
      <c r="I873" s="129"/>
      <c r="J873" s="130"/>
      <c r="K873" s="131" t="str">
        <f t="shared" si="437"/>
        <v/>
      </c>
      <c r="L873" s="132" t="str">
        <f t="shared" si="438"/>
        <v/>
      </c>
      <c r="M873" s="133" t="str">
        <f t="shared" si="439"/>
        <v/>
      </c>
      <c r="N873" s="134" t="str">
        <f>IFERROR(IF(B:B="","",IF(R873="Beer",SUM(LOOKUP(2,1/(Rates!$B$3:$B$5&lt;=W873)/(Rates!$C$3:$C$5&gt;=W873),Rates!$D$3:$D$5)*(X873/100)*W873),IF(R873="Refreshment Beverage",SUM(LOOKUP(2,1/(Rates!$B$7:$B$11&lt;=W873)/(Rates!$C$7:$C$11&gt;=W873),Rates!$D$7:$D$11)*(X873/100)*W873)))),"")</f>
        <v/>
      </c>
      <c r="O873" s="134" t="str">
        <f t="shared" si="440"/>
        <v/>
      </c>
      <c r="P873" s="116"/>
      <c r="Q873" s="117" t="str">
        <f t="shared" si="441"/>
        <v/>
      </c>
      <c r="R873" s="128" t="str">
        <f t="shared" si="442"/>
        <v/>
      </c>
      <c r="S873" s="135" t="str">
        <f>IF(B873="","",IF(R873="Refreshment Beverage",VLOOKUP(VALUE(Q873),Rates!G$15:L$19,2,0),VLOOKUP(VALUE(Q873),Rates!G$4:L$12,2,0)))</f>
        <v/>
      </c>
      <c r="T873" s="135" t="str">
        <f t="shared" si="443"/>
        <v/>
      </c>
      <c r="U873" s="118" t="str">
        <f t="shared" si="444"/>
        <v/>
      </c>
      <c r="V873" s="135" t="str">
        <f t="shared" si="445"/>
        <v/>
      </c>
      <c r="W873" s="135" t="str">
        <f t="shared" si="446"/>
        <v/>
      </c>
      <c r="X873" s="119" t="str">
        <f t="shared" si="447"/>
        <v/>
      </c>
      <c r="Y873" s="120" t="str">
        <f>IF(B:B="","",IF(R873="Refreshment Beverage",VLOOKUP(Q873,Rates!G$15:L$19,6,0)*W873,VLOOKUP(Q873,Rates!G$4:L$12,6,0)*W873))</f>
        <v/>
      </c>
      <c r="Z873" s="120" t="str">
        <f t="shared" si="448"/>
        <v/>
      </c>
      <c r="AA873" s="120" t="str">
        <f t="shared" si="449"/>
        <v/>
      </c>
      <c r="AB873" s="136" t="str">
        <f>IF(B:B="","",IF(R873="Refreshment Beverage","",IF(AND(R873="Beer",Q873=0),SUM(LOOKUP(2,1/(Rates!$B$15:$B$18&lt;=W873)/(Rates!$C$15:$C$18&gt;=W873),Rates!$D$15:$D$18)*W873),VLOOKUP(VALUE(Q:Q),Rates!A:B,2,0)*W873)))</f>
        <v/>
      </c>
      <c r="AC873" s="136" t="str">
        <f>IF(B:B="","",IF(R873="Refreshment Beverage","",IF(AND(R873="Beer",Q873=0),SUM(LOOKUP(2,1/(Rates!$B$15:$B$18&lt;=W873)/(Rates!$C$15:$C$18&gt;=W873),Rates!$E$15:$E$18)*W873),VLOOKUP(VALUE(Q:Q),Rates!A:C,3,0)*W873)))</f>
        <v/>
      </c>
      <c r="AD873" s="137" t="str">
        <f>IFERROR(IF(B:B="","",IF(R873="Beer","",IF(VALUE(Q873)=0,VLOOKUP(VLOOKUP(B:B,#REF!,16,0),Rates!A:E,2,0),VLOOKUP(VALUE(Q873),Rates!A$31:B$34,2,0)*W873))),0)</f>
        <v/>
      </c>
      <c r="AE873" s="121" t="str">
        <f t="shared" si="450"/>
        <v/>
      </c>
      <c r="AF873" s="138" t="str">
        <f t="shared" si="451"/>
        <v/>
      </c>
      <c r="AG873" s="122" t="str">
        <f t="shared" si="452"/>
        <v/>
      </c>
      <c r="AH873" s="123" t="str">
        <f t="shared" si="453"/>
        <v/>
      </c>
      <c r="AI873" s="139" t="str">
        <f>IF(AE:AE="","",IF(R873="Refreshment Beverage",AK873*(Rates!J$19/100),ROUND(SUM(AH873*(Rates!$J$8/100)),4)))</f>
        <v/>
      </c>
      <c r="AJ873" s="124" t="str">
        <f t="shared" si="454"/>
        <v/>
      </c>
      <c r="AK873" s="125" t="str">
        <f t="shared" si="455"/>
        <v/>
      </c>
      <c r="AL873" s="121" t="str">
        <f t="shared" si="456"/>
        <v/>
      </c>
      <c r="AM873" s="138" t="str">
        <f>IF(AS873="","",IF(R873="Refreshment Beverage",ROUND(AS873*Rates!K$19,4),ROUND(AO873*(VLOOKUP(VALUE(Q873),Rates!G$4:L$12,3,0)),4)))</f>
        <v/>
      </c>
      <c r="AN873" s="126" t="str">
        <f>IF(AS873="","",IF(R873="Refreshment Beverage",AS873*(Rates!J$19/100),MAX(AM873,AB873)))</f>
        <v/>
      </c>
      <c r="AO873" s="127" t="str">
        <f t="shared" si="457"/>
        <v/>
      </c>
      <c r="AP873" s="127" t="str">
        <f t="shared" si="458"/>
        <v/>
      </c>
      <c r="AQ873" s="140" t="str">
        <f>IF(AS873="","",IF(R873="Refreshment Beverage",ROUND(SUM(VLOOKUP(Q:Q,Rates!G$15:L$19,3,0)*(AS873-Y873-Z873-AA873)),4),ROUND(SUM(Rates!$K$8*AS873),4)))</f>
        <v/>
      </c>
      <c r="AR873" s="139" t="str">
        <f t="shared" si="459"/>
        <v/>
      </c>
      <c r="AS873" s="125" t="str">
        <f t="shared" si="460"/>
        <v/>
      </c>
      <c r="AT873" s="121" t="str">
        <f t="shared" si="461"/>
        <v/>
      </c>
      <c r="AU873" s="138" t="str">
        <f>IF(AX873="","",IF(R873="Refreshment Beverage",ROUND((BA873-Y873-Z873-AA873)*VLOOKUP(VALUE(Q873),Rates!G$15:L$19,3,0),4),ROUND(AW873*(VLOOKUP(VALUE(Q873),Rates!G:L,3,0)),4)))</f>
        <v/>
      </c>
      <c r="AV873" s="126" t="str">
        <f t="shared" si="462"/>
        <v/>
      </c>
      <c r="AW873" s="127" t="str">
        <f t="shared" si="463"/>
        <v/>
      </c>
      <c r="AX873" s="123" t="str">
        <f t="shared" si="464"/>
        <v/>
      </c>
      <c r="AY873" s="140" t="str">
        <f>IF(AX873="","",IF(R873="Refreshment Beverage",ROUND(SUM(AX873*Rates!K$19),4),ROUND(SUM(AX873*(Rates!J$8/100)),4)))</f>
        <v/>
      </c>
      <c r="AZ873" s="124" t="str">
        <f t="shared" si="465"/>
        <v/>
      </c>
      <c r="BA873" s="125" t="str">
        <f t="shared" si="466"/>
        <v/>
      </c>
      <c r="BB873" s="115"/>
      <c r="BC873" s="143"/>
      <c r="BD873" s="100"/>
      <c r="BE873" s="100"/>
      <c r="BF873" s="100"/>
      <c r="BG873" s="100"/>
    </row>
    <row r="874" spans="1:59" ht="12.75" customHeight="1" x14ac:dyDescent="0.2">
      <c r="A874" s="144"/>
      <c r="B874" s="141"/>
      <c r="C874" s="141"/>
      <c r="D874" s="142"/>
      <c r="E874" s="142"/>
      <c r="F874" s="142"/>
      <c r="G874" s="142"/>
      <c r="H874" s="142"/>
      <c r="I874" s="129"/>
      <c r="J874" s="130"/>
      <c r="K874" s="131" t="str">
        <f t="shared" si="437"/>
        <v/>
      </c>
      <c r="L874" s="132" t="str">
        <f t="shared" si="438"/>
        <v/>
      </c>
      <c r="M874" s="133" t="str">
        <f t="shared" si="439"/>
        <v/>
      </c>
      <c r="N874" s="134" t="str">
        <f>IFERROR(IF(B:B="","",IF(R874="Beer",SUM(LOOKUP(2,1/(Rates!$B$3:$B$5&lt;=W874)/(Rates!$C$3:$C$5&gt;=W874),Rates!$D$3:$D$5)*(X874/100)*W874),IF(R874="Refreshment Beverage",SUM(LOOKUP(2,1/(Rates!$B$7:$B$11&lt;=W874)/(Rates!$C$7:$C$11&gt;=W874),Rates!$D$7:$D$11)*(X874/100)*W874)))),"")</f>
        <v/>
      </c>
      <c r="O874" s="134" t="str">
        <f t="shared" si="440"/>
        <v/>
      </c>
      <c r="P874" s="116"/>
      <c r="Q874" s="117" t="str">
        <f t="shared" si="441"/>
        <v/>
      </c>
      <c r="R874" s="128" t="str">
        <f t="shared" si="442"/>
        <v/>
      </c>
      <c r="S874" s="135" t="str">
        <f>IF(B874="","",IF(R874="Refreshment Beverage",VLOOKUP(VALUE(Q874),Rates!G$15:L$19,2,0),VLOOKUP(VALUE(Q874),Rates!G$4:L$12,2,0)))</f>
        <v/>
      </c>
      <c r="T874" s="135" t="str">
        <f t="shared" si="443"/>
        <v/>
      </c>
      <c r="U874" s="118" t="str">
        <f t="shared" si="444"/>
        <v/>
      </c>
      <c r="V874" s="135" t="str">
        <f t="shared" si="445"/>
        <v/>
      </c>
      <c r="W874" s="135" t="str">
        <f t="shared" si="446"/>
        <v/>
      </c>
      <c r="X874" s="119" t="str">
        <f t="shared" si="447"/>
        <v/>
      </c>
      <c r="Y874" s="120" t="str">
        <f>IF(B:B="","",IF(R874="Refreshment Beverage",VLOOKUP(Q874,Rates!G$15:L$19,6,0)*W874,VLOOKUP(Q874,Rates!G$4:L$12,6,0)*W874))</f>
        <v/>
      </c>
      <c r="Z874" s="120" t="str">
        <f t="shared" si="448"/>
        <v/>
      </c>
      <c r="AA874" s="120" t="str">
        <f t="shared" si="449"/>
        <v/>
      </c>
      <c r="AB874" s="136" t="str">
        <f>IF(B:B="","",IF(R874="Refreshment Beverage","",IF(AND(R874="Beer",Q874=0),SUM(LOOKUP(2,1/(Rates!$B$15:$B$18&lt;=W874)/(Rates!$C$15:$C$18&gt;=W874),Rates!$D$15:$D$18)*W874),VLOOKUP(VALUE(Q:Q),Rates!A:B,2,0)*W874)))</f>
        <v/>
      </c>
      <c r="AC874" s="136" t="str">
        <f>IF(B:B="","",IF(R874="Refreshment Beverage","",IF(AND(R874="Beer",Q874=0),SUM(LOOKUP(2,1/(Rates!$B$15:$B$18&lt;=W874)/(Rates!$C$15:$C$18&gt;=W874),Rates!$E$15:$E$18)*W874),VLOOKUP(VALUE(Q:Q),Rates!A:C,3,0)*W874)))</f>
        <v/>
      </c>
      <c r="AD874" s="137" t="str">
        <f>IFERROR(IF(B:B="","",IF(R874="Beer","",IF(VALUE(Q874)=0,VLOOKUP(VLOOKUP(B:B,#REF!,16,0),Rates!A:E,2,0),VLOOKUP(VALUE(Q874),Rates!A$31:B$34,2,0)*W874))),0)</f>
        <v/>
      </c>
      <c r="AE874" s="121" t="str">
        <f t="shared" si="450"/>
        <v/>
      </c>
      <c r="AF874" s="138" t="str">
        <f t="shared" si="451"/>
        <v/>
      </c>
      <c r="AG874" s="122" t="str">
        <f t="shared" si="452"/>
        <v/>
      </c>
      <c r="AH874" s="123" t="str">
        <f t="shared" si="453"/>
        <v/>
      </c>
      <c r="AI874" s="139" t="str">
        <f>IF(AE:AE="","",IF(R874="Refreshment Beverage",AK874*(Rates!J$19/100),ROUND(SUM(AH874*(Rates!$J$8/100)),4)))</f>
        <v/>
      </c>
      <c r="AJ874" s="124" t="str">
        <f t="shared" si="454"/>
        <v/>
      </c>
      <c r="AK874" s="125" t="str">
        <f t="shared" si="455"/>
        <v/>
      </c>
      <c r="AL874" s="121" t="str">
        <f t="shared" si="456"/>
        <v/>
      </c>
      <c r="AM874" s="138" t="str">
        <f>IF(AS874="","",IF(R874="Refreshment Beverage",ROUND(AS874*Rates!K$19,4),ROUND(AO874*(VLOOKUP(VALUE(Q874),Rates!G$4:L$12,3,0)),4)))</f>
        <v/>
      </c>
      <c r="AN874" s="126" t="str">
        <f>IF(AS874="","",IF(R874="Refreshment Beverage",AS874*(Rates!J$19/100),MAX(AM874,AB874)))</f>
        <v/>
      </c>
      <c r="AO874" s="127" t="str">
        <f t="shared" si="457"/>
        <v/>
      </c>
      <c r="AP874" s="127" t="str">
        <f t="shared" si="458"/>
        <v/>
      </c>
      <c r="AQ874" s="140" t="str">
        <f>IF(AS874="","",IF(R874="Refreshment Beverage",ROUND(SUM(VLOOKUP(Q:Q,Rates!G$15:L$19,3,0)*(AS874-Y874-Z874-AA874)),4),ROUND(SUM(Rates!$K$8*AS874),4)))</f>
        <v/>
      </c>
      <c r="AR874" s="139" t="str">
        <f t="shared" si="459"/>
        <v/>
      </c>
      <c r="AS874" s="125" t="str">
        <f t="shared" si="460"/>
        <v/>
      </c>
      <c r="AT874" s="121" t="str">
        <f t="shared" si="461"/>
        <v/>
      </c>
      <c r="AU874" s="138" t="str">
        <f>IF(AX874="","",IF(R874="Refreshment Beverage",ROUND((BA874-Y874-Z874-AA874)*VLOOKUP(VALUE(Q874),Rates!G$15:L$19,3,0),4),ROUND(AW874*(VLOOKUP(VALUE(Q874),Rates!G:L,3,0)),4)))</f>
        <v/>
      </c>
      <c r="AV874" s="126" t="str">
        <f t="shared" si="462"/>
        <v/>
      </c>
      <c r="AW874" s="127" t="str">
        <f t="shared" si="463"/>
        <v/>
      </c>
      <c r="AX874" s="123" t="str">
        <f t="shared" si="464"/>
        <v/>
      </c>
      <c r="AY874" s="140" t="str">
        <f>IF(AX874="","",IF(R874="Refreshment Beverage",ROUND(SUM(AX874*Rates!K$19),4),ROUND(SUM(AX874*(Rates!J$8/100)),4)))</f>
        <v/>
      </c>
      <c r="AZ874" s="124" t="str">
        <f t="shared" si="465"/>
        <v/>
      </c>
      <c r="BA874" s="125" t="str">
        <f t="shared" si="466"/>
        <v/>
      </c>
      <c r="BB874" s="115"/>
      <c r="BC874" s="143"/>
      <c r="BD874" s="100"/>
      <c r="BE874" s="100"/>
      <c r="BF874" s="100"/>
      <c r="BG874" s="100"/>
    </row>
    <row r="875" spans="1:59" ht="12.75" customHeight="1" x14ac:dyDescent="0.2">
      <c r="A875" s="144"/>
      <c r="B875" s="141"/>
      <c r="C875" s="141"/>
      <c r="D875" s="142"/>
      <c r="E875" s="142"/>
      <c r="F875" s="142"/>
      <c r="G875" s="142"/>
      <c r="H875" s="142"/>
      <c r="I875" s="129"/>
      <c r="J875" s="130"/>
      <c r="K875" s="131" t="str">
        <f t="shared" si="437"/>
        <v/>
      </c>
      <c r="L875" s="132" t="str">
        <f t="shared" si="438"/>
        <v/>
      </c>
      <c r="M875" s="133" t="str">
        <f t="shared" si="439"/>
        <v/>
      </c>
      <c r="N875" s="134" t="str">
        <f>IFERROR(IF(B:B="","",IF(R875="Beer",SUM(LOOKUP(2,1/(Rates!$B$3:$B$5&lt;=W875)/(Rates!$C$3:$C$5&gt;=W875),Rates!$D$3:$D$5)*(X875/100)*W875),IF(R875="Refreshment Beverage",SUM(LOOKUP(2,1/(Rates!$B$7:$B$11&lt;=W875)/(Rates!$C$7:$C$11&gt;=W875),Rates!$D$7:$D$11)*(X875/100)*W875)))),"")</f>
        <v/>
      </c>
      <c r="O875" s="134" t="str">
        <f t="shared" si="440"/>
        <v/>
      </c>
      <c r="P875" s="116"/>
      <c r="Q875" s="117" t="str">
        <f t="shared" si="441"/>
        <v/>
      </c>
      <c r="R875" s="128" t="str">
        <f t="shared" si="442"/>
        <v/>
      </c>
      <c r="S875" s="135" t="str">
        <f>IF(B875="","",IF(R875="Refreshment Beverage",VLOOKUP(VALUE(Q875),Rates!G$15:L$19,2,0),VLOOKUP(VALUE(Q875),Rates!G$4:L$12,2,0)))</f>
        <v/>
      </c>
      <c r="T875" s="135" t="str">
        <f t="shared" si="443"/>
        <v/>
      </c>
      <c r="U875" s="118" t="str">
        <f t="shared" si="444"/>
        <v/>
      </c>
      <c r="V875" s="135" t="str">
        <f t="shared" si="445"/>
        <v/>
      </c>
      <c r="W875" s="135" t="str">
        <f t="shared" si="446"/>
        <v/>
      </c>
      <c r="X875" s="119" t="str">
        <f t="shared" si="447"/>
        <v/>
      </c>
      <c r="Y875" s="120" t="str">
        <f>IF(B:B="","",IF(R875="Refreshment Beverage",VLOOKUP(Q875,Rates!G$15:L$19,6,0)*W875,VLOOKUP(Q875,Rates!G$4:L$12,6,0)*W875))</f>
        <v/>
      </c>
      <c r="Z875" s="120" t="str">
        <f t="shared" si="448"/>
        <v/>
      </c>
      <c r="AA875" s="120" t="str">
        <f t="shared" si="449"/>
        <v/>
      </c>
      <c r="AB875" s="136" t="str">
        <f>IF(B:B="","",IF(R875="Refreshment Beverage","",IF(AND(R875="Beer",Q875=0),SUM(LOOKUP(2,1/(Rates!$B$15:$B$18&lt;=W875)/(Rates!$C$15:$C$18&gt;=W875),Rates!$D$15:$D$18)*W875),VLOOKUP(VALUE(Q:Q),Rates!A:B,2,0)*W875)))</f>
        <v/>
      </c>
      <c r="AC875" s="136" t="str">
        <f>IF(B:B="","",IF(R875="Refreshment Beverage","",IF(AND(R875="Beer",Q875=0),SUM(LOOKUP(2,1/(Rates!$B$15:$B$18&lt;=W875)/(Rates!$C$15:$C$18&gt;=W875),Rates!$E$15:$E$18)*W875),VLOOKUP(VALUE(Q:Q),Rates!A:C,3,0)*W875)))</f>
        <v/>
      </c>
      <c r="AD875" s="137" t="str">
        <f>IFERROR(IF(B:B="","",IF(R875="Beer","",IF(VALUE(Q875)=0,VLOOKUP(VLOOKUP(B:B,#REF!,16,0),Rates!A:E,2,0),VLOOKUP(VALUE(Q875),Rates!A$31:B$34,2,0)*W875))),0)</f>
        <v/>
      </c>
      <c r="AE875" s="121" t="str">
        <f t="shared" si="450"/>
        <v/>
      </c>
      <c r="AF875" s="138" t="str">
        <f t="shared" si="451"/>
        <v/>
      </c>
      <c r="AG875" s="122" t="str">
        <f t="shared" si="452"/>
        <v/>
      </c>
      <c r="AH875" s="123" t="str">
        <f t="shared" si="453"/>
        <v/>
      </c>
      <c r="AI875" s="139" t="str">
        <f>IF(AE:AE="","",IF(R875="Refreshment Beverage",AK875*(Rates!J$19/100),ROUND(SUM(AH875*(Rates!$J$8/100)),4)))</f>
        <v/>
      </c>
      <c r="AJ875" s="124" t="str">
        <f t="shared" si="454"/>
        <v/>
      </c>
      <c r="AK875" s="125" t="str">
        <f t="shared" si="455"/>
        <v/>
      </c>
      <c r="AL875" s="121" t="str">
        <f t="shared" si="456"/>
        <v/>
      </c>
      <c r="AM875" s="138" t="str">
        <f>IF(AS875="","",IF(R875="Refreshment Beverage",ROUND(AS875*Rates!K$19,4),ROUND(AO875*(VLOOKUP(VALUE(Q875),Rates!G$4:L$12,3,0)),4)))</f>
        <v/>
      </c>
      <c r="AN875" s="126" t="str">
        <f>IF(AS875="","",IF(R875="Refreshment Beverage",AS875*(Rates!J$19/100),MAX(AM875,AB875)))</f>
        <v/>
      </c>
      <c r="AO875" s="127" t="str">
        <f t="shared" si="457"/>
        <v/>
      </c>
      <c r="AP875" s="127" t="str">
        <f t="shared" si="458"/>
        <v/>
      </c>
      <c r="AQ875" s="140" t="str">
        <f>IF(AS875="","",IF(R875="Refreshment Beverage",ROUND(SUM(VLOOKUP(Q:Q,Rates!G$15:L$19,3,0)*(AS875-Y875-Z875-AA875)),4),ROUND(SUM(Rates!$K$8*AS875),4)))</f>
        <v/>
      </c>
      <c r="AR875" s="139" t="str">
        <f t="shared" si="459"/>
        <v/>
      </c>
      <c r="AS875" s="125" t="str">
        <f t="shared" si="460"/>
        <v/>
      </c>
      <c r="AT875" s="121" t="str">
        <f t="shared" si="461"/>
        <v/>
      </c>
      <c r="AU875" s="138" t="str">
        <f>IF(AX875="","",IF(R875="Refreshment Beverage",ROUND((BA875-Y875-Z875-AA875)*VLOOKUP(VALUE(Q875),Rates!G$15:L$19,3,0),4),ROUND(AW875*(VLOOKUP(VALUE(Q875),Rates!G:L,3,0)),4)))</f>
        <v/>
      </c>
      <c r="AV875" s="126" t="str">
        <f t="shared" si="462"/>
        <v/>
      </c>
      <c r="AW875" s="127" t="str">
        <f t="shared" si="463"/>
        <v/>
      </c>
      <c r="AX875" s="123" t="str">
        <f t="shared" si="464"/>
        <v/>
      </c>
      <c r="AY875" s="140" t="str">
        <f>IF(AX875="","",IF(R875="Refreshment Beverage",ROUND(SUM(AX875*Rates!K$19),4),ROUND(SUM(AX875*(Rates!J$8/100)),4)))</f>
        <v/>
      </c>
      <c r="AZ875" s="124" t="str">
        <f t="shared" si="465"/>
        <v/>
      </c>
      <c r="BA875" s="125" t="str">
        <f t="shared" si="466"/>
        <v/>
      </c>
      <c r="BB875" s="115"/>
      <c r="BC875" s="143"/>
      <c r="BD875" s="100"/>
      <c r="BE875" s="100"/>
      <c r="BF875" s="100"/>
      <c r="BG875" s="100"/>
    </row>
    <row r="876" spans="1:59" ht="12.75" customHeight="1" x14ac:dyDescent="0.2">
      <c r="A876" s="144"/>
      <c r="B876" s="141"/>
      <c r="C876" s="141"/>
      <c r="D876" s="142"/>
      <c r="E876" s="142"/>
      <c r="F876" s="142"/>
      <c r="G876" s="142"/>
      <c r="H876" s="142"/>
      <c r="I876" s="129"/>
      <c r="J876" s="130"/>
      <c r="K876" s="131" t="str">
        <f t="shared" si="437"/>
        <v/>
      </c>
      <c r="L876" s="132" t="str">
        <f t="shared" si="438"/>
        <v/>
      </c>
      <c r="M876" s="133" t="str">
        <f t="shared" si="439"/>
        <v/>
      </c>
      <c r="N876" s="134" t="str">
        <f>IFERROR(IF(B:B="","",IF(R876="Beer",SUM(LOOKUP(2,1/(Rates!$B$3:$B$5&lt;=W876)/(Rates!$C$3:$C$5&gt;=W876),Rates!$D$3:$D$5)*(X876/100)*W876),IF(R876="Refreshment Beverage",SUM(LOOKUP(2,1/(Rates!$B$7:$B$11&lt;=W876)/(Rates!$C$7:$C$11&gt;=W876),Rates!$D$7:$D$11)*(X876/100)*W876)))),"")</f>
        <v/>
      </c>
      <c r="O876" s="134" t="str">
        <f t="shared" si="440"/>
        <v/>
      </c>
      <c r="P876" s="116"/>
      <c r="Q876" s="117" t="str">
        <f t="shared" si="441"/>
        <v/>
      </c>
      <c r="R876" s="128" t="str">
        <f t="shared" si="442"/>
        <v/>
      </c>
      <c r="S876" s="135" t="str">
        <f>IF(B876="","",IF(R876="Refreshment Beverage",VLOOKUP(VALUE(Q876),Rates!G$15:L$19,2,0),VLOOKUP(VALUE(Q876),Rates!G$4:L$12,2,0)))</f>
        <v/>
      </c>
      <c r="T876" s="135" t="str">
        <f t="shared" si="443"/>
        <v/>
      </c>
      <c r="U876" s="118" t="str">
        <f t="shared" si="444"/>
        <v/>
      </c>
      <c r="V876" s="135" t="str">
        <f t="shared" si="445"/>
        <v/>
      </c>
      <c r="W876" s="135" t="str">
        <f t="shared" si="446"/>
        <v/>
      </c>
      <c r="X876" s="119" t="str">
        <f t="shared" si="447"/>
        <v/>
      </c>
      <c r="Y876" s="120" t="str">
        <f>IF(B:B="","",IF(R876="Refreshment Beverage",VLOOKUP(Q876,Rates!G$15:L$19,6,0)*W876,VLOOKUP(Q876,Rates!G$4:L$12,6,0)*W876))</f>
        <v/>
      </c>
      <c r="Z876" s="120" t="str">
        <f t="shared" si="448"/>
        <v/>
      </c>
      <c r="AA876" s="120" t="str">
        <f t="shared" si="449"/>
        <v/>
      </c>
      <c r="AB876" s="136" t="str">
        <f>IF(B:B="","",IF(R876="Refreshment Beverage","",IF(AND(R876="Beer",Q876=0),SUM(LOOKUP(2,1/(Rates!$B$15:$B$18&lt;=W876)/(Rates!$C$15:$C$18&gt;=W876),Rates!$D$15:$D$18)*W876),VLOOKUP(VALUE(Q:Q),Rates!A:B,2,0)*W876)))</f>
        <v/>
      </c>
      <c r="AC876" s="136" t="str">
        <f>IF(B:B="","",IF(R876="Refreshment Beverage","",IF(AND(R876="Beer",Q876=0),SUM(LOOKUP(2,1/(Rates!$B$15:$B$18&lt;=W876)/(Rates!$C$15:$C$18&gt;=W876),Rates!$E$15:$E$18)*W876),VLOOKUP(VALUE(Q:Q),Rates!A:C,3,0)*W876)))</f>
        <v/>
      </c>
      <c r="AD876" s="137" t="str">
        <f>IFERROR(IF(B:B="","",IF(R876="Beer","",IF(VALUE(Q876)=0,VLOOKUP(VLOOKUP(B:B,#REF!,16,0),Rates!A:E,2,0),VLOOKUP(VALUE(Q876),Rates!A$31:B$34,2,0)*W876))),0)</f>
        <v/>
      </c>
      <c r="AE876" s="121" t="str">
        <f t="shared" si="450"/>
        <v/>
      </c>
      <c r="AF876" s="138" t="str">
        <f t="shared" si="451"/>
        <v/>
      </c>
      <c r="AG876" s="122" t="str">
        <f t="shared" si="452"/>
        <v/>
      </c>
      <c r="AH876" s="123" t="str">
        <f t="shared" si="453"/>
        <v/>
      </c>
      <c r="AI876" s="139" t="str">
        <f>IF(AE:AE="","",IF(R876="Refreshment Beverage",AK876*(Rates!J$19/100),ROUND(SUM(AH876*(Rates!$J$8/100)),4)))</f>
        <v/>
      </c>
      <c r="AJ876" s="124" t="str">
        <f t="shared" si="454"/>
        <v/>
      </c>
      <c r="AK876" s="125" t="str">
        <f t="shared" si="455"/>
        <v/>
      </c>
      <c r="AL876" s="121" t="str">
        <f t="shared" si="456"/>
        <v/>
      </c>
      <c r="AM876" s="138" t="str">
        <f>IF(AS876="","",IF(R876="Refreshment Beverage",ROUND(AS876*Rates!K$19,4),ROUND(AO876*(VLOOKUP(VALUE(Q876),Rates!G$4:L$12,3,0)),4)))</f>
        <v/>
      </c>
      <c r="AN876" s="126" t="str">
        <f>IF(AS876="","",IF(R876="Refreshment Beverage",AS876*(Rates!J$19/100),MAX(AM876,AB876)))</f>
        <v/>
      </c>
      <c r="AO876" s="127" t="str">
        <f t="shared" si="457"/>
        <v/>
      </c>
      <c r="AP876" s="127" t="str">
        <f t="shared" si="458"/>
        <v/>
      </c>
      <c r="AQ876" s="140" t="str">
        <f>IF(AS876="","",IF(R876="Refreshment Beverage",ROUND(SUM(VLOOKUP(Q:Q,Rates!G$15:L$19,3,0)*(AS876-Y876-Z876-AA876)),4),ROUND(SUM(Rates!$K$8*AS876),4)))</f>
        <v/>
      </c>
      <c r="AR876" s="139" t="str">
        <f t="shared" si="459"/>
        <v/>
      </c>
      <c r="AS876" s="125" t="str">
        <f t="shared" si="460"/>
        <v/>
      </c>
      <c r="AT876" s="121" t="str">
        <f t="shared" si="461"/>
        <v/>
      </c>
      <c r="AU876" s="138" t="str">
        <f>IF(AX876="","",IF(R876="Refreshment Beverage",ROUND((BA876-Y876-Z876-AA876)*VLOOKUP(VALUE(Q876),Rates!G$15:L$19,3,0),4),ROUND(AW876*(VLOOKUP(VALUE(Q876),Rates!G:L,3,0)),4)))</f>
        <v/>
      </c>
      <c r="AV876" s="126" t="str">
        <f t="shared" si="462"/>
        <v/>
      </c>
      <c r="AW876" s="127" t="str">
        <f t="shared" si="463"/>
        <v/>
      </c>
      <c r="AX876" s="123" t="str">
        <f t="shared" si="464"/>
        <v/>
      </c>
      <c r="AY876" s="140" t="str">
        <f>IF(AX876="","",IF(R876="Refreshment Beverage",ROUND(SUM(AX876*Rates!K$19),4),ROUND(SUM(AX876*(Rates!J$8/100)),4)))</f>
        <v/>
      </c>
      <c r="AZ876" s="124" t="str">
        <f t="shared" si="465"/>
        <v/>
      </c>
      <c r="BA876" s="125" t="str">
        <f t="shared" si="466"/>
        <v/>
      </c>
      <c r="BB876" s="115"/>
      <c r="BC876" s="143"/>
      <c r="BD876" s="100"/>
      <c r="BE876" s="100"/>
      <c r="BF876" s="100"/>
      <c r="BG876" s="100"/>
    </row>
    <row r="877" spans="1:59" ht="12.75" customHeight="1" x14ac:dyDescent="0.2">
      <c r="A877" s="144"/>
      <c r="B877" s="141"/>
      <c r="C877" s="141"/>
      <c r="D877" s="142"/>
      <c r="E877" s="142"/>
      <c r="F877" s="142"/>
      <c r="G877" s="142"/>
      <c r="H877" s="142"/>
      <c r="I877" s="129"/>
      <c r="J877" s="130"/>
      <c r="K877" s="131" t="str">
        <f t="shared" si="437"/>
        <v/>
      </c>
      <c r="L877" s="132" t="str">
        <f t="shared" si="438"/>
        <v/>
      </c>
      <c r="M877" s="133" t="str">
        <f t="shared" si="439"/>
        <v/>
      </c>
      <c r="N877" s="134" t="str">
        <f>IFERROR(IF(B:B="","",IF(R877="Beer",SUM(LOOKUP(2,1/(Rates!$B$3:$B$5&lt;=W877)/(Rates!$C$3:$C$5&gt;=W877),Rates!$D$3:$D$5)*(X877/100)*W877),IF(R877="Refreshment Beverage",SUM(LOOKUP(2,1/(Rates!$B$7:$B$11&lt;=W877)/(Rates!$C$7:$C$11&gt;=W877),Rates!$D$7:$D$11)*(X877/100)*W877)))),"")</f>
        <v/>
      </c>
      <c r="O877" s="134" t="str">
        <f t="shared" si="440"/>
        <v/>
      </c>
      <c r="P877" s="116"/>
      <c r="Q877" s="117" t="str">
        <f t="shared" si="441"/>
        <v/>
      </c>
      <c r="R877" s="128" t="str">
        <f t="shared" si="442"/>
        <v/>
      </c>
      <c r="S877" s="135" t="str">
        <f>IF(B877="","",IF(R877="Refreshment Beverage",VLOOKUP(VALUE(Q877),Rates!G$15:L$19,2,0),VLOOKUP(VALUE(Q877),Rates!G$4:L$12,2,0)))</f>
        <v/>
      </c>
      <c r="T877" s="135" t="str">
        <f t="shared" si="443"/>
        <v/>
      </c>
      <c r="U877" s="118" t="str">
        <f t="shared" si="444"/>
        <v/>
      </c>
      <c r="V877" s="135" t="str">
        <f t="shared" si="445"/>
        <v/>
      </c>
      <c r="W877" s="135" t="str">
        <f t="shared" si="446"/>
        <v/>
      </c>
      <c r="X877" s="119" t="str">
        <f t="shared" si="447"/>
        <v/>
      </c>
      <c r="Y877" s="120" t="str">
        <f>IF(B:B="","",IF(R877="Refreshment Beverage",VLOOKUP(Q877,Rates!G$15:L$19,6,0)*W877,VLOOKUP(Q877,Rates!G$4:L$12,6,0)*W877))</f>
        <v/>
      </c>
      <c r="Z877" s="120" t="str">
        <f t="shared" si="448"/>
        <v/>
      </c>
      <c r="AA877" s="120" t="str">
        <f t="shared" si="449"/>
        <v/>
      </c>
      <c r="AB877" s="136" t="str">
        <f>IF(B:B="","",IF(R877="Refreshment Beverage","",IF(AND(R877="Beer",Q877=0),SUM(LOOKUP(2,1/(Rates!$B$15:$B$18&lt;=W877)/(Rates!$C$15:$C$18&gt;=W877),Rates!$D$15:$D$18)*W877),VLOOKUP(VALUE(Q:Q),Rates!A:B,2,0)*W877)))</f>
        <v/>
      </c>
      <c r="AC877" s="136" t="str">
        <f>IF(B:B="","",IF(R877="Refreshment Beverage","",IF(AND(R877="Beer",Q877=0),SUM(LOOKUP(2,1/(Rates!$B$15:$B$18&lt;=W877)/(Rates!$C$15:$C$18&gt;=W877),Rates!$E$15:$E$18)*W877),VLOOKUP(VALUE(Q:Q),Rates!A:C,3,0)*W877)))</f>
        <v/>
      </c>
      <c r="AD877" s="137" t="str">
        <f>IFERROR(IF(B:B="","",IF(R877="Beer","",IF(VALUE(Q877)=0,VLOOKUP(VLOOKUP(B:B,#REF!,16,0),Rates!A:E,2,0),VLOOKUP(VALUE(Q877),Rates!A$31:B$34,2,0)*W877))),0)</f>
        <v/>
      </c>
      <c r="AE877" s="121" t="str">
        <f t="shared" si="450"/>
        <v/>
      </c>
      <c r="AF877" s="138" t="str">
        <f t="shared" si="451"/>
        <v/>
      </c>
      <c r="AG877" s="122" t="str">
        <f t="shared" si="452"/>
        <v/>
      </c>
      <c r="AH877" s="123" t="str">
        <f t="shared" si="453"/>
        <v/>
      </c>
      <c r="AI877" s="139" t="str">
        <f>IF(AE:AE="","",IF(R877="Refreshment Beverage",AK877*(Rates!J$19/100),ROUND(SUM(AH877*(Rates!$J$8/100)),4)))</f>
        <v/>
      </c>
      <c r="AJ877" s="124" t="str">
        <f t="shared" si="454"/>
        <v/>
      </c>
      <c r="AK877" s="125" t="str">
        <f t="shared" si="455"/>
        <v/>
      </c>
      <c r="AL877" s="121" t="str">
        <f t="shared" si="456"/>
        <v/>
      </c>
      <c r="AM877" s="138" t="str">
        <f>IF(AS877="","",IF(R877="Refreshment Beverage",ROUND(AS877*Rates!K$19,4),ROUND(AO877*(VLOOKUP(VALUE(Q877),Rates!G$4:L$12,3,0)),4)))</f>
        <v/>
      </c>
      <c r="AN877" s="126" t="str">
        <f>IF(AS877="","",IF(R877="Refreshment Beverage",AS877*(Rates!J$19/100),MAX(AM877,AB877)))</f>
        <v/>
      </c>
      <c r="AO877" s="127" t="str">
        <f t="shared" si="457"/>
        <v/>
      </c>
      <c r="AP877" s="127" t="str">
        <f t="shared" si="458"/>
        <v/>
      </c>
      <c r="AQ877" s="140" t="str">
        <f>IF(AS877="","",IF(R877="Refreshment Beverage",ROUND(SUM(VLOOKUP(Q:Q,Rates!G$15:L$19,3,0)*(AS877-Y877-Z877-AA877)),4),ROUND(SUM(Rates!$K$8*AS877),4)))</f>
        <v/>
      </c>
      <c r="AR877" s="139" t="str">
        <f t="shared" si="459"/>
        <v/>
      </c>
      <c r="AS877" s="125" t="str">
        <f t="shared" si="460"/>
        <v/>
      </c>
      <c r="AT877" s="121" t="str">
        <f t="shared" si="461"/>
        <v/>
      </c>
      <c r="AU877" s="138" t="str">
        <f>IF(AX877="","",IF(R877="Refreshment Beverage",ROUND((BA877-Y877-Z877-AA877)*VLOOKUP(VALUE(Q877),Rates!G$15:L$19,3,0),4),ROUND(AW877*(VLOOKUP(VALUE(Q877),Rates!G:L,3,0)),4)))</f>
        <v/>
      </c>
      <c r="AV877" s="126" t="str">
        <f t="shared" si="462"/>
        <v/>
      </c>
      <c r="AW877" s="127" t="str">
        <f t="shared" si="463"/>
        <v/>
      </c>
      <c r="AX877" s="123" t="str">
        <f t="shared" si="464"/>
        <v/>
      </c>
      <c r="AY877" s="140" t="str">
        <f>IF(AX877="","",IF(R877="Refreshment Beverage",ROUND(SUM(AX877*Rates!K$19),4),ROUND(SUM(AX877*(Rates!J$8/100)),4)))</f>
        <v/>
      </c>
      <c r="AZ877" s="124" t="str">
        <f t="shared" si="465"/>
        <v/>
      </c>
      <c r="BA877" s="125" t="str">
        <f t="shared" si="466"/>
        <v/>
      </c>
      <c r="BB877" s="115"/>
      <c r="BC877" s="143"/>
      <c r="BD877" s="100"/>
      <c r="BE877" s="100"/>
      <c r="BF877" s="100"/>
      <c r="BG877" s="100"/>
    </row>
    <row r="878" spans="1:59" ht="12.75" customHeight="1" x14ac:dyDescent="0.2">
      <c r="A878" s="144"/>
      <c r="B878" s="141"/>
      <c r="C878" s="141"/>
      <c r="D878" s="142"/>
      <c r="E878" s="142"/>
      <c r="F878" s="142"/>
      <c r="G878" s="142"/>
      <c r="H878" s="142"/>
      <c r="I878" s="129"/>
      <c r="J878" s="130"/>
      <c r="K878" s="131" t="str">
        <f t="shared" si="437"/>
        <v/>
      </c>
      <c r="L878" s="132" t="str">
        <f t="shared" si="438"/>
        <v/>
      </c>
      <c r="M878" s="133" t="str">
        <f t="shared" si="439"/>
        <v/>
      </c>
      <c r="N878" s="134" t="str">
        <f>IFERROR(IF(B:B="","",IF(R878="Beer",SUM(LOOKUP(2,1/(Rates!$B$3:$B$5&lt;=W878)/(Rates!$C$3:$C$5&gt;=W878),Rates!$D$3:$D$5)*(X878/100)*W878),IF(R878="Refreshment Beverage",SUM(LOOKUP(2,1/(Rates!$B$7:$B$11&lt;=W878)/(Rates!$C$7:$C$11&gt;=W878),Rates!$D$7:$D$11)*(X878/100)*W878)))),"")</f>
        <v/>
      </c>
      <c r="O878" s="134" t="str">
        <f t="shared" si="440"/>
        <v/>
      </c>
      <c r="P878" s="116"/>
      <c r="Q878" s="117" t="str">
        <f t="shared" si="441"/>
        <v/>
      </c>
      <c r="R878" s="128" t="str">
        <f t="shared" si="442"/>
        <v/>
      </c>
      <c r="S878" s="135" t="str">
        <f>IF(B878="","",IF(R878="Refreshment Beverage",VLOOKUP(VALUE(Q878),Rates!G$15:L$19,2,0),VLOOKUP(VALUE(Q878),Rates!G$4:L$12,2,0)))</f>
        <v/>
      </c>
      <c r="T878" s="135" t="str">
        <f t="shared" si="443"/>
        <v/>
      </c>
      <c r="U878" s="118" t="str">
        <f t="shared" si="444"/>
        <v/>
      </c>
      <c r="V878" s="135" t="str">
        <f t="shared" si="445"/>
        <v/>
      </c>
      <c r="W878" s="135" t="str">
        <f t="shared" si="446"/>
        <v/>
      </c>
      <c r="X878" s="119" t="str">
        <f t="shared" si="447"/>
        <v/>
      </c>
      <c r="Y878" s="120" t="str">
        <f>IF(B:B="","",IF(R878="Refreshment Beverage",VLOOKUP(Q878,Rates!G$15:L$19,6,0)*W878,VLOOKUP(Q878,Rates!G$4:L$12,6,0)*W878))</f>
        <v/>
      </c>
      <c r="Z878" s="120" t="str">
        <f t="shared" si="448"/>
        <v/>
      </c>
      <c r="AA878" s="120" t="str">
        <f t="shared" si="449"/>
        <v/>
      </c>
      <c r="AB878" s="136" t="str">
        <f>IF(B:B="","",IF(R878="Refreshment Beverage","",IF(AND(R878="Beer",Q878=0),SUM(LOOKUP(2,1/(Rates!$B$15:$B$18&lt;=W878)/(Rates!$C$15:$C$18&gt;=W878),Rates!$D$15:$D$18)*W878),VLOOKUP(VALUE(Q:Q),Rates!A:B,2,0)*W878)))</f>
        <v/>
      </c>
      <c r="AC878" s="136" t="str">
        <f>IF(B:B="","",IF(R878="Refreshment Beverage","",IF(AND(R878="Beer",Q878=0),SUM(LOOKUP(2,1/(Rates!$B$15:$B$18&lt;=W878)/(Rates!$C$15:$C$18&gt;=W878),Rates!$E$15:$E$18)*W878),VLOOKUP(VALUE(Q:Q),Rates!A:C,3,0)*W878)))</f>
        <v/>
      </c>
      <c r="AD878" s="137" t="str">
        <f>IFERROR(IF(B:B="","",IF(R878="Beer","",IF(VALUE(Q878)=0,VLOOKUP(VLOOKUP(B:B,#REF!,16,0),Rates!A:E,2,0),VLOOKUP(VALUE(Q878),Rates!A$31:B$34,2,0)*W878))),0)</f>
        <v/>
      </c>
      <c r="AE878" s="121" t="str">
        <f t="shared" si="450"/>
        <v/>
      </c>
      <c r="AF878" s="138" t="str">
        <f t="shared" si="451"/>
        <v/>
      </c>
      <c r="AG878" s="122" t="str">
        <f t="shared" si="452"/>
        <v/>
      </c>
      <c r="AH878" s="123" t="str">
        <f t="shared" si="453"/>
        <v/>
      </c>
      <c r="AI878" s="139" t="str">
        <f>IF(AE:AE="","",IF(R878="Refreshment Beverage",AK878*(Rates!J$19/100),ROUND(SUM(AH878*(Rates!$J$8/100)),4)))</f>
        <v/>
      </c>
      <c r="AJ878" s="124" t="str">
        <f t="shared" si="454"/>
        <v/>
      </c>
      <c r="AK878" s="125" t="str">
        <f t="shared" si="455"/>
        <v/>
      </c>
      <c r="AL878" s="121" t="str">
        <f t="shared" si="456"/>
        <v/>
      </c>
      <c r="AM878" s="138" t="str">
        <f>IF(AS878="","",IF(R878="Refreshment Beverage",ROUND(AS878*Rates!K$19,4),ROUND(AO878*(VLOOKUP(VALUE(Q878),Rates!G$4:L$12,3,0)),4)))</f>
        <v/>
      </c>
      <c r="AN878" s="126" t="str">
        <f>IF(AS878="","",IF(R878="Refreshment Beverage",AS878*(Rates!J$19/100),MAX(AM878,AB878)))</f>
        <v/>
      </c>
      <c r="AO878" s="127" t="str">
        <f t="shared" si="457"/>
        <v/>
      </c>
      <c r="AP878" s="127" t="str">
        <f t="shared" si="458"/>
        <v/>
      </c>
      <c r="AQ878" s="140" t="str">
        <f>IF(AS878="","",IF(R878="Refreshment Beverage",ROUND(SUM(VLOOKUP(Q:Q,Rates!G$15:L$19,3,0)*(AS878-Y878-Z878-AA878)),4),ROUND(SUM(Rates!$K$8*AS878),4)))</f>
        <v/>
      </c>
      <c r="AR878" s="139" t="str">
        <f t="shared" si="459"/>
        <v/>
      </c>
      <c r="AS878" s="125" t="str">
        <f t="shared" si="460"/>
        <v/>
      </c>
      <c r="AT878" s="121" t="str">
        <f t="shared" si="461"/>
        <v/>
      </c>
      <c r="AU878" s="138" t="str">
        <f>IF(AX878="","",IF(R878="Refreshment Beverage",ROUND((BA878-Y878-Z878-AA878)*VLOOKUP(VALUE(Q878),Rates!G$15:L$19,3,0),4),ROUND(AW878*(VLOOKUP(VALUE(Q878),Rates!G:L,3,0)),4)))</f>
        <v/>
      </c>
      <c r="AV878" s="126" t="str">
        <f t="shared" si="462"/>
        <v/>
      </c>
      <c r="AW878" s="127" t="str">
        <f t="shared" si="463"/>
        <v/>
      </c>
      <c r="AX878" s="123" t="str">
        <f t="shared" si="464"/>
        <v/>
      </c>
      <c r="AY878" s="140" t="str">
        <f>IF(AX878="","",IF(R878="Refreshment Beverage",ROUND(SUM(AX878*Rates!K$19),4),ROUND(SUM(AX878*(Rates!J$8/100)),4)))</f>
        <v/>
      </c>
      <c r="AZ878" s="124" t="str">
        <f t="shared" si="465"/>
        <v/>
      </c>
      <c r="BA878" s="125" t="str">
        <f t="shared" si="466"/>
        <v/>
      </c>
      <c r="BB878" s="115"/>
      <c r="BC878" s="143"/>
      <c r="BD878" s="100"/>
      <c r="BE878" s="100"/>
      <c r="BF878" s="100"/>
      <c r="BG878" s="100"/>
    </row>
    <row r="879" spans="1:59" ht="12.75" customHeight="1" x14ac:dyDescent="0.2">
      <c r="A879" s="144"/>
      <c r="B879" s="141"/>
      <c r="C879" s="141"/>
      <c r="D879" s="142"/>
      <c r="E879" s="142"/>
      <c r="F879" s="142"/>
      <c r="G879" s="142"/>
      <c r="H879" s="142"/>
      <c r="I879" s="129"/>
      <c r="J879" s="130"/>
      <c r="K879" s="131" t="str">
        <f t="shared" si="437"/>
        <v/>
      </c>
      <c r="L879" s="132" t="str">
        <f t="shared" si="438"/>
        <v/>
      </c>
      <c r="M879" s="133" t="str">
        <f t="shared" si="439"/>
        <v/>
      </c>
      <c r="N879" s="134" t="str">
        <f>IFERROR(IF(B:B="","",IF(R879="Beer",SUM(LOOKUP(2,1/(Rates!$B$3:$B$5&lt;=W879)/(Rates!$C$3:$C$5&gt;=W879),Rates!$D$3:$D$5)*(X879/100)*W879),IF(R879="Refreshment Beverage",SUM(LOOKUP(2,1/(Rates!$B$7:$B$11&lt;=W879)/(Rates!$C$7:$C$11&gt;=W879),Rates!$D$7:$D$11)*(X879/100)*W879)))),"")</f>
        <v/>
      </c>
      <c r="O879" s="134" t="str">
        <f t="shared" si="440"/>
        <v/>
      </c>
      <c r="P879" s="116"/>
      <c r="Q879" s="117" t="str">
        <f t="shared" si="441"/>
        <v/>
      </c>
      <c r="R879" s="128" t="str">
        <f t="shared" si="442"/>
        <v/>
      </c>
      <c r="S879" s="135" t="str">
        <f>IF(B879="","",IF(R879="Refreshment Beverage",VLOOKUP(VALUE(Q879),Rates!G$15:L$19,2,0),VLOOKUP(VALUE(Q879),Rates!G$4:L$12,2,0)))</f>
        <v/>
      </c>
      <c r="T879" s="135" t="str">
        <f t="shared" si="443"/>
        <v/>
      </c>
      <c r="U879" s="118" t="str">
        <f t="shared" si="444"/>
        <v/>
      </c>
      <c r="V879" s="135" t="str">
        <f t="shared" si="445"/>
        <v/>
      </c>
      <c r="W879" s="135" t="str">
        <f t="shared" si="446"/>
        <v/>
      </c>
      <c r="X879" s="119" t="str">
        <f t="shared" si="447"/>
        <v/>
      </c>
      <c r="Y879" s="120" t="str">
        <f>IF(B:B="","",IF(R879="Refreshment Beverage",VLOOKUP(Q879,Rates!G$15:L$19,6,0)*W879,VLOOKUP(Q879,Rates!G$4:L$12,6,0)*W879))</f>
        <v/>
      </c>
      <c r="Z879" s="120" t="str">
        <f t="shared" si="448"/>
        <v/>
      </c>
      <c r="AA879" s="120" t="str">
        <f t="shared" si="449"/>
        <v/>
      </c>
      <c r="AB879" s="136" t="str">
        <f>IF(B:B="","",IF(R879="Refreshment Beverage","",IF(AND(R879="Beer",Q879=0),SUM(LOOKUP(2,1/(Rates!$B$15:$B$18&lt;=W879)/(Rates!$C$15:$C$18&gt;=W879),Rates!$D$15:$D$18)*W879),VLOOKUP(VALUE(Q:Q),Rates!A:B,2,0)*W879)))</f>
        <v/>
      </c>
      <c r="AC879" s="136" t="str">
        <f>IF(B:B="","",IF(R879="Refreshment Beverage","",IF(AND(R879="Beer",Q879=0),SUM(LOOKUP(2,1/(Rates!$B$15:$B$18&lt;=W879)/(Rates!$C$15:$C$18&gt;=W879),Rates!$E$15:$E$18)*W879),VLOOKUP(VALUE(Q:Q),Rates!A:C,3,0)*W879)))</f>
        <v/>
      </c>
      <c r="AD879" s="137" t="str">
        <f>IFERROR(IF(B:B="","",IF(R879="Beer","",IF(VALUE(Q879)=0,VLOOKUP(VLOOKUP(B:B,#REF!,16,0),Rates!A:E,2,0),VLOOKUP(VALUE(Q879),Rates!A$31:B$34,2,0)*W879))),0)</f>
        <v/>
      </c>
      <c r="AE879" s="121" t="str">
        <f t="shared" si="450"/>
        <v/>
      </c>
      <c r="AF879" s="138" t="str">
        <f t="shared" si="451"/>
        <v/>
      </c>
      <c r="AG879" s="122" t="str">
        <f t="shared" si="452"/>
        <v/>
      </c>
      <c r="AH879" s="123" t="str">
        <f t="shared" si="453"/>
        <v/>
      </c>
      <c r="AI879" s="139" t="str">
        <f>IF(AE:AE="","",IF(R879="Refreshment Beverage",AK879*(Rates!J$19/100),ROUND(SUM(AH879*(Rates!$J$8/100)),4)))</f>
        <v/>
      </c>
      <c r="AJ879" s="124" t="str">
        <f t="shared" si="454"/>
        <v/>
      </c>
      <c r="AK879" s="125" t="str">
        <f t="shared" si="455"/>
        <v/>
      </c>
      <c r="AL879" s="121" t="str">
        <f t="shared" si="456"/>
        <v/>
      </c>
      <c r="AM879" s="138" t="str">
        <f>IF(AS879="","",IF(R879="Refreshment Beverage",ROUND(AS879*Rates!K$19,4),ROUND(AO879*(VLOOKUP(VALUE(Q879),Rates!G$4:L$12,3,0)),4)))</f>
        <v/>
      </c>
      <c r="AN879" s="126" t="str">
        <f>IF(AS879="","",IF(R879="Refreshment Beverage",AS879*(Rates!J$19/100),MAX(AM879,AB879)))</f>
        <v/>
      </c>
      <c r="AO879" s="127" t="str">
        <f t="shared" si="457"/>
        <v/>
      </c>
      <c r="AP879" s="127" t="str">
        <f t="shared" si="458"/>
        <v/>
      </c>
      <c r="AQ879" s="140" t="str">
        <f>IF(AS879="","",IF(R879="Refreshment Beverage",ROUND(SUM(VLOOKUP(Q:Q,Rates!G$15:L$19,3,0)*(AS879-Y879-Z879-AA879)),4),ROUND(SUM(Rates!$K$8*AS879),4)))</f>
        <v/>
      </c>
      <c r="AR879" s="139" t="str">
        <f t="shared" si="459"/>
        <v/>
      </c>
      <c r="AS879" s="125" t="str">
        <f t="shared" si="460"/>
        <v/>
      </c>
      <c r="AT879" s="121" t="str">
        <f t="shared" si="461"/>
        <v/>
      </c>
      <c r="AU879" s="138" t="str">
        <f>IF(AX879="","",IF(R879="Refreshment Beverage",ROUND((BA879-Y879-Z879-AA879)*VLOOKUP(VALUE(Q879),Rates!G$15:L$19,3,0),4),ROUND(AW879*(VLOOKUP(VALUE(Q879),Rates!G:L,3,0)),4)))</f>
        <v/>
      </c>
      <c r="AV879" s="126" t="str">
        <f t="shared" si="462"/>
        <v/>
      </c>
      <c r="AW879" s="127" t="str">
        <f t="shared" si="463"/>
        <v/>
      </c>
      <c r="AX879" s="123" t="str">
        <f t="shared" si="464"/>
        <v/>
      </c>
      <c r="AY879" s="140" t="str">
        <f>IF(AX879="","",IF(R879="Refreshment Beverage",ROUND(SUM(AX879*Rates!K$19),4),ROUND(SUM(AX879*(Rates!J$8/100)),4)))</f>
        <v/>
      </c>
      <c r="AZ879" s="124" t="str">
        <f t="shared" si="465"/>
        <v/>
      </c>
      <c r="BA879" s="125" t="str">
        <f t="shared" si="466"/>
        <v/>
      </c>
      <c r="BB879" s="115"/>
      <c r="BC879" s="143"/>
      <c r="BD879" s="100"/>
      <c r="BE879" s="100"/>
      <c r="BF879" s="100"/>
      <c r="BG879" s="100"/>
    </row>
    <row r="880" spans="1:59" ht="12.75" customHeight="1" x14ac:dyDescent="0.2">
      <c r="A880" s="144"/>
      <c r="B880" s="141"/>
      <c r="C880" s="141"/>
      <c r="D880" s="142"/>
      <c r="E880" s="142"/>
      <c r="F880" s="142"/>
      <c r="G880" s="142"/>
      <c r="H880" s="142"/>
      <c r="I880" s="129"/>
      <c r="J880" s="130"/>
      <c r="K880" s="131" t="str">
        <f t="shared" si="437"/>
        <v/>
      </c>
      <c r="L880" s="132" t="str">
        <f t="shared" si="438"/>
        <v/>
      </c>
      <c r="M880" s="133" t="str">
        <f t="shared" si="439"/>
        <v/>
      </c>
      <c r="N880" s="134" t="str">
        <f>IFERROR(IF(B:B="","",IF(R880="Beer",SUM(LOOKUP(2,1/(Rates!$B$3:$B$5&lt;=W880)/(Rates!$C$3:$C$5&gt;=W880),Rates!$D$3:$D$5)*(X880/100)*W880),IF(R880="Refreshment Beverage",SUM(LOOKUP(2,1/(Rates!$B$7:$B$11&lt;=W880)/(Rates!$C$7:$C$11&gt;=W880),Rates!$D$7:$D$11)*(X880/100)*W880)))),"")</f>
        <v/>
      </c>
      <c r="O880" s="134" t="str">
        <f t="shared" si="440"/>
        <v/>
      </c>
      <c r="P880" s="116"/>
      <c r="Q880" s="117" t="str">
        <f t="shared" si="441"/>
        <v/>
      </c>
      <c r="R880" s="128" t="str">
        <f t="shared" si="442"/>
        <v/>
      </c>
      <c r="S880" s="135" t="str">
        <f>IF(B880="","",IF(R880="Refreshment Beverage",VLOOKUP(VALUE(Q880),Rates!G$15:L$19,2,0),VLOOKUP(VALUE(Q880),Rates!G$4:L$12,2,0)))</f>
        <v/>
      </c>
      <c r="T880" s="135" t="str">
        <f t="shared" si="443"/>
        <v/>
      </c>
      <c r="U880" s="118" t="str">
        <f t="shared" si="444"/>
        <v/>
      </c>
      <c r="V880" s="135" t="str">
        <f t="shared" si="445"/>
        <v/>
      </c>
      <c r="W880" s="135" t="str">
        <f t="shared" si="446"/>
        <v/>
      </c>
      <c r="X880" s="119" t="str">
        <f t="shared" si="447"/>
        <v/>
      </c>
      <c r="Y880" s="120" t="str">
        <f>IF(B:B="","",IF(R880="Refreshment Beverage",VLOOKUP(Q880,Rates!G$15:L$19,6,0)*W880,VLOOKUP(Q880,Rates!G$4:L$12,6,0)*W880))</f>
        <v/>
      </c>
      <c r="Z880" s="120" t="str">
        <f t="shared" si="448"/>
        <v/>
      </c>
      <c r="AA880" s="120" t="str">
        <f t="shared" si="449"/>
        <v/>
      </c>
      <c r="AB880" s="136" t="str">
        <f>IF(B:B="","",IF(R880="Refreshment Beverage","",IF(AND(R880="Beer",Q880=0),SUM(LOOKUP(2,1/(Rates!$B$15:$B$18&lt;=W880)/(Rates!$C$15:$C$18&gt;=W880),Rates!$D$15:$D$18)*W880),VLOOKUP(VALUE(Q:Q),Rates!A:B,2,0)*W880)))</f>
        <v/>
      </c>
      <c r="AC880" s="136" t="str">
        <f>IF(B:B="","",IF(R880="Refreshment Beverage","",IF(AND(R880="Beer",Q880=0),SUM(LOOKUP(2,1/(Rates!$B$15:$B$18&lt;=W880)/(Rates!$C$15:$C$18&gt;=W880),Rates!$E$15:$E$18)*W880),VLOOKUP(VALUE(Q:Q),Rates!A:C,3,0)*W880)))</f>
        <v/>
      </c>
      <c r="AD880" s="137" t="str">
        <f>IFERROR(IF(B:B="","",IF(R880="Beer","",IF(VALUE(Q880)=0,VLOOKUP(VLOOKUP(B:B,#REF!,16,0),Rates!A:E,2,0),VLOOKUP(VALUE(Q880),Rates!A$31:B$34,2,0)*W880))),0)</f>
        <v/>
      </c>
      <c r="AE880" s="121" t="str">
        <f t="shared" si="450"/>
        <v/>
      </c>
      <c r="AF880" s="138" t="str">
        <f t="shared" si="451"/>
        <v/>
      </c>
      <c r="AG880" s="122" t="str">
        <f t="shared" si="452"/>
        <v/>
      </c>
      <c r="AH880" s="123" t="str">
        <f t="shared" si="453"/>
        <v/>
      </c>
      <c r="AI880" s="139" t="str">
        <f>IF(AE:AE="","",IF(R880="Refreshment Beverage",AK880*(Rates!J$19/100),ROUND(SUM(AH880*(Rates!$J$8/100)),4)))</f>
        <v/>
      </c>
      <c r="AJ880" s="124" t="str">
        <f t="shared" si="454"/>
        <v/>
      </c>
      <c r="AK880" s="125" t="str">
        <f t="shared" si="455"/>
        <v/>
      </c>
      <c r="AL880" s="121" t="str">
        <f t="shared" si="456"/>
        <v/>
      </c>
      <c r="AM880" s="138" t="str">
        <f>IF(AS880="","",IF(R880="Refreshment Beverage",ROUND(AS880*Rates!K$19,4),ROUND(AO880*(VLOOKUP(VALUE(Q880),Rates!G$4:L$12,3,0)),4)))</f>
        <v/>
      </c>
      <c r="AN880" s="126" t="str">
        <f>IF(AS880="","",IF(R880="Refreshment Beverage",AS880*(Rates!J$19/100),MAX(AM880,AB880)))</f>
        <v/>
      </c>
      <c r="AO880" s="127" t="str">
        <f t="shared" si="457"/>
        <v/>
      </c>
      <c r="AP880" s="127" t="str">
        <f t="shared" si="458"/>
        <v/>
      </c>
      <c r="AQ880" s="140" t="str">
        <f>IF(AS880="","",IF(R880="Refreshment Beverage",ROUND(SUM(VLOOKUP(Q:Q,Rates!G$15:L$19,3,0)*(AS880-Y880-Z880-AA880)),4),ROUND(SUM(Rates!$K$8*AS880),4)))</f>
        <v/>
      </c>
      <c r="AR880" s="139" t="str">
        <f t="shared" si="459"/>
        <v/>
      </c>
      <c r="AS880" s="125" t="str">
        <f t="shared" si="460"/>
        <v/>
      </c>
      <c r="AT880" s="121" t="str">
        <f t="shared" si="461"/>
        <v/>
      </c>
      <c r="AU880" s="138" t="str">
        <f>IF(AX880="","",IF(R880="Refreshment Beverage",ROUND((BA880-Y880-Z880-AA880)*VLOOKUP(VALUE(Q880),Rates!G$15:L$19,3,0),4),ROUND(AW880*(VLOOKUP(VALUE(Q880),Rates!G:L,3,0)),4)))</f>
        <v/>
      </c>
      <c r="AV880" s="126" t="str">
        <f t="shared" si="462"/>
        <v/>
      </c>
      <c r="AW880" s="127" t="str">
        <f t="shared" si="463"/>
        <v/>
      </c>
      <c r="AX880" s="123" t="str">
        <f t="shared" si="464"/>
        <v/>
      </c>
      <c r="AY880" s="140" t="str">
        <f>IF(AX880="","",IF(R880="Refreshment Beverage",ROUND(SUM(AX880*Rates!K$19),4),ROUND(SUM(AX880*(Rates!J$8/100)),4)))</f>
        <v/>
      </c>
      <c r="AZ880" s="124" t="str">
        <f t="shared" si="465"/>
        <v/>
      </c>
      <c r="BA880" s="125" t="str">
        <f t="shared" si="466"/>
        <v/>
      </c>
      <c r="BB880" s="115"/>
      <c r="BC880" s="143"/>
      <c r="BD880" s="100"/>
      <c r="BE880" s="100"/>
      <c r="BF880" s="100"/>
      <c r="BG880" s="100"/>
    </row>
    <row r="881" spans="1:59" ht="12.75" customHeight="1" x14ac:dyDescent="0.2">
      <c r="A881" s="144"/>
      <c r="B881" s="141"/>
      <c r="C881" s="141"/>
      <c r="D881" s="142"/>
      <c r="E881" s="142"/>
      <c r="F881" s="142"/>
      <c r="G881" s="142"/>
      <c r="H881" s="142"/>
      <c r="I881" s="129"/>
      <c r="J881" s="130"/>
      <c r="K881" s="131" t="str">
        <f t="shared" si="437"/>
        <v/>
      </c>
      <c r="L881" s="132" t="str">
        <f t="shared" si="438"/>
        <v/>
      </c>
      <c r="M881" s="133" t="str">
        <f t="shared" si="439"/>
        <v/>
      </c>
      <c r="N881" s="134" t="str">
        <f>IFERROR(IF(B:B="","",IF(R881="Beer",SUM(LOOKUP(2,1/(Rates!$B$3:$B$5&lt;=W881)/(Rates!$C$3:$C$5&gt;=W881),Rates!$D$3:$D$5)*(X881/100)*W881),IF(R881="Refreshment Beverage",SUM(LOOKUP(2,1/(Rates!$B$7:$B$11&lt;=W881)/(Rates!$C$7:$C$11&gt;=W881),Rates!$D$7:$D$11)*(X881/100)*W881)))),"")</f>
        <v/>
      </c>
      <c r="O881" s="134" t="str">
        <f t="shared" si="440"/>
        <v/>
      </c>
      <c r="P881" s="116"/>
      <c r="Q881" s="117" t="str">
        <f t="shared" si="441"/>
        <v/>
      </c>
      <c r="R881" s="128" t="str">
        <f t="shared" si="442"/>
        <v/>
      </c>
      <c r="S881" s="135" t="str">
        <f>IF(B881="","",IF(R881="Refreshment Beverage",VLOOKUP(VALUE(Q881),Rates!G$15:L$19,2,0),VLOOKUP(VALUE(Q881),Rates!G$4:L$12,2,0)))</f>
        <v/>
      </c>
      <c r="T881" s="135" t="str">
        <f t="shared" si="443"/>
        <v/>
      </c>
      <c r="U881" s="118" t="str">
        <f t="shared" si="444"/>
        <v/>
      </c>
      <c r="V881" s="135" t="str">
        <f t="shared" si="445"/>
        <v/>
      </c>
      <c r="W881" s="135" t="str">
        <f t="shared" si="446"/>
        <v/>
      </c>
      <c r="X881" s="119" t="str">
        <f t="shared" si="447"/>
        <v/>
      </c>
      <c r="Y881" s="120" t="str">
        <f>IF(B:B="","",IF(R881="Refreshment Beverage",VLOOKUP(Q881,Rates!G$15:L$19,6,0)*W881,VLOOKUP(Q881,Rates!G$4:L$12,6,0)*W881))</f>
        <v/>
      </c>
      <c r="Z881" s="120" t="str">
        <f t="shared" si="448"/>
        <v/>
      </c>
      <c r="AA881" s="120" t="str">
        <f t="shared" si="449"/>
        <v/>
      </c>
      <c r="AB881" s="136" t="str">
        <f>IF(B:B="","",IF(R881="Refreshment Beverage","",IF(AND(R881="Beer",Q881=0),SUM(LOOKUP(2,1/(Rates!$B$15:$B$18&lt;=W881)/(Rates!$C$15:$C$18&gt;=W881),Rates!$D$15:$D$18)*W881),VLOOKUP(VALUE(Q:Q),Rates!A:B,2,0)*W881)))</f>
        <v/>
      </c>
      <c r="AC881" s="136" t="str">
        <f>IF(B:B="","",IF(R881="Refreshment Beverage","",IF(AND(R881="Beer",Q881=0),SUM(LOOKUP(2,1/(Rates!$B$15:$B$18&lt;=W881)/(Rates!$C$15:$C$18&gt;=W881),Rates!$E$15:$E$18)*W881),VLOOKUP(VALUE(Q:Q),Rates!A:C,3,0)*W881)))</f>
        <v/>
      </c>
      <c r="AD881" s="137" t="str">
        <f>IFERROR(IF(B:B="","",IF(R881="Beer","",IF(VALUE(Q881)=0,VLOOKUP(VLOOKUP(B:B,#REF!,16,0),Rates!A:E,2,0),VLOOKUP(VALUE(Q881),Rates!A$31:B$34,2,0)*W881))),0)</f>
        <v/>
      </c>
      <c r="AE881" s="121" t="str">
        <f t="shared" si="450"/>
        <v/>
      </c>
      <c r="AF881" s="138" t="str">
        <f t="shared" si="451"/>
        <v/>
      </c>
      <c r="AG881" s="122" t="str">
        <f t="shared" si="452"/>
        <v/>
      </c>
      <c r="AH881" s="123" t="str">
        <f t="shared" si="453"/>
        <v/>
      </c>
      <c r="AI881" s="139" t="str">
        <f>IF(AE:AE="","",IF(R881="Refreshment Beverage",AK881*(Rates!J$19/100),ROUND(SUM(AH881*(Rates!$J$8/100)),4)))</f>
        <v/>
      </c>
      <c r="AJ881" s="124" t="str">
        <f t="shared" si="454"/>
        <v/>
      </c>
      <c r="AK881" s="125" t="str">
        <f t="shared" si="455"/>
        <v/>
      </c>
      <c r="AL881" s="121" t="str">
        <f t="shared" si="456"/>
        <v/>
      </c>
      <c r="AM881" s="138" t="str">
        <f>IF(AS881="","",IF(R881="Refreshment Beverage",ROUND(AS881*Rates!K$19,4),ROUND(AO881*(VLOOKUP(VALUE(Q881),Rates!G$4:L$12,3,0)),4)))</f>
        <v/>
      </c>
      <c r="AN881" s="126" t="str">
        <f>IF(AS881="","",IF(R881="Refreshment Beverage",AS881*(Rates!J$19/100),MAX(AM881,AB881)))</f>
        <v/>
      </c>
      <c r="AO881" s="127" t="str">
        <f t="shared" si="457"/>
        <v/>
      </c>
      <c r="AP881" s="127" t="str">
        <f t="shared" si="458"/>
        <v/>
      </c>
      <c r="AQ881" s="140" t="str">
        <f>IF(AS881="","",IF(R881="Refreshment Beverage",ROUND(SUM(VLOOKUP(Q:Q,Rates!G$15:L$19,3,0)*(AS881-Y881-Z881-AA881)),4),ROUND(SUM(Rates!$K$8*AS881),4)))</f>
        <v/>
      </c>
      <c r="AR881" s="139" t="str">
        <f t="shared" si="459"/>
        <v/>
      </c>
      <c r="AS881" s="125" t="str">
        <f t="shared" si="460"/>
        <v/>
      </c>
      <c r="AT881" s="121" t="str">
        <f t="shared" si="461"/>
        <v/>
      </c>
      <c r="AU881" s="138" t="str">
        <f>IF(AX881="","",IF(R881="Refreshment Beverage",ROUND((BA881-Y881-Z881-AA881)*VLOOKUP(VALUE(Q881),Rates!G$15:L$19,3,0),4),ROUND(AW881*(VLOOKUP(VALUE(Q881),Rates!G:L,3,0)),4)))</f>
        <v/>
      </c>
      <c r="AV881" s="126" t="str">
        <f t="shared" si="462"/>
        <v/>
      </c>
      <c r="AW881" s="127" t="str">
        <f t="shared" si="463"/>
        <v/>
      </c>
      <c r="AX881" s="123" t="str">
        <f t="shared" si="464"/>
        <v/>
      </c>
      <c r="AY881" s="140" t="str">
        <f>IF(AX881="","",IF(R881="Refreshment Beverage",ROUND(SUM(AX881*Rates!K$19),4),ROUND(SUM(AX881*(Rates!J$8/100)),4)))</f>
        <v/>
      </c>
      <c r="AZ881" s="124" t="str">
        <f t="shared" si="465"/>
        <v/>
      </c>
      <c r="BA881" s="125" t="str">
        <f t="shared" si="466"/>
        <v/>
      </c>
      <c r="BB881" s="115"/>
      <c r="BC881" s="143"/>
      <c r="BD881" s="100"/>
      <c r="BE881" s="100"/>
      <c r="BF881" s="100"/>
      <c r="BG881" s="100"/>
    </row>
    <row r="882" spans="1:59" ht="12.75" customHeight="1" x14ac:dyDescent="0.2">
      <c r="A882" s="144"/>
      <c r="B882" s="141"/>
      <c r="C882" s="141"/>
      <c r="D882" s="142"/>
      <c r="E882" s="142"/>
      <c r="F882" s="142"/>
      <c r="G882" s="142"/>
      <c r="H882" s="142"/>
      <c r="I882" s="129"/>
      <c r="J882" s="130"/>
      <c r="K882" s="131" t="str">
        <f t="shared" si="437"/>
        <v/>
      </c>
      <c r="L882" s="132" t="str">
        <f t="shared" si="438"/>
        <v/>
      </c>
      <c r="M882" s="133" t="str">
        <f t="shared" si="439"/>
        <v/>
      </c>
      <c r="N882" s="134" t="str">
        <f>IFERROR(IF(B:B="","",IF(R882="Beer",SUM(LOOKUP(2,1/(Rates!$B$3:$B$5&lt;=W882)/(Rates!$C$3:$C$5&gt;=W882),Rates!$D$3:$D$5)*(X882/100)*W882),IF(R882="Refreshment Beverage",SUM(LOOKUP(2,1/(Rates!$B$7:$B$11&lt;=W882)/(Rates!$C$7:$C$11&gt;=W882),Rates!$D$7:$D$11)*(X882/100)*W882)))),"")</f>
        <v/>
      </c>
      <c r="O882" s="134" t="str">
        <f t="shared" si="440"/>
        <v/>
      </c>
      <c r="P882" s="116"/>
      <c r="Q882" s="117" t="str">
        <f t="shared" si="441"/>
        <v/>
      </c>
      <c r="R882" s="128" t="str">
        <f t="shared" si="442"/>
        <v/>
      </c>
      <c r="S882" s="135" t="str">
        <f>IF(B882="","",IF(R882="Refreshment Beverage",VLOOKUP(VALUE(Q882),Rates!G$15:L$19,2,0),VLOOKUP(VALUE(Q882),Rates!G$4:L$12,2,0)))</f>
        <v/>
      </c>
      <c r="T882" s="135" t="str">
        <f t="shared" si="443"/>
        <v/>
      </c>
      <c r="U882" s="118" t="str">
        <f t="shared" si="444"/>
        <v/>
      </c>
      <c r="V882" s="135" t="str">
        <f t="shared" si="445"/>
        <v/>
      </c>
      <c r="W882" s="135" t="str">
        <f t="shared" si="446"/>
        <v/>
      </c>
      <c r="X882" s="119" t="str">
        <f t="shared" si="447"/>
        <v/>
      </c>
      <c r="Y882" s="120" t="str">
        <f>IF(B:B="","",IF(R882="Refreshment Beverage",VLOOKUP(Q882,Rates!G$15:L$19,6,0)*W882,VLOOKUP(Q882,Rates!G$4:L$12,6,0)*W882))</f>
        <v/>
      </c>
      <c r="Z882" s="120" t="str">
        <f t="shared" si="448"/>
        <v/>
      </c>
      <c r="AA882" s="120" t="str">
        <f t="shared" si="449"/>
        <v/>
      </c>
      <c r="AB882" s="136" t="str">
        <f>IF(B:B="","",IF(R882="Refreshment Beverage","",IF(AND(R882="Beer",Q882=0),SUM(LOOKUP(2,1/(Rates!$B$15:$B$18&lt;=W882)/(Rates!$C$15:$C$18&gt;=W882),Rates!$D$15:$D$18)*W882),VLOOKUP(VALUE(Q:Q),Rates!A:B,2,0)*W882)))</f>
        <v/>
      </c>
      <c r="AC882" s="136" t="str">
        <f>IF(B:B="","",IF(R882="Refreshment Beverage","",IF(AND(R882="Beer",Q882=0),SUM(LOOKUP(2,1/(Rates!$B$15:$B$18&lt;=W882)/(Rates!$C$15:$C$18&gt;=W882),Rates!$E$15:$E$18)*W882),VLOOKUP(VALUE(Q:Q),Rates!A:C,3,0)*W882)))</f>
        <v/>
      </c>
      <c r="AD882" s="137" t="str">
        <f>IFERROR(IF(B:B="","",IF(R882="Beer","",IF(VALUE(Q882)=0,VLOOKUP(VLOOKUP(B:B,#REF!,16,0),Rates!A:E,2,0),VLOOKUP(VALUE(Q882),Rates!A$31:B$34,2,0)*W882))),0)</f>
        <v/>
      </c>
      <c r="AE882" s="121" t="str">
        <f t="shared" si="450"/>
        <v/>
      </c>
      <c r="AF882" s="138" t="str">
        <f t="shared" si="451"/>
        <v/>
      </c>
      <c r="AG882" s="122" t="str">
        <f t="shared" si="452"/>
        <v/>
      </c>
      <c r="AH882" s="123" t="str">
        <f t="shared" si="453"/>
        <v/>
      </c>
      <c r="AI882" s="139" t="str">
        <f>IF(AE:AE="","",IF(R882="Refreshment Beverage",AK882*(Rates!J$19/100),ROUND(SUM(AH882*(Rates!$J$8/100)),4)))</f>
        <v/>
      </c>
      <c r="AJ882" s="124" t="str">
        <f t="shared" si="454"/>
        <v/>
      </c>
      <c r="AK882" s="125" t="str">
        <f t="shared" si="455"/>
        <v/>
      </c>
      <c r="AL882" s="121" t="str">
        <f t="shared" si="456"/>
        <v/>
      </c>
      <c r="AM882" s="138" t="str">
        <f>IF(AS882="","",IF(R882="Refreshment Beverage",ROUND(AS882*Rates!K$19,4),ROUND(AO882*(VLOOKUP(VALUE(Q882),Rates!G$4:L$12,3,0)),4)))</f>
        <v/>
      </c>
      <c r="AN882" s="126" t="str">
        <f>IF(AS882="","",IF(R882="Refreshment Beverage",AS882*(Rates!J$19/100),MAX(AM882,AB882)))</f>
        <v/>
      </c>
      <c r="AO882" s="127" t="str">
        <f t="shared" si="457"/>
        <v/>
      </c>
      <c r="AP882" s="127" t="str">
        <f t="shared" si="458"/>
        <v/>
      </c>
      <c r="AQ882" s="140" t="str">
        <f>IF(AS882="","",IF(R882="Refreshment Beverage",ROUND(SUM(VLOOKUP(Q:Q,Rates!G$15:L$19,3,0)*(AS882-Y882-Z882-AA882)),4),ROUND(SUM(Rates!$K$8*AS882),4)))</f>
        <v/>
      </c>
      <c r="AR882" s="139" t="str">
        <f t="shared" si="459"/>
        <v/>
      </c>
      <c r="AS882" s="125" t="str">
        <f t="shared" si="460"/>
        <v/>
      </c>
      <c r="AT882" s="121" t="str">
        <f t="shared" si="461"/>
        <v/>
      </c>
      <c r="AU882" s="138" t="str">
        <f>IF(AX882="","",IF(R882="Refreshment Beverage",ROUND((BA882-Y882-Z882-AA882)*VLOOKUP(VALUE(Q882),Rates!G$15:L$19,3,0),4),ROUND(AW882*(VLOOKUP(VALUE(Q882),Rates!G:L,3,0)),4)))</f>
        <v/>
      </c>
      <c r="AV882" s="126" t="str">
        <f t="shared" si="462"/>
        <v/>
      </c>
      <c r="AW882" s="127" t="str">
        <f t="shared" si="463"/>
        <v/>
      </c>
      <c r="AX882" s="123" t="str">
        <f t="shared" si="464"/>
        <v/>
      </c>
      <c r="AY882" s="140" t="str">
        <f>IF(AX882="","",IF(R882="Refreshment Beverage",ROUND(SUM(AX882*Rates!K$19),4),ROUND(SUM(AX882*(Rates!J$8/100)),4)))</f>
        <v/>
      </c>
      <c r="AZ882" s="124" t="str">
        <f t="shared" si="465"/>
        <v/>
      </c>
      <c r="BA882" s="125" t="str">
        <f t="shared" si="466"/>
        <v/>
      </c>
      <c r="BB882" s="115"/>
      <c r="BC882" s="143"/>
      <c r="BD882" s="100"/>
      <c r="BE882" s="100"/>
      <c r="BF882" s="100"/>
      <c r="BG882" s="100"/>
    </row>
    <row r="883" spans="1:59" ht="12.75" customHeight="1" x14ac:dyDescent="0.2">
      <c r="A883" s="144"/>
      <c r="B883" s="141"/>
      <c r="C883" s="141"/>
      <c r="D883" s="142"/>
      <c r="E883" s="142"/>
      <c r="F883" s="142"/>
      <c r="G883" s="142"/>
      <c r="H883" s="142"/>
      <c r="I883" s="129"/>
      <c r="J883" s="130"/>
      <c r="K883" s="131" t="str">
        <f t="shared" si="437"/>
        <v/>
      </c>
      <c r="L883" s="132" t="str">
        <f t="shared" si="438"/>
        <v/>
      </c>
      <c r="M883" s="133" t="str">
        <f t="shared" si="439"/>
        <v/>
      </c>
      <c r="N883" s="134" t="str">
        <f>IFERROR(IF(B:B="","",IF(R883="Beer",SUM(LOOKUP(2,1/(Rates!$B$3:$B$5&lt;=W883)/(Rates!$C$3:$C$5&gt;=W883),Rates!$D$3:$D$5)*(X883/100)*W883),IF(R883="Refreshment Beverage",SUM(LOOKUP(2,1/(Rates!$B$7:$B$11&lt;=W883)/(Rates!$C$7:$C$11&gt;=W883),Rates!$D$7:$D$11)*(X883/100)*W883)))),"")</f>
        <v/>
      </c>
      <c r="O883" s="134" t="str">
        <f t="shared" si="440"/>
        <v/>
      </c>
      <c r="P883" s="116"/>
      <c r="Q883" s="117" t="str">
        <f t="shared" si="441"/>
        <v/>
      </c>
      <c r="R883" s="128" t="str">
        <f t="shared" si="442"/>
        <v/>
      </c>
      <c r="S883" s="135" t="str">
        <f>IF(B883="","",IF(R883="Refreshment Beverage",VLOOKUP(VALUE(Q883),Rates!G$15:L$19,2,0),VLOOKUP(VALUE(Q883),Rates!G$4:L$12,2,0)))</f>
        <v/>
      </c>
      <c r="T883" s="135" t="str">
        <f t="shared" si="443"/>
        <v/>
      </c>
      <c r="U883" s="118" t="str">
        <f t="shared" si="444"/>
        <v/>
      </c>
      <c r="V883" s="135" t="str">
        <f t="shared" si="445"/>
        <v/>
      </c>
      <c r="W883" s="135" t="str">
        <f t="shared" si="446"/>
        <v/>
      </c>
      <c r="X883" s="119" t="str">
        <f t="shared" si="447"/>
        <v/>
      </c>
      <c r="Y883" s="120" t="str">
        <f>IF(B:B="","",IF(R883="Refreshment Beverage",VLOOKUP(Q883,Rates!G$15:L$19,6,0)*W883,VLOOKUP(Q883,Rates!G$4:L$12,6,0)*W883))</f>
        <v/>
      </c>
      <c r="Z883" s="120" t="str">
        <f t="shared" si="448"/>
        <v/>
      </c>
      <c r="AA883" s="120" t="str">
        <f t="shared" si="449"/>
        <v/>
      </c>
      <c r="AB883" s="136" t="str">
        <f>IF(B:B="","",IF(R883="Refreshment Beverage","",IF(AND(R883="Beer",Q883=0),SUM(LOOKUP(2,1/(Rates!$B$15:$B$18&lt;=W883)/(Rates!$C$15:$C$18&gt;=W883),Rates!$D$15:$D$18)*W883),VLOOKUP(VALUE(Q:Q),Rates!A:B,2,0)*W883)))</f>
        <v/>
      </c>
      <c r="AC883" s="136" t="str">
        <f>IF(B:B="","",IF(R883="Refreshment Beverage","",IF(AND(R883="Beer",Q883=0),SUM(LOOKUP(2,1/(Rates!$B$15:$B$18&lt;=W883)/(Rates!$C$15:$C$18&gt;=W883),Rates!$E$15:$E$18)*W883),VLOOKUP(VALUE(Q:Q),Rates!A:C,3,0)*W883)))</f>
        <v/>
      </c>
      <c r="AD883" s="137" t="str">
        <f>IFERROR(IF(B:B="","",IF(R883="Beer","",IF(VALUE(Q883)=0,VLOOKUP(VLOOKUP(B:B,#REF!,16,0),Rates!A:E,2,0),VLOOKUP(VALUE(Q883),Rates!A$31:B$34,2,0)*W883))),0)</f>
        <v/>
      </c>
      <c r="AE883" s="121" t="str">
        <f t="shared" si="450"/>
        <v/>
      </c>
      <c r="AF883" s="138" t="str">
        <f t="shared" si="451"/>
        <v/>
      </c>
      <c r="AG883" s="122" t="str">
        <f t="shared" si="452"/>
        <v/>
      </c>
      <c r="AH883" s="123" t="str">
        <f t="shared" si="453"/>
        <v/>
      </c>
      <c r="AI883" s="139" t="str">
        <f>IF(AE:AE="","",IF(R883="Refreshment Beverage",AK883*(Rates!J$19/100),ROUND(SUM(AH883*(Rates!$J$8/100)),4)))</f>
        <v/>
      </c>
      <c r="AJ883" s="124" t="str">
        <f t="shared" si="454"/>
        <v/>
      </c>
      <c r="AK883" s="125" t="str">
        <f t="shared" si="455"/>
        <v/>
      </c>
      <c r="AL883" s="121" t="str">
        <f t="shared" si="456"/>
        <v/>
      </c>
      <c r="AM883" s="138" t="str">
        <f>IF(AS883="","",IF(R883="Refreshment Beverage",ROUND(AS883*Rates!K$19,4),ROUND(AO883*(VLOOKUP(VALUE(Q883),Rates!G$4:L$12,3,0)),4)))</f>
        <v/>
      </c>
      <c r="AN883" s="126" t="str">
        <f>IF(AS883="","",IF(R883="Refreshment Beverage",AS883*(Rates!J$19/100),MAX(AM883,AB883)))</f>
        <v/>
      </c>
      <c r="AO883" s="127" t="str">
        <f t="shared" si="457"/>
        <v/>
      </c>
      <c r="AP883" s="127" t="str">
        <f t="shared" si="458"/>
        <v/>
      </c>
      <c r="AQ883" s="140" t="str">
        <f>IF(AS883="","",IF(R883="Refreshment Beverage",ROUND(SUM(VLOOKUP(Q:Q,Rates!G$15:L$19,3,0)*(AS883-Y883-Z883-AA883)),4),ROUND(SUM(Rates!$K$8*AS883),4)))</f>
        <v/>
      </c>
      <c r="AR883" s="139" t="str">
        <f t="shared" si="459"/>
        <v/>
      </c>
      <c r="AS883" s="125" t="str">
        <f t="shared" si="460"/>
        <v/>
      </c>
      <c r="AT883" s="121" t="str">
        <f t="shared" si="461"/>
        <v/>
      </c>
      <c r="AU883" s="138" t="str">
        <f>IF(AX883="","",IF(R883="Refreshment Beverage",ROUND((BA883-Y883-Z883-AA883)*VLOOKUP(VALUE(Q883),Rates!G$15:L$19,3,0),4),ROUND(AW883*(VLOOKUP(VALUE(Q883),Rates!G:L,3,0)),4)))</f>
        <v/>
      </c>
      <c r="AV883" s="126" t="str">
        <f t="shared" si="462"/>
        <v/>
      </c>
      <c r="AW883" s="127" t="str">
        <f t="shared" si="463"/>
        <v/>
      </c>
      <c r="AX883" s="123" t="str">
        <f t="shared" si="464"/>
        <v/>
      </c>
      <c r="AY883" s="140" t="str">
        <f>IF(AX883="","",IF(R883="Refreshment Beverage",ROUND(SUM(AX883*Rates!K$19),4),ROUND(SUM(AX883*(Rates!J$8/100)),4)))</f>
        <v/>
      </c>
      <c r="AZ883" s="124" t="str">
        <f t="shared" si="465"/>
        <v/>
      </c>
      <c r="BA883" s="125" t="str">
        <f t="shared" si="466"/>
        <v/>
      </c>
      <c r="BB883" s="115"/>
      <c r="BC883" s="143"/>
      <c r="BD883" s="100"/>
      <c r="BE883" s="100"/>
      <c r="BF883" s="100"/>
      <c r="BG883" s="100"/>
    </row>
    <row r="884" spans="1:59" ht="12.75" customHeight="1" x14ac:dyDescent="0.2">
      <c r="A884" s="144"/>
      <c r="B884" s="141"/>
      <c r="C884" s="141"/>
      <c r="D884" s="142"/>
      <c r="E884" s="142"/>
      <c r="F884" s="142"/>
      <c r="G884" s="142"/>
      <c r="H884" s="142"/>
      <c r="I884" s="129"/>
      <c r="J884" s="130"/>
      <c r="K884" s="131" t="str">
        <f t="shared" si="437"/>
        <v/>
      </c>
      <c r="L884" s="132" t="str">
        <f t="shared" si="438"/>
        <v/>
      </c>
      <c r="M884" s="133" t="str">
        <f t="shared" si="439"/>
        <v/>
      </c>
      <c r="N884" s="134" t="str">
        <f>IFERROR(IF(B:B="","",IF(R884="Beer",SUM(LOOKUP(2,1/(Rates!$B$3:$B$5&lt;=W884)/(Rates!$C$3:$C$5&gt;=W884),Rates!$D$3:$D$5)*(X884/100)*W884),IF(R884="Refreshment Beverage",SUM(LOOKUP(2,1/(Rates!$B$7:$B$11&lt;=W884)/(Rates!$C$7:$C$11&gt;=W884),Rates!$D$7:$D$11)*(X884/100)*W884)))),"")</f>
        <v/>
      </c>
      <c r="O884" s="134" t="str">
        <f t="shared" si="440"/>
        <v/>
      </c>
      <c r="P884" s="116"/>
      <c r="Q884" s="117" t="str">
        <f t="shared" si="441"/>
        <v/>
      </c>
      <c r="R884" s="128" t="str">
        <f t="shared" si="442"/>
        <v/>
      </c>
      <c r="S884" s="135" t="str">
        <f>IF(B884="","",IF(R884="Refreshment Beverage",VLOOKUP(VALUE(Q884),Rates!G$15:L$19,2,0),VLOOKUP(VALUE(Q884),Rates!G$4:L$12,2,0)))</f>
        <v/>
      </c>
      <c r="T884" s="135" t="str">
        <f t="shared" si="443"/>
        <v/>
      </c>
      <c r="U884" s="118" t="str">
        <f t="shared" si="444"/>
        <v/>
      </c>
      <c r="V884" s="135" t="str">
        <f t="shared" si="445"/>
        <v/>
      </c>
      <c r="W884" s="135" t="str">
        <f t="shared" si="446"/>
        <v/>
      </c>
      <c r="X884" s="119" t="str">
        <f t="shared" si="447"/>
        <v/>
      </c>
      <c r="Y884" s="120" t="str">
        <f>IF(B:B="","",IF(R884="Refreshment Beverage",VLOOKUP(Q884,Rates!G$15:L$19,6,0)*W884,VLOOKUP(Q884,Rates!G$4:L$12,6,0)*W884))</f>
        <v/>
      </c>
      <c r="Z884" s="120" t="str">
        <f t="shared" si="448"/>
        <v/>
      </c>
      <c r="AA884" s="120" t="str">
        <f t="shared" si="449"/>
        <v/>
      </c>
      <c r="AB884" s="136" t="str">
        <f>IF(B:B="","",IF(R884="Refreshment Beverage","",IF(AND(R884="Beer",Q884=0),SUM(LOOKUP(2,1/(Rates!$B$15:$B$18&lt;=W884)/(Rates!$C$15:$C$18&gt;=W884),Rates!$D$15:$D$18)*W884),VLOOKUP(VALUE(Q:Q),Rates!A:B,2,0)*W884)))</f>
        <v/>
      </c>
      <c r="AC884" s="136" t="str">
        <f>IF(B:B="","",IF(R884="Refreshment Beverage","",IF(AND(R884="Beer",Q884=0),SUM(LOOKUP(2,1/(Rates!$B$15:$B$18&lt;=W884)/(Rates!$C$15:$C$18&gt;=W884),Rates!$E$15:$E$18)*W884),VLOOKUP(VALUE(Q:Q),Rates!A:C,3,0)*W884)))</f>
        <v/>
      </c>
      <c r="AD884" s="137" t="str">
        <f>IFERROR(IF(B:B="","",IF(R884="Beer","",IF(VALUE(Q884)=0,VLOOKUP(VLOOKUP(B:B,#REF!,16,0),Rates!A:E,2,0),VLOOKUP(VALUE(Q884),Rates!A$31:B$34,2,0)*W884))),0)</f>
        <v/>
      </c>
      <c r="AE884" s="121" t="str">
        <f t="shared" si="450"/>
        <v/>
      </c>
      <c r="AF884" s="138" t="str">
        <f t="shared" si="451"/>
        <v/>
      </c>
      <c r="AG884" s="122" t="str">
        <f t="shared" si="452"/>
        <v/>
      </c>
      <c r="AH884" s="123" t="str">
        <f t="shared" si="453"/>
        <v/>
      </c>
      <c r="AI884" s="139" t="str">
        <f>IF(AE:AE="","",IF(R884="Refreshment Beverage",AK884*(Rates!J$19/100),ROUND(SUM(AH884*(Rates!$J$8/100)),4)))</f>
        <v/>
      </c>
      <c r="AJ884" s="124" t="str">
        <f t="shared" si="454"/>
        <v/>
      </c>
      <c r="AK884" s="125" t="str">
        <f t="shared" si="455"/>
        <v/>
      </c>
      <c r="AL884" s="121" t="str">
        <f t="shared" si="456"/>
        <v/>
      </c>
      <c r="AM884" s="138" t="str">
        <f>IF(AS884="","",IF(R884="Refreshment Beverage",ROUND(AS884*Rates!K$19,4),ROUND(AO884*(VLOOKUP(VALUE(Q884),Rates!G$4:L$12,3,0)),4)))</f>
        <v/>
      </c>
      <c r="AN884" s="126" t="str">
        <f>IF(AS884="","",IF(R884="Refreshment Beverage",AS884*(Rates!J$19/100),MAX(AM884,AB884)))</f>
        <v/>
      </c>
      <c r="AO884" s="127" t="str">
        <f t="shared" si="457"/>
        <v/>
      </c>
      <c r="AP884" s="127" t="str">
        <f t="shared" si="458"/>
        <v/>
      </c>
      <c r="AQ884" s="140" t="str">
        <f>IF(AS884="","",IF(R884="Refreshment Beverage",ROUND(SUM(VLOOKUP(Q:Q,Rates!G$15:L$19,3,0)*(AS884-Y884-Z884-AA884)),4),ROUND(SUM(Rates!$K$8*AS884),4)))</f>
        <v/>
      </c>
      <c r="AR884" s="139" t="str">
        <f t="shared" si="459"/>
        <v/>
      </c>
      <c r="AS884" s="125" t="str">
        <f t="shared" si="460"/>
        <v/>
      </c>
      <c r="AT884" s="121" t="str">
        <f t="shared" si="461"/>
        <v/>
      </c>
      <c r="AU884" s="138" t="str">
        <f>IF(AX884="","",IF(R884="Refreshment Beverage",ROUND((BA884-Y884-Z884-AA884)*VLOOKUP(VALUE(Q884),Rates!G$15:L$19,3,0),4),ROUND(AW884*(VLOOKUP(VALUE(Q884),Rates!G:L,3,0)),4)))</f>
        <v/>
      </c>
      <c r="AV884" s="126" t="str">
        <f t="shared" si="462"/>
        <v/>
      </c>
      <c r="AW884" s="127" t="str">
        <f t="shared" si="463"/>
        <v/>
      </c>
      <c r="AX884" s="123" t="str">
        <f t="shared" si="464"/>
        <v/>
      </c>
      <c r="AY884" s="140" t="str">
        <f>IF(AX884="","",IF(R884="Refreshment Beverage",ROUND(SUM(AX884*Rates!K$19),4),ROUND(SUM(AX884*(Rates!J$8/100)),4)))</f>
        <v/>
      </c>
      <c r="AZ884" s="124" t="str">
        <f t="shared" si="465"/>
        <v/>
      </c>
      <c r="BA884" s="125" t="str">
        <f t="shared" si="466"/>
        <v/>
      </c>
      <c r="BB884" s="115"/>
      <c r="BC884" s="143"/>
      <c r="BD884" s="100"/>
      <c r="BE884" s="100"/>
      <c r="BF884" s="100"/>
      <c r="BG884" s="100"/>
    </row>
    <row r="885" spans="1:59" ht="12.75" customHeight="1" x14ac:dyDescent="0.2">
      <c r="A885" s="144"/>
      <c r="B885" s="141"/>
      <c r="C885" s="141"/>
      <c r="D885" s="142"/>
      <c r="E885" s="142"/>
      <c r="F885" s="142"/>
      <c r="G885" s="142"/>
      <c r="H885" s="142"/>
      <c r="I885" s="129"/>
      <c r="J885" s="130"/>
      <c r="K885" s="131" t="str">
        <f t="shared" si="437"/>
        <v/>
      </c>
      <c r="L885" s="132" t="str">
        <f t="shared" si="438"/>
        <v/>
      </c>
      <c r="M885" s="133" t="str">
        <f t="shared" si="439"/>
        <v/>
      </c>
      <c r="N885" s="134" t="str">
        <f>IFERROR(IF(B:B="","",IF(R885="Beer",SUM(LOOKUP(2,1/(Rates!$B$3:$B$5&lt;=W885)/(Rates!$C$3:$C$5&gt;=W885),Rates!$D$3:$D$5)*(X885/100)*W885),IF(R885="Refreshment Beverage",SUM(LOOKUP(2,1/(Rates!$B$7:$B$11&lt;=W885)/(Rates!$C$7:$C$11&gt;=W885),Rates!$D$7:$D$11)*(X885/100)*W885)))),"")</f>
        <v/>
      </c>
      <c r="O885" s="134" t="str">
        <f t="shared" si="440"/>
        <v/>
      </c>
      <c r="P885" s="116"/>
      <c r="Q885" s="117" t="str">
        <f t="shared" si="441"/>
        <v/>
      </c>
      <c r="R885" s="128" t="str">
        <f t="shared" si="442"/>
        <v/>
      </c>
      <c r="S885" s="135" t="str">
        <f>IF(B885="","",IF(R885="Refreshment Beverage",VLOOKUP(VALUE(Q885),Rates!G$15:L$19,2,0),VLOOKUP(VALUE(Q885),Rates!G$4:L$12,2,0)))</f>
        <v/>
      </c>
      <c r="T885" s="135" t="str">
        <f t="shared" si="443"/>
        <v/>
      </c>
      <c r="U885" s="118" t="str">
        <f t="shared" si="444"/>
        <v/>
      </c>
      <c r="V885" s="135" t="str">
        <f t="shared" si="445"/>
        <v/>
      </c>
      <c r="W885" s="135" t="str">
        <f t="shared" si="446"/>
        <v/>
      </c>
      <c r="X885" s="119" t="str">
        <f t="shared" si="447"/>
        <v/>
      </c>
      <c r="Y885" s="120" t="str">
        <f>IF(B:B="","",IF(R885="Refreshment Beverage",VLOOKUP(Q885,Rates!G$15:L$19,6,0)*W885,VLOOKUP(Q885,Rates!G$4:L$12,6,0)*W885))</f>
        <v/>
      </c>
      <c r="Z885" s="120" t="str">
        <f t="shared" si="448"/>
        <v/>
      </c>
      <c r="AA885" s="120" t="str">
        <f t="shared" si="449"/>
        <v/>
      </c>
      <c r="AB885" s="136" t="str">
        <f>IF(B:B="","",IF(R885="Refreshment Beverage","",IF(AND(R885="Beer",Q885=0),SUM(LOOKUP(2,1/(Rates!$B$15:$B$18&lt;=W885)/(Rates!$C$15:$C$18&gt;=W885),Rates!$D$15:$D$18)*W885),VLOOKUP(VALUE(Q:Q),Rates!A:B,2,0)*W885)))</f>
        <v/>
      </c>
      <c r="AC885" s="136" t="str">
        <f>IF(B:B="","",IF(R885="Refreshment Beverage","",IF(AND(R885="Beer",Q885=0),SUM(LOOKUP(2,1/(Rates!$B$15:$B$18&lt;=W885)/(Rates!$C$15:$C$18&gt;=W885),Rates!$E$15:$E$18)*W885),VLOOKUP(VALUE(Q:Q),Rates!A:C,3,0)*W885)))</f>
        <v/>
      </c>
      <c r="AD885" s="137" t="str">
        <f>IFERROR(IF(B:B="","",IF(R885="Beer","",IF(VALUE(Q885)=0,VLOOKUP(VLOOKUP(B:B,#REF!,16,0),Rates!A:E,2,0),VLOOKUP(VALUE(Q885),Rates!A$31:B$34,2,0)*W885))),0)</f>
        <v/>
      </c>
      <c r="AE885" s="121" t="str">
        <f t="shared" si="450"/>
        <v/>
      </c>
      <c r="AF885" s="138" t="str">
        <f t="shared" si="451"/>
        <v/>
      </c>
      <c r="AG885" s="122" t="str">
        <f t="shared" si="452"/>
        <v/>
      </c>
      <c r="AH885" s="123" t="str">
        <f t="shared" si="453"/>
        <v/>
      </c>
      <c r="AI885" s="139" t="str">
        <f>IF(AE:AE="","",IF(R885="Refreshment Beverage",AK885*(Rates!J$19/100),ROUND(SUM(AH885*(Rates!$J$8/100)),4)))</f>
        <v/>
      </c>
      <c r="AJ885" s="124" t="str">
        <f t="shared" si="454"/>
        <v/>
      </c>
      <c r="AK885" s="125" t="str">
        <f t="shared" si="455"/>
        <v/>
      </c>
      <c r="AL885" s="121" t="str">
        <f t="shared" si="456"/>
        <v/>
      </c>
      <c r="AM885" s="138" t="str">
        <f>IF(AS885="","",IF(R885="Refreshment Beverage",ROUND(AS885*Rates!K$19,4),ROUND(AO885*(VLOOKUP(VALUE(Q885),Rates!G$4:L$12,3,0)),4)))</f>
        <v/>
      </c>
      <c r="AN885" s="126" t="str">
        <f>IF(AS885="","",IF(R885="Refreshment Beverage",AS885*(Rates!J$19/100),MAX(AM885,AB885)))</f>
        <v/>
      </c>
      <c r="AO885" s="127" t="str">
        <f t="shared" si="457"/>
        <v/>
      </c>
      <c r="AP885" s="127" t="str">
        <f t="shared" si="458"/>
        <v/>
      </c>
      <c r="AQ885" s="140" t="str">
        <f>IF(AS885="","",IF(R885="Refreshment Beverage",ROUND(SUM(VLOOKUP(Q:Q,Rates!G$15:L$19,3,0)*(AS885-Y885-Z885-AA885)),4),ROUND(SUM(Rates!$K$8*AS885),4)))</f>
        <v/>
      </c>
      <c r="AR885" s="139" t="str">
        <f t="shared" si="459"/>
        <v/>
      </c>
      <c r="AS885" s="125" t="str">
        <f t="shared" si="460"/>
        <v/>
      </c>
      <c r="AT885" s="121" t="str">
        <f t="shared" si="461"/>
        <v/>
      </c>
      <c r="AU885" s="138" t="str">
        <f>IF(AX885="","",IF(R885="Refreshment Beverage",ROUND((BA885-Y885-Z885-AA885)*VLOOKUP(VALUE(Q885),Rates!G$15:L$19,3,0),4),ROUND(AW885*(VLOOKUP(VALUE(Q885),Rates!G:L,3,0)),4)))</f>
        <v/>
      </c>
      <c r="AV885" s="126" t="str">
        <f t="shared" si="462"/>
        <v/>
      </c>
      <c r="AW885" s="127" t="str">
        <f t="shared" si="463"/>
        <v/>
      </c>
      <c r="AX885" s="123" t="str">
        <f t="shared" si="464"/>
        <v/>
      </c>
      <c r="AY885" s="140" t="str">
        <f>IF(AX885="","",IF(R885="Refreshment Beverage",ROUND(SUM(AX885*Rates!K$19),4),ROUND(SUM(AX885*(Rates!J$8/100)),4)))</f>
        <v/>
      </c>
      <c r="AZ885" s="124" t="str">
        <f t="shared" si="465"/>
        <v/>
      </c>
      <c r="BA885" s="125" t="str">
        <f t="shared" si="466"/>
        <v/>
      </c>
      <c r="BB885" s="115"/>
      <c r="BC885" s="143"/>
      <c r="BD885" s="100"/>
      <c r="BE885" s="100"/>
      <c r="BF885" s="100"/>
      <c r="BG885" s="100"/>
    </row>
    <row r="886" spans="1:59" ht="12.75" customHeight="1" x14ac:dyDescent="0.2">
      <c r="A886" s="144"/>
      <c r="B886" s="141"/>
      <c r="C886" s="141"/>
      <c r="D886" s="142"/>
      <c r="E886" s="142"/>
      <c r="F886" s="142"/>
      <c r="G886" s="142"/>
      <c r="H886" s="142"/>
      <c r="I886" s="129"/>
      <c r="J886" s="130"/>
      <c r="K886" s="131" t="str">
        <f t="shared" si="437"/>
        <v/>
      </c>
      <c r="L886" s="132" t="str">
        <f t="shared" si="438"/>
        <v/>
      </c>
      <c r="M886" s="133" t="str">
        <f t="shared" si="439"/>
        <v/>
      </c>
      <c r="N886" s="134" t="str">
        <f>IFERROR(IF(B:B="","",IF(R886="Beer",SUM(LOOKUP(2,1/(Rates!$B$3:$B$5&lt;=W886)/(Rates!$C$3:$C$5&gt;=W886),Rates!$D$3:$D$5)*(X886/100)*W886),IF(R886="Refreshment Beverage",SUM(LOOKUP(2,1/(Rates!$B$7:$B$11&lt;=W886)/(Rates!$C$7:$C$11&gt;=W886),Rates!$D$7:$D$11)*(X886/100)*W886)))),"")</f>
        <v/>
      </c>
      <c r="O886" s="134" t="str">
        <f t="shared" si="440"/>
        <v/>
      </c>
      <c r="P886" s="116"/>
      <c r="Q886" s="117" t="str">
        <f t="shared" si="441"/>
        <v/>
      </c>
      <c r="R886" s="128" t="str">
        <f t="shared" si="442"/>
        <v/>
      </c>
      <c r="S886" s="135" t="str">
        <f>IF(B886="","",IF(R886="Refreshment Beverage",VLOOKUP(VALUE(Q886),Rates!G$15:L$19,2,0),VLOOKUP(VALUE(Q886),Rates!G$4:L$12,2,0)))</f>
        <v/>
      </c>
      <c r="T886" s="135" t="str">
        <f t="shared" si="443"/>
        <v/>
      </c>
      <c r="U886" s="118" t="str">
        <f t="shared" si="444"/>
        <v/>
      </c>
      <c r="V886" s="135" t="str">
        <f t="shared" si="445"/>
        <v/>
      </c>
      <c r="W886" s="135" t="str">
        <f t="shared" si="446"/>
        <v/>
      </c>
      <c r="X886" s="119" t="str">
        <f t="shared" si="447"/>
        <v/>
      </c>
      <c r="Y886" s="120" t="str">
        <f>IF(B:B="","",IF(R886="Refreshment Beverage",VLOOKUP(Q886,Rates!G$15:L$19,6,0)*W886,VLOOKUP(Q886,Rates!G$4:L$12,6,0)*W886))</f>
        <v/>
      </c>
      <c r="Z886" s="120" t="str">
        <f t="shared" si="448"/>
        <v/>
      </c>
      <c r="AA886" s="120" t="str">
        <f t="shared" si="449"/>
        <v/>
      </c>
      <c r="AB886" s="136" t="str">
        <f>IF(B:B="","",IF(R886="Refreshment Beverage","",IF(AND(R886="Beer",Q886=0),SUM(LOOKUP(2,1/(Rates!$B$15:$B$18&lt;=W886)/(Rates!$C$15:$C$18&gt;=W886),Rates!$D$15:$D$18)*W886),VLOOKUP(VALUE(Q:Q),Rates!A:B,2,0)*W886)))</f>
        <v/>
      </c>
      <c r="AC886" s="136" t="str">
        <f>IF(B:B="","",IF(R886="Refreshment Beverage","",IF(AND(R886="Beer",Q886=0),SUM(LOOKUP(2,1/(Rates!$B$15:$B$18&lt;=W886)/(Rates!$C$15:$C$18&gt;=W886),Rates!$E$15:$E$18)*W886),VLOOKUP(VALUE(Q:Q),Rates!A:C,3,0)*W886)))</f>
        <v/>
      </c>
      <c r="AD886" s="137" t="str">
        <f>IFERROR(IF(B:B="","",IF(R886="Beer","",IF(VALUE(Q886)=0,VLOOKUP(VLOOKUP(B:B,#REF!,16,0),Rates!A:E,2,0),VLOOKUP(VALUE(Q886),Rates!A$31:B$34,2,0)*W886))),0)</f>
        <v/>
      </c>
      <c r="AE886" s="121" t="str">
        <f t="shared" si="450"/>
        <v/>
      </c>
      <c r="AF886" s="138" t="str">
        <f t="shared" si="451"/>
        <v/>
      </c>
      <c r="AG886" s="122" t="str">
        <f t="shared" si="452"/>
        <v/>
      </c>
      <c r="AH886" s="123" t="str">
        <f t="shared" si="453"/>
        <v/>
      </c>
      <c r="AI886" s="139" t="str">
        <f>IF(AE:AE="","",IF(R886="Refreshment Beverage",AK886*(Rates!J$19/100),ROUND(SUM(AH886*(Rates!$J$8/100)),4)))</f>
        <v/>
      </c>
      <c r="AJ886" s="124" t="str">
        <f t="shared" si="454"/>
        <v/>
      </c>
      <c r="AK886" s="125" t="str">
        <f t="shared" si="455"/>
        <v/>
      </c>
      <c r="AL886" s="121" t="str">
        <f t="shared" si="456"/>
        <v/>
      </c>
      <c r="AM886" s="138" t="str">
        <f>IF(AS886="","",IF(R886="Refreshment Beverage",ROUND(AS886*Rates!K$19,4),ROUND(AO886*(VLOOKUP(VALUE(Q886),Rates!G$4:L$12,3,0)),4)))</f>
        <v/>
      </c>
      <c r="AN886" s="126" t="str">
        <f>IF(AS886="","",IF(R886="Refreshment Beverage",AS886*(Rates!J$19/100),MAX(AM886,AB886)))</f>
        <v/>
      </c>
      <c r="AO886" s="127" t="str">
        <f t="shared" si="457"/>
        <v/>
      </c>
      <c r="AP886" s="127" t="str">
        <f t="shared" si="458"/>
        <v/>
      </c>
      <c r="AQ886" s="140" t="str">
        <f>IF(AS886="","",IF(R886="Refreshment Beverage",ROUND(SUM(VLOOKUP(Q:Q,Rates!G$15:L$19,3,0)*(AS886-Y886-Z886-AA886)),4),ROUND(SUM(Rates!$K$8*AS886),4)))</f>
        <v/>
      </c>
      <c r="AR886" s="139" t="str">
        <f t="shared" si="459"/>
        <v/>
      </c>
      <c r="AS886" s="125" t="str">
        <f t="shared" si="460"/>
        <v/>
      </c>
      <c r="AT886" s="121" t="str">
        <f t="shared" si="461"/>
        <v/>
      </c>
      <c r="AU886" s="138" t="str">
        <f>IF(AX886="","",IF(R886="Refreshment Beverage",ROUND((BA886-Y886-Z886-AA886)*VLOOKUP(VALUE(Q886),Rates!G$15:L$19,3,0),4),ROUND(AW886*(VLOOKUP(VALUE(Q886),Rates!G:L,3,0)),4)))</f>
        <v/>
      </c>
      <c r="AV886" s="126" t="str">
        <f t="shared" si="462"/>
        <v/>
      </c>
      <c r="AW886" s="127" t="str">
        <f t="shared" si="463"/>
        <v/>
      </c>
      <c r="AX886" s="123" t="str">
        <f t="shared" si="464"/>
        <v/>
      </c>
      <c r="AY886" s="140" t="str">
        <f>IF(AX886="","",IF(R886="Refreshment Beverage",ROUND(SUM(AX886*Rates!K$19),4),ROUND(SUM(AX886*(Rates!J$8/100)),4)))</f>
        <v/>
      </c>
      <c r="AZ886" s="124" t="str">
        <f t="shared" si="465"/>
        <v/>
      </c>
      <c r="BA886" s="125" t="str">
        <f t="shared" si="466"/>
        <v/>
      </c>
      <c r="BB886" s="115"/>
      <c r="BC886" s="143"/>
      <c r="BD886" s="100"/>
      <c r="BE886" s="100"/>
      <c r="BF886" s="100"/>
      <c r="BG886" s="100"/>
    </row>
    <row r="887" spans="1:59" ht="12.75" customHeight="1" x14ac:dyDescent="0.2">
      <c r="A887" s="144"/>
      <c r="B887" s="141"/>
      <c r="C887" s="141"/>
      <c r="D887" s="142"/>
      <c r="E887" s="142"/>
      <c r="F887" s="142"/>
      <c r="G887" s="142"/>
      <c r="H887" s="142"/>
      <c r="I887" s="129"/>
      <c r="J887" s="130"/>
      <c r="K887" s="131" t="str">
        <f t="shared" si="437"/>
        <v/>
      </c>
      <c r="L887" s="132" t="str">
        <f t="shared" si="438"/>
        <v/>
      </c>
      <c r="M887" s="133" t="str">
        <f t="shared" si="439"/>
        <v/>
      </c>
      <c r="N887" s="134" t="str">
        <f>IFERROR(IF(B:B="","",IF(R887="Beer",SUM(LOOKUP(2,1/(Rates!$B$3:$B$5&lt;=W887)/(Rates!$C$3:$C$5&gt;=W887),Rates!$D$3:$D$5)*(X887/100)*W887),IF(R887="Refreshment Beverage",SUM(LOOKUP(2,1/(Rates!$B$7:$B$11&lt;=W887)/(Rates!$C$7:$C$11&gt;=W887),Rates!$D$7:$D$11)*(X887/100)*W887)))),"")</f>
        <v/>
      </c>
      <c r="O887" s="134" t="str">
        <f t="shared" si="440"/>
        <v/>
      </c>
      <c r="P887" s="116"/>
      <c r="Q887" s="117" t="str">
        <f t="shared" si="441"/>
        <v/>
      </c>
      <c r="R887" s="128" t="str">
        <f t="shared" si="442"/>
        <v/>
      </c>
      <c r="S887" s="135" t="str">
        <f>IF(B887="","",IF(R887="Refreshment Beverage",VLOOKUP(VALUE(Q887),Rates!G$15:L$19,2,0),VLOOKUP(VALUE(Q887),Rates!G$4:L$12,2,0)))</f>
        <v/>
      </c>
      <c r="T887" s="135" t="str">
        <f t="shared" si="443"/>
        <v/>
      </c>
      <c r="U887" s="118" t="str">
        <f t="shared" si="444"/>
        <v/>
      </c>
      <c r="V887" s="135" t="str">
        <f t="shared" si="445"/>
        <v/>
      </c>
      <c r="W887" s="135" t="str">
        <f t="shared" si="446"/>
        <v/>
      </c>
      <c r="X887" s="119" t="str">
        <f t="shared" si="447"/>
        <v/>
      </c>
      <c r="Y887" s="120" t="str">
        <f>IF(B:B="","",IF(R887="Refreshment Beverage",VLOOKUP(Q887,Rates!G$15:L$19,6,0)*W887,VLOOKUP(Q887,Rates!G$4:L$12,6,0)*W887))</f>
        <v/>
      </c>
      <c r="Z887" s="120" t="str">
        <f t="shared" si="448"/>
        <v/>
      </c>
      <c r="AA887" s="120" t="str">
        <f t="shared" si="449"/>
        <v/>
      </c>
      <c r="AB887" s="136" t="str">
        <f>IF(B:B="","",IF(R887="Refreshment Beverage","",IF(AND(R887="Beer",Q887=0),SUM(LOOKUP(2,1/(Rates!$B$15:$B$18&lt;=W887)/(Rates!$C$15:$C$18&gt;=W887),Rates!$D$15:$D$18)*W887),VLOOKUP(VALUE(Q:Q),Rates!A:B,2,0)*W887)))</f>
        <v/>
      </c>
      <c r="AC887" s="136" t="str">
        <f>IF(B:B="","",IF(R887="Refreshment Beverage","",IF(AND(R887="Beer",Q887=0),SUM(LOOKUP(2,1/(Rates!$B$15:$B$18&lt;=W887)/(Rates!$C$15:$C$18&gt;=W887),Rates!$E$15:$E$18)*W887),VLOOKUP(VALUE(Q:Q),Rates!A:C,3,0)*W887)))</f>
        <v/>
      </c>
      <c r="AD887" s="137" t="str">
        <f>IFERROR(IF(B:B="","",IF(R887="Beer","",IF(VALUE(Q887)=0,VLOOKUP(VLOOKUP(B:B,#REF!,16,0),Rates!A:E,2,0),VLOOKUP(VALUE(Q887),Rates!A$31:B$34,2,0)*W887))),0)</f>
        <v/>
      </c>
      <c r="AE887" s="121" t="str">
        <f t="shared" si="450"/>
        <v/>
      </c>
      <c r="AF887" s="138" t="str">
        <f t="shared" si="451"/>
        <v/>
      </c>
      <c r="AG887" s="122" t="str">
        <f t="shared" si="452"/>
        <v/>
      </c>
      <c r="AH887" s="123" t="str">
        <f t="shared" si="453"/>
        <v/>
      </c>
      <c r="AI887" s="139" t="str">
        <f>IF(AE:AE="","",IF(R887="Refreshment Beverage",AK887*(Rates!J$19/100),ROUND(SUM(AH887*(Rates!$J$8/100)),4)))</f>
        <v/>
      </c>
      <c r="AJ887" s="124" t="str">
        <f t="shared" si="454"/>
        <v/>
      </c>
      <c r="AK887" s="125" t="str">
        <f t="shared" si="455"/>
        <v/>
      </c>
      <c r="AL887" s="121" t="str">
        <f t="shared" si="456"/>
        <v/>
      </c>
      <c r="AM887" s="138" t="str">
        <f>IF(AS887="","",IF(R887="Refreshment Beverage",ROUND(AS887*Rates!K$19,4),ROUND(AO887*(VLOOKUP(VALUE(Q887),Rates!G$4:L$12,3,0)),4)))</f>
        <v/>
      </c>
      <c r="AN887" s="126" t="str">
        <f>IF(AS887="","",IF(R887="Refreshment Beverage",AS887*(Rates!J$19/100),MAX(AM887,AB887)))</f>
        <v/>
      </c>
      <c r="AO887" s="127" t="str">
        <f t="shared" si="457"/>
        <v/>
      </c>
      <c r="AP887" s="127" t="str">
        <f t="shared" si="458"/>
        <v/>
      </c>
      <c r="AQ887" s="140" t="str">
        <f>IF(AS887="","",IF(R887="Refreshment Beverage",ROUND(SUM(VLOOKUP(Q:Q,Rates!G$15:L$19,3,0)*(AS887-Y887-Z887-AA887)),4),ROUND(SUM(Rates!$K$8*AS887),4)))</f>
        <v/>
      </c>
      <c r="AR887" s="139" t="str">
        <f t="shared" si="459"/>
        <v/>
      </c>
      <c r="AS887" s="125" t="str">
        <f t="shared" si="460"/>
        <v/>
      </c>
      <c r="AT887" s="121" t="str">
        <f t="shared" si="461"/>
        <v/>
      </c>
      <c r="AU887" s="138" t="str">
        <f>IF(AX887="","",IF(R887="Refreshment Beverage",ROUND((BA887-Y887-Z887-AA887)*VLOOKUP(VALUE(Q887),Rates!G$15:L$19,3,0),4),ROUND(AW887*(VLOOKUP(VALUE(Q887),Rates!G:L,3,0)),4)))</f>
        <v/>
      </c>
      <c r="AV887" s="126" t="str">
        <f t="shared" si="462"/>
        <v/>
      </c>
      <c r="AW887" s="127" t="str">
        <f t="shared" si="463"/>
        <v/>
      </c>
      <c r="AX887" s="123" t="str">
        <f t="shared" si="464"/>
        <v/>
      </c>
      <c r="AY887" s="140" t="str">
        <f>IF(AX887="","",IF(R887="Refreshment Beverage",ROUND(SUM(AX887*Rates!K$19),4),ROUND(SUM(AX887*(Rates!J$8/100)),4)))</f>
        <v/>
      </c>
      <c r="AZ887" s="124" t="str">
        <f t="shared" si="465"/>
        <v/>
      </c>
      <c r="BA887" s="125" t="str">
        <f t="shared" si="466"/>
        <v/>
      </c>
      <c r="BB887" s="115"/>
      <c r="BC887" s="143"/>
      <c r="BD887" s="100"/>
      <c r="BE887" s="100"/>
      <c r="BF887" s="100"/>
      <c r="BG887" s="100"/>
    </row>
    <row r="888" spans="1:59" ht="12.75" customHeight="1" x14ac:dyDescent="0.2">
      <c r="A888" s="144"/>
      <c r="B888" s="141"/>
      <c r="C888" s="141"/>
      <c r="D888" s="142"/>
      <c r="E888" s="142"/>
      <c r="F888" s="142"/>
      <c r="G888" s="142"/>
      <c r="H888" s="142"/>
      <c r="I888" s="129"/>
      <c r="J888" s="130"/>
      <c r="K888" s="131" t="str">
        <f t="shared" si="437"/>
        <v/>
      </c>
      <c r="L888" s="132" t="str">
        <f t="shared" si="438"/>
        <v/>
      </c>
      <c r="M888" s="133" t="str">
        <f t="shared" si="439"/>
        <v/>
      </c>
      <c r="N888" s="134" t="str">
        <f>IFERROR(IF(B:B="","",IF(R888="Beer",SUM(LOOKUP(2,1/(Rates!$B$3:$B$5&lt;=W888)/(Rates!$C$3:$C$5&gt;=W888),Rates!$D$3:$D$5)*(X888/100)*W888),IF(R888="Refreshment Beverage",SUM(LOOKUP(2,1/(Rates!$B$7:$B$11&lt;=W888)/(Rates!$C$7:$C$11&gt;=W888),Rates!$D$7:$D$11)*(X888/100)*W888)))),"")</f>
        <v/>
      </c>
      <c r="O888" s="134" t="str">
        <f t="shared" si="440"/>
        <v/>
      </c>
      <c r="P888" s="116"/>
      <c r="Q888" s="117" t="str">
        <f t="shared" si="441"/>
        <v/>
      </c>
      <c r="R888" s="128" t="str">
        <f t="shared" si="442"/>
        <v/>
      </c>
      <c r="S888" s="135" t="str">
        <f>IF(B888="","",IF(R888="Refreshment Beverage",VLOOKUP(VALUE(Q888),Rates!G$15:L$19,2,0),VLOOKUP(VALUE(Q888),Rates!G$4:L$12,2,0)))</f>
        <v/>
      </c>
      <c r="T888" s="135" t="str">
        <f t="shared" si="443"/>
        <v/>
      </c>
      <c r="U888" s="118" t="str">
        <f t="shared" si="444"/>
        <v/>
      </c>
      <c r="V888" s="135" t="str">
        <f t="shared" si="445"/>
        <v/>
      </c>
      <c r="W888" s="135" t="str">
        <f t="shared" si="446"/>
        <v/>
      </c>
      <c r="X888" s="119" t="str">
        <f t="shared" si="447"/>
        <v/>
      </c>
      <c r="Y888" s="120" t="str">
        <f>IF(B:B="","",IF(R888="Refreshment Beverage",VLOOKUP(Q888,Rates!G$15:L$19,6,0)*W888,VLOOKUP(Q888,Rates!G$4:L$12,6,0)*W888))</f>
        <v/>
      </c>
      <c r="Z888" s="120" t="str">
        <f t="shared" si="448"/>
        <v/>
      </c>
      <c r="AA888" s="120" t="str">
        <f t="shared" si="449"/>
        <v/>
      </c>
      <c r="AB888" s="136" t="str">
        <f>IF(B:B="","",IF(R888="Refreshment Beverage","",IF(AND(R888="Beer",Q888=0),SUM(LOOKUP(2,1/(Rates!$B$15:$B$18&lt;=W888)/(Rates!$C$15:$C$18&gt;=W888),Rates!$D$15:$D$18)*W888),VLOOKUP(VALUE(Q:Q),Rates!A:B,2,0)*W888)))</f>
        <v/>
      </c>
      <c r="AC888" s="136" t="str">
        <f>IF(B:B="","",IF(R888="Refreshment Beverage","",IF(AND(R888="Beer",Q888=0),SUM(LOOKUP(2,1/(Rates!$B$15:$B$18&lt;=W888)/(Rates!$C$15:$C$18&gt;=W888),Rates!$E$15:$E$18)*W888),VLOOKUP(VALUE(Q:Q),Rates!A:C,3,0)*W888)))</f>
        <v/>
      </c>
      <c r="AD888" s="137" t="str">
        <f>IFERROR(IF(B:B="","",IF(R888="Beer","",IF(VALUE(Q888)=0,VLOOKUP(VLOOKUP(B:B,#REF!,16,0),Rates!A:E,2,0),VLOOKUP(VALUE(Q888),Rates!A$31:B$34,2,0)*W888))),0)</f>
        <v/>
      </c>
      <c r="AE888" s="121" t="str">
        <f t="shared" si="450"/>
        <v/>
      </c>
      <c r="AF888" s="138" t="str">
        <f t="shared" si="451"/>
        <v/>
      </c>
      <c r="AG888" s="122" t="str">
        <f t="shared" si="452"/>
        <v/>
      </c>
      <c r="AH888" s="123" t="str">
        <f t="shared" si="453"/>
        <v/>
      </c>
      <c r="AI888" s="139" t="str">
        <f>IF(AE:AE="","",IF(R888="Refreshment Beverage",AK888*(Rates!J$19/100),ROUND(SUM(AH888*(Rates!$J$8/100)),4)))</f>
        <v/>
      </c>
      <c r="AJ888" s="124" t="str">
        <f t="shared" si="454"/>
        <v/>
      </c>
      <c r="AK888" s="125" t="str">
        <f t="shared" si="455"/>
        <v/>
      </c>
      <c r="AL888" s="121" t="str">
        <f t="shared" si="456"/>
        <v/>
      </c>
      <c r="AM888" s="138" t="str">
        <f>IF(AS888="","",IF(R888="Refreshment Beverage",ROUND(AS888*Rates!K$19,4),ROUND(AO888*(VLOOKUP(VALUE(Q888),Rates!G$4:L$12,3,0)),4)))</f>
        <v/>
      </c>
      <c r="AN888" s="126" t="str">
        <f>IF(AS888="","",IF(R888="Refreshment Beverage",AS888*(Rates!J$19/100),MAX(AM888,AB888)))</f>
        <v/>
      </c>
      <c r="AO888" s="127" t="str">
        <f t="shared" si="457"/>
        <v/>
      </c>
      <c r="AP888" s="127" t="str">
        <f t="shared" si="458"/>
        <v/>
      </c>
      <c r="AQ888" s="140" t="str">
        <f>IF(AS888="","",IF(R888="Refreshment Beverage",ROUND(SUM(VLOOKUP(Q:Q,Rates!G$15:L$19,3,0)*(AS888-Y888-Z888-AA888)),4),ROUND(SUM(Rates!$K$8*AS888),4)))</f>
        <v/>
      </c>
      <c r="AR888" s="139" t="str">
        <f t="shared" si="459"/>
        <v/>
      </c>
      <c r="AS888" s="125" t="str">
        <f t="shared" si="460"/>
        <v/>
      </c>
      <c r="AT888" s="121" t="str">
        <f t="shared" si="461"/>
        <v/>
      </c>
      <c r="AU888" s="138" t="str">
        <f>IF(AX888="","",IF(R888="Refreshment Beverage",ROUND((BA888-Y888-Z888-AA888)*VLOOKUP(VALUE(Q888),Rates!G$15:L$19,3,0),4),ROUND(AW888*(VLOOKUP(VALUE(Q888),Rates!G:L,3,0)),4)))</f>
        <v/>
      </c>
      <c r="AV888" s="126" t="str">
        <f t="shared" si="462"/>
        <v/>
      </c>
      <c r="AW888" s="127" t="str">
        <f t="shared" si="463"/>
        <v/>
      </c>
      <c r="AX888" s="123" t="str">
        <f t="shared" si="464"/>
        <v/>
      </c>
      <c r="AY888" s="140" t="str">
        <f>IF(AX888="","",IF(R888="Refreshment Beverage",ROUND(SUM(AX888*Rates!K$19),4),ROUND(SUM(AX888*(Rates!J$8/100)),4)))</f>
        <v/>
      </c>
      <c r="AZ888" s="124" t="str">
        <f t="shared" si="465"/>
        <v/>
      </c>
      <c r="BA888" s="125" t="str">
        <f t="shared" si="466"/>
        <v/>
      </c>
      <c r="BB888" s="115"/>
      <c r="BC888" s="143"/>
      <c r="BD888" s="100"/>
      <c r="BE888" s="100"/>
      <c r="BF888" s="100"/>
      <c r="BG888" s="100"/>
    </row>
    <row r="889" spans="1:59" ht="12.75" customHeight="1" x14ac:dyDescent="0.2">
      <c r="A889" s="144"/>
      <c r="B889" s="141"/>
      <c r="C889" s="141"/>
      <c r="D889" s="142"/>
      <c r="E889" s="142"/>
      <c r="F889" s="142"/>
      <c r="G889" s="142"/>
      <c r="H889" s="142"/>
      <c r="I889" s="129"/>
      <c r="J889" s="130"/>
      <c r="K889" s="131" t="str">
        <f t="shared" si="437"/>
        <v/>
      </c>
      <c r="L889" s="132" t="str">
        <f t="shared" si="438"/>
        <v/>
      </c>
      <c r="M889" s="133" t="str">
        <f t="shared" si="439"/>
        <v/>
      </c>
      <c r="N889" s="134" t="str">
        <f>IFERROR(IF(B:B="","",IF(R889="Beer",SUM(LOOKUP(2,1/(Rates!$B$3:$B$5&lt;=W889)/(Rates!$C$3:$C$5&gt;=W889),Rates!$D$3:$D$5)*(X889/100)*W889),IF(R889="Refreshment Beverage",SUM(LOOKUP(2,1/(Rates!$B$7:$B$11&lt;=W889)/(Rates!$C$7:$C$11&gt;=W889),Rates!$D$7:$D$11)*(X889/100)*W889)))),"")</f>
        <v/>
      </c>
      <c r="O889" s="134" t="str">
        <f t="shared" si="440"/>
        <v/>
      </c>
      <c r="P889" s="116"/>
      <c r="Q889" s="117" t="str">
        <f t="shared" si="441"/>
        <v/>
      </c>
      <c r="R889" s="128" t="str">
        <f t="shared" si="442"/>
        <v/>
      </c>
      <c r="S889" s="135" t="str">
        <f>IF(B889="","",IF(R889="Refreshment Beverage",VLOOKUP(VALUE(Q889),Rates!G$15:L$19,2,0),VLOOKUP(VALUE(Q889),Rates!G$4:L$12,2,0)))</f>
        <v/>
      </c>
      <c r="T889" s="135" t="str">
        <f t="shared" si="443"/>
        <v/>
      </c>
      <c r="U889" s="118" t="str">
        <f t="shared" si="444"/>
        <v/>
      </c>
      <c r="V889" s="135" t="str">
        <f t="shared" si="445"/>
        <v/>
      </c>
      <c r="W889" s="135" t="str">
        <f t="shared" si="446"/>
        <v/>
      </c>
      <c r="X889" s="119" t="str">
        <f t="shared" si="447"/>
        <v/>
      </c>
      <c r="Y889" s="120" t="str">
        <f>IF(B:B="","",IF(R889="Refreshment Beverage",VLOOKUP(Q889,Rates!G$15:L$19,6,0)*W889,VLOOKUP(Q889,Rates!G$4:L$12,6,0)*W889))</f>
        <v/>
      </c>
      <c r="Z889" s="120" t="str">
        <f t="shared" si="448"/>
        <v/>
      </c>
      <c r="AA889" s="120" t="str">
        <f t="shared" si="449"/>
        <v/>
      </c>
      <c r="AB889" s="136" t="str">
        <f>IF(B:B="","",IF(R889="Refreshment Beverage","",IF(AND(R889="Beer",Q889=0),SUM(LOOKUP(2,1/(Rates!$B$15:$B$18&lt;=W889)/(Rates!$C$15:$C$18&gt;=W889),Rates!$D$15:$D$18)*W889),VLOOKUP(VALUE(Q:Q),Rates!A:B,2,0)*W889)))</f>
        <v/>
      </c>
      <c r="AC889" s="136" t="str">
        <f>IF(B:B="","",IF(R889="Refreshment Beverage","",IF(AND(R889="Beer",Q889=0),SUM(LOOKUP(2,1/(Rates!$B$15:$B$18&lt;=W889)/(Rates!$C$15:$C$18&gt;=W889),Rates!$E$15:$E$18)*W889),VLOOKUP(VALUE(Q:Q),Rates!A:C,3,0)*W889)))</f>
        <v/>
      </c>
      <c r="AD889" s="137" t="str">
        <f>IFERROR(IF(B:B="","",IF(R889="Beer","",IF(VALUE(Q889)=0,VLOOKUP(VLOOKUP(B:B,#REF!,16,0),Rates!A:E,2,0),VLOOKUP(VALUE(Q889),Rates!A$31:B$34,2,0)*W889))),0)</f>
        <v/>
      </c>
      <c r="AE889" s="121" t="str">
        <f t="shared" si="450"/>
        <v/>
      </c>
      <c r="AF889" s="138" t="str">
        <f t="shared" si="451"/>
        <v/>
      </c>
      <c r="AG889" s="122" t="str">
        <f t="shared" si="452"/>
        <v/>
      </c>
      <c r="AH889" s="123" t="str">
        <f t="shared" si="453"/>
        <v/>
      </c>
      <c r="AI889" s="139" t="str">
        <f>IF(AE:AE="","",IF(R889="Refreshment Beverage",AK889*(Rates!J$19/100),ROUND(SUM(AH889*(Rates!$J$8/100)),4)))</f>
        <v/>
      </c>
      <c r="AJ889" s="124" t="str">
        <f t="shared" si="454"/>
        <v/>
      </c>
      <c r="AK889" s="125" t="str">
        <f t="shared" si="455"/>
        <v/>
      </c>
      <c r="AL889" s="121" t="str">
        <f t="shared" si="456"/>
        <v/>
      </c>
      <c r="AM889" s="138" t="str">
        <f>IF(AS889="","",IF(R889="Refreshment Beverage",ROUND(AS889*Rates!K$19,4),ROUND(AO889*(VLOOKUP(VALUE(Q889),Rates!G$4:L$12,3,0)),4)))</f>
        <v/>
      </c>
      <c r="AN889" s="126" t="str">
        <f>IF(AS889="","",IF(R889="Refreshment Beverage",AS889*(Rates!J$19/100),MAX(AM889,AB889)))</f>
        <v/>
      </c>
      <c r="AO889" s="127" t="str">
        <f t="shared" si="457"/>
        <v/>
      </c>
      <c r="AP889" s="127" t="str">
        <f t="shared" si="458"/>
        <v/>
      </c>
      <c r="AQ889" s="140" t="str">
        <f>IF(AS889="","",IF(R889="Refreshment Beverage",ROUND(SUM(VLOOKUP(Q:Q,Rates!G$15:L$19,3,0)*(AS889-Y889-Z889-AA889)),4),ROUND(SUM(Rates!$K$8*AS889),4)))</f>
        <v/>
      </c>
      <c r="AR889" s="139" t="str">
        <f t="shared" si="459"/>
        <v/>
      </c>
      <c r="AS889" s="125" t="str">
        <f t="shared" si="460"/>
        <v/>
      </c>
      <c r="AT889" s="121" t="str">
        <f t="shared" si="461"/>
        <v/>
      </c>
      <c r="AU889" s="138" t="str">
        <f>IF(AX889="","",IF(R889="Refreshment Beverage",ROUND((BA889-Y889-Z889-AA889)*VLOOKUP(VALUE(Q889),Rates!G$15:L$19,3,0),4),ROUND(AW889*(VLOOKUP(VALUE(Q889),Rates!G:L,3,0)),4)))</f>
        <v/>
      </c>
      <c r="AV889" s="126" t="str">
        <f t="shared" si="462"/>
        <v/>
      </c>
      <c r="AW889" s="127" t="str">
        <f t="shared" si="463"/>
        <v/>
      </c>
      <c r="AX889" s="123" t="str">
        <f t="shared" si="464"/>
        <v/>
      </c>
      <c r="AY889" s="140" t="str">
        <f>IF(AX889="","",IF(R889="Refreshment Beverage",ROUND(SUM(AX889*Rates!K$19),4),ROUND(SUM(AX889*(Rates!J$8/100)),4)))</f>
        <v/>
      </c>
      <c r="AZ889" s="124" t="str">
        <f t="shared" si="465"/>
        <v/>
      </c>
      <c r="BA889" s="125" t="str">
        <f t="shared" si="466"/>
        <v/>
      </c>
      <c r="BB889" s="115"/>
      <c r="BC889" s="143"/>
      <c r="BD889" s="100"/>
      <c r="BE889" s="100"/>
      <c r="BF889" s="100"/>
      <c r="BG889" s="100"/>
    </row>
    <row r="890" spans="1:59" ht="12.75" customHeight="1" x14ac:dyDescent="0.2">
      <c r="A890" s="144"/>
      <c r="B890" s="141"/>
      <c r="C890" s="141"/>
      <c r="D890" s="142"/>
      <c r="E890" s="142"/>
      <c r="F890" s="142"/>
      <c r="G890" s="142"/>
      <c r="H890" s="142"/>
      <c r="I890" s="129"/>
      <c r="J890" s="130"/>
      <c r="K890" s="131" t="str">
        <f t="shared" si="437"/>
        <v/>
      </c>
      <c r="L890" s="132" t="str">
        <f t="shared" si="438"/>
        <v/>
      </c>
      <c r="M890" s="133" t="str">
        <f t="shared" si="439"/>
        <v/>
      </c>
      <c r="N890" s="134" t="str">
        <f>IFERROR(IF(B:B="","",IF(R890="Beer",SUM(LOOKUP(2,1/(Rates!$B$3:$B$5&lt;=W890)/(Rates!$C$3:$C$5&gt;=W890),Rates!$D$3:$D$5)*(X890/100)*W890),IF(R890="Refreshment Beverage",SUM(LOOKUP(2,1/(Rates!$B$7:$B$11&lt;=W890)/(Rates!$C$7:$C$11&gt;=W890),Rates!$D$7:$D$11)*(X890/100)*W890)))),"")</f>
        <v/>
      </c>
      <c r="O890" s="134" t="str">
        <f t="shared" si="440"/>
        <v/>
      </c>
      <c r="P890" s="116"/>
      <c r="Q890" s="117" t="str">
        <f t="shared" si="441"/>
        <v/>
      </c>
      <c r="R890" s="128" t="str">
        <f t="shared" si="442"/>
        <v/>
      </c>
      <c r="S890" s="135" t="str">
        <f>IF(B890="","",IF(R890="Refreshment Beverage",VLOOKUP(VALUE(Q890),Rates!G$15:L$19,2,0),VLOOKUP(VALUE(Q890),Rates!G$4:L$12,2,0)))</f>
        <v/>
      </c>
      <c r="T890" s="135" t="str">
        <f t="shared" si="443"/>
        <v/>
      </c>
      <c r="U890" s="118" t="str">
        <f t="shared" si="444"/>
        <v/>
      </c>
      <c r="V890" s="135" t="str">
        <f t="shared" si="445"/>
        <v/>
      </c>
      <c r="W890" s="135" t="str">
        <f t="shared" si="446"/>
        <v/>
      </c>
      <c r="X890" s="119" t="str">
        <f t="shared" si="447"/>
        <v/>
      </c>
      <c r="Y890" s="120" t="str">
        <f>IF(B:B="","",IF(R890="Refreshment Beverage",VLOOKUP(Q890,Rates!G$15:L$19,6,0)*W890,VLOOKUP(Q890,Rates!G$4:L$12,6,0)*W890))</f>
        <v/>
      </c>
      <c r="Z890" s="120" t="str">
        <f t="shared" si="448"/>
        <v/>
      </c>
      <c r="AA890" s="120" t="str">
        <f t="shared" si="449"/>
        <v/>
      </c>
      <c r="AB890" s="136" t="str">
        <f>IF(B:B="","",IF(R890="Refreshment Beverage","",IF(AND(R890="Beer",Q890=0),SUM(LOOKUP(2,1/(Rates!$B$15:$B$18&lt;=W890)/(Rates!$C$15:$C$18&gt;=W890),Rates!$D$15:$D$18)*W890),VLOOKUP(VALUE(Q:Q),Rates!A:B,2,0)*W890)))</f>
        <v/>
      </c>
      <c r="AC890" s="136" t="str">
        <f>IF(B:B="","",IF(R890="Refreshment Beverage","",IF(AND(R890="Beer",Q890=0),SUM(LOOKUP(2,1/(Rates!$B$15:$B$18&lt;=W890)/(Rates!$C$15:$C$18&gt;=W890),Rates!$E$15:$E$18)*W890),VLOOKUP(VALUE(Q:Q),Rates!A:C,3,0)*W890)))</f>
        <v/>
      </c>
      <c r="AD890" s="137" t="str">
        <f>IFERROR(IF(B:B="","",IF(R890="Beer","",IF(VALUE(Q890)=0,VLOOKUP(VLOOKUP(B:B,#REF!,16,0),Rates!A:E,2,0),VLOOKUP(VALUE(Q890),Rates!A$31:B$34,2,0)*W890))),0)</f>
        <v/>
      </c>
      <c r="AE890" s="121" t="str">
        <f t="shared" si="450"/>
        <v/>
      </c>
      <c r="AF890" s="138" t="str">
        <f t="shared" si="451"/>
        <v/>
      </c>
      <c r="AG890" s="122" t="str">
        <f t="shared" si="452"/>
        <v/>
      </c>
      <c r="AH890" s="123" t="str">
        <f t="shared" si="453"/>
        <v/>
      </c>
      <c r="AI890" s="139" t="str">
        <f>IF(AE:AE="","",IF(R890="Refreshment Beverage",AK890*(Rates!J$19/100),ROUND(SUM(AH890*(Rates!$J$8/100)),4)))</f>
        <v/>
      </c>
      <c r="AJ890" s="124" t="str">
        <f t="shared" si="454"/>
        <v/>
      </c>
      <c r="AK890" s="125" t="str">
        <f t="shared" si="455"/>
        <v/>
      </c>
      <c r="AL890" s="121" t="str">
        <f t="shared" si="456"/>
        <v/>
      </c>
      <c r="AM890" s="138" t="str">
        <f>IF(AS890="","",IF(R890="Refreshment Beverage",ROUND(AS890*Rates!K$19,4),ROUND(AO890*(VLOOKUP(VALUE(Q890),Rates!G$4:L$12,3,0)),4)))</f>
        <v/>
      </c>
      <c r="AN890" s="126" t="str">
        <f>IF(AS890="","",IF(R890="Refreshment Beverage",AS890*(Rates!J$19/100),MAX(AM890,AB890)))</f>
        <v/>
      </c>
      <c r="AO890" s="127" t="str">
        <f t="shared" si="457"/>
        <v/>
      </c>
      <c r="AP890" s="127" t="str">
        <f t="shared" si="458"/>
        <v/>
      </c>
      <c r="AQ890" s="140" t="str">
        <f>IF(AS890="","",IF(R890="Refreshment Beverage",ROUND(SUM(VLOOKUP(Q:Q,Rates!G$15:L$19,3,0)*(AS890-Y890-Z890-AA890)),4),ROUND(SUM(Rates!$K$8*AS890),4)))</f>
        <v/>
      </c>
      <c r="AR890" s="139" t="str">
        <f t="shared" si="459"/>
        <v/>
      </c>
      <c r="AS890" s="125" t="str">
        <f t="shared" si="460"/>
        <v/>
      </c>
      <c r="AT890" s="121" t="str">
        <f t="shared" si="461"/>
        <v/>
      </c>
      <c r="AU890" s="138" t="str">
        <f>IF(AX890="","",IF(R890="Refreshment Beverage",ROUND((BA890-Y890-Z890-AA890)*VLOOKUP(VALUE(Q890),Rates!G$15:L$19,3,0),4),ROUND(AW890*(VLOOKUP(VALUE(Q890),Rates!G:L,3,0)),4)))</f>
        <v/>
      </c>
      <c r="AV890" s="126" t="str">
        <f t="shared" si="462"/>
        <v/>
      </c>
      <c r="AW890" s="127" t="str">
        <f t="shared" si="463"/>
        <v/>
      </c>
      <c r="AX890" s="123" t="str">
        <f t="shared" si="464"/>
        <v/>
      </c>
      <c r="AY890" s="140" t="str">
        <f>IF(AX890="","",IF(R890="Refreshment Beverage",ROUND(SUM(AX890*Rates!K$19),4),ROUND(SUM(AX890*(Rates!J$8/100)),4)))</f>
        <v/>
      </c>
      <c r="AZ890" s="124" t="str">
        <f t="shared" si="465"/>
        <v/>
      </c>
      <c r="BA890" s="125" t="str">
        <f t="shared" si="466"/>
        <v/>
      </c>
      <c r="BB890" s="115"/>
      <c r="BC890" s="143"/>
      <c r="BD890" s="100"/>
      <c r="BE890" s="100"/>
      <c r="BF890" s="100"/>
      <c r="BG890" s="100"/>
    </row>
    <row r="891" spans="1:59" ht="12.75" customHeight="1" x14ac:dyDescent="0.2">
      <c r="A891" s="144"/>
      <c r="B891" s="141"/>
      <c r="C891" s="141"/>
      <c r="D891" s="142"/>
      <c r="E891" s="142"/>
      <c r="F891" s="142"/>
      <c r="G891" s="142"/>
      <c r="H891" s="142"/>
      <c r="I891" s="129"/>
      <c r="J891" s="130"/>
      <c r="K891" s="131" t="str">
        <f t="shared" si="437"/>
        <v/>
      </c>
      <c r="L891" s="132" t="str">
        <f t="shared" si="438"/>
        <v/>
      </c>
      <c r="M891" s="133" t="str">
        <f t="shared" si="439"/>
        <v/>
      </c>
      <c r="N891" s="134" t="str">
        <f>IFERROR(IF(B:B="","",IF(R891="Beer",SUM(LOOKUP(2,1/(Rates!$B$3:$B$5&lt;=W891)/(Rates!$C$3:$C$5&gt;=W891),Rates!$D$3:$D$5)*(X891/100)*W891),IF(R891="Refreshment Beverage",SUM(LOOKUP(2,1/(Rates!$B$7:$B$11&lt;=W891)/(Rates!$C$7:$C$11&gt;=W891),Rates!$D$7:$D$11)*(X891/100)*W891)))),"")</f>
        <v/>
      </c>
      <c r="O891" s="134" t="str">
        <f t="shared" si="440"/>
        <v/>
      </c>
      <c r="P891" s="116"/>
      <c r="Q891" s="117" t="str">
        <f t="shared" si="441"/>
        <v/>
      </c>
      <c r="R891" s="128" t="str">
        <f t="shared" si="442"/>
        <v/>
      </c>
      <c r="S891" s="135" t="str">
        <f>IF(B891="","",IF(R891="Refreshment Beverage",VLOOKUP(VALUE(Q891),Rates!G$15:L$19,2,0),VLOOKUP(VALUE(Q891),Rates!G$4:L$12,2,0)))</f>
        <v/>
      </c>
      <c r="T891" s="135" t="str">
        <f t="shared" si="443"/>
        <v/>
      </c>
      <c r="U891" s="118" t="str">
        <f t="shared" si="444"/>
        <v/>
      </c>
      <c r="V891" s="135" t="str">
        <f t="shared" si="445"/>
        <v/>
      </c>
      <c r="W891" s="135" t="str">
        <f t="shared" si="446"/>
        <v/>
      </c>
      <c r="X891" s="119" t="str">
        <f t="shared" si="447"/>
        <v/>
      </c>
      <c r="Y891" s="120" t="str">
        <f>IF(B:B="","",IF(R891="Refreshment Beverage",VLOOKUP(Q891,Rates!G$15:L$19,6,0)*W891,VLOOKUP(Q891,Rates!G$4:L$12,6,0)*W891))</f>
        <v/>
      </c>
      <c r="Z891" s="120" t="str">
        <f t="shared" si="448"/>
        <v/>
      </c>
      <c r="AA891" s="120" t="str">
        <f t="shared" si="449"/>
        <v/>
      </c>
      <c r="AB891" s="136" t="str">
        <f>IF(B:B="","",IF(R891="Refreshment Beverage","",IF(AND(R891="Beer",Q891=0),SUM(LOOKUP(2,1/(Rates!$B$15:$B$18&lt;=W891)/(Rates!$C$15:$C$18&gt;=W891),Rates!$D$15:$D$18)*W891),VLOOKUP(VALUE(Q:Q),Rates!A:B,2,0)*W891)))</f>
        <v/>
      </c>
      <c r="AC891" s="136" t="str">
        <f>IF(B:B="","",IF(R891="Refreshment Beverage","",IF(AND(R891="Beer",Q891=0),SUM(LOOKUP(2,1/(Rates!$B$15:$B$18&lt;=W891)/(Rates!$C$15:$C$18&gt;=W891),Rates!$E$15:$E$18)*W891),VLOOKUP(VALUE(Q:Q),Rates!A:C,3,0)*W891)))</f>
        <v/>
      </c>
      <c r="AD891" s="137" t="str">
        <f>IFERROR(IF(B:B="","",IF(R891="Beer","",IF(VALUE(Q891)=0,VLOOKUP(VLOOKUP(B:B,#REF!,16,0),Rates!A:E,2,0),VLOOKUP(VALUE(Q891),Rates!A$31:B$34,2,0)*W891))),0)</f>
        <v/>
      </c>
      <c r="AE891" s="121" t="str">
        <f t="shared" si="450"/>
        <v/>
      </c>
      <c r="AF891" s="138" t="str">
        <f t="shared" si="451"/>
        <v/>
      </c>
      <c r="AG891" s="122" t="str">
        <f t="shared" si="452"/>
        <v/>
      </c>
      <c r="AH891" s="123" t="str">
        <f t="shared" si="453"/>
        <v/>
      </c>
      <c r="AI891" s="139" t="str">
        <f>IF(AE:AE="","",IF(R891="Refreshment Beverage",AK891*(Rates!J$19/100),ROUND(SUM(AH891*(Rates!$J$8/100)),4)))</f>
        <v/>
      </c>
      <c r="AJ891" s="124" t="str">
        <f t="shared" si="454"/>
        <v/>
      </c>
      <c r="AK891" s="125" t="str">
        <f t="shared" si="455"/>
        <v/>
      </c>
      <c r="AL891" s="121" t="str">
        <f t="shared" si="456"/>
        <v/>
      </c>
      <c r="AM891" s="138" t="str">
        <f>IF(AS891="","",IF(R891="Refreshment Beverage",ROUND(AS891*Rates!K$19,4),ROUND(AO891*(VLOOKUP(VALUE(Q891),Rates!G$4:L$12,3,0)),4)))</f>
        <v/>
      </c>
      <c r="AN891" s="126" t="str">
        <f>IF(AS891="","",IF(R891="Refreshment Beverage",AS891*(Rates!J$19/100),MAX(AM891,AB891)))</f>
        <v/>
      </c>
      <c r="AO891" s="127" t="str">
        <f t="shared" si="457"/>
        <v/>
      </c>
      <c r="AP891" s="127" t="str">
        <f t="shared" si="458"/>
        <v/>
      </c>
      <c r="AQ891" s="140" t="str">
        <f>IF(AS891="","",IF(R891="Refreshment Beverage",ROUND(SUM(VLOOKUP(Q:Q,Rates!G$15:L$19,3,0)*(AS891-Y891-Z891-AA891)),4),ROUND(SUM(Rates!$K$8*AS891),4)))</f>
        <v/>
      </c>
      <c r="AR891" s="139" t="str">
        <f t="shared" si="459"/>
        <v/>
      </c>
      <c r="AS891" s="125" t="str">
        <f t="shared" si="460"/>
        <v/>
      </c>
      <c r="AT891" s="121" t="str">
        <f t="shared" si="461"/>
        <v/>
      </c>
      <c r="AU891" s="138" t="str">
        <f>IF(AX891="","",IF(R891="Refreshment Beverage",ROUND((BA891-Y891-Z891-AA891)*VLOOKUP(VALUE(Q891),Rates!G$15:L$19,3,0),4),ROUND(AW891*(VLOOKUP(VALUE(Q891),Rates!G:L,3,0)),4)))</f>
        <v/>
      </c>
      <c r="AV891" s="126" t="str">
        <f t="shared" si="462"/>
        <v/>
      </c>
      <c r="AW891" s="127" t="str">
        <f t="shared" si="463"/>
        <v/>
      </c>
      <c r="AX891" s="123" t="str">
        <f t="shared" si="464"/>
        <v/>
      </c>
      <c r="AY891" s="140" t="str">
        <f>IF(AX891="","",IF(R891="Refreshment Beverage",ROUND(SUM(AX891*Rates!K$19),4),ROUND(SUM(AX891*(Rates!J$8/100)),4)))</f>
        <v/>
      </c>
      <c r="AZ891" s="124" t="str">
        <f t="shared" si="465"/>
        <v/>
      </c>
      <c r="BA891" s="125" t="str">
        <f t="shared" si="466"/>
        <v/>
      </c>
      <c r="BB891" s="115"/>
      <c r="BC891" s="143"/>
      <c r="BD891" s="100"/>
      <c r="BE891" s="100"/>
      <c r="BF891" s="100"/>
      <c r="BG891" s="100"/>
    </row>
    <row r="892" spans="1:59" ht="12.75" customHeight="1" x14ac:dyDescent="0.2">
      <c r="A892" s="144"/>
      <c r="B892" s="141"/>
      <c r="C892" s="141"/>
      <c r="D892" s="142"/>
      <c r="E892" s="142"/>
      <c r="F892" s="142"/>
      <c r="G892" s="142"/>
      <c r="H892" s="142"/>
      <c r="I892" s="129"/>
      <c r="J892" s="130"/>
      <c r="K892" s="131" t="str">
        <f t="shared" si="437"/>
        <v/>
      </c>
      <c r="L892" s="132" t="str">
        <f t="shared" si="438"/>
        <v/>
      </c>
      <c r="M892" s="133" t="str">
        <f t="shared" si="439"/>
        <v/>
      </c>
      <c r="N892" s="134" t="str">
        <f>IFERROR(IF(B:B="","",IF(R892="Beer",SUM(LOOKUP(2,1/(Rates!$B$3:$B$5&lt;=W892)/(Rates!$C$3:$C$5&gt;=W892),Rates!$D$3:$D$5)*(X892/100)*W892),IF(R892="Refreshment Beverage",SUM(LOOKUP(2,1/(Rates!$B$7:$B$11&lt;=W892)/(Rates!$C$7:$C$11&gt;=W892),Rates!$D$7:$D$11)*(X892/100)*W892)))),"")</f>
        <v/>
      </c>
      <c r="O892" s="134" t="str">
        <f t="shared" si="440"/>
        <v/>
      </c>
      <c r="P892" s="116"/>
      <c r="Q892" s="117" t="str">
        <f t="shared" si="441"/>
        <v/>
      </c>
      <c r="R892" s="128" t="str">
        <f t="shared" si="442"/>
        <v/>
      </c>
      <c r="S892" s="135" t="str">
        <f>IF(B892="","",IF(R892="Refreshment Beverage",VLOOKUP(VALUE(Q892),Rates!G$15:L$19,2,0),VLOOKUP(VALUE(Q892),Rates!G$4:L$12,2,0)))</f>
        <v/>
      </c>
      <c r="T892" s="135" t="str">
        <f t="shared" si="443"/>
        <v/>
      </c>
      <c r="U892" s="118" t="str">
        <f t="shared" si="444"/>
        <v/>
      </c>
      <c r="V892" s="135" t="str">
        <f t="shared" si="445"/>
        <v/>
      </c>
      <c r="W892" s="135" t="str">
        <f t="shared" si="446"/>
        <v/>
      </c>
      <c r="X892" s="119" t="str">
        <f t="shared" si="447"/>
        <v/>
      </c>
      <c r="Y892" s="120" t="str">
        <f>IF(B:B="","",IF(R892="Refreshment Beverage",VLOOKUP(Q892,Rates!G$15:L$19,6,0)*W892,VLOOKUP(Q892,Rates!G$4:L$12,6,0)*W892))</f>
        <v/>
      </c>
      <c r="Z892" s="120" t="str">
        <f t="shared" si="448"/>
        <v/>
      </c>
      <c r="AA892" s="120" t="str">
        <f t="shared" si="449"/>
        <v/>
      </c>
      <c r="AB892" s="136" t="str">
        <f>IF(B:B="","",IF(R892="Refreshment Beverage","",IF(AND(R892="Beer",Q892=0),SUM(LOOKUP(2,1/(Rates!$B$15:$B$18&lt;=W892)/(Rates!$C$15:$C$18&gt;=W892),Rates!$D$15:$D$18)*W892),VLOOKUP(VALUE(Q:Q),Rates!A:B,2,0)*W892)))</f>
        <v/>
      </c>
      <c r="AC892" s="136" t="str">
        <f>IF(B:B="","",IF(R892="Refreshment Beverage","",IF(AND(R892="Beer",Q892=0),SUM(LOOKUP(2,1/(Rates!$B$15:$B$18&lt;=W892)/(Rates!$C$15:$C$18&gt;=W892),Rates!$E$15:$E$18)*W892),VLOOKUP(VALUE(Q:Q),Rates!A:C,3,0)*W892)))</f>
        <v/>
      </c>
      <c r="AD892" s="137" t="str">
        <f>IFERROR(IF(B:B="","",IF(R892="Beer","",IF(VALUE(Q892)=0,VLOOKUP(VLOOKUP(B:B,#REF!,16,0),Rates!A:E,2,0),VLOOKUP(VALUE(Q892),Rates!A$31:B$34,2,0)*W892))),0)</f>
        <v/>
      </c>
      <c r="AE892" s="121" t="str">
        <f t="shared" si="450"/>
        <v/>
      </c>
      <c r="AF892" s="138" t="str">
        <f t="shared" si="451"/>
        <v/>
      </c>
      <c r="AG892" s="122" t="str">
        <f t="shared" si="452"/>
        <v/>
      </c>
      <c r="AH892" s="123" t="str">
        <f t="shared" si="453"/>
        <v/>
      </c>
      <c r="AI892" s="139" t="str">
        <f>IF(AE:AE="","",IF(R892="Refreshment Beverage",AK892*(Rates!J$19/100),ROUND(SUM(AH892*(Rates!$J$8/100)),4)))</f>
        <v/>
      </c>
      <c r="AJ892" s="124" t="str">
        <f t="shared" si="454"/>
        <v/>
      </c>
      <c r="AK892" s="125" t="str">
        <f t="shared" si="455"/>
        <v/>
      </c>
      <c r="AL892" s="121" t="str">
        <f t="shared" si="456"/>
        <v/>
      </c>
      <c r="AM892" s="138" t="str">
        <f>IF(AS892="","",IF(R892="Refreshment Beverage",ROUND(AS892*Rates!K$19,4),ROUND(AO892*(VLOOKUP(VALUE(Q892),Rates!G$4:L$12,3,0)),4)))</f>
        <v/>
      </c>
      <c r="AN892" s="126" t="str">
        <f>IF(AS892="","",IF(R892="Refreshment Beverage",AS892*(Rates!J$19/100),MAX(AM892,AB892)))</f>
        <v/>
      </c>
      <c r="AO892" s="127" t="str">
        <f t="shared" si="457"/>
        <v/>
      </c>
      <c r="AP892" s="127" t="str">
        <f t="shared" si="458"/>
        <v/>
      </c>
      <c r="AQ892" s="140" t="str">
        <f>IF(AS892="","",IF(R892="Refreshment Beverage",ROUND(SUM(VLOOKUP(Q:Q,Rates!G$15:L$19,3,0)*(AS892-Y892-Z892-AA892)),4),ROUND(SUM(Rates!$K$8*AS892),4)))</f>
        <v/>
      </c>
      <c r="AR892" s="139" t="str">
        <f t="shared" si="459"/>
        <v/>
      </c>
      <c r="AS892" s="125" t="str">
        <f t="shared" si="460"/>
        <v/>
      </c>
      <c r="AT892" s="121" t="str">
        <f t="shared" si="461"/>
        <v/>
      </c>
      <c r="AU892" s="138" t="str">
        <f>IF(AX892="","",IF(R892="Refreshment Beverage",ROUND((BA892-Y892-Z892-AA892)*VLOOKUP(VALUE(Q892),Rates!G$15:L$19,3,0),4),ROUND(AW892*(VLOOKUP(VALUE(Q892),Rates!G:L,3,0)),4)))</f>
        <v/>
      </c>
      <c r="AV892" s="126" t="str">
        <f t="shared" si="462"/>
        <v/>
      </c>
      <c r="AW892" s="127" t="str">
        <f t="shared" si="463"/>
        <v/>
      </c>
      <c r="AX892" s="123" t="str">
        <f t="shared" si="464"/>
        <v/>
      </c>
      <c r="AY892" s="140" t="str">
        <f>IF(AX892="","",IF(R892="Refreshment Beverage",ROUND(SUM(AX892*Rates!K$19),4),ROUND(SUM(AX892*(Rates!J$8/100)),4)))</f>
        <v/>
      </c>
      <c r="AZ892" s="124" t="str">
        <f t="shared" si="465"/>
        <v/>
      </c>
      <c r="BA892" s="125" t="str">
        <f t="shared" si="466"/>
        <v/>
      </c>
      <c r="BB892" s="115"/>
      <c r="BC892" s="143"/>
      <c r="BD892" s="100"/>
      <c r="BE892" s="100"/>
      <c r="BF892" s="100"/>
      <c r="BG892" s="100"/>
    </row>
    <row r="893" spans="1:59" ht="12.75" customHeight="1" x14ac:dyDescent="0.2">
      <c r="A893" s="144"/>
      <c r="B893" s="141"/>
      <c r="C893" s="141"/>
      <c r="D893" s="142"/>
      <c r="E893" s="142"/>
      <c r="F893" s="142"/>
      <c r="G893" s="142"/>
      <c r="H893" s="142"/>
      <c r="I893" s="129"/>
      <c r="J893" s="130"/>
      <c r="K893" s="131" t="str">
        <f t="shared" si="437"/>
        <v/>
      </c>
      <c r="L893" s="132" t="str">
        <f t="shared" si="438"/>
        <v/>
      </c>
      <c r="M893" s="133" t="str">
        <f t="shared" si="439"/>
        <v/>
      </c>
      <c r="N893" s="134" t="str">
        <f>IFERROR(IF(B:B="","",IF(R893="Beer",SUM(LOOKUP(2,1/(Rates!$B$3:$B$5&lt;=W893)/(Rates!$C$3:$C$5&gt;=W893),Rates!$D$3:$D$5)*(X893/100)*W893),IF(R893="Refreshment Beverage",SUM(LOOKUP(2,1/(Rates!$B$7:$B$11&lt;=W893)/(Rates!$C$7:$C$11&gt;=W893),Rates!$D$7:$D$11)*(X893/100)*W893)))),"")</f>
        <v/>
      </c>
      <c r="O893" s="134" t="str">
        <f t="shared" si="440"/>
        <v/>
      </c>
      <c r="P893" s="116"/>
      <c r="Q893" s="117" t="str">
        <f t="shared" si="441"/>
        <v/>
      </c>
      <c r="R893" s="128" t="str">
        <f t="shared" si="442"/>
        <v/>
      </c>
      <c r="S893" s="135" t="str">
        <f>IF(B893="","",IF(R893="Refreshment Beverage",VLOOKUP(VALUE(Q893),Rates!G$15:L$19,2,0),VLOOKUP(VALUE(Q893),Rates!G$4:L$12,2,0)))</f>
        <v/>
      </c>
      <c r="T893" s="135" t="str">
        <f t="shared" si="443"/>
        <v/>
      </c>
      <c r="U893" s="118" t="str">
        <f t="shared" si="444"/>
        <v/>
      </c>
      <c r="V893" s="135" t="str">
        <f t="shared" si="445"/>
        <v/>
      </c>
      <c r="W893" s="135" t="str">
        <f t="shared" si="446"/>
        <v/>
      </c>
      <c r="X893" s="119" t="str">
        <f t="shared" si="447"/>
        <v/>
      </c>
      <c r="Y893" s="120" t="str">
        <f>IF(B:B="","",IF(R893="Refreshment Beverage",VLOOKUP(Q893,Rates!G$15:L$19,6,0)*W893,VLOOKUP(Q893,Rates!G$4:L$12,6,0)*W893))</f>
        <v/>
      </c>
      <c r="Z893" s="120" t="str">
        <f t="shared" si="448"/>
        <v/>
      </c>
      <c r="AA893" s="120" t="str">
        <f t="shared" si="449"/>
        <v/>
      </c>
      <c r="AB893" s="136" t="str">
        <f>IF(B:B="","",IF(R893="Refreshment Beverage","",IF(AND(R893="Beer",Q893=0),SUM(LOOKUP(2,1/(Rates!$B$15:$B$18&lt;=W893)/(Rates!$C$15:$C$18&gt;=W893),Rates!$D$15:$D$18)*W893),VLOOKUP(VALUE(Q:Q),Rates!A:B,2,0)*W893)))</f>
        <v/>
      </c>
      <c r="AC893" s="136" t="str">
        <f>IF(B:B="","",IF(R893="Refreshment Beverage","",IF(AND(R893="Beer",Q893=0),SUM(LOOKUP(2,1/(Rates!$B$15:$B$18&lt;=W893)/(Rates!$C$15:$C$18&gt;=W893),Rates!$E$15:$E$18)*W893),VLOOKUP(VALUE(Q:Q),Rates!A:C,3,0)*W893)))</f>
        <v/>
      </c>
      <c r="AD893" s="137" t="str">
        <f>IFERROR(IF(B:B="","",IF(R893="Beer","",IF(VALUE(Q893)=0,VLOOKUP(VLOOKUP(B:B,#REF!,16,0),Rates!A:E,2,0),VLOOKUP(VALUE(Q893),Rates!A$31:B$34,2,0)*W893))),0)</f>
        <v/>
      </c>
      <c r="AE893" s="121" t="str">
        <f t="shared" si="450"/>
        <v/>
      </c>
      <c r="AF893" s="138" t="str">
        <f t="shared" si="451"/>
        <v/>
      </c>
      <c r="AG893" s="122" t="str">
        <f t="shared" si="452"/>
        <v/>
      </c>
      <c r="AH893" s="123" t="str">
        <f t="shared" si="453"/>
        <v/>
      </c>
      <c r="AI893" s="139" t="str">
        <f>IF(AE:AE="","",IF(R893="Refreshment Beverage",AK893*(Rates!J$19/100),ROUND(SUM(AH893*(Rates!$J$8/100)),4)))</f>
        <v/>
      </c>
      <c r="AJ893" s="124" t="str">
        <f t="shared" si="454"/>
        <v/>
      </c>
      <c r="AK893" s="125" t="str">
        <f t="shared" si="455"/>
        <v/>
      </c>
      <c r="AL893" s="121" t="str">
        <f t="shared" si="456"/>
        <v/>
      </c>
      <c r="AM893" s="138" t="str">
        <f>IF(AS893="","",IF(R893="Refreshment Beverage",ROUND(AS893*Rates!K$19,4),ROUND(AO893*(VLOOKUP(VALUE(Q893),Rates!G$4:L$12,3,0)),4)))</f>
        <v/>
      </c>
      <c r="AN893" s="126" t="str">
        <f>IF(AS893="","",IF(R893="Refreshment Beverage",AS893*(Rates!J$19/100),MAX(AM893,AB893)))</f>
        <v/>
      </c>
      <c r="AO893" s="127" t="str">
        <f t="shared" si="457"/>
        <v/>
      </c>
      <c r="AP893" s="127" t="str">
        <f t="shared" si="458"/>
        <v/>
      </c>
      <c r="AQ893" s="140" t="str">
        <f>IF(AS893="","",IF(R893="Refreshment Beverage",ROUND(SUM(VLOOKUP(Q:Q,Rates!G$15:L$19,3,0)*(AS893-Y893-Z893-AA893)),4),ROUND(SUM(Rates!$K$8*AS893),4)))</f>
        <v/>
      </c>
      <c r="AR893" s="139" t="str">
        <f t="shared" si="459"/>
        <v/>
      </c>
      <c r="AS893" s="125" t="str">
        <f t="shared" si="460"/>
        <v/>
      </c>
      <c r="AT893" s="121" t="str">
        <f t="shared" si="461"/>
        <v/>
      </c>
      <c r="AU893" s="138" t="str">
        <f>IF(AX893="","",IF(R893="Refreshment Beverage",ROUND((BA893-Y893-Z893-AA893)*VLOOKUP(VALUE(Q893),Rates!G$15:L$19,3,0),4),ROUND(AW893*(VLOOKUP(VALUE(Q893),Rates!G:L,3,0)),4)))</f>
        <v/>
      </c>
      <c r="AV893" s="126" t="str">
        <f t="shared" si="462"/>
        <v/>
      </c>
      <c r="AW893" s="127" t="str">
        <f t="shared" si="463"/>
        <v/>
      </c>
      <c r="AX893" s="123" t="str">
        <f t="shared" si="464"/>
        <v/>
      </c>
      <c r="AY893" s="140" t="str">
        <f>IF(AX893="","",IF(R893="Refreshment Beverage",ROUND(SUM(AX893*Rates!K$19),4),ROUND(SUM(AX893*(Rates!J$8/100)),4)))</f>
        <v/>
      </c>
      <c r="AZ893" s="124" t="str">
        <f t="shared" si="465"/>
        <v/>
      </c>
      <c r="BA893" s="125" t="str">
        <f t="shared" si="466"/>
        <v/>
      </c>
      <c r="BB893" s="115"/>
      <c r="BC893" s="143"/>
      <c r="BD893" s="100"/>
      <c r="BE893" s="100"/>
      <c r="BF893" s="100"/>
      <c r="BG893" s="100"/>
    </row>
    <row r="894" spans="1:59" ht="12.75" customHeight="1" x14ac:dyDescent="0.2">
      <c r="A894" s="144"/>
      <c r="B894" s="141"/>
      <c r="C894" s="141"/>
      <c r="D894" s="142"/>
      <c r="E894" s="142"/>
      <c r="F894" s="142"/>
      <c r="G894" s="142"/>
      <c r="H894" s="142"/>
      <c r="I894" s="129"/>
      <c r="J894" s="130"/>
      <c r="K894" s="131" t="str">
        <f t="shared" si="437"/>
        <v/>
      </c>
      <c r="L894" s="132" t="str">
        <f t="shared" si="438"/>
        <v/>
      </c>
      <c r="M894" s="133" t="str">
        <f t="shared" si="439"/>
        <v/>
      </c>
      <c r="N894" s="134" t="str">
        <f>IFERROR(IF(B:B="","",IF(R894="Beer",SUM(LOOKUP(2,1/(Rates!$B$3:$B$5&lt;=W894)/(Rates!$C$3:$C$5&gt;=W894),Rates!$D$3:$D$5)*(X894/100)*W894),IF(R894="Refreshment Beverage",SUM(LOOKUP(2,1/(Rates!$B$7:$B$11&lt;=W894)/(Rates!$C$7:$C$11&gt;=W894),Rates!$D$7:$D$11)*(X894/100)*W894)))),"")</f>
        <v/>
      </c>
      <c r="O894" s="134" t="str">
        <f t="shared" si="440"/>
        <v/>
      </c>
      <c r="P894" s="116"/>
      <c r="Q894" s="117" t="str">
        <f t="shared" si="441"/>
        <v/>
      </c>
      <c r="R894" s="128" t="str">
        <f t="shared" si="442"/>
        <v/>
      </c>
      <c r="S894" s="135" t="str">
        <f>IF(B894="","",IF(R894="Refreshment Beverage",VLOOKUP(VALUE(Q894),Rates!G$15:L$19,2,0),VLOOKUP(VALUE(Q894),Rates!G$4:L$12,2,0)))</f>
        <v/>
      </c>
      <c r="T894" s="135" t="str">
        <f t="shared" si="443"/>
        <v/>
      </c>
      <c r="U894" s="118" t="str">
        <f t="shared" si="444"/>
        <v/>
      </c>
      <c r="V894" s="135" t="str">
        <f t="shared" si="445"/>
        <v/>
      </c>
      <c r="W894" s="135" t="str">
        <f t="shared" si="446"/>
        <v/>
      </c>
      <c r="X894" s="119" t="str">
        <f t="shared" si="447"/>
        <v/>
      </c>
      <c r="Y894" s="120" t="str">
        <f>IF(B:B="","",IF(R894="Refreshment Beverage",VLOOKUP(Q894,Rates!G$15:L$19,6,0)*W894,VLOOKUP(Q894,Rates!G$4:L$12,6,0)*W894))</f>
        <v/>
      </c>
      <c r="Z894" s="120" t="str">
        <f t="shared" si="448"/>
        <v/>
      </c>
      <c r="AA894" s="120" t="str">
        <f t="shared" si="449"/>
        <v/>
      </c>
      <c r="AB894" s="136" t="str">
        <f>IF(B:B="","",IF(R894="Refreshment Beverage","",IF(AND(R894="Beer",Q894=0),SUM(LOOKUP(2,1/(Rates!$B$15:$B$18&lt;=W894)/(Rates!$C$15:$C$18&gt;=W894),Rates!$D$15:$D$18)*W894),VLOOKUP(VALUE(Q:Q),Rates!A:B,2,0)*W894)))</f>
        <v/>
      </c>
      <c r="AC894" s="136" t="str">
        <f>IF(B:B="","",IF(R894="Refreshment Beverage","",IF(AND(R894="Beer",Q894=0),SUM(LOOKUP(2,1/(Rates!$B$15:$B$18&lt;=W894)/(Rates!$C$15:$C$18&gt;=W894),Rates!$E$15:$E$18)*W894),VLOOKUP(VALUE(Q:Q),Rates!A:C,3,0)*W894)))</f>
        <v/>
      </c>
      <c r="AD894" s="137" t="str">
        <f>IFERROR(IF(B:B="","",IF(R894="Beer","",IF(VALUE(Q894)=0,VLOOKUP(VLOOKUP(B:B,#REF!,16,0),Rates!A:E,2,0),VLOOKUP(VALUE(Q894),Rates!A$31:B$34,2,0)*W894))),0)</f>
        <v/>
      </c>
      <c r="AE894" s="121" t="str">
        <f t="shared" si="450"/>
        <v/>
      </c>
      <c r="AF894" s="138" t="str">
        <f t="shared" si="451"/>
        <v/>
      </c>
      <c r="AG894" s="122" t="str">
        <f t="shared" si="452"/>
        <v/>
      </c>
      <c r="AH894" s="123" t="str">
        <f t="shared" si="453"/>
        <v/>
      </c>
      <c r="AI894" s="139" t="str">
        <f>IF(AE:AE="","",IF(R894="Refreshment Beverage",AK894*(Rates!J$19/100),ROUND(SUM(AH894*(Rates!$J$8/100)),4)))</f>
        <v/>
      </c>
      <c r="AJ894" s="124" t="str">
        <f t="shared" si="454"/>
        <v/>
      </c>
      <c r="AK894" s="125" t="str">
        <f t="shared" si="455"/>
        <v/>
      </c>
      <c r="AL894" s="121" t="str">
        <f t="shared" si="456"/>
        <v/>
      </c>
      <c r="AM894" s="138" t="str">
        <f>IF(AS894="","",IF(R894="Refreshment Beverage",ROUND(AS894*Rates!K$19,4),ROUND(AO894*(VLOOKUP(VALUE(Q894),Rates!G$4:L$12,3,0)),4)))</f>
        <v/>
      </c>
      <c r="AN894" s="126" t="str">
        <f>IF(AS894="","",IF(R894="Refreshment Beverage",AS894*(Rates!J$19/100),MAX(AM894,AB894)))</f>
        <v/>
      </c>
      <c r="AO894" s="127" t="str">
        <f t="shared" si="457"/>
        <v/>
      </c>
      <c r="AP894" s="127" t="str">
        <f t="shared" si="458"/>
        <v/>
      </c>
      <c r="AQ894" s="140" t="str">
        <f>IF(AS894="","",IF(R894="Refreshment Beverage",ROUND(SUM(VLOOKUP(Q:Q,Rates!G$15:L$19,3,0)*(AS894-Y894-Z894-AA894)),4),ROUND(SUM(Rates!$K$8*AS894),4)))</f>
        <v/>
      </c>
      <c r="AR894" s="139" t="str">
        <f t="shared" si="459"/>
        <v/>
      </c>
      <c r="AS894" s="125" t="str">
        <f t="shared" si="460"/>
        <v/>
      </c>
      <c r="AT894" s="121" t="str">
        <f t="shared" si="461"/>
        <v/>
      </c>
      <c r="AU894" s="138" t="str">
        <f>IF(AX894="","",IF(R894="Refreshment Beverage",ROUND((BA894-Y894-Z894-AA894)*VLOOKUP(VALUE(Q894),Rates!G$15:L$19,3,0),4),ROUND(AW894*(VLOOKUP(VALUE(Q894),Rates!G:L,3,0)),4)))</f>
        <v/>
      </c>
      <c r="AV894" s="126" t="str">
        <f t="shared" si="462"/>
        <v/>
      </c>
      <c r="AW894" s="127" t="str">
        <f t="shared" si="463"/>
        <v/>
      </c>
      <c r="AX894" s="123" t="str">
        <f t="shared" si="464"/>
        <v/>
      </c>
      <c r="AY894" s="140" t="str">
        <f>IF(AX894="","",IF(R894="Refreshment Beverage",ROUND(SUM(AX894*Rates!K$19),4),ROUND(SUM(AX894*(Rates!J$8/100)),4)))</f>
        <v/>
      </c>
      <c r="AZ894" s="124" t="str">
        <f t="shared" si="465"/>
        <v/>
      </c>
      <c r="BA894" s="125" t="str">
        <f t="shared" si="466"/>
        <v/>
      </c>
      <c r="BB894" s="115"/>
      <c r="BC894" s="143"/>
      <c r="BD894" s="100"/>
      <c r="BE894" s="100"/>
      <c r="BF894" s="100"/>
      <c r="BG894" s="100"/>
    </row>
    <row r="895" spans="1:59" ht="12.75" customHeight="1" x14ac:dyDescent="0.2">
      <c r="A895" s="144"/>
      <c r="B895" s="141"/>
      <c r="C895" s="141"/>
      <c r="D895" s="142"/>
      <c r="E895" s="142"/>
      <c r="F895" s="142"/>
      <c r="G895" s="142"/>
      <c r="H895" s="142"/>
      <c r="I895" s="129"/>
      <c r="J895" s="130"/>
      <c r="K895" s="131" t="str">
        <f t="shared" si="437"/>
        <v/>
      </c>
      <c r="L895" s="132" t="str">
        <f t="shared" si="438"/>
        <v/>
      </c>
      <c r="M895" s="133" t="str">
        <f t="shared" si="439"/>
        <v/>
      </c>
      <c r="N895" s="134" t="str">
        <f>IFERROR(IF(B:B="","",IF(R895="Beer",SUM(LOOKUP(2,1/(Rates!$B$3:$B$5&lt;=W895)/(Rates!$C$3:$C$5&gt;=W895),Rates!$D$3:$D$5)*(X895/100)*W895),IF(R895="Refreshment Beverage",SUM(LOOKUP(2,1/(Rates!$B$7:$B$11&lt;=W895)/(Rates!$C$7:$C$11&gt;=W895),Rates!$D$7:$D$11)*(X895/100)*W895)))),"")</f>
        <v/>
      </c>
      <c r="O895" s="134" t="str">
        <f t="shared" si="440"/>
        <v/>
      </c>
      <c r="P895" s="116"/>
      <c r="Q895" s="117" t="str">
        <f t="shared" si="441"/>
        <v/>
      </c>
      <c r="R895" s="128" t="str">
        <f t="shared" si="442"/>
        <v/>
      </c>
      <c r="S895" s="135" t="str">
        <f>IF(B895="","",IF(R895="Refreshment Beverage",VLOOKUP(VALUE(Q895),Rates!G$15:L$19,2,0),VLOOKUP(VALUE(Q895),Rates!G$4:L$12,2,0)))</f>
        <v/>
      </c>
      <c r="T895" s="135" t="str">
        <f t="shared" si="443"/>
        <v/>
      </c>
      <c r="U895" s="118" t="str">
        <f t="shared" si="444"/>
        <v/>
      </c>
      <c r="V895" s="135" t="str">
        <f t="shared" si="445"/>
        <v/>
      </c>
      <c r="W895" s="135" t="str">
        <f t="shared" si="446"/>
        <v/>
      </c>
      <c r="X895" s="119" t="str">
        <f t="shared" si="447"/>
        <v/>
      </c>
      <c r="Y895" s="120" t="str">
        <f>IF(B:B="","",IF(R895="Refreshment Beverage",VLOOKUP(Q895,Rates!G$15:L$19,6,0)*W895,VLOOKUP(Q895,Rates!G$4:L$12,6,0)*W895))</f>
        <v/>
      </c>
      <c r="Z895" s="120" t="str">
        <f t="shared" si="448"/>
        <v/>
      </c>
      <c r="AA895" s="120" t="str">
        <f t="shared" si="449"/>
        <v/>
      </c>
      <c r="AB895" s="136" t="str">
        <f>IF(B:B="","",IF(R895="Refreshment Beverage","",IF(AND(R895="Beer",Q895=0),SUM(LOOKUP(2,1/(Rates!$B$15:$B$18&lt;=W895)/(Rates!$C$15:$C$18&gt;=W895),Rates!$D$15:$D$18)*W895),VLOOKUP(VALUE(Q:Q),Rates!A:B,2,0)*W895)))</f>
        <v/>
      </c>
      <c r="AC895" s="136" t="str">
        <f>IF(B:B="","",IF(R895="Refreshment Beverage","",IF(AND(R895="Beer",Q895=0),SUM(LOOKUP(2,1/(Rates!$B$15:$B$18&lt;=W895)/(Rates!$C$15:$C$18&gt;=W895),Rates!$E$15:$E$18)*W895),VLOOKUP(VALUE(Q:Q),Rates!A:C,3,0)*W895)))</f>
        <v/>
      </c>
      <c r="AD895" s="137" t="str">
        <f>IFERROR(IF(B:B="","",IF(R895="Beer","",IF(VALUE(Q895)=0,VLOOKUP(VLOOKUP(B:B,#REF!,16,0),Rates!A:E,2,0),VLOOKUP(VALUE(Q895),Rates!A$31:B$34,2,0)*W895))),0)</f>
        <v/>
      </c>
      <c r="AE895" s="121" t="str">
        <f t="shared" si="450"/>
        <v/>
      </c>
      <c r="AF895" s="138" t="str">
        <f t="shared" si="451"/>
        <v/>
      </c>
      <c r="AG895" s="122" t="str">
        <f t="shared" si="452"/>
        <v/>
      </c>
      <c r="AH895" s="123" t="str">
        <f t="shared" si="453"/>
        <v/>
      </c>
      <c r="AI895" s="139" t="str">
        <f>IF(AE:AE="","",IF(R895="Refreshment Beverage",AK895*(Rates!J$19/100),ROUND(SUM(AH895*(Rates!$J$8/100)),4)))</f>
        <v/>
      </c>
      <c r="AJ895" s="124" t="str">
        <f t="shared" si="454"/>
        <v/>
      </c>
      <c r="AK895" s="125" t="str">
        <f t="shared" si="455"/>
        <v/>
      </c>
      <c r="AL895" s="121" t="str">
        <f t="shared" si="456"/>
        <v/>
      </c>
      <c r="AM895" s="138" t="str">
        <f>IF(AS895="","",IF(R895="Refreshment Beverage",ROUND(AS895*Rates!K$19,4),ROUND(AO895*(VLOOKUP(VALUE(Q895),Rates!G$4:L$12,3,0)),4)))</f>
        <v/>
      </c>
      <c r="AN895" s="126" t="str">
        <f>IF(AS895="","",IF(R895="Refreshment Beverage",AS895*(Rates!J$19/100),MAX(AM895,AB895)))</f>
        <v/>
      </c>
      <c r="AO895" s="127" t="str">
        <f t="shared" si="457"/>
        <v/>
      </c>
      <c r="AP895" s="127" t="str">
        <f t="shared" si="458"/>
        <v/>
      </c>
      <c r="AQ895" s="140" t="str">
        <f>IF(AS895="","",IF(R895="Refreshment Beverage",ROUND(SUM(VLOOKUP(Q:Q,Rates!G$15:L$19,3,0)*(AS895-Y895-Z895-AA895)),4),ROUND(SUM(Rates!$K$8*AS895),4)))</f>
        <v/>
      </c>
      <c r="AR895" s="139" t="str">
        <f t="shared" si="459"/>
        <v/>
      </c>
      <c r="AS895" s="125" t="str">
        <f t="shared" si="460"/>
        <v/>
      </c>
      <c r="AT895" s="121" t="str">
        <f t="shared" si="461"/>
        <v/>
      </c>
      <c r="AU895" s="138" t="str">
        <f>IF(AX895="","",IF(R895="Refreshment Beverage",ROUND((BA895-Y895-Z895-AA895)*VLOOKUP(VALUE(Q895),Rates!G$15:L$19,3,0),4),ROUND(AW895*(VLOOKUP(VALUE(Q895),Rates!G:L,3,0)),4)))</f>
        <v/>
      </c>
      <c r="AV895" s="126" t="str">
        <f t="shared" si="462"/>
        <v/>
      </c>
      <c r="AW895" s="127" t="str">
        <f t="shared" si="463"/>
        <v/>
      </c>
      <c r="AX895" s="123" t="str">
        <f t="shared" si="464"/>
        <v/>
      </c>
      <c r="AY895" s="140" t="str">
        <f>IF(AX895="","",IF(R895="Refreshment Beverage",ROUND(SUM(AX895*Rates!K$19),4),ROUND(SUM(AX895*(Rates!J$8/100)),4)))</f>
        <v/>
      </c>
      <c r="AZ895" s="124" t="str">
        <f t="shared" si="465"/>
        <v/>
      </c>
      <c r="BA895" s="125" t="str">
        <f t="shared" si="466"/>
        <v/>
      </c>
      <c r="BB895" s="115"/>
      <c r="BC895" s="143"/>
      <c r="BD895" s="100"/>
      <c r="BE895" s="100"/>
      <c r="BF895" s="100"/>
      <c r="BG895" s="100"/>
    </row>
    <row r="896" spans="1:59" ht="12.75" customHeight="1" x14ac:dyDescent="0.2">
      <c r="A896" s="144"/>
      <c r="B896" s="141"/>
      <c r="C896" s="141"/>
      <c r="D896" s="142"/>
      <c r="E896" s="142"/>
      <c r="F896" s="142"/>
      <c r="G896" s="142"/>
      <c r="H896" s="142"/>
      <c r="I896" s="129"/>
      <c r="J896" s="130"/>
      <c r="K896" s="131" t="str">
        <f t="shared" si="437"/>
        <v/>
      </c>
      <c r="L896" s="132" t="str">
        <f t="shared" si="438"/>
        <v/>
      </c>
      <c r="M896" s="133" t="str">
        <f t="shared" si="439"/>
        <v/>
      </c>
      <c r="N896" s="134" t="str">
        <f>IFERROR(IF(B:B="","",IF(R896="Beer",SUM(LOOKUP(2,1/(Rates!$B$3:$B$5&lt;=W896)/(Rates!$C$3:$C$5&gt;=W896),Rates!$D$3:$D$5)*(X896/100)*W896),IF(R896="Refreshment Beverage",SUM(LOOKUP(2,1/(Rates!$B$7:$B$11&lt;=W896)/(Rates!$C$7:$C$11&gt;=W896),Rates!$D$7:$D$11)*(X896/100)*W896)))),"")</f>
        <v/>
      </c>
      <c r="O896" s="134" t="str">
        <f t="shared" si="440"/>
        <v/>
      </c>
      <c r="P896" s="116"/>
      <c r="Q896" s="117" t="str">
        <f t="shared" si="441"/>
        <v/>
      </c>
      <c r="R896" s="128" t="str">
        <f t="shared" si="442"/>
        <v/>
      </c>
      <c r="S896" s="135" t="str">
        <f>IF(B896="","",IF(R896="Refreshment Beverage",VLOOKUP(VALUE(Q896),Rates!G$15:L$19,2,0),VLOOKUP(VALUE(Q896),Rates!G$4:L$12,2,0)))</f>
        <v/>
      </c>
      <c r="T896" s="135" t="str">
        <f t="shared" si="443"/>
        <v/>
      </c>
      <c r="U896" s="118" t="str">
        <f t="shared" si="444"/>
        <v/>
      </c>
      <c r="V896" s="135" t="str">
        <f t="shared" si="445"/>
        <v/>
      </c>
      <c r="W896" s="135" t="str">
        <f t="shared" si="446"/>
        <v/>
      </c>
      <c r="X896" s="119" t="str">
        <f t="shared" si="447"/>
        <v/>
      </c>
      <c r="Y896" s="120" t="str">
        <f>IF(B:B="","",IF(R896="Refreshment Beverage",VLOOKUP(Q896,Rates!G$15:L$19,6,0)*W896,VLOOKUP(Q896,Rates!G$4:L$12,6,0)*W896))</f>
        <v/>
      </c>
      <c r="Z896" s="120" t="str">
        <f t="shared" si="448"/>
        <v/>
      </c>
      <c r="AA896" s="120" t="str">
        <f t="shared" si="449"/>
        <v/>
      </c>
      <c r="AB896" s="136" t="str">
        <f>IF(B:B="","",IF(R896="Refreshment Beverage","",IF(AND(R896="Beer",Q896=0),SUM(LOOKUP(2,1/(Rates!$B$15:$B$18&lt;=W896)/(Rates!$C$15:$C$18&gt;=W896),Rates!$D$15:$D$18)*W896),VLOOKUP(VALUE(Q:Q),Rates!A:B,2,0)*W896)))</f>
        <v/>
      </c>
      <c r="AC896" s="136" t="str">
        <f>IF(B:B="","",IF(R896="Refreshment Beverage","",IF(AND(R896="Beer",Q896=0),SUM(LOOKUP(2,1/(Rates!$B$15:$B$18&lt;=W896)/(Rates!$C$15:$C$18&gt;=W896),Rates!$E$15:$E$18)*W896),VLOOKUP(VALUE(Q:Q),Rates!A:C,3,0)*W896)))</f>
        <v/>
      </c>
      <c r="AD896" s="137" t="str">
        <f>IFERROR(IF(B:B="","",IF(R896="Beer","",IF(VALUE(Q896)=0,VLOOKUP(VLOOKUP(B:B,#REF!,16,0),Rates!A:E,2,0),VLOOKUP(VALUE(Q896),Rates!A$31:B$34,2,0)*W896))),0)</f>
        <v/>
      </c>
      <c r="AE896" s="121" t="str">
        <f t="shared" si="450"/>
        <v/>
      </c>
      <c r="AF896" s="138" t="str">
        <f t="shared" si="451"/>
        <v/>
      </c>
      <c r="AG896" s="122" t="str">
        <f t="shared" si="452"/>
        <v/>
      </c>
      <c r="AH896" s="123" t="str">
        <f t="shared" si="453"/>
        <v/>
      </c>
      <c r="AI896" s="139" t="str">
        <f>IF(AE:AE="","",IF(R896="Refreshment Beverage",AK896*(Rates!J$19/100),ROUND(SUM(AH896*(Rates!$J$8/100)),4)))</f>
        <v/>
      </c>
      <c r="AJ896" s="124" t="str">
        <f t="shared" si="454"/>
        <v/>
      </c>
      <c r="AK896" s="125" t="str">
        <f t="shared" si="455"/>
        <v/>
      </c>
      <c r="AL896" s="121" t="str">
        <f t="shared" si="456"/>
        <v/>
      </c>
      <c r="AM896" s="138" t="str">
        <f>IF(AS896="","",IF(R896="Refreshment Beverage",ROUND(AS896*Rates!K$19,4),ROUND(AO896*(VLOOKUP(VALUE(Q896),Rates!G$4:L$12,3,0)),4)))</f>
        <v/>
      </c>
      <c r="AN896" s="126" t="str">
        <f>IF(AS896="","",IF(R896="Refreshment Beverage",AS896*(Rates!J$19/100),MAX(AM896,AB896)))</f>
        <v/>
      </c>
      <c r="AO896" s="127" t="str">
        <f t="shared" si="457"/>
        <v/>
      </c>
      <c r="AP896" s="127" t="str">
        <f t="shared" si="458"/>
        <v/>
      </c>
      <c r="AQ896" s="140" t="str">
        <f>IF(AS896="","",IF(R896="Refreshment Beverage",ROUND(SUM(VLOOKUP(Q:Q,Rates!G$15:L$19,3,0)*(AS896-Y896-Z896-AA896)),4),ROUND(SUM(Rates!$K$8*AS896),4)))</f>
        <v/>
      </c>
      <c r="AR896" s="139" t="str">
        <f t="shared" si="459"/>
        <v/>
      </c>
      <c r="AS896" s="125" t="str">
        <f t="shared" si="460"/>
        <v/>
      </c>
      <c r="AT896" s="121" t="str">
        <f t="shared" si="461"/>
        <v/>
      </c>
      <c r="AU896" s="138" t="str">
        <f>IF(AX896="","",IF(R896="Refreshment Beverage",ROUND((BA896-Y896-Z896-AA896)*VLOOKUP(VALUE(Q896),Rates!G$15:L$19,3,0),4),ROUND(AW896*(VLOOKUP(VALUE(Q896),Rates!G:L,3,0)),4)))</f>
        <v/>
      </c>
      <c r="AV896" s="126" t="str">
        <f t="shared" si="462"/>
        <v/>
      </c>
      <c r="AW896" s="127" t="str">
        <f t="shared" si="463"/>
        <v/>
      </c>
      <c r="AX896" s="123" t="str">
        <f t="shared" si="464"/>
        <v/>
      </c>
      <c r="AY896" s="140" t="str">
        <f>IF(AX896="","",IF(R896="Refreshment Beverage",ROUND(SUM(AX896*Rates!K$19),4),ROUND(SUM(AX896*(Rates!J$8/100)),4)))</f>
        <v/>
      </c>
      <c r="AZ896" s="124" t="str">
        <f t="shared" si="465"/>
        <v/>
      </c>
      <c r="BA896" s="125" t="str">
        <f t="shared" si="466"/>
        <v/>
      </c>
      <c r="BB896" s="115"/>
      <c r="BC896" s="143"/>
      <c r="BD896" s="100"/>
      <c r="BE896" s="100"/>
      <c r="BF896" s="100"/>
      <c r="BG896" s="100"/>
    </row>
    <row r="897" spans="1:59" ht="12.75" customHeight="1" x14ac:dyDescent="0.2">
      <c r="A897" s="144"/>
      <c r="B897" s="141"/>
      <c r="C897" s="141"/>
      <c r="D897" s="142"/>
      <c r="E897" s="142"/>
      <c r="F897" s="142"/>
      <c r="G897" s="142"/>
      <c r="H897" s="142"/>
      <c r="I897" s="129"/>
      <c r="J897" s="130"/>
      <c r="K897" s="131" t="str">
        <f t="shared" si="437"/>
        <v/>
      </c>
      <c r="L897" s="132" t="str">
        <f t="shared" si="438"/>
        <v/>
      </c>
      <c r="M897" s="133" t="str">
        <f t="shared" si="439"/>
        <v/>
      </c>
      <c r="N897" s="134" t="str">
        <f>IFERROR(IF(B:B="","",IF(R897="Beer",SUM(LOOKUP(2,1/(Rates!$B$3:$B$5&lt;=W897)/(Rates!$C$3:$C$5&gt;=W897),Rates!$D$3:$D$5)*(X897/100)*W897),IF(R897="Refreshment Beverage",SUM(LOOKUP(2,1/(Rates!$B$7:$B$11&lt;=W897)/(Rates!$C$7:$C$11&gt;=W897),Rates!$D$7:$D$11)*(X897/100)*W897)))),"")</f>
        <v/>
      </c>
      <c r="O897" s="134" t="str">
        <f t="shared" si="440"/>
        <v/>
      </c>
      <c r="P897" s="116"/>
      <c r="Q897" s="117" t="str">
        <f t="shared" si="441"/>
        <v/>
      </c>
      <c r="R897" s="128" t="str">
        <f t="shared" si="442"/>
        <v/>
      </c>
      <c r="S897" s="135" t="str">
        <f>IF(B897="","",IF(R897="Refreshment Beverage",VLOOKUP(VALUE(Q897),Rates!G$15:L$19,2,0),VLOOKUP(VALUE(Q897),Rates!G$4:L$12,2,0)))</f>
        <v/>
      </c>
      <c r="T897" s="135" t="str">
        <f t="shared" si="443"/>
        <v/>
      </c>
      <c r="U897" s="118" t="str">
        <f t="shared" si="444"/>
        <v/>
      </c>
      <c r="V897" s="135" t="str">
        <f t="shared" si="445"/>
        <v/>
      </c>
      <c r="W897" s="135" t="str">
        <f t="shared" si="446"/>
        <v/>
      </c>
      <c r="X897" s="119" t="str">
        <f t="shared" si="447"/>
        <v/>
      </c>
      <c r="Y897" s="120" t="str">
        <f>IF(B:B="","",IF(R897="Refreshment Beverage",VLOOKUP(Q897,Rates!G$15:L$19,6,0)*W897,VLOOKUP(Q897,Rates!G$4:L$12,6,0)*W897))</f>
        <v/>
      </c>
      <c r="Z897" s="120" t="str">
        <f t="shared" si="448"/>
        <v/>
      </c>
      <c r="AA897" s="120" t="str">
        <f t="shared" si="449"/>
        <v/>
      </c>
      <c r="AB897" s="136" t="str">
        <f>IF(B:B="","",IF(R897="Refreshment Beverage","",IF(AND(R897="Beer",Q897=0),SUM(LOOKUP(2,1/(Rates!$B$15:$B$18&lt;=W897)/(Rates!$C$15:$C$18&gt;=W897),Rates!$D$15:$D$18)*W897),VLOOKUP(VALUE(Q:Q),Rates!A:B,2,0)*W897)))</f>
        <v/>
      </c>
      <c r="AC897" s="136" t="str">
        <f>IF(B:B="","",IF(R897="Refreshment Beverage","",IF(AND(R897="Beer",Q897=0),SUM(LOOKUP(2,1/(Rates!$B$15:$B$18&lt;=W897)/(Rates!$C$15:$C$18&gt;=W897),Rates!$E$15:$E$18)*W897),VLOOKUP(VALUE(Q:Q),Rates!A:C,3,0)*W897)))</f>
        <v/>
      </c>
      <c r="AD897" s="137" t="str">
        <f>IFERROR(IF(B:B="","",IF(R897="Beer","",IF(VALUE(Q897)=0,VLOOKUP(VLOOKUP(B:B,#REF!,16,0),Rates!A:E,2,0),VLOOKUP(VALUE(Q897),Rates!A$31:B$34,2,0)*W897))),0)</f>
        <v/>
      </c>
      <c r="AE897" s="121" t="str">
        <f t="shared" si="450"/>
        <v/>
      </c>
      <c r="AF897" s="138" t="str">
        <f t="shared" si="451"/>
        <v/>
      </c>
      <c r="AG897" s="122" t="str">
        <f t="shared" si="452"/>
        <v/>
      </c>
      <c r="AH897" s="123" t="str">
        <f t="shared" si="453"/>
        <v/>
      </c>
      <c r="AI897" s="139" t="str">
        <f>IF(AE:AE="","",IF(R897="Refreshment Beverage",AK897*(Rates!J$19/100),ROUND(SUM(AH897*(Rates!$J$8/100)),4)))</f>
        <v/>
      </c>
      <c r="AJ897" s="124" t="str">
        <f t="shared" si="454"/>
        <v/>
      </c>
      <c r="AK897" s="125" t="str">
        <f t="shared" si="455"/>
        <v/>
      </c>
      <c r="AL897" s="121" t="str">
        <f t="shared" si="456"/>
        <v/>
      </c>
      <c r="AM897" s="138" t="str">
        <f>IF(AS897="","",IF(R897="Refreshment Beverage",ROUND(AS897*Rates!K$19,4),ROUND(AO897*(VLOOKUP(VALUE(Q897),Rates!G$4:L$12,3,0)),4)))</f>
        <v/>
      </c>
      <c r="AN897" s="126" t="str">
        <f>IF(AS897="","",IF(R897="Refreshment Beverage",AS897*(Rates!J$19/100),MAX(AM897,AB897)))</f>
        <v/>
      </c>
      <c r="AO897" s="127" t="str">
        <f t="shared" si="457"/>
        <v/>
      </c>
      <c r="AP897" s="127" t="str">
        <f t="shared" si="458"/>
        <v/>
      </c>
      <c r="AQ897" s="140" t="str">
        <f>IF(AS897="","",IF(R897="Refreshment Beverage",ROUND(SUM(VLOOKUP(Q:Q,Rates!G$15:L$19,3,0)*(AS897-Y897-Z897-AA897)),4),ROUND(SUM(Rates!$K$8*AS897),4)))</f>
        <v/>
      </c>
      <c r="AR897" s="139" t="str">
        <f t="shared" si="459"/>
        <v/>
      </c>
      <c r="AS897" s="125" t="str">
        <f t="shared" si="460"/>
        <v/>
      </c>
      <c r="AT897" s="121" t="str">
        <f t="shared" si="461"/>
        <v/>
      </c>
      <c r="AU897" s="138" t="str">
        <f>IF(AX897="","",IF(R897="Refreshment Beverage",ROUND((BA897-Y897-Z897-AA897)*VLOOKUP(VALUE(Q897),Rates!G$15:L$19,3,0),4),ROUND(AW897*(VLOOKUP(VALUE(Q897),Rates!G:L,3,0)),4)))</f>
        <v/>
      </c>
      <c r="AV897" s="126" t="str">
        <f t="shared" si="462"/>
        <v/>
      </c>
      <c r="AW897" s="127" t="str">
        <f t="shared" si="463"/>
        <v/>
      </c>
      <c r="AX897" s="123" t="str">
        <f t="shared" si="464"/>
        <v/>
      </c>
      <c r="AY897" s="140" t="str">
        <f>IF(AX897="","",IF(R897="Refreshment Beverage",ROUND(SUM(AX897*Rates!K$19),4),ROUND(SUM(AX897*(Rates!J$8/100)),4)))</f>
        <v/>
      </c>
      <c r="AZ897" s="124" t="str">
        <f t="shared" si="465"/>
        <v/>
      </c>
      <c r="BA897" s="125" t="str">
        <f t="shared" si="466"/>
        <v/>
      </c>
      <c r="BB897" s="115"/>
      <c r="BC897" s="143"/>
      <c r="BD897" s="100"/>
      <c r="BE897" s="100"/>
      <c r="BF897" s="100"/>
      <c r="BG897" s="100"/>
    </row>
    <row r="898" spans="1:59" ht="12.75" customHeight="1" x14ac:dyDescent="0.2">
      <c r="A898" s="144"/>
      <c r="B898" s="141"/>
      <c r="C898" s="141"/>
      <c r="D898" s="142"/>
      <c r="E898" s="142"/>
      <c r="F898" s="142"/>
      <c r="G898" s="142"/>
      <c r="H898" s="142"/>
      <c r="I898" s="129"/>
      <c r="J898" s="130"/>
      <c r="K898" s="131" t="str">
        <f t="shared" si="437"/>
        <v/>
      </c>
      <c r="L898" s="132" t="str">
        <f t="shared" si="438"/>
        <v/>
      </c>
      <c r="M898" s="133" t="str">
        <f t="shared" si="439"/>
        <v/>
      </c>
      <c r="N898" s="134" t="str">
        <f>IFERROR(IF(B:B="","",IF(R898="Beer",SUM(LOOKUP(2,1/(Rates!$B$3:$B$5&lt;=W898)/(Rates!$C$3:$C$5&gt;=W898),Rates!$D$3:$D$5)*(X898/100)*W898),IF(R898="Refreshment Beverage",SUM(LOOKUP(2,1/(Rates!$B$7:$B$11&lt;=W898)/(Rates!$C$7:$C$11&gt;=W898),Rates!$D$7:$D$11)*(X898/100)*W898)))),"")</f>
        <v/>
      </c>
      <c r="O898" s="134" t="str">
        <f t="shared" si="440"/>
        <v/>
      </c>
      <c r="P898" s="116"/>
      <c r="Q898" s="117" t="str">
        <f t="shared" si="441"/>
        <v/>
      </c>
      <c r="R898" s="128" t="str">
        <f t="shared" si="442"/>
        <v/>
      </c>
      <c r="S898" s="135" t="str">
        <f>IF(B898="","",IF(R898="Refreshment Beverage",VLOOKUP(VALUE(Q898),Rates!G$15:L$19,2,0),VLOOKUP(VALUE(Q898),Rates!G$4:L$12,2,0)))</f>
        <v/>
      </c>
      <c r="T898" s="135" t="str">
        <f t="shared" si="443"/>
        <v/>
      </c>
      <c r="U898" s="118" t="str">
        <f t="shared" si="444"/>
        <v/>
      </c>
      <c r="V898" s="135" t="str">
        <f t="shared" si="445"/>
        <v/>
      </c>
      <c r="W898" s="135" t="str">
        <f t="shared" si="446"/>
        <v/>
      </c>
      <c r="X898" s="119" t="str">
        <f t="shared" si="447"/>
        <v/>
      </c>
      <c r="Y898" s="120" t="str">
        <f>IF(B:B="","",IF(R898="Refreshment Beverage",VLOOKUP(Q898,Rates!G$15:L$19,6,0)*W898,VLOOKUP(Q898,Rates!G$4:L$12,6,0)*W898))</f>
        <v/>
      </c>
      <c r="Z898" s="120" t="str">
        <f t="shared" si="448"/>
        <v/>
      </c>
      <c r="AA898" s="120" t="str">
        <f t="shared" si="449"/>
        <v/>
      </c>
      <c r="AB898" s="136" t="str">
        <f>IF(B:B="","",IF(R898="Refreshment Beverage","",IF(AND(R898="Beer",Q898=0),SUM(LOOKUP(2,1/(Rates!$B$15:$B$18&lt;=W898)/(Rates!$C$15:$C$18&gt;=W898),Rates!$D$15:$D$18)*W898),VLOOKUP(VALUE(Q:Q),Rates!A:B,2,0)*W898)))</f>
        <v/>
      </c>
      <c r="AC898" s="136" t="str">
        <f>IF(B:B="","",IF(R898="Refreshment Beverage","",IF(AND(R898="Beer",Q898=0),SUM(LOOKUP(2,1/(Rates!$B$15:$B$18&lt;=W898)/(Rates!$C$15:$C$18&gt;=W898),Rates!$E$15:$E$18)*W898),VLOOKUP(VALUE(Q:Q),Rates!A:C,3,0)*W898)))</f>
        <v/>
      </c>
      <c r="AD898" s="137" t="str">
        <f>IFERROR(IF(B:B="","",IF(R898="Beer","",IF(VALUE(Q898)=0,VLOOKUP(VLOOKUP(B:B,#REF!,16,0),Rates!A:E,2,0),VLOOKUP(VALUE(Q898),Rates!A$31:B$34,2,0)*W898))),0)</f>
        <v/>
      </c>
      <c r="AE898" s="121" t="str">
        <f t="shared" si="450"/>
        <v/>
      </c>
      <c r="AF898" s="138" t="str">
        <f t="shared" si="451"/>
        <v/>
      </c>
      <c r="AG898" s="122" t="str">
        <f t="shared" si="452"/>
        <v/>
      </c>
      <c r="AH898" s="123" t="str">
        <f t="shared" si="453"/>
        <v/>
      </c>
      <c r="AI898" s="139" t="str">
        <f>IF(AE:AE="","",IF(R898="Refreshment Beverage",AK898*(Rates!J$19/100),ROUND(SUM(AH898*(Rates!$J$8/100)),4)))</f>
        <v/>
      </c>
      <c r="AJ898" s="124" t="str">
        <f t="shared" si="454"/>
        <v/>
      </c>
      <c r="AK898" s="125" t="str">
        <f t="shared" si="455"/>
        <v/>
      </c>
      <c r="AL898" s="121" t="str">
        <f t="shared" si="456"/>
        <v/>
      </c>
      <c r="AM898" s="138" t="str">
        <f>IF(AS898="","",IF(R898="Refreshment Beverage",ROUND(AS898*Rates!K$19,4),ROUND(AO898*(VLOOKUP(VALUE(Q898),Rates!G$4:L$12,3,0)),4)))</f>
        <v/>
      </c>
      <c r="AN898" s="126" t="str">
        <f>IF(AS898="","",IF(R898="Refreshment Beverage",AS898*(Rates!J$19/100),MAX(AM898,AB898)))</f>
        <v/>
      </c>
      <c r="AO898" s="127" t="str">
        <f t="shared" si="457"/>
        <v/>
      </c>
      <c r="AP898" s="127" t="str">
        <f t="shared" si="458"/>
        <v/>
      </c>
      <c r="AQ898" s="140" t="str">
        <f>IF(AS898="","",IF(R898="Refreshment Beverage",ROUND(SUM(VLOOKUP(Q:Q,Rates!G$15:L$19,3,0)*(AS898-Y898-Z898-AA898)),4),ROUND(SUM(Rates!$K$8*AS898),4)))</f>
        <v/>
      </c>
      <c r="AR898" s="139" t="str">
        <f t="shared" si="459"/>
        <v/>
      </c>
      <c r="AS898" s="125" t="str">
        <f t="shared" si="460"/>
        <v/>
      </c>
      <c r="AT898" s="121" t="str">
        <f t="shared" si="461"/>
        <v/>
      </c>
      <c r="AU898" s="138" t="str">
        <f>IF(AX898="","",IF(R898="Refreshment Beverage",ROUND((BA898-Y898-Z898-AA898)*VLOOKUP(VALUE(Q898),Rates!G$15:L$19,3,0),4),ROUND(AW898*(VLOOKUP(VALUE(Q898),Rates!G:L,3,0)),4)))</f>
        <v/>
      </c>
      <c r="AV898" s="126" t="str">
        <f t="shared" si="462"/>
        <v/>
      </c>
      <c r="AW898" s="127" t="str">
        <f t="shared" si="463"/>
        <v/>
      </c>
      <c r="AX898" s="123" t="str">
        <f t="shared" si="464"/>
        <v/>
      </c>
      <c r="AY898" s="140" t="str">
        <f>IF(AX898="","",IF(R898="Refreshment Beverage",ROUND(SUM(AX898*Rates!K$19),4),ROUND(SUM(AX898*(Rates!J$8/100)),4)))</f>
        <v/>
      </c>
      <c r="AZ898" s="124" t="str">
        <f t="shared" si="465"/>
        <v/>
      </c>
      <c r="BA898" s="125" t="str">
        <f t="shared" si="466"/>
        <v/>
      </c>
      <c r="BB898" s="115"/>
      <c r="BC898" s="143"/>
      <c r="BD898" s="100"/>
      <c r="BE898" s="100"/>
      <c r="BF898" s="100"/>
      <c r="BG898" s="100"/>
    </row>
    <row r="899" spans="1:59" ht="12.75" customHeight="1" x14ac:dyDescent="0.2">
      <c r="A899" s="144"/>
      <c r="B899" s="141"/>
      <c r="C899" s="141"/>
      <c r="D899" s="142"/>
      <c r="E899" s="142"/>
      <c r="F899" s="142"/>
      <c r="G899" s="142"/>
      <c r="H899" s="142"/>
      <c r="I899" s="129"/>
      <c r="J899" s="130"/>
      <c r="K899" s="131" t="str">
        <f t="shared" si="437"/>
        <v/>
      </c>
      <c r="L899" s="132" t="str">
        <f t="shared" si="438"/>
        <v/>
      </c>
      <c r="M899" s="133" t="str">
        <f t="shared" si="439"/>
        <v/>
      </c>
      <c r="N899" s="134" t="str">
        <f>IFERROR(IF(B:B="","",IF(R899="Beer",SUM(LOOKUP(2,1/(Rates!$B$3:$B$5&lt;=W899)/(Rates!$C$3:$C$5&gt;=W899),Rates!$D$3:$D$5)*(X899/100)*W899),IF(R899="Refreshment Beverage",SUM(LOOKUP(2,1/(Rates!$B$7:$B$11&lt;=W899)/(Rates!$C$7:$C$11&gt;=W899),Rates!$D$7:$D$11)*(X899/100)*W899)))),"")</f>
        <v/>
      </c>
      <c r="O899" s="134" t="str">
        <f t="shared" si="440"/>
        <v/>
      </c>
      <c r="P899" s="116"/>
      <c r="Q899" s="117" t="str">
        <f t="shared" si="441"/>
        <v/>
      </c>
      <c r="R899" s="128" t="str">
        <f t="shared" si="442"/>
        <v/>
      </c>
      <c r="S899" s="135" t="str">
        <f>IF(B899="","",IF(R899="Refreshment Beverage",VLOOKUP(VALUE(Q899),Rates!G$15:L$19,2,0),VLOOKUP(VALUE(Q899),Rates!G$4:L$12,2,0)))</f>
        <v/>
      </c>
      <c r="T899" s="135" t="str">
        <f t="shared" si="443"/>
        <v/>
      </c>
      <c r="U899" s="118" t="str">
        <f t="shared" si="444"/>
        <v/>
      </c>
      <c r="V899" s="135" t="str">
        <f t="shared" si="445"/>
        <v/>
      </c>
      <c r="W899" s="135" t="str">
        <f t="shared" si="446"/>
        <v/>
      </c>
      <c r="X899" s="119" t="str">
        <f t="shared" si="447"/>
        <v/>
      </c>
      <c r="Y899" s="120" t="str">
        <f>IF(B:B="","",IF(R899="Refreshment Beverage",VLOOKUP(Q899,Rates!G$15:L$19,6,0)*W899,VLOOKUP(Q899,Rates!G$4:L$12,6,0)*W899))</f>
        <v/>
      </c>
      <c r="Z899" s="120" t="str">
        <f t="shared" si="448"/>
        <v/>
      </c>
      <c r="AA899" s="120" t="str">
        <f t="shared" si="449"/>
        <v/>
      </c>
      <c r="AB899" s="136" t="str">
        <f>IF(B:B="","",IF(R899="Refreshment Beverage","",IF(AND(R899="Beer",Q899=0),SUM(LOOKUP(2,1/(Rates!$B$15:$B$18&lt;=W899)/(Rates!$C$15:$C$18&gt;=W899),Rates!$D$15:$D$18)*W899),VLOOKUP(VALUE(Q:Q),Rates!A:B,2,0)*W899)))</f>
        <v/>
      </c>
      <c r="AC899" s="136" t="str">
        <f>IF(B:B="","",IF(R899="Refreshment Beverage","",IF(AND(R899="Beer",Q899=0),SUM(LOOKUP(2,1/(Rates!$B$15:$B$18&lt;=W899)/(Rates!$C$15:$C$18&gt;=W899),Rates!$E$15:$E$18)*W899),VLOOKUP(VALUE(Q:Q),Rates!A:C,3,0)*W899)))</f>
        <v/>
      </c>
      <c r="AD899" s="137" t="str">
        <f>IFERROR(IF(B:B="","",IF(R899="Beer","",IF(VALUE(Q899)=0,VLOOKUP(VLOOKUP(B:B,#REF!,16,0),Rates!A:E,2,0),VLOOKUP(VALUE(Q899),Rates!A$31:B$34,2,0)*W899))),0)</f>
        <v/>
      </c>
      <c r="AE899" s="121" t="str">
        <f t="shared" si="450"/>
        <v/>
      </c>
      <c r="AF899" s="138" t="str">
        <f t="shared" si="451"/>
        <v/>
      </c>
      <c r="AG899" s="122" t="str">
        <f t="shared" si="452"/>
        <v/>
      </c>
      <c r="AH899" s="123" t="str">
        <f t="shared" si="453"/>
        <v/>
      </c>
      <c r="AI899" s="139" t="str">
        <f>IF(AE:AE="","",IF(R899="Refreshment Beverage",AK899*(Rates!J$19/100),ROUND(SUM(AH899*(Rates!$J$8/100)),4)))</f>
        <v/>
      </c>
      <c r="AJ899" s="124" t="str">
        <f t="shared" si="454"/>
        <v/>
      </c>
      <c r="AK899" s="125" t="str">
        <f t="shared" si="455"/>
        <v/>
      </c>
      <c r="AL899" s="121" t="str">
        <f t="shared" si="456"/>
        <v/>
      </c>
      <c r="AM899" s="138" t="str">
        <f>IF(AS899="","",IF(R899="Refreshment Beverage",ROUND(AS899*Rates!K$19,4),ROUND(AO899*(VLOOKUP(VALUE(Q899),Rates!G$4:L$12,3,0)),4)))</f>
        <v/>
      </c>
      <c r="AN899" s="126" t="str">
        <f>IF(AS899="","",IF(R899="Refreshment Beverage",AS899*(Rates!J$19/100),MAX(AM899,AB899)))</f>
        <v/>
      </c>
      <c r="AO899" s="127" t="str">
        <f t="shared" si="457"/>
        <v/>
      </c>
      <c r="AP899" s="127" t="str">
        <f t="shared" si="458"/>
        <v/>
      </c>
      <c r="AQ899" s="140" t="str">
        <f>IF(AS899="","",IF(R899="Refreshment Beverage",ROUND(SUM(VLOOKUP(Q:Q,Rates!G$15:L$19,3,0)*(AS899-Y899-Z899-AA899)),4),ROUND(SUM(Rates!$K$8*AS899),4)))</f>
        <v/>
      </c>
      <c r="AR899" s="139" t="str">
        <f t="shared" si="459"/>
        <v/>
      </c>
      <c r="AS899" s="125" t="str">
        <f t="shared" si="460"/>
        <v/>
      </c>
      <c r="AT899" s="121" t="str">
        <f t="shared" si="461"/>
        <v/>
      </c>
      <c r="AU899" s="138" t="str">
        <f>IF(AX899="","",IF(R899="Refreshment Beverage",ROUND((BA899-Y899-Z899-AA899)*VLOOKUP(VALUE(Q899),Rates!G$15:L$19,3,0),4),ROUND(AW899*(VLOOKUP(VALUE(Q899),Rates!G:L,3,0)),4)))</f>
        <v/>
      </c>
      <c r="AV899" s="126" t="str">
        <f t="shared" si="462"/>
        <v/>
      </c>
      <c r="AW899" s="127" t="str">
        <f t="shared" si="463"/>
        <v/>
      </c>
      <c r="AX899" s="123" t="str">
        <f t="shared" si="464"/>
        <v/>
      </c>
      <c r="AY899" s="140" t="str">
        <f>IF(AX899="","",IF(R899="Refreshment Beverage",ROUND(SUM(AX899*Rates!K$19),4),ROUND(SUM(AX899*(Rates!J$8/100)),4)))</f>
        <v/>
      </c>
      <c r="AZ899" s="124" t="str">
        <f t="shared" si="465"/>
        <v/>
      </c>
      <c r="BA899" s="125" t="str">
        <f t="shared" si="466"/>
        <v/>
      </c>
      <c r="BB899" s="115"/>
      <c r="BC899" s="143"/>
      <c r="BD899" s="100"/>
      <c r="BE899" s="100"/>
      <c r="BF899" s="100"/>
      <c r="BG899" s="100"/>
    </row>
    <row r="900" spans="1:59" ht="12.75" customHeight="1" x14ac:dyDescent="0.2">
      <c r="A900" s="144"/>
      <c r="B900" s="141"/>
      <c r="C900" s="141"/>
      <c r="D900" s="142"/>
      <c r="E900" s="142"/>
      <c r="F900" s="142"/>
      <c r="G900" s="142"/>
      <c r="H900" s="142"/>
      <c r="I900" s="129"/>
      <c r="J900" s="130"/>
      <c r="K900" s="131" t="str">
        <f t="shared" si="437"/>
        <v/>
      </c>
      <c r="L900" s="132" t="str">
        <f t="shared" si="438"/>
        <v/>
      </c>
      <c r="M900" s="133" t="str">
        <f t="shared" si="439"/>
        <v/>
      </c>
      <c r="N900" s="134" t="str">
        <f>IFERROR(IF(B:B="","",IF(R900="Beer",SUM(LOOKUP(2,1/(Rates!$B$3:$B$5&lt;=W900)/(Rates!$C$3:$C$5&gt;=W900),Rates!$D$3:$D$5)*(X900/100)*W900),IF(R900="Refreshment Beverage",SUM(LOOKUP(2,1/(Rates!$B$7:$B$11&lt;=W900)/(Rates!$C$7:$C$11&gt;=W900),Rates!$D$7:$D$11)*(X900/100)*W900)))),"")</f>
        <v/>
      </c>
      <c r="O900" s="134" t="str">
        <f t="shared" si="440"/>
        <v/>
      </c>
      <c r="P900" s="116"/>
      <c r="Q900" s="117" t="str">
        <f t="shared" si="441"/>
        <v/>
      </c>
      <c r="R900" s="128" t="str">
        <f t="shared" si="442"/>
        <v/>
      </c>
      <c r="S900" s="135" t="str">
        <f>IF(B900="","",IF(R900="Refreshment Beverage",VLOOKUP(VALUE(Q900),Rates!G$15:L$19,2,0),VLOOKUP(VALUE(Q900),Rates!G$4:L$12,2,0)))</f>
        <v/>
      </c>
      <c r="T900" s="135" t="str">
        <f t="shared" si="443"/>
        <v/>
      </c>
      <c r="U900" s="118" t="str">
        <f t="shared" si="444"/>
        <v/>
      </c>
      <c r="V900" s="135" t="str">
        <f t="shared" si="445"/>
        <v/>
      </c>
      <c r="W900" s="135" t="str">
        <f t="shared" si="446"/>
        <v/>
      </c>
      <c r="X900" s="119" t="str">
        <f t="shared" si="447"/>
        <v/>
      </c>
      <c r="Y900" s="120" t="str">
        <f>IF(B:B="","",IF(R900="Refreshment Beverage",VLOOKUP(Q900,Rates!G$15:L$19,6,0)*W900,VLOOKUP(Q900,Rates!G$4:L$12,6,0)*W900))</f>
        <v/>
      </c>
      <c r="Z900" s="120" t="str">
        <f t="shared" si="448"/>
        <v/>
      </c>
      <c r="AA900" s="120" t="str">
        <f t="shared" si="449"/>
        <v/>
      </c>
      <c r="AB900" s="136" t="str">
        <f>IF(B:B="","",IF(R900="Refreshment Beverage","",IF(AND(R900="Beer",Q900=0),SUM(LOOKUP(2,1/(Rates!$B$15:$B$18&lt;=W900)/(Rates!$C$15:$C$18&gt;=W900),Rates!$D$15:$D$18)*W900),VLOOKUP(VALUE(Q:Q),Rates!A:B,2,0)*W900)))</f>
        <v/>
      </c>
      <c r="AC900" s="136" t="str">
        <f>IF(B:B="","",IF(R900="Refreshment Beverage","",IF(AND(R900="Beer",Q900=0),SUM(LOOKUP(2,1/(Rates!$B$15:$B$18&lt;=W900)/(Rates!$C$15:$C$18&gt;=W900),Rates!$E$15:$E$18)*W900),VLOOKUP(VALUE(Q:Q),Rates!A:C,3,0)*W900)))</f>
        <v/>
      </c>
      <c r="AD900" s="137" t="str">
        <f>IFERROR(IF(B:B="","",IF(R900="Beer","",IF(VALUE(Q900)=0,VLOOKUP(VLOOKUP(B:B,#REF!,16,0),Rates!A:E,2,0),VLOOKUP(VALUE(Q900),Rates!A$31:B$34,2,0)*W900))),0)</f>
        <v/>
      </c>
      <c r="AE900" s="121" t="str">
        <f t="shared" si="450"/>
        <v/>
      </c>
      <c r="AF900" s="138" t="str">
        <f t="shared" si="451"/>
        <v/>
      </c>
      <c r="AG900" s="122" t="str">
        <f t="shared" si="452"/>
        <v/>
      </c>
      <c r="AH900" s="123" t="str">
        <f t="shared" si="453"/>
        <v/>
      </c>
      <c r="AI900" s="139" t="str">
        <f>IF(AE:AE="","",IF(R900="Refreshment Beverage",AK900*(Rates!J$19/100),ROUND(SUM(AH900*(Rates!$J$8/100)),4)))</f>
        <v/>
      </c>
      <c r="AJ900" s="124" t="str">
        <f t="shared" si="454"/>
        <v/>
      </c>
      <c r="AK900" s="125" t="str">
        <f t="shared" si="455"/>
        <v/>
      </c>
      <c r="AL900" s="121" t="str">
        <f t="shared" si="456"/>
        <v/>
      </c>
      <c r="AM900" s="138" t="str">
        <f>IF(AS900="","",IF(R900="Refreshment Beverage",ROUND(AS900*Rates!K$19,4),ROUND(AO900*(VLOOKUP(VALUE(Q900),Rates!G$4:L$12,3,0)),4)))</f>
        <v/>
      </c>
      <c r="AN900" s="126" t="str">
        <f>IF(AS900="","",IF(R900="Refreshment Beverage",AS900*(Rates!J$19/100),MAX(AM900,AB900)))</f>
        <v/>
      </c>
      <c r="AO900" s="127" t="str">
        <f t="shared" si="457"/>
        <v/>
      </c>
      <c r="AP900" s="127" t="str">
        <f t="shared" si="458"/>
        <v/>
      </c>
      <c r="AQ900" s="140" t="str">
        <f>IF(AS900="","",IF(R900="Refreshment Beverage",ROUND(SUM(VLOOKUP(Q:Q,Rates!G$15:L$19,3,0)*(AS900-Y900-Z900-AA900)),4),ROUND(SUM(Rates!$K$8*AS900),4)))</f>
        <v/>
      </c>
      <c r="AR900" s="139" t="str">
        <f t="shared" si="459"/>
        <v/>
      </c>
      <c r="AS900" s="125" t="str">
        <f t="shared" si="460"/>
        <v/>
      </c>
      <c r="AT900" s="121" t="str">
        <f t="shared" si="461"/>
        <v/>
      </c>
      <c r="AU900" s="138" t="str">
        <f>IF(AX900="","",IF(R900="Refreshment Beverage",ROUND((BA900-Y900-Z900-AA900)*VLOOKUP(VALUE(Q900),Rates!G$15:L$19,3,0),4),ROUND(AW900*(VLOOKUP(VALUE(Q900),Rates!G:L,3,0)),4)))</f>
        <v/>
      </c>
      <c r="AV900" s="126" t="str">
        <f t="shared" si="462"/>
        <v/>
      </c>
      <c r="AW900" s="127" t="str">
        <f t="shared" si="463"/>
        <v/>
      </c>
      <c r="AX900" s="123" t="str">
        <f t="shared" si="464"/>
        <v/>
      </c>
      <c r="AY900" s="140" t="str">
        <f>IF(AX900="","",IF(R900="Refreshment Beverage",ROUND(SUM(AX900*Rates!K$19),4),ROUND(SUM(AX900*(Rates!J$8/100)),4)))</f>
        <v/>
      </c>
      <c r="AZ900" s="124" t="str">
        <f t="shared" si="465"/>
        <v/>
      </c>
      <c r="BA900" s="125" t="str">
        <f t="shared" si="466"/>
        <v/>
      </c>
      <c r="BB900" s="115"/>
      <c r="BC900" s="143"/>
      <c r="BD900" s="100"/>
      <c r="BE900" s="100"/>
      <c r="BF900" s="100"/>
      <c r="BG900" s="100"/>
    </row>
    <row r="901" spans="1:59" ht="12.75" customHeight="1" x14ac:dyDescent="0.2">
      <c r="A901" s="144"/>
      <c r="B901" s="141"/>
      <c r="C901" s="141"/>
      <c r="D901" s="142"/>
      <c r="E901" s="142"/>
      <c r="F901" s="142"/>
      <c r="G901" s="142"/>
      <c r="H901" s="142"/>
      <c r="I901" s="129"/>
      <c r="J901" s="130"/>
      <c r="K901" s="131" t="str">
        <f t="shared" si="437"/>
        <v/>
      </c>
      <c r="L901" s="132" t="str">
        <f t="shared" si="438"/>
        <v/>
      </c>
      <c r="M901" s="133" t="str">
        <f t="shared" si="439"/>
        <v/>
      </c>
      <c r="N901" s="134" t="str">
        <f>IFERROR(IF(B:B="","",IF(R901="Beer",SUM(LOOKUP(2,1/(Rates!$B$3:$B$5&lt;=W901)/(Rates!$C$3:$C$5&gt;=W901),Rates!$D$3:$D$5)*(X901/100)*W901),IF(R901="Refreshment Beverage",SUM(LOOKUP(2,1/(Rates!$B$7:$B$11&lt;=W901)/(Rates!$C$7:$C$11&gt;=W901),Rates!$D$7:$D$11)*(X901/100)*W901)))),"")</f>
        <v/>
      </c>
      <c r="O901" s="134" t="str">
        <f t="shared" si="440"/>
        <v/>
      </c>
      <c r="P901" s="116"/>
      <c r="Q901" s="117" t="str">
        <f t="shared" si="441"/>
        <v/>
      </c>
      <c r="R901" s="128" t="str">
        <f t="shared" si="442"/>
        <v/>
      </c>
      <c r="S901" s="135" t="str">
        <f>IF(B901="","",IF(R901="Refreshment Beverage",VLOOKUP(VALUE(Q901),Rates!G$15:L$19,2,0),VLOOKUP(VALUE(Q901),Rates!G$4:L$12,2,0)))</f>
        <v/>
      </c>
      <c r="T901" s="135" t="str">
        <f t="shared" si="443"/>
        <v/>
      </c>
      <c r="U901" s="118" t="str">
        <f t="shared" si="444"/>
        <v/>
      </c>
      <c r="V901" s="135" t="str">
        <f t="shared" si="445"/>
        <v/>
      </c>
      <c r="W901" s="135" t="str">
        <f t="shared" si="446"/>
        <v/>
      </c>
      <c r="X901" s="119" t="str">
        <f t="shared" si="447"/>
        <v/>
      </c>
      <c r="Y901" s="120" t="str">
        <f>IF(B:B="","",IF(R901="Refreshment Beverage",VLOOKUP(Q901,Rates!G$15:L$19,6,0)*W901,VLOOKUP(Q901,Rates!G$4:L$12,6,0)*W901))</f>
        <v/>
      </c>
      <c r="Z901" s="120" t="str">
        <f t="shared" si="448"/>
        <v/>
      </c>
      <c r="AA901" s="120" t="str">
        <f t="shared" si="449"/>
        <v/>
      </c>
      <c r="AB901" s="136" t="str">
        <f>IF(B:B="","",IF(R901="Refreshment Beverage","",IF(AND(R901="Beer",Q901=0),SUM(LOOKUP(2,1/(Rates!$B$15:$B$18&lt;=W901)/(Rates!$C$15:$C$18&gt;=W901),Rates!$D$15:$D$18)*W901),VLOOKUP(VALUE(Q:Q),Rates!A:B,2,0)*W901)))</f>
        <v/>
      </c>
      <c r="AC901" s="136" t="str">
        <f>IF(B:B="","",IF(R901="Refreshment Beverage","",IF(AND(R901="Beer",Q901=0),SUM(LOOKUP(2,1/(Rates!$B$15:$B$18&lt;=W901)/(Rates!$C$15:$C$18&gt;=W901),Rates!$E$15:$E$18)*W901),VLOOKUP(VALUE(Q:Q),Rates!A:C,3,0)*W901)))</f>
        <v/>
      </c>
      <c r="AD901" s="137" t="str">
        <f>IFERROR(IF(B:B="","",IF(R901="Beer","",IF(VALUE(Q901)=0,VLOOKUP(VLOOKUP(B:B,#REF!,16,0),Rates!A:E,2,0),VLOOKUP(VALUE(Q901),Rates!A$31:B$34,2,0)*W901))),0)</f>
        <v/>
      </c>
      <c r="AE901" s="121" t="str">
        <f t="shared" si="450"/>
        <v/>
      </c>
      <c r="AF901" s="138" t="str">
        <f t="shared" si="451"/>
        <v/>
      </c>
      <c r="AG901" s="122" t="str">
        <f t="shared" si="452"/>
        <v/>
      </c>
      <c r="AH901" s="123" t="str">
        <f t="shared" si="453"/>
        <v/>
      </c>
      <c r="AI901" s="139" t="str">
        <f>IF(AE:AE="","",IF(R901="Refreshment Beverage",AK901*(Rates!J$19/100),ROUND(SUM(AH901*(Rates!$J$8/100)),4)))</f>
        <v/>
      </c>
      <c r="AJ901" s="124" t="str">
        <f t="shared" si="454"/>
        <v/>
      </c>
      <c r="AK901" s="125" t="str">
        <f t="shared" si="455"/>
        <v/>
      </c>
      <c r="AL901" s="121" t="str">
        <f t="shared" si="456"/>
        <v/>
      </c>
      <c r="AM901" s="138" t="str">
        <f>IF(AS901="","",IF(R901="Refreshment Beverage",ROUND(AS901*Rates!K$19,4),ROUND(AO901*(VLOOKUP(VALUE(Q901),Rates!G$4:L$12,3,0)),4)))</f>
        <v/>
      </c>
      <c r="AN901" s="126" t="str">
        <f>IF(AS901="","",IF(R901="Refreshment Beverage",AS901*(Rates!J$19/100),MAX(AM901,AB901)))</f>
        <v/>
      </c>
      <c r="AO901" s="127" t="str">
        <f t="shared" si="457"/>
        <v/>
      </c>
      <c r="AP901" s="127" t="str">
        <f t="shared" si="458"/>
        <v/>
      </c>
      <c r="AQ901" s="140" t="str">
        <f>IF(AS901="","",IF(R901="Refreshment Beverage",ROUND(SUM(VLOOKUP(Q:Q,Rates!G$15:L$19,3,0)*(AS901-Y901-Z901-AA901)),4),ROUND(SUM(Rates!$K$8*AS901),4)))</f>
        <v/>
      </c>
      <c r="AR901" s="139" t="str">
        <f t="shared" si="459"/>
        <v/>
      </c>
      <c r="AS901" s="125" t="str">
        <f t="shared" si="460"/>
        <v/>
      </c>
      <c r="AT901" s="121" t="str">
        <f t="shared" si="461"/>
        <v/>
      </c>
      <c r="AU901" s="138" t="str">
        <f>IF(AX901="","",IF(R901="Refreshment Beverage",ROUND((BA901-Y901-Z901-AA901)*VLOOKUP(VALUE(Q901),Rates!G$15:L$19,3,0),4),ROUND(AW901*(VLOOKUP(VALUE(Q901),Rates!G:L,3,0)),4)))</f>
        <v/>
      </c>
      <c r="AV901" s="126" t="str">
        <f t="shared" si="462"/>
        <v/>
      </c>
      <c r="AW901" s="127" t="str">
        <f t="shared" si="463"/>
        <v/>
      </c>
      <c r="AX901" s="123" t="str">
        <f t="shared" si="464"/>
        <v/>
      </c>
      <c r="AY901" s="140" t="str">
        <f>IF(AX901="","",IF(R901="Refreshment Beverage",ROUND(SUM(AX901*Rates!K$19),4),ROUND(SUM(AX901*(Rates!J$8/100)),4)))</f>
        <v/>
      </c>
      <c r="AZ901" s="124" t="str">
        <f t="shared" si="465"/>
        <v/>
      </c>
      <c r="BA901" s="125" t="str">
        <f t="shared" si="466"/>
        <v/>
      </c>
      <c r="BB901" s="115"/>
      <c r="BC901" s="143"/>
      <c r="BD901" s="100"/>
      <c r="BE901" s="100"/>
      <c r="BF901" s="100"/>
      <c r="BG901" s="100"/>
    </row>
    <row r="902" spans="1:59" ht="12.75" customHeight="1" x14ac:dyDescent="0.2">
      <c r="A902" s="144"/>
      <c r="B902" s="141"/>
      <c r="C902" s="141"/>
      <c r="D902" s="142"/>
      <c r="E902" s="142"/>
      <c r="F902" s="142"/>
      <c r="G902" s="142"/>
      <c r="H902" s="142"/>
      <c r="I902" s="129"/>
      <c r="J902" s="130"/>
      <c r="K902" s="131" t="str">
        <f t="shared" si="437"/>
        <v/>
      </c>
      <c r="L902" s="132" t="str">
        <f t="shared" si="438"/>
        <v/>
      </c>
      <c r="M902" s="133" t="str">
        <f t="shared" si="439"/>
        <v/>
      </c>
      <c r="N902" s="134" t="str">
        <f>IFERROR(IF(B:B="","",IF(R902="Beer",SUM(LOOKUP(2,1/(Rates!$B$3:$B$5&lt;=W902)/(Rates!$C$3:$C$5&gt;=W902),Rates!$D$3:$D$5)*(X902/100)*W902),IF(R902="Refreshment Beverage",SUM(LOOKUP(2,1/(Rates!$B$7:$B$11&lt;=W902)/(Rates!$C$7:$C$11&gt;=W902),Rates!$D$7:$D$11)*(X902/100)*W902)))),"")</f>
        <v/>
      </c>
      <c r="O902" s="134" t="str">
        <f t="shared" si="440"/>
        <v/>
      </c>
      <c r="P902" s="116"/>
      <c r="Q902" s="117" t="str">
        <f t="shared" si="441"/>
        <v/>
      </c>
      <c r="R902" s="128" t="str">
        <f t="shared" si="442"/>
        <v/>
      </c>
      <c r="S902" s="135" t="str">
        <f>IF(B902="","",IF(R902="Refreshment Beverage",VLOOKUP(VALUE(Q902),Rates!G$15:L$19,2,0),VLOOKUP(VALUE(Q902),Rates!G$4:L$12,2,0)))</f>
        <v/>
      </c>
      <c r="T902" s="135" t="str">
        <f t="shared" si="443"/>
        <v/>
      </c>
      <c r="U902" s="118" t="str">
        <f t="shared" si="444"/>
        <v/>
      </c>
      <c r="V902" s="135" t="str">
        <f t="shared" si="445"/>
        <v/>
      </c>
      <c r="W902" s="135" t="str">
        <f t="shared" si="446"/>
        <v/>
      </c>
      <c r="X902" s="119" t="str">
        <f t="shared" si="447"/>
        <v/>
      </c>
      <c r="Y902" s="120" t="str">
        <f>IF(B:B="","",IF(R902="Refreshment Beverage",VLOOKUP(Q902,Rates!G$15:L$19,6,0)*W902,VLOOKUP(Q902,Rates!G$4:L$12,6,0)*W902))</f>
        <v/>
      </c>
      <c r="Z902" s="120" t="str">
        <f t="shared" si="448"/>
        <v/>
      </c>
      <c r="AA902" s="120" t="str">
        <f t="shared" si="449"/>
        <v/>
      </c>
      <c r="AB902" s="136" t="str">
        <f>IF(B:B="","",IF(R902="Refreshment Beverage","",IF(AND(R902="Beer",Q902=0),SUM(LOOKUP(2,1/(Rates!$B$15:$B$18&lt;=W902)/(Rates!$C$15:$C$18&gt;=W902),Rates!$D$15:$D$18)*W902),VLOOKUP(VALUE(Q:Q),Rates!A:B,2,0)*W902)))</f>
        <v/>
      </c>
      <c r="AC902" s="136" t="str">
        <f>IF(B:B="","",IF(R902="Refreshment Beverage","",IF(AND(R902="Beer",Q902=0),SUM(LOOKUP(2,1/(Rates!$B$15:$B$18&lt;=W902)/(Rates!$C$15:$C$18&gt;=W902),Rates!$E$15:$E$18)*W902),VLOOKUP(VALUE(Q:Q),Rates!A:C,3,0)*W902)))</f>
        <v/>
      </c>
      <c r="AD902" s="137" t="str">
        <f>IFERROR(IF(B:B="","",IF(R902="Beer","",IF(VALUE(Q902)=0,VLOOKUP(VLOOKUP(B:B,#REF!,16,0),Rates!A:E,2,0),VLOOKUP(VALUE(Q902),Rates!A$31:B$34,2,0)*W902))),0)</f>
        <v/>
      </c>
      <c r="AE902" s="121" t="str">
        <f t="shared" si="450"/>
        <v/>
      </c>
      <c r="AF902" s="138" t="str">
        <f t="shared" si="451"/>
        <v/>
      </c>
      <c r="AG902" s="122" t="str">
        <f t="shared" si="452"/>
        <v/>
      </c>
      <c r="AH902" s="123" t="str">
        <f t="shared" si="453"/>
        <v/>
      </c>
      <c r="AI902" s="139" t="str">
        <f>IF(AE:AE="","",IF(R902="Refreshment Beverage",AK902*(Rates!J$19/100),ROUND(SUM(AH902*(Rates!$J$8/100)),4)))</f>
        <v/>
      </c>
      <c r="AJ902" s="124" t="str">
        <f t="shared" si="454"/>
        <v/>
      </c>
      <c r="AK902" s="125" t="str">
        <f t="shared" si="455"/>
        <v/>
      </c>
      <c r="AL902" s="121" t="str">
        <f t="shared" si="456"/>
        <v/>
      </c>
      <c r="AM902" s="138" t="str">
        <f>IF(AS902="","",IF(R902="Refreshment Beverage",ROUND(AS902*Rates!K$19,4),ROUND(AO902*(VLOOKUP(VALUE(Q902),Rates!G$4:L$12,3,0)),4)))</f>
        <v/>
      </c>
      <c r="AN902" s="126" t="str">
        <f>IF(AS902="","",IF(R902="Refreshment Beverage",AS902*(Rates!J$19/100),MAX(AM902,AB902)))</f>
        <v/>
      </c>
      <c r="AO902" s="127" t="str">
        <f t="shared" si="457"/>
        <v/>
      </c>
      <c r="AP902" s="127" t="str">
        <f t="shared" si="458"/>
        <v/>
      </c>
      <c r="AQ902" s="140" t="str">
        <f>IF(AS902="","",IF(R902="Refreshment Beverage",ROUND(SUM(VLOOKUP(Q:Q,Rates!G$15:L$19,3,0)*(AS902-Y902-Z902-AA902)),4),ROUND(SUM(Rates!$K$8*AS902),4)))</f>
        <v/>
      </c>
      <c r="AR902" s="139" t="str">
        <f t="shared" si="459"/>
        <v/>
      </c>
      <c r="AS902" s="125" t="str">
        <f t="shared" si="460"/>
        <v/>
      </c>
      <c r="AT902" s="121" t="str">
        <f t="shared" si="461"/>
        <v/>
      </c>
      <c r="AU902" s="138" t="str">
        <f>IF(AX902="","",IF(R902="Refreshment Beverage",ROUND((BA902-Y902-Z902-AA902)*VLOOKUP(VALUE(Q902),Rates!G$15:L$19,3,0),4),ROUND(AW902*(VLOOKUP(VALUE(Q902),Rates!G:L,3,0)),4)))</f>
        <v/>
      </c>
      <c r="AV902" s="126" t="str">
        <f t="shared" si="462"/>
        <v/>
      </c>
      <c r="AW902" s="127" t="str">
        <f t="shared" si="463"/>
        <v/>
      </c>
      <c r="AX902" s="123" t="str">
        <f t="shared" si="464"/>
        <v/>
      </c>
      <c r="AY902" s="140" t="str">
        <f>IF(AX902="","",IF(R902="Refreshment Beverage",ROUND(SUM(AX902*Rates!K$19),4),ROUND(SUM(AX902*(Rates!J$8/100)),4)))</f>
        <v/>
      </c>
      <c r="AZ902" s="124" t="str">
        <f t="shared" si="465"/>
        <v/>
      </c>
      <c r="BA902" s="125" t="str">
        <f t="shared" si="466"/>
        <v/>
      </c>
      <c r="BB902" s="115"/>
      <c r="BC902" s="143"/>
      <c r="BD902" s="100"/>
      <c r="BE902" s="100"/>
      <c r="BF902" s="100"/>
      <c r="BG902" s="100"/>
    </row>
    <row r="903" spans="1:59" ht="12.75" customHeight="1" x14ac:dyDescent="0.2">
      <c r="A903" s="144"/>
      <c r="B903" s="141"/>
      <c r="C903" s="141"/>
      <c r="D903" s="142"/>
      <c r="E903" s="142"/>
      <c r="F903" s="142"/>
      <c r="G903" s="142"/>
      <c r="H903" s="142"/>
      <c r="I903" s="129"/>
      <c r="J903" s="130"/>
      <c r="K903" s="131" t="str">
        <f t="shared" si="437"/>
        <v/>
      </c>
      <c r="L903" s="132" t="str">
        <f t="shared" si="438"/>
        <v/>
      </c>
      <c r="M903" s="133" t="str">
        <f t="shared" si="439"/>
        <v/>
      </c>
      <c r="N903" s="134" t="str">
        <f>IFERROR(IF(B:B="","",IF(R903="Beer",SUM(LOOKUP(2,1/(Rates!$B$3:$B$5&lt;=W903)/(Rates!$C$3:$C$5&gt;=W903),Rates!$D$3:$D$5)*(X903/100)*W903),IF(R903="Refreshment Beverage",SUM(LOOKUP(2,1/(Rates!$B$7:$B$11&lt;=W903)/(Rates!$C$7:$C$11&gt;=W903),Rates!$D$7:$D$11)*(X903/100)*W903)))),"")</f>
        <v/>
      </c>
      <c r="O903" s="134" t="str">
        <f t="shared" si="440"/>
        <v/>
      </c>
      <c r="P903" s="116"/>
      <c r="Q903" s="117" t="str">
        <f t="shared" si="441"/>
        <v/>
      </c>
      <c r="R903" s="128" t="str">
        <f t="shared" si="442"/>
        <v/>
      </c>
      <c r="S903" s="135" t="str">
        <f>IF(B903="","",IF(R903="Refreshment Beverage",VLOOKUP(VALUE(Q903),Rates!G$15:L$19,2,0),VLOOKUP(VALUE(Q903),Rates!G$4:L$12,2,0)))</f>
        <v/>
      </c>
      <c r="T903" s="135" t="str">
        <f t="shared" si="443"/>
        <v/>
      </c>
      <c r="U903" s="118" t="str">
        <f t="shared" si="444"/>
        <v/>
      </c>
      <c r="V903" s="135" t="str">
        <f t="shared" si="445"/>
        <v/>
      </c>
      <c r="W903" s="135" t="str">
        <f t="shared" si="446"/>
        <v/>
      </c>
      <c r="X903" s="119" t="str">
        <f t="shared" si="447"/>
        <v/>
      </c>
      <c r="Y903" s="120" t="str">
        <f>IF(B:B="","",IF(R903="Refreshment Beverage",VLOOKUP(Q903,Rates!G$15:L$19,6,0)*W903,VLOOKUP(Q903,Rates!G$4:L$12,6,0)*W903))</f>
        <v/>
      </c>
      <c r="Z903" s="120" t="str">
        <f t="shared" si="448"/>
        <v/>
      </c>
      <c r="AA903" s="120" t="str">
        <f t="shared" si="449"/>
        <v/>
      </c>
      <c r="AB903" s="136" t="str">
        <f>IF(B:B="","",IF(R903="Refreshment Beverage","",IF(AND(R903="Beer",Q903=0),SUM(LOOKUP(2,1/(Rates!$B$15:$B$18&lt;=W903)/(Rates!$C$15:$C$18&gt;=W903),Rates!$D$15:$D$18)*W903),VLOOKUP(VALUE(Q:Q),Rates!A:B,2,0)*W903)))</f>
        <v/>
      </c>
      <c r="AC903" s="136" t="str">
        <f>IF(B:B="","",IF(R903="Refreshment Beverage","",IF(AND(R903="Beer",Q903=0),SUM(LOOKUP(2,1/(Rates!$B$15:$B$18&lt;=W903)/(Rates!$C$15:$C$18&gt;=W903),Rates!$E$15:$E$18)*W903),VLOOKUP(VALUE(Q:Q),Rates!A:C,3,0)*W903)))</f>
        <v/>
      </c>
      <c r="AD903" s="137" t="str">
        <f>IFERROR(IF(B:B="","",IF(R903="Beer","",IF(VALUE(Q903)=0,VLOOKUP(VLOOKUP(B:B,#REF!,16,0),Rates!A:E,2,0),VLOOKUP(VALUE(Q903),Rates!A$31:B$34,2,0)*W903))),0)</f>
        <v/>
      </c>
      <c r="AE903" s="121" t="str">
        <f t="shared" si="450"/>
        <v/>
      </c>
      <c r="AF903" s="138" t="str">
        <f t="shared" si="451"/>
        <v/>
      </c>
      <c r="AG903" s="122" t="str">
        <f t="shared" si="452"/>
        <v/>
      </c>
      <c r="AH903" s="123" t="str">
        <f t="shared" si="453"/>
        <v/>
      </c>
      <c r="AI903" s="139" t="str">
        <f>IF(AE:AE="","",IF(R903="Refreshment Beverage",AK903*(Rates!J$19/100),ROUND(SUM(AH903*(Rates!$J$8/100)),4)))</f>
        <v/>
      </c>
      <c r="AJ903" s="124" t="str">
        <f t="shared" si="454"/>
        <v/>
      </c>
      <c r="AK903" s="125" t="str">
        <f t="shared" si="455"/>
        <v/>
      </c>
      <c r="AL903" s="121" t="str">
        <f t="shared" si="456"/>
        <v/>
      </c>
      <c r="AM903" s="138" t="str">
        <f>IF(AS903="","",IF(R903="Refreshment Beverage",ROUND(AS903*Rates!K$19,4),ROUND(AO903*(VLOOKUP(VALUE(Q903),Rates!G$4:L$12,3,0)),4)))</f>
        <v/>
      </c>
      <c r="AN903" s="126" t="str">
        <f>IF(AS903="","",IF(R903="Refreshment Beverage",AS903*(Rates!J$19/100),MAX(AM903,AB903)))</f>
        <v/>
      </c>
      <c r="AO903" s="127" t="str">
        <f t="shared" si="457"/>
        <v/>
      </c>
      <c r="AP903" s="127" t="str">
        <f t="shared" si="458"/>
        <v/>
      </c>
      <c r="AQ903" s="140" t="str">
        <f>IF(AS903="","",IF(R903="Refreshment Beverage",ROUND(SUM(VLOOKUP(Q:Q,Rates!G$15:L$19,3,0)*(AS903-Y903-Z903-AA903)),4),ROUND(SUM(Rates!$K$8*AS903),4)))</f>
        <v/>
      </c>
      <c r="AR903" s="139" t="str">
        <f t="shared" si="459"/>
        <v/>
      </c>
      <c r="AS903" s="125" t="str">
        <f t="shared" si="460"/>
        <v/>
      </c>
      <c r="AT903" s="121" t="str">
        <f t="shared" si="461"/>
        <v/>
      </c>
      <c r="AU903" s="138" t="str">
        <f>IF(AX903="","",IF(R903="Refreshment Beverage",ROUND((BA903-Y903-Z903-AA903)*VLOOKUP(VALUE(Q903),Rates!G$15:L$19,3,0),4),ROUND(AW903*(VLOOKUP(VALUE(Q903),Rates!G:L,3,0)),4)))</f>
        <v/>
      </c>
      <c r="AV903" s="126" t="str">
        <f t="shared" si="462"/>
        <v/>
      </c>
      <c r="AW903" s="127" t="str">
        <f t="shared" si="463"/>
        <v/>
      </c>
      <c r="AX903" s="123" t="str">
        <f t="shared" si="464"/>
        <v/>
      </c>
      <c r="AY903" s="140" t="str">
        <f>IF(AX903="","",IF(R903="Refreshment Beverage",ROUND(SUM(AX903*Rates!K$19),4),ROUND(SUM(AX903*(Rates!J$8/100)),4)))</f>
        <v/>
      </c>
      <c r="AZ903" s="124" t="str">
        <f t="shared" si="465"/>
        <v/>
      </c>
      <c r="BA903" s="125" t="str">
        <f t="shared" si="466"/>
        <v/>
      </c>
      <c r="BB903" s="115"/>
      <c r="BC903" s="143"/>
      <c r="BD903" s="100"/>
      <c r="BE903" s="100"/>
      <c r="BF903" s="100"/>
      <c r="BG903" s="100"/>
    </row>
    <row r="904" spans="1:59" ht="12.75" customHeight="1" x14ac:dyDescent="0.2">
      <c r="A904" s="144"/>
      <c r="B904" s="141"/>
      <c r="C904" s="141"/>
      <c r="D904" s="142"/>
      <c r="E904" s="142"/>
      <c r="F904" s="142"/>
      <c r="G904" s="142"/>
      <c r="H904" s="142"/>
      <c r="I904" s="129"/>
      <c r="J904" s="130"/>
      <c r="K904" s="131" t="str">
        <f t="shared" si="437"/>
        <v/>
      </c>
      <c r="L904" s="132" t="str">
        <f t="shared" si="438"/>
        <v/>
      </c>
      <c r="M904" s="133" t="str">
        <f t="shared" si="439"/>
        <v/>
      </c>
      <c r="N904" s="134" t="str">
        <f>IFERROR(IF(B:B="","",IF(R904="Beer",SUM(LOOKUP(2,1/(Rates!$B$3:$B$5&lt;=W904)/(Rates!$C$3:$C$5&gt;=W904),Rates!$D$3:$D$5)*(X904/100)*W904),IF(R904="Refreshment Beverage",SUM(LOOKUP(2,1/(Rates!$B$7:$B$11&lt;=W904)/(Rates!$C$7:$C$11&gt;=W904),Rates!$D$7:$D$11)*(X904/100)*W904)))),"")</f>
        <v/>
      </c>
      <c r="O904" s="134" t="str">
        <f t="shared" si="440"/>
        <v/>
      </c>
      <c r="P904" s="116"/>
      <c r="Q904" s="117" t="str">
        <f t="shared" si="441"/>
        <v/>
      </c>
      <c r="R904" s="128" t="str">
        <f t="shared" si="442"/>
        <v/>
      </c>
      <c r="S904" s="135" t="str">
        <f>IF(B904="","",IF(R904="Refreshment Beverage",VLOOKUP(VALUE(Q904),Rates!G$15:L$19,2,0),VLOOKUP(VALUE(Q904),Rates!G$4:L$12,2,0)))</f>
        <v/>
      </c>
      <c r="T904" s="135" t="str">
        <f t="shared" si="443"/>
        <v/>
      </c>
      <c r="U904" s="118" t="str">
        <f t="shared" si="444"/>
        <v/>
      </c>
      <c r="V904" s="135" t="str">
        <f t="shared" si="445"/>
        <v/>
      </c>
      <c r="W904" s="135" t="str">
        <f t="shared" si="446"/>
        <v/>
      </c>
      <c r="X904" s="119" t="str">
        <f t="shared" si="447"/>
        <v/>
      </c>
      <c r="Y904" s="120" t="str">
        <f>IF(B:B="","",IF(R904="Refreshment Beverage",VLOOKUP(Q904,Rates!G$15:L$19,6,0)*W904,VLOOKUP(Q904,Rates!G$4:L$12,6,0)*W904))</f>
        <v/>
      </c>
      <c r="Z904" s="120" t="str">
        <f t="shared" si="448"/>
        <v/>
      </c>
      <c r="AA904" s="120" t="str">
        <f t="shared" si="449"/>
        <v/>
      </c>
      <c r="AB904" s="136" t="str">
        <f>IF(B:B="","",IF(R904="Refreshment Beverage","",IF(AND(R904="Beer",Q904=0),SUM(LOOKUP(2,1/(Rates!$B$15:$B$18&lt;=W904)/(Rates!$C$15:$C$18&gt;=W904),Rates!$D$15:$D$18)*W904),VLOOKUP(VALUE(Q:Q),Rates!A:B,2,0)*W904)))</f>
        <v/>
      </c>
      <c r="AC904" s="136" t="str">
        <f>IF(B:B="","",IF(R904="Refreshment Beverage","",IF(AND(R904="Beer",Q904=0),SUM(LOOKUP(2,1/(Rates!$B$15:$B$18&lt;=W904)/(Rates!$C$15:$C$18&gt;=W904),Rates!$E$15:$E$18)*W904),VLOOKUP(VALUE(Q:Q),Rates!A:C,3,0)*W904)))</f>
        <v/>
      </c>
      <c r="AD904" s="137" t="str">
        <f>IFERROR(IF(B:B="","",IF(R904="Beer","",IF(VALUE(Q904)=0,VLOOKUP(VLOOKUP(B:B,#REF!,16,0),Rates!A:E,2,0),VLOOKUP(VALUE(Q904),Rates!A$31:B$34,2,0)*W904))),0)</f>
        <v/>
      </c>
      <c r="AE904" s="121" t="str">
        <f t="shared" si="450"/>
        <v/>
      </c>
      <c r="AF904" s="138" t="str">
        <f t="shared" si="451"/>
        <v/>
      </c>
      <c r="AG904" s="122" t="str">
        <f t="shared" si="452"/>
        <v/>
      </c>
      <c r="AH904" s="123" t="str">
        <f t="shared" si="453"/>
        <v/>
      </c>
      <c r="AI904" s="139" t="str">
        <f>IF(AE:AE="","",IF(R904="Refreshment Beverage",AK904*(Rates!J$19/100),ROUND(SUM(AH904*(Rates!$J$8/100)),4)))</f>
        <v/>
      </c>
      <c r="AJ904" s="124" t="str">
        <f t="shared" si="454"/>
        <v/>
      </c>
      <c r="AK904" s="125" t="str">
        <f t="shared" si="455"/>
        <v/>
      </c>
      <c r="AL904" s="121" t="str">
        <f t="shared" si="456"/>
        <v/>
      </c>
      <c r="AM904" s="138" t="str">
        <f>IF(AS904="","",IF(R904="Refreshment Beverage",ROUND(AS904*Rates!K$19,4),ROUND(AO904*(VLOOKUP(VALUE(Q904),Rates!G$4:L$12,3,0)),4)))</f>
        <v/>
      </c>
      <c r="AN904" s="126" t="str">
        <f>IF(AS904="","",IF(R904="Refreshment Beverage",AS904*(Rates!J$19/100),MAX(AM904,AB904)))</f>
        <v/>
      </c>
      <c r="AO904" s="127" t="str">
        <f t="shared" si="457"/>
        <v/>
      </c>
      <c r="AP904" s="127" t="str">
        <f t="shared" si="458"/>
        <v/>
      </c>
      <c r="AQ904" s="140" t="str">
        <f>IF(AS904="","",IF(R904="Refreshment Beverage",ROUND(SUM(VLOOKUP(Q:Q,Rates!G$15:L$19,3,0)*(AS904-Y904-Z904-AA904)),4),ROUND(SUM(Rates!$K$8*AS904),4)))</f>
        <v/>
      </c>
      <c r="AR904" s="139" t="str">
        <f t="shared" si="459"/>
        <v/>
      </c>
      <c r="AS904" s="125" t="str">
        <f t="shared" si="460"/>
        <v/>
      </c>
      <c r="AT904" s="121" t="str">
        <f t="shared" si="461"/>
        <v/>
      </c>
      <c r="AU904" s="138" t="str">
        <f>IF(AX904="","",IF(R904="Refreshment Beverage",ROUND((BA904-Y904-Z904-AA904)*VLOOKUP(VALUE(Q904),Rates!G$15:L$19,3,0),4),ROUND(AW904*(VLOOKUP(VALUE(Q904),Rates!G:L,3,0)),4)))</f>
        <v/>
      </c>
      <c r="AV904" s="126" t="str">
        <f t="shared" si="462"/>
        <v/>
      </c>
      <c r="AW904" s="127" t="str">
        <f t="shared" si="463"/>
        <v/>
      </c>
      <c r="AX904" s="123" t="str">
        <f t="shared" si="464"/>
        <v/>
      </c>
      <c r="AY904" s="140" t="str">
        <f>IF(AX904="","",IF(R904="Refreshment Beverage",ROUND(SUM(AX904*Rates!K$19),4),ROUND(SUM(AX904*(Rates!J$8/100)),4)))</f>
        <v/>
      </c>
      <c r="AZ904" s="124" t="str">
        <f t="shared" si="465"/>
        <v/>
      </c>
      <c r="BA904" s="125" t="str">
        <f t="shared" si="466"/>
        <v/>
      </c>
      <c r="BB904" s="115"/>
      <c r="BC904" s="143"/>
      <c r="BD904" s="100"/>
      <c r="BE904" s="100"/>
      <c r="BF904" s="100"/>
      <c r="BG904" s="100"/>
    </row>
    <row r="905" spans="1:59" ht="12.75" customHeight="1" x14ac:dyDescent="0.2">
      <c r="A905" s="144"/>
      <c r="B905" s="141"/>
      <c r="C905" s="141"/>
      <c r="D905" s="142"/>
      <c r="E905" s="142"/>
      <c r="F905" s="142"/>
      <c r="G905" s="142"/>
      <c r="H905" s="142"/>
      <c r="I905" s="129"/>
      <c r="J905" s="130"/>
      <c r="K905" s="131" t="str">
        <f t="shared" si="437"/>
        <v/>
      </c>
      <c r="L905" s="132" t="str">
        <f t="shared" si="438"/>
        <v/>
      </c>
      <c r="M905" s="133" t="str">
        <f t="shared" si="439"/>
        <v/>
      </c>
      <c r="N905" s="134" t="str">
        <f>IFERROR(IF(B:B="","",IF(R905="Beer",SUM(LOOKUP(2,1/(Rates!$B$3:$B$5&lt;=W905)/(Rates!$C$3:$C$5&gt;=W905),Rates!$D$3:$D$5)*(X905/100)*W905),IF(R905="Refreshment Beverage",SUM(LOOKUP(2,1/(Rates!$B$7:$B$11&lt;=W905)/(Rates!$C$7:$C$11&gt;=W905),Rates!$D$7:$D$11)*(X905/100)*W905)))),"")</f>
        <v/>
      </c>
      <c r="O905" s="134" t="str">
        <f t="shared" si="440"/>
        <v/>
      </c>
      <c r="P905" s="116"/>
      <c r="Q905" s="117" t="str">
        <f t="shared" si="441"/>
        <v/>
      </c>
      <c r="R905" s="128" t="str">
        <f t="shared" si="442"/>
        <v/>
      </c>
      <c r="S905" s="135" t="str">
        <f>IF(B905="","",IF(R905="Refreshment Beverage",VLOOKUP(VALUE(Q905),Rates!G$15:L$19,2,0),VLOOKUP(VALUE(Q905),Rates!G$4:L$12,2,0)))</f>
        <v/>
      </c>
      <c r="T905" s="135" t="str">
        <f t="shared" si="443"/>
        <v/>
      </c>
      <c r="U905" s="118" t="str">
        <f t="shared" si="444"/>
        <v/>
      </c>
      <c r="V905" s="135" t="str">
        <f t="shared" si="445"/>
        <v/>
      </c>
      <c r="W905" s="135" t="str">
        <f t="shared" si="446"/>
        <v/>
      </c>
      <c r="X905" s="119" t="str">
        <f t="shared" si="447"/>
        <v/>
      </c>
      <c r="Y905" s="120" t="str">
        <f>IF(B:B="","",IF(R905="Refreshment Beverage",VLOOKUP(Q905,Rates!G$15:L$19,6,0)*W905,VLOOKUP(Q905,Rates!G$4:L$12,6,0)*W905))</f>
        <v/>
      </c>
      <c r="Z905" s="120" t="str">
        <f t="shared" si="448"/>
        <v/>
      </c>
      <c r="AA905" s="120" t="str">
        <f t="shared" si="449"/>
        <v/>
      </c>
      <c r="AB905" s="136" t="str">
        <f>IF(B:B="","",IF(R905="Refreshment Beverage","",IF(AND(R905="Beer",Q905=0),SUM(LOOKUP(2,1/(Rates!$B$15:$B$18&lt;=W905)/(Rates!$C$15:$C$18&gt;=W905),Rates!$D$15:$D$18)*W905),VLOOKUP(VALUE(Q:Q),Rates!A:B,2,0)*W905)))</f>
        <v/>
      </c>
      <c r="AC905" s="136" t="str">
        <f>IF(B:B="","",IF(R905="Refreshment Beverage","",IF(AND(R905="Beer",Q905=0),SUM(LOOKUP(2,1/(Rates!$B$15:$B$18&lt;=W905)/(Rates!$C$15:$C$18&gt;=W905),Rates!$E$15:$E$18)*W905),VLOOKUP(VALUE(Q:Q),Rates!A:C,3,0)*W905)))</f>
        <v/>
      </c>
      <c r="AD905" s="137" t="str">
        <f>IFERROR(IF(B:B="","",IF(R905="Beer","",IF(VALUE(Q905)=0,VLOOKUP(VLOOKUP(B:B,#REF!,16,0),Rates!A:E,2,0),VLOOKUP(VALUE(Q905),Rates!A$31:B$34,2,0)*W905))),0)</f>
        <v/>
      </c>
      <c r="AE905" s="121" t="str">
        <f t="shared" si="450"/>
        <v/>
      </c>
      <c r="AF905" s="138" t="str">
        <f t="shared" si="451"/>
        <v/>
      </c>
      <c r="AG905" s="122" t="str">
        <f t="shared" si="452"/>
        <v/>
      </c>
      <c r="AH905" s="123" t="str">
        <f t="shared" si="453"/>
        <v/>
      </c>
      <c r="AI905" s="139" t="str">
        <f>IF(AE:AE="","",IF(R905="Refreshment Beverage",AK905*(Rates!J$19/100),ROUND(SUM(AH905*(Rates!$J$8/100)),4)))</f>
        <v/>
      </c>
      <c r="AJ905" s="124" t="str">
        <f t="shared" si="454"/>
        <v/>
      </c>
      <c r="AK905" s="125" t="str">
        <f t="shared" si="455"/>
        <v/>
      </c>
      <c r="AL905" s="121" t="str">
        <f t="shared" si="456"/>
        <v/>
      </c>
      <c r="AM905" s="138" t="str">
        <f>IF(AS905="","",IF(R905="Refreshment Beverage",ROUND(AS905*Rates!K$19,4),ROUND(AO905*(VLOOKUP(VALUE(Q905),Rates!G$4:L$12,3,0)),4)))</f>
        <v/>
      </c>
      <c r="AN905" s="126" t="str">
        <f>IF(AS905="","",IF(R905="Refreshment Beverage",AS905*(Rates!J$19/100),MAX(AM905,AB905)))</f>
        <v/>
      </c>
      <c r="AO905" s="127" t="str">
        <f t="shared" si="457"/>
        <v/>
      </c>
      <c r="AP905" s="127" t="str">
        <f t="shared" si="458"/>
        <v/>
      </c>
      <c r="AQ905" s="140" t="str">
        <f>IF(AS905="","",IF(R905="Refreshment Beverage",ROUND(SUM(VLOOKUP(Q:Q,Rates!G$15:L$19,3,0)*(AS905-Y905-Z905-AA905)),4),ROUND(SUM(Rates!$K$8*AS905),4)))</f>
        <v/>
      </c>
      <c r="AR905" s="139" t="str">
        <f t="shared" si="459"/>
        <v/>
      </c>
      <c r="AS905" s="125" t="str">
        <f t="shared" si="460"/>
        <v/>
      </c>
      <c r="AT905" s="121" t="str">
        <f t="shared" si="461"/>
        <v/>
      </c>
      <c r="AU905" s="138" t="str">
        <f>IF(AX905="","",IF(R905="Refreshment Beverage",ROUND((BA905-Y905-Z905-AA905)*VLOOKUP(VALUE(Q905),Rates!G$15:L$19,3,0),4),ROUND(AW905*(VLOOKUP(VALUE(Q905),Rates!G:L,3,0)),4)))</f>
        <v/>
      </c>
      <c r="AV905" s="126" t="str">
        <f t="shared" si="462"/>
        <v/>
      </c>
      <c r="AW905" s="127" t="str">
        <f t="shared" si="463"/>
        <v/>
      </c>
      <c r="AX905" s="123" t="str">
        <f t="shared" si="464"/>
        <v/>
      </c>
      <c r="AY905" s="140" t="str">
        <f>IF(AX905="","",IF(R905="Refreshment Beverage",ROUND(SUM(AX905*Rates!K$19),4),ROUND(SUM(AX905*(Rates!J$8/100)),4)))</f>
        <v/>
      </c>
      <c r="AZ905" s="124" t="str">
        <f t="shared" si="465"/>
        <v/>
      </c>
      <c r="BA905" s="125" t="str">
        <f t="shared" si="466"/>
        <v/>
      </c>
      <c r="BB905" s="115"/>
      <c r="BC905" s="143"/>
      <c r="BD905" s="100"/>
      <c r="BE905" s="100"/>
      <c r="BF905" s="100"/>
      <c r="BG905" s="100"/>
    </row>
    <row r="906" spans="1:59" ht="12.75" customHeight="1" x14ac:dyDescent="0.2">
      <c r="A906" s="144"/>
      <c r="B906" s="141"/>
      <c r="C906" s="141"/>
      <c r="D906" s="142"/>
      <c r="E906" s="142"/>
      <c r="F906" s="142"/>
      <c r="G906" s="142"/>
      <c r="H906" s="142"/>
      <c r="I906" s="129"/>
      <c r="J906" s="130"/>
      <c r="K906" s="131" t="str">
        <f t="shared" si="437"/>
        <v/>
      </c>
      <c r="L906" s="132" t="str">
        <f t="shared" si="438"/>
        <v/>
      </c>
      <c r="M906" s="133" t="str">
        <f t="shared" si="439"/>
        <v/>
      </c>
      <c r="N906" s="134" t="str">
        <f>IFERROR(IF(B:B="","",IF(R906="Beer",SUM(LOOKUP(2,1/(Rates!$B$3:$B$5&lt;=W906)/(Rates!$C$3:$C$5&gt;=W906),Rates!$D$3:$D$5)*(X906/100)*W906),IF(R906="Refreshment Beverage",SUM(LOOKUP(2,1/(Rates!$B$7:$B$11&lt;=W906)/(Rates!$C$7:$C$11&gt;=W906),Rates!$D$7:$D$11)*(X906/100)*W906)))),"")</f>
        <v/>
      </c>
      <c r="O906" s="134" t="str">
        <f t="shared" si="440"/>
        <v/>
      </c>
      <c r="P906" s="116"/>
      <c r="Q906" s="117" t="str">
        <f t="shared" si="441"/>
        <v/>
      </c>
      <c r="R906" s="128" t="str">
        <f t="shared" si="442"/>
        <v/>
      </c>
      <c r="S906" s="135" t="str">
        <f>IF(B906="","",IF(R906="Refreshment Beverage",VLOOKUP(VALUE(Q906),Rates!G$15:L$19,2,0),VLOOKUP(VALUE(Q906),Rates!G$4:L$12,2,0)))</f>
        <v/>
      </c>
      <c r="T906" s="135" t="str">
        <f t="shared" si="443"/>
        <v/>
      </c>
      <c r="U906" s="118" t="str">
        <f t="shared" si="444"/>
        <v/>
      </c>
      <c r="V906" s="135" t="str">
        <f t="shared" si="445"/>
        <v/>
      </c>
      <c r="W906" s="135" t="str">
        <f t="shared" si="446"/>
        <v/>
      </c>
      <c r="X906" s="119" t="str">
        <f t="shared" si="447"/>
        <v/>
      </c>
      <c r="Y906" s="120" t="str">
        <f>IF(B:B="","",IF(R906="Refreshment Beverage",VLOOKUP(Q906,Rates!G$15:L$19,6,0)*W906,VLOOKUP(Q906,Rates!G$4:L$12,6,0)*W906))</f>
        <v/>
      </c>
      <c r="Z906" s="120" t="str">
        <f t="shared" si="448"/>
        <v/>
      </c>
      <c r="AA906" s="120" t="str">
        <f t="shared" si="449"/>
        <v/>
      </c>
      <c r="AB906" s="136" t="str">
        <f>IF(B:B="","",IF(R906="Refreshment Beverage","",IF(AND(R906="Beer",Q906=0),SUM(LOOKUP(2,1/(Rates!$B$15:$B$18&lt;=W906)/(Rates!$C$15:$C$18&gt;=W906),Rates!$D$15:$D$18)*W906),VLOOKUP(VALUE(Q:Q),Rates!A:B,2,0)*W906)))</f>
        <v/>
      </c>
      <c r="AC906" s="136" t="str">
        <f>IF(B:B="","",IF(R906="Refreshment Beverage","",IF(AND(R906="Beer",Q906=0),SUM(LOOKUP(2,1/(Rates!$B$15:$B$18&lt;=W906)/(Rates!$C$15:$C$18&gt;=W906),Rates!$E$15:$E$18)*W906),VLOOKUP(VALUE(Q:Q),Rates!A:C,3,0)*W906)))</f>
        <v/>
      </c>
      <c r="AD906" s="137" t="str">
        <f>IFERROR(IF(B:B="","",IF(R906="Beer","",IF(VALUE(Q906)=0,VLOOKUP(VLOOKUP(B:B,#REF!,16,0),Rates!A:E,2,0),VLOOKUP(VALUE(Q906),Rates!A$31:B$34,2,0)*W906))),0)</f>
        <v/>
      </c>
      <c r="AE906" s="121" t="str">
        <f t="shared" si="450"/>
        <v/>
      </c>
      <c r="AF906" s="138" t="str">
        <f t="shared" si="451"/>
        <v/>
      </c>
      <c r="AG906" s="122" t="str">
        <f t="shared" si="452"/>
        <v/>
      </c>
      <c r="AH906" s="123" t="str">
        <f t="shared" si="453"/>
        <v/>
      </c>
      <c r="AI906" s="139" t="str">
        <f>IF(AE:AE="","",IF(R906="Refreshment Beverage",AK906*(Rates!J$19/100),ROUND(SUM(AH906*(Rates!$J$8/100)),4)))</f>
        <v/>
      </c>
      <c r="AJ906" s="124" t="str">
        <f t="shared" si="454"/>
        <v/>
      </c>
      <c r="AK906" s="125" t="str">
        <f t="shared" si="455"/>
        <v/>
      </c>
      <c r="AL906" s="121" t="str">
        <f t="shared" si="456"/>
        <v/>
      </c>
      <c r="AM906" s="138" t="str">
        <f>IF(AS906="","",IF(R906="Refreshment Beverage",ROUND(AS906*Rates!K$19,4),ROUND(AO906*(VLOOKUP(VALUE(Q906),Rates!G$4:L$12,3,0)),4)))</f>
        <v/>
      </c>
      <c r="AN906" s="126" t="str">
        <f>IF(AS906="","",IF(R906="Refreshment Beverage",AS906*(Rates!J$19/100),MAX(AM906,AB906)))</f>
        <v/>
      </c>
      <c r="AO906" s="127" t="str">
        <f t="shared" si="457"/>
        <v/>
      </c>
      <c r="AP906" s="127" t="str">
        <f t="shared" si="458"/>
        <v/>
      </c>
      <c r="AQ906" s="140" t="str">
        <f>IF(AS906="","",IF(R906="Refreshment Beverage",ROUND(SUM(VLOOKUP(Q:Q,Rates!G$15:L$19,3,0)*(AS906-Y906-Z906-AA906)),4),ROUND(SUM(Rates!$K$8*AS906),4)))</f>
        <v/>
      </c>
      <c r="AR906" s="139" t="str">
        <f t="shared" si="459"/>
        <v/>
      </c>
      <c r="AS906" s="125" t="str">
        <f t="shared" si="460"/>
        <v/>
      </c>
      <c r="AT906" s="121" t="str">
        <f t="shared" si="461"/>
        <v/>
      </c>
      <c r="AU906" s="138" t="str">
        <f>IF(AX906="","",IF(R906="Refreshment Beverage",ROUND((BA906-Y906-Z906-AA906)*VLOOKUP(VALUE(Q906),Rates!G$15:L$19,3,0),4),ROUND(AW906*(VLOOKUP(VALUE(Q906),Rates!G:L,3,0)),4)))</f>
        <v/>
      </c>
      <c r="AV906" s="126" t="str">
        <f t="shared" si="462"/>
        <v/>
      </c>
      <c r="AW906" s="127" t="str">
        <f t="shared" si="463"/>
        <v/>
      </c>
      <c r="AX906" s="123" t="str">
        <f t="shared" si="464"/>
        <v/>
      </c>
      <c r="AY906" s="140" t="str">
        <f>IF(AX906="","",IF(R906="Refreshment Beverage",ROUND(SUM(AX906*Rates!K$19),4),ROUND(SUM(AX906*(Rates!J$8/100)),4)))</f>
        <v/>
      </c>
      <c r="AZ906" s="124" t="str">
        <f t="shared" si="465"/>
        <v/>
      </c>
      <c r="BA906" s="125" t="str">
        <f t="shared" si="466"/>
        <v/>
      </c>
      <c r="BB906" s="115"/>
      <c r="BC906" s="143"/>
      <c r="BD906" s="100"/>
      <c r="BE906" s="100"/>
      <c r="BF906" s="100"/>
      <c r="BG906" s="100"/>
    </row>
    <row r="907" spans="1:59" ht="12.75" customHeight="1" x14ac:dyDescent="0.2">
      <c r="A907" s="144"/>
      <c r="B907" s="141"/>
      <c r="C907" s="141"/>
      <c r="D907" s="142"/>
      <c r="E907" s="142"/>
      <c r="F907" s="142"/>
      <c r="G907" s="142"/>
      <c r="H907" s="142"/>
      <c r="I907" s="129"/>
      <c r="J907" s="130"/>
      <c r="K907" s="131" t="str">
        <f t="shared" si="437"/>
        <v/>
      </c>
      <c r="L907" s="132" t="str">
        <f t="shared" si="438"/>
        <v/>
      </c>
      <c r="M907" s="133" t="str">
        <f t="shared" si="439"/>
        <v/>
      </c>
      <c r="N907" s="134" t="str">
        <f>IFERROR(IF(B:B="","",IF(R907="Beer",SUM(LOOKUP(2,1/(Rates!$B$3:$B$5&lt;=W907)/(Rates!$C$3:$C$5&gt;=W907),Rates!$D$3:$D$5)*(X907/100)*W907),IF(R907="Refreshment Beverage",SUM(LOOKUP(2,1/(Rates!$B$7:$B$11&lt;=W907)/(Rates!$C$7:$C$11&gt;=W907),Rates!$D$7:$D$11)*(X907/100)*W907)))),"")</f>
        <v/>
      </c>
      <c r="O907" s="134" t="str">
        <f t="shared" si="440"/>
        <v/>
      </c>
      <c r="P907" s="116"/>
      <c r="Q907" s="117" t="str">
        <f t="shared" si="441"/>
        <v/>
      </c>
      <c r="R907" s="128" t="str">
        <f t="shared" si="442"/>
        <v/>
      </c>
      <c r="S907" s="135" t="str">
        <f>IF(B907="","",IF(R907="Refreshment Beverage",VLOOKUP(VALUE(Q907),Rates!G$15:L$19,2,0),VLOOKUP(VALUE(Q907),Rates!G$4:L$12,2,0)))</f>
        <v/>
      </c>
      <c r="T907" s="135" t="str">
        <f t="shared" si="443"/>
        <v/>
      </c>
      <c r="U907" s="118" t="str">
        <f t="shared" si="444"/>
        <v/>
      </c>
      <c r="V907" s="135" t="str">
        <f t="shared" si="445"/>
        <v/>
      </c>
      <c r="W907" s="135" t="str">
        <f t="shared" si="446"/>
        <v/>
      </c>
      <c r="X907" s="119" t="str">
        <f t="shared" si="447"/>
        <v/>
      </c>
      <c r="Y907" s="120" t="str">
        <f>IF(B:B="","",IF(R907="Refreshment Beverage",VLOOKUP(Q907,Rates!G$15:L$19,6,0)*W907,VLOOKUP(Q907,Rates!G$4:L$12,6,0)*W907))</f>
        <v/>
      </c>
      <c r="Z907" s="120" t="str">
        <f t="shared" si="448"/>
        <v/>
      </c>
      <c r="AA907" s="120" t="str">
        <f t="shared" si="449"/>
        <v/>
      </c>
      <c r="AB907" s="136" t="str">
        <f>IF(B:B="","",IF(R907="Refreshment Beverage","",IF(AND(R907="Beer",Q907=0),SUM(LOOKUP(2,1/(Rates!$B$15:$B$18&lt;=W907)/(Rates!$C$15:$C$18&gt;=W907),Rates!$D$15:$D$18)*W907),VLOOKUP(VALUE(Q:Q),Rates!A:B,2,0)*W907)))</f>
        <v/>
      </c>
      <c r="AC907" s="136" t="str">
        <f>IF(B:B="","",IF(R907="Refreshment Beverage","",IF(AND(R907="Beer",Q907=0),SUM(LOOKUP(2,1/(Rates!$B$15:$B$18&lt;=W907)/(Rates!$C$15:$C$18&gt;=W907),Rates!$E$15:$E$18)*W907),VLOOKUP(VALUE(Q:Q),Rates!A:C,3,0)*W907)))</f>
        <v/>
      </c>
      <c r="AD907" s="137" t="str">
        <f>IFERROR(IF(B:B="","",IF(R907="Beer","",IF(VALUE(Q907)=0,VLOOKUP(VLOOKUP(B:B,#REF!,16,0),Rates!A:E,2,0),VLOOKUP(VALUE(Q907),Rates!A$31:B$34,2,0)*W907))),0)</f>
        <v/>
      </c>
      <c r="AE907" s="121" t="str">
        <f t="shared" si="450"/>
        <v/>
      </c>
      <c r="AF907" s="138" t="str">
        <f t="shared" si="451"/>
        <v/>
      </c>
      <c r="AG907" s="122" t="str">
        <f t="shared" si="452"/>
        <v/>
      </c>
      <c r="AH907" s="123" t="str">
        <f t="shared" si="453"/>
        <v/>
      </c>
      <c r="AI907" s="139" t="str">
        <f>IF(AE:AE="","",IF(R907="Refreshment Beverage",AK907*(Rates!J$19/100),ROUND(SUM(AH907*(Rates!$J$8/100)),4)))</f>
        <v/>
      </c>
      <c r="AJ907" s="124" t="str">
        <f t="shared" si="454"/>
        <v/>
      </c>
      <c r="AK907" s="125" t="str">
        <f t="shared" si="455"/>
        <v/>
      </c>
      <c r="AL907" s="121" t="str">
        <f t="shared" si="456"/>
        <v/>
      </c>
      <c r="AM907" s="138" t="str">
        <f>IF(AS907="","",IF(R907="Refreshment Beverage",ROUND(AS907*Rates!K$19,4),ROUND(AO907*(VLOOKUP(VALUE(Q907),Rates!G$4:L$12,3,0)),4)))</f>
        <v/>
      </c>
      <c r="AN907" s="126" t="str">
        <f>IF(AS907="","",IF(R907="Refreshment Beverage",AS907*(Rates!J$19/100),MAX(AM907,AB907)))</f>
        <v/>
      </c>
      <c r="AO907" s="127" t="str">
        <f t="shared" si="457"/>
        <v/>
      </c>
      <c r="AP907" s="127" t="str">
        <f t="shared" si="458"/>
        <v/>
      </c>
      <c r="AQ907" s="140" t="str">
        <f>IF(AS907="","",IF(R907="Refreshment Beverage",ROUND(SUM(VLOOKUP(Q:Q,Rates!G$15:L$19,3,0)*(AS907-Y907-Z907-AA907)),4),ROUND(SUM(Rates!$K$8*AS907),4)))</f>
        <v/>
      </c>
      <c r="AR907" s="139" t="str">
        <f t="shared" si="459"/>
        <v/>
      </c>
      <c r="AS907" s="125" t="str">
        <f t="shared" si="460"/>
        <v/>
      </c>
      <c r="AT907" s="121" t="str">
        <f t="shared" si="461"/>
        <v/>
      </c>
      <c r="AU907" s="138" t="str">
        <f>IF(AX907="","",IF(R907="Refreshment Beverage",ROUND((BA907-Y907-Z907-AA907)*VLOOKUP(VALUE(Q907),Rates!G$15:L$19,3,0),4),ROUND(AW907*(VLOOKUP(VALUE(Q907),Rates!G:L,3,0)),4)))</f>
        <v/>
      </c>
      <c r="AV907" s="126" t="str">
        <f t="shared" si="462"/>
        <v/>
      </c>
      <c r="AW907" s="127" t="str">
        <f t="shared" si="463"/>
        <v/>
      </c>
      <c r="AX907" s="123" t="str">
        <f t="shared" si="464"/>
        <v/>
      </c>
      <c r="AY907" s="140" t="str">
        <f>IF(AX907="","",IF(R907="Refreshment Beverage",ROUND(SUM(AX907*Rates!K$19),4),ROUND(SUM(AX907*(Rates!J$8/100)),4)))</f>
        <v/>
      </c>
      <c r="AZ907" s="124" t="str">
        <f t="shared" si="465"/>
        <v/>
      </c>
      <c r="BA907" s="125" t="str">
        <f t="shared" si="466"/>
        <v/>
      </c>
      <c r="BB907" s="115"/>
      <c r="BC907" s="143"/>
      <c r="BD907" s="100"/>
      <c r="BE907" s="100"/>
      <c r="BF907" s="100"/>
      <c r="BG907" s="100"/>
    </row>
    <row r="908" spans="1:59" ht="12.75" customHeight="1" x14ac:dyDescent="0.2">
      <c r="A908" s="144"/>
      <c r="B908" s="141"/>
      <c r="C908" s="141"/>
      <c r="D908" s="142"/>
      <c r="E908" s="142"/>
      <c r="F908" s="142"/>
      <c r="G908" s="142"/>
      <c r="H908" s="142"/>
      <c r="I908" s="129"/>
      <c r="J908" s="130"/>
      <c r="K908" s="131" t="str">
        <f t="shared" si="437"/>
        <v/>
      </c>
      <c r="L908" s="132" t="str">
        <f t="shared" si="438"/>
        <v/>
      </c>
      <c r="M908" s="133" t="str">
        <f t="shared" si="439"/>
        <v/>
      </c>
      <c r="N908" s="134" t="str">
        <f>IFERROR(IF(B:B="","",IF(R908="Beer",SUM(LOOKUP(2,1/(Rates!$B$3:$B$5&lt;=W908)/(Rates!$C$3:$C$5&gt;=W908),Rates!$D$3:$D$5)*(X908/100)*W908),IF(R908="Refreshment Beverage",SUM(LOOKUP(2,1/(Rates!$B$7:$B$11&lt;=W908)/(Rates!$C$7:$C$11&gt;=W908),Rates!$D$7:$D$11)*(X908/100)*W908)))),"")</f>
        <v/>
      </c>
      <c r="O908" s="134" t="str">
        <f t="shared" si="440"/>
        <v/>
      </c>
      <c r="P908" s="116"/>
      <c r="Q908" s="117" t="str">
        <f t="shared" si="441"/>
        <v/>
      </c>
      <c r="R908" s="128" t="str">
        <f t="shared" si="442"/>
        <v/>
      </c>
      <c r="S908" s="135" t="str">
        <f>IF(B908="","",IF(R908="Refreshment Beverage",VLOOKUP(VALUE(Q908),Rates!G$15:L$19,2,0),VLOOKUP(VALUE(Q908),Rates!G$4:L$12,2,0)))</f>
        <v/>
      </c>
      <c r="T908" s="135" t="str">
        <f t="shared" si="443"/>
        <v/>
      </c>
      <c r="U908" s="118" t="str">
        <f t="shared" si="444"/>
        <v/>
      </c>
      <c r="V908" s="135" t="str">
        <f t="shared" si="445"/>
        <v/>
      </c>
      <c r="W908" s="135" t="str">
        <f t="shared" si="446"/>
        <v/>
      </c>
      <c r="X908" s="119" t="str">
        <f t="shared" si="447"/>
        <v/>
      </c>
      <c r="Y908" s="120" t="str">
        <f>IF(B:B="","",IF(R908="Refreshment Beverage",VLOOKUP(Q908,Rates!G$15:L$19,6,0)*W908,VLOOKUP(Q908,Rates!G$4:L$12,6,0)*W908))</f>
        <v/>
      </c>
      <c r="Z908" s="120" t="str">
        <f t="shared" si="448"/>
        <v/>
      </c>
      <c r="AA908" s="120" t="str">
        <f t="shared" si="449"/>
        <v/>
      </c>
      <c r="AB908" s="136" t="str">
        <f>IF(B:B="","",IF(R908="Refreshment Beverage","",IF(AND(R908="Beer",Q908=0),SUM(LOOKUP(2,1/(Rates!$B$15:$B$18&lt;=W908)/(Rates!$C$15:$C$18&gt;=W908),Rates!$D$15:$D$18)*W908),VLOOKUP(VALUE(Q:Q),Rates!A:B,2,0)*W908)))</f>
        <v/>
      </c>
      <c r="AC908" s="136" t="str">
        <f>IF(B:B="","",IF(R908="Refreshment Beverage","",IF(AND(R908="Beer",Q908=0),SUM(LOOKUP(2,1/(Rates!$B$15:$B$18&lt;=W908)/(Rates!$C$15:$C$18&gt;=W908),Rates!$E$15:$E$18)*W908),VLOOKUP(VALUE(Q:Q),Rates!A:C,3,0)*W908)))</f>
        <v/>
      </c>
      <c r="AD908" s="137" t="str">
        <f>IFERROR(IF(B:B="","",IF(R908="Beer","",IF(VALUE(Q908)=0,VLOOKUP(VLOOKUP(B:B,#REF!,16,0),Rates!A:E,2,0),VLOOKUP(VALUE(Q908),Rates!A$31:B$34,2,0)*W908))),0)</f>
        <v/>
      </c>
      <c r="AE908" s="121" t="str">
        <f t="shared" si="450"/>
        <v/>
      </c>
      <c r="AF908" s="138" t="str">
        <f t="shared" si="451"/>
        <v/>
      </c>
      <c r="AG908" s="122" t="str">
        <f t="shared" si="452"/>
        <v/>
      </c>
      <c r="AH908" s="123" t="str">
        <f t="shared" si="453"/>
        <v/>
      </c>
      <c r="AI908" s="139" t="str">
        <f>IF(AE:AE="","",IF(R908="Refreshment Beverage",AK908*(Rates!J$19/100),ROUND(SUM(AH908*(Rates!$J$8/100)),4)))</f>
        <v/>
      </c>
      <c r="AJ908" s="124" t="str">
        <f t="shared" si="454"/>
        <v/>
      </c>
      <c r="AK908" s="125" t="str">
        <f t="shared" si="455"/>
        <v/>
      </c>
      <c r="AL908" s="121" t="str">
        <f t="shared" si="456"/>
        <v/>
      </c>
      <c r="AM908" s="138" t="str">
        <f>IF(AS908="","",IF(R908="Refreshment Beverage",ROUND(AS908*Rates!K$19,4),ROUND(AO908*(VLOOKUP(VALUE(Q908),Rates!G$4:L$12,3,0)),4)))</f>
        <v/>
      </c>
      <c r="AN908" s="126" t="str">
        <f>IF(AS908="","",IF(R908="Refreshment Beverage",AS908*(Rates!J$19/100),MAX(AM908,AB908)))</f>
        <v/>
      </c>
      <c r="AO908" s="127" t="str">
        <f t="shared" si="457"/>
        <v/>
      </c>
      <c r="AP908" s="127" t="str">
        <f t="shared" si="458"/>
        <v/>
      </c>
      <c r="AQ908" s="140" t="str">
        <f>IF(AS908="","",IF(R908="Refreshment Beverage",ROUND(SUM(VLOOKUP(Q:Q,Rates!G$15:L$19,3,0)*(AS908-Y908-Z908-AA908)),4),ROUND(SUM(Rates!$K$8*AS908),4)))</f>
        <v/>
      </c>
      <c r="AR908" s="139" t="str">
        <f t="shared" si="459"/>
        <v/>
      </c>
      <c r="AS908" s="125" t="str">
        <f t="shared" si="460"/>
        <v/>
      </c>
      <c r="AT908" s="121" t="str">
        <f t="shared" si="461"/>
        <v/>
      </c>
      <c r="AU908" s="138" t="str">
        <f>IF(AX908="","",IF(R908="Refreshment Beverage",ROUND((BA908-Y908-Z908-AA908)*VLOOKUP(VALUE(Q908),Rates!G$15:L$19,3,0),4),ROUND(AW908*(VLOOKUP(VALUE(Q908),Rates!G:L,3,0)),4)))</f>
        <v/>
      </c>
      <c r="AV908" s="126" t="str">
        <f t="shared" si="462"/>
        <v/>
      </c>
      <c r="AW908" s="127" t="str">
        <f t="shared" si="463"/>
        <v/>
      </c>
      <c r="AX908" s="123" t="str">
        <f t="shared" si="464"/>
        <v/>
      </c>
      <c r="AY908" s="140" t="str">
        <f>IF(AX908="","",IF(R908="Refreshment Beverage",ROUND(SUM(AX908*Rates!K$19),4),ROUND(SUM(AX908*(Rates!J$8/100)),4)))</f>
        <v/>
      </c>
      <c r="AZ908" s="124" t="str">
        <f t="shared" si="465"/>
        <v/>
      </c>
      <c r="BA908" s="125" t="str">
        <f t="shared" si="466"/>
        <v/>
      </c>
      <c r="BB908" s="115"/>
      <c r="BC908" s="143"/>
      <c r="BD908" s="100"/>
      <c r="BE908" s="100"/>
      <c r="BF908" s="100"/>
      <c r="BG908" s="100"/>
    </row>
    <row r="909" spans="1:59" ht="12.75" customHeight="1" x14ac:dyDescent="0.2">
      <c r="A909" s="144"/>
      <c r="B909" s="141"/>
      <c r="C909" s="141"/>
      <c r="D909" s="142"/>
      <c r="E909" s="142"/>
      <c r="F909" s="142"/>
      <c r="G909" s="142"/>
      <c r="H909" s="142"/>
      <c r="I909" s="129"/>
      <c r="J909" s="130"/>
      <c r="K909" s="131" t="str">
        <f t="shared" si="437"/>
        <v/>
      </c>
      <c r="L909" s="132" t="str">
        <f t="shared" si="438"/>
        <v/>
      </c>
      <c r="M909" s="133" t="str">
        <f t="shared" si="439"/>
        <v/>
      </c>
      <c r="N909" s="134" t="str">
        <f>IFERROR(IF(B:B="","",IF(R909="Beer",SUM(LOOKUP(2,1/(Rates!$B$3:$B$5&lt;=W909)/(Rates!$C$3:$C$5&gt;=W909),Rates!$D$3:$D$5)*(X909/100)*W909),IF(R909="Refreshment Beverage",SUM(LOOKUP(2,1/(Rates!$B$7:$B$11&lt;=W909)/(Rates!$C$7:$C$11&gt;=W909),Rates!$D$7:$D$11)*(X909/100)*W909)))),"")</f>
        <v/>
      </c>
      <c r="O909" s="134" t="str">
        <f t="shared" si="440"/>
        <v/>
      </c>
      <c r="P909" s="116"/>
      <c r="Q909" s="117" t="str">
        <f t="shared" si="441"/>
        <v/>
      </c>
      <c r="R909" s="128" t="str">
        <f t="shared" si="442"/>
        <v/>
      </c>
      <c r="S909" s="135" t="str">
        <f>IF(B909="","",IF(R909="Refreshment Beverage",VLOOKUP(VALUE(Q909),Rates!G$15:L$19,2,0),VLOOKUP(VALUE(Q909),Rates!G$4:L$12,2,0)))</f>
        <v/>
      </c>
      <c r="T909" s="135" t="str">
        <f t="shared" si="443"/>
        <v/>
      </c>
      <c r="U909" s="118" t="str">
        <f t="shared" si="444"/>
        <v/>
      </c>
      <c r="V909" s="135" t="str">
        <f t="shared" si="445"/>
        <v/>
      </c>
      <c r="W909" s="135" t="str">
        <f t="shared" si="446"/>
        <v/>
      </c>
      <c r="X909" s="119" t="str">
        <f t="shared" si="447"/>
        <v/>
      </c>
      <c r="Y909" s="120" t="str">
        <f>IF(B:B="","",IF(R909="Refreshment Beverage",VLOOKUP(Q909,Rates!G$15:L$19,6,0)*W909,VLOOKUP(Q909,Rates!G$4:L$12,6,0)*W909))</f>
        <v/>
      </c>
      <c r="Z909" s="120" t="str">
        <f t="shared" si="448"/>
        <v/>
      </c>
      <c r="AA909" s="120" t="str">
        <f t="shared" si="449"/>
        <v/>
      </c>
      <c r="AB909" s="136" t="str">
        <f>IF(B:B="","",IF(R909="Refreshment Beverage","",IF(AND(R909="Beer",Q909=0),SUM(LOOKUP(2,1/(Rates!$B$15:$B$18&lt;=W909)/(Rates!$C$15:$C$18&gt;=W909),Rates!$D$15:$D$18)*W909),VLOOKUP(VALUE(Q:Q),Rates!A:B,2,0)*W909)))</f>
        <v/>
      </c>
      <c r="AC909" s="136" t="str">
        <f>IF(B:B="","",IF(R909="Refreshment Beverage","",IF(AND(R909="Beer",Q909=0),SUM(LOOKUP(2,1/(Rates!$B$15:$B$18&lt;=W909)/(Rates!$C$15:$C$18&gt;=W909),Rates!$E$15:$E$18)*W909),VLOOKUP(VALUE(Q:Q),Rates!A:C,3,0)*W909)))</f>
        <v/>
      </c>
      <c r="AD909" s="137" t="str">
        <f>IFERROR(IF(B:B="","",IF(R909="Beer","",IF(VALUE(Q909)=0,VLOOKUP(VLOOKUP(B:B,#REF!,16,0),Rates!A:E,2,0),VLOOKUP(VALUE(Q909),Rates!A$31:B$34,2,0)*W909))),0)</f>
        <v/>
      </c>
      <c r="AE909" s="121" t="str">
        <f t="shared" si="450"/>
        <v/>
      </c>
      <c r="AF909" s="138" t="str">
        <f t="shared" si="451"/>
        <v/>
      </c>
      <c r="AG909" s="122" t="str">
        <f t="shared" si="452"/>
        <v/>
      </c>
      <c r="AH909" s="123" t="str">
        <f t="shared" si="453"/>
        <v/>
      </c>
      <c r="AI909" s="139" t="str">
        <f>IF(AE:AE="","",IF(R909="Refreshment Beverage",AK909*(Rates!J$19/100),ROUND(SUM(AH909*(Rates!$J$8/100)),4)))</f>
        <v/>
      </c>
      <c r="AJ909" s="124" t="str">
        <f t="shared" si="454"/>
        <v/>
      </c>
      <c r="AK909" s="125" t="str">
        <f t="shared" si="455"/>
        <v/>
      </c>
      <c r="AL909" s="121" t="str">
        <f t="shared" si="456"/>
        <v/>
      </c>
      <c r="AM909" s="138" t="str">
        <f>IF(AS909="","",IF(R909="Refreshment Beverage",ROUND(AS909*Rates!K$19,4),ROUND(AO909*(VLOOKUP(VALUE(Q909),Rates!G$4:L$12,3,0)),4)))</f>
        <v/>
      </c>
      <c r="AN909" s="126" t="str">
        <f>IF(AS909="","",IF(R909="Refreshment Beverage",AS909*(Rates!J$19/100),MAX(AM909,AB909)))</f>
        <v/>
      </c>
      <c r="AO909" s="127" t="str">
        <f t="shared" si="457"/>
        <v/>
      </c>
      <c r="AP909" s="127" t="str">
        <f t="shared" si="458"/>
        <v/>
      </c>
      <c r="AQ909" s="140" t="str">
        <f>IF(AS909="","",IF(R909="Refreshment Beverage",ROUND(SUM(VLOOKUP(Q:Q,Rates!G$15:L$19,3,0)*(AS909-Y909-Z909-AA909)),4),ROUND(SUM(Rates!$K$8*AS909),4)))</f>
        <v/>
      </c>
      <c r="AR909" s="139" t="str">
        <f t="shared" si="459"/>
        <v/>
      </c>
      <c r="AS909" s="125" t="str">
        <f t="shared" si="460"/>
        <v/>
      </c>
      <c r="AT909" s="121" t="str">
        <f t="shared" si="461"/>
        <v/>
      </c>
      <c r="AU909" s="138" t="str">
        <f>IF(AX909="","",IF(R909="Refreshment Beverage",ROUND((BA909-Y909-Z909-AA909)*VLOOKUP(VALUE(Q909),Rates!G$15:L$19,3,0),4),ROUND(AW909*(VLOOKUP(VALUE(Q909),Rates!G:L,3,0)),4)))</f>
        <v/>
      </c>
      <c r="AV909" s="126" t="str">
        <f t="shared" si="462"/>
        <v/>
      </c>
      <c r="AW909" s="127" t="str">
        <f t="shared" si="463"/>
        <v/>
      </c>
      <c r="AX909" s="123" t="str">
        <f t="shared" si="464"/>
        <v/>
      </c>
      <c r="AY909" s="140" t="str">
        <f>IF(AX909="","",IF(R909="Refreshment Beverage",ROUND(SUM(AX909*Rates!K$19),4),ROUND(SUM(AX909*(Rates!J$8/100)),4)))</f>
        <v/>
      </c>
      <c r="AZ909" s="124" t="str">
        <f t="shared" si="465"/>
        <v/>
      </c>
      <c r="BA909" s="125" t="str">
        <f t="shared" si="466"/>
        <v/>
      </c>
      <c r="BB909" s="115"/>
      <c r="BC909" s="143"/>
      <c r="BD909" s="100"/>
      <c r="BE909" s="100"/>
      <c r="BF909" s="100"/>
      <c r="BG909" s="100"/>
    </row>
    <row r="910" spans="1:59" ht="12.75" customHeight="1" x14ac:dyDescent="0.2">
      <c r="A910" s="144"/>
      <c r="B910" s="141"/>
      <c r="C910" s="141"/>
      <c r="D910" s="142"/>
      <c r="E910" s="142"/>
      <c r="F910" s="142"/>
      <c r="G910" s="142"/>
      <c r="H910" s="142"/>
      <c r="I910" s="129"/>
      <c r="J910" s="130"/>
      <c r="K910" s="131" t="str">
        <f t="shared" si="437"/>
        <v/>
      </c>
      <c r="L910" s="132" t="str">
        <f t="shared" si="438"/>
        <v/>
      </c>
      <c r="M910" s="133" t="str">
        <f t="shared" si="439"/>
        <v/>
      </c>
      <c r="N910" s="134" t="str">
        <f>IFERROR(IF(B:B="","",IF(R910="Beer",SUM(LOOKUP(2,1/(Rates!$B$3:$B$5&lt;=W910)/(Rates!$C$3:$C$5&gt;=W910),Rates!$D$3:$D$5)*(X910/100)*W910),IF(R910="Refreshment Beverage",SUM(LOOKUP(2,1/(Rates!$B$7:$B$11&lt;=W910)/(Rates!$C$7:$C$11&gt;=W910),Rates!$D$7:$D$11)*(X910/100)*W910)))),"")</f>
        <v/>
      </c>
      <c r="O910" s="134" t="str">
        <f t="shared" si="440"/>
        <v/>
      </c>
      <c r="P910" s="116"/>
      <c r="Q910" s="117" t="str">
        <f t="shared" si="441"/>
        <v/>
      </c>
      <c r="R910" s="128" t="str">
        <f t="shared" si="442"/>
        <v/>
      </c>
      <c r="S910" s="135" t="str">
        <f>IF(B910="","",IF(R910="Refreshment Beverage",VLOOKUP(VALUE(Q910),Rates!G$15:L$19,2,0),VLOOKUP(VALUE(Q910),Rates!G$4:L$12,2,0)))</f>
        <v/>
      </c>
      <c r="T910" s="135" t="str">
        <f t="shared" si="443"/>
        <v/>
      </c>
      <c r="U910" s="118" t="str">
        <f t="shared" si="444"/>
        <v/>
      </c>
      <c r="V910" s="135" t="str">
        <f t="shared" si="445"/>
        <v/>
      </c>
      <c r="W910" s="135" t="str">
        <f t="shared" si="446"/>
        <v/>
      </c>
      <c r="X910" s="119" t="str">
        <f t="shared" si="447"/>
        <v/>
      </c>
      <c r="Y910" s="120" t="str">
        <f>IF(B:B="","",IF(R910="Refreshment Beverage",VLOOKUP(Q910,Rates!G$15:L$19,6,0)*W910,VLOOKUP(Q910,Rates!G$4:L$12,6,0)*W910))</f>
        <v/>
      </c>
      <c r="Z910" s="120" t="str">
        <f t="shared" si="448"/>
        <v/>
      </c>
      <c r="AA910" s="120" t="str">
        <f t="shared" si="449"/>
        <v/>
      </c>
      <c r="AB910" s="136" t="str">
        <f>IF(B:B="","",IF(R910="Refreshment Beverage","",IF(AND(R910="Beer",Q910=0),SUM(LOOKUP(2,1/(Rates!$B$15:$B$18&lt;=W910)/(Rates!$C$15:$C$18&gt;=W910),Rates!$D$15:$D$18)*W910),VLOOKUP(VALUE(Q:Q),Rates!A:B,2,0)*W910)))</f>
        <v/>
      </c>
      <c r="AC910" s="136" t="str">
        <f>IF(B:B="","",IF(R910="Refreshment Beverage","",IF(AND(R910="Beer",Q910=0),SUM(LOOKUP(2,1/(Rates!$B$15:$B$18&lt;=W910)/(Rates!$C$15:$C$18&gt;=W910),Rates!$E$15:$E$18)*W910),VLOOKUP(VALUE(Q:Q),Rates!A:C,3,0)*W910)))</f>
        <v/>
      </c>
      <c r="AD910" s="137" t="str">
        <f>IFERROR(IF(B:B="","",IF(R910="Beer","",IF(VALUE(Q910)=0,VLOOKUP(VLOOKUP(B:B,#REF!,16,0),Rates!A:E,2,0),VLOOKUP(VALUE(Q910),Rates!A$31:B$34,2,0)*W910))),0)</f>
        <v/>
      </c>
      <c r="AE910" s="121" t="str">
        <f t="shared" si="450"/>
        <v/>
      </c>
      <c r="AF910" s="138" t="str">
        <f t="shared" si="451"/>
        <v/>
      </c>
      <c r="AG910" s="122" t="str">
        <f t="shared" si="452"/>
        <v/>
      </c>
      <c r="AH910" s="123" t="str">
        <f t="shared" si="453"/>
        <v/>
      </c>
      <c r="AI910" s="139" t="str">
        <f>IF(AE:AE="","",IF(R910="Refreshment Beverage",AK910*(Rates!J$19/100),ROUND(SUM(AH910*(Rates!$J$8/100)),4)))</f>
        <v/>
      </c>
      <c r="AJ910" s="124" t="str">
        <f t="shared" si="454"/>
        <v/>
      </c>
      <c r="AK910" s="125" t="str">
        <f t="shared" si="455"/>
        <v/>
      </c>
      <c r="AL910" s="121" t="str">
        <f t="shared" si="456"/>
        <v/>
      </c>
      <c r="AM910" s="138" t="str">
        <f>IF(AS910="","",IF(R910="Refreshment Beverage",ROUND(AS910*Rates!K$19,4),ROUND(AO910*(VLOOKUP(VALUE(Q910),Rates!G$4:L$12,3,0)),4)))</f>
        <v/>
      </c>
      <c r="AN910" s="126" t="str">
        <f>IF(AS910="","",IF(R910="Refreshment Beverage",AS910*(Rates!J$19/100),MAX(AM910,AB910)))</f>
        <v/>
      </c>
      <c r="AO910" s="127" t="str">
        <f t="shared" si="457"/>
        <v/>
      </c>
      <c r="AP910" s="127" t="str">
        <f t="shared" si="458"/>
        <v/>
      </c>
      <c r="AQ910" s="140" t="str">
        <f>IF(AS910="","",IF(R910="Refreshment Beverage",ROUND(SUM(VLOOKUP(Q:Q,Rates!G$15:L$19,3,0)*(AS910-Y910-Z910-AA910)),4),ROUND(SUM(Rates!$K$8*AS910),4)))</f>
        <v/>
      </c>
      <c r="AR910" s="139" t="str">
        <f t="shared" si="459"/>
        <v/>
      </c>
      <c r="AS910" s="125" t="str">
        <f t="shared" si="460"/>
        <v/>
      </c>
      <c r="AT910" s="121" t="str">
        <f t="shared" si="461"/>
        <v/>
      </c>
      <c r="AU910" s="138" t="str">
        <f>IF(AX910="","",IF(R910="Refreshment Beverage",ROUND((BA910-Y910-Z910-AA910)*VLOOKUP(VALUE(Q910),Rates!G$15:L$19,3,0),4),ROUND(AW910*(VLOOKUP(VALUE(Q910),Rates!G:L,3,0)),4)))</f>
        <v/>
      </c>
      <c r="AV910" s="126" t="str">
        <f t="shared" si="462"/>
        <v/>
      </c>
      <c r="AW910" s="127" t="str">
        <f t="shared" si="463"/>
        <v/>
      </c>
      <c r="AX910" s="123" t="str">
        <f t="shared" si="464"/>
        <v/>
      </c>
      <c r="AY910" s="140" t="str">
        <f>IF(AX910="","",IF(R910="Refreshment Beverage",ROUND(SUM(AX910*Rates!K$19),4),ROUND(SUM(AX910*(Rates!J$8/100)),4)))</f>
        <v/>
      </c>
      <c r="AZ910" s="124" t="str">
        <f t="shared" si="465"/>
        <v/>
      </c>
      <c r="BA910" s="125" t="str">
        <f t="shared" si="466"/>
        <v/>
      </c>
      <c r="BB910" s="115"/>
      <c r="BC910" s="143"/>
      <c r="BD910" s="100"/>
      <c r="BE910" s="100"/>
      <c r="BF910" s="100"/>
      <c r="BG910" s="100"/>
    </row>
    <row r="911" spans="1:59" ht="12.75" customHeight="1" x14ac:dyDescent="0.2">
      <c r="A911" s="144"/>
      <c r="B911" s="141"/>
      <c r="C911" s="141"/>
      <c r="D911" s="142"/>
      <c r="E911" s="142"/>
      <c r="F911" s="142"/>
      <c r="G911" s="142"/>
      <c r="H911" s="142"/>
      <c r="I911" s="129"/>
      <c r="J911" s="130"/>
      <c r="K911" s="131" t="str">
        <f t="shared" si="437"/>
        <v/>
      </c>
      <c r="L911" s="132" t="str">
        <f t="shared" si="438"/>
        <v/>
      </c>
      <c r="M911" s="133" t="str">
        <f t="shared" si="439"/>
        <v/>
      </c>
      <c r="N911" s="134" t="str">
        <f>IFERROR(IF(B:B="","",IF(R911="Beer",SUM(LOOKUP(2,1/(Rates!$B$3:$B$5&lt;=W911)/(Rates!$C$3:$C$5&gt;=W911),Rates!$D$3:$D$5)*(X911/100)*W911),IF(R911="Refreshment Beverage",SUM(LOOKUP(2,1/(Rates!$B$7:$B$11&lt;=W911)/(Rates!$C$7:$C$11&gt;=W911),Rates!$D$7:$D$11)*(X911/100)*W911)))),"")</f>
        <v/>
      </c>
      <c r="O911" s="134" t="str">
        <f t="shared" si="440"/>
        <v/>
      </c>
      <c r="P911" s="116"/>
      <c r="Q911" s="117" t="str">
        <f t="shared" si="441"/>
        <v/>
      </c>
      <c r="R911" s="128" t="str">
        <f t="shared" si="442"/>
        <v/>
      </c>
      <c r="S911" s="135" t="str">
        <f>IF(B911="","",IF(R911="Refreshment Beverage",VLOOKUP(VALUE(Q911),Rates!G$15:L$19,2,0),VLOOKUP(VALUE(Q911),Rates!G$4:L$12,2,0)))</f>
        <v/>
      </c>
      <c r="T911" s="135" t="str">
        <f t="shared" si="443"/>
        <v/>
      </c>
      <c r="U911" s="118" t="str">
        <f t="shared" si="444"/>
        <v/>
      </c>
      <c r="V911" s="135" t="str">
        <f t="shared" si="445"/>
        <v/>
      </c>
      <c r="W911" s="135" t="str">
        <f t="shared" si="446"/>
        <v/>
      </c>
      <c r="X911" s="119" t="str">
        <f t="shared" si="447"/>
        <v/>
      </c>
      <c r="Y911" s="120" t="str">
        <f>IF(B:B="","",IF(R911="Refreshment Beverage",VLOOKUP(Q911,Rates!G$15:L$19,6,0)*W911,VLOOKUP(Q911,Rates!G$4:L$12,6,0)*W911))</f>
        <v/>
      </c>
      <c r="Z911" s="120" t="str">
        <f t="shared" si="448"/>
        <v/>
      </c>
      <c r="AA911" s="120" t="str">
        <f t="shared" si="449"/>
        <v/>
      </c>
      <c r="AB911" s="136" t="str">
        <f>IF(B:B="","",IF(R911="Refreshment Beverage","",IF(AND(R911="Beer",Q911=0),SUM(LOOKUP(2,1/(Rates!$B$15:$B$18&lt;=W911)/(Rates!$C$15:$C$18&gt;=W911),Rates!$D$15:$D$18)*W911),VLOOKUP(VALUE(Q:Q),Rates!A:B,2,0)*W911)))</f>
        <v/>
      </c>
      <c r="AC911" s="136" t="str">
        <f>IF(B:B="","",IF(R911="Refreshment Beverage","",IF(AND(R911="Beer",Q911=0),SUM(LOOKUP(2,1/(Rates!$B$15:$B$18&lt;=W911)/(Rates!$C$15:$C$18&gt;=W911),Rates!$E$15:$E$18)*W911),VLOOKUP(VALUE(Q:Q),Rates!A:C,3,0)*W911)))</f>
        <v/>
      </c>
      <c r="AD911" s="137" t="str">
        <f>IFERROR(IF(B:B="","",IF(R911="Beer","",IF(VALUE(Q911)=0,VLOOKUP(VLOOKUP(B:B,#REF!,16,0),Rates!A:E,2,0),VLOOKUP(VALUE(Q911),Rates!A$31:B$34,2,0)*W911))),0)</f>
        <v/>
      </c>
      <c r="AE911" s="121" t="str">
        <f t="shared" si="450"/>
        <v/>
      </c>
      <c r="AF911" s="138" t="str">
        <f t="shared" si="451"/>
        <v/>
      </c>
      <c r="AG911" s="122" t="str">
        <f t="shared" si="452"/>
        <v/>
      </c>
      <c r="AH911" s="123" t="str">
        <f t="shared" si="453"/>
        <v/>
      </c>
      <c r="AI911" s="139" t="str">
        <f>IF(AE:AE="","",IF(R911="Refreshment Beverage",AK911*(Rates!J$19/100),ROUND(SUM(AH911*(Rates!$J$8/100)),4)))</f>
        <v/>
      </c>
      <c r="AJ911" s="124" t="str">
        <f t="shared" si="454"/>
        <v/>
      </c>
      <c r="AK911" s="125" t="str">
        <f t="shared" si="455"/>
        <v/>
      </c>
      <c r="AL911" s="121" t="str">
        <f t="shared" si="456"/>
        <v/>
      </c>
      <c r="AM911" s="138" t="str">
        <f>IF(AS911="","",IF(R911="Refreshment Beverage",ROUND(AS911*Rates!K$19,4),ROUND(AO911*(VLOOKUP(VALUE(Q911),Rates!G$4:L$12,3,0)),4)))</f>
        <v/>
      </c>
      <c r="AN911" s="126" t="str">
        <f>IF(AS911="","",IF(R911="Refreshment Beverage",AS911*(Rates!J$19/100),MAX(AM911,AB911)))</f>
        <v/>
      </c>
      <c r="AO911" s="127" t="str">
        <f t="shared" si="457"/>
        <v/>
      </c>
      <c r="AP911" s="127" t="str">
        <f t="shared" si="458"/>
        <v/>
      </c>
      <c r="AQ911" s="140" t="str">
        <f>IF(AS911="","",IF(R911="Refreshment Beverage",ROUND(SUM(VLOOKUP(Q:Q,Rates!G$15:L$19,3,0)*(AS911-Y911-Z911-AA911)),4),ROUND(SUM(Rates!$K$8*AS911),4)))</f>
        <v/>
      </c>
      <c r="AR911" s="139" t="str">
        <f t="shared" si="459"/>
        <v/>
      </c>
      <c r="AS911" s="125" t="str">
        <f t="shared" si="460"/>
        <v/>
      </c>
      <c r="AT911" s="121" t="str">
        <f t="shared" si="461"/>
        <v/>
      </c>
      <c r="AU911" s="138" t="str">
        <f>IF(AX911="","",IF(R911="Refreshment Beverage",ROUND((BA911-Y911-Z911-AA911)*VLOOKUP(VALUE(Q911),Rates!G$15:L$19,3,0),4),ROUND(AW911*(VLOOKUP(VALUE(Q911),Rates!G:L,3,0)),4)))</f>
        <v/>
      </c>
      <c r="AV911" s="126" t="str">
        <f t="shared" si="462"/>
        <v/>
      </c>
      <c r="AW911" s="127" t="str">
        <f t="shared" si="463"/>
        <v/>
      </c>
      <c r="AX911" s="123" t="str">
        <f t="shared" si="464"/>
        <v/>
      </c>
      <c r="AY911" s="140" t="str">
        <f>IF(AX911="","",IF(R911="Refreshment Beverage",ROUND(SUM(AX911*Rates!K$19),4),ROUND(SUM(AX911*(Rates!J$8/100)),4)))</f>
        <v/>
      </c>
      <c r="AZ911" s="124" t="str">
        <f t="shared" si="465"/>
        <v/>
      </c>
      <c r="BA911" s="125" t="str">
        <f t="shared" si="466"/>
        <v/>
      </c>
      <c r="BB911" s="115"/>
      <c r="BC911" s="143"/>
      <c r="BD911" s="100"/>
      <c r="BE911" s="100"/>
      <c r="BF911" s="100"/>
      <c r="BG911" s="100"/>
    </row>
    <row r="912" spans="1:59" ht="12.75" customHeight="1" x14ac:dyDescent="0.2">
      <c r="A912" s="144"/>
      <c r="B912" s="141"/>
      <c r="C912" s="141"/>
      <c r="D912" s="142"/>
      <c r="E912" s="142"/>
      <c r="F912" s="142"/>
      <c r="G912" s="142"/>
      <c r="H912" s="142"/>
      <c r="I912" s="129"/>
      <c r="J912" s="130"/>
      <c r="K912" s="131" t="str">
        <f t="shared" si="437"/>
        <v/>
      </c>
      <c r="L912" s="132" t="str">
        <f t="shared" si="438"/>
        <v/>
      </c>
      <c r="M912" s="133" t="str">
        <f t="shared" si="439"/>
        <v/>
      </c>
      <c r="N912" s="134" t="str">
        <f>IFERROR(IF(B:B="","",IF(R912="Beer",SUM(LOOKUP(2,1/(Rates!$B$3:$B$5&lt;=W912)/(Rates!$C$3:$C$5&gt;=W912),Rates!$D$3:$D$5)*(X912/100)*W912),IF(R912="Refreshment Beverage",SUM(LOOKUP(2,1/(Rates!$B$7:$B$11&lt;=W912)/(Rates!$C$7:$C$11&gt;=W912),Rates!$D$7:$D$11)*(X912/100)*W912)))),"")</f>
        <v/>
      </c>
      <c r="O912" s="134" t="str">
        <f t="shared" si="440"/>
        <v/>
      </c>
      <c r="P912" s="116"/>
      <c r="Q912" s="117" t="str">
        <f t="shared" si="441"/>
        <v/>
      </c>
      <c r="R912" s="128" t="str">
        <f t="shared" si="442"/>
        <v/>
      </c>
      <c r="S912" s="135" t="str">
        <f>IF(B912="","",IF(R912="Refreshment Beverage",VLOOKUP(VALUE(Q912),Rates!G$15:L$19,2,0),VLOOKUP(VALUE(Q912),Rates!G$4:L$12,2,0)))</f>
        <v/>
      </c>
      <c r="T912" s="135" t="str">
        <f t="shared" si="443"/>
        <v/>
      </c>
      <c r="U912" s="118" t="str">
        <f t="shared" si="444"/>
        <v/>
      </c>
      <c r="V912" s="135" t="str">
        <f t="shared" si="445"/>
        <v/>
      </c>
      <c r="W912" s="135" t="str">
        <f t="shared" si="446"/>
        <v/>
      </c>
      <c r="X912" s="119" t="str">
        <f t="shared" si="447"/>
        <v/>
      </c>
      <c r="Y912" s="120" t="str">
        <f>IF(B:B="","",IF(R912="Refreshment Beverage",VLOOKUP(Q912,Rates!G$15:L$19,6,0)*W912,VLOOKUP(Q912,Rates!G$4:L$12,6,0)*W912))</f>
        <v/>
      </c>
      <c r="Z912" s="120" t="str">
        <f t="shared" si="448"/>
        <v/>
      </c>
      <c r="AA912" s="120" t="str">
        <f t="shared" si="449"/>
        <v/>
      </c>
      <c r="AB912" s="136" t="str">
        <f>IF(B:B="","",IF(R912="Refreshment Beverage","",IF(AND(R912="Beer",Q912=0),SUM(LOOKUP(2,1/(Rates!$B$15:$B$18&lt;=W912)/(Rates!$C$15:$C$18&gt;=W912),Rates!$D$15:$D$18)*W912),VLOOKUP(VALUE(Q:Q),Rates!A:B,2,0)*W912)))</f>
        <v/>
      </c>
      <c r="AC912" s="136" t="str">
        <f>IF(B:B="","",IF(R912="Refreshment Beverage","",IF(AND(R912="Beer",Q912=0),SUM(LOOKUP(2,1/(Rates!$B$15:$B$18&lt;=W912)/(Rates!$C$15:$C$18&gt;=W912),Rates!$E$15:$E$18)*W912),VLOOKUP(VALUE(Q:Q),Rates!A:C,3,0)*W912)))</f>
        <v/>
      </c>
      <c r="AD912" s="137" t="str">
        <f>IFERROR(IF(B:B="","",IF(R912="Beer","",IF(VALUE(Q912)=0,VLOOKUP(VLOOKUP(B:B,#REF!,16,0),Rates!A:E,2,0),VLOOKUP(VALUE(Q912),Rates!A$31:B$34,2,0)*W912))),0)</f>
        <v/>
      </c>
      <c r="AE912" s="121" t="str">
        <f t="shared" si="450"/>
        <v/>
      </c>
      <c r="AF912" s="138" t="str">
        <f t="shared" si="451"/>
        <v/>
      </c>
      <c r="AG912" s="122" t="str">
        <f t="shared" si="452"/>
        <v/>
      </c>
      <c r="AH912" s="123" t="str">
        <f t="shared" si="453"/>
        <v/>
      </c>
      <c r="AI912" s="139" t="str">
        <f>IF(AE:AE="","",IF(R912="Refreshment Beverage",AK912*(Rates!J$19/100),ROUND(SUM(AH912*(Rates!$J$8/100)),4)))</f>
        <v/>
      </c>
      <c r="AJ912" s="124" t="str">
        <f t="shared" si="454"/>
        <v/>
      </c>
      <c r="AK912" s="125" t="str">
        <f t="shared" si="455"/>
        <v/>
      </c>
      <c r="AL912" s="121" t="str">
        <f t="shared" si="456"/>
        <v/>
      </c>
      <c r="AM912" s="138" t="str">
        <f>IF(AS912="","",IF(R912="Refreshment Beverage",ROUND(AS912*Rates!K$19,4),ROUND(AO912*(VLOOKUP(VALUE(Q912),Rates!G$4:L$12,3,0)),4)))</f>
        <v/>
      </c>
      <c r="AN912" s="126" t="str">
        <f>IF(AS912="","",IF(R912="Refreshment Beverage",AS912*(Rates!J$19/100),MAX(AM912,AB912)))</f>
        <v/>
      </c>
      <c r="AO912" s="127" t="str">
        <f t="shared" si="457"/>
        <v/>
      </c>
      <c r="AP912" s="127" t="str">
        <f t="shared" si="458"/>
        <v/>
      </c>
      <c r="AQ912" s="140" t="str">
        <f>IF(AS912="","",IF(R912="Refreshment Beverage",ROUND(SUM(VLOOKUP(Q:Q,Rates!G$15:L$19,3,0)*(AS912-Y912-Z912-AA912)),4),ROUND(SUM(Rates!$K$8*AS912),4)))</f>
        <v/>
      </c>
      <c r="AR912" s="139" t="str">
        <f t="shared" si="459"/>
        <v/>
      </c>
      <c r="AS912" s="125" t="str">
        <f t="shared" si="460"/>
        <v/>
      </c>
      <c r="AT912" s="121" t="str">
        <f t="shared" si="461"/>
        <v/>
      </c>
      <c r="AU912" s="138" t="str">
        <f>IF(AX912="","",IF(R912="Refreshment Beverage",ROUND((BA912-Y912-Z912-AA912)*VLOOKUP(VALUE(Q912),Rates!G$15:L$19,3,0),4),ROUND(AW912*(VLOOKUP(VALUE(Q912),Rates!G:L,3,0)),4)))</f>
        <v/>
      </c>
      <c r="AV912" s="126" t="str">
        <f t="shared" si="462"/>
        <v/>
      </c>
      <c r="AW912" s="127" t="str">
        <f t="shared" si="463"/>
        <v/>
      </c>
      <c r="AX912" s="123" t="str">
        <f t="shared" si="464"/>
        <v/>
      </c>
      <c r="AY912" s="140" t="str">
        <f>IF(AX912="","",IF(R912="Refreshment Beverage",ROUND(SUM(AX912*Rates!K$19),4),ROUND(SUM(AX912*(Rates!J$8/100)),4)))</f>
        <v/>
      </c>
      <c r="AZ912" s="124" t="str">
        <f t="shared" si="465"/>
        <v/>
      </c>
      <c r="BA912" s="125" t="str">
        <f t="shared" si="466"/>
        <v/>
      </c>
      <c r="BB912" s="115"/>
      <c r="BC912" s="143"/>
      <c r="BD912" s="100"/>
      <c r="BE912" s="100"/>
      <c r="BF912" s="100"/>
      <c r="BG912" s="100"/>
    </row>
    <row r="913" spans="1:59" ht="12.75" customHeight="1" x14ac:dyDescent="0.2">
      <c r="A913" s="144"/>
      <c r="B913" s="141"/>
      <c r="C913" s="141"/>
      <c r="D913" s="142"/>
      <c r="E913" s="142"/>
      <c r="F913" s="142"/>
      <c r="G913" s="142"/>
      <c r="H913" s="142"/>
      <c r="I913" s="129"/>
      <c r="J913" s="130"/>
      <c r="K913" s="131" t="str">
        <f t="shared" si="437"/>
        <v/>
      </c>
      <c r="L913" s="132" t="str">
        <f t="shared" si="438"/>
        <v/>
      </c>
      <c r="M913" s="133" t="str">
        <f t="shared" si="439"/>
        <v/>
      </c>
      <c r="N913" s="134" t="str">
        <f>IFERROR(IF(B:B="","",IF(R913="Beer",SUM(LOOKUP(2,1/(Rates!$B$3:$B$5&lt;=W913)/(Rates!$C$3:$C$5&gt;=W913),Rates!$D$3:$D$5)*(X913/100)*W913),IF(R913="Refreshment Beverage",SUM(LOOKUP(2,1/(Rates!$B$7:$B$11&lt;=W913)/(Rates!$C$7:$C$11&gt;=W913),Rates!$D$7:$D$11)*(X913/100)*W913)))),"")</f>
        <v/>
      </c>
      <c r="O913" s="134" t="str">
        <f t="shared" si="440"/>
        <v/>
      </c>
      <c r="P913" s="116"/>
      <c r="Q913" s="117" t="str">
        <f t="shared" si="441"/>
        <v/>
      </c>
      <c r="R913" s="128" t="str">
        <f t="shared" si="442"/>
        <v/>
      </c>
      <c r="S913" s="135" t="str">
        <f>IF(B913="","",IF(R913="Refreshment Beverage",VLOOKUP(VALUE(Q913),Rates!G$15:L$19,2,0),VLOOKUP(VALUE(Q913),Rates!G$4:L$12,2,0)))</f>
        <v/>
      </c>
      <c r="T913" s="135" t="str">
        <f t="shared" si="443"/>
        <v/>
      </c>
      <c r="U913" s="118" t="str">
        <f t="shared" si="444"/>
        <v/>
      </c>
      <c r="V913" s="135" t="str">
        <f t="shared" si="445"/>
        <v/>
      </c>
      <c r="W913" s="135" t="str">
        <f t="shared" si="446"/>
        <v/>
      </c>
      <c r="X913" s="119" t="str">
        <f t="shared" si="447"/>
        <v/>
      </c>
      <c r="Y913" s="120" t="str">
        <f>IF(B:B="","",IF(R913="Refreshment Beverage",VLOOKUP(Q913,Rates!G$15:L$19,6,0)*W913,VLOOKUP(Q913,Rates!G$4:L$12,6,0)*W913))</f>
        <v/>
      </c>
      <c r="Z913" s="120" t="str">
        <f t="shared" si="448"/>
        <v/>
      </c>
      <c r="AA913" s="120" t="str">
        <f t="shared" si="449"/>
        <v/>
      </c>
      <c r="AB913" s="136" t="str">
        <f>IF(B:B="","",IF(R913="Refreshment Beverage","",IF(AND(R913="Beer",Q913=0),SUM(LOOKUP(2,1/(Rates!$B$15:$B$18&lt;=W913)/(Rates!$C$15:$C$18&gt;=W913),Rates!$D$15:$D$18)*W913),VLOOKUP(VALUE(Q:Q),Rates!A:B,2,0)*W913)))</f>
        <v/>
      </c>
      <c r="AC913" s="136" t="str">
        <f>IF(B:B="","",IF(R913="Refreshment Beverage","",IF(AND(R913="Beer",Q913=0),SUM(LOOKUP(2,1/(Rates!$B$15:$B$18&lt;=W913)/(Rates!$C$15:$C$18&gt;=W913),Rates!$E$15:$E$18)*W913),VLOOKUP(VALUE(Q:Q),Rates!A:C,3,0)*W913)))</f>
        <v/>
      </c>
      <c r="AD913" s="137" t="str">
        <f>IFERROR(IF(B:B="","",IF(R913="Beer","",IF(VALUE(Q913)=0,VLOOKUP(VLOOKUP(B:B,#REF!,16,0),Rates!A:E,2,0),VLOOKUP(VALUE(Q913),Rates!A$31:B$34,2,0)*W913))),0)</f>
        <v/>
      </c>
      <c r="AE913" s="121" t="str">
        <f t="shared" si="450"/>
        <v/>
      </c>
      <c r="AF913" s="138" t="str">
        <f t="shared" si="451"/>
        <v/>
      </c>
      <c r="AG913" s="122" t="str">
        <f t="shared" si="452"/>
        <v/>
      </c>
      <c r="AH913" s="123" t="str">
        <f t="shared" si="453"/>
        <v/>
      </c>
      <c r="AI913" s="139" t="str">
        <f>IF(AE:AE="","",IF(R913="Refreshment Beverage",AK913*(Rates!J$19/100),ROUND(SUM(AH913*(Rates!$J$8/100)),4)))</f>
        <v/>
      </c>
      <c r="AJ913" s="124" t="str">
        <f t="shared" si="454"/>
        <v/>
      </c>
      <c r="AK913" s="125" t="str">
        <f t="shared" si="455"/>
        <v/>
      </c>
      <c r="AL913" s="121" t="str">
        <f t="shared" si="456"/>
        <v/>
      </c>
      <c r="AM913" s="138" t="str">
        <f>IF(AS913="","",IF(R913="Refreshment Beverage",ROUND(AS913*Rates!K$19,4),ROUND(AO913*(VLOOKUP(VALUE(Q913),Rates!G$4:L$12,3,0)),4)))</f>
        <v/>
      </c>
      <c r="AN913" s="126" t="str">
        <f>IF(AS913="","",IF(R913="Refreshment Beverage",AS913*(Rates!J$19/100),MAX(AM913,AB913)))</f>
        <v/>
      </c>
      <c r="AO913" s="127" t="str">
        <f t="shared" si="457"/>
        <v/>
      </c>
      <c r="AP913" s="127" t="str">
        <f t="shared" si="458"/>
        <v/>
      </c>
      <c r="AQ913" s="140" t="str">
        <f>IF(AS913="","",IF(R913="Refreshment Beverage",ROUND(SUM(VLOOKUP(Q:Q,Rates!G$15:L$19,3,0)*(AS913-Y913-Z913-AA913)),4),ROUND(SUM(Rates!$K$8*AS913),4)))</f>
        <v/>
      </c>
      <c r="AR913" s="139" t="str">
        <f t="shared" si="459"/>
        <v/>
      </c>
      <c r="AS913" s="125" t="str">
        <f t="shared" si="460"/>
        <v/>
      </c>
      <c r="AT913" s="121" t="str">
        <f t="shared" si="461"/>
        <v/>
      </c>
      <c r="AU913" s="138" t="str">
        <f>IF(AX913="","",IF(R913="Refreshment Beverage",ROUND((BA913-Y913-Z913-AA913)*VLOOKUP(VALUE(Q913),Rates!G$15:L$19,3,0),4),ROUND(AW913*(VLOOKUP(VALUE(Q913),Rates!G:L,3,0)),4)))</f>
        <v/>
      </c>
      <c r="AV913" s="126" t="str">
        <f t="shared" si="462"/>
        <v/>
      </c>
      <c r="AW913" s="127" t="str">
        <f t="shared" si="463"/>
        <v/>
      </c>
      <c r="AX913" s="123" t="str">
        <f t="shared" si="464"/>
        <v/>
      </c>
      <c r="AY913" s="140" t="str">
        <f>IF(AX913="","",IF(R913="Refreshment Beverage",ROUND(SUM(AX913*Rates!K$19),4),ROUND(SUM(AX913*(Rates!J$8/100)),4)))</f>
        <v/>
      </c>
      <c r="AZ913" s="124" t="str">
        <f t="shared" si="465"/>
        <v/>
      </c>
      <c r="BA913" s="125" t="str">
        <f t="shared" si="466"/>
        <v/>
      </c>
      <c r="BB913" s="115"/>
      <c r="BC913" s="143"/>
      <c r="BD913" s="100"/>
      <c r="BE913" s="100"/>
      <c r="BF913" s="100"/>
      <c r="BG913" s="100"/>
    </row>
    <row r="914" spans="1:59" ht="12.75" customHeight="1" x14ac:dyDescent="0.2">
      <c r="A914" s="144"/>
      <c r="B914" s="141"/>
      <c r="C914" s="141"/>
      <c r="D914" s="142"/>
      <c r="E914" s="142"/>
      <c r="F914" s="142"/>
      <c r="G914" s="142"/>
      <c r="H914" s="142"/>
      <c r="I914" s="129"/>
      <c r="J914" s="130"/>
      <c r="K914" s="131" t="str">
        <f t="shared" si="437"/>
        <v/>
      </c>
      <c r="L914" s="132" t="str">
        <f t="shared" si="438"/>
        <v/>
      </c>
      <c r="M914" s="133" t="str">
        <f t="shared" si="439"/>
        <v/>
      </c>
      <c r="N914" s="134" t="str">
        <f>IFERROR(IF(B:B="","",IF(R914="Beer",SUM(LOOKUP(2,1/(Rates!$B$3:$B$5&lt;=W914)/(Rates!$C$3:$C$5&gt;=W914),Rates!$D$3:$D$5)*(X914/100)*W914),IF(R914="Refreshment Beverage",SUM(LOOKUP(2,1/(Rates!$B$7:$B$11&lt;=W914)/(Rates!$C$7:$C$11&gt;=W914),Rates!$D$7:$D$11)*(X914/100)*W914)))),"")</f>
        <v/>
      </c>
      <c r="O914" s="134" t="str">
        <f t="shared" si="440"/>
        <v/>
      </c>
      <c r="P914" s="116"/>
      <c r="Q914" s="117" t="str">
        <f t="shared" si="441"/>
        <v/>
      </c>
      <c r="R914" s="128" t="str">
        <f t="shared" si="442"/>
        <v/>
      </c>
      <c r="S914" s="135" t="str">
        <f>IF(B914="","",IF(R914="Refreshment Beverage",VLOOKUP(VALUE(Q914),Rates!G$15:L$19,2,0),VLOOKUP(VALUE(Q914),Rates!G$4:L$12,2,0)))</f>
        <v/>
      </c>
      <c r="T914" s="135" t="str">
        <f t="shared" si="443"/>
        <v/>
      </c>
      <c r="U914" s="118" t="str">
        <f t="shared" si="444"/>
        <v/>
      </c>
      <c r="V914" s="135" t="str">
        <f t="shared" si="445"/>
        <v/>
      </c>
      <c r="W914" s="135" t="str">
        <f t="shared" si="446"/>
        <v/>
      </c>
      <c r="X914" s="119" t="str">
        <f t="shared" si="447"/>
        <v/>
      </c>
      <c r="Y914" s="120" t="str">
        <f>IF(B:B="","",IF(R914="Refreshment Beverage",VLOOKUP(Q914,Rates!G$15:L$19,6,0)*W914,VLOOKUP(Q914,Rates!G$4:L$12,6,0)*W914))</f>
        <v/>
      </c>
      <c r="Z914" s="120" t="str">
        <f t="shared" si="448"/>
        <v/>
      </c>
      <c r="AA914" s="120" t="str">
        <f t="shared" si="449"/>
        <v/>
      </c>
      <c r="AB914" s="136" t="str">
        <f>IF(B:B="","",IF(R914="Refreshment Beverage","",IF(AND(R914="Beer",Q914=0),SUM(LOOKUP(2,1/(Rates!$B$15:$B$18&lt;=W914)/(Rates!$C$15:$C$18&gt;=W914),Rates!$D$15:$D$18)*W914),VLOOKUP(VALUE(Q:Q),Rates!A:B,2,0)*W914)))</f>
        <v/>
      </c>
      <c r="AC914" s="136" t="str">
        <f>IF(B:B="","",IF(R914="Refreshment Beverage","",IF(AND(R914="Beer",Q914=0),SUM(LOOKUP(2,1/(Rates!$B$15:$B$18&lt;=W914)/(Rates!$C$15:$C$18&gt;=W914),Rates!$E$15:$E$18)*W914),VLOOKUP(VALUE(Q:Q),Rates!A:C,3,0)*W914)))</f>
        <v/>
      </c>
      <c r="AD914" s="137" t="str">
        <f>IFERROR(IF(B:B="","",IF(R914="Beer","",IF(VALUE(Q914)=0,VLOOKUP(VLOOKUP(B:B,#REF!,16,0),Rates!A:E,2,0),VLOOKUP(VALUE(Q914),Rates!A$31:B$34,2,0)*W914))),0)</f>
        <v/>
      </c>
      <c r="AE914" s="121" t="str">
        <f t="shared" si="450"/>
        <v/>
      </c>
      <c r="AF914" s="138" t="str">
        <f t="shared" si="451"/>
        <v/>
      </c>
      <c r="AG914" s="122" t="str">
        <f t="shared" si="452"/>
        <v/>
      </c>
      <c r="AH914" s="123" t="str">
        <f t="shared" si="453"/>
        <v/>
      </c>
      <c r="AI914" s="139" t="str">
        <f>IF(AE:AE="","",IF(R914="Refreshment Beverage",AK914*(Rates!J$19/100),ROUND(SUM(AH914*(Rates!$J$8/100)),4)))</f>
        <v/>
      </c>
      <c r="AJ914" s="124" t="str">
        <f t="shared" si="454"/>
        <v/>
      </c>
      <c r="AK914" s="125" t="str">
        <f t="shared" si="455"/>
        <v/>
      </c>
      <c r="AL914" s="121" t="str">
        <f t="shared" si="456"/>
        <v/>
      </c>
      <c r="AM914" s="138" t="str">
        <f>IF(AS914="","",IF(R914="Refreshment Beverage",ROUND(AS914*Rates!K$19,4),ROUND(AO914*(VLOOKUP(VALUE(Q914),Rates!G$4:L$12,3,0)),4)))</f>
        <v/>
      </c>
      <c r="AN914" s="126" t="str">
        <f>IF(AS914="","",IF(R914="Refreshment Beverage",AS914*(Rates!J$19/100),MAX(AM914,AB914)))</f>
        <v/>
      </c>
      <c r="AO914" s="127" t="str">
        <f t="shared" si="457"/>
        <v/>
      </c>
      <c r="AP914" s="127" t="str">
        <f t="shared" si="458"/>
        <v/>
      </c>
      <c r="AQ914" s="140" t="str">
        <f>IF(AS914="","",IF(R914="Refreshment Beverage",ROUND(SUM(VLOOKUP(Q:Q,Rates!G$15:L$19,3,0)*(AS914-Y914-Z914-AA914)),4),ROUND(SUM(Rates!$K$8*AS914),4)))</f>
        <v/>
      </c>
      <c r="AR914" s="139" t="str">
        <f t="shared" si="459"/>
        <v/>
      </c>
      <c r="AS914" s="125" t="str">
        <f t="shared" si="460"/>
        <v/>
      </c>
      <c r="AT914" s="121" t="str">
        <f t="shared" si="461"/>
        <v/>
      </c>
      <c r="AU914" s="138" t="str">
        <f>IF(AX914="","",IF(R914="Refreshment Beverage",ROUND((BA914-Y914-Z914-AA914)*VLOOKUP(VALUE(Q914),Rates!G$15:L$19,3,0),4),ROUND(AW914*(VLOOKUP(VALUE(Q914),Rates!G:L,3,0)),4)))</f>
        <v/>
      </c>
      <c r="AV914" s="126" t="str">
        <f t="shared" si="462"/>
        <v/>
      </c>
      <c r="AW914" s="127" t="str">
        <f t="shared" si="463"/>
        <v/>
      </c>
      <c r="AX914" s="123" t="str">
        <f t="shared" si="464"/>
        <v/>
      </c>
      <c r="AY914" s="140" t="str">
        <f>IF(AX914="","",IF(R914="Refreshment Beverage",ROUND(SUM(AX914*Rates!K$19),4),ROUND(SUM(AX914*(Rates!J$8/100)),4)))</f>
        <v/>
      </c>
      <c r="AZ914" s="124" t="str">
        <f t="shared" si="465"/>
        <v/>
      </c>
      <c r="BA914" s="125" t="str">
        <f t="shared" si="466"/>
        <v/>
      </c>
      <c r="BB914" s="115"/>
      <c r="BC914" s="143"/>
      <c r="BD914" s="100"/>
      <c r="BE914" s="100"/>
      <c r="BF914" s="100"/>
      <c r="BG914" s="100"/>
    </row>
    <row r="915" spans="1:59" ht="12.75" customHeight="1" x14ac:dyDescent="0.2">
      <c r="A915" s="144"/>
      <c r="B915" s="141"/>
      <c r="C915" s="141"/>
      <c r="D915" s="142"/>
      <c r="E915" s="142"/>
      <c r="F915" s="142"/>
      <c r="G915" s="142"/>
      <c r="H915" s="142"/>
      <c r="I915" s="129"/>
      <c r="J915" s="130"/>
      <c r="K915" s="131" t="str">
        <f t="shared" si="437"/>
        <v/>
      </c>
      <c r="L915" s="132" t="str">
        <f t="shared" si="438"/>
        <v/>
      </c>
      <c r="M915" s="133" t="str">
        <f t="shared" si="439"/>
        <v/>
      </c>
      <c r="N915" s="134" t="str">
        <f>IFERROR(IF(B:B="","",IF(R915="Beer",SUM(LOOKUP(2,1/(Rates!$B$3:$B$5&lt;=W915)/(Rates!$C$3:$C$5&gt;=W915),Rates!$D$3:$D$5)*(X915/100)*W915),IF(R915="Refreshment Beverage",SUM(LOOKUP(2,1/(Rates!$B$7:$B$11&lt;=W915)/(Rates!$C$7:$C$11&gt;=W915),Rates!$D$7:$D$11)*(X915/100)*W915)))),"")</f>
        <v/>
      </c>
      <c r="O915" s="134" t="str">
        <f t="shared" si="440"/>
        <v/>
      </c>
      <c r="P915" s="116"/>
      <c r="Q915" s="117" t="str">
        <f t="shared" si="441"/>
        <v/>
      </c>
      <c r="R915" s="128" t="str">
        <f t="shared" si="442"/>
        <v/>
      </c>
      <c r="S915" s="135" t="str">
        <f>IF(B915="","",IF(R915="Refreshment Beverage",VLOOKUP(VALUE(Q915),Rates!G$15:L$19,2,0),VLOOKUP(VALUE(Q915),Rates!G$4:L$12,2,0)))</f>
        <v/>
      </c>
      <c r="T915" s="135" t="str">
        <f t="shared" si="443"/>
        <v/>
      </c>
      <c r="U915" s="118" t="str">
        <f t="shared" si="444"/>
        <v/>
      </c>
      <c r="V915" s="135" t="str">
        <f t="shared" si="445"/>
        <v/>
      </c>
      <c r="W915" s="135" t="str">
        <f t="shared" si="446"/>
        <v/>
      </c>
      <c r="X915" s="119" t="str">
        <f t="shared" si="447"/>
        <v/>
      </c>
      <c r="Y915" s="120" t="str">
        <f>IF(B:B="","",IF(R915="Refreshment Beverage",VLOOKUP(Q915,Rates!G$15:L$19,6,0)*W915,VLOOKUP(Q915,Rates!G$4:L$12,6,0)*W915))</f>
        <v/>
      </c>
      <c r="Z915" s="120" t="str">
        <f t="shared" si="448"/>
        <v/>
      </c>
      <c r="AA915" s="120" t="str">
        <f t="shared" si="449"/>
        <v/>
      </c>
      <c r="AB915" s="136" t="str">
        <f>IF(B:B="","",IF(R915="Refreshment Beverage","",IF(AND(R915="Beer",Q915=0),SUM(LOOKUP(2,1/(Rates!$B$15:$B$18&lt;=W915)/(Rates!$C$15:$C$18&gt;=W915),Rates!$D$15:$D$18)*W915),VLOOKUP(VALUE(Q:Q),Rates!A:B,2,0)*W915)))</f>
        <v/>
      </c>
      <c r="AC915" s="136" t="str">
        <f>IF(B:B="","",IF(R915="Refreshment Beverage","",IF(AND(R915="Beer",Q915=0),SUM(LOOKUP(2,1/(Rates!$B$15:$B$18&lt;=W915)/(Rates!$C$15:$C$18&gt;=W915),Rates!$E$15:$E$18)*W915),VLOOKUP(VALUE(Q:Q),Rates!A:C,3,0)*W915)))</f>
        <v/>
      </c>
      <c r="AD915" s="137" t="str">
        <f>IFERROR(IF(B:B="","",IF(R915="Beer","",IF(VALUE(Q915)=0,VLOOKUP(VLOOKUP(B:B,#REF!,16,0),Rates!A:E,2,0),VLOOKUP(VALUE(Q915),Rates!A$31:B$34,2,0)*W915))),0)</f>
        <v/>
      </c>
      <c r="AE915" s="121" t="str">
        <f t="shared" si="450"/>
        <v/>
      </c>
      <c r="AF915" s="138" t="str">
        <f t="shared" si="451"/>
        <v/>
      </c>
      <c r="AG915" s="122" t="str">
        <f t="shared" si="452"/>
        <v/>
      </c>
      <c r="AH915" s="123" t="str">
        <f t="shared" si="453"/>
        <v/>
      </c>
      <c r="AI915" s="139" t="str">
        <f>IF(AE:AE="","",IF(R915="Refreshment Beverage",AK915*(Rates!J$19/100),ROUND(SUM(AH915*(Rates!$J$8/100)),4)))</f>
        <v/>
      </c>
      <c r="AJ915" s="124" t="str">
        <f t="shared" si="454"/>
        <v/>
      </c>
      <c r="AK915" s="125" t="str">
        <f t="shared" si="455"/>
        <v/>
      </c>
      <c r="AL915" s="121" t="str">
        <f t="shared" si="456"/>
        <v/>
      </c>
      <c r="AM915" s="138" t="str">
        <f>IF(AS915="","",IF(R915="Refreshment Beverage",ROUND(AS915*Rates!K$19,4),ROUND(AO915*(VLOOKUP(VALUE(Q915),Rates!G$4:L$12,3,0)),4)))</f>
        <v/>
      </c>
      <c r="AN915" s="126" t="str">
        <f>IF(AS915="","",IF(R915="Refreshment Beverage",AS915*(Rates!J$19/100),MAX(AM915,AB915)))</f>
        <v/>
      </c>
      <c r="AO915" s="127" t="str">
        <f t="shared" si="457"/>
        <v/>
      </c>
      <c r="AP915" s="127" t="str">
        <f t="shared" si="458"/>
        <v/>
      </c>
      <c r="AQ915" s="140" t="str">
        <f>IF(AS915="","",IF(R915="Refreshment Beverage",ROUND(SUM(VLOOKUP(Q:Q,Rates!G$15:L$19,3,0)*(AS915-Y915-Z915-AA915)),4),ROUND(SUM(Rates!$K$8*AS915),4)))</f>
        <v/>
      </c>
      <c r="AR915" s="139" t="str">
        <f t="shared" si="459"/>
        <v/>
      </c>
      <c r="AS915" s="125" t="str">
        <f t="shared" si="460"/>
        <v/>
      </c>
      <c r="AT915" s="121" t="str">
        <f t="shared" si="461"/>
        <v/>
      </c>
      <c r="AU915" s="138" t="str">
        <f>IF(AX915="","",IF(R915="Refreshment Beverage",ROUND((BA915-Y915-Z915-AA915)*VLOOKUP(VALUE(Q915),Rates!G$15:L$19,3,0),4),ROUND(AW915*(VLOOKUP(VALUE(Q915),Rates!G:L,3,0)),4)))</f>
        <v/>
      </c>
      <c r="AV915" s="126" t="str">
        <f t="shared" si="462"/>
        <v/>
      </c>
      <c r="AW915" s="127" t="str">
        <f t="shared" si="463"/>
        <v/>
      </c>
      <c r="AX915" s="123" t="str">
        <f t="shared" si="464"/>
        <v/>
      </c>
      <c r="AY915" s="140" t="str">
        <f>IF(AX915="","",IF(R915="Refreshment Beverage",ROUND(SUM(AX915*Rates!K$19),4),ROUND(SUM(AX915*(Rates!J$8/100)),4)))</f>
        <v/>
      </c>
      <c r="AZ915" s="124" t="str">
        <f t="shared" si="465"/>
        <v/>
      </c>
      <c r="BA915" s="125" t="str">
        <f t="shared" si="466"/>
        <v/>
      </c>
      <c r="BB915" s="115"/>
      <c r="BC915" s="143"/>
      <c r="BD915" s="100"/>
      <c r="BE915" s="100"/>
      <c r="BF915" s="100"/>
      <c r="BG915" s="100"/>
    </row>
    <row r="916" spans="1:59" ht="12.75" customHeight="1" x14ac:dyDescent="0.2">
      <c r="A916" s="144"/>
      <c r="B916" s="141"/>
      <c r="C916" s="141"/>
      <c r="D916" s="142"/>
      <c r="E916" s="142"/>
      <c r="F916" s="142"/>
      <c r="G916" s="142"/>
      <c r="H916" s="142"/>
      <c r="I916" s="129"/>
      <c r="J916" s="130"/>
      <c r="K916" s="131" t="str">
        <f t="shared" si="437"/>
        <v/>
      </c>
      <c r="L916" s="132" t="str">
        <f t="shared" si="438"/>
        <v/>
      </c>
      <c r="M916" s="133" t="str">
        <f t="shared" si="439"/>
        <v/>
      </c>
      <c r="N916" s="134" t="str">
        <f>IFERROR(IF(B:B="","",IF(R916="Beer",SUM(LOOKUP(2,1/(Rates!$B$3:$B$5&lt;=W916)/(Rates!$C$3:$C$5&gt;=W916),Rates!$D$3:$D$5)*(X916/100)*W916),IF(R916="Refreshment Beverage",SUM(LOOKUP(2,1/(Rates!$B$7:$B$11&lt;=W916)/(Rates!$C$7:$C$11&gt;=W916),Rates!$D$7:$D$11)*(X916/100)*W916)))),"")</f>
        <v/>
      </c>
      <c r="O916" s="134" t="str">
        <f t="shared" si="440"/>
        <v/>
      </c>
      <c r="P916" s="116"/>
      <c r="Q916" s="117" t="str">
        <f t="shared" si="441"/>
        <v/>
      </c>
      <c r="R916" s="128" t="str">
        <f t="shared" si="442"/>
        <v/>
      </c>
      <c r="S916" s="135" t="str">
        <f>IF(B916="","",IF(R916="Refreshment Beverage",VLOOKUP(VALUE(Q916),Rates!G$15:L$19,2,0),VLOOKUP(VALUE(Q916),Rates!G$4:L$12,2,0)))</f>
        <v/>
      </c>
      <c r="T916" s="135" t="str">
        <f t="shared" si="443"/>
        <v/>
      </c>
      <c r="U916" s="118" t="str">
        <f t="shared" si="444"/>
        <v/>
      </c>
      <c r="V916" s="135" t="str">
        <f t="shared" si="445"/>
        <v/>
      </c>
      <c r="W916" s="135" t="str">
        <f t="shared" si="446"/>
        <v/>
      </c>
      <c r="X916" s="119" t="str">
        <f t="shared" si="447"/>
        <v/>
      </c>
      <c r="Y916" s="120" t="str">
        <f>IF(B:B="","",IF(R916="Refreshment Beverage",VLOOKUP(Q916,Rates!G$15:L$19,6,0)*W916,VLOOKUP(Q916,Rates!G$4:L$12,6,0)*W916))</f>
        <v/>
      </c>
      <c r="Z916" s="120" t="str">
        <f t="shared" si="448"/>
        <v/>
      </c>
      <c r="AA916" s="120" t="str">
        <f t="shared" si="449"/>
        <v/>
      </c>
      <c r="AB916" s="136" t="str">
        <f>IF(B:B="","",IF(R916="Refreshment Beverage","",IF(AND(R916="Beer",Q916=0),SUM(LOOKUP(2,1/(Rates!$B$15:$B$18&lt;=W916)/(Rates!$C$15:$C$18&gt;=W916),Rates!$D$15:$D$18)*W916),VLOOKUP(VALUE(Q:Q),Rates!A:B,2,0)*W916)))</f>
        <v/>
      </c>
      <c r="AC916" s="136" t="str">
        <f>IF(B:B="","",IF(R916="Refreshment Beverage","",IF(AND(R916="Beer",Q916=0),SUM(LOOKUP(2,1/(Rates!$B$15:$B$18&lt;=W916)/(Rates!$C$15:$C$18&gt;=W916),Rates!$E$15:$E$18)*W916),VLOOKUP(VALUE(Q:Q),Rates!A:C,3,0)*W916)))</f>
        <v/>
      </c>
      <c r="AD916" s="137" t="str">
        <f>IFERROR(IF(B:B="","",IF(R916="Beer","",IF(VALUE(Q916)=0,VLOOKUP(VLOOKUP(B:B,#REF!,16,0),Rates!A:E,2,0),VLOOKUP(VALUE(Q916),Rates!A$31:B$34,2,0)*W916))),0)</f>
        <v/>
      </c>
      <c r="AE916" s="121" t="str">
        <f t="shared" si="450"/>
        <v/>
      </c>
      <c r="AF916" s="138" t="str">
        <f t="shared" si="451"/>
        <v/>
      </c>
      <c r="AG916" s="122" t="str">
        <f t="shared" si="452"/>
        <v/>
      </c>
      <c r="AH916" s="123" t="str">
        <f t="shared" si="453"/>
        <v/>
      </c>
      <c r="AI916" s="139" t="str">
        <f>IF(AE:AE="","",IF(R916="Refreshment Beverage",AK916*(Rates!J$19/100),ROUND(SUM(AH916*(Rates!$J$8/100)),4)))</f>
        <v/>
      </c>
      <c r="AJ916" s="124" t="str">
        <f t="shared" si="454"/>
        <v/>
      </c>
      <c r="AK916" s="125" t="str">
        <f t="shared" si="455"/>
        <v/>
      </c>
      <c r="AL916" s="121" t="str">
        <f t="shared" si="456"/>
        <v/>
      </c>
      <c r="AM916" s="138" t="str">
        <f>IF(AS916="","",IF(R916="Refreshment Beverage",ROUND(AS916*Rates!K$19,4),ROUND(AO916*(VLOOKUP(VALUE(Q916),Rates!G$4:L$12,3,0)),4)))</f>
        <v/>
      </c>
      <c r="AN916" s="126" t="str">
        <f>IF(AS916="","",IF(R916="Refreshment Beverage",AS916*(Rates!J$19/100),MAX(AM916,AB916)))</f>
        <v/>
      </c>
      <c r="AO916" s="127" t="str">
        <f t="shared" si="457"/>
        <v/>
      </c>
      <c r="AP916" s="127" t="str">
        <f t="shared" si="458"/>
        <v/>
      </c>
      <c r="AQ916" s="140" t="str">
        <f>IF(AS916="","",IF(R916="Refreshment Beverage",ROUND(SUM(VLOOKUP(Q:Q,Rates!G$15:L$19,3,0)*(AS916-Y916-Z916-AA916)),4),ROUND(SUM(Rates!$K$8*AS916),4)))</f>
        <v/>
      </c>
      <c r="AR916" s="139" t="str">
        <f t="shared" si="459"/>
        <v/>
      </c>
      <c r="AS916" s="125" t="str">
        <f t="shared" si="460"/>
        <v/>
      </c>
      <c r="AT916" s="121" t="str">
        <f t="shared" si="461"/>
        <v/>
      </c>
      <c r="AU916" s="138" t="str">
        <f>IF(AX916="","",IF(R916="Refreshment Beverage",ROUND((BA916-Y916-Z916-AA916)*VLOOKUP(VALUE(Q916),Rates!G$15:L$19,3,0),4),ROUND(AW916*(VLOOKUP(VALUE(Q916),Rates!G:L,3,0)),4)))</f>
        <v/>
      </c>
      <c r="AV916" s="126" t="str">
        <f t="shared" si="462"/>
        <v/>
      </c>
      <c r="AW916" s="127" t="str">
        <f t="shared" si="463"/>
        <v/>
      </c>
      <c r="AX916" s="123" t="str">
        <f t="shared" si="464"/>
        <v/>
      </c>
      <c r="AY916" s="140" t="str">
        <f>IF(AX916="","",IF(R916="Refreshment Beverage",ROUND(SUM(AX916*Rates!K$19),4),ROUND(SUM(AX916*(Rates!J$8/100)),4)))</f>
        <v/>
      </c>
      <c r="AZ916" s="124" t="str">
        <f t="shared" si="465"/>
        <v/>
      </c>
      <c r="BA916" s="125" t="str">
        <f t="shared" si="466"/>
        <v/>
      </c>
      <c r="BB916" s="115"/>
      <c r="BC916" s="143"/>
      <c r="BD916" s="100"/>
      <c r="BE916" s="100"/>
      <c r="BF916" s="100"/>
      <c r="BG916" s="100"/>
    </row>
    <row r="917" spans="1:59" ht="12.75" customHeight="1" x14ac:dyDescent="0.2">
      <c r="A917" s="144"/>
      <c r="B917" s="141"/>
      <c r="C917" s="141"/>
      <c r="D917" s="142"/>
      <c r="E917" s="142"/>
      <c r="F917" s="142"/>
      <c r="G917" s="142"/>
      <c r="H917" s="142"/>
      <c r="I917" s="129"/>
      <c r="J917" s="130"/>
      <c r="K917" s="131" t="str">
        <f t="shared" si="437"/>
        <v/>
      </c>
      <c r="L917" s="132" t="str">
        <f t="shared" si="438"/>
        <v/>
      </c>
      <c r="M917" s="133" t="str">
        <f t="shared" si="439"/>
        <v/>
      </c>
      <c r="N917" s="134" t="str">
        <f>IFERROR(IF(B:B="","",IF(R917="Beer",SUM(LOOKUP(2,1/(Rates!$B$3:$B$5&lt;=W917)/(Rates!$C$3:$C$5&gt;=W917),Rates!$D$3:$D$5)*(X917/100)*W917),IF(R917="Refreshment Beverage",SUM(LOOKUP(2,1/(Rates!$B$7:$B$11&lt;=W917)/(Rates!$C$7:$C$11&gt;=W917),Rates!$D$7:$D$11)*(X917/100)*W917)))),"")</f>
        <v/>
      </c>
      <c r="O917" s="134" t="str">
        <f t="shared" si="440"/>
        <v/>
      </c>
      <c r="P917" s="116"/>
      <c r="Q917" s="117" t="str">
        <f t="shared" si="441"/>
        <v/>
      </c>
      <c r="R917" s="128" t="str">
        <f t="shared" si="442"/>
        <v/>
      </c>
      <c r="S917" s="135" t="str">
        <f>IF(B917="","",IF(R917="Refreshment Beverage",VLOOKUP(VALUE(Q917),Rates!G$15:L$19,2,0),VLOOKUP(VALUE(Q917),Rates!G$4:L$12,2,0)))</f>
        <v/>
      </c>
      <c r="T917" s="135" t="str">
        <f t="shared" si="443"/>
        <v/>
      </c>
      <c r="U917" s="118" t="str">
        <f t="shared" si="444"/>
        <v/>
      </c>
      <c r="V917" s="135" t="str">
        <f t="shared" si="445"/>
        <v/>
      </c>
      <c r="W917" s="135" t="str">
        <f t="shared" si="446"/>
        <v/>
      </c>
      <c r="X917" s="119" t="str">
        <f t="shared" si="447"/>
        <v/>
      </c>
      <c r="Y917" s="120" t="str">
        <f>IF(B:B="","",IF(R917="Refreshment Beverage",VLOOKUP(Q917,Rates!G$15:L$19,6,0)*W917,VLOOKUP(Q917,Rates!G$4:L$12,6,0)*W917))</f>
        <v/>
      </c>
      <c r="Z917" s="120" t="str">
        <f t="shared" si="448"/>
        <v/>
      </c>
      <c r="AA917" s="120" t="str">
        <f t="shared" si="449"/>
        <v/>
      </c>
      <c r="AB917" s="136" t="str">
        <f>IF(B:B="","",IF(R917="Refreshment Beverage","",IF(AND(R917="Beer",Q917=0),SUM(LOOKUP(2,1/(Rates!$B$15:$B$18&lt;=W917)/(Rates!$C$15:$C$18&gt;=W917),Rates!$D$15:$D$18)*W917),VLOOKUP(VALUE(Q:Q),Rates!A:B,2,0)*W917)))</f>
        <v/>
      </c>
      <c r="AC917" s="136" t="str">
        <f>IF(B:B="","",IF(R917="Refreshment Beverage","",IF(AND(R917="Beer",Q917=0),SUM(LOOKUP(2,1/(Rates!$B$15:$B$18&lt;=W917)/(Rates!$C$15:$C$18&gt;=W917),Rates!$E$15:$E$18)*W917),VLOOKUP(VALUE(Q:Q),Rates!A:C,3,0)*W917)))</f>
        <v/>
      </c>
      <c r="AD917" s="137" t="str">
        <f>IFERROR(IF(B:B="","",IF(R917="Beer","",IF(VALUE(Q917)=0,VLOOKUP(VLOOKUP(B:B,#REF!,16,0),Rates!A:E,2,0),VLOOKUP(VALUE(Q917),Rates!A$31:B$34,2,0)*W917))),0)</f>
        <v/>
      </c>
      <c r="AE917" s="121" t="str">
        <f t="shared" si="450"/>
        <v/>
      </c>
      <c r="AF917" s="138" t="str">
        <f t="shared" si="451"/>
        <v/>
      </c>
      <c r="AG917" s="122" t="str">
        <f t="shared" si="452"/>
        <v/>
      </c>
      <c r="AH917" s="123" t="str">
        <f t="shared" si="453"/>
        <v/>
      </c>
      <c r="AI917" s="139" t="str">
        <f>IF(AE:AE="","",IF(R917="Refreshment Beverage",AK917*(Rates!J$19/100),ROUND(SUM(AH917*(Rates!$J$8/100)),4)))</f>
        <v/>
      </c>
      <c r="AJ917" s="124" t="str">
        <f t="shared" si="454"/>
        <v/>
      </c>
      <c r="AK917" s="125" t="str">
        <f t="shared" si="455"/>
        <v/>
      </c>
      <c r="AL917" s="121" t="str">
        <f t="shared" si="456"/>
        <v/>
      </c>
      <c r="AM917" s="138" t="str">
        <f>IF(AS917="","",IF(R917="Refreshment Beverage",ROUND(AS917*Rates!K$19,4),ROUND(AO917*(VLOOKUP(VALUE(Q917),Rates!G$4:L$12,3,0)),4)))</f>
        <v/>
      </c>
      <c r="AN917" s="126" t="str">
        <f>IF(AS917="","",IF(R917="Refreshment Beverage",AS917*(Rates!J$19/100),MAX(AM917,AB917)))</f>
        <v/>
      </c>
      <c r="AO917" s="127" t="str">
        <f t="shared" si="457"/>
        <v/>
      </c>
      <c r="AP917" s="127" t="str">
        <f t="shared" si="458"/>
        <v/>
      </c>
      <c r="AQ917" s="140" t="str">
        <f>IF(AS917="","",IF(R917="Refreshment Beverage",ROUND(SUM(VLOOKUP(Q:Q,Rates!G$15:L$19,3,0)*(AS917-Y917-Z917-AA917)),4),ROUND(SUM(Rates!$K$8*AS917),4)))</f>
        <v/>
      </c>
      <c r="AR917" s="139" t="str">
        <f t="shared" si="459"/>
        <v/>
      </c>
      <c r="AS917" s="125" t="str">
        <f t="shared" si="460"/>
        <v/>
      </c>
      <c r="AT917" s="121" t="str">
        <f t="shared" si="461"/>
        <v/>
      </c>
      <c r="AU917" s="138" t="str">
        <f>IF(AX917="","",IF(R917="Refreshment Beverage",ROUND((BA917-Y917-Z917-AA917)*VLOOKUP(VALUE(Q917),Rates!G$15:L$19,3,0),4),ROUND(AW917*(VLOOKUP(VALUE(Q917),Rates!G:L,3,0)),4)))</f>
        <v/>
      </c>
      <c r="AV917" s="126" t="str">
        <f t="shared" si="462"/>
        <v/>
      </c>
      <c r="AW917" s="127" t="str">
        <f t="shared" si="463"/>
        <v/>
      </c>
      <c r="AX917" s="123" t="str">
        <f t="shared" si="464"/>
        <v/>
      </c>
      <c r="AY917" s="140" t="str">
        <f>IF(AX917="","",IF(R917="Refreshment Beverage",ROUND(SUM(AX917*Rates!K$19),4),ROUND(SUM(AX917*(Rates!J$8/100)),4)))</f>
        <v/>
      </c>
      <c r="AZ917" s="124" t="str">
        <f t="shared" si="465"/>
        <v/>
      </c>
      <c r="BA917" s="125" t="str">
        <f t="shared" si="466"/>
        <v/>
      </c>
      <c r="BB917" s="115"/>
      <c r="BC917" s="143"/>
      <c r="BD917" s="100"/>
      <c r="BE917" s="100"/>
      <c r="BF917" s="100"/>
      <c r="BG917" s="100"/>
    </row>
    <row r="918" spans="1:59" ht="12.75" customHeight="1" x14ac:dyDescent="0.2">
      <c r="A918" s="144"/>
      <c r="B918" s="141"/>
      <c r="C918" s="141"/>
      <c r="D918" s="142"/>
      <c r="E918" s="142"/>
      <c r="F918" s="142"/>
      <c r="G918" s="142"/>
      <c r="H918" s="142"/>
      <c r="I918" s="129"/>
      <c r="J918" s="130"/>
      <c r="K918" s="131" t="str">
        <f t="shared" si="437"/>
        <v/>
      </c>
      <c r="L918" s="132" t="str">
        <f t="shared" si="438"/>
        <v/>
      </c>
      <c r="M918" s="133" t="str">
        <f t="shared" si="439"/>
        <v/>
      </c>
      <c r="N918" s="134" t="str">
        <f>IFERROR(IF(B:B="","",IF(R918="Beer",SUM(LOOKUP(2,1/(Rates!$B$3:$B$5&lt;=W918)/(Rates!$C$3:$C$5&gt;=W918),Rates!$D$3:$D$5)*(X918/100)*W918),IF(R918="Refreshment Beverage",SUM(LOOKUP(2,1/(Rates!$B$7:$B$11&lt;=W918)/(Rates!$C$7:$C$11&gt;=W918),Rates!$D$7:$D$11)*(X918/100)*W918)))),"")</f>
        <v/>
      </c>
      <c r="O918" s="134" t="str">
        <f t="shared" si="440"/>
        <v/>
      </c>
      <c r="P918" s="116"/>
      <c r="Q918" s="117" t="str">
        <f t="shared" si="441"/>
        <v/>
      </c>
      <c r="R918" s="128" t="str">
        <f t="shared" si="442"/>
        <v/>
      </c>
      <c r="S918" s="135" t="str">
        <f>IF(B918="","",IF(R918="Refreshment Beverage",VLOOKUP(VALUE(Q918),Rates!G$15:L$19,2,0),VLOOKUP(VALUE(Q918),Rates!G$4:L$12,2,0)))</f>
        <v/>
      </c>
      <c r="T918" s="135" t="str">
        <f t="shared" si="443"/>
        <v/>
      </c>
      <c r="U918" s="118" t="str">
        <f t="shared" si="444"/>
        <v/>
      </c>
      <c r="V918" s="135" t="str">
        <f t="shared" si="445"/>
        <v/>
      </c>
      <c r="W918" s="135" t="str">
        <f t="shared" si="446"/>
        <v/>
      </c>
      <c r="X918" s="119" t="str">
        <f t="shared" si="447"/>
        <v/>
      </c>
      <c r="Y918" s="120" t="str">
        <f>IF(B:B="","",IF(R918="Refreshment Beverage",VLOOKUP(Q918,Rates!G$15:L$19,6,0)*W918,VLOOKUP(Q918,Rates!G$4:L$12,6,0)*W918))</f>
        <v/>
      </c>
      <c r="Z918" s="120" t="str">
        <f t="shared" si="448"/>
        <v/>
      </c>
      <c r="AA918" s="120" t="str">
        <f t="shared" si="449"/>
        <v/>
      </c>
      <c r="AB918" s="136" t="str">
        <f>IF(B:B="","",IF(R918="Refreshment Beverage","",IF(AND(R918="Beer",Q918=0),SUM(LOOKUP(2,1/(Rates!$B$15:$B$18&lt;=W918)/(Rates!$C$15:$C$18&gt;=W918),Rates!$D$15:$D$18)*W918),VLOOKUP(VALUE(Q:Q),Rates!A:B,2,0)*W918)))</f>
        <v/>
      </c>
      <c r="AC918" s="136" t="str">
        <f>IF(B:B="","",IF(R918="Refreshment Beverage","",IF(AND(R918="Beer",Q918=0),SUM(LOOKUP(2,1/(Rates!$B$15:$B$18&lt;=W918)/(Rates!$C$15:$C$18&gt;=W918),Rates!$E$15:$E$18)*W918),VLOOKUP(VALUE(Q:Q),Rates!A:C,3,0)*W918)))</f>
        <v/>
      </c>
      <c r="AD918" s="137" t="str">
        <f>IFERROR(IF(B:B="","",IF(R918="Beer","",IF(VALUE(Q918)=0,VLOOKUP(VLOOKUP(B:B,#REF!,16,0),Rates!A:E,2,0),VLOOKUP(VALUE(Q918),Rates!A$31:B$34,2,0)*W918))),0)</f>
        <v/>
      </c>
      <c r="AE918" s="121" t="str">
        <f t="shared" si="450"/>
        <v/>
      </c>
      <c r="AF918" s="138" t="str">
        <f t="shared" si="451"/>
        <v/>
      </c>
      <c r="AG918" s="122" t="str">
        <f t="shared" si="452"/>
        <v/>
      </c>
      <c r="AH918" s="123" t="str">
        <f t="shared" si="453"/>
        <v/>
      </c>
      <c r="AI918" s="139" t="str">
        <f>IF(AE:AE="","",IF(R918="Refreshment Beverage",AK918*(Rates!J$19/100),ROUND(SUM(AH918*(Rates!$J$8/100)),4)))</f>
        <v/>
      </c>
      <c r="AJ918" s="124" t="str">
        <f t="shared" si="454"/>
        <v/>
      </c>
      <c r="AK918" s="125" t="str">
        <f t="shared" si="455"/>
        <v/>
      </c>
      <c r="AL918" s="121" t="str">
        <f t="shared" si="456"/>
        <v/>
      </c>
      <c r="AM918" s="138" t="str">
        <f>IF(AS918="","",IF(R918="Refreshment Beverage",ROUND(AS918*Rates!K$19,4),ROUND(AO918*(VLOOKUP(VALUE(Q918),Rates!G$4:L$12,3,0)),4)))</f>
        <v/>
      </c>
      <c r="AN918" s="126" t="str">
        <f>IF(AS918="","",IF(R918="Refreshment Beverage",AS918*(Rates!J$19/100),MAX(AM918,AB918)))</f>
        <v/>
      </c>
      <c r="AO918" s="127" t="str">
        <f t="shared" si="457"/>
        <v/>
      </c>
      <c r="AP918" s="127" t="str">
        <f t="shared" si="458"/>
        <v/>
      </c>
      <c r="AQ918" s="140" t="str">
        <f>IF(AS918="","",IF(R918="Refreshment Beverage",ROUND(SUM(VLOOKUP(Q:Q,Rates!G$15:L$19,3,0)*(AS918-Y918-Z918-AA918)),4),ROUND(SUM(Rates!$K$8*AS918),4)))</f>
        <v/>
      </c>
      <c r="AR918" s="139" t="str">
        <f t="shared" si="459"/>
        <v/>
      </c>
      <c r="AS918" s="125" t="str">
        <f t="shared" si="460"/>
        <v/>
      </c>
      <c r="AT918" s="121" t="str">
        <f t="shared" si="461"/>
        <v/>
      </c>
      <c r="AU918" s="138" t="str">
        <f>IF(AX918="","",IF(R918="Refreshment Beverage",ROUND((BA918-Y918-Z918-AA918)*VLOOKUP(VALUE(Q918),Rates!G$15:L$19,3,0),4),ROUND(AW918*(VLOOKUP(VALUE(Q918),Rates!G:L,3,0)),4)))</f>
        <v/>
      </c>
      <c r="AV918" s="126" t="str">
        <f t="shared" si="462"/>
        <v/>
      </c>
      <c r="AW918" s="127" t="str">
        <f t="shared" si="463"/>
        <v/>
      </c>
      <c r="AX918" s="123" t="str">
        <f t="shared" si="464"/>
        <v/>
      </c>
      <c r="AY918" s="140" t="str">
        <f>IF(AX918="","",IF(R918="Refreshment Beverage",ROUND(SUM(AX918*Rates!K$19),4),ROUND(SUM(AX918*(Rates!J$8/100)),4)))</f>
        <v/>
      </c>
      <c r="AZ918" s="124" t="str">
        <f t="shared" si="465"/>
        <v/>
      </c>
      <c r="BA918" s="125" t="str">
        <f t="shared" si="466"/>
        <v/>
      </c>
      <c r="BB918" s="115"/>
      <c r="BC918" s="143"/>
      <c r="BD918" s="100"/>
      <c r="BE918" s="100"/>
      <c r="BF918" s="100"/>
      <c r="BG918" s="100"/>
    </row>
    <row r="919" spans="1:59" ht="12.75" customHeight="1" x14ac:dyDescent="0.2">
      <c r="A919" s="144"/>
      <c r="B919" s="141"/>
      <c r="C919" s="141"/>
      <c r="D919" s="142"/>
      <c r="E919" s="142"/>
      <c r="F919" s="142"/>
      <c r="G919" s="142"/>
      <c r="H919" s="142"/>
      <c r="I919" s="129"/>
      <c r="J919" s="130"/>
      <c r="K919" s="131" t="str">
        <f t="shared" si="437"/>
        <v/>
      </c>
      <c r="L919" s="132" t="str">
        <f t="shared" si="438"/>
        <v/>
      </c>
      <c r="M919" s="133" t="str">
        <f t="shared" si="439"/>
        <v/>
      </c>
      <c r="N919" s="134" t="str">
        <f>IFERROR(IF(B:B="","",IF(R919="Beer",SUM(LOOKUP(2,1/(Rates!$B$3:$B$5&lt;=W919)/(Rates!$C$3:$C$5&gt;=W919),Rates!$D$3:$D$5)*(X919/100)*W919),IF(R919="Refreshment Beverage",SUM(LOOKUP(2,1/(Rates!$B$7:$B$11&lt;=W919)/(Rates!$C$7:$C$11&gt;=W919),Rates!$D$7:$D$11)*(X919/100)*W919)))),"")</f>
        <v/>
      </c>
      <c r="O919" s="134" t="str">
        <f t="shared" si="440"/>
        <v/>
      </c>
      <c r="P919" s="116"/>
      <c r="Q919" s="117" t="str">
        <f t="shared" si="441"/>
        <v/>
      </c>
      <c r="R919" s="128" t="str">
        <f t="shared" si="442"/>
        <v/>
      </c>
      <c r="S919" s="135" t="str">
        <f>IF(B919="","",IF(R919="Refreshment Beverage",VLOOKUP(VALUE(Q919),Rates!G$15:L$19,2,0),VLOOKUP(VALUE(Q919),Rates!G$4:L$12,2,0)))</f>
        <v/>
      </c>
      <c r="T919" s="135" t="str">
        <f t="shared" si="443"/>
        <v/>
      </c>
      <c r="U919" s="118" t="str">
        <f t="shared" si="444"/>
        <v/>
      </c>
      <c r="V919" s="135" t="str">
        <f t="shared" si="445"/>
        <v/>
      </c>
      <c r="W919" s="135" t="str">
        <f t="shared" si="446"/>
        <v/>
      </c>
      <c r="X919" s="119" t="str">
        <f t="shared" si="447"/>
        <v/>
      </c>
      <c r="Y919" s="120" t="str">
        <f>IF(B:B="","",IF(R919="Refreshment Beverage",VLOOKUP(Q919,Rates!G$15:L$19,6,0)*W919,VLOOKUP(Q919,Rates!G$4:L$12,6,0)*W919))</f>
        <v/>
      </c>
      <c r="Z919" s="120" t="str">
        <f t="shared" si="448"/>
        <v/>
      </c>
      <c r="AA919" s="120" t="str">
        <f t="shared" si="449"/>
        <v/>
      </c>
      <c r="AB919" s="136" t="str">
        <f>IF(B:B="","",IF(R919="Refreshment Beverage","",IF(AND(R919="Beer",Q919=0),SUM(LOOKUP(2,1/(Rates!$B$15:$B$18&lt;=W919)/(Rates!$C$15:$C$18&gt;=W919),Rates!$D$15:$D$18)*W919),VLOOKUP(VALUE(Q:Q),Rates!A:B,2,0)*W919)))</f>
        <v/>
      </c>
      <c r="AC919" s="136" t="str">
        <f>IF(B:B="","",IF(R919="Refreshment Beverage","",IF(AND(R919="Beer",Q919=0),SUM(LOOKUP(2,1/(Rates!$B$15:$B$18&lt;=W919)/(Rates!$C$15:$C$18&gt;=W919),Rates!$E$15:$E$18)*W919),VLOOKUP(VALUE(Q:Q),Rates!A:C,3,0)*W919)))</f>
        <v/>
      </c>
      <c r="AD919" s="137" t="str">
        <f>IFERROR(IF(B:B="","",IF(R919="Beer","",IF(VALUE(Q919)=0,VLOOKUP(VLOOKUP(B:B,#REF!,16,0),Rates!A:E,2,0),VLOOKUP(VALUE(Q919),Rates!A$31:B$34,2,0)*W919))),0)</f>
        <v/>
      </c>
      <c r="AE919" s="121" t="str">
        <f t="shared" si="450"/>
        <v/>
      </c>
      <c r="AF919" s="138" t="str">
        <f t="shared" si="451"/>
        <v/>
      </c>
      <c r="AG919" s="122" t="str">
        <f t="shared" si="452"/>
        <v/>
      </c>
      <c r="AH919" s="123" t="str">
        <f t="shared" si="453"/>
        <v/>
      </c>
      <c r="AI919" s="139" t="str">
        <f>IF(AE:AE="","",IF(R919="Refreshment Beverage",AK919*(Rates!J$19/100),ROUND(SUM(AH919*(Rates!$J$8/100)),4)))</f>
        <v/>
      </c>
      <c r="AJ919" s="124" t="str">
        <f t="shared" si="454"/>
        <v/>
      </c>
      <c r="AK919" s="125" t="str">
        <f t="shared" si="455"/>
        <v/>
      </c>
      <c r="AL919" s="121" t="str">
        <f t="shared" si="456"/>
        <v/>
      </c>
      <c r="AM919" s="138" t="str">
        <f>IF(AS919="","",IF(R919="Refreshment Beverage",ROUND(AS919*Rates!K$19,4),ROUND(AO919*(VLOOKUP(VALUE(Q919),Rates!G$4:L$12,3,0)),4)))</f>
        <v/>
      </c>
      <c r="AN919" s="126" t="str">
        <f>IF(AS919="","",IF(R919="Refreshment Beverage",AS919*(Rates!J$19/100),MAX(AM919,AB919)))</f>
        <v/>
      </c>
      <c r="AO919" s="127" t="str">
        <f t="shared" si="457"/>
        <v/>
      </c>
      <c r="AP919" s="127" t="str">
        <f t="shared" si="458"/>
        <v/>
      </c>
      <c r="AQ919" s="140" t="str">
        <f>IF(AS919="","",IF(R919="Refreshment Beverage",ROUND(SUM(VLOOKUP(Q:Q,Rates!G$15:L$19,3,0)*(AS919-Y919-Z919-AA919)),4),ROUND(SUM(Rates!$K$8*AS919),4)))</f>
        <v/>
      </c>
      <c r="AR919" s="139" t="str">
        <f t="shared" si="459"/>
        <v/>
      </c>
      <c r="AS919" s="125" t="str">
        <f t="shared" si="460"/>
        <v/>
      </c>
      <c r="AT919" s="121" t="str">
        <f t="shared" si="461"/>
        <v/>
      </c>
      <c r="AU919" s="138" t="str">
        <f>IF(AX919="","",IF(R919="Refreshment Beverage",ROUND((BA919-Y919-Z919-AA919)*VLOOKUP(VALUE(Q919),Rates!G$15:L$19,3,0),4),ROUND(AW919*(VLOOKUP(VALUE(Q919),Rates!G:L,3,0)),4)))</f>
        <v/>
      </c>
      <c r="AV919" s="126" t="str">
        <f t="shared" si="462"/>
        <v/>
      </c>
      <c r="AW919" s="127" t="str">
        <f t="shared" si="463"/>
        <v/>
      </c>
      <c r="AX919" s="123" t="str">
        <f t="shared" si="464"/>
        <v/>
      </c>
      <c r="AY919" s="140" t="str">
        <f>IF(AX919="","",IF(R919="Refreshment Beverage",ROUND(SUM(AX919*Rates!K$19),4),ROUND(SUM(AX919*(Rates!J$8/100)),4)))</f>
        <v/>
      </c>
      <c r="AZ919" s="124" t="str">
        <f t="shared" si="465"/>
        <v/>
      </c>
      <c r="BA919" s="125" t="str">
        <f t="shared" si="466"/>
        <v/>
      </c>
      <c r="BB919" s="115"/>
      <c r="BC919" s="143"/>
      <c r="BD919" s="100"/>
      <c r="BE919" s="100"/>
      <c r="BF919" s="100"/>
      <c r="BG919" s="100"/>
    </row>
    <row r="920" spans="1:59" ht="12.75" customHeight="1" x14ac:dyDescent="0.2">
      <c r="A920" s="144"/>
      <c r="B920" s="141"/>
      <c r="C920" s="141"/>
      <c r="D920" s="142"/>
      <c r="E920" s="142"/>
      <c r="F920" s="142"/>
      <c r="G920" s="142"/>
      <c r="H920" s="142"/>
      <c r="I920" s="129"/>
      <c r="J920" s="130"/>
      <c r="K920" s="131" t="str">
        <f t="shared" si="437"/>
        <v/>
      </c>
      <c r="L920" s="132" t="str">
        <f t="shared" si="438"/>
        <v/>
      </c>
      <c r="M920" s="133" t="str">
        <f t="shared" si="439"/>
        <v/>
      </c>
      <c r="N920" s="134" t="str">
        <f>IFERROR(IF(B:B="","",IF(R920="Beer",SUM(LOOKUP(2,1/(Rates!$B$3:$B$5&lt;=W920)/(Rates!$C$3:$C$5&gt;=W920),Rates!$D$3:$D$5)*(X920/100)*W920),IF(R920="Refreshment Beverage",SUM(LOOKUP(2,1/(Rates!$B$7:$B$11&lt;=W920)/(Rates!$C$7:$C$11&gt;=W920),Rates!$D$7:$D$11)*(X920/100)*W920)))),"")</f>
        <v/>
      </c>
      <c r="O920" s="134" t="str">
        <f t="shared" si="440"/>
        <v/>
      </c>
      <c r="P920" s="116"/>
      <c r="Q920" s="117" t="str">
        <f t="shared" si="441"/>
        <v/>
      </c>
      <c r="R920" s="128" t="str">
        <f t="shared" si="442"/>
        <v/>
      </c>
      <c r="S920" s="135" t="str">
        <f>IF(B920="","",IF(R920="Refreshment Beverage",VLOOKUP(VALUE(Q920),Rates!G$15:L$19,2,0),VLOOKUP(VALUE(Q920),Rates!G$4:L$12,2,0)))</f>
        <v/>
      </c>
      <c r="T920" s="135" t="str">
        <f t="shared" si="443"/>
        <v/>
      </c>
      <c r="U920" s="118" t="str">
        <f t="shared" si="444"/>
        <v/>
      </c>
      <c r="V920" s="135" t="str">
        <f t="shared" si="445"/>
        <v/>
      </c>
      <c r="W920" s="135" t="str">
        <f t="shared" si="446"/>
        <v/>
      </c>
      <c r="X920" s="119" t="str">
        <f t="shared" si="447"/>
        <v/>
      </c>
      <c r="Y920" s="120" t="str">
        <f>IF(B:B="","",IF(R920="Refreshment Beverage",VLOOKUP(Q920,Rates!G$15:L$19,6,0)*W920,VLOOKUP(Q920,Rates!G$4:L$12,6,0)*W920))</f>
        <v/>
      </c>
      <c r="Z920" s="120" t="str">
        <f t="shared" si="448"/>
        <v/>
      </c>
      <c r="AA920" s="120" t="str">
        <f t="shared" si="449"/>
        <v/>
      </c>
      <c r="AB920" s="136" t="str">
        <f>IF(B:B="","",IF(R920="Refreshment Beverage","",IF(AND(R920="Beer",Q920=0),SUM(LOOKUP(2,1/(Rates!$B$15:$B$18&lt;=W920)/(Rates!$C$15:$C$18&gt;=W920),Rates!$D$15:$D$18)*W920),VLOOKUP(VALUE(Q:Q),Rates!A:B,2,0)*W920)))</f>
        <v/>
      </c>
      <c r="AC920" s="136" t="str">
        <f>IF(B:B="","",IF(R920="Refreshment Beverage","",IF(AND(R920="Beer",Q920=0),SUM(LOOKUP(2,1/(Rates!$B$15:$B$18&lt;=W920)/(Rates!$C$15:$C$18&gt;=W920),Rates!$E$15:$E$18)*W920),VLOOKUP(VALUE(Q:Q),Rates!A:C,3,0)*W920)))</f>
        <v/>
      </c>
      <c r="AD920" s="137" t="str">
        <f>IFERROR(IF(B:B="","",IF(R920="Beer","",IF(VALUE(Q920)=0,VLOOKUP(VLOOKUP(B:B,#REF!,16,0),Rates!A:E,2,0),VLOOKUP(VALUE(Q920),Rates!A$31:B$34,2,0)*W920))),0)</f>
        <v/>
      </c>
      <c r="AE920" s="121" t="str">
        <f t="shared" si="450"/>
        <v/>
      </c>
      <c r="AF920" s="138" t="str">
        <f t="shared" si="451"/>
        <v/>
      </c>
      <c r="AG920" s="122" t="str">
        <f t="shared" si="452"/>
        <v/>
      </c>
      <c r="AH920" s="123" t="str">
        <f t="shared" si="453"/>
        <v/>
      </c>
      <c r="AI920" s="139" t="str">
        <f>IF(AE:AE="","",IF(R920="Refreshment Beverage",AK920*(Rates!J$19/100),ROUND(SUM(AH920*(Rates!$J$8/100)),4)))</f>
        <v/>
      </c>
      <c r="AJ920" s="124" t="str">
        <f t="shared" si="454"/>
        <v/>
      </c>
      <c r="AK920" s="125" t="str">
        <f t="shared" si="455"/>
        <v/>
      </c>
      <c r="AL920" s="121" t="str">
        <f t="shared" si="456"/>
        <v/>
      </c>
      <c r="AM920" s="138" t="str">
        <f>IF(AS920="","",IF(R920="Refreshment Beverage",ROUND(AS920*Rates!K$19,4),ROUND(AO920*(VLOOKUP(VALUE(Q920),Rates!G$4:L$12,3,0)),4)))</f>
        <v/>
      </c>
      <c r="AN920" s="126" t="str">
        <f>IF(AS920="","",IF(R920="Refreshment Beverage",AS920*(Rates!J$19/100),MAX(AM920,AB920)))</f>
        <v/>
      </c>
      <c r="AO920" s="127" t="str">
        <f t="shared" si="457"/>
        <v/>
      </c>
      <c r="AP920" s="127" t="str">
        <f t="shared" si="458"/>
        <v/>
      </c>
      <c r="AQ920" s="140" t="str">
        <f>IF(AS920="","",IF(R920="Refreshment Beverage",ROUND(SUM(VLOOKUP(Q:Q,Rates!G$15:L$19,3,0)*(AS920-Y920-Z920-AA920)),4),ROUND(SUM(Rates!$K$8*AS920),4)))</f>
        <v/>
      </c>
      <c r="AR920" s="139" t="str">
        <f t="shared" si="459"/>
        <v/>
      </c>
      <c r="AS920" s="125" t="str">
        <f t="shared" si="460"/>
        <v/>
      </c>
      <c r="AT920" s="121" t="str">
        <f t="shared" si="461"/>
        <v/>
      </c>
      <c r="AU920" s="138" t="str">
        <f>IF(AX920="","",IF(R920="Refreshment Beverage",ROUND((BA920-Y920-Z920-AA920)*VLOOKUP(VALUE(Q920),Rates!G$15:L$19,3,0),4),ROUND(AW920*(VLOOKUP(VALUE(Q920),Rates!G:L,3,0)),4)))</f>
        <v/>
      </c>
      <c r="AV920" s="126" t="str">
        <f t="shared" si="462"/>
        <v/>
      </c>
      <c r="AW920" s="127" t="str">
        <f t="shared" si="463"/>
        <v/>
      </c>
      <c r="AX920" s="123" t="str">
        <f t="shared" si="464"/>
        <v/>
      </c>
      <c r="AY920" s="140" t="str">
        <f>IF(AX920="","",IF(R920="Refreshment Beverage",ROUND(SUM(AX920*Rates!K$19),4),ROUND(SUM(AX920*(Rates!J$8/100)),4)))</f>
        <v/>
      </c>
      <c r="AZ920" s="124" t="str">
        <f t="shared" si="465"/>
        <v/>
      </c>
      <c r="BA920" s="125" t="str">
        <f t="shared" si="466"/>
        <v/>
      </c>
      <c r="BB920" s="115"/>
      <c r="BC920" s="143"/>
      <c r="BD920" s="100"/>
      <c r="BE920" s="100"/>
      <c r="BF920" s="100"/>
      <c r="BG920" s="100"/>
    </row>
    <row r="921" spans="1:59" ht="12.75" customHeight="1" x14ac:dyDescent="0.2">
      <c r="A921" s="144"/>
      <c r="B921" s="141"/>
      <c r="C921" s="141"/>
      <c r="D921" s="142"/>
      <c r="E921" s="142"/>
      <c r="F921" s="142"/>
      <c r="G921" s="142"/>
      <c r="H921" s="142"/>
      <c r="I921" s="129"/>
      <c r="J921" s="130"/>
      <c r="K921" s="131" t="str">
        <f t="shared" si="437"/>
        <v/>
      </c>
      <c r="L921" s="132" t="str">
        <f t="shared" si="438"/>
        <v/>
      </c>
      <c r="M921" s="133" t="str">
        <f t="shared" si="439"/>
        <v/>
      </c>
      <c r="N921" s="134" t="str">
        <f>IFERROR(IF(B:B="","",IF(R921="Beer",SUM(LOOKUP(2,1/(Rates!$B$3:$B$5&lt;=W921)/(Rates!$C$3:$C$5&gt;=W921),Rates!$D$3:$D$5)*(X921/100)*W921),IF(R921="Refreshment Beverage",SUM(LOOKUP(2,1/(Rates!$B$7:$B$11&lt;=W921)/(Rates!$C$7:$C$11&gt;=W921),Rates!$D$7:$D$11)*(X921/100)*W921)))),"")</f>
        <v/>
      </c>
      <c r="O921" s="134" t="str">
        <f t="shared" si="440"/>
        <v/>
      </c>
      <c r="P921" s="116"/>
      <c r="Q921" s="117" t="str">
        <f t="shared" si="441"/>
        <v/>
      </c>
      <c r="R921" s="128" t="str">
        <f t="shared" si="442"/>
        <v/>
      </c>
      <c r="S921" s="135" t="str">
        <f>IF(B921="","",IF(R921="Refreshment Beverage",VLOOKUP(VALUE(Q921),Rates!G$15:L$19,2,0),VLOOKUP(VALUE(Q921),Rates!G$4:L$12,2,0)))</f>
        <v/>
      </c>
      <c r="T921" s="135" t="str">
        <f t="shared" si="443"/>
        <v/>
      </c>
      <c r="U921" s="118" t="str">
        <f t="shared" si="444"/>
        <v/>
      </c>
      <c r="V921" s="135" t="str">
        <f t="shared" si="445"/>
        <v/>
      </c>
      <c r="W921" s="135" t="str">
        <f t="shared" si="446"/>
        <v/>
      </c>
      <c r="X921" s="119" t="str">
        <f t="shared" si="447"/>
        <v/>
      </c>
      <c r="Y921" s="120" t="str">
        <f>IF(B:B="","",IF(R921="Refreshment Beverage",VLOOKUP(Q921,Rates!G$15:L$19,6,0)*W921,VLOOKUP(Q921,Rates!G$4:L$12,6,0)*W921))</f>
        <v/>
      </c>
      <c r="Z921" s="120" t="str">
        <f t="shared" si="448"/>
        <v/>
      </c>
      <c r="AA921" s="120" t="str">
        <f t="shared" si="449"/>
        <v/>
      </c>
      <c r="AB921" s="136" t="str">
        <f>IF(B:B="","",IF(R921="Refreshment Beverage","",IF(AND(R921="Beer",Q921=0),SUM(LOOKUP(2,1/(Rates!$B$15:$B$18&lt;=W921)/(Rates!$C$15:$C$18&gt;=W921),Rates!$D$15:$D$18)*W921),VLOOKUP(VALUE(Q:Q),Rates!A:B,2,0)*W921)))</f>
        <v/>
      </c>
      <c r="AC921" s="136" t="str">
        <f>IF(B:B="","",IF(R921="Refreshment Beverage","",IF(AND(R921="Beer",Q921=0),SUM(LOOKUP(2,1/(Rates!$B$15:$B$18&lt;=W921)/(Rates!$C$15:$C$18&gt;=W921),Rates!$E$15:$E$18)*W921),VLOOKUP(VALUE(Q:Q),Rates!A:C,3,0)*W921)))</f>
        <v/>
      </c>
      <c r="AD921" s="137" t="str">
        <f>IFERROR(IF(B:B="","",IF(R921="Beer","",IF(VALUE(Q921)=0,VLOOKUP(VLOOKUP(B:B,#REF!,16,0),Rates!A:E,2,0),VLOOKUP(VALUE(Q921),Rates!A$31:B$34,2,0)*W921))),0)</f>
        <v/>
      </c>
      <c r="AE921" s="121" t="str">
        <f t="shared" si="450"/>
        <v/>
      </c>
      <c r="AF921" s="138" t="str">
        <f t="shared" si="451"/>
        <v/>
      </c>
      <c r="AG921" s="122" t="str">
        <f t="shared" si="452"/>
        <v/>
      </c>
      <c r="AH921" s="123" t="str">
        <f t="shared" si="453"/>
        <v/>
      </c>
      <c r="AI921" s="139" t="str">
        <f>IF(AE:AE="","",IF(R921="Refreshment Beverage",AK921*(Rates!J$19/100),ROUND(SUM(AH921*(Rates!$J$8/100)),4)))</f>
        <v/>
      </c>
      <c r="AJ921" s="124" t="str">
        <f t="shared" si="454"/>
        <v/>
      </c>
      <c r="AK921" s="125" t="str">
        <f t="shared" si="455"/>
        <v/>
      </c>
      <c r="AL921" s="121" t="str">
        <f t="shared" si="456"/>
        <v/>
      </c>
      <c r="AM921" s="138" t="str">
        <f>IF(AS921="","",IF(R921="Refreshment Beverage",ROUND(AS921*Rates!K$19,4),ROUND(AO921*(VLOOKUP(VALUE(Q921),Rates!G$4:L$12,3,0)),4)))</f>
        <v/>
      </c>
      <c r="AN921" s="126" t="str">
        <f>IF(AS921="","",IF(R921="Refreshment Beverage",AS921*(Rates!J$19/100),MAX(AM921,AB921)))</f>
        <v/>
      </c>
      <c r="AO921" s="127" t="str">
        <f t="shared" si="457"/>
        <v/>
      </c>
      <c r="AP921" s="127" t="str">
        <f t="shared" si="458"/>
        <v/>
      </c>
      <c r="AQ921" s="140" t="str">
        <f>IF(AS921="","",IF(R921="Refreshment Beverage",ROUND(SUM(VLOOKUP(Q:Q,Rates!G$15:L$19,3,0)*(AS921-Y921-Z921-AA921)),4),ROUND(SUM(Rates!$K$8*AS921),4)))</f>
        <v/>
      </c>
      <c r="AR921" s="139" t="str">
        <f t="shared" si="459"/>
        <v/>
      </c>
      <c r="AS921" s="125" t="str">
        <f t="shared" si="460"/>
        <v/>
      </c>
      <c r="AT921" s="121" t="str">
        <f t="shared" si="461"/>
        <v/>
      </c>
      <c r="AU921" s="138" t="str">
        <f>IF(AX921="","",IF(R921="Refreshment Beverage",ROUND((BA921-Y921-Z921-AA921)*VLOOKUP(VALUE(Q921),Rates!G$15:L$19,3,0),4),ROUND(AW921*(VLOOKUP(VALUE(Q921),Rates!G:L,3,0)),4)))</f>
        <v/>
      </c>
      <c r="AV921" s="126" t="str">
        <f t="shared" si="462"/>
        <v/>
      </c>
      <c r="AW921" s="127" t="str">
        <f t="shared" si="463"/>
        <v/>
      </c>
      <c r="AX921" s="123" t="str">
        <f t="shared" si="464"/>
        <v/>
      </c>
      <c r="AY921" s="140" t="str">
        <f>IF(AX921="","",IF(R921="Refreshment Beverage",ROUND(SUM(AX921*Rates!K$19),4),ROUND(SUM(AX921*(Rates!J$8/100)),4)))</f>
        <v/>
      </c>
      <c r="AZ921" s="124" t="str">
        <f t="shared" si="465"/>
        <v/>
      </c>
      <c r="BA921" s="125" t="str">
        <f t="shared" si="466"/>
        <v/>
      </c>
      <c r="BB921" s="115"/>
      <c r="BC921" s="143"/>
      <c r="BD921" s="100"/>
      <c r="BE921" s="100"/>
      <c r="BF921" s="100"/>
      <c r="BG921" s="100"/>
    </row>
    <row r="922" spans="1:59" ht="12.75" customHeight="1" x14ac:dyDescent="0.2">
      <c r="A922" s="144"/>
      <c r="B922" s="141"/>
      <c r="C922" s="141"/>
      <c r="D922" s="142"/>
      <c r="E922" s="142"/>
      <c r="F922" s="142"/>
      <c r="G922" s="142"/>
      <c r="H922" s="142"/>
      <c r="I922" s="129"/>
      <c r="J922" s="130"/>
      <c r="K922" s="131" t="str">
        <f t="shared" ref="K922:K985" si="467">IFERROR(IF(B:B="","",IF(OR(C922="",E922="",F922="",G922="",H922="",I922="",J922=""),"",ROUND(IF(J922="Gross Price to Brewers",AE922,IF(J922="Retail Price",AL922,IF(J922="Licensee Retail",AT922,""))),2))),"")</f>
        <v/>
      </c>
      <c r="L922" s="132" t="str">
        <f t="shared" ref="L922:L985" si="468">IFERROR(IF(B:B="","",IF(OR(C922="",E922="",F922="",G922="",H922="",I922="",J922=""),"",ROUND(IF(J922="Gross Price to Brewers",AH922,IF(J922="Retail Price",AP922,IF(J922="Licensee Retail",AX922,""))),2))),"")</f>
        <v/>
      </c>
      <c r="M922" s="133" t="str">
        <f t="shared" ref="M922:M985" si="469">IFERROR(IF(B:B="","",IF(OR(C922="",E922="",F922="",G922="",H922="",I922="",J922=""),"",ROUND(IF(J922="Gross Price to Brewers",AK922,IF(J922="Retail Price",AS922,IF(J922="Licensee Retail",BA922,""))),2))),"")</f>
        <v/>
      </c>
      <c r="N922" s="134" t="str">
        <f>IFERROR(IF(B:B="","",IF(R922="Beer",SUM(LOOKUP(2,1/(Rates!$B$3:$B$5&lt;=W922)/(Rates!$C$3:$C$5&gt;=W922),Rates!$D$3:$D$5)*(X922/100)*W922),IF(R922="Refreshment Beverage",SUM(LOOKUP(2,1/(Rates!$B$7:$B$11&lt;=W922)/(Rates!$C$7:$C$11&gt;=W922),Rates!$D$7:$D$11)*(X922/100)*W922)))),"")</f>
        <v/>
      </c>
      <c r="O922" s="134" t="str">
        <f t="shared" ref="O922:O985" si="470">IF(B:B="","",IF(M922&gt;N922,"YES","NO"))</f>
        <v/>
      </c>
      <c r="P922" s="116"/>
      <c r="Q922" s="117" t="str">
        <f t="shared" ref="Q922:Q985" si="471">IF(B922="","",IF(OR(D922="",D922=5),0,D922))</f>
        <v/>
      </c>
      <c r="R922" s="128" t="str">
        <f t="shared" ref="R922:R985" si="472">IF(B922="","",C922)</f>
        <v/>
      </c>
      <c r="S922" s="135" t="str">
        <f>IF(B922="","",IF(R922="Refreshment Beverage",VLOOKUP(VALUE(Q922),Rates!G$15:L$19,2,0),VLOOKUP(VALUE(Q922),Rates!G$4:L$12,2,0)))</f>
        <v/>
      </c>
      <c r="T922" s="135" t="str">
        <f t="shared" ref="T922:T985" si="473">IF(B922="","",G922)</f>
        <v/>
      </c>
      <c r="U922" s="118" t="str">
        <f t="shared" ref="U922:U985" si="474">IF(B:B="","",SUM(W922/V922))</f>
        <v/>
      </c>
      <c r="V922" s="135" t="str">
        <f t="shared" ref="V922:V985" si="475">IF(B922="","",F922)</f>
        <v/>
      </c>
      <c r="W922" s="135" t="str">
        <f t="shared" ref="W922:W985" si="476">IF(B922="","",E922*F922)</f>
        <v/>
      </c>
      <c r="X922" s="119" t="str">
        <f t="shared" ref="X922:X985" si="477">IF(B922="","",H922)</f>
        <v/>
      </c>
      <c r="Y922" s="120" t="str">
        <f>IF(B:B="","",IF(R922="Refreshment Beverage",VLOOKUP(Q922,Rates!G$15:L$19,6,0)*W922,VLOOKUP(Q922,Rates!G$4:L$12,6,0)*W922))</f>
        <v/>
      </c>
      <c r="Z922" s="120" t="str">
        <f t="shared" ref="Z922:Z985" si="478">IF(B:B="","",IF(R922="Refreshment Beverage",0,IF(T922="Keg",0,ROUND(0.34/12*V922,2))))</f>
        <v/>
      </c>
      <c r="AA922" s="120" t="str">
        <f t="shared" ref="AA922:AA985" si="479">IF(B:B="","",IF(AND(T922="Can",V922=8,R922="Beer"),V922*0.0192,IF(AND(T922="Can",V922=15,R922="Beer"),V922*0.0096,IF(AND(T922="Can",V922=20,R922="Beer"),V922*0.0102,IF(AND(T922="Can",V922=30,R922="Beer"),V922*0.0085,IF(AND(T922="Can",V922=36,R922="Beer"),V922*0.0071,IF(AND(T922="Bottle",V922=24,R922="Beer"),V922*0.0153,IF(AND(R922="Refreshment Beverage",U922&gt;0.49,U922&lt;0.401),V922*0.0512,IF(AND(R922="Refreshment Beverage",U922&gt;0.4,U922&lt;0.47),V922*0.0614,IF(AND(R922="Refreshment Beverage",U922&gt;0.469,U922&lt;0.66),V922*0.0716,IF(AND(R922="Refreshment Beverage",U922&gt;0.659,U922&lt;0.75),V922*0.1023,IF(AND(R922="Refreshment Beverage",U922&gt;0.749,U922&lt;0.9),V922*0.1125,IF(AND(R922="Refreshment Beverage",U922&gt;0.899,U922&lt;1),V922*0.133,IF(AND(R922="Refreshment Beverage",U922=1),V922*0.1432,IF(AND(R922="Refreshment Beverage",U922=1.14),V922*0.1637,IF(AND(R922="Refreshment Beverage",U922=2),V922*0.2864,IF(AND(R922="Refreshment Beverage",U922=3),V922*0.4297,IF(AND(R922="Refreshment Beverage",U922=1.75),V922*0.2558,0))))))))))))))))))</f>
        <v/>
      </c>
      <c r="AB922" s="136" t="str">
        <f>IF(B:B="","",IF(R922="Refreshment Beverage","",IF(AND(R922="Beer",Q922=0),SUM(LOOKUP(2,1/(Rates!$B$15:$B$18&lt;=W922)/(Rates!$C$15:$C$18&gt;=W922),Rates!$D$15:$D$18)*W922),VLOOKUP(VALUE(Q:Q),Rates!A:B,2,0)*W922)))</f>
        <v/>
      </c>
      <c r="AC922" s="136" t="str">
        <f>IF(B:B="","",IF(R922="Refreshment Beverage","",IF(AND(R922="Beer",Q922=0),SUM(LOOKUP(2,1/(Rates!$B$15:$B$18&lt;=W922)/(Rates!$C$15:$C$18&gt;=W922),Rates!$E$15:$E$18)*W922),VLOOKUP(VALUE(Q:Q),Rates!A:C,3,0)*W922)))</f>
        <v/>
      </c>
      <c r="AD922" s="137" t="str">
        <f>IFERROR(IF(B:B="","",IF(R922="Beer","",IF(VALUE(Q922)=0,VLOOKUP(VLOOKUP(B:B,#REF!,16,0),Rates!A:E,2,0),VLOOKUP(VALUE(Q922),Rates!A$31:B$34,2,0)*W922))),0)</f>
        <v/>
      </c>
      <c r="AE922" s="121" t="str">
        <f t="shared" ref="AE922:AE985" si="480">IF(J922="Gross Price to Brewers",I922,"")</f>
        <v/>
      </c>
      <c r="AF922" s="138" t="str">
        <f t="shared" ref="AF922:AF985" si="481">IF(AE:AE="","",ROUND(SUM(AE922*(S922/100)),4))</f>
        <v/>
      </c>
      <c r="AG922" s="122" t="str">
        <f t="shared" ref="AG922:AG985" si="482">IF(AE:AE="","",IF(R922="Refreshment Beverage",MAX(AF922,AD922),MAX(AB922,AF922)))</f>
        <v/>
      </c>
      <c r="AH922" s="123" t="str">
        <f t="shared" ref="AH922:AH985" si="483">IF(AE:AE="","",IF(R922="Refreshment Beverage",AK922-AJ922,SUM(Y922:AA922)+AE922+AG922))</f>
        <v/>
      </c>
      <c r="AI922" s="139" t="str">
        <f>IF(AE:AE="","",IF(R922="Refreshment Beverage",AK922*(Rates!J$19/100),ROUND(SUM(AH922*(Rates!$J$8/100)),4)))</f>
        <v/>
      </c>
      <c r="AJ922" s="124" t="str">
        <f t="shared" ref="AJ922:AJ985" si="484">IF(AE:AE="","",IF(R922="Refreshment Beverage",AI922,MAX(AC922,AI922)))</f>
        <v/>
      </c>
      <c r="AK922" s="125" t="str">
        <f t="shared" ref="AK922:AK985" si="485">IF(AE:AE="","",IF(R922="Refreshment Beverage",SUM(AE922+Y922+Z922+AA922+AG922),SUM(AH922+AJ922)))</f>
        <v/>
      </c>
      <c r="AL922" s="121" t="str">
        <f t="shared" ref="AL922:AL985" si="486">IF(AS922="","",IF(R922="Refreshment Beverage",ROUND(SUM(AS922-AR922-AA922-Z922-Y922),2),ROUND(SUM(AS922-AR922-AN922-Y922-Z922-AA922),2)))</f>
        <v/>
      </c>
      <c r="AM922" s="138" t="str">
        <f>IF(AS922="","",IF(R922="Refreshment Beverage",ROUND(AS922*Rates!K$19,4),ROUND(AO922*(VLOOKUP(VALUE(Q922),Rates!G$4:L$12,3,0)),4)))</f>
        <v/>
      </c>
      <c r="AN922" s="126" t="str">
        <f>IF(AS922="","",IF(R922="Refreshment Beverage",AS922*(Rates!J$19/100),MAX(AM922,AB922)))</f>
        <v/>
      </c>
      <c r="AO922" s="127" t="str">
        <f t="shared" ref="AO922:AO985" si="487">IF(AS922="","",ROUND(SUM(AS922-AR922-Y922-Z922-AA922),4))</f>
        <v/>
      </c>
      <c r="AP922" s="127" t="str">
        <f t="shared" ref="AP922:AP985" si="488">IF(AS922="","",IF(R922="Refreshment Beverage",ROUND(AS922-AN922,2),ROUND(SUM(AS922-AR922),2)))</f>
        <v/>
      </c>
      <c r="AQ922" s="140" t="str">
        <f>IF(AS922="","",IF(R922="Refreshment Beverage",ROUND(SUM(VLOOKUP(Q:Q,Rates!G$15:L$19,3,0)*(AS922-Y922-Z922-AA922)),4),ROUND(SUM(Rates!$K$8*AS922),4)))</f>
        <v/>
      </c>
      <c r="AR922" s="139" t="str">
        <f t="shared" ref="AR922:AR985" si="489">IF(AS922="","",IF(R922="Refreshment Beverage",MAX(AD922,AQ922),MAX(AQ922,AC922)))</f>
        <v/>
      </c>
      <c r="AS922" s="125" t="str">
        <f t="shared" ref="AS922:AS985" si="490">IF(J922="Retail Price",SUM(I922+0.004),"")</f>
        <v/>
      </c>
      <c r="AT922" s="121" t="str">
        <f t="shared" ref="AT922:AT985" si="491">IF(AX922="","",IF(R922="Refreshment Beverage",SUM(BA922-AV922-Y922-Z922-AA922),SUM(AX922-AV922-Y922-Z922-AA922)))</f>
        <v/>
      </c>
      <c r="AU922" s="138" t="str">
        <f>IF(AX922="","",IF(R922="Refreshment Beverage",ROUND((BA922-Y922-Z922-AA922)*VLOOKUP(VALUE(Q922),Rates!G$15:L$19,3,0),4),ROUND(AW922*(VLOOKUP(VALUE(Q922),Rates!G:L,3,0)),4)))</f>
        <v/>
      </c>
      <c r="AV922" s="126" t="str">
        <f t="shared" ref="AV922:AV985" si="492">IF(AX922="","",IF(R922="Refreshment Beverage",MAX(AU922,AD922),MAX(AB922,AU922)))</f>
        <v/>
      </c>
      <c r="AW922" s="127" t="str">
        <f t="shared" ref="AW922:AW985" si="493">IF(AX922="","",IF(R922="Refreshment Beverage",SUM(BA922-AV922-Y922-Z922-AA922),ROUND(SUM(BA922-AZ922-Y922-Z922-AA922),4)))</f>
        <v/>
      </c>
      <c r="AX922" s="123" t="str">
        <f t="shared" ref="AX922:AX985" si="494">IF(J922="Licensee Retail",I922,"")</f>
        <v/>
      </c>
      <c r="AY922" s="140" t="str">
        <f>IF(AX922="","",IF(R922="Refreshment Beverage",ROUND(SUM(AX922*Rates!K$19),4),ROUND(SUM(AX922*(Rates!J$8/100)),4)))</f>
        <v/>
      </c>
      <c r="AZ922" s="124" t="str">
        <f t="shared" ref="AZ922:AZ985" si="495">IF(AX922="","",MAX($AC922,AY922))</f>
        <v/>
      </c>
      <c r="BA922" s="125" t="str">
        <f t="shared" ref="BA922:BA985" si="496">IF(AX922="","",SUM(AX922+AZ922))</f>
        <v/>
      </c>
      <c r="BB922" s="115"/>
      <c r="BC922" s="143"/>
      <c r="BD922" s="100"/>
      <c r="BE922" s="100"/>
      <c r="BF922" s="100"/>
      <c r="BG922" s="100"/>
    </row>
    <row r="923" spans="1:59" ht="12.75" customHeight="1" x14ac:dyDescent="0.2">
      <c r="A923" s="144"/>
      <c r="B923" s="141"/>
      <c r="C923" s="141"/>
      <c r="D923" s="142"/>
      <c r="E923" s="142"/>
      <c r="F923" s="142"/>
      <c r="G923" s="142"/>
      <c r="H923" s="142"/>
      <c r="I923" s="129"/>
      <c r="J923" s="130"/>
      <c r="K923" s="131" t="str">
        <f t="shared" si="467"/>
        <v/>
      </c>
      <c r="L923" s="132" t="str">
        <f t="shared" si="468"/>
        <v/>
      </c>
      <c r="M923" s="133" t="str">
        <f t="shared" si="469"/>
        <v/>
      </c>
      <c r="N923" s="134" t="str">
        <f>IFERROR(IF(B:B="","",IF(R923="Beer",SUM(LOOKUP(2,1/(Rates!$B$3:$B$5&lt;=W923)/(Rates!$C$3:$C$5&gt;=W923),Rates!$D$3:$D$5)*(X923/100)*W923),IF(R923="Refreshment Beverage",SUM(LOOKUP(2,1/(Rates!$B$7:$B$11&lt;=W923)/(Rates!$C$7:$C$11&gt;=W923),Rates!$D$7:$D$11)*(X923/100)*W923)))),"")</f>
        <v/>
      </c>
      <c r="O923" s="134" t="str">
        <f t="shared" si="470"/>
        <v/>
      </c>
      <c r="P923" s="116"/>
      <c r="Q923" s="117" t="str">
        <f t="shared" si="471"/>
        <v/>
      </c>
      <c r="R923" s="128" t="str">
        <f t="shared" si="472"/>
        <v/>
      </c>
      <c r="S923" s="135" t="str">
        <f>IF(B923="","",IF(R923="Refreshment Beverage",VLOOKUP(VALUE(Q923),Rates!G$15:L$19,2,0),VLOOKUP(VALUE(Q923),Rates!G$4:L$12,2,0)))</f>
        <v/>
      </c>
      <c r="T923" s="135" t="str">
        <f t="shared" si="473"/>
        <v/>
      </c>
      <c r="U923" s="118" t="str">
        <f t="shared" si="474"/>
        <v/>
      </c>
      <c r="V923" s="135" t="str">
        <f t="shared" si="475"/>
        <v/>
      </c>
      <c r="W923" s="135" t="str">
        <f t="shared" si="476"/>
        <v/>
      </c>
      <c r="X923" s="119" t="str">
        <f t="shared" si="477"/>
        <v/>
      </c>
      <c r="Y923" s="120" t="str">
        <f>IF(B:B="","",IF(R923="Refreshment Beverage",VLOOKUP(Q923,Rates!G$15:L$19,6,0)*W923,VLOOKUP(Q923,Rates!G$4:L$12,6,0)*W923))</f>
        <v/>
      </c>
      <c r="Z923" s="120" t="str">
        <f t="shared" si="478"/>
        <v/>
      </c>
      <c r="AA923" s="120" t="str">
        <f t="shared" si="479"/>
        <v/>
      </c>
      <c r="AB923" s="136" t="str">
        <f>IF(B:B="","",IF(R923="Refreshment Beverage","",IF(AND(R923="Beer",Q923=0),SUM(LOOKUP(2,1/(Rates!$B$15:$B$18&lt;=W923)/(Rates!$C$15:$C$18&gt;=W923),Rates!$D$15:$D$18)*W923),VLOOKUP(VALUE(Q:Q),Rates!A:B,2,0)*W923)))</f>
        <v/>
      </c>
      <c r="AC923" s="136" t="str">
        <f>IF(B:B="","",IF(R923="Refreshment Beverage","",IF(AND(R923="Beer",Q923=0),SUM(LOOKUP(2,1/(Rates!$B$15:$B$18&lt;=W923)/(Rates!$C$15:$C$18&gt;=W923),Rates!$E$15:$E$18)*W923),VLOOKUP(VALUE(Q:Q),Rates!A:C,3,0)*W923)))</f>
        <v/>
      </c>
      <c r="AD923" s="137" t="str">
        <f>IFERROR(IF(B:B="","",IF(R923="Beer","",IF(VALUE(Q923)=0,VLOOKUP(VLOOKUP(B:B,#REF!,16,0),Rates!A:E,2,0),VLOOKUP(VALUE(Q923),Rates!A$31:B$34,2,0)*W923))),0)</f>
        <v/>
      </c>
      <c r="AE923" s="121" t="str">
        <f t="shared" si="480"/>
        <v/>
      </c>
      <c r="AF923" s="138" t="str">
        <f t="shared" si="481"/>
        <v/>
      </c>
      <c r="AG923" s="122" t="str">
        <f t="shared" si="482"/>
        <v/>
      </c>
      <c r="AH923" s="123" t="str">
        <f t="shared" si="483"/>
        <v/>
      </c>
      <c r="AI923" s="139" t="str">
        <f>IF(AE:AE="","",IF(R923="Refreshment Beverage",AK923*(Rates!J$19/100),ROUND(SUM(AH923*(Rates!$J$8/100)),4)))</f>
        <v/>
      </c>
      <c r="AJ923" s="124" t="str">
        <f t="shared" si="484"/>
        <v/>
      </c>
      <c r="AK923" s="125" t="str">
        <f t="shared" si="485"/>
        <v/>
      </c>
      <c r="AL923" s="121" t="str">
        <f t="shared" si="486"/>
        <v/>
      </c>
      <c r="AM923" s="138" t="str">
        <f>IF(AS923="","",IF(R923="Refreshment Beverage",ROUND(AS923*Rates!K$19,4),ROUND(AO923*(VLOOKUP(VALUE(Q923),Rates!G$4:L$12,3,0)),4)))</f>
        <v/>
      </c>
      <c r="AN923" s="126" t="str">
        <f>IF(AS923="","",IF(R923="Refreshment Beverage",AS923*(Rates!J$19/100),MAX(AM923,AB923)))</f>
        <v/>
      </c>
      <c r="AO923" s="127" t="str">
        <f t="shared" si="487"/>
        <v/>
      </c>
      <c r="AP923" s="127" t="str">
        <f t="shared" si="488"/>
        <v/>
      </c>
      <c r="AQ923" s="140" t="str">
        <f>IF(AS923="","",IF(R923="Refreshment Beverage",ROUND(SUM(VLOOKUP(Q:Q,Rates!G$15:L$19,3,0)*(AS923-Y923-Z923-AA923)),4),ROUND(SUM(Rates!$K$8*AS923),4)))</f>
        <v/>
      </c>
      <c r="AR923" s="139" t="str">
        <f t="shared" si="489"/>
        <v/>
      </c>
      <c r="AS923" s="125" t="str">
        <f t="shared" si="490"/>
        <v/>
      </c>
      <c r="AT923" s="121" t="str">
        <f t="shared" si="491"/>
        <v/>
      </c>
      <c r="AU923" s="138" t="str">
        <f>IF(AX923="","",IF(R923="Refreshment Beverage",ROUND((BA923-Y923-Z923-AA923)*VLOOKUP(VALUE(Q923),Rates!G$15:L$19,3,0),4),ROUND(AW923*(VLOOKUP(VALUE(Q923),Rates!G:L,3,0)),4)))</f>
        <v/>
      </c>
      <c r="AV923" s="126" t="str">
        <f t="shared" si="492"/>
        <v/>
      </c>
      <c r="AW923" s="127" t="str">
        <f t="shared" si="493"/>
        <v/>
      </c>
      <c r="AX923" s="123" t="str">
        <f t="shared" si="494"/>
        <v/>
      </c>
      <c r="AY923" s="140" t="str">
        <f>IF(AX923="","",IF(R923="Refreshment Beverage",ROUND(SUM(AX923*Rates!K$19),4),ROUND(SUM(AX923*(Rates!J$8/100)),4)))</f>
        <v/>
      </c>
      <c r="AZ923" s="124" t="str">
        <f t="shared" si="495"/>
        <v/>
      </c>
      <c r="BA923" s="125" t="str">
        <f t="shared" si="496"/>
        <v/>
      </c>
      <c r="BB923" s="115"/>
      <c r="BC923" s="143"/>
      <c r="BD923" s="100"/>
      <c r="BE923" s="100"/>
      <c r="BF923" s="100"/>
      <c r="BG923" s="100"/>
    </row>
    <row r="924" spans="1:59" ht="12.75" customHeight="1" x14ac:dyDescent="0.2">
      <c r="A924" s="144"/>
      <c r="B924" s="141"/>
      <c r="C924" s="141"/>
      <c r="D924" s="142"/>
      <c r="E924" s="142"/>
      <c r="F924" s="142"/>
      <c r="G924" s="142"/>
      <c r="H924" s="142"/>
      <c r="I924" s="129"/>
      <c r="J924" s="130"/>
      <c r="K924" s="131" t="str">
        <f t="shared" si="467"/>
        <v/>
      </c>
      <c r="L924" s="132" t="str">
        <f t="shared" si="468"/>
        <v/>
      </c>
      <c r="M924" s="133" t="str">
        <f t="shared" si="469"/>
        <v/>
      </c>
      <c r="N924" s="134" t="str">
        <f>IFERROR(IF(B:B="","",IF(R924="Beer",SUM(LOOKUP(2,1/(Rates!$B$3:$B$5&lt;=W924)/(Rates!$C$3:$C$5&gt;=W924),Rates!$D$3:$D$5)*(X924/100)*W924),IF(R924="Refreshment Beverage",SUM(LOOKUP(2,1/(Rates!$B$7:$B$11&lt;=W924)/(Rates!$C$7:$C$11&gt;=W924),Rates!$D$7:$D$11)*(X924/100)*W924)))),"")</f>
        <v/>
      </c>
      <c r="O924" s="134" t="str">
        <f t="shared" si="470"/>
        <v/>
      </c>
      <c r="P924" s="116"/>
      <c r="Q924" s="117" t="str">
        <f t="shared" si="471"/>
        <v/>
      </c>
      <c r="R924" s="128" t="str">
        <f t="shared" si="472"/>
        <v/>
      </c>
      <c r="S924" s="135" t="str">
        <f>IF(B924="","",IF(R924="Refreshment Beverage",VLOOKUP(VALUE(Q924),Rates!G$15:L$19,2,0),VLOOKUP(VALUE(Q924),Rates!G$4:L$12,2,0)))</f>
        <v/>
      </c>
      <c r="T924" s="135" t="str">
        <f t="shared" si="473"/>
        <v/>
      </c>
      <c r="U924" s="118" t="str">
        <f t="shared" si="474"/>
        <v/>
      </c>
      <c r="V924" s="135" t="str">
        <f t="shared" si="475"/>
        <v/>
      </c>
      <c r="W924" s="135" t="str">
        <f t="shared" si="476"/>
        <v/>
      </c>
      <c r="X924" s="119" t="str">
        <f t="shared" si="477"/>
        <v/>
      </c>
      <c r="Y924" s="120" t="str">
        <f>IF(B:B="","",IF(R924="Refreshment Beverage",VLOOKUP(Q924,Rates!G$15:L$19,6,0)*W924,VLOOKUP(Q924,Rates!G$4:L$12,6,0)*W924))</f>
        <v/>
      </c>
      <c r="Z924" s="120" t="str">
        <f t="shared" si="478"/>
        <v/>
      </c>
      <c r="AA924" s="120" t="str">
        <f t="shared" si="479"/>
        <v/>
      </c>
      <c r="AB924" s="136" t="str">
        <f>IF(B:B="","",IF(R924="Refreshment Beverage","",IF(AND(R924="Beer",Q924=0),SUM(LOOKUP(2,1/(Rates!$B$15:$B$18&lt;=W924)/(Rates!$C$15:$C$18&gt;=W924),Rates!$D$15:$D$18)*W924),VLOOKUP(VALUE(Q:Q),Rates!A:B,2,0)*W924)))</f>
        <v/>
      </c>
      <c r="AC924" s="136" t="str">
        <f>IF(B:B="","",IF(R924="Refreshment Beverage","",IF(AND(R924="Beer",Q924=0),SUM(LOOKUP(2,1/(Rates!$B$15:$B$18&lt;=W924)/(Rates!$C$15:$C$18&gt;=W924),Rates!$E$15:$E$18)*W924),VLOOKUP(VALUE(Q:Q),Rates!A:C,3,0)*W924)))</f>
        <v/>
      </c>
      <c r="AD924" s="137" t="str">
        <f>IFERROR(IF(B:B="","",IF(R924="Beer","",IF(VALUE(Q924)=0,VLOOKUP(VLOOKUP(B:B,#REF!,16,0),Rates!A:E,2,0),VLOOKUP(VALUE(Q924),Rates!A$31:B$34,2,0)*W924))),0)</f>
        <v/>
      </c>
      <c r="AE924" s="121" t="str">
        <f t="shared" si="480"/>
        <v/>
      </c>
      <c r="AF924" s="138" t="str">
        <f t="shared" si="481"/>
        <v/>
      </c>
      <c r="AG924" s="122" t="str">
        <f t="shared" si="482"/>
        <v/>
      </c>
      <c r="AH924" s="123" t="str">
        <f t="shared" si="483"/>
        <v/>
      </c>
      <c r="AI924" s="139" t="str">
        <f>IF(AE:AE="","",IF(R924="Refreshment Beverage",AK924*(Rates!J$19/100),ROUND(SUM(AH924*(Rates!$J$8/100)),4)))</f>
        <v/>
      </c>
      <c r="AJ924" s="124" t="str">
        <f t="shared" si="484"/>
        <v/>
      </c>
      <c r="AK924" s="125" t="str">
        <f t="shared" si="485"/>
        <v/>
      </c>
      <c r="AL924" s="121" t="str">
        <f t="shared" si="486"/>
        <v/>
      </c>
      <c r="AM924" s="138" t="str">
        <f>IF(AS924="","",IF(R924="Refreshment Beverage",ROUND(AS924*Rates!K$19,4),ROUND(AO924*(VLOOKUP(VALUE(Q924),Rates!G$4:L$12,3,0)),4)))</f>
        <v/>
      </c>
      <c r="AN924" s="126" t="str">
        <f>IF(AS924="","",IF(R924="Refreshment Beverage",AS924*(Rates!J$19/100),MAX(AM924,AB924)))</f>
        <v/>
      </c>
      <c r="AO924" s="127" t="str">
        <f t="shared" si="487"/>
        <v/>
      </c>
      <c r="AP924" s="127" t="str">
        <f t="shared" si="488"/>
        <v/>
      </c>
      <c r="AQ924" s="140" t="str">
        <f>IF(AS924="","",IF(R924="Refreshment Beverage",ROUND(SUM(VLOOKUP(Q:Q,Rates!G$15:L$19,3,0)*(AS924-Y924-Z924-AA924)),4),ROUND(SUM(Rates!$K$8*AS924),4)))</f>
        <v/>
      </c>
      <c r="AR924" s="139" t="str">
        <f t="shared" si="489"/>
        <v/>
      </c>
      <c r="AS924" s="125" t="str">
        <f t="shared" si="490"/>
        <v/>
      </c>
      <c r="AT924" s="121" t="str">
        <f t="shared" si="491"/>
        <v/>
      </c>
      <c r="AU924" s="138" t="str">
        <f>IF(AX924="","",IF(R924="Refreshment Beverage",ROUND((BA924-Y924-Z924-AA924)*VLOOKUP(VALUE(Q924),Rates!G$15:L$19,3,0),4),ROUND(AW924*(VLOOKUP(VALUE(Q924),Rates!G:L,3,0)),4)))</f>
        <v/>
      </c>
      <c r="AV924" s="126" t="str">
        <f t="shared" si="492"/>
        <v/>
      </c>
      <c r="AW924" s="127" t="str">
        <f t="shared" si="493"/>
        <v/>
      </c>
      <c r="AX924" s="123" t="str">
        <f t="shared" si="494"/>
        <v/>
      </c>
      <c r="AY924" s="140" t="str">
        <f>IF(AX924="","",IF(R924="Refreshment Beverage",ROUND(SUM(AX924*Rates!K$19),4),ROUND(SUM(AX924*(Rates!J$8/100)),4)))</f>
        <v/>
      </c>
      <c r="AZ924" s="124" t="str">
        <f t="shared" si="495"/>
        <v/>
      </c>
      <c r="BA924" s="125" t="str">
        <f t="shared" si="496"/>
        <v/>
      </c>
      <c r="BB924" s="115"/>
      <c r="BC924" s="143"/>
      <c r="BD924" s="100"/>
      <c r="BE924" s="100"/>
      <c r="BF924" s="100"/>
      <c r="BG924" s="100"/>
    </row>
    <row r="925" spans="1:59" ht="12.75" customHeight="1" x14ac:dyDescent="0.2">
      <c r="A925" s="144"/>
      <c r="B925" s="141"/>
      <c r="C925" s="141"/>
      <c r="D925" s="142"/>
      <c r="E925" s="142"/>
      <c r="F925" s="142"/>
      <c r="G925" s="142"/>
      <c r="H925" s="142"/>
      <c r="I925" s="129"/>
      <c r="J925" s="130"/>
      <c r="K925" s="131" t="str">
        <f t="shared" si="467"/>
        <v/>
      </c>
      <c r="L925" s="132" t="str">
        <f t="shared" si="468"/>
        <v/>
      </c>
      <c r="M925" s="133" t="str">
        <f t="shared" si="469"/>
        <v/>
      </c>
      <c r="N925" s="134" t="str">
        <f>IFERROR(IF(B:B="","",IF(R925="Beer",SUM(LOOKUP(2,1/(Rates!$B$3:$B$5&lt;=W925)/(Rates!$C$3:$C$5&gt;=W925),Rates!$D$3:$D$5)*(X925/100)*W925),IF(R925="Refreshment Beverage",SUM(LOOKUP(2,1/(Rates!$B$7:$B$11&lt;=W925)/(Rates!$C$7:$C$11&gt;=W925),Rates!$D$7:$D$11)*(X925/100)*W925)))),"")</f>
        <v/>
      </c>
      <c r="O925" s="134" t="str">
        <f t="shared" si="470"/>
        <v/>
      </c>
      <c r="P925" s="116"/>
      <c r="Q925" s="117" t="str">
        <f t="shared" si="471"/>
        <v/>
      </c>
      <c r="R925" s="128" t="str">
        <f t="shared" si="472"/>
        <v/>
      </c>
      <c r="S925" s="135" t="str">
        <f>IF(B925="","",IF(R925="Refreshment Beverage",VLOOKUP(VALUE(Q925),Rates!G$15:L$19,2,0),VLOOKUP(VALUE(Q925),Rates!G$4:L$12,2,0)))</f>
        <v/>
      </c>
      <c r="T925" s="135" t="str">
        <f t="shared" si="473"/>
        <v/>
      </c>
      <c r="U925" s="118" t="str">
        <f t="shared" si="474"/>
        <v/>
      </c>
      <c r="V925" s="135" t="str">
        <f t="shared" si="475"/>
        <v/>
      </c>
      <c r="W925" s="135" t="str">
        <f t="shared" si="476"/>
        <v/>
      </c>
      <c r="X925" s="119" t="str">
        <f t="shared" si="477"/>
        <v/>
      </c>
      <c r="Y925" s="120" t="str">
        <f>IF(B:B="","",IF(R925="Refreshment Beverage",VLOOKUP(Q925,Rates!G$15:L$19,6,0)*W925,VLOOKUP(Q925,Rates!G$4:L$12,6,0)*W925))</f>
        <v/>
      </c>
      <c r="Z925" s="120" t="str">
        <f t="shared" si="478"/>
        <v/>
      </c>
      <c r="AA925" s="120" t="str">
        <f t="shared" si="479"/>
        <v/>
      </c>
      <c r="AB925" s="136" t="str">
        <f>IF(B:B="","",IF(R925="Refreshment Beverage","",IF(AND(R925="Beer",Q925=0),SUM(LOOKUP(2,1/(Rates!$B$15:$B$18&lt;=W925)/(Rates!$C$15:$C$18&gt;=W925),Rates!$D$15:$D$18)*W925),VLOOKUP(VALUE(Q:Q),Rates!A:B,2,0)*W925)))</f>
        <v/>
      </c>
      <c r="AC925" s="136" t="str">
        <f>IF(B:B="","",IF(R925="Refreshment Beverage","",IF(AND(R925="Beer",Q925=0),SUM(LOOKUP(2,1/(Rates!$B$15:$B$18&lt;=W925)/(Rates!$C$15:$C$18&gt;=W925),Rates!$E$15:$E$18)*W925),VLOOKUP(VALUE(Q:Q),Rates!A:C,3,0)*W925)))</f>
        <v/>
      </c>
      <c r="AD925" s="137" t="str">
        <f>IFERROR(IF(B:B="","",IF(R925="Beer","",IF(VALUE(Q925)=0,VLOOKUP(VLOOKUP(B:B,#REF!,16,0),Rates!A:E,2,0),VLOOKUP(VALUE(Q925),Rates!A$31:B$34,2,0)*W925))),0)</f>
        <v/>
      </c>
      <c r="AE925" s="121" t="str">
        <f t="shared" si="480"/>
        <v/>
      </c>
      <c r="AF925" s="138" t="str">
        <f t="shared" si="481"/>
        <v/>
      </c>
      <c r="AG925" s="122" t="str">
        <f t="shared" si="482"/>
        <v/>
      </c>
      <c r="AH925" s="123" t="str">
        <f t="shared" si="483"/>
        <v/>
      </c>
      <c r="AI925" s="139" t="str">
        <f>IF(AE:AE="","",IF(R925="Refreshment Beverage",AK925*(Rates!J$19/100),ROUND(SUM(AH925*(Rates!$J$8/100)),4)))</f>
        <v/>
      </c>
      <c r="AJ925" s="124" t="str">
        <f t="shared" si="484"/>
        <v/>
      </c>
      <c r="AK925" s="125" t="str">
        <f t="shared" si="485"/>
        <v/>
      </c>
      <c r="AL925" s="121" t="str">
        <f t="shared" si="486"/>
        <v/>
      </c>
      <c r="AM925" s="138" t="str">
        <f>IF(AS925="","",IF(R925="Refreshment Beverage",ROUND(AS925*Rates!K$19,4),ROUND(AO925*(VLOOKUP(VALUE(Q925),Rates!G$4:L$12,3,0)),4)))</f>
        <v/>
      </c>
      <c r="AN925" s="126" t="str">
        <f>IF(AS925="","",IF(R925="Refreshment Beverage",AS925*(Rates!J$19/100),MAX(AM925,AB925)))</f>
        <v/>
      </c>
      <c r="AO925" s="127" t="str">
        <f t="shared" si="487"/>
        <v/>
      </c>
      <c r="AP925" s="127" t="str">
        <f t="shared" si="488"/>
        <v/>
      </c>
      <c r="AQ925" s="140" t="str">
        <f>IF(AS925="","",IF(R925="Refreshment Beverage",ROUND(SUM(VLOOKUP(Q:Q,Rates!G$15:L$19,3,0)*(AS925-Y925-Z925-AA925)),4),ROUND(SUM(Rates!$K$8*AS925),4)))</f>
        <v/>
      </c>
      <c r="AR925" s="139" t="str">
        <f t="shared" si="489"/>
        <v/>
      </c>
      <c r="AS925" s="125" t="str">
        <f t="shared" si="490"/>
        <v/>
      </c>
      <c r="AT925" s="121" t="str">
        <f t="shared" si="491"/>
        <v/>
      </c>
      <c r="AU925" s="138" t="str">
        <f>IF(AX925="","",IF(R925="Refreshment Beverage",ROUND((BA925-Y925-Z925-AA925)*VLOOKUP(VALUE(Q925),Rates!G$15:L$19,3,0),4),ROUND(AW925*(VLOOKUP(VALUE(Q925),Rates!G:L,3,0)),4)))</f>
        <v/>
      </c>
      <c r="AV925" s="126" t="str">
        <f t="shared" si="492"/>
        <v/>
      </c>
      <c r="AW925" s="127" t="str">
        <f t="shared" si="493"/>
        <v/>
      </c>
      <c r="AX925" s="123" t="str">
        <f t="shared" si="494"/>
        <v/>
      </c>
      <c r="AY925" s="140" t="str">
        <f>IF(AX925="","",IF(R925="Refreshment Beverage",ROUND(SUM(AX925*Rates!K$19),4),ROUND(SUM(AX925*(Rates!J$8/100)),4)))</f>
        <v/>
      </c>
      <c r="AZ925" s="124" t="str">
        <f t="shared" si="495"/>
        <v/>
      </c>
      <c r="BA925" s="125" t="str">
        <f t="shared" si="496"/>
        <v/>
      </c>
      <c r="BB925" s="115"/>
      <c r="BC925" s="143"/>
      <c r="BD925" s="100"/>
      <c r="BE925" s="100"/>
      <c r="BF925" s="100"/>
      <c r="BG925" s="100"/>
    </row>
    <row r="926" spans="1:59" ht="12.75" customHeight="1" x14ac:dyDescent="0.2">
      <c r="A926" s="144"/>
      <c r="B926" s="141"/>
      <c r="C926" s="141"/>
      <c r="D926" s="142"/>
      <c r="E926" s="142"/>
      <c r="F926" s="142"/>
      <c r="G926" s="142"/>
      <c r="H926" s="142"/>
      <c r="I926" s="129"/>
      <c r="J926" s="130"/>
      <c r="K926" s="131" t="str">
        <f t="shared" si="467"/>
        <v/>
      </c>
      <c r="L926" s="132" t="str">
        <f t="shared" si="468"/>
        <v/>
      </c>
      <c r="M926" s="133" t="str">
        <f t="shared" si="469"/>
        <v/>
      </c>
      <c r="N926" s="134" t="str">
        <f>IFERROR(IF(B:B="","",IF(R926="Beer",SUM(LOOKUP(2,1/(Rates!$B$3:$B$5&lt;=W926)/(Rates!$C$3:$C$5&gt;=W926),Rates!$D$3:$D$5)*(X926/100)*W926),IF(R926="Refreshment Beverage",SUM(LOOKUP(2,1/(Rates!$B$7:$B$11&lt;=W926)/(Rates!$C$7:$C$11&gt;=W926),Rates!$D$7:$D$11)*(X926/100)*W926)))),"")</f>
        <v/>
      </c>
      <c r="O926" s="134" t="str">
        <f t="shared" si="470"/>
        <v/>
      </c>
      <c r="P926" s="116"/>
      <c r="Q926" s="117" t="str">
        <f t="shared" si="471"/>
        <v/>
      </c>
      <c r="R926" s="128" t="str">
        <f t="shared" si="472"/>
        <v/>
      </c>
      <c r="S926" s="135" t="str">
        <f>IF(B926="","",IF(R926="Refreshment Beverage",VLOOKUP(VALUE(Q926),Rates!G$15:L$19,2,0),VLOOKUP(VALUE(Q926),Rates!G$4:L$12,2,0)))</f>
        <v/>
      </c>
      <c r="T926" s="135" t="str">
        <f t="shared" si="473"/>
        <v/>
      </c>
      <c r="U926" s="118" t="str">
        <f t="shared" si="474"/>
        <v/>
      </c>
      <c r="V926" s="135" t="str">
        <f t="shared" si="475"/>
        <v/>
      </c>
      <c r="W926" s="135" t="str">
        <f t="shared" si="476"/>
        <v/>
      </c>
      <c r="X926" s="119" t="str">
        <f t="shared" si="477"/>
        <v/>
      </c>
      <c r="Y926" s="120" t="str">
        <f>IF(B:B="","",IF(R926="Refreshment Beverage",VLOOKUP(Q926,Rates!G$15:L$19,6,0)*W926,VLOOKUP(Q926,Rates!G$4:L$12,6,0)*W926))</f>
        <v/>
      </c>
      <c r="Z926" s="120" t="str">
        <f t="shared" si="478"/>
        <v/>
      </c>
      <c r="AA926" s="120" t="str">
        <f t="shared" si="479"/>
        <v/>
      </c>
      <c r="AB926" s="136" t="str">
        <f>IF(B:B="","",IF(R926="Refreshment Beverage","",IF(AND(R926="Beer",Q926=0),SUM(LOOKUP(2,1/(Rates!$B$15:$B$18&lt;=W926)/(Rates!$C$15:$C$18&gt;=W926),Rates!$D$15:$D$18)*W926),VLOOKUP(VALUE(Q:Q),Rates!A:B,2,0)*W926)))</f>
        <v/>
      </c>
      <c r="AC926" s="136" t="str">
        <f>IF(B:B="","",IF(R926="Refreshment Beverage","",IF(AND(R926="Beer",Q926=0),SUM(LOOKUP(2,1/(Rates!$B$15:$B$18&lt;=W926)/(Rates!$C$15:$C$18&gt;=W926),Rates!$E$15:$E$18)*W926),VLOOKUP(VALUE(Q:Q),Rates!A:C,3,0)*W926)))</f>
        <v/>
      </c>
      <c r="AD926" s="137" t="str">
        <f>IFERROR(IF(B:B="","",IF(R926="Beer","",IF(VALUE(Q926)=0,VLOOKUP(VLOOKUP(B:B,#REF!,16,0),Rates!A:E,2,0),VLOOKUP(VALUE(Q926),Rates!A$31:B$34,2,0)*W926))),0)</f>
        <v/>
      </c>
      <c r="AE926" s="121" t="str">
        <f t="shared" si="480"/>
        <v/>
      </c>
      <c r="AF926" s="138" t="str">
        <f t="shared" si="481"/>
        <v/>
      </c>
      <c r="AG926" s="122" t="str">
        <f t="shared" si="482"/>
        <v/>
      </c>
      <c r="AH926" s="123" t="str">
        <f t="shared" si="483"/>
        <v/>
      </c>
      <c r="AI926" s="139" t="str">
        <f>IF(AE:AE="","",IF(R926="Refreshment Beverage",AK926*(Rates!J$19/100),ROUND(SUM(AH926*(Rates!$J$8/100)),4)))</f>
        <v/>
      </c>
      <c r="AJ926" s="124" t="str">
        <f t="shared" si="484"/>
        <v/>
      </c>
      <c r="AK926" s="125" t="str">
        <f t="shared" si="485"/>
        <v/>
      </c>
      <c r="AL926" s="121" t="str">
        <f t="shared" si="486"/>
        <v/>
      </c>
      <c r="AM926" s="138" t="str">
        <f>IF(AS926="","",IF(R926="Refreshment Beverage",ROUND(AS926*Rates!K$19,4),ROUND(AO926*(VLOOKUP(VALUE(Q926),Rates!G$4:L$12,3,0)),4)))</f>
        <v/>
      </c>
      <c r="AN926" s="126" t="str">
        <f>IF(AS926="","",IF(R926="Refreshment Beverage",AS926*(Rates!J$19/100),MAX(AM926,AB926)))</f>
        <v/>
      </c>
      <c r="AO926" s="127" t="str">
        <f t="shared" si="487"/>
        <v/>
      </c>
      <c r="AP926" s="127" t="str">
        <f t="shared" si="488"/>
        <v/>
      </c>
      <c r="AQ926" s="140" t="str">
        <f>IF(AS926="","",IF(R926="Refreshment Beverage",ROUND(SUM(VLOOKUP(Q:Q,Rates!G$15:L$19,3,0)*(AS926-Y926-Z926-AA926)),4),ROUND(SUM(Rates!$K$8*AS926),4)))</f>
        <v/>
      </c>
      <c r="AR926" s="139" t="str">
        <f t="shared" si="489"/>
        <v/>
      </c>
      <c r="AS926" s="125" t="str">
        <f t="shared" si="490"/>
        <v/>
      </c>
      <c r="AT926" s="121" t="str">
        <f t="shared" si="491"/>
        <v/>
      </c>
      <c r="AU926" s="138" t="str">
        <f>IF(AX926="","",IF(R926="Refreshment Beverage",ROUND((BA926-Y926-Z926-AA926)*VLOOKUP(VALUE(Q926),Rates!G$15:L$19,3,0),4),ROUND(AW926*(VLOOKUP(VALUE(Q926),Rates!G:L,3,0)),4)))</f>
        <v/>
      </c>
      <c r="AV926" s="126" t="str">
        <f t="shared" si="492"/>
        <v/>
      </c>
      <c r="AW926" s="127" t="str">
        <f t="shared" si="493"/>
        <v/>
      </c>
      <c r="AX926" s="123" t="str">
        <f t="shared" si="494"/>
        <v/>
      </c>
      <c r="AY926" s="140" t="str">
        <f>IF(AX926="","",IF(R926="Refreshment Beverage",ROUND(SUM(AX926*Rates!K$19),4),ROUND(SUM(AX926*(Rates!J$8/100)),4)))</f>
        <v/>
      </c>
      <c r="AZ926" s="124" t="str">
        <f t="shared" si="495"/>
        <v/>
      </c>
      <c r="BA926" s="125" t="str">
        <f t="shared" si="496"/>
        <v/>
      </c>
      <c r="BB926" s="115"/>
      <c r="BC926" s="143"/>
      <c r="BD926" s="100"/>
      <c r="BE926" s="100"/>
      <c r="BF926" s="100"/>
      <c r="BG926" s="100"/>
    </row>
    <row r="927" spans="1:59" ht="12.75" customHeight="1" x14ac:dyDescent="0.2">
      <c r="A927" s="144"/>
      <c r="B927" s="141"/>
      <c r="C927" s="141"/>
      <c r="D927" s="142"/>
      <c r="E927" s="142"/>
      <c r="F927" s="142"/>
      <c r="G927" s="142"/>
      <c r="H927" s="142"/>
      <c r="I927" s="129"/>
      <c r="J927" s="130"/>
      <c r="K927" s="131" t="str">
        <f t="shared" si="467"/>
        <v/>
      </c>
      <c r="L927" s="132" t="str">
        <f t="shared" si="468"/>
        <v/>
      </c>
      <c r="M927" s="133" t="str">
        <f t="shared" si="469"/>
        <v/>
      </c>
      <c r="N927" s="134" t="str">
        <f>IFERROR(IF(B:B="","",IF(R927="Beer",SUM(LOOKUP(2,1/(Rates!$B$3:$B$5&lt;=W927)/(Rates!$C$3:$C$5&gt;=W927),Rates!$D$3:$D$5)*(X927/100)*W927),IF(R927="Refreshment Beverage",SUM(LOOKUP(2,1/(Rates!$B$7:$B$11&lt;=W927)/(Rates!$C$7:$C$11&gt;=W927),Rates!$D$7:$D$11)*(X927/100)*W927)))),"")</f>
        <v/>
      </c>
      <c r="O927" s="134" t="str">
        <f t="shared" si="470"/>
        <v/>
      </c>
      <c r="P927" s="116"/>
      <c r="Q927" s="117" t="str">
        <f t="shared" si="471"/>
        <v/>
      </c>
      <c r="R927" s="128" t="str">
        <f t="shared" si="472"/>
        <v/>
      </c>
      <c r="S927" s="135" t="str">
        <f>IF(B927="","",IF(R927="Refreshment Beverage",VLOOKUP(VALUE(Q927),Rates!G$15:L$19,2,0),VLOOKUP(VALUE(Q927),Rates!G$4:L$12,2,0)))</f>
        <v/>
      </c>
      <c r="T927" s="135" t="str">
        <f t="shared" si="473"/>
        <v/>
      </c>
      <c r="U927" s="118" t="str">
        <f t="shared" si="474"/>
        <v/>
      </c>
      <c r="V927" s="135" t="str">
        <f t="shared" si="475"/>
        <v/>
      </c>
      <c r="W927" s="135" t="str">
        <f t="shared" si="476"/>
        <v/>
      </c>
      <c r="X927" s="119" t="str">
        <f t="shared" si="477"/>
        <v/>
      </c>
      <c r="Y927" s="120" t="str">
        <f>IF(B:B="","",IF(R927="Refreshment Beverage",VLOOKUP(Q927,Rates!G$15:L$19,6,0)*W927,VLOOKUP(Q927,Rates!G$4:L$12,6,0)*W927))</f>
        <v/>
      </c>
      <c r="Z927" s="120" t="str">
        <f t="shared" si="478"/>
        <v/>
      </c>
      <c r="AA927" s="120" t="str">
        <f t="shared" si="479"/>
        <v/>
      </c>
      <c r="AB927" s="136" t="str">
        <f>IF(B:B="","",IF(R927="Refreshment Beverage","",IF(AND(R927="Beer",Q927=0),SUM(LOOKUP(2,1/(Rates!$B$15:$B$18&lt;=W927)/(Rates!$C$15:$C$18&gt;=W927),Rates!$D$15:$D$18)*W927),VLOOKUP(VALUE(Q:Q),Rates!A:B,2,0)*W927)))</f>
        <v/>
      </c>
      <c r="AC927" s="136" t="str">
        <f>IF(B:B="","",IF(R927="Refreshment Beverage","",IF(AND(R927="Beer",Q927=0),SUM(LOOKUP(2,1/(Rates!$B$15:$B$18&lt;=W927)/(Rates!$C$15:$C$18&gt;=W927),Rates!$E$15:$E$18)*W927),VLOOKUP(VALUE(Q:Q),Rates!A:C,3,0)*W927)))</f>
        <v/>
      </c>
      <c r="AD927" s="137" t="str">
        <f>IFERROR(IF(B:B="","",IF(R927="Beer","",IF(VALUE(Q927)=0,VLOOKUP(VLOOKUP(B:B,#REF!,16,0),Rates!A:E,2,0),VLOOKUP(VALUE(Q927),Rates!A$31:B$34,2,0)*W927))),0)</f>
        <v/>
      </c>
      <c r="AE927" s="121" t="str">
        <f t="shared" si="480"/>
        <v/>
      </c>
      <c r="AF927" s="138" t="str">
        <f t="shared" si="481"/>
        <v/>
      </c>
      <c r="AG927" s="122" t="str">
        <f t="shared" si="482"/>
        <v/>
      </c>
      <c r="AH927" s="123" t="str">
        <f t="shared" si="483"/>
        <v/>
      </c>
      <c r="AI927" s="139" t="str">
        <f>IF(AE:AE="","",IF(R927="Refreshment Beverage",AK927*(Rates!J$19/100),ROUND(SUM(AH927*(Rates!$J$8/100)),4)))</f>
        <v/>
      </c>
      <c r="AJ927" s="124" t="str">
        <f t="shared" si="484"/>
        <v/>
      </c>
      <c r="AK927" s="125" t="str">
        <f t="shared" si="485"/>
        <v/>
      </c>
      <c r="AL927" s="121" t="str">
        <f t="shared" si="486"/>
        <v/>
      </c>
      <c r="AM927" s="138" t="str">
        <f>IF(AS927="","",IF(R927="Refreshment Beverage",ROUND(AS927*Rates!K$19,4),ROUND(AO927*(VLOOKUP(VALUE(Q927),Rates!G$4:L$12,3,0)),4)))</f>
        <v/>
      </c>
      <c r="AN927" s="126" t="str">
        <f>IF(AS927="","",IF(R927="Refreshment Beverage",AS927*(Rates!J$19/100),MAX(AM927,AB927)))</f>
        <v/>
      </c>
      <c r="AO927" s="127" t="str">
        <f t="shared" si="487"/>
        <v/>
      </c>
      <c r="AP927" s="127" t="str">
        <f t="shared" si="488"/>
        <v/>
      </c>
      <c r="AQ927" s="140" t="str">
        <f>IF(AS927="","",IF(R927="Refreshment Beverage",ROUND(SUM(VLOOKUP(Q:Q,Rates!G$15:L$19,3,0)*(AS927-Y927-Z927-AA927)),4),ROUND(SUM(Rates!$K$8*AS927),4)))</f>
        <v/>
      </c>
      <c r="AR927" s="139" t="str">
        <f t="shared" si="489"/>
        <v/>
      </c>
      <c r="AS927" s="125" t="str">
        <f t="shared" si="490"/>
        <v/>
      </c>
      <c r="AT927" s="121" t="str">
        <f t="shared" si="491"/>
        <v/>
      </c>
      <c r="AU927" s="138" t="str">
        <f>IF(AX927="","",IF(R927="Refreshment Beverage",ROUND((BA927-Y927-Z927-AA927)*VLOOKUP(VALUE(Q927),Rates!G$15:L$19,3,0),4),ROUND(AW927*(VLOOKUP(VALUE(Q927),Rates!G:L,3,0)),4)))</f>
        <v/>
      </c>
      <c r="AV927" s="126" t="str">
        <f t="shared" si="492"/>
        <v/>
      </c>
      <c r="AW927" s="127" t="str">
        <f t="shared" si="493"/>
        <v/>
      </c>
      <c r="AX927" s="123" t="str">
        <f t="shared" si="494"/>
        <v/>
      </c>
      <c r="AY927" s="140" t="str">
        <f>IF(AX927="","",IF(R927="Refreshment Beverage",ROUND(SUM(AX927*Rates!K$19),4),ROUND(SUM(AX927*(Rates!J$8/100)),4)))</f>
        <v/>
      </c>
      <c r="AZ927" s="124" t="str">
        <f t="shared" si="495"/>
        <v/>
      </c>
      <c r="BA927" s="125" t="str">
        <f t="shared" si="496"/>
        <v/>
      </c>
      <c r="BB927" s="115"/>
      <c r="BC927" s="143"/>
      <c r="BD927" s="100"/>
      <c r="BE927" s="100"/>
      <c r="BF927" s="100"/>
      <c r="BG927" s="100"/>
    </row>
    <row r="928" spans="1:59" ht="12.75" customHeight="1" x14ac:dyDescent="0.2">
      <c r="A928" s="144"/>
      <c r="B928" s="141"/>
      <c r="C928" s="141"/>
      <c r="D928" s="142"/>
      <c r="E928" s="142"/>
      <c r="F928" s="142"/>
      <c r="G928" s="142"/>
      <c r="H928" s="142"/>
      <c r="I928" s="129"/>
      <c r="J928" s="130"/>
      <c r="K928" s="131" t="str">
        <f t="shared" si="467"/>
        <v/>
      </c>
      <c r="L928" s="132" t="str">
        <f t="shared" si="468"/>
        <v/>
      </c>
      <c r="M928" s="133" t="str">
        <f t="shared" si="469"/>
        <v/>
      </c>
      <c r="N928" s="134" t="str">
        <f>IFERROR(IF(B:B="","",IF(R928="Beer",SUM(LOOKUP(2,1/(Rates!$B$3:$B$5&lt;=W928)/(Rates!$C$3:$C$5&gt;=W928),Rates!$D$3:$D$5)*(X928/100)*W928),IF(R928="Refreshment Beverage",SUM(LOOKUP(2,1/(Rates!$B$7:$B$11&lt;=W928)/(Rates!$C$7:$C$11&gt;=W928),Rates!$D$7:$D$11)*(X928/100)*W928)))),"")</f>
        <v/>
      </c>
      <c r="O928" s="134" t="str">
        <f t="shared" si="470"/>
        <v/>
      </c>
      <c r="P928" s="116"/>
      <c r="Q928" s="117" t="str">
        <f t="shared" si="471"/>
        <v/>
      </c>
      <c r="R928" s="128" t="str">
        <f t="shared" si="472"/>
        <v/>
      </c>
      <c r="S928" s="135" t="str">
        <f>IF(B928="","",IF(R928="Refreshment Beverage",VLOOKUP(VALUE(Q928),Rates!G$15:L$19,2,0),VLOOKUP(VALUE(Q928),Rates!G$4:L$12,2,0)))</f>
        <v/>
      </c>
      <c r="T928" s="135" t="str">
        <f t="shared" si="473"/>
        <v/>
      </c>
      <c r="U928" s="118" t="str">
        <f t="shared" si="474"/>
        <v/>
      </c>
      <c r="V928" s="135" t="str">
        <f t="shared" si="475"/>
        <v/>
      </c>
      <c r="W928" s="135" t="str">
        <f t="shared" si="476"/>
        <v/>
      </c>
      <c r="X928" s="119" t="str">
        <f t="shared" si="477"/>
        <v/>
      </c>
      <c r="Y928" s="120" t="str">
        <f>IF(B:B="","",IF(R928="Refreshment Beverage",VLOOKUP(Q928,Rates!G$15:L$19,6,0)*W928,VLOOKUP(Q928,Rates!G$4:L$12,6,0)*W928))</f>
        <v/>
      </c>
      <c r="Z928" s="120" t="str">
        <f t="shared" si="478"/>
        <v/>
      </c>
      <c r="AA928" s="120" t="str">
        <f t="shared" si="479"/>
        <v/>
      </c>
      <c r="AB928" s="136" t="str">
        <f>IF(B:B="","",IF(R928="Refreshment Beverage","",IF(AND(R928="Beer",Q928=0),SUM(LOOKUP(2,1/(Rates!$B$15:$B$18&lt;=W928)/(Rates!$C$15:$C$18&gt;=W928),Rates!$D$15:$D$18)*W928),VLOOKUP(VALUE(Q:Q),Rates!A:B,2,0)*W928)))</f>
        <v/>
      </c>
      <c r="AC928" s="136" t="str">
        <f>IF(B:B="","",IF(R928="Refreshment Beverage","",IF(AND(R928="Beer",Q928=0),SUM(LOOKUP(2,1/(Rates!$B$15:$B$18&lt;=W928)/(Rates!$C$15:$C$18&gt;=W928),Rates!$E$15:$E$18)*W928),VLOOKUP(VALUE(Q:Q),Rates!A:C,3,0)*W928)))</f>
        <v/>
      </c>
      <c r="AD928" s="137" t="str">
        <f>IFERROR(IF(B:B="","",IF(R928="Beer","",IF(VALUE(Q928)=0,VLOOKUP(VLOOKUP(B:B,#REF!,16,0),Rates!A:E,2,0),VLOOKUP(VALUE(Q928),Rates!A$31:B$34,2,0)*W928))),0)</f>
        <v/>
      </c>
      <c r="AE928" s="121" t="str">
        <f t="shared" si="480"/>
        <v/>
      </c>
      <c r="AF928" s="138" t="str">
        <f t="shared" si="481"/>
        <v/>
      </c>
      <c r="AG928" s="122" t="str">
        <f t="shared" si="482"/>
        <v/>
      </c>
      <c r="AH928" s="123" t="str">
        <f t="shared" si="483"/>
        <v/>
      </c>
      <c r="AI928" s="139" t="str">
        <f>IF(AE:AE="","",IF(R928="Refreshment Beverage",AK928*(Rates!J$19/100),ROUND(SUM(AH928*(Rates!$J$8/100)),4)))</f>
        <v/>
      </c>
      <c r="AJ928" s="124" t="str">
        <f t="shared" si="484"/>
        <v/>
      </c>
      <c r="AK928" s="125" t="str">
        <f t="shared" si="485"/>
        <v/>
      </c>
      <c r="AL928" s="121" t="str">
        <f t="shared" si="486"/>
        <v/>
      </c>
      <c r="AM928" s="138" t="str">
        <f>IF(AS928="","",IF(R928="Refreshment Beverage",ROUND(AS928*Rates!K$19,4),ROUND(AO928*(VLOOKUP(VALUE(Q928),Rates!G$4:L$12,3,0)),4)))</f>
        <v/>
      </c>
      <c r="AN928" s="126" t="str">
        <f>IF(AS928="","",IF(R928="Refreshment Beverage",AS928*(Rates!J$19/100),MAX(AM928,AB928)))</f>
        <v/>
      </c>
      <c r="AO928" s="127" t="str">
        <f t="shared" si="487"/>
        <v/>
      </c>
      <c r="AP928" s="127" t="str">
        <f t="shared" si="488"/>
        <v/>
      </c>
      <c r="AQ928" s="140" t="str">
        <f>IF(AS928="","",IF(R928="Refreshment Beverage",ROUND(SUM(VLOOKUP(Q:Q,Rates!G$15:L$19,3,0)*(AS928-Y928-Z928-AA928)),4),ROUND(SUM(Rates!$K$8*AS928),4)))</f>
        <v/>
      </c>
      <c r="AR928" s="139" t="str">
        <f t="shared" si="489"/>
        <v/>
      </c>
      <c r="AS928" s="125" t="str">
        <f t="shared" si="490"/>
        <v/>
      </c>
      <c r="AT928" s="121" t="str">
        <f t="shared" si="491"/>
        <v/>
      </c>
      <c r="AU928" s="138" t="str">
        <f>IF(AX928="","",IF(R928="Refreshment Beverage",ROUND((BA928-Y928-Z928-AA928)*VLOOKUP(VALUE(Q928),Rates!G$15:L$19,3,0),4),ROUND(AW928*(VLOOKUP(VALUE(Q928),Rates!G:L,3,0)),4)))</f>
        <v/>
      </c>
      <c r="AV928" s="126" t="str">
        <f t="shared" si="492"/>
        <v/>
      </c>
      <c r="AW928" s="127" t="str">
        <f t="shared" si="493"/>
        <v/>
      </c>
      <c r="AX928" s="123" t="str">
        <f t="shared" si="494"/>
        <v/>
      </c>
      <c r="AY928" s="140" t="str">
        <f>IF(AX928="","",IF(R928="Refreshment Beverage",ROUND(SUM(AX928*Rates!K$19),4),ROUND(SUM(AX928*(Rates!J$8/100)),4)))</f>
        <v/>
      </c>
      <c r="AZ928" s="124" t="str">
        <f t="shared" si="495"/>
        <v/>
      </c>
      <c r="BA928" s="125" t="str">
        <f t="shared" si="496"/>
        <v/>
      </c>
      <c r="BB928" s="115"/>
      <c r="BC928" s="143"/>
      <c r="BD928" s="100"/>
      <c r="BE928" s="100"/>
      <c r="BF928" s="100"/>
      <c r="BG928" s="100"/>
    </row>
    <row r="929" spans="1:59" ht="12.75" customHeight="1" x14ac:dyDescent="0.2">
      <c r="A929" s="144"/>
      <c r="B929" s="141"/>
      <c r="C929" s="141"/>
      <c r="D929" s="142"/>
      <c r="E929" s="142"/>
      <c r="F929" s="142"/>
      <c r="G929" s="142"/>
      <c r="H929" s="142"/>
      <c r="I929" s="129"/>
      <c r="J929" s="130"/>
      <c r="K929" s="131" t="str">
        <f t="shared" si="467"/>
        <v/>
      </c>
      <c r="L929" s="132" t="str">
        <f t="shared" si="468"/>
        <v/>
      </c>
      <c r="M929" s="133" t="str">
        <f t="shared" si="469"/>
        <v/>
      </c>
      <c r="N929" s="134" t="str">
        <f>IFERROR(IF(B:B="","",IF(R929="Beer",SUM(LOOKUP(2,1/(Rates!$B$3:$B$5&lt;=W929)/(Rates!$C$3:$C$5&gt;=W929),Rates!$D$3:$D$5)*(X929/100)*W929),IF(R929="Refreshment Beverage",SUM(LOOKUP(2,1/(Rates!$B$7:$B$11&lt;=W929)/(Rates!$C$7:$C$11&gt;=W929),Rates!$D$7:$D$11)*(X929/100)*W929)))),"")</f>
        <v/>
      </c>
      <c r="O929" s="134" t="str">
        <f t="shared" si="470"/>
        <v/>
      </c>
      <c r="P929" s="116"/>
      <c r="Q929" s="117" t="str">
        <f t="shared" si="471"/>
        <v/>
      </c>
      <c r="R929" s="128" t="str">
        <f t="shared" si="472"/>
        <v/>
      </c>
      <c r="S929" s="135" t="str">
        <f>IF(B929="","",IF(R929="Refreshment Beverage",VLOOKUP(VALUE(Q929),Rates!G$15:L$19,2,0),VLOOKUP(VALUE(Q929),Rates!G$4:L$12,2,0)))</f>
        <v/>
      </c>
      <c r="T929" s="135" t="str">
        <f t="shared" si="473"/>
        <v/>
      </c>
      <c r="U929" s="118" t="str">
        <f t="shared" si="474"/>
        <v/>
      </c>
      <c r="V929" s="135" t="str">
        <f t="shared" si="475"/>
        <v/>
      </c>
      <c r="W929" s="135" t="str">
        <f t="shared" si="476"/>
        <v/>
      </c>
      <c r="X929" s="119" t="str">
        <f t="shared" si="477"/>
        <v/>
      </c>
      <c r="Y929" s="120" t="str">
        <f>IF(B:B="","",IF(R929="Refreshment Beverage",VLOOKUP(Q929,Rates!G$15:L$19,6,0)*W929,VLOOKUP(Q929,Rates!G$4:L$12,6,0)*W929))</f>
        <v/>
      </c>
      <c r="Z929" s="120" t="str">
        <f t="shared" si="478"/>
        <v/>
      </c>
      <c r="AA929" s="120" t="str">
        <f t="shared" si="479"/>
        <v/>
      </c>
      <c r="AB929" s="136" t="str">
        <f>IF(B:B="","",IF(R929="Refreshment Beverage","",IF(AND(R929="Beer",Q929=0),SUM(LOOKUP(2,1/(Rates!$B$15:$B$18&lt;=W929)/(Rates!$C$15:$C$18&gt;=W929),Rates!$D$15:$D$18)*W929),VLOOKUP(VALUE(Q:Q),Rates!A:B,2,0)*W929)))</f>
        <v/>
      </c>
      <c r="AC929" s="136" t="str">
        <f>IF(B:B="","",IF(R929="Refreshment Beverage","",IF(AND(R929="Beer",Q929=0),SUM(LOOKUP(2,1/(Rates!$B$15:$B$18&lt;=W929)/(Rates!$C$15:$C$18&gt;=W929),Rates!$E$15:$E$18)*W929),VLOOKUP(VALUE(Q:Q),Rates!A:C,3,0)*W929)))</f>
        <v/>
      </c>
      <c r="AD929" s="137" t="str">
        <f>IFERROR(IF(B:B="","",IF(R929="Beer","",IF(VALUE(Q929)=0,VLOOKUP(VLOOKUP(B:B,#REF!,16,0),Rates!A:E,2,0),VLOOKUP(VALUE(Q929),Rates!A$31:B$34,2,0)*W929))),0)</f>
        <v/>
      </c>
      <c r="AE929" s="121" t="str">
        <f t="shared" si="480"/>
        <v/>
      </c>
      <c r="AF929" s="138" t="str">
        <f t="shared" si="481"/>
        <v/>
      </c>
      <c r="AG929" s="122" t="str">
        <f t="shared" si="482"/>
        <v/>
      </c>
      <c r="AH929" s="123" t="str">
        <f t="shared" si="483"/>
        <v/>
      </c>
      <c r="AI929" s="139" t="str">
        <f>IF(AE:AE="","",IF(R929="Refreshment Beverage",AK929*(Rates!J$19/100),ROUND(SUM(AH929*(Rates!$J$8/100)),4)))</f>
        <v/>
      </c>
      <c r="AJ929" s="124" t="str">
        <f t="shared" si="484"/>
        <v/>
      </c>
      <c r="AK929" s="125" t="str">
        <f t="shared" si="485"/>
        <v/>
      </c>
      <c r="AL929" s="121" t="str">
        <f t="shared" si="486"/>
        <v/>
      </c>
      <c r="AM929" s="138" t="str">
        <f>IF(AS929="","",IF(R929="Refreshment Beverage",ROUND(AS929*Rates!K$19,4),ROUND(AO929*(VLOOKUP(VALUE(Q929),Rates!G$4:L$12,3,0)),4)))</f>
        <v/>
      </c>
      <c r="AN929" s="126" t="str">
        <f>IF(AS929="","",IF(R929="Refreshment Beverage",AS929*(Rates!J$19/100),MAX(AM929,AB929)))</f>
        <v/>
      </c>
      <c r="AO929" s="127" t="str">
        <f t="shared" si="487"/>
        <v/>
      </c>
      <c r="AP929" s="127" t="str">
        <f t="shared" si="488"/>
        <v/>
      </c>
      <c r="AQ929" s="140" t="str">
        <f>IF(AS929="","",IF(R929="Refreshment Beverage",ROUND(SUM(VLOOKUP(Q:Q,Rates!G$15:L$19,3,0)*(AS929-Y929-Z929-AA929)),4),ROUND(SUM(Rates!$K$8*AS929),4)))</f>
        <v/>
      </c>
      <c r="AR929" s="139" t="str">
        <f t="shared" si="489"/>
        <v/>
      </c>
      <c r="AS929" s="125" t="str">
        <f t="shared" si="490"/>
        <v/>
      </c>
      <c r="AT929" s="121" t="str">
        <f t="shared" si="491"/>
        <v/>
      </c>
      <c r="AU929" s="138" t="str">
        <f>IF(AX929="","",IF(R929="Refreshment Beverage",ROUND((BA929-Y929-Z929-AA929)*VLOOKUP(VALUE(Q929),Rates!G$15:L$19,3,0),4),ROUND(AW929*(VLOOKUP(VALUE(Q929),Rates!G:L,3,0)),4)))</f>
        <v/>
      </c>
      <c r="AV929" s="126" t="str">
        <f t="shared" si="492"/>
        <v/>
      </c>
      <c r="AW929" s="127" t="str">
        <f t="shared" si="493"/>
        <v/>
      </c>
      <c r="AX929" s="123" t="str">
        <f t="shared" si="494"/>
        <v/>
      </c>
      <c r="AY929" s="140" t="str">
        <f>IF(AX929="","",IF(R929="Refreshment Beverage",ROUND(SUM(AX929*Rates!K$19),4),ROUND(SUM(AX929*(Rates!J$8/100)),4)))</f>
        <v/>
      </c>
      <c r="AZ929" s="124" t="str">
        <f t="shared" si="495"/>
        <v/>
      </c>
      <c r="BA929" s="125" t="str">
        <f t="shared" si="496"/>
        <v/>
      </c>
      <c r="BB929" s="115"/>
      <c r="BC929" s="143"/>
      <c r="BD929" s="100"/>
      <c r="BE929" s="100"/>
      <c r="BF929" s="100"/>
      <c r="BG929" s="100"/>
    </row>
    <row r="930" spans="1:59" ht="12.75" customHeight="1" x14ac:dyDescent="0.2">
      <c r="A930" s="144"/>
      <c r="B930" s="141"/>
      <c r="C930" s="141"/>
      <c r="D930" s="142"/>
      <c r="E930" s="142"/>
      <c r="F930" s="142"/>
      <c r="G930" s="142"/>
      <c r="H930" s="142"/>
      <c r="I930" s="129"/>
      <c r="J930" s="130"/>
      <c r="K930" s="131" t="str">
        <f t="shared" si="467"/>
        <v/>
      </c>
      <c r="L930" s="132" t="str">
        <f t="shared" si="468"/>
        <v/>
      </c>
      <c r="M930" s="133" t="str">
        <f t="shared" si="469"/>
        <v/>
      </c>
      <c r="N930" s="134" t="str">
        <f>IFERROR(IF(B:B="","",IF(R930="Beer",SUM(LOOKUP(2,1/(Rates!$B$3:$B$5&lt;=W930)/(Rates!$C$3:$C$5&gt;=W930),Rates!$D$3:$D$5)*(X930/100)*W930),IF(R930="Refreshment Beverage",SUM(LOOKUP(2,1/(Rates!$B$7:$B$11&lt;=W930)/(Rates!$C$7:$C$11&gt;=W930),Rates!$D$7:$D$11)*(X930/100)*W930)))),"")</f>
        <v/>
      </c>
      <c r="O930" s="134" t="str">
        <f t="shared" si="470"/>
        <v/>
      </c>
      <c r="P930" s="116"/>
      <c r="Q930" s="117" t="str">
        <f t="shared" si="471"/>
        <v/>
      </c>
      <c r="R930" s="128" t="str">
        <f t="shared" si="472"/>
        <v/>
      </c>
      <c r="S930" s="135" t="str">
        <f>IF(B930="","",IF(R930="Refreshment Beverage",VLOOKUP(VALUE(Q930),Rates!G$15:L$19,2,0),VLOOKUP(VALUE(Q930),Rates!G$4:L$12,2,0)))</f>
        <v/>
      </c>
      <c r="T930" s="135" t="str">
        <f t="shared" si="473"/>
        <v/>
      </c>
      <c r="U930" s="118" t="str">
        <f t="shared" si="474"/>
        <v/>
      </c>
      <c r="V930" s="135" t="str">
        <f t="shared" si="475"/>
        <v/>
      </c>
      <c r="W930" s="135" t="str">
        <f t="shared" si="476"/>
        <v/>
      </c>
      <c r="X930" s="119" t="str">
        <f t="shared" si="477"/>
        <v/>
      </c>
      <c r="Y930" s="120" t="str">
        <f>IF(B:B="","",IF(R930="Refreshment Beverage",VLOOKUP(Q930,Rates!G$15:L$19,6,0)*W930,VLOOKUP(Q930,Rates!G$4:L$12,6,0)*W930))</f>
        <v/>
      </c>
      <c r="Z930" s="120" t="str">
        <f t="shared" si="478"/>
        <v/>
      </c>
      <c r="AA930" s="120" t="str">
        <f t="shared" si="479"/>
        <v/>
      </c>
      <c r="AB930" s="136" t="str">
        <f>IF(B:B="","",IF(R930="Refreshment Beverage","",IF(AND(R930="Beer",Q930=0),SUM(LOOKUP(2,1/(Rates!$B$15:$B$18&lt;=W930)/(Rates!$C$15:$C$18&gt;=W930),Rates!$D$15:$D$18)*W930),VLOOKUP(VALUE(Q:Q),Rates!A:B,2,0)*W930)))</f>
        <v/>
      </c>
      <c r="AC930" s="136" t="str">
        <f>IF(B:B="","",IF(R930="Refreshment Beverage","",IF(AND(R930="Beer",Q930=0),SUM(LOOKUP(2,1/(Rates!$B$15:$B$18&lt;=W930)/(Rates!$C$15:$C$18&gt;=W930),Rates!$E$15:$E$18)*W930),VLOOKUP(VALUE(Q:Q),Rates!A:C,3,0)*W930)))</f>
        <v/>
      </c>
      <c r="AD930" s="137" t="str">
        <f>IFERROR(IF(B:B="","",IF(R930="Beer","",IF(VALUE(Q930)=0,VLOOKUP(VLOOKUP(B:B,#REF!,16,0),Rates!A:E,2,0),VLOOKUP(VALUE(Q930),Rates!A$31:B$34,2,0)*W930))),0)</f>
        <v/>
      </c>
      <c r="AE930" s="121" t="str">
        <f t="shared" si="480"/>
        <v/>
      </c>
      <c r="AF930" s="138" t="str">
        <f t="shared" si="481"/>
        <v/>
      </c>
      <c r="AG930" s="122" t="str">
        <f t="shared" si="482"/>
        <v/>
      </c>
      <c r="AH930" s="123" t="str">
        <f t="shared" si="483"/>
        <v/>
      </c>
      <c r="AI930" s="139" t="str">
        <f>IF(AE:AE="","",IF(R930="Refreshment Beverage",AK930*(Rates!J$19/100),ROUND(SUM(AH930*(Rates!$J$8/100)),4)))</f>
        <v/>
      </c>
      <c r="AJ930" s="124" t="str">
        <f t="shared" si="484"/>
        <v/>
      </c>
      <c r="AK930" s="125" t="str">
        <f t="shared" si="485"/>
        <v/>
      </c>
      <c r="AL930" s="121" t="str">
        <f t="shared" si="486"/>
        <v/>
      </c>
      <c r="AM930" s="138" t="str">
        <f>IF(AS930="","",IF(R930="Refreshment Beverage",ROUND(AS930*Rates!K$19,4),ROUND(AO930*(VLOOKUP(VALUE(Q930),Rates!G$4:L$12,3,0)),4)))</f>
        <v/>
      </c>
      <c r="AN930" s="126" t="str">
        <f>IF(AS930="","",IF(R930="Refreshment Beverage",AS930*(Rates!J$19/100),MAX(AM930,AB930)))</f>
        <v/>
      </c>
      <c r="AO930" s="127" t="str">
        <f t="shared" si="487"/>
        <v/>
      </c>
      <c r="AP930" s="127" t="str">
        <f t="shared" si="488"/>
        <v/>
      </c>
      <c r="AQ930" s="140" t="str">
        <f>IF(AS930="","",IF(R930="Refreshment Beverage",ROUND(SUM(VLOOKUP(Q:Q,Rates!G$15:L$19,3,0)*(AS930-Y930-Z930-AA930)),4),ROUND(SUM(Rates!$K$8*AS930),4)))</f>
        <v/>
      </c>
      <c r="AR930" s="139" t="str">
        <f t="shared" si="489"/>
        <v/>
      </c>
      <c r="AS930" s="125" t="str">
        <f t="shared" si="490"/>
        <v/>
      </c>
      <c r="AT930" s="121" t="str">
        <f t="shared" si="491"/>
        <v/>
      </c>
      <c r="AU930" s="138" t="str">
        <f>IF(AX930="","",IF(R930="Refreshment Beverage",ROUND((BA930-Y930-Z930-AA930)*VLOOKUP(VALUE(Q930),Rates!G$15:L$19,3,0),4),ROUND(AW930*(VLOOKUP(VALUE(Q930),Rates!G:L,3,0)),4)))</f>
        <v/>
      </c>
      <c r="AV930" s="126" t="str">
        <f t="shared" si="492"/>
        <v/>
      </c>
      <c r="AW930" s="127" t="str">
        <f t="shared" si="493"/>
        <v/>
      </c>
      <c r="AX930" s="123" t="str">
        <f t="shared" si="494"/>
        <v/>
      </c>
      <c r="AY930" s="140" t="str">
        <f>IF(AX930="","",IF(R930="Refreshment Beverage",ROUND(SUM(AX930*Rates!K$19),4),ROUND(SUM(AX930*(Rates!J$8/100)),4)))</f>
        <v/>
      </c>
      <c r="AZ930" s="124" t="str">
        <f t="shared" si="495"/>
        <v/>
      </c>
      <c r="BA930" s="125" t="str">
        <f t="shared" si="496"/>
        <v/>
      </c>
      <c r="BB930" s="115"/>
      <c r="BC930" s="143"/>
      <c r="BD930" s="100"/>
      <c r="BE930" s="100"/>
      <c r="BF930" s="100"/>
      <c r="BG930" s="100"/>
    </row>
    <row r="931" spans="1:59" ht="12.75" customHeight="1" x14ac:dyDescent="0.2">
      <c r="A931" s="144"/>
      <c r="B931" s="141"/>
      <c r="C931" s="141"/>
      <c r="D931" s="142"/>
      <c r="E931" s="142"/>
      <c r="F931" s="142"/>
      <c r="G931" s="142"/>
      <c r="H931" s="142"/>
      <c r="I931" s="129"/>
      <c r="J931" s="130"/>
      <c r="K931" s="131" t="str">
        <f t="shared" si="467"/>
        <v/>
      </c>
      <c r="L931" s="132" t="str">
        <f t="shared" si="468"/>
        <v/>
      </c>
      <c r="M931" s="133" t="str">
        <f t="shared" si="469"/>
        <v/>
      </c>
      <c r="N931" s="134" t="str">
        <f>IFERROR(IF(B:B="","",IF(R931="Beer",SUM(LOOKUP(2,1/(Rates!$B$3:$B$5&lt;=W931)/(Rates!$C$3:$C$5&gt;=W931),Rates!$D$3:$D$5)*(X931/100)*W931),IF(R931="Refreshment Beverage",SUM(LOOKUP(2,1/(Rates!$B$7:$B$11&lt;=W931)/(Rates!$C$7:$C$11&gt;=W931),Rates!$D$7:$D$11)*(X931/100)*W931)))),"")</f>
        <v/>
      </c>
      <c r="O931" s="134" t="str">
        <f t="shared" si="470"/>
        <v/>
      </c>
      <c r="P931" s="116"/>
      <c r="Q931" s="117" t="str">
        <f t="shared" si="471"/>
        <v/>
      </c>
      <c r="R931" s="128" t="str">
        <f t="shared" si="472"/>
        <v/>
      </c>
      <c r="S931" s="135" t="str">
        <f>IF(B931="","",IF(R931="Refreshment Beverage",VLOOKUP(VALUE(Q931),Rates!G$15:L$19,2,0),VLOOKUP(VALUE(Q931),Rates!G$4:L$12,2,0)))</f>
        <v/>
      </c>
      <c r="T931" s="135" t="str">
        <f t="shared" si="473"/>
        <v/>
      </c>
      <c r="U931" s="118" t="str">
        <f t="shared" si="474"/>
        <v/>
      </c>
      <c r="V931" s="135" t="str">
        <f t="shared" si="475"/>
        <v/>
      </c>
      <c r="W931" s="135" t="str">
        <f t="shared" si="476"/>
        <v/>
      </c>
      <c r="X931" s="119" t="str">
        <f t="shared" si="477"/>
        <v/>
      </c>
      <c r="Y931" s="120" t="str">
        <f>IF(B:B="","",IF(R931="Refreshment Beverage",VLOOKUP(Q931,Rates!G$15:L$19,6,0)*W931,VLOOKUP(Q931,Rates!G$4:L$12,6,0)*W931))</f>
        <v/>
      </c>
      <c r="Z931" s="120" t="str">
        <f t="shared" si="478"/>
        <v/>
      </c>
      <c r="AA931" s="120" t="str">
        <f t="shared" si="479"/>
        <v/>
      </c>
      <c r="AB931" s="136" t="str">
        <f>IF(B:B="","",IF(R931="Refreshment Beverage","",IF(AND(R931="Beer",Q931=0),SUM(LOOKUP(2,1/(Rates!$B$15:$B$18&lt;=W931)/(Rates!$C$15:$C$18&gt;=W931),Rates!$D$15:$D$18)*W931),VLOOKUP(VALUE(Q:Q),Rates!A:B,2,0)*W931)))</f>
        <v/>
      </c>
      <c r="AC931" s="136" t="str">
        <f>IF(B:B="","",IF(R931="Refreshment Beverage","",IF(AND(R931="Beer",Q931=0),SUM(LOOKUP(2,1/(Rates!$B$15:$B$18&lt;=W931)/(Rates!$C$15:$C$18&gt;=W931),Rates!$E$15:$E$18)*W931),VLOOKUP(VALUE(Q:Q),Rates!A:C,3,0)*W931)))</f>
        <v/>
      </c>
      <c r="AD931" s="137" t="str">
        <f>IFERROR(IF(B:B="","",IF(R931="Beer","",IF(VALUE(Q931)=0,VLOOKUP(VLOOKUP(B:B,#REF!,16,0),Rates!A:E,2,0),VLOOKUP(VALUE(Q931),Rates!A$31:B$34,2,0)*W931))),0)</f>
        <v/>
      </c>
      <c r="AE931" s="121" t="str">
        <f t="shared" si="480"/>
        <v/>
      </c>
      <c r="AF931" s="138" t="str">
        <f t="shared" si="481"/>
        <v/>
      </c>
      <c r="AG931" s="122" t="str">
        <f t="shared" si="482"/>
        <v/>
      </c>
      <c r="AH931" s="123" t="str">
        <f t="shared" si="483"/>
        <v/>
      </c>
      <c r="AI931" s="139" t="str">
        <f>IF(AE:AE="","",IF(R931="Refreshment Beverage",AK931*(Rates!J$19/100),ROUND(SUM(AH931*(Rates!$J$8/100)),4)))</f>
        <v/>
      </c>
      <c r="AJ931" s="124" t="str">
        <f t="shared" si="484"/>
        <v/>
      </c>
      <c r="AK931" s="125" t="str">
        <f t="shared" si="485"/>
        <v/>
      </c>
      <c r="AL931" s="121" t="str">
        <f t="shared" si="486"/>
        <v/>
      </c>
      <c r="AM931" s="138" t="str">
        <f>IF(AS931="","",IF(R931="Refreshment Beverage",ROUND(AS931*Rates!K$19,4),ROUND(AO931*(VLOOKUP(VALUE(Q931),Rates!G$4:L$12,3,0)),4)))</f>
        <v/>
      </c>
      <c r="AN931" s="126" t="str">
        <f>IF(AS931="","",IF(R931="Refreshment Beverage",AS931*(Rates!J$19/100),MAX(AM931,AB931)))</f>
        <v/>
      </c>
      <c r="AO931" s="127" t="str">
        <f t="shared" si="487"/>
        <v/>
      </c>
      <c r="AP931" s="127" t="str">
        <f t="shared" si="488"/>
        <v/>
      </c>
      <c r="AQ931" s="140" t="str">
        <f>IF(AS931="","",IF(R931="Refreshment Beverage",ROUND(SUM(VLOOKUP(Q:Q,Rates!G$15:L$19,3,0)*(AS931-Y931-Z931-AA931)),4),ROUND(SUM(Rates!$K$8*AS931),4)))</f>
        <v/>
      </c>
      <c r="AR931" s="139" t="str">
        <f t="shared" si="489"/>
        <v/>
      </c>
      <c r="AS931" s="125" t="str">
        <f t="shared" si="490"/>
        <v/>
      </c>
      <c r="AT931" s="121" t="str">
        <f t="shared" si="491"/>
        <v/>
      </c>
      <c r="AU931" s="138" t="str">
        <f>IF(AX931="","",IF(R931="Refreshment Beverage",ROUND((BA931-Y931-Z931-AA931)*VLOOKUP(VALUE(Q931),Rates!G$15:L$19,3,0),4),ROUND(AW931*(VLOOKUP(VALUE(Q931),Rates!G:L,3,0)),4)))</f>
        <v/>
      </c>
      <c r="AV931" s="126" t="str">
        <f t="shared" si="492"/>
        <v/>
      </c>
      <c r="AW931" s="127" t="str">
        <f t="shared" si="493"/>
        <v/>
      </c>
      <c r="AX931" s="123" t="str">
        <f t="shared" si="494"/>
        <v/>
      </c>
      <c r="AY931" s="140" t="str">
        <f>IF(AX931="","",IF(R931="Refreshment Beverage",ROUND(SUM(AX931*Rates!K$19),4),ROUND(SUM(AX931*(Rates!J$8/100)),4)))</f>
        <v/>
      </c>
      <c r="AZ931" s="124" t="str">
        <f t="shared" si="495"/>
        <v/>
      </c>
      <c r="BA931" s="125" t="str">
        <f t="shared" si="496"/>
        <v/>
      </c>
      <c r="BB931" s="115"/>
      <c r="BC931" s="143"/>
      <c r="BD931" s="100"/>
      <c r="BE931" s="100"/>
      <c r="BF931" s="100"/>
      <c r="BG931" s="100"/>
    </row>
    <row r="932" spans="1:59" ht="12.75" customHeight="1" x14ac:dyDescent="0.2">
      <c r="A932" s="144"/>
      <c r="B932" s="141"/>
      <c r="C932" s="141"/>
      <c r="D932" s="142"/>
      <c r="E932" s="142"/>
      <c r="F932" s="142"/>
      <c r="G932" s="142"/>
      <c r="H932" s="142"/>
      <c r="I932" s="129"/>
      <c r="J932" s="130"/>
      <c r="K932" s="131" t="str">
        <f t="shared" si="467"/>
        <v/>
      </c>
      <c r="L932" s="132" t="str">
        <f t="shared" si="468"/>
        <v/>
      </c>
      <c r="M932" s="133" t="str">
        <f t="shared" si="469"/>
        <v/>
      </c>
      <c r="N932" s="134" t="str">
        <f>IFERROR(IF(B:B="","",IF(R932="Beer",SUM(LOOKUP(2,1/(Rates!$B$3:$B$5&lt;=W932)/(Rates!$C$3:$C$5&gt;=W932),Rates!$D$3:$D$5)*(X932/100)*W932),IF(R932="Refreshment Beverage",SUM(LOOKUP(2,1/(Rates!$B$7:$B$11&lt;=W932)/(Rates!$C$7:$C$11&gt;=W932),Rates!$D$7:$D$11)*(X932/100)*W932)))),"")</f>
        <v/>
      </c>
      <c r="O932" s="134" t="str">
        <f t="shared" si="470"/>
        <v/>
      </c>
      <c r="P932" s="116"/>
      <c r="Q932" s="117" t="str">
        <f t="shared" si="471"/>
        <v/>
      </c>
      <c r="R932" s="128" t="str">
        <f t="shared" si="472"/>
        <v/>
      </c>
      <c r="S932" s="135" t="str">
        <f>IF(B932="","",IF(R932="Refreshment Beverage",VLOOKUP(VALUE(Q932),Rates!G$15:L$19,2,0),VLOOKUP(VALUE(Q932),Rates!G$4:L$12,2,0)))</f>
        <v/>
      </c>
      <c r="T932" s="135" t="str">
        <f t="shared" si="473"/>
        <v/>
      </c>
      <c r="U932" s="118" t="str">
        <f t="shared" si="474"/>
        <v/>
      </c>
      <c r="V932" s="135" t="str">
        <f t="shared" si="475"/>
        <v/>
      </c>
      <c r="W932" s="135" t="str">
        <f t="shared" si="476"/>
        <v/>
      </c>
      <c r="X932" s="119" t="str">
        <f t="shared" si="477"/>
        <v/>
      </c>
      <c r="Y932" s="120" t="str">
        <f>IF(B:B="","",IF(R932="Refreshment Beverage",VLOOKUP(Q932,Rates!G$15:L$19,6,0)*W932,VLOOKUP(Q932,Rates!G$4:L$12,6,0)*W932))</f>
        <v/>
      </c>
      <c r="Z932" s="120" t="str">
        <f t="shared" si="478"/>
        <v/>
      </c>
      <c r="AA932" s="120" t="str">
        <f t="shared" si="479"/>
        <v/>
      </c>
      <c r="AB932" s="136" t="str">
        <f>IF(B:B="","",IF(R932="Refreshment Beverage","",IF(AND(R932="Beer",Q932=0),SUM(LOOKUP(2,1/(Rates!$B$15:$B$18&lt;=W932)/(Rates!$C$15:$C$18&gt;=W932),Rates!$D$15:$D$18)*W932),VLOOKUP(VALUE(Q:Q),Rates!A:B,2,0)*W932)))</f>
        <v/>
      </c>
      <c r="AC932" s="136" t="str">
        <f>IF(B:B="","",IF(R932="Refreshment Beverage","",IF(AND(R932="Beer",Q932=0),SUM(LOOKUP(2,1/(Rates!$B$15:$B$18&lt;=W932)/(Rates!$C$15:$C$18&gt;=W932),Rates!$E$15:$E$18)*W932),VLOOKUP(VALUE(Q:Q),Rates!A:C,3,0)*W932)))</f>
        <v/>
      </c>
      <c r="AD932" s="137" t="str">
        <f>IFERROR(IF(B:B="","",IF(R932="Beer","",IF(VALUE(Q932)=0,VLOOKUP(VLOOKUP(B:B,#REF!,16,0),Rates!A:E,2,0),VLOOKUP(VALUE(Q932),Rates!A$31:B$34,2,0)*W932))),0)</f>
        <v/>
      </c>
      <c r="AE932" s="121" t="str">
        <f t="shared" si="480"/>
        <v/>
      </c>
      <c r="AF932" s="138" t="str">
        <f t="shared" si="481"/>
        <v/>
      </c>
      <c r="AG932" s="122" t="str">
        <f t="shared" si="482"/>
        <v/>
      </c>
      <c r="AH932" s="123" t="str">
        <f t="shared" si="483"/>
        <v/>
      </c>
      <c r="AI932" s="139" t="str">
        <f>IF(AE:AE="","",IF(R932="Refreshment Beverage",AK932*(Rates!J$19/100),ROUND(SUM(AH932*(Rates!$J$8/100)),4)))</f>
        <v/>
      </c>
      <c r="AJ932" s="124" t="str">
        <f t="shared" si="484"/>
        <v/>
      </c>
      <c r="AK932" s="125" t="str">
        <f t="shared" si="485"/>
        <v/>
      </c>
      <c r="AL932" s="121" t="str">
        <f t="shared" si="486"/>
        <v/>
      </c>
      <c r="AM932" s="138" t="str">
        <f>IF(AS932="","",IF(R932="Refreshment Beverage",ROUND(AS932*Rates!K$19,4),ROUND(AO932*(VLOOKUP(VALUE(Q932),Rates!G$4:L$12,3,0)),4)))</f>
        <v/>
      </c>
      <c r="AN932" s="126" t="str">
        <f>IF(AS932="","",IF(R932="Refreshment Beverage",AS932*(Rates!J$19/100),MAX(AM932,AB932)))</f>
        <v/>
      </c>
      <c r="AO932" s="127" t="str">
        <f t="shared" si="487"/>
        <v/>
      </c>
      <c r="AP932" s="127" t="str">
        <f t="shared" si="488"/>
        <v/>
      </c>
      <c r="AQ932" s="140" t="str">
        <f>IF(AS932="","",IF(R932="Refreshment Beverage",ROUND(SUM(VLOOKUP(Q:Q,Rates!G$15:L$19,3,0)*(AS932-Y932-Z932-AA932)),4),ROUND(SUM(Rates!$K$8*AS932),4)))</f>
        <v/>
      </c>
      <c r="AR932" s="139" t="str">
        <f t="shared" si="489"/>
        <v/>
      </c>
      <c r="AS932" s="125" t="str">
        <f t="shared" si="490"/>
        <v/>
      </c>
      <c r="AT932" s="121" t="str">
        <f t="shared" si="491"/>
        <v/>
      </c>
      <c r="AU932" s="138" t="str">
        <f>IF(AX932="","",IF(R932="Refreshment Beverage",ROUND((BA932-Y932-Z932-AA932)*VLOOKUP(VALUE(Q932),Rates!G$15:L$19,3,0),4),ROUND(AW932*(VLOOKUP(VALUE(Q932),Rates!G:L,3,0)),4)))</f>
        <v/>
      </c>
      <c r="AV932" s="126" t="str">
        <f t="shared" si="492"/>
        <v/>
      </c>
      <c r="AW932" s="127" t="str">
        <f t="shared" si="493"/>
        <v/>
      </c>
      <c r="AX932" s="123" t="str">
        <f t="shared" si="494"/>
        <v/>
      </c>
      <c r="AY932" s="140" t="str">
        <f>IF(AX932="","",IF(R932="Refreshment Beverage",ROUND(SUM(AX932*Rates!K$19),4),ROUND(SUM(AX932*(Rates!J$8/100)),4)))</f>
        <v/>
      </c>
      <c r="AZ932" s="124" t="str">
        <f t="shared" si="495"/>
        <v/>
      </c>
      <c r="BA932" s="125" t="str">
        <f t="shared" si="496"/>
        <v/>
      </c>
      <c r="BB932" s="115"/>
      <c r="BC932" s="143"/>
      <c r="BD932" s="100"/>
      <c r="BE932" s="100"/>
      <c r="BF932" s="100"/>
      <c r="BG932" s="100"/>
    </row>
    <row r="933" spans="1:59" ht="12.75" customHeight="1" x14ac:dyDescent="0.2">
      <c r="A933" s="144"/>
      <c r="B933" s="141"/>
      <c r="C933" s="141"/>
      <c r="D933" s="142"/>
      <c r="E933" s="142"/>
      <c r="F933" s="142"/>
      <c r="G933" s="142"/>
      <c r="H933" s="142"/>
      <c r="I933" s="129"/>
      <c r="J933" s="130"/>
      <c r="K933" s="131" t="str">
        <f t="shared" si="467"/>
        <v/>
      </c>
      <c r="L933" s="132" t="str">
        <f t="shared" si="468"/>
        <v/>
      </c>
      <c r="M933" s="133" t="str">
        <f t="shared" si="469"/>
        <v/>
      </c>
      <c r="N933" s="134" t="str">
        <f>IFERROR(IF(B:B="","",IF(R933="Beer",SUM(LOOKUP(2,1/(Rates!$B$3:$B$5&lt;=W933)/(Rates!$C$3:$C$5&gt;=W933),Rates!$D$3:$D$5)*(X933/100)*W933),IF(R933="Refreshment Beverage",SUM(LOOKUP(2,1/(Rates!$B$7:$B$11&lt;=W933)/(Rates!$C$7:$C$11&gt;=W933),Rates!$D$7:$D$11)*(X933/100)*W933)))),"")</f>
        <v/>
      </c>
      <c r="O933" s="134" t="str">
        <f t="shared" si="470"/>
        <v/>
      </c>
      <c r="P933" s="116"/>
      <c r="Q933" s="117" t="str">
        <f t="shared" si="471"/>
        <v/>
      </c>
      <c r="R933" s="128" t="str">
        <f t="shared" si="472"/>
        <v/>
      </c>
      <c r="S933" s="135" t="str">
        <f>IF(B933="","",IF(R933="Refreshment Beverage",VLOOKUP(VALUE(Q933),Rates!G$15:L$19,2,0),VLOOKUP(VALUE(Q933),Rates!G$4:L$12,2,0)))</f>
        <v/>
      </c>
      <c r="T933" s="135" t="str">
        <f t="shared" si="473"/>
        <v/>
      </c>
      <c r="U933" s="118" t="str">
        <f t="shared" si="474"/>
        <v/>
      </c>
      <c r="V933" s="135" t="str">
        <f t="shared" si="475"/>
        <v/>
      </c>
      <c r="W933" s="135" t="str">
        <f t="shared" si="476"/>
        <v/>
      </c>
      <c r="X933" s="119" t="str">
        <f t="shared" si="477"/>
        <v/>
      </c>
      <c r="Y933" s="120" t="str">
        <f>IF(B:B="","",IF(R933="Refreshment Beverage",VLOOKUP(Q933,Rates!G$15:L$19,6,0)*W933,VLOOKUP(Q933,Rates!G$4:L$12,6,0)*W933))</f>
        <v/>
      </c>
      <c r="Z933" s="120" t="str">
        <f t="shared" si="478"/>
        <v/>
      </c>
      <c r="AA933" s="120" t="str">
        <f t="shared" si="479"/>
        <v/>
      </c>
      <c r="AB933" s="136" t="str">
        <f>IF(B:B="","",IF(R933="Refreshment Beverage","",IF(AND(R933="Beer",Q933=0),SUM(LOOKUP(2,1/(Rates!$B$15:$B$18&lt;=W933)/(Rates!$C$15:$C$18&gt;=W933),Rates!$D$15:$D$18)*W933),VLOOKUP(VALUE(Q:Q),Rates!A:B,2,0)*W933)))</f>
        <v/>
      </c>
      <c r="AC933" s="136" t="str">
        <f>IF(B:B="","",IF(R933="Refreshment Beverage","",IF(AND(R933="Beer",Q933=0),SUM(LOOKUP(2,1/(Rates!$B$15:$B$18&lt;=W933)/(Rates!$C$15:$C$18&gt;=W933),Rates!$E$15:$E$18)*W933),VLOOKUP(VALUE(Q:Q),Rates!A:C,3,0)*W933)))</f>
        <v/>
      </c>
      <c r="AD933" s="137" t="str">
        <f>IFERROR(IF(B:B="","",IF(R933="Beer","",IF(VALUE(Q933)=0,VLOOKUP(VLOOKUP(B:B,#REF!,16,0),Rates!A:E,2,0),VLOOKUP(VALUE(Q933),Rates!A$31:B$34,2,0)*W933))),0)</f>
        <v/>
      </c>
      <c r="AE933" s="121" t="str">
        <f t="shared" si="480"/>
        <v/>
      </c>
      <c r="AF933" s="138" t="str">
        <f t="shared" si="481"/>
        <v/>
      </c>
      <c r="AG933" s="122" t="str">
        <f t="shared" si="482"/>
        <v/>
      </c>
      <c r="AH933" s="123" t="str">
        <f t="shared" si="483"/>
        <v/>
      </c>
      <c r="AI933" s="139" t="str">
        <f>IF(AE:AE="","",IF(R933="Refreshment Beverage",AK933*(Rates!J$19/100),ROUND(SUM(AH933*(Rates!$J$8/100)),4)))</f>
        <v/>
      </c>
      <c r="AJ933" s="124" t="str">
        <f t="shared" si="484"/>
        <v/>
      </c>
      <c r="AK933" s="125" t="str">
        <f t="shared" si="485"/>
        <v/>
      </c>
      <c r="AL933" s="121" t="str">
        <f t="shared" si="486"/>
        <v/>
      </c>
      <c r="AM933" s="138" t="str">
        <f>IF(AS933="","",IF(R933="Refreshment Beverage",ROUND(AS933*Rates!K$19,4),ROUND(AO933*(VLOOKUP(VALUE(Q933),Rates!G$4:L$12,3,0)),4)))</f>
        <v/>
      </c>
      <c r="AN933" s="126" t="str">
        <f>IF(AS933="","",IF(R933="Refreshment Beverage",AS933*(Rates!J$19/100),MAX(AM933,AB933)))</f>
        <v/>
      </c>
      <c r="AO933" s="127" t="str">
        <f t="shared" si="487"/>
        <v/>
      </c>
      <c r="AP933" s="127" t="str">
        <f t="shared" si="488"/>
        <v/>
      </c>
      <c r="AQ933" s="140" t="str">
        <f>IF(AS933="","",IF(R933="Refreshment Beverage",ROUND(SUM(VLOOKUP(Q:Q,Rates!G$15:L$19,3,0)*(AS933-Y933-Z933-AA933)),4),ROUND(SUM(Rates!$K$8*AS933),4)))</f>
        <v/>
      </c>
      <c r="AR933" s="139" t="str">
        <f t="shared" si="489"/>
        <v/>
      </c>
      <c r="AS933" s="125" t="str">
        <f t="shared" si="490"/>
        <v/>
      </c>
      <c r="AT933" s="121" t="str">
        <f t="shared" si="491"/>
        <v/>
      </c>
      <c r="AU933" s="138" t="str">
        <f>IF(AX933="","",IF(R933="Refreshment Beverage",ROUND((BA933-Y933-Z933-AA933)*VLOOKUP(VALUE(Q933),Rates!G$15:L$19,3,0),4),ROUND(AW933*(VLOOKUP(VALUE(Q933),Rates!G:L,3,0)),4)))</f>
        <v/>
      </c>
      <c r="AV933" s="126" t="str">
        <f t="shared" si="492"/>
        <v/>
      </c>
      <c r="AW933" s="127" t="str">
        <f t="shared" si="493"/>
        <v/>
      </c>
      <c r="AX933" s="123" t="str">
        <f t="shared" si="494"/>
        <v/>
      </c>
      <c r="AY933" s="140" t="str">
        <f>IF(AX933="","",IF(R933="Refreshment Beverage",ROUND(SUM(AX933*Rates!K$19),4),ROUND(SUM(AX933*(Rates!J$8/100)),4)))</f>
        <v/>
      </c>
      <c r="AZ933" s="124" t="str">
        <f t="shared" si="495"/>
        <v/>
      </c>
      <c r="BA933" s="125" t="str">
        <f t="shared" si="496"/>
        <v/>
      </c>
      <c r="BB933" s="115"/>
      <c r="BC933" s="143"/>
      <c r="BD933" s="100"/>
      <c r="BE933" s="100"/>
      <c r="BF933" s="100"/>
      <c r="BG933" s="100"/>
    </row>
    <row r="934" spans="1:59" ht="12.75" customHeight="1" x14ac:dyDescent="0.2">
      <c r="A934" s="144"/>
      <c r="B934" s="141"/>
      <c r="C934" s="141"/>
      <c r="D934" s="142"/>
      <c r="E934" s="142"/>
      <c r="F934" s="142"/>
      <c r="G934" s="142"/>
      <c r="H934" s="142"/>
      <c r="I934" s="129"/>
      <c r="J934" s="130"/>
      <c r="K934" s="131" t="str">
        <f t="shared" si="467"/>
        <v/>
      </c>
      <c r="L934" s="132" t="str">
        <f t="shared" si="468"/>
        <v/>
      </c>
      <c r="M934" s="133" t="str">
        <f t="shared" si="469"/>
        <v/>
      </c>
      <c r="N934" s="134" t="str">
        <f>IFERROR(IF(B:B="","",IF(R934="Beer",SUM(LOOKUP(2,1/(Rates!$B$3:$B$5&lt;=W934)/(Rates!$C$3:$C$5&gt;=W934),Rates!$D$3:$D$5)*(X934/100)*W934),IF(R934="Refreshment Beverage",SUM(LOOKUP(2,1/(Rates!$B$7:$B$11&lt;=W934)/(Rates!$C$7:$C$11&gt;=W934),Rates!$D$7:$D$11)*(X934/100)*W934)))),"")</f>
        <v/>
      </c>
      <c r="O934" s="134" t="str">
        <f t="shared" si="470"/>
        <v/>
      </c>
      <c r="P934" s="116"/>
      <c r="Q934" s="117" t="str">
        <f t="shared" si="471"/>
        <v/>
      </c>
      <c r="R934" s="128" t="str">
        <f t="shared" si="472"/>
        <v/>
      </c>
      <c r="S934" s="135" t="str">
        <f>IF(B934="","",IF(R934="Refreshment Beverage",VLOOKUP(VALUE(Q934),Rates!G$15:L$19,2,0),VLOOKUP(VALUE(Q934),Rates!G$4:L$12,2,0)))</f>
        <v/>
      </c>
      <c r="T934" s="135" t="str">
        <f t="shared" si="473"/>
        <v/>
      </c>
      <c r="U934" s="118" t="str">
        <f t="shared" si="474"/>
        <v/>
      </c>
      <c r="V934" s="135" t="str">
        <f t="shared" si="475"/>
        <v/>
      </c>
      <c r="W934" s="135" t="str">
        <f t="shared" si="476"/>
        <v/>
      </c>
      <c r="X934" s="119" t="str">
        <f t="shared" si="477"/>
        <v/>
      </c>
      <c r="Y934" s="120" t="str">
        <f>IF(B:B="","",IF(R934="Refreshment Beverage",VLOOKUP(Q934,Rates!G$15:L$19,6,0)*W934,VLOOKUP(Q934,Rates!G$4:L$12,6,0)*W934))</f>
        <v/>
      </c>
      <c r="Z934" s="120" t="str">
        <f t="shared" si="478"/>
        <v/>
      </c>
      <c r="AA934" s="120" t="str">
        <f t="shared" si="479"/>
        <v/>
      </c>
      <c r="AB934" s="136" t="str">
        <f>IF(B:B="","",IF(R934="Refreshment Beverage","",IF(AND(R934="Beer",Q934=0),SUM(LOOKUP(2,1/(Rates!$B$15:$B$18&lt;=W934)/(Rates!$C$15:$C$18&gt;=W934),Rates!$D$15:$D$18)*W934),VLOOKUP(VALUE(Q:Q),Rates!A:B,2,0)*W934)))</f>
        <v/>
      </c>
      <c r="AC934" s="136" t="str">
        <f>IF(B:B="","",IF(R934="Refreshment Beverage","",IF(AND(R934="Beer",Q934=0),SUM(LOOKUP(2,1/(Rates!$B$15:$B$18&lt;=W934)/(Rates!$C$15:$C$18&gt;=W934),Rates!$E$15:$E$18)*W934),VLOOKUP(VALUE(Q:Q),Rates!A:C,3,0)*W934)))</f>
        <v/>
      </c>
      <c r="AD934" s="137" t="str">
        <f>IFERROR(IF(B:B="","",IF(R934="Beer","",IF(VALUE(Q934)=0,VLOOKUP(VLOOKUP(B:B,#REF!,16,0),Rates!A:E,2,0),VLOOKUP(VALUE(Q934),Rates!A$31:B$34,2,0)*W934))),0)</f>
        <v/>
      </c>
      <c r="AE934" s="121" t="str">
        <f t="shared" si="480"/>
        <v/>
      </c>
      <c r="AF934" s="138" t="str">
        <f t="shared" si="481"/>
        <v/>
      </c>
      <c r="AG934" s="122" t="str">
        <f t="shared" si="482"/>
        <v/>
      </c>
      <c r="AH934" s="123" t="str">
        <f t="shared" si="483"/>
        <v/>
      </c>
      <c r="AI934" s="139" t="str">
        <f>IF(AE:AE="","",IF(R934="Refreshment Beverage",AK934*(Rates!J$19/100),ROUND(SUM(AH934*(Rates!$J$8/100)),4)))</f>
        <v/>
      </c>
      <c r="AJ934" s="124" t="str">
        <f t="shared" si="484"/>
        <v/>
      </c>
      <c r="AK934" s="125" t="str">
        <f t="shared" si="485"/>
        <v/>
      </c>
      <c r="AL934" s="121" t="str">
        <f t="shared" si="486"/>
        <v/>
      </c>
      <c r="AM934" s="138" t="str">
        <f>IF(AS934="","",IF(R934="Refreshment Beverage",ROUND(AS934*Rates!K$19,4),ROUND(AO934*(VLOOKUP(VALUE(Q934),Rates!G$4:L$12,3,0)),4)))</f>
        <v/>
      </c>
      <c r="AN934" s="126" t="str">
        <f>IF(AS934="","",IF(R934="Refreshment Beverage",AS934*(Rates!J$19/100),MAX(AM934,AB934)))</f>
        <v/>
      </c>
      <c r="AO934" s="127" t="str">
        <f t="shared" si="487"/>
        <v/>
      </c>
      <c r="AP934" s="127" t="str">
        <f t="shared" si="488"/>
        <v/>
      </c>
      <c r="AQ934" s="140" t="str">
        <f>IF(AS934="","",IF(R934="Refreshment Beverage",ROUND(SUM(VLOOKUP(Q:Q,Rates!G$15:L$19,3,0)*(AS934-Y934-Z934-AA934)),4),ROUND(SUM(Rates!$K$8*AS934),4)))</f>
        <v/>
      </c>
      <c r="AR934" s="139" t="str">
        <f t="shared" si="489"/>
        <v/>
      </c>
      <c r="AS934" s="125" t="str">
        <f t="shared" si="490"/>
        <v/>
      </c>
      <c r="AT934" s="121" t="str">
        <f t="shared" si="491"/>
        <v/>
      </c>
      <c r="AU934" s="138" t="str">
        <f>IF(AX934="","",IF(R934="Refreshment Beverage",ROUND((BA934-Y934-Z934-AA934)*VLOOKUP(VALUE(Q934),Rates!G$15:L$19,3,0),4),ROUND(AW934*(VLOOKUP(VALUE(Q934),Rates!G:L,3,0)),4)))</f>
        <v/>
      </c>
      <c r="AV934" s="126" t="str">
        <f t="shared" si="492"/>
        <v/>
      </c>
      <c r="AW934" s="127" t="str">
        <f t="shared" si="493"/>
        <v/>
      </c>
      <c r="AX934" s="123" t="str">
        <f t="shared" si="494"/>
        <v/>
      </c>
      <c r="AY934" s="140" t="str">
        <f>IF(AX934="","",IF(R934="Refreshment Beverage",ROUND(SUM(AX934*Rates!K$19),4),ROUND(SUM(AX934*(Rates!J$8/100)),4)))</f>
        <v/>
      </c>
      <c r="AZ934" s="124" t="str">
        <f t="shared" si="495"/>
        <v/>
      </c>
      <c r="BA934" s="125" t="str">
        <f t="shared" si="496"/>
        <v/>
      </c>
      <c r="BB934" s="115"/>
      <c r="BC934" s="143"/>
      <c r="BD934" s="100"/>
      <c r="BE934" s="100"/>
      <c r="BF934" s="100"/>
      <c r="BG934" s="100"/>
    </row>
    <row r="935" spans="1:59" ht="12.75" customHeight="1" x14ac:dyDescent="0.2">
      <c r="A935" s="144"/>
      <c r="B935" s="141"/>
      <c r="C935" s="141"/>
      <c r="D935" s="142"/>
      <c r="E935" s="142"/>
      <c r="F935" s="142"/>
      <c r="G935" s="142"/>
      <c r="H935" s="142"/>
      <c r="I935" s="129"/>
      <c r="J935" s="130"/>
      <c r="K935" s="131" t="str">
        <f t="shared" si="467"/>
        <v/>
      </c>
      <c r="L935" s="132" t="str">
        <f t="shared" si="468"/>
        <v/>
      </c>
      <c r="M935" s="133" t="str">
        <f t="shared" si="469"/>
        <v/>
      </c>
      <c r="N935" s="134" t="str">
        <f>IFERROR(IF(B:B="","",IF(R935="Beer",SUM(LOOKUP(2,1/(Rates!$B$3:$B$5&lt;=W935)/(Rates!$C$3:$C$5&gt;=W935),Rates!$D$3:$D$5)*(X935/100)*W935),IF(R935="Refreshment Beverage",SUM(LOOKUP(2,1/(Rates!$B$7:$B$11&lt;=W935)/(Rates!$C$7:$C$11&gt;=W935),Rates!$D$7:$D$11)*(X935/100)*W935)))),"")</f>
        <v/>
      </c>
      <c r="O935" s="134" t="str">
        <f t="shared" si="470"/>
        <v/>
      </c>
      <c r="P935" s="116"/>
      <c r="Q935" s="117" t="str">
        <f t="shared" si="471"/>
        <v/>
      </c>
      <c r="R935" s="128" t="str">
        <f t="shared" si="472"/>
        <v/>
      </c>
      <c r="S935" s="135" t="str">
        <f>IF(B935="","",IF(R935="Refreshment Beverage",VLOOKUP(VALUE(Q935),Rates!G$15:L$19,2,0),VLOOKUP(VALUE(Q935),Rates!G$4:L$12,2,0)))</f>
        <v/>
      </c>
      <c r="T935" s="135" t="str">
        <f t="shared" si="473"/>
        <v/>
      </c>
      <c r="U935" s="118" t="str">
        <f t="shared" si="474"/>
        <v/>
      </c>
      <c r="V935" s="135" t="str">
        <f t="shared" si="475"/>
        <v/>
      </c>
      <c r="W935" s="135" t="str">
        <f t="shared" si="476"/>
        <v/>
      </c>
      <c r="X935" s="119" t="str">
        <f t="shared" si="477"/>
        <v/>
      </c>
      <c r="Y935" s="120" t="str">
        <f>IF(B:B="","",IF(R935="Refreshment Beverage",VLOOKUP(Q935,Rates!G$15:L$19,6,0)*W935,VLOOKUP(Q935,Rates!G$4:L$12,6,0)*W935))</f>
        <v/>
      </c>
      <c r="Z935" s="120" t="str">
        <f t="shared" si="478"/>
        <v/>
      </c>
      <c r="AA935" s="120" t="str">
        <f t="shared" si="479"/>
        <v/>
      </c>
      <c r="AB935" s="136" t="str">
        <f>IF(B:B="","",IF(R935="Refreshment Beverage","",IF(AND(R935="Beer",Q935=0),SUM(LOOKUP(2,1/(Rates!$B$15:$B$18&lt;=W935)/(Rates!$C$15:$C$18&gt;=W935),Rates!$D$15:$D$18)*W935),VLOOKUP(VALUE(Q:Q),Rates!A:B,2,0)*W935)))</f>
        <v/>
      </c>
      <c r="AC935" s="136" t="str">
        <f>IF(B:B="","",IF(R935="Refreshment Beverage","",IF(AND(R935="Beer",Q935=0),SUM(LOOKUP(2,1/(Rates!$B$15:$B$18&lt;=W935)/(Rates!$C$15:$C$18&gt;=W935),Rates!$E$15:$E$18)*W935),VLOOKUP(VALUE(Q:Q),Rates!A:C,3,0)*W935)))</f>
        <v/>
      </c>
      <c r="AD935" s="137" t="str">
        <f>IFERROR(IF(B:B="","",IF(R935="Beer","",IF(VALUE(Q935)=0,VLOOKUP(VLOOKUP(B:B,#REF!,16,0),Rates!A:E,2,0),VLOOKUP(VALUE(Q935),Rates!A$31:B$34,2,0)*W935))),0)</f>
        <v/>
      </c>
      <c r="AE935" s="121" t="str">
        <f t="shared" si="480"/>
        <v/>
      </c>
      <c r="AF935" s="138" t="str">
        <f t="shared" si="481"/>
        <v/>
      </c>
      <c r="AG935" s="122" t="str">
        <f t="shared" si="482"/>
        <v/>
      </c>
      <c r="AH935" s="123" t="str">
        <f t="shared" si="483"/>
        <v/>
      </c>
      <c r="AI935" s="139" t="str">
        <f>IF(AE:AE="","",IF(R935="Refreshment Beverage",AK935*(Rates!J$19/100),ROUND(SUM(AH935*(Rates!$J$8/100)),4)))</f>
        <v/>
      </c>
      <c r="AJ935" s="124" t="str">
        <f t="shared" si="484"/>
        <v/>
      </c>
      <c r="AK935" s="125" t="str">
        <f t="shared" si="485"/>
        <v/>
      </c>
      <c r="AL935" s="121" t="str">
        <f t="shared" si="486"/>
        <v/>
      </c>
      <c r="AM935" s="138" t="str">
        <f>IF(AS935="","",IF(R935="Refreshment Beverage",ROUND(AS935*Rates!K$19,4),ROUND(AO935*(VLOOKUP(VALUE(Q935),Rates!G$4:L$12,3,0)),4)))</f>
        <v/>
      </c>
      <c r="AN935" s="126" t="str">
        <f>IF(AS935="","",IF(R935="Refreshment Beverage",AS935*(Rates!J$19/100),MAX(AM935,AB935)))</f>
        <v/>
      </c>
      <c r="AO935" s="127" t="str">
        <f t="shared" si="487"/>
        <v/>
      </c>
      <c r="AP935" s="127" t="str">
        <f t="shared" si="488"/>
        <v/>
      </c>
      <c r="AQ935" s="140" t="str">
        <f>IF(AS935="","",IF(R935="Refreshment Beverage",ROUND(SUM(VLOOKUP(Q:Q,Rates!G$15:L$19,3,0)*(AS935-Y935-Z935-AA935)),4),ROUND(SUM(Rates!$K$8*AS935),4)))</f>
        <v/>
      </c>
      <c r="AR935" s="139" t="str">
        <f t="shared" si="489"/>
        <v/>
      </c>
      <c r="AS935" s="125" t="str">
        <f t="shared" si="490"/>
        <v/>
      </c>
      <c r="AT935" s="121" t="str">
        <f t="shared" si="491"/>
        <v/>
      </c>
      <c r="AU935" s="138" t="str">
        <f>IF(AX935="","",IF(R935="Refreshment Beverage",ROUND((BA935-Y935-Z935-AA935)*VLOOKUP(VALUE(Q935),Rates!G$15:L$19,3,0),4),ROUND(AW935*(VLOOKUP(VALUE(Q935),Rates!G:L,3,0)),4)))</f>
        <v/>
      </c>
      <c r="AV935" s="126" t="str">
        <f t="shared" si="492"/>
        <v/>
      </c>
      <c r="AW935" s="127" t="str">
        <f t="shared" si="493"/>
        <v/>
      </c>
      <c r="AX935" s="123" t="str">
        <f t="shared" si="494"/>
        <v/>
      </c>
      <c r="AY935" s="140" t="str">
        <f>IF(AX935="","",IF(R935="Refreshment Beverage",ROUND(SUM(AX935*Rates!K$19),4),ROUND(SUM(AX935*(Rates!J$8/100)),4)))</f>
        <v/>
      </c>
      <c r="AZ935" s="124" t="str">
        <f t="shared" si="495"/>
        <v/>
      </c>
      <c r="BA935" s="125" t="str">
        <f t="shared" si="496"/>
        <v/>
      </c>
      <c r="BB935" s="115"/>
      <c r="BC935" s="143"/>
      <c r="BD935" s="100"/>
      <c r="BE935" s="100"/>
      <c r="BF935" s="100"/>
      <c r="BG935" s="100"/>
    </row>
    <row r="936" spans="1:59" ht="12.75" customHeight="1" x14ac:dyDescent="0.2">
      <c r="A936" s="144"/>
      <c r="B936" s="141"/>
      <c r="C936" s="141"/>
      <c r="D936" s="142"/>
      <c r="E936" s="142"/>
      <c r="F936" s="142"/>
      <c r="G936" s="142"/>
      <c r="H936" s="142"/>
      <c r="I936" s="129"/>
      <c r="J936" s="130"/>
      <c r="K936" s="131" t="str">
        <f t="shared" si="467"/>
        <v/>
      </c>
      <c r="L936" s="132" t="str">
        <f t="shared" si="468"/>
        <v/>
      </c>
      <c r="M936" s="133" t="str">
        <f t="shared" si="469"/>
        <v/>
      </c>
      <c r="N936" s="134" t="str">
        <f>IFERROR(IF(B:B="","",IF(R936="Beer",SUM(LOOKUP(2,1/(Rates!$B$3:$B$5&lt;=W936)/(Rates!$C$3:$C$5&gt;=W936),Rates!$D$3:$D$5)*(X936/100)*W936),IF(R936="Refreshment Beverage",SUM(LOOKUP(2,1/(Rates!$B$7:$B$11&lt;=W936)/(Rates!$C$7:$C$11&gt;=W936),Rates!$D$7:$D$11)*(X936/100)*W936)))),"")</f>
        <v/>
      </c>
      <c r="O936" s="134" t="str">
        <f t="shared" si="470"/>
        <v/>
      </c>
      <c r="P936" s="116"/>
      <c r="Q936" s="117" t="str">
        <f t="shared" si="471"/>
        <v/>
      </c>
      <c r="R936" s="128" t="str">
        <f t="shared" si="472"/>
        <v/>
      </c>
      <c r="S936" s="135" t="str">
        <f>IF(B936="","",IF(R936="Refreshment Beverage",VLOOKUP(VALUE(Q936),Rates!G$15:L$19,2,0),VLOOKUP(VALUE(Q936),Rates!G$4:L$12,2,0)))</f>
        <v/>
      </c>
      <c r="T936" s="135" t="str">
        <f t="shared" si="473"/>
        <v/>
      </c>
      <c r="U936" s="118" t="str">
        <f t="shared" si="474"/>
        <v/>
      </c>
      <c r="V936" s="135" t="str">
        <f t="shared" si="475"/>
        <v/>
      </c>
      <c r="W936" s="135" t="str">
        <f t="shared" si="476"/>
        <v/>
      </c>
      <c r="X936" s="119" t="str">
        <f t="shared" si="477"/>
        <v/>
      </c>
      <c r="Y936" s="120" t="str">
        <f>IF(B:B="","",IF(R936="Refreshment Beverage",VLOOKUP(Q936,Rates!G$15:L$19,6,0)*W936,VLOOKUP(Q936,Rates!G$4:L$12,6,0)*W936))</f>
        <v/>
      </c>
      <c r="Z936" s="120" t="str">
        <f t="shared" si="478"/>
        <v/>
      </c>
      <c r="AA936" s="120" t="str">
        <f t="shared" si="479"/>
        <v/>
      </c>
      <c r="AB936" s="136" t="str">
        <f>IF(B:B="","",IF(R936="Refreshment Beverage","",IF(AND(R936="Beer",Q936=0),SUM(LOOKUP(2,1/(Rates!$B$15:$B$18&lt;=W936)/(Rates!$C$15:$C$18&gt;=W936),Rates!$D$15:$D$18)*W936),VLOOKUP(VALUE(Q:Q),Rates!A:B,2,0)*W936)))</f>
        <v/>
      </c>
      <c r="AC936" s="136" t="str">
        <f>IF(B:B="","",IF(R936="Refreshment Beverage","",IF(AND(R936="Beer",Q936=0),SUM(LOOKUP(2,1/(Rates!$B$15:$B$18&lt;=W936)/(Rates!$C$15:$C$18&gt;=W936),Rates!$E$15:$E$18)*W936),VLOOKUP(VALUE(Q:Q),Rates!A:C,3,0)*W936)))</f>
        <v/>
      </c>
      <c r="AD936" s="137" t="str">
        <f>IFERROR(IF(B:B="","",IF(R936="Beer","",IF(VALUE(Q936)=0,VLOOKUP(VLOOKUP(B:B,#REF!,16,0),Rates!A:E,2,0),VLOOKUP(VALUE(Q936),Rates!A$31:B$34,2,0)*W936))),0)</f>
        <v/>
      </c>
      <c r="AE936" s="121" t="str">
        <f t="shared" si="480"/>
        <v/>
      </c>
      <c r="AF936" s="138" t="str">
        <f t="shared" si="481"/>
        <v/>
      </c>
      <c r="AG936" s="122" t="str">
        <f t="shared" si="482"/>
        <v/>
      </c>
      <c r="AH936" s="123" t="str">
        <f t="shared" si="483"/>
        <v/>
      </c>
      <c r="AI936" s="139" t="str">
        <f>IF(AE:AE="","",IF(R936="Refreshment Beverage",AK936*(Rates!J$19/100),ROUND(SUM(AH936*(Rates!$J$8/100)),4)))</f>
        <v/>
      </c>
      <c r="AJ936" s="124" t="str">
        <f t="shared" si="484"/>
        <v/>
      </c>
      <c r="AK936" s="125" t="str">
        <f t="shared" si="485"/>
        <v/>
      </c>
      <c r="AL936" s="121" t="str">
        <f t="shared" si="486"/>
        <v/>
      </c>
      <c r="AM936" s="138" t="str">
        <f>IF(AS936="","",IF(R936="Refreshment Beverage",ROUND(AS936*Rates!K$19,4),ROUND(AO936*(VLOOKUP(VALUE(Q936),Rates!G$4:L$12,3,0)),4)))</f>
        <v/>
      </c>
      <c r="AN936" s="126" t="str">
        <f>IF(AS936="","",IF(R936="Refreshment Beverage",AS936*(Rates!J$19/100),MAX(AM936,AB936)))</f>
        <v/>
      </c>
      <c r="AO936" s="127" t="str">
        <f t="shared" si="487"/>
        <v/>
      </c>
      <c r="AP936" s="127" t="str">
        <f t="shared" si="488"/>
        <v/>
      </c>
      <c r="AQ936" s="140" t="str">
        <f>IF(AS936="","",IF(R936="Refreshment Beverage",ROUND(SUM(VLOOKUP(Q:Q,Rates!G$15:L$19,3,0)*(AS936-Y936-Z936-AA936)),4),ROUND(SUM(Rates!$K$8*AS936),4)))</f>
        <v/>
      </c>
      <c r="AR936" s="139" t="str">
        <f t="shared" si="489"/>
        <v/>
      </c>
      <c r="AS936" s="125" t="str">
        <f t="shared" si="490"/>
        <v/>
      </c>
      <c r="AT936" s="121" t="str">
        <f t="shared" si="491"/>
        <v/>
      </c>
      <c r="AU936" s="138" t="str">
        <f>IF(AX936="","",IF(R936="Refreshment Beverage",ROUND((BA936-Y936-Z936-AA936)*VLOOKUP(VALUE(Q936),Rates!G$15:L$19,3,0),4),ROUND(AW936*(VLOOKUP(VALUE(Q936),Rates!G:L,3,0)),4)))</f>
        <v/>
      </c>
      <c r="AV936" s="126" t="str">
        <f t="shared" si="492"/>
        <v/>
      </c>
      <c r="AW936" s="127" t="str">
        <f t="shared" si="493"/>
        <v/>
      </c>
      <c r="AX936" s="123" t="str">
        <f t="shared" si="494"/>
        <v/>
      </c>
      <c r="AY936" s="140" t="str">
        <f>IF(AX936="","",IF(R936="Refreshment Beverage",ROUND(SUM(AX936*Rates!K$19),4),ROUND(SUM(AX936*(Rates!J$8/100)),4)))</f>
        <v/>
      </c>
      <c r="AZ936" s="124" t="str">
        <f t="shared" si="495"/>
        <v/>
      </c>
      <c r="BA936" s="125" t="str">
        <f t="shared" si="496"/>
        <v/>
      </c>
      <c r="BB936" s="115"/>
      <c r="BC936" s="143"/>
      <c r="BD936" s="100"/>
      <c r="BE936" s="100"/>
      <c r="BF936" s="100"/>
      <c r="BG936" s="100"/>
    </row>
    <row r="937" spans="1:59" ht="12.75" customHeight="1" x14ac:dyDescent="0.2">
      <c r="A937" s="144"/>
      <c r="B937" s="141"/>
      <c r="C937" s="141"/>
      <c r="D937" s="142"/>
      <c r="E937" s="142"/>
      <c r="F937" s="142"/>
      <c r="G937" s="142"/>
      <c r="H937" s="142"/>
      <c r="I937" s="129"/>
      <c r="J937" s="130"/>
      <c r="K937" s="131" t="str">
        <f t="shared" si="467"/>
        <v/>
      </c>
      <c r="L937" s="132" t="str">
        <f t="shared" si="468"/>
        <v/>
      </c>
      <c r="M937" s="133" t="str">
        <f t="shared" si="469"/>
        <v/>
      </c>
      <c r="N937" s="134" t="str">
        <f>IFERROR(IF(B:B="","",IF(R937="Beer",SUM(LOOKUP(2,1/(Rates!$B$3:$B$5&lt;=W937)/(Rates!$C$3:$C$5&gt;=W937),Rates!$D$3:$D$5)*(X937/100)*W937),IF(R937="Refreshment Beverage",SUM(LOOKUP(2,1/(Rates!$B$7:$B$11&lt;=W937)/(Rates!$C$7:$C$11&gt;=W937),Rates!$D$7:$D$11)*(X937/100)*W937)))),"")</f>
        <v/>
      </c>
      <c r="O937" s="134" t="str">
        <f t="shared" si="470"/>
        <v/>
      </c>
      <c r="P937" s="116"/>
      <c r="Q937" s="117" t="str">
        <f t="shared" si="471"/>
        <v/>
      </c>
      <c r="R937" s="128" t="str">
        <f t="shared" si="472"/>
        <v/>
      </c>
      <c r="S937" s="135" t="str">
        <f>IF(B937="","",IF(R937="Refreshment Beverage",VLOOKUP(VALUE(Q937),Rates!G$15:L$19,2,0),VLOOKUP(VALUE(Q937),Rates!G$4:L$12,2,0)))</f>
        <v/>
      </c>
      <c r="T937" s="135" t="str">
        <f t="shared" si="473"/>
        <v/>
      </c>
      <c r="U937" s="118" t="str">
        <f t="shared" si="474"/>
        <v/>
      </c>
      <c r="V937" s="135" t="str">
        <f t="shared" si="475"/>
        <v/>
      </c>
      <c r="W937" s="135" t="str">
        <f t="shared" si="476"/>
        <v/>
      </c>
      <c r="X937" s="119" t="str">
        <f t="shared" si="477"/>
        <v/>
      </c>
      <c r="Y937" s="120" t="str">
        <f>IF(B:B="","",IF(R937="Refreshment Beverage",VLOOKUP(Q937,Rates!G$15:L$19,6,0)*W937,VLOOKUP(Q937,Rates!G$4:L$12,6,0)*W937))</f>
        <v/>
      </c>
      <c r="Z937" s="120" t="str">
        <f t="shared" si="478"/>
        <v/>
      </c>
      <c r="AA937" s="120" t="str">
        <f t="shared" si="479"/>
        <v/>
      </c>
      <c r="AB937" s="136" t="str">
        <f>IF(B:B="","",IF(R937="Refreshment Beverage","",IF(AND(R937="Beer",Q937=0),SUM(LOOKUP(2,1/(Rates!$B$15:$B$18&lt;=W937)/(Rates!$C$15:$C$18&gt;=W937),Rates!$D$15:$D$18)*W937),VLOOKUP(VALUE(Q:Q),Rates!A:B,2,0)*W937)))</f>
        <v/>
      </c>
      <c r="AC937" s="136" t="str">
        <f>IF(B:B="","",IF(R937="Refreshment Beverage","",IF(AND(R937="Beer",Q937=0),SUM(LOOKUP(2,1/(Rates!$B$15:$B$18&lt;=W937)/(Rates!$C$15:$C$18&gt;=W937),Rates!$E$15:$E$18)*W937),VLOOKUP(VALUE(Q:Q),Rates!A:C,3,0)*W937)))</f>
        <v/>
      </c>
      <c r="AD937" s="137" t="str">
        <f>IFERROR(IF(B:B="","",IF(R937="Beer","",IF(VALUE(Q937)=0,VLOOKUP(VLOOKUP(B:B,#REF!,16,0),Rates!A:E,2,0),VLOOKUP(VALUE(Q937),Rates!A$31:B$34,2,0)*W937))),0)</f>
        <v/>
      </c>
      <c r="AE937" s="121" t="str">
        <f t="shared" si="480"/>
        <v/>
      </c>
      <c r="AF937" s="138" t="str">
        <f t="shared" si="481"/>
        <v/>
      </c>
      <c r="AG937" s="122" t="str">
        <f t="shared" si="482"/>
        <v/>
      </c>
      <c r="AH937" s="123" t="str">
        <f t="shared" si="483"/>
        <v/>
      </c>
      <c r="AI937" s="139" t="str">
        <f>IF(AE:AE="","",IF(R937="Refreshment Beverage",AK937*(Rates!J$19/100),ROUND(SUM(AH937*(Rates!$J$8/100)),4)))</f>
        <v/>
      </c>
      <c r="AJ937" s="124" t="str">
        <f t="shared" si="484"/>
        <v/>
      </c>
      <c r="AK937" s="125" t="str">
        <f t="shared" si="485"/>
        <v/>
      </c>
      <c r="AL937" s="121" t="str">
        <f t="shared" si="486"/>
        <v/>
      </c>
      <c r="AM937" s="138" t="str">
        <f>IF(AS937="","",IF(R937="Refreshment Beverage",ROUND(AS937*Rates!K$19,4),ROUND(AO937*(VLOOKUP(VALUE(Q937),Rates!G$4:L$12,3,0)),4)))</f>
        <v/>
      </c>
      <c r="AN937" s="126" t="str">
        <f>IF(AS937="","",IF(R937="Refreshment Beverage",AS937*(Rates!J$19/100),MAX(AM937,AB937)))</f>
        <v/>
      </c>
      <c r="AO937" s="127" t="str">
        <f t="shared" si="487"/>
        <v/>
      </c>
      <c r="AP937" s="127" t="str">
        <f t="shared" si="488"/>
        <v/>
      </c>
      <c r="AQ937" s="140" t="str">
        <f>IF(AS937="","",IF(R937="Refreshment Beverage",ROUND(SUM(VLOOKUP(Q:Q,Rates!G$15:L$19,3,0)*(AS937-Y937-Z937-AA937)),4),ROUND(SUM(Rates!$K$8*AS937),4)))</f>
        <v/>
      </c>
      <c r="AR937" s="139" t="str">
        <f t="shared" si="489"/>
        <v/>
      </c>
      <c r="AS937" s="125" t="str">
        <f t="shared" si="490"/>
        <v/>
      </c>
      <c r="AT937" s="121" t="str">
        <f t="shared" si="491"/>
        <v/>
      </c>
      <c r="AU937" s="138" t="str">
        <f>IF(AX937="","",IF(R937="Refreshment Beverage",ROUND((BA937-Y937-Z937-AA937)*VLOOKUP(VALUE(Q937),Rates!G$15:L$19,3,0),4),ROUND(AW937*(VLOOKUP(VALUE(Q937),Rates!G:L,3,0)),4)))</f>
        <v/>
      </c>
      <c r="AV937" s="126" t="str">
        <f t="shared" si="492"/>
        <v/>
      </c>
      <c r="AW937" s="127" t="str">
        <f t="shared" si="493"/>
        <v/>
      </c>
      <c r="AX937" s="123" t="str">
        <f t="shared" si="494"/>
        <v/>
      </c>
      <c r="AY937" s="140" t="str">
        <f>IF(AX937="","",IF(R937="Refreshment Beverage",ROUND(SUM(AX937*Rates!K$19),4),ROUND(SUM(AX937*(Rates!J$8/100)),4)))</f>
        <v/>
      </c>
      <c r="AZ937" s="124" t="str">
        <f t="shared" si="495"/>
        <v/>
      </c>
      <c r="BA937" s="125" t="str">
        <f t="shared" si="496"/>
        <v/>
      </c>
      <c r="BB937" s="115"/>
      <c r="BC937" s="143"/>
      <c r="BD937" s="100"/>
      <c r="BE937" s="100"/>
      <c r="BF937" s="100"/>
      <c r="BG937" s="100"/>
    </row>
    <row r="938" spans="1:59" ht="12.75" customHeight="1" x14ac:dyDescent="0.2">
      <c r="A938" s="144"/>
      <c r="B938" s="141"/>
      <c r="C938" s="141"/>
      <c r="D938" s="142"/>
      <c r="E938" s="142"/>
      <c r="F938" s="142"/>
      <c r="G938" s="142"/>
      <c r="H938" s="142"/>
      <c r="I938" s="129"/>
      <c r="J938" s="130"/>
      <c r="K938" s="131" t="str">
        <f t="shared" si="467"/>
        <v/>
      </c>
      <c r="L938" s="132" t="str">
        <f t="shared" si="468"/>
        <v/>
      </c>
      <c r="M938" s="133" t="str">
        <f t="shared" si="469"/>
        <v/>
      </c>
      <c r="N938" s="134" t="str">
        <f>IFERROR(IF(B:B="","",IF(R938="Beer",SUM(LOOKUP(2,1/(Rates!$B$3:$B$5&lt;=W938)/(Rates!$C$3:$C$5&gt;=W938),Rates!$D$3:$D$5)*(X938/100)*W938),IF(R938="Refreshment Beverage",SUM(LOOKUP(2,1/(Rates!$B$7:$B$11&lt;=W938)/(Rates!$C$7:$C$11&gt;=W938),Rates!$D$7:$D$11)*(X938/100)*W938)))),"")</f>
        <v/>
      </c>
      <c r="O938" s="134" t="str">
        <f t="shared" si="470"/>
        <v/>
      </c>
      <c r="P938" s="116"/>
      <c r="Q938" s="117" t="str">
        <f t="shared" si="471"/>
        <v/>
      </c>
      <c r="R938" s="128" t="str">
        <f t="shared" si="472"/>
        <v/>
      </c>
      <c r="S938" s="135" t="str">
        <f>IF(B938="","",IF(R938="Refreshment Beverage",VLOOKUP(VALUE(Q938),Rates!G$15:L$19,2,0),VLOOKUP(VALUE(Q938),Rates!G$4:L$12,2,0)))</f>
        <v/>
      </c>
      <c r="T938" s="135" t="str">
        <f t="shared" si="473"/>
        <v/>
      </c>
      <c r="U938" s="118" t="str">
        <f t="shared" si="474"/>
        <v/>
      </c>
      <c r="V938" s="135" t="str">
        <f t="shared" si="475"/>
        <v/>
      </c>
      <c r="W938" s="135" t="str">
        <f t="shared" si="476"/>
        <v/>
      </c>
      <c r="X938" s="119" t="str">
        <f t="shared" si="477"/>
        <v/>
      </c>
      <c r="Y938" s="120" t="str">
        <f>IF(B:B="","",IF(R938="Refreshment Beverage",VLOOKUP(Q938,Rates!G$15:L$19,6,0)*W938,VLOOKUP(Q938,Rates!G$4:L$12,6,0)*W938))</f>
        <v/>
      </c>
      <c r="Z938" s="120" t="str">
        <f t="shared" si="478"/>
        <v/>
      </c>
      <c r="AA938" s="120" t="str">
        <f t="shared" si="479"/>
        <v/>
      </c>
      <c r="AB938" s="136" t="str">
        <f>IF(B:B="","",IF(R938="Refreshment Beverage","",IF(AND(R938="Beer",Q938=0),SUM(LOOKUP(2,1/(Rates!$B$15:$B$18&lt;=W938)/(Rates!$C$15:$C$18&gt;=W938),Rates!$D$15:$D$18)*W938),VLOOKUP(VALUE(Q:Q),Rates!A:B,2,0)*W938)))</f>
        <v/>
      </c>
      <c r="AC938" s="136" t="str">
        <f>IF(B:B="","",IF(R938="Refreshment Beverage","",IF(AND(R938="Beer",Q938=0),SUM(LOOKUP(2,1/(Rates!$B$15:$B$18&lt;=W938)/(Rates!$C$15:$C$18&gt;=W938),Rates!$E$15:$E$18)*W938),VLOOKUP(VALUE(Q:Q),Rates!A:C,3,0)*W938)))</f>
        <v/>
      </c>
      <c r="AD938" s="137" t="str">
        <f>IFERROR(IF(B:B="","",IF(R938="Beer","",IF(VALUE(Q938)=0,VLOOKUP(VLOOKUP(B:B,#REF!,16,0),Rates!A:E,2,0),VLOOKUP(VALUE(Q938),Rates!A$31:B$34,2,0)*W938))),0)</f>
        <v/>
      </c>
      <c r="AE938" s="121" t="str">
        <f t="shared" si="480"/>
        <v/>
      </c>
      <c r="AF938" s="138" t="str">
        <f t="shared" si="481"/>
        <v/>
      </c>
      <c r="AG938" s="122" t="str">
        <f t="shared" si="482"/>
        <v/>
      </c>
      <c r="AH938" s="123" t="str">
        <f t="shared" si="483"/>
        <v/>
      </c>
      <c r="AI938" s="139" t="str">
        <f>IF(AE:AE="","",IF(R938="Refreshment Beverage",AK938*(Rates!J$19/100),ROUND(SUM(AH938*(Rates!$J$8/100)),4)))</f>
        <v/>
      </c>
      <c r="AJ938" s="124" t="str">
        <f t="shared" si="484"/>
        <v/>
      </c>
      <c r="AK938" s="125" t="str">
        <f t="shared" si="485"/>
        <v/>
      </c>
      <c r="AL938" s="121" t="str">
        <f t="shared" si="486"/>
        <v/>
      </c>
      <c r="AM938" s="138" t="str">
        <f>IF(AS938="","",IF(R938="Refreshment Beverage",ROUND(AS938*Rates!K$19,4),ROUND(AO938*(VLOOKUP(VALUE(Q938),Rates!G$4:L$12,3,0)),4)))</f>
        <v/>
      </c>
      <c r="AN938" s="126" t="str">
        <f>IF(AS938="","",IF(R938="Refreshment Beverage",AS938*(Rates!J$19/100),MAX(AM938,AB938)))</f>
        <v/>
      </c>
      <c r="AO938" s="127" t="str">
        <f t="shared" si="487"/>
        <v/>
      </c>
      <c r="AP938" s="127" t="str">
        <f t="shared" si="488"/>
        <v/>
      </c>
      <c r="AQ938" s="140" t="str">
        <f>IF(AS938="","",IF(R938="Refreshment Beverage",ROUND(SUM(VLOOKUP(Q:Q,Rates!G$15:L$19,3,0)*(AS938-Y938-Z938-AA938)),4),ROUND(SUM(Rates!$K$8*AS938),4)))</f>
        <v/>
      </c>
      <c r="AR938" s="139" t="str">
        <f t="shared" si="489"/>
        <v/>
      </c>
      <c r="AS938" s="125" t="str">
        <f t="shared" si="490"/>
        <v/>
      </c>
      <c r="AT938" s="121" t="str">
        <f t="shared" si="491"/>
        <v/>
      </c>
      <c r="AU938" s="138" t="str">
        <f>IF(AX938="","",IF(R938="Refreshment Beverage",ROUND((BA938-Y938-Z938-AA938)*VLOOKUP(VALUE(Q938),Rates!G$15:L$19,3,0),4),ROUND(AW938*(VLOOKUP(VALUE(Q938),Rates!G:L,3,0)),4)))</f>
        <v/>
      </c>
      <c r="AV938" s="126" t="str">
        <f t="shared" si="492"/>
        <v/>
      </c>
      <c r="AW938" s="127" t="str">
        <f t="shared" si="493"/>
        <v/>
      </c>
      <c r="AX938" s="123" t="str">
        <f t="shared" si="494"/>
        <v/>
      </c>
      <c r="AY938" s="140" t="str">
        <f>IF(AX938="","",IF(R938="Refreshment Beverage",ROUND(SUM(AX938*Rates!K$19),4),ROUND(SUM(AX938*(Rates!J$8/100)),4)))</f>
        <v/>
      </c>
      <c r="AZ938" s="124" t="str">
        <f t="shared" si="495"/>
        <v/>
      </c>
      <c r="BA938" s="125" t="str">
        <f t="shared" si="496"/>
        <v/>
      </c>
      <c r="BB938" s="115"/>
      <c r="BC938" s="143"/>
      <c r="BD938" s="100"/>
      <c r="BE938" s="100"/>
      <c r="BF938" s="100"/>
      <c r="BG938" s="100"/>
    </row>
    <row r="939" spans="1:59" ht="12.75" customHeight="1" x14ac:dyDescent="0.2">
      <c r="A939" s="144"/>
      <c r="B939" s="141"/>
      <c r="C939" s="141"/>
      <c r="D939" s="142"/>
      <c r="E939" s="142"/>
      <c r="F939" s="142"/>
      <c r="G939" s="142"/>
      <c r="H939" s="142"/>
      <c r="I939" s="129"/>
      <c r="J939" s="130"/>
      <c r="K939" s="131" t="str">
        <f t="shared" si="467"/>
        <v/>
      </c>
      <c r="L939" s="132" t="str">
        <f t="shared" si="468"/>
        <v/>
      </c>
      <c r="M939" s="133" t="str">
        <f t="shared" si="469"/>
        <v/>
      </c>
      <c r="N939" s="134" t="str">
        <f>IFERROR(IF(B:B="","",IF(R939="Beer",SUM(LOOKUP(2,1/(Rates!$B$3:$B$5&lt;=W939)/(Rates!$C$3:$C$5&gt;=W939),Rates!$D$3:$D$5)*(X939/100)*W939),IF(R939="Refreshment Beverage",SUM(LOOKUP(2,1/(Rates!$B$7:$B$11&lt;=W939)/(Rates!$C$7:$C$11&gt;=W939),Rates!$D$7:$D$11)*(X939/100)*W939)))),"")</f>
        <v/>
      </c>
      <c r="O939" s="134" t="str">
        <f t="shared" si="470"/>
        <v/>
      </c>
      <c r="P939" s="116"/>
      <c r="Q939" s="117" t="str">
        <f t="shared" si="471"/>
        <v/>
      </c>
      <c r="R939" s="128" t="str">
        <f t="shared" si="472"/>
        <v/>
      </c>
      <c r="S939" s="135" t="str">
        <f>IF(B939="","",IF(R939="Refreshment Beverage",VLOOKUP(VALUE(Q939),Rates!G$15:L$19,2,0),VLOOKUP(VALUE(Q939),Rates!G$4:L$12,2,0)))</f>
        <v/>
      </c>
      <c r="T939" s="135" t="str">
        <f t="shared" si="473"/>
        <v/>
      </c>
      <c r="U939" s="118" t="str">
        <f t="shared" si="474"/>
        <v/>
      </c>
      <c r="V939" s="135" t="str">
        <f t="shared" si="475"/>
        <v/>
      </c>
      <c r="W939" s="135" t="str">
        <f t="shared" si="476"/>
        <v/>
      </c>
      <c r="X939" s="119" t="str">
        <f t="shared" si="477"/>
        <v/>
      </c>
      <c r="Y939" s="120" t="str">
        <f>IF(B:B="","",IF(R939="Refreshment Beverage",VLOOKUP(Q939,Rates!G$15:L$19,6,0)*W939,VLOOKUP(Q939,Rates!G$4:L$12,6,0)*W939))</f>
        <v/>
      </c>
      <c r="Z939" s="120" t="str">
        <f t="shared" si="478"/>
        <v/>
      </c>
      <c r="AA939" s="120" t="str">
        <f t="shared" si="479"/>
        <v/>
      </c>
      <c r="AB939" s="136" t="str">
        <f>IF(B:B="","",IF(R939="Refreshment Beverage","",IF(AND(R939="Beer",Q939=0),SUM(LOOKUP(2,1/(Rates!$B$15:$B$18&lt;=W939)/(Rates!$C$15:$C$18&gt;=W939),Rates!$D$15:$D$18)*W939),VLOOKUP(VALUE(Q:Q),Rates!A:B,2,0)*W939)))</f>
        <v/>
      </c>
      <c r="AC939" s="136" t="str">
        <f>IF(B:B="","",IF(R939="Refreshment Beverage","",IF(AND(R939="Beer",Q939=0),SUM(LOOKUP(2,1/(Rates!$B$15:$B$18&lt;=W939)/(Rates!$C$15:$C$18&gt;=W939),Rates!$E$15:$E$18)*W939),VLOOKUP(VALUE(Q:Q),Rates!A:C,3,0)*W939)))</f>
        <v/>
      </c>
      <c r="AD939" s="137" t="str">
        <f>IFERROR(IF(B:B="","",IF(R939="Beer","",IF(VALUE(Q939)=0,VLOOKUP(VLOOKUP(B:B,#REF!,16,0),Rates!A:E,2,0),VLOOKUP(VALUE(Q939),Rates!A$31:B$34,2,0)*W939))),0)</f>
        <v/>
      </c>
      <c r="AE939" s="121" t="str">
        <f t="shared" si="480"/>
        <v/>
      </c>
      <c r="AF939" s="138" t="str">
        <f t="shared" si="481"/>
        <v/>
      </c>
      <c r="AG939" s="122" t="str">
        <f t="shared" si="482"/>
        <v/>
      </c>
      <c r="AH939" s="123" t="str">
        <f t="shared" si="483"/>
        <v/>
      </c>
      <c r="AI939" s="139" t="str">
        <f>IF(AE:AE="","",IF(R939="Refreshment Beverage",AK939*(Rates!J$19/100),ROUND(SUM(AH939*(Rates!$J$8/100)),4)))</f>
        <v/>
      </c>
      <c r="AJ939" s="124" t="str">
        <f t="shared" si="484"/>
        <v/>
      </c>
      <c r="AK939" s="125" t="str">
        <f t="shared" si="485"/>
        <v/>
      </c>
      <c r="AL939" s="121" t="str">
        <f t="shared" si="486"/>
        <v/>
      </c>
      <c r="AM939" s="138" t="str">
        <f>IF(AS939="","",IF(R939="Refreshment Beverage",ROUND(AS939*Rates!K$19,4),ROUND(AO939*(VLOOKUP(VALUE(Q939),Rates!G$4:L$12,3,0)),4)))</f>
        <v/>
      </c>
      <c r="AN939" s="126" t="str">
        <f>IF(AS939="","",IF(R939="Refreshment Beverage",AS939*(Rates!J$19/100),MAX(AM939,AB939)))</f>
        <v/>
      </c>
      <c r="AO939" s="127" t="str">
        <f t="shared" si="487"/>
        <v/>
      </c>
      <c r="AP939" s="127" t="str">
        <f t="shared" si="488"/>
        <v/>
      </c>
      <c r="AQ939" s="140" t="str">
        <f>IF(AS939="","",IF(R939="Refreshment Beverage",ROUND(SUM(VLOOKUP(Q:Q,Rates!G$15:L$19,3,0)*(AS939-Y939-Z939-AA939)),4),ROUND(SUM(Rates!$K$8*AS939),4)))</f>
        <v/>
      </c>
      <c r="AR939" s="139" t="str">
        <f t="shared" si="489"/>
        <v/>
      </c>
      <c r="AS939" s="125" t="str">
        <f t="shared" si="490"/>
        <v/>
      </c>
      <c r="AT939" s="121" t="str">
        <f t="shared" si="491"/>
        <v/>
      </c>
      <c r="AU939" s="138" t="str">
        <f>IF(AX939="","",IF(R939="Refreshment Beverage",ROUND((BA939-Y939-Z939-AA939)*VLOOKUP(VALUE(Q939),Rates!G$15:L$19,3,0),4),ROUND(AW939*(VLOOKUP(VALUE(Q939),Rates!G:L,3,0)),4)))</f>
        <v/>
      </c>
      <c r="AV939" s="126" t="str">
        <f t="shared" si="492"/>
        <v/>
      </c>
      <c r="AW939" s="127" t="str">
        <f t="shared" si="493"/>
        <v/>
      </c>
      <c r="AX939" s="123" t="str">
        <f t="shared" si="494"/>
        <v/>
      </c>
      <c r="AY939" s="140" t="str">
        <f>IF(AX939="","",IF(R939="Refreshment Beverage",ROUND(SUM(AX939*Rates!K$19),4),ROUND(SUM(AX939*(Rates!J$8/100)),4)))</f>
        <v/>
      </c>
      <c r="AZ939" s="124" t="str">
        <f t="shared" si="495"/>
        <v/>
      </c>
      <c r="BA939" s="125" t="str">
        <f t="shared" si="496"/>
        <v/>
      </c>
      <c r="BB939" s="115"/>
      <c r="BC939" s="143"/>
      <c r="BD939" s="100"/>
      <c r="BE939" s="100"/>
      <c r="BF939" s="100"/>
      <c r="BG939" s="100"/>
    </row>
    <row r="940" spans="1:59" ht="12.75" customHeight="1" x14ac:dyDescent="0.2">
      <c r="A940" s="144"/>
      <c r="B940" s="141"/>
      <c r="C940" s="141"/>
      <c r="D940" s="142"/>
      <c r="E940" s="142"/>
      <c r="F940" s="142"/>
      <c r="G940" s="142"/>
      <c r="H940" s="142"/>
      <c r="I940" s="129"/>
      <c r="J940" s="130"/>
      <c r="K940" s="131" t="str">
        <f t="shared" si="467"/>
        <v/>
      </c>
      <c r="L940" s="132" t="str">
        <f t="shared" si="468"/>
        <v/>
      </c>
      <c r="M940" s="133" t="str">
        <f t="shared" si="469"/>
        <v/>
      </c>
      <c r="N940" s="134" t="str">
        <f>IFERROR(IF(B:B="","",IF(R940="Beer",SUM(LOOKUP(2,1/(Rates!$B$3:$B$5&lt;=W940)/(Rates!$C$3:$C$5&gt;=W940),Rates!$D$3:$D$5)*(X940/100)*W940),IF(R940="Refreshment Beverage",SUM(LOOKUP(2,1/(Rates!$B$7:$B$11&lt;=W940)/(Rates!$C$7:$C$11&gt;=W940),Rates!$D$7:$D$11)*(X940/100)*W940)))),"")</f>
        <v/>
      </c>
      <c r="O940" s="134" t="str">
        <f t="shared" si="470"/>
        <v/>
      </c>
      <c r="P940" s="116"/>
      <c r="Q940" s="117" t="str">
        <f t="shared" si="471"/>
        <v/>
      </c>
      <c r="R940" s="128" t="str">
        <f t="shared" si="472"/>
        <v/>
      </c>
      <c r="S940" s="135" t="str">
        <f>IF(B940="","",IF(R940="Refreshment Beverage",VLOOKUP(VALUE(Q940),Rates!G$15:L$19,2,0),VLOOKUP(VALUE(Q940),Rates!G$4:L$12,2,0)))</f>
        <v/>
      </c>
      <c r="T940" s="135" t="str">
        <f t="shared" si="473"/>
        <v/>
      </c>
      <c r="U940" s="118" t="str">
        <f t="shared" si="474"/>
        <v/>
      </c>
      <c r="V940" s="135" t="str">
        <f t="shared" si="475"/>
        <v/>
      </c>
      <c r="W940" s="135" t="str">
        <f t="shared" si="476"/>
        <v/>
      </c>
      <c r="X940" s="119" t="str">
        <f t="shared" si="477"/>
        <v/>
      </c>
      <c r="Y940" s="120" t="str">
        <f>IF(B:B="","",IF(R940="Refreshment Beverage",VLOOKUP(Q940,Rates!G$15:L$19,6,0)*W940,VLOOKUP(Q940,Rates!G$4:L$12,6,0)*W940))</f>
        <v/>
      </c>
      <c r="Z940" s="120" t="str">
        <f t="shared" si="478"/>
        <v/>
      </c>
      <c r="AA940" s="120" t="str">
        <f t="shared" si="479"/>
        <v/>
      </c>
      <c r="AB940" s="136" t="str">
        <f>IF(B:B="","",IF(R940="Refreshment Beverage","",IF(AND(R940="Beer",Q940=0),SUM(LOOKUP(2,1/(Rates!$B$15:$B$18&lt;=W940)/(Rates!$C$15:$C$18&gt;=W940),Rates!$D$15:$D$18)*W940),VLOOKUP(VALUE(Q:Q),Rates!A:B,2,0)*W940)))</f>
        <v/>
      </c>
      <c r="AC940" s="136" t="str">
        <f>IF(B:B="","",IF(R940="Refreshment Beverage","",IF(AND(R940="Beer",Q940=0),SUM(LOOKUP(2,1/(Rates!$B$15:$B$18&lt;=W940)/(Rates!$C$15:$C$18&gt;=W940),Rates!$E$15:$E$18)*W940),VLOOKUP(VALUE(Q:Q),Rates!A:C,3,0)*W940)))</f>
        <v/>
      </c>
      <c r="AD940" s="137" t="str">
        <f>IFERROR(IF(B:B="","",IF(R940="Beer","",IF(VALUE(Q940)=0,VLOOKUP(VLOOKUP(B:B,#REF!,16,0),Rates!A:E,2,0),VLOOKUP(VALUE(Q940),Rates!A$31:B$34,2,0)*W940))),0)</f>
        <v/>
      </c>
      <c r="AE940" s="121" t="str">
        <f t="shared" si="480"/>
        <v/>
      </c>
      <c r="AF940" s="138" t="str">
        <f t="shared" si="481"/>
        <v/>
      </c>
      <c r="AG940" s="122" t="str">
        <f t="shared" si="482"/>
        <v/>
      </c>
      <c r="AH940" s="123" t="str">
        <f t="shared" si="483"/>
        <v/>
      </c>
      <c r="AI940" s="139" t="str">
        <f>IF(AE:AE="","",IF(R940="Refreshment Beverage",AK940*(Rates!J$19/100),ROUND(SUM(AH940*(Rates!$J$8/100)),4)))</f>
        <v/>
      </c>
      <c r="AJ940" s="124" t="str">
        <f t="shared" si="484"/>
        <v/>
      </c>
      <c r="AK940" s="125" t="str">
        <f t="shared" si="485"/>
        <v/>
      </c>
      <c r="AL940" s="121" t="str">
        <f t="shared" si="486"/>
        <v/>
      </c>
      <c r="AM940" s="138" t="str">
        <f>IF(AS940="","",IF(R940="Refreshment Beverage",ROUND(AS940*Rates!K$19,4),ROUND(AO940*(VLOOKUP(VALUE(Q940),Rates!G$4:L$12,3,0)),4)))</f>
        <v/>
      </c>
      <c r="AN940" s="126" t="str">
        <f>IF(AS940="","",IF(R940="Refreshment Beverage",AS940*(Rates!J$19/100),MAX(AM940,AB940)))</f>
        <v/>
      </c>
      <c r="AO940" s="127" t="str">
        <f t="shared" si="487"/>
        <v/>
      </c>
      <c r="AP940" s="127" t="str">
        <f t="shared" si="488"/>
        <v/>
      </c>
      <c r="AQ940" s="140" t="str">
        <f>IF(AS940="","",IF(R940="Refreshment Beverage",ROUND(SUM(VLOOKUP(Q:Q,Rates!G$15:L$19,3,0)*(AS940-Y940-Z940-AA940)),4),ROUND(SUM(Rates!$K$8*AS940),4)))</f>
        <v/>
      </c>
      <c r="AR940" s="139" t="str">
        <f t="shared" si="489"/>
        <v/>
      </c>
      <c r="AS940" s="125" t="str">
        <f t="shared" si="490"/>
        <v/>
      </c>
      <c r="AT940" s="121" t="str">
        <f t="shared" si="491"/>
        <v/>
      </c>
      <c r="AU940" s="138" t="str">
        <f>IF(AX940="","",IF(R940="Refreshment Beverage",ROUND((BA940-Y940-Z940-AA940)*VLOOKUP(VALUE(Q940),Rates!G$15:L$19,3,0),4),ROUND(AW940*(VLOOKUP(VALUE(Q940),Rates!G:L,3,0)),4)))</f>
        <v/>
      </c>
      <c r="AV940" s="126" t="str">
        <f t="shared" si="492"/>
        <v/>
      </c>
      <c r="AW940" s="127" t="str">
        <f t="shared" si="493"/>
        <v/>
      </c>
      <c r="AX940" s="123" t="str">
        <f t="shared" si="494"/>
        <v/>
      </c>
      <c r="AY940" s="140" t="str">
        <f>IF(AX940="","",IF(R940="Refreshment Beverage",ROUND(SUM(AX940*Rates!K$19),4),ROUND(SUM(AX940*(Rates!J$8/100)),4)))</f>
        <v/>
      </c>
      <c r="AZ940" s="124" t="str">
        <f t="shared" si="495"/>
        <v/>
      </c>
      <c r="BA940" s="125" t="str">
        <f t="shared" si="496"/>
        <v/>
      </c>
      <c r="BB940" s="115"/>
      <c r="BC940" s="143"/>
      <c r="BD940" s="100"/>
      <c r="BE940" s="100"/>
      <c r="BF940" s="100"/>
      <c r="BG940" s="100"/>
    </row>
    <row r="941" spans="1:59" ht="12.75" customHeight="1" x14ac:dyDescent="0.2">
      <c r="A941" s="144"/>
      <c r="B941" s="141"/>
      <c r="C941" s="141"/>
      <c r="D941" s="142"/>
      <c r="E941" s="142"/>
      <c r="F941" s="142"/>
      <c r="G941" s="142"/>
      <c r="H941" s="142"/>
      <c r="I941" s="129"/>
      <c r="J941" s="130"/>
      <c r="K941" s="131" t="str">
        <f t="shared" si="467"/>
        <v/>
      </c>
      <c r="L941" s="132" t="str">
        <f t="shared" si="468"/>
        <v/>
      </c>
      <c r="M941" s="133" t="str">
        <f t="shared" si="469"/>
        <v/>
      </c>
      <c r="N941" s="134" t="str">
        <f>IFERROR(IF(B:B="","",IF(R941="Beer",SUM(LOOKUP(2,1/(Rates!$B$3:$B$5&lt;=W941)/(Rates!$C$3:$C$5&gt;=W941),Rates!$D$3:$D$5)*(X941/100)*W941),IF(R941="Refreshment Beverage",SUM(LOOKUP(2,1/(Rates!$B$7:$B$11&lt;=W941)/(Rates!$C$7:$C$11&gt;=W941),Rates!$D$7:$D$11)*(X941/100)*W941)))),"")</f>
        <v/>
      </c>
      <c r="O941" s="134" t="str">
        <f t="shared" si="470"/>
        <v/>
      </c>
      <c r="P941" s="116"/>
      <c r="Q941" s="117" t="str">
        <f t="shared" si="471"/>
        <v/>
      </c>
      <c r="R941" s="128" t="str">
        <f t="shared" si="472"/>
        <v/>
      </c>
      <c r="S941" s="135" t="str">
        <f>IF(B941="","",IF(R941="Refreshment Beverage",VLOOKUP(VALUE(Q941),Rates!G$15:L$19,2,0),VLOOKUP(VALUE(Q941),Rates!G$4:L$12,2,0)))</f>
        <v/>
      </c>
      <c r="T941" s="135" t="str">
        <f t="shared" si="473"/>
        <v/>
      </c>
      <c r="U941" s="118" t="str">
        <f t="shared" si="474"/>
        <v/>
      </c>
      <c r="V941" s="135" t="str">
        <f t="shared" si="475"/>
        <v/>
      </c>
      <c r="W941" s="135" t="str">
        <f t="shared" si="476"/>
        <v/>
      </c>
      <c r="X941" s="119" t="str">
        <f t="shared" si="477"/>
        <v/>
      </c>
      <c r="Y941" s="120" t="str">
        <f>IF(B:B="","",IF(R941="Refreshment Beverage",VLOOKUP(Q941,Rates!G$15:L$19,6,0)*W941,VLOOKUP(Q941,Rates!G$4:L$12,6,0)*W941))</f>
        <v/>
      </c>
      <c r="Z941" s="120" t="str">
        <f t="shared" si="478"/>
        <v/>
      </c>
      <c r="AA941" s="120" t="str">
        <f t="shared" si="479"/>
        <v/>
      </c>
      <c r="AB941" s="136" t="str">
        <f>IF(B:B="","",IF(R941="Refreshment Beverage","",IF(AND(R941="Beer",Q941=0),SUM(LOOKUP(2,1/(Rates!$B$15:$B$18&lt;=W941)/(Rates!$C$15:$C$18&gt;=W941),Rates!$D$15:$D$18)*W941),VLOOKUP(VALUE(Q:Q),Rates!A:B,2,0)*W941)))</f>
        <v/>
      </c>
      <c r="AC941" s="136" t="str">
        <f>IF(B:B="","",IF(R941="Refreshment Beverage","",IF(AND(R941="Beer",Q941=0),SUM(LOOKUP(2,1/(Rates!$B$15:$B$18&lt;=W941)/(Rates!$C$15:$C$18&gt;=W941),Rates!$E$15:$E$18)*W941),VLOOKUP(VALUE(Q:Q),Rates!A:C,3,0)*W941)))</f>
        <v/>
      </c>
      <c r="AD941" s="137" t="str">
        <f>IFERROR(IF(B:B="","",IF(R941="Beer","",IF(VALUE(Q941)=0,VLOOKUP(VLOOKUP(B:B,#REF!,16,0),Rates!A:E,2,0),VLOOKUP(VALUE(Q941),Rates!A$31:B$34,2,0)*W941))),0)</f>
        <v/>
      </c>
      <c r="AE941" s="121" t="str">
        <f t="shared" si="480"/>
        <v/>
      </c>
      <c r="AF941" s="138" t="str">
        <f t="shared" si="481"/>
        <v/>
      </c>
      <c r="AG941" s="122" t="str">
        <f t="shared" si="482"/>
        <v/>
      </c>
      <c r="AH941" s="123" t="str">
        <f t="shared" si="483"/>
        <v/>
      </c>
      <c r="AI941" s="139" t="str">
        <f>IF(AE:AE="","",IF(R941="Refreshment Beverage",AK941*(Rates!J$19/100),ROUND(SUM(AH941*(Rates!$J$8/100)),4)))</f>
        <v/>
      </c>
      <c r="AJ941" s="124" t="str">
        <f t="shared" si="484"/>
        <v/>
      </c>
      <c r="AK941" s="125" t="str">
        <f t="shared" si="485"/>
        <v/>
      </c>
      <c r="AL941" s="121" t="str">
        <f t="shared" si="486"/>
        <v/>
      </c>
      <c r="AM941" s="138" t="str">
        <f>IF(AS941="","",IF(R941="Refreshment Beverage",ROUND(AS941*Rates!K$19,4),ROUND(AO941*(VLOOKUP(VALUE(Q941),Rates!G$4:L$12,3,0)),4)))</f>
        <v/>
      </c>
      <c r="AN941" s="126" t="str">
        <f>IF(AS941="","",IF(R941="Refreshment Beverage",AS941*(Rates!J$19/100),MAX(AM941,AB941)))</f>
        <v/>
      </c>
      <c r="AO941" s="127" t="str">
        <f t="shared" si="487"/>
        <v/>
      </c>
      <c r="AP941" s="127" t="str">
        <f t="shared" si="488"/>
        <v/>
      </c>
      <c r="AQ941" s="140" t="str">
        <f>IF(AS941="","",IF(R941="Refreshment Beverage",ROUND(SUM(VLOOKUP(Q:Q,Rates!G$15:L$19,3,0)*(AS941-Y941-Z941-AA941)),4),ROUND(SUM(Rates!$K$8*AS941),4)))</f>
        <v/>
      </c>
      <c r="AR941" s="139" t="str">
        <f t="shared" si="489"/>
        <v/>
      </c>
      <c r="AS941" s="125" t="str">
        <f t="shared" si="490"/>
        <v/>
      </c>
      <c r="AT941" s="121" t="str">
        <f t="shared" si="491"/>
        <v/>
      </c>
      <c r="AU941" s="138" t="str">
        <f>IF(AX941="","",IF(R941="Refreshment Beverage",ROUND((BA941-Y941-Z941-AA941)*VLOOKUP(VALUE(Q941),Rates!G$15:L$19,3,0),4),ROUND(AW941*(VLOOKUP(VALUE(Q941),Rates!G:L,3,0)),4)))</f>
        <v/>
      </c>
      <c r="AV941" s="126" t="str">
        <f t="shared" si="492"/>
        <v/>
      </c>
      <c r="AW941" s="127" t="str">
        <f t="shared" si="493"/>
        <v/>
      </c>
      <c r="AX941" s="123" t="str">
        <f t="shared" si="494"/>
        <v/>
      </c>
      <c r="AY941" s="140" t="str">
        <f>IF(AX941="","",IF(R941="Refreshment Beverage",ROUND(SUM(AX941*Rates!K$19),4),ROUND(SUM(AX941*(Rates!J$8/100)),4)))</f>
        <v/>
      </c>
      <c r="AZ941" s="124" t="str">
        <f t="shared" si="495"/>
        <v/>
      </c>
      <c r="BA941" s="125" t="str">
        <f t="shared" si="496"/>
        <v/>
      </c>
      <c r="BB941" s="115"/>
      <c r="BC941" s="143"/>
      <c r="BD941" s="100"/>
      <c r="BE941" s="100"/>
      <c r="BF941" s="100"/>
      <c r="BG941" s="100"/>
    </row>
    <row r="942" spans="1:59" ht="12.75" customHeight="1" x14ac:dyDescent="0.2">
      <c r="A942" s="144"/>
      <c r="B942" s="141"/>
      <c r="C942" s="141"/>
      <c r="D942" s="142"/>
      <c r="E942" s="142"/>
      <c r="F942" s="142"/>
      <c r="G942" s="142"/>
      <c r="H942" s="142"/>
      <c r="I942" s="129"/>
      <c r="J942" s="130"/>
      <c r="K942" s="131" t="str">
        <f t="shared" si="467"/>
        <v/>
      </c>
      <c r="L942" s="132" t="str">
        <f t="shared" si="468"/>
        <v/>
      </c>
      <c r="M942" s="133" t="str">
        <f t="shared" si="469"/>
        <v/>
      </c>
      <c r="N942" s="134" t="str">
        <f>IFERROR(IF(B:B="","",IF(R942="Beer",SUM(LOOKUP(2,1/(Rates!$B$3:$B$5&lt;=W942)/(Rates!$C$3:$C$5&gt;=W942),Rates!$D$3:$D$5)*(X942/100)*W942),IF(R942="Refreshment Beverage",SUM(LOOKUP(2,1/(Rates!$B$7:$B$11&lt;=W942)/(Rates!$C$7:$C$11&gt;=W942),Rates!$D$7:$D$11)*(X942/100)*W942)))),"")</f>
        <v/>
      </c>
      <c r="O942" s="134" t="str">
        <f t="shared" si="470"/>
        <v/>
      </c>
      <c r="P942" s="116"/>
      <c r="Q942" s="117" t="str">
        <f t="shared" si="471"/>
        <v/>
      </c>
      <c r="R942" s="128" t="str">
        <f t="shared" si="472"/>
        <v/>
      </c>
      <c r="S942" s="135" t="str">
        <f>IF(B942="","",IF(R942="Refreshment Beverage",VLOOKUP(VALUE(Q942),Rates!G$15:L$19,2,0),VLOOKUP(VALUE(Q942),Rates!G$4:L$12,2,0)))</f>
        <v/>
      </c>
      <c r="T942" s="135" t="str">
        <f t="shared" si="473"/>
        <v/>
      </c>
      <c r="U942" s="118" t="str">
        <f t="shared" si="474"/>
        <v/>
      </c>
      <c r="V942" s="135" t="str">
        <f t="shared" si="475"/>
        <v/>
      </c>
      <c r="W942" s="135" t="str">
        <f t="shared" si="476"/>
        <v/>
      </c>
      <c r="X942" s="119" t="str">
        <f t="shared" si="477"/>
        <v/>
      </c>
      <c r="Y942" s="120" t="str">
        <f>IF(B:B="","",IF(R942="Refreshment Beverage",VLOOKUP(Q942,Rates!G$15:L$19,6,0)*W942,VLOOKUP(Q942,Rates!G$4:L$12,6,0)*W942))</f>
        <v/>
      </c>
      <c r="Z942" s="120" t="str">
        <f t="shared" si="478"/>
        <v/>
      </c>
      <c r="AA942" s="120" t="str">
        <f t="shared" si="479"/>
        <v/>
      </c>
      <c r="AB942" s="136" t="str">
        <f>IF(B:B="","",IF(R942="Refreshment Beverage","",IF(AND(R942="Beer",Q942=0),SUM(LOOKUP(2,1/(Rates!$B$15:$B$18&lt;=W942)/(Rates!$C$15:$C$18&gt;=W942),Rates!$D$15:$D$18)*W942),VLOOKUP(VALUE(Q:Q),Rates!A:B,2,0)*W942)))</f>
        <v/>
      </c>
      <c r="AC942" s="136" t="str">
        <f>IF(B:B="","",IF(R942="Refreshment Beverage","",IF(AND(R942="Beer",Q942=0),SUM(LOOKUP(2,1/(Rates!$B$15:$B$18&lt;=W942)/(Rates!$C$15:$C$18&gt;=W942),Rates!$E$15:$E$18)*W942),VLOOKUP(VALUE(Q:Q),Rates!A:C,3,0)*W942)))</f>
        <v/>
      </c>
      <c r="AD942" s="137" t="str">
        <f>IFERROR(IF(B:B="","",IF(R942="Beer","",IF(VALUE(Q942)=0,VLOOKUP(VLOOKUP(B:B,#REF!,16,0),Rates!A:E,2,0),VLOOKUP(VALUE(Q942),Rates!A$31:B$34,2,0)*W942))),0)</f>
        <v/>
      </c>
      <c r="AE942" s="121" t="str">
        <f t="shared" si="480"/>
        <v/>
      </c>
      <c r="AF942" s="138" t="str">
        <f t="shared" si="481"/>
        <v/>
      </c>
      <c r="AG942" s="122" t="str">
        <f t="shared" si="482"/>
        <v/>
      </c>
      <c r="AH942" s="123" t="str">
        <f t="shared" si="483"/>
        <v/>
      </c>
      <c r="AI942" s="139" t="str">
        <f>IF(AE:AE="","",IF(R942="Refreshment Beverage",AK942*(Rates!J$19/100),ROUND(SUM(AH942*(Rates!$J$8/100)),4)))</f>
        <v/>
      </c>
      <c r="AJ942" s="124" t="str">
        <f t="shared" si="484"/>
        <v/>
      </c>
      <c r="AK942" s="125" t="str">
        <f t="shared" si="485"/>
        <v/>
      </c>
      <c r="AL942" s="121" t="str">
        <f t="shared" si="486"/>
        <v/>
      </c>
      <c r="AM942" s="138" t="str">
        <f>IF(AS942="","",IF(R942="Refreshment Beverage",ROUND(AS942*Rates!K$19,4),ROUND(AO942*(VLOOKUP(VALUE(Q942),Rates!G$4:L$12,3,0)),4)))</f>
        <v/>
      </c>
      <c r="AN942" s="126" t="str">
        <f>IF(AS942="","",IF(R942="Refreshment Beverage",AS942*(Rates!J$19/100),MAX(AM942,AB942)))</f>
        <v/>
      </c>
      <c r="AO942" s="127" t="str">
        <f t="shared" si="487"/>
        <v/>
      </c>
      <c r="AP942" s="127" t="str">
        <f t="shared" si="488"/>
        <v/>
      </c>
      <c r="AQ942" s="140" t="str">
        <f>IF(AS942="","",IF(R942="Refreshment Beverage",ROUND(SUM(VLOOKUP(Q:Q,Rates!G$15:L$19,3,0)*(AS942-Y942-Z942-AA942)),4),ROUND(SUM(Rates!$K$8*AS942),4)))</f>
        <v/>
      </c>
      <c r="AR942" s="139" t="str">
        <f t="shared" si="489"/>
        <v/>
      </c>
      <c r="AS942" s="125" t="str">
        <f t="shared" si="490"/>
        <v/>
      </c>
      <c r="AT942" s="121" t="str">
        <f t="shared" si="491"/>
        <v/>
      </c>
      <c r="AU942" s="138" t="str">
        <f>IF(AX942="","",IF(R942="Refreshment Beverage",ROUND((BA942-Y942-Z942-AA942)*VLOOKUP(VALUE(Q942),Rates!G$15:L$19,3,0),4),ROUND(AW942*(VLOOKUP(VALUE(Q942),Rates!G:L,3,0)),4)))</f>
        <v/>
      </c>
      <c r="AV942" s="126" t="str">
        <f t="shared" si="492"/>
        <v/>
      </c>
      <c r="AW942" s="127" t="str">
        <f t="shared" si="493"/>
        <v/>
      </c>
      <c r="AX942" s="123" t="str">
        <f t="shared" si="494"/>
        <v/>
      </c>
      <c r="AY942" s="140" t="str">
        <f>IF(AX942="","",IF(R942="Refreshment Beverage",ROUND(SUM(AX942*Rates!K$19),4),ROUND(SUM(AX942*(Rates!J$8/100)),4)))</f>
        <v/>
      </c>
      <c r="AZ942" s="124" t="str">
        <f t="shared" si="495"/>
        <v/>
      </c>
      <c r="BA942" s="125" t="str">
        <f t="shared" si="496"/>
        <v/>
      </c>
      <c r="BB942" s="115"/>
      <c r="BC942" s="143"/>
      <c r="BD942" s="100"/>
      <c r="BE942" s="100"/>
      <c r="BF942" s="100"/>
      <c r="BG942" s="100"/>
    </row>
    <row r="943" spans="1:59" ht="12.75" customHeight="1" x14ac:dyDescent="0.2">
      <c r="A943" s="144"/>
      <c r="B943" s="141"/>
      <c r="C943" s="141"/>
      <c r="D943" s="142"/>
      <c r="E943" s="142"/>
      <c r="F943" s="142"/>
      <c r="G943" s="142"/>
      <c r="H943" s="142"/>
      <c r="I943" s="129"/>
      <c r="J943" s="130"/>
      <c r="K943" s="131" t="str">
        <f t="shared" si="467"/>
        <v/>
      </c>
      <c r="L943" s="132" t="str">
        <f t="shared" si="468"/>
        <v/>
      </c>
      <c r="M943" s="133" t="str">
        <f t="shared" si="469"/>
        <v/>
      </c>
      <c r="N943" s="134" t="str">
        <f>IFERROR(IF(B:B="","",IF(R943="Beer",SUM(LOOKUP(2,1/(Rates!$B$3:$B$5&lt;=W943)/(Rates!$C$3:$C$5&gt;=W943),Rates!$D$3:$D$5)*(X943/100)*W943),IF(R943="Refreshment Beverage",SUM(LOOKUP(2,1/(Rates!$B$7:$B$11&lt;=W943)/(Rates!$C$7:$C$11&gt;=W943),Rates!$D$7:$D$11)*(X943/100)*W943)))),"")</f>
        <v/>
      </c>
      <c r="O943" s="134" t="str">
        <f t="shared" si="470"/>
        <v/>
      </c>
      <c r="P943" s="116"/>
      <c r="Q943" s="117" t="str">
        <f t="shared" si="471"/>
        <v/>
      </c>
      <c r="R943" s="128" t="str">
        <f t="shared" si="472"/>
        <v/>
      </c>
      <c r="S943" s="135" t="str">
        <f>IF(B943="","",IF(R943="Refreshment Beverage",VLOOKUP(VALUE(Q943),Rates!G$15:L$19,2,0),VLOOKUP(VALUE(Q943),Rates!G$4:L$12,2,0)))</f>
        <v/>
      </c>
      <c r="T943" s="135" t="str">
        <f t="shared" si="473"/>
        <v/>
      </c>
      <c r="U943" s="118" t="str">
        <f t="shared" si="474"/>
        <v/>
      </c>
      <c r="V943" s="135" t="str">
        <f t="shared" si="475"/>
        <v/>
      </c>
      <c r="W943" s="135" t="str">
        <f t="shared" si="476"/>
        <v/>
      </c>
      <c r="X943" s="119" t="str">
        <f t="shared" si="477"/>
        <v/>
      </c>
      <c r="Y943" s="120" t="str">
        <f>IF(B:B="","",IF(R943="Refreshment Beverage",VLOOKUP(Q943,Rates!G$15:L$19,6,0)*W943,VLOOKUP(Q943,Rates!G$4:L$12,6,0)*W943))</f>
        <v/>
      </c>
      <c r="Z943" s="120" t="str">
        <f t="shared" si="478"/>
        <v/>
      </c>
      <c r="AA943" s="120" t="str">
        <f t="shared" si="479"/>
        <v/>
      </c>
      <c r="AB943" s="136" t="str">
        <f>IF(B:B="","",IF(R943="Refreshment Beverage","",IF(AND(R943="Beer",Q943=0),SUM(LOOKUP(2,1/(Rates!$B$15:$B$18&lt;=W943)/(Rates!$C$15:$C$18&gt;=W943),Rates!$D$15:$D$18)*W943),VLOOKUP(VALUE(Q:Q),Rates!A:B,2,0)*W943)))</f>
        <v/>
      </c>
      <c r="AC943" s="136" t="str">
        <f>IF(B:B="","",IF(R943="Refreshment Beverage","",IF(AND(R943="Beer",Q943=0),SUM(LOOKUP(2,1/(Rates!$B$15:$B$18&lt;=W943)/(Rates!$C$15:$C$18&gt;=W943),Rates!$E$15:$E$18)*W943),VLOOKUP(VALUE(Q:Q),Rates!A:C,3,0)*W943)))</f>
        <v/>
      </c>
      <c r="AD943" s="137" t="str">
        <f>IFERROR(IF(B:B="","",IF(R943="Beer","",IF(VALUE(Q943)=0,VLOOKUP(VLOOKUP(B:B,#REF!,16,0),Rates!A:E,2,0),VLOOKUP(VALUE(Q943),Rates!A$31:B$34,2,0)*W943))),0)</f>
        <v/>
      </c>
      <c r="AE943" s="121" t="str">
        <f t="shared" si="480"/>
        <v/>
      </c>
      <c r="AF943" s="138" t="str">
        <f t="shared" si="481"/>
        <v/>
      </c>
      <c r="AG943" s="122" t="str">
        <f t="shared" si="482"/>
        <v/>
      </c>
      <c r="AH943" s="123" t="str">
        <f t="shared" si="483"/>
        <v/>
      </c>
      <c r="AI943" s="139" t="str">
        <f>IF(AE:AE="","",IF(R943="Refreshment Beverage",AK943*(Rates!J$19/100),ROUND(SUM(AH943*(Rates!$J$8/100)),4)))</f>
        <v/>
      </c>
      <c r="AJ943" s="124" t="str">
        <f t="shared" si="484"/>
        <v/>
      </c>
      <c r="AK943" s="125" t="str">
        <f t="shared" si="485"/>
        <v/>
      </c>
      <c r="AL943" s="121" t="str">
        <f t="shared" si="486"/>
        <v/>
      </c>
      <c r="AM943" s="138" t="str">
        <f>IF(AS943="","",IF(R943="Refreshment Beverage",ROUND(AS943*Rates!K$19,4),ROUND(AO943*(VLOOKUP(VALUE(Q943),Rates!G$4:L$12,3,0)),4)))</f>
        <v/>
      </c>
      <c r="AN943" s="126" t="str">
        <f>IF(AS943="","",IF(R943="Refreshment Beverage",AS943*(Rates!J$19/100),MAX(AM943,AB943)))</f>
        <v/>
      </c>
      <c r="AO943" s="127" t="str">
        <f t="shared" si="487"/>
        <v/>
      </c>
      <c r="AP943" s="127" t="str">
        <f t="shared" si="488"/>
        <v/>
      </c>
      <c r="AQ943" s="140" t="str">
        <f>IF(AS943="","",IF(R943="Refreshment Beverage",ROUND(SUM(VLOOKUP(Q:Q,Rates!G$15:L$19,3,0)*(AS943-Y943-Z943-AA943)),4),ROUND(SUM(Rates!$K$8*AS943),4)))</f>
        <v/>
      </c>
      <c r="AR943" s="139" t="str">
        <f t="shared" si="489"/>
        <v/>
      </c>
      <c r="AS943" s="125" t="str">
        <f t="shared" si="490"/>
        <v/>
      </c>
      <c r="AT943" s="121" t="str">
        <f t="shared" si="491"/>
        <v/>
      </c>
      <c r="AU943" s="138" t="str">
        <f>IF(AX943="","",IF(R943="Refreshment Beverage",ROUND((BA943-Y943-Z943-AA943)*VLOOKUP(VALUE(Q943),Rates!G$15:L$19,3,0),4),ROUND(AW943*(VLOOKUP(VALUE(Q943),Rates!G:L,3,0)),4)))</f>
        <v/>
      </c>
      <c r="AV943" s="126" t="str">
        <f t="shared" si="492"/>
        <v/>
      </c>
      <c r="AW943" s="127" t="str">
        <f t="shared" si="493"/>
        <v/>
      </c>
      <c r="AX943" s="123" t="str">
        <f t="shared" si="494"/>
        <v/>
      </c>
      <c r="AY943" s="140" t="str">
        <f>IF(AX943="","",IF(R943="Refreshment Beverage",ROUND(SUM(AX943*Rates!K$19),4),ROUND(SUM(AX943*(Rates!J$8/100)),4)))</f>
        <v/>
      </c>
      <c r="AZ943" s="124" t="str">
        <f t="shared" si="495"/>
        <v/>
      </c>
      <c r="BA943" s="125" t="str">
        <f t="shared" si="496"/>
        <v/>
      </c>
      <c r="BB943" s="115"/>
      <c r="BC943" s="143"/>
      <c r="BD943" s="100"/>
      <c r="BE943" s="100"/>
      <c r="BF943" s="100"/>
      <c r="BG943" s="100"/>
    </row>
    <row r="944" spans="1:59" ht="12.75" customHeight="1" x14ac:dyDescent="0.2">
      <c r="A944" s="144"/>
      <c r="B944" s="141"/>
      <c r="C944" s="141"/>
      <c r="D944" s="142"/>
      <c r="E944" s="142"/>
      <c r="F944" s="142"/>
      <c r="G944" s="142"/>
      <c r="H944" s="142"/>
      <c r="I944" s="129"/>
      <c r="J944" s="130"/>
      <c r="K944" s="131" t="str">
        <f t="shared" si="467"/>
        <v/>
      </c>
      <c r="L944" s="132" t="str">
        <f t="shared" si="468"/>
        <v/>
      </c>
      <c r="M944" s="133" t="str">
        <f t="shared" si="469"/>
        <v/>
      </c>
      <c r="N944" s="134" t="str">
        <f>IFERROR(IF(B:B="","",IF(R944="Beer",SUM(LOOKUP(2,1/(Rates!$B$3:$B$5&lt;=W944)/(Rates!$C$3:$C$5&gt;=W944),Rates!$D$3:$D$5)*(X944/100)*W944),IF(R944="Refreshment Beverage",SUM(LOOKUP(2,1/(Rates!$B$7:$B$11&lt;=W944)/(Rates!$C$7:$C$11&gt;=W944),Rates!$D$7:$D$11)*(X944/100)*W944)))),"")</f>
        <v/>
      </c>
      <c r="O944" s="134" t="str">
        <f t="shared" si="470"/>
        <v/>
      </c>
      <c r="P944" s="116"/>
      <c r="Q944" s="117" t="str">
        <f t="shared" si="471"/>
        <v/>
      </c>
      <c r="R944" s="128" t="str">
        <f t="shared" si="472"/>
        <v/>
      </c>
      <c r="S944" s="135" t="str">
        <f>IF(B944="","",IF(R944="Refreshment Beverage",VLOOKUP(VALUE(Q944),Rates!G$15:L$19,2,0),VLOOKUP(VALUE(Q944),Rates!G$4:L$12,2,0)))</f>
        <v/>
      </c>
      <c r="T944" s="135" t="str">
        <f t="shared" si="473"/>
        <v/>
      </c>
      <c r="U944" s="118" t="str">
        <f t="shared" si="474"/>
        <v/>
      </c>
      <c r="V944" s="135" t="str">
        <f t="shared" si="475"/>
        <v/>
      </c>
      <c r="W944" s="135" t="str">
        <f t="shared" si="476"/>
        <v/>
      </c>
      <c r="X944" s="119" t="str">
        <f t="shared" si="477"/>
        <v/>
      </c>
      <c r="Y944" s="120" t="str">
        <f>IF(B:B="","",IF(R944="Refreshment Beverage",VLOOKUP(Q944,Rates!G$15:L$19,6,0)*W944,VLOOKUP(Q944,Rates!G$4:L$12,6,0)*W944))</f>
        <v/>
      </c>
      <c r="Z944" s="120" t="str">
        <f t="shared" si="478"/>
        <v/>
      </c>
      <c r="AA944" s="120" t="str">
        <f t="shared" si="479"/>
        <v/>
      </c>
      <c r="AB944" s="136" t="str">
        <f>IF(B:B="","",IF(R944="Refreshment Beverage","",IF(AND(R944="Beer",Q944=0),SUM(LOOKUP(2,1/(Rates!$B$15:$B$18&lt;=W944)/(Rates!$C$15:$C$18&gt;=W944),Rates!$D$15:$D$18)*W944),VLOOKUP(VALUE(Q:Q),Rates!A:B,2,0)*W944)))</f>
        <v/>
      </c>
      <c r="AC944" s="136" t="str">
        <f>IF(B:B="","",IF(R944="Refreshment Beverage","",IF(AND(R944="Beer",Q944=0),SUM(LOOKUP(2,1/(Rates!$B$15:$B$18&lt;=W944)/(Rates!$C$15:$C$18&gt;=W944),Rates!$E$15:$E$18)*W944),VLOOKUP(VALUE(Q:Q),Rates!A:C,3,0)*W944)))</f>
        <v/>
      </c>
      <c r="AD944" s="137" t="str">
        <f>IFERROR(IF(B:B="","",IF(R944="Beer","",IF(VALUE(Q944)=0,VLOOKUP(VLOOKUP(B:B,#REF!,16,0),Rates!A:E,2,0),VLOOKUP(VALUE(Q944),Rates!A$31:B$34,2,0)*W944))),0)</f>
        <v/>
      </c>
      <c r="AE944" s="121" t="str">
        <f t="shared" si="480"/>
        <v/>
      </c>
      <c r="AF944" s="138" t="str">
        <f t="shared" si="481"/>
        <v/>
      </c>
      <c r="AG944" s="122" t="str">
        <f t="shared" si="482"/>
        <v/>
      </c>
      <c r="AH944" s="123" t="str">
        <f t="shared" si="483"/>
        <v/>
      </c>
      <c r="AI944" s="139" t="str">
        <f>IF(AE:AE="","",IF(R944="Refreshment Beverage",AK944*(Rates!J$19/100),ROUND(SUM(AH944*(Rates!$J$8/100)),4)))</f>
        <v/>
      </c>
      <c r="AJ944" s="124" t="str">
        <f t="shared" si="484"/>
        <v/>
      </c>
      <c r="AK944" s="125" t="str">
        <f t="shared" si="485"/>
        <v/>
      </c>
      <c r="AL944" s="121" t="str">
        <f t="shared" si="486"/>
        <v/>
      </c>
      <c r="AM944" s="138" t="str">
        <f>IF(AS944="","",IF(R944="Refreshment Beverage",ROUND(AS944*Rates!K$19,4),ROUND(AO944*(VLOOKUP(VALUE(Q944),Rates!G$4:L$12,3,0)),4)))</f>
        <v/>
      </c>
      <c r="AN944" s="126" t="str">
        <f>IF(AS944="","",IF(R944="Refreshment Beverage",AS944*(Rates!J$19/100),MAX(AM944,AB944)))</f>
        <v/>
      </c>
      <c r="AO944" s="127" t="str">
        <f t="shared" si="487"/>
        <v/>
      </c>
      <c r="AP944" s="127" t="str">
        <f t="shared" si="488"/>
        <v/>
      </c>
      <c r="AQ944" s="140" t="str">
        <f>IF(AS944="","",IF(R944="Refreshment Beverage",ROUND(SUM(VLOOKUP(Q:Q,Rates!G$15:L$19,3,0)*(AS944-Y944-Z944-AA944)),4),ROUND(SUM(Rates!$K$8*AS944),4)))</f>
        <v/>
      </c>
      <c r="AR944" s="139" t="str">
        <f t="shared" si="489"/>
        <v/>
      </c>
      <c r="AS944" s="125" t="str">
        <f t="shared" si="490"/>
        <v/>
      </c>
      <c r="AT944" s="121" t="str">
        <f t="shared" si="491"/>
        <v/>
      </c>
      <c r="AU944" s="138" t="str">
        <f>IF(AX944="","",IF(R944="Refreshment Beverage",ROUND((BA944-Y944-Z944-AA944)*VLOOKUP(VALUE(Q944),Rates!G$15:L$19,3,0),4),ROUND(AW944*(VLOOKUP(VALUE(Q944),Rates!G:L,3,0)),4)))</f>
        <v/>
      </c>
      <c r="AV944" s="126" t="str">
        <f t="shared" si="492"/>
        <v/>
      </c>
      <c r="AW944" s="127" t="str">
        <f t="shared" si="493"/>
        <v/>
      </c>
      <c r="AX944" s="123" t="str">
        <f t="shared" si="494"/>
        <v/>
      </c>
      <c r="AY944" s="140" t="str">
        <f>IF(AX944="","",IF(R944="Refreshment Beverage",ROUND(SUM(AX944*Rates!K$19),4),ROUND(SUM(AX944*(Rates!J$8/100)),4)))</f>
        <v/>
      </c>
      <c r="AZ944" s="124" t="str">
        <f t="shared" si="495"/>
        <v/>
      </c>
      <c r="BA944" s="125" t="str">
        <f t="shared" si="496"/>
        <v/>
      </c>
      <c r="BB944" s="115"/>
      <c r="BC944" s="143"/>
      <c r="BD944" s="100"/>
      <c r="BE944" s="100"/>
      <c r="BF944" s="100"/>
      <c r="BG944" s="100"/>
    </row>
    <row r="945" spans="1:59" ht="12.75" customHeight="1" x14ac:dyDescent="0.2">
      <c r="A945" s="144"/>
      <c r="B945" s="141"/>
      <c r="C945" s="141"/>
      <c r="D945" s="142"/>
      <c r="E945" s="142"/>
      <c r="F945" s="142"/>
      <c r="G945" s="142"/>
      <c r="H945" s="142"/>
      <c r="I945" s="129"/>
      <c r="J945" s="130"/>
      <c r="K945" s="131" t="str">
        <f t="shared" si="467"/>
        <v/>
      </c>
      <c r="L945" s="132" t="str">
        <f t="shared" si="468"/>
        <v/>
      </c>
      <c r="M945" s="133" t="str">
        <f t="shared" si="469"/>
        <v/>
      </c>
      <c r="N945" s="134" t="str">
        <f>IFERROR(IF(B:B="","",IF(R945="Beer",SUM(LOOKUP(2,1/(Rates!$B$3:$B$5&lt;=W945)/(Rates!$C$3:$C$5&gt;=W945),Rates!$D$3:$D$5)*(X945/100)*W945),IF(R945="Refreshment Beverage",SUM(LOOKUP(2,1/(Rates!$B$7:$B$11&lt;=W945)/(Rates!$C$7:$C$11&gt;=W945),Rates!$D$7:$D$11)*(X945/100)*W945)))),"")</f>
        <v/>
      </c>
      <c r="O945" s="134" t="str">
        <f t="shared" si="470"/>
        <v/>
      </c>
      <c r="P945" s="116"/>
      <c r="Q945" s="117" t="str">
        <f t="shared" si="471"/>
        <v/>
      </c>
      <c r="R945" s="128" t="str">
        <f t="shared" si="472"/>
        <v/>
      </c>
      <c r="S945" s="135" t="str">
        <f>IF(B945="","",IF(R945="Refreshment Beverage",VLOOKUP(VALUE(Q945),Rates!G$15:L$19,2,0),VLOOKUP(VALUE(Q945),Rates!G$4:L$12,2,0)))</f>
        <v/>
      </c>
      <c r="T945" s="135" t="str">
        <f t="shared" si="473"/>
        <v/>
      </c>
      <c r="U945" s="118" t="str">
        <f t="shared" si="474"/>
        <v/>
      </c>
      <c r="V945" s="135" t="str">
        <f t="shared" si="475"/>
        <v/>
      </c>
      <c r="W945" s="135" t="str">
        <f t="shared" si="476"/>
        <v/>
      </c>
      <c r="X945" s="119" t="str">
        <f t="shared" si="477"/>
        <v/>
      </c>
      <c r="Y945" s="120" t="str">
        <f>IF(B:B="","",IF(R945="Refreshment Beverage",VLOOKUP(Q945,Rates!G$15:L$19,6,0)*W945,VLOOKUP(Q945,Rates!G$4:L$12,6,0)*W945))</f>
        <v/>
      </c>
      <c r="Z945" s="120" t="str">
        <f t="shared" si="478"/>
        <v/>
      </c>
      <c r="AA945" s="120" t="str">
        <f t="shared" si="479"/>
        <v/>
      </c>
      <c r="AB945" s="136" t="str">
        <f>IF(B:B="","",IF(R945="Refreshment Beverage","",IF(AND(R945="Beer",Q945=0),SUM(LOOKUP(2,1/(Rates!$B$15:$B$18&lt;=W945)/(Rates!$C$15:$C$18&gt;=W945),Rates!$D$15:$D$18)*W945),VLOOKUP(VALUE(Q:Q),Rates!A:B,2,0)*W945)))</f>
        <v/>
      </c>
      <c r="AC945" s="136" t="str">
        <f>IF(B:B="","",IF(R945="Refreshment Beverage","",IF(AND(R945="Beer",Q945=0),SUM(LOOKUP(2,1/(Rates!$B$15:$B$18&lt;=W945)/(Rates!$C$15:$C$18&gt;=W945),Rates!$E$15:$E$18)*W945),VLOOKUP(VALUE(Q:Q),Rates!A:C,3,0)*W945)))</f>
        <v/>
      </c>
      <c r="AD945" s="137" t="str">
        <f>IFERROR(IF(B:B="","",IF(R945="Beer","",IF(VALUE(Q945)=0,VLOOKUP(VLOOKUP(B:B,#REF!,16,0),Rates!A:E,2,0),VLOOKUP(VALUE(Q945),Rates!A$31:B$34,2,0)*W945))),0)</f>
        <v/>
      </c>
      <c r="AE945" s="121" t="str">
        <f t="shared" si="480"/>
        <v/>
      </c>
      <c r="AF945" s="138" t="str">
        <f t="shared" si="481"/>
        <v/>
      </c>
      <c r="AG945" s="122" t="str">
        <f t="shared" si="482"/>
        <v/>
      </c>
      <c r="AH945" s="123" t="str">
        <f t="shared" si="483"/>
        <v/>
      </c>
      <c r="AI945" s="139" t="str">
        <f>IF(AE:AE="","",IF(R945="Refreshment Beverage",AK945*(Rates!J$19/100),ROUND(SUM(AH945*(Rates!$J$8/100)),4)))</f>
        <v/>
      </c>
      <c r="AJ945" s="124" t="str">
        <f t="shared" si="484"/>
        <v/>
      </c>
      <c r="AK945" s="125" t="str">
        <f t="shared" si="485"/>
        <v/>
      </c>
      <c r="AL945" s="121" t="str">
        <f t="shared" si="486"/>
        <v/>
      </c>
      <c r="AM945" s="138" t="str">
        <f>IF(AS945="","",IF(R945="Refreshment Beverage",ROUND(AS945*Rates!K$19,4),ROUND(AO945*(VLOOKUP(VALUE(Q945),Rates!G$4:L$12,3,0)),4)))</f>
        <v/>
      </c>
      <c r="AN945" s="126" t="str">
        <f>IF(AS945="","",IF(R945="Refreshment Beverage",AS945*(Rates!J$19/100),MAX(AM945,AB945)))</f>
        <v/>
      </c>
      <c r="AO945" s="127" t="str">
        <f t="shared" si="487"/>
        <v/>
      </c>
      <c r="AP945" s="127" t="str">
        <f t="shared" si="488"/>
        <v/>
      </c>
      <c r="AQ945" s="140" t="str">
        <f>IF(AS945="","",IF(R945="Refreshment Beverage",ROUND(SUM(VLOOKUP(Q:Q,Rates!G$15:L$19,3,0)*(AS945-Y945-Z945-AA945)),4),ROUND(SUM(Rates!$K$8*AS945),4)))</f>
        <v/>
      </c>
      <c r="AR945" s="139" t="str">
        <f t="shared" si="489"/>
        <v/>
      </c>
      <c r="AS945" s="125" t="str">
        <f t="shared" si="490"/>
        <v/>
      </c>
      <c r="AT945" s="121" t="str">
        <f t="shared" si="491"/>
        <v/>
      </c>
      <c r="AU945" s="138" t="str">
        <f>IF(AX945="","",IF(R945="Refreshment Beverage",ROUND((BA945-Y945-Z945-AA945)*VLOOKUP(VALUE(Q945),Rates!G$15:L$19,3,0),4),ROUND(AW945*(VLOOKUP(VALUE(Q945),Rates!G:L,3,0)),4)))</f>
        <v/>
      </c>
      <c r="AV945" s="126" t="str">
        <f t="shared" si="492"/>
        <v/>
      </c>
      <c r="AW945" s="127" t="str">
        <f t="shared" si="493"/>
        <v/>
      </c>
      <c r="AX945" s="123" t="str">
        <f t="shared" si="494"/>
        <v/>
      </c>
      <c r="AY945" s="140" t="str">
        <f>IF(AX945="","",IF(R945="Refreshment Beverage",ROUND(SUM(AX945*Rates!K$19),4),ROUND(SUM(AX945*(Rates!J$8/100)),4)))</f>
        <v/>
      </c>
      <c r="AZ945" s="124" t="str">
        <f t="shared" si="495"/>
        <v/>
      </c>
      <c r="BA945" s="125" t="str">
        <f t="shared" si="496"/>
        <v/>
      </c>
      <c r="BB945" s="115"/>
      <c r="BC945" s="143"/>
      <c r="BD945" s="100"/>
      <c r="BE945" s="100"/>
      <c r="BF945" s="100"/>
      <c r="BG945" s="100"/>
    </row>
    <row r="946" spans="1:59" ht="12.75" customHeight="1" x14ac:dyDescent="0.2">
      <c r="A946" s="144"/>
      <c r="B946" s="141"/>
      <c r="C946" s="141"/>
      <c r="D946" s="142"/>
      <c r="E946" s="142"/>
      <c r="F946" s="142"/>
      <c r="G946" s="142"/>
      <c r="H946" s="142"/>
      <c r="I946" s="129"/>
      <c r="J946" s="130"/>
      <c r="K946" s="131" t="str">
        <f t="shared" si="467"/>
        <v/>
      </c>
      <c r="L946" s="132" t="str">
        <f t="shared" si="468"/>
        <v/>
      </c>
      <c r="M946" s="133" t="str">
        <f t="shared" si="469"/>
        <v/>
      </c>
      <c r="N946" s="134" t="str">
        <f>IFERROR(IF(B:B="","",IF(R946="Beer",SUM(LOOKUP(2,1/(Rates!$B$3:$B$5&lt;=W946)/(Rates!$C$3:$C$5&gt;=W946),Rates!$D$3:$D$5)*(X946/100)*W946),IF(R946="Refreshment Beverage",SUM(LOOKUP(2,1/(Rates!$B$7:$B$11&lt;=W946)/(Rates!$C$7:$C$11&gt;=W946),Rates!$D$7:$D$11)*(X946/100)*W946)))),"")</f>
        <v/>
      </c>
      <c r="O946" s="134" t="str">
        <f t="shared" si="470"/>
        <v/>
      </c>
      <c r="P946" s="116"/>
      <c r="Q946" s="117" t="str">
        <f t="shared" si="471"/>
        <v/>
      </c>
      <c r="R946" s="128" t="str">
        <f t="shared" si="472"/>
        <v/>
      </c>
      <c r="S946" s="135" t="str">
        <f>IF(B946="","",IF(R946="Refreshment Beverage",VLOOKUP(VALUE(Q946),Rates!G$15:L$19,2,0),VLOOKUP(VALUE(Q946),Rates!G$4:L$12,2,0)))</f>
        <v/>
      </c>
      <c r="T946" s="135" t="str">
        <f t="shared" si="473"/>
        <v/>
      </c>
      <c r="U946" s="118" t="str">
        <f t="shared" si="474"/>
        <v/>
      </c>
      <c r="V946" s="135" t="str">
        <f t="shared" si="475"/>
        <v/>
      </c>
      <c r="W946" s="135" t="str">
        <f t="shared" si="476"/>
        <v/>
      </c>
      <c r="X946" s="119" t="str">
        <f t="shared" si="477"/>
        <v/>
      </c>
      <c r="Y946" s="120" t="str">
        <f>IF(B:B="","",IF(R946="Refreshment Beverage",VLOOKUP(Q946,Rates!G$15:L$19,6,0)*W946,VLOOKUP(Q946,Rates!G$4:L$12,6,0)*W946))</f>
        <v/>
      </c>
      <c r="Z946" s="120" t="str">
        <f t="shared" si="478"/>
        <v/>
      </c>
      <c r="AA946" s="120" t="str">
        <f t="shared" si="479"/>
        <v/>
      </c>
      <c r="AB946" s="136" t="str">
        <f>IF(B:B="","",IF(R946="Refreshment Beverage","",IF(AND(R946="Beer",Q946=0),SUM(LOOKUP(2,1/(Rates!$B$15:$B$18&lt;=W946)/(Rates!$C$15:$C$18&gt;=W946),Rates!$D$15:$D$18)*W946),VLOOKUP(VALUE(Q:Q),Rates!A:B,2,0)*W946)))</f>
        <v/>
      </c>
      <c r="AC946" s="136" t="str">
        <f>IF(B:B="","",IF(R946="Refreshment Beverage","",IF(AND(R946="Beer",Q946=0),SUM(LOOKUP(2,1/(Rates!$B$15:$B$18&lt;=W946)/(Rates!$C$15:$C$18&gt;=W946),Rates!$E$15:$E$18)*W946),VLOOKUP(VALUE(Q:Q),Rates!A:C,3,0)*W946)))</f>
        <v/>
      </c>
      <c r="AD946" s="137" t="str">
        <f>IFERROR(IF(B:B="","",IF(R946="Beer","",IF(VALUE(Q946)=0,VLOOKUP(VLOOKUP(B:B,#REF!,16,0),Rates!A:E,2,0),VLOOKUP(VALUE(Q946),Rates!A$31:B$34,2,0)*W946))),0)</f>
        <v/>
      </c>
      <c r="AE946" s="121" t="str">
        <f t="shared" si="480"/>
        <v/>
      </c>
      <c r="AF946" s="138" t="str">
        <f t="shared" si="481"/>
        <v/>
      </c>
      <c r="AG946" s="122" t="str">
        <f t="shared" si="482"/>
        <v/>
      </c>
      <c r="AH946" s="123" t="str">
        <f t="shared" si="483"/>
        <v/>
      </c>
      <c r="AI946" s="139" t="str">
        <f>IF(AE:AE="","",IF(R946="Refreshment Beverage",AK946*(Rates!J$19/100),ROUND(SUM(AH946*(Rates!$J$8/100)),4)))</f>
        <v/>
      </c>
      <c r="AJ946" s="124" t="str">
        <f t="shared" si="484"/>
        <v/>
      </c>
      <c r="AK946" s="125" t="str">
        <f t="shared" si="485"/>
        <v/>
      </c>
      <c r="AL946" s="121" t="str">
        <f t="shared" si="486"/>
        <v/>
      </c>
      <c r="AM946" s="138" t="str">
        <f>IF(AS946="","",IF(R946="Refreshment Beverage",ROUND(AS946*Rates!K$19,4),ROUND(AO946*(VLOOKUP(VALUE(Q946),Rates!G$4:L$12,3,0)),4)))</f>
        <v/>
      </c>
      <c r="AN946" s="126" t="str">
        <f>IF(AS946="","",IF(R946="Refreshment Beverage",AS946*(Rates!J$19/100),MAX(AM946,AB946)))</f>
        <v/>
      </c>
      <c r="AO946" s="127" t="str">
        <f t="shared" si="487"/>
        <v/>
      </c>
      <c r="AP946" s="127" t="str">
        <f t="shared" si="488"/>
        <v/>
      </c>
      <c r="AQ946" s="140" t="str">
        <f>IF(AS946="","",IF(R946="Refreshment Beverage",ROUND(SUM(VLOOKUP(Q:Q,Rates!G$15:L$19,3,0)*(AS946-Y946-Z946-AA946)),4),ROUND(SUM(Rates!$K$8*AS946),4)))</f>
        <v/>
      </c>
      <c r="AR946" s="139" t="str">
        <f t="shared" si="489"/>
        <v/>
      </c>
      <c r="AS946" s="125" t="str">
        <f t="shared" si="490"/>
        <v/>
      </c>
      <c r="AT946" s="121" t="str">
        <f t="shared" si="491"/>
        <v/>
      </c>
      <c r="AU946" s="138" t="str">
        <f>IF(AX946="","",IF(R946="Refreshment Beverage",ROUND((BA946-Y946-Z946-AA946)*VLOOKUP(VALUE(Q946),Rates!G$15:L$19,3,0),4),ROUND(AW946*(VLOOKUP(VALUE(Q946),Rates!G:L,3,0)),4)))</f>
        <v/>
      </c>
      <c r="AV946" s="126" t="str">
        <f t="shared" si="492"/>
        <v/>
      </c>
      <c r="AW946" s="127" t="str">
        <f t="shared" si="493"/>
        <v/>
      </c>
      <c r="AX946" s="123" t="str">
        <f t="shared" si="494"/>
        <v/>
      </c>
      <c r="AY946" s="140" t="str">
        <f>IF(AX946="","",IF(R946="Refreshment Beverage",ROUND(SUM(AX946*Rates!K$19),4),ROUND(SUM(AX946*(Rates!J$8/100)),4)))</f>
        <v/>
      </c>
      <c r="AZ946" s="124" t="str">
        <f t="shared" si="495"/>
        <v/>
      </c>
      <c r="BA946" s="125" t="str">
        <f t="shared" si="496"/>
        <v/>
      </c>
      <c r="BB946" s="115"/>
      <c r="BC946" s="143"/>
      <c r="BD946" s="100"/>
      <c r="BE946" s="100"/>
      <c r="BF946" s="100"/>
      <c r="BG946" s="100"/>
    </row>
    <row r="947" spans="1:59" ht="12.75" customHeight="1" x14ac:dyDescent="0.2">
      <c r="A947" s="144"/>
      <c r="B947" s="141"/>
      <c r="C947" s="141"/>
      <c r="D947" s="142"/>
      <c r="E947" s="142"/>
      <c r="F947" s="142"/>
      <c r="G947" s="142"/>
      <c r="H947" s="142"/>
      <c r="I947" s="129"/>
      <c r="J947" s="130"/>
      <c r="K947" s="131" t="str">
        <f t="shared" si="467"/>
        <v/>
      </c>
      <c r="L947" s="132" t="str">
        <f t="shared" si="468"/>
        <v/>
      </c>
      <c r="M947" s="133" t="str">
        <f t="shared" si="469"/>
        <v/>
      </c>
      <c r="N947" s="134" t="str">
        <f>IFERROR(IF(B:B="","",IF(R947="Beer",SUM(LOOKUP(2,1/(Rates!$B$3:$B$5&lt;=W947)/(Rates!$C$3:$C$5&gt;=W947),Rates!$D$3:$D$5)*(X947/100)*W947),IF(R947="Refreshment Beverage",SUM(LOOKUP(2,1/(Rates!$B$7:$B$11&lt;=W947)/(Rates!$C$7:$C$11&gt;=W947),Rates!$D$7:$D$11)*(X947/100)*W947)))),"")</f>
        <v/>
      </c>
      <c r="O947" s="134" t="str">
        <f t="shared" si="470"/>
        <v/>
      </c>
      <c r="P947" s="116"/>
      <c r="Q947" s="117" t="str">
        <f t="shared" si="471"/>
        <v/>
      </c>
      <c r="R947" s="128" t="str">
        <f t="shared" si="472"/>
        <v/>
      </c>
      <c r="S947" s="135" t="str">
        <f>IF(B947="","",IF(R947="Refreshment Beverage",VLOOKUP(VALUE(Q947),Rates!G$15:L$19,2,0),VLOOKUP(VALUE(Q947),Rates!G$4:L$12,2,0)))</f>
        <v/>
      </c>
      <c r="T947" s="135" t="str">
        <f t="shared" si="473"/>
        <v/>
      </c>
      <c r="U947" s="118" t="str">
        <f t="shared" si="474"/>
        <v/>
      </c>
      <c r="V947" s="135" t="str">
        <f t="shared" si="475"/>
        <v/>
      </c>
      <c r="W947" s="135" t="str">
        <f t="shared" si="476"/>
        <v/>
      </c>
      <c r="X947" s="119" t="str">
        <f t="shared" si="477"/>
        <v/>
      </c>
      <c r="Y947" s="120" t="str">
        <f>IF(B:B="","",IF(R947="Refreshment Beverage",VLOOKUP(Q947,Rates!G$15:L$19,6,0)*W947,VLOOKUP(Q947,Rates!G$4:L$12,6,0)*W947))</f>
        <v/>
      </c>
      <c r="Z947" s="120" t="str">
        <f t="shared" si="478"/>
        <v/>
      </c>
      <c r="AA947" s="120" t="str">
        <f t="shared" si="479"/>
        <v/>
      </c>
      <c r="AB947" s="136" t="str">
        <f>IF(B:B="","",IF(R947="Refreshment Beverage","",IF(AND(R947="Beer",Q947=0),SUM(LOOKUP(2,1/(Rates!$B$15:$B$18&lt;=W947)/(Rates!$C$15:$C$18&gt;=W947),Rates!$D$15:$D$18)*W947),VLOOKUP(VALUE(Q:Q),Rates!A:B,2,0)*W947)))</f>
        <v/>
      </c>
      <c r="AC947" s="136" t="str">
        <f>IF(B:B="","",IF(R947="Refreshment Beverage","",IF(AND(R947="Beer",Q947=0),SUM(LOOKUP(2,1/(Rates!$B$15:$B$18&lt;=W947)/(Rates!$C$15:$C$18&gt;=W947),Rates!$E$15:$E$18)*W947),VLOOKUP(VALUE(Q:Q),Rates!A:C,3,0)*W947)))</f>
        <v/>
      </c>
      <c r="AD947" s="137" t="str">
        <f>IFERROR(IF(B:B="","",IF(R947="Beer","",IF(VALUE(Q947)=0,VLOOKUP(VLOOKUP(B:B,#REF!,16,0),Rates!A:E,2,0),VLOOKUP(VALUE(Q947),Rates!A$31:B$34,2,0)*W947))),0)</f>
        <v/>
      </c>
      <c r="AE947" s="121" t="str">
        <f t="shared" si="480"/>
        <v/>
      </c>
      <c r="AF947" s="138" t="str">
        <f t="shared" si="481"/>
        <v/>
      </c>
      <c r="AG947" s="122" t="str">
        <f t="shared" si="482"/>
        <v/>
      </c>
      <c r="AH947" s="123" t="str">
        <f t="shared" si="483"/>
        <v/>
      </c>
      <c r="AI947" s="139" t="str">
        <f>IF(AE:AE="","",IF(R947="Refreshment Beverage",AK947*(Rates!J$19/100),ROUND(SUM(AH947*(Rates!$J$8/100)),4)))</f>
        <v/>
      </c>
      <c r="AJ947" s="124" t="str">
        <f t="shared" si="484"/>
        <v/>
      </c>
      <c r="AK947" s="125" t="str">
        <f t="shared" si="485"/>
        <v/>
      </c>
      <c r="AL947" s="121" t="str">
        <f t="shared" si="486"/>
        <v/>
      </c>
      <c r="AM947" s="138" t="str">
        <f>IF(AS947="","",IF(R947="Refreshment Beverage",ROUND(AS947*Rates!K$19,4),ROUND(AO947*(VLOOKUP(VALUE(Q947),Rates!G$4:L$12,3,0)),4)))</f>
        <v/>
      </c>
      <c r="AN947" s="126" t="str">
        <f>IF(AS947="","",IF(R947="Refreshment Beverage",AS947*(Rates!J$19/100),MAX(AM947,AB947)))</f>
        <v/>
      </c>
      <c r="AO947" s="127" t="str">
        <f t="shared" si="487"/>
        <v/>
      </c>
      <c r="AP947" s="127" t="str">
        <f t="shared" si="488"/>
        <v/>
      </c>
      <c r="AQ947" s="140" t="str">
        <f>IF(AS947="","",IF(R947="Refreshment Beverage",ROUND(SUM(VLOOKUP(Q:Q,Rates!G$15:L$19,3,0)*(AS947-Y947-Z947-AA947)),4),ROUND(SUM(Rates!$K$8*AS947),4)))</f>
        <v/>
      </c>
      <c r="AR947" s="139" t="str">
        <f t="shared" si="489"/>
        <v/>
      </c>
      <c r="AS947" s="125" t="str">
        <f t="shared" si="490"/>
        <v/>
      </c>
      <c r="AT947" s="121" t="str">
        <f t="shared" si="491"/>
        <v/>
      </c>
      <c r="AU947" s="138" t="str">
        <f>IF(AX947="","",IF(R947="Refreshment Beverage",ROUND((BA947-Y947-Z947-AA947)*VLOOKUP(VALUE(Q947),Rates!G$15:L$19,3,0),4),ROUND(AW947*(VLOOKUP(VALUE(Q947),Rates!G:L,3,0)),4)))</f>
        <v/>
      </c>
      <c r="AV947" s="126" t="str">
        <f t="shared" si="492"/>
        <v/>
      </c>
      <c r="AW947" s="127" t="str">
        <f t="shared" si="493"/>
        <v/>
      </c>
      <c r="AX947" s="123" t="str">
        <f t="shared" si="494"/>
        <v/>
      </c>
      <c r="AY947" s="140" t="str">
        <f>IF(AX947="","",IF(R947="Refreshment Beverage",ROUND(SUM(AX947*Rates!K$19),4),ROUND(SUM(AX947*(Rates!J$8/100)),4)))</f>
        <v/>
      </c>
      <c r="AZ947" s="124" t="str">
        <f t="shared" si="495"/>
        <v/>
      </c>
      <c r="BA947" s="125" t="str">
        <f t="shared" si="496"/>
        <v/>
      </c>
      <c r="BB947" s="115"/>
      <c r="BC947" s="143"/>
      <c r="BD947" s="100"/>
      <c r="BE947" s="100"/>
      <c r="BF947" s="100"/>
      <c r="BG947" s="100"/>
    </row>
    <row r="948" spans="1:59" ht="12.75" customHeight="1" x14ac:dyDescent="0.2">
      <c r="A948" s="144"/>
      <c r="B948" s="141"/>
      <c r="C948" s="141"/>
      <c r="D948" s="142"/>
      <c r="E948" s="142"/>
      <c r="F948" s="142"/>
      <c r="G948" s="142"/>
      <c r="H948" s="142"/>
      <c r="I948" s="129"/>
      <c r="J948" s="130"/>
      <c r="K948" s="131" t="str">
        <f t="shared" si="467"/>
        <v/>
      </c>
      <c r="L948" s="132" t="str">
        <f t="shared" si="468"/>
        <v/>
      </c>
      <c r="M948" s="133" t="str">
        <f t="shared" si="469"/>
        <v/>
      </c>
      <c r="N948" s="134" t="str">
        <f>IFERROR(IF(B:B="","",IF(R948="Beer",SUM(LOOKUP(2,1/(Rates!$B$3:$B$5&lt;=W948)/(Rates!$C$3:$C$5&gt;=W948),Rates!$D$3:$D$5)*(X948/100)*W948),IF(R948="Refreshment Beverage",SUM(LOOKUP(2,1/(Rates!$B$7:$B$11&lt;=W948)/(Rates!$C$7:$C$11&gt;=W948),Rates!$D$7:$D$11)*(X948/100)*W948)))),"")</f>
        <v/>
      </c>
      <c r="O948" s="134" t="str">
        <f t="shared" si="470"/>
        <v/>
      </c>
      <c r="P948" s="116"/>
      <c r="Q948" s="117" t="str">
        <f t="shared" si="471"/>
        <v/>
      </c>
      <c r="R948" s="128" t="str">
        <f t="shared" si="472"/>
        <v/>
      </c>
      <c r="S948" s="135" t="str">
        <f>IF(B948="","",IF(R948="Refreshment Beverage",VLOOKUP(VALUE(Q948),Rates!G$15:L$19,2,0),VLOOKUP(VALUE(Q948),Rates!G$4:L$12,2,0)))</f>
        <v/>
      </c>
      <c r="T948" s="135" t="str">
        <f t="shared" si="473"/>
        <v/>
      </c>
      <c r="U948" s="118" t="str">
        <f t="shared" si="474"/>
        <v/>
      </c>
      <c r="V948" s="135" t="str">
        <f t="shared" si="475"/>
        <v/>
      </c>
      <c r="W948" s="135" t="str">
        <f t="shared" si="476"/>
        <v/>
      </c>
      <c r="X948" s="119" t="str">
        <f t="shared" si="477"/>
        <v/>
      </c>
      <c r="Y948" s="120" t="str">
        <f>IF(B:B="","",IF(R948="Refreshment Beverage",VLOOKUP(Q948,Rates!G$15:L$19,6,0)*W948,VLOOKUP(Q948,Rates!G$4:L$12,6,0)*W948))</f>
        <v/>
      </c>
      <c r="Z948" s="120" t="str">
        <f t="shared" si="478"/>
        <v/>
      </c>
      <c r="AA948" s="120" t="str">
        <f t="shared" si="479"/>
        <v/>
      </c>
      <c r="AB948" s="136" t="str">
        <f>IF(B:B="","",IF(R948="Refreshment Beverage","",IF(AND(R948="Beer",Q948=0),SUM(LOOKUP(2,1/(Rates!$B$15:$B$18&lt;=W948)/(Rates!$C$15:$C$18&gt;=W948),Rates!$D$15:$D$18)*W948),VLOOKUP(VALUE(Q:Q),Rates!A:B,2,0)*W948)))</f>
        <v/>
      </c>
      <c r="AC948" s="136" t="str">
        <f>IF(B:B="","",IF(R948="Refreshment Beverage","",IF(AND(R948="Beer",Q948=0),SUM(LOOKUP(2,1/(Rates!$B$15:$B$18&lt;=W948)/(Rates!$C$15:$C$18&gt;=W948),Rates!$E$15:$E$18)*W948),VLOOKUP(VALUE(Q:Q),Rates!A:C,3,0)*W948)))</f>
        <v/>
      </c>
      <c r="AD948" s="137" t="str">
        <f>IFERROR(IF(B:B="","",IF(R948="Beer","",IF(VALUE(Q948)=0,VLOOKUP(VLOOKUP(B:B,#REF!,16,0),Rates!A:E,2,0),VLOOKUP(VALUE(Q948),Rates!A$31:B$34,2,0)*W948))),0)</f>
        <v/>
      </c>
      <c r="AE948" s="121" t="str">
        <f t="shared" si="480"/>
        <v/>
      </c>
      <c r="AF948" s="138" t="str">
        <f t="shared" si="481"/>
        <v/>
      </c>
      <c r="AG948" s="122" t="str">
        <f t="shared" si="482"/>
        <v/>
      </c>
      <c r="AH948" s="123" t="str">
        <f t="shared" si="483"/>
        <v/>
      </c>
      <c r="AI948" s="139" t="str">
        <f>IF(AE:AE="","",IF(R948="Refreshment Beverage",AK948*(Rates!J$19/100),ROUND(SUM(AH948*(Rates!$J$8/100)),4)))</f>
        <v/>
      </c>
      <c r="AJ948" s="124" t="str">
        <f t="shared" si="484"/>
        <v/>
      </c>
      <c r="AK948" s="125" t="str">
        <f t="shared" si="485"/>
        <v/>
      </c>
      <c r="AL948" s="121" t="str">
        <f t="shared" si="486"/>
        <v/>
      </c>
      <c r="AM948" s="138" t="str">
        <f>IF(AS948="","",IF(R948="Refreshment Beverage",ROUND(AS948*Rates!K$19,4),ROUND(AO948*(VLOOKUP(VALUE(Q948),Rates!G$4:L$12,3,0)),4)))</f>
        <v/>
      </c>
      <c r="AN948" s="126" t="str">
        <f>IF(AS948="","",IF(R948="Refreshment Beverage",AS948*(Rates!J$19/100),MAX(AM948,AB948)))</f>
        <v/>
      </c>
      <c r="AO948" s="127" t="str">
        <f t="shared" si="487"/>
        <v/>
      </c>
      <c r="AP948" s="127" t="str">
        <f t="shared" si="488"/>
        <v/>
      </c>
      <c r="AQ948" s="140" t="str">
        <f>IF(AS948="","",IF(R948="Refreshment Beverage",ROUND(SUM(VLOOKUP(Q:Q,Rates!G$15:L$19,3,0)*(AS948-Y948-Z948-AA948)),4),ROUND(SUM(Rates!$K$8*AS948),4)))</f>
        <v/>
      </c>
      <c r="AR948" s="139" t="str">
        <f t="shared" si="489"/>
        <v/>
      </c>
      <c r="AS948" s="125" t="str">
        <f t="shared" si="490"/>
        <v/>
      </c>
      <c r="AT948" s="121" t="str">
        <f t="shared" si="491"/>
        <v/>
      </c>
      <c r="AU948" s="138" t="str">
        <f>IF(AX948="","",IF(R948="Refreshment Beverage",ROUND((BA948-Y948-Z948-AA948)*VLOOKUP(VALUE(Q948),Rates!G$15:L$19,3,0),4),ROUND(AW948*(VLOOKUP(VALUE(Q948),Rates!G:L,3,0)),4)))</f>
        <v/>
      </c>
      <c r="AV948" s="126" t="str">
        <f t="shared" si="492"/>
        <v/>
      </c>
      <c r="AW948" s="127" t="str">
        <f t="shared" si="493"/>
        <v/>
      </c>
      <c r="AX948" s="123" t="str">
        <f t="shared" si="494"/>
        <v/>
      </c>
      <c r="AY948" s="140" t="str">
        <f>IF(AX948="","",IF(R948="Refreshment Beverage",ROUND(SUM(AX948*Rates!K$19),4),ROUND(SUM(AX948*(Rates!J$8/100)),4)))</f>
        <v/>
      </c>
      <c r="AZ948" s="124" t="str">
        <f t="shared" si="495"/>
        <v/>
      </c>
      <c r="BA948" s="125" t="str">
        <f t="shared" si="496"/>
        <v/>
      </c>
      <c r="BB948" s="115"/>
      <c r="BC948" s="143"/>
      <c r="BD948" s="100"/>
      <c r="BE948" s="100"/>
      <c r="BF948" s="100"/>
      <c r="BG948" s="100"/>
    </row>
    <row r="949" spans="1:59" ht="12.75" customHeight="1" x14ac:dyDescent="0.2">
      <c r="A949" s="144"/>
      <c r="B949" s="141"/>
      <c r="C949" s="141"/>
      <c r="D949" s="142"/>
      <c r="E949" s="142"/>
      <c r="F949" s="142"/>
      <c r="G949" s="142"/>
      <c r="H949" s="142"/>
      <c r="I949" s="129"/>
      <c r="J949" s="130"/>
      <c r="K949" s="131" t="str">
        <f t="shared" si="467"/>
        <v/>
      </c>
      <c r="L949" s="132" t="str">
        <f t="shared" si="468"/>
        <v/>
      </c>
      <c r="M949" s="133" t="str">
        <f t="shared" si="469"/>
        <v/>
      </c>
      <c r="N949" s="134" t="str">
        <f>IFERROR(IF(B:B="","",IF(R949="Beer",SUM(LOOKUP(2,1/(Rates!$B$3:$B$5&lt;=W949)/(Rates!$C$3:$C$5&gt;=W949),Rates!$D$3:$D$5)*(X949/100)*W949),IF(R949="Refreshment Beverage",SUM(LOOKUP(2,1/(Rates!$B$7:$B$11&lt;=W949)/(Rates!$C$7:$C$11&gt;=W949),Rates!$D$7:$D$11)*(X949/100)*W949)))),"")</f>
        <v/>
      </c>
      <c r="O949" s="134" t="str">
        <f t="shared" si="470"/>
        <v/>
      </c>
      <c r="P949" s="116"/>
      <c r="Q949" s="117" t="str">
        <f t="shared" si="471"/>
        <v/>
      </c>
      <c r="R949" s="128" t="str">
        <f t="shared" si="472"/>
        <v/>
      </c>
      <c r="S949" s="135" t="str">
        <f>IF(B949="","",IF(R949="Refreshment Beverage",VLOOKUP(VALUE(Q949),Rates!G$15:L$19,2,0),VLOOKUP(VALUE(Q949),Rates!G$4:L$12,2,0)))</f>
        <v/>
      </c>
      <c r="T949" s="135" t="str">
        <f t="shared" si="473"/>
        <v/>
      </c>
      <c r="U949" s="118" t="str">
        <f t="shared" si="474"/>
        <v/>
      </c>
      <c r="V949" s="135" t="str">
        <f t="shared" si="475"/>
        <v/>
      </c>
      <c r="W949" s="135" t="str">
        <f t="shared" si="476"/>
        <v/>
      </c>
      <c r="X949" s="119" t="str">
        <f t="shared" si="477"/>
        <v/>
      </c>
      <c r="Y949" s="120" t="str">
        <f>IF(B:B="","",IF(R949="Refreshment Beverage",VLOOKUP(Q949,Rates!G$15:L$19,6,0)*W949,VLOOKUP(Q949,Rates!G$4:L$12,6,0)*W949))</f>
        <v/>
      </c>
      <c r="Z949" s="120" t="str">
        <f t="shared" si="478"/>
        <v/>
      </c>
      <c r="AA949" s="120" t="str">
        <f t="shared" si="479"/>
        <v/>
      </c>
      <c r="AB949" s="136" t="str">
        <f>IF(B:B="","",IF(R949="Refreshment Beverage","",IF(AND(R949="Beer",Q949=0),SUM(LOOKUP(2,1/(Rates!$B$15:$B$18&lt;=W949)/(Rates!$C$15:$C$18&gt;=W949),Rates!$D$15:$D$18)*W949),VLOOKUP(VALUE(Q:Q),Rates!A:B,2,0)*W949)))</f>
        <v/>
      </c>
      <c r="AC949" s="136" t="str">
        <f>IF(B:B="","",IF(R949="Refreshment Beverage","",IF(AND(R949="Beer",Q949=0),SUM(LOOKUP(2,1/(Rates!$B$15:$B$18&lt;=W949)/(Rates!$C$15:$C$18&gt;=W949),Rates!$E$15:$E$18)*W949),VLOOKUP(VALUE(Q:Q),Rates!A:C,3,0)*W949)))</f>
        <v/>
      </c>
      <c r="AD949" s="137" t="str">
        <f>IFERROR(IF(B:B="","",IF(R949="Beer","",IF(VALUE(Q949)=0,VLOOKUP(VLOOKUP(B:B,#REF!,16,0),Rates!A:E,2,0),VLOOKUP(VALUE(Q949),Rates!A$31:B$34,2,0)*W949))),0)</f>
        <v/>
      </c>
      <c r="AE949" s="121" t="str">
        <f t="shared" si="480"/>
        <v/>
      </c>
      <c r="AF949" s="138" t="str">
        <f t="shared" si="481"/>
        <v/>
      </c>
      <c r="AG949" s="122" t="str">
        <f t="shared" si="482"/>
        <v/>
      </c>
      <c r="AH949" s="123" t="str">
        <f t="shared" si="483"/>
        <v/>
      </c>
      <c r="AI949" s="139" t="str">
        <f>IF(AE:AE="","",IF(R949="Refreshment Beverage",AK949*(Rates!J$19/100),ROUND(SUM(AH949*(Rates!$J$8/100)),4)))</f>
        <v/>
      </c>
      <c r="AJ949" s="124" t="str">
        <f t="shared" si="484"/>
        <v/>
      </c>
      <c r="AK949" s="125" t="str">
        <f t="shared" si="485"/>
        <v/>
      </c>
      <c r="AL949" s="121" t="str">
        <f t="shared" si="486"/>
        <v/>
      </c>
      <c r="AM949" s="138" t="str">
        <f>IF(AS949="","",IF(R949="Refreshment Beverage",ROUND(AS949*Rates!K$19,4),ROUND(AO949*(VLOOKUP(VALUE(Q949),Rates!G$4:L$12,3,0)),4)))</f>
        <v/>
      </c>
      <c r="AN949" s="126" t="str">
        <f>IF(AS949="","",IF(R949="Refreshment Beverage",AS949*(Rates!J$19/100),MAX(AM949,AB949)))</f>
        <v/>
      </c>
      <c r="AO949" s="127" t="str">
        <f t="shared" si="487"/>
        <v/>
      </c>
      <c r="AP949" s="127" t="str">
        <f t="shared" si="488"/>
        <v/>
      </c>
      <c r="AQ949" s="140" t="str">
        <f>IF(AS949="","",IF(R949="Refreshment Beverage",ROUND(SUM(VLOOKUP(Q:Q,Rates!G$15:L$19,3,0)*(AS949-Y949-Z949-AA949)),4),ROUND(SUM(Rates!$K$8*AS949),4)))</f>
        <v/>
      </c>
      <c r="AR949" s="139" t="str">
        <f t="shared" si="489"/>
        <v/>
      </c>
      <c r="AS949" s="125" t="str">
        <f t="shared" si="490"/>
        <v/>
      </c>
      <c r="AT949" s="121" t="str">
        <f t="shared" si="491"/>
        <v/>
      </c>
      <c r="AU949" s="138" t="str">
        <f>IF(AX949="","",IF(R949="Refreshment Beverage",ROUND((BA949-Y949-Z949-AA949)*VLOOKUP(VALUE(Q949),Rates!G$15:L$19,3,0),4),ROUND(AW949*(VLOOKUP(VALUE(Q949),Rates!G:L,3,0)),4)))</f>
        <v/>
      </c>
      <c r="AV949" s="126" t="str">
        <f t="shared" si="492"/>
        <v/>
      </c>
      <c r="AW949" s="127" t="str">
        <f t="shared" si="493"/>
        <v/>
      </c>
      <c r="AX949" s="123" t="str">
        <f t="shared" si="494"/>
        <v/>
      </c>
      <c r="AY949" s="140" t="str">
        <f>IF(AX949="","",IF(R949="Refreshment Beverage",ROUND(SUM(AX949*Rates!K$19),4),ROUND(SUM(AX949*(Rates!J$8/100)),4)))</f>
        <v/>
      </c>
      <c r="AZ949" s="124" t="str">
        <f t="shared" si="495"/>
        <v/>
      </c>
      <c r="BA949" s="125" t="str">
        <f t="shared" si="496"/>
        <v/>
      </c>
      <c r="BB949" s="115"/>
      <c r="BC949" s="143"/>
      <c r="BD949" s="100"/>
      <c r="BE949" s="100"/>
      <c r="BF949" s="100"/>
      <c r="BG949" s="100"/>
    </row>
    <row r="950" spans="1:59" ht="12.75" customHeight="1" x14ac:dyDescent="0.2">
      <c r="A950" s="144"/>
      <c r="B950" s="141"/>
      <c r="C950" s="141"/>
      <c r="D950" s="142"/>
      <c r="E950" s="142"/>
      <c r="F950" s="142"/>
      <c r="G950" s="142"/>
      <c r="H950" s="142"/>
      <c r="I950" s="129"/>
      <c r="J950" s="130"/>
      <c r="K950" s="131" t="str">
        <f t="shared" si="467"/>
        <v/>
      </c>
      <c r="L950" s="132" t="str">
        <f t="shared" si="468"/>
        <v/>
      </c>
      <c r="M950" s="133" t="str">
        <f t="shared" si="469"/>
        <v/>
      </c>
      <c r="N950" s="134" t="str">
        <f>IFERROR(IF(B:B="","",IF(R950="Beer",SUM(LOOKUP(2,1/(Rates!$B$3:$B$5&lt;=W950)/(Rates!$C$3:$C$5&gt;=W950),Rates!$D$3:$D$5)*(X950/100)*W950),IF(R950="Refreshment Beverage",SUM(LOOKUP(2,1/(Rates!$B$7:$B$11&lt;=W950)/(Rates!$C$7:$C$11&gt;=W950),Rates!$D$7:$D$11)*(X950/100)*W950)))),"")</f>
        <v/>
      </c>
      <c r="O950" s="134" t="str">
        <f t="shared" si="470"/>
        <v/>
      </c>
      <c r="P950" s="116"/>
      <c r="Q950" s="117" t="str">
        <f t="shared" si="471"/>
        <v/>
      </c>
      <c r="R950" s="128" t="str">
        <f t="shared" si="472"/>
        <v/>
      </c>
      <c r="S950" s="135" t="str">
        <f>IF(B950="","",IF(R950="Refreshment Beverage",VLOOKUP(VALUE(Q950),Rates!G$15:L$19,2,0),VLOOKUP(VALUE(Q950),Rates!G$4:L$12,2,0)))</f>
        <v/>
      </c>
      <c r="T950" s="135" t="str">
        <f t="shared" si="473"/>
        <v/>
      </c>
      <c r="U950" s="118" t="str">
        <f t="shared" si="474"/>
        <v/>
      </c>
      <c r="V950" s="135" t="str">
        <f t="shared" si="475"/>
        <v/>
      </c>
      <c r="W950" s="135" t="str">
        <f t="shared" si="476"/>
        <v/>
      </c>
      <c r="X950" s="119" t="str">
        <f t="shared" si="477"/>
        <v/>
      </c>
      <c r="Y950" s="120" t="str">
        <f>IF(B:B="","",IF(R950="Refreshment Beverage",VLOOKUP(Q950,Rates!G$15:L$19,6,0)*W950,VLOOKUP(Q950,Rates!G$4:L$12,6,0)*W950))</f>
        <v/>
      </c>
      <c r="Z950" s="120" t="str">
        <f t="shared" si="478"/>
        <v/>
      </c>
      <c r="AA950" s="120" t="str">
        <f t="shared" si="479"/>
        <v/>
      </c>
      <c r="AB950" s="136" t="str">
        <f>IF(B:B="","",IF(R950="Refreshment Beverage","",IF(AND(R950="Beer",Q950=0),SUM(LOOKUP(2,1/(Rates!$B$15:$B$18&lt;=W950)/(Rates!$C$15:$C$18&gt;=W950),Rates!$D$15:$D$18)*W950),VLOOKUP(VALUE(Q:Q),Rates!A:B,2,0)*W950)))</f>
        <v/>
      </c>
      <c r="AC950" s="136" t="str">
        <f>IF(B:B="","",IF(R950="Refreshment Beverage","",IF(AND(R950="Beer",Q950=0),SUM(LOOKUP(2,1/(Rates!$B$15:$B$18&lt;=W950)/(Rates!$C$15:$C$18&gt;=W950),Rates!$E$15:$E$18)*W950),VLOOKUP(VALUE(Q:Q),Rates!A:C,3,0)*W950)))</f>
        <v/>
      </c>
      <c r="AD950" s="137" t="str">
        <f>IFERROR(IF(B:B="","",IF(R950="Beer","",IF(VALUE(Q950)=0,VLOOKUP(VLOOKUP(B:B,#REF!,16,0),Rates!A:E,2,0),VLOOKUP(VALUE(Q950),Rates!A$31:B$34,2,0)*W950))),0)</f>
        <v/>
      </c>
      <c r="AE950" s="121" t="str">
        <f t="shared" si="480"/>
        <v/>
      </c>
      <c r="AF950" s="138" t="str">
        <f t="shared" si="481"/>
        <v/>
      </c>
      <c r="AG950" s="122" t="str">
        <f t="shared" si="482"/>
        <v/>
      </c>
      <c r="AH950" s="123" t="str">
        <f t="shared" si="483"/>
        <v/>
      </c>
      <c r="AI950" s="139" t="str">
        <f>IF(AE:AE="","",IF(R950="Refreshment Beverage",AK950*(Rates!J$19/100),ROUND(SUM(AH950*(Rates!$J$8/100)),4)))</f>
        <v/>
      </c>
      <c r="AJ950" s="124" t="str">
        <f t="shared" si="484"/>
        <v/>
      </c>
      <c r="AK950" s="125" t="str">
        <f t="shared" si="485"/>
        <v/>
      </c>
      <c r="AL950" s="121" t="str">
        <f t="shared" si="486"/>
        <v/>
      </c>
      <c r="AM950" s="138" t="str">
        <f>IF(AS950="","",IF(R950="Refreshment Beverage",ROUND(AS950*Rates!K$19,4),ROUND(AO950*(VLOOKUP(VALUE(Q950),Rates!G$4:L$12,3,0)),4)))</f>
        <v/>
      </c>
      <c r="AN950" s="126" t="str">
        <f>IF(AS950="","",IF(R950="Refreshment Beverage",AS950*(Rates!J$19/100),MAX(AM950,AB950)))</f>
        <v/>
      </c>
      <c r="AO950" s="127" t="str">
        <f t="shared" si="487"/>
        <v/>
      </c>
      <c r="AP950" s="127" t="str">
        <f t="shared" si="488"/>
        <v/>
      </c>
      <c r="AQ950" s="140" t="str">
        <f>IF(AS950="","",IF(R950="Refreshment Beverage",ROUND(SUM(VLOOKUP(Q:Q,Rates!G$15:L$19,3,0)*(AS950-Y950-Z950-AA950)),4),ROUND(SUM(Rates!$K$8*AS950),4)))</f>
        <v/>
      </c>
      <c r="AR950" s="139" t="str">
        <f t="shared" si="489"/>
        <v/>
      </c>
      <c r="AS950" s="125" t="str">
        <f t="shared" si="490"/>
        <v/>
      </c>
      <c r="AT950" s="121" t="str">
        <f t="shared" si="491"/>
        <v/>
      </c>
      <c r="AU950" s="138" t="str">
        <f>IF(AX950="","",IF(R950="Refreshment Beverage",ROUND((BA950-Y950-Z950-AA950)*VLOOKUP(VALUE(Q950),Rates!G$15:L$19,3,0),4),ROUND(AW950*(VLOOKUP(VALUE(Q950),Rates!G:L,3,0)),4)))</f>
        <v/>
      </c>
      <c r="AV950" s="126" t="str">
        <f t="shared" si="492"/>
        <v/>
      </c>
      <c r="AW950" s="127" t="str">
        <f t="shared" si="493"/>
        <v/>
      </c>
      <c r="AX950" s="123" t="str">
        <f t="shared" si="494"/>
        <v/>
      </c>
      <c r="AY950" s="140" t="str">
        <f>IF(AX950="","",IF(R950="Refreshment Beverage",ROUND(SUM(AX950*Rates!K$19),4),ROUND(SUM(AX950*(Rates!J$8/100)),4)))</f>
        <v/>
      </c>
      <c r="AZ950" s="124" t="str">
        <f t="shared" si="495"/>
        <v/>
      </c>
      <c r="BA950" s="125" t="str">
        <f t="shared" si="496"/>
        <v/>
      </c>
      <c r="BB950" s="115"/>
      <c r="BC950" s="143"/>
      <c r="BD950" s="100"/>
      <c r="BE950" s="100"/>
      <c r="BF950" s="100"/>
      <c r="BG950" s="100"/>
    </row>
    <row r="951" spans="1:59" ht="12.75" customHeight="1" x14ac:dyDescent="0.2">
      <c r="A951" s="144"/>
      <c r="B951" s="141"/>
      <c r="C951" s="141"/>
      <c r="D951" s="142"/>
      <c r="E951" s="142"/>
      <c r="F951" s="142"/>
      <c r="G951" s="142"/>
      <c r="H951" s="142"/>
      <c r="I951" s="129"/>
      <c r="J951" s="130"/>
      <c r="K951" s="131" t="str">
        <f t="shared" si="467"/>
        <v/>
      </c>
      <c r="L951" s="132" t="str">
        <f t="shared" si="468"/>
        <v/>
      </c>
      <c r="M951" s="133" t="str">
        <f t="shared" si="469"/>
        <v/>
      </c>
      <c r="N951" s="134" t="str">
        <f>IFERROR(IF(B:B="","",IF(R951="Beer",SUM(LOOKUP(2,1/(Rates!$B$3:$B$5&lt;=W951)/(Rates!$C$3:$C$5&gt;=W951),Rates!$D$3:$D$5)*(X951/100)*W951),IF(R951="Refreshment Beverage",SUM(LOOKUP(2,1/(Rates!$B$7:$B$11&lt;=W951)/(Rates!$C$7:$C$11&gt;=W951),Rates!$D$7:$D$11)*(X951/100)*W951)))),"")</f>
        <v/>
      </c>
      <c r="O951" s="134" t="str">
        <f t="shared" si="470"/>
        <v/>
      </c>
      <c r="P951" s="116"/>
      <c r="Q951" s="117" t="str">
        <f t="shared" si="471"/>
        <v/>
      </c>
      <c r="R951" s="128" t="str">
        <f t="shared" si="472"/>
        <v/>
      </c>
      <c r="S951" s="135" t="str">
        <f>IF(B951="","",IF(R951="Refreshment Beverage",VLOOKUP(VALUE(Q951),Rates!G$15:L$19,2,0),VLOOKUP(VALUE(Q951),Rates!G$4:L$12,2,0)))</f>
        <v/>
      </c>
      <c r="T951" s="135" t="str">
        <f t="shared" si="473"/>
        <v/>
      </c>
      <c r="U951" s="118" t="str">
        <f t="shared" si="474"/>
        <v/>
      </c>
      <c r="V951" s="135" t="str">
        <f t="shared" si="475"/>
        <v/>
      </c>
      <c r="W951" s="135" t="str">
        <f t="shared" si="476"/>
        <v/>
      </c>
      <c r="X951" s="119" t="str">
        <f t="shared" si="477"/>
        <v/>
      </c>
      <c r="Y951" s="120" t="str">
        <f>IF(B:B="","",IF(R951="Refreshment Beverage",VLOOKUP(Q951,Rates!G$15:L$19,6,0)*W951,VLOOKUP(Q951,Rates!G$4:L$12,6,0)*W951))</f>
        <v/>
      </c>
      <c r="Z951" s="120" t="str">
        <f t="shared" si="478"/>
        <v/>
      </c>
      <c r="AA951" s="120" t="str">
        <f t="shared" si="479"/>
        <v/>
      </c>
      <c r="AB951" s="136" t="str">
        <f>IF(B:B="","",IF(R951="Refreshment Beverage","",IF(AND(R951="Beer",Q951=0),SUM(LOOKUP(2,1/(Rates!$B$15:$B$18&lt;=W951)/(Rates!$C$15:$C$18&gt;=W951),Rates!$D$15:$D$18)*W951),VLOOKUP(VALUE(Q:Q),Rates!A:B,2,0)*W951)))</f>
        <v/>
      </c>
      <c r="AC951" s="136" t="str">
        <f>IF(B:B="","",IF(R951="Refreshment Beverage","",IF(AND(R951="Beer",Q951=0),SUM(LOOKUP(2,1/(Rates!$B$15:$B$18&lt;=W951)/(Rates!$C$15:$C$18&gt;=W951),Rates!$E$15:$E$18)*W951),VLOOKUP(VALUE(Q:Q),Rates!A:C,3,0)*W951)))</f>
        <v/>
      </c>
      <c r="AD951" s="137" t="str">
        <f>IFERROR(IF(B:B="","",IF(R951="Beer","",IF(VALUE(Q951)=0,VLOOKUP(VLOOKUP(B:B,#REF!,16,0),Rates!A:E,2,0),VLOOKUP(VALUE(Q951),Rates!A$31:B$34,2,0)*W951))),0)</f>
        <v/>
      </c>
      <c r="AE951" s="121" t="str">
        <f t="shared" si="480"/>
        <v/>
      </c>
      <c r="AF951" s="138" t="str">
        <f t="shared" si="481"/>
        <v/>
      </c>
      <c r="AG951" s="122" t="str">
        <f t="shared" si="482"/>
        <v/>
      </c>
      <c r="AH951" s="123" t="str">
        <f t="shared" si="483"/>
        <v/>
      </c>
      <c r="AI951" s="139" t="str">
        <f>IF(AE:AE="","",IF(R951="Refreshment Beverage",AK951*(Rates!J$19/100),ROUND(SUM(AH951*(Rates!$J$8/100)),4)))</f>
        <v/>
      </c>
      <c r="AJ951" s="124" t="str">
        <f t="shared" si="484"/>
        <v/>
      </c>
      <c r="AK951" s="125" t="str">
        <f t="shared" si="485"/>
        <v/>
      </c>
      <c r="AL951" s="121" t="str">
        <f t="shared" si="486"/>
        <v/>
      </c>
      <c r="AM951" s="138" t="str">
        <f>IF(AS951="","",IF(R951="Refreshment Beverage",ROUND(AS951*Rates!K$19,4),ROUND(AO951*(VLOOKUP(VALUE(Q951),Rates!G$4:L$12,3,0)),4)))</f>
        <v/>
      </c>
      <c r="AN951" s="126" t="str">
        <f>IF(AS951="","",IF(R951="Refreshment Beverage",AS951*(Rates!J$19/100),MAX(AM951,AB951)))</f>
        <v/>
      </c>
      <c r="AO951" s="127" t="str">
        <f t="shared" si="487"/>
        <v/>
      </c>
      <c r="AP951" s="127" t="str">
        <f t="shared" si="488"/>
        <v/>
      </c>
      <c r="AQ951" s="140" t="str">
        <f>IF(AS951="","",IF(R951="Refreshment Beverage",ROUND(SUM(VLOOKUP(Q:Q,Rates!G$15:L$19,3,0)*(AS951-Y951-Z951-AA951)),4),ROUND(SUM(Rates!$K$8*AS951),4)))</f>
        <v/>
      </c>
      <c r="AR951" s="139" t="str">
        <f t="shared" si="489"/>
        <v/>
      </c>
      <c r="AS951" s="125" t="str">
        <f t="shared" si="490"/>
        <v/>
      </c>
      <c r="AT951" s="121" t="str">
        <f t="shared" si="491"/>
        <v/>
      </c>
      <c r="AU951" s="138" t="str">
        <f>IF(AX951="","",IF(R951="Refreshment Beverage",ROUND((BA951-Y951-Z951-AA951)*VLOOKUP(VALUE(Q951),Rates!G$15:L$19,3,0),4),ROUND(AW951*(VLOOKUP(VALUE(Q951),Rates!G:L,3,0)),4)))</f>
        <v/>
      </c>
      <c r="AV951" s="126" t="str">
        <f t="shared" si="492"/>
        <v/>
      </c>
      <c r="AW951" s="127" t="str">
        <f t="shared" si="493"/>
        <v/>
      </c>
      <c r="AX951" s="123" t="str">
        <f t="shared" si="494"/>
        <v/>
      </c>
      <c r="AY951" s="140" t="str">
        <f>IF(AX951="","",IF(R951="Refreshment Beverage",ROUND(SUM(AX951*Rates!K$19),4),ROUND(SUM(AX951*(Rates!J$8/100)),4)))</f>
        <v/>
      </c>
      <c r="AZ951" s="124" t="str">
        <f t="shared" si="495"/>
        <v/>
      </c>
      <c r="BA951" s="125" t="str">
        <f t="shared" si="496"/>
        <v/>
      </c>
      <c r="BB951" s="115"/>
      <c r="BC951" s="143"/>
      <c r="BD951" s="100"/>
      <c r="BE951" s="100"/>
      <c r="BF951" s="100"/>
      <c r="BG951" s="100"/>
    </row>
    <row r="952" spans="1:59" ht="12.75" customHeight="1" x14ac:dyDescent="0.2">
      <c r="A952" s="144"/>
      <c r="B952" s="141"/>
      <c r="C952" s="141"/>
      <c r="D952" s="142"/>
      <c r="E952" s="142"/>
      <c r="F952" s="142"/>
      <c r="G952" s="142"/>
      <c r="H952" s="142"/>
      <c r="I952" s="129"/>
      <c r="J952" s="130"/>
      <c r="K952" s="131" t="str">
        <f t="shared" si="467"/>
        <v/>
      </c>
      <c r="L952" s="132" t="str">
        <f t="shared" si="468"/>
        <v/>
      </c>
      <c r="M952" s="133" t="str">
        <f t="shared" si="469"/>
        <v/>
      </c>
      <c r="N952" s="134" t="str">
        <f>IFERROR(IF(B:B="","",IF(R952="Beer",SUM(LOOKUP(2,1/(Rates!$B$3:$B$5&lt;=W952)/(Rates!$C$3:$C$5&gt;=W952),Rates!$D$3:$D$5)*(X952/100)*W952),IF(R952="Refreshment Beverage",SUM(LOOKUP(2,1/(Rates!$B$7:$B$11&lt;=W952)/(Rates!$C$7:$C$11&gt;=W952),Rates!$D$7:$D$11)*(X952/100)*W952)))),"")</f>
        <v/>
      </c>
      <c r="O952" s="134" t="str">
        <f t="shared" si="470"/>
        <v/>
      </c>
      <c r="P952" s="116"/>
      <c r="Q952" s="117" t="str">
        <f t="shared" si="471"/>
        <v/>
      </c>
      <c r="R952" s="128" t="str">
        <f t="shared" si="472"/>
        <v/>
      </c>
      <c r="S952" s="135" t="str">
        <f>IF(B952="","",IF(R952="Refreshment Beverage",VLOOKUP(VALUE(Q952),Rates!G$15:L$19,2,0),VLOOKUP(VALUE(Q952),Rates!G$4:L$12,2,0)))</f>
        <v/>
      </c>
      <c r="T952" s="135" t="str">
        <f t="shared" si="473"/>
        <v/>
      </c>
      <c r="U952" s="118" t="str">
        <f t="shared" si="474"/>
        <v/>
      </c>
      <c r="V952" s="135" t="str">
        <f t="shared" si="475"/>
        <v/>
      </c>
      <c r="W952" s="135" t="str">
        <f t="shared" si="476"/>
        <v/>
      </c>
      <c r="X952" s="119" t="str">
        <f t="shared" si="477"/>
        <v/>
      </c>
      <c r="Y952" s="120" t="str">
        <f>IF(B:B="","",IF(R952="Refreshment Beverage",VLOOKUP(Q952,Rates!G$15:L$19,6,0)*W952,VLOOKUP(Q952,Rates!G$4:L$12,6,0)*W952))</f>
        <v/>
      </c>
      <c r="Z952" s="120" t="str">
        <f t="shared" si="478"/>
        <v/>
      </c>
      <c r="AA952" s="120" t="str">
        <f t="shared" si="479"/>
        <v/>
      </c>
      <c r="AB952" s="136" t="str">
        <f>IF(B:B="","",IF(R952="Refreshment Beverage","",IF(AND(R952="Beer",Q952=0),SUM(LOOKUP(2,1/(Rates!$B$15:$B$18&lt;=W952)/(Rates!$C$15:$C$18&gt;=W952),Rates!$D$15:$D$18)*W952),VLOOKUP(VALUE(Q:Q),Rates!A:B,2,0)*W952)))</f>
        <v/>
      </c>
      <c r="AC952" s="136" t="str">
        <f>IF(B:B="","",IF(R952="Refreshment Beverage","",IF(AND(R952="Beer",Q952=0),SUM(LOOKUP(2,1/(Rates!$B$15:$B$18&lt;=W952)/(Rates!$C$15:$C$18&gt;=W952),Rates!$E$15:$E$18)*W952),VLOOKUP(VALUE(Q:Q),Rates!A:C,3,0)*W952)))</f>
        <v/>
      </c>
      <c r="AD952" s="137" t="str">
        <f>IFERROR(IF(B:B="","",IF(R952="Beer","",IF(VALUE(Q952)=0,VLOOKUP(VLOOKUP(B:B,#REF!,16,0),Rates!A:E,2,0),VLOOKUP(VALUE(Q952),Rates!A$31:B$34,2,0)*W952))),0)</f>
        <v/>
      </c>
      <c r="AE952" s="121" t="str">
        <f t="shared" si="480"/>
        <v/>
      </c>
      <c r="AF952" s="138" t="str">
        <f t="shared" si="481"/>
        <v/>
      </c>
      <c r="AG952" s="122" t="str">
        <f t="shared" si="482"/>
        <v/>
      </c>
      <c r="AH952" s="123" t="str">
        <f t="shared" si="483"/>
        <v/>
      </c>
      <c r="AI952" s="139" t="str">
        <f>IF(AE:AE="","",IF(R952="Refreshment Beverage",AK952*(Rates!J$19/100),ROUND(SUM(AH952*(Rates!$J$8/100)),4)))</f>
        <v/>
      </c>
      <c r="AJ952" s="124" t="str">
        <f t="shared" si="484"/>
        <v/>
      </c>
      <c r="AK952" s="125" t="str">
        <f t="shared" si="485"/>
        <v/>
      </c>
      <c r="AL952" s="121" t="str">
        <f t="shared" si="486"/>
        <v/>
      </c>
      <c r="AM952" s="138" t="str">
        <f>IF(AS952="","",IF(R952="Refreshment Beverage",ROUND(AS952*Rates!K$19,4),ROUND(AO952*(VLOOKUP(VALUE(Q952),Rates!G$4:L$12,3,0)),4)))</f>
        <v/>
      </c>
      <c r="AN952" s="126" t="str">
        <f>IF(AS952="","",IF(R952="Refreshment Beverage",AS952*(Rates!J$19/100),MAX(AM952,AB952)))</f>
        <v/>
      </c>
      <c r="AO952" s="127" t="str">
        <f t="shared" si="487"/>
        <v/>
      </c>
      <c r="AP952" s="127" t="str">
        <f t="shared" si="488"/>
        <v/>
      </c>
      <c r="AQ952" s="140" t="str">
        <f>IF(AS952="","",IF(R952="Refreshment Beverage",ROUND(SUM(VLOOKUP(Q:Q,Rates!G$15:L$19,3,0)*(AS952-Y952-Z952-AA952)),4),ROUND(SUM(Rates!$K$8*AS952),4)))</f>
        <v/>
      </c>
      <c r="AR952" s="139" t="str">
        <f t="shared" si="489"/>
        <v/>
      </c>
      <c r="AS952" s="125" t="str">
        <f t="shared" si="490"/>
        <v/>
      </c>
      <c r="AT952" s="121" t="str">
        <f t="shared" si="491"/>
        <v/>
      </c>
      <c r="AU952" s="138" t="str">
        <f>IF(AX952="","",IF(R952="Refreshment Beverage",ROUND((BA952-Y952-Z952-AA952)*VLOOKUP(VALUE(Q952),Rates!G$15:L$19,3,0),4),ROUND(AW952*(VLOOKUP(VALUE(Q952),Rates!G:L,3,0)),4)))</f>
        <v/>
      </c>
      <c r="AV952" s="126" t="str">
        <f t="shared" si="492"/>
        <v/>
      </c>
      <c r="AW952" s="127" t="str">
        <f t="shared" si="493"/>
        <v/>
      </c>
      <c r="AX952" s="123" t="str">
        <f t="shared" si="494"/>
        <v/>
      </c>
      <c r="AY952" s="140" t="str">
        <f>IF(AX952="","",IF(R952="Refreshment Beverage",ROUND(SUM(AX952*Rates!K$19),4),ROUND(SUM(AX952*(Rates!J$8/100)),4)))</f>
        <v/>
      </c>
      <c r="AZ952" s="124" t="str">
        <f t="shared" si="495"/>
        <v/>
      </c>
      <c r="BA952" s="125" t="str">
        <f t="shared" si="496"/>
        <v/>
      </c>
      <c r="BB952" s="115"/>
      <c r="BC952" s="143"/>
      <c r="BD952" s="100"/>
      <c r="BE952" s="100"/>
      <c r="BF952" s="100"/>
      <c r="BG952" s="100"/>
    </row>
    <row r="953" spans="1:59" ht="12.75" customHeight="1" x14ac:dyDescent="0.2">
      <c r="A953" s="144"/>
      <c r="B953" s="141"/>
      <c r="C953" s="141"/>
      <c r="D953" s="142"/>
      <c r="E953" s="142"/>
      <c r="F953" s="142"/>
      <c r="G953" s="142"/>
      <c r="H953" s="142"/>
      <c r="I953" s="129"/>
      <c r="J953" s="130"/>
      <c r="K953" s="131" t="str">
        <f t="shared" si="467"/>
        <v/>
      </c>
      <c r="L953" s="132" t="str">
        <f t="shared" si="468"/>
        <v/>
      </c>
      <c r="M953" s="133" t="str">
        <f t="shared" si="469"/>
        <v/>
      </c>
      <c r="N953" s="134" t="str">
        <f>IFERROR(IF(B:B="","",IF(R953="Beer",SUM(LOOKUP(2,1/(Rates!$B$3:$B$5&lt;=W953)/(Rates!$C$3:$C$5&gt;=W953),Rates!$D$3:$D$5)*(X953/100)*W953),IF(R953="Refreshment Beverage",SUM(LOOKUP(2,1/(Rates!$B$7:$B$11&lt;=W953)/(Rates!$C$7:$C$11&gt;=W953),Rates!$D$7:$D$11)*(X953/100)*W953)))),"")</f>
        <v/>
      </c>
      <c r="O953" s="134" t="str">
        <f t="shared" si="470"/>
        <v/>
      </c>
      <c r="P953" s="116"/>
      <c r="Q953" s="117" t="str">
        <f t="shared" si="471"/>
        <v/>
      </c>
      <c r="R953" s="128" t="str">
        <f t="shared" si="472"/>
        <v/>
      </c>
      <c r="S953" s="135" t="str">
        <f>IF(B953="","",IF(R953="Refreshment Beverage",VLOOKUP(VALUE(Q953),Rates!G$15:L$19,2,0),VLOOKUP(VALUE(Q953),Rates!G$4:L$12,2,0)))</f>
        <v/>
      </c>
      <c r="T953" s="135" t="str">
        <f t="shared" si="473"/>
        <v/>
      </c>
      <c r="U953" s="118" t="str">
        <f t="shared" si="474"/>
        <v/>
      </c>
      <c r="V953" s="135" t="str">
        <f t="shared" si="475"/>
        <v/>
      </c>
      <c r="W953" s="135" t="str">
        <f t="shared" si="476"/>
        <v/>
      </c>
      <c r="X953" s="119" t="str">
        <f t="shared" si="477"/>
        <v/>
      </c>
      <c r="Y953" s="120" t="str">
        <f>IF(B:B="","",IF(R953="Refreshment Beverage",VLOOKUP(Q953,Rates!G$15:L$19,6,0)*W953,VLOOKUP(Q953,Rates!G$4:L$12,6,0)*W953))</f>
        <v/>
      </c>
      <c r="Z953" s="120" t="str">
        <f t="shared" si="478"/>
        <v/>
      </c>
      <c r="AA953" s="120" t="str">
        <f t="shared" si="479"/>
        <v/>
      </c>
      <c r="AB953" s="136" t="str">
        <f>IF(B:B="","",IF(R953="Refreshment Beverage","",IF(AND(R953="Beer",Q953=0),SUM(LOOKUP(2,1/(Rates!$B$15:$B$18&lt;=W953)/(Rates!$C$15:$C$18&gt;=W953),Rates!$D$15:$D$18)*W953),VLOOKUP(VALUE(Q:Q),Rates!A:B,2,0)*W953)))</f>
        <v/>
      </c>
      <c r="AC953" s="136" t="str">
        <f>IF(B:B="","",IF(R953="Refreshment Beverage","",IF(AND(R953="Beer",Q953=0),SUM(LOOKUP(2,1/(Rates!$B$15:$B$18&lt;=W953)/(Rates!$C$15:$C$18&gt;=W953),Rates!$E$15:$E$18)*W953),VLOOKUP(VALUE(Q:Q),Rates!A:C,3,0)*W953)))</f>
        <v/>
      </c>
      <c r="AD953" s="137" t="str">
        <f>IFERROR(IF(B:B="","",IF(R953="Beer","",IF(VALUE(Q953)=0,VLOOKUP(VLOOKUP(B:B,#REF!,16,0),Rates!A:E,2,0),VLOOKUP(VALUE(Q953),Rates!A$31:B$34,2,0)*W953))),0)</f>
        <v/>
      </c>
      <c r="AE953" s="121" t="str">
        <f t="shared" si="480"/>
        <v/>
      </c>
      <c r="AF953" s="138" t="str">
        <f t="shared" si="481"/>
        <v/>
      </c>
      <c r="AG953" s="122" t="str">
        <f t="shared" si="482"/>
        <v/>
      </c>
      <c r="AH953" s="123" t="str">
        <f t="shared" si="483"/>
        <v/>
      </c>
      <c r="AI953" s="139" t="str">
        <f>IF(AE:AE="","",IF(R953="Refreshment Beverage",AK953*(Rates!J$19/100),ROUND(SUM(AH953*(Rates!$J$8/100)),4)))</f>
        <v/>
      </c>
      <c r="AJ953" s="124" t="str">
        <f t="shared" si="484"/>
        <v/>
      </c>
      <c r="AK953" s="125" t="str">
        <f t="shared" si="485"/>
        <v/>
      </c>
      <c r="AL953" s="121" t="str">
        <f t="shared" si="486"/>
        <v/>
      </c>
      <c r="AM953" s="138" t="str">
        <f>IF(AS953="","",IF(R953="Refreshment Beverage",ROUND(AS953*Rates!K$19,4),ROUND(AO953*(VLOOKUP(VALUE(Q953),Rates!G$4:L$12,3,0)),4)))</f>
        <v/>
      </c>
      <c r="AN953" s="126" t="str">
        <f>IF(AS953="","",IF(R953="Refreshment Beverage",AS953*(Rates!J$19/100),MAX(AM953,AB953)))</f>
        <v/>
      </c>
      <c r="AO953" s="127" t="str">
        <f t="shared" si="487"/>
        <v/>
      </c>
      <c r="AP953" s="127" t="str">
        <f t="shared" si="488"/>
        <v/>
      </c>
      <c r="AQ953" s="140" t="str">
        <f>IF(AS953="","",IF(R953="Refreshment Beverage",ROUND(SUM(VLOOKUP(Q:Q,Rates!G$15:L$19,3,0)*(AS953-Y953-Z953-AA953)),4),ROUND(SUM(Rates!$K$8*AS953),4)))</f>
        <v/>
      </c>
      <c r="AR953" s="139" t="str">
        <f t="shared" si="489"/>
        <v/>
      </c>
      <c r="AS953" s="125" t="str">
        <f t="shared" si="490"/>
        <v/>
      </c>
      <c r="AT953" s="121" t="str">
        <f t="shared" si="491"/>
        <v/>
      </c>
      <c r="AU953" s="138" t="str">
        <f>IF(AX953="","",IF(R953="Refreshment Beverage",ROUND((BA953-Y953-Z953-AA953)*VLOOKUP(VALUE(Q953),Rates!G$15:L$19,3,0),4),ROUND(AW953*(VLOOKUP(VALUE(Q953),Rates!G:L,3,0)),4)))</f>
        <v/>
      </c>
      <c r="AV953" s="126" t="str">
        <f t="shared" si="492"/>
        <v/>
      </c>
      <c r="AW953" s="127" t="str">
        <f t="shared" si="493"/>
        <v/>
      </c>
      <c r="AX953" s="123" t="str">
        <f t="shared" si="494"/>
        <v/>
      </c>
      <c r="AY953" s="140" t="str">
        <f>IF(AX953="","",IF(R953="Refreshment Beverage",ROUND(SUM(AX953*Rates!K$19),4),ROUND(SUM(AX953*(Rates!J$8/100)),4)))</f>
        <v/>
      </c>
      <c r="AZ953" s="124" t="str">
        <f t="shared" si="495"/>
        <v/>
      </c>
      <c r="BA953" s="125" t="str">
        <f t="shared" si="496"/>
        <v/>
      </c>
      <c r="BB953" s="115"/>
      <c r="BC953" s="143"/>
      <c r="BD953" s="100"/>
      <c r="BE953" s="100"/>
      <c r="BF953" s="100"/>
      <c r="BG953" s="100"/>
    </row>
    <row r="954" spans="1:59" ht="12.75" customHeight="1" x14ac:dyDescent="0.2">
      <c r="A954" s="144"/>
      <c r="B954" s="141"/>
      <c r="C954" s="141"/>
      <c r="D954" s="142"/>
      <c r="E954" s="142"/>
      <c r="F954" s="142"/>
      <c r="G954" s="142"/>
      <c r="H954" s="142"/>
      <c r="I954" s="129"/>
      <c r="J954" s="130"/>
      <c r="K954" s="131" t="str">
        <f t="shared" si="467"/>
        <v/>
      </c>
      <c r="L954" s="132" t="str">
        <f t="shared" si="468"/>
        <v/>
      </c>
      <c r="M954" s="133" t="str">
        <f t="shared" si="469"/>
        <v/>
      </c>
      <c r="N954" s="134" t="str">
        <f>IFERROR(IF(B:B="","",IF(R954="Beer",SUM(LOOKUP(2,1/(Rates!$B$3:$B$5&lt;=W954)/(Rates!$C$3:$C$5&gt;=W954),Rates!$D$3:$D$5)*(X954/100)*W954),IF(R954="Refreshment Beverage",SUM(LOOKUP(2,1/(Rates!$B$7:$B$11&lt;=W954)/(Rates!$C$7:$C$11&gt;=W954),Rates!$D$7:$D$11)*(X954/100)*W954)))),"")</f>
        <v/>
      </c>
      <c r="O954" s="134" t="str">
        <f t="shared" si="470"/>
        <v/>
      </c>
      <c r="P954" s="116"/>
      <c r="Q954" s="117" t="str">
        <f t="shared" si="471"/>
        <v/>
      </c>
      <c r="R954" s="128" t="str">
        <f t="shared" si="472"/>
        <v/>
      </c>
      <c r="S954" s="135" t="str">
        <f>IF(B954="","",IF(R954="Refreshment Beverage",VLOOKUP(VALUE(Q954),Rates!G$15:L$19,2,0),VLOOKUP(VALUE(Q954),Rates!G$4:L$12,2,0)))</f>
        <v/>
      </c>
      <c r="T954" s="135" t="str">
        <f t="shared" si="473"/>
        <v/>
      </c>
      <c r="U954" s="118" t="str">
        <f t="shared" si="474"/>
        <v/>
      </c>
      <c r="V954" s="135" t="str">
        <f t="shared" si="475"/>
        <v/>
      </c>
      <c r="W954" s="135" t="str">
        <f t="shared" si="476"/>
        <v/>
      </c>
      <c r="X954" s="119" t="str">
        <f t="shared" si="477"/>
        <v/>
      </c>
      <c r="Y954" s="120" t="str">
        <f>IF(B:B="","",IF(R954="Refreshment Beverage",VLOOKUP(Q954,Rates!G$15:L$19,6,0)*W954,VLOOKUP(Q954,Rates!G$4:L$12,6,0)*W954))</f>
        <v/>
      </c>
      <c r="Z954" s="120" t="str">
        <f t="shared" si="478"/>
        <v/>
      </c>
      <c r="AA954" s="120" t="str">
        <f t="shared" si="479"/>
        <v/>
      </c>
      <c r="AB954" s="136" t="str">
        <f>IF(B:B="","",IF(R954="Refreshment Beverage","",IF(AND(R954="Beer",Q954=0),SUM(LOOKUP(2,1/(Rates!$B$15:$B$18&lt;=W954)/(Rates!$C$15:$C$18&gt;=W954),Rates!$D$15:$D$18)*W954),VLOOKUP(VALUE(Q:Q),Rates!A:B,2,0)*W954)))</f>
        <v/>
      </c>
      <c r="AC954" s="136" t="str">
        <f>IF(B:B="","",IF(R954="Refreshment Beverage","",IF(AND(R954="Beer",Q954=0),SUM(LOOKUP(2,1/(Rates!$B$15:$B$18&lt;=W954)/(Rates!$C$15:$C$18&gt;=W954),Rates!$E$15:$E$18)*W954),VLOOKUP(VALUE(Q:Q),Rates!A:C,3,0)*W954)))</f>
        <v/>
      </c>
      <c r="AD954" s="137" t="str">
        <f>IFERROR(IF(B:B="","",IF(R954="Beer","",IF(VALUE(Q954)=0,VLOOKUP(VLOOKUP(B:B,#REF!,16,0),Rates!A:E,2,0),VLOOKUP(VALUE(Q954),Rates!A$31:B$34,2,0)*W954))),0)</f>
        <v/>
      </c>
      <c r="AE954" s="121" t="str">
        <f t="shared" si="480"/>
        <v/>
      </c>
      <c r="AF954" s="138" t="str">
        <f t="shared" si="481"/>
        <v/>
      </c>
      <c r="AG954" s="122" t="str">
        <f t="shared" si="482"/>
        <v/>
      </c>
      <c r="AH954" s="123" t="str">
        <f t="shared" si="483"/>
        <v/>
      </c>
      <c r="AI954" s="139" t="str">
        <f>IF(AE:AE="","",IF(R954="Refreshment Beverage",AK954*(Rates!J$19/100),ROUND(SUM(AH954*(Rates!$J$8/100)),4)))</f>
        <v/>
      </c>
      <c r="AJ954" s="124" t="str">
        <f t="shared" si="484"/>
        <v/>
      </c>
      <c r="AK954" s="125" t="str">
        <f t="shared" si="485"/>
        <v/>
      </c>
      <c r="AL954" s="121" t="str">
        <f t="shared" si="486"/>
        <v/>
      </c>
      <c r="AM954" s="138" t="str">
        <f>IF(AS954="","",IF(R954="Refreshment Beverage",ROUND(AS954*Rates!K$19,4),ROUND(AO954*(VLOOKUP(VALUE(Q954),Rates!G$4:L$12,3,0)),4)))</f>
        <v/>
      </c>
      <c r="AN954" s="126" t="str">
        <f>IF(AS954="","",IF(R954="Refreshment Beverage",AS954*(Rates!J$19/100),MAX(AM954,AB954)))</f>
        <v/>
      </c>
      <c r="AO954" s="127" t="str">
        <f t="shared" si="487"/>
        <v/>
      </c>
      <c r="AP954" s="127" t="str">
        <f t="shared" si="488"/>
        <v/>
      </c>
      <c r="AQ954" s="140" t="str">
        <f>IF(AS954="","",IF(R954="Refreshment Beverage",ROUND(SUM(VLOOKUP(Q:Q,Rates!G$15:L$19,3,0)*(AS954-Y954-Z954-AA954)),4),ROUND(SUM(Rates!$K$8*AS954),4)))</f>
        <v/>
      </c>
      <c r="AR954" s="139" t="str">
        <f t="shared" si="489"/>
        <v/>
      </c>
      <c r="AS954" s="125" t="str">
        <f t="shared" si="490"/>
        <v/>
      </c>
      <c r="AT954" s="121" t="str">
        <f t="shared" si="491"/>
        <v/>
      </c>
      <c r="AU954" s="138" t="str">
        <f>IF(AX954="","",IF(R954="Refreshment Beverage",ROUND((BA954-Y954-Z954-AA954)*VLOOKUP(VALUE(Q954),Rates!G$15:L$19,3,0),4),ROUND(AW954*(VLOOKUP(VALUE(Q954),Rates!G:L,3,0)),4)))</f>
        <v/>
      </c>
      <c r="AV954" s="126" t="str">
        <f t="shared" si="492"/>
        <v/>
      </c>
      <c r="AW954" s="127" t="str">
        <f t="shared" si="493"/>
        <v/>
      </c>
      <c r="AX954" s="123" t="str">
        <f t="shared" si="494"/>
        <v/>
      </c>
      <c r="AY954" s="140" t="str">
        <f>IF(AX954="","",IF(R954="Refreshment Beverage",ROUND(SUM(AX954*Rates!K$19),4),ROUND(SUM(AX954*(Rates!J$8/100)),4)))</f>
        <v/>
      </c>
      <c r="AZ954" s="124" t="str">
        <f t="shared" si="495"/>
        <v/>
      </c>
      <c r="BA954" s="125" t="str">
        <f t="shared" si="496"/>
        <v/>
      </c>
      <c r="BB954" s="115"/>
      <c r="BC954" s="143"/>
      <c r="BD954" s="100"/>
      <c r="BE954" s="100"/>
      <c r="BF954" s="100"/>
      <c r="BG954" s="100"/>
    </row>
    <row r="955" spans="1:59" ht="12.75" customHeight="1" x14ac:dyDescent="0.2">
      <c r="A955" s="144"/>
      <c r="B955" s="141"/>
      <c r="C955" s="141"/>
      <c r="D955" s="142"/>
      <c r="E955" s="142"/>
      <c r="F955" s="142"/>
      <c r="G955" s="142"/>
      <c r="H955" s="142"/>
      <c r="I955" s="129"/>
      <c r="J955" s="130"/>
      <c r="K955" s="131" t="str">
        <f t="shared" si="467"/>
        <v/>
      </c>
      <c r="L955" s="132" t="str">
        <f t="shared" si="468"/>
        <v/>
      </c>
      <c r="M955" s="133" t="str">
        <f t="shared" si="469"/>
        <v/>
      </c>
      <c r="N955" s="134" t="str">
        <f>IFERROR(IF(B:B="","",IF(R955="Beer",SUM(LOOKUP(2,1/(Rates!$B$3:$B$5&lt;=W955)/(Rates!$C$3:$C$5&gt;=W955),Rates!$D$3:$D$5)*(X955/100)*W955),IF(R955="Refreshment Beverage",SUM(LOOKUP(2,1/(Rates!$B$7:$B$11&lt;=W955)/(Rates!$C$7:$C$11&gt;=W955),Rates!$D$7:$D$11)*(X955/100)*W955)))),"")</f>
        <v/>
      </c>
      <c r="O955" s="134" t="str">
        <f t="shared" si="470"/>
        <v/>
      </c>
      <c r="P955" s="116"/>
      <c r="Q955" s="117" t="str">
        <f t="shared" si="471"/>
        <v/>
      </c>
      <c r="R955" s="128" t="str">
        <f t="shared" si="472"/>
        <v/>
      </c>
      <c r="S955" s="135" t="str">
        <f>IF(B955="","",IF(R955="Refreshment Beverage",VLOOKUP(VALUE(Q955),Rates!G$15:L$19,2,0),VLOOKUP(VALUE(Q955),Rates!G$4:L$12,2,0)))</f>
        <v/>
      </c>
      <c r="T955" s="135" t="str">
        <f t="shared" si="473"/>
        <v/>
      </c>
      <c r="U955" s="118" t="str">
        <f t="shared" si="474"/>
        <v/>
      </c>
      <c r="V955" s="135" t="str">
        <f t="shared" si="475"/>
        <v/>
      </c>
      <c r="W955" s="135" t="str">
        <f t="shared" si="476"/>
        <v/>
      </c>
      <c r="X955" s="119" t="str">
        <f t="shared" si="477"/>
        <v/>
      </c>
      <c r="Y955" s="120" t="str">
        <f>IF(B:B="","",IF(R955="Refreshment Beverage",VLOOKUP(Q955,Rates!G$15:L$19,6,0)*W955,VLOOKUP(Q955,Rates!G$4:L$12,6,0)*W955))</f>
        <v/>
      </c>
      <c r="Z955" s="120" t="str">
        <f t="shared" si="478"/>
        <v/>
      </c>
      <c r="AA955" s="120" t="str">
        <f t="shared" si="479"/>
        <v/>
      </c>
      <c r="AB955" s="136" t="str">
        <f>IF(B:B="","",IF(R955="Refreshment Beverage","",IF(AND(R955="Beer",Q955=0),SUM(LOOKUP(2,1/(Rates!$B$15:$B$18&lt;=W955)/(Rates!$C$15:$C$18&gt;=W955),Rates!$D$15:$D$18)*W955),VLOOKUP(VALUE(Q:Q),Rates!A:B,2,0)*W955)))</f>
        <v/>
      </c>
      <c r="AC955" s="136" t="str">
        <f>IF(B:B="","",IF(R955="Refreshment Beverage","",IF(AND(R955="Beer",Q955=0),SUM(LOOKUP(2,1/(Rates!$B$15:$B$18&lt;=W955)/(Rates!$C$15:$C$18&gt;=W955),Rates!$E$15:$E$18)*W955),VLOOKUP(VALUE(Q:Q),Rates!A:C,3,0)*W955)))</f>
        <v/>
      </c>
      <c r="AD955" s="137" t="str">
        <f>IFERROR(IF(B:B="","",IF(R955="Beer","",IF(VALUE(Q955)=0,VLOOKUP(VLOOKUP(B:B,#REF!,16,0),Rates!A:E,2,0),VLOOKUP(VALUE(Q955),Rates!A$31:B$34,2,0)*W955))),0)</f>
        <v/>
      </c>
      <c r="AE955" s="121" t="str">
        <f t="shared" si="480"/>
        <v/>
      </c>
      <c r="AF955" s="138" t="str">
        <f t="shared" si="481"/>
        <v/>
      </c>
      <c r="AG955" s="122" t="str">
        <f t="shared" si="482"/>
        <v/>
      </c>
      <c r="AH955" s="123" t="str">
        <f t="shared" si="483"/>
        <v/>
      </c>
      <c r="AI955" s="139" t="str">
        <f>IF(AE:AE="","",IF(R955="Refreshment Beverage",AK955*(Rates!J$19/100),ROUND(SUM(AH955*(Rates!$J$8/100)),4)))</f>
        <v/>
      </c>
      <c r="AJ955" s="124" t="str">
        <f t="shared" si="484"/>
        <v/>
      </c>
      <c r="AK955" s="125" t="str">
        <f t="shared" si="485"/>
        <v/>
      </c>
      <c r="AL955" s="121" t="str">
        <f t="shared" si="486"/>
        <v/>
      </c>
      <c r="AM955" s="138" t="str">
        <f>IF(AS955="","",IF(R955="Refreshment Beverage",ROUND(AS955*Rates!K$19,4),ROUND(AO955*(VLOOKUP(VALUE(Q955),Rates!G$4:L$12,3,0)),4)))</f>
        <v/>
      </c>
      <c r="AN955" s="126" t="str">
        <f>IF(AS955="","",IF(R955="Refreshment Beverage",AS955*(Rates!J$19/100),MAX(AM955,AB955)))</f>
        <v/>
      </c>
      <c r="AO955" s="127" t="str">
        <f t="shared" si="487"/>
        <v/>
      </c>
      <c r="AP955" s="127" t="str">
        <f t="shared" si="488"/>
        <v/>
      </c>
      <c r="AQ955" s="140" t="str">
        <f>IF(AS955="","",IF(R955="Refreshment Beverage",ROUND(SUM(VLOOKUP(Q:Q,Rates!G$15:L$19,3,0)*(AS955-Y955-Z955-AA955)),4),ROUND(SUM(Rates!$K$8*AS955),4)))</f>
        <v/>
      </c>
      <c r="AR955" s="139" t="str">
        <f t="shared" si="489"/>
        <v/>
      </c>
      <c r="AS955" s="125" t="str">
        <f t="shared" si="490"/>
        <v/>
      </c>
      <c r="AT955" s="121" t="str">
        <f t="shared" si="491"/>
        <v/>
      </c>
      <c r="AU955" s="138" t="str">
        <f>IF(AX955="","",IF(R955="Refreshment Beverage",ROUND((BA955-Y955-Z955-AA955)*VLOOKUP(VALUE(Q955),Rates!G$15:L$19,3,0),4),ROUND(AW955*(VLOOKUP(VALUE(Q955),Rates!G:L,3,0)),4)))</f>
        <v/>
      </c>
      <c r="AV955" s="126" t="str">
        <f t="shared" si="492"/>
        <v/>
      </c>
      <c r="AW955" s="127" t="str">
        <f t="shared" si="493"/>
        <v/>
      </c>
      <c r="AX955" s="123" t="str">
        <f t="shared" si="494"/>
        <v/>
      </c>
      <c r="AY955" s="140" t="str">
        <f>IF(AX955="","",IF(R955="Refreshment Beverage",ROUND(SUM(AX955*Rates!K$19),4),ROUND(SUM(AX955*(Rates!J$8/100)),4)))</f>
        <v/>
      </c>
      <c r="AZ955" s="124" t="str">
        <f t="shared" si="495"/>
        <v/>
      </c>
      <c r="BA955" s="125" t="str">
        <f t="shared" si="496"/>
        <v/>
      </c>
      <c r="BB955" s="115"/>
      <c r="BC955" s="143"/>
      <c r="BD955" s="100"/>
      <c r="BE955" s="100"/>
      <c r="BF955" s="100"/>
      <c r="BG955" s="100"/>
    </row>
    <row r="956" spans="1:59" ht="12.75" customHeight="1" x14ac:dyDescent="0.2">
      <c r="A956" s="144"/>
      <c r="B956" s="141"/>
      <c r="C956" s="141"/>
      <c r="D956" s="142"/>
      <c r="E956" s="142"/>
      <c r="F956" s="142"/>
      <c r="G956" s="142"/>
      <c r="H956" s="142"/>
      <c r="I956" s="129"/>
      <c r="J956" s="130"/>
      <c r="K956" s="131" t="str">
        <f t="shared" si="467"/>
        <v/>
      </c>
      <c r="L956" s="132" t="str">
        <f t="shared" si="468"/>
        <v/>
      </c>
      <c r="M956" s="133" t="str">
        <f t="shared" si="469"/>
        <v/>
      </c>
      <c r="N956" s="134" t="str">
        <f>IFERROR(IF(B:B="","",IF(R956="Beer",SUM(LOOKUP(2,1/(Rates!$B$3:$B$5&lt;=W956)/(Rates!$C$3:$C$5&gt;=W956),Rates!$D$3:$D$5)*(X956/100)*W956),IF(R956="Refreshment Beverage",SUM(LOOKUP(2,1/(Rates!$B$7:$B$11&lt;=W956)/(Rates!$C$7:$C$11&gt;=W956),Rates!$D$7:$D$11)*(X956/100)*W956)))),"")</f>
        <v/>
      </c>
      <c r="O956" s="134" t="str">
        <f t="shared" si="470"/>
        <v/>
      </c>
      <c r="P956" s="116"/>
      <c r="Q956" s="117" t="str">
        <f t="shared" si="471"/>
        <v/>
      </c>
      <c r="R956" s="128" t="str">
        <f t="shared" si="472"/>
        <v/>
      </c>
      <c r="S956" s="135" t="str">
        <f>IF(B956="","",IF(R956="Refreshment Beverage",VLOOKUP(VALUE(Q956),Rates!G$15:L$19,2,0),VLOOKUP(VALUE(Q956),Rates!G$4:L$12,2,0)))</f>
        <v/>
      </c>
      <c r="T956" s="135" t="str">
        <f t="shared" si="473"/>
        <v/>
      </c>
      <c r="U956" s="118" t="str">
        <f t="shared" si="474"/>
        <v/>
      </c>
      <c r="V956" s="135" t="str">
        <f t="shared" si="475"/>
        <v/>
      </c>
      <c r="W956" s="135" t="str">
        <f t="shared" si="476"/>
        <v/>
      </c>
      <c r="X956" s="119" t="str">
        <f t="shared" si="477"/>
        <v/>
      </c>
      <c r="Y956" s="120" t="str">
        <f>IF(B:B="","",IF(R956="Refreshment Beverage",VLOOKUP(Q956,Rates!G$15:L$19,6,0)*W956,VLOOKUP(Q956,Rates!G$4:L$12,6,0)*W956))</f>
        <v/>
      </c>
      <c r="Z956" s="120" t="str">
        <f t="shared" si="478"/>
        <v/>
      </c>
      <c r="AA956" s="120" t="str">
        <f t="shared" si="479"/>
        <v/>
      </c>
      <c r="AB956" s="136" t="str">
        <f>IF(B:B="","",IF(R956="Refreshment Beverage","",IF(AND(R956="Beer",Q956=0),SUM(LOOKUP(2,1/(Rates!$B$15:$B$18&lt;=W956)/(Rates!$C$15:$C$18&gt;=W956),Rates!$D$15:$D$18)*W956),VLOOKUP(VALUE(Q:Q),Rates!A:B,2,0)*W956)))</f>
        <v/>
      </c>
      <c r="AC956" s="136" t="str">
        <f>IF(B:B="","",IF(R956="Refreshment Beverage","",IF(AND(R956="Beer",Q956=0),SUM(LOOKUP(2,1/(Rates!$B$15:$B$18&lt;=W956)/(Rates!$C$15:$C$18&gt;=W956),Rates!$E$15:$E$18)*W956),VLOOKUP(VALUE(Q:Q),Rates!A:C,3,0)*W956)))</f>
        <v/>
      </c>
      <c r="AD956" s="137" t="str">
        <f>IFERROR(IF(B:B="","",IF(R956="Beer","",IF(VALUE(Q956)=0,VLOOKUP(VLOOKUP(B:B,#REF!,16,0),Rates!A:E,2,0),VLOOKUP(VALUE(Q956),Rates!A$31:B$34,2,0)*W956))),0)</f>
        <v/>
      </c>
      <c r="AE956" s="121" t="str">
        <f t="shared" si="480"/>
        <v/>
      </c>
      <c r="AF956" s="138" t="str">
        <f t="shared" si="481"/>
        <v/>
      </c>
      <c r="AG956" s="122" t="str">
        <f t="shared" si="482"/>
        <v/>
      </c>
      <c r="AH956" s="123" t="str">
        <f t="shared" si="483"/>
        <v/>
      </c>
      <c r="AI956" s="139" t="str">
        <f>IF(AE:AE="","",IF(R956="Refreshment Beverage",AK956*(Rates!J$19/100),ROUND(SUM(AH956*(Rates!$J$8/100)),4)))</f>
        <v/>
      </c>
      <c r="AJ956" s="124" t="str">
        <f t="shared" si="484"/>
        <v/>
      </c>
      <c r="AK956" s="125" t="str">
        <f t="shared" si="485"/>
        <v/>
      </c>
      <c r="AL956" s="121" t="str">
        <f t="shared" si="486"/>
        <v/>
      </c>
      <c r="AM956" s="138" t="str">
        <f>IF(AS956="","",IF(R956="Refreshment Beverage",ROUND(AS956*Rates!K$19,4),ROUND(AO956*(VLOOKUP(VALUE(Q956),Rates!G$4:L$12,3,0)),4)))</f>
        <v/>
      </c>
      <c r="AN956" s="126" t="str">
        <f>IF(AS956="","",IF(R956="Refreshment Beverage",AS956*(Rates!J$19/100),MAX(AM956,AB956)))</f>
        <v/>
      </c>
      <c r="AO956" s="127" t="str">
        <f t="shared" si="487"/>
        <v/>
      </c>
      <c r="AP956" s="127" t="str">
        <f t="shared" si="488"/>
        <v/>
      </c>
      <c r="AQ956" s="140" t="str">
        <f>IF(AS956="","",IF(R956="Refreshment Beverage",ROUND(SUM(VLOOKUP(Q:Q,Rates!G$15:L$19,3,0)*(AS956-Y956-Z956-AA956)),4),ROUND(SUM(Rates!$K$8*AS956),4)))</f>
        <v/>
      </c>
      <c r="AR956" s="139" t="str">
        <f t="shared" si="489"/>
        <v/>
      </c>
      <c r="AS956" s="125" t="str">
        <f t="shared" si="490"/>
        <v/>
      </c>
      <c r="AT956" s="121" t="str">
        <f t="shared" si="491"/>
        <v/>
      </c>
      <c r="AU956" s="138" t="str">
        <f>IF(AX956="","",IF(R956="Refreshment Beverage",ROUND((BA956-Y956-Z956-AA956)*VLOOKUP(VALUE(Q956),Rates!G$15:L$19,3,0),4),ROUND(AW956*(VLOOKUP(VALUE(Q956),Rates!G:L,3,0)),4)))</f>
        <v/>
      </c>
      <c r="AV956" s="126" t="str">
        <f t="shared" si="492"/>
        <v/>
      </c>
      <c r="AW956" s="127" t="str">
        <f t="shared" si="493"/>
        <v/>
      </c>
      <c r="AX956" s="123" t="str">
        <f t="shared" si="494"/>
        <v/>
      </c>
      <c r="AY956" s="140" t="str">
        <f>IF(AX956="","",IF(R956="Refreshment Beverage",ROUND(SUM(AX956*Rates!K$19),4),ROUND(SUM(AX956*(Rates!J$8/100)),4)))</f>
        <v/>
      </c>
      <c r="AZ956" s="124" t="str">
        <f t="shared" si="495"/>
        <v/>
      </c>
      <c r="BA956" s="125" t="str">
        <f t="shared" si="496"/>
        <v/>
      </c>
      <c r="BB956" s="115"/>
      <c r="BC956" s="143"/>
      <c r="BD956" s="100"/>
      <c r="BE956" s="100"/>
      <c r="BF956" s="100"/>
      <c r="BG956" s="100"/>
    </row>
    <row r="957" spans="1:59" ht="12.75" customHeight="1" x14ac:dyDescent="0.2">
      <c r="A957" s="144"/>
      <c r="B957" s="141"/>
      <c r="C957" s="141"/>
      <c r="D957" s="142"/>
      <c r="E957" s="142"/>
      <c r="F957" s="142"/>
      <c r="G957" s="142"/>
      <c r="H957" s="142"/>
      <c r="I957" s="129"/>
      <c r="J957" s="130"/>
      <c r="K957" s="131" t="str">
        <f t="shared" si="467"/>
        <v/>
      </c>
      <c r="L957" s="132" t="str">
        <f t="shared" si="468"/>
        <v/>
      </c>
      <c r="M957" s="133" t="str">
        <f t="shared" si="469"/>
        <v/>
      </c>
      <c r="N957" s="134" t="str">
        <f>IFERROR(IF(B:B="","",IF(R957="Beer",SUM(LOOKUP(2,1/(Rates!$B$3:$B$5&lt;=W957)/(Rates!$C$3:$C$5&gt;=W957),Rates!$D$3:$D$5)*(X957/100)*W957),IF(R957="Refreshment Beverage",SUM(LOOKUP(2,1/(Rates!$B$7:$B$11&lt;=W957)/(Rates!$C$7:$C$11&gt;=W957),Rates!$D$7:$D$11)*(X957/100)*W957)))),"")</f>
        <v/>
      </c>
      <c r="O957" s="134" t="str">
        <f t="shared" si="470"/>
        <v/>
      </c>
      <c r="P957" s="116"/>
      <c r="Q957" s="117" t="str">
        <f t="shared" si="471"/>
        <v/>
      </c>
      <c r="R957" s="128" t="str">
        <f t="shared" si="472"/>
        <v/>
      </c>
      <c r="S957" s="135" t="str">
        <f>IF(B957="","",IF(R957="Refreshment Beverage",VLOOKUP(VALUE(Q957),Rates!G$15:L$19,2,0),VLOOKUP(VALUE(Q957),Rates!G$4:L$12,2,0)))</f>
        <v/>
      </c>
      <c r="T957" s="135" t="str">
        <f t="shared" si="473"/>
        <v/>
      </c>
      <c r="U957" s="118" t="str">
        <f t="shared" si="474"/>
        <v/>
      </c>
      <c r="V957" s="135" t="str">
        <f t="shared" si="475"/>
        <v/>
      </c>
      <c r="W957" s="135" t="str">
        <f t="shared" si="476"/>
        <v/>
      </c>
      <c r="X957" s="119" t="str">
        <f t="shared" si="477"/>
        <v/>
      </c>
      <c r="Y957" s="120" t="str">
        <f>IF(B:B="","",IF(R957="Refreshment Beverage",VLOOKUP(Q957,Rates!G$15:L$19,6,0)*W957,VLOOKUP(Q957,Rates!G$4:L$12,6,0)*W957))</f>
        <v/>
      </c>
      <c r="Z957" s="120" t="str">
        <f t="shared" si="478"/>
        <v/>
      </c>
      <c r="AA957" s="120" t="str">
        <f t="shared" si="479"/>
        <v/>
      </c>
      <c r="AB957" s="136" t="str">
        <f>IF(B:B="","",IF(R957="Refreshment Beverage","",IF(AND(R957="Beer",Q957=0),SUM(LOOKUP(2,1/(Rates!$B$15:$B$18&lt;=W957)/(Rates!$C$15:$C$18&gt;=W957),Rates!$D$15:$D$18)*W957),VLOOKUP(VALUE(Q:Q),Rates!A:B,2,0)*W957)))</f>
        <v/>
      </c>
      <c r="AC957" s="136" t="str">
        <f>IF(B:B="","",IF(R957="Refreshment Beverage","",IF(AND(R957="Beer",Q957=0),SUM(LOOKUP(2,1/(Rates!$B$15:$B$18&lt;=W957)/(Rates!$C$15:$C$18&gt;=W957),Rates!$E$15:$E$18)*W957),VLOOKUP(VALUE(Q:Q),Rates!A:C,3,0)*W957)))</f>
        <v/>
      </c>
      <c r="AD957" s="137" t="str">
        <f>IFERROR(IF(B:B="","",IF(R957="Beer","",IF(VALUE(Q957)=0,VLOOKUP(VLOOKUP(B:B,#REF!,16,0),Rates!A:E,2,0),VLOOKUP(VALUE(Q957),Rates!A$31:B$34,2,0)*W957))),0)</f>
        <v/>
      </c>
      <c r="AE957" s="121" t="str">
        <f t="shared" si="480"/>
        <v/>
      </c>
      <c r="AF957" s="138" t="str">
        <f t="shared" si="481"/>
        <v/>
      </c>
      <c r="AG957" s="122" t="str">
        <f t="shared" si="482"/>
        <v/>
      </c>
      <c r="AH957" s="123" t="str">
        <f t="shared" si="483"/>
        <v/>
      </c>
      <c r="AI957" s="139" t="str">
        <f>IF(AE:AE="","",IF(R957="Refreshment Beverage",AK957*(Rates!J$19/100),ROUND(SUM(AH957*(Rates!$J$8/100)),4)))</f>
        <v/>
      </c>
      <c r="AJ957" s="124" t="str">
        <f t="shared" si="484"/>
        <v/>
      </c>
      <c r="AK957" s="125" t="str">
        <f t="shared" si="485"/>
        <v/>
      </c>
      <c r="AL957" s="121" t="str">
        <f t="shared" si="486"/>
        <v/>
      </c>
      <c r="AM957" s="138" t="str">
        <f>IF(AS957="","",IF(R957="Refreshment Beverage",ROUND(AS957*Rates!K$19,4),ROUND(AO957*(VLOOKUP(VALUE(Q957),Rates!G$4:L$12,3,0)),4)))</f>
        <v/>
      </c>
      <c r="AN957" s="126" t="str">
        <f>IF(AS957="","",IF(R957="Refreshment Beverage",AS957*(Rates!J$19/100),MAX(AM957,AB957)))</f>
        <v/>
      </c>
      <c r="AO957" s="127" t="str">
        <f t="shared" si="487"/>
        <v/>
      </c>
      <c r="AP957" s="127" t="str">
        <f t="shared" si="488"/>
        <v/>
      </c>
      <c r="AQ957" s="140" t="str">
        <f>IF(AS957="","",IF(R957="Refreshment Beverage",ROUND(SUM(VLOOKUP(Q:Q,Rates!G$15:L$19,3,0)*(AS957-Y957-Z957-AA957)),4),ROUND(SUM(Rates!$K$8*AS957),4)))</f>
        <v/>
      </c>
      <c r="AR957" s="139" t="str">
        <f t="shared" si="489"/>
        <v/>
      </c>
      <c r="AS957" s="125" t="str">
        <f t="shared" si="490"/>
        <v/>
      </c>
      <c r="AT957" s="121" t="str">
        <f t="shared" si="491"/>
        <v/>
      </c>
      <c r="AU957" s="138" t="str">
        <f>IF(AX957="","",IF(R957="Refreshment Beverage",ROUND((BA957-Y957-Z957-AA957)*VLOOKUP(VALUE(Q957),Rates!G$15:L$19,3,0),4),ROUND(AW957*(VLOOKUP(VALUE(Q957),Rates!G:L,3,0)),4)))</f>
        <v/>
      </c>
      <c r="AV957" s="126" t="str">
        <f t="shared" si="492"/>
        <v/>
      </c>
      <c r="AW957" s="127" t="str">
        <f t="shared" si="493"/>
        <v/>
      </c>
      <c r="AX957" s="123" t="str">
        <f t="shared" si="494"/>
        <v/>
      </c>
      <c r="AY957" s="140" t="str">
        <f>IF(AX957="","",IF(R957="Refreshment Beverage",ROUND(SUM(AX957*Rates!K$19),4),ROUND(SUM(AX957*(Rates!J$8/100)),4)))</f>
        <v/>
      </c>
      <c r="AZ957" s="124" t="str">
        <f t="shared" si="495"/>
        <v/>
      </c>
      <c r="BA957" s="125" t="str">
        <f t="shared" si="496"/>
        <v/>
      </c>
      <c r="BB957" s="115"/>
      <c r="BC957" s="143"/>
      <c r="BD957" s="100"/>
      <c r="BE957" s="100"/>
      <c r="BF957" s="100"/>
      <c r="BG957" s="100"/>
    </row>
    <row r="958" spans="1:59" ht="12.75" customHeight="1" x14ac:dyDescent="0.2">
      <c r="A958" s="144"/>
      <c r="B958" s="141"/>
      <c r="C958" s="141"/>
      <c r="D958" s="142"/>
      <c r="E958" s="142"/>
      <c r="F958" s="142"/>
      <c r="G958" s="142"/>
      <c r="H958" s="142"/>
      <c r="I958" s="129"/>
      <c r="J958" s="130"/>
      <c r="K958" s="131" t="str">
        <f t="shared" si="467"/>
        <v/>
      </c>
      <c r="L958" s="132" t="str">
        <f t="shared" si="468"/>
        <v/>
      </c>
      <c r="M958" s="133" t="str">
        <f t="shared" si="469"/>
        <v/>
      </c>
      <c r="N958" s="134" t="str">
        <f>IFERROR(IF(B:B="","",IF(R958="Beer",SUM(LOOKUP(2,1/(Rates!$B$3:$B$5&lt;=W958)/(Rates!$C$3:$C$5&gt;=W958),Rates!$D$3:$D$5)*(X958/100)*W958),IF(R958="Refreshment Beverage",SUM(LOOKUP(2,1/(Rates!$B$7:$B$11&lt;=W958)/(Rates!$C$7:$C$11&gt;=W958),Rates!$D$7:$D$11)*(X958/100)*W958)))),"")</f>
        <v/>
      </c>
      <c r="O958" s="134" t="str">
        <f t="shared" si="470"/>
        <v/>
      </c>
      <c r="P958" s="116"/>
      <c r="Q958" s="117" t="str">
        <f t="shared" si="471"/>
        <v/>
      </c>
      <c r="R958" s="128" t="str">
        <f t="shared" si="472"/>
        <v/>
      </c>
      <c r="S958" s="135" t="str">
        <f>IF(B958="","",IF(R958="Refreshment Beverage",VLOOKUP(VALUE(Q958),Rates!G$15:L$19,2,0),VLOOKUP(VALUE(Q958),Rates!G$4:L$12,2,0)))</f>
        <v/>
      </c>
      <c r="T958" s="135" t="str">
        <f t="shared" si="473"/>
        <v/>
      </c>
      <c r="U958" s="118" t="str">
        <f t="shared" si="474"/>
        <v/>
      </c>
      <c r="V958" s="135" t="str">
        <f t="shared" si="475"/>
        <v/>
      </c>
      <c r="W958" s="135" t="str">
        <f t="shared" si="476"/>
        <v/>
      </c>
      <c r="X958" s="119" t="str">
        <f t="shared" si="477"/>
        <v/>
      </c>
      <c r="Y958" s="120" t="str">
        <f>IF(B:B="","",IF(R958="Refreshment Beverage",VLOOKUP(Q958,Rates!G$15:L$19,6,0)*W958,VLOOKUP(Q958,Rates!G$4:L$12,6,0)*W958))</f>
        <v/>
      </c>
      <c r="Z958" s="120" t="str">
        <f t="shared" si="478"/>
        <v/>
      </c>
      <c r="AA958" s="120" t="str">
        <f t="shared" si="479"/>
        <v/>
      </c>
      <c r="AB958" s="136" t="str">
        <f>IF(B:B="","",IF(R958="Refreshment Beverage","",IF(AND(R958="Beer",Q958=0),SUM(LOOKUP(2,1/(Rates!$B$15:$B$18&lt;=W958)/(Rates!$C$15:$C$18&gt;=W958),Rates!$D$15:$D$18)*W958),VLOOKUP(VALUE(Q:Q),Rates!A:B,2,0)*W958)))</f>
        <v/>
      </c>
      <c r="AC958" s="136" t="str">
        <f>IF(B:B="","",IF(R958="Refreshment Beverage","",IF(AND(R958="Beer",Q958=0),SUM(LOOKUP(2,1/(Rates!$B$15:$B$18&lt;=W958)/(Rates!$C$15:$C$18&gt;=W958),Rates!$E$15:$E$18)*W958),VLOOKUP(VALUE(Q:Q),Rates!A:C,3,0)*W958)))</f>
        <v/>
      </c>
      <c r="AD958" s="137" t="str">
        <f>IFERROR(IF(B:B="","",IF(R958="Beer","",IF(VALUE(Q958)=0,VLOOKUP(VLOOKUP(B:B,#REF!,16,0),Rates!A:E,2,0),VLOOKUP(VALUE(Q958),Rates!A$31:B$34,2,0)*W958))),0)</f>
        <v/>
      </c>
      <c r="AE958" s="121" t="str">
        <f t="shared" si="480"/>
        <v/>
      </c>
      <c r="AF958" s="138" t="str">
        <f t="shared" si="481"/>
        <v/>
      </c>
      <c r="AG958" s="122" t="str">
        <f t="shared" si="482"/>
        <v/>
      </c>
      <c r="AH958" s="123" t="str">
        <f t="shared" si="483"/>
        <v/>
      </c>
      <c r="AI958" s="139" t="str">
        <f>IF(AE:AE="","",IF(R958="Refreshment Beverage",AK958*(Rates!J$19/100),ROUND(SUM(AH958*(Rates!$J$8/100)),4)))</f>
        <v/>
      </c>
      <c r="AJ958" s="124" t="str">
        <f t="shared" si="484"/>
        <v/>
      </c>
      <c r="AK958" s="125" t="str">
        <f t="shared" si="485"/>
        <v/>
      </c>
      <c r="AL958" s="121" t="str">
        <f t="shared" si="486"/>
        <v/>
      </c>
      <c r="AM958" s="138" t="str">
        <f>IF(AS958="","",IF(R958="Refreshment Beverage",ROUND(AS958*Rates!K$19,4),ROUND(AO958*(VLOOKUP(VALUE(Q958),Rates!G$4:L$12,3,0)),4)))</f>
        <v/>
      </c>
      <c r="AN958" s="126" t="str">
        <f>IF(AS958="","",IF(R958="Refreshment Beverage",AS958*(Rates!J$19/100),MAX(AM958,AB958)))</f>
        <v/>
      </c>
      <c r="AO958" s="127" t="str">
        <f t="shared" si="487"/>
        <v/>
      </c>
      <c r="AP958" s="127" t="str">
        <f t="shared" si="488"/>
        <v/>
      </c>
      <c r="AQ958" s="140" t="str">
        <f>IF(AS958="","",IF(R958="Refreshment Beverage",ROUND(SUM(VLOOKUP(Q:Q,Rates!G$15:L$19,3,0)*(AS958-Y958-Z958-AA958)),4),ROUND(SUM(Rates!$K$8*AS958),4)))</f>
        <v/>
      </c>
      <c r="AR958" s="139" t="str">
        <f t="shared" si="489"/>
        <v/>
      </c>
      <c r="AS958" s="125" t="str">
        <f t="shared" si="490"/>
        <v/>
      </c>
      <c r="AT958" s="121" t="str">
        <f t="shared" si="491"/>
        <v/>
      </c>
      <c r="AU958" s="138" t="str">
        <f>IF(AX958="","",IF(R958="Refreshment Beverage",ROUND((BA958-Y958-Z958-AA958)*VLOOKUP(VALUE(Q958),Rates!G$15:L$19,3,0),4),ROUND(AW958*(VLOOKUP(VALUE(Q958),Rates!G:L,3,0)),4)))</f>
        <v/>
      </c>
      <c r="AV958" s="126" t="str">
        <f t="shared" si="492"/>
        <v/>
      </c>
      <c r="AW958" s="127" t="str">
        <f t="shared" si="493"/>
        <v/>
      </c>
      <c r="AX958" s="123" t="str">
        <f t="shared" si="494"/>
        <v/>
      </c>
      <c r="AY958" s="140" t="str">
        <f>IF(AX958="","",IF(R958="Refreshment Beverage",ROUND(SUM(AX958*Rates!K$19),4),ROUND(SUM(AX958*(Rates!J$8/100)),4)))</f>
        <v/>
      </c>
      <c r="AZ958" s="124" t="str">
        <f t="shared" si="495"/>
        <v/>
      </c>
      <c r="BA958" s="125" t="str">
        <f t="shared" si="496"/>
        <v/>
      </c>
      <c r="BB958" s="115"/>
      <c r="BC958" s="143"/>
      <c r="BD958" s="100"/>
      <c r="BE958" s="100"/>
      <c r="BF958" s="100"/>
      <c r="BG958" s="100"/>
    </row>
    <row r="959" spans="1:59" ht="12.75" customHeight="1" x14ac:dyDescent="0.2">
      <c r="A959" s="144"/>
      <c r="B959" s="141"/>
      <c r="C959" s="141"/>
      <c r="D959" s="142"/>
      <c r="E959" s="142"/>
      <c r="F959" s="142"/>
      <c r="G959" s="142"/>
      <c r="H959" s="142"/>
      <c r="I959" s="129"/>
      <c r="J959" s="130"/>
      <c r="K959" s="131" t="str">
        <f t="shared" si="467"/>
        <v/>
      </c>
      <c r="L959" s="132" t="str">
        <f t="shared" si="468"/>
        <v/>
      </c>
      <c r="M959" s="133" t="str">
        <f t="shared" si="469"/>
        <v/>
      </c>
      <c r="N959" s="134" t="str">
        <f>IFERROR(IF(B:B="","",IF(R959="Beer",SUM(LOOKUP(2,1/(Rates!$B$3:$B$5&lt;=W959)/(Rates!$C$3:$C$5&gt;=W959),Rates!$D$3:$D$5)*(X959/100)*W959),IF(R959="Refreshment Beverage",SUM(LOOKUP(2,1/(Rates!$B$7:$B$11&lt;=W959)/(Rates!$C$7:$C$11&gt;=W959),Rates!$D$7:$D$11)*(X959/100)*W959)))),"")</f>
        <v/>
      </c>
      <c r="O959" s="134" t="str">
        <f t="shared" si="470"/>
        <v/>
      </c>
      <c r="P959" s="116"/>
      <c r="Q959" s="117" t="str">
        <f t="shared" si="471"/>
        <v/>
      </c>
      <c r="R959" s="128" t="str">
        <f t="shared" si="472"/>
        <v/>
      </c>
      <c r="S959" s="135" t="str">
        <f>IF(B959="","",IF(R959="Refreshment Beverage",VLOOKUP(VALUE(Q959),Rates!G$15:L$19,2,0),VLOOKUP(VALUE(Q959),Rates!G$4:L$12,2,0)))</f>
        <v/>
      </c>
      <c r="T959" s="135" t="str">
        <f t="shared" si="473"/>
        <v/>
      </c>
      <c r="U959" s="118" t="str">
        <f t="shared" si="474"/>
        <v/>
      </c>
      <c r="V959" s="135" t="str">
        <f t="shared" si="475"/>
        <v/>
      </c>
      <c r="W959" s="135" t="str">
        <f t="shared" si="476"/>
        <v/>
      </c>
      <c r="X959" s="119" t="str">
        <f t="shared" si="477"/>
        <v/>
      </c>
      <c r="Y959" s="120" t="str">
        <f>IF(B:B="","",IF(R959="Refreshment Beverage",VLOOKUP(Q959,Rates!G$15:L$19,6,0)*W959,VLOOKUP(Q959,Rates!G$4:L$12,6,0)*W959))</f>
        <v/>
      </c>
      <c r="Z959" s="120" t="str">
        <f t="shared" si="478"/>
        <v/>
      </c>
      <c r="AA959" s="120" t="str">
        <f t="shared" si="479"/>
        <v/>
      </c>
      <c r="AB959" s="136" t="str">
        <f>IF(B:B="","",IF(R959="Refreshment Beverage","",IF(AND(R959="Beer",Q959=0),SUM(LOOKUP(2,1/(Rates!$B$15:$B$18&lt;=W959)/(Rates!$C$15:$C$18&gt;=W959),Rates!$D$15:$D$18)*W959),VLOOKUP(VALUE(Q:Q),Rates!A:B,2,0)*W959)))</f>
        <v/>
      </c>
      <c r="AC959" s="136" t="str">
        <f>IF(B:B="","",IF(R959="Refreshment Beverage","",IF(AND(R959="Beer",Q959=0),SUM(LOOKUP(2,1/(Rates!$B$15:$B$18&lt;=W959)/(Rates!$C$15:$C$18&gt;=W959),Rates!$E$15:$E$18)*W959),VLOOKUP(VALUE(Q:Q),Rates!A:C,3,0)*W959)))</f>
        <v/>
      </c>
      <c r="AD959" s="137" t="str">
        <f>IFERROR(IF(B:B="","",IF(R959="Beer","",IF(VALUE(Q959)=0,VLOOKUP(VLOOKUP(B:B,#REF!,16,0),Rates!A:E,2,0),VLOOKUP(VALUE(Q959),Rates!A$31:B$34,2,0)*W959))),0)</f>
        <v/>
      </c>
      <c r="AE959" s="121" t="str">
        <f t="shared" si="480"/>
        <v/>
      </c>
      <c r="AF959" s="138" t="str">
        <f t="shared" si="481"/>
        <v/>
      </c>
      <c r="AG959" s="122" t="str">
        <f t="shared" si="482"/>
        <v/>
      </c>
      <c r="AH959" s="123" t="str">
        <f t="shared" si="483"/>
        <v/>
      </c>
      <c r="AI959" s="139" t="str">
        <f>IF(AE:AE="","",IF(R959="Refreshment Beverage",AK959*(Rates!J$19/100),ROUND(SUM(AH959*(Rates!$J$8/100)),4)))</f>
        <v/>
      </c>
      <c r="AJ959" s="124" t="str">
        <f t="shared" si="484"/>
        <v/>
      </c>
      <c r="AK959" s="125" t="str">
        <f t="shared" si="485"/>
        <v/>
      </c>
      <c r="AL959" s="121" t="str">
        <f t="shared" si="486"/>
        <v/>
      </c>
      <c r="AM959" s="138" t="str">
        <f>IF(AS959="","",IF(R959="Refreshment Beverage",ROUND(AS959*Rates!K$19,4),ROUND(AO959*(VLOOKUP(VALUE(Q959),Rates!G$4:L$12,3,0)),4)))</f>
        <v/>
      </c>
      <c r="AN959" s="126" t="str">
        <f>IF(AS959="","",IF(R959="Refreshment Beverage",AS959*(Rates!J$19/100),MAX(AM959,AB959)))</f>
        <v/>
      </c>
      <c r="AO959" s="127" t="str">
        <f t="shared" si="487"/>
        <v/>
      </c>
      <c r="AP959" s="127" t="str">
        <f t="shared" si="488"/>
        <v/>
      </c>
      <c r="AQ959" s="140" t="str">
        <f>IF(AS959="","",IF(R959="Refreshment Beverage",ROUND(SUM(VLOOKUP(Q:Q,Rates!G$15:L$19,3,0)*(AS959-Y959-Z959-AA959)),4),ROUND(SUM(Rates!$K$8*AS959),4)))</f>
        <v/>
      </c>
      <c r="AR959" s="139" t="str">
        <f t="shared" si="489"/>
        <v/>
      </c>
      <c r="AS959" s="125" t="str">
        <f t="shared" si="490"/>
        <v/>
      </c>
      <c r="AT959" s="121" t="str">
        <f t="shared" si="491"/>
        <v/>
      </c>
      <c r="AU959" s="138" t="str">
        <f>IF(AX959="","",IF(R959="Refreshment Beverage",ROUND((BA959-Y959-Z959-AA959)*VLOOKUP(VALUE(Q959),Rates!G$15:L$19,3,0),4),ROUND(AW959*(VLOOKUP(VALUE(Q959),Rates!G:L,3,0)),4)))</f>
        <v/>
      </c>
      <c r="AV959" s="126" t="str">
        <f t="shared" si="492"/>
        <v/>
      </c>
      <c r="AW959" s="127" t="str">
        <f t="shared" si="493"/>
        <v/>
      </c>
      <c r="AX959" s="123" t="str">
        <f t="shared" si="494"/>
        <v/>
      </c>
      <c r="AY959" s="140" t="str">
        <f>IF(AX959="","",IF(R959="Refreshment Beverage",ROUND(SUM(AX959*Rates!K$19),4),ROUND(SUM(AX959*(Rates!J$8/100)),4)))</f>
        <v/>
      </c>
      <c r="AZ959" s="124" t="str">
        <f t="shared" si="495"/>
        <v/>
      </c>
      <c r="BA959" s="125" t="str">
        <f t="shared" si="496"/>
        <v/>
      </c>
      <c r="BB959" s="115"/>
      <c r="BC959" s="143"/>
      <c r="BD959" s="100"/>
      <c r="BE959" s="100"/>
      <c r="BF959" s="100"/>
      <c r="BG959" s="100"/>
    </row>
    <row r="960" spans="1:59" ht="12.75" customHeight="1" x14ac:dyDescent="0.2">
      <c r="A960" s="144"/>
      <c r="B960" s="141"/>
      <c r="C960" s="141"/>
      <c r="D960" s="142"/>
      <c r="E960" s="142"/>
      <c r="F960" s="142"/>
      <c r="G960" s="142"/>
      <c r="H960" s="142"/>
      <c r="I960" s="129"/>
      <c r="J960" s="130"/>
      <c r="K960" s="131" t="str">
        <f t="shared" si="467"/>
        <v/>
      </c>
      <c r="L960" s="132" t="str">
        <f t="shared" si="468"/>
        <v/>
      </c>
      <c r="M960" s="133" t="str">
        <f t="shared" si="469"/>
        <v/>
      </c>
      <c r="N960" s="134" t="str">
        <f>IFERROR(IF(B:B="","",IF(R960="Beer",SUM(LOOKUP(2,1/(Rates!$B$3:$B$5&lt;=W960)/(Rates!$C$3:$C$5&gt;=W960),Rates!$D$3:$D$5)*(X960/100)*W960),IF(R960="Refreshment Beverage",SUM(LOOKUP(2,1/(Rates!$B$7:$B$11&lt;=W960)/(Rates!$C$7:$C$11&gt;=W960),Rates!$D$7:$D$11)*(X960/100)*W960)))),"")</f>
        <v/>
      </c>
      <c r="O960" s="134" t="str">
        <f t="shared" si="470"/>
        <v/>
      </c>
      <c r="P960" s="116"/>
      <c r="Q960" s="117" t="str">
        <f t="shared" si="471"/>
        <v/>
      </c>
      <c r="R960" s="128" t="str">
        <f t="shared" si="472"/>
        <v/>
      </c>
      <c r="S960" s="135" t="str">
        <f>IF(B960="","",IF(R960="Refreshment Beverage",VLOOKUP(VALUE(Q960),Rates!G$15:L$19,2,0),VLOOKUP(VALUE(Q960),Rates!G$4:L$12,2,0)))</f>
        <v/>
      </c>
      <c r="T960" s="135" t="str">
        <f t="shared" si="473"/>
        <v/>
      </c>
      <c r="U960" s="118" t="str">
        <f t="shared" si="474"/>
        <v/>
      </c>
      <c r="V960" s="135" t="str">
        <f t="shared" si="475"/>
        <v/>
      </c>
      <c r="W960" s="135" t="str">
        <f t="shared" si="476"/>
        <v/>
      </c>
      <c r="X960" s="119" t="str">
        <f t="shared" si="477"/>
        <v/>
      </c>
      <c r="Y960" s="120" t="str">
        <f>IF(B:B="","",IF(R960="Refreshment Beverage",VLOOKUP(Q960,Rates!G$15:L$19,6,0)*W960,VLOOKUP(Q960,Rates!G$4:L$12,6,0)*W960))</f>
        <v/>
      </c>
      <c r="Z960" s="120" t="str">
        <f t="shared" si="478"/>
        <v/>
      </c>
      <c r="AA960" s="120" t="str">
        <f t="shared" si="479"/>
        <v/>
      </c>
      <c r="AB960" s="136" t="str">
        <f>IF(B:B="","",IF(R960="Refreshment Beverage","",IF(AND(R960="Beer",Q960=0),SUM(LOOKUP(2,1/(Rates!$B$15:$B$18&lt;=W960)/(Rates!$C$15:$C$18&gt;=W960),Rates!$D$15:$D$18)*W960),VLOOKUP(VALUE(Q:Q),Rates!A:B,2,0)*W960)))</f>
        <v/>
      </c>
      <c r="AC960" s="136" t="str">
        <f>IF(B:B="","",IF(R960="Refreshment Beverage","",IF(AND(R960="Beer",Q960=0),SUM(LOOKUP(2,1/(Rates!$B$15:$B$18&lt;=W960)/(Rates!$C$15:$C$18&gt;=W960),Rates!$E$15:$E$18)*W960),VLOOKUP(VALUE(Q:Q),Rates!A:C,3,0)*W960)))</f>
        <v/>
      </c>
      <c r="AD960" s="137" t="str">
        <f>IFERROR(IF(B:B="","",IF(R960="Beer","",IF(VALUE(Q960)=0,VLOOKUP(VLOOKUP(B:B,#REF!,16,0),Rates!A:E,2,0),VLOOKUP(VALUE(Q960),Rates!A$31:B$34,2,0)*W960))),0)</f>
        <v/>
      </c>
      <c r="AE960" s="121" t="str">
        <f t="shared" si="480"/>
        <v/>
      </c>
      <c r="AF960" s="138" t="str">
        <f t="shared" si="481"/>
        <v/>
      </c>
      <c r="AG960" s="122" t="str">
        <f t="shared" si="482"/>
        <v/>
      </c>
      <c r="AH960" s="123" t="str">
        <f t="shared" si="483"/>
        <v/>
      </c>
      <c r="AI960" s="139" t="str">
        <f>IF(AE:AE="","",IF(R960="Refreshment Beverage",AK960*(Rates!J$19/100),ROUND(SUM(AH960*(Rates!$J$8/100)),4)))</f>
        <v/>
      </c>
      <c r="AJ960" s="124" t="str">
        <f t="shared" si="484"/>
        <v/>
      </c>
      <c r="AK960" s="125" t="str">
        <f t="shared" si="485"/>
        <v/>
      </c>
      <c r="AL960" s="121" t="str">
        <f t="shared" si="486"/>
        <v/>
      </c>
      <c r="AM960" s="138" t="str">
        <f>IF(AS960="","",IF(R960="Refreshment Beverage",ROUND(AS960*Rates!K$19,4),ROUND(AO960*(VLOOKUP(VALUE(Q960),Rates!G$4:L$12,3,0)),4)))</f>
        <v/>
      </c>
      <c r="AN960" s="126" t="str">
        <f>IF(AS960="","",IF(R960="Refreshment Beverage",AS960*(Rates!J$19/100),MAX(AM960,AB960)))</f>
        <v/>
      </c>
      <c r="AO960" s="127" t="str">
        <f t="shared" si="487"/>
        <v/>
      </c>
      <c r="AP960" s="127" t="str">
        <f t="shared" si="488"/>
        <v/>
      </c>
      <c r="AQ960" s="140" t="str">
        <f>IF(AS960="","",IF(R960="Refreshment Beverage",ROUND(SUM(VLOOKUP(Q:Q,Rates!G$15:L$19,3,0)*(AS960-Y960-Z960-AA960)),4),ROUND(SUM(Rates!$K$8*AS960),4)))</f>
        <v/>
      </c>
      <c r="AR960" s="139" t="str">
        <f t="shared" si="489"/>
        <v/>
      </c>
      <c r="AS960" s="125" t="str">
        <f t="shared" si="490"/>
        <v/>
      </c>
      <c r="AT960" s="121" t="str">
        <f t="shared" si="491"/>
        <v/>
      </c>
      <c r="AU960" s="138" t="str">
        <f>IF(AX960="","",IF(R960="Refreshment Beverage",ROUND((BA960-Y960-Z960-AA960)*VLOOKUP(VALUE(Q960),Rates!G$15:L$19,3,0),4),ROUND(AW960*(VLOOKUP(VALUE(Q960),Rates!G:L,3,0)),4)))</f>
        <v/>
      </c>
      <c r="AV960" s="126" t="str">
        <f t="shared" si="492"/>
        <v/>
      </c>
      <c r="AW960" s="127" t="str">
        <f t="shared" si="493"/>
        <v/>
      </c>
      <c r="AX960" s="123" t="str">
        <f t="shared" si="494"/>
        <v/>
      </c>
      <c r="AY960" s="140" t="str">
        <f>IF(AX960="","",IF(R960="Refreshment Beverage",ROUND(SUM(AX960*Rates!K$19),4),ROUND(SUM(AX960*(Rates!J$8/100)),4)))</f>
        <v/>
      </c>
      <c r="AZ960" s="124" t="str">
        <f t="shared" si="495"/>
        <v/>
      </c>
      <c r="BA960" s="125" t="str">
        <f t="shared" si="496"/>
        <v/>
      </c>
      <c r="BB960" s="115"/>
      <c r="BC960" s="143"/>
      <c r="BD960" s="100"/>
      <c r="BE960" s="100"/>
      <c r="BF960" s="100"/>
      <c r="BG960" s="100"/>
    </row>
    <row r="961" spans="1:59" ht="12.75" customHeight="1" x14ac:dyDescent="0.2">
      <c r="A961" s="144"/>
      <c r="B961" s="141"/>
      <c r="C961" s="141"/>
      <c r="D961" s="142"/>
      <c r="E961" s="142"/>
      <c r="F961" s="142"/>
      <c r="G961" s="142"/>
      <c r="H961" s="142"/>
      <c r="I961" s="129"/>
      <c r="J961" s="130"/>
      <c r="K961" s="131" t="str">
        <f t="shared" si="467"/>
        <v/>
      </c>
      <c r="L961" s="132" t="str">
        <f t="shared" si="468"/>
        <v/>
      </c>
      <c r="M961" s="133" t="str">
        <f t="shared" si="469"/>
        <v/>
      </c>
      <c r="N961" s="134" t="str">
        <f>IFERROR(IF(B:B="","",IF(R961="Beer",SUM(LOOKUP(2,1/(Rates!$B$3:$B$5&lt;=W961)/(Rates!$C$3:$C$5&gt;=W961),Rates!$D$3:$D$5)*(X961/100)*W961),IF(R961="Refreshment Beverage",SUM(LOOKUP(2,1/(Rates!$B$7:$B$11&lt;=W961)/(Rates!$C$7:$C$11&gt;=W961),Rates!$D$7:$D$11)*(X961/100)*W961)))),"")</f>
        <v/>
      </c>
      <c r="O961" s="134" t="str">
        <f t="shared" si="470"/>
        <v/>
      </c>
      <c r="P961" s="116"/>
      <c r="Q961" s="117" t="str">
        <f t="shared" si="471"/>
        <v/>
      </c>
      <c r="R961" s="128" t="str">
        <f t="shared" si="472"/>
        <v/>
      </c>
      <c r="S961" s="135" t="str">
        <f>IF(B961="","",IF(R961="Refreshment Beverage",VLOOKUP(VALUE(Q961),Rates!G$15:L$19,2,0),VLOOKUP(VALUE(Q961),Rates!G$4:L$12,2,0)))</f>
        <v/>
      </c>
      <c r="T961" s="135" t="str">
        <f t="shared" si="473"/>
        <v/>
      </c>
      <c r="U961" s="118" t="str">
        <f t="shared" si="474"/>
        <v/>
      </c>
      <c r="V961" s="135" t="str">
        <f t="shared" si="475"/>
        <v/>
      </c>
      <c r="W961" s="135" t="str">
        <f t="shared" si="476"/>
        <v/>
      </c>
      <c r="X961" s="119" t="str">
        <f t="shared" si="477"/>
        <v/>
      </c>
      <c r="Y961" s="120" t="str">
        <f>IF(B:B="","",IF(R961="Refreshment Beverage",VLOOKUP(Q961,Rates!G$15:L$19,6,0)*W961,VLOOKUP(Q961,Rates!G$4:L$12,6,0)*W961))</f>
        <v/>
      </c>
      <c r="Z961" s="120" t="str">
        <f t="shared" si="478"/>
        <v/>
      </c>
      <c r="AA961" s="120" t="str">
        <f t="shared" si="479"/>
        <v/>
      </c>
      <c r="AB961" s="136" t="str">
        <f>IF(B:B="","",IF(R961="Refreshment Beverage","",IF(AND(R961="Beer",Q961=0),SUM(LOOKUP(2,1/(Rates!$B$15:$B$18&lt;=W961)/(Rates!$C$15:$C$18&gt;=W961),Rates!$D$15:$D$18)*W961),VLOOKUP(VALUE(Q:Q),Rates!A:B,2,0)*W961)))</f>
        <v/>
      </c>
      <c r="AC961" s="136" t="str">
        <f>IF(B:B="","",IF(R961="Refreshment Beverage","",IF(AND(R961="Beer",Q961=0),SUM(LOOKUP(2,1/(Rates!$B$15:$B$18&lt;=W961)/(Rates!$C$15:$C$18&gt;=W961),Rates!$E$15:$E$18)*W961),VLOOKUP(VALUE(Q:Q),Rates!A:C,3,0)*W961)))</f>
        <v/>
      </c>
      <c r="AD961" s="137" t="str">
        <f>IFERROR(IF(B:B="","",IF(R961="Beer","",IF(VALUE(Q961)=0,VLOOKUP(VLOOKUP(B:B,#REF!,16,0),Rates!A:E,2,0),VLOOKUP(VALUE(Q961),Rates!A$31:B$34,2,0)*W961))),0)</f>
        <v/>
      </c>
      <c r="AE961" s="121" t="str">
        <f t="shared" si="480"/>
        <v/>
      </c>
      <c r="AF961" s="138" t="str">
        <f t="shared" si="481"/>
        <v/>
      </c>
      <c r="AG961" s="122" t="str">
        <f t="shared" si="482"/>
        <v/>
      </c>
      <c r="AH961" s="123" t="str">
        <f t="shared" si="483"/>
        <v/>
      </c>
      <c r="AI961" s="139" t="str">
        <f>IF(AE:AE="","",IF(R961="Refreshment Beverage",AK961*(Rates!J$19/100),ROUND(SUM(AH961*(Rates!$J$8/100)),4)))</f>
        <v/>
      </c>
      <c r="AJ961" s="124" t="str">
        <f t="shared" si="484"/>
        <v/>
      </c>
      <c r="AK961" s="125" t="str">
        <f t="shared" si="485"/>
        <v/>
      </c>
      <c r="AL961" s="121" t="str">
        <f t="shared" si="486"/>
        <v/>
      </c>
      <c r="AM961" s="138" t="str">
        <f>IF(AS961="","",IF(R961="Refreshment Beverage",ROUND(AS961*Rates!K$19,4),ROUND(AO961*(VLOOKUP(VALUE(Q961),Rates!G$4:L$12,3,0)),4)))</f>
        <v/>
      </c>
      <c r="AN961" s="126" t="str">
        <f>IF(AS961="","",IF(R961="Refreshment Beverage",AS961*(Rates!J$19/100),MAX(AM961,AB961)))</f>
        <v/>
      </c>
      <c r="AO961" s="127" t="str">
        <f t="shared" si="487"/>
        <v/>
      </c>
      <c r="AP961" s="127" t="str">
        <f t="shared" si="488"/>
        <v/>
      </c>
      <c r="AQ961" s="140" t="str">
        <f>IF(AS961="","",IF(R961="Refreshment Beverage",ROUND(SUM(VLOOKUP(Q:Q,Rates!G$15:L$19,3,0)*(AS961-Y961-Z961-AA961)),4),ROUND(SUM(Rates!$K$8*AS961),4)))</f>
        <v/>
      </c>
      <c r="AR961" s="139" t="str">
        <f t="shared" si="489"/>
        <v/>
      </c>
      <c r="AS961" s="125" t="str">
        <f t="shared" si="490"/>
        <v/>
      </c>
      <c r="AT961" s="121" t="str">
        <f t="shared" si="491"/>
        <v/>
      </c>
      <c r="AU961" s="138" t="str">
        <f>IF(AX961="","",IF(R961="Refreshment Beverage",ROUND((BA961-Y961-Z961-AA961)*VLOOKUP(VALUE(Q961),Rates!G$15:L$19,3,0),4),ROUND(AW961*(VLOOKUP(VALUE(Q961),Rates!G:L,3,0)),4)))</f>
        <v/>
      </c>
      <c r="AV961" s="126" t="str">
        <f t="shared" si="492"/>
        <v/>
      </c>
      <c r="AW961" s="127" t="str">
        <f t="shared" si="493"/>
        <v/>
      </c>
      <c r="AX961" s="123" t="str">
        <f t="shared" si="494"/>
        <v/>
      </c>
      <c r="AY961" s="140" t="str">
        <f>IF(AX961="","",IF(R961="Refreshment Beverage",ROUND(SUM(AX961*Rates!K$19),4),ROUND(SUM(AX961*(Rates!J$8/100)),4)))</f>
        <v/>
      </c>
      <c r="AZ961" s="124" t="str">
        <f t="shared" si="495"/>
        <v/>
      </c>
      <c r="BA961" s="125" t="str">
        <f t="shared" si="496"/>
        <v/>
      </c>
      <c r="BB961" s="115"/>
      <c r="BC961" s="143"/>
      <c r="BD961" s="100"/>
      <c r="BE961" s="100"/>
      <c r="BF961" s="100"/>
      <c r="BG961" s="100"/>
    </row>
    <row r="962" spans="1:59" ht="12.75" customHeight="1" x14ac:dyDescent="0.2">
      <c r="A962" s="144"/>
      <c r="B962" s="141"/>
      <c r="C962" s="141"/>
      <c r="D962" s="142"/>
      <c r="E962" s="142"/>
      <c r="F962" s="142"/>
      <c r="G962" s="142"/>
      <c r="H962" s="142"/>
      <c r="I962" s="129"/>
      <c r="J962" s="130"/>
      <c r="K962" s="131" t="str">
        <f t="shared" si="467"/>
        <v/>
      </c>
      <c r="L962" s="132" t="str">
        <f t="shared" si="468"/>
        <v/>
      </c>
      <c r="M962" s="133" t="str">
        <f t="shared" si="469"/>
        <v/>
      </c>
      <c r="N962" s="134" t="str">
        <f>IFERROR(IF(B:B="","",IF(R962="Beer",SUM(LOOKUP(2,1/(Rates!$B$3:$B$5&lt;=W962)/(Rates!$C$3:$C$5&gt;=W962),Rates!$D$3:$D$5)*(X962/100)*W962),IF(R962="Refreshment Beverage",SUM(LOOKUP(2,1/(Rates!$B$7:$B$11&lt;=W962)/(Rates!$C$7:$C$11&gt;=W962),Rates!$D$7:$D$11)*(X962/100)*W962)))),"")</f>
        <v/>
      </c>
      <c r="O962" s="134" t="str">
        <f t="shared" si="470"/>
        <v/>
      </c>
      <c r="P962" s="116"/>
      <c r="Q962" s="117" t="str">
        <f t="shared" si="471"/>
        <v/>
      </c>
      <c r="R962" s="128" t="str">
        <f t="shared" si="472"/>
        <v/>
      </c>
      <c r="S962" s="135" t="str">
        <f>IF(B962="","",IF(R962="Refreshment Beverage",VLOOKUP(VALUE(Q962),Rates!G$15:L$19,2,0),VLOOKUP(VALUE(Q962),Rates!G$4:L$12,2,0)))</f>
        <v/>
      </c>
      <c r="T962" s="135" t="str">
        <f t="shared" si="473"/>
        <v/>
      </c>
      <c r="U962" s="118" t="str">
        <f t="shared" si="474"/>
        <v/>
      </c>
      <c r="V962" s="135" t="str">
        <f t="shared" si="475"/>
        <v/>
      </c>
      <c r="W962" s="135" t="str">
        <f t="shared" si="476"/>
        <v/>
      </c>
      <c r="X962" s="119" t="str">
        <f t="shared" si="477"/>
        <v/>
      </c>
      <c r="Y962" s="120" t="str">
        <f>IF(B:B="","",IF(R962="Refreshment Beverage",VLOOKUP(Q962,Rates!G$15:L$19,6,0)*W962,VLOOKUP(Q962,Rates!G$4:L$12,6,0)*W962))</f>
        <v/>
      </c>
      <c r="Z962" s="120" t="str">
        <f t="shared" si="478"/>
        <v/>
      </c>
      <c r="AA962" s="120" t="str">
        <f t="shared" si="479"/>
        <v/>
      </c>
      <c r="AB962" s="136" t="str">
        <f>IF(B:B="","",IF(R962="Refreshment Beverage","",IF(AND(R962="Beer",Q962=0),SUM(LOOKUP(2,1/(Rates!$B$15:$B$18&lt;=W962)/(Rates!$C$15:$C$18&gt;=W962),Rates!$D$15:$D$18)*W962),VLOOKUP(VALUE(Q:Q),Rates!A:B,2,0)*W962)))</f>
        <v/>
      </c>
      <c r="AC962" s="136" t="str">
        <f>IF(B:B="","",IF(R962="Refreshment Beverage","",IF(AND(R962="Beer",Q962=0),SUM(LOOKUP(2,1/(Rates!$B$15:$B$18&lt;=W962)/(Rates!$C$15:$C$18&gt;=W962),Rates!$E$15:$E$18)*W962),VLOOKUP(VALUE(Q:Q),Rates!A:C,3,0)*W962)))</f>
        <v/>
      </c>
      <c r="AD962" s="137" t="str">
        <f>IFERROR(IF(B:B="","",IF(R962="Beer","",IF(VALUE(Q962)=0,VLOOKUP(VLOOKUP(B:B,#REF!,16,0),Rates!A:E,2,0),VLOOKUP(VALUE(Q962),Rates!A$31:B$34,2,0)*W962))),0)</f>
        <v/>
      </c>
      <c r="AE962" s="121" t="str">
        <f t="shared" si="480"/>
        <v/>
      </c>
      <c r="AF962" s="138" t="str">
        <f t="shared" si="481"/>
        <v/>
      </c>
      <c r="AG962" s="122" t="str">
        <f t="shared" si="482"/>
        <v/>
      </c>
      <c r="AH962" s="123" t="str">
        <f t="shared" si="483"/>
        <v/>
      </c>
      <c r="AI962" s="139" t="str">
        <f>IF(AE:AE="","",IF(R962="Refreshment Beverage",AK962*(Rates!J$19/100),ROUND(SUM(AH962*(Rates!$J$8/100)),4)))</f>
        <v/>
      </c>
      <c r="AJ962" s="124" t="str">
        <f t="shared" si="484"/>
        <v/>
      </c>
      <c r="AK962" s="125" t="str">
        <f t="shared" si="485"/>
        <v/>
      </c>
      <c r="AL962" s="121" t="str">
        <f t="shared" si="486"/>
        <v/>
      </c>
      <c r="AM962" s="138" t="str">
        <f>IF(AS962="","",IF(R962="Refreshment Beverage",ROUND(AS962*Rates!K$19,4),ROUND(AO962*(VLOOKUP(VALUE(Q962),Rates!G$4:L$12,3,0)),4)))</f>
        <v/>
      </c>
      <c r="AN962" s="126" t="str">
        <f>IF(AS962="","",IF(R962="Refreshment Beverage",AS962*(Rates!J$19/100),MAX(AM962,AB962)))</f>
        <v/>
      </c>
      <c r="AO962" s="127" t="str">
        <f t="shared" si="487"/>
        <v/>
      </c>
      <c r="AP962" s="127" t="str">
        <f t="shared" si="488"/>
        <v/>
      </c>
      <c r="AQ962" s="140" t="str">
        <f>IF(AS962="","",IF(R962="Refreshment Beverage",ROUND(SUM(VLOOKUP(Q:Q,Rates!G$15:L$19,3,0)*(AS962-Y962-Z962-AA962)),4),ROUND(SUM(Rates!$K$8*AS962),4)))</f>
        <v/>
      </c>
      <c r="AR962" s="139" t="str">
        <f t="shared" si="489"/>
        <v/>
      </c>
      <c r="AS962" s="125" t="str">
        <f t="shared" si="490"/>
        <v/>
      </c>
      <c r="AT962" s="121" t="str">
        <f t="shared" si="491"/>
        <v/>
      </c>
      <c r="AU962" s="138" t="str">
        <f>IF(AX962="","",IF(R962="Refreshment Beverage",ROUND((BA962-Y962-Z962-AA962)*VLOOKUP(VALUE(Q962),Rates!G$15:L$19,3,0),4),ROUND(AW962*(VLOOKUP(VALUE(Q962),Rates!G:L,3,0)),4)))</f>
        <v/>
      </c>
      <c r="AV962" s="126" t="str">
        <f t="shared" si="492"/>
        <v/>
      </c>
      <c r="AW962" s="127" t="str">
        <f t="shared" si="493"/>
        <v/>
      </c>
      <c r="AX962" s="123" t="str">
        <f t="shared" si="494"/>
        <v/>
      </c>
      <c r="AY962" s="140" t="str">
        <f>IF(AX962="","",IF(R962="Refreshment Beverage",ROUND(SUM(AX962*Rates!K$19),4),ROUND(SUM(AX962*(Rates!J$8/100)),4)))</f>
        <v/>
      </c>
      <c r="AZ962" s="124" t="str">
        <f t="shared" si="495"/>
        <v/>
      </c>
      <c r="BA962" s="125" t="str">
        <f t="shared" si="496"/>
        <v/>
      </c>
      <c r="BB962" s="115"/>
      <c r="BC962" s="143"/>
      <c r="BD962" s="100"/>
      <c r="BE962" s="100"/>
      <c r="BF962" s="100"/>
      <c r="BG962" s="100"/>
    </row>
    <row r="963" spans="1:59" ht="12.75" customHeight="1" x14ac:dyDescent="0.2">
      <c r="A963" s="144"/>
      <c r="B963" s="141"/>
      <c r="C963" s="141"/>
      <c r="D963" s="142"/>
      <c r="E963" s="142"/>
      <c r="F963" s="142"/>
      <c r="G963" s="142"/>
      <c r="H963" s="142"/>
      <c r="I963" s="129"/>
      <c r="J963" s="130"/>
      <c r="K963" s="131" t="str">
        <f t="shared" si="467"/>
        <v/>
      </c>
      <c r="L963" s="132" t="str">
        <f t="shared" si="468"/>
        <v/>
      </c>
      <c r="M963" s="133" t="str">
        <f t="shared" si="469"/>
        <v/>
      </c>
      <c r="N963" s="134" t="str">
        <f>IFERROR(IF(B:B="","",IF(R963="Beer",SUM(LOOKUP(2,1/(Rates!$B$3:$B$5&lt;=W963)/(Rates!$C$3:$C$5&gt;=W963),Rates!$D$3:$D$5)*(X963/100)*W963),IF(R963="Refreshment Beverage",SUM(LOOKUP(2,1/(Rates!$B$7:$B$11&lt;=W963)/(Rates!$C$7:$C$11&gt;=W963),Rates!$D$7:$D$11)*(X963/100)*W963)))),"")</f>
        <v/>
      </c>
      <c r="O963" s="134" t="str">
        <f t="shared" si="470"/>
        <v/>
      </c>
      <c r="P963" s="116"/>
      <c r="Q963" s="117" t="str">
        <f t="shared" si="471"/>
        <v/>
      </c>
      <c r="R963" s="128" t="str">
        <f t="shared" si="472"/>
        <v/>
      </c>
      <c r="S963" s="135" t="str">
        <f>IF(B963="","",IF(R963="Refreshment Beverage",VLOOKUP(VALUE(Q963),Rates!G$15:L$19,2,0),VLOOKUP(VALUE(Q963),Rates!G$4:L$12,2,0)))</f>
        <v/>
      </c>
      <c r="T963" s="135" t="str">
        <f t="shared" si="473"/>
        <v/>
      </c>
      <c r="U963" s="118" t="str">
        <f t="shared" si="474"/>
        <v/>
      </c>
      <c r="V963" s="135" t="str">
        <f t="shared" si="475"/>
        <v/>
      </c>
      <c r="W963" s="135" t="str">
        <f t="shared" si="476"/>
        <v/>
      </c>
      <c r="X963" s="119" t="str">
        <f t="shared" si="477"/>
        <v/>
      </c>
      <c r="Y963" s="120" t="str">
        <f>IF(B:B="","",IF(R963="Refreshment Beverage",VLOOKUP(Q963,Rates!G$15:L$19,6,0)*W963,VLOOKUP(Q963,Rates!G$4:L$12,6,0)*W963))</f>
        <v/>
      </c>
      <c r="Z963" s="120" t="str">
        <f t="shared" si="478"/>
        <v/>
      </c>
      <c r="AA963" s="120" t="str">
        <f t="shared" si="479"/>
        <v/>
      </c>
      <c r="AB963" s="136" t="str">
        <f>IF(B:B="","",IF(R963="Refreshment Beverage","",IF(AND(R963="Beer",Q963=0),SUM(LOOKUP(2,1/(Rates!$B$15:$B$18&lt;=W963)/(Rates!$C$15:$C$18&gt;=W963),Rates!$D$15:$D$18)*W963),VLOOKUP(VALUE(Q:Q),Rates!A:B,2,0)*W963)))</f>
        <v/>
      </c>
      <c r="AC963" s="136" t="str">
        <f>IF(B:B="","",IF(R963="Refreshment Beverage","",IF(AND(R963="Beer",Q963=0),SUM(LOOKUP(2,1/(Rates!$B$15:$B$18&lt;=W963)/(Rates!$C$15:$C$18&gt;=W963),Rates!$E$15:$E$18)*W963),VLOOKUP(VALUE(Q:Q),Rates!A:C,3,0)*W963)))</f>
        <v/>
      </c>
      <c r="AD963" s="137" t="str">
        <f>IFERROR(IF(B:B="","",IF(R963="Beer","",IF(VALUE(Q963)=0,VLOOKUP(VLOOKUP(B:B,#REF!,16,0),Rates!A:E,2,0),VLOOKUP(VALUE(Q963),Rates!A$31:B$34,2,0)*W963))),0)</f>
        <v/>
      </c>
      <c r="AE963" s="121" t="str">
        <f t="shared" si="480"/>
        <v/>
      </c>
      <c r="AF963" s="138" t="str">
        <f t="shared" si="481"/>
        <v/>
      </c>
      <c r="AG963" s="122" t="str">
        <f t="shared" si="482"/>
        <v/>
      </c>
      <c r="AH963" s="123" t="str">
        <f t="shared" si="483"/>
        <v/>
      </c>
      <c r="AI963" s="139" t="str">
        <f>IF(AE:AE="","",IF(R963="Refreshment Beverage",AK963*(Rates!J$19/100),ROUND(SUM(AH963*(Rates!$J$8/100)),4)))</f>
        <v/>
      </c>
      <c r="AJ963" s="124" t="str">
        <f t="shared" si="484"/>
        <v/>
      </c>
      <c r="AK963" s="125" t="str">
        <f t="shared" si="485"/>
        <v/>
      </c>
      <c r="AL963" s="121" t="str">
        <f t="shared" si="486"/>
        <v/>
      </c>
      <c r="AM963" s="138" t="str">
        <f>IF(AS963="","",IF(R963="Refreshment Beverage",ROUND(AS963*Rates!K$19,4),ROUND(AO963*(VLOOKUP(VALUE(Q963),Rates!G$4:L$12,3,0)),4)))</f>
        <v/>
      </c>
      <c r="AN963" s="126" t="str">
        <f>IF(AS963="","",IF(R963="Refreshment Beverage",AS963*(Rates!J$19/100),MAX(AM963,AB963)))</f>
        <v/>
      </c>
      <c r="AO963" s="127" t="str">
        <f t="shared" si="487"/>
        <v/>
      </c>
      <c r="AP963" s="127" t="str">
        <f t="shared" si="488"/>
        <v/>
      </c>
      <c r="AQ963" s="140" t="str">
        <f>IF(AS963="","",IF(R963="Refreshment Beverage",ROUND(SUM(VLOOKUP(Q:Q,Rates!G$15:L$19,3,0)*(AS963-Y963-Z963-AA963)),4),ROUND(SUM(Rates!$K$8*AS963),4)))</f>
        <v/>
      </c>
      <c r="AR963" s="139" t="str">
        <f t="shared" si="489"/>
        <v/>
      </c>
      <c r="AS963" s="125" t="str">
        <f t="shared" si="490"/>
        <v/>
      </c>
      <c r="AT963" s="121" t="str">
        <f t="shared" si="491"/>
        <v/>
      </c>
      <c r="AU963" s="138" t="str">
        <f>IF(AX963="","",IF(R963="Refreshment Beverage",ROUND((BA963-Y963-Z963-AA963)*VLOOKUP(VALUE(Q963),Rates!G$15:L$19,3,0),4),ROUND(AW963*(VLOOKUP(VALUE(Q963),Rates!G:L,3,0)),4)))</f>
        <v/>
      </c>
      <c r="AV963" s="126" t="str">
        <f t="shared" si="492"/>
        <v/>
      </c>
      <c r="AW963" s="127" t="str">
        <f t="shared" si="493"/>
        <v/>
      </c>
      <c r="AX963" s="123" t="str">
        <f t="shared" si="494"/>
        <v/>
      </c>
      <c r="AY963" s="140" t="str">
        <f>IF(AX963="","",IF(R963="Refreshment Beverage",ROUND(SUM(AX963*Rates!K$19),4),ROUND(SUM(AX963*(Rates!J$8/100)),4)))</f>
        <v/>
      </c>
      <c r="AZ963" s="124" t="str">
        <f t="shared" si="495"/>
        <v/>
      </c>
      <c r="BA963" s="125" t="str">
        <f t="shared" si="496"/>
        <v/>
      </c>
      <c r="BB963" s="115"/>
      <c r="BC963" s="143"/>
      <c r="BD963" s="100"/>
      <c r="BE963" s="100"/>
      <c r="BF963" s="100"/>
      <c r="BG963" s="100"/>
    </row>
    <row r="964" spans="1:59" ht="12.75" customHeight="1" x14ac:dyDescent="0.2">
      <c r="A964" s="144"/>
      <c r="B964" s="141"/>
      <c r="C964" s="141"/>
      <c r="D964" s="142"/>
      <c r="E964" s="142"/>
      <c r="F964" s="142"/>
      <c r="G964" s="142"/>
      <c r="H964" s="142"/>
      <c r="I964" s="129"/>
      <c r="J964" s="130"/>
      <c r="K964" s="131" t="str">
        <f t="shared" si="467"/>
        <v/>
      </c>
      <c r="L964" s="132" t="str">
        <f t="shared" si="468"/>
        <v/>
      </c>
      <c r="M964" s="133" t="str">
        <f t="shared" si="469"/>
        <v/>
      </c>
      <c r="N964" s="134" t="str">
        <f>IFERROR(IF(B:B="","",IF(R964="Beer",SUM(LOOKUP(2,1/(Rates!$B$3:$B$5&lt;=W964)/(Rates!$C$3:$C$5&gt;=W964),Rates!$D$3:$D$5)*(X964/100)*W964),IF(R964="Refreshment Beverage",SUM(LOOKUP(2,1/(Rates!$B$7:$B$11&lt;=W964)/(Rates!$C$7:$C$11&gt;=W964),Rates!$D$7:$D$11)*(X964/100)*W964)))),"")</f>
        <v/>
      </c>
      <c r="O964" s="134" t="str">
        <f t="shared" si="470"/>
        <v/>
      </c>
      <c r="P964" s="116"/>
      <c r="Q964" s="117" t="str">
        <f t="shared" si="471"/>
        <v/>
      </c>
      <c r="R964" s="128" t="str">
        <f t="shared" si="472"/>
        <v/>
      </c>
      <c r="S964" s="135" t="str">
        <f>IF(B964="","",IF(R964="Refreshment Beverage",VLOOKUP(VALUE(Q964),Rates!G$15:L$19,2,0),VLOOKUP(VALUE(Q964),Rates!G$4:L$12,2,0)))</f>
        <v/>
      </c>
      <c r="T964" s="135" t="str">
        <f t="shared" si="473"/>
        <v/>
      </c>
      <c r="U964" s="118" t="str">
        <f t="shared" si="474"/>
        <v/>
      </c>
      <c r="V964" s="135" t="str">
        <f t="shared" si="475"/>
        <v/>
      </c>
      <c r="W964" s="135" t="str">
        <f t="shared" si="476"/>
        <v/>
      </c>
      <c r="X964" s="119" t="str">
        <f t="shared" si="477"/>
        <v/>
      </c>
      <c r="Y964" s="120" t="str">
        <f>IF(B:B="","",IF(R964="Refreshment Beverage",VLOOKUP(Q964,Rates!G$15:L$19,6,0)*W964,VLOOKUP(Q964,Rates!G$4:L$12,6,0)*W964))</f>
        <v/>
      </c>
      <c r="Z964" s="120" t="str">
        <f t="shared" si="478"/>
        <v/>
      </c>
      <c r="AA964" s="120" t="str">
        <f t="shared" si="479"/>
        <v/>
      </c>
      <c r="AB964" s="136" t="str">
        <f>IF(B:B="","",IF(R964="Refreshment Beverage","",IF(AND(R964="Beer",Q964=0),SUM(LOOKUP(2,1/(Rates!$B$15:$B$18&lt;=W964)/(Rates!$C$15:$C$18&gt;=W964),Rates!$D$15:$D$18)*W964),VLOOKUP(VALUE(Q:Q),Rates!A:B,2,0)*W964)))</f>
        <v/>
      </c>
      <c r="AC964" s="136" t="str">
        <f>IF(B:B="","",IF(R964="Refreshment Beverage","",IF(AND(R964="Beer",Q964=0),SUM(LOOKUP(2,1/(Rates!$B$15:$B$18&lt;=W964)/(Rates!$C$15:$C$18&gt;=W964),Rates!$E$15:$E$18)*W964),VLOOKUP(VALUE(Q:Q),Rates!A:C,3,0)*W964)))</f>
        <v/>
      </c>
      <c r="AD964" s="137" t="str">
        <f>IFERROR(IF(B:B="","",IF(R964="Beer","",IF(VALUE(Q964)=0,VLOOKUP(VLOOKUP(B:B,#REF!,16,0),Rates!A:E,2,0),VLOOKUP(VALUE(Q964),Rates!A$31:B$34,2,0)*W964))),0)</f>
        <v/>
      </c>
      <c r="AE964" s="121" t="str">
        <f t="shared" si="480"/>
        <v/>
      </c>
      <c r="AF964" s="138" t="str">
        <f t="shared" si="481"/>
        <v/>
      </c>
      <c r="AG964" s="122" t="str">
        <f t="shared" si="482"/>
        <v/>
      </c>
      <c r="AH964" s="123" t="str">
        <f t="shared" si="483"/>
        <v/>
      </c>
      <c r="AI964" s="139" t="str">
        <f>IF(AE:AE="","",IF(R964="Refreshment Beverage",AK964*(Rates!J$19/100),ROUND(SUM(AH964*(Rates!$J$8/100)),4)))</f>
        <v/>
      </c>
      <c r="AJ964" s="124" t="str">
        <f t="shared" si="484"/>
        <v/>
      </c>
      <c r="AK964" s="125" t="str">
        <f t="shared" si="485"/>
        <v/>
      </c>
      <c r="AL964" s="121" t="str">
        <f t="shared" si="486"/>
        <v/>
      </c>
      <c r="AM964" s="138" t="str">
        <f>IF(AS964="","",IF(R964="Refreshment Beverage",ROUND(AS964*Rates!K$19,4),ROUND(AO964*(VLOOKUP(VALUE(Q964),Rates!G$4:L$12,3,0)),4)))</f>
        <v/>
      </c>
      <c r="AN964" s="126" t="str">
        <f>IF(AS964="","",IF(R964="Refreshment Beverage",AS964*(Rates!J$19/100),MAX(AM964,AB964)))</f>
        <v/>
      </c>
      <c r="AO964" s="127" t="str">
        <f t="shared" si="487"/>
        <v/>
      </c>
      <c r="AP964" s="127" t="str">
        <f t="shared" si="488"/>
        <v/>
      </c>
      <c r="AQ964" s="140" t="str">
        <f>IF(AS964="","",IF(R964="Refreshment Beverage",ROUND(SUM(VLOOKUP(Q:Q,Rates!G$15:L$19,3,0)*(AS964-Y964-Z964-AA964)),4),ROUND(SUM(Rates!$K$8*AS964),4)))</f>
        <v/>
      </c>
      <c r="AR964" s="139" t="str">
        <f t="shared" si="489"/>
        <v/>
      </c>
      <c r="AS964" s="125" t="str">
        <f t="shared" si="490"/>
        <v/>
      </c>
      <c r="AT964" s="121" t="str">
        <f t="shared" si="491"/>
        <v/>
      </c>
      <c r="AU964" s="138" t="str">
        <f>IF(AX964="","",IF(R964="Refreshment Beverage",ROUND((BA964-Y964-Z964-AA964)*VLOOKUP(VALUE(Q964),Rates!G$15:L$19,3,0),4),ROUND(AW964*(VLOOKUP(VALUE(Q964),Rates!G:L,3,0)),4)))</f>
        <v/>
      </c>
      <c r="AV964" s="126" t="str">
        <f t="shared" si="492"/>
        <v/>
      </c>
      <c r="AW964" s="127" t="str">
        <f t="shared" si="493"/>
        <v/>
      </c>
      <c r="AX964" s="123" t="str">
        <f t="shared" si="494"/>
        <v/>
      </c>
      <c r="AY964" s="140" t="str">
        <f>IF(AX964="","",IF(R964="Refreshment Beverage",ROUND(SUM(AX964*Rates!K$19),4),ROUND(SUM(AX964*(Rates!J$8/100)),4)))</f>
        <v/>
      </c>
      <c r="AZ964" s="124" t="str">
        <f t="shared" si="495"/>
        <v/>
      </c>
      <c r="BA964" s="125" t="str">
        <f t="shared" si="496"/>
        <v/>
      </c>
      <c r="BB964" s="115"/>
      <c r="BC964" s="143"/>
      <c r="BD964" s="100"/>
      <c r="BE964" s="100"/>
      <c r="BF964" s="100"/>
      <c r="BG964" s="100"/>
    </row>
    <row r="965" spans="1:59" ht="12.75" customHeight="1" x14ac:dyDescent="0.2">
      <c r="A965" s="144"/>
      <c r="B965" s="141"/>
      <c r="C965" s="141"/>
      <c r="D965" s="142"/>
      <c r="E965" s="142"/>
      <c r="F965" s="142"/>
      <c r="G965" s="142"/>
      <c r="H965" s="142"/>
      <c r="I965" s="129"/>
      <c r="J965" s="130"/>
      <c r="K965" s="131" t="str">
        <f t="shared" si="467"/>
        <v/>
      </c>
      <c r="L965" s="132" t="str">
        <f t="shared" si="468"/>
        <v/>
      </c>
      <c r="M965" s="133" t="str">
        <f t="shared" si="469"/>
        <v/>
      </c>
      <c r="N965" s="134" t="str">
        <f>IFERROR(IF(B:B="","",IF(R965="Beer",SUM(LOOKUP(2,1/(Rates!$B$3:$B$5&lt;=W965)/(Rates!$C$3:$C$5&gt;=W965),Rates!$D$3:$D$5)*(X965/100)*W965),IF(R965="Refreshment Beverage",SUM(LOOKUP(2,1/(Rates!$B$7:$B$11&lt;=W965)/(Rates!$C$7:$C$11&gt;=W965),Rates!$D$7:$D$11)*(X965/100)*W965)))),"")</f>
        <v/>
      </c>
      <c r="O965" s="134" t="str">
        <f t="shared" si="470"/>
        <v/>
      </c>
      <c r="P965" s="116"/>
      <c r="Q965" s="117" t="str">
        <f t="shared" si="471"/>
        <v/>
      </c>
      <c r="R965" s="128" t="str">
        <f t="shared" si="472"/>
        <v/>
      </c>
      <c r="S965" s="135" t="str">
        <f>IF(B965="","",IF(R965="Refreshment Beverage",VLOOKUP(VALUE(Q965),Rates!G$15:L$19,2,0),VLOOKUP(VALUE(Q965),Rates!G$4:L$12,2,0)))</f>
        <v/>
      </c>
      <c r="T965" s="135" t="str">
        <f t="shared" si="473"/>
        <v/>
      </c>
      <c r="U965" s="118" t="str">
        <f t="shared" si="474"/>
        <v/>
      </c>
      <c r="V965" s="135" t="str">
        <f t="shared" si="475"/>
        <v/>
      </c>
      <c r="W965" s="135" t="str">
        <f t="shared" si="476"/>
        <v/>
      </c>
      <c r="X965" s="119" t="str">
        <f t="shared" si="477"/>
        <v/>
      </c>
      <c r="Y965" s="120" t="str">
        <f>IF(B:B="","",IF(R965="Refreshment Beverage",VLOOKUP(Q965,Rates!G$15:L$19,6,0)*W965,VLOOKUP(Q965,Rates!G$4:L$12,6,0)*W965))</f>
        <v/>
      </c>
      <c r="Z965" s="120" t="str">
        <f t="shared" si="478"/>
        <v/>
      </c>
      <c r="AA965" s="120" t="str">
        <f t="shared" si="479"/>
        <v/>
      </c>
      <c r="AB965" s="136" t="str">
        <f>IF(B:B="","",IF(R965="Refreshment Beverage","",IF(AND(R965="Beer",Q965=0),SUM(LOOKUP(2,1/(Rates!$B$15:$B$18&lt;=W965)/(Rates!$C$15:$C$18&gt;=W965),Rates!$D$15:$D$18)*W965),VLOOKUP(VALUE(Q:Q),Rates!A:B,2,0)*W965)))</f>
        <v/>
      </c>
      <c r="AC965" s="136" t="str">
        <f>IF(B:B="","",IF(R965="Refreshment Beverage","",IF(AND(R965="Beer",Q965=0),SUM(LOOKUP(2,1/(Rates!$B$15:$B$18&lt;=W965)/(Rates!$C$15:$C$18&gt;=W965),Rates!$E$15:$E$18)*W965),VLOOKUP(VALUE(Q:Q),Rates!A:C,3,0)*W965)))</f>
        <v/>
      </c>
      <c r="AD965" s="137" t="str">
        <f>IFERROR(IF(B:B="","",IF(R965="Beer","",IF(VALUE(Q965)=0,VLOOKUP(VLOOKUP(B:B,#REF!,16,0),Rates!A:E,2,0),VLOOKUP(VALUE(Q965),Rates!A$31:B$34,2,0)*W965))),0)</f>
        <v/>
      </c>
      <c r="AE965" s="121" t="str">
        <f t="shared" si="480"/>
        <v/>
      </c>
      <c r="AF965" s="138" t="str">
        <f t="shared" si="481"/>
        <v/>
      </c>
      <c r="AG965" s="122" t="str">
        <f t="shared" si="482"/>
        <v/>
      </c>
      <c r="AH965" s="123" t="str">
        <f t="shared" si="483"/>
        <v/>
      </c>
      <c r="AI965" s="139" t="str">
        <f>IF(AE:AE="","",IF(R965="Refreshment Beverage",AK965*(Rates!J$19/100),ROUND(SUM(AH965*(Rates!$J$8/100)),4)))</f>
        <v/>
      </c>
      <c r="AJ965" s="124" t="str">
        <f t="shared" si="484"/>
        <v/>
      </c>
      <c r="AK965" s="125" t="str">
        <f t="shared" si="485"/>
        <v/>
      </c>
      <c r="AL965" s="121" t="str">
        <f t="shared" si="486"/>
        <v/>
      </c>
      <c r="AM965" s="138" t="str">
        <f>IF(AS965="","",IF(R965="Refreshment Beverage",ROUND(AS965*Rates!K$19,4),ROUND(AO965*(VLOOKUP(VALUE(Q965),Rates!G$4:L$12,3,0)),4)))</f>
        <v/>
      </c>
      <c r="AN965" s="126" t="str">
        <f>IF(AS965="","",IF(R965="Refreshment Beverage",AS965*(Rates!J$19/100),MAX(AM965,AB965)))</f>
        <v/>
      </c>
      <c r="AO965" s="127" t="str">
        <f t="shared" si="487"/>
        <v/>
      </c>
      <c r="AP965" s="127" t="str">
        <f t="shared" si="488"/>
        <v/>
      </c>
      <c r="AQ965" s="140" t="str">
        <f>IF(AS965="","",IF(R965="Refreshment Beverage",ROUND(SUM(VLOOKUP(Q:Q,Rates!G$15:L$19,3,0)*(AS965-Y965-Z965-AA965)),4),ROUND(SUM(Rates!$K$8*AS965),4)))</f>
        <v/>
      </c>
      <c r="AR965" s="139" t="str">
        <f t="shared" si="489"/>
        <v/>
      </c>
      <c r="AS965" s="125" t="str">
        <f t="shared" si="490"/>
        <v/>
      </c>
      <c r="AT965" s="121" t="str">
        <f t="shared" si="491"/>
        <v/>
      </c>
      <c r="AU965" s="138" t="str">
        <f>IF(AX965="","",IF(R965="Refreshment Beverage",ROUND((BA965-Y965-Z965-AA965)*VLOOKUP(VALUE(Q965),Rates!G$15:L$19,3,0),4),ROUND(AW965*(VLOOKUP(VALUE(Q965),Rates!G:L,3,0)),4)))</f>
        <v/>
      </c>
      <c r="AV965" s="126" t="str">
        <f t="shared" si="492"/>
        <v/>
      </c>
      <c r="AW965" s="127" t="str">
        <f t="shared" si="493"/>
        <v/>
      </c>
      <c r="AX965" s="123" t="str">
        <f t="shared" si="494"/>
        <v/>
      </c>
      <c r="AY965" s="140" t="str">
        <f>IF(AX965="","",IF(R965="Refreshment Beverage",ROUND(SUM(AX965*Rates!K$19),4),ROUND(SUM(AX965*(Rates!J$8/100)),4)))</f>
        <v/>
      </c>
      <c r="AZ965" s="124" t="str">
        <f t="shared" si="495"/>
        <v/>
      </c>
      <c r="BA965" s="125" t="str">
        <f t="shared" si="496"/>
        <v/>
      </c>
      <c r="BB965" s="115"/>
      <c r="BC965" s="143"/>
      <c r="BD965" s="100"/>
      <c r="BE965" s="100"/>
      <c r="BF965" s="100"/>
      <c r="BG965" s="100"/>
    </row>
    <row r="966" spans="1:59" ht="12.75" customHeight="1" x14ac:dyDescent="0.2">
      <c r="A966" s="144"/>
      <c r="B966" s="141"/>
      <c r="C966" s="141"/>
      <c r="D966" s="142"/>
      <c r="E966" s="142"/>
      <c r="F966" s="142"/>
      <c r="G966" s="142"/>
      <c r="H966" s="142"/>
      <c r="I966" s="129"/>
      <c r="J966" s="130"/>
      <c r="K966" s="131" t="str">
        <f t="shared" si="467"/>
        <v/>
      </c>
      <c r="L966" s="132" t="str">
        <f t="shared" si="468"/>
        <v/>
      </c>
      <c r="M966" s="133" t="str">
        <f t="shared" si="469"/>
        <v/>
      </c>
      <c r="N966" s="134" t="str">
        <f>IFERROR(IF(B:B="","",IF(R966="Beer",SUM(LOOKUP(2,1/(Rates!$B$3:$B$5&lt;=W966)/(Rates!$C$3:$C$5&gt;=W966),Rates!$D$3:$D$5)*(X966/100)*W966),IF(R966="Refreshment Beverage",SUM(LOOKUP(2,1/(Rates!$B$7:$B$11&lt;=W966)/(Rates!$C$7:$C$11&gt;=W966),Rates!$D$7:$D$11)*(X966/100)*W966)))),"")</f>
        <v/>
      </c>
      <c r="O966" s="134" t="str">
        <f t="shared" si="470"/>
        <v/>
      </c>
      <c r="P966" s="116"/>
      <c r="Q966" s="117" t="str">
        <f t="shared" si="471"/>
        <v/>
      </c>
      <c r="R966" s="128" t="str">
        <f t="shared" si="472"/>
        <v/>
      </c>
      <c r="S966" s="135" t="str">
        <f>IF(B966="","",IF(R966="Refreshment Beverage",VLOOKUP(VALUE(Q966),Rates!G$15:L$19,2,0),VLOOKUP(VALUE(Q966),Rates!G$4:L$12,2,0)))</f>
        <v/>
      </c>
      <c r="T966" s="135" t="str">
        <f t="shared" si="473"/>
        <v/>
      </c>
      <c r="U966" s="118" t="str">
        <f t="shared" si="474"/>
        <v/>
      </c>
      <c r="V966" s="135" t="str">
        <f t="shared" si="475"/>
        <v/>
      </c>
      <c r="W966" s="135" t="str">
        <f t="shared" si="476"/>
        <v/>
      </c>
      <c r="X966" s="119" t="str">
        <f t="shared" si="477"/>
        <v/>
      </c>
      <c r="Y966" s="120" t="str">
        <f>IF(B:B="","",IF(R966="Refreshment Beverage",VLOOKUP(Q966,Rates!G$15:L$19,6,0)*W966,VLOOKUP(Q966,Rates!G$4:L$12,6,0)*W966))</f>
        <v/>
      </c>
      <c r="Z966" s="120" t="str">
        <f t="shared" si="478"/>
        <v/>
      </c>
      <c r="AA966" s="120" t="str">
        <f t="shared" si="479"/>
        <v/>
      </c>
      <c r="AB966" s="136" t="str">
        <f>IF(B:B="","",IF(R966="Refreshment Beverage","",IF(AND(R966="Beer",Q966=0),SUM(LOOKUP(2,1/(Rates!$B$15:$B$18&lt;=W966)/(Rates!$C$15:$C$18&gt;=W966),Rates!$D$15:$D$18)*W966),VLOOKUP(VALUE(Q:Q),Rates!A:B,2,0)*W966)))</f>
        <v/>
      </c>
      <c r="AC966" s="136" t="str">
        <f>IF(B:B="","",IF(R966="Refreshment Beverage","",IF(AND(R966="Beer",Q966=0),SUM(LOOKUP(2,1/(Rates!$B$15:$B$18&lt;=W966)/(Rates!$C$15:$C$18&gt;=W966),Rates!$E$15:$E$18)*W966),VLOOKUP(VALUE(Q:Q),Rates!A:C,3,0)*W966)))</f>
        <v/>
      </c>
      <c r="AD966" s="137" t="str">
        <f>IFERROR(IF(B:B="","",IF(R966="Beer","",IF(VALUE(Q966)=0,VLOOKUP(VLOOKUP(B:B,#REF!,16,0),Rates!A:E,2,0),VLOOKUP(VALUE(Q966),Rates!A$31:B$34,2,0)*W966))),0)</f>
        <v/>
      </c>
      <c r="AE966" s="121" t="str">
        <f t="shared" si="480"/>
        <v/>
      </c>
      <c r="AF966" s="138" t="str">
        <f t="shared" si="481"/>
        <v/>
      </c>
      <c r="AG966" s="122" t="str">
        <f t="shared" si="482"/>
        <v/>
      </c>
      <c r="AH966" s="123" t="str">
        <f t="shared" si="483"/>
        <v/>
      </c>
      <c r="AI966" s="139" t="str">
        <f>IF(AE:AE="","",IF(R966="Refreshment Beverage",AK966*(Rates!J$19/100),ROUND(SUM(AH966*(Rates!$J$8/100)),4)))</f>
        <v/>
      </c>
      <c r="AJ966" s="124" t="str">
        <f t="shared" si="484"/>
        <v/>
      </c>
      <c r="AK966" s="125" t="str">
        <f t="shared" si="485"/>
        <v/>
      </c>
      <c r="AL966" s="121" t="str">
        <f t="shared" si="486"/>
        <v/>
      </c>
      <c r="AM966" s="138" t="str">
        <f>IF(AS966="","",IF(R966="Refreshment Beverage",ROUND(AS966*Rates!K$19,4),ROUND(AO966*(VLOOKUP(VALUE(Q966),Rates!G$4:L$12,3,0)),4)))</f>
        <v/>
      </c>
      <c r="AN966" s="126" t="str">
        <f>IF(AS966="","",IF(R966="Refreshment Beverage",AS966*(Rates!J$19/100),MAX(AM966,AB966)))</f>
        <v/>
      </c>
      <c r="AO966" s="127" t="str">
        <f t="shared" si="487"/>
        <v/>
      </c>
      <c r="AP966" s="127" t="str">
        <f t="shared" si="488"/>
        <v/>
      </c>
      <c r="AQ966" s="140" t="str">
        <f>IF(AS966="","",IF(R966="Refreshment Beverage",ROUND(SUM(VLOOKUP(Q:Q,Rates!G$15:L$19,3,0)*(AS966-Y966-Z966-AA966)),4),ROUND(SUM(Rates!$K$8*AS966),4)))</f>
        <v/>
      </c>
      <c r="AR966" s="139" t="str">
        <f t="shared" si="489"/>
        <v/>
      </c>
      <c r="AS966" s="125" t="str">
        <f t="shared" si="490"/>
        <v/>
      </c>
      <c r="AT966" s="121" t="str">
        <f t="shared" si="491"/>
        <v/>
      </c>
      <c r="AU966" s="138" t="str">
        <f>IF(AX966="","",IF(R966="Refreshment Beverage",ROUND((BA966-Y966-Z966-AA966)*VLOOKUP(VALUE(Q966),Rates!G$15:L$19,3,0),4),ROUND(AW966*(VLOOKUP(VALUE(Q966),Rates!G:L,3,0)),4)))</f>
        <v/>
      </c>
      <c r="AV966" s="126" t="str">
        <f t="shared" si="492"/>
        <v/>
      </c>
      <c r="AW966" s="127" t="str">
        <f t="shared" si="493"/>
        <v/>
      </c>
      <c r="AX966" s="123" t="str">
        <f t="shared" si="494"/>
        <v/>
      </c>
      <c r="AY966" s="140" t="str">
        <f>IF(AX966="","",IF(R966="Refreshment Beverage",ROUND(SUM(AX966*Rates!K$19),4),ROUND(SUM(AX966*(Rates!J$8/100)),4)))</f>
        <v/>
      </c>
      <c r="AZ966" s="124" t="str">
        <f t="shared" si="495"/>
        <v/>
      </c>
      <c r="BA966" s="125" t="str">
        <f t="shared" si="496"/>
        <v/>
      </c>
      <c r="BB966" s="115"/>
      <c r="BC966" s="143"/>
      <c r="BD966" s="100"/>
      <c r="BE966" s="100"/>
      <c r="BF966" s="100"/>
      <c r="BG966" s="100"/>
    </row>
    <row r="967" spans="1:59" ht="12.75" customHeight="1" x14ac:dyDescent="0.2">
      <c r="A967" s="144"/>
      <c r="B967" s="141"/>
      <c r="C967" s="141"/>
      <c r="D967" s="142"/>
      <c r="E967" s="142"/>
      <c r="F967" s="142"/>
      <c r="G967" s="142"/>
      <c r="H967" s="142"/>
      <c r="I967" s="129"/>
      <c r="J967" s="130"/>
      <c r="K967" s="131" t="str">
        <f t="shared" si="467"/>
        <v/>
      </c>
      <c r="L967" s="132" t="str">
        <f t="shared" si="468"/>
        <v/>
      </c>
      <c r="M967" s="133" t="str">
        <f t="shared" si="469"/>
        <v/>
      </c>
      <c r="N967" s="134" t="str">
        <f>IFERROR(IF(B:B="","",IF(R967="Beer",SUM(LOOKUP(2,1/(Rates!$B$3:$B$5&lt;=W967)/(Rates!$C$3:$C$5&gt;=W967),Rates!$D$3:$D$5)*(X967/100)*W967),IF(R967="Refreshment Beverage",SUM(LOOKUP(2,1/(Rates!$B$7:$B$11&lt;=W967)/(Rates!$C$7:$C$11&gt;=W967),Rates!$D$7:$D$11)*(X967/100)*W967)))),"")</f>
        <v/>
      </c>
      <c r="O967" s="134" t="str">
        <f t="shared" si="470"/>
        <v/>
      </c>
      <c r="P967" s="116"/>
      <c r="Q967" s="117" t="str">
        <f t="shared" si="471"/>
        <v/>
      </c>
      <c r="R967" s="128" t="str">
        <f t="shared" si="472"/>
        <v/>
      </c>
      <c r="S967" s="135" t="str">
        <f>IF(B967="","",IF(R967="Refreshment Beverage",VLOOKUP(VALUE(Q967),Rates!G$15:L$19,2,0),VLOOKUP(VALUE(Q967),Rates!G$4:L$12,2,0)))</f>
        <v/>
      </c>
      <c r="T967" s="135" t="str">
        <f t="shared" si="473"/>
        <v/>
      </c>
      <c r="U967" s="118" t="str">
        <f t="shared" si="474"/>
        <v/>
      </c>
      <c r="V967" s="135" t="str">
        <f t="shared" si="475"/>
        <v/>
      </c>
      <c r="W967" s="135" t="str">
        <f t="shared" si="476"/>
        <v/>
      </c>
      <c r="X967" s="119" t="str">
        <f t="shared" si="477"/>
        <v/>
      </c>
      <c r="Y967" s="120" t="str">
        <f>IF(B:B="","",IF(R967="Refreshment Beverage",VLOOKUP(Q967,Rates!G$15:L$19,6,0)*W967,VLOOKUP(Q967,Rates!G$4:L$12,6,0)*W967))</f>
        <v/>
      </c>
      <c r="Z967" s="120" t="str">
        <f t="shared" si="478"/>
        <v/>
      </c>
      <c r="AA967" s="120" t="str">
        <f t="shared" si="479"/>
        <v/>
      </c>
      <c r="AB967" s="136" t="str">
        <f>IF(B:B="","",IF(R967="Refreshment Beverage","",IF(AND(R967="Beer",Q967=0),SUM(LOOKUP(2,1/(Rates!$B$15:$B$18&lt;=W967)/(Rates!$C$15:$C$18&gt;=W967),Rates!$D$15:$D$18)*W967),VLOOKUP(VALUE(Q:Q),Rates!A:B,2,0)*W967)))</f>
        <v/>
      </c>
      <c r="AC967" s="136" t="str">
        <f>IF(B:B="","",IF(R967="Refreshment Beverage","",IF(AND(R967="Beer",Q967=0),SUM(LOOKUP(2,1/(Rates!$B$15:$B$18&lt;=W967)/(Rates!$C$15:$C$18&gt;=W967),Rates!$E$15:$E$18)*W967),VLOOKUP(VALUE(Q:Q),Rates!A:C,3,0)*W967)))</f>
        <v/>
      </c>
      <c r="AD967" s="137" t="str">
        <f>IFERROR(IF(B:B="","",IF(R967="Beer","",IF(VALUE(Q967)=0,VLOOKUP(VLOOKUP(B:B,#REF!,16,0),Rates!A:E,2,0),VLOOKUP(VALUE(Q967),Rates!A$31:B$34,2,0)*W967))),0)</f>
        <v/>
      </c>
      <c r="AE967" s="121" t="str">
        <f t="shared" si="480"/>
        <v/>
      </c>
      <c r="AF967" s="138" t="str">
        <f t="shared" si="481"/>
        <v/>
      </c>
      <c r="AG967" s="122" t="str">
        <f t="shared" si="482"/>
        <v/>
      </c>
      <c r="AH967" s="123" t="str">
        <f t="shared" si="483"/>
        <v/>
      </c>
      <c r="AI967" s="139" t="str">
        <f>IF(AE:AE="","",IF(R967="Refreshment Beverage",AK967*(Rates!J$19/100),ROUND(SUM(AH967*(Rates!$J$8/100)),4)))</f>
        <v/>
      </c>
      <c r="AJ967" s="124" t="str">
        <f t="shared" si="484"/>
        <v/>
      </c>
      <c r="AK967" s="125" t="str">
        <f t="shared" si="485"/>
        <v/>
      </c>
      <c r="AL967" s="121" t="str">
        <f t="shared" si="486"/>
        <v/>
      </c>
      <c r="AM967" s="138" t="str">
        <f>IF(AS967="","",IF(R967="Refreshment Beverage",ROUND(AS967*Rates!K$19,4),ROUND(AO967*(VLOOKUP(VALUE(Q967),Rates!G$4:L$12,3,0)),4)))</f>
        <v/>
      </c>
      <c r="AN967" s="126" t="str">
        <f>IF(AS967="","",IF(R967="Refreshment Beverage",AS967*(Rates!J$19/100),MAX(AM967,AB967)))</f>
        <v/>
      </c>
      <c r="AO967" s="127" t="str">
        <f t="shared" si="487"/>
        <v/>
      </c>
      <c r="AP967" s="127" t="str">
        <f t="shared" si="488"/>
        <v/>
      </c>
      <c r="AQ967" s="140" t="str">
        <f>IF(AS967="","",IF(R967="Refreshment Beverage",ROUND(SUM(VLOOKUP(Q:Q,Rates!G$15:L$19,3,0)*(AS967-Y967-Z967-AA967)),4),ROUND(SUM(Rates!$K$8*AS967),4)))</f>
        <v/>
      </c>
      <c r="AR967" s="139" t="str">
        <f t="shared" si="489"/>
        <v/>
      </c>
      <c r="AS967" s="125" t="str">
        <f t="shared" si="490"/>
        <v/>
      </c>
      <c r="AT967" s="121" t="str">
        <f t="shared" si="491"/>
        <v/>
      </c>
      <c r="AU967" s="138" t="str">
        <f>IF(AX967="","",IF(R967="Refreshment Beverage",ROUND((BA967-Y967-Z967-AA967)*VLOOKUP(VALUE(Q967),Rates!G$15:L$19,3,0),4),ROUND(AW967*(VLOOKUP(VALUE(Q967),Rates!G:L,3,0)),4)))</f>
        <v/>
      </c>
      <c r="AV967" s="126" t="str">
        <f t="shared" si="492"/>
        <v/>
      </c>
      <c r="AW967" s="127" t="str">
        <f t="shared" si="493"/>
        <v/>
      </c>
      <c r="AX967" s="123" t="str">
        <f t="shared" si="494"/>
        <v/>
      </c>
      <c r="AY967" s="140" t="str">
        <f>IF(AX967="","",IF(R967="Refreshment Beverage",ROUND(SUM(AX967*Rates!K$19),4),ROUND(SUM(AX967*(Rates!J$8/100)),4)))</f>
        <v/>
      </c>
      <c r="AZ967" s="124" t="str">
        <f t="shared" si="495"/>
        <v/>
      </c>
      <c r="BA967" s="125" t="str">
        <f t="shared" si="496"/>
        <v/>
      </c>
      <c r="BB967" s="115"/>
      <c r="BC967" s="143"/>
      <c r="BD967" s="100"/>
      <c r="BE967" s="100"/>
      <c r="BF967" s="100"/>
      <c r="BG967" s="100"/>
    </row>
    <row r="968" spans="1:59" ht="12.75" customHeight="1" x14ac:dyDescent="0.2">
      <c r="A968" s="144"/>
      <c r="B968" s="141"/>
      <c r="C968" s="141"/>
      <c r="D968" s="142"/>
      <c r="E968" s="142"/>
      <c r="F968" s="142"/>
      <c r="G968" s="142"/>
      <c r="H968" s="142"/>
      <c r="I968" s="129"/>
      <c r="J968" s="130"/>
      <c r="K968" s="131" t="str">
        <f t="shared" si="467"/>
        <v/>
      </c>
      <c r="L968" s="132" t="str">
        <f t="shared" si="468"/>
        <v/>
      </c>
      <c r="M968" s="133" t="str">
        <f t="shared" si="469"/>
        <v/>
      </c>
      <c r="N968" s="134" t="str">
        <f>IFERROR(IF(B:B="","",IF(R968="Beer",SUM(LOOKUP(2,1/(Rates!$B$3:$B$5&lt;=W968)/(Rates!$C$3:$C$5&gt;=W968),Rates!$D$3:$D$5)*(X968/100)*W968),IF(R968="Refreshment Beverage",SUM(LOOKUP(2,1/(Rates!$B$7:$B$11&lt;=W968)/(Rates!$C$7:$C$11&gt;=W968),Rates!$D$7:$D$11)*(X968/100)*W968)))),"")</f>
        <v/>
      </c>
      <c r="O968" s="134" t="str">
        <f t="shared" si="470"/>
        <v/>
      </c>
      <c r="P968" s="116"/>
      <c r="Q968" s="117" t="str">
        <f t="shared" si="471"/>
        <v/>
      </c>
      <c r="R968" s="128" t="str">
        <f t="shared" si="472"/>
        <v/>
      </c>
      <c r="S968" s="135" t="str">
        <f>IF(B968="","",IF(R968="Refreshment Beverage",VLOOKUP(VALUE(Q968),Rates!G$15:L$19,2,0),VLOOKUP(VALUE(Q968),Rates!G$4:L$12,2,0)))</f>
        <v/>
      </c>
      <c r="T968" s="135" t="str">
        <f t="shared" si="473"/>
        <v/>
      </c>
      <c r="U968" s="118" t="str">
        <f t="shared" si="474"/>
        <v/>
      </c>
      <c r="V968" s="135" t="str">
        <f t="shared" si="475"/>
        <v/>
      </c>
      <c r="W968" s="135" t="str">
        <f t="shared" si="476"/>
        <v/>
      </c>
      <c r="X968" s="119" t="str">
        <f t="shared" si="477"/>
        <v/>
      </c>
      <c r="Y968" s="120" t="str">
        <f>IF(B:B="","",IF(R968="Refreshment Beverage",VLOOKUP(Q968,Rates!G$15:L$19,6,0)*W968,VLOOKUP(Q968,Rates!G$4:L$12,6,0)*W968))</f>
        <v/>
      </c>
      <c r="Z968" s="120" t="str">
        <f t="shared" si="478"/>
        <v/>
      </c>
      <c r="AA968" s="120" t="str">
        <f t="shared" si="479"/>
        <v/>
      </c>
      <c r="AB968" s="136" t="str">
        <f>IF(B:B="","",IF(R968="Refreshment Beverage","",IF(AND(R968="Beer",Q968=0),SUM(LOOKUP(2,1/(Rates!$B$15:$B$18&lt;=W968)/(Rates!$C$15:$C$18&gt;=W968),Rates!$D$15:$D$18)*W968),VLOOKUP(VALUE(Q:Q),Rates!A:B,2,0)*W968)))</f>
        <v/>
      </c>
      <c r="AC968" s="136" t="str">
        <f>IF(B:B="","",IF(R968="Refreshment Beverage","",IF(AND(R968="Beer",Q968=0),SUM(LOOKUP(2,1/(Rates!$B$15:$B$18&lt;=W968)/(Rates!$C$15:$C$18&gt;=W968),Rates!$E$15:$E$18)*W968),VLOOKUP(VALUE(Q:Q),Rates!A:C,3,0)*W968)))</f>
        <v/>
      </c>
      <c r="AD968" s="137" t="str">
        <f>IFERROR(IF(B:B="","",IF(R968="Beer","",IF(VALUE(Q968)=0,VLOOKUP(VLOOKUP(B:B,#REF!,16,0),Rates!A:E,2,0),VLOOKUP(VALUE(Q968),Rates!A$31:B$34,2,0)*W968))),0)</f>
        <v/>
      </c>
      <c r="AE968" s="121" t="str">
        <f t="shared" si="480"/>
        <v/>
      </c>
      <c r="AF968" s="138" t="str">
        <f t="shared" si="481"/>
        <v/>
      </c>
      <c r="AG968" s="122" t="str">
        <f t="shared" si="482"/>
        <v/>
      </c>
      <c r="AH968" s="123" t="str">
        <f t="shared" si="483"/>
        <v/>
      </c>
      <c r="AI968" s="139" t="str">
        <f>IF(AE:AE="","",IF(R968="Refreshment Beverage",AK968*(Rates!J$19/100),ROUND(SUM(AH968*(Rates!$J$8/100)),4)))</f>
        <v/>
      </c>
      <c r="AJ968" s="124" t="str">
        <f t="shared" si="484"/>
        <v/>
      </c>
      <c r="AK968" s="125" t="str">
        <f t="shared" si="485"/>
        <v/>
      </c>
      <c r="AL968" s="121" t="str">
        <f t="shared" si="486"/>
        <v/>
      </c>
      <c r="AM968" s="138" t="str">
        <f>IF(AS968="","",IF(R968="Refreshment Beverage",ROUND(AS968*Rates!K$19,4),ROUND(AO968*(VLOOKUP(VALUE(Q968),Rates!G$4:L$12,3,0)),4)))</f>
        <v/>
      </c>
      <c r="AN968" s="126" t="str">
        <f>IF(AS968="","",IF(R968="Refreshment Beverage",AS968*(Rates!J$19/100),MAX(AM968,AB968)))</f>
        <v/>
      </c>
      <c r="AO968" s="127" t="str">
        <f t="shared" si="487"/>
        <v/>
      </c>
      <c r="AP968" s="127" t="str">
        <f t="shared" si="488"/>
        <v/>
      </c>
      <c r="AQ968" s="140" t="str">
        <f>IF(AS968="","",IF(R968="Refreshment Beverage",ROUND(SUM(VLOOKUP(Q:Q,Rates!G$15:L$19,3,0)*(AS968-Y968-Z968-AA968)),4),ROUND(SUM(Rates!$K$8*AS968),4)))</f>
        <v/>
      </c>
      <c r="AR968" s="139" t="str">
        <f t="shared" si="489"/>
        <v/>
      </c>
      <c r="AS968" s="125" t="str">
        <f t="shared" si="490"/>
        <v/>
      </c>
      <c r="AT968" s="121" t="str">
        <f t="shared" si="491"/>
        <v/>
      </c>
      <c r="AU968" s="138" t="str">
        <f>IF(AX968="","",IF(R968="Refreshment Beverage",ROUND((BA968-Y968-Z968-AA968)*VLOOKUP(VALUE(Q968),Rates!G$15:L$19,3,0),4),ROUND(AW968*(VLOOKUP(VALUE(Q968),Rates!G:L,3,0)),4)))</f>
        <v/>
      </c>
      <c r="AV968" s="126" t="str">
        <f t="shared" si="492"/>
        <v/>
      </c>
      <c r="AW968" s="127" t="str">
        <f t="shared" si="493"/>
        <v/>
      </c>
      <c r="AX968" s="123" t="str">
        <f t="shared" si="494"/>
        <v/>
      </c>
      <c r="AY968" s="140" t="str">
        <f>IF(AX968="","",IF(R968="Refreshment Beverage",ROUND(SUM(AX968*Rates!K$19),4),ROUND(SUM(AX968*(Rates!J$8/100)),4)))</f>
        <v/>
      </c>
      <c r="AZ968" s="124" t="str">
        <f t="shared" si="495"/>
        <v/>
      </c>
      <c r="BA968" s="125" t="str">
        <f t="shared" si="496"/>
        <v/>
      </c>
      <c r="BB968" s="115"/>
      <c r="BC968" s="143"/>
      <c r="BD968" s="100"/>
      <c r="BE968" s="100"/>
      <c r="BF968" s="100"/>
      <c r="BG968" s="100"/>
    </row>
    <row r="969" spans="1:59" ht="12.75" customHeight="1" x14ac:dyDescent="0.2">
      <c r="A969" s="144"/>
      <c r="B969" s="141"/>
      <c r="C969" s="141"/>
      <c r="D969" s="142"/>
      <c r="E969" s="142"/>
      <c r="F969" s="142"/>
      <c r="G969" s="142"/>
      <c r="H969" s="142"/>
      <c r="I969" s="129"/>
      <c r="J969" s="130"/>
      <c r="K969" s="131" t="str">
        <f t="shared" si="467"/>
        <v/>
      </c>
      <c r="L969" s="132" t="str">
        <f t="shared" si="468"/>
        <v/>
      </c>
      <c r="M969" s="133" t="str">
        <f t="shared" si="469"/>
        <v/>
      </c>
      <c r="N969" s="134" t="str">
        <f>IFERROR(IF(B:B="","",IF(R969="Beer",SUM(LOOKUP(2,1/(Rates!$B$3:$B$5&lt;=W969)/(Rates!$C$3:$C$5&gt;=W969),Rates!$D$3:$D$5)*(X969/100)*W969),IF(R969="Refreshment Beverage",SUM(LOOKUP(2,1/(Rates!$B$7:$B$11&lt;=W969)/(Rates!$C$7:$C$11&gt;=W969),Rates!$D$7:$D$11)*(X969/100)*W969)))),"")</f>
        <v/>
      </c>
      <c r="O969" s="134" t="str">
        <f t="shared" si="470"/>
        <v/>
      </c>
      <c r="P969" s="116"/>
      <c r="Q969" s="117" t="str">
        <f t="shared" si="471"/>
        <v/>
      </c>
      <c r="R969" s="128" t="str">
        <f t="shared" si="472"/>
        <v/>
      </c>
      <c r="S969" s="135" t="str">
        <f>IF(B969="","",IF(R969="Refreshment Beverage",VLOOKUP(VALUE(Q969),Rates!G$15:L$19,2,0),VLOOKUP(VALUE(Q969),Rates!G$4:L$12,2,0)))</f>
        <v/>
      </c>
      <c r="T969" s="135" t="str">
        <f t="shared" si="473"/>
        <v/>
      </c>
      <c r="U969" s="118" t="str">
        <f t="shared" si="474"/>
        <v/>
      </c>
      <c r="V969" s="135" t="str">
        <f t="shared" si="475"/>
        <v/>
      </c>
      <c r="W969" s="135" t="str">
        <f t="shared" si="476"/>
        <v/>
      </c>
      <c r="X969" s="119" t="str">
        <f t="shared" si="477"/>
        <v/>
      </c>
      <c r="Y969" s="120" t="str">
        <f>IF(B:B="","",IF(R969="Refreshment Beverage",VLOOKUP(Q969,Rates!G$15:L$19,6,0)*W969,VLOOKUP(Q969,Rates!G$4:L$12,6,0)*W969))</f>
        <v/>
      </c>
      <c r="Z969" s="120" t="str">
        <f t="shared" si="478"/>
        <v/>
      </c>
      <c r="AA969" s="120" t="str">
        <f t="shared" si="479"/>
        <v/>
      </c>
      <c r="AB969" s="136" t="str">
        <f>IF(B:B="","",IF(R969="Refreshment Beverage","",IF(AND(R969="Beer",Q969=0),SUM(LOOKUP(2,1/(Rates!$B$15:$B$18&lt;=W969)/(Rates!$C$15:$C$18&gt;=W969),Rates!$D$15:$D$18)*W969),VLOOKUP(VALUE(Q:Q),Rates!A:B,2,0)*W969)))</f>
        <v/>
      </c>
      <c r="AC969" s="136" t="str">
        <f>IF(B:B="","",IF(R969="Refreshment Beverage","",IF(AND(R969="Beer",Q969=0),SUM(LOOKUP(2,1/(Rates!$B$15:$B$18&lt;=W969)/(Rates!$C$15:$C$18&gt;=W969),Rates!$E$15:$E$18)*W969),VLOOKUP(VALUE(Q:Q),Rates!A:C,3,0)*W969)))</f>
        <v/>
      </c>
      <c r="AD969" s="137" t="str">
        <f>IFERROR(IF(B:B="","",IF(R969="Beer","",IF(VALUE(Q969)=0,VLOOKUP(VLOOKUP(B:B,#REF!,16,0),Rates!A:E,2,0),VLOOKUP(VALUE(Q969),Rates!A$31:B$34,2,0)*W969))),0)</f>
        <v/>
      </c>
      <c r="AE969" s="121" t="str">
        <f t="shared" si="480"/>
        <v/>
      </c>
      <c r="AF969" s="138" t="str">
        <f t="shared" si="481"/>
        <v/>
      </c>
      <c r="AG969" s="122" t="str">
        <f t="shared" si="482"/>
        <v/>
      </c>
      <c r="AH969" s="123" t="str">
        <f t="shared" si="483"/>
        <v/>
      </c>
      <c r="AI969" s="139" t="str">
        <f>IF(AE:AE="","",IF(R969="Refreshment Beverage",AK969*(Rates!J$19/100),ROUND(SUM(AH969*(Rates!$J$8/100)),4)))</f>
        <v/>
      </c>
      <c r="AJ969" s="124" t="str">
        <f t="shared" si="484"/>
        <v/>
      </c>
      <c r="AK969" s="125" t="str">
        <f t="shared" si="485"/>
        <v/>
      </c>
      <c r="AL969" s="121" t="str">
        <f t="shared" si="486"/>
        <v/>
      </c>
      <c r="AM969" s="138" t="str">
        <f>IF(AS969="","",IF(R969="Refreshment Beverage",ROUND(AS969*Rates!K$19,4),ROUND(AO969*(VLOOKUP(VALUE(Q969),Rates!G$4:L$12,3,0)),4)))</f>
        <v/>
      </c>
      <c r="AN969" s="126" t="str">
        <f>IF(AS969="","",IF(R969="Refreshment Beverage",AS969*(Rates!J$19/100),MAX(AM969,AB969)))</f>
        <v/>
      </c>
      <c r="AO969" s="127" t="str">
        <f t="shared" si="487"/>
        <v/>
      </c>
      <c r="AP969" s="127" t="str">
        <f t="shared" si="488"/>
        <v/>
      </c>
      <c r="AQ969" s="140" t="str">
        <f>IF(AS969="","",IF(R969="Refreshment Beverage",ROUND(SUM(VLOOKUP(Q:Q,Rates!G$15:L$19,3,0)*(AS969-Y969-Z969-AA969)),4),ROUND(SUM(Rates!$K$8*AS969),4)))</f>
        <v/>
      </c>
      <c r="AR969" s="139" t="str">
        <f t="shared" si="489"/>
        <v/>
      </c>
      <c r="AS969" s="125" t="str">
        <f t="shared" si="490"/>
        <v/>
      </c>
      <c r="AT969" s="121" t="str">
        <f t="shared" si="491"/>
        <v/>
      </c>
      <c r="AU969" s="138" t="str">
        <f>IF(AX969="","",IF(R969="Refreshment Beverage",ROUND((BA969-Y969-Z969-AA969)*VLOOKUP(VALUE(Q969),Rates!G$15:L$19,3,0),4),ROUND(AW969*(VLOOKUP(VALUE(Q969),Rates!G:L,3,0)),4)))</f>
        <v/>
      </c>
      <c r="AV969" s="126" t="str">
        <f t="shared" si="492"/>
        <v/>
      </c>
      <c r="AW969" s="127" t="str">
        <f t="shared" si="493"/>
        <v/>
      </c>
      <c r="AX969" s="123" t="str">
        <f t="shared" si="494"/>
        <v/>
      </c>
      <c r="AY969" s="140" t="str">
        <f>IF(AX969="","",IF(R969="Refreshment Beverage",ROUND(SUM(AX969*Rates!K$19),4),ROUND(SUM(AX969*(Rates!J$8/100)),4)))</f>
        <v/>
      </c>
      <c r="AZ969" s="124" t="str">
        <f t="shared" si="495"/>
        <v/>
      </c>
      <c r="BA969" s="125" t="str">
        <f t="shared" si="496"/>
        <v/>
      </c>
      <c r="BB969" s="115"/>
      <c r="BC969" s="143"/>
      <c r="BD969" s="100"/>
      <c r="BE969" s="100"/>
      <c r="BF969" s="100"/>
      <c r="BG969" s="100"/>
    </row>
    <row r="970" spans="1:59" ht="12.75" customHeight="1" x14ac:dyDescent="0.2">
      <c r="A970" s="144"/>
      <c r="B970" s="141"/>
      <c r="C970" s="141"/>
      <c r="D970" s="142"/>
      <c r="E970" s="142"/>
      <c r="F970" s="142"/>
      <c r="G970" s="142"/>
      <c r="H970" s="142"/>
      <c r="I970" s="129"/>
      <c r="J970" s="130"/>
      <c r="K970" s="131" t="str">
        <f t="shared" si="467"/>
        <v/>
      </c>
      <c r="L970" s="132" t="str">
        <f t="shared" si="468"/>
        <v/>
      </c>
      <c r="M970" s="133" t="str">
        <f t="shared" si="469"/>
        <v/>
      </c>
      <c r="N970" s="134" t="str">
        <f>IFERROR(IF(B:B="","",IF(R970="Beer",SUM(LOOKUP(2,1/(Rates!$B$3:$B$5&lt;=W970)/(Rates!$C$3:$C$5&gt;=W970),Rates!$D$3:$D$5)*(X970/100)*W970),IF(R970="Refreshment Beverage",SUM(LOOKUP(2,1/(Rates!$B$7:$B$11&lt;=W970)/(Rates!$C$7:$C$11&gt;=W970),Rates!$D$7:$D$11)*(X970/100)*W970)))),"")</f>
        <v/>
      </c>
      <c r="O970" s="134" t="str">
        <f t="shared" si="470"/>
        <v/>
      </c>
      <c r="P970" s="116"/>
      <c r="Q970" s="117" t="str">
        <f t="shared" si="471"/>
        <v/>
      </c>
      <c r="R970" s="128" t="str">
        <f t="shared" si="472"/>
        <v/>
      </c>
      <c r="S970" s="135" t="str">
        <f>IF(B970="","",IF(R970="Refreshment Beverage",VLOOKUP(VALUE(Q970),Rates!G$15:L$19,2,0),VLOOKUP(VALUE(Q970),Rates!G$4:L$12,2,0)))</f>
        <v/>
      </c>
      <c r="T970" s="135" t="str">
        <f t="shared" si="473"/>
        <v/>
      </c>
      <c r="U970" s="118" t="str">
        <f t="shared" si="474"/>
        <v/>
      </c>
      <c r="V970" s="135" t="str">
        <f t="shared" si="475"/>
        <v/>
      </c>
      <c r="W970" s="135" t="str">
        <f t="shared" si="476"/>
        <v/>
      </c>
      <c r="X970" s="119" t="str">
        <f t="shared" si="477"/>
        <v/>
      </c>
      <c r="Y970" s="120" t="str">
        <f>IF(B:B="","",IF(R970="Refreshment Beverage",VLOOKUP(Q970,Rates!G$15:L$19,6,0)*W970,VLOOKUP(Q970,Rates!G$4:L$12,6,0)*W970))</f>
        <v/>
      </c>
      <c r="Z970" s="120" t="str">
        <f t="shared" si="478"/>
        <v/>
      </c>
      <c r="AA970" s="120" t="str">
        <f t="shared" si="479"/>
        <v/>
      </c>
      <c r="AB970" s="136" t="str">
        <f>IF(B:B="","",IF(R970="Refreshment Beverage","",IF(AND(R970="Beer",Q970=0),SUM(LOOKUP(2,1/(Rates!$B$15:$B$18&lt;=W970)/(Rates!$C$15:$C$18&gt;=W970),Rates!$D$15:$D$18)*W970),VLOOKUP(VALUE(Q:Q),Rates!A:B,2,0)*W970)))</f>
        <v/>
      </c>
      <c r="AC970" s="136" t="str">
        <f>IF(B:B="","",IF(R970="Refreshment Beverage","",IF(AND(R970="Beer",Q970=0),SUM(LOOKUP(2,1/(Rates!$B$15:$B$18&lt;=W970)/(Rates!$C$15:$C$18&gt;=W970),Rates!$E$15:$E$18)*W970),VLOOKUP(VALUE(Q:Q),Rates!A:C,3,0)*W970)))</f>
        <v/>
      </c>
      <c r="AD970" s="137" t="str">
        <f>IFERROR(IF(B:B="","",IF(R970="Beer","",IF(VALUE(Q970)=0,VLOOKUP(VLOOKUP(B:B,#REF!,16,0),Rates!A:E,2,0),VLOOKUP(VALUE(Q970),Rates!A$31:B$34,2,0)*W970))),0)</f>
        <v/>
      </c>
      <c r="AE970" s="121" t="str">
        <f t="shared" si="480"/>
        <v/>
      </c>
      <c r="AF970" s="138" t="str">
        <f t="shared" si="481"/>
        <v/>
      </c>
      <c r="AG970" s="122" t="str">
        <f t="shared" si="482"/>
        <v/>
      </c>
      <c r="AH970" s="123" t="str">
        <f t="shared" si="483"/>
        <v/>
      </c>
      <c r="AI970" s="139" t="str">
        <f>IF(AE:AE="","",IF(R970="Refreshment Beverage",AK970*(Rates!J$19/100),ROUND(SUM(AH970*(Rates!$J$8/100)),4)))</f>
        <v/>
      </c>
      <c r="AJ970" s="124" t="str">
        <f t="shared" si="484"/>
        <v/>
      </c>
      <c r="AK970" s="125" t="str">
        <f t="shared" si="485"/>
        <v/>
      </c>
      <c r="AL970" s="121" t="str">
        <f t="shared" si="486"/>
        <v/>
      </c>
      <c r="AM970" s="138" t="str">
        <f>IF(AS970="","",IF(R970="Refreshment Beverage",ROUND(AS970*Rates!K$19,4),ROUND(AO970*(VLOOKUP(VALUE(Q970),Rates!G$4:L$12,3,0)),4)))</f>
        <v/>
      </c>
      <c r="AN970" s="126" t="str">
        <f>IF(AS970="","",IF(R970="Refreshment Beverage",AS970*(Rates!J$19/100),MAX(AM970,AB970)))</f>
        <v/>
      </c>
      <c r="AO970" s="127" t="str">
        <f t="shared" si="487"/>
        <v/>
      </c>
      <c r="AP970" s="127" t="str">
        <f t="shared" si="488"/>
        <v/>
      </c>
      <c r="AQ970" s="140" t="str">
        <f>IF(AS970="","",IF(R970="Refreshment Beverage",ROUND(SUM(VLOOKUP(Q:Q,Rates!G$15:L$19,3,0)*(AS970-Y970-Z970-AA970)),4),ROUND(SUM(Rates!$K$8*AS970),4)))</f>
        <v/>
      </c>
      <c r="AR970" s="139" t="str">
        <f t="shared" si="489"/>
        <v/>
      </c>
      <c r="AS970" s="125" t="str">
        <f t="shared" si="490"/>
        <v/>
      </c>
      <c r="AT970" s="121" t="str">
        <f t="shared" si="491"/>
        <v/>
      </c>
      <c r="AU970" s="138" t="str">
        <f>IF(AX970="","",IF(R970="Refreshment Beverage",ROUND((BA970-Y970-Z970-AA970)*VLOOKUP(VALUE(Q970),Rates!G$15:L$19,3,0),4),ROUND(AW970*(VLOOKUP(VALUE(Q970),Rates!G:L,3,0)),4)))</f>
        <v/>
      </c>
      <c r="AV970" s="126" t="str">
        <f t="shared" si="492"/>
        <v/>
      </c>
      <c r="AW970" s="127" t="str">
        <f t="shared" si="493"/>
        <v/>
      </c>
      <c r="AX970" s="123" t="str">
        <f t="shared" si="494"/>
        <v/>
      </c>
      <c r="AY970" s="140" t="str">
        <f>IF(AX970="","",IF(R970="Refreshment Beverage",ROUND(SUM(AX970*Rates!K$19),4),ROUND(SUM(AX970*(Rates!J$8/100)),4)))</f>
        <v/>
      </c>
      <c r="AZ970" s="124" t="str">
        <f t="shared" si="495"/>
        <v/>
      </c>
      <c r="BA970" s="125" t="str">
        <f t="shared" si="496"/>
        <v/>
      </c>
      <c r="BB970" s="115"/>
      <c r="BC970" s="143"/>
      <c r="BD970" s="100"/>
      <c r="BE970" s="100"/>
      <c r="BF970" s="100"/>
      <c r="BG970" s="100"/>
    </row>
    <row r="971" spans="1:59" ht="12.75" customHeight="1" x14ac:dyDescent="0.2">
      <c r="A971" s="144"/>
      <c r="B971" s="141"/>
      <c r="C971" s="141"/>
      <c r="D971" s="142"/>
      <c r="E971" s="142"/>
      <c r="F971" s="142"/>
      <c r="G971" s="142"/>
      <c r="H971" s="142"/>
      <c r="I971" s="129"/>
      <c r="J971" s="130"/>
      <c r="K971" s="131" t="str">
        <f t="shared" si="467"/>
        <v/>
      </c>
      <c r="L971" s="132" t="str">
        <f t="shared" si="468"/>
        <v/>
      </c>
      <c r="M971" s="133" t="str">
        <f t="shared" si="469"/>
        <v/>
      </c>
      <c r="N971" s="134" t="str">
        <f>IFERROR(IF(B:B="","",IF(R971="Beer",SUM(LOOKUP(2,1/(Rates!$B$3:$B$5&lt;=W971)/(Rates!$C$3:$C$5&gt;=W971),Rates!$D$3:$D$5)*(X971/100)*W971),IF(R971="Refreshment Beverage",SUM(LOOKUP(2,1/(Rates!$B$7:$B$11&lt;=W971)/(Rates!$C$7:$C$11&gt;=W971),Rates!$D$7:$D$11)*(X971/100)*W971)))),"")</f>
        <v/>
      </c>
      <c r="O971" s="134" t="str">
        <f t="shared" si="470"/>
        <v/>
      </c>
      <c r="P971" s="116"/>
      <c r="Q971" s="117" t="str">
        <f t="shared" si="471"/>
        <v/>
      </c>
      <c r="R971" s="128" t="str">
        <f t="shared" si="472"/>
        <v/>
      </c>
      <c r="S971" s="135" t="str">
        <f>IF(B971="","",IF(R971="Refreshment Beverage",VLOOKUP(VALUE(Q971),Rates!G$15:L$19,2,0),VLOOKUP(VALUE(Q971),Rates!G$4:L$12,2,0)))</f>
        <v/>
      </c>
      <c r="T971" s="135" t="str">
        <f t="shared" si="473"/>
        <v/>
      </c>
      <c r="U971" s="118" t="str">
        <f t="shared" si="474"/>
        <v/>
      </c>
      <c r="V971" s="135" t="str">
        <f t="shared" si="475"/>
        <v/>
      </c>
      <c r="W971" s="135" t="str">
        <f t="shared" si="476"/>
        <v/>
      </c>
      <c r="X971" s="119" t="str">
        <f t="shared" si="477"/>
        <v/>
      </c>
      <c r="Y971" s="120" t="str">
        <f>IF(B:B="","",IF(R971="Refreshment Beverage",VLOOKUP(Q971,Rates!G$15:L$19,6,0)*W971,VLOOKUP(Q971,Rates!G$4:L$12,6,0)*W971))</f>
        <v/>
      </c>
      <c r="Z971" s="120" t="str">
        <f t="shared" si="478"/>
        <v/>
      </c>
      <c r="AA971" s="120" t="str">
        <f t="shared" si="479"/>
        <v/>
      </c>
      <c r="AB971" s="136" t="str">
        <f>IF(B:B="","",IF(R971="Refreshment Beverage","",IF(AND(R971="Beer",Q971=0),SUM(LOOKUP(2,1/(Rates!$B$15:$B$18&lt;=W971)/(Rates!$C$15:$C$18&gt;=W971),Rates!$D$15:$D$18)*W971),VLOOKUP(VALUE(Q:Q),Rates!A:B,2,0)*W971)))</f>
        <v/>
      </c>
      <c r="AC971" s="136" t="str">
        <f>IF(B:B="","",IF(R971="Refreshment Beverage","",IF(AND(R971="Beer",Q971=0),SUM(LOOKUP(2,1/(Rates!$B$15:$B$18&lt;=W971)/(Rates!$C$15:$C$18&gt;=W971),Rates!$E$15:$E$18)*W971),VLOOKUP(VALUE(Q:Q),Rates!A:C,3,0)*W971)))</f>
        <v/>
      </c>
      <c r="AD971" s="137" t="str">
        <f>IFERROR(IF(B:B="","",IF(R971="Beer","",IF(VALUE(Q971)=0,VLOOKUP(VLOOKUP(B:B,#REF!,16,0),Rates!A:E,2,0),VLOOKUP(VALUE(Q971),Rates!A$31:B$34,2,0)*W971))),0)</f>
        <v/>
      </c>
      <c r="AE971" s="121" t="str">
        <f t="shared" si="480"/>
        <v/>
      </c>
      <c r="AF971" s="138" t="str">
        <f t="shared" si="481"/>
        <v/>
      </c>
      <c r="AG971" s="122" t="str">
        <f t="shared" si="482"/>
        <v/>
      </c>
      <c r="AH971" s="123" t="str">
        <f t="shared" si="483"/>
        <v/>
      </c>
      <c r="AI971" s="139" t="str">
        <f>IF(AE:AE="","",IF(R971="Refreshment Beverage",AK971*(Rates!J$19/100),ROUND(SUM(AH971*(Rates!$J$8/100)),4)))</f>
        <v/>
      </c>
      <c r="AJ971" s="124" t="str">
        <f t="shared" si="484"/>
        <v/>
      </c>
      <c r="AK971" s="125" t="str">
        <f t="shared" si="485"/>
        <v/>
      </c>
      <c r="AL971" s="121" t="str">
        <f t="shared" si="486"/>
        <v/>
      </c>
      <c r="AM971" s="138" t="str">
        <f>IF(AS971="","",IF(R971="Refreshment Beverage",ROUND(AS971*Rates!K$19,4),ROUND(AO971*(VLOOKUP(VALUE(Q971),Rates!G$4:L$12,3,0)),4)))</f>
        <v/>
      </c>
      <c r="AN971" s="126" t="str">
        <f>IF(AS971="","",IF(R971="Refreshment Beverage",AS971*(Rates!J$19/100),MAX(AM971,AB971)))</f>
        <v/>
      </c>
      <c r="AO971" s="127" t="str">
        <f t="shared" si="487"/>
        <v/>
      </c>
      <c r="AP971" s="127" t="str">
        <f t="shared" si="488"/>
        <v/>
      </c>
      <c r="AQ971" s="140" t="str">
        <f>IF(AS971="","",IF(R971="Refreshment Beverage",ROUND(SUM(VLOOKUP(Q:Q,Rates!G$15:L$19,3,0)*(AS971-Y971-Z971-AA971)),4),ROUND(SUM(Rates!$K$8*AS971),4)))</f>
        <v/>
      </c>
      <c r="AR971" s="139" t="str">
        <f t="shared" si="489"/>
        <v/>
      </c>
      <c r="AS971" s="125" t="str">
        <f t="shared" si="490"/>
        <v/>
      </c>
      <c r="AT971" s="121" t="str">
        <f t="shared" si="491"/>
        <v/>
      </c>
      <c r="AU971" s="138" t="str">
        <f>IF(AX971="","",IF(R971="Refreshment Beverage",ROUND((BA971-Y971-Z971-AA971)*VLOOKUP(VALUE(Q971),Rates!G$15:L$19,3,0),4),ROUND(AW971*(VLOOKUP(VALUE(Q971),Rates!G:L,3,0)),4)))</f>
        <v/>
      </c>
      <c r="AV971" s="126" t="str">
        <f t="shared" si="492"/>
        <v/>
      </c>
      <c r="AW971" s="127" t="str">
        <f t="shared" si="493"/>
        <v/>
      </c>
      <c r="AX971" s="123" t="str">
        <f t="shared" si="494"/>
        <v/>
      </c>
      <c r="AY971" s="140" t="str">
        <f>IF(AX971="","",IF(R971="Refreshment Beverage",ROUND(SUM(AX971*Rates!K$19),4),ROUND(SUM(AX971*(Rates!J$8/100)),4)))</f>
        <v/>
      </c>
      <c r="AZ971" s="124" t="str">
        <f t="shared" si="495"/>
        <v/>
      </c>
      <c r="BA971" s="125" t="str">
        <f t="shared" si="496"/>
        <v/>
      </c>
      <c r="BB971" s="115"/>
      <c r="BC971" s="143"/>
      <c r="BD971" s="100"/>
      <c r="BE971" s="100"/>
      <c r="BF971" s="100"/>
      <c r="BG971" s="100"/>
    </row>
    <row r="972" spans="1:59" ht="12.75" customHeight="1" x14ac:dyDescent="0.2">
      <c r="A972" s="144"/>
      <c r="B972" s="141"/>
      <c r="C972" s="141"/>
      <c r="D972" s="142"/>
      <c r="E972" s="142"/>
      <c r="F972" s="142"/>
      <c r="G972" s="142"/>
      <c r="H972" s="142"/>
      <c r="I972" s="129"/>
      <c r="J972" s="130"/>
      <c r="K972" s="131" t="str">
        <f t="shared" si="467"/>
        <v/>
      </c>
      <c r="L972" s="132" t="str">
        <f t="shared" si="468"/>
        <v/>
      </c>
      <c r="M972" s="133" t="str">
        <f t="shared" si="469"/>
        <v/>
      </c>
      <c r="N972" s="134" t="str">
        <f>IFERROR(IF(B:B="","",IF(R972="Beer",SUM(LOOKUP(2,1/(Rates!$B$3:$B$5&lt;=W972)/(Rates!$C$3:$C$5&gt;=W972),Rates!$D$3:$D$5)*(X972/100)*W972),IF(R972="Refreshment Beverage",SUM(LOOKUP(2,1/(Rates!$B$7:$B$11&lt;=W972)/(Rates!$C$7:$C$11&gt;=W972),Rates!$D$7:$D$11)*(X972/100)*W972)))),"")</f>
        <v/>
      </c>
      <c r="O972" s="134" t="str">
        <f t="shared" si="470"/>
        <v/>
      </c>
      <c r="P972" s="116"/>
      <c r="Q972" s="117" t="str">
        <f t="shared" si="471"/>
        <v/>
      </c>
      <c r="R972" s="128" t="str">
        <f t="shared" si="472"/>
        <v/>
      </c>
      <c r="S972" s="135" t="str">
        <f>IF(B972="","",IF(R972="Refreshment Beverage",VLOOKUP(VALUE(Q972),Rates!G$15:L$19,2,0),VLOOKUP(VALUE(Q972),Rates!G$4:L$12,2,0)))</f>
        <v/>
      </c>
      <c r="T972" s="135" t="str">
        <f t="shared" si="473"/>
        <v/>
      </c>
      <c r="U972" s="118" t="str">
        <f t="shared" si="474"/>
        <v/>
      </c>
      <c r="V972" s="135" t="str">
        <f t="shared" si="475"/>
        <v/>
      </c>
      <c r="W972" s="135" t="str">
        <f t="shared" si="476"/>
        <v/>
      </c>
      <c r="X972" s="119" t="str">
        <f t="shared" si="477"/>
        <v/>
      </c>
      <c r="Y972" s="120" t="str">
        <f>IF(B:B="","",IF(R972="Refreshment Beverage",VLOOKUP(Q972,Rates!G$15:L$19,6,0)*W972,VLOOKUP(Q972,Rates!G$4:L$12,6,0)*W972))</f>
        <v/>
      </c>
      <c r="Z972" s="120" t="str">
        <f t="shared" si="478"/>
        <v/>
      </c>
      <c r="AA972" s="120" t="str">
        <f t="shared" si="479"/>
        <v/>
      </c>
      <c r="AB972" s="136" t="str">
        <f>IF(B:B="","",IF(R972="Refreshment Beverage","",IF(AND(R972="Beer",Q972=0),SUM(LOOKUP(2,1/(Rates!$B$15:$B$18&lt;=W972)/(Rates!$C$15:$C$18&gt;=W972),Rates!$D$15:$D$18)*W972),VLOOKUP(VALUE(Q:Q),Rates!A:B,2,0)*W972)))</f>
        <v/>
      </c>
      <c r="AC972" s="136" t="str">
        <f>IF(B:B="","",IF(R972="Refreshment Beverage","",IF(AND(R972="Beer",Q972=0),SUM(LOOKUP(2,1/(Rates!$B$15:$B$18&lt;=W972)/(Rates!$C$15:$C$18&gt;=W972),Rates!$E$15:$E$18)*W972),VLOOKUP(VALUE(Q:Q),Rates!A:C,3,0)*W972)))</f>
        <v/>
      </c>
      <c r="AD972" s="137" t="str">
        <f>IFERROR(IF(B:B="","",IF(R972="Beer","",IF(VALUE(Q972)=0,VLOOKUP(VLOOKUP(B:B,#REF!,16,0),Rates!A:E,2,0),VLOOKUP(VALUE(Q972),Rates!A$31:B$34,2,0)*W972))),0)</f>
        <v/>
      </c>
      <c r="AE972" s="121" t="str">
        <f t="shared" si="480"/>
        <v/>
      </c>
      <c r="AF972" s="138" t="str">
        <f t="shared" si="481"/>
        <v/>
      </c>
      <c r="AG972" s="122" t="str">
        <f t="shared" si="482"/>
        <v/>
      </c>
      <c r="AH972" s="123" t="str">
        <f t="shared" si="483"/>
        <v/>
      </c>
      <c r="AI972" s="139" t="str">
        <f>IF(AE:AE="","",IF(R972="Refreshment Beverage",AK972*(Rates!J$19/100),ROUND(SUM(AH972*(Rates!$J$8/100)),4)))</f>
        <v/>
      </c>
      <c r="AJ972" s="124" t="str">
        <f t="shared" si="484"/>
        <v/>
      </c>
      <c r="AK972" s="125" t="str">
        <f t="shared" si="485"/>
        <v/>
      </c>
      <c r="AL972" s="121" t="str">
        <f t="shared" si="486"/>
        <v/>
      </c>
      <c r="AM972" s="138" t="str">
        <f>IF(AS972="","",IF(R972="Refreshment Beverage",ROUND(AS972*Rates!K$19,4),ROUND(AO972*(VLOOKUP(VALUE(Q972),Rates!G$4:L$12,3,0)),4)))</f>
        <v/>
      </c>
      <c r="AN972" s="126" t="str">
        <f>IF(AS972="","",IF(R972="Refreshment Beverage",AS972*(Rates!J$19/100),MAX(AM972,AB972)))</f>
        <v/>
      </c>
      <c r="AO972" s="127" t="str">
        <f t="shared" si="487"/>
        <v/>
      </c>
      <c r="AP972" s="127" t="str">
        <f t="shared" si="488"/>
        <v/>
      </c>
      <c r="AQ972" s="140" t="str">
        <f>IF(AS972="","",IF(R972="Refreshment Beverage",ROUND(SUM(VLOOKUP(Q:Q,Rates!G$15:L$19,3,0)*(AS972-Y972-Z972-AA972)),4),ROUND(SUM(Rates!$K$8*AS972),4)))</f>
        <v/>
      </c>
      <c r="AR972" s="139" t="str">
        <f t="shared" si="489"/>
        <v/>
      </c>
      <c r="AS972" s="125" t="str">
        <f t="shared" si="490"/>
        <v/>
      </c>
      <c r="AT972" s="121" t="str">
        <f t="shared" si="491"/>
        <v/>
      </c>
      <c r="AU972" s="138" t="str">
        <f>IF(AX972="","",IF(R972="Refreshment Beverage",ROUND((BA972-Y972-Z972-AA972)*VLOOKUP(VALUE(Q972),Rates!G$15:L$19,3,0),4),ROUND(AW972*(VLOOKUP(VALUE(Q972),Rates!G:L,3,0)),4)))</f>
        <v/>
      </c>
      <c r="AV972" s="126" t="str">
        <f t="shared" si="492"/>
        <v/>
      </c>
      <c r="AW972" s="127" t="str">
        <f t="shared" si="493"/>
        <v/>
      </c>
      <c r="AX972" s="123" t="str">
        <f t="shared" si="494"/>
        <v/>
      </c>
      <c r="AY972" s="140" t="str">
        <f>IF(AX972="","",IF(R972="Refreshment Beverage",ROUND(SUM(AX972*Rates!K$19),4),ROUND(SUM(AX972*(Rates!J$8/100)),4)))</f>
        <v/>
      </c>
      <c r="AZ972" s="124" t="str">
        <f t="shared" si="495"/>
        <v/>
      </c>
      <c r="BA972" s="125" t="str">
        <f t="shared" si="496"/>
        <v/>
      </c>
      <c r="BB972" s="115"/>
      <c r="BC972" s="143"/>
      <c r="BD972" s="100"/>
      <c r="BE972" s="100"/>
      <c r="BF972" s="100"/>
      <c r="BG972" s="100"/>
    </row>
    <row r="973" spans="1:59" ht="12.75" customHeight="1" x14ac:dyDescent="0.2">
      <c r="A973" s="144"/>
      <c r="B973" s="141"/>
      <c r="C973" s="141"/>
      <c r="D973" s="142"/>
      <c r="E973" s="142"/>
      <c r="F973" s="142"/>
      <c r="G973" s="142"/>
      <c r="H973" s="142"/>
      <c r="I973" s="129"/>
      <c r="J973" s="130"/>
      <c r="K973" s="131" t="str">
        <f t="shared" si="467"/>
        <v/>
      </c>
      <c r="L973" s="132" t="str">
        <f t="shared" si="468"/>
        <v/>
      </c>
      <c r="M973" s="133" t="str">
        <f t="shared" si="469"/>
        <v/>
      </c>
      <c r="N973" s="134" t="str">
        <f>IFERROR(IF(B:B="","",IF(R973="Beer",SUM(LOOKUP(2,1/(Rates!$B$3:$B$5&lt;=W973)/(Rates!$C$3:$C$5&gt;=W973),Rates!$D$3:$D$5)*(X973/100)*W973),IF(R973="Refreshment Beverage",SUM(LOOKUP(2,1/(Rates!$B$7:$B$11&lt;=W973)/(Rates!$C$7:$C$11&gt;=W973),Rates!$D$7:$D$11)*(X973/100)*W973)))),"")</f>
        <v/>
      </c>
      <c r="O973" s="134" t="str">
        <f t="shared" si="470"/>
        <v/>
      </c>
      <c r="P973" s="116"/>
      <c r="Q973" s="117" t="str">
        <f t="shared" si="471"/>
        <v/>
      </c>
      <c r="R973" s="128" t="str">
        <f t="shared" si="472"/>
        <v/>
      </c>
      <c r="S973" s="135" t="str">
        <f>IF(B973="","",IF(R973="Refreshment Beverage",VLOOKUP(VALUE(Q973),Rates!G$15:L$19,2,0),VLOOKUP(VALUE(Q973),Rates!G$4:L$12,2,0)))</f>
        <v/>
      </c>
      <c r="T973" s="135" t="str">
        <f t="shared" si="473"/>
        <v/>
      </c>
      <c r="U973" s="118" t="str">
        <f t="shared" si="474"/>
        <v/>
      </c>
      <c r="V973" s="135" t="str">
        <f t="shared" si="475"/>
        <v/>
      </c>
      <c r="W973" s="135" t="str">
        <f t="shared" si="476"/>
        <v/>
      </c>
      <c r="X973" s="119" t="str">
        <f t="shared" si="477"/>
        <v/>
      </c>
      <c r="Y973" s="120" t="str">
        <f>IF(B:B="","",IF(R973="Refreshment Beverage",VLOOKUP(Q973,Rates!G$15:L$19,6,0)*W973,VLOOKUP(Q973,Rates!G$4:L$12,6,0)*W973))</f>
        <v/>
      </c>
      <c r="Z973" s="120" t="str">
        <f t="shared" si="478"/>
        <v/>
      </c>
      <c r="AA973" s="120" t="str">
        <f t="shared" si="479"/>
        <v/>
      </c>
      <c r="AB973" s="136" t="str">
        <f>IF(B:B="","",IF(R973="Refreshment Beverage","",IF(AND(R973="Beer",Q973=0),SUM(LOOKUP(2,1/(Rates!$B$15:$B$18&lt;=W973)/(Rates!$C$15:$C$18&gt;=W973),Rates!$D$15:$D$18)*W973),VLOOKUP(VALUE(Q:Q),Rates!A:B,2,0)*W973)))</f>
        <v/>
      </c>
      <c r="AC973" s="136" t="str">
        <f>IF(B:B="","",IF(R973="Refreshment Beverage","",IF(AND(R973="Beer",Q973=0),SUM(LOOKUP(2,1/(Rates!$B$15:$B$18&lt;=W973)/(Rates!$C$15:$C$18&gt;=W973),Rates!$E$15:$E$18)*W973),VLOOKUP(VALUE(Q:Q),Rates!A:C,3,0)*W973)))</f>
        <v/>
      </c>
      <c r="AD973" s="137" t="str">
        <f>IFERROR(IF(B:B="","",IF(R973="Beer","",IF(VALUE(Q973)=0,VLOOKUP(VLOOKUP(B:B,#REF!,16,0),Rates!A:E,2,0),VLOOKUP(VALUE(Q973),Rates!A$31:B$34,2,0)*W973))),0)</f>
        <v/>
      </c>
      <c r="AE973" s="121" t="str">
        <f t="shared" si="480"/>
        <v/>
      </c>
      <c r="AF973" s="138" t="str">
        <f t="shared" si="481"/>
        <v/>
      </c>
      <c r="AG973" s="122" t="str">
        <f t="shared" si="482"/>
        <v/>
      </c>
      <c r="AH973" s="123" t="str">
        <f t="shared" si="483"/>
        <v/>
      </c>
      <c r="AI973" s="139" t="str">
        <f>IF(AE:AE="","",IF(R973="Refreshment Beverage",AK973*(Rates!J$19/100),ROUND(SUM(AH973*(Rates!$J$8/100)),4)))</f>
        <v/>
      </c>
      <c r="AJ973" s="124" t="str">
        <f t="shared" si="484"/>
        <v/>
      </c>
      <c r="AK973" s="125" t="str">
        <f t="shared" si="485"/>
        <v/>
      </c>
      <c r="AL973" s="121" t="str">
        <f t="shared" si="486"/>
        <v/>
      </c>
      <c r="AM973" s="138" t="str">
        <f>IF(AS973="","",IF(R973="Refreshment Beverage",ROUND(AS973*Rates!K$19,4),ROUND(AO973*(VLOOKUP(VALUE(Q973),Rates!G$4:L$12,3,0)),4)))</f>
        <v/>
      </c>
      <c r="AN973" s="126" t="str">
        <f>IF(AS973="","",IF(R973="Refreshment Beverage",AS973*(Rates!J$19/100),MAX(AM973,AB973)))</f>
        <v/>
      </c>
      <c r="AO973" s="127" t="str">
        <f t="shared" si="487"/>
        <v/>
      </c>
      <c r="AP973" s="127" t="str">
        <f t="shared" si="488"/>
        <v/>
      </c>
      <c r="AQ973" s="140" t="str">
        <f>IF(AS973="","",IF(R973="Refreshment Beverage",ROUND(SUM(VLOOKUP(Q:Q,Rates!G$15:L$19,3,0)*(AS973-Y973-Z973-AA973)),4),ROUND(SUM(Rates!$K$8*AS973),4)))</f>
        <v/>
      </c>
      <c r="AR973" s="139" t="str">
        <f t="shared" si="489"/>
        <v/>
      </c>
      <c r="AS973" s="125" t="str">
        <f t="shared" si="490"/>
        <v/>
      </c>
      <c r="AT973" s="121" t="str">
        <f t="shared" si="491"/>
        <v/>
      </c>
      <c r="AU973" s="138" t="str">
        <f>IF(AX973="","",IF(R973="Refreshment Beverage",ROUND((BA973-Y973-Z973-AA973)*VLOOKUP(VALUE(Q973),Rates!G$15:L$19,3,0),4),ROUND(AW973*(VLOOKUP(VALUE(Q973),Rates!G:L,3,0)),4)))</f>
        <v/>
      </c>
      <c r="AV973" s="126" t="str">
        <f t="shared" si="492"/>
        <v/>
      </c>
      <c r="AW973" s="127" t="str">
        <f t="shared" si="493"/>
        <v/>
      </c>
      <c r="AX973" s="123" t="str">
        <f t="shared" si="494"/>
        <v/>
      </c>
      <c r="AY973" s="140" t="str">
        <f>IF(AX973="","",IF(R973="Refreshment Beverage",ROUND(SUM(AX973*Rates!K$19),4),ROUND(SUM(AX973*(Rates!J$8/100)),4)))</f>
        <v/>
      </c>
      <c r="AZ973" s="124" t="str">
        <f t="shared" si="495"/>
        <v/>
      </c>
      <c r="BA973" s="125" t="str">
        <f t="shared" si="496"/>
        <v/>
      </c>
      <c r="BB973" s="115"/>
      <c r="BC973" s="143"/>
      <c r="BD973" s="100"/>
      <c r="BE973" s="100"/>
      <c r="BF973" s="100"/>
      <c r="BG973" s="100"/>
    </row>
    <row r="974" spans="1:59" ht="12.75" customHeight="1" x14ac:dyDescent="0.2">
      <c r="A974" s="144"/>
      <c r="B974" s="141"/>
      <c r="C974" s="141"/>
      <c r="D974" s="142"/>
      <c r="E974" s="142"/>
      <c r="F974" s="142"/>
      <c r="G974" s="142"/>
      <c r="H974" s="142"/>
      <c r="I974" s="129"/>
      <c r="J974" s="130"/>
      <c r="K974" s="131" t="str">
        <f t="shared" si="467"/>
        <v/>
      </c>
      <c r="L974" s="132" t="str">
        <f t="shared" si="468"/>
        <v/>
      </c>
      <c r="M974" s="133" t="str">
        <f t="shared" si="469"/>
        <v/>
      </c>
      <c r="N974" s="134" t="str">
        <f>IFERROR(IF(B:B="","",IF(R974="Beer",SUM(LOOKUP(2,1/(Rates!$B$3:$B$5&lt;=W974)/(Rates!$C$3:$C$5&gt;=W974),Rates!$D$3:$D$5)*(X974/100)*W974),IF(R974="Refreshment Beverage",SUM(LOOKUP(2,1/(Rates!$B$7:$B$11&lt;=W974)/(Rates!$C$7:$C$11&gt;=W974),Rates!$D$7:$D$11)*(X974/100)*W974)))),"")</f>
        <v/>
      </c>
      <c r="O974" s="134" t="str">
        <f t="shared" si="470"/>
        <v/>
      </c>
      <c r="P974" s="116"/>
      <c r="Q974" s="117" t="str">
        <f t="shared" si="471"/>
        <v/>
      </c>
      <c r="R974" s="128" t="str">
        <f t="shared" si="472"/>
        <v/>
      </c>
      <c r="S974" s="135" t="str">
        <f>IF(B974="","",IF(R974="Refreshment Beverage",VLOOKUP(VALUE(Q974),Rates!G$15:L$19,2,0),VLOOKUP(VALUE(Q974),Rates!G$4:L$12,2,0)))</f>
        <v/>
      </c>
      <c r="T974" s="135" t="str">
        <f t="shared" si="473"/>
        <v/>
      </c>
      <c r="U974" s="118" t="str">
        <f t="shared" si="474"/>
        <v/>
      </c>
      <c r="V974" s="135" t="str">
        <f t="shared" si="475"/>
        <v/>
      </c>
      <c r="W974" s="135" t="str">
        <f t="shared" si="476"/>
        <v/>
      </c>
      <c r="X974" s="119" t="str">
        <f t="shared" si="477"/>
        <v/>
      </c>
      <c r="Y974" s="120" t="str">
        <f>IF(B:B="","",IF(R974="Refreshment Beverage",VLOOKUP(Q974,Rates!G$15:L$19,6,0)*W974,VLOOKUP(Q974,Rates!G$4:L$12,6,0)*W974))</f>
        <v/>
      </c>
      <c r="Z974" s="120" t="str">
        <f t="shared" si="478"/>
        <v/>
      </c>
      <c r="AA974" s="120" t="str">
        <f t="shared" si="479"/>
        <v/>
      </c>
      <c r="AB974" s="136" t="str">
        <f>IF(B:B="","",IF(R974="Refreshment Beverage","",IF(AND(R974="Beer",Q974=0),SUM(LOOKUP(2,1/(Rates!$B$15:$B$18&lt;=W974)/(Rates!$C$15:$C$18&gt;=W974),Rates!$D$15:$D$18)*W974),VLOOKUP(VALUE(Q:Q),Rates!A:B,2,0)*W974)))</f>
        <v/>
      </c>
      <c r="AC974" s="136" t="str">
        <f>IF(B:B="","",IF(R974="Refreshment Beverage","",IF(AND(R974="Beer",Q974=0),SUM(LOOKUP(2,1/(Rates!$B$15:$B$18&lt;=W974)/(Rates!$C$15:$C$18&gt;=W974),Rates!$E$15:$E$18)*W974),VLOOKUP(VALUE(Q:Q),Rates!A:C,3,0)*W974)))</f>
        <v/>
      </c>
      <c r="AD974" s="137" t="str">
        <f>IFERROR(IF(B:B="","",IF(R974="Beer","",IF(VALUE(Q974)=0,VLOOKUP(VLOOKUP(B:B,#REF!,16,0),Rates!A:E,2,0),VLOOKUP(VALUE(Q974),Rates!A$31:B$34,2,0)*W974))),0)</f>
        <v/>
      </c>
      <c r="AE974" s="121" t="str">
        <f t="shared" si="480"/>
        <v/>
      </c>
      <c r="AF974" s="138" t="str">
        <f t="shared" si="481"/>
        <v/>
      </c>
      <c r="AG974" s="122" t="str">
        <f t="shared" si="482"/>
        <v/>
      </c>
      <c r="AH974" s="123" t="str">
        <f t="shared" si="483"/>
        <v/>
      </c>
      <c r="AI974" s="139" t="str">
        <f>IF(AE:AE="","",IF(R974="Refreshment Beverage",AK974*(Rates!J$19/100),ROUND(SUM(AH974*(Rates!$J$8/100)),4)))</f>
        <v/>
      </c>
      <c r="AJ974" s="124" t="str">
        <f t="shared" si="484"/>
        <v/>
      </c>
      <c r="AK974" s="125" t="str">
        <f t="shared" si="485"/>
        <v/>
      </c>
      <c r="AL974" s="121" t="str">
        <f t="shared" si="486"/>
        <v/>
      </c>
      <c r="AM974" s="138" t="str">
        <f>IF(AS974="","",IF(R974="Refreshment Beverage",ROUND(AS974*Rates!K$19,4),ROUND(AO974*(VLOOKUP(VALUE(Q974),Rates!G$4:L$12,3,0)),4)))</f>
        <v/>
      </c>
      <c r="AN974" s="126" t="str">
        <f>IF(AS974="","",IF(R974="Refreshment Beverage",AS974*(Rates!J$19/100),MAX(AM974,AB974)))</f>
        <v/>
      </c>
      <c r="AO974" s="127" t="str">
        <f t="shared" si="487"/>
        <v/>
      </c>
      <c r="AP974" s="127" t="str">
        <f t="shared" si="488"/>
        <v/>
      </c>
      <c r="AQ974" s="140" t="str">
        <f>IF(AS974="","",IF(R974="Refreshment Beverage",ROUND(SUM(VLOOKUP(Q:Q,Rates!G$15:L$19,3,0)*(AS974-Y974-Z974-AA974)),4),ROUND(SUM(Rates!$K$8*AS974),4)))</f>
        <v/>
      </c>
      <c r="AR974" s="139" t="str">
        <f t="shared" si="489"/>
        <v/>
      </c>
      <c r="AS974" s="125" t="str">
        <f t="shared" si="490"/>
        <v/>
      </c>
      <c r="AT974" s="121" t="str">
        <f t="shared" si="491"/>
        <v/>
      </c>
      <c r="AU974" s="138" t="str">
        <f>IF(AX974="","",IF(R974="Refreshment Beverage",ROUND((BA974-Y974-Z974-AA974)*VLOOKUP(VALUE(Q974),Rates!G$15:L$19,3,0),4),ROUND(AW974*(VLOOKUP(VALUE(Q974),Rates!G:L,3,0)),4)))</f>
        <v/>
      </c>
      <c r="AV974" s="126" t="str">
        <f t="shared" si="492"/>
        <v/>
      </c>
      <c r="AW974" s="127" t="str">
        <f t="shared" si="493"/>
        <v/>
      </c>
      <c r="AX974" s="123" t="str">
        <f t="shared" si="494"/>
        <v/>
      </c>
      <c r="AY974" s="140" t="str">
        <f>IF(AX974="","",IF(R974="Refreshment Beverage",ROUND(SUM(AX974*Rates!K$19),4),ROUND(SUM(AX974*(Rates!J$8/100)),4)))</f>
        <v/>
      </c>
      <c r="AZ974" s="124" t="str">
        <f t="shared" si="495"/>
        <v/>
      </c>
      <c r="BA974" s="125" t="str">
        <f t="shared" si="496"/>
        <v/>
      </c>
      <c r="BB974" s="115"/>
      <c r="BC974" s="143"/>
      <c r="BD974" s="100"/>
      <c r="BE974" s="100"/>
      <c r="BF974" s="100"/>
      <c r="BG974" s="100"/>
    </row>
    <row r="975" spans="1:59" ht="12.75" customHeight="1" x14ac:dyDescent="0.2">
      <c r="A975" s="144"/>
      <c r="B975" s="141"/>
      <c r="C975" s="141"/>
      <c r="D975" s="142"/>
      <c r="E975" s="142"/>
      <c r="F975" s="142"/>
      <c r="G975" s="142"/>
      <c r="H975" s="142"/>
      <c r="I975" s="129"/>
      <c r="J975" s="130"/>
      <c r="K975" s="131" t="str">
        <f t="shared" si="467"/>
        <v/>
      </c>
      <c r="L975" s="132" t="str">
        <f t="shared" si="468"/>
        <v/>
      </c>
      <c r="M975" s="133" t="str">
        <f t="shared" si="469"/>
        <v/>
      </c>
      <c r="N975" s="134" t="str">
        <f>IFERROR(IF(B:B="","",IF(R975="Beer",SUM(LOOKUP(2,1/(Rates!$B$3:$B$5&lt;=W975)/(Rates!$C$3:$C$5&gt;=W975),Rates!$D$3:$D$5)*(X975/100)*W975),IF(R975="Refreshment Beverage",SUM(LOOKUP(2,1/(Rates!$B$7:$B$11&lt;=W975)/(Rates!$C$7:$C$11&gt;=W975),Rates!$D$7:$D$11)*(X975/100)*W975)))),"")</f>
        <v/>
      </c>
      <c r="O975" s="134" t="str">
        <f t="shared" si="470"/>
        <v/>
      </c>
      <c r="P975" s="116"/>
      <c r="Q975" s="117" t="str">
        <f t="shared" si="471"/>
        <v/>
      </c>
      <c r="R975" s="128" t="str">
        <f t="shared" si="472"/>
        <v/>
      </c>
      <c r="S975" s="135" t="str">
        <f>IF(B975="","",IF(R975="Refreshment Beverage",VLOOKUP(VALUE(Q975),Rates!G$15:L$19,2,0),VLOOKUP(VALUE(Q975),Rates!G$4:L$12,2,0)))</f>
        <v/>
      </c>
      <c r="T975" s="135" t="str">
        <f t="shared" si="473"/>
        <v/>
      </c>
      <c r="U975" s="118" t="str">
        <f t="shared" si="474"/>
        <v/>
      </c>
      <c r="V975" s="135" t="str">
        <f t="shared" si="475"/>
        <v/>
      </c>
      <c r="W975" s="135" t="str">
        <f t="shared" si="476"/>
        <v/>
      </c>
      <c r="X975" s="119" t="str">
        <f t="shared" si="477"/>
        <v/>
      </c>
      <c r="Y975" s="120" t="str">
        <f>IF(B:B="","",IF(R975="Refreshment Beverage",VLOOKUP(Q975,Rates!G$15:L$19,6,0)*W975,VLOOKUP(Q975,Rates!G$4:L$12,6,0)*W975))</f>
        <v/>
      </c>
      <c r="Z975" s="120" t="str">
        <f t="shared" si="478"/>
        <v/>
      </c>
      <c r="AA975" s="120" t="str">
        <f t="shared" si="479"/>
        <v/>
      </c>
      <c r="AB975" s="136" t="str">
        <f>IF(B:B="","",IF(R975="Refreshment Beverage","",IF(AND(R975="Beer",Q975=0),SUM(LOOKUP(2,1/(Rates!$B$15:$B$18&lt;=W975)/(Rates!$C$15:$C$18&gt;=W975),Rates!$D$15:$D$18)*W975),VLOOKUP(VALUE(Q:Q),Rates!A:B,2,0)*W975)))</f>
        <v/>
      </c>
      <c r="AC975" s="136" t="str">
        <f>IF(B:B="","",IF(R975="Refreshment Beverage","",IF(AND(R975="Beer",Q975=0),SUM(LOOKUP(2,1/(Rates!$B$15:$B$18&lt;=W975)/(Rates!$C$15:$C$18&gt;=W975),Rates!$E$15:$E$18)*W975),VLOOKUP(VALUE(Q:Q),Rates!A:C,3,0)*W975)))</f>
        <v/>
      </c>
      <c r="AD975" s="137" t="str">
        <f>IFERROR(IF(B:B="","",IF(R975="Beer","",IF(VALUE(Q975)=0,VLOOKUP(VLOOKUP(B:B,#REF!,16,0),Rates!A:E,2,0),VLOOKUP(VALUE(Q975),Rates!A$31:B$34,2,0)*W975))),0)</f>
        <v/>
      </c>
      <c r="AE975" s="121" t="str">
        <f t="shared" si="480"/>
        <v/>
      </c>
      <c r="AF975" s="138" t="str">
        <f t="shared" si="481"/>
        <v/>
      </c>
      <c r="AG975" s="122" t="str">
        <f t="shared" si="482"/>
        <v/>
      </c>
      <c r="AH975" s="123" t="str">
        <f t="shared" si="483"/>
        <v/>
      </c>
      <c r="AI975" s="139" t="str">
        <f>IF(AE:AE="","",IF(R975="Refreshment Beverage",AK975*(Rates!J$19/100),ROUND(SUM(AH975*(Rates!$J$8/100)),4)))</f>
        <v/>
      </c>
      <c r="AJ975" s="124" t="str">
        <f t="shared" si="484"/>
        <v/>
      </c>
      <c r="AK975" s="125" t="str">
        <f t="shared" si="485"/>
        <v/>
      </c>
      <c r="AL975" s="121" t="str">
        <f t="shared" si="486"/>
        <v/>
      </c>
      <c r="AM975" s="138" t="str">
        <f>IF(AS975="","",IF(R975="Refreshment Beverage",ROUND(AS975*Rates!K$19,4),ROUND(AO975*(VLOOKUP(VALUE(Q975),Rates!G$4:L$12,3,0)),4)))</f>
        <v/>
      </c>
      <c r="AN975" s="126" t="str">
        <f>IF(AS975="","",IF(R975="Refreshment Beverage",AS975*(Rates!J$19/100),MAX(AM975,AB975)))</f>
        <v/>
      </c>
      <c r="AO975" s="127" t="str">
        <f t="shared" si="487"/>
        <v/>
      </c>
      <c r="AP975" s="127" t="str">
        <f t="shared" si="488"/>
        <v/>
      </c>
      <c r="AQ975" s="140" t="str">
        <f>IF(AS975="","",IF(R975="Refreshment Beverage",ROUND(SUM(VLOOKUP(Q:Q,Rates!G$15:L$19,3,0)*(AS975-Y975-Z975-AA975)),4),ROUND(SUM(Rates!$K$8*AS975),4)))</f>
        <v/>
      </c>
      <c r="AR975" s="139" t="str">
        <f t="shared" si="489"/>
        <v/>
      </c>
      <c r="AS975" s="125" t="str">
        <f t="shared" si="490"/>
        <v/>
      </c>
      <c r="AT975" s="121" t="str">
        <f t="shared" si="491"/>
        <v/>
      </c>
      <c r="AU975" s="138" t="str">
        <f>IF(AX975="","",IF(R975="Refreshment Beverage",ROUND((BA975-Y975-Z975-AA975)*VLOOKUP(VALUE(Q975),Rates!G$15:L$19,3,0),4),ROUND(AW975*(VLOOKUP(VALUE(Q975),Rates!G:L,3,0)),4)))</f>
        <v/>
      </c>
      <c r="AV975" s="126" t="str">
        <f t="shared" si="492"/>
        <v/>
      </c>
      <c r="AW975" s="127" t="str">
        <f t="shared" si="493"/>
        <v/>
      </c>
      <c r="AX975" s="123" t="str">
        <f t="shared" si="494"/>
        <v/>
      </c>
      <c r="AY975" s="140" t="str">
        <f>IF(AX975="","",IF(R975="Refreshment Beverage",ROUND(SUM(AX975*Rates!K$19),4),ROUND(SUM(AX975*(Rates!J$8/100)),4)))</f>
        <v/>
      </c>
      <c r="AZ975" s="124" t="str">
        <f t="shared" si="495"/>
        <v/>
      </c>
      <c r="BA975" s="125" t="str">
        <f t="shared" si="496"/>
        <v/>
      </c>
      <c r="BB975" s="115"/>
      <c r="BC975" s="143"/>
      <c r="BD975" s="100"/>
      <c r="BE975" s="100"/>
      <c r="BF975" s="100"/>
      <c r="BG975" s="100"/>
    </row>
    <row r="976" spans="1:59" ht="12.75" customHeight="1" x14ac:dyDescent="0.2">
      <c r="A976" s="144"/>
      <c r="B976" s="141"/>
      <c r="C976" s="141"/>
      <c r="D976" s="142"/>
      <c r="E976" s="142"/>
      <c r="F976" s="142"/>
      <c r="G976" s="142"/>
      <c r="H976" s="142"/>
      <c r="I976" s="129"/>
      <c r="J976" s="130"/>
      <c r="K976" s="131" t="str">
        <f t="shared" si="467"/>
        <v/>
      </c>
      <c r="L976" s="132" t="str">
        <f t="shared" si="468"/>
        <v/>
      </c>
      <c r="M976" s="133" t="str">
        <f t="shared" si="469"/>
        <v/>
      </c>
      <c r="N976" s="134" t="str">
        <f>IFERROR(IF(B:B="","",IF(R976="Beer",SUM(LOOKUP(2,1/(Rates!$B$3:$B$5&lt;=W976)/(Rates!$C$3:$C$5&gt;=W976),Rates!$D$3:$D$5)*(X976/100)*W976),IF(R976="Refreshment Beverage",SUM(LOOKUP(2,1/(Rates!$B$7:$B$11&lt;=W976)/(Rates!$C$7:$C$11&gt;=W976),Rates!$D$7:$D$11)*(X976/100)*W976)))),"")</f>
        <v/>
      </c>
      <c r="O976" s="134" t="str">
        <f t="shared" si="470"/>
        <v/>
      </c>
      <c r="P976" s="116"/>
      <c r="Q976" s="117" t="str">
        <f t="shared" si="471"/>
        <v/>
      </c>
      <c r="R976" s="128" t="str">
        <f t="shared" si="472"/>
        <v/>
      </c>
      <c r="S976" s="135" t="str">
        <f>IF(B976="","",IF(R976="Refreshment Beverage",VLOOKUP(VALUE(Q976),Rates!G$15:L$19,2,0),VLOOKUP(VALUE(Q976),Rates!G$4:L$12,2,0)))</f>
        <v/>
      </c>
      <c r="T976" s="135" t="str">
        <f t="shared" si="473"/>
        <v/>
      </c>
      <c r="U976" s="118" t="str">
        <f t="shared" si="474"/>
        <v/>
      </c>
      <c r="V976" s="135" t="str">
        <f t="shared" si="475"/>
        <v/>
      </c>
      <c r="W976" s="135" t="str">
        <f t="shared" si="476"/>
        <v/>
      </c>
      <c r="X976" s="119" t="str">
        <f t="shared" si="477"/>
        <v/>
      </c>
      <c r="Y976" s="120" t="str">
        <f>IF(B:B="","",IF(R976="Refreshment Beverage",VLOOKUP(Q976,Rates!G$15:L$19,6,0)*W976,VLOOKUP(Q976,Rates!G$4:L$12,6,0)*W976))</f>
        <v/>
      </c>
      <c r="Z976" s="120" t="str">
        <f t="shared" si="478"/>
        <v/>
      </c>
      <c r="AA976" s="120" t="str">
        <f t="shared" si="479"/>
        <v/>
      </c>
      <c r="AB976" s="136" t="str">
        <f>IF(B:B="","",IF(R976="Refreshment Beverage","",IF(AND(R976="Beer",Q976=0),SUM(LOOKUP(2,1/(Rates!$B$15:$B$18&lt;=W976)/(Rates!$C$15:$C$18&gt;=W976),Rates!$D$15:$D$18)*W976),VLOOKUP(VALUE(Q:Q),Rates!A:B,2,0)*W976)))</f>
        <v/>
      </c>
      <c r="AC976" s="136" t="str">
        <f>IF(B:B="","",IF(R976="Refreshment Beverage","",IF(AND(R976="Beer",Q976=0),SUM(LOOKUP(2,1/(Rates!$B$15:$B$18&lt;=W976)/(Rates!$C$15:$C$18&gt;=W976),Rates!$E$15:$E$18)*W976),VLOOKUP(VALUE(Q:Q),Rates!A:C,3,0)*W976)))</f>
        <v/>
      </c>
      <c r="AD976" s="137" t="str">
        <f>IFERROR(IF(B:B="","",IF(R976="Beer","",IF(VALUE(Q976)=0,VLOOKUP(VLOOKUP(B:B,#REF!,16,0),Rates!A:E,2,0),VLOOKUP(VALUE(Q976),Rates!A$31:B$34,2,0)*W976))),0)</f>
        <v/>
      </c>
      <c r="AE976" s="121" t="str">
        <f t="shared" si="480"/>
        <v/>
      </c>
      <c r="AF976" s="138" t="str">
        <f t="shared" si="481"/>
        <v/>
      </c>
      <c r="AG976" s="122" t="str">
        <f t="shared" si="482"/>
        <v/>
      </c>
      <c r="AH976" s="123" t="str">
        <f t="shared" si="483"/>
        <v/>
      </c>
      <c r="AI976" s="139" t="str">
        <f>IF(AE:AE="","",IF(R976="Refreshment Beverage",AK976*(Rates!J$19/100),ROUND(SUM(AH976*(Rates!$J$8/100)),4)))</f>
        <v/>
      </c>
      <c r="AJ976" s="124" t="str">
        <f t="shared" si="484"/>
        <v/>
      </c>
      <c r="AK976" s="125" t="str">
        <f t="shared" si="485"/>
        <v/>
      </c>
      <c r="AL976" s="121" t="str">
        <f t="shared" si="486"/>
        <v/>
      </c>
      <c r="AM976" s="138" t="str">
        <f>IF(AS976="","",IF(R976="Refreshment Beverage",ROUND(AS976*Rates!K$19,4),ROUND(AO976*(VLOOKUP(VALUE(Q976),Rates!G$4:L$12,3,0)),4)))</f>
        <v/>
      </c>
      <c r="AN976" s="126" t="str">
        <f>IF(AS976="","",IF(R976="Refreshment Beverage",AS976*(Rates!J$19/100),MAX(AM976,AB976)))</f>
        <v/>
      </c>
      <c r="AO976" s="127" t="str">
        <f t="shared" si="487"/>
        <v/>
      </c>
      <c r="AP976" s="127" t="str">
        <f t="shared" si="488"/>
        <v/>
      </c>
      <c r="AQ976" s="140" t="str">
        <f>IF(AS976="","",IF(R976="Refreshment Beverage",ROUND(SUM(VLOOKUP(Q:Q,Rates!G$15:L$19,3,0)*(AS976-Y976-Z976-AA976)),4),ROUND(SUM(Rates!$K$8*AS976),4)))</f>
        <v/>
      </c>
      <c r="AR976" s="139" t="str">
        <f t="shared" si="489"/>
        <v/>
      </c>
      <c r="AS976" s="125" t="str">
        <f t="shared" si="490"/>
        <v/>
      </c>
      <c r="AT976" s="121" t="str">
        <f t="shared" si="491"/>
        <v/>
      </c>
      <c r="AU976" s="138" t="str">
        <f>IF(AX976="","",IF(R976="Refreshment Beverage",ROUND((BA976-Y976-Z976-AA976)*VLOOKUP(VALUE(Q976),Rates!G$15:L$19,3,0),4),ROUND(AW976*(VLOOKUP(VALUE(Q976),Rates!G:L,3,0)),4)))</f>
        <v/>
      </c>
      <c r="AV976" s="126" t="str">
        <f t="shared" si="492"/>
        <v/>
      </c>
      <c r="AW976" s="127" t="str">
        <f t="shared" si="493"/>
        <v/>
      </c>
      <c r="AX976" s="123" t="str">
        <f t="shared" si="494"/>
        <v/>
      </c>
      <c r="AY976" s="140" t="str">
        <f>IF(AX976="","",IF(R976="Refreshment Beverage",ROUND(SUM(AX976*Rates!K$19),4),ROUND(SUM(AX976*(Rates!J$8/100)),4)))</f>
        <v/>
      </c>
      <c r="AZ976" s="124" t="str">
        <f t="shared" si="495"/>
        <v/>
      </c>
      <c r="BA976" s="125" t="str">
        <f t="shared" si="496"/>
        <v/>
      </c>
      <c r="BB976" s="115"/>
      <c r="BC976" s="143"/>
      <c r="BD976" s="100"/>
      <c r="BE976" s="100"/>
      <c r="BF976" s="100"/>
      <c r="BG976" s="100"/>
    </row>
    <row r="977" spans="1:59" ht="12.75" customHeight="1" x14ac:dyDescent="0.2">
      <c r="A977" s="144"/>
      <c r="B977" s="141"/>
      <c r="C977" s="141"/>
      <c r="D977" s="142"/>
      <c r="E977" s="142"/>
      <c r="F977" s="142"/>
      <c r="G977" s="142"/>
      <c r="H977" s="142"/>
      <c r="I977" s="129"/>
      <c r="J977" s="130"/>
      <c r="K977" s="131" t="str">
        <f t="shared" si="467"/>
        <v/>
      </c>
      <c r="L977" s="132" t="str">
        <f t="shared" si="468"/>
        <v/>
      </c>
      <c r="M977" s="133" t="str">
        <f t="shared" si="469"/>
        <v/>
      </c>
      <c r="N977" s="134" t="str">
        <f>IFERROR(IF(B:B="","",IF(R977="Beer",SUM(LOOKUP(2,1/(Rates!$B$3:$B$5&lt;=W977)/(Rates!$C$3:$C$5&gt;=W977),Rates!$D$3:$D$5)*(X977/100)*W977),IF(R977="Refreshment Beverage",SUM(LOOKUP(2,1/(Rates!$B$7:$B$11&lt;=W977)/(Rates!$C$7:$C$11&gt;=W977),Rates!$D$7:$D$11)*(X977/100)*W977)))),"")</f>
        <v/>
      </c>
      <c r="O977" s="134" t="str">
        <f t="shared" si="470"/>
        <v/>
      </c>
      <c r="P977" s="116"/>
      <c r="Q977" s="117" t="str">
        <f t="shared" si="471"/>
        <v/>
      </c>
      <c r="R977" s="128" t="str">
        <f t="shared" si="472"/>
        <v/>
      </c>
      <c r="S977" s="135" t="str">
        <f>IF(B977="","",IF(R977="Refreshment Beverage",VLOOKUP(VALUE(Q977),Rates!G$15:L$19,2,0),VLOOKUP(VALUE(Q977),Rates!G$4:L$12,2,0)))</f>
        <v/>
      </c>
      <c r="T977" s="135" t="str">
        <f t="shared" si="473"/>
        <v/>
      </c>
      <c r="U977" s="118" t="str">
        <f t="shared" si="474"/>
        <v/>
      </c>
      <c r="V977" s="135" t="str">
        <f t="shared" si="475"/>
        <v/>
      </c>
      <c r="W977" s="135" t="str">
        <f t="shared" si="476"/>
        <v/>
      </c>
      <c r="X977" s="119" t="str">
        <f t="shared" si="477"/>
        <v/>
      </c>
      <c r="Y977" s="120" t="str">
        <f>IF(B:B="","",IF(R977="Refreshment Beverage",VLOOKUP(Q977,Rates!G$15:L$19,6,0)*W977,VLOOKUP(Q977,Rates!G$4:L$12,6,0)*W977))</f>
        <v/>
      </c>
      <c r="Z977" s="120" t="str">
        <f t="shared" si="478"/>
        <v/>
      </c>
      <c r="AA977" s="120" t="str">
        <f t="shared" si="479"/>
        <v/>
      </c>
      <c r="AB977" s="136" t="str">
        <f>IF(B:B="","",IF(R977="Refreshment Beverage","",IF(AND(R977="Beer",Q977=0),SUM(LOOKUP(2,1/(Rates!$B$15:$B$18&lt;=W977)/(Rates!$C$15:$C$18&gt;=W977),Rates!$D$15:$D$18)*W977),VLOOKUP(VALUE(Q:Q),Rates!A:B,2,0)*W977)))</f>
        <v/>
      </c>
      <c r="AC977" s="136" t="str">
        <f>IF(B:B="","",IF(R977="Refreshment Beverage","",IF(AND(R977="Beer",Q977=0),SUM(LOOKUP(2,1/(Rates!$B$15:$B$18&lt;=W977)/(Rates!$C$15:$C$18&gt;=W977),Rates!$E$15:$E$18)*W977),VLOOKUP(VALUE(Q:Q),Rates!A:C,3,0)*W977)))</f>
        <v/>
      </c>
      <c r="AD977" s="137" t="str">
        <f>IFERROR(IF(B:B="","",IF(R977="Beer","",IF(VALUE(Q977)=0,VLOOKUP(VLOOKUP(B:B,#REF!,16,0),Rates!A:E,2,0),VLOOKUP(VALUE(Q977),Rates!A$31:B$34,2,0)*W977))),0)</f>
        <v/>
      </c>
      <c r="AE977" s="121" t="str">
        <f t="shared" si="480"/>
        <v/>
      </c>
      <c r="AF977" s="138" t="str">
        <f t="shared" si="481"/>
        <v/>
      </c>
      <c r="AG977" s="122" t="str">
        <f t="shared" si="482"/>
        <v/>
      </c>
      <c r="AH977" s="123" t="str">
        <f t="shared" si="483"/>
        <v/>
      </c>
      <c r="AI977" s="139" t="str">
        <f>IF(AE:AE="","",IF(R977="Refreshment Beverage",AK977*(Rates!J$19/100),ROUND(SUM(AH977*(Rates!$J$8/100)),4)))</f>
        <v/>
      </c>
      <c r="AJ977" s="124" t="str">
        <f t="shared" si="484"/>
        <v/>
      </c>
      <c r="AK977" s="125" t="str">
        <f t="shared" si="485"/>
        <v/>
      </c>
      <c r="AL977" s="121" t="str">
        <f t="shared" si="486"/>
        <v/>
      </c>
      <c r="AM977" s="138" t="str">
        <f>IF(AS977="","",IF(R977="Refreshment Beverage",ROUND(AS977*Rates!K$19,4),ROUND(AO977*(VLOOKUP(VALUE(Q977),Rates!G$4:L$12,3,0)),4)))</f>
        <v/>
      </c>
      <c r="AN977" s="126" t="str">
        <f>IF(AS977="","",IF(R977="Refreshment Beverage",AS977*(Rates!J$19/100),MAX(AM977,AB977)))</f>
        <v/>
      </c>
      <c r="AO977" s="127" t="str">
        <f t="shared" si="487"/>
        <v/>
      </c>
      <c r="AP977" s="127" t="str">
        <f t="shared" si="488"/>
        <v/>
      </c>
      <c r="AQ977" s="140" t="str">
        <f>IF(AS977="","",IF(R977="Refreshment Beverage",ROUND(SUM(VLOOKUP(Q:Q,Rates!G$15:L$19,3,0)*(AS977-Y977-Z977-AA977)),4),ROUND(SUM(Rates!$K$8*AS977),4)))</f>
        <v/>
      </c>
      <c r="AR977" s="139" t="str">
        <f t="shared" si="489"/>
        <v/>
      </c>
      <c r="AS977" s="125" t="str">
        <f t="shared" si="490"/>
        <v/>
      </c>
      <c r="AT977" s="121" t="str">
        <f t="shared" si="491"/>
        <v/>
      </c>
      <c r="AU977" s="138" t="str">
        <f>IF(AX977="","",IF(R977="Refreshment Beverage",ROUND((BA977-Y977-Z977-AA977)*VLOOKUP(VALUE(Q977),Rates!G$15:L$19,3,0),4),ROUND(AW977*(VLOOKUP(VALUE(Q977),Rates!G:L,3,0)),4)))</f>
        <v/>
      </c>
      <c r="AV977" s="126" t="str">
        <f t="shared" si="492"/>
        <v/>
      </c>
      <c r="AW977" s="127" t="str">
        <f t="shared" si="493"/>
        <v/>
      </c>
      <c r="AX977" s="123" t="str">
        <f t="shared" si="494"/>
        <v/>
      </c>
      <c r="AY977" s="140" t="str">
        <f>IF(AX977="","",IF(R977="Refreshment Beverage",ROUND(SUM(AX977*Rates!K$19),4),ROUND(SUM(AX977*(Rates!J$8/100)),4)))</f>
        <v/>
      </c>
      <c r="AZ977" s="124" t="str">
        <f t="shared" si="495"/>
        <v/>
      </c>
      <c r="BA977" s="125" t="str">
        <f t="shared" si="496"/>
        <v/>
      </c>
      <c r="BB977" s="115"/>
      <c r="BC977" s="143"/>
      <c r="BD977" s="100"/>
      <c r="BE977" s="100"/>
      <c r="BF977" s="100"/>
      <c r="BG977" s="100"/>
    </row>
    <row r="978" spans="1:59" ht="12.75" customHeight="1" x14ac:dyDescent="0.2">
      <c r="A978" s="144"/>
      <c r="B978" s="141"/>
      <c r="C978" s="141"/>
      <c r="D978" s="142"/>
      <c r="E978" s="142"/>
      <c r="F978" s="142"/>
      <c r="G978" s="142"/>
      <c r="H978" s="142"/>
      <c r="I978" s="129"/>
      <c r="J978" s="130"/>
      <c r="K978" s="131" t="str">
        <f t="shared" si="467"/>
        <v/>
      </c>
      <c r="L978" s="132" t="str">
        <f t="shared" si="468"/>
        <v/>
      </c>
      <c r="M978" s="133" t="str">
        <f t="shared" si="469"/>
        <v/>
      </c>
      <c r="N978" s="134" t="str">
        <f>IFERROR(IF(B:B="","",IF(R978="Beer",SUM(LOOKUP(2,1/(Rates!$B$3:$B$5&lt;=W978)/(Rates!$C$3:$C$5&gt;=W978),Rates!$D$3:$D$5)*(X978/100)*W978),IF(R978="Refreshment Beverage",SUM(LOOKUP(2,1/(Rates!$B$7:$B$11&lt;=W978)/(Rates!$C$7:$C$11&gt;=W978),Rates!$D$7:$D$11)*(X978/100)*W978)))),"")</f>
        <v/>
      </c>
      <c r="O978" s="134" t="str">
        <f t="shared" si="470"/>
        <v/>
      </c>
      <c r="P978" s="116"/>
      <c r="Q978" s="117" t="str">
        <f t="shared" si="471"/>
        <v/>
      </c>
      <c r="R978" s="128" t="str">
        <f t="shared" si="472"/>
        <v/>
      </c>
      <c r="S978" s="135" t="str">
        <f>IF(B978="","",IF(R978="Refreshment Beverage",VLOOKUP(VALUE(Q978),Rates!G$15:L$19,2,0),VLOOKUP(VALUE(Q978),Rates!G$4:L$12,2,0)))</f>
        <v/>
      </c>
      <c r="T978" s="135" t="str">
        <f t="shared" si="473"/>
        <v/>
      </c>
      <c r="U978" s="118" t="str">
        <f t="shared" si="474"/>
        <v/>
      </c>
      <c r="V978" s="135" t="str">
        <f t="shared" si="475"/>
        <v/>
      </c>
      <c r="W978" s="135" t="str">
        <f t="shared" si="476"/>
        <v/>
      </c>
      <c r="X978" s="119" t="str">
        <f t="shared" si="477"/>
        <v/>
      </c>
      <c r="Y978" s="120" t="str">
        <f>IF(B:B="","",IF(R978="Refreshment Beverage",VLOOKUP(Q978,Rates!G$15:L$19,6,0)*W978,VLOOKUP(Q978,Rates!G$4:L$12,6,0)*W978))</f>
        <v/>
      </c>
      <c r="Z978" s="120" t="str">
        <f t="shared" si="478"/>
        <v/>
      </c>
      <c r="AA978" s="120" t="str">
        <f t="shared" si="479"/>
        <v/>
      </c>
      <c r="AB978" s="136" t="str">
        <f>IF(B:B="","",IF(R978="Refreshment Beverage","",IF(AND(R978="Beer",Q978=0),SUM(LOOKUP(2,1/(Rates!$B$15:$B$18&lt;=W978)/(Rates!$C$15:$C$18&gt;=W978),Rates!$D$15:$D$18)*W978),VLOOKUP(VALUE(Q:Q),Rates!A:B,2,0)*W978)))</f>
        <v/>
      </c>
      <c r="AC978" s="136" t="str">
        <f>IF(B:B="","",IF(R978="Refreshment Beverage","",IF(AND(R978="Beer",Q978=0),SUM(LOOKUP(2,1/(Rates!$B$15:$B$18&lt;=W978)/(Rates!$C$15:$C$18&gt;=W978),Rates!$E$15:$E$18)*W978),VLOOKUP(VALUE(Q:Q),Rates!A:C,3,0)*W978)))</f>
        <v/>
      </c>
      <c r="AD978" s="137" t="str">
        <f>IFERROR(IF(B:B="","",IF(R978="Beer","",IF(VALUE(Q978)=0,VLOOKUP(VLOOKUP(B:B,#REF!,16,0),Rates!A:E,2,0),VLOOKUP(VALUE(Q978),Rates!A$31:B$34,2,0)*W978))),0)</f>
        <v/>
      </c>
      <c r="AE978" s="121" t="str">
        <f t="shared" si="480"/>
        <v/>
      </c>
      <c r="AF978" s="138" t="str">
        <f t="shared" si="481"/>
        <v/>
      </c>
      <c r="AG978" s="122" t="str">
        <f t="shared" si="482"/>
        <v/>
      </c>
      <c r="AH978" s="123" t="str">
        <f t="shared" si="483"/>
        <v/>
      </c>
      <c r="AI978" s="139" t="str">
        <f>IF(AE:AE="","",IF(R978="Refreshment Beverage",AK978*(Rates!J$19/100),ROUND(SUM(AH978*(Rates!$J$8/100)),4)))</f>
        <v/>
      </c>
      <c r="AJ978" s="124" t="str">
        <f t="shared" si="484"/>
        <v/>
      </c>
      <c r="AK978" s="125" t="str">
        <f t="shared" si="485"/>
        <v/>
      </c>
      <c r="AL978" s="121" t="str">
        <f t="shared" si="486"/>
        <v/>
      </c>
      <c r="AM978" s="138" t="str">
        <f>IF(AS978="","",IF(R978="Refreshment Beverage",ROUND(AS978*Rates!K$19,4),ROUND(AO978*(VLOOKUP(VALUE(Q978),Rates!G$4:L$12,3,0)),4)))</f>
        <v/>
      </c>
      <c r="AN978" s="126" t="str">
        <f>IF(AS978="","",IF(R978="Refreshment Beverage",AS978*(Rates!J$19/100),MAX(AM978,AB978)))</f>
        <v/>
      </c>
      <c r="AO978" s="127" t="str">
        <f t="shared" si="487"/>
        <v/>
      </c>
      <c r="AP978" s="127" t="str">
        <f t="shared" si="488"/>
        <v/>
      </c>
      <c r="AQ978" s="140" t="str">
        <f>IF(AS978="","",IF(R978="Refreshment Beverage",ROUND(SUM(VLOOKUP(Q:Q,Rates!G$15:L$19,3,0)*(AS978-Y978-Z978-AA978)),4),ROUND(SUM(Rates!$K$8*AS978),4)))</f>
        <v/>
      </c>
      <c r="AR978" s="139" t="str">
        <f t="shared" si="489"/>
        <v/>
      </c>
      <c r="AS978" s="125" t="str">
        <f t="shared" si="490"/>
        <v/>
      </c>
      <c r="AT978" s="121" t="str">
        <f t="shared" si="491"/>
        <v/>
      </c>
      <c r="AU978" s="138" t="str">
        <f>IF(AX978="","",IF(R978="Refreshment Beverage",ROUND((BA978-Y978-Z978-AA978)*VLOOKUP(VALUE(Q978),Rates!G$15:L$19,3,0),4),ROUND(AW978*(VLOOKUP(VALUE(Q978),Rates!G:L,3,0)),4)))</f>
        <v/>
      </c>
      <c r="AV978" s="126" t="str">
        <f t="shared" si="492"/>
        <v/>
      </c>
      <c r="AW978" s="127" t="str">
        <f t="shared" si="493"/>
        <v/>
      </c>
      <c r="AX978" s="123" t="str">
        <f t="shared" si="494"/>
        <v/>
      </c>
      <c r="AY978" s="140" t="str">
        <f>IF(AX978="","",IF(R978="Refreshment Beverage",ROUND(SUM(AX978*Rates!K$19),4),ROUND(SUM(AX978*(Rates!J$8/100)),4)))</f>
        <v/>
      </c>
      <c r="AZ978" s="124" t="str">
        <f t="shared" si="495"/>
        <v/>
      </c>
      <c r="BA978" s="125" t="str">
        <f t="shared" si="496"/>
        <v/>
      </c>
      <c r="BB978" s="115"/>
      <c r="BC978" s="143"/>
      <c r="BD978" s="100"/>
      <c r="BE978" s="100"/>
      <c r="BF978" s="100"/>
      <c r="BG978" s="100"/>
    </row>
    <row r="979" spans="1:59" ht="12.75" customHeight="1" x14ac:dyDescent="0.2">
      <c r="A979" s="144"/>
      <c r="B979" s="141"/>
      <c r="C979" s="141"/>
      <c r="D979" s="142"/>
      <c r="E979" s="142"/>
      <c r="F979" s="142"/>
      <c r="G979" s="142"/>
      <c r="H979" s="142"/>
      <c r="I979" s="129"/>
      <c r="J979" s="130"/>
      <c r="K979" s="131" t="str">
        <f t="shared" si="467"/>
        <v/>
      </c>
      <c r="L979" s="132" t="str">
        <f t="shared" si="468"/>
        <v/>
      </c>
      <c r="M979" s="133" t="str">
        <f t="shared" si="469"/>
        <v/>
      </c>
      <c r="N979" s="134" t="str">
        <f>IFERROR(IF(B:B="","",IF(R979="Beer",SUM(LOOKUP(2,1/(Rates!$B$3:$B$5&lt;=W979)/(Rates!$C$3:$C$5&gt;=W979),Rates!$D$3:$D$5)*(X979/100)*W979),IF(R979="Refreshment Beverage",SUM(LOOKUP(2,1/(Rates!$B$7:$B$11&lt;=W979)/(Rates!$C$7:$C$11&gt;=W979),Rates!$D$7:$D$11)*(X979/100)*W979)))),"")</f>
        <v/>
      </c>
      <c r="O979" s="134" t="str">
        <f t="shared" si="470"/>
        <v/>
      </c>
      <c r="P979" s="116"/>
      <c r="Q979" s="117" t="str">
        <f t="shared" si="471"/>
        <v/>
      </c>
      <c r="R979" s="128" t="str">
        <f t="shared" si="472"/>
        <v/>
      </c>
      <c r="S979" s="135" t="str">
        <f>IF(B979="","",IF(R979="Refreshment Beverage",VLOOKUP(VALUE(Q979),Rates!G$15:L$19,2,0),VLOOKUP(VALUE(Q979),Rates!G$4:L$12,2,0)))</f>
        <v/>
      </c>
      <c r="T979" s="135" t="str">
        <f t="shared" si="473"/>
        <v/>
      </c>
      <c r="U979" s="118" t="str">
        <f t="shared" si="474"/>
        <v/>
      </c>
      <c r="V979" s="135" t="str">
        <f t="shared" si="475"/>
        <v/>
      </c>
      <c r="W979" s="135" t="str">
        <f t="shared" si="476"/>
        <v/>
      </c>
      <c r="X979" s="119" t="str">
        <f t="shared" si="477"/>
        <v/>
      </c>
      <c r="Y979" s="120" t="str">
        <f>IF(B:B="","",IF(R979="Refreshment Beverage",VLOOKUP(Q979,Rates!G$15:L$19,6,0)*W979,VLOOKUP(Q979,Rates!G$4:L$12,6,0)*W979))</f>
        <v/>
      </c>
      <c r="Z979" s="120" t="str">
        <f t="shared" si="478"/>
        <v/>
      </c>
      <c r="AA979" s="120" t="str">
        <f t="shared" si="479"/>
        <v/>
      </c>
      <c r="AB979" s="136" t="str">
        <f>IF(B:B="","",IF(R979="Refreshment Beverage","",IF(AND(R979="Beer",Q979=0),SUM(LOOKUP(2,1/(Rates!$B$15:$B$18&lt;=W979)/(Rates!$C$15:$C$18&gt;=W979),Rates!$D$15:$D$18)*W979),VLOOKUP(VALUE(Q:Q),Rates!A:B,2,0)*W979)))</f>
        <v/>
      </c>
      <c r="AC979" s="136" t="str">
        <f>IF(B:B="","",IF(R979="Refreshment Beverage","",IF(AND(R979="Beer",Q979=0),SUM(LOOKUP(2,1/(Rates!$B$15:$B$18&lt;=W979)/(Rates!$C$15:$C$18&gt;=W979),Rates!$E$15:$E$18)*W979),VLOOKUP(VALUE(Q:Q),Rates!A:C,3,0)*W979)))</f>
        <v/>
      </c>
      <c r="AD979" s="137" t="str">
        <f>IFERROR(IF(B:B="","",IF(R979="Beer","",IF(VALUE(Q979)=0,VLOOKUP(VLOOKUP(B:B,#REF!,16,0),Rates!A:E,2,0),VLOOKUP(VALUE(Q979),Rates!A$31:B$34,2,0)*W979))),0)</f>
        <v/>
      </c>
      <c r="AE979" s="121" t="str">
        <f t="shared" si="480"/>
        <v/>
      </c>
      <c r="AF979" s="138" t="str">
        <f t="shared" si="481"/>
        <v/>
      </c>
      <c r="AG979" s="122" t="str">
        <f t="shared" si="482"/>
        <v/>
      </c>
      <c r="AH979" s="123" t="str">
        <f t="shared" si="483"/>
        <v/>
      </c>
      <c r="AI979" s="139" t="str">
        <f>IF(AE:AE="","",IF(R979="Refreshment Beverage",AK979*(Rates!J$19/100),ROUND(SUM(AH979*(Rates!$J$8/100)),4)))</f>
        <v/>
      </c>
      <c r="AJ979" s="124" t="str">
        <f t="shared" si="484"/>
        <v/>
      </c>
      <c r="AK979" s="125" t="str">
        <f t="shared" si="485"/>
        <v/>
      </c>
      <c r="AL979" s="121" t="str">
        <f t="shared" si="486"/>
        <v/>
      </c>
      <c r="AM979" s="138" t="str">
        <f>IF(AS979="","",IF(R979="Refreshment Beverage",ROUND(AS979*Rates!K$19,4),ROUND(AO979*(VLOOKUP(VALUE(Q979),Rates!G$4:L$12,3,0)),4)))</f>
        <v/>
      </c>
      <c r="AN979" s="126" t="str">
        <f>IF(AS979="","",IF(R979="Refreshment Beverage",AS979*(Rates!J$19/100),MAX(AM979,AB979)))</f>
        <v/>
      </c>
      <c r="AO979" s="127" t="str">
        <f t="shared" si="487"/>
        <v/>
      </c>
      <c r="AP979" s="127" t="str">
        <f t="shared" si="488"/>
        <v/>
      </c>
      <c r="AQ979" s="140" t="str">
        <f>IF(AS979="","",IF(R979="Refreshment Beverage",ROUND(SUM(VLOOKUP(Q:Q,Rates!G$15:L$19,3,0)*(AS979-Y979-Z979-AA979)),4),ROUND(SUM(Rates!$K$8*AS979),4)))</f>
        <v/>
      </c>
      <c r="AR979" s="139" t="str">
        <f t="shared" si="489"/>
        <v/>
      </c>
      <c r="AS979" s="125" t="str">
        <f t="shared" si="490"/>
        <v/>
      </c>
      <c r="AT979" s="121" t="str">
        <f t="shared" si="491"/>
        <v/>
      </c>
      <c r="AU979" s="138" t="str">
        <f>IF(AX979="","",IF(R979="Refreshment Beverage",ROUND((BA979-Y979-Z979-AA979)*VLOOKUP(VALUE(Q979),Rates!G$15:L$19,3,0),4),ROUND(AW979*(VLOOKUP(VALUE(Q979),Rates!G:L,3,0)),4)))</f>
        <v/>
      </c>
      <c r="AV979" s="126" t="str">
        <f t="shared" si="492"/>
        <v/>
      </c>
      <c r="AW979" s="127" t="str">
        <f t="shared" si="493"/>
        <v/>
      </c>
      <c r="AX979" s="123" t="str">
        <f t="shared" si="494"/>
        <v/>
      </c>
      <c r="AY979" s="140" t="str">
        <f>IF(AX979="","",IF(R979="Refreshment Beverage",ROUND(SUM(AX979*Rates!K$19),4),ROUND(SUM(AX979*(Rates!J$8/100)),4)))</f>
        <v/>
      </c>
      <c r="AZ979" s="124" t="str">
        <f t="shared" si="495"/>
        <v/>
      </c>
      <c r="BA979" s="125" t="str">
        <f t="shared" si="496"/>
        <v/>
      </c>
      <c r="BB979" s="115"/>
      <c r="BC979" s="143"/>
      <c r="BD979" s="100"/>
      <c r="BE979" s="100"/>
      <c r="BF979" s="100"/>
      <c r="BG979" s="100"/>
    </row>
    <row r="980" spans="1:59" ht="12.75" customHeight="1" x14ac:dyDescent="0.2">
      <c r="A980" s="144"/>
      <c r="B980" s="141"/>
      <c r="C980" s="141"/>
      <c r="D980" s="142"/>
      <c r="E980" s="142"/>
      <c r="F980" s="142"/>
      <c r="G980" s="142"/>
      <c r="H980" s="142"/>
      <c r="I980" s="129"/>
      <c r="J980" s="130"/>
      <c r="K980" s="131" t="str">
        <f t="shared" si="467"/>
        <v/>
      </c>
      <c r="L980" s="132" t="str">
        <f t="shared" si="468"/>
        <v/>
      </c>
      <c r="M980" s="133" t="str">
        <f t="shared" si="469"/>
        <v/>
      </c>
      <c r="N980" s="134" t="str">
        <f>IFERROR(IF(B:B="","",IF(R980="Beer",SUM(LOOKUP(2,1/(Rates!$B$3:$B$5&lt;=W980)/(Rates!$C$3:$C$5&gt;=W980),Rates!$D$3:$D$5)*(X980/100)*W980),IF(R980="Refreshment Beverage",SUM(LOOKUP(2,1/(Rates!$B$7:$B$11&lt;=W980)/(Rates!$C$7:$C$11&gt;=W980),Rates!$D$7:$D$11)*(X980/100)*W980)))),"")</f>
        <v/>
      </c>
      <c r="O980" s="134" t="str">
        <f t="shared" si="470"/>
        <v/>
      </c>
      <c r="P980" s="116"/>
      <c r="Q980" s="117" t="str">
        <f t="shared" si="471"/>
        <v/>
      </c>
      <c r="R980" s="128" t="str">
        <f t="shared" si="472"/>
        <v/>
      </c>
      <c r="S980" s="135" t="str">
        <f>IF(B980="","",IF(R980="Refreshment Beverage",VLOOKUP(VALUE(Q980),Rates!G$15:L$19,2,0),VLOOKUP(VALUE(Q980),Rates!G$4:L$12,2,0)))</f>
        <v/>
      </c>
      <c r="T980" s="135" t="str">
        <f t="shared" si="473"/>
        <v/>
      </c>
      <c r="U980" s="118" t="str">
        <f t="shared" si="474"/>
        <v/>
      </c>
      <c r="V980" s="135" t="str">
        <f t="shared" si="475"/>
        <v/>
      </c>
      <c r="W980" s="135" t="str">
        <f t="shared" si="476"/>
        <v/>
      </c>
      <c r="X980" s="119" t="str">
        <f t="shared" si="477"/>
        <v/>
      </c>
      <c r="Y980" s="120" t="str">
        <f>IF(B:B="","",IF(R980="Refreshment Beverage",VLOOKUP(Q980,Rates!G$15:L$19,6,0)*W980,VLOOKUP(Q980,Rates!G$4:L$12,6,0)*W980))</f>
        <v/>
      </c>
      <c r="Z980" s="120" t="str">
        <f t="shared" si="478"/>
        <v/>
      </c>
      <c r="AA980" s="120" t="str">
        <f t="shared" si="479"/>
        <v/>
      </c>
      <c r="AB980" s="136" t="str">
        <f>IF(B:B="","",IF(R980="Refreshment Beverage","",IF(AND(R980="Beer",Q980=0),SUM(LOOKUP(2,1/(Rates!$B$15:$B$18&lt;=W980)/(Rates!$C$15:$C$18&gt;=W980),Rates!$D$15:$D$18)*W980),VLOOKUP(VALUE(Q:Q),Rates!A:B,2,0)*W980)))</f>
        <v/>
      </c>
      <c r="AC980" s="136" t="str">
        <f>IF(B:B="","",IF(R980="Refreshment Beverage","",IF(AND(R980="Beer",Q980=0),SUM(LOOKUP(2,1/(Rates!$B$15:$B$18&lt;=W980)/(Rates!$C$15:$C$18&gt;=W980),Rates!$E$15:$E$18)*W980),VLOOKUP(VALUE(Q:Q),Rates!A:C,3,0)*W980)))</f>
        <v/>
      </c>
      <c r="AD980" s="137" t="str">
        <f>IFERROR(IF(B:B="","",IF(R980="Beer","",IF(VALUE(Q980)=0,VLOOKUP(VLOOKUP(B:B,#REF!,16,0),Rates!A:E,2,0),VLOOKUP(VALUE(Q980),Rates!A$31:B$34,2,0)*W980))),0)</f>
        <v/>
      </c>
      <c r="AE980" s="121" t="str">
        <f t="shared" si="480"/>
        <v/>
      </c>
      <c r="AF980" s="138" t="str">
        <f t="shared" si="481"/>
        <v/>
      </c>
      <c r="AG980" s="122" t="str">
        <f t="shared" si="482"/>
        <v/>
      </c>
      <c r="AH980" s="123" t="str">
        <f t="shared" si="483"/>
        <v/>
      </c>
      <c r="AI980" s="139" t="str">
        <f>IF(AE:AE="","",IF(R980="Refreshment Beverage",AK980*(Rates!J$19/100),ROUND(SUM(AH980*(Rates!$J$8/100)),4)))</f>
        <v/>
      </c>
      <c r="AJ980" s="124" t="str">
        <f t="shared" si="484"/>
        <v/>
      </c>
      <c r="AK980" s="125" t="str">
        <f t="shared" si="485"/>
        <v/>
      </c>
      <c r="AL980" s="121" t="str">
        <f t="shared" si="486"/>
        <v/>
      </c>
      <c r="AM980" s="138" t="str">
        <f>IF(AS980="","",IF(R980="Refreshment Beverage",ROUND(AS980*Rates!K$19,4),ROUND(AO980*(VLOOKUP(VALUE(Q980),Rates!G$4:L$12,3,0)),4)))</f>
        <v/>
      </c>
      <c r="AN980" s="126" t="str">
        <f>IF(AS980="","",IF(R980="Refreshment Beverage",AS980*(Rates!J$19/100),MAX(AM980,AB980)))</f>
        <v/>
      </c>
      <c r="AO980" s="127" t="str">
        <f t="shared" si="487"/>
        <v/>
      </c>
      <c r="AP980" s="127" t="str">
        <f t="shared" si="488"/>
        <v/>
      </c>
      <c r="AQ980" s="140" t="str">
        <f>IF(AS980="","",IF(R980="Refreshment Beverage",ROUND(SUM(VLOOKUP(Q:Q,Rates!G$15:L$19,3,0)*(AS980-Y980-Z980-AA980)),4),ROUND(SUM(Rates!$K$8*AS980),4)))</f>
        <v/>
      </c>
      <c r="AR980" s="139" t="str">
        <f t="shared" si="489"/>
        <v/>
      </c>
      <c r="AS980" s="125" t="str">
        <f t="shared" si="490"/>
        <v/>
      </c>
      <c r="AT980" s="121" t="str">
        <f t="shared" si="491"/>
        <v/>
      </c>
      <c r="AU980" s="138" t="str">
        <f>IF(AX980="","",IF(R980="Refreshment Beverage",ROUND((BA980-Y980-Z980-AA980)*VLOOKUP(VALUE(Q980),Rates!G$15:L$19,3,0),4),ROUND(AW980*(VLOOKUP(VALUE(Q980),Rates!G:L,3,0)),4)))</f>
        <v/>
      </c>
      <c r="AV980" s="126" t="str">
        <f t="shared" si="492"/>
        <v/>
      </c>
      <c r="AW980" s="127" t="str">
        <f t="shared" si="493"/>
        <v/>
      </c>
      <c r="AX980" s="123" t="str">
        <f t="shared" si="494"/>
        <v/>
      </c>
      <c r="AY980" s="140" t="str">
        <f>IF(AX980="","",IF(R980="Refreshment Beverage",ROUND(SUM(AX980*Rates!K$19),4),ROUND(SUM(AX980*(Rates!J$8/100)),4)))</f>
        <v/>
      </c>
      <c r="AZ980" s="124" t="str">
        <f t="shared" si="495"/>
        <v/>
      </c>
      <c r="BA980" s="125" t="str">
        <f t="shared" si="496"/>
        <v/>
      </c>
      <c r="BB980" s="115"/>
      <c r="BC980" s="143"/>
      <c r="BD980" s="100"/>
      <c r="BE980" s="100"/>
      <c r="BF980" s="100"/>
      <c r="BG980" s="100"/>
    </row>
    <row r="981" spans="1:59" ht="12.75" customHeight="1" x14ac:dyDescent="0.2">
      <c r="A981" s="144"/>
      <c r="B981" s="141"/>
      <c r="C981" s="141"/>
      <c r="D981" s="142"/>
      <c r="E981" s="142"/>
      <c r="F981" s="142"/>
      <c r="G981" s="142"/>
      <c r="H981" s="142"/>
      <c r="I981" s="129"/>
      <c r="J981" s="130"/>
      <c r="K981" s="131" t="str">
        <f t="shared" si="467"/>
        <v/>
      </c>
      <c r="L981" s="132" t="str">
        <f t="shared" si="468"/>
        <v/>
      </c>
      <c r="M981" s="133" t="str">
        <f t="shared" si="469"/>
        <v/>
      </c>
      <c r="N981" s="134" t="str">
        <f>IFERROR(IF(B:B="","",IF(R981="Beer",SUM(LOOKUP(2,1/(Rates!$B$3:$B$5&lt;=W981)/(Rates!$C$3:$C$5&gt;=W981),Rates!$D$3:$D$5)*(X981/100)*W981),IF(R981="Refreshment Beverage",SUM(LOOKUP(2,1/(Rates!$B$7:$B$11&lt;=W981)/(Rates!$C$7:$C$11&gt;=W981),Rates!$D$7:$D$11)*(X981/100)*W981)))),"")</f>
        <v/>
      </c>
      <c r="O981" s="134" t="str">
        <f t="shared" si="470"/>
        <v/>
      </c>
      <c r="P981" s="116"/>
      <c r="Q981" s="117" t="str">
        <f t="shared" si="471"/>
        <v/>
      </c>
      <c r="R981" s="128" t="str">
        <f t="shared" si="472"/>
        <v/>
      </c>
      <c r="S981" s="135" t="str">
        <f>IF(B981="","",IF(R981="Refreshment Beverage",VLOOKUP(VALUE(Q981),Rates!G$15:L$19,2,0),VLOOKUP(VALUE(Q981),Rates!G$4:L$12,2,0)))</f>
        <v/>
      </c>
      <c r="T981" s="135" t="str">
        <f t="shared" si="473"/>
        <v/>
      </c>
      <c r="U981" s="118" t="str">
        <f t="shared" si="474"/>
        <v/>
      </c>
      <c r="V981" s="135" t="str">
        <f t="shared" si="475"/>
        <v/>
      </c>
      <c r="W981" s="135" t="str">
        <f t="shared" si="476"/>
        <v/>
      </c>
      <c r="X981" s="119" t="str">
        <f t="shared" si="477"/>
        <v/>
      </c>
      <c r="Y981" s="120" t="str">
        <f>IF(B:B="","",IF(R981="Refreshment Beverage",VLOOKUP(Q981,Rates!G$15:L$19,6,0)*W981,VLOOKUP(Q981,Rates!G$4:L$12,6,0)*W981))</f>
        <v/>
      </c>
      <c r="Z981" s="120" t="str">
        <f t="shared" si="478"/>
        <v/>
      </c>
      <c r="AA981" s="120" t="str">
        <f t="shared" si="479"/>
        <v/>
      </c>
      <c r="AB981" s="136" t="str">
        <f>IF(B:B="","",IF(R981="Refreshment Beverage","",IF(AND(R981="Beer",Q981=0),SUM(LOOKUP(2,1/(Rates!$B$15:$B$18&lt;=W981)/(Rates!$C$15:$C$18&gt;=W981),Rates!$D$15:$D$18)*W981),VLOOKUP(VALUE(Q:Q),Rates!A:B,2,0)*W981)))</f>
        <v/>
      </c>
      <c r="AC981" s="136" t="str">
        <f>IF(B:B="","",IF(R981="Refreshment Beverage","",IF(AND(R981="Beer",Q981=0),SUM(LOOKUP(2,1/(Rates!$B$15:$B$18&lt;=W981)/(Rates!$C$15:$C$18&gt;=W981),Rates!$E$15:$E$18)*W981),VLOOKUP(VALUE(Q:Q),Rates!A:C,3,0)*W981)))</f>
        <v/>
      </c>
      <c r="AD981" s="137" t="str">
        <f>IFERROR(IF(B:B="","",IF(R981="Beer","",IF(VALUE(Q981)=0,VLOOKUP(VLOOKUP(B:B,#REF!,16,0),Rates!A:E,2,0),VLOOKUP(VALUE(Q981),Rates!A$31:B$34,2,0)*W981))),0)</f>
        <v/>
      </c>
      <c r="AE981" s="121" t="str">
        <f t="shared" si="480"/>
        <v/>
      </c>
      <c r="AF981" s="138" t="str">
        <f t="shared" si="481"/>
        <v/>
      </c>
      <c r="AG981" s="122" t="str">
        <f t="shared" si="482"/>
        <v/>
      </c>
      <c r="AH981" s="123" t="str">
        <f t="shared" si="483"/>
        <v/>
      </c>
      <c r="AI981" s="139" t="str">
        <f>IF(AE:AE="","",IF(R981="Refreshment Beverage",AK981*(Rates!J$19/100),ROUND(SUM(AH981*(Rates!$J$8/100)),4)))</f>
        <v/>
      </c>
      <c r="AJ981" s="124" t="str">
        <f t="shared" si="484"/>
        <v/>
      </c>
      <c r="AK981" s="125" t="str">
        <f t="shared" si="485"/>
        <v/>
      </c>
      <c r="AL981" s="121" t="str">
        <f t="shared" si="486"/>
        <v/>
      </c>
      <c r="AM981" s="138" t="str">
        <f>IF(AS981="","",IF(R981="Refreshment Beverage",ROUND(AS981*Rates!K$19,4),ROUND(AO981*(VLOOKUP(VALUE(Q981),Rates!G$4:L$12,3,0)),4)))</f>
        <v/>
      </c>
      <c r="AN981" s="126" t="str">
        <f>IF(AS981="","",IF(R981="Refreshment Beverage",AS981*(Rates!J$19/100),MAX(AM981,AB981)))</f>
        <v/>
      </c>
      <c r="AO981" s="127" t="str">
        <f t="shared" si="487"/>
        <v/>
      </c>
      <c r="AP981" s="127" t="str">
        <f t="shared" si="488"/>
        <v/>
      </c>
      <c r="AQ981" s="140" t="str">
        <f>IF(AS981="","",IF(R981="Refreshment Beverage",ROUND(SUM(VLOOKUP(Q:Q,Rates!G$15:L$19,3,0)*(AS981-Y981-Z981-AA981)),4),ROUND(SUM(Rates!$K$8*AS981),4)))</f>
        <v/>
      </c>
      <c r="AR981" s="139" t="str">
        <f t="shared" si="489"/>
        <v/>
      </c>
      <c r="AS981" s="125" t="str">
        <f t="shared" si="490"/>
        <v/>
      </c>
      <c r="AT981" s="121" t="str">
        <f t="shared" si="491"/>
        <v/>
      </c>
      <c r="AU981" s="138" t="str">
        <f>IF(AX981="","",IF(R981="Refreshment Beverage",ROUND((BA981-Y981-Z981-AA981)*VLOOKUP(VALUE(Q981),Rates!G$15:L$19,3,0),4),ROUND(AW981*(VLOOKUP(VALUE(Q981),Rates!G:L,3,0)),4)))</f>
        <v/>
      </c>
      <c r="AV981" s="126" t="str">
        <f t="shared" si="492"/>
        <v/>
      </c>
      <c r="AW981" s="127" t="str">
        <f t="shared" si="493"/>
        <v/>
      </c>
      <c r="AX981" s="123" t="str">
        <f t="shared" si="494"/>
        <v/>
      </c>
      <c r="AY981" s="140" t="str">
        <f>IF(AX981="","",IF(R981="Refreshment Beverage",ROUND(SUM(AX981*Rates!K$19),4),ROUND(SUM(AX981*(Rates!J$8/100)),4)))</f>
        <v/>
      </c>
      <c r="AZ981" s="124" t="str">
        <f t="shared" si="495"/>
        <v/>
      </c>
      <c r="BA981" s="125" t="str">
        <f t="shared" si="496"/>
        <v/>
      </c>
      <c r="BB981" s="115"/>
      <c r="BC981" s="143"/>
      <c r="BD981" s="100"/>
      <c r="BE981" s="100"/>
      <c r="BF981" s="100"/>
      <c r="BG981" s="100"/>
    </row>
    <row r="982" spans="1:59" ht="12.75" customHeight="1" x14ac:dyDescent="0.2">
      <c r="A982" s="144"/>
      <c r="B982" s="141"/>
      <c r="C982" s="141"/>
      <c r="D982" s="142"/>
      <c r="E982" s="142"/>
      <c r="F982" s="142"/>
      <c r="G982" s="142"/>
      <c r="H982" s="142"/>
      <c r="I982" s="129"/>
      <c r="J982" s="130"/>
      <c r="K982" s="131" t="str">
        <f t="shared" si="467"/>
        <v/>
      </c>
      <c r="L982" s="132" t="str">
        <f t="shared" si="468"/>
        <v/>
      </c>
      <c r="M982" s="133" t="str">
        <f t="shared" si="469"/>
        <v/>
      </c>
      <c r="N982" s="134" t="str">
        <f>IFERROR(IF(B:B="","",IF(R982="Beer",SUM(LOOKUP(2,1/(Rates!$B$3:$B$5&lt;=W982)/(Rates!$C$3:$C$5&gt;=W982),Rates!$D$3:$D$5)*(X982/100)*W982),IF(R982="Refreshment Beverage",SUM(LOOKUP(2,1/(Rates!$B$7:$B$11&lt;=W982)/(Rates!$C$7:$C$11&gt;=W982),Rates!$D$7:$D$11)*(X982/100)*W982)))),"")</f>
        <v/>
      </c>
      <c r="O982" s="134" t="str">
        <f t="shared" si="470"/>
        <v/>
      </c>
      <c r="P982" s="116"/>
      <c r="Q982" s="117" t="str">
        <f t="shared" si="471"/>
        <v/>
      </c>
      <c r="R982" s="128" t="str">
        <f t="shared" si="472"/>
        <v/>
      </c>
      <c r="S982" s="135" t="str">
        <f>IF(B982="","",IF(R982="Refreshment Beverage",VLOOKUP(VALUE(Q982),Rates!G$15:L$19,2,0),VLOOKUP(VALUE(Q982),Rates!G$4:L$12,2,0)))</f>
        <v/>
      </c>
      <c r="T982" s="135" t="str">
        <f t="shared" si="473"/>
        <v/>
      </c>
      <c r="U982" s="118" t="str">
        <f t="shared" si="474"/>
        <v/>
      </c>
      <c r="V982" s="135" t="str">
        <f t="shared" si="475"/>
        <v/>
      </c>
      <c r="W982" s="135" t="str">
        <f t="shared" si="476"/>
        <v/>
      </c>
      <c r="X982" s="119" t="str">
        <f t="shared" si="477"/>
        <v/>
      </c>
      <c r="Y982" s="120" t="str">
        <f>IF(B:B="","",IF(R982="Refreshment Beverage",VLOOKUP(Q982,Rates!G$15:L$19,6,0)*W982,VLOOKUP(Q982,Rates!G$4:L$12,6,0)*W982))</f>
        <v/>
      </c>
      <c r="Z982" s="120" t="str">
        <f t="shared" si="478"/>
        <v/>
      </c>
      <c r="AA982" s="120" t="str">
        <f t="shared" si="479"/>
        <v/>
      </c>
      <c r="AB982" s="136" t="str">
        <f>IF(B:B="","",IF(R982="Refreshment Beverage","",IF(AND(R982="Beer",Q982=0),SUM(LOOKUP(2,1/(Rates!$B$15:$B$18&lt;=W982)/(Rates!$C$15:$C$18&gt;=W982),Rates!$D$15:$D$18)*W982),VLOOKUP(VALUE(Q:Q),Rates!A:B,2,0)*W982)))</f>
        <v/>
      </c>
      <c r="AC982" s="136" t="str">
        <f>IF(B:B="","",IF(R982="Refreshment Beverage","",IF(AND(R982="Beer",Q982=0),SUM(LOOKUP(2,1/(Rates!$B$15:$B$18&lt;=W982)/(Rates!$C$15:$C$18&gt;=W982),Rates!$E$15:$E$18)*W982),VLOOKUP(VALUE(Q:Q),Rates!A:C,3,0)*W982)))</f>
        <v/>
      </c>
      <c r="AD982" s="137" t="str">
        <f>IFERROR(IF(B:B="","",IF(R982="Beer","",IF(VALUE(Q982)=0,VLOOKUP(VLOOKUP(B:B,#REF!,16,0),Rates!A:E,2,0),VLOOKUP(VALUE(Q982),Rates!A$31:B$34,2,0)*W982))),0)</f>
        <v/>
      </c>
      <c r="AE982" s="121" t="str">
        <f t="shared" si="480"/>
        <v/>
      </c>
      <c r="AF982" s="138" t="str">
        <f t="shared" si="481"/>
        <v/>
      </c>
      <c r="AG982" s="122" t="str">
        <f t="shared" si="482"/>
        <v/>
      </c>
      <c r="AH982" s="123" t="str">
        <f t="shared" si="483"/>
        <v/>
      </c>
      <c r="AI982" s="139" t="str">
        <f>IF(AE:AE="","",IF(R982="Refreshment Beverage",AK982*(Rates!J$19/100),ROUND(SUM(AH982*(Rates!$J$8/100)),4)))</f>
        <v/>
      </c>
      <c r="AJ982" s="124" t="str">
        <f t="shared" si="484"/>
        <v/>
      </c>
      <c r="AK982" s="125" t="str">
        <f t="shared" si="485"/>
        <v/>
      </c>
      <c r="AL982" s="121" t="str">
        <f t="shared" si="486"/>
        <v/>
      </c>
      <c r="AM982" s="138" t="str">
        <f>IF(AS982="","",IF(R982="Refreshment Beverage",ROUND(AS982*Rates!K$19,4),ROUND(AO982*(VLOOKUP(VALUE(Q982),Rates!G$4:L$12,3,0)),4)))</f>
        <v/>
      </c>
      <c r="AN982" s="126" t="str">
        <f>IF(AS982="","",IF(R982="Refreshment Beverage",AS982*(Rates!J$19/100),MAX(AM982,AB982)))</f>
        <v/>
      </c>
      <c r="AO982" s="127" t="str">
        <f t="shared" si="487"/>
        <v/>
      </c>
      <c r="AP982" s="127" t="str">
        <f t="shared" si="488"/>
        <v/>
      </c>
      <c r="AQ982" s="140" t="str">
        <f>IF(AS982="","",IF(R982="Refreshment Beverage",ROUND(SUM(VLOOKUP(Q:Q,Rates!G$15:L$19,3,0)*(AS982-Y982-Z982-AA982)),4),ROUND(SUM(Rates!$K$8*AS982),4)))</f>
        <v/>
      </c>
      <c r="AR982" s="139" t="str">
        <f t="shared" si="489"/>
        <v/>
      </c>
      <c r="AS982" s="125" t="str">
        <f t="shared" si="490"/>
        <v/>
      </c>
      <c r="AT982" s="121" t="str">
        <f t="shared" si="491"/>
        <v/>
      </c>
      <c r="AU982" s="138" t="str">
        <f>IF(AX982="","",IF(R982="Refreshment Beverage",ROUND((BA982-Y982-Z982-AA982)*VLOOKUP(VALUE(Q982),Rates!G$15:L$19,3,0),4),ROUND(AW982*(VLOOKUP(VALUE(Q982),Rates!G:L,3,0)),4)))</f>
        <v/>
      </c>
      <c r="AV982" s="126" t="str">
        <f t="shared" si="492"/>
        <v/>
      </c>
      <c r="AW982" s="127" t="str">
        <f t="shared" si="493"/>
        <v/>
      </c>
      <c r="AX982" s="123" t="str">
        <f t="shared" si="494"/>
        <v/>
      </c>
      <c r="AY982" s="140" t="str">
        <f>IF(AX982="","",IF(R982="Refreshment Beverage",ROUND(SUM(AX982*Rates!K$19),4),ROUND(SUM(AX982*(Rates!J$8/100)),4)))</f>
        <v/>
      </c>
      <c r="AZ982" s="124" t="str">
        <f t="shared" si="495"/>
        <v/>
      </c>
      <c r="BA982" s="125" t="str">
        <f t="shared" si="496"/>
        <v/>
      </c>
      <c r="BB982" s="115"/>
      <c r="BC982" s="143"/>
      <c r="BD982" s="100"/>
      <c r="BE982" s="100"/>
      <c r="BF982" s="100"/>
      <c r="BG982" s="100"/>
    </row>
    <row r="983" spans="1:59" ht="12.75" customHeight="1" x14ac:dyDescent="0.2">
      <c r="A983" s="144"/>
      <c r="B983" s="141"/>
      <c r="C983" s="141"/>
      <c r="D983" s="142"/>
      <c r="E983" s="142"/>
      <c r="F983" s="142"/>
      <c r="G983" s="142"/>
      <c r="H983" s="142"/>
      <c r="I983" s="129"/>
      <c r="J983" s="130"/>
      <c r="K983" s="131" t="str">
        <f t="shared" si="467"/>
        <v/>
      </c>
      <c r="L983" s="132" t="str">
        <f t="shared" si="468"/>
        <v/>
      </c>
      <c r="M983" s="133" t="str">
        <f t="shared" si="469"/>
        <v/>
      </c>
      <c r="N983" s="134" t="str">
        <f>IFERROR(IF(B:B="","",IF(R983="Beer",SUM(LOOKUP(2,1/(Rates!$B$3:$B$5&lt;=W983)/(Rates!$C$3:$C$5&gt;=W983),Rates!$D$3:$D$5)*(X983/100)*W983),IF(R983="Refreshment Beverage",SUM(LOOKUP(2,1/(Rates!$B$7:$B$11&lt;=W983)/(Rates!$C$7:$C$11&gt;=W983),Rates!$D$7:$D$11)*(X983/100)*W983)))),"")</f>
        <v/>
      </c>
      <c r="O983" s="134" t="str">
        <f t="shared" si="470"/>
        <v/>
      </c>
      <c r="P983" s="116"/>
      <c r="Q983" s="117" t="str">
        <f t="shared" si="471"/>
        <v/>
      </c>
      <c r="R983" s="128" t="str">
        <f t="shared" si="472"/>
        <v/>
      </c>
      <c r="S983" s="135" t="str">
        <f>IF(B983="","",IF(R983="Refreshment Beverage",VLOOKUP(VALUE(Q983),Rates!G$15:L$19,2,0),VLOOKUP(VALUE(Q983),Rates!G$4:L$12,2,0)))</f>
        <v/>
      </c>
      <c r="T983" s="135" t="str">
        <f t="shared" si="473"/>
        <v/>
      </c>
      <c r="U983" s="118" t="str">
        <f t="shared" si="474"/>
        <v/>
      </c>
      <c r="V983" s="135" t="str">
        <f t="shared" si="475"/>
        <v/>
      </c>
      <c r="W983" s="135" t="str">
        <f t="shared" si="476"/>
        <v/>
      </c>
      <c r="X983" s="119" t="str">
        <f t="shared" si="477"/>
        <v/>
      </c>
      <c r="Y983" s="120" t="str">
        <f>IF(B:B="","",IF(R983="Refreshment Beverage",VLOOKUP(Q983,Rates!G$15:L$19,6,0)*W983,VLOOKUP(Q983,Rates!G$4:L$12,6,0)*W983))</f>
        <v/>
      </c>
      <c r="Z983" s="120" t="str">
        <f t="shared" si="478"/>
        <v/>
      </c>
      <c r="AA983" s="120" t="str">
        <f t="shared" si="479"/>
        <v/>
      </c>
      <c r="AB983" s="136" t="str">
        <f>IF(B:B="","",IF(R983="Refreshment Beverage","",IF(AND(R983="Beer",Q983=0),SUM(LOOKUP(2,1/(Rates!$B$15:$B$18&lt;=W983)/(Rates!$C$15:$C$18&gt;=W983),Rates!$D$15:$D$18)*W983),VLOOKUP(VALUE(Q:Q),Rates!A:B,2,0)*W983)))</f>
        <v/>
      </c>
      <c r="AC983" s="136" t="str">
        <f>IF(B:B="","",IF(R983="Refreshment Beverage","",IF(AND(R983="Beer",Q983=0),SUM(LOOKUP(2,1/(Rates!$B$15:$B$18&lt;=W983)/(Rates!$C$15:$C$18&gt;=W983),Rates!$E$15:$E$18)*W983),VLOOKUP(VALUE(Q:Q),Rates!A:C,3,0)*W983)))</f>
        <v/>
      </c>
      <c r="AD983" s="137" t="str">
        <f>IFERROR(IF(B:B="","",IF(R983="Beer","",IF(VALUE(Q983)=0,VLOOKUP(VLOOKUP(B:B,#REF!,16,0),Rates!A:E,2,0),VLOOKUP(VALUE(Q983),Rates!A$31:B$34,2,0)*W983))),0)</f>
        <v/>
      </c>
      <c r="AE983" s="121" t="str">
        <f t="shared" si="480"/>
        <v/>
      </c>
      <c r="AF983" s="138" t="str">
        <f t="shared" si="481"/>
        <v/>
      </c>
      <c r="AG983" s="122" t="str">
        <f t="shared" si="482"/>
        <v/>
      </c>
      <c r="AH983" s="123" t="str">
        <f t="shared" si="483"/>
        <v/>
      </c>
      <c r="AI983" s="139" t="str">
        <f>IF(AE:AE="","",IF(R983="Refreshment Beverage",AK983*(Rates!J$19/100),ROUND(SUM(AH983*(Rates!$J$8/100)),4)))</f>
        <v/>
      </c>
      <c r="AJ983" s="124" t="str">
        <f t="shared" si="484"/>
        <v/>
      </c>
      <c r="AK983" s="125" t="str">
        <f t="shared" si="485"/>
        <v/>
      </c>
      <c r="AL983" s="121" t="str">
        <f t="shared" si="486"/>
        <v/>
      </c>
      <c r="AM983" s="138" t="str">
        <f>IF(AS983="","",IF(R983="Refreshment Beverage",ROUND(AS983*Rates!K$19,4),ROUND(AO983*(VLOOKUP(VALUE(Q983),Rates!G$4:L$12,3,0)),4)))</f>
        <v/>
      </c>
      <c r="AN983" s="126" t="str">
        <f>IF(AS983="","",IF(R983="Refreshment Beverage",AS983*(Rates!J$19/100),MAX(AM983,AB983)))</f>
        <v/>
      </c>
      <c r="AO983" s="127" t="str">
        <f t="shared" si="487"/>
        <v/>
      </c>
      <c r="AP983" s="127" t="str">
        <f t="shared" si="488"/>
        <v/>
      </c>
      <c r="AQ983" s="140" t="str">
        <f>IF(AS983="","",IF(R983="Refreshment Beverage",ROUND(SUM(VLOOKUP(Q:Q,Rates!G$15:L$19,3,0)*(AS983-Y983-Z983-AA983)),4),ROUND(SUM(Rates!$K$8*AS983),4)))</f>
        <v/>
      </c>
      <c r="AR983" s="139" t="str">
        <f t="shared" si="489"/>
        <v/>
      </c>
      <c r="AS983" s="125" t="str">
        <f t="shared" si="490"/>
        <v/>
      </c>
      <c r="AT983" s="121" t="str">
        <f t="shared" si="491"/>
        <v/>
      </c>
      <c r="AU983" s="138" t="str">
        <f>IF(AX983="","",IF(R983="Refreshment Beverage",ROUND((BA983-Y983-Z983-AA983)*VLOOKUP(VALUE(Q983),Rates!G$15:L$19,3,0),4),ROUND(AW983*(VLOOKUP(VALUE(Q983),Rates!G:L,3,0)),4)))</f>
        <v/>
      </c>
      <c r="AV983" s="126" t="str">
        <f t="shared" si="492"/>
        <v/>
      </c>
      <c r="AW983" s="127" t="str">
        <f t="shared" si="493"/>
        <v/>
      </c>
      <c r="AX983" s="123" t="str">
        <f t="shared" si="494"/>
        <v/>
      </c>
      <c r="AY983" s="140" t="str">
        <f>IF(AX983="","",IF(R983="Refreshment Beverage",ROUND(SUM(AX983*Rates!K$19),4),ROUND(SUM(AX983*(Rates!J$8/100)),4)))</f>
        <v/>
      </c>
      <c r="AZ983" s="124" t="str">
        <f t="shared" si="495"/>
        <v/>
      </c>
      <c r="BA983" s="125" t="str">
        <f t="shared" si="496"/>
        <v/>
      </c>
      <c r="BB983" s="115"/>
      <c r="BC983" s="143"/>
      <c r="BD983" s="100"/>
      <c r="BE983" s="100"/>
      <c r="BF983" s="100"/>
      <c r="BG983" s="100"/>
    </row>
    <row r="984" spans="1:59" ht="12.75" customHeight="1" x14ac:dyDescent="0.2">
      <c r="A984" s="144"/>
      <c r="B984" s="141"/>
      <c r="C984" s="141"/>
      <c r="D984" s="142"/>
      <c r="E984" s="142"/>
      <c r="F984" s="142"/>
      <c r="G984" s="142"/>
      <c r="H984" s="142"/>
      <c r="I984" s="129"/>
      <c r="J984" s="130"/>
      <c r="K984" s="131" t="str">
        <f t="shared" si="467"/>
        <v/>
      </c>
      <c r="L984" s="132" t="str">
        <f t="shared" si="468"/>
        <v/>
      </c>
      <c r="M984" s="133" t="str">
        <f t="shared" si="469"/>
        <v/>
      </c>
      <c r="N984" s="134" t="str">
        <f>IFERROR(IF(B:B="","",IF(R984="Beer",SUM(LOOKUP(2,1/(Rates!$B$3:$B$5&lt;=W984)/(Rates!$C$3:$C$5&gt;=W984),Rates!$D$3:$D$5)*(X984/100)*W984),IF(R984="Refreshment Beverage",SUM(LOOKUP(2,1/(Rates!$B$7:$B$11&lt;=W984)/(Rates!$C$7:$C$11&gt;=W984),Rates!$D$7:$D$11)*(X984/100)*W984)))),"")</f>
        <v/>
      </c>
      <c r="O984" s="134" t="str">
        <f t="shared" si="470"/>
        <v/>
      </c>
      <c r="P984" s="116"/>
      <c r="Q984" s="117" t="str">
        <f t="shared" si="471"/>
        <v/>
      </c>
      <c r="R984" s="128" t="str">
        <f t="shared" si="472"/>
        <v/>
      </c>
      <c r="S984" s="135" t="str">
        <f>IF(B984="","",IF(R984="Refreshment Beverage",VLOOKUP(VALUE(Q984),Rates!G$15:L$19,2,0),VLOOKUP(VALUE(Q984),Rates!G$4:L$12,2,0)))</f>
        <v/>
      </c>
      <c r="T984" s="135" t="str">
        <f t="shared" si="473"/>
        <v/>
      </c>
      <c r="U984" s="118" t="str">
        <f t="shared" si="474"/>
        <v/>
      </c>
      <c r="V984" s="135" t="str">
        <f t="shared" si="475"/>
        <v/>
      </c>
      <c r="W984" s="135" t="str">
        <f t="shared" si="476"/>
        <v/>
      </c>
      <c r="X984" s="119" t="str">
        <f t="shared" si="477"/>
        <v/>
      </c>
      <c r="Y984" s="120" t="str">
        <f>IF(B:B="","",IF(R984="Refreshment Beverage",VLOOKUP(Q984,Rates!G$15:L$19,6,0)*W984,VLOOKUP(Q984,Rates!G$4:L$12,6,0)*W984))</f>
        <v/>
      </c>
      <c r="Z984" s="120" t="str">
        <f t="shared" si="478"/>
        <v/>
      </c>
      <c r="AA984" s="120" t="str">
        <f t="shared" si="479"/>
        <v/>
      </c>
      <c r="AB984" s="136" t="str">
        <f>IF(B:B="","",IF(R984="Refreshment Beverage","",IF(AND(R984="Beer",Q984=0),SUM(LOOKUP(2,1/(Rates!$B$15:$B$18&lt;=W984)/(Rates!$C$15:$C$18&gt;=W984),Rates!$D$15:$D$18)*W984),VLOOKUP(VALUE(Q:Q),Rates!A:B,2,0)*W984)))</f>
        <v/>
      </c>
      <c r="AC984" s="136" t="str">
        <f>IF(B:B="","",IF(R984="Refreshment Beverage","",IF(AND(R984="Beer",Q984=0),SUM(LOOKUP(2,1/(Rates!$B$15:$B$18&lt;=W984)/(Rates!$C$15:$C$18&gt;=W984),Rates!$E$15:$E$18)*W984),VLOOKUP(VALUE(Q:Q),Rates!A:C,3,0)*W984)))</f>
        <v/>
      </c>
      <c r="AD984" s="137" t="str">
        <f>IFERROR(IF(B:B="","",IF(R984="Beer","",IF(VALUE(Q984)=0,VLOOKUP(VLOOKUP(B:B,#REF!,16,0),Rates!A:E,2,0),VLOOKUP(VALUE(Q984),Rates!A$31:B$34,2,0)*W984))),0)</f>
        <v/>
      </c>
      <c r="AE984" s="121" t="str">
        <f t="shared" si="480"/>
        <v/>
      </c>
      <c r="AF984" s="138" t="str">
        <f t="shared" si="481"/>
        <v/>
      </c>
      <c r="AG984" s="122" t="str">
        <f t="shared" si="482"/>
        <v/>
      </c>
      <c r="AH984" s="123" t="str">
        <f t="shared" si="483"/>
        <v/>
      </c>
      <c r="AI984" s="139" t="str">
        <f>IF(AE:AE="","",IF(R984="Refreshment Beverage",AK984*(Rates!J$19/100),ROUND(SUM(AH984*(Rates!$J$8/100)),4)))</f>
        <v/>
      </c>
      <c r="AJ984" s="124" t="str">
        <f t="shared" si="484"/>
        <v/>
      </c>
      <c r="AK984" s="125" t="str">
        <f t="shared" si="485"/>
        <v/>
      </c>
      <c r="AL984" s="121" t="str">
        <f t="shared" si="486"/>
        <v/>
      </c>
      <c r="AM984" s="138" t="str">
        <f>IF(AS984="","",IF(R984="Refreshment Beverage",ROUND(AS984*Rates!K$19,4),ROUND(AO984*(VLOOKUP(VALUE(Q984),Rates!G$4:L$12,3,0)),4)))</f>
        <v/>
      </c>
      <c r="AN984" s="126" t="str">
        <f>IF(AS984="","",IF(R984="Refreshment Beverage",AS984*(Rates!J$19/100),MAX(AM984,AB984)))</f>
        <v/>
      </c>
      <c r="AO984" s="127" t="str">
        <f t="shared" si="487"/>
        <v/>
      </c>
      <c r="AP984" s="127" t="str">
        <f t="shared" si="488"/>
        <v/>
      </c>
      <c r="AQ984" s="140" t="str">
        <f>IF(AS984="","",IF(R984="Refreshment Beverage",ROUND(SUM(VLOOKUP(Q:Q,Rates!G$15:L$19,3,0)*(AS984-Y984-Z984-AA984)),4),ROUND(SUM(Rates!$K$8*AS984),4)))</f>
        <v/>
      </c>
      <c r="AR984" s="139" t="str">
        <f t="shared" si="489"/>
        <v/>
      </c>
      <c r="AS984" s="125" t="str">
        <f t="shared" si="490"/>
        <v/>
      </c>
      <c r="AT984" s="121" t="str">
        <f t="shared" si="491"/>
        <v/>
      </c>
      <c r="AU984" s="138" t="str">
        <f>IF(AX984="","",IF(R984="Refreshment Beverage",ROUND((BA984-Y984-Z984-AA984)*VLOOKUP(VALUE(Q984),Rates!G$15:L$19,3,0),4),ROUND(AW984*(VLOOKUP(VALUE(Q984),Rates!G:L,3,0)),4)))</f>
        <v/>
      </c>
      <c r="AV984" s="126" t="str">
        <f t="shared" si="492"/>
        <v/>
      </c>
      <c r="AW984" s="127" t="str">
        <f t="shared" si="493"/>
        <v/>
      </c>
      <c r="AX984" s="123" t="str">
        <f t="shared" si="494"/>
        <v/>
      </c>
      <c r="AY984" s="140" t="str">
        <f>IF(AX984="","",IF(R984="Refreshment Beverage",ROUND(SUM(AX984*Rates!K$19),4),ROUND(SUM(AX984*(Rates!J$8/100)),4)))</f>
        <v/>
      </c>
      <c r="AZ984" s="124" t="str">
        <f t="shared" si="495"/>
        <v/>
      </c>
      <c r="BA984" s="125" t="str">
        <f t="shared" si="496"/>
        <v/>
      </c>
      <c r="BB984" s="115"/>
      <c r="BC984" s="143"/>
      <c r="BD984" s="100"/>
      <c r="BE984" s="100"/>
      <c r="BF984" s="100"/>
      <c r="BG984" s="100"/>
    </row>
    <row r="985" spans="1:59" ht="12.75" customHeight="1" x14ac:dyDescent="0.2">
      <c r="A985" s="144"/>
      <c r="B985" s="141"/>
      <c r="C985" s="141"/>
      <c r="D985" s="142"/>
      <c r="E985" s="142"/>
      <c r="F985" s="142"/>
      <c r="G985" s="142"/>
      <c r="H985" s="142"/>
      <c r="I985" s="129"/>
      <c r="J985" s="130"/>
      <c r="K985" s="131" t="str">
        <f t="shared" si="467"/>
        <v/>
      </c>
      <c r="L985" s="132" t="str">
        <f t="shared" si="468"/>
        <v/>
      </c>
      <c r="M985" s="133" t="str">
        <f t="shared" si="469"/>
        <v/>
      </c>
      <c r="N985" s="134" t="str">
        <f>IFERROR(IF(B:B="","",IF(R985="Beer",SUM(LOOKUP(2,1/(Rates!$B$3:$B$5&lt;=W985)/(Rates!$C$3:$C$5&gt;=W985),Rates!$D$3:$D$5)*(X985/100)*W985),IF(R985="Refreshment Beverage",SUM(LOOKUP(2,1/(Rates!$B$7:$B$11&lt;=W985)/(Rates!$C$7:$C$11&gt;=W985),Rates!$D$7:$D$11)*(X985/100)*W985)))),"")</f>
        <v/>
      </c>
      <c r="O985" s="134" t="str">
        <f t="shared" si="470"/>
        <v/>
      </c>
      <c r="P985" s="116"/>
      <c r="Q985" s="117" t="str">
        <f t="shared" si="471"/>
        <v/>
      </c>
      <c r="R985" s="128" t="str">
        <f t="shared" si="472"/>
        <v/>
      </c>
      <c r="S985" s="135" t="str">
        <f>IF(B985="","",IF(R985="Refreshment Beverage",VLOOKUP(VALUE(Q985),Rates!G$15:L$19,2,0),VLOOKUP(VALUE(Q985),Rates!G$4:L$12,2,0)))</f>
        <v/>
      </c>
      <c r="T985" s="135" t="str">
        <f t="shared" si="473"/>
        <v/>
      </c>
      <c r="U985" s="118" t="str">
        <f t="shared" si="474"/>
        <v/>
      </c>
      <c r="V985" s="135" t="str">
        <f t="shared" si="475"/>
        <v/>
      </c>
      <c r="W985" s="135" t="str">
        <f t="shared" si="476"/>
        <v/>
      </c>
      <c r="X985" s="119" t="str">
        <f t="shared" si="477"/>
        <v/>
      </c>
      <c r="Y985" s="120" t="str">
        <f>IF(B:B="","",IF(R985="Refreshment Beverage",VLOOKUP(Q985,Rates!G$15:L$19,6,0)*W985,VLOOKUP(Q985,Rates!G$4:L$12,6,0)*W985))</f>
        <v/>
      </c>
      <c r="Z985" s="120" t="str">
        <f t="shared" si="478"/>
        <v/>
      </c>
      <c r="AA985" s="120" t="str">
        <f t="shared" si="479"/>
        <v/>
      </c>
      <c r="AB985" s="136" t="str">
        <f>IF(B:B="","",IF(R985="Refreshment Beverage","",IF(AND(R985="Beer",Q985=0),SUM(LOOKUP(2,1/(Rates!$B$15:$B$18&lt;=W985)/(Rates!$C$15:$C$18&gt;=W985),Rates!$D$15:$D$18)*W985),VLOOKUP(VALUE(Q:Q),Rates!A:B,2,0)*W985)))</f>
        <v/>
      </c>
      <c r="AC985" s="136" t="str">
        <f>IF(B:B="","",IF(R985="Refreshment Beverage","",IF(AND(R985="Beer",Q985=0),SUM(LOOKUP(2,1/(Rates!$B$15:$B$18&lt;=W985)/(Rates!$C$15:$C$18&gt;=W985),Rates!$E$15:$E$18)*W985),VLOOKUP(VALUE(Q:Q),Rates!A:C,3,0)*W985)))</f>
        <v/>
      </c>
      <c r="AD985" s="137" t="str">
        <f>IFERROR(IF(B:B="","",IF(R985="Beer","",IF(VALUE(Q985)=0,VLOOKUP(VLOOKUP(B:B,#REF!,16,0),Rates!A:E,2,0),VLOOKUP(VALUE(Q985),Rates!A$31:B$34,2,0)*W985))),0)</f>
        <v/>
      </c>
      <c r="AE985" s="121" t="str">
        <f t="shared" si="480"/>
        <v/>
      </c>
      <c r="AF985" s="138" t="str">
        <f t="shared" si="481"/>
        <v/>
      </c>
      <c r="AG985" s="122" t="str">
        <f t="shared" si="482"/>
        <v/>
      </c>
      <c r="AH985" s="123" t="str">
        <f t="shared" si="483"/>
        <v/>
      </c>
      <c r="AI985" s="139" t="str">
        <f>IF(AE:AE="","",IF(R985="Refreshment Beverage",AK985*(Rates!J$19/100),ROUND(SUM(AH985*(Rates!$J$8/100)),4)))</f>
        <v/>
      </c>
      <c r="AJ985" s="124" t="str">
        <f t="shared" si="484"/>
        <v/>
      </c>
      <c r="AK985" s="125" t="str">
        <f t="shared" si="485"/>
        <v/>
      </c>
      <c r="AL985" s="121" t="str">
        <f t="shared" si="486"/>
        <v/>
      </c>
      <c r="AM985" s="138" t="str">
        <f>IF(AS985="","",IF(R985="Refreshment Beverage",ROUND(AS985*Rates!K$19,4),ROUND(AO985*(VLOOKUP(VALUE(Q985),Rates!G$4:L$12,3,0)),4)))</f>
        <v/>
      </c>
      <c r="AN985" s="126" t="str">
        <f>IF(AS985="","",IF(R985="Refreshment Beverage",AS985*(Rates!J$19/100),MAX(AM985,AB985)))</f>
        <v/>
      </c>
      <c r="AO985" s="127" t="str">
        <f t="shared" si="487"/>
        <v/>
      </c>
      <c r="AP985" s="127" t="str">
        <f t="shared" si="488"/>
        <v/>
      </c>
      <c r="AQ985" s="140" t="str">
        <f>IF(AS985="","",IF(R985="Refreshment Beverage",ROUND(SUM(VLOOKUP(Q:Q,Rates!G$15:L$19,3,0)*(AS985-Y985-Z985-AA985)),4),ROUND(SUM(Rates!$K$8*AS985),4)))</f>
        <v/>
      </c>
      <c r="AR985" s="139" t="str">
        <f t="shared" si="489"/>
        <v/>
      </c>
      <c r="AS985" s="125" t="str">
        <f t="shared" si="490"/>
        <v/>
      </c>
      <c r="AT985" s="121" t="str">
        <f t="shared" si="491"/>
        <v/>
      </c>
      <c r="AU985" s="138" t="str">
        <f>IF(AX985="","",IF(R985="Refreshment Beverage",ROUND((BA985-Y985-Z985-AA985)*VLOOKUP(VALUE(Q985),Rates!G$15:L$19,3,0),4),ROUND(AW985*(VLOOKUP(VALUE(Q985),Rates!G:L,3,0)),4)))</f>
        <v/>
      </c>
      <c r="AV985" s="126" t="str">
        <f t="shared" si="492"/>
        <v/>
      </c>
      <c r="AW985" s="127" t="str">
        <f t="shared" si="493"/>
        <v/>
      </c>
      <c r="AX985" s="123" t="str">
        <f t="shared" si="494"/>
        <v/>
      </c>
      <c r="AY985" s="140" t="str">
        <f>IF(AX985="","",IF(R985="Refreshment Beverage",ROUND(SUM(AX985*Rates!K$19),4),ROUND(SUM(AX985*(Rates!J$8/100)),4)))</f>
        <v/>
      </c>
      <c r="AZ985" s="124" t="str">
        <f t="shared" si="495"/>
        <v/>
      </c>
      <c r="BA985" s="125" t="str">
        <f t="shared" si="496"/>
        <v/>
      </c>
      <c r="BB985" s="115"/>
      <c r="BC985" s="143"/>
      <c r="BD985" s="100"/>
      <c r="BE985" s="100"/>
      <c r="BF985" s="100"/>
      <c r="BG985" s="100"/>
    </row>
    <row r="986" spans="1:59" ht="12.75" customHeight="1" x14ac:dyDescent="0.2">
      <c r="A986" s="144"/>
      <c r="B986" s="141"/>
      <c r="C986" s="141"/>
      <c r="D986" s="142"/>
      <c r="E986" s="142"/>
      <c r="F986" s="142"/>
      <c r="G986" s="142"/>
      <c r="H986" s="142"/>
      <c r="I986" s="129"/>
      <c r="J986" s="130"/>
      <c r="K986" s="131" t="str">
        <f t="shared" ref="K986:K1049" si="497">IFERROR(IF(B:B="","",IF(OR(C986="",E986="",F986="",G986="",H986="",I986="",J986=""),"",ROUND(IF(J986="Gross Price to Brewers",AE986,IF(J986="Retail Price",AL986,IF(J986="Licensee Retail",AT986,""))),2))),"")</f>
        <v/>
      </c>
      <c r="L986" s="132" t="str">
        <f t="shared" ref="L986:L1049" si="498">IFERROR(IF(B:B="","",IF(OR(C986="",E986="",F986="",G986="",H986="",I986="",J986=""),"",ROUND(IF(J986="Gross Price to Brewers",AH986,IF(J986="Retail Price",AP986,IF(J986="Licensee Retail",AX986,""))),2))),"")</f>
        <v/>
      </c>
      <c r="M986" s="133" t="str">
        <f t="shared" ref="M986:M1049" si="499">IFERROR(IF(B:B="","",IF(OR(C986="",E986="",F986="",G986="",H986="",I986="",J986=""),"",ROUND(IF(J986="Gross Price to Brewers",AK986,IF(J986="Retail Price",AS986,IF(J986="Licensee Retail",BA986,""))),2))),"")</f>
        <v/>
      </c>
      <c r="N986" s="134" t="str">
        <f>IFERROR(IF(B:B="","",IF(R986="Beer",SUM(LOOKUP(2,1/(Rates!$B$3:$B$5&lt;=W986)/(Rates!$C$3:$C$5&gt;=W986),Rates!$D$3:$D$5)*(X986/100)*W986),IF(R986="Refreshment Beverage",SUM(LOOKUP(2,1/(Rates!$B$7:$B$11&lt;=W986)/(Rates!$C$7:$C$11&gt;=W986),Rates!$D$7:$D$11)*(X986/100)*W986)))),"")</f>
        <v/>
      </c>
      <c r="O986" s="134" t="str">
        <f t="shared" ref="O986:O1049" si="500">IF(B:B="","",IF(M986&gt;N986,"YES","NO"))</f>
        <v/>
      </c>
      <c r="P986" s="116"/>
      <c r="Q986" s="117" t="str">
        <f t="shared" ref="Q986:Q1049" si="501">IF(B986="","",IF(OR(D986="",D986=5),0,D986))</f>
        <v/>
      </c>
      <c r="R986" s="128" t="str">
        <f t="shared" ref="R986:R1049" si="502">IF(B986="","",C986)</f>
        <v/>
      </c>
      <c r="S986" s="135" t="str">
        <f>IF(B986="","",IF(R986="Refreshment Beverage",VLOOKUP(VALUE(Q986),Rates!G$15:L$19,2,0),VLOOKUP(VALUE(Q986),Rates!G$4:L$12,2,0)))</f>
        <v/>
      </c>
      <c r="T986" s="135" t="str">
        <f t="shared" ref="T986:T1049" si="503">IF(B986="","",G986)</f>
        <v/>
      </c>
      <c r="U986" s="118" t="str">
        <f t="shared" ref="U986:U1049" si="504">IF(B:B="","",SUM(W986/V986))</f>
        <v/>
      </c>
      <c r="V986" s="135" t="str">
        <f t="shared" ref="V986:V1049" si="505">IF(B986="","",F986)</f>
        <v/>
      </c>
      <c r="W986" s="135" t="str">
        <f t="shared" ref="W986:W1049" si="506">IF(B986="","",E986*F986)</f>
        <v/>
      </c>
      <c r="X986" s="119" t="str">
        <f t="shared" ref="X986:X1049" si="507">IF(B986="","",H986)</f>
        <v/>
      </c>
      <c r="Y986" s="120" t="str">
        <f>IF(B:B="","",IF(R986="Refreshment Beverage",VLOOKUP(Q986,Rates!G$15:L$19,6,0)*W986,VLOOKUP(Q986,Rates!G$4:L$12,6,0)*W986))</f>
        <v/>
      </c>
      <c r="Z986" s="120" t="str">
        <f t="shared" ref="Z986:Z1049" si="508">IF(B:B="","",IF(R986="Refreshment Beverage",0,IF(T986="Keg",0,ROUND(0.34/12*V986,2))))</f>
        <v/>
      </c>
      <c r="AA986" s="120" t="str">
        <f t="shared" ref="AA986:AA1049" si="509">IF(B:B="","",IF(AND(T986="Can",V986=8,R986="Beer"),V986*0.0192,IF(AND(T986="Can",V986=15,R986="Beer"),V986*0.0096,IF(AND(T986="Can",V986=20,R986="Beer"),V986*0.0102,IF(AND(T986="Can",V986=30,R986="Beer"),V986*0.0085,IF(AND(T986="Can",V986=36,R986="Beer"),V986*0.0071,IF(AND(T986="Bottle",V986=24,R986="Beer"),V986*0.0153,IF(AND(R986="Refreshment Beverage",U986&gt;0.49,U986&lt;0.401),V986*0.0512,IF(AND(R986="Refreshment Beverage",U986&gt;0.4,U986&lt;0.47),V986*0.0614,IF(AND(R986="Refreshment Beverage",U986&gt;0.469,U986&lt;0.66),V986*0.0716,IF(AND(R986="Refreshment Beverage",U986&gt;0.659,U986&lt;0.75),V986*0.1023,IF(AND(R986="Refreshment Beverage",U986&gt;0.749,U986&lt;0.9),V986*0.1125,IF(AND(R986="Refreshment Beverage",U986&gt;0.899,U986&lt;1),V986*0.133,IF(AND(R986="Refreshment Beverage",U986=1),V986*0.1432,IF(AND(R986="Refreshment Beverage",U986=1.14),V986*0.1637,IF(AND(R986="Refreshment Beverage",U986=2),V986*0.2864,IF(AND(R986="Refreshment Beverage",U986=3),V986*0.4297,IF(AND(R986="Refreshment Beverage",U986=1.75),V986*0.2558,0))))))))))))))))))</f>
        <v/>
      </c>
      <c r="AB986" s="136" t="str">
        <f>IF(B:B="","",IF(R986="Refreshment Beverage","",IF(AND(R986="Beer",Q986=0),SUM(LOOKUP(2,1/(Rates!$B$15:$B$18&lt;=W986)/(Rates!$C$15:$C$18&gt;=W986),Rates!$D$15:$D$18)*W986),VLOOKUP(VALUE(Q:Q),Rates!A:B,2,0)*W986)))</f>
        <v/>
      </c>
      <c r="AC986" s="136" t="str">
        <f>IF(B:B="","",IF(R986="Refreshment Beverage","",IF(AND(R986="Beer",Q986=0),SUM(LOOKUP(2,1/(Rates!$B$15:$B$18&lt;=W986)/(Rates!$C$15:$C$18&gt;=W986),Rates!$E$15:$E$18)*W986),VLOOKUP(VALUE(Q:Q),Rates!A:C,3,0)*W986)))</f>
        <v/>
      </c>
      <c r="AD986" s="137" t="str">
        <f>IFERROR(IF(B:B="","",IF(R986="Beer","",IF(VALUE(Q986)=0,VLOOKUP(VLOOKUP(B:B,#REF!,16,0),Rates!A:E,2,0),VLOOKUP(VALUE(Q986),Rates!A$31:B$34,2,0)*W986))),0)</f>
        <v/>
      </c>
      <c r="AE986" s="121" t="str">
        <f t="shared" ref="AE986:AE1049" si="510">IF(J986="Gross Price to Brewers",I986,"")</f>
        <v/>
      </c>
      <c r="AF986" s="138" t="str">
        <f t="shared" ref="AF986:AF1049" si="511">IF(AE:AE="","",ROUND(SUM(AE986*(S986/100)),4))</f>
        <v/>
      </c>
      <c r="AG986" s="122" t="str">
        <f t="shared" ref="AG986:AG1049" si="512">IF(AE:AE="","",IF(R986="Refreshment Beverage",MAX(AF986,AD986),MAX(AB986,AF986)))</f>
        <v/>
      </c>
      <c r="AH986" s="123" t="str">
        <f t="shared" ref="AH986:AH1049" si="513">IF(AE:AE="","",IF(R986="Refreshment Beverage",AK986-AJ986,SUM(Y986:AA986)+AE986+AG986))</f>
        <v/>
      </c>
      <c r="AI986" s="139" t="str">
        <f>IF(AE:AE="","",IF(R986="Refreshment Beverage",AK986*(Rates!J$19/100),ROUND(SUM(AH986*(Rates!$J$8/100)),4)))</f>
        <v/>
      </c>
      <c r="AJ986" s="124" t="str">
        <f t="shared" ref="AJ986:AJ1049" si="514">IF(AE:AE="","",IF(R986="Refreshment Beverage",AI986,MAX(AC986,AI986)))</f>
        <v/>
      </c>
      <c r="AK986" s="125" t="str">
        <f t="shared" ref="AK986:AK1049" si="515">IF(AE:AE="","",IF(R986="Refreshment Beverage",SUM(AE986+Y986+Z986+AA986+AG986),SUM(AH986+AJ986)))</f>
        <v/>
      </c>
      <c r="AL986" s="121" t="str">
        <f t="shared" ref="AL986:AL1049" si="516">IF(AS986="","",IF(R986="Refreshment Beverage",ROUND(SUM(AS986-AR986-AA986-Z986-Y986),2),ROUND(SUM(AS986-AR986-AN986-Y986-Z986-AA986),2)))</f>
        <v/>
      </c>
      <c r="AM986" s="138" t="str">
        <f>IF(AS986="","",IF(R986="Refreshment Beverage",ROUND(AS986*Rates!K$19,4),ROUND(AO986*(VLOOKUP(VALUE(Q986),Rates!G$4:L$12,3,0)),4)))</f>
        <v/>
      </c>
      <c r="AN986" s="126" t="str">
        <f>IF(AS986="","",IF(R986="Refreshment Beverage",AS986*(Rates!J$19/100),MAX(AM986,AB986)))</f>
        <v/>
      </c>
      <c r="AO986" s="127" t="str">
        <f t="shared" ref="AO986:AO1049" si="517">IF(AS986="","",ROUND(SUM(AS986-AR986-Y986-Z986-AA986),4))</f>
        <v/>
      </c>
      <c r="AP986" s="127" t="str">
        <f t="shared" ref="AP986:AP1049" si="518">IF(AS986="","",IF(R986="Refreshment Beverage",ROUND(AS986-AN986,2),ROUND(SUM(AS986-AR986),2)))</f>
        <v/>
      </c>
      <c r="AQ986" s="140" t="str">
        <f>IF(AS986="","",IF(R986="Refreshment Beverage",ROUND(SUM(VLOOKUP(Q:Q,Rates!G$15:L$19,3,0)*(AS986-Y986-Z986-AA986)),4),ROUND(SUM(Rates!$K$8*AS986),4)))</f>
        <v/>
      </c>
      <c r="AR986" s="139" t="str">
        <f t="shared" ref="AR986:AR1049" si="519">IF(AS986="","",IF(R986="Refreshment Beverage",MAX(AD986,AQ986),MAX(AQ986,AC986)))</f>
        <v/>
      </c>
      <c r="AS986" s="125" t="str">
        <f t="shared" ref="AS986:AS1049" si="520">IF(J986="Retail Price",SUM(I986+0.004),"")</f>
        <v/>
      </c>
      <c r="AT986" s="121" t="str">
        <f t="shared" ref="AT986:AT1049" si="521">IF(AX986="","",IF(R986="Refreshment Beverage",SUM(BA986-AV986-Y986-Z986-AA986),SUM(AX986-AV986-Y986-Z986-AA986)))</f>
        <v/>
      </c>
      <c r="AU986" s="138" t="str">
        <f>IF(AX986="","",IF(R986="Refreshment Beverage",ROUND((BA986-Y986-Z986-AA986)*VLOOKUP(VALUE(Q986),Rates!G$15:L$19,3,0),4),ROUND(AW986*(VLOOKUP(VALUE(Q986),Rates!G:L,3,0)),4)))</f>
        <v/>
      </c>
      <c r="AV986" s="126" t="str">
        <f t="shared" ref="AV986:AV1049" si="522">IF(AX986="","",IF(R986="Refreshment Beverage",MAX(AU986,AD986),MAX(AB986,AU986)))</f>
        <v/>
      </c>
      <c r="AW986" s="127" t="str">
        <f t="shared" ref="AW986:AW1049" si="523">IF(AX986="","",IF(R986="Refreshment Beverage",SUM(BA986-AV986-Y986-Z986-AA986),ROUND(SUM(BA986-AZ986-Y986-Z986-AA986),4)))</f>
        <v/>
      </c>
      <c r="AX986" s="123" t="str">
        <f t="shared" ref="AX986:AX1049" si="524">IF(J986="Licensee Retail",I986,"")</f>
        <v/>
      </c>
      <c r="AY986" s="140" t="str">
        <f>IF(AX986="","",IF(R986="Refreshment Beverage",ROUND(SUM(AX986*Rates!K$19),4),ROUND(SUM(AX986*(Rates!J$8/100)),4)))</f>
        <v/>
      </c>
      <c r="AZ986" s="124" t="str">
        <f t="shared" ref="AZ986:AZ1049" si="525">IF(AX986="","",MAX($AC986,AY986))</f>
        <v/>
      </c>
      <c r="BA986" s="125" t="str">
        <f t="shared" ref="BA986:BA1049" si="526">IF(AX986="","",SUM(AX986+AZ986))</f>
        <v/>
      </c>
      <c r="BB986" s="115"/>
      <c r="BC986" s="143"/>
      <c r="BD986" s="100"/>
      <c r="BE986" s="100"/>
      <c r="BF986" s="100"/>
      <c r="BG986" s="100"/>
    </row>
    <row r="987" spans="1:59" ht="12.75" customHeight="1" x14ac:dyDescent="0.2">
      <c r="A987" s="144"/>
      <c r="B987" s="141"/>
      <c r="C987" s="141"/>
      <c r="D987" s="142"/>
      <c r="E987" s="142"/>
      <c r="F987" s="142"/>
      <c r="G987" s="142"/>
      <c r="H987" s="142"/>
      <c r="I987" s="129"/>
      <c r="J987" s="130"/>
      <c r="K987" s="131" t="str">
        <f t="shared" si="497"/>
        <v/>
      </c>
      <c r="L987" s="132" t="str">
        <f t="shared" si="498"/>
        <v/>
      </c>
      <c r="M987" s="133" t="str">
        <f t="shared" si="499"/>
        <v/>
      </c>
      <c r="N987" s="134" t="str">
        <f>IFERROR(IF(B:B="","",IF(R987="Beer",SUM(LOOKUP(2,1/(Rates!$B$3:$B$5&lt;=W987)/(Rates!$C$3:$C$5&gt;=W987),Rates!$D$3:$D$5)*(X987/100)*W987),IF(R987="Refreshment Beverage",SUM(LOOKUP(2,1/(Rates!$B$7:$B$11&lt;=W987)/(Rates!$C$7:$C$11&gt;=W987),Rates!$D$7:$D$11)*(X987/100)*W987)))),"")</f>
        <v/>
      </c>
      <c r="O987" s="134" t="str">
        <f t="shared" si="500"/>
        <v/>
      </c>
      <c r="P987" s="116"/>
      <c r="Q987" s="117" t="str">
        <f t="shared" si="501"/>
        <v/>
      </c>
      <c r="R987" s="128" t="str">
        <f t="shared" si="502"/>
        <v/>
      </c>
      <c r="S987" s="135" t="str">
        <f>IF(B987="","",IF(R987="Refreshment Beverage",VLOOKUP(VALUE(Q987),Rates!G$15:L$19,2,0),VLOOKUP(VALUE(Q987),Rates!G$4:L$12,2,0)))</f>
        <v/>
      </c>
      <c r="T987" s="135" t="str">
        <f t="shared" si="503"/>
        <v/>
      </c>
      <c r="U987" s="118" t="str">
        <f t="shared" si="504"/>
        <v/>
      </c>
      <c r="V987" s="135" t="str">
        <f t="shared" si="505"/>
        <v/>
      </c>
      <c r="W987" s="135" t="str">
        <f t="shared" si="506"/>
        <v/>
      </c>
      <c r="X987" s="119" t="str">
        <f t="shared" si="507"/>
        <v/>
      </c>
      <c r="Y987" s="120" t="str">
        <f>IF(B:B="","",IF(R987="Refreshment Beverage",VLOOKUP(Q987,Rates!G$15:L$19,6,0)*W987,VLOOKUP(Q987,Rates!G$4:L$12,6,0)*W987))</f>
        <v/>
      </c>
      <c r="Z987" s="120" t="str">
        <f t="shared" si="508"/>
        <v/>
      </c>
      <c r="AA987" s="120" t="str">
        <f t="shared" si="509"/>
        <v/>
      </c>
      <c r="AB987" s="136" t="str">
        <f>IF(B:B="","",IF(R987="Refreshment Beverage","",IF(AND(R987="Beer",Q987=0),SUM(LOOKUP(2,1/(Rates!$B$15:$B$18&lt;=W987)/(Rates!$C$15:$C$18&gt;=W987),Rates!$D$15:$D$18)*W987),VLOOKUP(VALUE(Q:Q),Rates!A:B,2,0)*W987)))</f>
        <v/>
      </c>
      <c r="AC987" s="136" t="str">
        <f>IF(B:B="","",IF(R987="Refreshment Beverage","",IF(AND(R987="Beer",Q987=0),SUM(LOOKUP(2,1/(Rates!$B$15:$B$18&lt;=W987)/(Rates!$C$15:$C$18&gt;=W987),Rates!$E$15:$E$18)*W987),VLOOKUP(VALUE(Q:Q),Rates!A:C,3,0)*W987)))</f>
        <v/>
      </c>
      <c r="AD987" s="137" t="str">
        <f>IFERROR(IF(B:B="","",IF(R987="Beer","",IF(VALUE(Q987)=0,VLOOKUP(VLOOKUP(B:B,#REF!,16,0),Rates!A:E,2,0),VLOOKUP(VALUE(Q987),Rates!A$31:B$34,2,0)*W987))),0)</f>
        <v/>
      </c>
      <c r="AE987" s="121" t="str">
        <f t="shared" si="510"/>
        <v/>
      </c>
      <c r="AF987" s="138" t="str">
        <f t="shared" si="511"/>
        <v/>
      </c>
      <c r="AG987" s="122" t="str">
        <f t="shared" si="512"/>
        <v/>
      </c>
      <c r="AH987" s="123" t="str">
        <f t="shared" si="513"/>
        <v/>
      </c>
      <c r="AI987" s="139" t="str">
        <f>IF(AE:AE="","",IF(R987="Refreshment Beverage",AK987*(Rates!J$19/100),ROUND(SUM(AH987*(Rates!$J$8/100)),4)))</f>
        <v/>
      </c>
      <c r="AJ987" s="124" t="str">
        <f t="shared" si="514"/>
        <v/>
      </c>
      <c r="AK987" s="125" t="str">
        <f t="shared" si="515"/>
        <v/>
      </c>
      <c r="AL987" s="121" t="str">
        <f t="shared" si="516"/>
        <v/>
      </c>
      <c r="AM987" s="138" t="str">
        <f>IF(AS987="","",IF(R987="Refreshment Beverage",ROUND(AS987*Rates!K$19,4),ROUND(AO987*(VLOOKUP(VALUE(Q987),Rates!G$4:L$12,3,0)),4)))</f>
        <v/>
      </c>
      <c r="AN987" s="126" t="str">
        <f>IF(AS987="","",IF(R987="Refreshment Beverage",AS987*(Rates!J$19/100),MAX(AM987,AB987)))</f>
        <v/>
      </c>
      <c r="AO987" s="127" t="str">
        <f t="shared" si="517"/>
        <v/>
      </c>
      <c r="AP987" s="127" t="str">
        <f t="shared" si="518"/>
        <v/>
      </c>
      <c r="AQ987" s="140" t="str">
        <f>IF(AS987="","",IF(R987="Refreshment Beverage",ROUND(SUM(VLOOKUP(Q:Q,Rates!G$15:L$19,3,0)*(AS987-Y987-Z987-AA987)),4),ROUND(SUM(Rates!$K$8*AS987),4)))</f>
        <v/>
      </c>
      <c r="AR987" s="139" t="str">
        <f t="shared" si="519"/>
        <v/>
      </c>
      <c r="AS987" s="125" t="str">
        <f t="shared" si="520"/>
        <v/>
      </c>
      <c r="AT987" s="121" t="str">
        <f t="shared" si="521"/>
        <v/>
      </c>
      <c r="AU987" s="138" t="str">
        <f>IF(AX987="","",IF(R987="Refreshment Beverage",ROUND((BA987-Y987-Z987-AA987)*VLOOKUP(VALUE(Q987),Rates!G$15:L$19,3,0),4),ROUND(AW987*(VLOOKUP(VALUE(Q987),Rates!G:L,3,0)),4)))</f>
        <v/>
      </c>
      <c r="AV987" s="126" t="str">
        <f t="shared" si="522"/>
        <v/>
      </c>
      <c r="AW987" s="127" t="str">
        <f t="shared" si="523"/>
        <v/>
      </c>
      <c r="AX987" s="123" t="str">
        <f t="shared" si="524"/>
        <v/>
      </c>
      <c r="AY987" s="140" t="str">
        <f>IF(AX987="","",IF(R987="Refreshment Beverage",ROUND(SUM(AX987*Rates!K$19),4),ROUND(SUM(AX987*(Rates!J$8/100)),4)))</f>
        <v/>
      </c>
      <c r="AZ987" s="124" t="str">
        <f t="shared" si="525"/>
        <v/>
      </c>
      <c r="BA987" s="125" t="str">
        <f t="shared" si="526"/>
        <v/>
      </c>
      <c r="BB987" s="115"/>
      <c r="BC987" s="143"/>
      <c r="BD987" s="100"/>
      <c r="BE987" s="100"/>
      <c r="BF987" s="100"/>
      <c r="BG987" s="100"/>
    </row>
    <row r="988" spans="1:59" ht="12.75" customHeight="1" x14ac:dyDescent="0.2">
      <c r="A988" s="144"/>
      <c r="B988" s="141"/>
      <c r="C988" s="141"/>
      <c r="D988" s="142"/>
      <c r="E988" s="142"/>
      <c r="F988" s="142"/>
      <c r="G988" s="142"/>
      <c r="H988" s="142"/>
      <c r="I988" s="129"/>
      <c r="J988" s="130"/>
      <c r="K988" s="131" t="str">
        <f t="shared" si="497"/>
        <v/>
      </c>
      <c r="L988" s="132" t="str">
        <f t="shared" si="498"/>
        <v/>
      </c>
      <c r="M988" s="133" t="str">
        <f t="shared" si="499"/>
        <v/>
      </c>
      <c r="N988" s="134" t="str">
        <f>IFERROR(IF(B:B="","",IF(R988="Beer",SUM(LOOKUP(2,1/(Rates!$B$3:$B$5&lt;=W988)/(Rates!$C$3:$C$5&gt;=W988),Rates!$D$3:$D$5)*(X988/100)*W988),IF(R988="Refreshment Beverage",SUM(LOOKUP(2,1/(Rates!$B$7:$B$11&lt;=W988)/(Rates!$C$7:$C$11&gt;=W988),Rates!$D$7:$D$11)*(X988/100)*W988)))),"")</f>
        <v/>
      </c>
      <c r="O988" s="134" t="str">
        <f t="shared" si="500"/>
        <v/>
      </c>
      <c r="P988" s="116"/>
      <c r="Q988" s="117" t="str">
        <f t="shared" si="501"/>
        <v/>
      </c>
      <c r="R988" s="128" t="str">
        <f t="shared" si="502"/>
        <v/>
      </c>
      <c r="S988" s="135" t="str">
        <f>IF(B988="","",IF(R988="Refreshment Beverage",VLOOKUP(VALUE(Q988),Rates!G$15:L$19,2,0),VLOOKUP(VALUE(Q988),Rates!G$4:L$12,2,0)))</f>
        <v/>
      </c>
      <c r="T988" s="135" t="str">
        <f t="shared" si="503"/>
        <v/>
      </c>
      <c r="U988" s="118" t="str">
        <f t="shared" si="504"/>
        <v/>
      </c>
      <c r="V988" s="135" t="str">
        <f t="shared" si="505"/>
        <v/>
      </c>
      <c r="W988" s="135" t="str">
        <f t="shared" si="506"/>
        <v/>
      </c>
      <c r="X988" s="119" t="str">
        <f t="shared" si="507"/>
        <v/>
      </c>
      <c r="Y988" s="120" t="str">
        <f>IF(B:B="","",IF(R988="Refreshment Beverage",VLOOKUP(Q988,Rates!G$15:L$19,6,0)*W988,VLOOKUP(Q988,Rates!G$4:L$12,6,0)*W988))</f>
        <v/>
      </c>
      <c r="Z988" s="120" t="str">
        <f t="shared" si="508"/>
        <v/>
      </c>
      <c r="AA988" s="120" t="str">
        <f t="shared" si="509"/>
        <v/>
      </c>
      <c r="AB988" s="136" t="str">
        <f>IF(B:B="","",IF(R988="Refreshment Beverage","",IF(AND(R988="Beer",Q988=0),SUM(LOOKUP(2,1/(Rates!$B$15:$B$18&lt;=W988)/(Rates!$C$15:$C$18&gt;=W988),Rates!$D$15:$D$18)*W988),VLOOKUP(VALUE(Q:Q),Rates!A:B,2,0)*W988)))</f>
        <v/>
      </c>
      <c r="AC988" s="136" t="str">
        <f>IF(B:B="","",IF(R988="Refreshment Beverage","",IF(AND(R988="Beer",Q988=0),SUM(LOOKUP(2,1/(Rates!$B$15:$B$18&lt;=W988)/(Rates!$C$15:$C$18&gt;=W988),Rates!$E$15:$E$18)*W988),VLOOKUP(VALUE(Q:Q),Rates!A:C,3,0)*W988)))</f>
        <v/>
      </c>
      <c r="AD988" s="137" t="str">
        <f>IFERROR(IF(B:B="","",IF(R988="Beer","",IF(VALUE(Q988)=0,VLOOKUP(VLOOKUP(B:B,#REF!,16,0),Rates!A:E,2,0),VLOOKUP(VALUE(Q988),Rates!A$31:B$34,2,0)*W988))),0)</f>
        <v/>
      </c>
      <c r="AE988" s="121" t="str">
        <f t="shared" si="510"/>
        <v/>
      </c>
      <c r="AF988" s="138" t="str">
        <f t="shared" si="511"/>
        <v/>
      </c>
      <c r="AG988" s="122" t="str">
        <f t="shared" si="512"/>
        <v/>
      </c>
      <c r="AH988" s="123" t="str">
        <f t="shared" si="513"/>
        <v/>
      </c>
      <c r="AI988" s="139" t="str">
        <f>IF(AE:AE="","",IF(R988="Refreshment Beverage",AK988*(Rates!J$19/100),ROUND(SUM(AH988*(Rates!$J$8/100)),4)))</f>
        <v/>
      </c>
      <c r="AJ988" s="124" t="str">
        <f t="shared" si="514"/>
        <v/>
      </c>
      <c r="AK988" s="125" t="str">
        <f t="shared" si="515"/>
        <v/>
      </c>
      <c r="AL988" s="121" t="str">
        <f t="shared" si="516"/>
        <v/>
      </c>
      <c r="AM988" s="138" t="str">
        <f>IF(AS988="","",IF(R988="Refreshment Beverage",ROUND(AS988*Rates!K$19,4),ROUND(AO988*(VLOOKUP(VALUE(Q988),Rates!G$4:L$12,3,0)),4)))</f>
        <v/>
      </c>
      <c r="AN988" s="126" t="str">
        <f>IF(AS988="","",IF(R988="Refreshment Beverage",AS988*(Rates!J$19/100),MAX(AM988,AB988)))</f>
        <v/>
      </c>
      <c r="AO988" s="127" t="str">
        <f t="shared" si="517"/>
        <v/>
      </c>
      <c r="AP988" s="127" t="str">
        <f t="shared" si="518"/>
        <v/>
      </c>
      <c r="AQ988" s="140" t="str">
        <f>IF(AS988="","",IF(R988="Refreshment Beverage",ROUND(SUM(VLOOKUP(Q:Q,Rates!G$15:L$19,3,0)*(AS988-Y988-Z988-AA988)),4),ROUND(SUM(Rates!$K$8*AS988),4)))</f>
        <v/>
      </c>
      <c r="AR988" s="139" t="str">
        <f t="shared" si="519"/>
        <v/>
      </c>
      <c r="AS988" s="125" t="str">
        <f t="shared" si="520"/>
        <v/>
      </c>
      <c r="AT988" s="121" t="str">
        <f t="shared" si="521"/>
        <v/>
      </c>
      <c r="AU988" s="138" t="str">
        <f>IF(AX988="","",IF(R988="Refreshment Beverage",ROUND((BA988-Y988-Z988-AA988)*VLOOKUP(VALUE(Q988),Rates!G$15:L$19,3,0),4),ROUND(AW988*(VLOOKUP(VALUE(Q988),Rates!G:L,3,0)),4)))</f>
        <v/>
      </c>
      <c r="AV988" s="126" t="str">
        <f t="shared" si="522"/>
        <v/>
      </c>
      <c r="AW988" s="127" t="str">
        <f t="shared" si="523"/>
        <v/>
      </c>
      <c r="AX988" s="123" t="str">
        <f t="shared" si="524"/>
        <v/>
      </c>
      <c r="AY988" s="140" t="str">
        <f>IF(AX988="","",IF(R988="Refreshment Beverage",ROUND(SUM(AX988*Rates!K$19),4),ROUND(SUM(AX988*(Rates!J$8/100)),4)))</f>
        <v/>
      </c>
      <c r="AZ988" s="124" t="str">
        <f t="shared" si="525"/>
        <v/>
      </c>
      <c r="BA988" s="125" t="str">
        <f t="shared" si="526"/>
        <v/>
      </c>
      <c r="BB988" s="115"/>
      <c r="BC988" s="143"/>
      <c r="BD988" s="100"/>
      <c r="BE988" s="100"/>
      <c r="BF988" s="100"/>
      <c r="BG988" s="100"/>
    </row>
    <row r="989" spans="1:59" ht="12.75" customHeight="1" x14ac:dyDescent="0.2">
      <c r="A989" s="144"/>
      <c r="B989" s="141"/>
      <c r="C989" s="141"/>
      <c r="D989" s="142"/>
      <c r="E989" s="142"/>
      <c r="F989" s="142"/>
      <c r="G989" s="142"/>
      <c r="H989" s="142"/>
      <c r="I989" s="129"/>
      <c r="J989" s="130"/>
      <c r="K989" s="131" t="str">
        <f t="shared" si="497"/>
        <v/>
      </c>
      <c r="L989" s="132" t="str">
        <f t="shared" si="498"/>
        <v/>
      </c>
      <c r="M989" s="133" t="str">
        <f t="shared" si="499"/>
        <v/>
      </c>
      <c r="N989" s="134" t="str">
        <f>IFERROR(IF(B:B="","",IF(R989="Beer",SUM(LOOKUP(2,1/(Rates!$B$3:$B$5&lt;=W989)/(Rates!$C$3:$C$5&gt;=W989),Rates!$D$3:$D$5)*(X989/100)*W989),IF(R989="Refreshment Beverage",SUM(LOOKUP(2,1/(Rates!$B$7:$B$11&lt;=W989)/(Rates!$C$7:$C$11&gt;=W989),Rates!$D$7:$D$11)*(X989/100)*W989)))),"")</f>
        <v/>
      </c>
      <c r="O989" s="134" t="str">
        <f t="shared" si="500"/>
        <v/>
      </c>
      <c r="P989" s="116"/>
      <c r="Q989" s="117" t="str">
        <f t="shared" si="501"/>
        <v/>
      </c>
      <c r="R989" s="128" t="str">
        <f t="shared" si="502"/>
        <v/>
      </c>
      <c r="S989" s="135" t="str">
        <f>IF(B989="","",IF(R989="Refreshment Beverage",VLOOKUP(VALUE(Q989),Rates!G$15:L$19,2,0),VLOOKUP(VALUE(Q989),Rates!G$4:L$12,2,0)))</f>
        <v/>
      </c>
      <c r="T989" s="135" t="str">
        <f t="shared" si="503"/>
        <v/>
      </c>
      <c r="U989" s="118" t="str">
        <f t="shared" si="504"/>
        <v/>
      </c>
      <c r="V989" s="135" t="str">
        <f t="shared" si="505"/>
        <v/>
      </c>
      <c r="W989" s="135" t="str">
        <f t="shared" si="506"/>
        <v/>
      </c>
      <c r="X989" s="119" t="str">
        <f t="shared" si="507"/>
        <v/>
      </c>
      <c r="Y989" s="120" t="str">
        <f>IF(B:B="","",IF(R989="Refreshment Beverage",VLOOKUP(Q989,Rates!G$15:L$19,6,0)*W989,VLOOKUP(Q989,Rates!G$4:L$12,6,0)*W989))</f>
        <v/>
      </c>
      <c r="Z989" s="120" t="str">
        <f t="shared" si="508"/>
        <v/>
      </c>
      <c r="AA989" s="120" t="str">
        <f t="shared" si="509"/>
        <v/>
      </c>
      <c r="AB989" s="136" t="str">
        <f>IF(B:B="","",IF(R989="Refreshment Beverage","",IF(AND(R989="Beer",Q989=0),SUM(LOOKUP(2,1/(Rates!$B$15:$B$18&lt;=W989)/(Rates!$C$15:$C$18&gt;=W989),Rates!$D$15:$D$18)*W989),VLOOKUP(VALUE(Q:Q),Rates!A:B,2,0)*W989)))</f>
        <v/>
      </c>
      <c r="AC989" s="136" t="str">
        <f>IF(B:B="","",IF(R989="Refreshment Beverage","",IF(AND(R989="Beer",Q989=0),SUM(LOOKUP(2,1/(Rates!$B$15:$B$18&lt;=W989)/(Rates!$C$15:$C$18&gt;=W989),Rates!$E$15:$E$18)*W989),VLOOKUP(VALUE(Q:Q),Rates!A:C,3,0)*W989)))</f>
        <v/>
      </c>
      <c r="AD989" s="137" t="str">
        <f>IFERROR(IF(B:B="","",IF(R989="Beer","",IF(VALUE(Q989)=0,VLOOKUP(VLOOKUP(B:B,#REF!,16,0),Rates!A:E,2,0),VLOOKUP(VALUE(Q989),Rates!A$31:B$34,2,0)*W989))),0)</f>
        <v/>
      </c>
      <c r="AE989" s="121" t="str">
        <f t="shared" si="510"/>
        <v/>
      </c>
      <c r="AF989" s="138" t="str">
        <f t="shared" si="511"/>
        <v/>
      </c>
      <c r="AG989" s="122" t="str">
        <f t="shared" si="512"/>
        <v/>
      </c>
      <c r="AH989" s="123" t="str">
        <f t="shared" si="513"/>
        <v/>
      </c>
      <c r="AI989" s="139" t="str">
        <f>IF(AE:AE="","",IF(R989="Refreshment Beverage",AK989*(Rates!J$19/100),ROUND(SUM(AH989*(Rates!$J$8/100)),4)))</f>
        <v/>
      </c>
      <c r="AJ989" s="124" t="str">
        <f t="shared" si="514"/>
        <v/>
      </c>
      <c r="AK989" s="125" t="str">
        <f t="shared" si="515"/>
        <v/>
      </c>
      <c r="AL989" s="121" t="str">
        <f t="shared" si="516"/>
        <v/>
      </c>
      <c r="AM989" s="138" t="str">
        <f>IF(AS989="","",IF(R989="Refreshment Beverage",ROUND(AS989*Rates!K$19,4),ROUND(AO989*(VLOOKUP(VALUE(Q989),Rates!G$4:L$12,3,0)),4)))</f>
        <v/>
      </c>
      <c r="AN989" s="126" t="str">
        <f>IF(AS989="","",IF(R989="Refreshment Beverage",AS989*(Rates!J$19/100),MAX(AM989,AB989)))</f>
        <v/>
      </c>
      <c r="AO989" s="127" t="str">
        <f t="shared" si="517"/>
        <v/>
      </c>
      <c r="AP989" s="127" t="str">
        <f t="shared" si="518"/>
        <v/>
      </c>
      <c r="AQ989" s="140" t="str">
        <f>IF(AS989="","",IF(R989="Refreshment Beverage",ROUND(SUM(VLOOKUP(Q:Q,Rates!G$15:L$19,3,0)*(AS989-Y989-Z989-AA989)),4),ROUND(SUM(Rates!$K$8*AS989),4)))</f>
        <v/>
      </c>
      <c r="AR989" s="139" t="str">
        <f t="shared" si="519"/>
        <v/>
      </c>
      <c r="AS989" s="125" t="str">
        <f t="shared" si="520"/>
        <v/>
      </c>
      <c r="AT989" s="121" t="str">
        <f t="shared" si="521"/>
        <v/>
      </c>
      <c r="AU989" s="138" t="str">
        <f>IF(AX989="","",IF(R989="Refreshment Beverage",ROUND((BA989-Y989-Z989-AA989)*VLOOKUP(VALUE(Q989),Rates!G$15:L$19,3,0),4),ROUND(AW989*(VLOOKUP(VALUE(Q989),Rates!G:L,3,0)),4)))</f>
        <v/>
      </c>
      <c r="AV989" s="126" t="str">
        <f t="shared" si="522"/>
        <v/>
      </c>
      <c r="AW989" s="127" t="str">
        <f t="shared" si="523"/>
        <v/>
      </c>
      <c r="AX989" s="123" t="str">
        <f t="shared" si="524"/>
        <v/>
      </c>
      <c r="AY989" s="140" t="str">
        <f>IF(AX989="","",IF(R989="Refreshment Beverage",ROUND(SUM(AX989*Rates!K$19),4),ROUND(SUM(AX989*(Rates!J$8/100)),4)))</f>
        <v/>
      </c>
      <c r="AZ989" s="124" t="str">
        <f t="shared" si="525"/>
        <v/>
      </c>
      <c r="BA989" s="125" t="str">
        <f t="shared" si="526"/>
        <v/>
      </c>
      <c r="BB989" s="115"/>
      <c r="BC989" s="143"/>
      <c r="BD989" s="100"/>
      <c r="BE989" s="100"/>
      <c r="BF989" s="100"/>
      <c r="BG989" s="100"/>
    </row>
    <row r="990" spans="1:59" ht="12.75" customHeight="1" x14ac:dyDescent="0.2">
      <c r="A990" s="144"/>
      <c r="B990" s="141"/>
      <c r="C990" s="141"/>
      <c r="D990" s="142"/>
      <c r="E990" s="142"/>
      <c r="F990" s="142"/>
      <c r="G990" s="142"/>
      <c r="H990" s="142"/>
      <c r="I990" s="129"/>
      <c r="J990" s="130"/>
      <c r="K990" s="131" t="str">
        <f t="shared" si="497"/>
        <v/>
      </c>
      <c r="L990" s="132" t="str">
        <f t="shared" si="498"/>
        <v/>
      </c>
      <c r="M990" s="133" t="str">
        <f t="shared" si="499"/>
        <v/>
      </c>
      <c r="N990" s="134" t="str">
        <f>IFERROR(IF(B:B="","",IF(R990="Beer",SUM(LOOKUP(2,1/(Rates!$B$3:$B$5&lt;=W990)/(Rates!$C$3:$C$5&gt;=W990),Rates!$D$3:$D$5)*(X990/100)*W990),IF(R990="Refreshment Beverage",SUM(LOOKUP(2,1/(Rates!$B$7:$B$11&lt;=W990)/(Rates!$C$7:$C$11&gt;=W990),Rates!$D$7:$D$11)*(X990/100)*W990)))),"")</f>
        <v/>
      </c>
      <c r="O990" s="134" t="str">
        <f t="shared" si="500"/>
        <v/>
      </c>
      <c r="P990" s="116"/>
      <c r="Q990" s="117" t="str">
        <f t="shared" si="501"/>
        <v/>
      </c>
      <c r="R990" s="128" t="str">
        <f t="shared" si="502"/>
        <v/>
      </c>
      <c r="S990" s="135" t="str">
        <f>IF(B990="","",IF(R990="Refreshment Beverage",VLOOKUP(VALUE(Q990),Rates!G$15:L$19,2,0),VLOOKUP(VALUE(Q990),Rates!G$4:L$12,2,0)))</f>
        <v/>
      </c>
      <c r="T990" s="135" t="str">
        <f t="shared" si="503"/>
        <v/>
      </c>
      <c r="U990" s="118" t="str">
        <f t="shared" si="504"/>
        <v/>
      </c>
      <c r="V990" s="135" t="str">
        <f t="shared" si="505"/>
        <v/>
      </c>
      <c r="W990" s="135" t="str">
        <f t="shared" si="506"/>
        <v/>
      </c>
      <c r="X990" s="119" t="str">
        <f t="shared" si="507"/>
        <v/>
      </c>
      <c r="Y990" s="120" t="str">
        <f>IF(B:B="","",IF(R990="Refreshment Beverage",VLOOKUP(Q990,Rates!G$15:L$19,6,0)*W990,VLOOKUP(Q990,Rates!G$4:L$12,6,0)*W990))</f>
        <v/>
      </c>
      <c r="Z990" s="120" t="str">
        <f t="shared" si="508"/>
        <v/>
      </c>
      <c r="AA990" s="120" t="str">
        <f t="shared" si="509"/>
        <v/>
      </c>
      <c r="AB990" s="136" t="str">
        <f>IF(B:B="","",IF(R990="Refreshment Beverage","",IF(AND(R990="Beer",Q990=0),SUM(LOOKUP(2,1/(Rates!$B$15:$B$18&lt;=W990)/(Rates!$C$15:$C$18&gt;=W990),Rates!$D$15:$D$18)*W990),VLOOKUP(VALUE(Q:Q),Rates!A:B,2,0)*W990)))</f>
        <v/>
      </c>
      <c r="AC990" s="136" t="str">
        <f>IF(B:B="","",IF(R990="Refreshment Beverage","",IF(AND(R990="Beer",Q990=0),SUM(LOOKUP(2,1/(Rates!$B$15:$B$18&lt;=W990)/(Rates!$C$15:$C$18&gt;=W990),Rates!$E$15:$E$18)*W990),VLOOKUP(VALUE(Q:Q),Rates!A:C,3,0)*W990)))</f>
        <v/>
      </c>
      <c r="AD990" s="137" t="str">
        <f>IFERROR(IF(B:B="","",IF(R990="Beer","",IF(VALUE(Q990)=0,VLOOKUP(VLOOKUP(B:B,#REF!,16,0),Rates!A:E,2,0),VLOOKUP(VALUE(Q990),Rates!A$31:B$34,2,0)*W990))),0)</f>
        <v/>
      </c>
      <c r="AE990" s="121" t="str">
        <f t="shared" si="510"/>
        <v/>
      </c>
      <c r="AF990" s="138" t="str">
        <f t="shared" si="511"/>
        <v/>
      </c>
      <c r="AG990" s="122" t="str">
        <f t="shared" si="512"/>
        <v/>
      </c>
      <c r="AH990" s="123" t="str">
        <f t="shared" si="513"/>
        <v/>
      </c>
      <c r="AI990" s="139" t="str">
        <f>IF(AE:AE="","",IF(R990="Refreshment Beverage",AK990*(Rates!J$19/100),ROUND(SUM(AH990*(Rates!$J$8/100)),4)))</f>
        <v/>
      </c>
      <c r="AJ990" s="124" t="str">
        <f t="shared" si="514"/>
        <v/>
      </c>
      <c r="AK990" s="125" t="str">
        <f t="shared" si="515"/>
        <v/>
      </c>
      <c r="AL990" s="121" t="str">
        <f t="shared" si="516"/>
        <v/>
      </c>
      <c r="AM990" s="138" t="str">
        <f>IF(AS990="","",IF(R990="Refreshment Beverage",ROUND(AS990*Rates!K$19,4),ROUND(AO990*(VLOOKUP(VALUE(Q990),Rates!G$4:L$12,3,0)),4)))</f>
        <v/>
      </c>
      <c r="AN990" s="126" t="str">
        <f>IF(AS990="","",IF(R990="Refreshment Beverage",AS990*(Rates!J$19/100),MAX(AM990,AB990)))</f>
        <v/>
      </c>
      <c r="AO990" s="127" t="str">
        <f t="shared" si="517"/>
        <v/>
      </c>
      <c r="AP990" s="127" t="str">
        <f t="shared" si="518"/>
        <v/>
      </c>
      <c r="AQ990" s="140" t="str">
        <f>IF(AS990="","",IF(R990="Refreshment Beverage",ROUND(SUM(VLOOKUP(Q:Q,Rates!G$15:L$19,3,0)*(AS990-Y990-Z990-AA990)),4),ROUND(SUM(Rates!$K$8*AS990),4)))</f>
        <v/>
      </c>
      <c r="AR990" s="139" t="str">
        <f t="shared" si="519"/>
        <v/>
      </c>
      <c r="AS990" s="125" t="str">
        <f t="shared" si="520"/>
        <v/>
      </c>
      <c r="AT990" s="121" t="str">
        <f t="shared" si="521"/>
        <v/>
      </c>
      <c r="AU990" s="138" t="str">
        <f>IF(AX990="","",IF(R990="Refreshment Beverage",ROUND((BA990-Y990-Z990-AA990)*VLOOKUP(VALUE(Q990),Rates!G$15:L$19,3,0),4),ROUND(AW990*(VLOOKUP(VALUE(Q990),Rates!G:L,3,0)),4)))</f>
        <v/>
      </c>
      <c r="AV990" s="126" t="str">
        <f t="shared" si="522"/>
        <v/>
      </c>
      <c r="AW990" s="127" t="str">
        <f t="shared" si="523"/>
        <v/>
      </c>
      <c r="AX990" s="123" t="str">
        <f t="shared" si="524"/>
        <v/>
      </c>
      <c r="AY990" s="140" t="str">
        <f>IF(AX990="","",IF(R990="Refreshment Beverage",ROUND(SUM(AX990*Rates!K$19),4),ROUND(SUM(AX990*(Rates!J$8/100)),4)))</f>
        <v/>
      </c>
      <c r="AZ990" s="124" t="str">
        <f t="shared" si="525"/>
        <v/>
      </c>
      <c r="BA990" s="125" t="str">
        <f t="shared" si="526"/>
        <v/>
      </c>
      <c r="BB990" s="115"/>
      <c r="BC990" s="143"/>
      <c r="BD990" s="100"/>
      <c r="BE990" s="100"/>
      <c r="BF990" s="100"/>
      <c r="BG990" s="100"/>
    </row>
    <row r="991" spans="1:59" ht="12.75" customHeight="1" x14ac:dyDescent="0.2">
      <c r="A991" s="144"/>
      <c r="B991" s="141"/>
      <c r="C991" s="141"/>
      <c r="D991" s="142"/>
      <c r="E991" s="142"/>
      <c r="F991" s="142"/>
      <c r="G991" s="142"/>
      <c r="H991" s="142"/>
      <c r="I991" s="129"/>
      <c r="J991" s="130"/>
      <c r="K991" s="131" t="str">
        <f t="shared" si="497"/>
        <v/>
      </c>
      <c r="L991" s="132" t="str">
        <f t="shared" si="498"/>
        <v/>
      </c>
      <c r="M991" s="133" t="str">
        <f t="shared" si="499"/>
        <v/>
      </c>
      <c r="N991" s="134" t="str">
        <f>IFERROR(IF(B:B="","",IF(R991="Beer",SUM(LOOKUP(2,1/(Rates!$B$3:$B$5&lt;=W991)/(Rates!$C$3:$C$5&gt;=W991),Rates!$D$3:$D$5)*(X991/100)*W991),IF(R991="Refreshment Beverage",SUM(LOOKUP(2,1/(Rates!$B$7:$B$11&lt;=W991)/(Rates!$C$7:$C$11&gt;=W991),Rates!$D$7:$D$11)*(X991/100)*W991)))),"")</f>
        <v/>
      </c>
      <c r="O991" s="134" t="str">
        <f t="shared" si="500"/>
        <v/>
      </c>
      <c r="P991" s="116"/>
      <c r="Q991" s="117" t="str">
        <f t="shared" si="501"/>
        <v/>
      </c>
      <c r="R991" s="128" t="str">
        <f t="shared" si="502"/>
        <v/>
      </c>
      <c r="S991" s="135" t="str">
        <f>IF(B991="","",IF(R991="Refreshment Beverage",VLOOKUP(VALUE(Q991),Rates!G$15:L$19,2,0),VLOOKUP(VALUE(Q991),Rates!G$4:L$12,2,0)))</f>
        <v/>
      </c>
      <c r="T991" s="135" t="str">
        <f t="shared" si="503"/>
        <v/>
      </c>
      <c r="U991" s="118" t="str">
        <f t="shared" si="504"/>
        <v/>
      </c>
      <c r="V991" s="135" t="str">
        <f t="shared" si="505"/>
        <v/>
      </c>
      <c r="W991" s="135" t="str">
        <f t="shared" si="506"/>
        <v/>
      </c>
      <c r="X991" s="119" t="str">
        <f t="shared" si="507"/>
        <v/>
      </c>
      <c r="Y991" s="120" t="str">
        <f>IF(B:B="","",IF(R991="Refreshment Beverage",VLOOKUP(Q991,Rates!G$15:L$19,6,0)*W991,VLOOKUP(Q991,Rates!G$4:L$12,6,0)*W991))</f>
        <v/>
      </c>
      <c r="Z991" s="120" t="str">
        <f t="shared" si="508"/>
        <v/>
      </c>
      <c r="AA991" s="120" t="str">
        <f t="shared" si="509"/>
        <v/>
      </c>
      <c r="AB991" s="136" t="str">
        <f>IF(B:B="","",IF(R991="Refreshment Beverage","",IF(AND(R991="Beer",Q991=0),SUM(LOOKUP(2,1/(Rates!$B$15:$B$18&lt;=W991)/(Rates!$C$15:$C$18&gt;=W991),Rates!$D$15:$D$18)*W991),VLOOKUP(VALUE(Q:Q),Rates!A:B,2,0)*W991)))</f>
        <v/>
      </c>
      <c r="AC991" s="136" t="str">
        <f>IF(B:B="","",IF(R991="Refreshment Beverage","",IF(AND(R991="Beer",Q991=0),SUM(LOOKUP(2,1/(Rates!$B$15:$B$18&lt;=W991)/(Rates!$C$15:$C$18&gt;=W991),Rates!$E$15:$E$18)*W991),VLOOKUP(VALUE(Q:Q),Rates!A:C,3,0)*W991)))</f>
        <v/>
      </c>
      <c r="AD991" s="137" t="str">
        <f>IFERROR(IF(B:B="","",IF(R991="Beer","",IF(VALUE(Q991)=0,VLOOKUP(VLOOKUP(B:B,#REF!,16,0),Rates!A:E,2,0),VLOOKUP(VALUE(Q991),Rates!A$31:B$34,2,0)*W991))),0)</f>
        <v/>
      </c>
      <c r="AE991" s="121" t="str">
        <f t="shared" si="510"/>
        <v/>
      </c>
      <c r="AF991" s="138" t="str">
        <f t="shared" si="511"/>
        <v/>
      </c>
      <c r="AG991" s="122" t="str">
        <f t="shared" si="512"/>
        <v/>
      </c>
      <c r="AH991" s="123" t="str">
        <f t="shared" si="513"/>
        <v/>
      </c>
      <c r="AI991" s="139" t="str">
        <f>IF(AE:AE="","",IF(R991="Refreshment Beverage",AK991*(Rates!J$19/100),ROUND(SUM(AH991*(Rates!$J$8/100)),4)))</f>
        <v/>
      </c>
      <c r="AJ991" s="124" t="str">
        <f t="shared" si="514"/>
        <v/>
      </c>
      <c r="AK991" s="125" t="str">
        <f t="shared" si="515"/>
        <v/>
      </c>
      <c r="AL991" s="121" t="str">
        <f t="shared" si="516"/>
        <v/>
      </c>
      <c r="AM991" s="138" t="str">
        <f>IF(AS991="","",IF(R991="Refreshment Beverage",ROUND(AS991*Rates!K$19,4),ROUND(AO991*(VLOOKUP(VALUE(Q991),Rates!G$4:L$12,3,0)),4)))</f>
        <v/>
      </c>
      <c r="AN991" s="126" t="str">
        <f>IF(AS991="","",IF(R991="Refreshment Beverage",AS991*(Rates!J$19/100),MAX(AM991,AB991)))</f>
        <v/>
      </c>
      <c r="AO991" s="127" t="str">
        <f t="shared" si="517"/>
        <v/>
      </c>
      <c r="AP991" s="127" t="str">
        <f t="shared" si="518"/>
        <v/>
      </c>
      <c r="AQ991" s="140" t="str">
        <f>IF(AS991="","",IF(R991="Refreshment Beverage",ROUND(SUM(VLOOKUP(Q:Q,Rates!G$15:L$19,3,0)*(AS991-Y991-Z991-AA991)),4),ROUND(SUM(Rates!$K$8*AS991),4)))</f>
        <v/>
      </c>
      <c r="AR991" s="139" t="str">
        <f t="shared" si="519"/>
        <v/>
      </c>
      <c r="AS991" s="125" t="str">
        <f t="shared" si="520"/>
        <v/>
      </c>
      <c r="AT991" s="121" t="str">
        <f t="shared" si="521"/>
        <v/>
      </c>
      <c r="AU991" s="138" t="str">
        <f>IF(AX991="","",IF(R991="Refreshment Beverage",ROUND((BA991-Y991-Z991-AA991)*VLOOKUP(VALUE(Q991),Rates!G$15:L$19,3,0),4),ROUND(AW991*(VLOOKUP(VALUE(Q991),Rates!G:L,3,0)),4)))</f>
        <v/>
      </c>
      <c r="AV991" s="126" t="str">
        <f t="shared" si="522"/>
        <v/>
      </c>
      <c r="AW991" s="127" t="str">
        <f t="shared" si="523"/>
        <v/>
      </c>
      <c r="AX991" s="123" t="str">
        <f t="shared" si="524"/>
        <v/>
      </c>
      <c r="AY991" s="140" t="str">
        <f>IF(AX991="","",IF(R991="Refreshment Beverage",ROUND(SUM(AX991*Rates!K$19),4),ROUND(SUM(AX991*(Rates!J$8/100)),4)))</f>
        <v/>
      </c>
      <c r="AZ991" s="124" t="str">
        <f t="shared" si="525"/>
        <v/>
      </c>
      <c r="BA991" s="125" t="str">
        <f t="shared" si="526"/>
        <v/>
      </c>
      <c r="BB991" s="115"/>
      <c r="BC991" s="143"/>
      <c r="BD991" s="100"/>
      <c r="BE991" s="100"/>
      <c r="BF991" s="100"/>
      <c r="BG991" s="100"/>
    </row>
    <row r="992" spans="1:59" ht="12.75" customHeight="1" x14ac:dyDescent="0.2">
      <c r="A992" s="144"/>
      <c r="B992" s="141"/>
      <c r="C992" s="141"/>
      <c r="D992" s="142"/>
      <c r="E992" s="142"/>
      <c r="F992" s="142"/>
      <c r="G992" s="142"/>
      <c r="H992" s="142"/>
      <c r="I992" s="129"/>
      <c r="J992" s="130"/>
      <c r="K992" s="131" t="str">
        <f t="shared" si="497"/>
        <v/>
      </c>
      <c r="L992" s="132" t="str">
        <f t="shared" si="498"/>
        <v/>
      </c>
      <c r="M992" s="133" t="str">
        <f t="shared" si="499"/>
        <v/>
      </c>
      <c r="N992" s="134" t="str">
        <f>IFERROR(IF(B:B="","",IF(R992="Beer",SUM(LOOKUP(2,1/(Rates!$B$3:$B$5&lt;=W992)/(Rates!$C$3:$C$5&gt;=W992),Rates!$D$3:$D$5)*(X992/100)*W992),IF(R992="Refreshment Beverage",SUM(LOOKUP(2,1/(Rates!$B$7:$B$11&lt;=W992)/(Rates!$C$7:$C$11&gt;=W992),Rates!$D$7:$D$11)*(X992/100)*W992)))),"")</f>
        <v/>
      </c>
      <c r="O992" s="134" t="str">
        <f t="shared" si="500"/>
        <v/>
      </c>
      <c r="P992" s="116"/>
      <c r="Q992" s="117" t="str">
        <f t="shared" si="501"/>
        <v/>
      </c>
      <c r="R992" s="128" t="str">
        <f t="shared" si="502"/>
        <v/>
      </c>
      <c r="S992" s="135" t="str">
        <f>IF(B992="","",IF(R992="Refreshment Beverage",VLOOKUP(VALUE(Q992),Rates!G$15:L$19,2,0),VLOOKUP(VALUE(Q992),Rates!G$4:L$12,2,0)))</f>
        <v/>
      </c>
      <c r="T992" s="135" t="str">
        <f t="shared" si="503"/>
        <v/>
      </c>
      <c r="U992" s="118" t="str">
        <f t="shared" si="504"/>
        <v/>
      </c>
      <c r="V992" s="135" t="str">
        <f t="shared" si="505"/>
        <v/>
      </c>
      <c r="W992" s="135" t="str">
        <f t="shared" si="506"/>
        <v/>
      </c>
      <c r="X992" s="119" t="str">
        <f t="shared" si="507"/>
        <v/>
      </c>
      <c r="Y992" s="120" t="str">
        <f>IF(B:B="","",IF(R992="Refreshment Beverage",VLOOKUP(Q992,Rates!G$15:L$19,6,0)*W992,VLOOKUP(Q992,Rates!G$4:L$12,6,0)*W992))</f>
        <v/>
      </c>
      <c r="Z992" s="120" t="str">
        <f t="shared" si="508"/>
        <v/>
      </c>
      <c r="AA992" s="120" t="str">
        <f t="shared" si="509"/>
        <v/>
      </c>
      <c r="AB992" s="136" t="str">
        <f>IF(B:B="","",IF(R992="Refreshment Beverage","",IF(AND(R992="Beer",Q992=0),SUM(LOOKUP(2,1/(Rates!$B$15:$B$18&lt;=W992)/(Rates!$C$15:$C$18&gt;=W992),Rates!$D$15:$D$18)*W992),VLOOKUP(VALUE(Q:Q),Rates!A:B,2,0)*W992)))</f>
        <v/>
      </c>
      <c r="AC992" s="136" t="str">
        <f>IF(B:B="","",IF(R992="Refreshment Beverage","",IF(AND(R992="Beer",Q992=0),SUM(LOOKUP(2,1/(Rates!$B$15:$B$18&lt;=W992)/(Rates!$C$15:$C$18&gt;=W992),Rates!$E$15:$E$18)*W992),VLOOKUP(VALUE(Q:Q),Rates!A:C,3,0)*W992)))</f>
        <v/>
      </c>
      <c r="AD992" s="137" t="str">
        <f>IFERROR(IF(B:B="","",IF(R992="Beer","",IF(VALUE(Q992)=0,VLOOKUP(VLOOKUP(B:B,#REF!,16,0),Rates!A:E,2,0),VLOOKUP(VALUE(Q992),Rates!A$31:B$34,2,0)*W992))),0)</f>
        <v/>
      </c>
      <c r="AE992" s="121" t="str">
        <f t="shared" si="510"/>
        <v/>
      </c>
      <c r="AF992" s="138" t="str">
        <f t="shared" si="511"/>
        <v/>
      </c>
      <c r="AG992" s="122" t="str">
        <f t="shared" si="512"/>
        <v/>
      </c>
      <c r="AH992" s="123" t="str">
        <f t="shared" si="513"/>
        <v/>
      </c>
      <c r="AI992" s="139" t="str">
        <f>IF(AE:AE="","",IF(R992="Refreshment Beverage",AK992*(Rates!J$19/100),ROUND(SUM(AH992*(Rates!$J$8/100)),4)))</f>
        <v/>
      </c>
      <c r="AJ992" s="124" t="str">
        <f t="shared" si="514"/>
        <v/>
      </c>
      <c r="AK992" s="125" t="str">
        <f t="shared" si="515"/>
        <v/>
      </c>
      <c r="AL992" s="121" t="str">
        <f t="shared" si="516"/>
        <v/>
      </c>
      <c r="AM992" s="138" t="str">
        <f>IF(AS992="","",IF(R992="Refreshment Beverage",ROUND(AS992*Rates!K$19,4),ROUND(AO992*(VLOOKUP(VALUE(Q992),Rates!G$4:L$12,3,0)),4)))</f>
        <v/>
      </c>
      <c r="AN992" s="126" t="str">
        <f>IF(AS992="","",IF(R992="Refreshment Beverage",AS992*(Rates!J$19/100),MAX(AM992,AB992)))</f>
        <v/>
      </c>
      <c r="AO992" s="127" t="str">
        <f t="shared" si="517"/>
        <v/>
      </c>
      <c r="AP992" s="127" t="str">
        <f t="shared" si="518"/>
        <v/>
      </c>
      <c r="AQ992" s="140" t="str">
        <f>IF(AS992="","",IF(R992="Refreshment Beverage",ROUND(SUM(VLOOKUP(Q:Q,Rates!G$15:L$19,3,0)*(AS992-Y992-Z992-AA992)),4),ROUND(SUM(Rates!$K$8*AS992),4)))</f>
        <v/>
      </c>
      <c r="AR992" s="139" t="str">
        <f t="shared" si="519"/>
        <v/>
      </c>
      <c r="AS992" s="125" t="str">
        <f t="shared" si="520"/>
        <v/>
      </c>
      <c r="AT992" s="121" t="str">
        <f t="shared" si="521"/>
        <v/>
      </c>
      <c r="AU992" s="138" t="str">
        <f>IF(AX992="","",IF(R992="Refreshment Beverage",ROUND((BA992-Y992-Z992-AA992)*VLOOKUP(VALUE(Q992),Rates!G$15:L$19,3,0),4),ROUND(AW992*(VLOOKUP(VALUE(Q992),Rates!G:L,3,0)),4)))</f>
        <v/>
      </c>
      <c r="AV992" s="126" t="str">
        <f t="shared" si="522"/>
        <v/>
      </c>
      <c r="AW992" s="127" t="str">
        <f t="shared" si="523"/>
        <v/>
      </c>
      <c r="AX992" s="123" t="str">
        <f t="shared" si="524"/>
        <v/>
      </c>
      <c r="AY992" s="140" t="str">
        <f>IF(AX992="","",IF(R992="Refreshment Beverage",ROUND(SUM(AX992*Rates!K$19),4),ROUND(SUM(AX992*(Rates!J$8/100)),4)))</f>
        <v/>
      </c>
      <c r="AZ992" s="124" t="str">
        <f t="shared" si="525"/>
        <v/>
      </c>
      <c r="BA992" s="125" t="str">
        <f t="shared" si="526"/>
        <v/>
      </c>
      <c r="BB992" s="115"/>
      <c r="BC992" s="143"/>
      <c r="BD992" s="100"/>
      <c r="BE992" s="100"/>
      <c r="BF992" s="100"/>
      <c r="BG992" s="100"/>
    </row>
    <row r="993" spans="1:59" ht="12.75" customHeight="1" x14ac:dyDescent="0.2">
      <c r="A993" s="144"/>
      <c r="B993" s="141"/>
      <c r="C993" s="141"/>
      <c r="D993" s="142"/>
      <c r="E993" s="142"/>
      <c r="F993" s="142"/>
      <c r="G993" s="142"/>
      <c r="H993" s="142"/>
      <c r="I993" s="129"/>
      <c r="J993" s="130"/>
      <c r="K993" s="131" t="str">
        <f t="shared" si="497"/>
        <v/>
      </c>
      <c r="L993" s="132" t="str">
        <f t="shared" si="498"/>
        <v/>
      </c>
      <c r="M993" s="133" t="str">
        <f t="shared" si="499"/>
        <v/>
      </c>
      <c r="N993" s="134" t="str">
        <f>IFERROR(IF(B:B="","",IF(R993="Beer",SUM(LOOKUP(2,1/(Rates!$B$3:$B$5&lt;=W993)/(Rates!$C$3:$C$5&gt;=W993),Rates!$D$3:$D$5)*(X993/100)*W993),IF(R993="Refreshment Beverage",SUM(LOOKUP(2,1/(Rates!$B$7:$B$11&lt;=W993)/(Rates!$C$7:$C$11&gt;=W993),Rates!$D$7:$D$11)*(X993/100)*W993)))),"")</f>
        <v/>
      </c>
      <c r="O993" s="134" t="str">
        <f t="shared" si="500"/>
        <v/>
      </c>
      <c r="P993" s="116"/>
      <c r="Q993" s="117" t="str">
        <f t="shared" si="501"/>
        <v/>
      </c>
      <c r="R993" s="128" t="str">
        <f t="shared" si="502"/>
        <v/>
      </c>
      <c r="S993" s="135" t="str">
        <f>IF(B993="","",IF(R993="Refreshment Beverage",VLOOKUP(VALUE(Q993),Rates!G$15:L$19,2,0),VLOOKUP(VALUE(Q993),Rates!G$4:L$12,2,0)))</f>
        <v/>
      </c>
      <c r="T993" s="135" t="str">
        <f t="shared" si="503"/>
        <v/>
      </c>
      <c r="U993" s="118" t="str">
        <f t="shared" si="504"/>
        <v/>
      </c>
      <c r="V993" s="135" t="str">
        <f t="shared" si="505"/>
        <v/>
      </c>
      <c r="W993" s="135" t="str">
        <f t="shared" si="506"/>
        <v/>
      </c>
      <c r="X993" s="119" t="str">
        <f t="shared" si="507"/>
        <v/>
      </c>
      <c r="Y993" s="120" t="str">
        <f>IF(B:B="","",IF(R993="Refreshment Beverage",VLOOKUP(Q993,Rates!G$15:L$19,6,0)*W993,VLOOKUP(Q993,Rates!G$4:L$12,6,0)*W993))</f>
        <v/>
      </c>
      <c r="Z993" s="120" t="str">
        <f t="shared" si="508"/>
        <v/>
      </c>
      <c r="AA993" s="120" t="str">
        <f t="shared" si="509"/>
        <v/>
      </c>
      <c r="AB993" s="136" t="str">
        <f>IF(B:B="","",IF(R993="Refreshment Beverage","",IF(AND(R993="Beer",Q993=0),SUM(LOOKUP(2,1/(Rates!$B$15:$B$18&lt;=W993)/(Rates!$C$15:$C$18&gt;=W993),Rates!$D$15:$D$18)*W993),VLOOKUP(VALUE(Q:Q),Rates!A:B,2,0)*W993)))</f>
        <v/>
      </c>
      <c r="AC993" s="136" t="str">
        <f>IF(B:B="","",IF(R993="Refreshment Beverage","",IF(AND(R993="Beer",Q993=0),SUM(LOOKUP(2,1/(Rates!$B$15:$B$18&lt;=W993)/(Rates!$C$15:$C$18&gt;=W993),Rates!$E$15:$E$18)*W993),VLOOKUP(VALUE(Q:Q),Rates!A:C,3,0)*W993)))</f>
        <v/>
      </c>
      <c r="AD993" s="137" t="str">
        <f>IFERROR(IF(B:B="","",IF(R993="Beer","",IF(VALUE(Q993)=0,VLOOKUP(VLOOKUP(B:B,#REF!,16,0),Rates!A:E,2,0),VLOOKUP(VALUE(Q993),Rates!A$31:B$34,2,0)*W993))),0)</f>
        <v/>
      </c>
      <c r="AE993" s="121" t="str">
        <f t="shared" si="510"/>
        <v/>
      </c>
      <c r="AF993" s="138" t="str">
        <f t="shared" si="511"/>
        <v/>
      </c>
      <c r="AG993" s="122" t="str">
        <f t="shared" si="512"/>
        <v/>
      </c>
      <c r="AH993" s="123" t="str">
        <f t="shared" si="513"/>
        <v/>
      </c>
      <c r="AI993" s="139" t="str">
        <f>IF(AE:AE="","",IF(R993="Refreshment Beverage",AK993*(Rates!J$19/100),ROUND(SUM(AH993*(Rates!$J$8/100)),4)))</f>
        <v/>
      </c>
      <c r="AJ993" s="124" t="str">
        <f t="shared" si="514"/>
        <v/>
      </c>
      <c r="AK993" s="125" t="str">
        <f t="shared" si="515"/>
        <v/>
      </c>
      <c r="AL993" s="121" t="str">
        <f t="shared" si="516"/>
        <v/>
      </c>
      <c r="AM993" s="138" t="str">
        <f>IF(AS993="","",IF(R993="Refreshment Beverage",ROUND(AS993*Rates!K$19,4),ROUND(AO993*(VLOOKUP(VALUE(Q993),Rates!G$4:L$12,3,0)),4)))</f>
        <v/>
      </c>
      <c r="AN993" s="126" t="str">
        <f>IF(AS993="","",IF(R993="Refreshment Beverage",AS993*(Rates!J$19/100),MAX(AM993,AB993)))</f>
        <v/>
      </c>
      <c r="AO993" s="127" t="str">
        <f t="shared" si="517"/>
        <v/>
      </c>
      <c r="AP993" s="127" t="str">
        <f t="shared" si="518"/>
        <v/>
      </c>
      <c r="AQ993" s="140" t="str">
        <f>IF(AS993="","",IF(R993="Refreshment Beverage",ROUND(SUM(VLOOKUP(Q:Q,Rates!G$15:L$19,3,0)*(AS993-Y993-Z993-AA993)),4),ROUND(SUM(Rates!$K$8*AS993),4)))</f>
        <v/>
      </c>
      <c r="AR993" s="139" t="str">
        <f t="shared" si="519"/>
        <v/>
      </c>
      <c r="AS993" s="125" t="str">
        <f t="shared" si="520"/>
        <v/>
      </c>
      <c r="AT993" s="121" t="str">
        <f t="shared" si="521"/>
        <v/>
      </c>
      <c r="AU993" s="138" t="str">
        <f>IF(AX993="","",IF(R993="Refreshment Beverage",ROUND((BA993-Y993-Z993-AA993)*VLOOKUP(VALUE(Q993),Rates!G$15:L$19,3,0),4),ROUND(AW993*(VLOOKUP(VALUE(Q993),Rates!G:L,3,0)),4)))</f>
        <v/>
      </c>
      <c r="AV993" s="126" t="str">
        <f t="shared" si="522"/>
        <v/>
      </c>
      <c r="AW993" s="127" t="str">
        <f t="shared" si="523"/>
        <v/>
      </c>
      <c r="AX993" s="123" t="str">
        <f t="shared" si="524"/>
        <v/>
      </c>
      <c r="AY993" s="140" t="str">
        <f>IF(AX993="","",IF(R993="Refreshment Beverage",ROUND(SUM(AX993*Rates!K$19),4),ROUND(SUM(AX993*(Rates!J$8/100)),4)))</f>
        <v/>
      </c>
      <c r="AZ993" s="124" t="str">
        <f t="shared" si="525"/>
        <v/>
      </c>
      <c r="BA993" s="125" t="str">
        <f t="shared" si="526"/>
        <v/>
      </c>
      <c r="BB993" s="115"/>
      <c r="BC993" s="143"/>
      <c r="BD993" s="100"/>
      <c r="BE993" s="100"/>
      <c r="BF993" s="100"/>
      <c r="BG993" s="100"/>
    </row>
    <row r="994" spans="1:59" ht="12.75" customHeight="1" x14ac:dyDescent="0.2">
      <c r="A994" s="144"/>
      <c r="B994" s="141"/>
      <c r="C994" s="141"/>
      <c r="D994" s="142"/>
      <c r="E994" s="142"/>
      <c r="F994" s="142"/>
      <c r="G994" s="142"/>
      <c r="H994" s="142"/>
      <c r="I994" s="129"/>
      <c r="J994" s="130"/>
      <c r="K994" s="131" t="str">
        <f t="shared" si="497"/>
        <v/>
      </c>
      <c r="L994" s="132" t="str">
        <f t="shared" si="498"/>
        <v/>
      </c>
      <c r="M994" s="133" t="str">
        <f t="shared" si="499"/>
        <v/>
      </c>
      <c r="N994" s="134" t="str">
        <f>IFERROR(IF(B:B="","",IF(R994="Beer",SUM(LOOKUP(2,1/(Rates!$B$3:$B$5&lt;=W994)/(Rates!$C$3:$C$5&gt;=W994),Rates!$D$3:$D$5)*(X994/100)*W994),IF(R994="Refreshment Beverage",SUM(LOOKUP(2,1/(Rates!$B$7:$B$11&lt;=W994)/(Rates!$C$7:$C$11&gt;=W994),Rates!$D$7:$D$11)*(X994/100)*W994)))),"")</f>
        <v/>
      </c>
      <c r="O994" s="134" t="str">
        <f t="shared" si="500"/>
        <v/>
      </c>
      <c r="P994" s="116"/>
      <c r="Q994" s="117" t="str">
        <f t="shared" si="501"/>
        <v/>
      </c>
      <c r="R994" s="128" t="str">
        <f t="shared" si="502"/>
        <v/>
      </c>
      <c r="S994" s="135" t="str">
        <f>IF(B994="","",IF(R994="Refreshment Beverage",VLOOKUP(VALUE(Q994),Rates!G$15:L$19,2,0),VLOOKUP(VALUE(Q994),Rates!G$4:L$12,2,0)))</f>
        <v/>
      </c>
      <c r="T994" s="135" t="str">
        <f t="shared" si="503"/>
        <v/>
      </c>
      <c r="U994" s="118" t="str">
        <f t="shared" si="504"/>
        <v/>
      </c>
      <c r="V994" s="135" t="str">
        <f t="shared" si="505"/>
        <v/>
      </c>
      <c r="W994" s="135" t="str">
        <f t="shared" si="506"/>
        <v/>
      </c>
      <c r="X994" s="119" t="str">
        <f t="shared" si="507"/>
        <v/>
      </c>
      <c r="Y994" s="120" t="str">
        <f>IF(B:B="","",IF(R994="Refreshment Beverage",VLOOKUP(Q994,Rates!G$15:L$19,6,0)*W994,VLOOKUP(Q994,Rates!G$4:L$12,6,0)*W994))</f>
        <v/>
      </c>
      <c r="Z994" s="120" t="str">
        <f t="shared" si="508"/>
        <v/>
      </c>
      <c r="AA994" s="120" t="str">
        <f t="shared" si="509"/>
        <v/>
      </c>
      <c r="AB994" s="136" t="str">
        <f>IF(B:B="","",IF(R994="Refreshment Beverage","",IF(AND(R994="Beer",Q994=0),SUM(LOOKUP(2,1/(Rates!$B$15:$B$18&lt;=W994)/(Rates!$C$15:$C$18&gt;=W994),Rates!$D$15:$D$18)*W994),VLOOKUP(VALUE(Q:Q),Rates!A:B,2,0)*W994)))</f>
        <v/>
      </c>
      <c r="AC994" s="136" t="str">
        <f>IF(B:B="","",IF(R994="Refreshment Beverage","",IF(AND(R994="Beer",Q994=0),SUM(LOOKUP(2,1/(Rates!$B$15:$B$18&lt;=W994)/(Rates!$C$15:$C$18&gt;=W994),Rates!$E$15:$E$18)*W994),VLOOKUP(VALUE(Q:Q),Rates!A:C,3,0)*W994)))</f>
        <v/>
      </c>
      <c r="AD994" s="137" t="str">
        <f>IFERROR(IF(B:B="","",IF(R994="Beer","",IF(VALUE(Q994)=0,VLOOKUP(VLOOKUP(B:B,#REF!,16,0),Rates!A:E,2,0),VLOOKUP(VALUE(Q994),Rates!A$31:B$34,2,0)*W994))),0)</f>
        <v/>
      </c>
      <c r="AE994" s="121" t="str">
        <f t="shared" si="510"/>
        <v/>
      </c>
      <c r="AF994" s="138" t="str">
        <f t="shared" si="511"/>
        <v/>
      </c>
      <c r="AG994" s="122" t="str">
        <f t="shared" si="512"/>
        <v/>
      </c>
      <c r="AH994" s="123" t="str">
        <f t="shared" si="513"/>
        <v/>
      </c>
      <c r="AI994" s="139" t="str">
        <f>IF(AE:AE="","",IF(R994="Refreshment Beverage",AK994*(Rates!J$19/100),ROUND(SUM(AH994*(Rates!$J$8/100)),4)))</f>
        <v/>
      </c>
      <c r="AJ994" s="124" t="str">
        <f t="shared" si="514"/>
        <v/>
      </c>
      <c r="AK994" s="125" t="str">
        <f t="shared" si="515"/>
        <v/>
      </c>
      <c r="AL994" s="121" t="str">
        <f t="shared" si="516"/>
        <v/>
      </c>
      <c r="AM994" s="138" t="str">
        <f>IF(AS994="","",IF(R994="Refreshment Beverage",ROUND(AS994*Rates!K$19,4),ROUND(AO994*(VLOOKUP(VALUE(Q994),Rates!G$4:L$12,3,0)),4)))</f>
        <v/>
      </c>
      <c r="AN994" s="126" t="str">
        <f>IF(AS994="","",IF(R994="Refreshment Beverage",AS994*(Rates!J$19/100),MAX(AM994,AB994)))</f>
        <v/>
      </c>
      <c r="AO994" s="127" t="str">
        <f t="shared" si="517"/>
        <v/>
      </c>
      <c r="AP994" s="127" t="str">
        <f t="shared" si="518"/>
        <v/>
      </c>
      <c r="AQ994" s="140" t="str">
        <f>IF(AS994="","",IF(R994="Refreshment Beverage",ROUND(SUM(VLOOKUP(Q:Q,Rates!G$15:L$19,3,0)*(AS994-Y994-Z994-AA994)),4),ROUND(SUM(Rates!$K$8*AS994),4)))</f>
        <v/>
      </c>
      <c r="AR994" s="139" t="str">
        <f t="shared" si="519"/>
        <v/>
      </c>
      <c r="AS994" s="125" t="str">
        <f t="shared" si="520"/>
        <v/>
      </c>
      <c r="AT994" s="121" t="str">
        <f t="shared" si="521"/>
        <v/>
      </c>
      <c r="AU994" s="138" t="str">
        <f>IF(AX994="","",IF(R994="Refreshment Beverage",ROUND((BA994-Y994-Z994-AA994)*VLOOKUP(VALUE(Q994),Rates!G$15:L$19,3,0),4),ROUND(AW994*(VLOOKUP(VALUE(Q994),Rates!G:L,3,0)),4)))</f>
        <v/>
      </c>
      <c r="AV994" s="126" t="str">
        <f t="shared" si="522"/>
        <v/>
      </c>
      <c r="AW994" s="127" t="str">
        <f t="shared" si="523"/>
        <v/>
      </c>
      <c r="AX994" s="123" t="str">
        <f t="shared" si="524"/>
        <v/>
      </c>
      <c r="AY994" s="140" t="str">
        <f>IF(AX994="","",IF(R994="Refreshment Beverage",ROUND(SUM(AX994*Rates!K$19),4),ROUND(SUM(AX994*(Rates!J$8/100)),4)))</f>
        <v/>
      </c>
      <c r="AZ994" s="124" t="str">
        <f t="shared" si="525"/>
        <v/>
      </c>
      <c r="BA994" s="125" t="str">
        <f t="shared" si="526"/>
        <v/>
      </c>
      <c r="BB994" s="115"/>
      <c r="BC994" s="143"/>
      <c r="BD994" s="100"/>
      <c r="BE994" s="100"/>
      <c r="BF994" s="100"/>
      <c r="BG994" s="100"/>
    </row>
    <row r="995" spans="1:59" ht="12.75" customHeight="1" x14ac:dyDescent="0.2">
      <c r="A995" s="144"/>
      <c r="B995" s="141"/>
      <c r="C995" s="141"/>
      <c r="D995" s="142"/>
      <c r="E995" s="142"/>
      <c r="F995" s="142"/>
      <c r="G995" s="142"/>
      <c r="H995" s="142"/>
      <c r="I995" s="129"/>
      <c r="J995" s="130"/>
      <c r="K995" s="131" t="str">
        <f t="shared" si="497"/>
        <v/>
      </c>
      <c r="L995" s="132" t="str">
        <f t="shared" si="498"/>
        <v/>
      </c>
      <c r="M995" s="133" t="str">
        <f t="shared" si="499"/>
        <v/>
      </c>
      <c r="N995" s="134" t="str">
        <f>IFERROR(IF(B:B="","",IF(R995="Beer",SUM(LOOKUP(2,1/(Rates!$B$3:$B$5&lt;=W995)/(Rates!$C$3:$C$5&gt;=W995),Rates!$D$3:$D$5)*(X995/100)*W995),IF(R995="Refreshment Beverage",SUM(LOOKUP(2,1/(Rates!$B$7:$B$11&lt;=W995)/(Rates!$C$7:$C$11&gt;=W995),Rates!$D$7:$D$11)*(X995/100)*W995)))),"")</f>
        <v/>
      </c>
      <c r="O995" s="134" t="str">
        <f t="shared" si="500"/>
        <v/>
      </c>
      <c r="P995" s="116"/>
      <c r="Q995" s="117" t="str">
        <f t="shared" si="501"/>
        <v/>
      </c>
      <c r="R995" s="128" t="str">
        <f t="shared" si="502"/>
        <v/>
      </c>
      <c r="S995" s="135" t="str">
        <f>IF(B995="","",IF(R995="Refreshment Beverage",VLOOKUP(VALUE(Q995),Rates!G$15:L$19,2,0),VLOOKUP(VALUE(Q995),Rates!G$4:L$12,2,0)))</f>
        <v/>
      </c>
      <c r="T995" s="135" t="str">
        <f t="shared" si="503"/>
        <v/>
      </c>
      <c r="U995" s="118" t="str">
        <f t="shared" si="504"/>
        <v/>
      </c>
      <c r="V995" s="135" t="str">
        <f t="shared" si="505"/>
        <v/>
      </c>
      <c r="W995" s="135" t="str">
        <f t="shared" si="506"/>
        <v/>
      </c>
      <c r="X995" s="119" t="str">
        <f t="shared" si="507"/>
        <v/>
      </c>
      <c r="Y995" s="120" t="str">
        <f>IF(B:B="","",IF(R995="Refreshment Beverage",VLOOKUP(Q995,Rates!G$15:L$19,6,0)*W995,VLOOKUP(Q995,Rates!G$4:L$12,6,0)*W995))</f>
        <v/>
      </c>
      <c r="Z995" s="120" t="str">
        <f t="shared" si="508"/>
        <v/>
      </c>
      <c r="AA995" s="120" t="str">
        <f t="shared" si="509"/>
        <v/>
      </c>
      <c r="AB995" s="136" t="str">
        <f>IF(B:B="","",IF(R995="Refreshment Beverage","",IF(AND(R995="Beer",Q995=0),SUM(LOOKUP(2,1/(Rates!$B$15:$B$18&lt;=W995)/(Rates!$C$15:$C$18&gt;=W995),Rates!$D$15:$D$18)*W995),VLOOKUP(VALUE(Q:Q),Rates!A:B,2,0)*W995)))</f>
        <v/>
      </c>
      <c r="AC995" s="136" t="str">
        <f>IF(B:B="","",IF(R995="Refreshment Beverage","",IF(AND(R995="Beer",Q995=0),SUM(LOOKUP(2,1/(Rates!$B$15:$B$18&lt;=W995)/(Rates!$C$15:$C$18&gt;=W995),Rates!$E$15:$E$18)*W995),VLOOKUP(VALUE(Q:Q),Rates!A:C,3,0)*W995)))</f>
        <v/>
      </c>
      <c r="AD995" s="137" t="str">
        <f>IFERROR(IF(B:B="","",IF(R995="Beer","",IF(VALUE(Q995)=0,VLOOKUP(VLOOKUP(B:B,#REF!,16,0),Rates!A:E,2,0),VLOOKUP(VALUE(Q995),Rates!A$31:B$34,2,0)*W995))),0)</f>
        <v/>
      </c>
      <c r="AE995" s="121" t="str">
        <f t="shared" si="510"/>
        <v/>
      </c>
      <c r="AF995" s="138" t="str">
        <f t="shared" si="511"/>
        <v/>
      </c>
      <c r="AG995" s="122" t="str">
        <f t="shared" si="512"/>
        <v/>
      </c>
      <c r="AH995" s="123" t="str">
        <f t="shared" si="513"/>
        <v/>
      </c>
      <c r="AI995" s="139" t="str">
        <f>IF(AE:AE="","",IF(R995="Refreshment Beverage",AK995*(Rates!J$19/100),ROUND(SUM(AH995*(Rates!$J$8/100)),4)))</f>
        <v/>
      </c>
      <c r="AJ995" s="124" t="str">
        <f t="shared" si="514"/>
        <v/>
      </c>
      <c r="AK995" s="125" t="str">
        <f t="shared" si="515"/>
        <v/>
      </c>
      <c r="AL995" s="121" t="str">
        <f t="shared" si="516"/>
        <v/>
      </c>
      <c r="AM995" s="138" t="str">
        <f>IF(AS995="","",IF(R995="Refreshment Beverage",ROUND(AS995*Rates!K$19,4),ROUND(AO995*(VLOOKUP(VALUE(Q995),Rates!G$4:L$12,3,0)),4)))</f>
        <v/>
      </c>
      <c r="AN995" s="126" t="str">
        <f>IF(AS995="","",IF(R995="Refreshment Beverage",AS995*(Rates!J$19/100),MAX(AM995,AB995)))</f>
        <v/>
      </c>
      <c r="AO995" s="127" t="str">
        <f t="shared" si="517"/>
        <v/>
      </c>
      <c r="AP995" s="127" t="str">
        <f t="shared" si="518"/>
        <v/>
      </c>
      <c r="AQ995" s="140" t="str">
        <f>IF(AS995="","",IF(R995="Refreshment Beverage",ROUND(SUM(VLOOKUP(Q:Q,Rates!G$15:L$19,3,0)*(AS995-Y995-Z995-AA995)),4),ROUND(SUM(Rates!$K$8*AS995),4)))</f>
        <v/>
      </c>
      <c r="AR995" s="139" t="str">
        <f t="shared" si="519"/>
        <v/>
      </c>
      <c r="AS995" s="125" t="str">
        <f t="shared" si="520"/>
        <v/>
      </c>
      <c r="AT995" s="121" t="str">
        <f t="shared" si="521"/>
        <v/>
      </c>
      <c r="AU995" s="138" t="str">
        <f>IF(AX995="","",IF(R995="Refreshment Beverage",ROUND((BA995-Y995-Z995-AA995)*VLOOKUP(VALUE(Q995),Rates!G$15:L$19,3,0),4),ROUND(AW995*(VLOOKUP(VALUE(Q995),Rates!G:L,3,0)),4)))</f>
        <v/>
      </c>
      <c r="AV995" s="126" t="str">
        <f t="shared" si="522"/>
        <v/>
      </c>
      <c r="AW995" s="127" t="str">
        <f t="shared" si="523"/>
        <v/>
      </c>
      <c r="AX995" s="123" t="str">
        <f t="shared" si="524"/>
        <v/>
      </c>
      <c r="AY995" s="140" t="str">
        <f>IF(AX995="","",IF(R995="Refreshment Beverage",ROUND(SUM(AX995*Rates!K$19),4),ROUND(SUM(AX995*(Rates!J$8/100)),4)))</f>
        <v/>
      </c>
      <c r="AZ995" s="124" t="str">
        <f t="shared" si="525"/>
        <v/>
      </c>
      <c r="BA995" s="125" t="str">
        <f t="shared" si="526"/>
        <v/>
      </c>
      <c r="BB995" s="115"/>
      <c r="BC995" s="143"/>
      <c r="BD995" s="100"/>
      <c r="BE995" s="100"/>
      <c r="BF995" s="100"/>
      <c r="BG995" s="100"/>
    </row>
    <row r="996" spans="1:59" ht="12.75" customHeight="1" x14ac:dyDescent="0.2">
      <c r="A996" s="144"/>
      <c r="B996" s="141"/>
      <c r="C996" s="141"/>
      <c r="D996" s="142"/>
      <c r="E996" s="142"/>
      <c r="F996" s="142"/>
      <c r="G996" s="142"/>
      <c r="H996" s="142"/>
      <c r="I996" s="129"/>
      <c r="J996" s="130"/>
      <c r="K996" s="131" t="str">
        <f t="shared" si="497"/>
        <v/>
      </c>
      <c r="L996" s="132" t="str">
        <f t="shared" si="498"/>
        <v/>
      </c>
      <c r="M996" s="133" t="str">
        <f t="shared" si="499"/>
        <v/>
      </c>
      <c r="N996" s="134" t="str">
        <f>IFERROR(IF(B:B="","",IF(R996="Beer",SUM(LOOKUP(2,1/(Rates!$B$3:$B$5&lt;=W996)/(Rates!$C$3:$C$5&gt;=W996),Rates!$D$3:$D$5)*(X996/100)*W996),IF(R996="Refreshment Beverage",SUM(LOOKUP(2,1/(Rates!$B$7:$B$11&lt;=W996)/(Rates!$C$7:$C$11&gt;=W996),Rates!$D$7:$D$11)*(X996/100)*W996)))),"")</f>
        <v/>
      </c>
      <c r="O996" s="134" t="str">
        <f t="shared" si="500"/>
        <v/>
      </c>
      <c r="P996" s="116"/>
      <c r="Q996" s="117" t="str">
        <f t="shared" si="501"/>
        <v/>
      </c>
      <c r="R996" s="128" t="str">
        <f t="shared" si="502"/>
        <v/>
      </c>
      <c r="S996" s="135" t="str">
        <f>IF(B996="","",IF(R996="Refreshment Beverage",VLOOKUP(VALUE(Q996),Rates!G$15:L$19,2,0),VLOOKUP(VALUE(Q996),Rates!G$4:L$12,2,0)))</f>
        <v/>
      </c>
      <c r="T996" s="135" t="str">
        <f t="shared" si="503"/>
        <v/>
      </c>
      <c r="U996" s="118" t="str">
        <f t="shared" si="504"/>
        <v/>
      </c>
      <c r="V996" s="135" t="str">
        <f t="shared" si="505"/>
        <v/>
      </c>
      <c r="W996" s="135" t="str">
        <f t="shared" si="506"/>
        <v/>
      </c>
      <c r="X996" s="119" t="str">
        <f t="shared" si="507"/>
        <v/>
      </c>
      <c r="Y996" s="120" t="str">
        <f>IF(B:B="","",IF(R996="Refreshment Beverage",VLOOKUP(Q996,Rates!G$15:L$19,6,0)*W996,VLOOKUP(Q996,Rates!G$4:L$12,6,0)*W996))</f>
        <v/>
      </c>
      <c r="Z996" s="120" t="str">
        <f t="shared" si="508"/>
        <v/>
      </c>
      <c r="AA996" s="120" t="str">
        <f t="shared" si="509"/>
        <v/>
      </c>
      <c r="AB996" s="136" t="str">
        <f>IF(B:B="","",IF(R996="Refreshment Beverage","",IF(AND(R996="Beer",Q996=0),SUM(LOOKUP(2,1/(Rates!$B$15:$B$18&lt;=W996)/(Rates!$C$15:$C$18&gt;=W996),Rates!$D$15:$D$18)*W996),VLOOKUP(VALUE(Q:Q),Rates!A:B,2,0)*W996)))</f>
        <v/>
      </c>
      <c r="AC996" s="136" t="str">
        <f>IF(B:B="","",IF(R996="Refreshment Beverage","",IF(AND(R996="Beer",Q996=0),SUM(LOOKUP(2,1/(Rates!$B$15:$B$18&lt;=W996)/(Rates!$C$15:$C$18&gt;=W996),Rates!$E$15:$E$18)*W996),VLOOKUP(VALUE(Q:Q),Rates!A:C,3,0)*W996)))</f>
        <v/>
      </c>
      <c r="AD996" s="137" t="str">
        <f>IFERROR(IF(B:B="","",IF(R996="Beer","",IF(VALUE(Q996)=0,VLOOKUP(VLOOKUP(B:B,#REF!,16,0),Rates!A:E,2,0),VLOOKUP(VALUE(Q996),Rates!A$31:B$34,2,0)*W996))),0)</f>
        <v/>
      </c>
      <c r="AE996" s="121" t="str">
        <f t="shared" si="510"/>
        <v/>
      </c>
      <c r="AF996" s="138" t="str">
        <f t="shared" si="511"/>
        <v/>
      </c>
      <c r="AG996" s="122" t="str">
        <f t="shared" si="512"/>
        <v/>
      </c>
      <c r="AH996" s="123" t="str">
        <f t="shared" si="513"/>
        <v/>
      </c>
      <c r="AI996" s="139" t="str">
        <f>IF(AE:AE="","",IF(R996="Refreshment Beverage",AK996*(Rates!J$19/100),ROUND(SUM(AH996*(Rates!$J$8/100)),4)))</f>
        <v/>
      </c>
      <c r="AJ996" s="124" t="str">
        <f t="shared" si="514"/>
        <v/>
      </c>
      <c r="AK996" s="125" t="str">
        <f t="shared" si="515"/>
        <v/>
      </c>
      <c r="AL996" s="121" t="str">
        <f t="shared" si="516"/>
        <v/>
      </c>
      <c r="AM996" s="138" t="str">
        <f>IF(AS996="","",IF(R996="Refreshment Beverage",ROUND(AS996*Rates!K$19,4),ROUND(AO996*(VLOOKUP(VALUE(Q996),Rates!G$4:L$12,3,0)),4)))</f>
        <v/>
      </c>
      <c r="AN996" s="126" t="str">
        <f>IF(AS996="","",IF(R996="Refreshment Beverage",AS996*(Rates!J$19/100),MAX(AM996,AB996)))</f>
        <v/>
      </c>
      <c r="AO996" s="127" t="str">
        <f t="shared" si="517"/>
        <v/>
      </c>
      <c r="AP996" s="127" t="str">
        <f t="shared" si="518"/>
        <v/>
      </c>
      <c r="AQ996" s="140" t="str">
        <f>IF(AS996="","",IF(R996="Refreshment Beverage",ROUND(SUM(VLOOKUP(Q:Q,Rates!G$15:L$19,3,0)*(AS996-Y996-Z996-AA996)),4),ROUND(SUM(Rates!$K$8*AS996),4)))</f>
        <v/>
      </c>
      <c r="AR996" s="139" t="str">
        <f t="shared" si="519"/>
        <v/>
      </c>
      <c r="AS996" s="125" t="str">
        <f t="shared" si="520"/>
        <v/>
      </c>
      <c r="AT996" s="121" t="str">
        <f t="shared" si="521"/>
        <v/>
      </c>
      <c r="AU996" s="138" t="str">
        <f>IF(AX996="","",IF(R996="Refreshment Beverage",ROUND((BA996-Y996-Z996-AA996)*VLOOKUP(VALUE(Q996),Rates!G$15:L$19,3,0),4),ROUND(AW996*(VLOOKUP(VALUE(Q996),Rates!G:L,3,0)),4)))</f>
        <v/>
      </c>
      <c r="AV996" s="126" t="str">
        <f t="shared" si="522"/>
        <v/>
      </c>
      <c r="AW996" s="127" t="str">
        <f t="shared" si="523"/>
        <v/>
      </c>
      <c r="AX996" s="123" t="str">
        <f t="shared" si="524"/>
        <v/>
      </c>
      <c r="AY996" s="140" t="str">
        <f>IF(AX996="","",IF(R996="Refreshment Beverage",ROUND(SUM(AX996*Rates!K$19),4),ROUND(SUM(AX996*(Rates!J$8/100)),4)))</f>
        <v/>
      </c>
      <c r="AZ996" s="124" t="str">
        <f t="shared" si="525"/>
        <v/>
      </c>
      <c r="BA996" s="125" t="str">
        <f t="shared" si="526"/>
        <v/>
      </c>
      <c r="BB996" s="115"/>
      <c r="BC996" s="143"/>
      <c r="BD996" s="100"/>
      <c r="BE996" s="100"/>
      <c r="BF996" s="100"/>
      <c r="BG996" s="100"/>
    </row>
    <row r="997" spans="1:59" ht="12.75" customHeight="1" x14ac:dyDescent="0.2">
      <c r="A997" s="144"/>
      <c r="B997" s="141"/>
      <c r="C997" s="141"/>
      <c r="D997" s="142"/>
      <c r="E997" s="142"/>
      <c r="F997" s="142"/>
      <c r="G997" s="142"/>
      <c r="H997" s="142"/>
      <c r="I997" s="129"/>
      <c r="J997" s="130"/>
      <c r="K997" s="131" t="str">
        <f t="shared" si="497"/>
        <v/>
      </c>
      <c r="L997" s="132" t="str">
        <f t="shared" si="498"/>
        <v/>
      </c>
      <c r="M997" s="133" t="str">
        <f t="shared" si="499"/>
        <v/>
      </c>
      <c r="N997" s="134" t="str">
        <f>IFERROR(IF(B:B="","",IF(R997="Beer",SUM(LOOKUP(2,1/(Rates!$B$3:$B$5&lt;=W997)/(Rates!$C$3:$C$5&gt;=W997),Rates!$D$3:$D$5)*(X997/100)*W997),IF(R997="Refreshment Beverage",SUM(LOOKUP(2,1/(Rates!$B$7:$B$11&lt;=W997)/(Rates!$C$7:$C$11&gt;=W997),Rates!$D$7:$D$11)*(X997/100)*W997)))),"")</f>
        <v/>
      </c>
      <c r="O997" s="134" t="str">
        <f t="shared" si="500"/>
        <v/>
      </c>
      <c r="P997" s="116"/>
      <c r="Q997" s="117" t="str">
        <f t="shared" si="501"/>
        <v/>
      </c>
      <c r="R997" s="128" t="str">
        <f t="shared" si="502"/>
        <v/>
      </c>
      <c r="S997" s="135" t="str">
        <f>IF(B997="","",IF(R997="Refreshment Beverage",VLOOKUP(VALUE(Q997),Rates!G$15:L$19,2,0),VLOOKUP(VALUE(Q997),Rates!G$4:L$12,2,0)))</f>
        <v/>
      </c>
      <c r="T997" s="135" t="str">
        <f t="shared" si="503"/>
        <v/>
      </c>
      <c r="U997" s="118" t="str">
        <f t="shared" si="504"/>
        <v/>
      </c>
      <c r="V997" s="135" t="str">
        <f t="shared" si="505"/>
        <v/>
      </c>
      <c r="W997" s="135" t="str">
        <f t="shared" si="506"/>
        <v/>
      </c>
      <c r="X997" s="119" t="str">
        <f t="shared" si="507"/>
        <v/>
      </c>
      <c r="Y997" s="120" t="str">
        <f>IF(B:B="","",IF(R997="Refreshment Beverage",VLOOKUP(Q997,Rates!G$15:L$19,6,0)*W997,VLOOKUP(Q997,Rates!G$4:L$12,6,0)*W997))</f>
        <v/>
      </c>
      <c r="Z997" s="120" t="str">
        <f t="shared" si="508"/>
        <v/>
      </c>
      <c r="AA997" s="120" t="str">
        <f t="shared" si="509"/>
        <v/>
      </c>
      <c r="AB997" s="136" t="str">
        <f>IF(B:B="","",IF(R997="Refreshment Beverage","",IF(AND(R997="Beer",Q997=0),SUM(LOOKUP(2,1/(Rates!$B$15:$B$18&lt;=W997)/(Rates!$C$15:$C$18&gt;=W997),Rates!$D$15:$D$18)*W997),VLOOKUP(VALUE(Q:Q),Rates!A:B,2,0)*W997)))</f>
        <v/>
      </c>
      <c r="AC997" s="136" t="str">
        <f>IF(B:B="","",IF(R997="Refreshment Beverage","",IF(AND(R997="Beer",Q997=0),SUM(LOOKUP(2,1/(Rates!$B$15:$B$18&lt;=W997)/(Rates!$C$15:$C$18&gt;=W997),Rates!$E$15:$E$18)*W997),VLOOKUP(VALUE(Q:Q),Rates!A:C,3,0)*W997)))</f>
        <v/>
      </c>
      <c r="AD997" s="137" t="str">
        <f>IFERROR(IF(B:B="","",IF(R997="Beer","",IF(VALUE(Q997)=0,VLOOKUP(VLOOKUP(B:B,#REF!,16,0),Rates!A:E,2,0),VLOOKUP(VALUE(Q997),Rates!A$31:B$34,2,0)*W997))),0)</f>
        <v/>
      </c>
      <c r="AE997" s="121" t="str">
        <f t="shared" si="510"/>
        <v/>
      </c>
      <c r="AF997" s="138" t="str">
        <f t="shared" si="511"/>
        <v/>
      </c>
      <c r="AG997" s="122" t="str">
        <f t="shared" si="512"/>
        <v/>
      </c>
      <c r="AH997" s="123" t="str">
        <f t="shared" si="513"/>
        <v/>
      </c>
      <c r="AI997" s="139" t="str">
        <f>IF(AE:AE="","",IF(R997="Refreshment Beverage",AK997*(Rates!J$19/100),ROUND(SUM(AH997*(Rates!$J$8/100)),4)))</f>
        <v/>
      </c>
      <c r="AJ997" s="124" t="str">
        <f t="shared" si="514"/>
        <v/>
      </c>
      <c r="AK997" s="125" t="str">
        <f t="shared" si="515"/>
        <v/>
      </c>
      <c r="AL997" s="121" t="str">
        <f t="shared" si="516"/>
        <v/>
      </c>
      <c r="AM997" s="138" t="str">
        <f>IF(AS997="","",IF(R997="Refreshment Beverage",ROUND(AS997*Rates!K$19,4),ROUND(AO997*(VLOOKUP(VALUE(Q997),Rates!G$4:L$12,3,0)),4)))</f>
        <v/>
      </c>
      <c r="AN997" s="126" t="str">
        <f>IF(AS997="","",IF(R997="Refreshment Beverage",AS997*(Rates!J$19/100),MAX(AM997,AB997)))</f>
        <v/>
      </c>
      <c r="AO997" s="127" t="str">
        <f t="shared" si="517"/>
        <v/>
      </c>
      <c r="AP997" s="127" t="str">
        <f t="shared" si="518"/>
        <v/>
      </c>
      <c r="AQ997" s="140" t="str">
        <f>IF(AS997="","",IF(R997="Refreshment Beverage",ROUND(SUM(VLOOKUP(Q:Q,Rates!G$15:L$19,3,0)*(AS997-Y997-Z997-AA997)),4),ROUND(SUM(Rates!$K$8*AS997),4)))</f>
        <v/>
      </c>
      <c r="AR997" s="139" t="str">
        <f t="shared" si="519"/>
        <v/>
      </c>
      <c r="AS997" s="125" t="str">
        <f t="shared" si="520"/>
        <v/>
      </c>
      <c r="AT997" s="121" t="str">
        <f t="shared" si="521"/>
        <v/>
      </c>
      <c r="AU997" s="138" t="str">
        <f>IF(AX997="","",IF(R997="Refreshment Beverage",ROUND((BA997-Y997-Z997-AA997)*VLOOKUP(VALUE(Q997),Rates!G$15:L$19,3,0),4),ROUND(AW997*(VLOOKUP(VALUE(Q997),Rates!G:L,3,0)),4)))</f>
        <v/>
      </c>
      <c r="AV997" s="126" t="str">
        <f t="shared" si="522"/>
        <v/>
      </c>
      <c r="AW997" s="127" t="str">
        <f t="shared" si="523"/>
        <v/>
      </c>
      <c r="AX997" s="123" t="str">
        <f t="shared" si="524"/>
        <v/>
      </c>
      <c r="AY997" s="140" t="str">
        <f>IF(AX997="","",IF(R997="Refreshment Beverage",ROUND(SUM(AX997*Rates!K$19),4),ROUND(SUM(AX997*(Rates!J$8/100)),4)))</f>
        <v/>
      </c>
      <c r="AZ997" s="124" t="str">
        <f t="shared" si="525"/>
        <v/>
      </c>
      <c r="BA997" s="125" t="str">
        <f t="shared" si="526"/>
        <v/>
      </c>
      <c r="BB997" s="115"/>
      <c r="BC997" s="143"/>
      <c r="BD997" s="100"/>
      <c r="BE997" s="100"/>
      <c r="BF997" s="100"/>
      <c r="BG997" s="100"/>
    </row>
    <row r="998" spans="1:59" ht="12.75" customHeight="1" x14ac:dyDescent="0.2">
      <c r="A998" s="144"/>
      <c r="B998" s="141"/>
      <c r="C998" s="141"/>
      <c r="D998" s="142"/>
      <c r="E998" s="142"/>
      <c r="F998" s="142"/>
      <c r="G998" s="142"/>
      <c r="H998" s="142"/>
      <c r="I998" s="129"/>
      <c r="J998" s="130"/>
      <c r="K998" s="131" t="str">
        <f t="shared" si="497"/>
        <v/>
      </c>
      <c r="L998" s="132" t="str">
        <f t="shared" si="498"/>
        <v/>
      </c>
      <c r="M998" s="133" t="str">
        <f t="shared" si="499"/>
        <v/>
      </c>
      <c r="N998" s="134" t="str">
        <f>IFERROR(IF(B:B="","",IF(R998="Beer",SUM(LOOKUP(2,1/(Rates!$B$3:$B$5&lt;=W998)/(Rates!$C$3:$C$5&gt;=W998),Rates!$D$3:$D$5)*(X998/100)*W998),IF(R998="Refreshment Beverage",SUM(LOOKUP(2,1/(Rates!$B$7:$B$11&lt;=W998)/(Rates!$C$7:$C$11&gt;=W998),Rates!$D$7:$D$11)*(X998/100)*W998)))),"")</f>
        <v/>
      </c>
      <c r="O998" s="134" t="str">
        <f t="shared" si="500"/>
        <v/>
      </c>
      <c r="P998" s="116"/>
      <c r="Q998" s="117" t="str">
        <f t="shared" si="501"/>
        <v/>
      </c>
      <c r="R998" s="128" t="str">
        <f t="shared" si="502"/>
        <v/>
      </c>
      <c r="S998" s="135" t="str">
        <f>IF(B998="","",IF(R998="Refreshment Beverage",VLOOKUP(VALUE(Q998),Rates!G$15:L$19,2,0),VLOOKUP(VALUE(Q998),Rates!G$4:L$12,2,0)))</f>
        <v/>
      </c>
      <c r="T998" s="135" t="str">
        <f t="shared" si="503"/>
        <v/>
      </c>
      <c r="U998" s="118" t="str">
        <f t="shared" si="504"/>
        <v/>
      </c>
      <c r="V998" s="135" t="str">
        <f t="shared" si="505"/>
        <v/>
      </c>
      <c r="W998" s="135" t="str">
        <f t="shared" si="506"/>
        <v/>
      </c>
      <c r="X998" s="119" t="str">
        <f t="shared" si="507"/>
        <v/>
      </c>
      <c r="Y998" s="120" t="str">
        <f>IF(B:B="","",IF(R998="Refreshment Beverage",VLOOKUP(Q998,Rates!G$15:L$19,6,0)*W998,VLOOKUP(Q998,Rates!G$4:L$12,6,0)*W998))</f>
        <v/>
      </c>
      <c r="Z998" s="120" t="str">
        <f t="shared" si="508"/>
        <v/>
      </c>
      <c r="AA998" s="120" t="str">
        <f t="shared" si="509"/>
        <v/>
      </c>
      <c r="AB998" s="136" t="str">
        <f>IF(B:B="","",IF(R998="Refreshment Beverage","",IF(AND(R998="Beer",Q998=0),SUM(LOOKUP(2,1/(Rates!$B$15:$B$18&lt;=W998)/(Rates!$C$15:$C$18&gt;=W998),Rates!$D$15:$D$18)*W998),VLOOKUP(VALUE(Q:Q),Rates!A:B,2,0)*W998)))</f>
        <v/>
      </c>
      <c r="AC998" s="136" t="str">
        <f>IF(B:B="","",IF(R998="Refreshment Beverage","",IF(AND(R998="Beer",Q998=0),SUM(LOOKUP(2,1/(Rates!$B$15:$B$18&lt;=W998)/(Rates!$C$15:$C$18&gt;=W998),Rates!$E$15:$E$18)*W998),VLOOKUP(VALUE(Q:Q),Rates!A:C,3,0)*W998)))</f>
        <v/>
      </c>
      <c r="AD998" s="137" t="str">
        <f>IFERROR(IF(B:B="","",IF(R998="Beer","",IF(VALUE(Q998)=0,VLOOKUP(VLOOKUP(B:B,#REF!,16,0),Rates!A:E,2,0),VLOOKUP(VALUE(Q998),Rates!A$31:B$34,2,0)*W998))),0)</f>
        <v/>
      </c>
      <c r="AE998" s="121" t="str">
        <f t="shared" si="510"/>
        <v/>
      </c>
      <c r="AF998" s="138" t="str">
        <f t="shared" si="511"/>
        <v/>
      </c>
      <c r="AG998" s="122" t="str">
        <f t="shared" si="512"/>
        <v/>
      </c>
      <c r="AH998" s="123" t="str">
        <f t="shared" si="513"/>
        <v/>
      </c>
      <c r="AI998" s="139" t="str">
        <f>IF(AE:AE="","",IF(R998="Refreshment Beverage",AK998*(Rates!J$19/100),ROUND(SUM(AH998*(Rates!$J$8/100)),4)))</f>
        <v/>
      </c>
      <c r="AJ998" s="124" t="str">
        <f t="shared" si="514"/>
        <v/>
      </c>
      <c r="AK998" s="125" t="str">
        <f t="shared" si="515"/>
        <v/>
      </c>
      <c r="AL998" s="121" t="str">
        <f t="shared" si="516"/>
        <v/>
      </c>
      <c r="AM998" s="138" t="str">
        <f>IF(AS998="","",IF(R998="Refreshment Beverage",ROUND(AS998*Rates!K$19,4),ROUND(AO998*(VLOOKUP(VALUE(Q998),Rates!G$4:L$12,3,0)),4)))</f>
        <v/>
      </c>
      <c r="AN998" s="126" t="str">
        <f>IF(AS998="","",IF(R998="Refreshment Beverage",AS998*(Rates!J$19/100),MAX(AM998,AB998)))</f>
        <v/>
      </c>
      <c r="AO998" s="127" t="str">
        <f t="shared" si="517"/>
        <v/>
      </c>
      <c r="AP998" s="127" t="str">
        <f t="shared" si="518"/>
        <v/>
      </c>
      <c r="AQ998" s="140" t="str">
        <f>IF(AS998="","",IF(R998="Refreshment Beverage",ROUND(SUM(VLOOKUP(Q:Q,Rates!G$15:L$19,3,0)*(AS998-Y998-Z998-AA998)),4),ROUND(SUM(Rates!$K$8*AS998),4)))</f>
        <v/>
      </c>
      <c r="AR998" s="139" t="str">
        <f t="shared" si="519"/>
        <v/>
      </c>
      <c r="AS998" s="125" t="str">
        <f t="shared" si="520"/>
        <v/>
      </c>
      <c r="AT998" s="121" t="str">
        <f t="shared" si="521"/>
        <v/>
      </c>
      <c r="AU998" s="138" t="str">
        <f>IF(AX998="","",IF(R998="Refreshment Beverage",ROUND((BA998-Y998-Z998-AA998)*VLOOKUP(VALUE(Q998),Rates!G$15:L$19,3,0),4),ROUND(AW998*(VLOOKUP(VALUE(Q998),Rates!G:L,3,0)),4)))</f>
        <v/>
      </c>
      <c r="AV998" s="126" t="str">
        <f t="shared" si="522"/>
        <v/>
      </c>
      <c r="AW998" s="127" t="str">
        <f t="shared" si="523"/>
        <v/>
      </c>
      <c r="AX998" s="123" t="str">
        <f t="shared" si="524"/>
        <v/>
      </c>
      <c r="AY998" s="140" t="str">
        <f>IF(AX998="","",IF(R998="Refreshment Beverage",ROUND(SUM(AX998*Rates!K$19),4),ROUND(SUM(AX998*(Rates!J$8/100)),4)))</f>
        <v/>
      </c>
      <c r="AZ998" s="124" t="str">
        <f t="shared" si="525"/>
        <v/>
      </c>
      <c r="BA998" s="125" t="str">
        <f t="shared" si="526"/>
        <v/>
      </c>
      <c r="BB998" s="115"/>
      <c r="BC998" s="143"/>
      <c r="BD998" s="100"/>
      <c r="BE998" s="100"/>
      <c r="BF998" s="100"/>
      <c r="BG998" s="100"/>
    </row>
    <row r="999" spans="1:59" ht="12.75" customHeight="1" x14ac:dyDescent="0.2">
      <c r="A999" s="144"/>
      <c r="B999" s="141"/>
      <c r="C999" s="141"/>
      <c r="D999" s="142"/>
      <c r="E999" s="142"/>
      <c r="F999" s="142"/>
      <c r="G999" s="142"/>
      <c r="H999" s="142"/>
      <c r="I999" s="129"/>
      <c r="J999" s="130"/>
      <c r="K999" s="131" t="str">
        <f t="shared" si="497"/>
        <v/>
      </c>
      <c r="L999" s="132" t="str">
        <f t="shared" si="498"/>
        <v/>
      </c>
      <c r="M999" s="133" t="str">
        <f t="shared" si="499"/>
        <v/>
      </c>
      <c r="N999" s="134" t="str">
        <f>IFERROR(IF(B:B="","",IF(R999="Beer",SUM(LOOKUP(2,1/(Rates!$B$3:$B$5&lt;=W999)/(Rates!$C$3:$C$5&gt;=W999),Rates!$D$3:$D$5)*(X999/100)*W999),IF(R999="Refreshment Beverage",SUM(LOOKUP(2,1/(Rates!$B$7:$B$11&lt;=W999)/(Rates!$C$7:$C$11&gt;=W999),Rates!$D$7:$D$11)*(X999/100)*W999)))),"")</f>
        <v/>
      </c>
      <c r="O999" s="134" t="str">
        <f t="shared" si="500"/>
        <v/>
      </c>
      <c r="P999" s="116"/>
      <c r="Q999" s="117" t="str">
        <f t="shared" si="501"/>
        <v/>
      </c>
      <c r="R999" s="128" t="str">
        <f t="shared" si="502"/>
        <v/>
      </c>
      <c r="S999" s="135" t="str">
        <f>IF(B999="","",IF(R999="Refreshment Beverage",VLOOKUP(VALUE(Q999),Rates!G$15:L$19,2,0),VLOOKUP(VALUE(Q999),Rates!G$4:L$12,2,0)))</f>
        <v/>
      </c>
      <c r="T999" s="135" t="str">
        <f t="shared" si="503"/>
        <v/>
      </c>
      <c r="U999" s="118" t="str">
        <f t="shared" si="504"/>
        <v/>
      </c>
      <c r="V999" s="135" t="str">
        <f t="shared" si="505"/>
        <v/>
      </c>
      <c r="W999" s="135" t="str">
        <f t="shared" si="506"/>
        <v/>
      </c>
      <c r="X999" s="119" t="str">
        <f t="shared" si="507"/>
        <v/>
      </c>
      <c r="Y999" s="120" t="str">
        <f>IF(B:B="","",IF(R999="Refreshment Beverage",VLOOKUP(Q999,Rates!G$15:L$19,6,0)*W999,VLOOKUP(Q999,Rates!G$4:L$12,6,0)*W999))</f>
        <v/>
      </c>
      <c r="Z999" s="120" t="str">
        <f t="shared" si="508"/>
        <v/>
      </c>
      <c r="AA999" s="120" t="str">
        <f t="shared" si="509"/>
        <v/>
      </c>
      <c r="AB999" s="136" t="str">
        <f>IF(B:B="","",IF(R999="Refreshment Beverage","",IF(AND(R999="Beer",Q999=0),SUM(LOOKUP(2,1/(Rates!$B$15:$B$18&lt;=W999)/(Rates!$C$15:$C$18&gt;=W999),Rates!$D$15:$D$18)*W999),VLOOKUP(VALUE(Q:Q),Rates!A:B,2,0)*W999)))</f>
        <v/>
      </c>
      <c r="AC999" s="136" t="str">
        <f>IF(B:B="","",IF(R999="Refreshment Beverage","",IF(AND(R999="Beer",Q999=0),SUM(LOOKUP(2,1/(Rates!$B$15:$B$18&lt;=W999)/(Rates!$C$15:$C$18&gt;=W999),Rates!$E$15:$E$18)*W999),VLOOKUP(VALUE(Q:Q),Rates!A:C,3,0)*W999)))</f>
        <v/>
      </c>
      <c r="AD999" s="137" t="str">
        <f>IFERROR(IF(B:B="","",IF(R999="Beer","",IF(VALUE(Q999)=0,VLOOKUP(VLOOKUP(B:B,#REF!,16,0),Rates!A:E,2,0),VLOOKUP(VALUE(Q999),Rates!A$31:B$34,2,0)*W999))),0)</f>
        <v/>
      </c>
      <c r="AE999" s="121" t="str">
        <f t="shared" si="510"/>
        <v/>
      </c>
      <c r="AF999" s="138" t="str">
        <f t="shared" si="511"/>
        <v/>
      </c>
      <c r="AG999" s="122" t="str">
        <f t="shared" si="512"/>
        <v/>
      </c>
      <c r="AH999" s="123" t="str">
        <f t="shared" si="513"/>
        <v/>
      </c>
      <c r="AI999" s="139" t="str">
        <f>IF(AE:AE="","",IF(R999="Refreshment Beverage",AK999*(Rates!J$19/100),ROUND(SUM(AH999*(Rates!$J$8/100)),4)))</f>
        <v/>
      </c>
      <c r="AJ999" s="124" t="str">
        <f t="shared" si="514"/>
        <v/>
      </c>
      <c r="AK999" s="125" t="str">
        <f t="shared" si="515"/>
        <v/>
      </c>
      <c r="AL999" s="121" t="str">
        <f t="shared" si="516"/>
        <v/>
      </c>
      <c r="AM999" s="138" t="str">
        <f>IF(AS999="","",IF(R999="Refreshment Beverage",ROUND(AS999*Rates!K$19,4),ROUND(AO999*(VLOOKUP(VALUE(Q999),Rates!G$4:L$12,3,0)),4)))</f>
        <v/>
      </c>
      <c r="AN999" s="126" t="str">
        <f>IF(AS999="","",IF(R999="Refreshment Beverage",AS999*(Rates!J$19/100),MAX(AM999,AB999)))</f>
        <v/>
      </c>
      <c r="AO999" s="127" t="str">
        <f t="shared" si="517"/>
        <v/>
      </c>
      <c r="AP999" s="127" t="str">
        <f t="shared" si="518"/>
        <v/>
      </c>
      <c r="AQ999" s="140" t="str">
        <f>IF(AS999="","",IF(R999="Refreshment Beverage",ROUND(SUM(VLOOKUP(Q:Q,Rates!G$15:L$19,3,0)*(AS999-Y999-Z999-AA999)),4),ROUND(SUM(Rates!$K$8*AS999),4)))</f>
        <v/>
      </c>
      <c r="AR999" s="139" t="str">
        <f t="shared" si="519"/>
        <v/>
      </c>
      <c r="AS999" s="125" t="str">
        <f t="shared" si="520"/>
        <v/>
      </c>
      <c r="AT999" s="121" t="str">
        <f t="shared" si="521"/>
        <v/>
      </c>
      <c r="AU999" s="138" t="str">
        <f>IF(AX999="","",IF(R999="Refreshment Beverage",ROUND((BA999-Y999-Z999-AA999)*VLOOKUP(VALUE(Q999),Rates!G$15:L$19,3,0),4),ROUND(AW999*(VLOOKUP(VALUE(Q999),Rates!G:L,3,0)),4)))</f>
        <v/>
      </c>
      <c r="AV999" s="126" t="str">
        <f t="shared" si="522"/>
        <v/>
      </c>
      <c r="AW999" s="127" t="str">
        <f t="shared" si="523"/>
        <v/>
      </c>
      <c r="AX999" s="123" t="str">
        <f t="shared" si="524"/>
        <v/>
      </c>
      <c r="AY999" s="140" t="str">
        <f>IF(AX999="","",IF(R999="Refreshment Beverage",ROUND(SUM(AX999*Rates!K$19),4),ROUND(SUM(AX999*(Rates!J$8/100)),4)))</f>
        <v/>
      </c>
      <c r="AZ999" s="124" t="str">
        <f t="shared" si="525"/>
        <v/>
      </c>
      <c r="BA999" s="125" t="str">
        <f t="shared" si="526"/>
        <v/>
      </c>
      <c r="BB999" s="115"/>
      <c r="BC999" s="143"/>
      <c r="BD999" s="100"/>
      <c r="BE999" s="100"/>
      <c r="BF999" s="100"/>
      <c r="BG999" s="100"/>
    </row>
    <row r="1000" spans="1:59" ht="12.75" customHeight="1" x14ac:dyDescent="0.2">
      <c r="A1000" s="144"/>
      <c r="B1000" s="141"/>
      <c r="C1000" s="141"/>
      <c r="D1000" s="142"/>
      <c r="E1000" s="142"/>
      <c r="F1000" s="142"/>
      <c r="G1000" s="142"/>
      <c r="H1000" s="142"/>
      <c r="I1000" s="129"/>
      <c r="J1000" s="130"/>
      <c r="K1000" s="131" t="str">
        <f t="shared" si="497"/>
        <v/>
      </c>
      <c r="L1000" s="132" t="str">
        <f t="shared" si="498"/>
        <v/>
      </c>
      <c r="M1000" s="133" t="str">
        <f t="shared" si="499"/>
        <v/>
      </c>
      <c r="N1000" s="134" t="str">
        <f>IFERROR(IF(B:B="","",IF(R1000="Beer",SUM(LOOKUP(2,1/(Rates!$B$3:$B$5&lt;=W1000)/(Rates!$C$3:$C$5&gt;=W1000),Rates!$D$3:$D$5)*(X1000/100)*W1000),IF(R1000="Refreshment Beverage",SUM(LOOKUP(2,1/(Rates!$B$7:$B$11&lt;=W1000)/(Rates!$C$7:$C$11&gt;=W1000),Rates!$D$7:$D$11)*(X1000/100)*W1000)))),"")</f>
        <v/>
      </c>
      <c r="O1000" s="134" t="str">
        <f t="shared" si="500"/>
        <v/>
      </c>
      <c r="P1000" s="116"/>
      <c r="Q1000" s="117" t="str">
        <f t="shared" si="501"/>
        <v/>
      </c>
      <c r="R1000" s="128" t="str">
        <f t="shared" si="502"/>
        <v/>
      </c>
      <c r="S1000" s="135" t="str">
        <f>IF(B1000="","",IF(R1000="Refreshment Beverage",VLOOKUP(VALUE(Q1000),Rates!G$15:L$19,2,0),VLOOKUP(VALUE(Q1000),Rates!G$4:L$12,2,0)))</f>
        <v/>
      </c>
      <c r="T1000" s="135" t="str">
        <f t="shared" si="503"/>
        <v/>
      </c>
      <c r="U1000" s="118" t="str">
        <f t="shared" si="504"/>
        <v/>
      </c>
      <c r="V1000" s="135" t="str">
        <f t="shared" si="505"/>
        <v/>
      </c>
      <c r="W1000" s="135" t="str">
        <f t="shared" si="506"/>
        <v/>
      </c>
      <c r="X1000" s="119" t="str">
        <f t="shared" si="507"/>
        <v/>
      </c>
      <c r="Y1000" s="120" t="str">
        <f>IF(B:B="","",IF(R1000="Refreshment Beverage",VLOOKUP(Q1000,Rates!G$15:L$19,6,0)*W1000,VLOOKUP(Q1000,Rates!G$4:L$12,6,0)*W1000))</f>
        <v/>
      </c>
      <c r="Z1000" s="120" t="str">
        <f t="shared" si="508"/>
        <v/>
      </c>
      <c r="AA1000" s="120" t="str">
        <f t="shared" si="509"/>
        <v/>
      </c>
      <c r="AB1000" s="136" t="str">
        <f>IF(B:B="","",IF(R1000="Refreshment Beverage","",IF(AND(R1000="Beer",Q1000=0),SUM(LOOKUP(2,1/(Rates!$B$15:$B$18&lt;=W1000)/(Rates!$C$15:$C$18&gt;=W1000),Rates!$D$15:$D$18)*W1000),VLOOKUP(VALUE(Q:Q),Rates!A:B,2,0)*W1000)))</f>
        <v/>
      </c>
      <c r="AC1000" s="136" t="str">
        <f>IF(B:B="","",IF(R1000="Refreshment Beverage","",IF(AND(R1000="Beer",Q1000=0),SUM(LOOKUP(2,1/(Rates!$B$15:$B$18&lt;=W1000)/(Rates!$C$15:$C$18&gt;=W1000),Rates!$E$15:$E$18)*W1000),VLOOKUP(VALUE(Q:Q),Rates!A:C,3,0)*W1000)))</f>
        <v/>
      </c>
      <c r="AD1000" s="137" t="str">
        <f>IFERROR(IF(B:B="","",IF(R1000="Beer","",IF(VALUE(Q1000)=0,VLOOKUP(VLOOKUP(B:B,#REF!,16,0),Rates!A:E,2,0),VLOOKUP(VALUE(Q1000),Rates!A$31:B$34,2,0)*W1000))),0)</f>
        <v/>
      </c>
      <c r="AE1000" s="121" t="str">
        <f t="shared" si="510"/>
        <v/>
      </c>
      <c r="AF1000" s="138" t="str">
        <f t="shared" si="511"/>
        <v/>
      </c>
      <c r="AG1000" s="122" t="str">
        <f t="shared" si="512"/>
        <v/>
      </c>
      <c r="AH1000" s="123" t="str">
        <f t="shared" si="513"/>
        <v/>
      </c>
      <c r="AI1000" s="139" t="str">
        <f>IF(AE:AE="","",IF(R1000="Refreshment Beverage",AK1000*(Rates!J$19/100),ROUND(SUM(AH1000*(Rates!$J$8/100)),4)))</f>
        <v/>
      </c>
      <c r="AJ1000" s="124" t="str">
        <f t="shared" si="514"/>
        <v/>
      </c>
      <c r="AK1000" s="125" t="str">
        <f t="shared" si="515"/>
        <v/>
      </c>
      <c r="AL1000" s="121" t="str">
        <f t="shared" si="516"/>
        <v/>
      </c>
      <c r="AM1000" s="138" t="str">
        <f>IF(AS1000="","",IF(R1000="Refreshment Beverage",ROUND(AS1000*Rates!K$19,4),ROUND(AO1000*(VLOOKUP(VALUE(Q1000),Rates!G$4:L$12,3,0)),4)))</f>
        <v/>
      </c>
      <c r="AN1000" s="126" t="str">
        <f>IF(AS1000="","",IF(R1000="Refreshment Beverage",AS1000*(Rates!J$19/100),MAX(AM1000,AB1000)))</f>
        <v/>
      </c>
      <c r="AO1000" s="127" t="str">
        <f t="shared" si="517"/>
        <v/>
      </c>
      <c r="AP1000" s="127" t="str">
        <f t="shared" si="518"/>
        <v/>
      </c>
      <c r="AQ1000" s="140" t="str">
        <f>IF(AS1000="","",IF(R1000="Refreshment Beverage",ROUND(SUM(VLOOKUP(Q:Q,Rates!G$15:L$19,3,0)*(AS1000-Y1000-Z1000-AA1000)),4),ROUND(SUM(Rates!$K$8*AS1000),4)))</f>
        <v/>
      </c>
      <c r="AR1000" s="139" t="str">
        <f t="shared" si="519"/>
        <v/>
      </c>
      <c r="AS1000" s="125" t="str">
        <f t="shared" si="520"/>
        <v/>
      </c>
      <c r="AT1000" s="121" t="str">
        <f t="shared" si="521"/>
        <v/>
      </c>
      <c r="AU1000" s="138" t="str">
        <f>IF(AX1000="","",IF(R1000="Refreshment Beverage",ROUND((BA1000-Y1000-Z1000-AA1000)*VLOOKUP(VALUE(Q1000),Rates!G$15:L$19,3,0),4),ROUND(AW1000*(VLOOKUP(VALUE(Q1000),Rates!G:L,3,0)),4)))</f>
        <v/>
      </c>
      <c r="AV1000" s="126" t="str">
        <f t="shared" si="522"/>
        <v/>
      </c>
      <c r="AW1000" s="127" t="str">
        <f t="shared" si="523"/>
        <v/>
      </c>
      <c r="AX1000" s="123" t="str">
        <f t="shared" si="524"/>
        <v/>
      </c>
      <c r="AY1000" s="140" t="str">
        <f>IF(AX1000="","",IF(R1000="Refreshment Beverage",ROUND(SUM(AX1000*Rates!K$19),4),ROUND(SUM(AX1000*(Rates!J$8/100)),4)))</f>
        <v/>
      </c>
      <c r="AZ1000" s="124" t="str">
        <f t="shared" si="525"/>
        <v/>
      </c>
      <c r="BA1000" s="125" t="str">
        <f t="shared" si="526"/>
        <v/>
      </c>
      <c r="BB1000" s="115"/>
      <c r="BC1000" s="143"/>
      <c r="BD1000" s="100"/>
      <c r="BE1000" s="100"/>
      <c r="BF1000" s="100"/>
      <c r="BG1000" s="100"/>
    </row>
    <row r="1001" spans="1:59" ht="12.75" customHeight="1" x14ac:dyDescent="0.2">
      <c r="A1001" s="144"/>
      <c r="B1001" s="141"/>
      <c r="C1001" s="141"/>
      <c r="D1001" s="142"/>
      <c r="E1001" s="142"/>
      <c r="F1001" s="142"/>
      <c r="G1001" s="142"/>
      <c r="H1001" s="142"/>
      <c r="I1001" s="129"/>
      <c r="J1001" s="130"/>
      <c r="K1001" s="131" t="str">
        <f t="shared" si="497"/>
        <v/>
      </c>
      <c r="L1001" s="132" t="str">
        <f t="shared" si="498"/>
        <v/>
      </c>
      <c r="M1001" s="133" t="str">
        <f t="shared" si="499"/>
        <v/>
      </c>
      <c r="N1001" s="134" t="str">
        <f>IFERROR(IF(B:B="","",IF(R1001="Beer",SUM(LOOKUP(2,1/(Rates!$B$3:$B$5&lt;=W1001)/(Rates!$C$3:$C$5&gt;=W1001),Rates!$D$3:$D$5)*(X1001/100)*W1001),IF(R1001="Refreshment Beverage",SUM(LOOKUP(2,1/(Rates!$B$7:$B$11&lt;=W1001)/(Rates!$C$7:$C$11&gt;=W1001),Rates!$D$7:$D$11)*(X1001/100)*W1001)))),"")</f>
        <v/>
      </c>
      <c r="O1001" s="134" t="str">
        <f t="shared" si="500"/>
        <v/>
      </c>
      <c r="P1001" s="116"/>
      <c r="Q1001" s="117" t="str">
        <f t="shared" si="501"/>
        <v/>
      </c>
      <c r="R1001" s="128" t="str">
        <f t="shared" si="502"/>
        <v/>
      </c>
      <c r="S1001" s="135" t="str">
        <f>IF(B1001="","",IF(R1001="Refreshment Beverage",VLOOKUP(VALUE(Q1001),Rates!G$15:L$19,2,0),VLOOKUP(VALUE(Q1001),Rates!G$4:L$12,2,0)))</f>
        <v/>
      </c>
      <c r="T1001" s="135" t="str">
        <f t="shared" si="503"/>
        <v/>
      </c>
      <c r="U1001" s="118" t="str">
        <f t="shared" si="504"/>
        <v/>
      </c>
      <c r="V1001" s="135" t="str">
        <f t="shared" si="505"/>
        <v/>
      </c>
      <c r="W1001" s="135" t="str">
        <f t="shared" si="506"/>
        <v/>
      </c>
      <c r="X1001" s="119" t="str">
        <f t="shared" si="507"/>
        <v/>
      </c>
      <c r="Y1001" s="120" t="str">
        <f>IF(B:B="","",IF(R1001="Refreshment Beverage",VLOOKUP(Q1001,Rates!G$15:L$19,6,0)*W1001,VLOOKUP(Q1001,Rates!G$4:L$12,6,0)*W1001))</f>
        <v/>
      </c>
      <c r="Z1001" s="120" t="str">
        <f t="shared" si="508"/>
        <v/>
      </c>
      <c r="AA1001" s="120" t="str">
        <f t="shared" si="509"/>
        <v/>
      </c>
      <c r="AB1001" s="136" t="str">
        <f>IF(B:B="","",IF(R1001="Refreshment Beverage","",IF(AND(R1001="Beer",Q1001=0),SUM(LOOKUP(2,1/(Rates!$B$15:$B$18&lt;=W1001)/(Rates!$C$15:$C$18&gt;=W1001),Rates!$D$15:$D$18)*W1001),VLOOKUP(VALUE(Q:Q),Rates!A:B,2,0)*W1001)))</f>
        <v/>
      </c>
      <c r="AC1001" s="136" t="str">
        <f>IF(B:B="","",IF(R1001="Refreshment Beverage","",IF(AND(R1001="Beer",Q1001=0),SUM(LOOKUP(2,1/(Rates!$B$15:$B$18&lt;=W1001)/(Rates!$C$15:$C$18&gt;=W1001),Rates!$E$15:$E$18)*W1001),VLOOKUP(VALUE(Q:Q),Rates!A:C,3,0)*W1001)))</f>
        <v/>
      </c>
      <c r="AD1001" s="137" t="str">
        <f>IFERROR(IF(B:B="","",IF(R1001="Beer","",IF(VALUE(Q1001)=0,VLOOKUP(VLOOKUP(B:B,#REF!,16,0),Rates!A:E,2,0),VLOOKUP(VALUE(Q1001),Rates!A$31:B$34,2,0)*W1001))),0)</f>
        <v/>
      </c>
      <c r="AE1001" s="121" t="str">
        <f t="shared" si="510"/>
        <v/>
      </c>
      <c r="AF1001" s="138" t="str">
        <f t="shared" si="511"/>
        <v/>
      </c>
      <c r="AG1001" s="122" t="str">
        <f t="shared" si="512"/>
        <v/>
      </c>
      <c r="AH1001" s="123" t="str">
        <f t="shared" si="513"/>
        <v/>
      </c>
      <c r="AI1001" s="139" t="str">
        <f>IF(AE:AE="","",IF(R1001="Refreshment Beverage",AK1001*(Rates!J$19/100),ROUND(SUM(AH1001*(Rates!$J$8/100)),4)))</f>
        <v/>
      </c>
      <c r="AJ1001" s="124" t="str">
        <f t="shared" si="514"/>
        <v/>
      </c>
      <c r="AK1001" s="125" t="str">
        <f t="shared" si="515"/>
        <v/>
      </c>
      <c r="AL1001" s="121" t="str">
        <f t="shared" si="516"/>
        <v/>
      </c>
      <c r="AM1001" s="138" t="str">
        <f>IF(AS1001="","",IF(R1001="Refreshment Beverage",ROUND(AS1001*Rates!K$19,4),ROUND(AO1001*(VLOOKUP(VALUE(Q1001),Rates!G$4:L$12,3,0)),4)))</f>
        <v/>
      </c>
      <c r="AN1001" s="126" t="str">
        <f>IF(AS1001="","",IF(R1001="Refreshment Beverage",AS1001*(Rates!J$19/100),MAX(AM1001,AB1001)))</f>
        <v/>
      </c>
      <c r="AO1001" s="127" t="str">
        <f t="shared" si="517"/>
        <v/>
      </c>
      <c r="AP1001" s="127" t="str">
        <f t="shared" si="518"/>
        <v/>
      </c>
      <c r="AQ1001" s="140" t="str">
        <f>IF(AS1001="","",IF(R1001="Refreshment Beverage",ROUND(SUM(VLOOKUP(Q:Q,Rates!G$15:L$19,3,0)*(AS1001-Y1001-Z1001-AA1001)),4),ROUND(SUM(Rates!$K$8*AS1001),4)))</f>
        <v/>
      </c>
      <c r="AR1001" s="139" t="str">
        <f t="shared" si="519"/>
        <v/>
      </c>
      <c r="AS1001" s="125" t="str">
        <f t="shared" si="520"/>
        <v/>
      </c>
      <c r="AT1001" s="121" t="str">
        <f t="shared" si="521"/>
        <v/>
      </c>
      <c r="AU1001" s="138" t="str">
        <f>IF(AX1001="","",IF(R1001="Refreshment Beverage",ROUND((BA1001-Y1001-Z1001-AA1001)*VLOOKUP(VALUE(Q1001),Rates!G$15:L$19,3,0),4),ROUND(AW1001*(VLOOKUP(VALUE(Q1001),Rates!G:L,3,0)),4)))</f>
        <v/>
      </c>
      <c r="AV1001" s="126" t="str">
        <f t="shared" si="522"/>
        <v/>
      </c>
      <c r="AW1001" s="127" t="str">
        <f t="shared" si="523"/>
        <v/>
      </c>
      <c r="AX1001" s="123" t="str">
        <f t="shared" si="524"/>
        <v/>
      </c>
      <c r="AY1001" s="140" t="str">
        <f>IF(AX1001="","",IF(R1001="Refreshment Beverage",ROUND(SUM(AX1001*Rates!K$19),4),ROUND(SUM(AX1001*(Rates!J$8/100)),4)))</f>
        <v/>
      </c>
      <c r="AZ1001" s="124" t="str">
        <f t="shared" si="525"/>
        <v/>
      </c>
      <c r="BA1001" s="125" t="str">
        <f t="shared" si="526"/>
        <v/>
      </c>
      <c r="BB1001" s="115"/>
      <c r="BC1001" s="143"/>
      <c r="BD1001" s="100"/>
      <c r="BE1001" s="100"/>
      <c r="BF1001" s="100"/>
      <c r="BG1001" s="100"/>
    </row>
    <row r="1002" spans="1:59" ht="12.75" customHeight="1" x14ac:dyDescent="0.2">
      <c r="A1002" s="144"/>
      <c r="B1002" s="141"/>
      <c r="C1002" s="141"/>
      <c r="D1002" s="142"/>
      <c r="E1002" s="142"/>
      <c r="F1002" s="142"/>
      <c r="G1002" s="142"/>
      <c r="H1002" s="142"/>
      <c r="I1002" s="129"/>
      <c r="J1002" s="130"/>
      <c r="K1002" s="131" t="str">
        <f t="shared" si="497"/>
        <v/>
      </c>
      <c r="L1002" s="132" t="str">
        <f t="shared" si="498"/>
        <v/>
      </c>
      <c r="M1002" s="133" t="str">
        <f t="shared" si="499"/>
        <v/>
      </c>
      <c r="N1002" s="134" t="str">
        <f>IFERROR(IF(B:B="","",IF(R1002="Beer",SUM(LOOKUP(2,1/(Rates!$B$3:$B$5&lt;=W1002)/(Rates!$C$3:$C$5&gt;=W1002),Rates!$D$3:$D$5)*(X1002/100)*W1002),IF(R1002="Refreshment Beverage",SUM(LOOKUP(2,1/(Rates!$B$7:$B$11&lt;=W1002)/(Rates!$C$7:$C$11&gt;=W1002),Rates!$D$7:$D$11)*(X1002/100)*W1002)))),"")</f>
        <v/>
      </c>
      <c r="O1002" s="134" t="str">
        <f t="shared" si="500"/>
        <v/>
      </c>
      <c r="P1002" s="116"/>
      <c r="Q1002" s="117" t="str">
        <f t="shared" si="501"/>
        <v/>
      </c>
      <c r="R1002" s="128" t="str">
        <f t="shared" si="502"/>
        <v/>
      </c>
      <c r="S1002" s="135" t="str">
        <f>IF(B1002="","",IF(R1002="Refreshment Beverage",VLOOKUP(VALUE(Q1002),Rates!G$15:L$19,2,0),VLOOKUP(VALUE(Q1002),Rates!G$4:L$12,2,0)))</f>
        <v/>
      </c>
      <c r="T1002" s="135" t="str">
        <f t="shared" si="503"/>
        <v/>
      </c>
      <c r="U1002" s="118" t="str">
        <f t="shared" si="504"/>
        <v/>
      </c>
      <c r="V1002" s="135" t="str">
        <f t="shared" si="505"/>
        <v/>
      </c>
      <c r="W1002" s="135" t="str">
        <f t="shared" si="506"/>
        <v/>
      </c>
      <c r="X1002" s="119" t="str">
        <f t="shared" si="507"/>
        <v/>
      </c>
      <c r="Y1002" s="120" t="str">
        <f>IF(B:B="","",IF(R1002="Refreshment Beverage",VLOOKUP(Q1002,Rates!G$15:L$19,6,0)*W1002,VLOOKUP(Q1002,Rates!G$4:L$12,6,0)*W1002))</f>
        <v/>
      </c>
      <c r="Z1002" s="120" t="str">
        <f t="shared" si="508"/>
        <v/>
      </c>
      <c r="AA1002" s="120" t="str">
        <f t="shared" si="509"/>
        <v/>
      </c>
      <c r="AB1002" s="136" t="str">
        <f>IF(B:B="","",IF(R1002="Refreshment Beverage","",IF(AND(R1002="Beer",Q1002=0),SUM(LOOKUP(2,1/(Rates!$B$15:$B$18&lt;=W1002)/(Rates!$C$15:$C$18&gt;=W1002),Rates!$D$15:$D$18)*W1002),VLOOKUP(VALUE(Q:Q),Rates!A:B,2,0)*W1002)))</f>
        <v/>
      </c>
      <c r="AC1002" s="136" t="str">
        <f>IF(B:B="","",IF(R1002="Refreshment Beverage","",IF(AND(R1002="Beer",Q1002=0),SUM(LOOKUP(2,1/(Rates!$B$15:$B$18&lt;=W1002)/(Rates!$C$15:$C$18&gt;=W1002),Rates!$E$15:$E$18)*W1002),VLOOKUP(VALUE(Q:Q),Rates!A:C,3,0)*W1002)))</f>
        <v/>
      </c>
      <c r="AD1002" s="137" t="str">
        <f>IFERROR(IF(B:B="","",IF(R1002="Beer","",IF(VALUE(Q1002)=0,VLOOKUP(VLOOKUP(B:B,#REF!,16,0),Rates!A:E,2,0),VLOOKUP(VALUE(Q1002),Rates!A$31:B$34,2,0)*W1002))),0)</f>
        <v/>
      </c>
      <c r="AE1002" s="121" t="str">
        <f t="shared" si="510"/>
        <v/>
      </c>
      <c r="AF1002" s="138" t="str">
        <f t="shared" si="511"/>
        <v/>
      </c>
      <c r="AG1002" s="122" t="str">
        <f t="shared" si="512"/>
        <v/>
      </c>
      <c r="AH1002" s="123" t="str">
        <f t="shared" si="513"/>
        <v/>
      </c>
      <c r="AI1002" s="139" t="str">
        <f>IF(AE:AE="","",IF(R1002="Refreshment Beverage",AK1002*(Rates!J$19/100),ROUND(SUM(AH1002*(Rates!$J$8/100)),4)))</f>
        <v/>
      </c>
      <c r="AJ1002" s="124" t="str">
        <f t="shared" si="514"/>
        <v/>
      </c>
      <c r="AK1002" s="125" t="str">
        <f t="shared" si="515"/>
        <v/>
      </c>
      <c r="AL1002" s="121" t="str">
        <f t="shared" si="516"/>
        <v/>
      </c>
      <c r="AM1002" s="138" t="str">
        <f>IF(AS1002="","",IF(R1002="Refreshment Beverage",ROUND(AS1002*Rates!K$19,4),ROUND(AO1002*(VLOOKUP(VALUE(Q1002),Rates!G$4:L$12,3,0)),4)))</f>
        <v/>
      </c>
      <c r="AN1002" s="126" t="str">
        <f>IF(AS1002="","",IF(R1002="Refreshment Beverage",AS1002*(Rates!J$19/100),MAX(AM1002,AB1002)))</f>
        <v/>
      </c>
      <c r="AO1002" s="127" t="str">
        <f t="shared" si="517"/>
        <v/>
      </c>
      <c r="AP1002" s="127" t="str">
        <f t="shared" si="518"/>
        <v/>
      </c>
      <c r="AQ1002" s="140" t="str">
        <f>IF(AS1002="","",IF(R1002="Refreshment Beverage",ROUND(SUM(VLOOKUP(Q:Q,Rates!G$15:L$19,3,0)*(AS1002-Y1002-Z1002-AA1002)),4),ROUND(SUM(Rates!$K$8*AS1002),4)))</f>
        <v/>
      </c>
      <c r="AR1002" s="139" t="str">
        <f t="shared" si="519"/>
        <v/>
      </c>
      <c r="AS1002" s="125" t="str">
        <f t="shared" si="520"/>
        <v/>
      </c>
      <c r="AT1002" s="121" t="str">
        <f t="shared" si="521"/>
        <v/>
      </c>
      <c r="AU1002" s="138" t="str">
        <f>IF(AX1002="","",IF(R1002="Refreshment Beverage",ROUND((BA1002-Y1002-Z1002-AA1002)*VLOOKUP(VALUE(Q1002),Rates!G$15:L$19,3,0),4),ROUND(AW1002*(VLOOKUP(VALUE(Q1002),Rates!G:L,3,0)),4)))</f>
        <v/>
      </c>
      <c r="AV1002" s="126" t="str">
        <f t="shared" si="522"/>
        <v/>
      </c>
      <c r="AW1002" s="127" t="str">
        <f t="shared" si="523"/>
        <v/>
      </c>
      <c r="AX1002" s="123" t="str">
        <f t="shared" si="524"/>
        <v/>
      </c>
      <c r="AY1002" s="140" t="str">
        <f>IF(AX1002="","",IF(R1002="Refreshment Beverage",ROUND(SUM(AX1002*Rates!K$19),4),ROUND(SUM(AX1002*(Rates!J$8/100)),4)))</f>
        <v/>
      </c>
      <c r="AZ1002" s="124" t="str">
        <f t="shared" si="525"/>
        <v/>
      </c>
      <c r="BA1002" s="125" t="str">
        <f t="shared" si="526"/>
        <v/>
      </c>
      <c r="BB1002" s="115"/>
      <c r="BC1002" s="143"/>
      <c r="BD1002" s="100"/>
      <c r="BE1002" s="100"/>
      <c r="BF1002" s="100"/>
      <c r="BG1002" s="100"/>
    </row>
    <row r="1003" spans="1:59" ht="12.75" customHeight="1" x14ac:dyDescent="0.2">
      <c r="A1003" s="144"/>
      <c r="B1003" s="141"/>
      <c r="C1003" s="141"/>
      <c r="D1003" s="142"/>
      <c r="E1003" s="142"/>
      <c r="F1003" s="142"/>
      <c r="G1003" s="142"/>
      <c r="H1003" s="142"/>
      <c r="I1003" s="129"/>
      <c r="J1003" s="130"/>
      <c r="K1003" s="131" t="str">
        <f t="shared" si="497"/>
        <v/>
      </c>
      <c r="L1003" s="132" t="str">
        <f t="shared" si="498"/>
        <v/>
      </c>
      <c r="M1003" s="133" t="str">
        <f t="shared" si="499"/>
        <v/>
      </c>
      <c r="N1003" s="134" t="str">
        <f>IFERROR(IF(B:B="","",IF(R1003="Beer",SUM(LOOKUP(2,1/(Rates!$B$3:$B$5&lt;=W1003)/(Rates!$C$3:$C$5&gt;=W1003),Rates!$D$3:$D$5)*(X1003/100)*W1003),IF(R1003="Refreshment Beverage",SUM(LOOKUP(2,1/(Rates!$B$7:$B$11&lt;=W1003)/(Rates!$C$7:$C$11&gt;=W1003),Rates!$D$7:$D$11)*(X1003/100)*W1003)))),"")</f>
        <v/>
      </c>
      <c r="O1003" s="134" t="str">
        <f t="shared" si="500"/>
        <v/>
      </c>
      <c r="P1003" s="116"/>
      <c r="Q1003" s="117" t="str">
        <f t="shared" si="501"/>
        <v/>
      </c>
      <c r="R1003" s="128" t="str">
        <f t="shared" si="502"/>
        <v/>
      </c>
      <c r="S1003" s="135" t="str">
        <f>IF(B1003="","",IF(R1003="Refreshment Beverage",VLOOKUP(VALUE(Q1003),Rates!G$15:L$19,2,0),VLOOKUP(VALUE(Q1003),Rates!G$4:L$12,2,0)))</f>
        <v/>
      </c>
      <c r="T1003" s="135" t="str">
        <f t="shared" si="503"/>
        <v/>
      </c>
      <c r="U1003" s="118" t="str">
        <f t="shared" si="504"/>
        <v/>
      </c>
      <c r="V1003" s="135" t="str">
        <f t="shared" si="505"/>
        <v/>
      </c>
      <c r="W1003" s="135" t="str">
        <f t="shared" si="506"/>
        <v/>
      </c>
      <c r="X1003" s="119" t="str">
        <f t="shared" si="507"/>
        <v/>
      </c>
      <c r="Y1003" s="120" t="str">
        <f>IF(B:B="","",IF(R1003="Refreshment Beverage",VLOOKUP(Q1003,Rates!G$15:L$19,6,0)*W1003,VLOOKUP(Q1003,Rates!G$4:L$12,6,0)*W1003))</f>
        <v/>
      </c>
      <c r="Z1003" s="120" t="str">
        <f t="shared" si="508"/>
        <v/>
      </c>
      <c r="AA1003" s="120" t="str">
        <f t="shared" si="509"/>
        <v/>
      </c>
      <c r="AB1003" s="136" t="str">
        <f>IF(B:B="","",IF(R1003="Refreshment Beverage","",IF(AND(R1003="Beer",Q1003=0),SUM(LOOKUP(2,1/(Rates!$B$15:$B$18&lt;=W1003)/(Rates!$C$15:$C$18&gt;=W1003),Rates!$D$15:$D$18)*W1003),VLOOKUP(VALUE(Q:Q),Rates!A:B,2,0)*W1003)))</f>
        <v/>
      </c>
      <c r="AC1003" s="136" t="str">
        <f>IF(B:B="","",IF(R1003="Refreshment Beverage","",IF(AND(R1003="Beer",Q1003=0),SUM(LOOKUP(2,1/(Rates!$B$15:$B$18&lt;=W1003)/(Rates!$C$15:$C$18&gt;=W1003),Rates!$E$15:$E$18)*W1003),VLOOKUP(VALUE(Q:Q),Rates!A:C,3,0)*W1003)))</f>
        <v/>
      </c>
      <c r="AD1003" s="137" t="str">
        <f>IFERROR(IF(B:B="","",IF(R1003="Beer","",IF(VALUE(Q1003)=0,VLOOKUP(VLOOKUP(B:B,#REF!,16,0),Rates!A:E,2,0),VLOOKUP(VALUE(Q1003),Rates!A$31:B$34,2,0)*W1003))),0)</f>
        <v/>
      </c>
      <c r="AE1003" s="121" t="str">
        <f t="shared" si="510"/>
        <v/>
      </c>
      <c r="AF1003" s="138" t="str">
        <f t="shared" si="511"/>
        <v/>
      </c>
      <c r="AG1003" s="122" t="str">
        <f t="shared" si="512"/>
        <v/>
      </c>
      <c r="AH1003" s="123" t="str">
        <f t="shared" si="513"/>
        <v/>
      </c>
      <c r="AI1003" s="139" t="str">
        <f>IF(AE:AE="","",IF(R1003="Refreshment Beverage",AK1003*(Rates!J$19/100),ROUND(SUM(AH1003*(Rates!$J$8/100)),4)))</f>
        <v/>
      </c>
      <c r="AJ1003" s="124" t="str">
        <f t="shared" si="514"/>
        <v/>
      </c>
      <c r="AK1003" s="125" t="str">
        <f t="shared" si="515"/>
        <v/>
      </c>
      <c r="AL1003" s="121" t="str">
        <f t="shared" si="516"/>
        <v/>
      </c>
      <c r="AM1003" s="138" t="str">
        <f>IF(AS1003="","",IF(R1003="Refreshment Beverage",ROUND(AS1003*Rates!K$19,4),ROUND(AO1003*(VLOOKUP(VALUE(Q1003),Rates!G$4:L$12,3,0)),4)))</f>
        <v/>
      </c>
      <c r="AN1003" s="126" t="str">
        <f>IF(AS1003="","",IF(R1003="Refreshment Beverage",AS1003*(Rates!J$19/100),MAX(AM1003,AB1003)))</f>
        <v/>
      </c>
      <c r="AO1003" s="127" t="str">
        <f t="shared" si="517"/>
        <v/>
      </c>
      <c r="AP1003" s="127" t="str">
        <f t="shared" si="518"/>
        <v/>
      </c>
      <c r="AQ1003" s="140" t="str">
        <f>IF(AS1003="","",IF(R1003="Refreshment Beverage",ROUND(SUM(VLOOKUP(Q:Q,Rates!G$15:L$19,3,0)*(AS1003-Y1003-Z1003-AA1003)),4),ROUND(SUM(Rates!$K$8*AS1003),4)))</f>
        <v/>
      </c>
      <c r="AR1003" s="139" t="str">
        <f t="shared" si="519"/>
        <v/>
      </c>
      <c r="AS1003" s="125" t="str">
        <f t="shared" si="520"/>
        <v/>
      </c>
      <c r="AT1003" s="121" t="str">
        <f t="shared" si="521"/>
        <v/>
      </c>
      <c r="AU1003" s="138" t="str">
        <f>IF(AX1003="","",IF(R1003="Refreshment Beverage",ROUND((BA1003-Y1003-Z1003-AA1003)*VLOOKUP(VALUE(Q1003),Rates!G$15:L$19,3,0),4),ROUND(AW1003*(VLOOKUP(VALUE(Q1003),Rates!G:L,3,0)),4)))</f>
        <v/>
      </c>
      <c r="AV1003" s="126" t="str">
        <f t="shared" si="522"/>
        <v/>
      </c>
      <c r="AW1003" s="127" t="str">
        <f t="shared" si="523"/>
        <v/>
      </c>
      <c r="AX1003" s="123" t="str">
        <f t="shared" si="524"/>
        <v/>
      </c>
      <c r="AY1003" s="140" t="str">
        <f>IF(AX1003="","",IF(R1003="Refreshment Beverage",ROUND(SUM(AX1003*Rates!K$19),4),ROUND(SUM(AX1003*(Rates!J$8/100)),4)))</f>
        <v/>
      </c>
      <c r="AZ1003" s="124" t="str">
        <f t="shared" si="525"/>
        <v/>
      </c>
      <c r="BA1003" s="125" t="str">
        <f t="shared" si="526"/>
        <v/>
      </c>
      <c r="BB1003" s="115"/>
      <c r="BC1003" s="143"/>
      <c r="BD1003" s="100"/>
      <c r="BE1003" s="100"/>
      <c r="BF1003" s="100"/>
      <c r="BG1003" s="100"/>
    </row>
    <row r="1004" spans="1:59" ht="12.75" customHeight="1" x14ac:dyDescent="0.2">
      <c r="A1004" s="144"/>
      <c r="B1004" s="141"/>
      <c r="C1004" s="141"/>
      <c r="D1004" s="142"/>
      <c r="E1004" s="142"/>
      <c r="F1004" s="142"/>
      <c r="G1004" s="142"/>
      <c r="H1004" s="142"/>
      <c r="I1004" s="129"/>
      <c r="J1004" s="130"/>
      <c r="K1004" s="131" t="str">
        <f t="shared" si="497"/>
        <v/>
      </c>
      <c r="L1004" s="132" t="str">
        <f t="shared" si="498"/>
        <v/>
      </c>
      <c r="M1004" s="133" t="str">
        <f t="shared" si="499"/>
        <v/>
      </c>
      <c r="N1004" s="134" t="str">
        <f>IFERROR(IF(B:B="","",IF(R1004="Beer",SUM(LOOKUP(2,1/(Rates!$B$3:$B$5&lt;=W1004)/(Rates!$C$3:$C$5&gt;=W1004),Rates!$D$3:$D$5)*(X1004/100)*W1004),IF(R1004="Refreshment Beverage",SUM(LOOKUP(2,1/(Rates!$B$7:$B$11&lt;=W1004)/(Rates!$C$7:$C$11&gt;=W1004),Rates!$D$7:$D$11)*(X1004/100)*W1004)))),"")</f>
        <v/>
      </c>
      <c r="O1004" s="134" t="str">
        <f t="shared" si="500"/>
        <v/>
      </c>
      <c r="P1004" s="116"/>
      <c r="Q1004" s="117" t="str">
        <f t="shared" si="501"/>
        <v/>
      </c>
      <c r="R1004" s="128" t="str">
        <f t="shared" si="502"/>
        <v/>
      </c>
      <c r="S1004" s="135" t="str">
        <f>IF(B1004="","",IF(R1004="Refreshment Beverage",VLOOKUP(VALUE(Q1004),Rates!G$15:L$19,2,0),VLOOKUP(VALUE(Q1004),Rates!G$4:L$12,2,0)))</f>
        <v/>
      </c>
      <c r="T1004" s="135" t="str">
        <f t="shared" si="503"/>
        <v/>
      </c>
      <c r="U1004" s="118" t="str">
        <f t="shared" si="504"/>
        <v/>
      </c>
      <c r="V1004" s="135" t="str">
        <f t="shared" si="505"/>
        <v/>
      </c>
      <c r="W1004" s="135" t="str">
        <f t="shared" si="506"/>
        <v/>
      </c>
      <c r="X1004" s="119" t="str">
        <f t="shared" si="507"/>
        <v/>
      </c>
      <c r="Y1004" s="120" t="str">
        <f>IF(B:B="","",IF(R1004="Refreshment Beverage",VLOOKUP(Q1004,Rates!G$15:L$19,6,0)*W1004,VLOOKUP(Q1004,Rates!G$4:L$12,6,0)*W1004))</f>
        <v/>
      </c>
      <c r="Z1004" s="120" t="str">
        <f t="shared" si="508"/>
        <v/>
      </c>
      <c r="AA1004" s="120" t="str">
        <f t="shared" si="509"/>
        <v/>
      </c>
      <c r="AB1004" s="136" t="str">
        <f>IF(B:B="","",IF(R1004="Refreshment Beverage","",IF(AND(R1004="Beer",Q1004=0),SUM(LOOKUP(2,1/(Rates!$B$15:$B$18&lt;=W1004)/(Rates!$C$15:$C$18&gt;=W1004),Rates!$D$15:$D$18)*W1004),VLOOKUP(VALUE(Q:Q),Rates!A:B,2,0)*W1004)))</f>
        <v/>
      </c>
      <c r="AC1004" s="136" t="str">
        <f>IF(B:B="","",IF(R1004="Refreshment Beverage","",IF(AND(R1004="Beer",Q1004=0),SUM(LOOKUP(2,1/(Rates!$B$15:$B$18&lt;=W1004)/(Rates!$C$15:$C$18&gt;=W1004),Rates!$E$15:$E$18)*W1004),VLOOKUP(VALUE(Q:Q),Rates!A:C,3,0)*W1004)))</f>
        <v/>
      </c>
      <c r="AD1004" s="137" t="str">
        <f>IFERROR(IF(B:B="","",IF(R1004="Beer","",IF(VALUE(Q1004)=0,VLOOKUP(VLOOKUP(B:B,#REF!,16,0),Rates!A:E,2,0),VLOOKUP(VALUE(Q1004),Rates!A$31:B$34,2,0)*W1004))),0)</f>
        <v/>
      </c>
      <c r="AE1004" s="121" t="str">
        <f t="shared" si="510"/>
        <v/>
      </c>
      <c r="AF1004" s="138" t="str">
        <f t="shared" si="511"/>
        <v/>
      </c>
      <c r="AG1004" s="122" t="str">
        <f t="shared" si="512"/>
        <v/>
      </c>
      <c r="AH1004" s="123" t="str">
        <f t="shared" si="513"/>
        <v/>
      </c>
      <c r="AI1004" s="139" t="str">
        <f>IF(AE:AE="","",IF(R1004="Refreshment Beverage",AK1004*(Rates!J$19/100),ROUND(SUM(AH1004*(Rates!$J$8/100)),4)))</f>
        <v/>
      </c>
      <c r="AJ1004" s="124" t="str">
        <f t="shared" si="514"/>
        <v/>
      </c>
      <c r="AK1004" s="125" t="str">
        <f t="shared" si="515"/>
        <v/>
      </c>
      <c r="AL1004" s="121" t="str">
        <f t="shared" si="516"/>
        <v/>
      </c>
      <c r="AM1004" s="138" t="str">
        <f>IF(AS1004="","",IF(R1004="Refreshment Beverage",ROUND(AS1004*Rates!K$19,4),ROUND(AO1004*(VLOOKUP(VALUE(Q1004),Rates!G$4:L$12,3,0)),4)))</f>
        <v/>
      </c>
      <c r="AN1004" s="126" t="str">
        <f>IF(AS1004="","",IF(R1004="Refreshment Beverage",AS1004*(Rates!J$19/100),MAX(AM1004,AB1004)))</f>
        <v/>
      </c>
      <c r="AO1004" s="127" t="str">
        <f t="shared" si="517"/>
        <v/>
      </c>
      <c r="AP1004" s="127" t="str">
        <f t="shared" si="518"/>
        <v/>
      </c>
      <c r="AQ1004" s="140" t="str">
        <f>IF(AS1004="","",IF(R1004="Refreshment Beverage",ROUND(SUM(VLOOKUP(Q:Q,Rates!G$15:L$19,3,0)*(AS1004-Y1004-Z1004-AA1004)),4),ROUND(SUM(Rates!$K$8*AS1004),4)))</f>
        <v/>
      </c>
      <c r="AR1004" s="139" t="str">
        <f t="shared" si="519"/>
        <v/>
      </c>
      <c r="AS1004" s="125" t="str">
        <f t="shared" si="520"/>
        <v/>
      </c>
      <c r="AT1004" s="121" t="str">
        <f t="shared" si="521"/>
        <v/>
      </c>
      <c r="AU1004" s="138" t="str">
        <f>IF(AX1004="","",IF(R1004="Refreshment Beverage",ROUND((BA1004-Y1004-Z1004-AA1004)*VLOOKUP(VALUE(Q1004),Rates!G$15:L$19,3,0),4),ROUND(AW1004*(VLOOKUP(VALUE(Q1004),Rates!G:L,3,0)),4)))</f>
        <v/>
      </c>
      <c r="AV1004" s="126" t="str">
        <f t="shared" si="522"/>
        <v/>
      </c>
      <c r="AW1004" s="127" t="str">
        <f t="shared" si="523"/>
        <v/>
      </c>
      <c r="AX1004" s="123" t="str">
        <f t="shared" si="524"/>
        <v/>
      </c>
      <c r="AY1004" s="140" t="str">
        <f>IF(AX1004="","",IF(R1004="Refreshment Beverage",ROUND(SUM(AX1004*Rates!K$19),4),ROUND(SUM(AX1004*(Rates!J$8/100)),4)))</f>
        <v/>
      </c>
      <c r="AZ1004" s="124" t="str">
        <f t="shared" si="525"/>
        <v/>
      </c>
      <c r="BA1004" s="125" t="str">
        <f t="shared" si="526"/>
        <v/>
      </c>
      <c r="BB1004" s="115"/>
      <c r="BC1004" s="143"/>
      <c r="BD1004" s="100"/>
      <c r="BE1004" s="100"/>
      <c r="BF1004" s="100"/>
      <c r="BG1004" s="100"/>
    </row>
    <row r="1005" spans="1:59" ht="12.75" customHeight="1" x14ac:dyDescent="0.2">
      <c r="A1005" s="144"/>
      <c r="B1005" s="141"/>
      <c r="C1005" s="141"/>
      <c r="D1005" s="142"/>
      <c r="E1005" s="142"/>
      <c r="F1005" s="142"/>
      <c r="G1005" s="142"/>
      <c r="H1005" s="142"/>
      <c r="I1005" s="129"/>
      <c r="J1005" s="130"/>
      <c r="K1005" s="131" t="str">
        <f t="shared" si="497"/>
        <v/>
      </c>
      <c r="L1005" s="132" t="str">
        <f t="shared" si="498"/>
        <v/>
      </c>
      <c r="M1005" s="133" t="str">
        <f t="shared" si="499"/>
        <v/>
      </c>
      <c r="N1005" s="134" t="str">
        <f>IFERROR(IF(B:B="","",IF(R1005="Beer",SUM(LOOKUP(2,1/(Rates!$B$3:$B$5&lt;=W1005)/(Rates!$C$3:$C$5&gt;=W1005),Rates!$D$3:$D$5)*(X1005/100)*W1005),IF(R1005="Refreshment Beverage",SUM(LOOKUP(2,1/(Rates!$B$7:$B$11&lt;=W1005)/(Rates!$C$7:$C$11&gt;=W1005),Rates!$D$7:$D$11)*(X1005/100)*W1005)))),"")</f>
        <v/>
      </c>
      <c r="O1005" s="134" t="str">
        <f t="shared" si="500"/>
        <v/>
      </c>
      <c r="P1005" s="116"/>
      <c r="Q1005" s="117" t="str">
        <f t="shared" si="501"/>
        <v/>
      </c>
      <c r="R1005" s="128" t="str">
        <f t="shared" si="502"/>
        <v/>
      </c>
      <c r="S1005" s="135" t="str">
        <f>IF(B1005="","",IF(R1005="Refreshment Beverage",VLOOKUP(VALUE(Q1005),Rates!G$15:L$19,2,0),VLOOKUP(VALUE(Q1005),Rates!G$4:L$12,2,0)))</f>
        <v/>
      </c>
      <c r="T1005" s="135" t="str">
        <f t="shared" si="503"/>
        <v/>
      </c>
      <c r="U1005" s="118" t="str">
        <f t="shared" si="504"/>
        <v/>
      </c>
      <c r="V1005" s="135" t="str">
        <f t="shared" si="505"/>
        <v/>
      </c>
      <c r="W1005" s="135" t="str">
        <f t="shared" si="506"/>
        <v/>
      </c>
      <c r="X1005" s="119" t="str">
        <f t="shared" si="507"/>
        <v/>
      </c>
      <c r="Y1005" s="120" t="str">
        <f>IF(B:B="","",IF(R1005="Refreshment Beverage",VLOOKUP(Q1005,Rates!G$15:L$19,6,0)*W1005,VLOOKUP(Q1005,Rates!G$4:L$12,6,0)*W1005))</f>
        <v/>
      </c>
      <c r="Z1005" s="120" t="str">
        <f t="shared" si="508"/>
        <v/>
      </c>
      <c r="AA1005" s="120" t="str">
        <f t="shared" si="509"/>
        <v/>
      </c>
      <c r="AB1005" s="136" t="str">
        <f>IF(B:B="","",IF(R1005="Refreshment Beverage","",IF(AND(R1005="Beer",Q1005=0),SUM(LOOKUP(2,1/(Rates!$B$15:$B$18&lt;=W1005)/(Rates!$C$15:$C$18&gt;=W1005),Rates!$D$15:$D$18)*W1005),VLOOKUP(VALUE(Q:Q),Rates!A:B,2,0)*W1005)))</f>
        <v/>
      </c>
      <c r="AC1005" s="136" t="str">
        <f>IF(B:B="","",IF(R1005="Refreshment Beverage","",IF(AND(R1005="Beer",Q1005=0),SUM(LOOKUP(2,1/(Rates!$B$15:$B$18&lt;=W1005)/(Rates!$C$15:$C$18&gt;=W1005),Rates!$E$15:$E$18)*W1005),VLOOKUP(VALUE(Q:Q),Rates!A:C,3,0)*W1005)))</f>
        <v/>
      </c>
      <c r="AD1005" s="137" t="str">
        <f>IFERROR(IF(B:B="","",IF(R1005="Beer","",IF(VALUE(Q1005)=0,VLOOKUP(VLOOKUP(B:B,#REF!,16,0),Rates!A:E,2,0),VLOOKUP(VALUE(Q1005),Rates!A$31:B$34,2,0)*W1005))),0)</f>
        <v/>
      </c>
      <c r="AE1005" s="121" t="str">
        <f t="shared" si="510"/>
        <v/>
      </c>
      <c r="AF1005" s="138" t="str">
        <f t="shared" si="511"/>
        <v/>
      </c>
      <c r="AG1005" s="122" t="str">
        <f t="shared" si="512"/>
        <v/>
      </c>
      <c r="AH1005" s="123" t="str">
        <f t="shared" si="513"/>
        <v/>
      </c>
      <c r="AI1005" s="139" t="str">
        <f>IF(AE:AE="","",IF(R1005="Refreshment Beverage",AK1005*(Rates!J$19/100),ROUND(SUM(AH1005*(Rates!$J$8/100)),4)))</f>
        <v/>
      </c>
      <c r="AJ1005" s="124" t="str">
        <f t="shared" si="514"/>
        <v/>
      </c>
      <c r="AK1005" s="125" t="str">
        <f t="shared" si="515"/>
        <v/>
      </c>
      <c r="AL1005" s="121" t="str">
        <f t="shared" si="516"/>
        <v/>
      </c>
      <c r="AM1005" s="138" t="str">
        <f>IF(AS1005="","",IF(R1005="Refreshment Beverage",ROUND(AS1005*Rates!K$19,4),ROUND(AO1005*(VLOOKUP(VALUE(Q1005),Rates!G$4:L$12,3,0)),4)))</f>
        <v/>
      </c>
      <c r="AN1005" s="126" t="str">
        <f>IF(AS1005="","",IF(R1005="Refreshment Beverage",AS1005*(Rates!J$19/100),MAX(AM1005,AB1005)))</f>
        <v/>
      </c>
      <c r="AO1005" s="127" t="str">
        <f t="shared" si="517"/>
        <v/>
      </c>
      <c r="AP1005" s="127" t="str">
        <f t="shared" si="518"/>
        <v/>
      </c>
      <c r="AQ1005" s="140" t="str">
        <f>IF(AS1005="","",IF(R1005="Refreshment Beverage",ROUND(SUM(VLOOKUP(Q:Q,Rates!G$15:L$19,3,0)*(AS1005-Y1005-Z1005-AA1005)),4),ROUND(SUM(Rates!$K$8*AS1005),4)))</f>
        <v/>
      </c>
      <c r="AR1005" s="139" t="str">
        <f t="shared" si="519"/>
        <v/>
      </c>
      <c r="AS1005" s="125" t="str">
        <f t="shared" si="520"/>
        <v/>
      </c>
      <c r="AT1005" s="121" t="str">
        <f t="shared" si="521"/>
        <v/>
      </c>
      <c r="AU1005" s="138" t="str">
        <f>IF(AX1005="","",IF(R1005="Refreshment Beverage",ROUND((BA1005-Y1005-Z1005-AA1005)*VLOOKUP(VALUE(Q1005),Rates!G$15:L$19,3,0),4),ROUND(AW1005*(VLOOKUP(VALUE(Q1005),Rates!G:L,3,0)),4)))</f>
        <v/>
      </c>
      <c r="AV1005" s="126" t="str">
        <f t="shared" si="522"/>
        <v/>
      </c>
      <c r="AW1005" s="127" t="str">
        <f t="shared" si="523"/>
        <v/>
      </c>
      <c r="AX1005" s="123" t="str">
        <f t="shared" si="524"/>
        <v/>
      </c>
      <c r="AY1005" s="140" t="str">
        <f>IF(AX1005="","",IF(R1005="Refreshment Beverage",ROUND(SUM(AX1005*Rates!K$19),4),ROUND(SUM(AX1005*(Rates!J$8/100)),4)))</f>
        <v/>
      </c>
      <c r="AZ1005" s="124" t="str">
        <f t="shared" si="525"/>
        <v/>
      </c>
      <c r="BA1005" s="125" t="str">
        <f t="shared" si="526"/>
        <v/>
      </c>
      <c r="BB1005" s="115"/>
      <c r="BC1005" s="143"/>
      <c r="BD1005" s="100"/>
      <c r="BE1005" s="100"/>
      <c r="BF1005" s="100"/>
      <c r="BG1005" s="100"/>
    </row>
    <row r="1006" spans="1:59" ht="12.75" customHeight="1" x14ac:dyDescent="0.2">
      <c r="A1006" s="144"/>
      <c r="B1006" s="141"/>
      <c r="C1006" s="141"/>
      <c r="D1006" s="142"/>
      <c r="E1006" s="142"/>
      <c r="F1006" s="142"/>
      <c r="G1006" s="142"/>
      <c r="H1006" s="142"/>
      <c r="I1006" s="129"/>
      <c r="J1006" s="130"/>
      <c r="K1006" s="131" t="str">
        <f t="shared" si="497"/>
        <v/>
      </c>
      <c r="L1006" s="132" t="str">
        <f t="shared" si="498"/>
        <v/>
      </c>
      <c r="M1006" s="133" t="str">
        <f t="shared" si="499"/>
        <v/>
      </c>
      <c r="N1006" s="134" t="str">
        <f>IFERROR(IF(B:B="","",IF(R1006="Beer",SUM(LOOKUP(2,1/(Rates!$B$3:$B$5&lt;=W1006)/(Rates!$C$3:$C$5&gt;=W1006),Rates!$D$3:$D$5)*(X1006/100)*W1006),IF(R1006="Refreshment Beverage",SUM(LOOKUP(2,1/(Rates!$B$7:$B$11&lt;=W1006)/(Rates!$C$7:$C$11&gt;=W1006),Rates!$D$7:$D$11)*(X1006/100)*W1006)))),"")</f>
        <v/>
      </c>
      <c r="O1006" s="134" t="str">
        <f t="shared" si="500"/>
        <v/>
      </c>
      <c r="P1006" s="116"/>
      <c r="Q1006" s="117" t="str">
        <f t="shared" si="501"/>
        <v/>
      </c>
      <c r="R1006" s="128" t="str">
        <f t="shared" si="502"/>
        <v/>
      </c>
      <c r="S1006" s="135" t="str">
        <f>IF(B1006="","",IF(R1006="Refreshment Beverage",VLOOKUP(VALUE(Q1006),Rates!G$15:L$19,2,0),VLOOKUP(VALUE(Q1006),Rates!G$4:L$12,2,0)))</f>
        <v/>
      </c>
      <c r="T1006" s="135" t="str">
        <f t="shared" si="503"/>
        <v/>
      </c>
      <c r="U1006" s="118" t="str">
        <f t="shared" si="504"/>
        <v/>
      </c>
      <c r="V1006" s="135" t="str">
        <f t="shared" si="505"/>
        <v/>
      </c>
      <c r="W1006" s="135" t="str">
        <f t="shared" si="506"/>
        <v/>
      </c>
      <c r="X1006" s="119" t="str">
        <f t="shared" si="507"/>
        <v/>
      </c>
      <c r="Y1006" s="120" t="str">
        <f>IF(B:B="","",IF(R1006="Refreshment Beverage",VLOOKUP(Q1006,Rates!G$15:L$19,6,0)*W1006,VLOOKUP(Q1006,Rates!G$4:L$12,6,0)*W1006))</f>
        <v/>
      </c>
      <c r="Z1006" s="120" t="str">
        <f t="shared" si="508"/>
        <v/>
      </c>
      <c r="AA1006" s="120" t="str">
        <f t="shared" si="509"/>
        <v/>
      </c>
      <c r="AB1006" s="136" t="str">
        <f>IF(B:B="","",IF(R1006="Refreshment Beverage","",IF(AND(R1006="Beer",Q1006=0),SUM(LOOKUP(2,1/(Rates!$B$15:$B$18&lt;=W1006)/(Rates!$C$15:$C$18&gt;=W1006),Rates!$D$15:$D$18)*W1006),VLOOKUP(VALUE(Q:Q),Rates!A:B,2,0)*W1006)))</f>
        <v/>
      </c>
      <c r="AC1006" s="136" t="str">
        <f>IF(B:B="","",IF(R1006="Refreshment Beverage","",IF(AND(R1006="Beer",Q1006=0),SUM(LOOKUP(2,1/(Rates!$B$15:$B$18&lt;=W1006)/(Rates!$C$15:$C$18&gt;=W1006),Rates!$E$15:$E$18)*W1006),VLOOKUP(VALUE(Q:Q),Rates!A:C,3,0)*W1006)))</f>
        <v/>
      </c>
      <c r="AD1006" s="137" t="str">
        <f>IFERROR(IF(B:B="","",IF(R1006="Beer","",IF(VALUE(Q1006)=0,VLOOKUP(VLOOKUP(B:B,#REF!,16,0),Rates!A:E,2,0),VLOOKUP(VALUE(Q1006),Rates!A$31:B$34,2,0)*W1006))),0)</f>
        <v/>
      </c>
      <c r="AE1006" s="121" t="str">
        <f t="shared" si="510"/>
        <v/>
      </c>
      <c r="AF1006" s="138" t="str">
        <f t="shared" si="511"/>
        <v/>
      </c>
      <c r="AG1006" s="122" t="str">
        <f t="shared" si="512"/>
        <v/>
      </c>
      <c r="AH1006" s="123" t="str">
        <f t="shared" si="513"/>
        <v/>
      </c>
      <c r="AI1006" s="139" t="str">
        <f>IF(AE:AE="","",IF(R1006="Refreshment Beverage",AK1006*(Rates!J$19/100),ROUND(SUM(AH1006*(Rates!$J$8/100)),4)))</f>
        <v/>
      </c>
      <c r="AJ1006" s="124" t="str">
        <f t="shared" si="514"/>
        <v/>
      </c>
      <c r="AK1006" s="125" t="str">
        <f t="shared" si="515"/>
        <v/>
      </c>
      <c r="AL1006" s="121" t="str">
        <f t="shared" si="516"/>
        <v/>
      </c>
      <c r="AM1006" s="138" t="str">
        <f>IF(AS1006="","",IF(R1006="Refreshment Beverage",ROUND(AS1006*Rates!K$19,4),ROUND(AO1006*(VLOOKUP(VALUE(Q1006),Rates!G$4:L$12,3,0)),4)))</f>
        <v/>
      </c>
      <c r="AN1006" s="126" t="str">
        <f>IF(AS1006="","",IF(R1006="Refreshment Beverage",AS1006*(Rates!J$19/100),MAX(AM1006,AB1006)))</f>
        <v/>
      </c>
      <c r="AO1006" s="127" t="str">
        <f t="shared" si="517"/>
        <v/>
      </c>
      <c r="AP1006" s="127" t="str">
        <f t="shared" si="518"/>
        <v/>
      </c>
      <c r="AQ1006" s="140" t="str">
        <f>IF(AS1006="","",IF(R1006="Refreshment Beverage",ROUND(SUM(VLOOKUP(Q:Q,Rates!G$15:L$19,3,0)*(AS1006-Y1006-Z1006-AA1006)),4),ROUND(SUM(Rates!$K$8*AS1006),4)))</f>
        <v/>
      </c>
      <c r="AR1006" s="139" t="str">
        <f t="shared" si="519"/>
        <v/>
      </c>
      <c r="AS1006" s="125" t="str">
        <f t="shared" si="520"/>
        <v/>
      </c>
      <c r="AT1006" s="121" t="str">
        <f t="shared" si="521"/>
        <v/>
      </c>
      <c r="AU1006" s="138" t="str">
        <f>IF(AX1006="","",IF(R1006="Refreshment Beverage",ROUND((BA1006-Y1006-Z1006-AA1006)*VLOOKUP(VALUE(Q1006),Rates!G$15:L$19,3,0),4),ROUND(AW1006*(VLOOKUP(VALUE(Q1006),Rates!G:L,3,0)),4)))</f>
        <v/>
      </c>
      <c r="AV1006" s="126" t="str">
        <f t="shared" si="522"/>
        <v/>
      </c>
      <c r="AW1006" s="127" t="str">
        <f t="shared" si="523"/>
        <v/>
      </c>
      <c r="AX1006" s="123" t="str">
        <f t="shared" si="524"/>
        <v/>
      </c>
      <c r="AY1006" s="140" t="str">
        <f>IF(AX1006="","",IF(R1006="Refreshment Beverage",ROUND(SUM(AX1006*Rates!K$19),4),ROUND(SUM(AX1006*(Rates!J$8/100)),4)))</f>
        <v/>
      </c>
      <c r="AZ1006" s="124" t="str">
        <f t="shared" si="525"/>
        <v/>
      </c>
      <c r="BA1006" s="125" t="str">
        <f t="shared" si="526"/>
        <v/>
      </c>
      <c r="BB1006" s="115"/>
      <c r="BC1006" s="143"/>
      <c r="BD1006" s="100"/>
      <c r="BE1006" s="100"/>
      <c r="BF1006" s="100"/>
      <c r="BG1006" s="100"/>
    </row>
    <row r="1007" spans="1:59" ht="12.75" customHeight="1" x14ac:dyDescent="0.2">
      <c r="A1007" s="144"/>
      <c r="B1007" s="141"/>
      <c r="C1007" s="141"/>
      <c r="D1007" s="142"/>
      <c r="E1007" s="142"/>
      <c r="F1007" s="142"/>
      <c r="G1007" s="142"/>
      <c r="H1007" s="142"/>
      <c r="I1007" s="129"/>
      <c r="J1007" s="130"/>
      <c r="K1007" s="131" t="str">
        <f t="shared" si="497"/>
        <v/>
      </c>
      <c r="L1007" s="132" t="str">
        <f t="shared" si="498"/>
        <v/>
      </c>
      <c r="M1007" s="133" t="str">
        <f t="shared" si="499"/>
        <v/>
      </c>
      <c r="N1007" s="134" t="str">
        <f>IFERROR(IF(B:B="","",IF(R1007="Beer",SUM(LOOKUP(2,1/(Rates!$B$3:$B$5&lt;=W1007)/(Rates!$C$3:$C$5&gt;=W1007),Rates!$D$3:$D$5)*(X1007/100)*W1007),IF(R1007="Refreshment Beverage",SUM(LOOKUP(2,1/(Rates!$B$7:$B$11&lt;=W1007)/(Rates!$C$7:$C$11&gt;=W1007),Rates!$D$7:$D$11)*(X1007/100)*W1007)))),"")</f>
        <v/>
      </c>
      <c r="O1007" s="134" t="str">
        <f t="shared" si="500"/>
        <v/>
      </c>
      <c r="P1007" s="116"/>
      <c r="Q1007" s="117" t="str">
        <f t="shared" si="501"/>
        <v/>
      </c>
      <c r="R1007" s="128" t="str">
        <f t="shared" si="502"/>
        <v/>
      </c>
      <c r="S1007" s="135" t="str">
        <f>IF(B1007="","",IF(R1007="Refreshment Beverage",VLOOKUP(VALUE(Q1007),Rates!G$15:L$19,2,0),VLOOKUP(VALUE(Q1007),Rates!G$4:L$12,2,0)))</f>
        <v/>
      </c>
      <c r="T1007" s="135" t="str">
        <f t="shared" si="503"/>
        <v/>
      </c>
      <c r="U1007" s="118" t="str">
        <f t="shared" si="504"/>
        <v/>
      </c>
      <c r="V1007" s="135" t="str">
        <f t="shared" si="505"/>
        <v/>
      </c>
      <c r="W1007" s="135" t="str">
        <f t="shared" si="506"/>
        <v/>
      </c>
      <c r="X1007" s="119" t="str">
        <f t="shared" si="507"/>
        <v/>
      </c>
      <c r="Y1007" s="120" t="str">
        <f>IF(B:B="","",IF(R1007="Refreshment Beverage",VLOOKUP(Q1007,Rates!G$15:L$19,6,0)*W1007,VLOOKUP(Q1007,Rates!G$4:L$12,6,0)*W1007))</f>
        <v/>
      </c>
      <c r="Z1007" s="120" t="str">
        <f t="shared" si="508"/>
        <v/>
      </c>
      <c r="AA1007" s="120" t="str">
        <f t="shared" si="509"/>
        <v/>
      </c>
      <c r="AB1007" s="136" t="str">
        <f>IF(B:B="","",IF(R1007="Refreshment Beverage","",IF(AND(R1007="Beer",Q1007=0),SUM(LOOKUP(2,1/(Rates!$B$15:$B$18&lt;=W1007)/(Rates!$C$15:$C$18&gt;=W1007),Rates!$D$15:$D$18)*W1007),VLOOKUP(VALUE(Q:Q),Rates!A:B,2,0)*W1007)))</f>
        <v/>
      </c>
      <c r="AC1007" s="136" t="str">
        <f>IF(B:B="","",IF(R1007="Refreshment Beverage","",IF(AND(R1007="Beer",Q1007=0),SUM(LOOKUP(2,1/(Rates!$B$15:$B$18&lt;=W1007)/(Rates!$C$15:$C$18&gt;=W1007),Rates!$E$15:$E$18)*W1007),VLOOKUP(VALUE(Q:Q),Rates!A:C,3,0)*W1007)))</f>
        <v/>
      </c>
      <c r="AD1007" s="137" t="str">
        <f>IFERROR(IF(B:B="","",IF(R1007="Beer","",IF(VALUE(Q1007)=0,VLOOKUP(VLOOKUP(B:B,#REF!,16,0),Rates!A:E,2,0),VLOOKUP(VALUE(Q1007),Rates!A$31:B$34,2,0)*W1007))),0)</f>
        <v/>
      </c>
      <c r="AE1007" s="121" t="str">
        <f t="shared" si="510"/>
        <v/>
      </c>
      <c r="AF1007" s="138" t="str">
        <f t="shared" si="511"/>
        <v/>
      </c>
      <c r="AG1007" s="122" t="str">
        <f t="shared" si="512"/>
        <v/>
      </c>
      <c r="AH1007" s="123" t="str">
        <f t="shared" si="513"/>
        <v/>
      </c>
      <c r="AI1007" s="139" t="str">
        <f>IF(AE:AE="","",IF(R1007="Refreshment Beverage",AK1007*(Rates!J$19/100),ROUND(SUM(AH1007*(Rates!$J$8/100)),4)))</f>
        <v/>
      </c>
      <c r="AJ1007" s="124" t="str">
        <f t="shared" si="514"/>
        <v/>
      </c>
      <c r="AK1007" s="125" t="str">
        <f t="shared" si="515"/>
        <v/>
      </c>
      <c r="AL1007" s="121" t="str">
        <f t="shared" si="516"/>
        <v/>
      </c>
      <c r="AM1007" s="138" t="str">
        <f>IF(AS1007="","",IF(R1007="Refreshment Beverage",ROUND(AS1007*Rates!K$19,4),ROUND(AO1007*(VLOOKUP(VALUE(Q1007),Rates!G$4:L$12,3,0)),4)))</f>
        <v/>
      </c>
      <c r="AN1007" s="126" t="str">
        <f>IF(AS1007="","",IF(R1007="Refreshment Beverage",AS1007*(Rates!J$19/100),MAX(AM1007,AB1007)))</f>
        <v/>
      </c>
      <c r="AO1007" s="127" t="str">
        <f t="shared" si="517"/>
        <v/>
      </c>
      <c r="AP1007" s="127" t="str">
        <f t="shared" si="518"/>
        <v/>
      </c>
      <c r="AQ1007" s="140" t="str">
        <f>IF(AS1007="","",IF(R1007="Refreshment Beverage",ROUND(SUM(VLOOKUP(Q:Q,Rates!G$15:L$19,3,0)*(AS1007-Y1007-Z1007-AA1007)),4),ROUND(SUM(Rates!$K$8*AS1007),4)))</f>
        <v/>
      </c>
      <c r="AR1007" s="139" t="str">
        <f t="shared" si="519"/>
        <v/>
      </c>
      <c r="AS1007" s="125" t="str">
        <f t="shared" si="520"/>
        <v/>
      </c>
      <c r="AT1007" s="121" t="str">
        <f t="shared" si="521"/>
        <v/>
      </c>
      <c r="AU1007" s="138" t="str">
        <f>IF(AX1007="","",IF(R1007="Refreshment Beverage",ROUND((BA1007-Y1007-Z1007-AA1007)*VLOOKUP(VALUE(Q1007),Rates!G$15:L$19,3,0),4),ROUND(AW1007*(VLOOKUP(VALUE(Q1007),Rates!G:L,3,0)),4)))</f>
        <v/>
      </c>
      <c r="AV1007" s="126" t="str">
        <f t="shared" si="522"/>
        <v/>
      </c>
      <c r="AW1007" s="127" t="str">
        <f t="shared" si="523"/>
        <v/>
      </c>
      <c r="AX1007" s="123" t="str">
        <f t="shared" si="524"/>
        <v/>
      </c>
      <c r="AY1007" s="140" t="str">
        <f>IF(AX1007="","",IF(R1007="Refreshment Beverage",ROUND(SUM(AX1007*Rates!K$19),4),ROUND(SUM(AX1007*(Rates!J$8/100)),4)))</f>
        <v/>
      </c>
      <c r="AZ1007" s="124" t="str">
        <f t="shared" si="525"/>
        <v/>
      </c>
      <c r="BA1007" s="125" t="str">
        <f t="shared" si="526"/>
        <v/>
      </c>
      <c r="BB1007" s="115"/>
      <c r="BC1007" s="143"/>
      <c r="BD1007" s="100"/>
      <c r="BE1007" s="100"/>
      <c r="BF1007" s="100"/>
      <c r="BG1007" s="100"/>
    </row>
    <row r="1008" spans="1:59" ht="12.75" customHeight="1" x14ac:dyDescent="0.2">
      <c r="A1008" s="144"/>
      <c r="B1008" s="141"/>
      <c r="C1008" s="141"/>
      <c r="D1008" s="142"/>
      <c r="E1008" s="142"/>
      <c r="F1008" s="142"/>
      <c r="G1008" s="142"/>
      <c r="H1008" s="142"/>
      <c r="I1008" s="129"/>
      <c r="J1008" s="130"/>
      <c r="K1008" s="131" t="str">
        <f t="shared" si="497"/>
        <v/>
      </c>
      <c r="L1008" s="132" t="str">
        <f t="shared" si="498"/>
        <v/>
      </c>
      <c r="M1008" s="133" t="str">
        <f t="shared" si="499"/>
        <v/>
      </c>
      <c r="N1008" s="134" t="str">
        <f>IFERROR(IF(B:B="","",IF(R1008="Beer",SUM(LOOKUP(2,1/(Rates!$B$3:$B$5&lt;=W1008)/(Rates!$C$3:$C$5&gt;=W1008),Rates!$D$3:$D$5)*(X1008/100)*W1008),IF(R1008="Refreshment Beverage",SUM(LOOKUP(2,1/(Rates!$B$7:$B$11&lt;=W1008)/(Rates!$C$7:$C$11&gt;=W1008),Rates!$D$7:$D$11)*(X1008/100)*W1008)))),"")</f>
        <v/>
      </c>
      <c r="O1008" s="134" t="str">
        <f t="shared" si="500"/>
        <v/>
      </c>
      <c r="P1008" s="116"/>
      <c r="Q1008" s="117" t="str">
        <f t="shared" si="501"/>
        <v/>
      </c>
      <c r="R1008" s="128" t="str">
        <f t="shared" si="502"/>
        <v/>
      </c>
      <c r="S1008" s="135" t="str">
        <f>IF(B1008="","",IF(R1008="Refreshment Beverage",VLOOKUP(VALUE(Q1008),Rates!G$15:L$19,2,0),VLOOKUP(VALUE(Q1008),Rates!G$4:L$12,2,0)))</f>
        <v/>
      </c>
      <c r="T1008" s="135" t="str">
        <f t="shared" si="503"/>
        <v/>
      </c>
      <c r="U1008" s="118" t="str">
        <f t="shared" si="504"/>
        <v/>
      </c>
      <c r="V1008" s="135" t="str">
        <f t="shared" si="505"/>
        <v/>
      </c>
      <c r="W1008" s="135" t="str">
        <f t="shared" si="506"/>
        <v/>
      </c>
      <c r="X1008" s="119" t="str">
        <f t="shared" si="507"/>
        <v/>
      </c>
      <c r="Y1008" s="120" t="str">
        <f>IF(B:B="","",IF(R1008="Refreshment Beverage",VLOOKUP(Q1008,Rates!G$15:L$19,6,0)*W1008,VLOOKUP(Q1008,Rates!G$4:L$12,6,0)*W1008))</f>
        <v/>
      </c>
      <c r="Z1008" s="120" t="str">
        <f t="shared" si="508"/>
        <v/>
      </c>
      <c r="AA1008" s="120" t="str">
        <f t="shared" si="509"/>
        <v/>
      </c>
      <c r="AB1008" s="136" t="str">
        <f>IF(B:B="","",IF(R1008="Refreshment Beverage","",IF(AND(R1008="Beer",Q1008=0),SUM(LOOKUP(2,1/(Rates!$B$15:$B$18&lt;=W1008)/(Rates!$C$15:$C$18&gt;=W1008),Rates!$D$15:$D$18)*W1008),VLOOKUP(VALUE(Q:Q),Rates!A:B,2,0)*W1008)))</f>
        <v/>
      </c>
      <c r="AC1008" s="136" t="str">
        <f>IF(B:B="","",IF(R1008="Refreshment Beverage","",IF(AND(R1008="Beer",Q1008=0),SUM(LOOKUP(2,1/(Rates!$B$15:$B$18&lt;=W1008)/(Rates!$C$15:$C$18&gt;=W1008),Rates!$E$15:$E$18)*W1008),VLOOKUP(VALUE(Q:Q),Rates!A:C,3,0)*W1008)))</f>
        <v/>
      </c>
      <c r="AD1008" s="137" t="str">
        <f>IFERROR(IF(B:B="","",IF(R1008="Beer","",IF(VALUE(Q1008)=0,VLOOKUP(VLOOKUP(B:B,#REF!,16,0),Rates!A:E,2,0),VLOOKUP(VALUE(Q1008),Rates!A$31:B$34,2,0)*W1008))),0)</f>
        <v/>
      </c>
      <c r="AE1008" s="121" t="str">
        <f t="shared" si="510"/>
        <v/>
      </c>
      <c r="AF1008" s="138" t="str">
        <f t="shared" si="511"/>
        <v/>
      </c>
      <c r="AG1008" s="122" t="str">
        <f t="shared" si="512"/>
        <v/>
      </c>
      <c r="AH1008" s="123" t="str">
        <f t="shared" si="513"/>
        <v/>
      </c>
      <c r="AI1008" s="139" t="str">
        <f>IF(AE:AE="","",IF(R1008="Refreshment Beverage",AK1008*(Rates!J$19/100),ROUND(SUM(AH1008*(Rates!$J$8/100)),4)))</f>
        <v/>
      </c>
      <c r="AJ1008" s="124" t="str">
        <f t="shared" si="514"/>
        <v/>
      </c>
      <c r="AK1008" s="125" t="str">
        <f t="shared" si="515"/>
        <v/>
      </c>
      <c r="AL1008" s="121" t="str">
        <f t="shared" si="516"/>
        <v/>
      </c>
      <c r="AM1008" s="138" t="str">
        <f>IF(AS1008="","",IF(R1008="Refreshment Beverage",ROUND(AS1008*Rates!K$19,4),ROUND(AO1008*(VLOOKUP(VALUE(Q1008),Rates!G$4:L$12,3,0)),4)))</f>
        <v/>
      </c>
      <c r="AN1008" s="126" t="str">
        <f>IF(AS1008="","",IF(R1008="Refreshment Beverage",AS1008*(Rates!J$19/100),MAX(AM1008,AB1008)))</f>
        <v/>
      </c>
      <c r="AO1008" s="127" t="str">
        <f t="shared" si="517"/>
        <v/>
      </c>
      <c r="AP1008" s="127" t="str">
        <f t="shared" si="518"/>
        <v/>
      </c>
      <c r="AQ1008" s="140" t="str">
        <f>IF(AS1008="","",IF(R1008="Refreshment Beverage",ROUND(SUM(VLOOKUP(Q:Q,Rates!G$15:L$19,3,0)*(AS1008-Y1008-Z1008-AA1008)),4),ROUND(SUM(Rates!$K$8*AS1008),4)))</f>
        <v/>
      </c>
      <c r="AR1008" s="139" t="str">
        <f t="shared" si="519"/>
        <v/>
      </c>
      <c r="AS1008" s="125" t="str">
        <f t="shared" si="520"/>
        <v/>
      </c>
      <c r="AT1008" s="121" t="str">
        <f t="shared" si="521"/>
        <v/>
      </c>
      <c r="AU1008" s="138" t="str">
        <f>IF(AX1008="","",IF(R1008="Refreshment Beverage",ROUND((BA1008-Y1008-Z1008-AA1008)*VLOOKUP(VALUE(Q1008),Rates!G$15:L$19,3,0),4),ROUND(AW1008*(VLOOKUP(VALUE(Q1008),Rates!G:L,3,0)),4)))</f>
        <v/>
      </c>
      <c r="AV1008" s="126" t="str">
        <f t="shared" si="522"/>
        <v/>
      </c>
      <c r="AW1008" s="127" t="str">
        <f t="shared" si="523"/>
        <v/>
      </c>
      <c r="AX1008" s="123" t="str">
        <f t="shared" si="524"/>
        <v/>
      </c>
      <c r="AY1008" s="140" t="str">
        <f>IF(AX1008="","",IF(R1008="Refreshment Beverage",ROUND(SUM(AX1008*Rates!K$19),4),ROUND(SUM(AX1008*(Rates!J$8/100)),4)))</f>
        <v/>
      </c>
      <c r="AZ1008" s="124" t="str">
        <f t="shared" si="525"/>
        <v/>
      </c>
      <c r="BA1008" s="125" t="str">
        <f t="shared" si="526"/>
        <v/>
      </c>
      <c r="BB1008" s="115"/>
      <c r="BC1008" s="143"/>
      <c r="BD1008" s="100"/>
      <c r="BE1008" s="100"/>
      <c r="BF1008" s="100"/>
      <c r="BG1008" s="100"/>
    </row>
    <row r="1009" spans="1:59" ht="12.75" customHeight="1" x14ac:dyDescent="0.2">
      <c r="A1009" s="144"/>
      <c r="B1009" s="141"/>
      <c r="C1009" s="141"/>
      <c r="D1009" s="142"/>
      <c r="E1009" s="142"/>
      <c r="F1009" s="142"/>
      <c r="G1009" s="142"/>
      <c r="H1009" s="142"/>
      <c r="I1009" s="129"/>
      <c r="J1009" s="130"/>
      <c r="K1009" s="131" t="str">
        <f t="shared" si="497"/>
        <v/>
      </c>
      <c r="L1009" s="132" t="str">
        <f t="shared" si="498"/>
        <v/>
      </c>
      <c r="M1009" s="133" t="str">
        <f t="shared" si="499"/>
        <v/>
      </c>
      <c r="N1009" s="134" t="str">
        <f>IFERROR(IF(B:B="","",IF(R1009="Beer",SUM(LOOKUP(2,1/(Rates!$B$3:$B$5&lt;=W1009)/(Rates!$C$3:$C$5&gt;=W1009),Rates!$D$3:$D$5)*(X1009/100)*W1009),IF(R1009="Refreshment Beverage",SUM(LOOKUP(2,1/(Rates!$B$7:$B$11&lt;=W1009)/(Rates!$C$7:$C$11&gt;=W1009),Rates!$D$7:$D$11)*(X1009/100)*W1009)))),"")</f>
        <v/>
      </c>
      <c r="O1009" s="134" t="str">
        <f t="shared" si="500"/>
        <v/>
      </c>
      <c r="P1009" s="116"/>
      <c r="Q1009" s="117" t="str">
        <f t="shared" si="501"/>
        <v/>
      </c>
      <c r="R1009" s="128" t="str">
        <f t="shared" si="502"/>
        <v/>
      </c>
      <c r="S1009" s="135" t="str">
        <f>IF(B1009="","",IF(R1009="Refreshment Beverage",VLOOKUP(VALUE(Q1009),Rates!G$15:L$19,2,0),VLOOKUP(VALUE(Q1009),Rates!G$4:L$12,2,0)))</f>
        <v/>
      </c>
      <c r="T1009" s="135" t="str">
        <f t="shared" si="503"/>
        <v/>
      </c>
      <c r="U1009" s="118" t="str">
        <f t="shared" si="504"/>
        <v/>
      </c>
      <c r="V1009" s="135" t="str">
        <f t="shared" si="505"/>
        <v/>
      </c>
      <c r="W1009" s="135" t="str">
        <f t="shared" si="506"/>
        <v/>
      </c>
      <c r="X1009" s="119" t="str">
        <f t="shared" si="507"/>
        <v/>
      </c>
      <c r="Y1009" s="120" t="str">
        <f>IF(B:B="","",IF(R1009="Refreshment Beverage",VLOOKUP(Q1009,Rates!G$15:L$19,6,0)*W1009,VLOOKUP(Q1009,Rates!G$4:L$12,6,0)*W1009))</f>
        <v/>
      </c>
      <c r="Z1009" s="120" t="str">
        <f t="shared" si="508"/>
        <v/>
      </c>
      <c r="AA1009" s="120" t="str">
        <f t="shared" si="509"/>
        <v/>
      </c>
      <c r="AB1009" s="136" t="str">
        <f>IF(B:B="","",IF(R1009="Refreshment Beverage","",IF(AND(R1009="Beer",Q1009=0),SUM(LOOKUP(2,1/(Rates!$B$15:$B$18&lt;=W1009)/(Rates!$C$15:$C$18&gt;=W1009),Rates!$D$15:$D$18)*W1009),VLOOKUP(VALUE(Q:Q),Rates!A:B,2,0)*W1009)))</f>
        <v/>
      </c>
      <c r="AC1009" s="136" t="str">
        <f>IF(B:B="","",IF(R1009="Refreshment Beverage","",IF(AND(R1009="Beer",Q1009=0),SUM(LOOKUP(2,1/(Rates!$B$15:$B$18&lt;=W1009)/(Rates!$C$15:$C$18&gt;=W1009),Rates!$E$15:$E$18)*W1009),VLOOKUP(VALUE(Q:Q),Rates!A:C,3,0)*W1009)))</f>
        <v/>
      </c>
      <c r="AD1009" s="137" t="str">
        <f>IFERROR(IF(B:B="","",IF(R1009="Beer","",IF(VALUE(Q1009)=0,VLOOKUP(VLOOKUP(B:B,#REF!,16,0),Rates!A:E,2,0),VLOOKUP(VALUE(Q1009),Rates!A$31:B$34,2,0)*W1009))),0)</f>
        <v/>
      </c>
      <c r="AE1009" s="121" t="str">
        <f t="shared" si="510"/>
        <v/>
      </c>
      <c r="AF1009" s="138" t="str">
        <f t="shared" si="511"/>
        <v/>
      </c>
      <c r="AG1009" s="122" t="str">
        <f t="shared" si="512"/>
        <v/>
      </c>
      <c r="AH1009" s="123" t="str">
        <f t="shared" si="513"/>
        <v/>
      </c>
      <c r="AI1009" s="139" t="str">
        <f>IF(AE:AE="","",IF(R1009="Refreshment Beverage",AK1009*(Rates!J$19/100),ROUND(SUM(AH1009*(Rates!$J$8/100)),4)))</f>
        <v/>
      </c>
      <c r="AJ1009" s="124" t="str">
        <f t="shared" si="514"/>
        <v/>
      </c>
      <c r="AK1009" s="125" t="str">
        <f t="shared" si="515"/>
        <v/>
      </c>
      <c r="AL1009" s="121" t="str">
        <f t="shared" si="516"/>
        <v/>
      </c>
      <c r="AM1009" s="138" t="str">
        <f>IF(AS1009="","",IF(R1009="Refreshment Beverage",ROUND(AS1009*Rates!K$19,4),ROUND(AO1009*(VLOOKUP(VALUE(Q1009),Rates!G$4:L$12,3,0)),4)))</f>
        <v/>
      </c>
      <c r="AN1009" s="126" t="str">
        <f>IF(AS1009="","",IF(R1009="Refreshment Beverage",AS1009*(Rates!J$19/100),MAX(AM1009,AB1009)))</f>
        <v/>
      </c>
      <c r="AO1009" s="127" t="str">
        <f t="shared" si="517"/>
        <v/>
      </c>
      <c r="AP1009" s="127" t="str">
        <f t="shared" si="518"/>
        <v/>
      </c>
      <c r="AQ1009" s="140" t="str">
        <f>IF(AS1009="","",IF(R1009="Refreshment Beverage",ROUND(SUM(VLOOKUP(Q:Q,Rates!G$15:L$19,3,0)*(AS1009-Y1009-Z1009-AA1009)),4),ROUND(SUM(Rates!$K$8*AS1009),4)))</f>
        <v/>
      </c>
      <c r="AR1009" s="139" t="str">
        <f t="shared" si="519"/>
        <v/>
      </c>
      <c r="AS1009" s="125" t="str">
        <f t="shared" si="520"/>
        <v/>
      </c>
      <c r="AT1009" s="121" t="str">
        <f t="shared" si="521"/>
        <v/>
      </c>
      <c r="AU1009" s="138" t="str">
        <f>IF(AX1009="","",IF(R1009="Refreshment Beverage",ROUND((BA1009-Y1009-Z1009-AA1009)*VLOOKUP(VALUE(Q1009),Rates!G$15:L$19,3,0),4),ROUND(AW1009*(VLOOKUP(VALUE(Q1009),Rates!G:L,3,0)),4)))</f>
        <v/>
      </c>
      <c r="AV1009" s="126" t="str">
        <f t="shared" si="522"/>
        <v/>
      </c>
      <c r="AW1009" s="127" t="str">
        <f t="shared" si="523"/>
        <v/>
      </c>
      <c r="AX1009" s="123" t="str">
        <f t="shared" si="524"/>
        <v/>
      </c>
      <c r="AY1009" s="140" t="str">
        <f>IF(AX1009="","",IF(R1009="Refreshment Beverage",ROUND(SUM(AX1009*Rates!K$19),4),ROUND(SUM(AX1009*(Rates!J$8/100)),4)))</f>
        <v/>
      </c>
      <c r="AZ1009" s="124" t="str">
        <f t="shared" si="525"/>
        <v/>
      </c>
      <c r="BA1009" s="125" t="str">
        <f t="shared" si="526"/>
        <v/>
      </c>
      <c r="BB1009" s="115"/>
      <c r="BC1009" s="143"/>
      <c r="BD1009" s="100"/>
      <c r="BE1009" s="100"/>
      <c r="BF1009" s="100"/>
      <c r="BG1009" s="100"/>
    </row>
    <row r="1010" spans="1:59" ht="12.75" customHeight="1" x14ac:dyDescent="0.2">
      <c r="A1010" s="144"/>
      <c r="B1010" s="141"/>
      <c r="C1010" s="141"/>
      <c r="D1010" s="142"/>
      <c r="E1010" s="142"/>
      <c r="F1010" s="142"/>
      <c r="G1010" s="142"/>
      <c r="H1010" s="142"/>
      <c r="I1010" s="129"/>
      <c r="J1010" s="130"/>
      <c r="K1010" s="131" t="str">
        <f t="shared" si="497"/>
        <v/>
      </c>
      <c r="L1010" s="132" t="str">
        <f t="shared" si="498"/>
        <v/>
      </c>
      <c r="M1010" s="133" t="str">
        <f t="shared" si="499"/>
        <v/>
      </c>
      <c r="N1010" s="134" t="str">
        <f>IFERROR(IF(B:B="","",IF(R1010="Beer",SUM(LOOKUP(2,1/(Rates!$B$3:$B$5&lt;=W1010)/(Rates!$C$3:$C$5&gt;=W1010),Rates!$D$3:$D$5)*(X1010/100)*W1010),IF(R1010="Refreshment Beverage",SUM(LOOKUP(2,1/(Rates!$B$7:$B$11&lt;=W1010)/(Rates!$C$7:$C$11&gt;=W1010),Rates!$D$7:$D$11)*(X1010/100)*W1010)))),"")</f>
        <v/>
      </c>
      <c r="O1010" s="134" t="str">
        <f t="shared" si="500"/>
        <v/>
      </c>
      <c r="P1010" s="116"/>
      <c r="Q1010" s="117" t="str">
        <f t="shared" si="501"/>
        <v/>
      </c>
      <c r="R1010" s="128" t="str">
        <f t="shared" si="502"/>
        <v/>
      </c>
      <c r="S1010" s="135" t="str">
        <f>IF(B1010="","",IF(R1010="Refreshment Beverage",VLOOKUP(VALUE(Q1010),Rates!G$15:L$19,2,0),VLOOKUP(VALUE(Q1010),Rates!G$4:L$12,2,0)))</f>
        <v/>
      </c>
      <c r="T1010" s="135" t="str">
        <f t="shared" si="503"/>
        <v/>
      </c>
      <c r="U1010" s="118" t="str">
        <f t="shared" si="504"/>
        <v/>
      </c>
      <c r="V1010" s="135" t="str">
        <f t="shared" si="505"/>
        <v/>
      </c>
      <c r="W1010" s="135" t="str">
        <f t="shared" si="506"/>
        <v/>
      </c>
      <c r="X1010" s="119" t="str">
        <f t="shared" si="507"/>
        <v/>
      </c>
      <c r="Y1010" s="120" t="str">
        <f>IF(B:B="","",IF(R1010="Refreshment Beverage",VLOOKUP(Q1010,Rates!G$15:L$19,6,0)*W1010,VLOOKUP(Q1010,Rates!G$4:L$12,6,0)*W1010))</f>
        <v/>
      </c>
      <c r="Z1010" s="120" t="str">
        <f t="shared" si="508"/>
        <v/>
      </c>
      <c r="AA1010" s="120" t="str">
        <f t="shared" si="509"/>
        <v/>
      </c>
      <c r="AB1010" s="136" t="str">
        <f>IF(B:B="","",IF(R1010="Refreshment Beverage","",IF(AND(R1010="Beer",Q1010=0),SUM(LOOKUP(2,1/(Rates!$B$15:$B$18&lt;=W1010)/(Rates!$C$15:$C$18&gt;=W1010),Rates!$D$15:$D$18)*W1010),VLOOKUP(VALUE(Q:Q),Rates!A:B,2,0)*W1010)))</f>
        <v/>
      </c>
      <c r="AC1010" s="136" t="str">
        <f>IF(B:B="","",IF(R1010="Refreshment Beverage","",IF(AND(R1010="Beer",Q1010=0),SUM(LOOKUP(2,1/(Rates!$B$15:$B$18&lt;=W1010)/(Rates!$C$15:$C$18&gt;=W1010),Rates!$E$15:$E$18)*W1010),VLOOKUP(VALUE(Q:Q),Rates!A:C,3,0)*W1010)))</f>
        <v/>
      </c>
      <c r="AD1010" s="137" t="str">
        <f>IFERROR(IF(B:B="","",IF(R1010="Beer","",IF(VALUE(Q1010)=0,VLOOKUP(VLOOKUP(B:B,#REF!,16,0),Rates!A:E,2,0),VLOOKUP(VALUE(Q1010),Rates!A$31:B$34,2,0)*W1010))),0)</f>
        <v/>
      </c>
      <c r="AE1010" s="121" t="str">
        <f t="shared" si="510"/>
        <v/>
      </c>
      <c r="AF1010" s="138" t="str">
        <f t="shared" si="511"/>
        <v/>
      </c>
      <c r="AG1010" s="122" t="str">
        <f t="shared" si="512"/>
        <v/>
      </c>
      <c r="AH1010" s="123" t="str">
        <f t="shared" si="513"/>
        <v/>
      </c>
      <c r="AI1010" s="139" t="str">
        <f>IF(AE:AE="","",IF(R1010="Refreshment Beverage",AK1010*(Rates!J$19/100),ROUND(SUM(AH1010*(Rates!$J$8/100)),4)))</f>
        <v/>
      </c>
      <c r="AJ1010" s="124" t="str">
        <f t="shared" si="514"/>
        <v/>
      </c>
      <c r="AK1010" s="125" t="str">
        <f t="shared" si="515"/>
        <v/>
      </c>
      <c r="AL1010" s="121" t="str">
        <f t="shared" si="516"/>
        <v/>
      </c>
      <c r="AM1010" s="138" t="str">
        <f>IF(AS1010="","",IF(R1010="Refreshment Beverage",ROUND(AS1010*Rates!K$19,4),ROUND(AO1010*(VLOOKUP(VALUE(Q1010),Rates!G$4:L$12,3,0)),4)))</f>
        <v/>
      </c>
      <c r="AN1010" s="126" t="str">
        <f>IF(AS1010="","",IF(R1010="Refreshment Beverage",AS1010*(Rates!J$19/100),MAX(AM1010,AB1010)))</f>
        <v/>
      </c>
      <c r="AO1010" s="127" t="str">
        <f t="shared" si="517"/>
        <v/>
      </c>
      <c r="AP1010" s="127" t="str">
        <f t="shared" si="518"/>
        <v/>
      </c>
      <c r="AQ1010" s="140" t="str">
        <f>IF(AS1010="","",IF(R1010="Refreshment Beverage",ROUND(SUM(VLOOKUP(Q:Q,Rates!G$15:L$19,3,0)*(AS1010-Y1010-Z1010-AA1010)),4),ROUND(SUM(Rates!$K$8*AS1010),4)))</f>
        <v/>
      </c>
      <c r="AR1010" s="139" t="str">
        <f t="shared" si="519"/>
        <v/>
      </c>
      <c r="AS1010" s="125" t="str">
        <f t="shared" si="520"/>
        <v/>
      </c>
      <c r="AT1010" s="121" t="str">
        <f t="shared" si="521"/>
        <v/>
      </c>
      <c r="AU1010" s="138" t="str">
        <f>IF(AX1010="","",IF(R1010="Refreshment Beverage",ROUND((BA1010-Y1010-Z1010-AA1010)*VLOOKUP(VALUE(Q1010),Rates!G$15:L$19,3,0),4),ROUND(AW1010*(VLOOKUP(VALUE(Q1010),Rates!G:L,3,0)),4)))</f>
        <v/>
      </c>
      <c r="AV1010" s="126" t="str">
        <f t="shared" si="522"/>
        <v/>
      </c>
      <c r="AW1010" s="127" t="str">
        <f t="shared" si="523"/>
        <v/>
      </c>
      <c r="AX1010" s="123" t="str">
        <f t="shared" si="524"/>
        <v/>
      </c>
      <c r="AY1010" s="140" t="str">
        <f>IF(AX1010="","",IF(R1010="Refreshment Beverage",ROUND(SUM(AX1010*Rates!K$19),4),ROUND(SUM(AX1010*(Rates!J$8/100)),4)))</f>
        <v/>
      </c>
      <c r="AZ1010" s="124" t="str">
        <f t="shared" si="525"/>
        <v/>
      </c>
      <c r="BA1010" s="125" t="str">
        <f t="shared" si="526"/>
        <v/>
      </c>
      <c r="BB1010" s="115"/>
      <c r="BC1010" s="143"/>
      <c r="BD1010" s="100"/>
      <c r="BE1010" s="100"/>
      <c r="BF1010" s="100"/>
      <c r="BG1010" s="100"/>
    </row>
    <row r="1011" spans="1:59" ht="12.75" customHeight="1" x14ac:dyDescent="0.2">
      <c r="A1011" s="144"/>
      <c r="B1011" s="141"/>
      <c r="C1011" s="141"/>
      <c r="D1011" s="142"/>
      <c r="E1011" s="142"/>
      <c r="F1011" s="142"/>
      <c r="G1011" s="142"/>
      <c r="H1011" s="142"/>
      <c r="I1011" s="129"/>
      <c r="J1011" s="130"/>
      <c r="K1011" s="131" t="str">
        <f t="shared" si="497"/>
        <v/>
      </c>
      <c r="L1011" s="132" t="str">
        <f t="shared" si="498"/>
        <v/>
      </c>
      <c r="M1011" s="133" t="str">
        <f t="shared" si="499"/>
        <v/>
      </c>
      <c r="N1011" s="134" t="str">
        <f>IFERROR(IF(B:B="","",IF(R1011="Beer",SUM(LOOKUP(2,1/(Rates!$B$3:$B$5&lt;=W1011)/(Rates!$C$3:$C$5&gt;=W1011),Rates!$D$3:$D$5)*(X1011/100)*W1011),IF(R1011="Refreshment Beverage",SUM(LOOKUP(2,1/(Rates!$B$7:$B$11&lt;=W1011)/(Rates!$C$7:$C$11&gt;=W1011),Rates!$D$7:$D$11)*(X1011/100)*W1011)))),"")</f>
        <v/>
      </c>
      <c r="O1011" s="134" t="str">
        <f t="shared" si="500"/>
        <v/>
      </c>
      <c r="P1011" s="116"/>
      <c r="Q1011" s="117" t="str">
        <f t="shared" si="501"/>
        <v/>
      </c>
      <c r="R1011" s="128" t="str">
        <f t="shared" si="502"/>
        <v/>
      </c>
      <c r="S1011" s="135" t="str">
        <f>IF(B1011="","",IF(R1011="Refreshment Beverage",VLOOKUP(VALUE(Q1011),Rates!G$15:L$19,2,0),VLOOKUP(VALUE(Q1011),Rates!G$4:L$12,2,0)))</f>
        <v/>
      </c>
      <c r="T1011" s="135" t="str">
        <f t="shared" si="503"/>
        <v/>
      </c>
      <c r="U1011" s="118" t="str">
        <f t="shared" si="504"/>
        <v/>
      </c>
      <c r="V1011" s="135" t="str">
        <f t="shared" si="505"/>
        <v/>
      </c>
      <c r="W1011" s="135" t="str">
        <f t="shared" si="506"/>
        <v/>
      </c>
      <c r="X1011" s="119" t="str">
        <f t="shared" si="507"/>
        <v/>
      </c>
      <c r="Y1011" s="120" t="str">
        <f>IF(B:B="","",IF(R1011="Refreshment Beverage",VLOOKUP(Q1011,Rates!G$15:L$19,6,0)*W1011,VLOOKUP(Q1011,Rates!G$4:L$12,6,0)*W1011))</f>
        <v/>
      </c>
      <c r="Z1011" s="120" t="str">
        <f t="shared" si="508"/>
        <v/>
      </c>
      <c r="AA1011" s="120" t="str">
        <f t="shared" si="509"/>
        <v/>
      </c>
      <c r="AB1011" s="136" t="str">
        <f>IF(B:B="","",IF(R1011="Refreshment Beverage","",IF(AND(R1011="Beer",Q1011=0),SUM(LOOKUP(2,1/(Rates!$B$15:$B$18&lt;=W1011)/(Rates!$C$15:$C$18&gt;=W1011),Rates!$D$15:$D$18)*W1011),VLOOKUP(VALUE(Q:Q),Rates!A:B,2,0)*W1011)))</f>
        <v/>
      </c>
      <c r="AC1011" s="136" t="str">
        <f>IF(B:B="","",IF(R1011="Refreshment Beverage","",IF(AND(R1011="Beer",Q1011=0),SUM(LOOKUP(2,1/(Rates!$B$15:$B$18&lt;=W1011)/(Rates!$C$15:$C$18&gt;=W1011),Rates!$E$15:$E$18)*W1011),VLOOKUP(VALUE(Q:Q),Rates!A:C,3,0)*W1011)))</f>
        <v/>
      </c>
      <c r="AD1011" s="137" t="str">
        <f>IFERROR(IF(B:B="","",IF(R1011="Beer","",IF(VALUE(Q1011)=0,VLOOKUP(VLOOKUP(B:B,#REF!,16,0),Rates!A:E,2,0),VLOOKUP(VALUE(Q1011),Rates!A$31:B$34,2,0)*W1011))),0)</f>
        <v/>
      </c>
      <c r="AE1011" s="121" t="str">
        <f t="shared" si="510"/>
        <v/>
      </c>
      <c r="AF1011" s="138" t="str">
        <f t="shared" si="511"/>
        <v/>
      </c>
      <c r="AG1011" s="122" t="str">
        <f t="shared" si="512"/>
        <v/>
      </c>
      <c r="AH1011" s="123" t="str">
        <f t="shared" si="513"/>
        <v/>
      </c>
      <c r="AI1011" s="139" t="str">
        <f>IF(AE:AE="","",IF(R1011="Refreshment Beverage",AK1011*(Rates!J$19/100),ROUND(SUM(AH1011*(Rates!$J$8/100)),4)))</f>
        <v/>
      </c>
      <c r="AJ1011" s="124" t="str">
        <f t="shared" si="514"/>
        <v/>
      </c>
      <c r="AK1011" s="125" t="str">
        <f t="shared" si="515"/>
        <v/>
      </c>
      <c r="AL1011" s="121" t="str">
        <f t="shared" si="516"/>
        <v/>
      </c>
      <c r="AM1011" s="138" t="str">
        <f>IF(AS1011="","",IF(R1011="Refreshment Beverage",ROUND(AS1011*Rates!K$19,4),ROUND(AO1011*(VLOOKUP(VALUE(Q1011),Rates!G$4:L$12,3,0)),4)))</f>
        <v/>
      </c>
      <c r="AN1011" s="126" t="str">
        <f>IF(AS1011="","",IF(R1011="Refreshment Beverage",AS1011*(Rates!J$19/100),MAX(AM1011,AB1011)))</f>
        <v/>
      </c>
      <c r="AO1011" s="127" t="str">
        <f t="shared" si="517"/>
        <v/>
      </c>
      <c r="AP1011" s="127" t="str">
        <f t="shared" si="518"/>
        <v/>
      </c>
      <c r="AQ1011" s="140" t="str">
        <f>IF(AS1011="","",IF(R1011="Refreshment Beverage",ROUND(SUM(VLOOKUP(Q:Q,Rates!G$15:L$19,3,0)*(AS1011-Y1011-Z1011-AA1011)),4),ROUND(SUM(Rates!$K$8*AS1011),4)))</f>
        <v/>
      </c>
      <c r="AR1011" s="139" t="str">
        <f t="shared" si="519"/>
        <v/>
      </c>
      <c r="AS1011" s="125" t="str">
        <f t="shared" si="520"/>
        <v/>
      </c>
      <c r="AT1011" s="121" t="str">
        <f t="shared" si="521"/>
        <v/>
      </c>
      <c r="AU1011" s="138" t="str">
        <f>IF(AX1011="","",IF(R1011="Refreshment Beverage",ROUND((BA1011-Y1011-Z1011-AA1011)*VLOOKUP(VALUE(Q1011),Rates!G$15:L$19,3,0),4),ROUND(AW1011*(VLOOKUP(VALUE(Q1011),Rates!G:L,3,0)),4)))</f>
        <v/>
      </c>
      <c r="AV1011" s="126" t="str">
        <f t="shared" si="522"/>
        <v/>
      </c>
      <c r="AW1011" s="127" t="str">
        <f t="shared" si="523"/>
        <v/>
      </c>
      <c r="AX1011" s="123" t="str">
        <f t="shared" si="524"/>
        <v/>
      </c>
      <c r="AY1011" s="140" t="str">
        <f>IF(AX1011="","",IF(R1011="Refreshment Beverage",ROUND(SUM(AX1011*Rates!K$19),4),ROUND(SUM(AX1011*(Rates!J$8/100)),4)))</f>
        <v/>
      </c>
      <c r="AZ1011" s="124" t="str">
        <f t="shared" si="525"/>
        <v/>
      </c>
      <c r="BA1011" s="125" t="str">
        <f t="shared" si="526"/>
        <v/>
      </c>
      <c r="BB1011" s="115"/>
      <c r="BC1011" s="143"/>
      <c r="BD1011" s="100"/>
      <c r="BE1011" s="100"/>
      <c r="BF1011" s="100"/>
      <c r="BG1011" s="100"/>
    </row>
    <row r="1012" spans="1:59" ht="12.75" customHeight="1" x14ac:dyDescent="0.2">
      <c r="A1012" s="144"/>
      <c r="B1012" s="141"/>
      <c r="C1012" s="141"/>
      <c r="D1012" s="142"/>
      <c r="E1012" s="142"/>
      <c r="F1012" s="142"/>
      <c r="G1012" s="142"/>
      <c r="H1012" s="142"/>
      <c r="I1012" s="129"/>
      <c r="J1012" s="130"/>
      <c r="K1012" s="131" t="str">
        <f t="shared" si="497"/>
        <v/>
      </c>
      <c r="L1012" s="132" t="str">
        <f t="shared" si="498"/>
        <v/>
      </c>
      <c r="M1012" s="133" t="str">
        <f t="shared" si="499"/>
        <v/>
      </c>
      <c r="N1012" s="134" t="str">
        <f>IFERROR(IF(B:B="","",IF(R1012="Beer",SUM(LOOKUP(2,1/(Rates!$B$3:$B$5&lt;=W1012)/(Rates!$C$3:$C$5&gt;=W1012),Rates!$D$3:$D$5)*(X1012/100)*W1012),IF(R1012="Refreshment Beverage",SUM(LOOKUP(2,1/(Rates!$B$7:$B$11&lt;=W1012)/(Rates!$C$7:$C$11&gt;=W1012),Rates!$D$7:$D$11)*(X1012/100)*W1012)))),"")</f>
        <v/>
      </c>
      <c r="O1012" s="134" t="str">
        <f t="shared" si="500"/>
        <v/>
      </c>
      <c r="P1012" s="116"/>
      <c r="Q1012" s="117" t="str">
        <f t="shared" si="501"/>
        <v/>
      </c>
      <c r="R1012" s="128" t="str">
        <f t="shared" si="502"/>
        <v/>
      </c>
      <c r="S1012" s="135" t="str">
        <f>IF(B1012="","",IF(R1012="Refreshment Beverage",VLOOKUP(VALUE(Q1012),Rates!G$15:L$19,2,0),VLOOKUP(VALUE(Q1012),Rates!G$4:L$12,2,0)))</f>
        <v/>
      </c>
      <c r="T1012" s="135" t="str">
        <f t="shared" si="503"/>
        <v/>
      </c>
      <c r="U1012" s="118" t="str">
        <f t="shared" si="504"/>
        <v/>
      </c>
      <c r="V1012" s="135" t="str">
        <f t="shared" si="505"/>
        <v/>
      </c>
      <c r="W1012" s="135" t="str">
        <f t="shared" si="506"/>
        <v/>
      </c>
      <c r="X1012" s="119" t="str">
        <f t="shared" si="507"/>
        <v/>
      </c>
      <c r="Y1012" s="120" t="str">
        <f>IF(B:B="","",IF(R1012="Refreshment Beverage",VLOOKUP(Q1012,Rates!G$15:L$19,6,0)*W1012,VLOOKUP(Q1012,Rates!G$4:L$12,6,0)*W1012))</f>
        <v/>
      </c>
      <c r="Z1012" s="120" t="str">
        <f t="shared" si="508"/>
        <v/>
      </c>
      <c r="AA1012" s="120" t="str">
        <f t="shared" si="509"/>
        <v/>
      </c>
      <c r="AB1012" s="136" t="str">
        <f>IF(B:B="","",IF(R1012="Refreshment Beverage","",IF(AND(R1012="Beer",Q1012=0),SUM(LOOKUP(2,1/(Rates!$B$15:$B$18&lt;=W1012)/(Rates!$C$15:$C$18&gt;=W1012),Rates!$D$15:$D$18)*W1012),VLOOKUP(VALUE(Q:Q),Rates!A:B,2,0)*W1012)))</f>
        <v/>
      </c>
      <c r="AC1012" s="136" t="str">
        <f>IF(B:B="","",IF(R1012="Refreshment Beverage","",IF(AND(R1012="Beer",Q1012=0),SUM(LOOKUP(2,1/(Rates!$B$15:$B$18&lt;=W1012)/(Rates!$C$15:$C$18&gt;=W1012),Rates!$E$15:$E$18)*W1012),VLOOKUP(VALUE(Q:Q),Rates!A:C,3,0)*W1012)))</f>
        <v/>
      </c>
      <c r="AD1012" s="137" t="str">
        <f>IFERROR(IF(B:B="","",IF(R1012="Beer","",IF(VALUE(Q1012)=0,VLOOKUP(VLOOKUP(B:B,#REF!,16,0),Rates!A:E,2,0),VLOOKUP(VALUE(Q1012),Rates!A$31:B$34,2,0)*W1012))),0)</f>
        <v/>
      </c>
      <c r="AE1012" s="121" t="str">
        <f t="shared" si="510"/>
        <v/>
      </c>
      <c r="AF1012" s="138" t="str">
        <f t="shared" si="511"/>
        <v/>
      </c>
      <c r="AG1012" s="122" t="str">
        <f t="shared" si="512"/>
        <v/>
      </c>
      <c r="AH1012" s="123" t="str">
        <f t="shared" si="513"/>
        <v/>
      </c>
      <c r="AI1012" s="139" t="str">
        <f>IF(AE:AE="","",IF(R1012="Refreshment Beverage",AK1012*(Rates!J$19/100),ROUND(SUM(AH1012*(Rates!$J$8/100)),4)))</f>
        <v/>
      </c>
      <c r="AJ1012" s="124" t="str">
        <f t="shared" si="514"/>
        <v/>
      </c>
      <c r="AK1012" s="125" t="str">
        <f t="shared" si="515"/>
        <v/>
      </c>
      <c r="AL1012" s="121" t="str">
        <f t="shared" si="516"/>
        <v/>
      </c>
      <c r="AM1012" s="138" t="str">
        <f>IF(AS1012="","",IF(R1012="Refreshment Beverage",ROUND(AS1012*Rates!K$19,4),ROUND(AO1012*(VLOOKUP(VALUE(Q1012),Rates!G$4:L$12,3,0)),4)))</f>
        <v/>
      </c>
      <c r="AN1012" s="126" t="str">
        <f>IF(AS1012="","",IF(R1012="Refreshment Beverage",AS1012*(Rates!J$19/100),MAX(AM1012,AB1012)))</f>
        <v/>
      </c>
      <c r="AO1012" s="127" t="str">
        <f t="shared" si="517"/>
        <v/>
      </c>
      <c r="AP1012" s="127" t="str">
        <f t="shared" si="518"/>
        <v/>
      </c>
      <c r="AQ1012" s="140" t="str">
        <f>IF(AS1012="","",IF(R1012="Refreshment Beverage",ROUND(SUM(VLOOKUP(Q:Q,Rates!G$15:L$19,3,0)*(AS1012-Y1012-Z1012-AA1012)),4),ROUND(SUM(Rates!$K$8*AS1012),4)))</f>
        <v/>
      </c>
      <c r="AR1012" s="139" t="str">
        <f t="shared" si="519"/>
        <v/>
      </c>
      <c r="AS1012" s="125" t="str">
        <f t="shared" si="520"/>
        <v/>
      </c>
      <c r="AT1012" s="121" t="str">
        <f t="shared" si="521"/>
        <v/>
      </c>
      <c r="AU1012" s="138" t="str">
        <f>IF(AX1012="","",IF(R1012="Refreshment Beverage",ROUND((BA1012-Y1012-Z1012-AA1012)*VLOOKUP(VALUE(Q1012),Rates!G$15:L$19,3,0),4),ROUND(AW1012*(VLOOKUP(VALUE(Q1012),Rates!G:L,3,0)),4)))</f>
        <v/>
      </c>
      <c r="AV1012" s="126" t="str">
        <f t="shared" si="522"/>
        <v/>
      </c>
      <c r="AW1012" s="127" t="str">
        <f t="shared" si="523"/>
        <v/>
      </c>
      <c r="AX1012" s="123" t="str">
        <f t="shared" si="524"/>
        <v/>
      </c>
      <c r="AY1012" s="140" t="str">
        <f>IF(AX1012="","",IF(R1012="Refreshment Beverage",ROUND(SUM(AX1012*Rates!K$19),4),ROUND(SUM(AX1012*(Rates!J$8/100)),4)))</f>
        <v/>
      </c>
      <c r="AZ1012" s="124" t="str">
        <f t="shared" si="525"/>
        <v/>
      </c>
      <c r="BA1012" s="125" t="str">
        <f t="shared" si="526"/>
        <v/>
      </c>
      <c r="BB1012" s="115"/>
      <c r="BC1012" s="143"/>
      <c r="BD1012" s="100"/>
      <c r="BE1012" s="100"/>
      <c r="BF1012" s="100"/>
      <c r="BG1012" s="100"/>
    </row>
    <row r="1013" spans="1:59" ht="12.75" customHeight="1" x14ac:dyDescent="0.2">
      <c r="A1013" s="144"/>
      <c r="B1013" s="141"/>
      <c r="C1013" s="141"/>
      <c r="D1013" s="142"/>
      <c r="E1013" s="142"/>
      <c r="F1013" s="142"/>
      <c r="G1013" s="142"/>
      <c r="H1013" s="142"/>
      <c r="I1013" s="129"/>
      <c r="J1013" s="130"/>
      <c r="K1013" s="131" t="str">
        <f t="shared" si="497"/>
        <v/>
      </c>
      <c r="L1013" s="132" t="str">
        <f t="shared" si="498"/>
        <v/>
      </c>
      <c r="M1013" s="133" t="str">
        <f t="shared" si="499"/>
        <v/>
      </c>
      <c r="N1013" s="134" t="str">
        <f>IFERROR(IF(B:B="","",IF(R1013="Beer",SUM(LOOKUP(2,1/(Rates!$B$3:$B$5&lt;=W1013)/(Rates!$C$3:$C$5&gt;=W1013),Rates!$D$3:$D$5)*(X1013/100)*W1013),IF(R1013="Refreshment Beverage",SUM(LOOKUP(2,1/(Rates!$B$7:$B$11&lt;=W1013)/(Rates!$C$7:$C$11&gt;=W1013),Rates!$D$7:$D$11)*(X1013/100)*W1013)))),"")</f>
        <v/>
      </c>
      <c r="O1013" s="134" t="str">
        <f t="shared" si="500"/>
        <v/>
      </c>
      <c r="P1013" s="116"/>
      <c r="Q1013" s="117" t="str">
        <f t="shared" si="501"/>
        <v/>
      </c>
      <c r="R1013" s="128" t="str">
        <f t="shared" si="502"/>
        <v/>
      </c>
      <c r="S1013" s="135" t="str">
        <f>IF(B1013="","",IF(R1013="Refreshment Beverage",VLOOKUP(VALUE(Q1013),Rates!G$15:L$19,2,0),VLOOKUP(VALUE(Q1013),Rates!G$4:L$12,2,0)))</f>
        <v/>
      </c>
      <c r="T1013" s="135" t="str">
        <f t="shared" si="503"/>
        <v/>
      </c>
      <c r="U1013" s="118" t="str">
        <f t="shared" si="504"/>
        <v/>
      </c>
      <c r="V1013" s="135" t="str">
        <f t="shared" si="505"/>
        <v/>
      </c>
      <c r="W1013" s="135" t="str">
        <f t="shared" si="506"/>
        <v/>
      </c>
      <c r="X1013" s="119" t="str">
        <f t="shared" si="507"/>
        <v/>
      </c>
      <c r="Y1013" s="120" t="str">
        <f>IF(B:B="","",IF(R1013="Refreshment Beverage",VLOOKUP(Q1013,Rates!G$15:L$19,6,0)*W1013,VLOOKUP(Q1013,Rates!G$4:L$12,6,0)*W1013))</f>
        <v/>
      </c>
      <c r="Z1013" s="120" t="str">
        <f t="shared" si="508"/>
        <v/>
      </c>
      <c r="AA1013" s="120" t="str">
        <f t="shared" si="509"/>
        <v/>
      </c>
      <c r="AB1013" s="136" t="str">
        <f>IF(B:B="","",IF(R1013="Refreshment Beverage","",IF(AND(R1013="Beer",Q1013=0),SUM(LOOKUP(2,1/(Rates!$B$15:$B$18&lt;=W1013)/(Rates!$C$15:$C$18&gt;=W1013),Rates!$D$15:$D$18)*W1013),VLOOKUP(VALUE(Q:Q),Rates!A:B,2,0)*W1013)))</f>
        <v/>
      </c>
      <c r="AC1013" s="136" t="str">
        <f>IF(B:B="","",IF(R1013="Refreshment Beverage","",IF(AND(R1013="Beer",Q1013=0),SUM(LOOKUP(2,1/(Rates!$B$15:$B$18&lt;=W1013)/(Rates!$C$15:$C$18&gt;=W1013),Rates!$E$15:$E$18)*W1013),VLOOKUP(VALUE(Q:Q),Rates!A:C,3,0)*W1013)))</f>
        <v/>
      </c>
      <c r="AD1013" s="137" t="str">
        <f>IFERROR(IF(B:B="","",IF(R1013="Beer","",IF(VALUE(Q1013)=0,VLOOKUP(VLOOKUP(B:B,#REF!,16,0),Rates!A:E,2,0),VLOOKUP(VALUE(Q1013),Rates!A$31:B$34,2,0)*W1013))),0)</f>
        <v/>
      </c>
      <c r="AE1013" s="121" t="str">
        <f t="shared" si="510"/>
        <v/>
      </c>
      <c r="AF1013" s="138" t="str">
        <f t="shared" si="511"/>
        <v/>
      </c>
      <c r="AG1013" s="122" t="str">
        <f t="shared" si="512"/>
        <v/>
      </c>
      <c r="AH1013" s="123" t="str">
        <f t="shared" si="513"/>
        <v/>
      </c>
      <c r="AI1013" s="139" t="str">
        <f>IF(AE:AE="","",IF(R1013="Refreshment Beverage",AK1013*(Rates!J$19/100),ROUND(SUM(AH1013*(Rates!$J$8/100)),4)))</f>
        <v/>
      </c>
      <c r="AJ1013" s="124" t="str">
        <f t="shared" si="514"/>
        <v/>
      </c>
      <c r="AK1013" s="125" t="str">
        <f t="shared" si="515"/>
        <v/>
      </c>
      <c r="AL1013" s="121" t="str">
        <f t="shared" si="516"/>
        <v/>
      </c>
      <c r="AM1013" s="138" t="str">
        <f>IF(AS1013="","",IF(R1013="Refreshment Beverage",ROUND(AS1013*Rates!K$19,4),ROUND(AO1013*(VLOOKUP(VALUE(Q1013),Rates!G$4:L$12,3,0)),4)))</f>
        <v/>
      </c>
      <c r="AN1013" s="126" t="str">
        <f>IF(AS1013="","",IF(R1013="Refreshment Beverage",AS1013*(Rates!J$19/100),MAX(AM1013,AB1013)))</f>
        <v/>
      </c>
      <c r="AO1013" s="127" t="str">
        <f t="shared" si="517"/>
        <v/>
      </c>
      <c r="AP1013" s="127" t="str">
        <f t="shared" si="518"/>
        <v/>
      </c>
      <c r="AQ1013" s="140" t="str">
        <f>IF(AS1013="","",IF(R1013="Refreshment Beverage",ROUND(SUM(VLOOKUP(Q:Q,Rates!G$15:L$19,3,0)*(AS1013-Y1013-Z1013-AA1013)),4),ROUND(SUM(Rates!$K$8*AS1013),4)))</f>
        <v/>
      </c>
      <c r="AR1013" s="139" t="str">
        <f t="shared" si="519"/>
        <v/>
      </c>
      <c r="AS1013" s="125" t="str">
        <f t="shared" si="520"/>
        <v/>
      </c>
      <c r="AT1013" s="121" t="str">
        <f t="shared" si="521"/>
        <v/>
      </c>
      <c r="AU1013" s="138" t="str">
        <f>IF(AX1013="","",IF(R1013="Refreshment Beverage",ROUND((BA1013-Y1013-Z1013-AA1013)*VLOOKUP(VALUE(Q1013),Rates!G$15:L$19,3,0),4),ROUND(AW1013*(VLOOKUP(VALUE(Q1013),Rates!G:L,3,0)),4)))</f>
        <v/>
      </c>
      <c r="AV1013" s="126" t="str">
        <f t="shared" si="522"/>
        <v/>
      </c>
      <c r="AW1013" s="127" t="str">
        <f t="shared" si="523"/>
        <v/>
      </c>
      <c r="AX1013" s="123" t="str">
        <f t="shared" si="524"/>
        <v/>
      </c>
      <c r="AY1013" s="140" t="str">
        <f>IF(AX1013="","",IF(R1013="Refreshment Beverage",ROUND(SUM(AX1013*Rates!K$19),4),ROUND(SUM(AX1013*(Rates!J$8/100)),4)))</f>
        <v/>
      </c>
      <c r="AZ1013" s="124" t="str">
        <f t="shared" si="525"/>
        <v/>
      </c>
      <c r="BA1013" s="125" t="str">
        <f t="shared" si="526"/>
        <v/>
      </c>
      <c r="BB1013" s="115"/>
      <c r="BC1013" s="143"/>
      <c r="BD1013" s="100"/>
      <c r="BE1013" s="100"/>
      <c r="BF1013" s="100"/>
      <c r="BG1013" s="100"/>
    </row>
    <row r="1014" spans="1:59" ht="12.75" customHeight="1" x14ac:dyDescent="0.2">
      <c r="A1014" s="144"/>
      <c r="B1014" s="141"/>
      <c r="C1014" s="141"/>
      <c r="D1014" s="142"/>
      <c r="E1014" s="142"/>
      <c r="F1014" s="142"/>
      <c r="G1014" s="142"/>
      <c r="H1014" s="142"/>
      <c r="I1014" s="129"/>
      <c r="J1014" s="130"/>
      <c r="K1014" s="131" t="str">
        <f t="shared" si="497"/>
        <v/>
      </c>
      <c r="L1014" s="132" t="str">
        <f t="shared" si="498"/>
        <v/>
      </c>
      <c r="M1014" s="133" t="str">
        <f t="shared" si="499"/>
        <v/>
      </c>
      <c r="N1014" s="134" t="str">
        <f>IFERROR(IF(B:B="","",IF(R1014="Beer",SUM(LOOKUP(2,1/(Rates!$B$3:$B$5&lt;=W1014)/(Rates!$C$3:$C$5&gt;=W1014),Rates!$D$3:$D$5)*(X1014/100)*W1014),IF(R1014="Refreshment Beverage",SUM(LOOKUP(2,1/(Rates!$B$7:$B$11&lt;=W1014)/(Rates!$C$7:$C$11&gt;=W1014),Rates!$D$7:$D$11)*(X1014/100)*W1014)))),"")</f>
        <v/>
      </c>
      <c r="O1014" s="134" t="str">
        <f t="shared" si="500"/>
        <v/>
      </c>
      <c r="P1014" s="116"/>
      <c r="Q1014" s="117" t="str">
        <f t="shared" si="501"/>
        <v/>
      </c>
      <c r="R1014" s="128" t="str">
        <f t="shared" si="502"/>
        <v/>
      </c>
      <c r="S1014" s="135" t="str">
        <f>IF(B1014="","",IF(R1014="Refreshment Beverage",VLOOKUP(VALUE(Q1014),Rates!G$15:L$19,2,0),VLOOKUP(VALUE(Q1014),Rates!G$4:L$12,2,0)))</f>
        <v/>
      </c>
      <c r="T1014" s="135" t="str">
        <f t="shared" si="503"/>
        <v/>
      </c>
      <c r="U1014" s="118" t="str">
        <f t="shared" si="504"/>
        <v/>
      </c>
      <c r="V1014" s="135" t="str">
        <f t="shared" si="505"/>
        <v/>
      </c>
      <c r="W1014" s="135" t="str">
        <f t="shared" si="506"/>
        <v/>
      </c>
      <c r="X1014" s="119" t="str">
        <f t="shared" si="507"/>
        <v/>
      </c>
      <c r="Y1014" s="120" t="str">
        <f>IF(B:B="","",IF(R1014="Refreshment Beverage",VLOOKUP(Q1014,Rates!G$15:L$19,6,0)*W1014,VLOOKUP(Q1014,Rates!G$4:L$12,6,0)*W1014))</f>
        <v/>
      </c>
      <c r="Z1014" s="120" t="str">
        <f t="shared" si="508"/>
        <v/>
      </c>
      <c r="AA1014" s="120" t="str">
        <f t="shared" si="509"/>
        <v/>
      </c>
      <c r="AB1014" s="136" t="str">
        <f>IF(B:B="","",IF(R1014="Refreshment Beverage","",IF(AND(R1014="Beer",Q1014=0),SUM(LOOKUP(2,1/(Rates!$B$15:$B$18&lt;=W1014)/(Rates!$C$15:$C$18&gt;=W1014),Rates!$D$15:$D$18)*W1014),VLOOKUP(VALUE(Q:Q),Rates!A:B,2,0)*W1014)))</f>
        <v/>
      </c>
      <c r="AC1014" s="136" t="str">
        <f>IF(B:B="","",IF(R1014="Refreshment Beverage","",IF(AND(R1014="Beer",Q1014=0),SUM(LOOKUP(2,1/(Rates!$B$15:$B$18&lt;=W1014)/(Rates!$C$15:$C$18&gt;=W1014),Rates!$E$15:$E$18)*W1014),VLOOKUP(VALUE(Q:Q),Rates!A:C,3,0)*W1014)))</f>
        <v/>
      </c>
      <c r="AD1014" s="137" t="str">
        <f>IFERROR(IF(B:B="","",IF(R1014="Beer","",IF(VALUE(Q1014)=0,VLOOKUP(VLOOKUP(B:B,#REF!,16,0),Rates!A:E,2,0),VLOOKUP(VALUE(Q1014),Rates!A$31:B$34,2,0)*W1014))),0)</f>
        <v/>
      </c>
      <c r="AE1014" s="121" t="str">
        <f t="shared" si="510"/>
        <v/>
      </c>
      <c r="AF1014" s="138" t="str">
        <f t="shared" si="511"/>
        <v/>
      </c>
      <c r="AG1014" s="122" t="str">
        <f t="shared" si="512"/>
        <v/>
      </c>
      <c r="AH1014" s="123" t="str">
        <f t="shared" si="513"/>
        <v/>
      </c>
      <c r="AI1014" s="139" t="str">
        <f>IF(AE:AE="","",IF(R1014="Refreshment Beverage",AK1014*(Rates!J$19/100),ROUND(SUM(AH1014*(Rates!$J$8/100)),4)))</f>
        <v/>
      </c>
      <c r="AJ1014" s="124" t="str">
        <f t="shared" si="514"/>
        <v/>
      </c>
      <c r="AK1014" s="125" t="str">
        <f t="shared" si="515"/>
        <v/>
      </c>
      <c r="AL1014" s="121" t="str">
        <f t="shared" si="516"/>
        <v/>
      </c>
      <c r="AM1014" s="138" t="str">
        <f>IF(AS1014="","",IF(R1014="Refreshment Beverage",ROUND(AS1014*Rates!K$19,4),ROUND(AO1014*(VLOOKUP(VALUE(Q1014),Rates!G$4:L$12,3,0)),4)))</f>
        <v/>
      </c>
      <c r="AN1014" s="126" t="str">
        <f>IF(AS1014="","",IF(R1014="Refreshment Beverage",AS1014*(Rates!J$19/100),MAX(AM1014,AB1014)))</f>
        <v/>
      </c>
      <c r="AO1014" s="127" t="str">
        <f t="shared" si="517"/>
        <v/>
      </c>
      <c r="AP1014" s="127" t="str">
        <f t="shared" si="518"/>
        <v/>
      </c>
      <c r="AQ1014" s="140" t="str">
        <f>IF(AS1014="","",IF(R1014="Refreshment Beverage",ROUND(SUM(VLOOKUP(Q:Q,Rates!G$15:L$19,3,0)*(AS1014-Y1014-Z1014-AA1014)),4),ROUND(SUM(Rates!$K$8*AS1014),4)))</f>
        <v/>
      </c>
      <c r="AR1014" s="139" t="str">
        <f t="shared" si="519"/>
        <v/>
      </c>
      <c r="AS1014" s="125" t="str">
        <f t="shared" si="520"/>
        <v/>
      </c>
      <c r="AT1014" s="121" t="str">
        <f t="shared" si="521"/>
        <v/>
      </c>
      <c r="AU1014" s="138" t="str">
        <f>IF(AX1014="","",IF(R1014="Refreshment Beverage",ROUND((BA1014-Y1014-Z1014-AA1014)*VLOOKUP(VALUE(Q1014),Rates!G$15:L$19,3,0),4),ROUND(AW1014*(VLOOKUP(VALUE(Q1014),Rates!G:L,3,0)),4)))</f>
        <v/>
      </c>
      <c r="AV1014" s="126" t="str">
        <f t="shared" si="522"/>
        <v/>
      </c>
      <c r="AW1014" s="127" t="str">
        <f t="shared" si="523"/>
        <v/>
      </c>
      <c r="AX1014" s="123" t="str">
        <f t="shared" si="524"/>
        <v/>
      </c>
      <c r="AY1014" s="140" t="str">
        <f>IF(AX1014="","",IF(R1014="Refreshment Beverage",ROUND(SUM(AX1014*Rates!K$19),4),ROUND(SUM(AX1014*(Rates!J$8/100)),4)))</f>
        <v/>
      </c>
      <c r="AZ1014" s="124" t="str">
        <f t="shared" si="525"/>
        <v/>
      </c>
      <c r="BA1014" s="125" t="str">
        <f t="shared" si="526"/>
        <v/>
      </c>
      <c r="BB1014" s="115"/>
      <c r="BC1014" s="143"/>
      <c r="BD1014" s="100"/>
      <c r="BE1014" s="100"/>
      <c r="BF1014" s="100"/>
      <c r="BG1014" s="100"/>
    </row>
    <row r="1015" spans="1:59" ht="12.75" customHeight="1" x14ac:dyDescent="0.2">
      <c r="A1015" s="144"/>
      <c r="B1015" s="141"/>
      <c r="C1015" s="141"/>
      <c r="D1015" s="142"/>
      <c r="E1015" s="142"/>
      <c r="F1015" s="142"/>
      <c r="G1015" s="142"/>
      <c r="H1015" s="142"/>
      <c r="I1015" s="129"/>
      <c r="J1015" s="130"/>
      <c r="K1015" s="131" t="str">
        <f t="shared" si="497"/>
        <v/>
      </c>
      <c r="L1015" s="132" t="str">
        <f t="shared" si="498"/>
        <v/>
      </c>
      <c r="M1015" s="133" t="str">
        <f t="shared" si="499"/>
        <v/>
      </c>
      <c r="N1015" s="134" t="str">
        <f>IFERROR(IF(B:B="","",IF(R1015="Beer",SUM(LOOKUP(2,1/(Rates!$B$3:$B$5&lt;=W1015)/(Rates!$C$3:$C$5&gt;=W1015),Rates!$D$3:$D$5)*(X1015/100)*W1015),IF(R1015="Refreshment Beverage",SUM(LOOKUP(2,1/(Rates!$B$7:$B$11&lt;=W1015)/(Rates!$C$7:$C$11&gt;=W1015),Rates!$D$7:$D$11)*(X1015/100)*W1015)))),"")</f>
        <v/>
      </c>
      <c r="O1015" s="134" t="str">
        <f t="shared" si="500"/>
        <v/>
      </c>
      <c r="P1015" s="116"/>
      <c r="Q1015" s="117" t="str">
        <f t="shared" si="501"/>
        <v/>
      </c>
      <c r="R1015" s="128" t="str">
        <f t="shared" si="502"/>
        <v/>
      </c>
      <c r="S1015" s="135" t="str">
        <f>IF(B1015="","",IF(R1015="Refreshment Beverage",VLOOKUP(VALUE(Q1015),Rates!G$15:L$19,2,0),VLOOKUP(VALUE(Q1015),Rates!G$4:L$12,2,0)))</f>
        <v/>
      </c>
      <c r="T1015" s="135" t="str">
        <f t="shared" si="503"/>
        <v/>
      </c>
      <c r="U1015" s="118" t="str">
        <f t="shared" si="504"/>
        <v/>
      </c>
      <c r="V1015" s="135" t="str">
        <f t="shared" si="505"/>
        <v/>
      </c>
      <c r="W1015" s="135" t="str">
        <f t="shared" si="506"/>
        <v/>
      </c>
      <c r="X1015" s="119" t="str">
        <f t="shared" si="507"/>
        <v/>
      </c>
      <c r="Y1015" s="120" t="str">
        <f>IF(B:B="","",IF(R1015="Refreshment Beverage",VLOOKUP(Q1015,Rates!G$15:L$19,6,0)*W1015,VLOOKUP(Q1015,Rates!G$4:L$12,6,0)*W1015))</f>
        <v/>
      </c>
      <c r="Z1015" s="120" t="str">
        <f t="shared" si="508"/>
        <v/>
      </c>
      <c r="AA1015" s="120" t="str">
        <f t="shared" si="509"/>
        <v/>
      </c>
      <c r="AB1015" s="136" t="str">
        <f>IF(B:B="","",IF(R1015="Refreshment Beverage","",IF(AND(R1015="Beer",Q1015=0),SUM(LOOKUP(2,1/(Rates!$B$15:$B$18&lt;=W1015)/(Rates!$C$15:$C$18&gt;=W1015),Rates!$D$15:$D$18)*W1015),VLOOKUP(VALUE(Q:Q),Rates!A:B,2,0)*W1015)))</f>
        <v/>
      </c>
      <c r="AC1015" s="136" t="str">
        <f>IF(B:B="","",IF(R1015="Refreshment Beverage","",IF(AND(R1015="Beer",Q1015=0),SUM(LOOKUP(2,1/(Rates!$B$15:$B$18&lt;=W1015)/(Rates!$C$15:$C$18&gt;=W1015),Rates!$E$15:$E$18)*W1015),VLOOKUP(VALUE(Q:Q),Rates!A:C,3,0)*W1015)))</f>
        <v/>
      </c>
      <c r="AD1015" s="137" t="str">
        <f>IFERROR(IF(B:B="","",IF(R1015="Beer","",IF(VALUE(Q1015)=0,VLOOKUP(VLOOKUP(B:B,#REF!,16,0),Rates!A:E,2,0),VLOOKUP(VALUE(Q1015),Rates!A$31:B$34,2,0)*W1015))),0)</f>
        <v/>
      </c>
      <c r="AE1015" s="121" t="str">
        <f t="shared" si="510"/>
        <v/>
      </c>
      <c r="AF1015" s="138" t="str">
        <f t="shared" si="511"/>
        <v/>
      </c>
      <c r="AG1015" s="122" t="str">
        <f t="shared" si="512"/>
        <v/>
      </c>
      <c r="AH1015" s="123" t="str">
        <f t="shared" si="513"/>
        <v/>
      </c>
      <c r="AI1015" s="139" t="str">
        <f>IF(AE:AE="","",IF(R1015="Refreshment Beverage",AK1015*(Rates!J$19/100),ROUND(SUM(AH1015*(Rates!$J$8/100)),4)))</f>
        <v/>
      </c>
      <c r="AJ1015" s="124" t="str">
        <f t="shared" si="514"/>
        <v/>
      </c>
      <c r="AK1015" s="125" t="str">
        <f t="shared" si="515"/>
        <v/>
      </c>
      <c r="AL1015" s="121" t="str">
        <f t="shared" si="516"/>
        <v/>
      </c>
      <c r="AM1015" s="138" t="str">
        <f>IF(AS1015="","",IF(R1015="Refreshment Beverage",ROUND(AS1015*Rates!K$19,4),ROUND(AO1015*(VLOOKUP(VALUE(Q1015),Rates!G$4:L$12,3,0)),4)))</f>
        <v/>
      </c>
      <c r="AN1015" s="126" t="str">
        <f>IF(AS1015="","",IF(R1015="Refreshment Beverage",AS1015*(Rates!J$19/100),MAX(AM1015,AB1015)))</f>
        <v/>
      </c>
      <c r="AO1015" s="127" t="str">
        <f t="shared" si="517"/>
        <v/>
      </c>
      <c r="AP1015" s="127" t="str">
        <f t="shared" si="518"/>
        <v/>
      </c>
      <c r="AQ1015" s="140" t="str">
        <f>IF(AS1015="","",IF(R1015="Refreshment Beverage",ROUND(SUM(VLOOKUP(Q:Q,Rates!G$15:L$19,3,0)*(AS1015-Y1015-Z1015-AA1015)),4),ROUND(SUM(Rates!$K$8*AS1015),4)))</f>
        <v/>
      </c>
      <c r="AR1015" s="139" t="str">
        <f t="shared" si="519"/>
        <v/>
      </c>
      <c r="AS1015" s="125" t="str">
        <f t="shared" si="520"/>
        <v/>
      </c>
      <c r="AT1015" s="121" t="str">
        <f t="shared" si="521"/>
        <v/>
      </c>
      <c r="AU1015" s="138" t="str">
        <f>IF(AX1015="","",IF(R1015="Refreshment Beverage",ROUND((BA1015-Y1015-Z1015-AA1015)*VLOOKUP(VALUE(Q1015),Rates!G$15:L$19,3,0),4),ROUND(AW1015*(VLOOKUP(VALUE(Q1015),Rates!G:L,3,0)),4)))</f>
        <v/>
      </c>
      <c r="AV1015" s="126" t="str">
        <f t="shared" si="522"/>
        <v/>
      </c>
      <c r="AW1015" s="127" t="str">
        <f t="shared" si="523"/>
        <v/>
      </c>
      <c r="AX1015" s="123" t="str">
        <f t="shared" si="524"/>
        <v/>
      </c>
      <c r="AY1015" s="140" t="str">
        <f>IF(AX1015="","",IF(R1015="Refreshment Beverage",ROUND(SUM(AX1015*Rates!K$19),4),ROUND(SUM(AX1015*(Rates!J$8/100)),4)))</f>
        <v/>
      </c>
      <c r="AZ1015" s="124" t="str">
        <f t="shared" si="525"/>
        <v/>
      </c>
      <c r="BA1015" s="125" t="str">
        <f t="shared" si="526"/>
        <v/>
      </c>
      <c r="BB1015" s="115"/>
      <c r="BC1015" s="143"/>
      <c r="BD1015" s="100"/>
      <c r="BE1015" s="100"/>
      <c r="BF1015" s="100"/>
      <c r="BG1015" s="100"/>
    </row>
    <row r="1016" spans="1:59" ht="12.75" customHeight="1" x14ac:dyDescent="0.2">
      <c r="A1016" s="144"/>
      <c r="B1016" s="141"/>
      <c r="C1016" s="141"/>
      <c r="D1016" s="142"/>
      <c r="E1016" s="142"/>
      <c r="F1016" s="142"/>
      <c r="G1016" s="142"/>
      <c r="H1016" s="142"/>
      <c r="I1016" s="129"/>
      <c r="J1016" s="130"/>
      <c r="K1016" s="131" t="str">
        <f t="shared" si="497"/>
        <v/>
      </c>
      <c r="L1016" s="132" t="str">
        <f t="shared" si="498"/>
        <v/>
      </c>
      <c r="M1016" s="133" t="str">
        <f t="shared" si="499"/>
        <v/>
      </c>
      <c r="N1016" s="134" t="str">
        <f>IFERROR(IF(B:B="","",IF(R1016="Beer",SUM(LOOKUP(2,1/(Rates!$B$3:$B$5&lt;=W1016)/(Rates!$C$3:$C$5&gt;=W1016),Rates!$D$3:$D$5)*(X1016/100)*W1016),IF(R1016="Refreshment Beverage",SUM(LOOKUP(2,1/(Rates!$B$7:$B$11&lt;=W1016)/(Rates!$C$7:$C$11&gt;=W1016),Rates!$D$7:$D$11)*(X1016/100)*W1016)))),"")</f>
        <v/>
      </c>
      <c r="O1016" s="134" t="str">
        <f t="shared" si="500"/>
        <v/>
      </c>
      <c r="P1016" s="116"/>
      <c r="Q1016" s="117" t="str">
        <f t="shared" si="501"/>
        <v/>
      </c>
      <c r="R1016" s="128" t="str">
        <f t="shared" si="502"/>
        <v/>
      </c>
      <c r="S1016" s="135" t="str">
        <f>IF(B1016="","",IF(R1016="Refreshment Beverage",VLOOKUP(VALUE(Q1016),Rates!G$15:L$19,2,0),VLOOKUP(VALUE(Q1016),Rates!G$4:L$12,2,0)))</f>
        <v/>
      </c>
      <c r="T1016" s="135" t="str">
        <f t="shared" si="503"/>
        <v/>
      </c>
      <c r="U1016" s="118" t="str">
        <f t="shared" si="504"/>
        <v/>
      </c>
      <c r="V1016" s="135" t="str">
        <f t="shared" si="505"/>
        <v/>
      </c>
      <c r="W1016" s="135" t="str">
        <f t="shared" si="506"/>
        <v/>
      </c>
      <c r="X1016" s="119" t="str">
        <f t="shared" si="507"/>
        <v/>
      </c>
      <c r="Y1016" s="120" t="str">
        <f>IF(B:B="","",IF(R1016="Refreshment Beverage",VLOOKUP(Q1016,Rates!G$15:L$19,6,0)*W1016,VLOOKUP(Q1016,Rates!G$4:L$12,6,0)*W1016))</f>
        <v/>
      </c>
      <c r="Z1016" s="120" t="str">
        <f t="shared" si="508"/>
        <v/>
      </c>
      <c r="AA1016" s="120" t="str">
        <f t="shared" si="509"/>
        <v/>
      </c>
      <c r="AB1016" s="136" t="str">
        <f>IF(B:B="","",IF(R1016="Refreshment Beverage","",IF(AND(R1016="Beer",Q1016=0),SUM(LOOKUP(2,1/(Rates!$B$15:$B$18&lt;=W1016)/(Rates!$C$15:$C$18&gt;=W1016),Rates!$D$15:$D$18)*W1016),VLOOKUP(VALUE(Q:Q),Rates!A:B,2,0)*W1016)))</f>
        <v/>
      </c>
      <c r="AC1016" s="136" t="str">
        <f>IF(B:B="","",IF(R1016="Refreshment Beverage","",IF(AND(R1016="Beer",Q1016=0),SUM(LOOKUP(2,1/(Rates!$B$15:$B$18&lt;=W1016)/(Rates!$C$15:$C$18&gt;=W1016),Rates!$E$15:$E$18)*W1016),VLOOKUP(VALUE(Q:Q),Rates!A:C,3,0)*W1016)))</f>
        <v/>
      </c>
      <c r="AD1016" s="137" t="str">
        <f>IFERROR(IF(B:B="","",IF(R1016="Beer","",IF(VALUE(Q1016)=0,VLOOKUP(VLOOKUP(B:B,#REF!,16,0),Rates!A:E,2,0),VLOOKUP(VALUE(Q1016),Rates!A$31:B$34,2,0)*W1016))),0)</f>
        <v/>
      </c>
      <c r="AE1016" s="121" t="str">
        <f t="shared" si="510"/>
        <v/>
      </c>
      <c r="AF1016" s="138" t="str">
        <f t="shared" si="511"/>
        <v/>
      </c>
      <c r="AG1016" s="122" t="str">
        <f t="shared" si="512"/>
        <v/>
      </c>
      <c r="AH1016" s="123" t="str">
        <f t="shared" si="513"/>
        <v/>
      </c>
      <c r="AI1016" s="139" t="str">
        <f>IF(AE:AE="","",IF(R1016="Refreshment Beverage",AK1016*(Rates!J$19/100),ROUND(SUM(AH1016*(Rates!$J$8/100)),4)))</f>
        <v/>
      </c>
      <c r="AJ1016" s="124" t="str">
        <f t="shared" si="514"/>
        <v/>
      </c>
      <c r="AK1016" s="125" t="str">
        <f t="shared" si="515"/>
        <v/>
      </c>
      <c r="AL1016" s="121" t="str">
        <f t="shared" si="516"/>
        <v/>
      </c>
      <c r="AM1016" s="138" t="str">
        <f>IF(AS1016="","",IF(R1016="Refreshment Beverage",ROUND(AS1016*Rates!K$19,4),ROUND(AO1016*(VLOOKUP(VALUE(Q1016),Rates!G$4:L$12,3,0)),4)))</f>
        <v/>
      </c>
      <c r="AN1016" s="126" t="str">
        <f>IF(AS1016="","",IF(R1016="Refreshment Beverage",AS1016*(Rates!J$19/100),MAX(AM1016,AB1016)))</f>
        <v/>
      </c>
      <c r="AO1016" s="127" t="str">
        <f t="shared" si="517"/>
        <v/>
      </c>
      <c r="AP1016" s="127" t="str">
        <f t="shared" si="518"/>
        <v/>
      </c>
      <c r="AQ1016" s="140" t="str">
        <f>IF(AS1016="","",IF(R1016="Refreshment Beverage",ROUND(SUM(VLOOKUP(Q:Q,Rates!G$15:L$19,3,0)*(AS1016-Y1016-Z1016-AA1016)),4),ROUND(SUM(Rates!$K$8*AS1016),4)))</f>
        <v/>
      </c>
      <c r="AR1016" s="139" t="str">
        <f t="shared" si="519"/>
        <v/>
      </c>
      <c r="AS1016" s="125" t="str">
        <f t="shared" si="520"/>
        <v/>
      </c>
      <c r="AT1016" s="121" t="str">
        <f t="shared" si="521"/>
        <v/>
      </c>
      <c r="AU1016" s="138" t="str">
        <f>IF(AX1016="","",IF(R1016="Refreshment Beverage",ROUND((BA1016-Y1016-Z1016-AA1016)*VLOOKUP(VALUE(Q1016),Rates!G$15:L$19,3,0),4),ROUND(AW1016*(VLOOKUP(VALUE(Q1016),Rates!G:L,3,0)),4)))</f>
        <v/>
      </c>
      <c r="AV1016" s="126" t="str">
        <f t="shared" si="522"/>
        <v/>
      </c>
      <c r="AW1016" s="127" t="str">
        <f t="shared" si="523"/>
        <v/>
      </c>
      <c r="AX1016" s="123" t="str">
        <f t="shared" si="524"/>
        <v/>
      </c>
      <c r="AY1016" s="140" t="str">
        <f>IF(AX1016="","",IF(R1016="Refreshment Beverage",ROUND(SUM(AX1016*Rates!K$19),4),ROUND(SUM(AX1016*(Rates!J$8/100)),4)))</f>
        <v/>
      </c>
      <c r="AZ1016" s="124" t="str">
        <f t="shared" si="525"/>
        <v/>
      </c>
      <c r="BA1016" s="125" t="str">
        <f t="shared" si="526"/>
        <v/>
      </c>
      <c r="BB1016" s="115"/>
      <c r="BC1016" s="143"/>
      <c r="BD1016" s="100"/>
      <c r="BE1016" s="100"/>
      <c r="BF1016" s="100"/>
      <c r="BG1016" s="100"/>
    </row>
    <row r="1017" spans="1:59" ht="12.75" customHeight="1" x14ac:dyDescent="0.2">
      <c r="A1017" s="144"/>
      <c r="B1017" s="141"/>
      <c r="C1017" s="141"/>
      <c r="D1017" s="142"/>
      <c r="E1017" s="142"/>
      <c r="F1017" s="142"/>
      <c r="G1017" s="142"/>
      <c r="H1017" s="142"/>
      <c r="I1017" s="129"/>
      <c r="J1017" s="130"/>
      <c r="K1017" s="131" t="str">
        <f t="shared" si="497"/>
        <v/>
      </c>
      <c r="L1017" s="132" t="str">
        <f t="shared" si="498"/>
        <v/>
      </c>
      <c r="M1017" s="133" t="str">
        <f t="shared" si="499"/>
        <v/>
      </c>
      <c r="N1017" s="134" t="str">
        <f>IFERROR(IF(B:B="","",IF(R1017="Beer",SUM(LOOKUP(2,1/(Rates!$B$3:$B$5&lt;=W1017)/(Rates!$C$3:$C$5&gt;=W1017),Rates!$D$3:$D$5)*(X1017/100)*W1017),IF(R1017="Refreshment Beverage",SUM(LOOKUP(2,1/(Rates!$B$7:$B$11&lt;=W1017)/(Rates!$C$7:$C$11&gt;=W1017),Rates!$D$7:$D$11)*(X1017/100)*W1017)))),"")</f>
        <v/>
      </c>
      <c r="O1017" s="134" t="str">
        <f t="shared" si="500"/>
        <v/>
      </c>
      <c r="P1017" s="116"/>
      <c r="Q1017" s="117" t="str">
        <f t="shared" si="501"/>
        <v/>
      </c>
      <c r="R1017" s="128" t="str">
        <f t="shared" si="502"/>
        <v/>
      </c>
      <c r="S1017" s="135" t="str">
        <f>IF(B1017="","",IF(R1017="Refreshment Beverage",VLOOKUP(VALUE(Q1017),Rates!G$15:L$19,2,0),VLOOKUP(VALUE(Q1017),Rates!G$4:L$12,2,0)))</f>
        <v/>
      </c>
      <c r="T1017" s="135" t="str">
        <f t="shared" si="503"/>
        <v/>
      </c>
      <c r="U1017" s="118" t="str">
        <f t="shared" si="504"/>
        <v/>
      </c>
      <c r="V1017" s="135" t="str">
        <f t="shared" si="505"/>
        <v/>
      </c>
      <c r="W1017" s="135" t="str">
        <f t="shared" si="506"/>
        <v/>
      </c>
      <c r="X1017" s="119" t="str">
        <f t="shared" si="507"/>
        <v/>
      </c>
      <c r="Y1017" s="120" t="str">
        <f>IF(B:B="","",IF(R1017="Refreshment Beverage",VLOOKUP(Q1017,Rates!G$15:L$19,6,0)*W1017,VLOOKUP(Q1017,Rates!G$4:L$12,6,0)*W1017))</f>
        <v/>
      </c>
      <c r="Z1017" s="120" t="str">
        <f t="shared" si="508"/>
        <v/>
      </c>
      <c r="AA1017" s="120" t="str">
        <f t="shared" si="509"/>
        <v/>
      </c>
      <c r="AB1017" s="136" t="str">
        <f>IF(B:B="","",IF(R1017="Refreshment Beverage","",IF(AND(R1017="Beer",Q1017=0),SUM(LOOKUP(2,1/(Rates!$B$15:$B$18&lt;=W1017)/(Rates!$C$15:$C$18&gt;=W1017),Rates!$D$15:$D$18)*W1017),VLOOKUP(VALUE(Q:Q),Rates!A:B,2,0)*W1017)))</f>
        <v/>
      </c>
      <c r="AC1017" s="136" t="str">
        <f>IF(B:B="","",IF(R1017="Refreshment Beverage","",IF(AND(R1017="Beer",Q1017=0),SUM(LOOKUP(2,1/(Rates!$B$15:$B$18&lt;=W1017)/(Rates!$C$15:$C$18&gt;=W1017),Rates!$E$15:$E$18)*W1017),VLOOKUP(VALUE(Q:Q),Rates!A:C,3,0)*W1017)))</f>
        <v/>
      </c>
      <c r="AD1017" s="137" t="str">
        <f>IFERROR(IF(B:B="","",IF(R1017="Beer","",IF(VALUE(Q1017)=0,VLOOKUP(VLOOKUP(B:B,#REF!,16,0),Rates!A:E,2,0),VLOOKUP(VALUE(Q1017),Rates!A$31:B$34,2,0)*W1017))),0)</f>
        <v/>
      </c>
      <c r="AE1017" s="121" t="str">
        <f t="shared" si="510"/>
        <v/>
      </c>
      <c r="AF1017" s="138" t="str">
        <f t="shared" si="511"/>
        <v/>
      </c>
      <c r="AG1017" s="122" t="str">
        <f t="shared" si="512"/>
        <v/>
      </c>
      <c r="AH1017" s="123" t="str">
        <f t="shared" si="513"/>
        <v/>
      </c>
      <c r="AI1017" s="139" t="str">
        <f>IF(AE:AE="","",IF(R1017="Refreshment Beverage",AK1017*(Rates!J$19/100),ROUND(SUM(AH1017*(Rates!$J$8/100)),4)))</f>
        <v/>
      </c>
      <c r="AJ1017" s="124" t="str">
        <f t="shared" si="514"/>
        <v/>
      </c>
      <c r="AK1017" s="125" t="str">
        <f t="shared" si="515"/>
        <v/>
      </c>
      <c r="AL1017" s="121" t="str">
        <f t="shared" si="516"/>
        <v/>
      </c>
      <c r="AM1017" s="138" t="str">
        <f>IF(AS1017="","",IF(R1017="Refreshment Beverage",ROUND(AS1017*Rates!K$19,4),ROUND(AO1017*(VLOOKUP(VALUE(Q1017),Rates!G$4:L$12,3,0)),4)))</f>
        <v/>
      </c>
      <c r="AN1017" s="126" t="str">
        <f>IF(AS1017="","",IF(R1017="Refreshment Beverage",AS1017*(Rates!J$19/100),MAX(AM1017,AB1017)))</f>
        <v/>
      </c>
      <c r="AO1017" s="127" t="str">
        <f t="shared" si="517"/>
        <v/>
      </c>
      <c r="AP1017" s="127" t="str">
        <f t="shared" si="518"/>
        <v/>
      </c>
      <c r="AQ1017" s="140" t="str">
        <f>IF(AS1017="","",IF(R1017="Refreshment Beverage",ROUND(SUM(VLOOKUP(Q:Q,Rates!G$15:L$19,3,0)*(AS1017-Y1017-Z1017-AA1017)),4),ROUND(SUM(Rates!$K$8*AS1017),4)))</f>
        <v/>
      </c>
      <c r="AR1017" s="139" t="str">
        <f t="shared" si="519"/>
        <v/>
      </c>
      <c r="AS1017" s="125" t="str">
        <f t="shared" si="520"/>
        <v/>
      </c>
      <c r="AT1017" s="121" t="str">
        <f t="shared" si="521"/>
        <v/>
      </c>
      <c r="AU1017" s="138" t="str">
        <f>IF(AX1017="","",IF(R1017="Refreshment Beverage",ROUND((BA1017-Y1017-Z1017-AA1017)*VLOOKUP(VALUE(Q1017),Rates!G$15:L$19,3,0),4),ROUND(AW1017*(VLOOKUP(VALUE(Q1017),Rates!G:L,3,0)),4)))</f>
        <v/>
      </c>
      <c r="AV1017" s="126" t="str">
        <f t="shared" si="522"/>
        <v/>
      </c>
      <c r="AW1017" s="127" t="str">
        <f t="shared" si="523"/>
        <v/>
      </c>
      <c r="AX1017" s="123" t="str">
        <f t="shared" si="524"/>
        <v/>
      </c>
      <c r="AY1017" s="140" t="str">
        <f>IF(AX1017="","",IF(R1017="Refreshment Beverage",ROUND(SUM(AX1017*Rates!K$19),4),ROUND(SUM(AX1017*(Rates!J$8/100)),4)))</f>
        <v/>
      </c>
      <c r="AZ1017" s="124" t="str">
        <f t="shared" si="525"/>
        <v/>
      </c>
      <c r="BA1017" s="125" t="str">
        <f t="shared" si="526"/>
        <v/>
      </c>
      <c r="BB1017" s="115"/>
      <c r="BC1017" s="143"/>
      <c r="BD1017" s="100"/>
      <c r="BE1017" s="100"/>
      <c r="BF1017" s="100"/>
      <c r="BG1017" s="100"/>
    </row>
    <row r="1018" spans="1:59" ht="12.75" customHeight="1" x14ac:dyDescent="0.2">
      <c r="A1018" s="144"/>
      <c r="B1018" s="141"/>
      <c r="C1018" s="141"/>
      <c r="D1018" s="142"/>
      <c r="E1018" s="142"/>
      <c r="F1018" s="142"/>
      <c r="G1018" s="142"/>
      <c r="H1018" s="142"/>
      <c r="I1018" s="129"/>
      <c r="J1018" s="130"/>
      <c r="K1018" s="131" t="str">
        <f t="shared" si="497"/>
        <v/>
      </c>
      <c r="L1018" s="132" t="str">
        <f t="shared" si="498"/>
        <v/>
      </c>
      <c r="M1018" s="133" t="str">
        <f t="shared" si="499"/>
        <v/>
      </c>
      <c r="N1018" s="134" t="str">
        <f>IFERROR(IF(B:B="","",IF(R1018="Beer",SUM(LOOKUP(2,1/(Rates!$B$3:$B$5&lt;=W1018)/(Rates!$C$3:$C$5&gt;=W1018),Rates!$D$3:$D$5)*(X1018/100)*W1018),IF(R1018="Refreshment Beverage",SUM(LOOKUP(2,1/(Rates!$B$7:$B$11&lt;=W1018)/(Rates!$C$7:$C$11&gt;=W1018),Rates!$D$7:$D$11)*(X1018/100)*W1018)))),"")</f>
        <v/>
      </c>
      <c r="O1018" s="134" t="str">
        <f t="shared" si="500"/>
        <v/>
      </c>
      <c r="P1018" s="116"/>
      <c r="Q1018" s="117" t="str">
        <f t="shared" si="501"/>
        <v/>
      </c>
      <c r="R1018" s="128" t="str">
        <f t="shared" si="502"/>
        <v/>
      </c>
      <c r="S1018" s="135" t="str">
        <f>IF(B1018="","",IF(R1018="Refreshment Beverage",VLOOKUP(VALUE(Q1018),Rates!G$15:L$19,2,0),VLOOKUP(VALUE(Q1018),Rates!G$4:L$12,2,0)))</f>
        <v/>
      </c>
      <c r="T1018" s="135" t="str">
        <f t="shared" si="503"/>
        <v/>
      </c>
      <c r="U1018" s="118" t="str">
        <f t="shared" si="504"/>
        <v/>
      </c>
      <c r="V1018" s="135" t="str">
        <f t="shared" si="505"/>
        <v/>
      </c>
      <c r="W1018" s="135" t="str">
        <f t="shared" si="506"/>
        <v/>
      </c>
      <c r="X1018" s="119" t="str">
        <f t="shared" si="507"/>
        <v/>
      </c>
      <c r="Y1018" s="120" t="str">
        <f>IF(B:B="","",IF(R1018="Refreshment Beverage",VLOOKUP(Q1018,Rates!G$15:L$19,6,0)*W1018,VLOOKUP(Q1018,Rates!G$4:L$12,6,0)*W1018))</f>
        <v/>
      </c>
      <c r="Z1018" s="120" t="str">
        <f t="shared" si="508"/>
        <v/>
      </c>
      <c r="AA1018" s="120" t="str">
        <f t="shared" si="509"/>
        <v/>
      </c>
      <c r="AB1018" s="136" t="str">
        <f>IF(B:B="","",IF(R1018="Refreshment Beverage","",IF(AND(R1018="Beer",Q1018=0),SUM(LOOKUP(2,1/(Rates!$B$15:$B$18&lt;=W1018)/(Rates!$C$15:$C$18&gt;=W1018),Rates!$D$15:$D$18)*W1018),VLOOKUP(VALUE(Q:Q),Rates!A:B,2,0)*W1018)))</f>
        <v/>
      </c>
      <c r="AC1018" s="136" t="str">
        <f>IF(B:B="","",IF(R1018="Refreshment Beverage","",IF(AND(R1018="Beer",Q1018=0),SUM(LOOKUP(2,1/(Rates!$B$15:$B$18&lt;=W1018)/(Rates!$C$15:$C$18&gt;=W1018),Rates!$E$15:$E$18)*W1018),VLOOKUP(VALUE(Q:Q),Rates!A:C,3,0)*W1018)))</f>
        <v/>
      </c>
      <c r="AD1018" s="137" t="str">
        <f>IFERROR(IF(B:B="","",IF(R1018="Beer","",IF(VALUE(Q1018)=0,VLOOKUP(VLOOKUP(B:B,#REF!,16,0),Rates!A:E,2,0),VLOOKUP(VALUE(Q1018),Rates!A$31:B$34,2,0)*W1018))),0)</f>
        <v/>
      </c>
      <c r="AE1018" s="121" t="str">
        <f t="shared" si="510"/>
        <v/>
      </c>
      <c r="AF1018" s="138" t="str">
        <f t="shared" si="511"/>
        <v/>
      </c>
      <c r="AG1018" s="122" t="str">
        <f t="shared" si="512"/>
        <v/>
      </c>
      <c r="AH1018" s="123" t="str">
        <f t="shared" si="513"/>
        <v/>
      </c>
      <c r="AI1018" s="139" t="str">
        <f>IF(AE:AE="","",IF(R1018="Refreshment Beverage",AK1018*(Rates!J$19/100),ROUND(SUM(AH1018*(Rates!$J$8/100)),4)))</f>
        <v/>
      </c>
      <c r="AJ1018" s="124" t="str">
        <f t="shared" si="514"/>
        <v/>
      </c>
      <c r="AK1018" s="125" t="str">
        <f t="shared" si="515"/>
        <v/>
      </c>
      <c r="AL1018" s="121" t="str">
        <f t="shared" si="516"/>
        <v/>
      </c>
      <c r="AM1018" s="138" t="str">
        <f>IF(AS1018="","",IF(R1018="Refreshment Beverage",ROUND(AS1018*Rates!K$19,4),ROUND(AO1018*(VLOOKUP(VALUE(Q1018),Rates!G$4:L$12,3,0)),4)))</f>
        <v/>
      </c>
      <c r="AN1018" s="126" t="str">
        <f>IF(AS1018="","",IF(R1018="Refreshment Beverage",AS1018*(Rates!J$19/100),MAX(AM1018,AB1018)))</f>
        <v/>
      </c>
      <c r="AO1018" s="127" t="str">
        <f t="shared" si="517"/>
        <v/>
      </c>
      <c r="AP1018" s="127" t="str">
        <f t="shared" si="518"/>
        <v/>
      </c>
      <c r="AQ1018" s="140" t="str">
        <f>IF(AS1018="","",IF(R1018="Refreshment Beverage",ROUND(SUM(VLOOKUP(Q:Q,Rates!G$15:L$19,3,0)*(AS1018-Y1018-Z1018-AA1018)),4),ROUND(SUM(Rates!$K$8*AS1018),4)))</f>
        <v/>
      </c>
      <c r="AR1018" s="139" t="str">
        <f t="shared" si="519"/>
        <v/>
      </c>
      <c r="AS1018" s="125" t="str">
        <f t="shared" si="520"/>
        <v/>
      </c>
      <c r="AT1018" s="121" t="str">
        <f t="shared" si="521"/>
        <v/>
      </c>
      <c r="AU1018" s="138" t="str">
        <f>IF(AX1018="","",IF(R1018="Refreshment Beverage",ROUND((BA1018-Y1018-Z1018-AA1018)*VLOOKUP(VALUE(Q1018),Rates!G$15:L$19,3,0),4),ROUND(AW1018*(VLOOKUP(VALUE(Q1018),Rates!G:L,3,0)),4)))</f>
        <v/>
      </c>
      <c r="AV1018" s="126" t="str">
        <f t="shared" si="522"/>
        <v/>
      </c>
      <c r="AW1018" s="127" t="str">
        <f t="shared" si="523"/>
        <v/>
      </c>
      <c r="AX1018" s="123" t="str">
        <f t="shared" si="524"/>
        <v/>
      </c>
      <c r="AY1018" s="140" t="str">
        <f>IF(AX1018="","",IF(R1018="Refreshment Beverage",ROUND(SUM(AX1018*Rates!K$19),4),ROUND(SUM(AX1018*(Rates!J$8/100)),4)))</f>
        <v/>
      </c>
      <c r="AZ1018" s="124" t="str">
        <f t="shared" si="525"/>
        <v/>
      </c>
      <c r="BA1018" s="125" t="str">
        <f t="shared" si="526"/>
        <v/>
      </c>
      <c r="BB1018" s="115"/>
      <c r="BC1018" s="143"/>
      <c r="BD1018" s="100"/>
      <c r="BE1018" s="100"/>
      <c r="BF1018" s="100"/>
      <c r="BG1018" s="100"/>
    </row>
    <row r="1019" spans="1:59" ht="12.75" customHeight="1" x14ac:dyDescent="0.2">
      <c r="A1019" s="144"/>
      <c r="B1019" s="141"/>
      <c r="C1019" s="141"/>
      <c r="D1019" s="142"/>
      <c r="E1019" s="142"/>
      <c r="F1019" s="142"/>
      <c r="G1019" s="142"/>
      <c r="H1019" s="142"/>
      <c r="I1019" s="129"/>
      <c r="J1019" s="130"/>
      <c r="K1019" s="131" t="str">
        <f t="shared" si="497"/>
        <v/>
      </c>
      <c r="L1019" s="132" t="str">
        <f t="shared" si="498"/>
        <v/>
      </c>
      <c r="M1019" s="133" t="str">
        <f t="shared" si="499"/>
        <v/>
      </c>
      <c r="N1019" s="134" t="str">
        <f>IFERROR(IF(B:B="","",IF(R1019="Beer",SUM(LOOKUP(2,1/(Rates!$B$3:$B$5&lt;=W1019)/(Rates!$C$3:$C$5&gt;=W1019),Rates!$D$3:$D$5)*(X1019/100)*W1019),IF(R1019="Refreshment Beverage",SUM(LOOKUP(2,1/(Rates!$B$7:$B$11&lt;=W1019)/(Rates!$C$7:$C$11&gt;=W1019),Rates!$D$7:$D$11)*(X1019/100)*W1019)))),"")</f>
        <v/>
      </c>
      <c r="O1019" s="134" t="str">
        <f t="shared" si="500"/>
        <v/>
      </c>
      <c r="P1019" s="116"/>
      <c r="Q1019" s="117" t="str">
        <f t="shared" si="501"/>
        <v/>
      </c>
      <c r="R1019" s="128" t="str">
        <f t="shared" si="502"/>
        <v/>
      </c>
      <c r="S1019" s="135" t="str">
        <f>IF(B1019="","",IF(R1019="Refreshment Beverage",VLOOKUP(VALUE(Q1019),Rates!G$15:L$19,2,0),VLOOKUP(VALUE(Q1019),Rates!G$4:L$12,2,0)))</f>
        <v/>
      </c>
      <c r="T1019" s="135" t="str">
        <f t="shared" si="503"/>
        <v/>
      </c>
      <c r="U1019" s="118" t="str">
        <f t="shared" si="504"/>
        <v/>
      </c>
      <c r="V1019" s="135" t="str">
        <f t="shared" si="505"/>
        <v/>
      </c>
      <c r="W1019" s="135" t="str">
        <f t="shared" si="506"/>
        <v/>
      </c>
      <c r="X1019" s="119" t="str">
        <f t="shared" si="507"/>
        <v/>
      </c>
      <c r="Y1019" s="120" t="str">
        <f>IF(B:B="","",IF(R1019="Refreshment Beverage",VLOOKUP(Q1019,Rates!G$15:L$19,6,0)*W1019,VLOOKUP(Q1019,Rates!G$4:L$12,6,0)*W1019))</f>
        <v/>
      </c>
      <c r="Z1019" s="120" t="str">
        <f t="shared" si="508"/>
        <v/>
      </c>
      <c r="AA1019" s="120" t="str">
        <f t="shared" si="509"/>
        <v/>
      </c>
      <c r="AB1019" s="136" t="str">
        <f>IF(B:B="","",IF(R1019="Refreshment Beverage","",IF(AND(R1019="Beer",Q1019=0),SUM(LOOKUP(2,1/(Rates!$B$15:$B$18&lt;=W1019)/(Rates!$C$15:$C$18&gt;=W1019),Rates!$D$15:$D$18)*W1019),VLOOKUP(VALUE(Q:Q),Rates!A:B,2,0)*W1019)))</f>
        <v/>
      </c>
      <c r="AC1019" s="136" t="str">
        <f>IF(B:B="","",IF(R1019="Refreshment Beverage","",IF(AND(R1019="Beer",Q1019=0),SUM(LOOKUP(2,1/(Rates!$B$15:$B$18&lt;=W1019)/(Rates!$C$15:$C$18&gt;=W1019),Rates!$E$15:$E$18)*W1019),VLOOKUP(VALUE(Q:Q),Rates!A:C,3,0)*W1019)))</f>
        <v/>
      </c>
      <c r="AD1019" s="137" t="str">
        <f>IFERROR(IF(B:B="","",IF(R1019="Beer","",IF(VALUE(Q1019)=0,VLOOKUP(VLOOKUP(B:B,#REF!,16,0),Rates!A:E,2,0),VLOOKUP(VALUE(Q1019),Rates!A$31:B$34,2,0)*W1019))),0)</f>
        <v/>
      </c>
      <c r="AE1019" s="121" t="str">
        <f t="shared" si="510"/>
        <v/>
      </c>
      <c r="AF1019" s="138" t="str">
        <f t="shared" si="511"/>
        <v/>
      </c>
      <c r="AG1019" s="122" t="str">
        <f t="shared" si="512"/>
        <v/>
      </c>
      <c r="AH1019" s="123" t="str">
        <f t="shared" si="513"/>
        <v/>
      </c>
      <c r="AI1019" s="139" t="str">
        <f>IF(AE:AE="","",IF(R1019="Refreshment Beverage",AK1019*(Rates!J$19/100),ROUND(SUM(AH1019*(Rates!$J$8/100)),4)))</f>
        <v/>
      </c>
      <c r="AJ1019" s="124" t="str">
        <f t="shared" si="514"/>
        <v/>
      </c>
      <c r="AK1019" s="125" t="str">
        <f t="shared" si="515"/>
        <v/>
      </c>
      <c r="AL1019" s="121" t="str">
        <f t="shared" si="516"/>
        <v/>
      </c>
      <c r="AM1019" s="138" t="str">
        <f>IF(AS1019="","",IF(R1019="Refreshment Beverage",ROUND(AS1019*Rates!K$19,4),ROUND(AO1019*(VLOOKUP(VALUE(Q1019),Rates!G$4:L$12,3,0)),4)))</f>
        <v/>
      </c>
      <c r="AN1019" s="126" t="str">
        <f>IF(AS1019="","",IF(R1019="Refreshment Beverage",AS1019*(Rates!J$19/100),MAX(AM1019,AB1019)))</f>
        <v/>
      </c>
      <c r="AO1019" s="127" t="str">
        <f t="shared" si="517"/>
        <v/>
      </c>
      <c r="AP1019" s="127" t="str">
        <f t="shared" si="518"/>
        <v/>
      </c>
      <c r="AQ1019" s="140" t="str">
        <f>IF(AS1019="","",IF(R1019="Refreshment Beverage",ROUND(SUM(VLOOKUP(Q:Q,Rates!G$15:L$19,3,0)*(AS1019-Y1019-Z1019-AA1019)),4),ROUND(SUM(Rates!$K$8*AS1019),4)))</f>
        <v/>
      </c>
      <c r="AR1019" s="139" t="str">
        <f t="shared" si="519"/>
        <v/>
      </c>
      <c r="AS1019" s="125" t="str">
        <f t="shared" si="520"/>
        <v/>
      </c>
      <c r="AT1019" s="121" t="str">
        <f t="shared" si="521"/>
        <v/>
      </c>
      <c r="AU1019" s="138" t="str">
        <f>IF(AX1019="","",IF(R1019="Refreshment Beverage",ROUND((BA1019-Y1019-Z1019-AA1019)*VLOOKUP(VALUE(Q1019),Rates!G$15:L$19,3,0),4),ROUND(AW1019*(VLOOKUP(VALUE(Q1019),Rates!G:L,3,0)),4)))</f>
        <v/>
      </c>
      <c r="AV1019" s="126" t="str">
        <f t="shared" si="522"/>
        <v/>
      </c>
      <c r="AW1019" s="127" t="str">
        <f t="shared" si="523"/>
        <v/>
      </c>
      <c r="AX1019" s="123" t="str">
        <f t="shared" si="524"/>
        <v/>
      </c>
      <c r="AY1019" s="140" t="str">
        <f>IF(AX1019="","",IF(R1019="Refreshment Beverage",ROUND(SUM(AX1019*Rates!K$19),4),ROUND(SUM(AX1019*(Rates!J$8/100)),4)))</f>
        <v/>
      </c>
      <c r="AZ1019" s="124" t="str">
        <f t="shared" si="525"/>
        <v/>
      </c>
      <c r="BA1019" s="125" t="str">
        <f t="shared" si="526"/>
        <v/>
      </c>
      <c r="BB1019" s="115"/>
      <c r="BC1019" s="143"/>
      <c r="BD1019" s="100"/>
      <c r="BE1019" s="100"/>
      <c r="BF1019" s="100"/>
      <c r="BG1019" s="100"/>
    </row>
    <row r="1020" spans="1:59" ht="12.75" customHeight="1" x14ac:dyDescent="0.2">
      <c r="A1020" s="144"/>
      <c r="B1020" s="141"/>
      <c r="C1020" s="141"/>
      <c r="D1020" s="142"/>
      <c r="E1020" s="142"/>
      <c r="F1020" s="142"/>
      <c r="G1020" s="142"/>
      <c r="H1020" s="142"/>
      <c r="I1020" s="129"/>
      <c r="J1020" s="130"/>
      <c r="K1020" s="131" t="str">
        <f t="shared" si="497"/>
        <v/>
      </c>
      <c r="L1020" s="132" t="str">
        <f t="shared" si="498"/>
        <v/>
      </c>
      <c r="M1020" s="133" t="str">
        <f t="shared" si="499"/>
        <v/>
      </c>
      <c r="N1020" s="134" t="str">
        <f>IFERROR(IF(B:B="","",IF(R1020="Beer",SUM(LOOKUP(2,1/(Rates!$B$3:$B$5&lt;=W1020)/(Rates!$C$3:$C$5&gt;=W1020),Rates!$D$3:$D$5)*(X1020/100)*W1020),IF(R1020="Refreshment Beverage",SUM(LOOKUP(2,1/(Rates!$B$7:$B$11&lt;=W1020)/(Rates!$C$7:$C$11&gt;=W1020),Rates!$D$7:$D$11)*(X1020/100)*W1020)))),"")</f>
        <v/>
      </c>
      <c r="O1020" s="134" t="str">
        <f t="shared" si="500"/>
        <v/>
      </c>
      <c r="P1020" s="116"/>
      <c r="Q1020" s="117" t="str">
        <f t="shared" si="501"/>
        <v/>
      </c>
      <c r="R1020" s="128" t="str">
        <f t="shared" si="502"/>
        <v/>
      </c>
      <c r="S1020" s="135" t="str">
        <f>IF(B1020="","",IF(R1020="Refreshment Beverage",VLOOKUP(VALUE(Q1020),Rates!G$15:L$19,2,0),VLOOKUP(VALUE(Q1020),Rates!G$4:L$12,2,0)))</f>
        <v/>
      </c>
      <c r="T1020" s="135" t="str">
        <f t="shared" si="503"/>
        <v/>
      </c>
      <c r="U1020" s="118" t="str">
        <f t="shared" si="504"/>
        <v/>
      </c>
      <c r="V1020" s="135" t="str">
        <f t="shared" si="505"/>
        <v/>
      </c>
      <c r="W1020" s="135" t="str">
        <f t="shared" si="506"/>
        <v/>
      </c>
      <c r="X1020" s="119" t="str">
        <f t="shared" si="507"/>
        <v/>
      </c>
      <c r="Y1020" s="120" t="str">
        <f>IF(B:B="","",IF(R1020="Refreshment Beverage",VLOOKUP(Q1020,Rates!G$15:L$19,6,0)*W1020,VLOOKUP(Q1020,Rates!G$4:L$12,6,0)*W1020))</f>
        <v/>
      </c>
      <c r="Z1020" s="120" t="str">
        <f t="shared" si="508"/>
        <v/>
      </c>
      <c r="AA1020" s="120" t="str">
        <f t="shared" si="509"/>
        <v/>
      </c>
      <c r="AB1020" s="136" t="str">
        <f>IF(B:B="","",IF(R1020="Refreshment Beverage","",IF(AND(R1020="Beer",Q1020=0),SUM(LOOKUP(2,1/(Rates!$B$15:$B$18&lt;=W1020)/(Rates!$C$15:$C$18&gt;=W1020),Rates!$D$15:$D$18)*W1020),VLOOKUP(VALUE(Q:Q),Rates!A:B,2,0)*W1020)))</f>
        <v/>
      </c>
      <c r="AC1020" s="136" t="str">
        <f>IF(B:B="","",IF(R1020="Refreshment Beverage","",IF(AND(R1020="Beer",Q1020=0),SUM(LOOKUP(2,1/(Rates!$B$15:$B$18&lt;=W1020)/(Rates!$C$15:$C$18&gt;=W1020),Rates!$E$15:$E$18)*W1020),VLOOKUP(VALUE(Q:Q),Rates!A:C,3,0)*W1020)))</f>
        <v/>
      </c>
      <c r="AD1020" s="137" t="str">
        <f>IFERROR(IF(B:B="","",IF(R1020="Beer","",IF(VALUE(Q1020)=0,VLOOKUP(VLOOKUP(B:B,#REF!,16,0),Rates!A:E,2,0),VLOOKUP(VALUE(Q1020),Rates!A$31:B$34,2,0)*W1020))),0)</f>
        <v/>
      </c>
      <c r="AE1020" s="121" t="str">
        <f t="shared" si="510"/>
        <v/>
      </c>
      <c r="AF1020" s="138" t="str">
        <f t="shared" si="511"/>
        <v/>
      </c>
      <c r="AG1020" s="122" t="str">
        <f t="shared" si="512"/>
        <v/>
      </c>
      <c r="AH1020" s="123" t="str">
        <f t="shared" si="513"/>
        <v/>
      </c>
      <c r="AI1020" s="139" t="str">
        <f>IF(AE:AE="","",IF(R1020="Refreshment Beverage",AK1020*(Rates!J$19/100),ROUND(SUM(AH1020*(Rates!$J$8/100)),4)))</f>
        <v/>
      </c>
      <c r="AJ1020" s="124" t="str">
        <f t="shared" si="514"/>
        <v/>
      </c>
      <c r="AK1020" s="125" t="str">
        <f t="shared" si="515"/>
        <v/>
      </c>
      <c r="AL1020" s="121" t="str">
        <f t="shared" si="516"/>
        <v/>
      </c>
      <c r="AM1020" s="138" t="str">
        <f>IF(AS1020="","",IF(R1020="Refreshment Beverage",ROUND(AS1020*Rates!K$19,4),ROUND(AO1020*(VLOOKUP(VALUE(Q1020),Rates!G$4:L$12,3,0)),4)))</f>
        <v/>
      </c>
      <c r="AN1020" s="126" t="str">
        <f>IF(AS1020="","",IF(R1020="Refreshment Beverage",AS1020*(Rates!J$19/100),MAX(AM1020,AB1020)))</f>
        <v/>
      </c>
      <c r="AO1020" s="127" t="str">
        <f t="shared" si="517"/>
        <v/>
      </c>
      <c r="AP1020" s="127" t="str">
        <f t="shared" si="518"/>
        <v/>
      </c>
      <c r="AQ1020" s="140" t="str">
        <f>IF(AS1020="","",IF(R1020="Refreshment Beverage",ROUND(SUM(VLOOKUP(Q:Q,Rates!G$15:L$19,3,0)*(AS1020-Y1020-Z1020-AA1020)),4),ROUND(SUM(Rates!$K$8*AS1020),4)))</f>
        <v/>
      </c>
      <c r="AR1020" s="139" t="str">
        <f t="shared" si="519"/>
        <v/>
      </c>
      <c r="AS1020" s="125" t="str">
        <f t="shared" si="520"/>
        <v/>
      </c>
      <c r="AT1020" s="121" t="str">
        <f t="shared" si="521"/>
        <v/>
      </c>
      <c r="AU1020" s="138" t="str">
        <f>IF(AX1020="","",IF(R1020="Refreshment Beverage",ROUND((BA1020-Y1020-Z1020-AA1020)*VLOOKUP(VALUE(Q1020),Rates!G$15:L$19,3,0),4),ROUND(AW1020*(VLOOKUP(VALUE(Q1020),Rates!G:L,3,0)),4)))</f>
        <v/>
      </c>
      <c r="AV1020" s="126" t="str">
        <f t="shared" si="522"/>
        <v/>
      </c>
      <c r="AW1020" s="127" t="str">
        <f t="shared" si="523"/>
        <v/>
      </c>
      <c r="AX1020" s="123" t="str">
        <f t="shared" si="524"/>
        <v/>
      </c>
      <c r="AY1020" s="140" t="str">
        <f>IF(AX1020="","",IF(R1020="Refreshment Beverage",ROUND(SUM(AX1020*Rates!K$19),4),ROUND(SUM(AX1020*(Rates!J$8/100)),4)))</f>
        <v/>
      </c>
      <c r="AZ1020" s="124" t="str">
        <f t="shared" si="525"/>
        <v/>
      </c>
      <c r="BA1020" s="125" t="str">
        <f t="shared" si="526"/>
        <v/>
      </c>
      <c r="BB1020" s="115"/>
      <c r="BC1020" s="143"/>
      <c r="BD1020" s="100"/>
      <c r="BE1020" s="100"/>
      <c r="BF1020" s="100"/>
      <c r="BG1020" s="100"/>
    </row>
    <row r="1021" spans="1:59" ht="12.75" customHeight="1" x14ac:dyDescent="0.2">
      <c r="A1021" s="144"/>
      <c r="B1021" s="141"/>
      <c r="C1021" s="141"/>
      <c r="D1021" s="142"/>
      <c r="E1021" s="142"/>
      <c r="F1021" s="142"/>
      <c r="G1021" s="142"/>
      <c r="H1021" s="142"/>
      <c r="I1021" s="129"/>
      <c r="J1021" s="130"/>
      <c r="K1021" s="131" t="str">
        <f t="shared" si="497"/>
        <v/>
      </c>
      <c r="L1021" s="132" t="str">
        <f t="shared" si="498"/>
        <v/>
      </c>
      <c r="M1021" s="133" t="str">
        <f t="shared" si="499"/>
        <v/>
      </c>
      <c r="N1021" s="134" t="str">
        <f>IFERROR(IF(B:B="","",IF(R1021="Beer",SUM(LOOKUP(2,1/(Rates!$B$3:$B$5&lt;=W1021)/(Rates!$C$3:$C$5&gt;=W1021),Rates!$D$3:$D$5)*(X1021/100)*W1021),IF(R1021="Refreshment Beverage",SUM(LOOKUP(2,1/(Rates!$B$7:$B$11&lt;=W1021)/(Rates!$C$7:$C$11&gt;=W1021),Rates!$D$7:$D$11)*(X1021/100)*W1021)))),"")</f>
        <v/>
      </c>
      <c r="O1021" s="134" t="str">
        <f t="shared" si="500"/>
        <v/>
      </c>
      <c r="P1021" s="116"/>
      <c r="Q1021" s="117" t="str">
        <f t="shared" si="501"/>
        <v/>
      </c>
      <c r="R1021" s="128" t="str">
        <f t="shared" si="502"/>
        <v/>
      </c>
      <c r="S1021" s="135" t="str">
        <f>IF(B1021="","",IF(R1021="Refreshment Beverage",VLOOKUP(VALUE(Q1021),Rates!G$15:L$19,2,0),VLOOKUP(VALUE(Q1021),Rates!G$4:L$12,2,0)))</f>
        <v/>
      </c>
      <c r="T1021" s="135" t="str">
        <f t="shared" si="503"/>
        <v/>
      </c>
      <c r="U1021" s="118" t="str">
        <f t="shared" si="504"/>
        <v/>
      </c>
      <c r="V1021" s="135" t="str">
        <f t="shared" si="505"/>
        <v/>
      </c>
      <c r="W1021" s="135" t="str">
        <f t="shared" si="506"/>
        <v/>
      </c>
      <c r="X1021" s="119" t="str">
        <f t="shared" si="507"/>
        <v/>
      </c>
      <c r="Y1021" s="120" t="str">
        <f>IF(B:B="","",IF(R1021="Refreshment Beverage",VLOOKUP(Q1021,Rates!G$15:L$19,6,0)*W1021,VLOOKUP(Q1021,Rates!G$4:L$12,6,0)*W1021))</f>
        <v/>
      </c>
      <c r="Z1021" s="120" t="str">
        <f t="shared" si="508"/>
        <v/>
      </c>
      <c r="AA1021" s="120" t="str">
        <f t="shared" si="509"/>
        <v/>
      </c>
      <c r="AB1021" s="136" t="str">
        <f>IF(B:B="","",IF(R1021="Refreshment Beverage","",IF(AND(R1021="Beer",Q1021=0),SUM(LOOKUP(2,1/(Rates!$B$15:$B$18&lt;=W1021)/(Rates!$C$15:$C$18&gt;=W1021),Rates!$D$15:$D$18)*W1021),VLOOKUP(VALUE(Q:Q),Rates!A:B,2,0)*W1021)))</f>
        <v/>
      </c>
      <c r="AC1021" s="136" t="str">
        <f>IF(B:B="","",IF(R1021="Refreshment Beverage","",IF(AND(R1021="Beer",Q1021=0),SUM(LOOKUP(2,1/(Rates!$B$15:$B$18&lt;=W1021)/(Rates!$C$15:$C$18&gt;=W1021),Rates!$E$15:$E$18)*W1021),VLOOKUP(VALUE(Q:Q),Rates!A:C,3,0)*W1021)))</f>
        <v/>
      </c>
      <c r="AD1021" s="137" t="str">
        <f>IFERROR(IF(B:B="","",IF(R1021="Beer","",IF(VALUE(Q1021)=0,VLOOKUP(VLOOKUP(B:B,#REF!,16,0),Rates!A:E,2,0),VLOOKUP(VALUE(Q1021),Rates!A$31:B$34,2,0)*W1021))),0)</f>
        <v/>
      </c>
      <c r="AE1021" s="121" t="str">
        <f t="shared" si="510"/>
        <v/>
      </c>
      <c r="AF1021" s="138" t="str">
        <f t="shared" si="511"/>
        <v/>
      </c>
      <c r="AG1021" s="122" t="str">
        <f t="shared" si="512"/>
        <v/>
      </c>
      <c r="AH1021" s="123" t="str">
        <f t="shared" si="513"/>
        <v/>
      </c>
      <c r="AI1021" s="139" t="str">
        <f>IF(AE:AE="","",IF(R1021="Refreshment Beverage",AK1021*(Rates!J$19/100),ROUND(SUM(AH1021*(Rates!$J$8/100)),4)))</f>
        <v/>
      </c>
      <c r="AJ1021" s="124" t="str">
        <f t="shared" si="514"/>
        <v/>
      </c>
      <c r="AK1021" s="125" t="str">
        <f t="shared" si="515"/>
        <v/>
      </c>
      <c r="AL1021" s="121" t="str">
        <f t="shared" si="516"/>
        <v/>
      </c>
      <c r="AM1021" s="138" t="str">
        <f>IF(AS1021="","",IF(R1021="Refreshment Beverage",ROUND(AS1021*Rates!K$19,4),ROUND(AO1021*(VLOOKUP(VALUE(Q1021),Rates!G$4:L$12,3,0)),4)))</f>
        <v/>
      </c>
      <c r="AN1021" s="126" t="str">
        <f>IF(AS1021="","",IF(R1021="Refreshment Beverage",AS1021*(Rates!J$19/100),MAX(AM1021,AB1021)))</f>
        <v/>
      </c>
      <c r="AO1021" s="127" t="str">
        <f t="shared" si="517"/>
        <v/>
      </c>
      <c r="AP1021" s="127" t="str">
        <f t="shared" si="518"/>
        <v/>
      </c>
      <c r="AQ1021" s="140" t="str">
        <f>IF(AS1021="","",IF(R1021="Refreshment Beverage",ROUND(SUM(VLOOKUP(Q:Q,Rates!G$15:L$19,3,0)*(AS1021-Y1021-Z1021-AA1021)),4),ROUND(SUM(Rates!$K$8*AS1021),4)))</f>
        <v/>
      </c>
      <c r="AR1021" s="139" t="str">
        <f t="shared" si="519"/>
        <v/>
      </c>
      <c r="AS1021" s="125" t="str">
        <f t="shared" si="520"/>
        <v/>
      </c>
      <c r="AT1021" s="121" t="str">
        <f t="shared" si="521"/>
        <v/>
      </c>
      <c r="AU1021" s="138" t="str">
        <f>IF(AX1021="","",IF(R1021="Refreshment Beverage",ROUND((BA1021-Y1021-Z1021-AA1021)*VLOOKUP(VALUE(Q1021),Rates!G$15:L$19,3,0),4),ROUND(AW1021*(VLOOKUP(VALUE(Q1021),Rates!G:L,3,0)),4)))</f>
        <v/>
      </c>
      <c r="AV1021" s="126" t="str">
        <f t="shared" si="522"/>
        <v/>
      </c>
      <c r="AW1021" s="127" t="str">
        <f t="shared" si="523"/>
        <v/>
      </c>
      <c r="AX1021" s="123" t="str">
        <f t="shared" si="524"/>
        <v/>
      </c>
      <c r="AY1021" s="140" t="str">
        <f>IF(AX1021="","",IF(R1021="Refreshment Beverage",ROUND(SUM(AX1021*Rates!K$19),4),ROUND(SUM(AX1021*(Rates!J$8/100)),4)))</f>
        <v/>
      </c>
      <c r="AZ1021" s="124" t="str">
        <f t="shared" si="525"/>
        <v/>
      </c>
      <c r="BA1021" s="125" t="str">
        <f t="shared" si="526"/>
        <v/>
      </c>
      <c r="BB1021" s="115"/>
      <c r="BC1021" s="143"/>
      <c r="BD1021" s="100"/>
      <c r="BE1021" s="100"/>
      <c r="BF1021" s="100"/>
      <c r="BG1021" s="100"/>
    </row>
    <row r="1022" spans="1:59" ht="12.75" customHeight="1" x14ac:dyDescent="0.2">
      <c r="A1022" s="144"/>
      <c r="B1022" s="141"/>
      <c r="C1022" s="141"/>
      <c r="D1022" s="142"/>
      <c r="E1022" s="142"/>
      <c r="F1022" s="142"/>
      <c r="G1022" s="142"/>
      <c r="H1022" s="142"/>
      <c r="I1022" s="129"/>
      <c r="J1022" s="130"/>
      <c r="K1022" s="131" t="str">
        <f t="shared" si="497"/>
        <v/>
      </c>
      <c r="L1022" s="132" t="str">
        <f t="shared" si="498"/>
        <v/>
      </c>
      <c r="M1022" s="133" t="str">
        <f t="shared" si="499"/>
        <v/>
      </c>
      <c r="N1022" s="134" t="str">
        <f>IFERROR(IF(B:B="","",IF(R1022="Beer",SUM(LOOKUP(2,1/(Rates!$B$3:$B$5&lt;=W1022)/(Rates!$C$3:$C$5&gt;=W1022),Rates!$D$3:$D$5)*(X1022/100)*W1022),IF(R1022="Refreshment Beverage",SUM(LOOKUP(2,1/(Rates!$B$7:$B$11&lt;=W1022)/(Rates!$C$7:$C$11&gt;=W1022),Rates!$D$7:$D$11)*(X1022/100)*W1022)))),"")</f>
        <v/>
      </c>
      <c r="O1022" s="134" t="str">
        <f t="shared" si="500"/>
        <v/>
      </c>
      <c r="P1022" s="116"/>
      <c r="Q1022" s="117" t="str">
        <f t="shared" si="501"/>
        <v/>
      </c>
      <c r="R1022" s="128" t="str">
        <f t="shared" si="502"/>
        <v/>
      </c>
      <c r="S1022" s="135" t="str">
        <f>IF(B1022="","",IF(R1022="Refreshment Beverage",VLOOKUP(VALUE(Q1022),Rates!G$15:L$19,2,0),VLOOKUP(VALUE(Q1022),Rates!G$4:L$12,2,0)))</f>
        <v/>
      </c>
      <c r="T1022" s="135" t="str">
        <f t="shared" si="503"/>
        <v/>
      </c>
      <c r="U1022" s="118" t="str">
        <f t="shared" si="504"/>
        <v/>
      </c>
      <c r="V1022" s="135" t="str">
        <f t="shared" si="505"/>
        <v/>
      </c>
      <c r="W1022" s="135" t="str">
        <f t="shared" si="506"/>
        <v/>
      </c>
      <c r="X1022" s="119" t="str">
        <f t="shared" si="507"/>
        <v/>
      </c>
      <c r="Y1022" s="120" t="str">
        <f>IF(B:B="","",IF(R1022="Refreshment Beverage",VLOOKUP(Q1022,Rates!G$15:L$19,6,0)*W1022,VLOOKUP(Q1022,Rates!G$4:L$12,6,0)*W1022))</f>
        <v/>
      </c>
      <c r="Z1022" s="120" t="str">
        <f t="shared" si="508"/>
        <v/>
      </c>
      <c r="AA1022" s="120" t="str">
        <f t="shared" si="509"/>
        <v/>
      </c>
      <c r="AB1022" s="136" t="str">
        <f>IF(B:B="","",IF(R1022="Refreshment Beverage","",IF(AND(R1022="Beer",Q1022=0),SUM(LOOKUP(2,1/(Rates!$B$15:$B$18&lt;=W1022)/(Rates!$C$15:$C$18&gt;=W1022),Rates!$D$15:$D$18)*W1022),VLOOKUP(VALUE(Q:Q),Rates!A:B,2,0)*W1022)))</f>
        <v/>
      </c>
      <c r="AC1022" s="136" t="str">
        <f>IF(B:B="","",IF(R1022="Refreshment Beverage","",IF(AND(R1022="Beer",Q1022=0),SUM(LOOKUP(2,1/(Rates!$B$15:$B$18&lt;=W1022)/(Rates!$C$15:$C$18&gt;=W1022),Rates!$E$15:$E$18)*W1022),VLOOKUP(VALUE(Q:Q),Rates!A:C,3,0)*W1022)))</f>
        <v/>
      </c>
      <c r="AD1022" s="137" t="str">
        <f>IFERROR(IF(B:B="","",IF(R1022="Beer","",IF(VALUE(Q1022)=0,VLOOKUP(VLOOKUP(B:B,#REF!,16,0),Rates!A:E,2,0),VLOOKUP(VALUE(Q1022),Rates!A$31:B$34,2,0)*W1022))),0)</f>
        <v/>
      </c>
      <c r="AE1022" s="121" t="str">
        <f t="shared" si="510"/>
        <v/>
      </c>
      <c r="AF1022" s="138" t="str">
        <f t="shared" si="511"/>
        <v/>
      </c>
      <c r="AG1022" s="122" t="str">
        <f t="shared" si="512"/>
        <v/>
      </c>
      <c r="AH1022" s="123" t="str">
        <f t="shared" si="513"/>
        <v/>
      </c>
      <c r="AI1022" s="139" t="str">
        <f>IF(AE:AE="","",IF(R1022="Refreshment Beverage",AK1022*(Rates!J$19/100),ROUND(SUM(AH1022*(Rates!$J$8/100)),4)))</f>
        <v/>
      </c>
      <c r="AJ1022" s="124" t="str">
        <f t="shared" si="514"/>
        <v/>
      </c>
      <c r="AK1022" s="125" t="str">
        <f t="shared" si="515"/>
        <v/>
      </c>
      <c r="AL1022" s="121" t="str">
        <f t="shared" si="516"/>
        <v/>
      </c>
      <c r="AM1022" s="138" t="str">
        <f>IF(AS1022="","",IF(R1022="Refreshment Beverage",ROUND(AS1022*Rates!K$19,4),ROUND(AO1022*(VLOOKUP(VALUE(Q1022),Rates!G$4:L$12,3,0)),4)))</f>
        <v/>
      </c>
      <c r="AN1022" s="126" t="str">
        <f>IF(AS1022="","",IF(R1022="Refreshment Beverage",AS1022*(Rates!J$19/100),MAX(AM1022,AB1022)))</f>
        <v/>
      </c>
      <c r="AO1022" s="127" t="str">
        <f t="shared" si="517"/>
        <v/>
      </c>
      <c r="AP1022" s="127" t="str">
        <f t="shared" si="518"/>
        <v/>
      </c>
      <c r="AQ1022" s="140" t="str">
        <f>IF(AS1022="","",IF(R1022="Refreshment Beverage",ROUND(SUM(VLOOKUP(Q:Q,Rates!G$15:L$19,3,0)*(AS1022-Y1022-Z1022-AA1022)),4),ROUND(SUM(Rates!$K$8*AS1022),4)))</f>
        <v/>
      </c>
      <c r="AR1022" s="139" t="str">
        <f t="shared" si="519"/>
        <v/>
      </c>
      <c r="AS1022" s="125" t="str">
        <f t="shared" si="520"/>
        <v/>
      </c>
      <c r="AT1022" s="121" t="str">
        <f t="shared" si="521"/>
        <v/>
      </c>
      <c r="AU1022" s="138" t="str">
        <f>IF(AX1022="","",IF(R1022="Refreshment Beverage",ROUND((BA1022-Y1022-Z1022-AA1022)*VLOOKUP(VALUE(Q1022),Rates!G$15:L$19,3,0),4),ROUND(AW1022*(VLOOKUP(VALUE(Q1022),Rates!G:L,3,0)),4)))</f>
        <v/>
      </c>
      <c r="AV1022" s="126" t="str">
        <f t="shared" si="522"/>
        <v/>
      </c>
      <c r="AW1022" s="127" t="str">
        <f t="shared" si="523"/>
        <v/>
      </c>
      <c r="AX1022" s="123" t="str">
        <f t="shared" si="524"/>
        <v/>
      </c>
      <c r="AY1022" s="140" t="str">
        <f>IF(AX1022="","",IF(R1022="Refreshment Beverage",ROUND(SUM(AX1022*Rates!K$19),4),ROUND(SUM(AX1022*(Rates!J$8/100)),4)))</f>
        <v/>
      </c>
      <c r="AZ1022" s="124" t="str">
        <f t="shared" si="525"/>
        <v/>
      </c>
      <c r="BA1022" s="125" t="str">
        <f t="shared" si="526"/>
        <v/>
      </c>
      <c r="BB1022" s="115"/>
      <c r="BC1022" s="143"/>
      <c r="BD1022" s="100"/>
      <c r="BE1022" s="100"/>
      <c r="BF1022" s="100"/>
      <c r="BG1022" s="100"/>
    </row>
    <row r="1023" spans="1:59" ht="12.75" customHeight="1" x14ac:dyDescent="0.2">
      <c r="A1023" s="144"/>
      <c r="B1023" s="141"/>
      <c r="C1023" s="141"/>
      <c r="D1023" s="142"/>
      <c r="E1023" s="142"/>
      <c r="F1023" s="142"/>
      <c r="G1023" s="142"/>
      <c r="H1023" s="142"/>
      <c r="I1023" s="129"/>
      <c r="J1023" s="130"/>
      <c r="K1023" s="131" t="str">
        <f t="shared" si="497"/>
        <v/>
      </c>
      <c r="L1023" s="132" t="str">
        <f t="shared" si="498"/>
        <v/>
      </c>
      <c r="M1023" s="133" t="str">
        <f t="shared" si="499"/>
        <v/>
      </c>
      <c r="N1023" s="134" t="str">
        <f>IFERROR(IF(B:B="","",IF(R1023="Beer",SUM(LOOKUP(2,1/(Rates!$B$3:$B$5&lt;=W1023)/(Rates!$C$3:$C$5&gt;=W1023),Rates!$D$3:$D$5)*(X1023/100)*W1023),IF(R1023="Refreshment Beverage",SUM(LOOKUP(2,1/(Rates!$B$7:$B$11&lt;=W1023)/(Rates!$C$7:$C$11&gt;=W1023),Rates!$D$7:$D$11)*(X1023/100)*W1023)))),"")</f>
        <v/>
      </c>
      <c r="O1023" s="134" t="str">
        <f t="shared" si="500"/>
        <v/>
      </c>
      <c r="P1023" s="116"/>
      <c r="Q1023" s="117" t="str">
        <f t="shared" si="501"/>
        <v/>
      </c>
      <c r="R1023" s="128" t="str">
        <f t="shared" si="502"/>
        <v/>
      </c>
      <c r="S1023" s="135" t="str">
        <f>IF(B1023="","",IF(R1023="Refreshment Beverage",VLOOKUP(VALUE(Q1023),Rates!G$15:L$19,2,0),VLOOKUP(VALUE(Q1023),Rates!G$4:L$12,2,0)))</f>
        <v/>
      </c>
      <c r="T1023" s="135" t="str">
        <f t="shared" si="503"/>
        <v/>
      </c>
      <c r="U1023" s="118" t="str">
        <f t="shared" si="504"/>
        <v/>
      </c>
      <c r="V1023" s="135" t="str">
        <f t="shared" si="505"/>
        <v/>
      </c>
      <c r="W1023" s="135" t="str">
        <f t="shared" si="506"/>
        <v/>
      </c>
      <c r="X1023" s="119" t="str">
        <f t="shared" si="507"/>
        <v/>
      </c>
      <c r="Y1023" s="120" t="str">
        <f>IF(B:B="","",IF(R1023="Refreshment Beverage",VLOOKUP(Q1023,Rates!G$15:L$19,6,0)*W1023,VLOOKUP(Q1023,Rates!G$4:L$12,6,0)*W1023))</f>
        <v/>
      </c>
      <c r="Z1023" s="120" t="str">
        <f t="shared" si="508"/>
        <v/>
      </c>
      <c r="AA1023" s="120" t="str">
        <f t="shared" si="509"/>
        <v/>
      </c>
      <c r="AB1023" s="136" t="str">
        <f>IF(B:B="","",IF(R1023="Refreshment Beverage","",IF(AND(R1023="Beer",Q1023=0),SUM(LOOKUP(2,1/(Rates!$B$15:$B$18&lt;=W1023)/(Rates!$C$15:$C$18&gt;=W1023),Rates!$D$15:$D$18)*W1023),VLOOKUP(VALUE(Q:Q),Rates!A:B,2,0)*W1023)))</f>
        <v/>
      </c>
      <c r="AC1023" s="136" t="str">
        <f>IF(B:B="","",IF(R1023="Refreshment Beverage","",IF(AND(R1023="Beer",Q1023=0),SUM(LOOKUP(2,1/(Rates!$B$15:$B$18&lt;=W1023)/(Rates!$C$15:$C$18&gt;=W1023),Rates!$E$15:$E$18)*W1023),VLOOKUP(VALUE(Q:Q),Rates!A:C,3,0)*W1023)))</f>
        <v/>
      </c>
      <c r="AD1023" s="137" t="str">
        <f>IFERROR(IF(B:B="","",IF(R1023="Beer","",IF(VALUE(Q1023)=0,VLOOKUP(VLOOKUP(B:B,#REF!,16,0),Rates!A:E,2,0),VLOOKUP(VALUE(Q1023),Rates!A$31:B$34,2,0)*W1023))),0)</f>
        <v/>
      </c>
      <c r="AE1023" s="121" t="str">
        <f t="shared" si="510"/>
        <v/>
      </c>
      <c r="AF1023" s="138" t="str">
        <f t="shared" si="511"/>
        <v/>
      </c>
      <c r="AG1023" s="122" t="str">
        <f t="shared" si="512"/>
        <v/>
      </c>
      <c r="AH1023" s="123" t="str">
        <f t="shared" si="513"/>
        <v/>
      </c>
      <c r="AI1023" s="139" t="str">
        <f>IF(AE:AE="","",IF(R1023="Refreshment Beverage",AK1023*(Rates!J$19/100),ROUND(SUM(AH1023*(Rates!$J$8/100)),4)))</f>
        <v/>
      </c>
      <c r="AJ1023" s="124" t="str">
        <f t="shared" si="514"/>
        <v/>
      </c>
      <c r="AK1023" s="125" t="str">
        <f t="shared" si="515"/>
        <v/>
      </c>
      <c r="AL1023" s="121" t="str">
        <f t="shared" si="516"/>
        <v/>
      </c>
      <c r="AM1023" s="138" t="str">
        <f>IF(AS1023="","",IF(R1023="Refreshment Beverage",ROUND(AS1023*Rates!K$19,4),ROUND(AO1023*(VLOOKUP(VALUE(Q1023),Rates!G$4:L$12,3,0)),4)))</f>
        <v/>
      </c>
      <c r="AN1023" s="126" t="str">
        <f>IF(AS1023="","",IF(R1023="Refreshment Beverage",AS1023*(Rates!J$19/100),MAX(AM1023,AB1023)))</f>
        <v/>
      </c>
      <c r="AO1023" s="127" t="str">
        <f t="shared" si="517"/>
        <v/>
      </c>
      <c r="AP1023" s="127" t="str">
        <f t="shared" si="518"/>
        <v/>
      </c>
      <c r="AQ1023" s="140" t="str">
        <f>IF(AS1023="","",IF(R1023="Refreshment Beverage",ROUND(SUM(VLOOKUP(Q:Q,Rates!G$15:L$19,3,0)*(AS1023-Y1023-Z1023-AA1023)),4),ROUND(SUM(Rates!$K$8*AS1023),4)))</f>
        <v/>
      </c>
      <c r="AR1023" s="139" t="str">
        <f t="shared" si="519"/>
        <v/>
      </c>
      <c r="AS1023" s="125" t="str">
        <f t="shared" si="520"/>
        <v/>
      </c>
      <c r="AT1023" s="121" t="str">
        <f t="shared" si="521"/>
        <v/>
      </c>
      <c r="AU1023" s="138" t="str">
        <f>IF(AX1023="","",IF(R1023="Refreshment Beverage",ROUND((BA1023-Y1023-Z1023-AA1023)*VLOOKUP(VALUE(Q1023),Rates!G$15:L$19,3,0),4),ROUND(AW1023*(VLOOKUP(VALUE(Q1023),Rates!G:L,3,0)),4)))</f>
        <v/>
      </c>
      <c r="AV1023" s="126" t="str">
        <f t="shared" si="522"/>
        <v/>
      </c>
      <c r="AW1023" s="127" t="str">
        <f t="shared" si="523"/>
        <v/>
      </c>
      <c r="AX1023" s="123" t="str">
        <f t="shared" si="524"/>
        <v/>
      </c>
      <c r="AY1023" s="140" t="str">
        <f>IF(AX1023="","",IF(R1023="Refreshment Beverage",ROUND(SUM(AX1023*Rates!K$19),4),ROUND(SUM(AX1023*(Rates!J$8/100)),4)))</f>
        <v/>
      </c>
      <c r="AZ1023" s="124" t="str">
        <f t="shared" si="525"/>
        <v/>
      </c>
      <c r="BA1023" s="125" t="str">
        <f t="shared" si="526"/>
        <v/>
      </c>
      <c r="BB1023" s="115"/>
      <c r="BC1023" s="143"/>
      <c r="BD1023" s="100"/>
      <c r="BE1023" s="100"/>
      <c r="BF1023" s="100"/>
      <c r="BG1023" s="100"/>
    </row>
    <row r="1024" spans="1:59" ht="12.75" customHeight="1" x14ac:dyDescent="0.2">
      <c r="A1024" s="144"/>
      <c r="B1024" s="141"/>
      <c r="C1024" s="141"/>
      <c r="D1024" s="142"/>
      <c r="E1024" s="142"/>
      <c r="F1024" s="142"/>
      <c r="G1024" s="142"/>
      <c r="H1024" s="142"/>
      <c r="I1024" s="129"/>
      <c r="J1024" s="130"/>
      <c r="K1024" s="131" t="str">
        <f t="shared" si="497"/>
        <v/>
      </c>
      <c r="L1024" s="132" t="str">
        <f t="shared" si="498"/>
        <v/>
      </c>
      <c r="M1024" s="133" t="str">
        <f t="shared" si="499"/>
        <v/>
      </c>
      <c r="N1024" s="134" t="str">
        <f>IFERROR(IF(B:B="","",IF(R1024="Beer",SUM(LOOKUP(2,1/(Rates!$B$3:$B$5&lt;=W1024)/(Rates!$C$3:$C$5&gt;=W1024),Rates!$D$3:$D$5)*(X1024/100)*W1024),IF(R1024="Refreshment Beverage",SUM(LOOKUP(2,1/(Rates!$B$7:$B$11&lt;=W1024)/(Rates!$C$7:$C$11&gt;=W1024),Rates!$D$7:$D$11)*(X1024/100)*W1024)))),"")</f>
        <v/>
      </c>
      <c r="O1024" s="134" t="str">
        <f t="shared" si="500"/>
        <v/>
      </c>
      <c r="P1024" s="116"/>
      <c r="Q1024" s="117" t="str">
        <f t="shared" si="501"/>
        <v/>
      </c>
      <c r="R1024" s="128" t="str">
        <f t="shared" si="502"/>
        <v/>
      </c>
      <c r="S1024" s="135" t="str">
        <f>IF(B1024="","",IF(R1024="Refreshment Beverage",VLOOKUP(VALUE(Q1024),Rates!G$15:L$19,2,0),VLOOKUP(VALUE(Q1024),Rates!G$4:L$12,2,0)))</f>
        <v/>
      </c>
      <c r="T1024" s="135" t="str">
        <f t="shared" si="503"/>
        <v/>
      </c>
      <c r="U1024" s="118" t="str">
        <f t="shared" si="504"/>
        <v/>
      </c>
      <c r="V1024" s="135" t="str">
        <f t="shared" si="505"/>
        <v/>
      </c>
      <c r="W1024" s="135" t="str">
        <f t="shared" si="506"/>
        <v/>
      </c>
      <c r="X1024" s="119" t="str">
        <f t="shared" si="507"/>
        <v/>
      </c>
      <c r="Y1024" s="120" t="str">
        <f>IF(B:B="","",IF(R1024="Refreshment Beverage",VLOOKUP(Q1024,Rates!G$15:L$19,6,0)*W1024,VLOOKUP(Q1024,Rates!G$4:L$12,6,0)*W1024))</f>
        <v/>
      </c>
      <c r="Z1024" s="120" t="str">
        <f t="shared" si="508"/>
        <v/>
      </c>
      <c r="AA1024" s="120" t="str">
        <f t="shared" si="509"/>
        <v/>
      </c>
      <c r="AB1024" s="136" t="str">
        <f>IF(B:B="","",IF(R1024="Refreshment Beverage","",IF(AND(R1024="Beer",Q1024=0),SUM(LOOKUP(2,1/(Rates!$B$15:$B$18&lt;=W1024)/(Rates!$C$15:$C$18&gt;=W1024),Rates!$D$15:$D$18)*W1024),VLOOKUP(VALUE(Q:Q),Rates!A:B,2,0)*W1024)))</f>
        <v/>
      </c>
      <c r="AC1024" s="136" t="str">
        <f>IF(B:B="","",IF(R1024="Refreshment Beverage","",IF(AND(R1024="Beer",Q1024=0),SUM(LOOKUP(2,1/(Rates!$B$15:$B$18&lt;=W1024)/(Rates!$C$15:$C$18&gt;=W1024),Rates!$E$15:$E$18)*W1024),VLOOKUP(VALUE(Q:Q),Rates!A:C,3,0)*W1024)))</f>
        <v/>
      </c>
      <c r="AD1024" s="137" t="str">
        <f>IFERROR(IF(B:B="","",IF(R1024="Beer","",IF(VALUE(Q1024)=0,VLOOKUP(VLOOKUP(B:B,#REF!,16,0),Rates!A:E,2,0),VLOOKUP(VALUE(Q1024),Rates!A$31:B$34,2,0)*W1024))),0)</f>
        <v/>
      </c>
      <c r="AE1024" s="121" t="str">
        <f t="shared" si="510"/>
        <v/>
      </c>
      <c r="AF1024" s="138" t="str">
        <f t="shared" si="511"/>
        <v/>
      </c>
      <c r="AG1024" s="122" t="str">
        <f t="shared" si="512"/>
        <v/>
      </c>
      <c r="AH1024" s="123" t="str">
        <f t="shared" si="513"/>
        <v/>
      </c>
      <c r="AI1024" s="139" t="str">
        <f>IF(AE:AE="","",IF(R1024="Refreshment Beverage",AK1024*(Rates!J$19/100),ROUND(SUM(AH1024*(Rates!$J$8/100)),4)))</f>
        <v/>
      </c>
      <c r="AJ1024" s="124" t="str">
        <f t="shared" si="514"/>
        <v/>
      </c>
      <c r="AK1024" s="125" t="str">
        <f t="shared" si="515"/>
        <v/>
      </c>
      <c r="AL1024" s="121" t="str">
        <f t="shared" si="516"/>
        <v/>
      </c>
      <c r="AM1024" s="138" t="str">
        <f>IF(AS1024="","",IF(R1024="Refreshment Beverage",ROUND(AS1024*Rates!K$19,4),ROUND(AO1024*(VLOOKUP(VALUE(Q1024),Rates!G$4:L$12,3,0)),4)))</f>
        <v/>
      </c>
      <c r="AN1024" s="126" t="str">
        <f>IF(AS1024="","",IF(R1024="Refreshment Beverage",AS1024*(Rates!J$19/100),MAX(AM1024,AB1024)))</f>
        <v/>
      </c>
      <c r="AO1024" s="127" t="str">
        <f t="shared" si="517"/>
        <v/>
      </c>
      <c r="AP1024" s="127" t="str">
        <f t="shared" si="518"/>
        <v/>
      </c>
      <c r="AQ1024" s="140" t="str">
        <f>IF(AS1024="","",IF(R1024="Refreshment Beverage",ROUND(SUM(VLOOKUP(Q:Q,Rates!G$15:L$19,3,0)*(AS1024-Y1024-Z1024-AA1024)),4),ROUND(SUM(Rates!$K$8*AS1024),4)))</f>
        <v/>
      </c>
      <c r="AR1024" s="139" t="str">
        <f t="shared" si="519"/>
        <v/>
      </c>
      <c r="AS1024" s="125" t="str">
        <f t="shared" si="520"/>
        <v/>
      </c>
      <c r="AT1024" s="121" t="str">
        <f t="shared" si="521"/>
        <v/>
      </c>
      <c r="AU1024" s="138" t="str">
        <f>IF(AX1024="","",IF(R1024="Refreshment Beverage",ROUND((BA1024-Y1024-Z1024-AA1024)*VLOOKUP(VALUE(Q1024),Rates!G$15:L$19,3,0),4),ROUND(AW1024*(VLOOKUP(VALUE(Q1024),Rates!G:L,3,0)),4)))</f>
        <v/>
      </c>
      <c r="AV1024" s="126" t="str">
        <f t="shared" si="522"/>
        <v/>
      </c>
      <c r="AW1024" s="127" t="str">
        <f t="shared" si="523"/>
        <v/>
      </c>
      <c r="AX1024" s="123" t="str">
        <f t="shared" si="524"/>
        <v/>
      </c>
      <c r="AY1024" s="140" t="str">
        <f>IF(AX1024="","",IF(R1024="Refreshment Beverage",ROUND(SUM(AX1024*Rates!K$19),4),ROUND(SUM(AX1024*(Rates!J$8/100)),4)))</f>
        <v/>
      </c>
      <c r="AZ1024" s="124" t="str">
        <f t="shared" si="525"/>
        <v/>
      </c>
      <c r="BA1024" s="125" t="str">
        <f t="shared" si="526"/>
        <v/>
      </c>
      <c r="BB1024" s="115"/>
      <c r="BC1024" s="143"/>
      <c r="BD1024" s="100"/>
      <c r="BE1024" s="100"/>
      <c r="BF1024" s="100"/>
      <c r="BG1024" s="100"/>
    </row>
    <row r="1025" spans="1:59" ht="12.75" customHeight="1" x14ac:dyDescent="0.2">
      <c r="A1025" s="144"/>
      <c r="B1025" s="141"/>
      <c r="C1025" s="141"/>
      <c r="D1025" s="142"/>
      <c r="E1025" s="142"/>
      <c r="F1025" s="142"/>
      <c r="G1025" s="142"/>
      <c r="H1025" s="142"/>
      <c r="I1025" s="129"/>
      <c r="J1025" s="130"/>
      <c r="K1025" s="131" t="str">
        <f t="shared" si="497"/>
        <v/>
      </c>
      <c r="L1025" s="132" t="str">
        <f t="shared" si="498"/>
        <v/>
      </c>
      <c r="M1025" s="133" t="str">
        <f t="shared" si="499"/>
        <v/>
      </c>
      <c r="N1025" s="134" t="str">
        <f>IFERROR(IF(B:B="","",IF(R1025="Beer",SUM(LOOKUP(2,1/(Rates!$B$3:$B$5&lt;=W1025)/(Rates!$C$3:$C$5&gt;=W1025),Rates!$D$3:$D$5)*(X1025/100)*W1025),IF(R1025="Refreshment Beverage",SUM(LOOKUP(2,1/(Rates!$B$7:$B$11&lt;=W1025)/(Rates!$C$7:$C$11&gt;=W1025),Rates!$D$7:$D$11)*(X1025/100)*W1025)))),"")</f>
        <v/>
      </c>
      <c r="O1025" s="134" t="str">
        <f t="shared" si="500"/>
        <v/>
      </c>
      <c r="P1025" s="116"/>
      <c r="Q1025" s="117" t="str">
        <f t="shared" si="501"/>
        <v/>
      </c>
      <c r="R1025" s="128" t="str">
        <f t="shared" si="502"/>
        <v/>
      </c>
      <c r="S1025" s="135" t="str">
        <f>IF(B1025="","",IF(R1025="Refreshment Beverage",VLOOKUP(VALUE(Q1025),Rates!G$15:L$19,2,0),VLOOKUP(VALUE(Q1025),Rates!G$4:L$12,2,0)))</f>
        <v/>
      </c>
      <c r="T1025" s="135" t="str">
        <f t="shared" si="503"/>
        <v/>
      </c>
      <c r="U1025" s="118" t="str">
        <f t="shared" si="504"/>
        <v/>
      </c>
      <c r="V1025" s="135" t="str">
        <f t="shared" si="505"/>
        <v/>
      </c>
      <c r="W1025" s="135" t="str">
        <f t="shared" si="506"/>
        <v/>
      </c>
      <c r="X1025" s="119" t="str">
        <f t="shared" si="507"/>
        <v/>
      </c>
      <c r="Y1025" s="120" t="str">
        <f>IF(B:B="","",IF(R1025="Refreshment Beverage",VLOOKUP(Q1025,Rates!G$15:L$19,6,0)*W1025,VLOOKUP(Q1025,Rates!G$4:L$12,6,0)*W1025))</f>
        <v/>
      </c>
      <c r="Z1025" s="120" t="str">
        <f t="shared" si="508"/>
        <v/>
      </c>
      <c r="AA1025" s="120" t="str">
        <f t="shared" si="509"/>
        <v/>
      </c>
      <c r="AB1025" s="136" t="str">
        <f>IF(B:B="","",IF(R1025="Refreshment Beverage","",IF(AND(R1025="Beer",Q1025=0),SUM(LOOKUP(2,1/(Rates!$B$15:$B$18&lt;=W1025)/(Rates!$C$15:$C$18&gt;=W1025),Rates!$D$15:$D$18)*W1025),VLOOKUP(VALUE(Q:Q),Rates!A:B,2,0)*W1025)))</f>
        <v/>
      </c>
      <c r="AC1025" s="136" t="str">
        <f>IF(B:B="","",IF(R1025="Refreshment Beverage","",IF(AND(R1025="Beer",Q1025=0),SUM(LOOKUP(2,1/(Rates!$B$15:$B$18&lt;=W1025)/(Rates!$C$15:$C$18&gt;=W1025),Rates!$E$15:$E$18)*W1025),VLOOKUP(VALUE(Q:Q),Rates!A:C,3,0)*W1025)))</f>
        <v/>
      </c>
      <c r="AD1025" s="137" t="str">
        <f>IFERROR(IF(B:B="","",IF(R1025="Beer","",IF(VALUE(Q1025)=0,VLOOKUP(VLOOKUP(B:B,#REF!,16,0),Rates!A:E,2,0),VLOOKUP(VALUE(Q1025),Rates!A$31:B$34,2,0)*W1025))),0)</f>
        <v/>
      </c>
      <c r="AE1025" s="121" t="str">
        <f t="shared" si="510"/>
        <v/>
      </c>
      <c r="AF1025" s="138" t="str">
        <f t="shared" si="511"/>
        <v/>
      </c>
      <c r="AG1025" s="122" t="str">
        <f t="shared" si="512"/>
        <v/>
      </c>
      <c r="AH1025" s="123" t="str">
        <f t="shared" si="513"/>
        <v/>
      </c>
      <c r="AI1025" s="139" t="str">
        <f>IF(AE:AE="","",IF(R1025="Refreshment Beverage",AK1025*(Rates!J$19/100),ROUND(SUM(AH1025*(Rates!$J$8/100)),4)))</f>
        <v/>
      </c>
      <c r="AJ1025" s="124" t="str">
        <f t="shared" si="514"/>
        <v/>
      </c>
      <c r="AK1025" s="125" t="str">
        <f t="shared" si="515"/>
        <v/>
      </c>
      <c r="AL1025" s="121" t="str">
        <f t="shared" si="516"/>
        <v/>
      </c>
      <c r="AM1025" s="138" t="str">
        <f>IF(AS1025="","",IF(R1025="Refreshment Beverage",ROUND(AS1025*Rates!K$19,4),ROUND(AO1025*(VLOOKUP(VALUE(Q1025),Rates!G$4:L$12,3,0)),4)))</f>
        <v/>
      </c>
      <c r="AN1025" s="126" t="str">
        <f>IF(AS1025="","",IF(R1025="Refreshment Beverage",AS1025*(Rates!J$19/100),MAX(AM1025,AB1025)))</f>
        <v/>
      </c>
      <c r="AO1025" s="127" t="str">
        <f t="shared" si="517"/>
        <v/>
      </c>
      <c r="AP1025" s="127" t="str">
        <f t="shared" si="518"/>
        <v/>
      </c>
      <c r="AQ1025" s="140" t="str">
        <f>IF(AS1025="","",IF(R1025="Refreshment Beverage",ROUND(SUM(VLOOKUP(Q:Q,Rates!G$15:L$19,3,0)*(AS1025-Y1025-Z1025-AA1025)),4),ROUND(SUM(Rates!$K$8*AS1025),4)))</f>
        <v/>
      </c>
      <c r="AR1025" s="139" t="str">
        <f t="shared" si="519"/>
        <v/>
      </c>
      <c r="AS1025" s="125" t="str">
        <f t="shared" si="520"/>
        <v/>
      </c>
      <c r="AT1025" s="121" t="str">
        <f t="shared" si="521"/>
        <v/>
      </c>
      <c r="AU1025" s="138" t="str">
        <f>IF(AX1025="","",IF(R1025="Refreshment Beverage",ROUND((BA1025-Y1025-Z1025-AA1025)*VLOOKUP(VALUE(Q1025),Rates!G$15:L$19,3,0),4),ROUND(AW1025*(VLOOKUP(VALUE(Q1025),Rates!G:L,3,0)),4)))</f>
        <v/>
      </c>
      <c r="AV1025" s="126" t="str">
        <f t="shared" si="522"/>
        <v/>
      </c>
      <c r="AW1025" s="127" t="str">
        <f t="shared" si="523"/>
        <v/>
      </c>
      <c r="AX1025" s="123" t="str">
        <f t="shared" si="524"/>
        <v/>
      </c>
      <c r="AY1025" s="140" t="str">
        <f>IF(AX1025="","",IF(R1025="Refreshment Beverage",ROUND(SUM(AX1025*Rates!K$19),4),ROUND(SUM(AX1025*(Rates!J$8/100)),4)))</f>
        <v/>
      </c>
      <c r="AZ1025" s="124" t="str">
        <f t="shared" si="525"/>
        <v/>
      </c>
      <c r="BA1025" s="125" t="str">
        <f t="shared" si="526"/>
        <v/>
      </c>
      <c r="BB1025" s="115"/>
      <c r="BC1025" s="143"/>
      <c r="BD1025" s="100"/>
      <c r="BE1025" s="100"/>
      <c r="BF1025" s="100"/>
      <c r="BG1025" s="100"/>
    </row>
    <row r="1026" spans="1:59" ht="12.75" customHeight="1" x14ac:dyDescent="0.2">
      <c r="A1026" s="144"/>
      <c r="B1026" s="141"/>
      <c r="C1026" s="141"/>
      <c r="D1026" s="142"/>
      <c r="E1026" s="142"/>
      <c r="F1026" s="142"/>
      <c r="G1026" s="142"/>
      <c r="H1026" s="142"/>
      <c r="I1026" s="129"/>
      <c r="J1026" s="130"/>
      <c r="K1026" s="131" t="str">
        <f t="shared" si="497"/>
        <v/>
      </c>
      <c r="L1026" s="132" t="str">
        <f t="shared" si="498"/>
        <v/>
      </c>
      <c r="M1026" s="133" t="str">
        <f t="shared" si="499"/>
        <v/>
      </c>
      <c r="N1026" s="134" t="str">
        <f>IFERROR(IF(B:B="","",IF(R1026="Beer",SUM(LOOKUP(2,1/(Rates!$B$3:$B$5&lt;=W1026)/(Rates!$C$3:$C$5&gt;=W1026),Rates!$D$3:$D$5)*(X1026/100)*W1026),IF(R1026="Refreshment Beverage",SUM(LOOKUP(2,1/(Rates!$B$7:$B$11&lt;=W1026)/(Rates!$C$7:$C$11&gt;=W1026),Rates!$D$7:$D$11)*(X1026/100)*W1026)))),"")</f>
        <v/>
      </c>
      <c r="O1026" s="134" t="str">
        <f t="shared" si="500"/>
        <v/>
      </c>
      <c r="P1026" s="116"/>
      <c r="Q1026" s="117" t="str">
        <f t="shared" si="501"/>
        <v/>
      </c>
      <c r="R1026" s="128" t="str">
        <f t="shared" si="502"/>
        <v/>
      </c>
      <c r="S1026" s="135" t="str">
        <f>IF(B1026="","",IF(R1026="Refreshment Beverage",VLOOKUP(VALUE(Q1026),Rates!G$15:L$19,2,0),VLOOKUP(VALUE(Q1026),Rates!G$4:L$12,2,0)))</f>
        <v/>
      </c>
      <c r="T1026" s="135" t="str">
        <f t="shared" si="503"/>
        <v/>
      </c>
      <c r="U1026" s="118" t="str">
        <f t="shared" si="504"/>
        <v/>
      </c>
      <c r="V1026" s="135" t="str">
        <f t="shared" si="505"/>
        <v/>
      </c>
      <c r="W1026" s="135" t="str">
        <f t="shared" si="506"/>
        <v/>
      </c>
      <c r="X1026" s="119" t="str">
        <f t="shared" si="507"/>
        <v/>
      </c>
      <c r="Y1026" s="120" t="str">
        <f>IF(B:B="","",IF(R1026="Refreshment Beverage",VLOOKUP(Q1026,Rates!G$15:L$19,6,0)*W1026,VLOOKUP(Q1026,Rates!G$4:L$12,6,0)*W1026))</f>
        <v/>
      </c>
      <c r="Z1026" s="120" t="str">
        <f t="shared" si="508"/>
        <v/>
      </c>
      <c r="AA1026" s="120" t="str">
        <f t="shared" si="509"/>
        <v/>
      </c>
      <c r="AB1026" s="136" t="str">
        <f>IF(B:B="","",IF(R1026="Refreshment Beverage","",IF(AND(R1026="Beer",Q1026=0),SUM(LOOKUP(2,1/(Rates!$B$15:$B$18&lt;=W1026)/(Rates!$C$15:$C$18&gt;=W1026),Rates!$D$15:$D$18)*W1026),VLOOKUP(VALUE(Q:Q),Rates!A:B,2,0)*W1026)))</f>
        <v/>
      </c>
      <c r="AC1026" s="136" t="str">
        <f>IF(B:B="","",IF(R1026="Refreshment Beverage","",IF(AND(R1026="Beer",Q1026=0),SUM(LOOKUP(2,1/(Rates!$B$15:$B$18&lt;=W1026)/(Rates!$C$15:$C$18&gt;=W1026),Rates!$E$15:$E$18)*W1026),VLOOKUP(VALUE(Q:Q),Rates!A:C,3,0)*W1026)))</f>
        <v/>
      </c>
      <c r="AD1026" s="137" t="str">
        <f>IFERROR(IF(B:B="","",IF(R1026="Beer","",IF(VALUE(Q1026)=0,VLOOKUP(VLOOKUP(B:B,#REF!,16,0),Rates!A:E,2,0),VLOOKUP(VALUE(Q1026),Rates!A$31:B$34,2,0)*W1026))),0)</f>
        <v/>
      </c>
      <c r="AE1026" s="121" t="str">
        <f t="shared" si="510"/>
        <v/>
      </c>
      <c r="AF1026" s="138" t="str">
        <f t="shared" si="511"/>
        <v/>
      </c>
      <c r="AG1026" s="122" t="str">
        <f t="shared" si="512"/>
        <v/>
      </c>
      <c r="AH1026" s="123" t="str">
        <f t="shared" si="513"/>
        <v/>
      </c>
      <c r="AI1026" s="139" t="str">
        <f>IF(AE:AE="","",IF(R1026="Refreshment Beverage",AK1026*(Rates!J$19/100),ROUND(SUM(AH1026*(Rates!$J$8/100)),4)))</f>
        <v/>
      </c>
      <c r="AJ1026" s="124" t="str">
        <f t="shared" si="514"/>
        <v/>
      </c>
      <c r="AK1026" s="125" t="str">
        <f t="shared" si="515"/>
        <v/>
      </c>
      <c r="AL1026" s="121" t="str">
        <f t="shared" si="516"/>
        <v/>
      </c>
      <c r="AM1026" s="138" t="str">
        <f>IF(AS1026="","",IF(R1026="Refreshment Beverage",ROUND(AS1026*Rates!K$19,4),ROUND(AO1026*(VLOOKUP(VALUE(Q1026),Rates!G$4:L$12,3,0)),4)))</f>
        <v/>
      </c>
      <c r="AN1026" s="126" t="str">
        <f>IF(AS1026="","",IF(R1026="Refreshment Beverage",AS1026*(Rates!J$19/100),MAX(AM1026,AB1026)))</f>
        <v/>
      </c>
      <c r="AO1026" s="127" t="str">
        <f t="shared" si="517"/>
        <v/>
      </c>
      <c r="AP1026" s="127" t="str">
        <f t="shared" si="518"/>
        <v/>
      </c>
      <c r="AQ1026" s="140" t="str">
        <f>IF(AS1026="","",IF(R1026="Refreshment Beverage",ROUND(SUM(VLOOKUP(Q:Q,Rates!G$15:L$19,3,0)*(AS1026-Y1026-Z1026-AA1026)),4),ROUND(SUM(Rates!$K$8*AS1026),4)))</f>
        <v/>
      </c>
      <c r="AR1026" s="139" t="str">
        <f t="shared" si="519"/>
        <v/>
      </c>
      <c r="AS1026" s="125" t="str">
        <f t="shared" si="520"/>
        <v/>
      </c>
      <c r="AT1026" s="121" t="str">
        <f t="shared" si="521"/>
        <v/>
      </c>
      <c r="AU1026" s="138" t="str">
        <f>IF(AX1026="","",IF(R1026="Refreshment Beverage",ROUND((BA1026-Y1026-Z1026-AA1026)*VLOOKUP(VALUE(Q1026),Rates!G$15:L$19,3,0),4),ROUND(AW1026*(VLOOKUP(VALUE(Q1026),Rates!G:L,3,0)),4)))</f>
        <v/>
      </c>
      <c r="AV1026" s="126" t="str">
        <f t="shared" si="522"/>
        <v/>
      </c>
      <c r="AW1026" s="127" t="str">
        <f t="shared" si="523"/>
        <v/>
      </c>
      <c r="AX1026" s="123" t="str">
        <f t="shared" si="524"/>
        <v/>
      </c>
      <c r="AY1026" s="140" t="str">
        <f>IF(AX1026="","",IF(R1026="Refreshment Beverage",ROUND(SUM(AX1026*Rates!K$19),4),ROUND(SUM(AX1026*(Rates!J$8/100)),4)))</f>
        <v/>
      </c>
      <c r="AZ1026" s="124" t="str">
        <f t="shared" si="525"/>
        <v/>
      </c>
      <c r="BA1026" s="125" t="str">
        <f t="shared" si="526"/>
        <v/>
      </c>
      <c r="BB1026" s="115"/>
      <c r="BC1026" s="143"/>
      <c r="BD1026" s="100"/>
      <c r="BE1026" s="100"/>
      <c r="BF1026" s="100"/>
      <c r="BG1026" s="100"/>
    </row>
    <row r="1027" spans="1:59" ht="12.75" customHeight="1" x14ac:dyDescent="0.2">
      <c r="A1027" s="144"/>
      <c r="B1027" s="141"/>
      <c r="C1027" s="141"/>
      <c r="D1027" s="142"/>
      <c r="E1027" s="142"/>
      <c r="F1027" s="142"/>
      <c r="G1027" s="142"/>
      <c r="H1027" s="142"/>
      <c r="I1027" s="129"/>
      <c r="J1027" s="130"/>
      <c r="K1027" s="131" t="str">
        <f t="shared" si="497"/>
        <v/>
      </c>
      <c r="L1027" s="132" t="str">
        <f t="shared" si="498"/>
        <v/>
      </c>
      <c r="M1027" s="133" t="str">
        <f t="shared" si="499"/>
        <v/>
      </c>
      <c r="N1027" s="134" t="str">
        <f>IFERROR(IF(B:B="","",IF(R1027="Beer",SUM(LOOKUP(2,1/(Rates!$B$3:$B$5&lt;=W1027)/(Rates!$C$3:$C$5&gt;=W1027),Rates!$D$3:$D$5)*(X1027/100)*W1027),IF(R1027="Refreshment Beverage",SUM(LOOKUP(2,1/(Rates!$B$7:$B$11&lt;=W1027)/(Rates!$C$7:$C$11&gt;=W1027),Rates!$D$7:$D$11)*(X1027/100)*W1027)))),"")</f>
        <v/>
      </c>
      <c r="O1027" s="134" t="str">
        <f t="shared" si="500"/>
        <v/>
      </c>
      <c r="P1027" s="116"/>
      <c r="Q1027" s="117" t="str">
        <f t="shared" si="501"/>
        <v/>
      </c>
      <c r="R1027" s="128" t="str">
        <f t="shared" si="502"/>
        <v/>
      </c>
      <c r="S1027" s="135" t="str">
        <f>IF(B1027="","",IF(R1027="Refreshment Beverage",VLOOKUP(VALUE(Q1027),Rates!G$15:L$19,2,0),VLOOKUP(VALUE(Q1027),Rates!G$4:L$12,2,0)))</f>
        <v/>
      </c>
      <c r="T1027" s="135" t="str">
        <f t="shared" si="503"/>
        <v/>
      </c>
      <c r="U1027" s="118" t="str">
        <f t="shared" si="504"/>
        <v/>
      </c>
      <c r="V1027" s="135" t="str">
        <f t="shared" si="505"/>
        <v/>
      </c>
      <c r="W1027" s="135" t="str">
        <f t="shared" si="506"/>
        <v/>
      </c>
      <c r="X1027" s="119" t="str">
        <f t="shared" si="507"/>
        <v/>
      </c>
      <c r="Y1027" s="120" t="str">
        <f>IF(B:B="","",IF(R1027="Refreshment Beverage",VLOOKUP(Q1027,Rates!G$15:L$19,6,0)*W1027,VLOOKUP(Q1027,Rates!G$4:L$12,6,0)*W1027))</f>
        <v/>
      </c>
      <c r="Z1027" s="120" t="str">
        <f t="shared" si="508"/>
        <v/>
      </c>
      <c r="AA1027" s="120" t="str">
        <f t="shared" si="509"/>
        <v/>
      </c>
      <c r="AB1027" s="136" t="str">
        <f>IF(B:B="","",IF(R1027="Refreshment Beverage","",IF(AND(R1027="Beer",Q1027=0),SUM(LOOKUP(2,1/(Rates!$B$15:$B$18&lt;=W1027)/(Rates!$C$15:$C$18&gt;=W1027),Rates!$D$15:$D$18)*W1027),VLOOKUP(VALUE(Q:Q),Rates!A:B,2,0)*W1027)))</f>
        <v/>
      </c>
      <c r="AC1027" s="136" t="str">
        <f>IF(B:B="","",IF(R1027="Refreshment Beverage","",IF(AND(R1027="Beer",Q1027=0),SUM(LOOKUP(2,1/(Rates!$B$15:$B$18&lt;=W1027)/(Rates!$C$15:$C$18&gt;=W1027),Rates!$E$15:$E$18)*W1027),VLOOKUP(VALUE(Q:Q),Rates!A:C,3,0)*W1027)))</f>
        <v/>
      </c>
      <c r="AD1027" s="137" t="str">
        <f>IFERROR(IF(B:B="","",IF(R1027="Beer","",IF(VALUE(Q1027)=0,VLOOKUP(VLOOKUP(B:B,#REF!,16,0),Rates!A:E,2,0),VLOOKUP(VALUE(Q1027),Rates!A$31:B$34,2,0)*W1027))),0)</f>
        <v/>
      </c>
      <c r="AE1027" s="121" t="str">
        <f t="shared" si="510"/>
        <v/>
      </c>
      <c r="AF1027" s="138" t="str">
        <f t="shared" si="511"/>
        <v/>
      </c>
      <c r="AG1027" s="122" t="str">
        <f t="shared" si="512"/>
        <v/>
      </c>
      <c r="AH1027" s="123" t="str">
        <f t="shared" si="513"/>
        <v/>
      </c>
      <c r="AI1027" s="139" t="str">
        <f>IF(AE:AE="","",IF(R1027="Refreshment Beverage",AK1027*(Rates!J$19/100),ROUND(SUM(AH1027*(Rates!$J$8/100)),4)))</f>
        <v/>
      </c>
      <c r="AJ1027" s="124" t="str">
        <f t="shared" si="514"/>
        <v/>
      </c>
      <c r="AK1027" s="125" t="str">
        <f t="shared" si="515"/>
        <v/>
      </c>
      <c r="AL1027" s="121" t="str">
        <f t="shared" si="516"/>
        <v/>
      </c>
      <c r="AM1027" s="138" t="str">
        <f>IF(AS1027="","",IF(R1027="Refreshment Beverage",ROUND(AS1027*Rates!K$19,4),ROUND(AO1027*(VLOOKUP(VALUE(Q1027),Rates!G$4:L$12,3,0)),4)))</f>
        <v/>
      </c>
      <c r="AN1027" s="126" t="str">
        <f>IF(AS1027="","",IF(R1027="Refreshment Beverage",AS1027*(Rates!J$19/100),MAX(AM1027,AB1027)))</f>
        <v/>
      </c>
      <c r="AO1027" s="127" t="str">
        <f t="shared" si="517"/>
        <v/>
      </c>
      <c r="AP1027" s="127" t="str">
        <f t="shared" si="518"/>
        <v/>
      </c>
      <c r="AQ1027" s="140" t="str">
        <f>IF(AS1027="","",IF(R1027="Refreshment Beverage",ROUND(SUM(VLOOKUP(Q:Q,Rates!G$15:L$19,3,0)*(AS1027-Y1027-Z1027-AA1027)),4),ROUND(SUM(Rates!$K$8*AS1027),4)))</f>
        <v/>
      </c>
      <c r="AR1027" s="139" t="str">
        <f t="shared" si="519"/>
        <v/>
      </c>
      <c r="AS1027" s="125" t="str">
        <f t="shared" si="520"/>
        <v/>
      </c>
      <c r="AT1027" s="121" t="str">
        <f t="shared" si="521"/>
        <v/>
      </c>
      <c r="AU1027" s="138" t="str">
        <f>IF(AX1027="","",IF(R1027="Refreshment Beverage",ROUND((BA1027-Y1027-Z1027-AA1027)*VLOOKUP(VALUE(Q1027),Rates!G$15:L$19,3,0),4),ROUND(AW1027*(VLOOKUP(VALUE(Q1027),Rates!G:L,3,0)),4)))</f>
        <v/>
      </c>
      <c r="AV1027" s="126" t="str">
        <f t="shared" si="522"/>
        <v/>
      </c>
      <c r="AW1027" s="127" t="str">
        <f t="shared" si="523"/>
        <v/>
      </c>
      <c r="AX1027" s="123" t="str">
        <f t="shared" si="524"/>
        <v/>
      </c>
      <c r="AY1027" s="140" t="str">
        <f>IF(AX1027="","",IF(R1027="Refreshment Beverage",ROUND(SUM(AX1027*Rates!K$19),4),ROUND(SUM(AX1027*(Rates!J$8/100)),4)))</f>
        <v/>
      </c>
      <c r="AZ1027" s="124" t="str">
        <f t="shared" si="525"/>
        <v/>
      </c>
      <c r="BA1027" s="125" t="str">
        <f t="shared" si="526"/>
        <v/>
      </c>
      <c r="BB1027" s="115"/>
      <c r="BC1027" s="143"/>
      <c r="BD1027" s="100"/>
      <c r="BE1027" s="100"/>
      <c r="BF1027" s="100"/>
      <c r="BG1027" s="100"/>
    </row>
    <row r="1028" spans="1:59" ht="12.75" customHeight="1" x14ac:dyDescent="0.2">
      <c r="A1028" s="144"/>
      <c r="B1028" s="141"/>
      <c r="C1028" s="141"/>
      <c r="D1028" s="142"/>
      <c r="E1028" s="142"/>
      <c r="F1028" s="142"/>
      <c r="G1028" s="142"/>
      <c r="H1028" s="142"/>
      <c r="I1028" s="129"/>
      <c r="J1028" s="130"/>
      <c r="K1028" s="131" t="str">
        <f t="shared" si="497"/>
        <v/>
      </c>
      <c r="L1028" s="132" t="str">
        <f t="shared" si="498"/>
        <v/>
      </c>
      <c r="M1028" s="133" t="str">
        <f t="shared" si="499"/>
        <v/>
      </c>
      <c r="N1028" s="134" t="str">
        <f>IFERROR(IF(B:B="","",IF(R1028="Beer",SUM(LOOKUP(2,1/(Rates!$B$3:$B$5&lt;=W1028)/(Rates!$C$3:$C$5&gt;=W1028),Rates!$D$3:$D$5)*(X1028/100)*W1028),IF(R1028="Refreshment Beverage",SUM(LOOKUP(2,1/(Rates!$B$7:$B$11&lt;=W1028)/(Rates!$C$7:$C$11&gt;=W1028),Rates!$D$7:$D$11)*(X1028/100)*W1028)))),"")</f>
        <v/>
      </c>
      <c r="O1028" s="134" t="str">
        <f t="shared" si="500"/>
        <v/>
      </c>
      <c r="P1028" s="116"/>
      <c r="Q1028" s="117" t="str">
        <f t="shared" si="501"/>
        <v/>
      </c>
      <c r="R1028" s="128" t="str">
        <f t="shared" si="502"/>
        <v/>
      </c>
      <c r="S1028" s="135" t="str">
        <f>IF(B1028="","",IF(R1028="Refreshment Beverage",VLOOKUP(VALUE(Q1028),Rates!G$15:L$19,2,0),VLOOKUP(VALUE(Q1028),Rates!G$4:L$12,2,0)))</f>
        <v/>
      </c>
      <c r="T1028" s="135" t="str">
        <f t="shared" si="503"/>
        <v/>
      </c>
      <c r="U1028" s="118" t="str">
        <f t="shared" si="504"/>
        <v/>
      </c>
      <c r="V1028" s="135" t="str">
        <f t="shared" si="505"/>
        <v/>
      </c>
      <c r="W1028" s="135" t="str">
        <f t="shared" si="506"/>
        <v/>
      </c>
      <c r="X1028" s="119" t="str">
        <f t="shared" si="507"/>
        <v/>
      </c>
      <c r="Y1028" s="120" t="str">
        <f>IF(B:B="","",IF(R1028="Refreshment Beverage",VLOOKUP(Q1028,Rates!G$15:L$19,6,0)*W1028,VLOOKUP(Q1028,Rates!G$4:L$12,6,0)*W1028))</f>
        <v/>
      </c>
      <c r="Z1028" s="120" t="str">
        <f t="shared" si="508"/>
        <v/>
      </c>
      <c r="AA1028" s="120" t="str">
        <f t="shared" si="509"/>
        <v/>
      </c>
      <c r="AB1028" s="136" t="str">
        <f>IF(B:B="","",IF(R1028="Refreshment Beverage","",IF(AND(R1028="Beer",Q1028=0),SUM(LOOKUP(2,1/(Rates!$B$15:$B$18&lt;=W1028)/(Rates!$C$15:$C$18&gt;=W1028),Rates!$D$15:$D$18)*W1028),VLOOKUP(VALUE(Q:Q),Rates!A:B,2,0)*W1028)))</f>
        <v/>
      </c>
      <c r="AC1028" s="136" t="str">
        <f>IF(B:B="","",IF(R1028="Refreshment Beverage","",IF(AND(R1028="Beer",Q1028=0),SUM(LOOKUP(2,1/(Rates!$B$15:$B$18&lt;=W1028)/(Rates!$C$15:$C$18&gt;=W1028),Rates!$E$15:$E$18)*W1028),VLOOKUP(VALUE(Q:Q),Rates!A:C,3,0)*W1028)))</f>
        <v/>
      </c>
      <c r="AD1028" s="137" t="str">
        <f>IFERROR(IF(B:B="","",IF(R1028="Beer","",IF(VALUE(Q1028)=0,VLOOKUP(VLOOKUP(B:B,#REF!,16,0),Rates!A:E,2,0),VLOOKUP(VALUE(Q1028),Rates!A$31:B$34,2,0)*W1028))),0)</f>
        <v/>
      </c>
      <c r="AE1028" s="121" t="str">
        <f t="shared" si="510"/>
        <v/>
      </c>
      <c r="AF1028" s="138" t="str">
        <f t="shared" si="511"/>
        <v/>
      </c>
      <c r="AG1028" s="122" t="str">
        <f t="shared" si="512"/>
        <v/>
      </c>
      <c r="AH1028" s="123" t="str">
        <f t="shared" si="513"/>
        <v/>
      </c>
      <c r="AI1028" s="139" t="str">
        <f>IF(AE:AE="","",IF(R1028="Refreshment Beverage",AK1028*(Rates!J$19/100),ROUND(SUM(AH1028*(Rates!$J$8/100)),4)))</f>
        <v/>
      </c>
      <c r="AJ1028" s="124" t="str">
        <f t="shared" si="514"/>
        <v/>
      </c>
      <c r="AK1028" s="125" t="str">
        <f t="shared" si="515"/>
        <v/>
      </c>
      <c r="AL1028" s="121" t="str">
        <f t="shared" si="516"/>
        <v/>
      </c>
      <c r="AM1028" s="138" t="str">
        <f>IF(AS1028="","",IF(R1028="Refreshment Beverage",ROUND(AS1028*Rates!K$19,4),ROUND(AO1028*(VLOOKUP(VALUE(Q1028),Rates!G$4:L$12,3,0)),4)))</f>
        <v/>
      </c>
      <c r="AN1028" s="126" t="str">
        <f>IF(AS1028="","",IF(R1028="Refreshment Beverage",AS1028*(Rates!J$19/100),MAX(AM1028,AB1028)))</f>
        <v/>
      </c>
      <c r="AO1028" s="127" t="str">
        <f t="shared" si="517"/>
        <v/>
      </c>
      <c r="AP1028" s="127" t="str">
        <f t="shared" si="518"/>
        <v/>
      </c>
      <c r="AQ1028" s="140" t="str">
        <f>IF(AS1028="","",IF(R1028="Refreshment Beverage",ROUND(SUM(VLOOKUP(Q:Q,Rates!G$15:L$19,3,0)*(AS1028-Y1028-Z1028-AA1028)),4),ROUND(SUM(Rates!$K$8*AS1028),4)))</f>
        <v/>
      </c>
      <c r="AR1028" s="139" t="str">
        <f t="shared" si="519"/>
        <v/>
      </c>
      <c r="AS1028" s="125" t="str">
        <f t="shared" si="520"/>
        <v/>
      </c>
      <c r="AT1028" s="121" t="str">
        <f t="shared" si="521"/>
        <v/>
      </c>
      <c r="AU1028" s="138" t="str">
        <f>IF(AX1028="","",IF(R1028="Refreshment Beverage",ROUND((BA1028-Y1028-Z1028-AA1028)*VLOOKUP(VALUE(Q1028),Rates!G$15:L$19,3,0),4),ROUND(AW1028*(VLOOKUP(VALUE(Q1028),Rates!G:L,3,0)),4)))</f>
        <v/>
      </c>
      <c r="AV1028" s="126" t="str">
        <f t="shared" si="522"/>
        <v/>
      </c>
      <c r="AW1028" s="127" t="str">
        <f t="shared" si="523"/>
        <v/>
      </c>
      <c r="AX1028" s="123" t="str">
        <f t="shared" si="524"/>
        <v/>
      </c>
      <c r="AY1028" s="140" t="str">
        <f>IF(AX1028="","",IF(R1028="Refreshment Beverage",ROUND(SUM(AX1028*Rates!K$19),4),ROUND(SUM(AX1028*(Rates!J$8/100)),4)))</f>
        <v/>
      </c>
      <c r="AZ1028" s="124" t="str">
        <f t="shared" si="525"/>
        <v/>
      </c>
      <c r="BA1028" s="125" t="str">
        <f t="shared" si="526"/>
        <v/>
      </c>
      <c r="BB1028" s="115"/>
      <c r="BC1028" s="143"/>
      <c r="BD1028" s="100"/>
      <c r="BE1028" s="100"/>
      <c r="BF1028" s="100"/>
      <c r="BG1028" s="100"/>
    </row>
    <row r="1029" spans="1:59" ht="12.75" customHeight="1" x14ac:dyDescent="0.2">
      <c r="A1029" s="144"/>
      <c r="B1029" s="141"/>
      <c r="C1029" s="141"/>
      <c r="D1029" s="142"/>
      <c r="E1029" s="142"/>
      <c r="F1029" s="142"/>
      <c r="G1029" s="142"/>
      <c r="H1029" s="142"/>
      <c r="I1029" s="129"/>
      <c r="J1029" s="130"/>
      <c r="K1029" s="131" t="str">
        <f t="shared" si="497"/>
        <v/>
      </c>
      <c r="L1029" s="132" t="str">
        <f t="shared" si="498"/>
        <v/>
      </c>
      <c r="M1029" s="133" t="str">
        <f t="shared" si="499"/>
        <v/>
      </c>
      <c r="N1029" s="134" t="str">
        <f>IFERROR(IF(B:B="","",IF(R1029="Beer",SUM(LOOKUP(2,1/(Rates!$B$3:$B$5&lt;=W1029)/(Rates!$C$3:$C$5&gt;=W1029),Rates!$D$3:$D$5)*(X1029/100)*W1029),IF(R1029="Refreshment Beverage",SUM(LOOKUP(2,1/(Rates!$B$7:$B$11&lt;=W1029)/(Rates!$C$7:$C$11&gt;=W1029),Rates!$D$7:$D$11)*(X1029/100)*W1029)))),"")</f>
        <v/>
      </c>
      <c r="O1029" s="134" t="str">
        <f t="shared" si="500"/>
        <v/>
      </c>
      <c r="P1029" s="116"/>
      <c r="Q1029" s="117" t="str">
        <f t="shared" si="501"/>
        <v/>
      </c>
      <c r="R1029" s="128" t="str">
        <f t="shared" si="502"/>
        <v/>
      </c>
      <c r="S1029" s="135" t="str">
        <f>IF(B1029="","",IF(R1029="Refreshment Beverage",VLOOKUP(VALUE(Q1029),Rates!G$15:L$19,2,0),VLOOKUP(VALUE(Q1029),Rates!G$4:L$12,2,0)))</f>
        <v/>
      </c>
      <c r="T1029" s="135" t="str">
        <f t="shared" si="503"/>
        <v/>
      </c>
      <c r="U1029" s="118" t="str">
        <f t="shared" si="504"/>
        <v/>
      </c>
      <c r="V1029" s="135" t="str">
        <f t="shared" si="505"/>
        <v/>
      </c>
      <c r="W1029" s="135" t="str">
        <f t="shared" si="506"/>
        <v/>
      </c>
      <c r="X1029" s="119" t="str">
        <f t="shared" si="507"/>
        <v/>
      </c>
      <c r="Y1029" s="120" t="str">
        <f>IF(B:B="","",IF(R1029="Refreshment Beverage",VLOOKUP(Q1029,Rates!G$15:L$19,6,0)*W1029,VLOOKUP(Q1029,Rates!G$4:L$12,6,0)*W1029))</f>
        <v/>
      </c>
      <c r="Z1029" s="120" t="str">
        <f t="shared" si="508"/>
        <v/>
      </c>
      <c r="AA1029" s="120" t="str">
        <f t="shared" si="509"/>
        <v/>
      </c>
      <c r="AB1029" s="136" t="str">
        <f>IF(B:B="","",IF(R1029="Refreshment Beverage","",IF(AND(R1029="Beer",Q1029=0),SUM(LOOKUP(2,1/(Rates!$B$15:$B$18&lt;=W1029)/(Rates!$C$15:$C$18&gt;=W1029),Rates!$D$15:$D$18)*W1029),VLOOKUP(VALUE(Q:Q),Rates!A:B,2,0)*W1029)))</f>
        <v/>
      </c>
      <c r="AC1029" s="136" t="str">
        <f>IF(B:B="","",IF(R1029="Refreshment Beverage","",IF(AND(R1029="Beer",Q1029=0),SUM(LOOKUP(2,1/(Rates!$B$15:$B$18&lt;=W1029)/(Rates!$C$15:$C$18&gt;=W1029),Rates!$E$15:$E$18)*W1029),VLOOKUP(VALUE(Q:Q),Rates!A:C,3,0)*W1029)))</f>
        <v/>
      </c>
      <c r="AD1029" s="137" t="str">
        <f>IFERROR(IF(B:B="","",IF(R1029="Beer","",IF(VALUE(Q1029)=0,VLOOKUP(VLOOKUP(B:B,#REF!,16,0),Rates!A:E,2,0),VLOOKUP(VALUE(Q1029),Rates!A$31:B$34,2,0)*W1029))),0)</f>
        <v/>
      </c>
      <c r="AE1029" s="121" t="str">
        <f t="shared" si="510"/>
        <v/>
      </c>
      <c r="AF1029" s="138" t="str">
        <f t="shared" si="511"/>
        <v/>
      </c>
      <c r="AG1029" s="122" t="str">
        <f t="shared" si="512"/>
        <v/>
      </c>
      <c r="AH1029" s="123" t="str">
        <f t="shared" si="513"/>
        <v/>
      </c>
      <c r="AI1029" s="139" t="str">
        <f>IF(AE:AE="","",IF(R1029="Refreshment Beverage",AK1029*(Rates!J$19/100),ROUND(SUM(AH1029*(Rates!$J$8/100)),4)))</f>
        <v/>
      </c>
      <c r="AJ1029" s="124" t="str">
        <f t="shared" si="514"/>
        <v/>
      </c>
      <c r="AK1029" s="125" t="str">
        <f t="shared" si="515"/>
        <v/>
      </c>
      <c r="AL1029" s="121" t="str">
        <f t="shared" si="516"/>
        <v/>
      </c>
      <c r="AM1029" s="138" t="str">
        <f>IF(AS1029="","",IF(R1029="Refreshment Beverage",ROUND(AS1029*Rates!K$19,4),ROUND(AO1029*(VLOOKUP(VALUE(Q1029),Rates!G$4:L$12,3,0)),4)))</f>
        <v/>
      </c>
      <c r="AN1029" s="126" t="str">
        <f>IF(AS1029="","",IF(R1029="Refreshment Beverage",AS1029*(Rates!J$19/100),MAX(AM1029,AB1029)))</f>
        <v/>
      </c>
      <c r="AO1029" s="127" t="str">
        <f t="shared" si="517"/>
        <v/>
      </c>
      <c r="AP1029" s="127" t="str">
        <f t="shared" si="518"/>
        <v/>
      </c>
      <c r="AQ1029" s="140" t="str">
        <f>IF(AS1029="","",IF(R1029="Refreshment Beverage",ROUND(SUM(VLOOKUP(Q:Q,Rates!G$15:L$19,3,0)*(AS1029-Y1029-Z1029-AA1029)),4),ROUND(SUM(Rates!$K$8*AS1029),4)))</f>
        <v/>
      </c>
      <c r="AR1029" s="139" t="str">
        <f t="shared" si="519"/>
        <v/>
      </c>
      <c r="AS1029" s="125" t="str">
        <f t="shared" si="520"/>
        <v/>
      </c>
      <c r="AT1029" s="121" t="str">
        <f t="shared" si="521"/>
        <v/>
      </c>
      <c r="AU1029" s="138" t="str">
        <f>IF(AX1029="","",IF(R1029="Refreshment Beverage",ROUND((BA1029-Y1029-Z1029-AA1029)*VLOOKUP(VALUE(Q1029),Rates!G$15:L$19,3,0),4),ROUND(AW1029*(VLOOKUP(VALUE(Q1029),Rates!G:L,3,0)),4)))</f>
        <v/>
      </c>
      <c r="AV1029" s="126" t="str">
        <f t="shared" si="522"/>
        <v/>
      </c>
      <c r="AW1029" s="127" t="str">
        <f t="shared" si="523"/>
        <v/>
      </c>
      <c r="AX1029" s="123" t="str">
        <f t="shared" si="524"/>
        <v/>
      </c>
      <c r="AY1029" s="140" t="str">
        <f>IF(AX1029="","",IF(R1029="Refreshment Beverage",ROUND(SUM(AX1029*Rates!K$19),4),ROUND(SUM(AX1029*(Rates!J$8/100)),4)))</f>
        <v/>
      </c>
      <c r="AZ1029" s="124" t="str">
        <f t="shared" si="525"/>
        <v/>
      </c>
      <c r="BA1029" s="125" t="str">
        <f t="shared" si="526"/>
        <v/>
      </c>
      <c r="BB1029" s="115"/>
      <c r="BC1029" s="143"/>
      <c r="BD1029" s="100"/>
      <c r="BE1029" s="100"/>
      <c r="BF1029" s="100"/>
      <c r="BG1029" s="100"/>
    </row>
    <row r="1030" spans="1:59" ht="12.75" customHeight="1" x14ac:dyDescent="0.2">
      <c r="A1030" s="144"/>
      <c r="B1030" s="141"/>
      <c r="C1030" s="141"/>
      <c r="D1030" s="142"/>
      <c r="E1030" s="142"/>
      <c r="F1030" s="142"/>
      <c r="G1030" s="142"/>
      <c r="H1030" s="142"/>
      <c r="I1030" s="129"/>
      <c r="J1030" s="130"/>
      <c r="K1030" s="131" t="str">
        <f t="shared" si="497"/>
        <v/>
      </c>
      <c r="L1030" s="132" t="str">
        <f t="shared" si="498"/>
        <v/>
      </c>
      <c r="M1030" s="133" t="str">
        <f t="shared" si="499"/>
        <v/>
      </c>
      <c r="N1030" s="134" t="str">
        <f>IFERROR(IF(B:B="","",IF(R1030="Beer",SUM(LOOKUP(2,1/(Rates!$B$3:$B$5&lt;=W1030)/(Rates!$C$3:$C$5&gt;=W1030),Rates!$D$3:$D$5)*(X1030/100)*W1030),IF(R1030="Refreshment Beverage",SUM(LOOKUP(2,1/(Rates!$B$7:$B$11&lt;=W1030)/(Rates!$C$7:$C$11&gt;=W1030),Rates!$D$7:$D$11)*(X1030/100)*W1030)))),"")</f>
        <v/>
      </c>
      <c r="O1030" s="134" t="str">
        <f t="shared" si="500"/>
        <v/>
      </c>
      <c r="P1030" s="116"/>
      <c r="Q1030" s="117" t="str">
        <f t="shared" si="501"/>
        <v/>
      </c>
      <c r="R1030" s="128" t="str">
        <f t="shared" si="502"/>
        <v/>
      </c>
      <c r="S1030" s="135" t="str">
        <f>IF(B1030="","",IF(R1030="Refreshment Beverage",VLOOKUP(VALUE(Q1030),Rates!G$15:L$19,2,0),VLOOKUP(VALUE(Q1030),Rates!G$4:L$12,2,0)))</f>
        <v/>
      </c>
      <c r="T1030" s="135" t="str">
        <f t="shared" si="503"/>
        <v/>
      </c>
      <c r="U1030" s="118" t="str">
        <f t="shared" si="504"/>
        <v/>
      </c>
      <c r="V1030" s="135" t="str">
        <f t="shared" si="505"/>
        <v/>
      </c>
      <c r="W1030" s="135" t="str">
        <f t="shared" si="506"/>
        <v/>
      </c>
      <c r="X1030" s="119" t="str">
        <f t="shared" si="507"/>
        <v/>
      </c>
      <c r="Y1030" s="120" t="str">
        <f>IF(B:B="","",IF(R1030="Refreshment Beverage",VLOOKUP(Q1030,Rates!G$15:L$19,6,0)*W1030,VLOOKUP(Q1030,Rates!G$4:L$12,6,0)*W1030))</f>
        <v/>
      </c>
      <c r="Z1030" s="120" t="str">
        <f t="shared" si="508"/>
        <v/>
      </c>
      <c r="AA1030" s="120" t="str">
        <f t="shared" si="509"/>
        <v/>
      </c>
      <c r="AB1030" s="136" t="str">
        <f>IF(B:B="","",IF(R1030="Refreshment Beverage","",IF(AND(R1030="Beer",Q1030=0),SUM(LOOKUP(2,1/(Rates!$B$15:$B$18&lt;=W1030)/(Rates!$C$15:$C$18&gt;=W1030),Rates!$D$15:$D$18)*W1030),VLOOKUP(VALUE(Q:Q),Rates!A:B,2,0)*W1030)))</f>
        <v/>
      </c>
      <c r="AC1030" s="136" t="str">
        <f>IF(B:B="","",IF(R1030="Refreshment Beverage","",IF(AND(R1030="Beer",Q1030=0),SUM(LOOKUP(2,1/(Rates!$B$15:$B$18&lt;=W1030)/(Rates!$C$15:$C$18&gt;=W1030),Rates!$E$15:$E$18)*W1030),VLOOKUP(VALUE(Q:Q),Rates!A:C,3,0)*W1030)))</f>
        <v/>
      </c>
      <c r="AD1030" s="137" t="str">
        <f>IFERROR(IF(B:B="","",IF(R1030="Beer","",IF(VALUE(Q1030)=0,VLOOKUP(VLOOKUP(B:B,#REF!,16,0),Rates!A:E,2,0),VLOOKUP(VALUE(Q1030),Rates!A$31:B$34,2,0)*W1030))),0)</f>
        <v/>
      </c>
      <c r="AE1030" s="121" t="str">
        <f t="shared" si="510"/>
        <v/>
      </c>
      <c r="AF1030" s="138" t="str">
        <f t="shared" si="511"/>
        <v/>
      </c>
      <c r="AG1030" s="122" t="str">
        <f t="shared" si="512"/>
        <v/>
      </c>
      <c r="AH1030" s="123" t="str">
        <f t="shared" si="513"/>
        <v/>
      </c>
      <c r="AI1030" s="139" t="str">
        <f>IF(AE:AE="","",IF(R1030="Refreshment Beverage",AK1030*(Rates!J$19/100),ROUND(SUM(AH1030*(Rates!$J$8/100)),4)))</f>
        <v/>
      </c>
      <c r="AJ1030" s="124" t="str">
        <f t="shared" si="514"/>
        <v/>
      </c>
      <c r="AK1030" s="125" t="str">
        <f t="shared" si="515"/>
        <v/>
      </c>
      <c r="AL1030" s="121" t="str">
        <f t="shared" si="516"/>
        <v/>
      </c>
      <c r="AM1030" s="138" t="str">
        <f>IF(AS1030="","",IF(R1030="Refreshment Beverage",ROUND(AS1030*Rates!K$19,4),ROUND(AO1030*(VLOOKUP(VALUE(Q1030),Rates!G$4:L$12,3,0)),4)))</f>
        <v/>
      </c>
      <c r="AN1030" s="126" t="str">
        <f>IF(AS1030="","",IF(R1030="Refreshment Beverage",AS1030*(Rates!J$19/100),MAX(AM1030,AB1030)))</f>
        <v/>
      </c>
      <c r="AO1030" s="127" t="str">
        <f t="shared" si="517"/>
        <v/>
      </c>
      <c r="AP1030" s="127" t="str">
        <f t="shared" si="518"/>
        <v/>
      </c>
      <c r="AQ1030" s="140" t="str">
        <f>IF(AS1030="","",IF(R1030="Refreshment Beverage",ROUND(SUM(VLOOKUP(Q:Q,Rates!G$15:L$19,3,0)*(AS1030-Y1030-Z1030-AA1030)),4),ROUND(SUM(Rates!$K$8*AS1030),4)))</f>
        <v/>
      </c>
      <c r="AR1030" s="139" t="str">
        <f t="shared" si="519"/>
        <v/>
      </c>
      <c r="AS1030" s="125" t="str">
        <f t="shared" si="520"/>
        <v/>
      </c>
      <c r="AT1030" s="121" t="str">
        <f t="shared" si="521"/>
        <v/>
      </c>
      <c r="AU1030" s="138" t="str">
        <f>IF(AX1030="","",IF(R1030="Refreshment Beverage",ROUND((BA1030-Y1030-Z1030-AA1030)*VLOOKUP(VALUE(Q1030),Rates!G$15:L$19,3,0),4),ROUND(AW1030*(VLOOKUP(VALUE(Q1030),Rates!G:L,3,0)),4)))</f>
        <v/>
      </c>
      <c r="AV1030" s="126" t="str">
        <f t="shared" si="522"/>
        <v/>
      </c>
      <c r="AW1030" s="127" t="str">
        <f t="shared" si="523"/>
        <v/>
      </c>
      <c r="AX1030" s="123" t="str">
        <f t="shared" si="524"/>
        <v/>
      </c>
      <c r="AY1030" s="140" t="str">
        <f>IF(AX1030="","",IF(R1030="Refreshment Beverage",ROUND(SUM(AX1030*Rates!K$19),4),ROUND(SUM(AX1030*(Rates!J$8/100)),4)))</f>
        <v/>
      </c>
      <c r="AZ1030" s="124" t="str">
        <f t="shared" si="525"/>
        <v/>
      </c>
      <c r="BA1030" s="125" t="str">
        <f t="shared" si="526"/>
        <v/>
      </c>
      <c r="BB1030" s="115"/>
      <c r="BC1030" s="143"/>
      <c r="BD1030" s="100"/>
      <c r="BE1030" s="100"/>
      <c r="BF1030" s="100"/>
      <c r="BG1030" s="100"/>
    </row>
    <row r="1031" spans="1:59" ht="12.75" customHeight="1" x14ac:dyDescent="0.2">
      <c r="A1031" s="144"/>
      <c r="B1031" s="141"/>
      <c r="C1031" s="141"/>
      <c r="D1031" s="142"/>
      <c r="E1031" s="142"/>
      <c r="F1031" s="142"/>
      <c r="G1031" s="142"/>
      <c r="H1031" s="142"/>
      <c r="I1031" s="129"/>
      <c r="J1031" s="130"/>
      <c r="K1031" s="131" t="str">
        <f t="shared" si="497"/>
        <v/>
      </c>
      <c r="L1031" s="132" t="str">
        <f t="shared" si="498"/>
        <v/>
      </c>
      <c r="M1031" s="133" t="str">
        <f t="shared" si="499"/>
        <v/>
      </c>
      <c r="N1031" s="134" t="str">
        <f>IFERROR(IF(B:B="","",IF(R1031="Beer",SUM(LOOKUP(2,1/(Rates!$B$3:$B$5&lt;=W1031)/(Rates!$C$3:$C$5&gt;=W1031),Rates!$D$3:$D$5)*(X1031/100)*W1031),IF(R1031="Refreshment Beverage",SUM(LOOKUP(2,1/(Rates!$B$7:$B$11&lt;=W1031)/(Rates!$C$7:$C$11&gt;=W1031),Rates!$D$7:$D$11)*(X1031/100)*W1031)))),"")</f>
        <v/>
      </c>
      <c r="O1031" s="134" t="str">
        <f t="shared" si="500"/>
        <v/>
      </c>
      <c r="P1031" s="116"/>
      <c r="Q1031" s="117" t="str">
        <f t="shared" si="501"/>
        <v/>
      </c>
      <c r="R1031" s="128" t="str">
        <f t="shared" si="502"/>
        <v/>
      </c>
      <c r="S1031" s="135" t="str">
        <f>IF(B1031="","",IF(R1031="Refreshment Beverage",VLOOKUP(VALUE(Q1031),Rates!G$15:L$19,2,0),VLOOKUP(VALUE(Q1031),Rates!G$4:L$12,2,0)))</f>
        <v/>
      </c>
      <c r="T1031" s="135" t="str">
        <f t="shared" si="503"/>
        <v/>
      </c>
      <c r="U1031" s="118" t="str">
        <f t="shared" si="504"/>
        <v/>
      </c>
      <c r="V1031" s="135" t="str">
        <f t="shared" si="505"/>
        <v/>
      </c>
      <c r="W1031" s="135" t="str">
        <f t="shared" si="506"/>
        <v/>
      </c>
      <c r="X1031" s="119" t="str">
        <f t="shared" si="507"/>
        <v/>
      </c>
      <c r="Y1031" s="120" t="str">
        <f>IF(B:B="","",IF(R1031="Refreshment Beverage",VLOOKUP(Q1031,Rates!G$15:L$19,6,0)*W1031,VLOOKUP(Q1031,Rates!G$4:L$12,6,0)*W1031))</f>
        <v/>
      </c>
      <c r="Z1031" s="120" t="str">
        <f t="shared" si="508"/>
        <v/>
      </c>
      <c r="AA1031" s="120" t="str">
        <f t="shared" si="509"/>
        <v/>
      </c>
      <c r="AB1031" s="136" t="str">
        <f>IF(B:B="","",IF(R1031="Refreshment Beverage","",IF(AND(R1031="Beer",Q1031=0),SUM(LOOKUP(2,1/(Rates!$B$15:$B$18&lt;=W1031)/(Rates!$C$15:$C$18&gt;=W1031),Rates!$D$15:$D$18)*W1031),VLOOKUP(VALUE(Q:Q),Rates!A:B,2,0)*W1031)))</f>
        <v/>
      </c>
      <c r="AC1031" s="136" t="str">
        <f>IF(B:B="","",IF(R1031="Refreshment Beverage","",IF(AND(R1031="Beer",Q1031=0),SUM(LOOKUP(2,1/(Rates!$B$15:$B$18&lt;=W1031)/(Rates!$C$15:$C$18&gt;=W1031),Rates!$E$15:$E$18)*W1031),VLOOKUP(VALUE(Q:Q),Rates!A:C,3,0)*W1031)))</f>
        <v/>
      </c>
      <c r="AD1031" s="137" t="str">
        <f>IFERROR(IF(B:B="","",IF(R1031="Beer","",IF(VALUE(Q1031)=0,VLOOKUP(VLOOKUP(B:B,#REF!,16,0),Rates!A:E,2,0),VLOOKUP(VALUE(Q1031),Rates!A$31:B$34,2,0)*W1031))),0)</f>
        <v/>
      </c>
      <c r="AE1031" s="121" t="str">
        <f t="shared" si="510"/>
        <v/>
      </c>
      <c r="AF1031" s="138" t="str">
        <f t="shared" si="511"/>
        <v/>
      </c>
      <c r="AG1031" s="122" t="str">
        <f t="shared" si="512"/>
        <v/>
      </c>
      <c r="AH1031" s="123" t="str">
        <f t="shared" si="513"/>
        <v/>
      </c>
      <c r="AI1031" s="139" t="str">
        <f>IF(AE:AE="","",IF(R1031="Refreshment Beverage",AK1031*(Rates!J$19/100),ROUND(SUM(AH1031*(Rates!$J$8/100)),4)))</f>
        <v/>
      </c>
      <c r="AJ1031" s="124" t="str">
        <f t="shared" si="514"/>
        <v/>
      </c>
      <c r="AK1031" s="125" t="str">
        <f t="shared" si="515"/>
        <v/>
      </c>
      <c r="AL1031" s="121" t="str">
        <f t="shared" si="516"/>
        <v/>
      </c>
      <c r="AM1031" s="138" t="str">
        <f>IF(AS1031="","",IF(R1031="Refreshment Beverage",ROUND(AS1031*Rates!K$19,4),ROUND(AO1031*(VLOOKUP(VALUE(Q1031),Rates!G$4:L$12,3,0)),4)))</f>
        <v/>
      </c>
      <c r="AN1031" s="126" t="str">
        <f>IF(AS1031="","",IF(R1031="Refreshment Beverage",AS1031*(Rates!J$19/100),MAX(AM1031,AB1031)))</f>
        <v/>
      </c>
      <c r="AO1031" s="127" t="str">
        <f t="shared" si="517"/>
        <v/>
      </c>
      <c r="AP1031" s="127" t="str">
        <f t="shared" si="518"/>
        <v/>
      </c>
      <c r="AQ1031" s="140" t="str">
        <f>IF(AS1031="","",IF(R1031="Refreshment Beverage",ROUND(SUM(VLOOKUP(Q:Q,Rates!G$15:L$19,3,0)*(AS1031-Y1031-Z1031-AA1031)),4),ROUND(SUM(Rates!$K$8*AS1031),4)))</f>
        <v/>
      </c>
      <c r="AR1031" s="139" t="str">
        <f t="shared" si="519"/>
        <v/>
      </c>
      <c r="AS1031" s="125" t="str">
        <f t="shared" si="520"/>
        <v/>
      </c>
      <c r="AT1031" s="121" t="str">
        <f t="shared" si="521"/>
        <v/>
      </c>
      <c r="AU1031" s="138" t="str">
        <f>IF(AX1031="","",IF(R1031="Refreshment Beverage",ROUND((BA1031-Y1031-Z1031-AA1031)*VLOOKUP(VALUE(Q1031),Rates!G$15:L$19,3,0),4),ROUND(AW1031*(VLOOKUP(VALUE(Q1031),Rates!G:L,3,0)),4)))</f>
        <v/>
      </c>
      <c r="AV1031" s="126" t="str">
        <f t="shared" si="522"/>
        <v/>
      </c>
      <c r="AW1031" s="127" t="str">
        <f t="shared" si="523"/>
        <v/>
      </c>
      <c r="AX1031" s="123" t="str">
        <f t="shared" si="524"/>
        <v/>
      </c>
      <c r="AY1031" s="140" t="str">
        <f>IF(AX1031="","",IF(R1031="Refreshment Beverage",ROUND(SUM(AX1031*Rates!K$19),4),ROUND(SUM(AX1031*(Rates!J$8/100)),4)))</f>
        <v/>
      </c>
      <c r="AZ1031" s="124" t="str">
        <f t="shared" si="525"/>
        <v/>
      </c>
      <c r="BA1031" s="125" t="str">
        <f t="shared" si="526"/>
        <v/>
      </c>
      <c r="BB1031" s="115"/>
      <c r="BC1031" s="143"/>
      <c r="BD1031" s="100"/>
      <c r="BE1031" s="100"/>
      <c r="BF1031" s="100"/>
      <c r="BG1031" s="100"/>
    </row>
    <row r="1032" spans="1:59" ht="12.75" customHeight="1" x14ac:dyDescent="0.2">
      <c r="A1032" s="144"/>
      <c r="B1032" s="141"/>
      <c r="C1032" s="141"/>
      <c r="D1032" s="142"/>
      <c r="E1032" s="142"/>
      <c r="F1032" s="142"/>
      <c r="G1032" s="142"/>
      <c r="H1032" s="142"/>
      <c r="I1032" s="129"/>
      <c r="J1032" s="130"/>
      <c r="K1032" s="131" t="str">
        <f t="shared" si="497"/>
        <v/>
      </c>
      <c r="L1032" s="132" t="str">
        <f t="shared" si="498"/>
        <v/>
      </c>
      <c r="M1032" s="133" t="str">
        <f t="shared" si="499"/>
        <v/>
      </c>
      <c r="N1032" s="134" t="str">
        <f>IFERROR(IF(B:B="","",IF(R1032="Beer",SUM(LOOKUP(2,1/(Rates!$B$3:$B$5&lt;=W1032)/(Rates!$C$3:$C$5&gt;=W1032),Rates!$D$3:$D$5)*(X1032/100)*W1032),IF(R1032="Refreshment Beverage",SUM(LOOKUP(2,1/(Rates!$B$7:$B$11&lt;=W1032)/(Rates!$C$7:$C$11&gt;=W1032),Rates!$D$7:$D$11)*(X1032/100)*W1032)))),"")</f>
        <v/>
      </c>
      <c r="O1032" s="134" t="str">
        <f t="shared" si="500"/>
        <v/>
      </c>
      <c r="P1032" s="116"/>
      <c r="Q1032" s="117" t="str">
        <f t="shared" si="501"/>
        <v/>
      </c>
      <c r="R1032" s="128" t="str">
        <f t="shared" si="502"/>
        <v/>
      </c>
      <c r="S1032" s="135" t="str">
        <f>IF(B1032="","",IF(R1032="Refreshment Beverage",VLOOKUP(VALUE(Q1032),Rates!G$15:L$19,2,0),VLOOKUP(VALUE(Q1032),Rates!G$4:L$12,2,0)))</f>
        <v/>
      </c>
      <c r="T1032" s="135" t="str">
        <f t="shared" si="503"/>
        <v/>
      </c>
      <c r="U1032" s="118" t="str">
        <f t="shared" si="504"/>
        <v/>
      </c>
      <c r="V1032" s="135" t="str">
        <f t="shared" si="505"/>
        <v/>
      </c>
      <c r="W1032" s="135" t="str">
        <f t="shared" si="506"/>
        <v/>
      </c>
      <c r="X1032" s="119" t="str">
        <f t="shared" si="507"/>
        <v/>
      </c>
      <c r="Y1032" s="120" t="str">
        <f>IF(B:B="","",IF(R1032="Refreshment Beverage",VLOOKUP(Q1032,Rates!G$15:L$19,6,0)*W1032,VLOOKUP(Q1032,Rates!G$4:L$12,6,0)*W1032))</f>
        <v/>
      </c>
      <c r="Z1032" s="120" t="str">
        <f t="shared" si="508"/>
        <v/>
      </c>
      <c r="AA1032" s="120" t="str">
        <f t="shared" si="509"/>
        <v/>
      </c>
      <c r="AB1032" s="136" t="str">
        <f>IF(B:B="","",IF(R1032="Refreshment Beverage","",IF(AND(R1032="Beer",Q1032=0),SUM(LOOKUP(2,1/(Rates!$B$15:$B$18&lt;=W1032)/(Rates!$C$15:$C$18&gt;=W1032),Rates!$D$15:$D$18)*W1032),VLOOKUP(VALUE(Q:Q),Rates!A:B,2,0)*W1032)))</f>
        <v/>
      </c>
      <c r="AC1032" s="136" t="str">
        <f>IF(B:B="","",IF(R1032="Refreshment Beverage","",IF(AND(R1032="Beer",Q1032=0),SUM(LOOKUP(2,1/(Rates!$B$15:$B$18&lt;=W1032)/(Rates!$C$15:$C$18&gt;=W1032),Rates!$E$15:$E$18)*W1032),VLOOKUP(VALUE(Q:Q),Rates!A:C,3,0)*W1032)))</f>
        <v/>
      </c>
      <c r="AD1032" s="137" t="str">
        <f>IFERROR(IF(B:B="","",IF(R1032="Beer","",IF(VALUE(Q1032)=0,VLOOKUP(VLOOKUP(B:B,#REF!,16,0),Rates!A:E,2,0),VLOOKUP(VALUE(Q1032),Rates!A$31:B$34,2,0)*W1032))),0)</f>
        <v/>
      </c>
      <c r="AE1032" s="121" t="str">
        <f t="shared" si="510"/>
        <v/>
      </c>
      <c r="AF1032" s="138" t="str">
        <f t="shared" si="511"/>
        <v/>
      </c>
      <c r="AG1032" s="122" t="str">
        <f t="shared" si="512"/>
        <v/>
      </c>
      <c r="AH1032" s="123" t="str">
        <f t="shared" si="513"/>
        <v/>
      </c>
      <c r="AI1032" s="139" t="str">
        <f>IF(AE:AE="","",IF(R1032="Refreshment Beverage",AK1032*(Rates!J$19/100),ROUND(SUM(AH1032*(Rates!$J$8/100)),4)))</f>
        <v/>
      </c>
      <c r="AJ1032" s="124" t="str">
        <f t="shared" si="514"/>
        <v/>
      </c>
      <c r="AK1032" s="125" t="str">
        <f t="shared" si="515"/>
        <v/>
      </c>
      <c r="AL1032" s="121" t="str">
        <f t="shared" si="516"/>
        <v/>
      </c>
      <c r="AM1032" s="138" t="str">
        <f>IF(AS1032="","",IF(R1032="Refreshment Beverage",ROUND(AS1032*Rates!K$19,4),ROUND(AO1032*(VLOOKUP(VALUE(Q1032),Rates!G$4:L$12,3,0)),4)))</f>
        <v/>
      </c>
      <c r="AN1032" s="126" t="str">
        <f>IF(AS1032="","",IF(R1032="Refreshment Beverage",AS1032*(Rates!J$19/100),MAX(AM1032,AB1032)))</f>
        <v/>
      </c>
      <c r="AO1032" s="127" t="str">
        <f t="shared" si="517"/>
        <v/>
      </c>
      <c r="AP1032" s="127" t="str">
        <f t="shared" si="518"/>
        <v/>
      </c>
      <c r="AQ1032" s="140" t="str">
        <f>IF(AS1032="","",IF(R1032="Refreshment Beverage",ROUND(SUM(VLOOKUP(Q:Q,Rates!G$15:L$19,3,0)*(AS1032-Y1032-Z1032-AA1032)),4),ROUND(SUM(Rates!$K$8*AS1032),4)))</f>
        <v/>
      </c>
      <c r="AR1032" s="139" t="str">
        <f t="shared" si="519"/>
        <v/>
      </c>
      <c r="AS1032" s="125" t="str">
        <f t="shared" si="520"/>
        <v/>
      </c>
      <c r="AT1032" s="121" t="str">
        <f t="shared" si="521"/>
        <v/>
      </c>
      <c r="AU1032" s="138" t="str">
        <f>IF(AX1032="","",IF(R1032="Refreshment Beverage",ROUND((BA1032-Y1032-Z1032-AA1032)*VLOOKUP(VALUE(Q1032),Rates!G$15:L$19,3,0),4),ROUND(AW1032*(VLOOKUP(VALUE(Q1032),Rates!G:L,3,0)),4)))</f>
        <v/>
      </c>
      <c r="AV1032" s="126" t="str">
        <f t="shared" si="522"/>
        <v/>
      </c>
      <c r="AW1032" s="127" t="str">
        <f t="shared" si="523"/>
        <v/>
      </c>
      <c r="AX1032" s="123" t="str">
        <f t="shared" si="524"/>
        <v/>
      </c>
      <c r="AY1032" s="140" t="str">
        <f>IF(AX1032="","",IF(R1032="Refreshment Beverage",ROUND(SUM(AX1032*Rates!K$19),4),ROUND(SUM(AX1032*(Rates!J$8/100)),4)))</f>
        <v/>
      </c>
      <c r="AZ1032" s="124" t="str">
        <f t="shared" si="525"/>
        <v/>
      </c>
      <c r="BA1032" s="125" t="str">
        <f t="shared" si="526"/>
        <v/>
      </c>
      <c r="BB1032" s="115"/>
      <c r="BC1032" s="143"/>
      <c r="BD1032" s="100"/>
      <c r="BE1032" s="100"/>
      <c r="BF1032" s="100"/>
      <c r="BG1032" s="100"/>
    </row>
    <row r="1033" spans="1:59" ht="12.75" customHeight="1" x14ac:dyDescent="0.2">
      <c r="A1033" s="144"/>
      <c r="B1033" s="141"/>
      <c r="C1033" s="141"/>
      <c r="D1033" s="142"/>
      <c r="E1033" s="142"/>
      <c r="F1033" s="142"/>
      <c r="G1033" s="142"/>
      <c r="H1033" s="142"/>
      <c r="I1033" s="129"/>
      <c r="J1033" s="130"/>
      <c r="K1033" s="131" t="str">
        <f t="shared" si="497"/>
        <v/>
      </c>
      <c r="L1033" s="132" t="str">
        <f t="shared" si="498"/>
        <v/>
      </c>
      <c r="M1033" s="133" t="str">
        <f t="shared" si="499"/>
        <v/>
      </c>
      <c r="N1033" s="134" t="str">
        <f>IFERROR(IF(B:B="","",IF(R1033="Beer",SUM(LOOKUP(2,1/(Rates!$B$3:$B$5&lt;=W1033)/(Rates!$C$3:$C$5&gt;=W1033),Rates!$D$3:$D$5)*(X1033/100)*W1033),IF(R1033="Refreshment Beverage",SUM(LOOKUP(2,1/(Rates!$B$7:$B$11&lt;=W1033)/(Rates!$C$7:$C$11&gt;=W1033),Rates!$D$7:$D$11)*(X1033/100)*W1033)))),"")</f>
        <v/>
      </c>
      <c r="O1033" s="134" t="str">
        <f t="shared" si="500"/>
        <v/>
      </c>
      <c r="P1033" s="116"/>
      <c r="Q1033" s="117" t="str">
        <f t="shared" si="501"/>
        <v/>
      </c>
      <c r="R1033" s="128" t="str">
        <f t="shared" si="502"/>
        <v/>
      </c>
      <c r="S1033" s="135" t="str">
        <f>IF(B1033="","",IF(R1033="Refreshment Beverage",VLOOKUP(VALUE(Q1033),Rates!G$15:L$19,2,0),VLOOKUP(VALUE(Q1033),Rates!G$4:L$12,2,0)))</f>
        <v/>
      </c>
      <c r="T1033" s="135" t="str">
        <f t="shared" si="503"/>
        <v/>
      </c>
      <c r="U1033" s="118" t="str">
        <f t="shared" si="504"/>
        <v/>
      </c>
      <c r="V1033" s="135" t="str">
        <f t="shared" si="505"/>
        <v/>
      </c>
      <c r="W1033" s="135" t="str">
        <f t="shared" si="506"/>
        <v/>
      </c>
      <c r="X1033" s="119" t="str">
        <f t="shared" si="507"/>
        <v/>
      </c>
      <c r="Y1033" s="120" t="str">
        <f>IF(B:B="","",IF(R1033="Refreshment Beverage",VLOOKUP(Q1033,Rates!G$15:L$19,6,0)*W1033,VLOOKUP(Q1033,Rates!G$4:L$12,6,0)*W1033))</f>
        <v/>
      </c>
      <c r="Z1033" s="120" t="str">
        <f t="shared" si="508"/>
        <v/>
      </c>
      <c r="AA1033" s="120" t="str">
        <f t="shared" si="509"/>
        <v/>
      </c>
      <c r="AB1033" s="136" t="str">
        <f>IF(B:B="","",IF(R1033="Refreshment Beverage","",IF(AND(R1033="Beer",Q1033=0),SUM(LOOKUP(2,1/(Rates!$B$15:$B$18&lt;=W1033)/(Rates!$C$15:$C$18&gt;=W1033),Rates!$D$15:$D$18)*W1033),VLOOKUP(VALUE(Q:Q),Rates!A:B,2,0)*W1033)))</f>
        <v/>
      </c>
      <c r="AC1033" s="136" t="str">
        <f>IF(B:B="","",IF(R1033="Refreshment Beverage","",IF(AND(R1033="Beer",Q1033=0),SUM(LOOKUP(2,1/(Rates!$B$15:$B$18&lt;=W1033)/(Rates!$C$15:$C$18&gt;=W1033),Rates!$E$15:$E$18)*W1033),VLOOKUP(VALUE(Q:Q),Rates!A:C,3,0)*W1033)))</f>
        <v/>
      </c>
      <c r="AD1033" s="137" t="str">
        <f>IFERROR(IF(B:B="","",IF(R1033="Beer","",IF(VALUE(Q1033)=0,VLOOKUP(VLOOKUP(B:B,#REF!,16,0),Rates!A:E,2,0),VLOOKUP(VALUE(Q1033),Rates!A$31:B$34,2,0)*W1033))),0)</f>
        <v/>
      </c>
      <c r="AE1033" s="121" t="str">
        <f t="shared" si="510"/>
        <v/>
      </c>
      <c r="AF1033" s="138" t="str">
        <f t="shared" si="511"/>
        <v/>
      </c>
      <c r="AG1033" s="122" t="str">
        <f t="shared" si="512"/>
        <v/>
      </c>
      <c r="AH1033" s="123" t="str">
        <f t="shared" si="513"/>
        <v/>
      </c>
      <c r="AI1033" s="139" t="str">
        <f>IF(AE:AE="","",IF(R1033="Refreshment Beverage",AK1033*(Rates!J$19/100),ROUND(SUM(AH1033*(Rates!$J$8/100)),4)))</f>
        <v/>
      </c>
      <c r="AJ1033" s="124" t="str">
        <f t="shared" si="514"/>
        <v/>
      </c>
      <c r="AK1033" s="125" t="str">
        <f t="shared" si="515"/>
        <v/>
      </c>
      <c r="AL1033" s="121" t="str">
        <f t="shared" si="516"/>
        <v/>
      </c>
      <c r="AM1033" s="138" t="str">
        <f>IF(AS1033="","",IF(R1033="Refreshment Beverage",ROUND(AS1033*Rates!K$19,4),ROUND(AO1033*(VLOOKUP(VALUE(Q1033),Rates!G$4:L$12,3,0)),4)))</f>
        <v/>
      </c>
      <c r="AN1033" s="126" t="str">
        <f>IF(AS1033="","",IF(R1033="Refreshment Beverage",AS1033*(Rates!J$19/100),MAX(AM1033,AB1033)))</f>
        <v/>
      </c>
      <c r="AO1033" s="127" t="str">
        <f t="shared" si="517"/>
        <v/>
      </c>
      <c r="AP1033" s="127" t="str">
        <f t="shared" si="518"/>
        <v/>
      </c>
      <c r="AQ1033" s="140" t="str">
        <f>IF(AS1033="","",IF(R1033="Refreshment Beverage",ROUND(SUM(VLOOKUP(Q:Q,Rates!G$15:L$19,3,0)*(AS1033-Y1033-Z1033-AA1033)),4),ROUND(SUM(Rates!$K$8*AS1033),4)))</f>
        <v/>
      </c>
      <c r="AR1033" s="139" t="str">
        <f t="shared" si="519"/>
        <v/>
      </c>
      <c r="AS1033" s="125" t="str">
        <f t="shared" si="520"/>
        <v/>
      </c>
      <c r="AT1033" s="121" t="str">
        <f t="shared" si="521"/>
        <v/>
      </c>
      <c r="AU1033" s="138" t="str">
        <f>IF(AX1033="","",IF(R1033="Refreshment Beverage",ROUND((BA1033-Y1033-Z1033-AA1033)*VLOOKUP(VALUE(Q1033),Rates!G$15:L$19,3,0),4),ROUND(AW1033*(VLOOKUP(VALUE(Q1033),Rates!G:L,3,0)),4)))</f>
        <v/>
      </c>
      <c r="AV1033" s="126" t="str">
        <f t="shared" si="522"/>
        <v/>
      </c>
      <c r="AW1033" s="127" t="str">
        <f t="shared" si="523"/>
        <v/>
      </c>
      <c r="AX1033" s="123" t="str">
        <f t="shared" si="524"/>
        <v/>
      </c>
      <c r="AY1033" s="140" t="str">
        <f>IF(AX1033="","",IF(R1033="Refreshment Beverage",ROUND(SUM(AX1033*Rates!K$19),4),ROUND(SUM(AX1033*(Rates!J$8/100)),4)))</f>
        <v/>
      </c>
      <c r="AZ1033" s="124" t="str">
        <f t="shared" si="525"/>
        <v/>
      </c>
      <c r="BA1033" s="125" t="str">
        <f t="shared" si="526"/>
        <v/>
      </c>
      <c r="BB1033" s="115"/>
      <c r="BC1033" s="143"/>
      <c r="BD1033" s="100"/>
      <c r="BE1033" s="100"/>
      <c r="BF1033" s="100"/>
      <c r="BG1033" s="100"/>
    </row>
    <row r="1034" spans="1:59" ht="12.75" customHeight="1" x14ac:dyDescent="0.2">
      <c r="A1034" s="144"/>
      <c r="B1034" s="141"/>
      <c r="C1034" s="141"/>
      <c r="D1034" s="142"/>
      <c r="E1034" s="142"/>
      <c r="F1034" s="142"/>
      <c r="G1034" s="142"/>
      <c r="H1034" s="142"/>
      <c r="I1034" s="129"/>
      <c r="J1034" s="130"/>
      <c r="K1034" s="131" t="str">
        <f t="shared" si="497"/>
        <v/>
      </c>
      <c r="L1034" s="132" t="str">
        <f t="shared" si="498"/>
        <v/>
      </c>
      <c r="M1034" s="133" t="str">
        <f t="shared" si="499"/>
        <v/>
      </c>
      <c r="N1034" s="134" t="str">
        <f>IFERROR(IF(B:B="","",IF(R1034="Beer",SUM(LOOKUP(2,1/(Rates!$B$3:$B$5&lt;=W1034)/(Rates!$C$3:$C$5&gt;=W1034),Rates!$D$3:$D$5)*(X1034/100)*W1034),IF(R1034="Refreshment Beverage",SUM(LOOKUP(2,1/(Rates!$B$7:$B$11&lt;=W1034)/(Rates!$C$7:$C$11&gt;=W1034),Rates!$D$7:$D$11)*(X1034/100)*W1034)))),"")</f>
        <v/>
      </c>
      <c r="O1034" s="134" t="str">
        <f t="shared" si="500"/>
        <v/>
      </c>
      <c r="P1034" s="116"/>
      <c r="Q1034" s="117" t="str">
        <f t="shared" si="501"/>
        <v/>
      </c>
      <c r="R1034" s="128" t="str">
        <f t="shared" si="502"/>
        <v/>
      </c>
      <c r="S1034" s="135" t="str">
        <f>IF(B1034="","",IF(R1034="Refreshment Beverage",VLOOKUP(VALUE(Q1034),Rates!G$15:L$19,2,0),VLOOKUP(VALUE(Q1034),Rates!G$4:L$12,2,0)))</f>
        <v/>
      </c>
      <c r="T1034" s="135" t="str">
        <f t="shared" si="503"/>
        <v/>
      </c>
      <c r="U1034" s="118" t="str">
        <f t="shared" si="504"/>
        <v/>
      </c>
      <c r="V1034" s="135" t="str">
        <f t="shared" si="505"/>
        <v/>
      </c>
      <c r="W1034" s="135" t="str">
        <f t="shared" si="506"/>
        <v/>
      </c>
      <c r="X1034" s="119" t="str">
        <f t="shared" si="507"/>
        <v/>
      </c>
      <c r="Y1034" s="120" t="str">
        <f>IF(B:B="","",IF(R1034="Refreshment Beverage",VLOOKUP(Q1034,Rates!G$15:L$19,6,0)*W1034,VLOOKUP(Q1034,Rates!G$4:L$12,6,0)*W1034))</f>
        <v/>
      </c>
      <c r="Z1034" s="120" t="str">
        <f t="shared" si="508"/>
        <v/>
      </c>
      <c r="AA1034" s="120" t="str">
        <f t="shared" si="509"/>
        <v/>
      </c>
      <c r="AB1034" s="136" t="str">
        <f>IF(B:B="","",IF(R1034="Refreshment Beverage","",IF(AND(R1034="Beer",Q1034=0),SUM(LOOKUP(2,1/(Rates!$B$15:$B$18&lt;=W1034)/(Rates!$C$15:$C$18&gt;=W1034),Rates!$D$15:$D$18)*W1034),VLOOKUP(VALUE(Q:Q),Rates!A:B,2,0)*W1034)))</f>
        <v/>
      </c>
      <c r="AC1034" s="136" t="str">
        <f>IF(B:B="","",IF(R1034="Refreshment Beverage","",IF(AND(R1034="Beer",Q1034=0),SUM(LOOKUP(2,1/(Rates!$B$15:$B$18&lt;=W1034)/(Rates!$C$15:$C$18&gt;=W1034),Rates!$E$15:$E$18)*W1034),VLOOKUP(VALUE(Q:Q),Rates!A:C,3,0)*W1034)))</f>
        <v/>
      </c>
      <c r="AD1034" s="137" t="str">
        <f>IFERROR(IF(B:B="","",IF(R1034="Beer","",IF(VALUE(Q1034)=0,VLOOKUP(VLOOKUP(B:B,#REF!,16,0),Rates!A:E,2,0),VLOOKUP(VALUE(Q1034),Rates!A$31:B$34,2,0)*W1034))),0)</f>
        <v/>
      </c>
      <c r="AE1034" s="121" t="str">
        <f t="shared" si="510"/>
        <v/>
      </c>
      <c r="AF1034" s="138" t="str">
        <f t="shared" si="511"/>
        <v/>
      </c>
      <c r="AG1034" s="122" t="str">
        <f t="shared" si="512"/>
        <v/>
      </c>
      <c r="AH1034" s="123" t="str">
        <f t="shared" si="513"/>
        <v/>
      </c>
      <c r="AI1034" s="139" t="str">
        <f>IF(AE:AE="","",IF(R1034="Refreshment Beverage",AK1034*(Rates!J$19/100),ROUND(SUM(AH1034*(Rates!$J$8/100)),4)))</f>
        <v/>
      </c>
      <c r="AJ1034" s="124" t="str">
        <f t="shared" si="514"/>
        <v/>
      </c>
      <c r="AK1034" s="125" t="str">
        <f t="shared" si="515"/>
        <v/>
      </c>
      <c r="AL1034" s="121" t="str">
        <f t="shared" si="516"/>
        <v/>
      </c>
      <c r="AM1034" s="138" t="str">
        <f>IF(AS1034="","",IF(R1034="Refreshment Beverage",ROUND(AS1034*Rates!K$19,4),ROUND(AO1034*(VLOOKUP(VALUE(Q1034),Rates!G$4:L$12,3,0)),4)))</f>
        <v/>
      </c>
      <c r="AN1034" s="126" t="str">
        <f>IF(AS1034="","",IF(R1034="Refreshment Beverage",AS1034*(Rates!J$19/100),MAX(AM1034,AB1034)))</f>
        <v/>
      </c>
      <c r="AO1034" s="127" t="str">
        <f t="shared" si="517"/>
        <v/>
      </c>
      <c r="AP1034" s="127" t="str">
        <f t="shared" si="518"/>
        <v/>
      </c>
      <c r="AQ1034" s="140" t="str">
        <f>IF(AS1034="","",IF(R1034="Refreshment Beverage",ROUND(SUM(VLOOKUP(Q:Q,Rates!G$15:L$19,3,0)*(AS1034-Y1034-Z1034-AA1034)),4),ROUND(SUM(Rates!$K$8*AS1034),4)))</f>
        <v/>
      </c>
      <c r="AR1034" s="139" t="str">
        <f t="shared" si="519"/>
        <v/>
      </c>
      <c r="AS1034" s="125" t="str">
        <f t="shared" si="520"/>
        <v/>
      </c>
      <c r="AT1034" s="121" t="str">
        <f t="shared" si="521"/>
        <v/>
      </c>
      <c r="AU1034" s="138" t="str">
        <f>IF(AX1034="","",IF(R1034="Refreshment Beverage",ROUND((BA1034-Y1034-Z1034-AA1034)*VLOOKUP(VALUE(Q1034),Rates!G$15:L$19,3,0),4),ROUND(AW1034*(VLOOKUP(VALUE(Q1034),Rates!G:L,3,0)),4)))</f>
        <v/>
      </c>
      <c r="AV1034" s="126" t="str">
        <f t="shared" si="522"/>
        <v/>
      </c>
      <c r="AW1034" s="127" t="str">
        <f t="shared" si="523"/>
        <v/>
      </c>
      <c r="AX1034" s="123" t="str">
        <f t="shared" si="524"/>
        <v/>
      </c>
      <c r="AY1034" s="140" t="str">
        <f>IF(AX1034="","",IF(R1034="Refreshment Beverage",ROUND(SUM(AX1034*Rates!K$19),4),ROUND(SUM(AX1034*(Rates!J$8/100)),4)))</f>
        <v/>
      </c>
      <c r="AZ1034" s="124" t="str">
        <f t="shared" si="525"/>
        <v/>
      </c>
      <c r="BA1034" s="125" t="str">
        <f t="shared" si="526"/>
        <v/>
      </c>
      <c r="BB1034" s="115"/>
      <c r="BC1034" s="143"/>
      <c r="BD1034" s="100"/>
      <c r="BE1034" s="100"/>
      <c r="BF1034" s="100"/>
      <c r="BG1034" s="100"/>
    </row>
    <row r="1035" spans="1:59" ht="12.75" customHeight="1" x14ac:dyDescent="0.2">
      <c r="A1035" s="144"/>
      <c r="B1035" s="141"/>
      <c r="C1035" s="141"/>
      <c r="D1035" s="142"/>
      <c r="E1035" s="142"/>
      <c r="F1035" s="142"/>
      <c r="G1035" s="142"/>
      <c r="H1035" s="142"/>
      <c r="I1035" s="129"/>
      <c r="J1035" s="130"/>
      <c r="K1035" s="131" t="str">
        <f t="shared" si="497"/>
        <v/>
      </c>
      <c r="L1035" s="132" t="str">
        <f t="shared" si="498"/>
        <v/>
      </c>
      <c r="M1035" s="133" t="str">
        <f t="shared" si="499"/>
        <v/>
      </c>
      <c r="N1035" s="134" t="str">
        <f>IFERROR(IF(B:B="","",IF(R1035="Beer",SUM(LOOKUP(2,1/(Rates!$B$3:$B$5&lt;=W1035)/(Rates!$C$3:$C$5&gt;=W1035),Rates!$D$3:$D$5)*(X1035/100)*W1035),IF(R1035="Refreshment Beverage",SUM(LOOKUP(2,1/(Rates!$B$7:$B$11&lt;=W1035)/(Rates!$C$7:$C$11&gt;=W1035),Rates!$D$7:$D$11)*(X1035/100)*W1035)))),"")</f>
        <v/>
      </c>
      <c r="O1035" s="134" t="str">
        <f t="shared" si="500"/>
        <v/>
      </c>
      <c r="P1035" s="116"/>
      <c r="Q1035" s="117" t="str">
        <f t="shared" si="501"/>
        <v/>
      </c>
      <c r="R1035" s="128" t="str">
        <f t="shared" si="502"/>
        <v/>
      </c>
      <c r="S1035" s="135" t="str">
        <f>IF(B1035="","",IF(R1035="Refreshment Beverage",VLOOKUP(VALUE(Q1035),Rates!G$15:L$19,2,0),VLOOKUP(VALUE(Q1035),Rates!G$4:L$12,2,0)))</f>
        <v/>
      </c>
      <c r="T1035" s="135" t="str">
        <f t="shared" si="503"/>
        <v/>
      </c>
      <c r="U1035" s="118" t="str">
        <f t="shared" si="504"/>
        <v/>
      </c>
      <c r="V1035" s="135" t="str">
        <f t="shared" si="505"/>
        <v/>
      </c>
      <c r="W1035" s="135" t="str">
        <f t="shared" si="506"/>
        <v/>
      </c>
      <c r="X1035" s="119" t="str">
        <f t="shared" si="507"/>
        <v/>
      </c>
      <c r="Y1035" s="120" t="str">
        <f>IF(B:B="","",IF(R1035="Refreshment Beverage",VLOOKUP(Q1035,Rates!G$15:L$19,6,0)*W1035,VLOOKUP(Q1035,Rates!G$4:L$12,6,0)*W1035))</f>
        <v/>
      </c>
      <c r="Z1035" s="120" t="str">
        <f t="shared" si="508"/>
        <v/>
      </c>
      <c r="AA1035" s="120" t="str">
        <f t="shared" si="509"/>
        <v/>
      </c>
      <c r="AB1035" s="136" t="str">
        <f>IF(B:B="","",IF(R1035="Refreshment Beverage","",IF(AND(R1035="Beer",Q1035=0),SUM(LOOKUP(2,1/(Rates!$B$15:$B$18&lt;=W1035)/(Rates!$C$15:$C$18&gt;=W1035),Rates!$D$15:$D$18)*W1035),VLOOKUP(VALUE(Q:Q),Rates!A:B,2,0)*W1035)))</f>
        <v/>
      </c>
      <c r="AC1035" s="136" t="str">
        <f>IF(B:B="","",IF(R1035="Refreshment Beverage","",IF(AND(R1035="Beer",Q1035=0),SUM(LOOKUP(2,1/(Rates!$B$15:$B$18&lt;=W1035)/(Rates!$C$15:$C$18&gt;=W1035),Rates!$E$15:$E$18)*W1035),VLOOKUP(VALUE(Q:Q),Rates!A:C,3,0)*W1035)))</f>
        <v/>
      </c>
      <c r="AD1035" s="137" t="str">
        <f>IFERROR(IF(B:B="","",IF(R1035="Beer","",IF(VALUE(Q1035)=0,VLOOKUP(VLOOKUP(B:B,#REF!,16,0),Rates!A:E,2,0),VLOOKUP(VALUE(Q1035),Rates!A$31:B$34,2,0)*W1035))),0)</f>
        <v/>
      </c>
      <c r="AE1035" s="121" t="str">
        <f t="shared" si="510"/>
        <v/>
      </c>
      <c r="AF1035" s="138" t="str">
        <f t="shared" si="511"/>
        <v/>
      </c>
      <c r="AG1035" s="122" t="str">
        <f t="shared" si="512"/>
        <v/>
      </c>
      <c r="AH1035" s="123" t="str">
        <f t="shared" si="513"/>
        <v/>
      </c>
      <c r="AI1035" s="139" t="str">
        <f>IF(AE:AE="","",IF(R1035="Refreshment Beverage",AK1035*(Rates!J$19/100),ROUND(SUM(AH1035*(Rates!$J$8/100)),4)))</f>
        <v/>
      </c>
      <c r="AJ1035" s="124" t="str">
        <f t="shared" si="514"/>
        <v/>
      </c>
      <c r="AK1035" s="125" t="str">
        <f t="shared" si="515"/>
        <v/>
      </c>
      <c r="AL1035" s="121" t="str">
        <f t="shared" si="516"/>
        <v/>
      </c>
      <c r="AM1035" s="138" t="str">
        <f>IF(AS1035="","",IF(R1035="Refreshment Beverage",ROUND(AS1035*Rates!K$19,4),ROUND(AO1035*(VLOOKUP(VALUE(Q1035),Rates!G$4:L$12,3,0)),4)))</f>
        <v/>
      </c>
      <c r="AN1035" s="126" t="str">
        <f>IF(AS1035="","",IF(R1035="Refreshment Beverage",AS1035*(Rates!J$19/100),MAX(AM1035,AB1035)))</f>
        <v/>
      </c>
      <c r="AO1035" s="127" t="str">
        <f t="shared" si="517"/>
        <v/>
      </c>
      <c r="AP1035" s="127" t="str">
        <f t="shared" si="518"/>
        <v/>
      </c>
      <c r="AQ1035" s="140" t="str">
        <f>IF(AS1035="","",IF(R1035="Refreshment Beverage",ROUND(SUM(VLOOKUP(Q:Q,Rates!G$15:L$19,3,0)*(AS1035-Y1035-Z1035-AA1035)),4),ROUND(SUM(Rates!$K$8*AS1035),4)))</f>
        <v/>
      </c>
      <c r="AR1035" s="139" t="str">
        <f t="shared" si="519"/>
        <v/>
      </c>
      <c r="AS1035" s="125" t="str">
        <f t="shared" si="520"/>
        <v/>
      </c>
      <c r="AT1035" s="121" t="str">
        <f t="shared" si="521"/>
        <v/>
      </c>
      <c r="AU1035" s="138" t="str">
        <f>IF(AX1035="","",IF(R1035="Refreshment Beverage",ROUND((BA1035-Y1035-Z1035-AA1035)*VLOOKUP(VALUE(Q1035),Rates!G$15:L$19,3,0),4),ROUND(AW1035*(VLOOKUP(VALUE(Q1035),Rates!G:L,3,0)),4)))</f>
        <v/>
      </c>
      <c r="AV1035" s="126" t="str">
        <f t="shared" si="522"/>
        <v/>
      </c>
      <c r="AW1035" s="127" t="str">
        <f t="shared" si="523"/>
        <v/>
      </c>
      <c r="AX1035" s="123" t="str">
        <f t="shared" si="524"/>
        <v/>
      </c>
      <c r="AY1035" s="140" t="str">
        <f>IF(AX1035="","",IF(R1035="Refreshment Beverage",ROUND(SUM(AX1035*Rates!K$19),4),ROUND(SUM(AX1035*(Rates!J$8/100)),4)))</f>
        <v/>
      </c>
      <c r="AZ1035" s="124" t="str">
        <f t="shared" si="525"/>
        <v/>
      </c>
      <c r="BA1035" s="125" t="str">
        <f t="shared" si="526"/>
        <v/>
      </c>
      <c r="BB1035" s="115"/>
      <c r="BC1035" s="143"/>
      <c r="BD1035" s="100"/>
      <c r="BE1035" s="100"/>
      <c r="BF1035" s="100"/>
      <c r="BG1035" s="100"/>
    </row>
    <row r="1036" spans="1:59" ht="12.75" customHeight="1" x14ac:dyDescent="0.2">
      <c r="A1036" s="144"/>
      <c r="B1036" s="141"/>
      <c r="C1036" s="141"/>
      <c r="D1036" s="142"/>
      <c r="E1036" s="142"/>
      <c r="F1036" s="142"/>
      <c r="G1036" s="142"/>
      <c r="H1036" s="142"/>
      <c r="I1036" s="129"/>
      <c r="J1036" s="130"/>
      <c r="K1036" s="131" t="str">
        <f t="shared" si="497"/>
        <v/>
      </c>
      <c r="L1036" s="132" t="str">
        <f t="shared" si="498"/>
        <v/>
      </c>
      <c r="M1036" s="133" t="str">
        <f t="shared" si="499"/>
        <v/>
      </c>
      <c r="N1036" s="134" t="str">
        <f>IFERROR(IF(B:B="","",IF(R1036="Beer",SUM(LOOKUP(2,1/(Rates!$B$3:$B$5&lt;=W1036)/(Rates!$C$3:$C$5&gt;=W1036),Rates!$D$3:$D$5)*(X1036/100)*W1036),IF(R1036="Refreshment Beverage",SUM(LOOKUP(2,1/(Rates!$B$7:$B$11&lt;=W1036)/(Rates!$C$7:$C$11&gt;=W1036),Rates!$D$7:$D$11)*(X1036/100)*W1036)))),"")</f>
        <v/>
      </c>
      <c r="O1036" s="134" t="str">
        <f t="shared" si="500"/>
        <v/>
      </c>
      <c r="P1036" s="116"/>
      <c r="Q1036" s="117" t="str">
        <f t="shared" si="501"/>
        <v/>
      </c>
      <c r="R1036" s="128" t="str">
        <f t="shared" si="502"/>
        <v/>
      </c>
      <c r="S1036" s="135" t="str">
        <f>IF(B1036="","",IF(R1036="Refreshment Beverage",VLOOKUP(VALUE(Q1036),Rates!G$15:L$19,2,0),VLOOKUP(VALUE(Q1036),Rates!G$4:L$12,2,0)))</f>
        <v/>
      </c>
      <c r="T1036" s="135" t="str">
        <f t="shared" si="503"/>
        <v/>
      </c>
      <c r="U1036" s="118" t="str">
        <f t="shared" si="504"/>
        <v/>
      </c>
      <c r="V1036" s="135" t="str">
        <f t="shared" si="505"/>
        <v/>
      </c>
      <c r="W1036" s="135" t="str">
        <f t="shared" si="506"/>
        <v/>
      </c>
      <c r="X1036" s="119" t="str">
        <f t="shared" si="507"/>
        <v/>
      </c>
      <c r="Y1036" s="120" t="str">
        <f>IF(B:B="","",IF(R1036="Refreshment Beverage",VLOOKUP(Q1036,Rates!G$15:L$19,6,0)*W1036,VLOOKUP(Q1036,Rates!G$4:L$12,6,0)*W1036))</f>
        <v/>
      </c>
      <c r="Z1036" s="120" t="str">
        <f t="shared" si="508"/>
        <v/>
      </c>
      <c r="AA1036" s="120" t="str">
        <f t="shared" si="509"/>
        <v/>
      </c>
      <c r="AB1036" s="136" t="str">
        <f>IF(B:B="","",IF(R1036="Refreshment Beverage","",IF(AND(R1036="Beer",Q1036=0),SUM(LOOKUP(2,1/(Rates!$B$15:$B$18&lt;=W1036)/(Rates!$C$15:$C$18&gt;=W1036),Rates!$D$15:$D$18)*W1036),VLOOKUP(VALUE(Q:Q),Rates!A:B,2,0)*W1036)))</f>
        <v/>
      </c>
      <c r="AC1036" s="136" t="str">
        <f>IF(B:B="","",IF(R1036="Refreshment Beverage","",IF(AND(R1036="Beer",Q1036=0),SUM(LOOKUP(2,1/(Rates!$B$15:$B$18&lt;=W1036)/(Rates!$C$15:$C$18&gt;=W1036),Rates!$E$15:$E$18)*W1036),VLOOKUP(VALUE(Q:Q),Rates!A:C,3,0)*W1036)))</f>
        <v/>
      </c>
      <c r="AD1036" s="137" t="str">
        <f>IFERROR(IF(B:B="","",IF(R1036="Beer","",IF(VALUE(Q1036)=0,VLOOKUP(VLOOKUP(B:B,#REF!,16,0),Rates!A:E,2,0),VLOOKUP(VALUE(Q1036),Rates!A$31:B$34,2,0)*W1036))),0)</f>
        <v/>
      </c>
      <c r="AE1036" s="121" t="str">
        <f t="shared" si="510"/>
        <v/>
      </c>
      <c r="AF1036" s="138" t="str">
        <f t="shared" si="511"/>
        <v/>
      </c>
      <c r="AG1036" s="122" t="str">
        <f t="shared" si="512"/>
        <v/>
      </c>
      <c r="AH1036" s="123" t="str">
        <f t="shared" si="513"/>
        <v/>
      </c>
      <c r="AI1036" s="139" t="str">
        <f>IF(AE:AE="","",IF(R1036="Refreshment Beverage",AK1036*(Rates!J$19/100),ROUND(SUM(AH1036*(Rates!$J$8/100)),4)))</f>
        <v/>
      </c>
      <c r="AJ1036" s="124" t="str">
        <f t="shared" si="514"/>
        <v/>
      </c>
      <c r="AK1036" s="125" t="str">
        <f t="shared" si="515"/>
        <v/>
      </c>
      <c r="AL1036" s="121" t="str">
        <f t="shared" si="516"/>
        <v/>
      </c>
      <c r="AM1036" s="138" t="str">
        <f>IF(AS1036="","",IF(R1036="Refreshment Beverage",ROUND(AS1036*Rates!K$19,4),ROUND(AO1036*(VLOOKUP(VALUE(Q1036),Rates!G$4:L$12,3,0)),4)))</f>
        <v/>
      </c>
      <c r="AN1036" s="126" t="str">
        <f>IF(AS1036="","",IF(R1036="Refreshment Beverage",AS1036*(Rates!J$19/100),MAX(AM1036,AB1036)))</f>
        <v/>
      </c>
      <c r="AO1036" s="127" t="str">
        <f t="shared" si="517"/>
        <v/>
      </c>
      <c r="AP1036" s="127" t="str">
        <f t="shared" si="518"/>
        <v/>
      </c>
      <c r="AQ1036" s="140" t="str">
        <f>IF(AS1036="","",IF(R1036="Refreshment Beverage",ROUND(SUM(VLOOKUP(Q:Q,Rates!G$15:L$19,3,0)*(AS1036-Y1036-Z1036-AA1036)),4),ROUND(SUM(Rates!$K$8*AS1036),4)))</f>
        <v/>
      </c>
      <c r="AR1036" s="139" t="str">
        <f t="shared" si="519"/>
        <v/>
      </c>
      <c r="AS1036" s="125" t="str">
        <f t="shared" si="520"/>
        <v/>
      </c>
      <c r="AT1036" s="121" t="str">
        <f t="shared" si="521"/>
        <v/>
      </c>
      <c r="AU1036" s="138" t="str">
        <f>IF(AX1036="","",IF(R1036="Refreshment Beverage",ROUND((BA1036-Y1036-Z1036-AA1036)*VLOOKUP(VALUE(Q1036),Rates!G$15:L$19,3,0),4),ROUND(AW1036*(VLOOKUP(VALUE(Q1036),Rates!G:L,3,0)),4)))</f>
        <v/>
      </c>
      <c r="AV1036" s="126" t="str">
        <f t="shared" si="522"/>
        <v/>
      </c>
      <c r="AW1036" s="127" t="str">
        <f t="shared" si="523"/>
        <v/>
      </c>
      <c r="AX1036" s="123" t="str">
        <f t="shared" si="524"/>
        <v/>
      </c>
      <c r="AY1036" s="140" t="str">
        <f>IF(AX1036="","",IF(R1036="Refreshment Beverage",ROUND(SUM(AX1036*Rates!K$19),4),ROUND(SUM(AX1036*(Rates!J$8/100)),4)))</f>
        <v/>
      </c>
      <c r="AZ1036" s="124" t="str">
        <f t="shared" si="525"/>
        <v/>
      </c>
      <c r="BA1036" s="125" t="str">
        <f t="shared" si="526"/>
        <v/>
      </c>
      <c r="BB1036" s="115"/>
      <c r="BC1036" s="143"/>
      <c r="BD1036" s="100"/>
      <c r="BE1036" s="100"/>
      <c r="BF1036" s="100"/>
      <c r="BG1036" s="100"/>
    </row>
    <row r="1037" spans="1:59" ht="12.75" customHeight="1" x14ac:dyDescent="0.2">
      <c r="A1037" s="144"/>
      <c r="B1037" s="141"/>
      <c r="C1037" s="141"/>
      <c r="D1037" s="142"/>
      <c r="E1037" s="142"/>
      <c r="F1037" s="142"/>
      <c r="G1037" s="142"/>
      <c r="H1037" s="142"/>
      <c r="I1037" s="129"/>
      <c r="J1037" s="130"/>
      <c r="K1037" s="131" t="str">
        <f t="shared" si="497"/>
        <v/>
      </c>
      <c r="L1037" s="132" t="str">
        <f t="shared" si="498"/>
        <v/>
      </c>
      <c r="M1037" s="133" t="str">
        <f t="shared" si="499"/>
        <v/>
      </c>
      <c r="N1037" s="134" t="str">
        <f>IFERROR(IF(B:B="","",IF(R1037="Beer",SUM(LOOKUP(2,1/(Rates!$B$3:$B$5&lt;=W1037)/(Rates!$C$3:$C$5&gt;=W1037),Rates!$D$3:$D$5)*(X1037/100)*W1037),IF(R1037="Refreshment Beverage",SUM(LOOKUP(2,1/(Rates!$B$7:$B$11&lt;=W1037)/(Rates!$C$7:$C$11&gt;=W1037),Rates!$D$7:$D$11)*(X1037/100)*W1037)))),"")</f>
        <v/>
      </c>
      <c r="O1037" s="134" t="str">
        <f t="shared" si="500"/>
        <v/>
      </c>
      <c r="P1037" s="116"/>
      <c r="Q1037" s="117" t="str">
        <f t="shared" si="501"/>
        <v/>
      </c>
      <c r="R1037" s="128" t="str">
        <f t="shared" si="502"/>
        <v/>
      </c>
      <c r="S1037" s="135" t="str">
        <f>IF(B1037="","",IF(R1037="Refreshment Beverage",VLOOKUP(VALUE(Q1037),Rates!G$15:L$19,2,0),VLOOKUP(VALUE(Q1037),Rates!G$4:L$12,2,0)))</f>
        <v/>
      </c>
      <c r="T1037" s="135" t="str">
        <f t="shared" si="503"/>
        <v/>
      </c>
      <c r="U1037" s="118" t="str">
        <f t="shared" si="504"/>
        <v/>
      </c>
      <c r="V1037" s="135" t="str">
        <f t="shared" si="505"/>
        <v/>
      </c>
      <c r="W1037" s="135" t="str">
        <f t="shared" si="506"/>
        <v/>
      </c>
      <c r="X1037" s="119" t="str">
        <f t="shared" si="507"/>
        <v/>
      </c>
      <c r="Y1037" s="120" t="str">
        <f>IF(B:B="","",IF(R1037="Refreshment Beverage",VLOOKUP(Q1037,Rates!G$15:L$19,6,0)*W1037,VLOOKUP(Q1037,Rates!G$4:L$12,6,0)*W1037))</f>
        <v/>
      </c>
      <c r="Z1037" s="120" t="str">
        <f t="shared" si="508"/>
        <v/>
      </c>
      <c r="AA1037" s="120" t="str">
        <f t="shared" si="509"/>
        <v/>
      </c>
      <c r="AB1037" s="136" t="str">
        <f>IF(B:B="","",IF(R1037="Refreshment Beverage","",IF(AND(R1037="Beer",Q1037=0),SUM(LOOKUP(2,1/(Rates!$B$15:$B$18&lt;=W1037)/(Rates!$C$15:$C$18&gt;=W1037),Rates!$D$15:$D$18)*W1037),VLOOKUP(VALUE(Q:Q),Rates!A:B,2,0)*W1037)))</f>
        <v/>
      </c>
      <c r="AC1037" s="136" t="str">
        <f>IF(B:B="","",IF(R1037="Refreshment Beverage","",IF(AND(R1037="Beer",Q1037=0),SUM(LOOKUP(2,1/(Rates!$B$15:$B$18&lt;=W1037)/(Rates!$C$15:$C$18&gt;=W1037),Rates!$E$15:$E$18)*W1037),VLOOKUP(VALUE(Q:Q),Rates!A:C,3,0)*W1037)))</f>
        <v/>
      </c>
      <c r="AD1037" s="137" t="str">
        <f>IFERROR(IF(B:B="","",IF(R1037="Beer","",IF(VALUE(Q1037)=0,VLOOKUP(VLOOKUP(B:B,#REF!,16,0),Rates!A:E,2,0),VLOOKUP(VALUE(Q1037),Rates!A$31:B$34,2,0)*W1037))),0)</f>
        <v/>
      </c>
      <c r="AE1037" s="121" t="str">
        <f t="shared" si="510"/>
        <v/>
      </c>
      <c r="AF1037" s="138" t="str">
        <f t="shared" si="511"/>
        <v/>
      </c>
      <c r="AG1037" s="122" t="str">
        <f t="shared" si="512"/>
        <v/>
      </c>
      <c r="AH1037" s="123" t="str">
        <f t="shared" si="513"/>
        <v/>
      </c>
      <c r="AI1037" s="139" t="str">
        <f>IF(AE:AE="","",IF(R1037="Refreshment Beverage",AK1037*(Rates!J$19/100),ROUND(SUM(AH1037*(Rates!$J$8/100)),4)))</f>
        <v/>
      </c>
      <c r="AJ1037" s="124" t="str">
        <f t="shared" si="514"/>
        <v/>
      </c>
      <c r="AK1037" s="125" t="str">
        <f t="shared" si="515"/>
        <v/>
      </c>
      <c r="AL1037" s="121" t="str">
        <f t="shared" si="516"/>
        <v/>
      </c>
      <c r="AM1037" s="138" t="str">
        <f>IF(AS1037="","",IF(R1037="Refreshment Beverage",ROUND(AS1037*Rates!K$19,4),ROUND(AO1037*(VLOOKUP(VALUE(Q1037),Rates!G$4:L$12,3,0)),4)))</f>
        <v/>
      </c>
      <c r="AN1037" s="126" t="str">
        <f>IF(AS1037="","",IF(R1037="Refreshment Beverage",AS1037*(Rates!J$19/100),MAX(AM1037,AB1037)))</f>
        <v/>
      </c>
      <c r="AO1037" s="127" t="str">
        <f t="shared" si="517"/>
        <v/>
      </c>
      <c r="AP1037" s="127" t="str">
        <f t="shared" si="518"/>
        <v/>
      </c>
      <c r="AQ1037" s="140" t="str">
        <f>IF(AS1037="","",IF(R1037="Refreshment Beverage",ROUND(SUM(VLOOKUP(Q:Q,Rates!G$15:L$19,3,0)*(AS1037-Y1037-Z1037-AA1037)),4),ROUND(SUM(Rates!$K$8*AS1037),4)))</f>
        <v/>
      </c>
      <c r="AR1037" s="139" t="str">
        <f t="shared" si="519"/>
        <v/>
      </c>
      <c r="AS1037" s="125" t="str">
        <f t="shared" si="520"/>
        <v/>
      </c>
      <c r="AT1037" s="121" t="str">
        <f t="shared" si="521"/>
        <v/>
      </c>
      <c r="AU1037" s="138" t="str">
        <f>IF(AX1037="","",IF(R1037="Refreshment Beverage",ROUND((BA1037-Y1037-Z1037-AA1037)*VLOOKUP(VALUE(Q1037),Rates!G$15:L$19,3,0),4),ROUND(AW1037*(VLOOKUP(VALUE(Q1037),Rates!G:L,3,0)),4)))</f>
        <v/>
      </c>
      <c r="AV1037" s="126" t="str">
        <f t="shared" si="522"/>
        <v/>
      </c>
      <c r="AW1037" s="127" t="str">
        <f t="shared" si="523"/>
        <v/>
      </c>
      <c r="AX1037" s="123" t="str">
        <f t="shared" si="524"/>
        <v/>
      </c>
      <c r="AY1037" s="140" t="str">
        <f>IF(AX1037="","",IF(R1037="Refreshment Beverage",ROUND(SUM(AX1037*Rates!K$19),4),ROUND(SUM(AX1037*(Rates!J$8/100)),4)))</f>
        <v/>
      </c>
      <c r="AZ1037" s="124" t="str">
        <f t="shared" si="525"/>
        <v/>
      </c>
      <c r="BA1037" s="125" t="str">
        <f t="shared" si="526"/>
        <v/>
      </c>
      <c r="BB1037" s="115"/>
      <c r="BC1037" s="143"/>
      <c r="BD1037" s="100"/>
      <c r="BE1037" s="100"/>
      <c r="BF1037" s="100"/>
      <c r="BG1037" s="100"/>
    </row>
    <row r="1038" spans="1:59" ht="12.75" customHeight="1" x14ac:dyDescent="0.2">
      <c r="A1038" s="144"/>
      <c r="B1038" s="141"/>
      <c r="C1038" s="141"/>
      <c r="D1038" s="142"/>
      <c r="E1038" s="142"/>
      <c r="F1038" s="142"/>
      <c r="G1038" s="142"/>
      <c r="H1038" s="142"/>
      <c r="I1038" s="129"/>
      <c r="J1038" s="130"/>
      <c r="K1038" s="131" t="str">
        <f t="shared" si="497"/>
        <v/>
      </c>
      <c r="L1038" s="132" t="str">
        <f t="shared" si="498"/>
        <v/>
      </c>
      <c r="M1038" s="133" t="str">
        <f t="shared" si="499"/>
        <v/>
      </c>
      <c r="N1038" s="134" t="str">
        <f>IFERROR(IF(B:B="","",IF(R1038="Beer",SUM(LOOKUP(2,1/(Rates!$B$3:$B$5&lt;=W1038)/(Rates!$C$3:$C$5&gt;=W1038),Rates!$D$3:$D$5)*(X1038/100)*W1038),IF(R1038="Refreshment Beverage",SUM(LOOKUP(2,1/(Rates!$B$7:$B$11&lt;=W1038)/(Rates!$C$7:$C$11&gt;=W1038),Rates!$D$7:$D$11)*(X1038/100)*W1038)))),"")</f>
        <v/>
      </c>
      <c r="O1038" s="134" t="str">
        <f t="shared" si="500"/>
        <v/>
      </c>
      <c r="P1038" s="116"/>
      <c r="Q1038" s="117" t="str">
        <f t="shared" si="501"/>
        <v/>
      </c>
      <c r="R1038" s="128" t="str">
        <f t="shared" si="502"/>
        <v/>
      </c>
      <c r="S1038" s="135" t="str">
        <f>IF(B1038="","",IF(R1038="Refreshment Beverage",VLOOKUP(VALUE(Q1038),Rates!G$15:L$19,2,0),VLOOKUP(VALUE(Q1038),Rates!G$4:L$12,2,0)))</f>
        <v/>
      </c>
      <c r="T1038" s="135" t="str">
        <f t="shared" si="503"/>
        <v/>
      </c>
      <c r="U1038" s="118" t="str">
        <f t="shared" si="504"/>
        <v/>
      </c>
      <c r="V1038" s="135" t="str">
        <f t="shared" si="505"/>
        <v/>
      </c>
      <c r="W1038" s="135" t="str">
        <f t="shared" si="506"/>
        <v/>
      </c>
      <c r="X1038" s="119" t="str">
        <f t="shared" si="507"/>
        <v/>
      </c>
      <c r="Y1038" s="120" t="str">
        <f>IF(B:B="","",IF(R1038="Refreshment Beverage",VLOOKUP(Q1038,Rates!G$15:L$19,6,0)*W1038,VLOOKUP(Q1038,Rates!G$4:L$12,6,0)*W1038))</f>
        <v/>
      </c>
      <c r="Z1038" s="120" t="str">
        <f t="shared" si="508"/>
        <v/>
      </c>
      <c r="AA1038" s="120" t="str">
        <f t="shared" si="509"/>
        <v/>
      </c>
      <c r="AB1038" s="136" t="str">
        <f>IF(B:B="","",IF(R1038="Refreshment Beverage","",IF(AND(R1038="Beer",Q1038=0),SUM(LOOKUP(2,1/(Rates!$B$15:$B$18&lt;=W1038)/(Rates!$C$15:$C$18&gt;=W1038),Rates!$D$15:$D$18)*W1038),VLOOKUP(VALUE(Q:Q),Rates!A:B,2,0)*W1038)))</f>
        <v/>
      </c>
      <c r="AC1038" s="136" t="str">
        <f>IF(B:B="","",IF(R1038="Refreshment Beverage","",IF(AND(R1038="Beer",Q1038=0),SUM(LOOKUP(2,1/(Rates!$B$15:$B$18&lt;=W1038)/(Rates!$C$15:$C$18&gt;=W1038),Rates!$E$15:$E$18)*W1038),VLOOKUP(VALUE(Q:Q),Rates!A:C,3,0)*W1038)))</f>
        <v/>
      </c>
      <c r="AD1038" s="137" t="str">
        <f>IFERROR(IF(B:B="","",IF(R1038="Beer","",IF(VALUE(Q1038)=0,VLOOKUP(VLOOKUP(B:B,#REF!,16,0),Rates!A:E,2,0),VLOOKUP(VALUE(Q1038),Rates!A$31:B$34,2,0)*W1038))),0)</f>
        <v/>
      </c>
      <c r="AE1038" s="121" t="str">
        <f t="shared" si="510"/>
        <v/>
      </c>
      <c r="AF1038" s="138" t="str">
        <f t="shared" si="511"/>
        <v/>
      </c>
      <c r="AG1038" s="122" t="str">
        <f t="shared" si="512"/>
        <v/>
      </c>
      <c r="AH1038" s="123" t="str">
        <f t="shared" si="513"/>
        <v/>
      </c>
      <c r="AI1038" s="139" t="str">
        <f>IF(AE:AE="","",IF(R1038="Refreshment Beverage",AK1038*(Rates!J$19/100),ROUND(SUM(AH1038*(Rates!$J$8/100)),4)))</f>
        <v/>
      </c>
      <c r="AJ1038" s="124" t="str">
        <f t="shared" si="514"/>
        <v/>
      </c>
      <c r="AK1038" s="125" t="str">
        <f t="shared" si="515"/>
        <v/>
      </c>
      <c r="AL1038" s="121" t="str">
        <f t="shared" si="516"/>
        <v/>
      </c>
      <c r="AM1038" s="138" t="str">
        <f>IF(AS1038="","",IF(R1038="Refreshment Beverage",ROUND(AS1038*Rates!K$19,4),ROUND(AO1038*(VLOOKUP(VALUE(Q1038),Rates!G$4:L$12,3,0)),4)))</f>
        <v/>
      </c>
      <c r="AN1038" s="126" t="str">
        <f>IF(AS1038="","",IF(R1038="Refreshment Beverage",AS1038*(Rates!J$19/100),MAX(AM1038,AB1038)))</f>
        <v/>
      </c>
      <c r="AO1038" s="127" t="str">
        <f t="shared" si="517"/>
        <v/>
      </c>
      <c r="AP1038" s="127" t="str">
        <f t="shared" si="518"/>
        <v/>
      </c>
      <c r="AQ1038" s="140" t="str">
        <f>IF(AS1038="","",IF(R1038="Refreshment Beverage",ROUND(SUM(VLOOKUP(Q:Q,Rates!G$15:L$19,3,0)*(AS1038-Y1038-Z1038-AA1038)),4),ROUND(SUM(Rates!$K$8*AS1038),4)))</f>
        <v/>
      </c>
      <c r="AR1038" s="139" t="str">
        <f t="shared" si="519"/>
        <v/>
      </c>
      <c r="AS1038" s="125" t="str">
        <f t="shared" si="520"/>
        <v/>
      </c>
      <c r="AT1038" s="121" t="str">
        <f t="shared" si="521"/>
        <v/>
      </c>
      <c r="AU1038" s="138" t="str">
        <f>IF(AX1038="","",IF(R1038="Refreshment Beverage",ROUND((BA1038-Y1038-Z1038-AA1038)*VLOOKUP(VALUE(Q1038),Rates!G$15:L$19,3,0),4),ROUND(AW1038*(VLOOKUP(VALUE(Q1038),Rates!G:L,3,0)),4)))</f>
        <v/>
      </c>
      <c r="AV1038" s="126" t="str">
        <f t="shared" si="522"/>
        <v/>
      </c>
      <c r="AW1038" s="127" t="str">
        <f t="shared" si="523"/>
        <v/>
      </c>
      <c r="AX1038" s="123" t="str">
        <f t="shared" si="524"/>
        <v/>
      </c>
      <c r="AY1038" s="140" t="str">
        <f>IF(AX1038="","",IF(R1038="Refreshment Beverage",ROUND(SUM(AX1038*Rates!K$19),4),ROUND(SUM(AX1038*(Rates!J$8/100)),4)))</f>
        <v/>
      </c>
      <c r="AZ1038" s="124" t="str">
        <f t="shared" si="525"/>
        <v/>
      </c>
      <c r="BA1038" s="125" t="str">
        <f t="shared" si="526"/>
        <v/>
      </c>
      <c r="BB1038" s="115"/>
      <c r="BC1038" s="143"/>
      <c r="BD1038" s="100"/>
      <c r="BE1038" s="100"/>
      <c r="BF1038" s="100"/>
      <c r="BG1038" s="100"/>
    </row>
    <row r="1039" spans="1:59" ht="12.75" customHeight="1" x14ac:dyDescent="0.2">
      <c r="A1039" s="144"/>
      <c r="B1039" s="141"/>
      <c r="C1039" s="141"/>
      <c r="D1039" s="142"/>
      <c r="E1039" s="142"/>
      <c r="F1039" s="142"/>
      <c r="G1039" s="142"/>
      <c r="H1039" s="142"/>
      <c r="I1039" s="129"/>
      <c r="J1039" s="130"/>
      <c r="K1039" s="131" t="str">
        <f t="shared" si="497"/>
        <v/>
      </c>
      <c r="L1039" s="132" t="str">
        <f t="shared" si="498"/>
        <v/>
      </c>
      <c r="M1039" s="133" t="str">
        <f t="shared" si="499"/>
        <v/>
      </c>
      <c r="N1039" s="134" t="str">
        <f>IFERROR(IF(B:B="","",IF(R1039="Beer",SUM(LOOKUP(2,1/(Rates!$B$3:$B$5&lt;=W1039)/(Rates!$C$3:$C$5&gt;=W1039),Rates!$D$3:$D$5)*(X1039/100)*W1039),IF(R1039="Refreshment Beverage",SUM(LOOKUP(2,1/(Rates!$B$7:$B$11&lt;=W1039)/(Rates!$C$7:$C$11&gt;=W1039),Rates!$D$7:$D$11)*(X1039/100)*W1039)))),"")</f>
        <v/>
      </c>
      <c r="O1039" s="134" t="str">
        <f t="shared" si="500"/>
        <v/>
      </c>
      <c r="P1039" s="116"/>
      <c r="Q1039" s="117" t="str">
        <f t="shared" si="501"/>
        <v/>
      </c>
      <c r="R1039" s="128" t="str">
        <f t="shared" si="502"/>
        <v/>
      </c>
      <c r="S1039" s="135" t="str">
        <f>IF(B1039="","",IF(R1039="Refreshment Beverage",VLOOKUP(VALUE(Q1039),Rates!G$15:L$19,2,0),VLOOKUP(VALUE(Q1039),Rates!G$4:L$12,2,0)))</f>
        <v/>
      </c>
      <c r="T1039" s="135" t="str">
        <f t="shared" si="503"/>
        <v/>
      </c>
      <c r="U1039" s="118" t="str">
        <f t="shared" si="504"/>
        <v/>
      </c>
      <c r="V1039" s="135" t="str">
        <f t="shared" si="505"/>
        <v/>
      </c>
      <c r="W1039" s="135" t="str">
        <f t="shared" si="506"/>
        <v/>
      </c>
      <c r="X1039" s="119" t="str">
        <f t="shared" si="507"/>
        <v/>
      </c>
      <c r="Y1039" s="120" t="str">
        <f>IF(B:B="","",IF(R1039="Refreshment Beverage",VLOOKUP(Q1039,Rates!G$15:L$19,6,0)*W1039,VLOOKUP(Q1039,Rates!G$4:L$12,6,0)*W1039))</f>
        <v/>
      </c>
      <c r="Z1039" s="120" t="str">
        <f t="shared" si="508"/>
        <v/>
      </c>
      <c r="AA1039" s="120" t="str">
        <f t="shared" si="509"/>
        <v/>
      </c>
      <c r="AB1039" s="136" t="str">
        <f>IF(B:B="","",IF(R1039="Refreshment Beverage","",IF(AND(R1039="Beer",Q1039=0),SUM(LOOKUP(2,1/(Rates!$B$15:$B$18&lt;=W1039)/(Rates!$C$15:$C$18&gt;=W1039),Rates!$D$15:$D$18)*W1039),VLOOKUP(VALUE(Q:Q),Rates!A:B,2,0)*W1039)))</f>
        <v/>
      </c>
      <c r="AC1039" s="136" t="str">
        <f>IF(B:B="","",IF(R1039="Refreshment Beverage","",IF(AND(R1039="Beer",Q1039=0),SUM(LOOKUP(2,1/(Rates!$B$15:$B$18&lt;=W1039)/(Rates!$C$15:$C$18&gt;=W1039),Rates!$E$15:$E$18)*W1039),VLOOKUP(VALUE(Q:Q),Rates!A:C,3,0)*W1039)))</f>
        <v/>
      </c>
      <c r="AD1039" s="137" t="str">
        <f>IFERROR(IF(B:B="","",IF(R1039="Beer","",IF(VALUE(Q1039)=0,VLOOKUP(VLOOKUP(B:B,#REF!,16,0),Rates!A:E,2,0),VLOOKUP(VALUE(Q1039),Rates!A$31:B$34,2,0)*W1039))),0)</f>
        <v/>
      </c>
      <c r="AE1039" s="121" t="str">
        <f t="shared" si="510"/>
        <v/>
      </c>
      <c r="AF1039" s="138" t="str">
        <f t="shared" si="511"/>
        <v/>
      </c>
      <c r="AG1039" s="122" t="str">
        <f t="shared" si="512"/>
        <v/>
      </c>
      <c r="AH1039" s="123" t="str">
        <f t="shared" si="513"/>
        <v/>
      </c>
      <c r="AI1039" s="139" t="str">
        <f>IF(AE:AE="","",IF(R1039="Refreshment Beverage",AK1039*(Rates!J$19/100),ROUND(SUM(AH1039*(Rates!$J$8/100)),4)))</f>
        <v/>
      </c>
      <c r="AJ1039" s="124" t="str">
        <f t="shared" si="514"/>
        <v/>
      </c>
      <c r="AK1039" s="125" t="str">
        <f t="shared" si="515"/>
        <v/>
      </c>
      <c r="AL1039" s="121" t="str">
        <f t="shared" si="516"/>
        <v/>
      </c>
      <c r="AM1039" s="138" t="str">
        <f>IF(AS1039="","",IF(R1039="Refreshment Beverage",ROUND(AS1039*Rates!K$19,4),ROUND(AO1039*(VLOOKUP(VALUE(Q1039),Rates!G$4:L$12,3,0)),4)))</f>
        <v/>
      </c>
      <c r="AN1039" s="126" t="str">
        <f>IF(AS1039="","",IF(R1039="Refreshment Beverage",AS1039*(Rates!J$19/100),MAX(AM1039,AB1039)))</f>
        <v/>
      </c>
      <c r="AO1039" s="127" t="str">
        <f t="shared" si="517"/>
        <v/>
      </c>
      <c r="AP1039" s="127" t="str">
        <f t="shared" si="518"/>
        <v/>
      </c>
      <c r="AQ1039" s="140" t="str">
        <f>IF(AS1039="","",IF(R1039="Refreshment Beverage",ROUND(SUM(VLOOKUP(Q:Q,Rates!G$15:L$19,3,0)*(AS1039-Y1039-Z1039-AA1039)),4),ROUND(SUM(Rates!$K$8*AS1039),4)))</f>
        <v/>
      </c>
      <c r="AR1039" s="139" t="str">
        <f t="shared" si="519"/>
        <v/>
      </c>
      <c r="AS1039" s="125" t="str">
        <f t="shared" si="520"/>
        <v/>
      </c>
      <c r="AT1039" s="121" t="str">
        <f t="shared" si="521"/>
        <v/>
      </c>
      <c r="AU1039" s="138" t="str">
        <f>IF(AX1039="","",IF(R1039="Refreshment Beverage",ROUND((BA1039-Y1039-Z1039-AA1039)*VLOOKUP(VALUE(Q1039),Rates!G$15:L$19,3,0),4),ROUND(AW1039*(VLOOKUP(VALUE(Q1039),Rates!G:L,3,0)),4)))</f>
        <v/>
      </c>
      <c r="AV1039" s="126" t="str">
        <f t="shared" si="522"/>
        <v/>
      </c>
      <c r="AW1039" s="127" t="str">
        <f t="shared" si="523"/>
        <v/>
      </c>
      <c r="AX1039" s="123" t="str">
        <f t="shared" si="524"/>
        <v/>
      </c>
      <c r="AY1039" s="140" t="str">
        <f>IF(AX1039="","",IF(R1039="Refreshment Beverage",ROUND(SUM(AX1039*Rates!K$19),4),ROUND(SUM(AX1039*(Rates!J$8/100)),4)))</f>
        <v/>
      </c>
      <c r="AZ1039" s="124" t="str">
        <f t="shared" si="525"/>
        <v/>
      </c>
      <c r="BA1039" s="125" t="str">
        <f t="shared" si="526"/>
        <v/>
      </c>
      <c r="BB1039" s="115"/>
      <c r="BC1039" s="143"/>
      <c r="BD1039" s="100"/>
      <c r="BE1039" s="100"/>
      <c r="BF1039" s="100"/>
      <c r="BG1039" s="100"/>
    </row>
    <row r="1040" spans="1:59" ht="12.75" customHeight="1" x14ac:dyDescent="0.2">
      <c r="A1040" s="144"/>
      <c r="B1040" s="141"/>
      <c r="C1040" s="141"/>
      <c r="D1040" s="142"/>
      <c r="E1040" s="142"/>
      <c r="F1040" s="142"/>
      <c r="G1040" s="142"/>
      <c r="H1040" s="142"/>
      <c r="I1040" s="129"/>
      <c r="J1040" s="130"/>
      <c r="K1040" s="131" t="str">
        <f t="shared" si="497"/>
        <v/>
      </c>
      <c r="L1040" s="132" t="str">
        <f t="shared" si="498"/>
        <v/>
      </c>
      <c r="M1040" s="133" t="str">
        <f t="shared" si="499"/>
        <v/>
      </c>
      <c r="N1040" s="134" t="str">
        <f>IFERROR(IF(B:B="","",IF(R1040="Beer",SUM(LOOKUP(2,1/(Rates!$B$3:$B$5&lt;=W1040)/(Rates!$C$3:$C$5&gt;=W1040),Rates!$D$3:$D$5)*(X1040/100)*W1040),IF(R1040="Refreshment Beverage",SUM(LOOKUP(2,1/(Rates!$B$7:$B$11&lt;=W1040)/(Rates!$C$7:$C$11&gt;=W1040),Rates!$D$7:$D$11)*(X1040/100)*W1040)))),"")</f>
        <v/>
      </c>
      <c r="O1040" s="134" t="str">
        <f t="shared" si="500"/>
        <v/>
      </c>
      <c r="P1040" s="116"/>
      <c r="Q1040" s="117" t="str">
        <f t="shared" si="501"/>
        <v/>
      </c>
      <c r="R1040" s="128" t="str">
        <f t="shared" si="502"/>
        <v/>
      </c>
      <c r="S1040" s="135" t="str">
        <f>IF(B1040="","",IF(R1040="Refreshment Beverage",VLOOKUP(VALUE(Q1040),Rates!G$15:L$19,2,0),VLOOKUP(VALUE(Q1040),Rates!G$4:L$12,2,0)))</f>
        <v/>
      </c>
      <c r="T1040" s="135" t="str">
        <f t="shared" si="503"/>
        <v/>
      </c>
      <c r="U1040" s="118" t="str">
        <f t="shared" si="504"/>
        <v/>
      </c>
      <c r="V1040" s="135" t="str">
        <f t="shared" si="505"/>
        <v/>
      </c>
      <c r="W1040" s="135" t="str">
        <f t="shared" si="506"/>
        <v/>
      </c>
      <c r="X1040" s="119" t="str">
        <f t="shared" si="507"/>
        <v/>
      </c>
      <c r="Y1040" s="120" t="str">
        <f>IF(B:B="","",IF(R1040="Refreshment Beverage",VLOOKUP(Q1040,Rates!G$15:L$19,6,0)*W1040,VLOOKUP(Q1040,Rates!G$4:L$12,6,0)*W1040))</f>
        <v/>
      </c>
      <c r="Z1040" s="120" t="str">
        <f t="shared" si="508"/>
        <v/>
      </c>
      <c r="AA1040" s="120" t="str">
        <f t="shared" si="509"/>
        <v/>
      </c>
      <c r="AB1040" s="136" t="str">
        <f>IF(B:B="","",IF(R1040="Refreshment Beverage","",IF(AND(R1040="Beer",Q1040=0),SUM(LOOKUP(2,1/(Rates!$B$15:$B$18&lt;=W1040)/(Rates!$C$15:$C$18&gt;=W1040),Rates!$D$15:$D$18)*W1040),VLOOKUP(VALUE(Q:Q),Rates!A:B,2,0)*W1040)))</f>
        <v/>
      </c>
      <c r="AC1040" s="136" t="str">
        <f>IF(B:B="","",IF(R1040="Refreshment Beverage","",IF(AND(R1040="Beer",Q1040=0),SUM(LOOKUP(2,1/(Rates!$B$15:$B$18&lt;=W1040)/(Rates!$C$15:$C$18&gt;=W1040),Rates!$E$15:$E$18)*W1040),VLOOKUP(VALUE(Q:Q),Rates!A:C,3,0)*W1040)))</f>
        <v/>
      </c>
      <c r="AD1040" s="137" t="str">
        <f>IFERROR(IF(B:B="","",IF(R1040="Beer","",IF(VALUE(Q1040)=0,VLOOKUP(VLOOKUP(B:B,#REF!,16,0),Rates!A:E,2,0),VLOOKUP(VALUE(Q1040),Rates!A$31:B$34,2,0)*W1040))),0)</f>
        <v/>
      </c>
      <c r="AE1040" s="121" t="str">
        <f t="shared" si="510"/>
        <v/>
      </c>
      <c r="AF1040" s="138" t="str">
        <f t="shared" si="511"/>
        <v/>
      </c>
      <c r="AG1040" s="122" t="str">
        <f t="shared" si="512"/>
        <v/>
      </c>
      <c r="AH1040" s="123" t="str">
        <f t="shared" si="513"/>
        <v/>
      </c>
      <c r="AI1040" s="139" t="str">
        <f>IF(AE:AE="","",IF(R1040="Refreshment Beverage",AK1040*(Rates!J$19/100),ROUND(SUM(AH1040*(Rates!$J$8/100)),4)))</f>
        <v/>
      </c>
      <c r="AJ1040" s="124" t="str">
        <f t="shared" si="514"/>
        <v/>
      </c>
      <c r="AK1040" s="125" t="str">
        <f t="shared" si="515"/>
        <v/>
      </c>
      <c r="AL1040" s="121" t="str">
        <f t="shared" si="516"/>
        <v/>
      </c>
      <c r="AM1040" s="138" t="str">
        <f>IF(AS1040="","",IF(R1040="Refreshment Beverage",ROUND(AS1040*Rates!K$19,4),ROUND(AO1040*(VLOOKUP(VALUE(Q1040),Rates!G$4:L$12,3,0)),4)))</f>
        <v/>
      </c>
      <c r="AN1040" s="126" t="str">
        <f>IF(AS1040="","",IF(R1040="Refreshment Beverage",AS1040*(Rates!J$19/100),MAX(AM1040,AB1040)))</f>
        <v/>
      </c>
      <c r="AO1040" s="127" t="str">
        <f t="shared" si="517"/>
        <v/>
      </c>
      <c r="AP1040" s="127" t="str">
        <f t="shared" si="518"/>
        <v/>
      </c>
      <c r="AQ1040" s="140" t="str">
        <f>IF(AS1040="","",IF(R1040="Refreshment Beverage",ROUND(SUM(VLOOKUP(Q:Q,Rates!G$15:L$19,3,0)*(AS1040-Y1040-Z1040-AA1040)),4),ROUND(SUM(Rates!$K$8*AS1040),4)))</f>
        <v/>
      </c>
      <c r="AR1040" s="139" t="str">
        <f t="shared" si="519"/>
        <v/>
      </c>
      <c r="AS1040" s="125" t="str">
        <f t="shared" si="520"/>
        <v/>
      </c>
      <c r="AT1040" s="121" t="str">
        <f t="shared" si="521"/>
        <v/>
      </c>
      <c r="AU1040" s="138" t="str">
        <f>IF(AX1040="","",IF(R1040="Refreshment Beverage",ROUND((BA1040-Y1040-Z1040-AA1040)*VLOOKUP(VALUE(Q1040),Rates!G$15:L$19,3,0),4),ROUND(AW1040*(VLOOKUP(VALUE(Q1040),Rates!G:L,3,0)),4)))</f>
        <v/>
      </c>
      <c r="AV1040" s="126" t="str">
        <f t="shared" si="522"/>
        <v/>
      </c>
      <c r="AW1040" s="127" t="str">
        <f t="shared" si="523"/>
        <v/>
      </c>
      <c r="AX1040" s="123" t="str">
        <f t="shared" si="524"/>
        <v/>
      </c>
      <c r="AY1040" s="140" t="str">
        <f>IF(AX1040="","",IF(R1040="Refreshment Beverage",ROUND(SUM(AX1040*Rates!K$19),4),ROUND(SUM(AX1040*(Rates!J$8/100)),4)))</f>
        <v/>
      </c>
      <c r="AZ1040" s="124" t="str">
        <f t="shared" si="525"/>
        <v/>
      </c>
      <c r="BA1040" s="125" t="str">
        <f t="shared" si="526"/>
        <v/>
      </c>
      <c r="BB1040" s="115"/>
      <c r="BC1040" s="143"/>
      <c r="BD1040" s="100"/>
      <c r="BE1040" s="100"/>
      <c r="BF1040" s="100"/>
      <c r="BG1040" s="100"/>
    </row>
    <row r="1041" spans="1:59" ht="12.75" customHeight="1" x14ac:dyDescent="0.2">
      <c r="A1041" s="144"/>
      <c r="B1041" s="141"/>
      <c r="C1041" s="141"/>
      <c r="D1041" s="142"/>
      <c r="E1041" s="142"/>
      <c r="F1041" s="142"/>
      <c r="G1041" s="142"/>
      <c r="H1041" s="142"/>
      <c r="I1041" s="129"/>
      <c r="J1041" s="130"/>
      <c r="K1041" s="131" t="str">
        <f t="shared" si="497"/>
        <v/>
      </c>
      <c r="L1041" s="132" t="str">
        <f t="shared" si="498"/>
        <v/>
      </c>
      <c r="M1041" s="133" t="str">
        <f t="shared" si="499"/>
        <v/>
      </c>
      <c r="N1041" s="134" t="str">
        <f>IFERROR(IF(B:B="","",IF(R1041="Beer",SUM(LOOKUP(2,1/(Rates!$B$3:$B$5&lt;=W1041)/(Rates!$C$3:$C$5&gt;=W1041),Rates!$D$3:$D$5)*(X1041/100)*W1041),IF(R1041="Refreshment Beverage",SUM(LOOKUP(2,1/(Rates!$B$7:$B$11&lt;=W1041)/(Rates!$C$7:$C$11&gt;=W1041),Rates!$D$7:$D$11)*(X1041/100)*W1041)))),"")</f>
        <v/>
      </c>
      <c r="O1041" s="134" t="str">
        <f t="shared" si="500"/>
        <v/>
      </c>
      <c r="P1041" s="116"/>
      <c r="Q1041" s="117" t="str">
        <f t="shared" si="501"/>
        <v/>
      </c>
      <c r="R1041" s="128" t="str">
        <f t="shared" si="502"/>
        <v/>
      </c>
      <c r="S1041" s="135" t="str">
        <f>IF(B1041="","",IF(R1041="Refreshment Beverage",VLOOKUP(VALUE(Q1041),Rates!G$15:L$19,2,0),VLOOKUP(VALUE(Q1041),Rates!G$4:L$12,2,0)))</f>
        <v/>
      </c>
      <c r="T1041" s="135" t="str">
        <f t="shared" si="503"/>
        <v/>
      </c>
      <c r="U1041" s="118" t="str">
        <f t="shared" si="504"/>
        <v/>
      </c>
      <c r="V1041" s="135" t="str">
        <f t="shared" si="505"/>
        <v/>
      </c>
      <c r="W1041" s="135" t="str">
        <f t="shared" si="506"/>
        <v/>
      </c>
      <c r="X1041" s="119" t="str">
        <f t="shared" si="507"/>
        <v/>
      </c>
      <c r="Y1041" s="120" t="str">
        <f>IF(B:B="","",IF(R1041="Refreshment Beverage",VLOOKUP(Q1041,Rates!G$15:L$19,6,0)*W1041,VLOOKUP(Q1041,Rates!G$4:L$12,6,0)*W1041))</f>
        <v/>
      </c>
      <c r="Z1041" s="120" t="str">
        <f t="shared" si="508"/>
        <v/>
      </c>
      <c r="AA1041" s="120" t="str">
        <f t="shared" si="509"/>
        <v/>
      </c>
      <c r="AB1041" s="136" t="str">
        <f>IF(B:B="","",IF(R1041="Refreshment Beverage","",IF(AND(R1041="Beer",Q1041=0),SUM(LOOKUP(2,1/(Rates!$B$15:$B$18&lt;=W1041)/(Rates!$C$15:$C$18&gt;=W1041),Rates!$D$15:$D$18)*W1041),VLOOKUP(VALUE(Q:Q),Rates!A:B,2,0)*W1041)))</f>
        <v/>
      </c>
      <c r="AC1041" s="136" t="str">
        <f>IF(B:B="","",IF(R1041="Refreshment Beverage","",IF(AND(R1041="Beer",Q1041=0),SUM(LOOKUP(2,1/(Rates!$B$15:$B$18&lt;=W1041)/(Rates!$C$15:$C$18&gt;=W1041),Rates!$E$15:$E$18)*W1041),VLOOKUP(VALUE(Q:Q),Rates!A:C,3,0)*W1041)))</f>
        <v/>
      </c>
      <c r="AD1041" s="137" t="str">
        <f>IFERROR(IF(B:B="","",IF(R1041="Beer","",IF(VALUE(Q1041)=0,VLOOKUP(VLOOKUP(B:B,#REF!,16,0),Rates!A:E,2,0),VLOOKUP(VALUE(Q1041),Rates!A$31:B$34,2,0)*W1041))),0)</f>
        <v/>
      </c>
      <c r="AE1041" s="121" t="str">
        <f t="shared" si="510"/>
        <v/>
      </c>
      <c r="AF1041" s="138" t="str">
        <f t="shared" si="511"/>
        <v/>
      </c>
      <c r="AG1041" s="122" t="str">
        <f t="shared" si="512"/>
        <v/>
      </c>
      <c r="AH1041" s="123" t="str">
        <f t="shared" si="513"/>
        <v/>
      </c>
      <c r="AI1041" s="139" t="str">
        <f>IF(AE:AE="","",IF(R1041="Refreshment Beverage",AK1041*(Rates!J$19/100),ROUND(SUM(AH1041*(Rates!$J$8/100)),4)))</f>
        <v/>
      </c>
      <c r="AJ1041" s="124" t="str">
        <f t="shared" si="514"/>
        <v/>
      </c>
      <c r="AK1041" s="125" t="str">
        <f t="shared" si="515"/>
        <v/>
      </c>
      <c r="AL1041" s="121" t="str">
        <f t="shared" si="516"/>
        <v/>
      </c>
      <c r="AM1041" s="138" t="str">
        <f>IF(AS1041="","",IF(R1041="Refreshment Beverage",ROUND(AS1041*Rates!K$19,4),ROUND(AO1041*(VLOOKUP(VALUE(Q1041),Rates!G$4:L$12,3,0)),4)))</f>
        <v/>
      </c>
      <c r="AN1041" s="126" t="str">
        <f>IF(AS1041="","",IF(R1041="Refreshment Beverage",AS1041*(Rates!J$19/100),MAX(AM1041,AB1041)))</f>
        <v/>
      </c>
      <c r="AO1041" s="127" t="str">
        <f t="shared" si="517"/>
        <v/>
      </c>
      <c r="AP1041" s="127" t="str">
        <f t="shared" si="518"/>
        <v/>
      </c>
      <c r="AQ1041" s="140" t="str">
        <f>IF(AS1041="","",IF(R1041="Refreshment Beverage",ROUND(SUM(VLOOKUP(Q:Q,Rates!G$15:L$19,3,0)*(AS1041-Y1041-Z1041-AA1041)),4),ROUND(SUM(Rates!$K$8*AS1041),4)))</f>
        <v/>
      </c>
      <c r="AR1041" s="139" t="str">
        <f t="shared" si="519"/>
        <v/>
      </c>
      <c r="AS1041" s="125" t="str">
        <f t="shared" si="520"/>
        <v/>
      </c>
      <c r="AT1041" s="121" t="str">
        <f t="shared" si="521"/>
        <v/>
      </c>
      <c r="AU1041" s="138" t="str">
        <f>IF(AX1041="","",IF(R1041="Refreshment Beverage",ROUND((BA1041-Y1041-Z1041-AA1041)*VLOOKUP(VALUE(Q1041),Rates!G$15:L$19,3,0),4),ROUND(AW1041*(VLOOKUP(VALUE(Q1041),Rates!G:L,3,0)),4)))</f>
        <v/>
      </c>
      <c r="AV1041" s="126" t="str">
        <f t="shared" si="522"/>
        <v/>
      </c>
      <c r="AW1041" s="127" t="str">
        <f t="shared" si="523"/>
        <v/>
      </c>
      <c r="AX1041" s="123" t="str">
        <f t="shared" si="524"/>
        <v/>
      </c>
      <c r="AY1041" s="140" t="str">
        <f>IF(AX1041="","",IF(R1041="Refreshment Beverage",ROUND(SUM(AX1041*Rates!K$19),4),ROUND(SUM(AX1041*(Rates!J$8/100)),4)))</f>
        <v/>
      </c>
      <c r="AZ1041" s="124" t="str">
        <f t="shared" si="525"/>
        <v/>
      </c>
      <c r="BA1041" s="125" t="str">
        <f t="shared" si="526"/>
        <v/>
      </c>
      <c r="BB1041" s="115"/>
      <c r="BC1041" s="143"/>
      <c r="BD1041" s="100"/>
      <c r="BE1041" s="100"/>
      <c r="BF1041" s="100"/>
      <c r="BG1041" s="100"/>
    </row>
    <row r="1042" spans="1:59" ht="12.75" customHeight="1" x14ac:dyDescent="0.2">
      <c r="A1042" s="144"/>
      <c r="B1042" s="141"/>
      <c r="C1042" s="141"/>
      <c r="D1042" s="142"/>
      <c r="E1042" s="142"/>
      <c r="F1042" s="142"/>
      <c r="G1042" s="142"/>
      <c r="H1042" s="142"/>
      <c r="I1042" s="129"/>
      <c r="J1042" s="130"/>
      <c r="K1042" s="131" t="str">
        <f t="shared" si="497"/>
        <v/>
      </c>
      <c r="L1042" s="132" t="str">
        <f t="shared" si="498"/>
        <v/>
      </c>
      <c r="M1042" s="133" t="str">
        <f t="shared" si="499"/>
        <v/>
      </c>
      <c r="N1042" s="134" t="str">
        <f>IFERROR(IF(B:B="","",IF(R1042="Beer",SUM(LOOKUP(2,1/(Rates!$B$3:$B$5&lt;=W1042)/(Rates!$C$3:$C$5&gt;=W1042),Rates!$D$3:$D$5)*(X1042/100)*W1042),IF(R1042="Refreshment Beverage",SUM(LOOKUP(2,1/(Rates!$B$7:$B$11&lt;=W1042)/(Rates!$C$7:$C$11&gt;=W1042),Rates!$D$7:$D$11)*(X1042/100)*W1042)))),"")</f>
        <v/>
      </c>
      <c r="O1042" s="134" t="str">
        <f t="shared" si="500"/>
        <v/>
      </c>
      <c r="P1042" s="116"/>
      <c r="Q1042" s="117" t="str">
        <f t="shared" si="501"/>
        <v/>
      </c>
      <c r="R1042" s="128" t="str">
        <f t="shared" si="502"/>
        <v/>
      </c>
      <c r="S1042" s="135" t="str">
        <f>IF(B1042="","",IF(R1042="Refreshment Beverage",VLOOKUP(VALUE(Q1042),Rates!G$15:L$19,2,0),VLOOKUP(VALUE(Q1042),Rates!G$4:L$12,2,0)))</f>
        <v/>
      </c>
      <c r="T1042" s="135" t="str">
        <f t="shared" si="503"/>
        <v/>
      </c>
      <c r="U1042" s="118" t="str">
        <f t="shared" si="504"/>
        <v/>
      </c>
      <c r="V1042" s="135" t="str">
        <f t="shared" si="505"/>
        <v/>
      </c>
      <c r="W1042" s="135" t="str">
        <f t="shared" si="506"/>
        <v/>
      </c>
      <c r="X1042" s="119" t="str">
        <f t="shared" si="507"/>
        <v/>
      </c>
      <c r="Y1042" s="120" t="str">
        <f>IF(B:B="","",IF(R1042="Refreshment Beverage",VLOOKUP(Q1042,Rates!G$15:L$19,6,0)*W1042,VLOOKUP(Q1042,Rates!G$4:L$12,6,0)*W1042))</f>
        <v/>
      </c>
      <c r="Z1042" s="120" t="str">
        <f t="shared" si="508"/>
        <v/>
      </c>
      <c r="AA1042" s="120" t="str">
        <f t="shared" si="509"/>
        <v/>
      </c>
      <c r="AB1042" s="136" t="str">
        <f>IF(B:B="","",IF(R1042="Refreshment Beverage","",IF(AND(R1042="Beer",Q1042=0),SUM(LOOKUP(2,1/(Rates!$B$15:$B$18&lt;=W1042)/(Rates!$C$15:$C$18&gt;=W1042),Rates!$D$15:$D$18)*W1042),VLOOKUP(VALUE(Q:Q),Rates!A:B,2,0)*W1042)))</f>
        <v/>
      </c>
      <c r="AC1042" s="136" t="str">
        <f>IF(B:B="","",IF(R1042="Refreshment Beverage","",IF(AND(R1042="Beer",Q1042=0),SUM(LOOKUP(2,1/(Rates!$B$15:$B$18&lt;=W1042)/(Rates!$C$15:$C$18&gt;=W1042),Rates!$E$15:$E$18)*W1042),VLOOKUP(VALUE(Q:Q),Rates!A:C,3,0)*W1042)))</f>
        <v/>
      </c>
      <c r="AD1042" s="137" t="str">
        <f>IFERROR(IF(B:B="","",IF(R1042="Beer","",IF(VALUE(Q1042)=0,VLOOKUP(VLOOKUP(B:B,#REF!,16,0),Rates!A:E,2,0),VLOOKUP(VALUE(Q1042),Rates!A$31:B$34,2,0)*W1042))),0)</f>
        <v/>
      </c>
      <c r="AE1042" s="121" t="str">
        <f t="shared" si="510"/>
        <v/>
      </c>
      <c r="AF1042" s="138" t="str">
        <f t="shared" si="511"/>
        <v/>
      </c>
      <c r="AG1042" s="122" t="str">
        <f t="shared" si="512"/>
        <v/>
      </c>
      <c r="AH1042" s="123" t="str">
        <f t="shared" si="513"/>
        <v/>
      </c>
      <c r="AI1042" s="139" t="str">
        <f>IF(AE:AE="","",IF(R1042="Refreshment Beverage",AK1042*(Rates!J$19/100),ROUND(SUM(AH1042*(Rates!$J$8/100)),4)))</f>
        <v/>
      </c>
      <c r="AJ1042" s="124" t="str">
        <f t="shared" si="514"/>
        <v/>
      </c>
      <c r="AK1042" s="125" t="str">
        <f t="shared" si="515"/>
        <v/>
      </c>
      <c r="AL1042" s="121" t="str">
        <f t="shared" si="516"/>
        <v/>
      </c>
      <c r="AM1042" s="138" t="str">
        <f>IF(AS1042="","",IF(R1042="Refreshment Beverage",ROUND(AS1042*Rates!K$19,4),ROUND(AO1042*(VLOOKUP(VALUE(Q1042),Rates!G$4:L$12,3,0)),4)))</f>
        <v/>
      </c>
      <c r="AN1042" s="126" t="str">
        <f>IF(AS1042="","",IF(R1042="Refreshment Beverage",AS1042*(Rates!J$19/100),MAX(AM1042,AB1042)))</f>
        <v/>
      </c>
      <c r="AO1042" s="127" t="str">
        <f t="shared" si="517"/>
        <v/>
      </c>
      <c r="AP1042" s="127" t="str">
        <f t="shared" si="518"/>
        <v/>
      </c>
      <c r="AQ1042" s="140" t="str">
        <f>IF(AS1042="","",IF(R1042="Refreshment Beverage",ROUND(SUM(VLOOKUP(Q:Q,Rates!G$15:L$19,3,0)*(AS1042-Y1042-Z1042-AA1042)),4),ROUND(SUM(Rates!$K$8*AS1042),4)))</f>
        <v/>
      </c>
      <c r="AR1042" s="139" t="str">
        <f t="shared" si="519"/>
        <v/>
      </c>
      <c r="AS1042" s="125" t="str">
        <f t="shared" si="520"/>
        <v/>
      </c>
      <c r="AT1042" s="121" t="str">
        <f t="shared" si="521"/>
        <v/>
      </c>
      <c r="AU1042" s="138" t="str">
        <f>IF(AX1042="","",IF(R1042="Refreshment Beverage",ROUND((BA1042-Y1042-Z1042-AA1042)*VLOOKUP(VALUE(Q1042),Rates!G$15:L$19,3,0),4),ROUND(AW1042*(VLOOKUP(VALUE(Q1042),Rates!G:L,3,0)),4)))</f>
        <v/>
      </c>
      <c r="AV1042" s="126" t="str">
        <f t="shared" si="522"/>
        <v/>
      </c>
      <c r="AW1042" s="127" t="str">
        <f t="shared" si="523"/>
        <v/>
      </c>
      <c r="AX1042" s="123" t="str">
        <f t="shared" si="524"/>
        <v/>
      </c>
      <c r="AY1042" s="140" t="str">
        <f>IF(AX1042="","",IF(R1042="Refreshment Beverage",ROUND(SUM(AX1042*Rates!K$19),4),ROUND(SUM(AX1042*(Rates!J$8/100)),4)))</f>
        <v/>
      </c>
      <c r="AZ1042" s="124" t="str">
        <f t="shared" si="525"/>
        <v/>
      </c>
      <c r="BA1042" s="125" t="str">
        <f t="shared" si="526"/>
        <v/>
      </c>
      <c r="BB1042" s="115"/>
      <c r="BC1042" s="143"/>
      <c r="BD1042" s="100"/>
      <c r="BE1042" s="100"/>
      <c r="BF1042" s="100"/>
      <c r="BG1042" s="100"/>
    </row>
    <row r="1043" spans="1:59" ht="12.75" customHeight="1" x14ac:dyDescent="0.2">
      <c r="A1043" s="144"/>
      <c r="B1043" s="141"/>
      <c r="C1043" s="141"/>
      <c r="D1043" s="142"/>
      <c r="E1043" s="142"/>
      <c r="F1043" s="142"/>
      <c r="G1043" s="142"/>
      <c r="H1043" s="142"/>
      <c r="I1043" s="129"/>
      <c r="J1043" s="130"/>
      <c r="K1043" s="131" t="str">
        <f t="shared" si="497"/>
        <v/>
      </c>
      <c r="L1043" s="132" t="str">
        <f t="shared" si="498"/>
        <v/>
      </c>
      <c r="M1043" s="133" t="str">
        <f t="shared" si="499"/>
        <v/>
      </c>
      <c r="N1043" s="134" t="str">
        <f>IFERROR(IF(B:B="","",IF(R1043="Beer",SUM(LOOKUP(2,1/(Rates!$B$3:$B$5&lt;=W1043)/(Rates!$C$3:$C$5&gt;=W1043),Rates!$D$3:$D$5)*(X1043/100)*W1043),IF(R1043="Refreshment Beverage",SUM(LOOKUP(2,1/(Rates!$B$7:$B$11&lt;=W1043)/(Rates!$C$7:$C$11&gt;=W1043),Rates!$D$7:$D$11)*(X1043/100)*W1043)))),"")</f>
        <v/>
      </c>
      <c r="O1043" s="134" t="str">
        <f t="shared" si="500"/>
        <v/>
      </c>
      <c r="P1043" s="116"/>
      <c r="Q1043" s="117" t="str">
        <f t="shared" si="501"/>
        <v/>
      </c>
      <c r="R1043" s="128" t="str">
        <f t="shared" si="502"/>
        <v/>
      </c>
      <c r="S1043" s="135" t="str">
        <f>IF(B1043="","",IF(R1043="Refreshment Beverage",VLOOKUP(VALUE(Q1043),Rates!G$15:L$19,2,0),VLOOKUP(VALUE(Q1043),Rates!G$4:L$12,2,0)))</f>
        <v/>
      </c>
      <c r="T1043" s="135" t="str">
        <f t="shared" si="503"/>
        <v/>
      </c>
      <c r="U1043" s="118" t="str">
        <f t="shared" si="504"/>
        <v/>
      </c>
      <c r="V1043" s="135" t="str">
        <f t="shared" si="505"/>
        <v/>
      </c>
      <c r="W1043" s="135" t="str">
        <f t="shared" si="506"/>
        <v/>
      </c>
      <c r="X1043" s="119" t="str">
        <f t="shared" si="507"/>
        <v/>
      </c>
      <c r="Y1043" s="120" t="str">
        <f>IF(B:B="","",IF(R1043="Refreshment Beverage",VLOOKUP(Q1043,Rates!G$15:L$19,6,0)*W1043,VLOOKUP(Q1043,Rates!G$4:L$12,6,0)*W1043))</f>
        <v/>
      </c>
      <c r="Z1043" s="120" t="str">
        <f t="shared" si="508"/>
        <v/>
      </c>
      <c r="AA1043" s="120" t="str">
        <f t="shared" si="509"/>
        <v/>
      </c>
      <c r="AB1043" s="136" t="str">
        <f>IF(B:B="","",IF(R1043="Refreshment Beverage","",IF(AND(R1043="Beer",Q1043=0),SUM(LOOKUP(2,1/(Rates!$B$15:$B$18&lt;=W1043)/(Rates!$C$15:$C$18&gt;=W1043),Rates!$D$15:$D$18)*W1043),VLOOKUP(VALUE(Q:Q),Rates!A:B,2,0)*W1043)))</f>
        <v/>
      </c>
      <c r="AC1043" s="136" t="str">
        <f>IF(B:B="","",IF(R1043="Refreshment Beverage","",IF(AND(R1043="Beer",Q1043=0),SUM(LOOKUP(2,1/(Rates!$B$15:$B$18&lt;=W1043)/(Rates!$C$15:$C$18&gt;=W1043),Rates!$E$15:$E$18)*W1043),VLOOKUP(VALUE(Q:Q),Rates!A:C,3,0)*W1043)))</f>
        <v/>
      </c>
      <c r="AD1043" s="137" t="str">
        <f>IFERROR(IF(B:B="","",IF(R1043="Beer","",IF(VALUE(Q1043)=0,VLOOKUP(VLOOKUP(B:B,#REF!,16,0),Rates!A:E,2,0),VLOOKUP(VALUE(Q1043),Rates!A$31:B$34,2,0)*W1043))),0)</f>
        <v/>
      </c>
      <c r="AE1043" s="121" t="str">
        <f t="shared" si="510"/>
        <v/>
      </c>
      <c r="AF1043" s="138" t="str">
        <f t="shared" si="511"/>
        <v/>
      </c>
      <c r="AG1043" s="122" t="str">
        <f t="shared" si="512"/>
        <v/>
      </c>
      <c r="AH1043" s="123" t="str">
        <f t="shared" si="513"/>
        <v/>
      </c>
      <c r="AI1043" s="139" t="str">
        <f>IF(AE:AE="","",IF(R1043="Refreshment Beverage",AK1043*(Rates!J$19/100),ROUND(SUM(AH1043*(Rates!$J$8/100)),4)))</f>
        <v/>
      </c>
      <c r="AJ1043" s="124" t="str">
        <f t="shared" si="514"/>
        <v/>
      </c>
      <c r="AK1043" s="125" t="str">
        <f t="shared" si="515"/>
        <v/>
      </c>
      <c r="AL1043" s="121" t="str">
        <f t="shared" si="516"/>
        <v/>
      </c>
      <c r="AM1043" s="138" t="str">
        <f>IF(AS1043="","",IF(R1043="Refreshment Beverage",ROUND(AS1043*Rates!K$19,4),ROUND(AO1043*(VLOOKUP(VALUE(Q1043),Rates!G$4:L$12,3,0)),4)))</f>
        <v/>
      </c>
      <c r="AN1043" s="126" t="str">
        <f>IF(AS1043="","",IF(R1043="Refreshment Beverage",AS1043*(Rates!J$19/100),MAX(AM1043,AB1043)))</f>
        <v/>
      </c>
      <c r="AO1043" s="127" t="str">
        <f t="shared" si="517"/>
        <v/>
      </c>
      <c r="AP1043" s="127" t="str">
        <f t="shared" si="518"/>
        <v/>
      </c>
      <c r="AQ1043" s="140" t="str">
        <f>IF(AS1043="","",IF(R1043="Refreshment Beverage",ROUND(SUM(VLOOKUP(Q:Q,Rates!G$15:L$19,3,0)*(AS1043-Y1043-Z1043-AA1043)),4),ROUND(SUM(Rates!$K$8*AS1043),4)))</f>
        <v/>
      </c>
      <c r="AR1043" s="139" t="str">
        <f t="shared" si="519"/>
        <v/>
      </c>
      <c r="AS1043" s="125" t="str">
        <f t="shared" si="520"/>
        <v/>
      </c>
      <c r="AT1043" s="121" t="str">
        <f t="shared" si="521"/>
        <v/>
      </c>
      <c r="AU1043" s="138" t="str">
        <f>IF(AX1043="","",IF(R1043="Refreshment Beverage",ROUND((BA1043-Y1043-Z1043-AA1043)*VLOOKUP(VALUE(Q1043),Rates!G$15:L$19,3,0),4),ROUND(AW1043*(VLOOKUP(VALUE(Q1043),Rates!G:L,3,0)),4)))</f>
        <v/>
      </c>
      <c r="AV1043" s="126" t="str">
        <f t="shared" si="522"/>
        <v/>
      </c>
      <c r="AW1043" s="127" t="str">
        <f t="shared" si="523"/>
        <v/>
      </c>
      <c r="AX1043" s="123" t="str">
        <f t="shared" si="524"/>
        <v/>
      </c>
      <c r="AY1043" s="140" t="str">
        <f>IF(AX1043="","",IF(R1043="Refreshment Beverage",ROUND(SUM(AX1043*Rates!K$19),4),ROUND(SUM(AX1043*(Rates!J$8/100)),4)))</f>
        <v/>
      </c>
      <c r="AZ1043" s="124" t="str">
        <f t="shared" si="525"/>
        <v/>
      </c>
      <c r="BA1043" s="125" t="str">
        <f t="shared" si="526"/>
        <v/>
      </c>
      <c r="BB1043" s="115"/>
      <c r="BC1043" s="143"/>
      <c r="BD1043" s="100"/>
      <c r="BE1043" s="100"/>
      <c r="BF1043" s="100"/>
      <c r="BG1043" s="100"/>
    </row>
    <row r="1044" spans="1:59" ht="12.75" customHeight="1" x14ac:dyDescent="0.2">
      <c r="A1044" s="144"/>
      <c r="B1044" s="141"/>
      <c r="C1044" s="141"/>
      <c r="D1044" s="142"/>
      <c r="E1044" s="142"/>
      <c r="F1044" s="142"/>
      <c r="G1044" s="142"/>
      <c r="H1044" s="142"/>
      <c r="I1044" s="129"/>
      <c r="J1044" s="130"/>
      <c r="K1044" s="131" t="str">
        <f t="shared" si="497"/>
        <v/>
      </c>
      <c r="L1044" s="132" t="str">
        <f t="shared" si="498"/>
        <v/>
      </c>
      <c r="M1044" s="133" t="str">
        <f t="shared" si="499"/>
        <v/>
      </c>
      <c r="N1044" s="134" t="str">
        <f>IFERROR(IF(B:B="","",IF(R1044="Beer",SUM(LOOKUP(2,1/(Rates!$B$3:$B$5&lt;=W1044)/(Rates!$C$3:$C$5&gt;=W1044),Rates!$D$3:$D$5)*(X1044/100)*W1044),IF(R1044="Refreshment Beverage",SUM(LOOKUP(2,1/(Rates!$B$7:$B$11&lt;=W1044)/(Rates!$C$7:$C$11&gt;=W1044),Rates!$D$7:$D$11)*(X1044/100)*W1044)))),"")</f>
        <v/>
      </c>
      <c r="O1044" s="134" t="str">
        <f t="shared" si="500"/>
        <v/>
      </c>
      <c r="P1044" s="116"/>
      <c r="Q1044" s="117" t="str">
        <f t="shared" si="501"/>
        <v/>
      </c>
      <c r="R1044" s="128" t="str">
        <f t="shared" si="502"/>
        <v/>
      </c>
      <c r="S1044" s="135" t="str">
        <f>IF(B1044="","",IF(R1044="Refreshment Beverage",VLOOKUP(VALUE(Q1044),Rates!G$15:L$19,2,0),VLOOKUP(VALUE(Q1044),Rates!G$4:L$12,2,0)))</f>
        <v/>
      </c>
      <c r="T1044" s="135" t="str">
        <f t="shared" si="503"/>
        <v/>
      </c>
      <c r="U1044" s="118" t="str">
        <f t="shared" si="504"/>
        <v/>
      </c>
      <c r="V1044" s="135" t="str">
        <f t="shared" si="505"/>
        <v/>
      </c>
      <c r="W1044" s="135" t="str">
        <f t="shared" si="506"/>
        <v/>
      </c>
      <c r="X1044" s="119" t="str">
        <f t="shared" si="507"/>
        <v/>
      </c>
      <c r="Y1044" s="120" t="str">
        <f>IF(B:B="","",IF(R1044="Refreshment Beverage",VLOOKUP(Q1044,Rates!G$15:L$19,6,0)*W1044,VLOOKUP(Q1044,Rates!G$4:L$12,6,0)*W1044))</f>
        <v/>
      </c>
      <c r="Z1044" s="120" t="str">
        <f t="shared" si="508"/>
        <v/>
      </c>
      <c r="AA1044" s="120" t="str">
        <f t="shared" si="509"/>
        <v/>
      </c>
      <c r="AB1044" s="136" t="str">
        <f>IF(B:B="","",IF(R1044="Refreshment Beverage","",IF(AND(R1044="Beer",Q1044=0),SUM(LOOKUP(2,1/(Rates!$B$15:$B$18&lt;=W1044)/(Rates!$C$15:$C$18&gt;=W1044),Rates!$D$15:$D$18)*W1044),VLOOKUP(VALUE(Q:Q),Rates!A:B,2,0)*W1044)))</f>
        <v/>
      </c>
      <c r="AC1044" s="136" t="str">
        <f>IF(B:B="","",IF(R1044="Refreshment Beverage","",IF(AND(R1044="Beer",Q1044=0),SUM(LOOKUP(2,1/(Rates!$B$15:$B$18&lt;=W1044)/(Rates!$C$15:$C$18&gt;=W1044),Rates!$E$15:$E$18)*W1044),VLOOKUP(VALUE(Q:Q),Rates!A:C,3,0)*W1044)))</f>
        <v/>
      </c>
      <c r="AD1044" s="137" t="str">
        <f>IFERROR(IF(B:B="","",IF(R1044="Beer","",IF(VALUE(Q1044)=0,VLOOKUP(VLOOKUP(B:B,#REF!,16,0),Rates!A:E,2,0),VLOOKUP(VALUE(Q1044),Rates!A$31:B$34,2,0)*W1044))),0)</f>
        <v/>
      </c>
      <c r="AE1044" s="121" t="str">
        <f t="shared" si="510"/>
        <v/>
      </c>
      <c r="AF1044" s="138" t="str">
        <f t="shared" si="511"/>
        <v/>
      </c>
      <c r="AG1044" s="122" t="str">
        <f t="shared" si="512"/>
        <v/>
      </c>
      <c r="AH1044" s="123" t="str">
        <f t="shared" si="513"/>
        <v/>
      </c>
      <c r="AI1044" s="139" t="str">
        <f>IF(AE:AE="","",IF(R1044="Refreshment Beverage",AK1044*(Rates!J$19/100),ROUND(SUM(AH1044*(Rates!$J$8/100)),4)))</f>
        <v/>
      </c>
      <c r="AJ1044" s="124" t="str">
        <f t="shared" si="514"/>
        <v/>
      </c>
      <c r="AK1044" s="125" t="str">
        <f t="shared" si="515"/>
        <v/>
      </c>
      <c r="AL1044" s="121" t="str">
        <f t="shared" si="516"/>
        <v/>
      </c>
      <c r="AM1044" s="138" t="str">
        <f>IF(AS1044="","",IF(R1044="Refreshment Beverage",ROUND(AS1044*Rates!K$19,4),ROUND(AO1044*(VLOOKUP(VALUE(Q1044),Rates!G$4:L$12,3,0)),4)))</f>
        <v/>
      </c>
      <c r="AN1044" s="126" t="str">
        <f>IF(AS1044="","",IF(R1044="Refreshment Beverage",AS1044*(Rates!J$19/100),MAX(AM1044,AB1044)))</f>
        <v/>
      </c>
      <c r="AO1044" s="127" t="str">
        <f t="shared" si="517"/>
        <v/>
      </c>
      <c r="AP1044" s="127" t="str">
        <f t="shared" si="518"/>
        <v/>
      </c>
      <c r="AQ1044" s="140" t="str">
        <f>IF(AS1044="","",IF(R1044="Refreshment Beverage",ROUND(SUM(VLOOKUP(Q:Q,Rates!G$15:L$19,3,0)*(AS1044-Y1044-Z1044-AA1044)),4),ROUND(SUM(Rates!$K$8*AS1044),4)))</f>
        <v/>
      </c>
      <c r="AR1044" s="139" t="str">
        <f t="shared" si="519"/>
        <v/>
      </c>
      <c r="AS1044" s="125" t="str">
        <f t="shared" si="520"/>
        <v/>
      </c>
      <c r="AT1044" s="121" t="str">
        <f t="shared" si="521"/>
        <v/>
      </c>
      <c r="AU1044" s="138" t="str">
        <f>IF(AX1044="","",IF(R1044="Refreshment Beverage",ROUND((BA1044-Y1044-Z1044-AA1044)*VLOOKUP(VALUE(Q1044),Rates!G$15:L$19,3,0),4),ROUND(AW1044*(VLOOKUP(VALUE(Q1044),Rates!G:L,3,0)),4)))</f>
        <v/>
      </c>
      <c r="AV1044" s="126" t="str">
        <f t="shared" si="522"/>
        <v/>
      </c>
      <c r="AW1044" s="127" t="str">
        <f t="shared" si="523"/>
        <v/>
      </c>
      <c r="AX1044" s="123" t="str">
        <f t="shared" si="524"/>
        <v/>
      </c>
      <c r="AY1044" s="140" t="str">
        <f>IF(AX1044="","",IF(R1044="Refreshment Beverage",ROUND(SUM(AX1044*Rates!K$19),4),ROUND(SUM(AX1044*(Rates!J$8/100)),4)))</f>
        <v/>
      </c>
      <c r="AZ1044" s="124" t="str">
        <f t="shared" si="525"/>
        <v/>
      </c>
      <c r="BA1044" s="125" t="str">
        <f t="shared" si="526"/>
        <v/>
      </c>
      <c r="BB1044" s="115"/>
      <c r="BC1044" s="143"/>
      <c r="BD1044" s="100"/>
      <c r="BE1044" s="100"/>
      <c r="BF1044" s="100"/>
      <c r="BG1044" s="100"/>
    </row>
    <row r="1045" spans="1:59" ht="12.75" customHeight="1" x14ac:dyDescent="0.2">
      <c r="A1045" s="144"/>
      <c r="B1045" s="141"/>
      <c r="C1045" s="141"/>
      <c r="D1045" s="142"/>
      <c r="E1045" s="142"/>
      <c r="F1045" s="142"/>
      <c r="G1045" s="142"/>
      <c r="H1045" s="142"/>
      <c r="I1045" s="129"/>
      <c r="J1045" s="130"/>
      <c r="K1045" s="131" t="str">
        <f t="shared" si="497"/>
        <v/>
      </c>
      <c r="L1045" s="132" t="str">
        <f t="shared" si="498"/>
        <v/>
      </c>
      <c r="M1045" s="133" t="str">
        <f t="shared" si="499"/>
        <v/>
      </c>
      <c r="N1045" s="134" t="str">
        <f>IFERROR(IF(B:B="","",IF(R1045="Beer",SUM(LOOKUP(2,1/(Rates!$B$3:$B$5&lt;=W1045)/(Rates!$C$3:$C$5&gt;=W1045),Rates!$D$3:$D$5)*(X1045/100)*W1045),IF(R1045="Refreshment Beverage",SUM(LOOKUP(2,1/(Rates!$B$7:$B$11&lt;=W1045)/(Rates!$C$7:$C$11&gt;=W1045),Rates!$D$7:$D$11)*(X1045/100)*W1045)))),"")</f>
        <v/>
      </c>
      <c r="O1045" s="134" t="str">
        <f t="shared" si="500"/>
        <v/>
      </c>
      <c r="P1045" s="116"/>
      <c r="Q1045" s="117" t="str">
        <f t="shared" si="501"/>
        <v/>
      </c>
      <c r="R1045" s="128" t="str">
        <f t="shared" si="502"/>
        <v/>
      </c>
      <c r="S1045" s="135" t="str">
        <f>IF(B1045="","",IF(R1045="Refreshment Beverage",VLOOKUP(VALUE(Q1045),Rates!G$15:L$19,2,0),VLOOKUP(VALUE(Q1045),Rates!G$4:L$12,2,0)))</f>
        <v/>
      </c>
      <c r="T1045" s="135" t="str">
        <f t="shared" si="503"/>
        <v/>
      </c>
      <c r="U1045" s="118" t="str">
        <f t="shared" si="504"/>
        <v/>
      </c>
      <c r="V1045" s="135" t="str">
        <f t="shared" si="505"/>
        <v/>
      </c>
      <c r="W1045" s="135" t="str">
        <f t="shared" si="506"/>
        <v/>
      </c>
      <c r="X1045" s="119" t="str">
        <f t="shared" si="507"/>
        <v/>
      </c>
      <c r="Y1045" s="120" t="str">
        <f>IF(B:B="","",IF(R1045="Refreshment Beverage",VLOOKUP(Q1045,Rates!G$15:L$19,6,0)*W1045,VLOOKUP(Q1045,Rates!G$4:L$12,6,0)*W1045))</f>
        <v/>
      </c>
      <c r="Z1045" s="120" t="str">
        <f t="shared" si="508"/>
        <v/>
      </c>
      <c r="AA1045" s="120" t="str">
        <f t="shared" si="509"/>
        <v/>
      </c>
      <c r="AB1045" s="136" t="str">
        <f>IF(B:B="","",IF(R1045="Refreshment Beverage","",IF(AND(R1045="Beer",Q1045=0),SUM(LOOKUP(2,1/(Rates!$B$15:$B$18&lt;=W1045)/(Rates!$C$15:$C$18&gt;=W1045),Rates!$D$15:$D$18)*W1045),VLOOKUP(VALUE(Q:Q),Rates!A:B,2,0)*W1045)))</f>
        <v/>
      </c>
      <c r="AC1045" s="136" t="str">
        <f>IF(B:B="","",IF(R1045="Refreshment Beverage","",IF(AND(R1045="Beer",Q1045=0),SUM(LOOKUP(2,1/(Rates!$B$15:$B$18&lt;=W1045)/(Rates!$C$15:$C$18&gt;=W1045),Rates!$E$15:$E$18)*W1045),VLOOKUP(VALUE(Q:Q),Rates!A:C,3,0)*W1045)))</f>
        <v/>
      </c>
      <c r="AD1045" s="137" t="str">
        <f>IFERROR(IF(B:B="","",IF(R1045="Beer","",IF(VALUE(Q1045)=0,VLOOKUP(VLOOKUP(B:B,#REF!,16,0),Rates!A:E,2,0),VLOOKUP(VALUE(Q1045),Rates!A$31:B$34,2,0)*W1045))),0)</f>
        <v/>
      </c>
      <c r="AE1045" s="121" t="str">
        <f t="shared" si="510"/>
        <v/>
      </c>
      <c r="AF1045" s="138" t="str">
        <f t="shared" si="511"/>
        <v/>
      </c>
      <c r="AG1045" s="122" t="str">
        <f t="shared" si="512"/>
        <v/>
      </c>
      <c r="AH1045" s="123" t="str">
        <f t="shared" si="513"/>
        <v/>
      </c>
      <c r="AI1045" s="139" t="str">
        <f>IF(AE:AE="","",IF(R1045="Refreshment Beverage",AK1045*(Rates!J$19/100),ROUND(SUM(AH1045*(Rates!$J$8/100)),4)))</f>
        <v/>
      </c>
      <c r="AJ1045" s="124" t="str">
        <f t="shared" si="514"/>
        <v/>
      </c>
      <c r="AK1045" s="125" t="str">
        <f t="shared" si="515"/>
        <v/>
      </c>
      <c r="AL1045" s="121" t="str">
        <f t="shared" si="516"/>
        <v/>
      </c>
      <c r="AM1045" s="138" t="str">
        <f>IF(AS1045="","",IF(R1045="Refreshment Beverage",ROUND(AS1045*Rates!K$19,4),ROUND(AO1045*(VLOOKUP(VALUE(Q1045),Rates!G$4:L$12,3,0)),4)))</f>
        <v/>
      </c>
      <c r="AN1045" s="126" t="str">
        <f>IF(AS1045="","",IF(R1045="Refreshment Beverage",AS1045*(Rates!J$19/100),MAX(AM1045,AB1045)))</f>
        <v/>
      </c>
      <c r="AO1045" s="127" t="str">
        <f t="shared" si="517"/>
        <v/>
      </c>
      <c r="AP1045" s="127" t="str">
        <f t="shared" si="518"/>
        <v/>
      </c>
      <c r="AQ1045" s="140" t="str">
        <f>IF(AS1045="","",IF(R1045="Refreshment Beverage",ROUND(SUM(VLOOKUP(Q:Q,Rates!G$15:L$19,3,0)*(AS1045-Y1045-Z1045-AA1045)),4),ROUND(SUM(Rates!$K$8*AS1045),4)))</f>
        <v/>
      </c>
      <c r="AR1045" s="139" t="str">
        <f t="shared" si="519"/>
        <v/>
      </c>
      <c r="AS1045" s="125" t="str">
        <f t="shared" si="520"/>
        <v/>
      </c>
      <c r="AT1045" s="121" t="str">
        <f t="shared" si="521"/>
        <v/>
      </c>
      <c r="AU1045" s="138" t="str">
        <f>IF(AX1045="","",IF(R1045="Refreshment Beverage",ROUND((BA1045-Y1045-Z1045-AA1045)*VLOOKUP(VALUE(Q1045),Rates!G$15:L$19,3,0),4),ROUND(AW1045*(VLOOKUP(VALUE(Q1045),Rates!G:L,3,0)),4)))</f>
        <v/>
      </c>
      <c r="AV1045" s="126" t="str">
        <f t="shared" si="522"/>
        <v/>
      </c>
      <c r="AW1045" s="127" t="str">
        <f t="shared" si="523"/>
        <v/>
      </c>
      <c r="AX1045" s="123" t="str">
        <f t="shared" si="524"/>
        <v/>
      </c>
      <c r="AY1045" s="140" t="str">
        <f>IF(AX1045="","",IF(R1045="Refreshment Beverage",ROUND(SUM(AX1045*Rates!K$19),4),ROUND(SUM(AX1045*(Rates!J$8/100)),4)))</f>
        <v/>
      </c>
      <c r="AZ1045" s="124" t="str">
        <f t="shared" si="525"/>
        <v/>
      </c>
      <c r="BA1045" s="125" t="str">
        <f t="shared" si="526"/>
        <v/>
      </c>
      <c r="BB1045" s="115"/>
      <c r="BC1045" s="143"/>
      <c r="BD1045" s="100"/>
      <c r="BE1045" s="100"/>
      <c r="BF1045" s="100"/>
      <c r="BG1045" s="100"/>
    </row>
    <row r="1046" spans="1:59" ht="12.75" customHeight="1" x14ac:dyDescent="0.2">
      <c r="A1046" s="144"/>
      <c r="B1046" s="141"/>
      <c r="C1046" s="141"/>
      <c r="D1046" s="142"/>
      <c r="E1046" s="142"/>
      <c r="F1046" s="142"/>
      <c r="G1046" s="142"/>
      <c r="H1046" s="142"/>
      <c r="I1046" s="129"/>
      <c r="J1046" s="130"/>
      <c r="K1046" s="131" t="str">
        <f t="shared" si="497"/>
        <v/>
      </c>
      <c r="L1046" s="132" t="str">
        <f t="shared" si="498"/>
        <v/>
      </c>
      <c r="M1046" s="133" t="str">
        <f t="shared" si="499"/>
        <v/>
      </c>
      <c r="N1046" s="134" t="str">
        <f>IFERROR(IF(B:B="","",IF(R1046="Beer",SUM(LOOKUP(2,1/(Rates!$B$3:$B$5&lt;=W1046)/(Rates!$C$3:$C$5&gt;=W1046),Rates!$D$3:$D$5)*(X1046/100)*W1046),IF(R1046="Refreshment Beverage",SUM(LOOKUP(2,1/(Rates!$B$7:$B$11&lt;=W1046)/(Rates!$C$7:$C$11&gt;=W1046),Rates!$D$7:$D$11)*(X1046/100)*W1046)))),"")</f>
        <v/>
      </c>
      <c r="O1046" s="134" t="str">
        <f t="shared" si="500"/>
        <v/>
      </c>
      <c r="P1046" s="116"/>
      <c r="Q1046" s="117" t="str">
        <f t="shared" si="501"/>
        <v/>
      </c>
      <c r="R1046" s="128" t="str">
        <f t="shared" si="502"/>
        <v/>
      </c>
      <c r="S1046" s="135" t="str">
        <f>IF(B1046="","",IF(R1046="Refreshment Beverage",VLOOKUP(VALUE(Q1046),Rates!G$15:L$19,2,0),VLOOKUP(VALUE(Q1046),Rates!G$4:L$12,2,0)))</f>
        <v/>
      </c>
      <c r="T1046" s="135" t="str">
        <f t="shared" si="503"/>
        <v/>
      </c>
      <c r="U1046" s="118" t="str">
        <f t="shared" si="504"/>
        <v/>
      </c>
      <c r="V1046" s="135" t="str">
        <f t="shared" si="505"/>
        <v/>
      </c>
      <c r="W1046" s="135" t="str">
        <f t="shared" si="506"/>
        <v/>
      </c>
      <c r="X1046" s="119" t="str">
        <f t="shared" si="507"/>
        <v/>
      </c>
      <c r="Y1046" s="120" t="str">
        <f>IF(B:B="","",IF(R1046="Refreshment Beverage",VLOOKUP(Q1046,Rates!G$15:L$19,6,0)*W1046,VLOOKUP(Q1046,Rates!G$4:L$12,6,0)*W1046))</f>
        <v/>
      </c>
      <c r="Z1046" s="120" t="str">
        <f t="shared" si="508"/>
        <v/>
      </c>
      <c r="AA1046" s="120" t="str">
        <f t="shared" si="509"/>
        <v/>
      </c>
      <c r="AB1046" s="136" t="str">
        <f>IF(B:B="","",IF(R1046="Refreshment Beverage","",IF(AND(R1046="Beer",Q1046=0),SUM(LOOKUP(2,1/(Rates!$B$15:$B$18&lt;=W1046)/(Rates!$C$15:$C$18&gt;=W1046),Rates!$D$15:$D$18)*W1046),VLOOKUP(VALUE(Q:Q),Rates!A:B,2,0)*W1046)))</f>
        <v/>
      </c>
      <c r="AC1046" s="136" t="str">
        <f>IF(B:B="","",IF(R1046="Refreshment Beverage","",IF(AND(R1046="Beer",Q1046=0),SUM(LOOKUP(2,1/(Rates!$B$15:$B$18&lt;=W1046)/(Rates!$C$15:$C$18&gt;=W1046),Rates!$E$15:$E$18)*W1046),VLOOKUP(VALUE(Q:Q),Rates!A:C,3,0)*W1046)))</f>
        <v/>
      </c>
      <c r="AD1046" s="137" t="str">
        <f>IFERROR(IF(B:B="","",IF(R1046="Beer","",IF(VALUE(Q1046)=0,VLOOKUP(VLOOKUP(B:B,#REF!,16,0),Rates!A:E,2,0),VLOOKUP(VALUE(Q1046),Rates!A$31:B$34,2,0)*W1046))),0)</f>
        <v/>
      </c>
      <c r="AE1046" s="121" t="str">
        <f t="shared" si="510"/>
        <v/>
      </c>
      <c r="AF1046" s="138" t="str">
        <f t="shared" si="511"/>
        <v/>
      </c>
      <c r="AG1046" s="122" t="str">
        <f t="shared" si="512"/>
        <v/>
      </c>
      <c r="AH1046" s="123" t="str">
        <f t="shared" si="513"/>
        <v/>
      </c>
      <c r="AI1046" s="139" t="str">
        <f>IF(AE:AE="","",IF(R1046="Refreshment Beverage",AK1046*(Rates!J$19/100),ROUND(SUM(AH1046*(Rates!$J$8/100)),4)))</f>
        <v/>
      </c>
      <c r="AJ1046" s="124" t="str">
        <f t="shared" si="514"/>
        <v/>
      </c>
      <c r="AK1046" s="125" t="str">
        <f t="shared" si="515"/>
        <v/>
      </c>
      <c r="AL1046" s="121" t="str">
        <f t="shared" si="516"/>
        <v/>
      </c>
      <c r="AM1046" s="138" t="str">
        <f>IF(AS1046="","",IF(R1046="Refreshment Beverage",ROUND(AS1046*Rates!K$19,4),ROUND(AO1046*(VLOOKUP(VALUE(Q1046),Rates!G$4:L$12,3,0)),4)))</f>
        <v/>
      </c>
      <c r="AN1046" s="126" t="str">
        <f>IF(AS1046="","",IF(R1046="Refreshment Beverage",AS1046*(Rates!J$19/100),MAX(AM1046,AB1046)))</f>
        <v/>
      </c>
      <c r="AO1046" s="127" t="str">
        <f t="shared" si="517"/>
        <v/>
      </c>
      <c r="AP1046" s="127" t="str">
        <f t="shared" si="518"/>
        <v/>
      </c>
      <c r="AQ1046" s="140" t="str">
        <f>IF(AS1046="","",IF(R1046="Refreshment Beverage",ROUND(SUM(VLOOKUP(Q:Q,Rates!G$15:L$19,3,0)*(AS1046-Y1046-Z1046-AA1046)),4),ROUND(SUM(Rates!$K$8*AS1046),4)))</f>
        <v/>
      </c>
      <c r="AR1046" s="139" t="str">
        <f t="shared" si="519"/>
        <v/>
      </c>
      <c r="AS1046" s="125" t="str">
        <f t="shared" si="520"/>
        <v/>
      </c>
      <c r="AT1046" s="121" t="str">
        <f t="shared" si="521"/>
        <v/>
      </c>
      <c r="AU1046" s="138" t="str">
        <f>IF(AX1046="","",IF(R1046="Refreshment Beverage",ROUND((BA1046-Y1046-Z1046-AA1046)*VLOOKUP(VALUE(Q1046),Rates!G$15:L$19,3,0),4),ROUND(AW1046*(VLOOKUP(VALUE(Q1046),Rates!G:L,3,0)),4)))</f>
        <v/>
      </c>
      <c r="AV1046" s="126" t="str">
        <f t="shared" si="522"/>
        <v/>
      </c>
      <c r="AW1046" s="127" t="str">
        <f t="shared" si="523"/>
        <v/>
      </c>
      <c r="AX1046" s="123" t="str">
        <f t="shared" si="524"/>
        <v/>
      </c>
      <c r="AY1046" s="140" t="str">
        <f>IF(AX1046="","",IF(R1046="Refreshment Beverage",ROUND(SUM(AX1046*Rates!K$19),4),ROUND(SUM(AX1046*(Rates!J$8/100)),4)))</f>
        <v/>
      </c>
      <c r="AZ1046" s="124" t="str">
        <f t="shared" si="525"/>
        <v/>
      </c>
      <c r="BA1046" s="125" t="str">
        <f t="shared" si="526"/>
        <v/>
      </c>
      <c r="BB1046" s="115"/>
      <c r="BC1046" s="143"/>
      <c r="BD1046" s="100"/>
      <c r="BE1046" s="100"/>
      <c r="BF1046" s="100"/>
      <c r="BG1046" s="100"/>
    </row>
    <row r="1047" spans="1:59" ht="12.75" customHeight="1" x14ac:dyDescent="0.2">
      <c r="A1047" s="144"/>
      <c r="B1047" s="141"/>
      <c r="C1047" s="141"/>
      <c r="D1047" s="142"/>
      <c r="E1047" s="142"/>
      <c r="F1047" s="142"/>
      <c r="G1047" s="142"/>
      <c r="H1047" s="142"/>
      <c r="I1047" s="129"/>
      <c r="J1047" s="130"/>
      <c r="K1047" s="131" t="str">
        <f t="shared" si="497"/>
        <v/>
      </c>
      <c r="L1047" s="132" t="str">
        <f t="shared" si="498"/>
        <v/>
      </c>
      <c r="M1047" s="133" t="str">
        <f t="shared" si="499"/>
        <v/>
      </c>
      <c r="N1047" s="134" t="str">
        <f>IFERROR(IF(B:B="","",IF(R1047="Beer",SUM(LOOKUP(2,1/(Rates!$B$3:$B$5&lt;=W1047)/(Rates!$C$3:$C$5&gt;=W1047),Rates!$D$3:$D$5)*(X1047/100)*W1047),IF(R1047="Refreshment Beverage",SUM(LOOKUP(2,1/(Rates!$B$7:$B$11&lt;=W1047)/(Rates!$C$7:$C$11&gt;=W1047),Rates!$D$7:$D$11)*(X1047/100)*W1047)))),"")</f>
        <v/>
      </c>
      <c r="O1047" s="134" t="str">
        <f t="shared" si="500"/>
        <v/>
      </c>
      <c r="P1047" s="116"/>
      <c r="Q1047" s="117" t="str">
        <f t="shared" si="501"/>
        <v/>
      </c>
      <c r="R1047" s="128" t="str">
        <f t="shared" si="502"/>
        <v/>
      </c>
      <c r="S1047" s="135" t="str">
        <f>IF(B1047="","",IF(R1047="Refreshment Beverage",VLOOKUP(VALUE(Q1047),Rates!G$15:L$19,2,0),VLOOKUP(VALUE(Q1047),Rates!G$4:L$12,2,0)))</f>
        <v/>
      </c>
      <c r="T1047" s="135" t="str">
        <f t="shared" si="503"/>
        <v/>
      </c>
      <c r="U1047" s="118" t="str">
        <f t="shared" si="504"/>
        <v/>
      </c>
      <c r="V1047" s="135" t="str">
        <f t="shared" si="505"/>
        <v/>
      </c>
      <c r="W1047" s="135" t="str">
        <f t="shared" si="506"/>
        <v/>
      </c>
      <c r="X1047" s="119" t="str">
        <f t="shared" si="507"/>
        <v/>
      </c>
      <c r="Y1047" s="120" t="str">
        <f>IF(B:B="","",IF(R1047="Refreshment Beverage",VLOOKUP(Q1047,Rates!G$15:L$19,6,0)*W1047,VLOOKUP(Q1047,Rates!G$4:L$12,6,0)*W1047))</f>
        <v/>
      </c>
      <c r="Z1047" s="120" t="str">
        <f t="shared" si="508"/>
        <v/>
      </c>
      <c r="AA1047" s="120" t="str">
        <f t="shared" si="509"/>
        <v/>
      </c>
      <c r="AB1047" s="136" t="str">
        <f>IF(B:B="","",IF(R1047="Refreshment Beverage","",IF(AND(R1047="Beer",Q1047=0),SUM(LOOKUP(2,1/(Rates!$B$15:$B$18&lt;=W1047)/(Rates!$C$15:$C$18&gt;=W1047),Rates!$D$15:$D$18)*W1047),VLOOKUP(VALUE(Q:Q),Rates!A:B,2,0)*W1047)))</f>
        <v/>
      </c>
      <c r="AC1047" s="136" t="str">
        <f>IF(B:B="","",IF(R1047="Refreshment Beverage","",IF(AND(R1047="Beer",Q1047=0),SUM(LOOKUP(2,1/(Rates!$B$15:$B$18&lt;=W1047)/(Rates!$C$15:$C$18&gt;=W1047),Rates!$E$15:$E$18)*W1047),VLOOKUP(VALUE(Q:Q),Rates!A:C,3,0)*W1047)))</f>
        <v/>
      </c>
      <c r="AD1047" s="137" t="str">
        <f>IFERROR(IF(B:B="","",IF(R1047="Beer","",IF(VALUE(Q1047)=0,VLOOKUP(VLOOKUP(B:B,#REF!,16,0),Rates!A:E,2,0),VLOOKUP(VALUE(Q1047),Rates!A$31:B$34,2,0)*W1047))),0)</f>
        <v/>
      </c>
      <c r="AE1047" s="121" t="str">
        <f t="shared" si="510"/>
        <v/>
      </c>
      <c r="AF1047" s="138" t="str">
        <f t="shared" si="511"/>
        <v/>
      </c>
      <c r="AG1047" s="122" t="str">
        <f t="shared" si="512"/>
        <v/>
      </c>
      <c r="AH1047" s="123" t="str">
        <f t="shared" si="513"/>
        <v/>
      </c>
      <c r="AI1047" s="139" t="str">
        <f>IF(AE:AE="","",IF(R1047="Refreshment Beverage",AK1047*(Rates!J$19/100),ROUND(SUM(AH1047*(Rates!$J$8/100)),4)))</f>
        <v/>
      </c>
      <c r="AJ1047" s="124" t="str">
        <f t="shared" si="514"/>
        <v/>
      </c>
      <c r="AK1047" s="125" t="str">
        <f t="shared" si="515"/>
        <v/>
      </c>
      <c r="AL1047" s="121" t="str">
        <f t="shared" si="516"/>
        <v/>
      </c>
      <c r="AM1047" s="138" t="str">
        <f>IF(AS1047="","",IF(R1047="Refreshment Beverage",ROUND(AS1047*Rates!K$19,4),ROUND(AO1047*(VLOOKUP(VALUE(Q1047),Rates!G$4:L$12,3,0)),4)))</f>
        <v/>
      </c>
      <c r="AN1047" s="126" t="str">
        <f>IF(AS1047="","",IF(R1047="Refreshment Beverage",AS1047*(Rates!J$19/100),MAX(AM1047,AB1047)))</f>
        <v/>
      </c>
      <c r="AO1047" s="127" t="str">
        <f t="shared" si="517"/>
        <v/>
      </c>
      <c r="AP1047" s="127" t="str">
        <f t="shared" si="518"/>
        <v/>
      </c>
      <c r="AQ1047" s="140" t="str">
        <f>IF(AS1047="","",IF(R1047="Refreshment Beverage",ROUND(SUM(VLOOKUP(Q:Q,Rates!G$15:L$19,3,0)*(AS1047-Y1047-Z1047-AA1047)),4),ROUND(SUM(Rates!$K$8*AS1047),4)))</f>
        <v/>
      </c>
      <c r="AR1047" s="139" t="str">
        <f t="shared" si="519"/>
        <v/>
      </c>
      <c r="AS1047" s="125" t="str">
        <f t="shared" si="520"/>
        <v/>
      </c>
      <c r="AT1047" s="121" t="str">
        <f t="shared" si="521"/>
        <v/>
      </c>
      <c r="AU1047" s="138" t="str">
        <f>IF(AX1047="","",IF(R1047="Refreshment Beverage",ROUND((BA1047-Y1047-Z1047-AA1047)*VLOOKUP(VALUE(Q1047),Rates!G$15:L$19,3,0),4),ROUND(AW1047*(VLOOKUP(VALUE(Q1047),Rates!G:L,3,0)),4)))</f>
        <v/>
      </c>
      <c r="AV1047" s="126" t="str">
        <f t="shared" si="522"/>
        <v/>
      </c>
      <c r="AW1047" s="127" t="str">
        <f t="shared" si="523"/>
        <v/>
      </c>
      <c r="AX1047" s="123" t="str">
        <f t="shared" si="524"/>
        <v/>
      </c>
      <c r="AY1047" s="140" t="str">
        <f>IF(AX1047="","",IF(R1047="Refreshment Beverage",ROUND(SUM(AX1047*Rates!K$19),4),ROUND(SUM(AX1047*(Rates!J$8/100)),4)))</f>
        <v/>
      </c>
      <c r="AZ1047" s="124" t="str">
        <f t="shared" si="525"/>
        <v/>
      </c>
      <c r="BA1047" s="125" t="str">
        <f t="shared" si="526"/>
        <v/>
      </c>
      <c r="BB1047" s="115"/>
      <c r="BC1047" s="143"/>
      <c r="BD1047" s="100"/>
      <c r="BE1047" s="100"/>
      <c r="BF1047" s="100"/>
      <c r="BG1047" s="100"/>
    </row>
    <row r="1048" spans="1:59" ht="12.75" customHeight="1" x14ac:dyDescent="0.2">
      <c r="A1048" s="144"/>
      <c r="B1048" s="141"/>
      <c r="C1048" s="141"/>
      <c r="D1048" s="142"/>
      <c r="E1048" s="142"/>
      <c r="F1048" s="142"/>
      <c r="G1048" s="142"/>
      <c r="H1048" s="142"/>
      <c r="I1048" s="129"/>
      <c r="J1048" s="130"/>
      <c r="K1048" s="131" t="str">
        <f t="shared" si="497"/>
        <v/>
      </c>
      <c r="L1048" s="132" t="str">
        <f t="shared" si="498"/>
        <v/>
      </c>
      <c r="M1048" s="133" t="str">
        <f t="shared" si="499"/>
        <v/>
      </c>
      <c r="N1048" s="134" t="str">
        <f>IFERROR(IF(B:B="","",IF(R1048="Beer",SUM(LOOKUP(2,1/(Rates!$B$3:$B$5&lt;=W1048)/(Rates!$C$3:$C$5&gt;=W1048),Rates!$D$3:$D$5)*(X1048/100)*W1048),IF(R1048="Refreshment Beverage",SUM(LOOKUP(2,1/(Rates!$B$7:$B$11&lt;=W1048)/(Rates!$C$7:$C$11&gt;=W1048),Rates!$D$7:$D$11)*(X1048/100)*W1048)))),"")</f>
        <v/>
      </c>
      <c r="O1048" s="134" t="str">
        <f t="shared" si="500"/>
        <v/>
      </c>
      <c r="P1048" s="116"/>
      <c r="Q1048" s="117" t="str">
        <f t="shared" si="501"/>
        <v/>
      </c>
      <c r="R1048" s="128" t="str">
        <f t="shared" si="502"/>
        <v/>
      </c>
      <c r="S1048" s="135" t="str">
        <f>IF(B1048="","",IF(R1048="Refreshment Beverage",VLOOKUP(VALUE(Q1048),Rates!G$15:L$19,2,0),VLOOKUP(VALUE(Q1048),Rates!G$4:L$12,2,0)))</f>
        <v/>
      </c>
      <c r="T1048" s="135" t="str">
        <f t="shared" si="503"/>
        <v/>
      </c>
      <c r="U1048" s="118" t="str">
        <f t="shared" si="504"/>
        <v/>
      </c>
      <c r="V1048" s="135" t="str">
        <f t="shared" si="505"/>
        <v/>
      </c>
      <c r="W1048" s="135" t="str">
        <f t="shared" si="506"/>
        <v/>
      </c>
      <c r="X1048" s="119" t="str">
        <f t="shared" si="507"/>
        <v/>
      </c>
      <c r="Y1048" s="120" t="str">
        <f>IF(B:B="","",IF(R1048="Refreshment Beverage",VLOOKUP(Q1048,Rates!G$15:L$19,6,0)*W1048,VLOOKUP(Q1048,Rates!G$4:L$12,6,0)*W1048))</f>
        <v/>
      </c>
      <c r="Z1048" s="120" t="str">
        <f t="shared" si="508"/>
        <v/>
      </c>
      <c r="AA1048" s="120" t="str">
        <f t="shared" si="509"/>
        <v/>
      </c>
      <c r="AB1048" s="136" t="str">
        <f>IF(B:B="","",IF(R1048="Refreshment Beverage","",IF(AND(R1048="Beer",Q1048=0),SUM(LOOKUP(2,1/(Rates!$B$15:$B$18&lt;=W1048)/(Rates!$C$15:$C$18&gt;=W1048),Rates!$D$15:$D$18)*W1048),VLOOKUP(VALUE(Q:Q),Rates!A:B,2,0)*W1048)))</f>
        <v/>
      </c>
      <c r="AC1048" s="136" t="str">
        <f>IF(B:B="","",IF(R1048="Refreshment Beverage","",IF(AND(R1048="Beer",Q1048=0),SUM(LOOKUP(2,1/(Rates!$B$15:$B$18&lt;=W1048)/(Rates!$C$15:$C$18&gt;=W1048),Rates!$E$15:$E$18)*W1048),VLOOKUP(VALUE(Q:Q),Rates!A:C,3,0)*W1048)))</f>
        <v/>
      </c>
      <c r="AD1048" s="137" t="str">
        <f>IFERROR(IF(B:B="","",IF(R1048="Beer","",IF(VALUE(Q1048)=0,VLOOKUP(VLOOKUP(B:B,#REF!,16,0),Rates!A:E,2,0),VLOOKUP(VALUE(Q1048),Rates!A$31:B$34,2,0)*W1048))),0)</f>
        <v/>
      </c>
      <c r="AE1048" s="121" t="str">
        <f t="shared" si="510"/>
        <v/>
      </c>
      <c r="AF1048" s="138" t="str">
        <f t="shared" si="511"/>
        <v/>
      </c>
      <c r="AG1048" s="122" t="str">
        <f t="shared" si="512"/>
        <v/>
      </c>
      <c r="AH1048" s="123" t="str">
        <f t="shared" si="513"/>
        <v/>
      </c>
      <c r="AI1048" s="139" t="str">
        <f>IF(AE:AE="","",IF(R1048="Refreshment Beverage",AK1048*(Rates!J$19/100),ROUND(SUM(AH1048*(Rates!$J$8/100)),4)))</f>
        <v/>
      </c>
      <c r="AJ1048" s="124" t="str">
        <f t="shared" si="514"/>
        <v/>
      </c>
      <c r="AK1048" s="125" t="str">
        <f t="shared" si="515"/>
        <v/>
      </c>
      <c r="AL1048" s="121" t="str">
        <f t="shared" si="516"/>
        <v/>
      </c>
      <c r="AM1048" s="138" t="str">
        <f>IF(AS1048="","",IF(R1048="Refreshment Beverage",ROUND(AS1048*Rates!K$19,4),ROUND(AO1048*(VLOOKUP(VALUE(Q1048),Rates!G$4:L$12,3,0)),4)))</f>
        <v/>
      </c>
      <c r="AN1048" s="126" t="str">
        <f>IF(AS1048="","",IF(R1048="Refreshment Beverage",AS1048*(Rates!J$19/100),MAX(AM1048,AB1048)))</f>
        <v/>
      </c>
      <c r="AO1048" s="127" t="str">
        <f t="shared" si="517"/>
        <v/>
      </c>
      <c r="AP1048" s="127" t="str">
        <f t="shared" si="518"/>
        <v/>
      </c>
      <c r="AQ1048" s="140" t="str">
        <f>IF(AS1048="","",IF(R1048="Refreshment Beverage",ROUND(SUM(VLOOKUP(Q:Q,Rates!G$15:L$19,3,0)*(AS1048-Y1048-Z1048-AA1048)),4),ROUND(SUM(Rates!$K$8*AS1048),4)))</f>
        <v/>
      </c>
      <c r="AR1048" s="139" t="str">
        <f t="shared" si="519"/>
        <v/>
      </c>
      <c r="AS1048" s="125" t="str">
        <f t="shared" si="520"/>
        <v/>
      </c>
      <c r="AT1048" s="121" t="str">
        <f t="shared" si="521"/>
        <v/>
      </c>
      <c r="AU1048" s="138" t="str">
        <f>IF(AX1048="","",IF(R1048="Refreshment Beverage",ROUND((BA1048-Y1048-Z1048-AA1048)*VLOOKUP(VALUE(Q1048),Rates!G$15:L$19,3,0),4),ROUND(AW1048*(VLOOKUP(VALUE(Q1048),Rates!G:L,3,0)),4)))</f>
        <v/>
      </c>
      <c r="AV1048" s="126" t="str">
        <f t="shared" si="522"/>
        <v/>
      </c>
      <c r="AW1048" s="127" t="str">
        <f t="shared" si="523"/>
        <v/>
      </c>
      <c r="AX1048" s="123" t="str">
        <f t="shared" si="524"/>
        <v/>
      </c>
      <c r="AY1048" s="140" t="str">
        <f>IF(AX1048="","",IF(R1048="Refreshment Beverage",ROUND(SUM(AX1048*Rates!K$19),4),ROUND(SUM(AX1048*(Rates!J$8/100)),4)))</f>
        <v/>
      </c>
      <c r="AZ1048" s="124" t="str">
        <f t="shared" si="525"/>
        <v/>
      </c>
      <c r="BA1048" s="125" t="str">
        <f t="shared" si="526"/>
        <v/>
      </c>
      <c r="BB1048" s="115"/>
      <c r="BC1048" s="143"/>
      <c r="BD1048" s="100"/>
      <c r="BE1048" s="100"/>
      <c r="BF1048" s="100"/>
      <c r="BG1048" s="100"/>
    </row>
    <row r="1049" spans="1:59" ht="12.75" customHeight="1" x14ac:dyDescent="0.2">
      <c r="A1049" s="144"/>
      <c r="B1049" s="141"/>
      <c r="C1049" s="141"/>
      <c r="D1049" s="142"/>
      <c r="E1049" s="142"/>
      <c r="F1049" s="142"/>
      <c r="G1049" s="142"/>
      <c r="H1049" s="142"/>
      <c r="I1049" s="129"/>
      <c r="J1049" s="130"/>
      <c r="K1049" s="131" t="str">
        <f t="shared" si="497"/>
        <v/>
      </c>
      <c r="L1049" s="132" t="str">
        <f t="shared" si="498"/>
        <v/>
      </c>
      <c r="M1049" s="133" t="str">
        <f t="shared" si="499"/>
        <v/>
      </c>
      <c r="N1049" s="134" t="str">
        <f>IFERROR(IF(B:B="","",IF(R1049="Beer",SUM(LOOKUP(2,1/(Rates!$B$3:$B$5&lt;=W1049)/(Rates!$C$3:$C$5&gt;=W1049),Rates!$D$3:$D$5)*(X1049/100)*W1049),IF(R1049="Refreshment Beverage",SUM(LOOKUP(2,1/(Rates!$B$7:$B$11&lt;=W1049)/(Rates!$C$7:$C$11&gt;=W1049),Rates!$D$7:$D$11)*(X1049/100)*W1049)))),"")</f>
        <v/>
      </c>
      <c r="O1049" s="134" t="str">
        <f t="shared" si="500"/>
        <v/>
      </c>
      <c r="P1049" s="116"/>
      <c r="Q1049" s="117" t="str">
        <f t="shared" si="501"/>
        <v/>
      </c>
      <c r="R1049" s="128" t="str">
        <f t="shared" si="502"/>
        <v/>
      </c>
      <c r="S1049" s="135" t="str">
        <f>IF(B1049="","",IF(R1049="Refreshment Beverage",VLOOKUP(VALUE(Q1049),Rates!G$15:L$19,2,0),VLOOKUP(VALUE(Q1049),Rates!G$4:L$12,2,0)))</f>
        <v/>
      </c>
      <c r="T1049" s="135" t="str">
        <f t="shared" si="503"/>
        <v/>
      </c>
      <c r="U1049" s="118" t="str">
        <f t="shared" si="504"/>
        <v/>
      </c>
      <c r="V1049" s="135" t="str">
        <f t="shared" si="505"/>
        <v/>
      </c>
      <c r="W1049" s="135" t="str">
        <f t="shared" si="506"/>
        <v/>
      </c>
      <c r="X1049" s="119" t="str">
        <f t="shared" si="507"/>
        <v/>
      </c>
      <c r="Y1049" s="120" t="str">
        <f>IF(B:B="","",IF(R1049="Refreshment Beverage",VLOOKUP(Q1049,Rates!G$15:L$19,6,0)*W1049,VLOOKUP(Q1049,Rates!G$4:L$12,6,0)*W1049))</f>
        <v/>
      </c>
      <c r="Z1049" s="120" t="str">
        <f t="shared" si="508"/>
        <v/>
      </c>
      <c r="AA1049" s="120" t="str">
        <f t="shared" si="509"/>
        <v/>
      </c>
      <c r="AB1049" s="136" t="str">
        <f>IF(B:B="","",IF(R1049="Refreshment Beverage","",IF(AND(R1049="Beer",Q1049=0),SUM(LOOKUP(2,1/(Rates!$B$15:$B$18&lt;=W1049)/(Rates!$C$15:$C$18&gt;=W1049),Rates!$D$15:$D$18)*W1049),VLOOKUP(VALUE(Q:Q),Rates!A:B,2,0)*W1049)))</f>
        <v/>
      </c>
      <c r="AC1049" s="136" t="str">
        <f>IF(B:B="","",IF(R1049="Refreshment Beverage","",IF(AND(R1049="Beer",Q1049=0),SUM(LOOKUP(2,1/(Rates!$B$15:$B$18&lt;=W1049)/(Rates!$C$15:$C$18&gt;=W1049),Rates!$E$15:$E$18)*W1049),VLOOKUP(VALUE(Q:Q),Rates!A:C,3,0)*W1049)))</f>
        <v/>
      </c>
      <c r="AD1049" s="137" t="str">
        <f>IFERROR(IF(B:B="","",IF(R1049="Beer","",IF(VALUE(Q1049)=0,VLOOKUP(VLOOKUP(B:B,#REF!,16,0),Rates!A:E,2,0),VLOOKUP(VALUE(Q1049),Rates!A$31:B$34,2,0)*W1049))),0)</f>
        <v/>
      </c>
      <c r="AE1049" s="121" t="str">
        <f t="shared" si="510"/>
        <v/>
      </c>
      <c r="AF1049" s="138" t="str">
        <f t="shared" si="511"/>
        <v/>
      </c>
      <c r="AG1049" s="122" t="str">
        <f t="shared" si="512"/>
        <v/>
      </c>
      <c r="AH1049" s="123" t="str">
        <f t="shared" si="513"/>
        <v/>
      </c>
      <c r="AI1049" s="139" t="str">
        <f>IF(AE:AE="","",IF(R1049="Refreshment Beverage",AK1049*(Rates!J$19/100),ROUND(SUM(AH1049*(Rates!$J$8/100)),4)))</f>
        <v/>
      </c>
      <c r="AJ1049" s="124" t="str">
        <f t="shared" si="514"/>
        <v/>
      </c>
      <c r="AK1049" s="125" t="str">
        <f t="shared" si="515"/>
        <v/>
      </c>
      <c r="AL1049" s="121" t="str">
        <f t="shared" si="516"/>
        <v/>
      </c>
      <c r="AM1049" s="138" t="str">
        <f>IF(AS1049="","",IF(R1049="Refreshment Beverage",ROUND(AS1049*Rates!K$19,4),ROUND(AO1049*(VLOOKUP(VALUE(Q1049),Rates!G$4:L$12,3,0)),4)))</f>
        <v/>
      </c>
      <c r="AN1049" s="126" t="str">
        <f>IF(AS1049="","",IF(R1049="Refreshment Beverage",AS1049*(Rates!J$19/100),MAX(AM1049,AB1049)))</f>
        <v/>
      </c>
      <c r="AO1049" s="127" t="str">
        <f t="shared" si="517"/>
        <v/>
      </c>
      <c r="AP1049" s="127" t="str">
        <f t="shared" si="518"/>
        <v/>
      </c>
      <c r="AQ1049" s="140" t="str">
        <f>IF(AS1049="","",IF(R1049="Refreshment Beverage",ROUND(SUM(VLOOKUP(Q:Q,Rates!G$15:L$19,3,0)*(AS1049-Y1049-Z1049-AA1049)),4),ROUND(SUM(Rates!$K$8*AS1049),4)))</f>
        <v/>
      </c>
      <c r="AR1049" s="139" t="str">
        <f t="shared" si="519"/>
        <v/>
      </c>
      <c r="AS1049" s="125" t="str">
        <f t="shared" si="520"/>
        <v/>
      </c>
      <c r="AT1049" s="121" t="str">
        <f t="shared" si="521"/>
        <v/>
      </c>
      <c r="AU1049" s="138" t="str">
        <f>IF(AX1049="","",IF(R1049="Refreshment Beverage",ROUND((BA1049-Y1049-Z1049-AA1049)*VLOOKUP(VALUE(Q1049),Rates!G$15:L$19,3,0),4),ROUND(AW1049*(VLOOKUP(VALUE(Q1049),Rates!G:L,3,0)),4)))</f>
        <v/>
      </c>
      <c r="AV1049" s="126" t="str">
        <f t="shared" si="522"/>
        <v/>
      </c>
      <c r="AW1049" s="127" t="str">
        <f t="shared" si="523"/>
        <v/>
      </c>
      <c r="AX1049" s="123" t="str">
        <f t="shared" si="524"/>
        <v/>
      </c>
      <c r="AY1049" s="140" t="str">
        <f>IF(AX1049="","",IF(R1049="Refreshment Beverage",ROUND(SUM(AX1049*Rates!K$19),4),ROUND(SUM(AX1049*(Rates!J$8/100)),4)))</f>
        <v/>
      </c>
      <c r="AZ1049" s="124" t="str">
        <f t="shared" si="525"/>
        <v/>
      </c>
      <c r="BA1049" s="125" t="str">
        <f t="shared" si="526"/>
        <v/>
      </c>
      <c r="BB1049" s="115"/>
      <c r="BC1049" s="143"/>
      <c r="BD1049" s="100"/>
      <c r="BE1049" s="100"/>
      <c r="BF1049" s="100"/>
      <c r="BG1049" s="100"/>
    </row>
    <row r="1050" spans="1:59" ht="12.75" customHeight="1" x14ac:dyDescent="0.2">
      <c r="A1050" s="144"/>
      <c r="B1050" s="141"/>
      <c r="C1050" s="141"/>
      <c r="D1050" s="142"/>
      <c r="E1050" s="142"/>
      <c r="F1050" s="142"/>
      <c r="G1050" s="142"/>
      <c r="H1050" s="142"/>
      <c r="I1050" s="129"/>
      <c r="J1050" s="130"/>
      <c r="K1050" s="131" t="str">
        <f t="shared" ref="K1050:K1113" si="527">IFERROR(IF(B:B="","",IF(OR(C1050="",E1050="",F1050="",G1050="",H1050="",I1050="",J1050=""),"",ROUND(IF(J1050="Gross Price to Brewers",AE1050,IF(J1050="Retail Price",AL1050,IF(J1050="Licensee Retail",AT1050,""))),2))),"")</f>
        <v/>
      </c>
      <c r="L1050" s="132" t="str">
        <f t="shared" ref="L1050:L1113" si="528">IFERROR(IF(B:B="","",IF(OR(C1050="",E1050="",F1050="",G1050="",H1050="",I1050="",J1050=""),"",ROUND(IF(J1050="Gross Price to Brewers",AH1050,IF(J1050="Retail Price",AP1050,IF(J1050="Licensee Retail",AX1050,""))),2))),"")</f>
        <v/>
      </c>
      <c r="M1050" s="133" t="str">
        <f t="shared" ref="M1050:M1113" si="529">IFERROR(IF(B:B="","",IF(OR(C1050="",E1050="",F1050="",G1050="",H1050="",I1050="",J1050=""),"",ROUND(IF(J1050="Gross Price to Brewers",AK1050,IF(J1050="Retail Price",AS1050,IF(J1050="Licensee Retail",BA1050,""))),2))),"")</f>
        <v/>
      </c>
      <c r="N1050" s="134" t="str">
        <f>IFERROR(IF(B:B="","",IF(R1050="Beer",SUM(LOOKUP(2,1/(Rates!$B$3:$B$5&lt;=W1050)/(Rates!$C$3:$C$5&gt;=W1050),Rates!$D$3:$D$5)*(X1050/100)*W1050),IF(R1050="Refreshment Beverage",SUM(LOOKUP(2,1/(Rates!$B$7:$B$11&lt;=W1050)/(Rates!$C$7:$C$11&gt;=W1050),Rates!$D$7:$D$11)*(X1050/100)*W1050)))),"")</f>
        <v/>
      </c>
      <c r="O1050" s="134" t="str">
        <f t="shared" ref="O1050:O1113" si="530">IF(B:B="","",IF(M1050&gt;N1050,"YES","NO"))</f>
        <v/>
      </c>
      <c r="P1050" s="116"/>
      <c r="Q1050" s="117" t="str">
        <f t="shared" ref="Q1050:Q1113" si="531">IF(B1050="","",IF(OR(D1050="",D1050=5),0,D1050))</f>
        <v/>
      </c>
      <c r="R1050" s="128" t="str">
        <f t="shared" ref="R1050:R1113" si="532">IF(B1050="","",C1050)</f>
        <v/>
      </c>
      <c r="S1050" s="135" t="str">
        <f>IF(B1050="","",IF(R1050="Refreshment Beverage",VLOOKUP(VALUE(Q1050),Rates!G$15:L$19,2,0),VLOOKUP(VALUE(Q1050),Rates!G$4:L$12,2,0)))</f>
        <v/>
      </c>
      <c r="T1050" s="135" t="str">
        <f t="shared" ref="T1050:T1113" si="533">IF(B1050="","",G1050)</f>
        <v/>
      </c>
      <c r="U1050" s="118" t="str">
        <f t="shared" ref="U1050:U1113" si="534">IF(B:B="","",SUM(W1050/V1050))</f>
        <v/>
      </c>
      <c r="V1050" s="135" t="str">
        <f t="shared" ref="V1050:V1113" si="535">IF(B1050="","",F1050)</f>
        <v/>
      </c>
      <c r="W1050" s="135" t="str">
        <f t="shared" ref="W1050:W1113" si="536">IF(B1050="","",E1050*F1050)</f>
        <v/>
      </c>
      <c r="X1050" s="119" t="str">
        <f t="shared" ref="X1050:X1113" si="537">IF(B1050="","",H1050)</f>
        <v/>
      </c>
      <c r="Y1050" s="120" t="str">
        <f>IF(B:B="","",IF(R1050="Refreshment Beverage",VLOOKUP(Q1050,Rates!G$15:L$19,6,0)*W1050,VLOOKUP(Q1050,Rates!G$4:L$12,6,0)*W1050))</f>
        <v/>
      </c>
      <c r="Z1050" s="120" t="str">
        <f t="shared" ref="Z1050:Z1113" si="538">IF(B:B="","",IF(R1050="Refreshment Beverage",0,IF(T1050="Keg",0,ROUND(0.34/12*V1050,2))))</f>
        <v/>
      </c>
      <c r="AA1050" s="120" t="str">
        <f t="shared" ref="AA1050:AA1113" si="539">IF(B:B="","",IF(AND(T1050="Can",V1050=8,R1050="Beer"),V1050*0.0192,IF(AND(T1050="Can",V1050=15,R1050="Beer"),V1050*0.0096,IF(AND(T1050="Can",V1050=20,R1050="Beer"),V1050*0.0102,IF(AND(T1050="Can",V1050=30,R1050="Beer"),V1050*0.0085,IF(AND(T1050="Can",V1050=36,R1050="Beer"),V1050*0.0071,IF(AND(T1050="Bottle",V1050=24,R1050="Beer"),V1050*0.0153,IF(AND(R1050="Refreshment Beverage",U1050&gt;0.49,U1050&lt;0.401),V1050*0.0512,IF(AND(R1050="Refreshment Beverage",U1050&gt;0.4,U1050&lt;0.47),V1050*0.0614,IF(AND(R1050="Refreshment Beverage",U1050&gt;0.469,U1050&lt;0.66),V1050*0.0716,IF(AND(R1050="Refreshment Beverage",U1050&gt;0.659,U1050&lt;0.75),V1050*0.1023,IF(AND(R1050="Refreshment Beverage",U1050&gt;0.749,U1050&lt;0.9),V1050*0.1125,IF(AND(R1050="Refreshment Beverage",U1050&gt;0.899,U1050&lt;1),V1050*0.133,IF(AND(R1050="Refreshment Beverage",U1050=1),V1050*0.1432,IF(AND(R1050="Refreshment Beverage",U1050=1.14),V1050*0.1637,IF(AND(R1050="Refreshment Beverage",U1050=2),V1050*0.2864,IF(AND(R1050="Refreshment Beverage",U1050=3),V1050*0.4297,IF(AND(R1050="Refreshment Beverage",U1050=1.75),V1050*0.2558,0))))))))))))))))))</f>
        <v/>
      </c>
      <c r="AB1050" s="136" t="str">
        <f>IF(B:B="","",IF(R1050="Refreshment Beverage","",IF(AND(R1050="Beer",Q1050=0),SUM(LOOKUP(2,1/(Rates!$B$15:$B$18&lt;=W1050)/(Rates!$C$15:$C$18&gt;=W1050),Rates!$D$15:$D$18)*W1050),VLOOKUP(VALUE(Q:Q),Rates!A:B,2,0)*W1050)))</f>
        <v/>
      </c>
      <c r="AC1050" s="136" t="str">
        <f>IF(B:B="","",IF(R1050="Refreshment Beverage","",IF(AND(R1050="Beer",Q1050=0),SUM(LOOKUP(2,1/(Rates!$B$15:$B$18&lt;=W1050)/(Rates!$C$15:$C$18&gt;=W1050),Rates!$E$15:$E$18)*W1050),VLOOKUP(VALUE(Q:Q),Rates!A:C,3,0)*W1050)))</f>
        <v/>
      </c>
      <c r="AD1050" s="137" t="str">
        <f>IFERROR(IF(B:B="","",IF(R1050="Beer","",IF(VALUE(Q1050)=0,VLOOKUP(VLOOKUP(B:B,#REF!,16,0),Rates!A:E,2,0),VLOOKUP(VALUE(Q1050),Rates!A$31:B$34,2,0)*W1050))),0)</f>
        <v/>
      </c>
      <c r="AE1050" s="121" t="str">
        <f t="shared" ref="AE1050:AE1113" si="540">IF(J1050="Gross Price to Brewers",I1050,"")</f>
        <v/>
      </c>
      <c r="AF1050" s="138" t="str">
        <f t="shared" ref="AF1050:AF1113" si="541">IF(AE:AE="","",ROUND(SUM(AE1050*(S1050/100)),4))</f>
        <v/>
      </c>
      <c r="AG1050" s="122" t="str">
        <f t="shared" ref="AG1050:AG1113" si="542">IF(AE:AE="","",IF(R1050="Refreshment Beverage",MAX(AF1050,AD1050),MAX(AB1050,AF1050)))</f>
        <v/>
      </c>
      <c r="AH1050" s="123" t="str">
        <f t="shared" ref="AH1050:AH1113" si="543">IF(AE:AE="","",IF(R1050="Refreshment Beverage",AK1050-AJ1050,SUM(Y1050:AA1050)+AE1050+AG1050))</f>
        <v/>
      </c>
      <c r="AI1050" s="139" t="str">
        <f>IF(AE:AE="","",IF(R1050="Refreshment Beverage",AK1050*(Rates!J$19/100),ROUND(SUM(AH1050*(Rates!$J$8/100)),4)))</f>
        <v/>
      </c>
      <c r="AJ1050" s="124" t="str">
        <f t="shared" ref="AJ1050:AJ1113" si="544">IF(AE:AE="","",IF(R1050="Refreshment Beverage",AI1050,MAX(AC1050,AI1050)))</f>
        <v/>
      </c>
      <c r="AK1050" s="125" t="str">
        <f t="shared" ref="AK1050:AK1113" si="545">IF(AE:AE="","",IF(R1050="Refreshment Beverage",SUM(AE1050+Y1050+Z1050+AA1050+AG1050),SUM(AH1050+AJ1050)))</f>
        <v/>
      </c>
      <c r="AL1050" s="121" t="str">
        <f t="shared" ref="AL1050:AL1113" si="546">IF(AS1050="","",IF(R1050="Refreshment Beverage",ROUND(SUM(AS1050-AR1050-AA1050-Z1050-Y1050),2),ROUND(SUM(AS1050-AR1050-AN1050-Y1050-Z1050-AA1050),2)))</f>
        <v/>
      </c>
      <c r="AM1050" s="138" t="str">
        <f>IF(AS1050="","",IF(R1050="Refreshment Beverage",ROUND(AS1050*Rates!K$19,4),ROUND(AO1050*(VLOOKUP(VALUE(Q1050),Rates!G$4:L$12,3,0)),4)))</f>
        <v/>
      </c>
      <c r="AN1050" s="126" t="str">
        <f>IF(AS1050="","",IF(R1050="Refreshment Beverage",AS1050*(Rates!J$19/100),MAX(AM1050,AB1050)))</f>
        <v/>
      </c>
      <c r="AO1050" s="127" t="str">
        <f t="shared" ref="AO1050:AO1113" si="547">IF(AS1050="","",ROUND(SUM(AS1050-AR1050-Y1050-Z1050-AA1050),4))</f>
        <v/>
      </c>
      <c r="AP1050" s="127" t="str">
        <f t="shared" ref="AP1050:AP1113" si="548">IF(AS1050="","",IF(R1050="Refreshment Beverage",ROUND(AS1050-AN1050,2),ROUND(SUM(AS1050-AR1050),2)))</f>
        <v/>
      </c>
      <c r="AQ1050" s="140" t="str">
        <f>IF(AS1050="","",IF(R1050="Refreshment Beverage",ROUND(SUM(VLOOKUP(Q:Q,Rates!G$15:L$19,3,0)*(AS1050-Y1050-Z1050-AA1050)),4),ROUND(SUM(Rates!$K$8*AS1050),4)))</f>
        <v/>
      </c>
      <c r="AR1050" s="139" t="str">
        <f t="shared" ref="AR1050:AR1113" si="549">IF(AS1050="","",IF(R1050="Refreshment Beverage",MAX(AD1050,AQ1050),MAX(AQ1050,AC1050)))</f>
        <v/>
      </c>
      <c r="AS1050" s="125" t="str">
        <f t="shared" ref="AS1050:AS1113" si="550">IF(J1050="Retail Price",SUM(I1050+0.004),"")</f>
        <v/>
      </c>
      <c r="AT1050" s="121" t="str">
        <f t="shared" ref="AT1050:AT1113" si="551">IF(AX1050="","",IF(R1050="Refreshment Beverage",SUM(BA1050-AV1050-Y1050-Z1050-AA1050),SUM(AX1050-AV1050-Y1050-Z1050-AA1050)))</f>
        <v/>
      </c>
      <c r="AU1050" s="138" t="str">
        <f>IF(AX1050="","",IF(R1050="Refreshment Beverage",ROUND((BA1050-Y1050-Z1050-AA1050)*VLOOKUP(VALUE(Q1050),Rates!G$15:L$19,3,0),4),ROUND(AW1050*(VLOOKUP(VALUE(Q1050),Rates!G:L,3,0)),4)))</f>
        <v/>
      </c>
      <c r="AV1050" s="126" t="str">
        <f t="shared" ref="AV1050:AV1113" si="552">IF(AX1050="","",IF(R1050="Refreshment Beverage",MAX(AU1050,AD1050),MAX(AB1050,AU1050)))</f>
        <v/>
      </c>
      <c r="AW1050" s="127" t="str">
        <f t="shared" ref="AW1050:AW1113" si="553">IF(AX1050="","",IF(R1050="Refreshment Beverage",SUM(BA1050-AV1050-Y1050-Z1050-AA1050),ROUND(SUM(BA1050-AZ1050-Y1050-Z1050-AA1050),4)))</f>
        <v/>
      </c>
      <c r="AX1050" s="123" t="str">
        <f t="shared" ref="AX1050:AX1113" si="554">IF(J1050="Licensee Retail",I1050,"")</f>
        <v/>
      </c>
      <c r="AY1050" s="140" t="str">
        <f>IF(AX1050="","",IF(R1050="Refreshment Beverage",ROUND(SUM(AX1050*Rates!K$19),4),ROUND(SUM(AX1050*(Rates!J$8/100)),4)))</f>
        <v/>
      </c>
      <c r="AZ1050" s="124" t="str">
        <f t="shared" ref="AZ1050:AZ1113" si="555">IF(AX1050="","",MAX($AC1050,AY1050))</f>
        <v/>
      </c>
      <c r="BA1050" s="125" t="str">
        <f t="shared" ref="BA1050:BA1113" si="556">IF(AX1050="","",SUM(AX1050+AZ1050))</f>
        <v/>
      </c>
      <c r="BB1050" s="115"/>
      <c r="BC1050" s="143"/>
      <c r="BD1050" s="100"/>
      <c r="BE1050" s="100"/>
      <c r="BF1050" s="100"/>
      <c r="BG1050" s="100"/>
    </row>
    <row r="1051" spans="1:59" ht="12.75" customHeight="1" x14ac:dyDescent="0.2">
      <c r="A1051" s="144"/>
      <c r="B1051" s="141"/>
      <c r="C1051" s="141"/>
      <c r="D1051" s="142"/>
      <c r="E1051" s="142"/>
      <c r="F1051" s="142"/>
      <c r="G1051" s="142"/>
      <c r="H1051" s="142"/>
      <c r="I1051" s="129"/>
      <c r="J1051" s="130"/>
      <c r="K1051" s="131" t="str">
        <f t="shared" si="527"/>
        <v/>
      </c>
      <c r="L1051" s="132" t="str">
        <f t="shared" si="528"/>
        <v/>
      </c>
      <c r="M1051" s="133" t="str">
        <f t="shared" si="529"/>
        <v/>
      </c>
      <c r="N1051" s="134" t="str">
        <f>IFERROR(IF(B:B="","",IF(R1051="Beer",SUM(LOOKUP(2,1/(Rates!$B$3:$B$5&lt;=W1051)/(Rates!$C$3:$C$5&gt;=W1051),Rates!$D$3:$D$5)*(X1051/100)*W1051),IF(R1051="Refreshment Beverage",SUM(LOOKUP(2,1/(Rates!$B$7:$B$11&lt;=W1051)/(Rates!$C$7:$C$11&gt;=W1051),Rates!$D$7:$D$11)*(X1051/100)*W1051)))),"")</f>
        <v/>
      </c>
      <c r="O1051" s="134" t="str">
        <f t="shared" si="530"/>
        <v/>
      </c>
      <c r="P1051" s="116"/>
      <c r="Q1051" s="117" t="str">
        <f t="shared" si="531"/>
        <v/>
      </c>
      <c r="R1051" s="128" t="str">
        <f t="shared" si="532"/>
        <v/>
      </c>
      <c r="S1051" s="135" t="str">
        <f>IF(B1051="","",IF(R1051="Refreshment Beverage",VLOOKUP(VALUE(Q1051),Rates!G$15:L$19,2,0),VLOOKUP(VALUE(Q1051),Rates!G$4:L$12,2,0)))</f>
        <v/>
      </c>
      <c r="T1051" s="135" t="str">
        <f t="shared" si="533"/>
        <v/>
      </c>
      <c r="U1051" s="118" t="str">
        <f t="shared" si="534"/>
        <v/>
      </c>
      <c r="V1051" s="135" t="str">
        <f t="shared" si="535"/>
        <v/>
      </c>
      <c r="W1051" s="135" t="str">
        <f t="shared" si="536"/>
        <v/>
      </c>
      <c r="X1051" s="119" t="str">
        <f t="shared" si="537"/>
        <v/>
      </c>
      <c r="Y1051" s="120" t="str">
        <f>IF(B:B="","",IF(R1051="Refreshment Beverage",VLOOKUP(Q1051,Rates!G$15:L$19,6,0)*W1051,VLOOKUP(Q1051,Rates!G$4:L$12,6,0)*W1051))</f>
        <v/>
      </c>
      <c r="Z1051" s="120" t="str">
        <f t="shared" si="538"/>
        <v/>
      </c>
      <c r="AA1051" s="120" t="str">
        <f t="shared" si="539"/>
        <v/>
      </c>
      <c r="AB1051" s="136" t="str">
        <f>IF(B:B="","",IF(R1051="Refreshment Beverage","",IF(AND(R1051="Beer",Q1051=0),SUM(LOOKUP(2,1/(Rates!$B$15:$B$18&lt;=W1051)/(Rates!$C$15:$C$18&gt;=W1051),Rates!$D$15:$D$18)*W1051),VLOOKUP(VALUE(Q:Q),Rates!A:B,2,0)*W1051)))</f>
        <v/>
      </c>
      <c r="AC1051" s="136" t="str">
        <f>IF(B:B="","",IF(R1051="Refreshment Beverage","",IF(AND(R1051="Beer",Q1051=0),SUM(LOOKUP(2,1/(Rates!$B$15:$B$18&lt;=W1051)/(Rates!$C$15:$C$18&gt;=W1051),Rates!$E$15:$E$18)*W1051),VLOOKUP(VALUE(Q:Q),Rates!A:C,3,0)*W1051)))</f>
        <v/>
      </c>
      <c r="AD1051" s="137" t="str">
        <f>IFERROR(IF(B:B="","",IF(R1051="Beer","",IF(VALUE(Q1051)=0,VLOOKUP(VLOOKUP(B:B,#REF!,16,0),Rates!A:E,2,0),VLOOKUP(VALUE(Q1051),Rates!A$31:B$34,2,0)*W1051))),0)</f>
        <v/>
      </c>
      <c r="AE1051" s="121" t="str">
        <f t="shared" si="540"/>
        <v/>
      </c>
      <c r="AF1051" s="138" t="str">
        <f t="shared" si="541"/>
        <v/>
      </c>
      <c r="AG1051" s="122" t="str">
        <f t="shared" si="542"/>
        <v/>
      </c>
      <c r="AH1051" s="123" t="str">
        <f t="shared" si="543"/>
        <v/>
      </c>
      <c r="AI1051" s="139" t="str">
        <f>IF(AE:AE="","",IF(R1051="Refreshment Beverage",AK1051*(Rates!J$19/100),ROUND(SUM(AH1051*(Rates!$J$8/100)),4)))</f>
        <v/>
      </c>
      <c r="AJ1051" s="124" t="str">
        <f t="shared" si="544"/>
        <v/>
      </c>
      <c r="AK1051" s="125" t="str">
        <f t="shared" si="545"/>
        <v/>
      </c>
      <c r="AL1051" s="121" t="str">
        <f t="shared" si="546"/>
        <v/>
      </c>
      <c r="AM1051" s="138" t="str">
        <f>IF(AS1051="","",IF(R1051="Refreshment Beverage",ROUND(AS1051*Rates!K$19,4),ROUND(AO1051*(VLOOKUP(VALUE(Q1051),Rates!G$4:L$12,3,0)),4)))</f>
        <v/>
      </c>
      <c r="AN1051" s="126" t="str">
        <f>IF(AS1051="","",IF(R1051="Refreshment Beverage",AS1051*(Rates!J$19/100),MAX(AM1051,AB1051)))</f>
        <v/>
      </c>
      <c r="AO1051" s="127" t="str">
        <f t="shared" si="547"/>
        <v/>
      </c>
      <c r="AP1051" s="127" t="str">
        <f t="shared" si="548"/>
        <v/>
      </c>
      <c r="AQ1051" s="140" t="str">
        <f>IF(AS1051="","",IF(R1051="Refreshment Beverage",ROUND(SUM(VLOOKUP(Q:Q,Rates!G$15:L$19,3,0)*(AS1051-Y1051-Z1051-AA1051)),4),ROUND(SUM(Rates!$K$8*AS1051),4)))</f>
        <v/>
      </c>
      <c r="AR1051" s="139" t="str">
        <f t="shared" si="549"/>
        <v/>
      </c>
      <c r="AS1051" s="125" t="str">
        <f t="shared" si="550"/>
        <v/>
      </c>
      <c r="AT1051" s="121" t="str">
        <f t="shared" si="551"/>
        <v/>
      </c>
      <c r="AU1051" s="138" t="str">
        <f>IF(AX1051="","",IF(R1051="Refreshment Beverage",ROUND((BA1051-Y1051-Z1051-AA1051)*VLOOKUP(VALUE(Q1051),Rates!G$15:L$19,3,0),4),ROUND(AW1051*(VLOOKUP(VALUE(Q1051),Rates!G:L,3,0)),4)))</f>
        <v/>
      </c>
      <c r="AV1051" s="126" t="str">
        <f t="shared" si="552"/>
        <v/>
      </c>
      <c r="AW1051" s="127" t="str">
        <f t="shared" si="553"/>
        <v/>
      </c>
      <c r="AX1051" s="123" t="str">
        <f t="shared" si="554"/>
        <v/>
      </c>
      <c r="AY1051" s="140" t="str">
        <f>IF(AX1051="","",IF(R1051="Refreshment Beverage",ROUND(SUM(AX1051*Rates!K$19),4),ROUND(SUM(AX1051*(Rates!J$8/100)),4)))</f>
        <v/>
      </c>
      <c r="AZ1051" s="124" t="str">
        <f t="shared" si="555"/>
        <v/>
      </c>
      <c r="BA1051" s="125" t="str">
        <f t="shared" si="556"/>
        <v/>
      </c>
      <c r="BB1051" s="115"/>
      <c r="BC1051" s="143"/>
      <c r="BD1051" s="100"/>
      <c r="BE1051" s="100"/>
      <c r="BF1051" s="100"/>
      <c r="BG1051" s="100"/>
    </row>
    <row r="1052" spans="1:59" ht="12.75" customHeight="1" x14ac:dyDescent="0.2">
      <c r="A1052" s="144"/>
      <c r="B1052" s="141"/>
      <c r="C1052" s="141"/>
      <c r="D1052" s="142"/>
      <c r="E1052" s="142"/>
      <c r="F1052" s="142"/>
      <c r="G1052" s="142"/>
      <c r="H1052" s="142"/>
      <c r="I1052" s="129"/>
      <c r="J1052" s="130"/>
      <c r="K1052" s="131" t="str">
        <f t="shared" si="527"/>
        <v/>
      </c>
      <c r="L1052" s="132" t="str">
        <f t="shared" si="528"/>
        <v/>
      </c>
      <c r="M1052" s="133" t="str">
        <f t="shared" si="529"/>
        <v/>
      </c>
      <c r="N1052" s="134" t="str">
        <f>IFERROR(IF(B:B="","",IF(R1052="Beer",SUM(LOOKUP(2,1/(Rates!$B$3:$B$5&lt;=W1052)/(Rates!$C$3:$C$5&gt;=W1052),Rates!$D$3:$D$5)*(X1052/100)*W1052),IF(R1052="Refreshment Beverage",SUM(LOOKUP(2,1/(Rates!$B$7:$B$11&lt;=W1052)/(Rates!$C$7:$C$11&gt;=W1052),Rates!$D$7:$D$11)*(X1052/100)*W1052)))),"")</f>
        <v/>
      </c>
      <c r="O1052" s="134" t="str">
        <f t="shared" si="530"/>
        <v/>
      </c>
      <c r="P1052" s="116"/>
      <c r="Q1052" s="117" t="str">
        <f t="shared" si="531"/>
        <v/>
      </c>
      <c r="R1052" s="128" t="str">
        <f t="shared" si="532"/>
        <v/>
      </c>
      <c r="S1052" s="135" t="str">
        <f>IF(B1052="","",IF(R1052="Refreshment Beverage",VLOOKUP(VALUE(Q1052),Rates!G$15:L$19,2,0),VLOOKUP(VALUE(Q1052),Rates!G$4:L$12,2,0)))</f>
        <v/>
      </c>
      <c r="T1052" s="135" t="str">
        <f t="shared" si="533"/>
        <v/>
      </c>
      <c r="U1052" s="118" t="str">
        <f t="shared" si="534"/>
        <v/>
      </c>
      <c r="V1052" s="135" t="str">
        <f t="shared" si="535"/>
        <v/>
      </c>
      <c r="W1052" s="135" t="str">
        <f t="shared" si="536"/>
        <v/>
      </c>
      <c r="X1052" s="119" t="str">
        <f t="shared" si="537"/>
        <v/>
      </c>
      <c r="Y1052" s="120" t="str">
        <f>IF(B:B="","",IF(R1052="Refreshment Beverage",VLOOKUP(Q1052,Rates!G$15:L$19,6,0)*W1052,VLOOKUP(Q1052,Rates!G$4:L$12,6,0)*W1052))</f>
        <v/>
      </c>
      <c r="Z1052" s="120" t="str">
        <f t="shared" si="538"/>
        <v/>
      </c>
      <c r="AA1052" s="120" t="str">
        <f t="shared" si="539"/>
        <v/>
      </c>
      <c r="AB1052" s="136" t="str">
        <f>IF(B:B="","",IF(R1052="Refreshment Beverage","",IF(AND(R1052="Beer",Q1052=0),SUM(LOOKUP(2,1/(Rates!$B$15:$B$18&lt;=W1052)/(Rates!$C$15:$C$18&gt;=W1052),Rates!$D$15:$D$18)*W1052),VLOOKUP(VALUE(Q:Q),Rates!A:B,2,0)*W1052)))</f>
        <v/>
      </c>
      <c r="AC1052" s="136" t="str">
        <f>IF(B:B="","",IF(R1052="Refreshment Beverage","",IF(AND(R1052="Beer",Q1052=0),SUM(LOOKUP(2,1/(Rates!$B$15:$B$18&lt;=W1052)/(Rates!$C$15:$C$18&gt;=W1052),Rates!$E$15:$E$18)*W1052),VLOOKUP(VALUE(Q:Q),Rates!A:C,3,0)*W1052)))</f>
        <v/>
      </c>
      <c r="AD1052" s="137" t="str">
        <f>IFERROR(IF(B:B="","",IF(R1052="Beer","",IF(VALUE(Q1052)=0,VLOOKUP(VLOOKUP(B:B,#REF!,16,0),Rates!A:E,2,0),VLOOKUP(VALUE(Q1052),Rates!A$31:B$34,2,0)*W1052))),0)</f>
        <v/>
      </c>
      <c r="AE1052" s="121" t="str">
        <f t="shared" si="540"/>
        <v/>
      </c>
      <c r="AF1052" s="138" t="str">
        <f t="shared" si="541"/>
        <v/>
      </c>
      <c r="AG1052" s="122" t="str">
        <f t="shared" si="542"/>
        <v/>
      </c>
      <c r="AH1052" s="123" t="str">
        <f t="shared" si="543"/>
        <v/>
      </c>
      <c r="AI1052" s="139" t="str">
        <f>IF(AE:AE="","",IF(R1052="Refreshment Beverage",AK1052*(Rates!J$19/100),ROUND(SUM(AH1052*(Rates!$J$8/100)),4)))</f>
        <v/>
      </c>
      <c r="AJ1052" s="124" t="str">
        <f t="shared" si="544"/>
        <v/>
      </c>
      <c r="AK1052" s="125" t="str">
        <f t="shared" si="545"/>
        <v/>
      </c>
      <c r="AL1052" s="121" t="str">
        <f t="shared" si="546"/>
        <v/>
      </c>
      <c r="AM1052" s="138" t="str">
        <f>IF(AS1052="","",IF(R1052="Refreshment Beverage",ROUND(AS1052*Rates!K$19,4),ROUND(AO1052*(VLOOKUP(VALUE(Q1052),Rates!G$4:L$12,3,0)),4)))</f>
        <v/>
      </c>
      <c r="AN1052" s="126" t="str">
        <f>IF(AS1052="","",IF(R1052="Refreshment Beverage",AS1052*(Rates!J$19/100),MAX(AM1052,AB1052)))</f>
        <v/>
      </c>
      <c r="AO1052" s="127" t="str">
        <f t="shared" si="547"/>
        <v/>
      </c>
      <c r="AP1052" s="127" t="str">
        <f t="shared" si="548"/>
        <v/>
      </c>
      <c r="AQ1052" s="140" t="str">
        <f>IF(AS1052="","",IF(R1052="Refreshment Beverage",ROUND(SUM(VLOOKUP(Q:Q,Rates!G$15:L$19,3,0)*(AS1052-Y1052-Z1052-AA1052)),4),ROUND(SUM(Rates!$K$8*AS1052),4)))</f>
        <v/>
      </c>
      <c r="AR1052" s="139" t="str">
        <f t="shared" si="549"/>
        <v/>
      </c>
      <c r="AS1052" s="125" t="str">
        <f t="shared" si="550"/>
        <v/>
      </c>
      <c r="AT1052" s="121" t="str">
        <f t="shared" si="551"/>
        <v/>
      </c>
      <c r="AU1052" s="138" t="str">
        <f>IF(AX1052="","",IF(R1052="Refreshment Beverage",ROUND((BA1052-Y1052-Z1052-AA1052)*VLOOKUP(VALUE(Q1052),Rates!G$15:L$19,3,0),4),ROUND(AW1052*(VLOOKUP(VALUE(Q1052),Rates!G:L,3,0)),4)))</f>
        <v/>
      </c>
      <c r="AV1052" s="126" t="str">
        <f t="shared" si="552"/>
        <v/>
      </c>
      <c r="AW1052" s="127" t="str">
        <f t="shared" si="553"/>
        <v/>
      </c>
      <c r="AX1052" s="123" t="str">
        <f t="shared" si="554"/>
        <v/>
      </c>
      <c r="AY1052" s="140" t="str">
        <f>IF(AX1052="","",IF(R1052="Refreshment Beverage",ROUND(SUM(AX1052*Rates!K$19),4),ROUND(SUM(AX1052*(Rates!J$8/100)),4)))</f>
        <v/>
      </c>
      <c r="AZ1052" s="124" t="str">
        <f t="shared" si="555"/>
        <v/>
      </c>
      <c r="BA1052" s="125" t="str">
        <f t="shared" si="556"/>
        <v/>
      </c>
      <c r="BB1052" s="115"/>
      <c r="BC1052" s="143"/>
      <c r="BD1052" s="100"/>
      <c r="BE1052" s="100"/>
      <c r="BF1052" s="100"/>
      <c r="BG1052" s="100"/>
    </row>
    <row r="1053" spans="1:59" ht="12.75" customHeight="1" x14ac:dyDescent="0.2">
      <c r="A1053" s="144"/>
      <c r="B1053" s="141"/>
      <c r="C1053" s="141"/>
      <c r="D1053" s="142"/>
      <c r="E1053" s="142"/>
      <c r="F1053" s="142"/>
      <c r="G1053" s="142"/>
      <c r="H1053" s="142"/>
      <c r="I1053" s="129"/>
      <c r="J1053" s="130"/>
      <c r="K1053" s="131" t="str">
        <f t="shared" si="527"/>
        <v/>
      </c>
      <c r="L1053" s="132" t="str">
        <f t="shared" si="528"/>
        <v/>
      </c>
      <c r="M1053" s="133" t="str">
        <f t="shared" si="529"/>
        <v/>
      </c>
      <c r="N1053" s="134" t="str">
        <f>IFERROR(IF(B:B="","",IF(R1053="Beer",SUM(LOOKUP(2,1/(Rates!$B$3:$B$5&lt;=W1053)/(Rates!$C$3:$C$5&gt;=W1053),Rates!$D$3:$D$5)*(X1053/100)*W1053),IF(R1053="Refreshment Beverage",SUM(LOOKUP(2,1/(Rates!$B$7:$B$11&lt;=W1053)/(Rates!$C$7:$C$11&gt;=W1053),Rates!$D$7:$D$11)*(X1053/100)*W1053)))),"")</f>
        <v/>
      </c>
      <c r="O1053" s="134" t="str">
        <f t="shared" si="530"/>
        <v/>
      </c>
      <c r="P1053" s="116"/>
      <c r="Q1053" s="117" t="str">
        <f t="shared" si="531"/>
        <v/>
      </c>
      <c r="R1053" s="128" t="str">
        <f t="shared" si="532"/>
        <v/>
      </c>
      <c r="S1053" s="135" t="str">
        <f>IF(B1053="","",IF(R1053="Refreshment Beverage",VLOOKUP(VALUE(Q1053),Rates!G$15:L$19,2,0),VLOOKUP(VALUE(Q1053),Rates!G$4:L$12,2,0)))</f>
        <v/>
      </c>
      <c r="T1053" s="135" t="str">
        <f t="shared" si="533"/>
        <v/>
      </c>
      <c r="U1053" s="118" t="str">
        <f t="shared" si="534"/>
        <v/>
      </c>
      <c r="V1053" s="135" t="str">
        <f t="shared" si="535"/>
        <v/>
      </c>
      <c r="W1053" s="135" t="str">
        <f t="shared" si="536"/>
        <v/>
      </c>
      <c r="X1053" s="119" t="str">
        <f t="shared" si="537"/>
        <v/>
      </c>
      <c r="Y1053" s="120" t="str">
        <f>IF(B:B="","",IF(R1053="Refreshment Beverage",VLOOKUP(Q1053,Rates!G$15:L$19,6,0)*W1053,VLOOKUP(Q1053,Rates!G$4:L$12,6,0)*W1053))</f>
        <v/>
      </c>
      <c r="Z1053" s="120" t="str">
        <f t="shared" si="538"/>
        <v/>
      </c>
      <c r="AA1053" s="120" t="str">
        <f t="shared" si="539"/>
        <v/>
      </c>
      <c r="AB1053" s="136" t="str">
        <f>IF(B:B="","",IF(R1053="Refreshment Beverage","",IF(AND(R1053="Beer",Q1053=0),SUM(LOOKUP(2,1/(Rates!$B$15:$B$18&lt;=W1053)/(Rates!$C$15:$C$18&gt;=W1053),Rates!$D$15:$D$18)*W1053),VLOOKUP(VALUE(Q:Q),Rates!A:B,2,0)*W1053)))</f>
        <v/>
      </c>
      <c r="AC1053" s="136" t="str">
        <f>IF(B:B="","",IF(R1053="Refreshment Beverage","",IF(AND(R1053="Beer",Q1053=0),SUM(LOOKUP(2,1/(Rates!$B$15:$B$18&lt;=W1053)/(Rates!$C$15:$C$18&gt;=W1053),Rates!$E$15:$E$18)*W1053),VLOOKUP(VALUE(Q:Q),Rates!A:C,3,0)*W1053)))</f>
        <v/>
      </c>
      <c r="AD1053" s="137" t="str">
        <f>IFERROR(IF(B:B="","",IF(R1053="Beer","",IF(VALUE(Q1053)=0,VLOOKUP(VLOOKUP(B:B,#REF!,16,0),Rates!A:E,2,0),VLOOKUP(VALUE(Q1053),Rates!A$31:B$34,2,0)*W1053))),0)</f>
        <v/>
      </c>
      <c r="AE1053" s="121" t="str">
        <f t="shared" si="540"/>
        <v/>
      </c>
      <c r="AF1053" s="138" t="str">
        <f t="shared" si="541"/>
        <v/>
      </c>
      <c r="AG1053" s="122" t="str">
        <f t="shared" si="542"/>
        <v/>
      </c>
      <c r="AH1053" s="123" t="str">
        <f t="shared" si="543"/>
        <v/>
      </c>
      <c r="AI1053" s="139" t="str">
        <f>IF(AE:AE="","",IF(R1053="Refreshment Beverage",AK1053*(Rates!J$19/100),ROUND(SUM(AH1053*(Rates!$J$8/100)),4)))</f>
        <v/>
      </c>
      <c r="AJ1053" s="124" t="str">
        <f t="shared" si="544"/>
        <v/>
      </c>
      <c r="AK1053" s="125" t="str">
        <f t="shared" si="545"/>
        <v/>
      </c>
      <c r="AL1053" s="121" t="str">
        <f t="shared" si="546"/>
        <v/>
      </c>
      <c r="AM1053" s="138" t="str">
        <f>IF(AS1053="","",IF(R1053="Refreshment Beverage",ROUND(AS1053*Rates!K$19,4),ROUND(AO1053*(VLOOKUP(VALUE(Q1053),Rates!G$4:L$12,3,0)),4)))</f>
        <v/>
      </c>
      <c r="AN1053" s="126" t="str">
        <f>IF(AS1053="","",IF(R1053="Refreshment Beverage",AS1053*(Rates!J$19/100),MAX(AM1053,AB1053)))</f>
        <v/>
      </c>
      <c r="AO1053" s="127" t="str">
        <f t="shared" si="547"/>
        <v/>
      </c>
      <c r="AP1053" s="127" t="str">
        <f t="shared" si="548"/>
        <v/>
      </c>
      <c r="AQ1053" s="140" t="str">
        <f>IF(AS1053="","",IF(R1053="Refreshment Beverage",ROUND(SUM(VLOOKUP(Q:Q,Rates!G$15:L$19,3,0)*(AS1053-Y1053-Z1053-AA1053)),4),ROUND(SUM(Rates!$K$8*AS1053),4)))</f>
        <v/>
      </c>
      <c r="AR1053" s="139" t="str">
        <f t="shared" si="549"/>
        <v/>
      </c>
      <c r="AS1053" s="125" t="str">
        <f t="shared" si="550"/>
        <v/>
      </c>
      <c r="AT1053" s="121" t="str">
        <f t="shared" si="551"/>
        <v/>
      </c>
      <c r="AU1053" s="138" t="str">
        <f>IF(AX1053="","",IF(R1053="Refreshment Beverage",ROUND((BA1053-Y1053-Z1053-AA1053)*VLOOKUP(VALUE(Q1053),Rates!G$15:L$19,3,0),4),ROUND(AW1053*(VLOOKUP(VALUE(Q1053),Rates!G:L,3,0)),4)))</f>
        <v/>
      </c>
      <c r="AV1053" s="126" t="str">
        <f t="shared" si="552"/>
        <v/>
      </c>
      <c r="AW1053" s="127" t="str">
        <f t="shared" si="553"/>
        <v/>
      </c>
      <c r="AX1053" s="123" t="str">
        <f t="shared" si="554"/>
        <v/>
      </c>
      <c r="AY1053" s="140" t="str">
        <f>IF(AX1053="","",IF(R1053="Refreshment Beverage",ROUND(SUM(AX1053*Rates!K$19),4),ROUND(SUM(AX1053*(Rates!J$8/100)),4)))</f>
        <v/>
      </c>
      <c r="AZ1053" s="124" t="str">
        <f t="shared" si="555"/>
        <v/>
      </c>
      <c r="BA1053" s="125" t="str">
        <f t="shared" si="556"/>
        <v/>
      </c>
      <c r="BB1053" s="115"/>
      <c r="BC1053" s="143"/>
      <c r="BD1053" s="100"/>
      <c r="BE1053" s="100"/>
      <c r="BF1053" s="100"/>
      <c r="BG1053" s="100"/>
    </row>
    <row r="1054" spans="1:59" ht="12.75" customHeight="1" x14ac:dyDescent="0.2">
      <c r="A1054" s="144"/>
      <c r="B1054" s="141"/>
      <c r="C1054" s="141"/>
      <c r="D1054" s="142"/>
      <c r="E1054" s="142"/>
      <c r="F1054" s="142"/>
      <c r="G1054" s="142"/>
      <c r="H1054" s="142"/>
      <c r="I1054" s="129"/>
      <c r="J1054" s="130"/>
      <c r="K1054" s="131" t="str">
        <f t="shared" si="527"/>
        <v/>
      </c>
      <c r="L1054" s="132" t="str">
        <f t="shared" si="528"/>
        <v/>
      </c>
      <c r="M1054" s="133" t="str">
        <f t="shared" si="529"/>
        <v/>
      </c>
      <c r="N1054" s="134" t="str">
        <f>IFERROR(IF(B:B="","",IF(R1054="Beer",SUM(LOOKUP(2,1/(Rates!$B$3:$B$5&lt;=W1054)/(Rates!$C$3:$C$5&gt;=W1054),Rates!$D$3:$D$5)*(X1054/100)*W1054),IF(R1054="Refreshment Beverage",SUM(LOOKUP(2,1/(Rates!$B$7:$B$11&lt;=W1054)/(Rates!$C$7:$C$11&gt;=W1054),Rates!$D$7:$D$11)*(X1054/100)*W1054)))),"")</f>
        <v/>
      </c>
      <c r="O1054" s="134" t="str">
        <f t="shared" si="530"/>
        <v/>
      </c>
      <c r="P1054" s="116"/>
      <c r="Q1054" s="117" t="str">
        <f t="shared" si="531"/>
        <v/>
      </c>
      <c r="R1054" s="128" t="str">
        <f t="shared" si="532"/>
        <v/>
      </c>
      <c r="S1054" s="135" t="str">
        <f>IF(B1054="","",IF(R1054="Refreshment Beverage",VLOOKUP(VALUE(Q1054),Rates!G$15:L$19,2,0),VLOOKUP(VALUE(Q1054),Rates!G$4:L$12,2,0)))</f>
        <v/>
      </c>
      <c r="T1054" s="135" t="str">
        <f t="shared" si="533"/>
        <v/>
      </c>
      <c r="U1054" s="118" t="str">
        <f t="shared" si="534"/>
        <v/>
      </c>
      <c r="V1054" s="135" t="str">
        <f t="shared" si="535"/>
        <v/>
      </c>
      <c r="W1054" s="135" t="str">
        <f t="shared" si="536"/>
        <v/>
      </c>
      <c r="X1054" s="119" t="str">
        <f t="shared" si="537"/>
        <v/>
      </c>
      <c r="Y1054" s="120" t="str">
        <f>IF(B:B="","",IF(R1054="Refreshment Beverage",VLOOKUP(Q1054,Rates!G$15:L$19,6,0)*W1054,VLOOKUP(Q1054,Rates!G$4:L$12,6,0)*W1054))</f>
        <v/>
      </c>
      <c r="Z1054" s="120" t="str">
        <f t="shared" si="538"/>
        <v/>
      </c>
      <c r="AA1054" s="120" t="str">
        <f t="shared" si="539"/>
        <v/>
      </c>
      <c r="AB1054" s="136" t="str">
        <f>IF(B:B="","",IF(R1054="Refreshment Beverage","",IF(AND(R1054="Beer",Q1054=0),SUM(LOOKUP(2,1/(Rates!$B$15:$B$18&lt;=W1054)/(Rates!$C$15:$C$18&gt;=W1054),Rates!$D$15:$D$18)*W1054),VLOOKUP(VALUE(Q:Q),Rates!A:B,2,0)*W1054)))</f>
        <v/>
      </c>
      <c r="AC1054" s="136" t="str">
        <f>IF(B:B="","",IF(R1054="Refreshment Beverage","",IF(AND(R1054="Beer",Q1054=0),SUM(LOOKUP(2,1/(Rates!$B$15:$B$18&lt;=W1054)/(Rates!$C$15:$C$18&gt;=W1054),Rates!$E$15:$E$18)*W1054),VLOOKUP(VALUE(Q:Q),Rates!A:C,3,0)*W1054)))</f>
        <v/>
      </c>
      <c r="AD1054" s="137" t="str">
        <f>IFERROR(IF(B:B="","",IF(R1054="Beer","",IF(VALUE(Q1054)=0,VLOOKUP(VLOOKUP(B:B,#REF!,16,0),Rates!A:E,2,0),VLOOKUP(VALUE(Q1054),Rates!A$31:B$34,2,0)*W1054))),0)</f>
        <v/>
      </c>
      <c r="AE1054" s="121" t="str">
        <f t="shared" si="540"/>
        <v/>
      </c>
      <c r="AF1054" s="138" t="str">
        <f t="shared" si="541"/>
        <v/>
      </c>
      <c r="AG1054" s="122" t="str">
        <f t="shared" si="542"/>
        <v/>
      </c>
      <c r="AH1054" s="123" t="str">
        <f t="shared" si="543"/>
        <v/>
      </c>
      <c r="AI1054" s="139" t="str">
        <f>IF(AE:AE="","",IF(R1054="Refreshment Beverage",AK1054*(Rates!J$19/100),ROUND(SUM(AH1054*(Rates!$J$8/100)),4)))</f>
        <v/>
      </c>
      <c r="AJ1054" s="124" t="str">
        <f t="shared" si="544"/>
        <v/>
      </c>
      <c r="AK1054" s="125" t="str">
        <f t="shared" si="545"/>
        <v/>
      </c>
      <c r="AL1054" s="121" t="str">
        <f t="shared" si="546"/>
        <v/>
      </c>
      <c r="AM1054" s="138" t="str">
        <f>IF(AS1054="","",IF(R1054="Refreshment Beverage",ROUND(AS1054*Rates!K$19,4),ROUND(AO1054*(VLOOKUP(VALUE(Q1054),Rates!G$4:L$12,3,0)),4)))</f>
        <v/>
      </c>
      <c r="AN1054" s="126" t="str">
        <f>IF(AS1054="","",IF(R1054="Refreshment Beverage",AS1054*(Rates!J$19/100),MAX(AM1054,AB1054)))</f>
        <v/>
      </c>
      <c r="AO1054" s="127" t="str">
        <f t="shared" si="547"/>
        <v/>
      </c>
      <c r="AP1054" s="127" t="str">
        <f t="shared" si="548"/>
        <v/>
      </c>
      <c r="AQ1054" s="140" t="str">
        <f>IF(AS1054="","",IF(R1054="Refreshment Beverage",ROUND(SUM(VLOOKUP(Q:Q,Rates!G$15:L$19,3,0)*(AS1054-Y1054-Z1054-AA1054)),4),ROUND(SUM(Rates!$K$8*AS1054),4)))</f>
        <v/>
      </c>
      <c r="AR1054" s="139" t="str">
        <f t="shared" si="549"/>
        <v/>
      </c>
      <c r="AS1054" s="125" t="str">
        <f t="shared" si="550"/>
        <v/>
      </c>
      <c r="AT1054" s="121" t="str">
        <f t="shared" si="551"/>
        <v/>
      </c>
      <c r="AU1054" s="138" t="str">
        <f>IF(AX1054="","",IF(R1054="Refreshment Beverage",ROUND((BA1054-Y1054-Z1054-AA1054)*VLOOKUP(VALUE(Q1054),Rates!G$15:L$19,3,0),4),ROUND(AW1054*(VLOOKUP(VALUE(Q1054),Rates!G:L,3,0)),4)))</f>
        <v/>
      </c>
      <c r="AV1054" s="126" t="str">
        <f t="shared" si="552"/>
        <v/>
      </c>
      <c r="AW1054" s="127" t="str">
        <f t="shared" si="553"/>
        <v/>
      </c>
      <c r="AX1054" s="123" t="str">
        <f t="shared" si="554"/>
        <v/>
      </c>
      <c r="AY1054" s="140" t="str">
        <f>IF(AX1054="","",IF(R1054="Refreshment Beverage",ROUND(SUM(AX1054*Rates!K$19),4),ROUND(SUM(AX1054*(Rates!J$8/100)),4)))</f>
        <v/>
      </c>
      <c r="AZ1054" s="124" t="str">
        <f t="shared" si="555"/>
        <v/>
      </c>
      <c r="BA1054" s="125" t="str">
        <f t="shared" si="556"/>
        <v/>
      </c>
      <c r="BB1054" s="115"/>
      <c r="BC1054" s="143"/>
      <c r="BD1054" s="100"/>
      <c r="BE1054" s="100"/>
      <c r="BF1054" s="100"/>
      <c r="BG1054" s="100"/>
    </row>
    <row r="1055" spans="1:59" ht="12.75" customHeight="1" x14ac:dyDescent="0.2">
      <c r="A1055" s="144"/>
      <c r="B1055" s="141"/>
      <c r="C1055" s="141"/>
      <c r="D1055" s="142"/>
      <c r="E1055" s="142"/>
      <c r="F1055" s="142"/>
      <c r="G1055" s="142"/>
      <c r="H1055" s="142"/>
      <c r="I1055" s="129"/>
      <c r="J1055" s="130"/>
      <c r="K1055" s="131" t="str">
        <f t="shared" si="527"/>
        <v/>
      </c>
      <c r="L1055" s="132" t="str">
        <f t="shared" si="528"/>
        <v/>
      </c>
      <c r="M1055" s="133" t="str">
        <f t="shared" si="529"/>
        <v/>
      </c>
      <c r="N1055" s="134" t="str">
        <f>IFERROR(IF(B:B="","",IF(R1055="Beer",SUM(LOOKUP(2,1/(Rates!$B$3:$B$5&lt;=W1055)/(Rates!$C$3:$C$5&gt;=W1055),Rates!$D$3:$D$5)*(X1055/100)*W1055),IF(R1055="Refreshment Beverage",SUM(LOOKUP(2,1/(Rates!$B$7:$B$11&lt;=W1055)/(Rates!$C$7:$C$11&gt;=W1055),Rates!$D$7:$D$11)*(X1055/100)*W1055)))),"")</f>
        <v/>
      </c>
      <c r="O1055" s="134" t="str">
        <f t="shared" si="530"/>
        <v/>
      </c>
      <c r="P1055" s="116"/>
      <c r="Q1055" s="117" t="str">
        <f t="shared" si="531"/>
        <v/>
      </c>
      <c r="R1055" s="128" t="str">
        <f t="shared" si="532"/>
        <v/>
      </c>
      <c r="S1055" s="135" t="str">
        <f>IF(B1055="","",IF(R1055="Refreshment Beverage",VLOOKUP(VALUE(Q1055),Rates!G$15:L$19,2,0),VLOOKUP(VALUE(Q1055),Rates!G$4:L$12,2,0)))</f>
        <v/>
      </c>
      <c r="T1055" s="135" t="str">
        <f t="shared" si="533"/>
        <v/>
      </c>
      <c r="U1055" s="118" t="str">
        <f t="shared" si="534"/>
        <v/>
      </c>
      <c r="V1055" s="135" t="str">
        <f t="shared" si="535"/>
        <v/>
      </c>
      <c r="W1055" s="135" t="str">
        <f t="shared" si="536"/>
        <v/>
      </c>
      <c r="X1055" s="119" t="str">
        <f t="shared" si="537"/>
        <v/>
      </c>
      <c r="Y1055" s="120" t="str">
        <f>IF(B:B="","",IF(R1055="Refreshment Beverage",VLOOKUP(Q1055,Rates!G$15:L$19,6,0)*W1055,VLOOKUP(Q1055,Rates!G$4:L$12,6,0)*W1055))</f>
        <v/>
      </c>
      <c r="Z1055" s="120" t="str">
        <f t="shared" si="538"/>
        <v/>
      </c>
      <c r="AA1055" s="120" t="str">
        <f t="shared" si="539"/>
        <v/>
      </c>
      <c r="AB1055" s="136" t="str">
        <f>IF(B:B="","",IF(R1055="Refreshment Beverage","",IF(AND(R1055="Beer",Q1055=0),SUM(LOOKUP(2,1/(Rates!$B$15:$B$18&lt;=W1055)/(Rates!$C$15:$C$18&gt;=W1055),Rates!$D$15:$D$18)*W1055),VLOOKUP(VALUE(Q:Q),Rates!A:B,2,0)*W1055)))</f>
        <v/>
      </c>
      <c r="AC1055" s="136" t="str">
        <f>IF(B:B="","",IF(R1055="Refreshment Beverage","",IF(AND(R1055="Beer",Q1055=0),SUM(LOOKUP(2,1/(Rates!$B$15:$B$18&lt;=W1055)/(Rates!$C$15:$C$18&gt;=W1055),Rates!$E$15:$E$18)*W1055),VLOOKUP(VALUE(Q:Q),Rates!A:C,3,0)*W1055)))</f>
        <v/>
      </c>
      <c r="AD1055" s="137" t="str">
        <f>IFERROR(IF(B:B="","",IF(R1055="Beer","",IF(VALUE(Q1055)=0,VLOOKUP(VLOOKUP(B:B,#REF!,16,0),Rates!A:E,2,0),VLOOKUP(VALUE(Q1055),Rates!A$31:B$34,2,0)*W1055))),0)</f>
        <v/>
      </c>
      <c r="AE1055" s="121" t="str">
        <f t="shared" si="540"/>
        <v/>
      </c>
      <c r="AF1055" s="138" t="str">
        <f t="shared" si="541"/>
        <v/>
      </c>
      <c r="AG1055" s="122" t="str">
        <f t="shared" si="542"/>
        <v/>
      </c>
      <c r="AH1055" s="123" t="str">
        <f t="shared" si="543"/>
        <v/>
      </c>
      <c r="AI1055" s="139" t="str">
        <f>IF(AE:AE="","",IF(R1055="Refreshment Beverage",AK1055*(Rates!J$19/100),ROUND(SUM(AH1055*(Rates!$J$8/100)),4)))</f>
        <v/>
      </c>
      <c r="AJ1055" s="124" t="str">
        <f t="shared" si="544"/>
        <v/>
      </c>
      <c r="AK1055" s="125" t="str">
        <f t="shared" si="545"/>
        <v/>
      </c>
      <c r="AL1055" s="121" t="str">
        <f t="shared" si="546"/>
        <v/>
      </c>
      <c r="AM1055" s="138" t="str">
        <f>IF(AS1055="","",IF(R1055="Refreshment Beverage",ROUND(AS1055*Rates!K$19,4),ROUND(AO1055*(VLOOKUP(VALUE(Q1055),Rates!G$4:L$12,3,0)),4)))</f>
        <v/>
      </c>
      <c r="AN1055" s="126" t="str">
        <f>IF(AS1055="","",IF(R1055="Refreshment Beverage",AS1055*(Rates!J$19/100),MAX(AM1055,AB1055)))</f>
        <v/>
      </c>
      <c r="AO1055" s="127" t="str">
        <f t="shared" si="547"/>
        <v/>
      </c>
      <c r="AP1055" s="127" t="str">
        <f t="shared" si="548"/>
        <v/>
      </c>
      <c r="AQ1055" s="140" t="str">
        <f>IF(AS1055="","",IF(R1055="Refreshment Beverage",ROUND(SUM(VLOOKUP(Q:Q,Rates!G$15:L$19,3,0)*(AS1055-Y1055-Z1055-AA1055)),4),ROUND(SUM(Rates!$K$8*AS1055),4)))</f>
        <v/>
      </c>
      <c r="AR1055" s="139" t="str">
        <f t="shared" si="549"/>
        <v/>
      </c>
      <c r="AS1055" s="125" t="str">
        <f t="shared" si="550"/>
        <v/>
      </c>
      <c r="AT1055" s="121" t="str">
        <f t="shared" si="551"/>
        <v/>
      </c>
      <c r="AU1055" s="138" t="str">
        <f>IF(AX1055="","",IF(R1055="Refreshment Beverage",ROUND((BA1055-Y1055-Z1055-AA1055)*VLOOKUP(VALUE(Q1055),Rates!G$15:L$19,3,0),4),ROUND(AW1055*(VLOOKUP(VALUE(Q1055),Rates!G:L,3,0)),4)))</f>
        <v/>
      </c>
      <c r="AV1055" s="126" t="str">
        <f t="shared" si="552"/>
        <v/>
      </c>
      <c r="AW1055" s="127" t="str">
        <f t="shared" si="553"/>
        <v/>
      </c>
      <c r="AX1055" s="123" t="str">
        <f t="shared" si="554"/>
        <v/>
      </c>
      <c r="AY1055" s="140" t="str">
        <f>IF(AX1055="","",IF(R1055="Refreshment Beverage",ROUND(SUM(AX1055*Rates!K$19),4),ROUND(SUM(AX1055*(Rates!J$8/100)),4)))</f>
        <v/>
      </c>
      <c r="AZ1055" s="124" t="str">
        <f t="shared" si="555"/>
        <v/>
      </c>
      <c r="BA1055" s="125" t="str">
        <f t="shared" si="556"/>
        <v/>
      </c>
      <c r="BB1055" s="115"/>
      <c r="BC1055" s="143"/>
      <c r="BD1055" s="100"/>
      <c r="BE1055" s="100"/>
      <c r="BF1055" s="100"/>
      <c r="BG1055" s="100"/>
    </row>
    <row r="1056" spans="1:59" ht="12.75" customHeight="1" x14ac:dyDescent="0.2">
      <c r="A1056" s="144"/>
      <c r="B1056" s="141"/>
      <c r="C1056" s="141"/>
      <c r="D1056" s="142"/>
      <c r="E1056" s="142"/>
      <c r="F1056" s="142"/>
      <c r="G1056" s="142"/>
      <c r="H1056" s="142"/>
      <c r="I1056" s="129"/>
      <c r="J1056" s="130"/>
      <c r="K1056" s="131" t="str">
        <f t="shared" si="527"/>
        <v/>
      </c>
      <c r="L1056" s="132" t="str">
        <f t="shared" si="528"/>
        <v/>
      </c>
      <c r="M1056" s="133" t="str">
        <f t="shared" si="529"/>
        <v/>
      </c>
      <c r="N1056" s="134" t="str">
        <f>IFERROR(IF(B:B="","",IF(R1056="Beer",SUM(LOOKUP(2,1/(Rates!$B$3:$B$5&lt;=W1056)/(Rates!$C$3:$C$5&gt;=W1056),Rates!$D$3:$D$5)*(X1056/100)*W1056),IF(R1056="Refreshment Beverage",SUM(LOOKUP(2,1/(Rates!$B$7:$B$11&lt;=W1056)/(Rates!$C$7:$C$11&gt;=W1056),Rates!$D$7:$D$11)*(X1056/100)*W1056)))),"")</f>
        <v/>
      </c>
      <c r="O1056" s="134" t="str">
        <f t="shared" si="530"/>
        <v/>
      </c>
      <c r="P1056" s="116"/>
      <c r="Q1056" s="117" t="str">
        <f t="shared" si="531"/>
        <v/>
      </c>
      <c r="R1056" s="128" t="str">
        <f t="shared" si="532"/>
        <v/>
      </c>
      <c r="S1056" s="135" t="str">
        <f>IF(B1056="","",IF(R1056="Refreshment Beverage",VLOOKUP(VALUE(Q1056),Rates!G$15:L$19,2,0),VLOOKUP(VALUE(Q1056),Rates!G$4:L$12,2,0)))</f>
        <v/>
      </c>
      <c r="T1056" s="135" t="str">
        <f t="shared" si="533"/>
        <v/>
      </c>
      <c r="U1056" s="118" t="str">
        <f t="shared" si="534"/>
        <v/>
      </c>
      <c r="V1056" s="135" t="str">
        <f t="shared" si="535"/>
        <v/>
      </c>
      <c r="W1056" s="135" t="str">
        <f t="shared" si="536"/>
        <v/>
      </c>
      <c r="X1056" s="119" t="str">
        <f t="shared" si="537"/>
        <v/>
      </c>
      <c r="Y1056" s="120" t="str">
        <f>IF(B:B="","",IF(R1056="Refreshment Beverage",VLOOKUP(Q1056,Rates!G$15:L$19,6,0)*W1056,VLOOKUP(Q1056,Rates!G$4:L$12,6,0)*W1056))</f>
        <v/>
      </c>
      <c r="Z1056" s="120" t="str">
        <f t="shared" si="538"/>
        <v/>
      </c>
      <c r="AA1056" s="120" t="str">
        <f t="shared" si="539"/>
        <v/>
      </c>
      <c r="AB1056" s="136" t="str">
        <f>IF(B:B="","",IF(R1056="Refreshment Beverage","",IF(AND(R1056="Beer",Q1056=0),SUM(LOOKUP(2,1/(Rates!$B$15:$B$18&lt;=W1056)/(Rates!$C$15:$C$18&gt;=W1056),Rates!$D$15:$D$18)*W1056),VLOOKUP(VALUE(Q:Q),Rates!A:B,2,0)*W1056)))</f>
        <v/>
      </c>
      <c r="AC1056" s="136" t="str">
        <f>IF(B:B="","",IF(R1056="Refreshment Beverage","",IF(AND(R1056="Beer",Q1056=0),SUM(LOOKUP(2,1/(Rates!$B$15:$B$18&lt;=W1056)/(Rates!$C$15:$C$18&gt;=W1056),Rates!$E$15:$E$18)*W1056),VLOOKUP(VALUE(Q:Q),Rates!A:C,3,0)*W1056)))</f>
        <v/>
      </c>
      <c r="AD1056" s="137" t="str">
        <f>IFERROR(IF(B:B="","",IF(R1056="Beer","",IF(VALUE(Q1056)=0,VLOOKUP(VLOOKUP(B:B,#REF!,16,0),Rates!A:E,2,0),VLOOKUP(VALUE(Q1056),Rates!A$31:B$34,2,0)*W1056))),0)</f>
        <v/>
      </c>
      <c r="AE1056" s="121" t="str">
        <f t="shared" si="540"/>
        <v/>
      </c>
      <c r="AF1056" s="138" t="str">
        <f t="shared" si="541"/>
        <v/>
      </c>
      <c r="AG1056" s="122" t="str">
        <f t="shared" si="542"/>
        <v/>
      </c>
      <c r="AH1056" s="123" t="str">
        <f t="shared" si="543"/>
        <v/>
      </c>
      <c r="AI1056" s="139" t="str">
        <f>IF(AE:AE="","",IF(R1056="Refreshment Beverage",AK1056*(Rates!J$19/100),ROUND(SUM(AH1056*(Rates!$J$8/100)),4)))</f>
        <v/>
      </c>
      <c r="AJ1056" s="124" t="str">
        <f t="shared" si="544"/>
        <v/>
      </c>
      <c r="AK1056" s="125" t="str">
        <f t="shared" si="545"/>
        <v/>
      </c>
      <c r="AL1056" s="121" t="str">
        <f t="shared" si="546"/>
        <v/>
      </c>
      <c r="AM1056" s="138" t="str">
        <f>IF(AS1056="","",IF(R1056="Refreshment Beverage",ROUND(AS1056*Rates!K$19,4),ROUND(AO1056*(VLOOKUP(VALUE(Q1056),Rates!G$4:L$12,3,0)),4)))</f>
        <v/>
      </c>
      <c r="AN1056" s="126" t="str">
        <f>IF(AS1056="","",IF(R1056="Refreshment Beverage",AS1056*(Rates!J$19/100),MAX(AM1056,AB1056)))</f>
        <v/>
      </c>
      <c r="AO1056" s="127" t="str">
        <f t="shared" si="547"/>
        <v/>
      </c>
      <c r="AP1056" s="127" t="str">
        <f t="shared" si="548"/>
        <v/>
      </c>
      <c r="AQ1056" s="140" t="str">
        <f>IF(AS1056="","",IF(R1056="Refreshment Beverage",ROUND(SUM(VLOOKUP(Q:Q,Rates!G$15:L$19,3,0)*(AS1056-Y1056-Z1056-AA1056)),4),ROUND(SUM(Rates!$K$8*AS1056),4)))</f>
        <v/>
      </c>
      <c r="AR1056" s="139" t="str">
        <f t="shared" si="549"/>
        <v/>
      </c>
      <c r="AS1056" s="125" t="str">
        <f t="shared" si="550"/>
        <v/>
      </c>
      <c r="AT1056" s="121" t="str">
        <f t="shared" si="551"/>
        <v/>
      </c>
      <c r="AU1056" s="138" t="str">
        <f>IF(AX1056="","",IF(R1056="Refreshment Beverage",ROUND((BA1056-Y1056-Z1056-AA1056)*VLOOKUP(VALUE(Q1056),Rates!G$15:L$19,3,0),4),ROUND(AW1056*(VLOOKUP(VALUE(Q1056),Rates!G:L,3,0)),4)))</f>
        <v/>
      </c>
      <c r="AV1056" s="126" t="str">
        <f t="shared" si="552"/>
        <v/>
      </c>
      <c r="AW1056" s="127" t="str">
        <f t="shared" si="553"/>
        <v/>
      </c>
      <c r="AX1056" s="123" t="str">
        <f t="shared" si="554"/>
        <v/>
      </c>
      <c r="AY1056" s="140" t="str">
        <f>IF(AX1056="","",IF(R1056="Refreshment Beverage",ROUND(SUM(AX1056*Rates!K$19),4),ROUND(SUM(AX1056*(Rates!J$8/100)),4)))</f>
        <v/>
      </c>
      <c r="AZ1056" s="124" t="str">
        <f t="shared" si="555"/>
        <v/>
      </c>
      <c r="BA1056" s="125" t="str">
        <f t="shared" si="556"/>
        <v/>
      </c>
      <c r="BB1056" s="115"/>
      <c r="BC1056" s="143"/>
      <c r="BD1056" s="100"/>
      <c r="BE1056" s="100"/>
      <c r="BF1056" s="100"/>
      <c r="BG1056" s="100"/>
    </row>
    <row r="1057" spans="1:59" ht="12.75" customHeight="1" x14ac:dyDescent="0.2">
      <c r="A1057" s="144"/>
      <c r="B1057" s="141"/>
      <c r="C1057" s="141"/>
      <c r="D1057" s="142"/>
      <c r="E1057" s="142"/>
      <c r="F1057" s="142"/>
      <c r="G1057" s="142"/>
      <c r="H1057" s="142"/>
      <c r="I1057" s="129"/>
      <c r="J1057" s="130"/>
      <c r="K1057" s="131" t="str">
        <f t="shared" si="527"/>
        <v/>
      </c>
      <c r="L1057" s="132" t="str">
        <f t="shared" si="528"/>
        <v/>
      </c>
      <c r="M1057" s="133" t="str">
        <f t="shared" si="529"/>
        <v/>
      </c>
      <c r="N1057" s="134" t="str">
        <f>IFERROR(IF(B:B="","",IF(R1057="Beer",SUM(LOOKUP(2,1/(Rates!$B$3:$B$5&lt;=W1057)/(Rates!$C$3:$C$5&gt;=W1057),Rates!$D$3:$D$5)*(X1057/100)*W1057),IF(R1057="Refreshment Beverage",SUM(LOOKUP(2,1/(Rates!$B$7:$B$11&lt;=W1057)/(Rates!$C$7:$C$11&gt;=W1057),Rates!$D$7:$D$11)*(X1057/100)*W1057)))),"")</f>
        <v/>
      </c>
      <c r="O1057" s="134" t="str">
        <f t="shared" si="530"/>
        <v/>
      </c>
      <c r="P1057" s="116"/>
      <c r="Q1057" s="117" t="str">
        <f t="shared" si="531"/>
        <v/>
      </c>
      <c r="R1057" s="128" t="str">
        <f t="shared" si="532"/>
        <v/>
      </c>
      <c r="S1057" s="135" t="str">
        <f>IF(B1057="","",IF(R1057="Refreshment Beverage",VLOOKUP(VALUE(Q1057),Rates!G$15:L$19,2,0),VLOOKUP(VALUE(Q1057),Rates!G$4:L$12,2,0)))</f>
        <v/>
      </c>
      <c r="T1057" s="135" t="str">
        <f t="shared" si="533"/>
        <v/>
      </c>
      <c r="U1057" s="118" t="str">
        <f t="shared" si="534"/>
        <v/>
      </c>
      <c r="V1057" s="135" t="str">
        <f t="shared" si="535"/>
        <v/>
      </c>
      <c r="W1057" s="135" t="str">
        <f t="shared" si="536"/>
        <v/>
      </c>
      <c r="X1057" s="119" t="str">
        <f t="shared" si="537"/>
        <v/>
      </c>
      <c r="Y1057" s="120" t="str">
        <f>IF(B:B="","",IF(R1057="Refreshment Beverage",VLOOKUP(Q1057,Rates!G$15:L$19,6,0)*W1057,VLOOKUP(Q1057,Rates!G$4:L$12,6,0)*W1057))</f>
        <v/>
      </c>
      <c r="Z1057" s="120" t="str">
        <f t="shared" si="538"/>
        <v/>
      </c>
      <c r="AA1057" s="120" t="str">
        <f t="shared" si="539"/>
        <v/>
      </c>
      <c r="AB1057" s="136" t="str">
        <f>IF(B:B="","",IF(R1057="Refreshment Beverage","",IF(AND(R1057="Beer",Q1057=0),SUM(LOOKUP(2,1/(Rates!$B$15:$B$18&lt;=W1057)/(Rates!$C$15:$C$18&gt;=W1057),Rates!$D$15:$D$18)*W1057),VLOOKUP(VALUE(Q:Q),Rates!A:B,2,0)*W1057)))</f>
        <v/>
      </c>
      <c r="AC1057" s="136" t="str">
        <f>IF(B:B="","",IF(R1057="Refreshment Beverage","",IF(AND(R1057="Beer",Q1057=0),SUM(LOOKUP(2,1/(Rates!$B$15:$B$18&lt;=W1057)/(Rates!$C$15:$C$18&gt;=W1057),Rates!$E$15:$E$18)*W1057),VLOOKUP(VALUE(Q:Q),Rates!A:C,3,0)*W1057)))</f>
        <v/>
      </c>
      <c r="AD1057" s="137" t="str">
        <f>IFERROR(IF(B:B="","",IF(R1057="Beer","",IF(VALUE(Q1057)=0,VLOOKUP(VLOOKUP(B:B,#REF!,16,0),Rates!A:E,2,0),VLOOKUP(VALUE(Q1057),Rates!A$31:B$34,2,0)*W1057))),0)</f>
        <v/>
      </c>
      <c r="AE1057" s="121" t="str">
        <f t="shared" si="540"/>
        <v/>
      </c>
      <c r="AF1057" s="138" t="str">
        <f t="shared" si="541"/>
        <v/>
      </c>
      <c r="AG1057" s="122" t="str">
        <f t="shared" si="542"/>
        <v/>
      </c>
      <c r="AH1057" s="123" t="str">
        <f t="shared" si="543"/>
        <v/>
      </c>
      <c r="AI1057" s="139" t="str">
        <f>IF(AE:AE="","",IF(R1057="Refreshment Beverage",AK1057*(Rates!J$19/100),ROUND(SUM(AH1057*(Rates!$J$8/100)),4)))</f>
        <v/>
      </c>
      <c r="AJ1057" s="124" t="str">
        <f t="shared" si="544"/>
        <v/>
      </c>
      <c r="AK1057" s="125" t="str">
        <f t="shared" si="545"/>
        <v/>
      </c>
      <c r="AL1057" s="121" t="str">
        <f t="shared" si="546"/>
        <v/>
      </c>
      <c r="AM1057" s="138" t="str">
        <f>IF(AS1057="","",IF(R1057="Refreshment Beverage",ROUND(AS1057*Rates!K$19,4),ROUND(AO1057*(VLOOKUP(VALUE(Q1057),Rates!G$4:L$12,3,0)),4)))</f>
        <v/>
      </c>
      <c r="AN1057" s="126" t="str">
        <f>IF(AS1057="","",IF(R1057="Refreshment Beverage",AS1057*(Rates!J$19/100),MAX(AM1057,AB1057)))</f>
        <v/>
      </c>
      <c r="AO1057" s="127" t="str">
        <f t="shared" si="547"/>
        <v/>
      </c>
      <c r="AP1057" s="127" t="str">
        <f t="shared" si="548"/>
        <v/>
      </c>
      <c r="AQ1057" s="140" t="str">
        <f>IF(AS1057="","",IF(R1057="Refreshment Beverage",ROUND(SUM(VLOOKUP(Q:Q,Rates!G$15:L$19,3,0)*(AS1057-Y1057-Z1057-AA1057)),4),ROUND(SUM(Rates!$K$8*AS1057),4)))</f>
        <v/>
      </c>
      <c r="AR1057" s="139" t="str">
        <f t="shared" si="549"/>
        <v/>
      </c>
      <c r="AS1057" s="125" t="str">
        <f t="shared" si="550"/>
        <v/>
      </c>
      <c r="AT1057" s="121" t="str">
        <f t="shared" si="551"/>
        <v/>
      </c>
      <c r="AU1057" s="138" t="str">
        <f>IF(AX1057="","",IF(R1057="Refreshment Beverage",ROUND((BA1057-Y1057-Z1057-AA1057)*VLOOKUP(VALUE(Q1057),Rates!G$15:L$19,3,0),4),ROUND(AW1057*(VLOOKUP(VALUE(Q1057),Rates!G:L,3,0)),4)))</f>
        <v/>
      </c>
      <c r="AV1057" s="126" t="str">
        <f t="shared" si="552"/>
        <v/>
      </c>
      <c r="AW1057" s="127" t="str">
        <f t="shared" si="553"/>
        <v/>
      </c>
      <c r="AX1057" s="123" t="str">
        <f t="shared" si="554"/>
        <v/>
      </c>
      <c r="AY1057" s="140" t="str">
        <f>IF(AX1057="","",IF(R1057="Refreshment Beverage",ROUND(SUM(AX1057*Rates!K$19),4),ROUND(SUM(AX1057*(Rates!J$8/100)),4)))</f>
        <v/>
      </c>
      <c r="AZ1057" s="124" t="str">
        <f t="shared" si="555"/>
        <v/>
      </c>
      <c r="BA1057" s="125" t="str">
        <f t="shared" si="556"/>
        <v/>
      </c>
      <c r="BB1057" s="115"/>
      <c r="BC1057" s="143"/>
      <c r="BD1057" s="100"/>
      <c r="BE1057" s="100"/>
      <c r="BF1057" s="100"/>
      <c r="BG1057" s="100"/>
    </row>
    <row r="1058" spans="1:59" ht="12.75" customHeight="1" x14ac:dyDescent="0.2">
      <c r="A1058" s="144"/>
      <c r="B1058" s="141"/>
      <c r="C1058" s="141"/>
      <c r="D1058" s="142"/>
      <c r="E1058" s="142"/>
      <c r="F1058" s="142"/>
      <c r="G1058" s="142"/>
      <c r="H1058" s="142"/>
      <c r="I1058" s="129"/>
      <c r="J1058" s="130"/>
      <c r="K1058" s="131" t="str">
        <f t="shared" si="527"/>
        <v/>
      </c>
      <c r="L1058" s="132" t="str">
        <f t="shared" si="528"/>
        <v/>
      </c>
      <c r="M1058" s="133" t="str">
        <f t="shared" si="529"/>
        <v/>
      </c>
      <c r="N1058" s="134" t="str">
        <f>IFERROR(IF(B:B="","",IF(R1058="Beer",SUM(LOOKUP(2,1/(Rates!$B$3:$B$5&lt;=W1058)/(Rates!$C$3:$C$5&gt;=W1058),Rates!$D$3:$D$5)*(X1058/100)*W1058),IF(R1058="Refreshment Beverage",SUM(LOOKUP(2,1/(Rates!$B$7:$B$11&lt;=W1058)/(Rates!$C$7:$C$11&gt;=W1058),Rates!$D$7:$D$11)*(X1058/100)*W1058)))),"")</f>
        <v/>
      </c>
      <c r="O1058" s="134" t="str">
        <f t="shared" si="530"/>
        <v/>
      </c>
      <c r="P1058" s="116"/>
      <c r="Q1058" s="117" t="str">
        <f t="shared" si="531"/>
        <v/>
      </c>
      <c r="R1058" s="128" t="str">
        <f t="shared" si="532"/>
        <v/>
      </c>
      <c r="S1058" s="135" t="str">
        <f>IF(B1058="","",IF(R1058="Refreshment Beverage",VLOOKUP(VALUE(Q1058),Rates!G$15:L$19,2,0),VLOOKUP(VALUE(Q1058),Rates!G$4:L$12,2,0)))</f>
        <v/>
      </c>
      <c r="T1058" s="135" t="str">
        <f t="shared" si="533"/>
        <v/>
      </c>
      <c r="U1058" s="118" t="str">
        <f t="shared" si="534"/>
        <v/>
      </c>
      <c r="V1058" s="135" t="str">
        <f t="shared" si="535"/>
        <v/>
      </c>
      <c r="W1058" s="135" t="str">
        <f t="shared" si="536"/>
        <v/>
      </c>
      <c r="X1058" s="119" t="str">
        <f t="shared" si="537"/>
        <v/>
      </c>
      <c r="Y1058" s="120" t="str">
        <f>IF(B:B="","",IF(R1058="Refreshment Beverage",VLOOKUP(Q1058,Rates!G$15:L$19,6,0)*W1058,VLOOKUP(Q1058,Rates!G$4:L$12,6,0)*W1058))</f>
        <v/>
      </c>
      <c r="Z1058" s="120" t="str">
        <f t="shared" si="538"/>
        <v/>
      </c>
      <c r="AA1058" s="120" t="str">
        <f t="shared" si="539"/>
        <v/>
      </c>
      <c r="AB1058" s="136" t="str">
        <f>IF(B:B="","",IF(R1058="Refreshment Beverage","",IF(AND(R1058="Beer",Q1058=0),SUM(LOOKUP(2,1/(Rates!$B$15:$B$18&lt;=W1058)/(Rates!$C$15:$C$18&gt;=W1058),Rates!$D$15:$D$18)*W1058),VLOOKUP(VALUE(Q:Q),Rates!A:B,2,0)*W1058)))</f>
        <v/>
      </c>
      <c r="AC1058" s="136" t="str">
        <f>IF(B:B="","",IF(R1058="Refreshment Beverage","",IF(AND(R1058="Beer",Q1058=0),SUM(LOOKUP(2,1/(Rates!$B$15:$B$18&lt;=W1058)/(Rates!$C$15:$C$18&gt;=W1058),Rates!$E$15:$E$18)*W1058),VLOOKUP(VALUE(Q:Q),Rates!A:C,3,0)*W1058)))</f>
        <v/>
      </c>
      <c r="AD1058" s="137" t="str">
        <f>IFERROR(IF(B:B="","",IF(R1058="Beer","",IF(VALUE(Q1058)=0,VLOOKUP(VLOOKUP(B:B,#REF!,16,0),Rates!A:E,2,0),VLOOKUP(VALUE(Q1058),Rates!A$31:B$34,2,0)*W1058))),0)</f>
        <v/>
      </c>
      <c r="AE1058" s="121" t="str">
        <f t="shared" si="540"/>
        <v/>
      </c>
      <c r="AF1058" s="138" t="str">
        <f t="shared" si="541"/>
        <v/>
      </c>
      <c r="AG1058" s="122" t="str">
        <f t="shared" si="542"/>
        <v/>
      </c>
      <c r="AH1058" s="123" t="str">
        <f t="shared" si="543"/>
        <v/>
      </c>
      <c r="AI1058" s="139" t="str">
        <f>IF(AE:AE="","",IF(R1058="Refreshment Beverage",AK1058*(Rates!J$19/100),ROUND(SUM(AH1058*(Rates!$J$8/100)),4)))</f>
        <v/>
      </c>
      <c r="AJ1058" s="124" t="str">
        <f t="shared" si="544"/>
        <v/>
      </c>
      <c r="AK1058" s="125" t="str">
        <f t="shared" si="545"/>
        <v/>
      </c>
      <c r="AL1058" s="121" t="str">
        <f t="shared" si="546"/>
        <v/>
      </c>
      <c r="AM1058" s="138" t="str">
        <f>IF(AS1058="","",IF(R1058="Refreshment Beverage",ROUND(AS1058*Rates!K$19,4),ROUND(AO1058*(VLOOKUP(VALUE(Q1058),Rates!G$4:L$12,3,0)),4)))</f>
        <v/>
      </c>
      <c r="AN1058" s="126" t="str">
        <f>IF(AS1058="","",IF(R1058="Refreshment Beverage",AS1058*(Rates!J$19/100),MAX(AM1058,AB1058)))</f>
        <v/>
      </c>
      <c r="AO1058" s="127" t="str">
        <f t="shared" si="547"/>
        <v/>
      </c>
      <c r="AP1058" s="127" t="str">
        <f t="shared" si="548"/>
        <v/>
      </c>
      <c r="AQ1058" s="140" t="str">
        <f>IF(AS1058="","",IF(R1058="Refreshment Beverage",ROUND(SUM(VLOOKUP(Q:Q,Rates!G$15:L$19,3,0)*(AS1058-Y1058-Z1058-AA1058)),4),ROUND(SUM(Rates!$K$8*AS1058),4)))</f>
        <v/>
      </c>
      <c r="AR1058" s="139" t="str">
        <f t="shared" si="549"/>
        <v/>
      </c>
      <c r="AS1058" s="125" t="str">
        <f t="shared" si="550"/>
        <v/>
      </c>
      <c r="AT1058" s="121" t="str">
        <f t="shared" si="551"/>
        <v/>
      </c>
      <c r="AU1058" s="138" t="str">
        <f>IF(AX1058="","",IF(R1058="Refreshment Beverage",ROUND((BA1058-Y1058-Z1058-AA1058)*VLOOKUP(VALUE(Q1058),Rates!G$15:L$19,3,0),4),ROUND(AW1058*(VLOOKUP(VALUE(Q1058),Rates!G:L,3,0)),4)))</f>
        <v/>
      </c>
      <c r="AV1058" s="126" t="str">
        <f t="shared" si="552"/>
        <v/>
      </c>
      <c r="AW1058" s="127" t="str">
        <f t="shared" si="553"/>
        <v/>
      </c>
      <c r="AX1058" s="123" t="str">
        <f t="shared" si="554"/>
        <v/>
      </c>
      <c r="AY1058" s="140" t="str">
        <f>IF(AX1058="","",IF(R1058="Refreshment Beverage",ROUND(SUM(AX1058*Rates!K$19),4),ROUND(SUM(AX1058*(Rates!J$8/100)),4)))</f>
        <v/>
      </c>
      <c r="AZ1058" s="124" t="str">
        <f t="shared" si="555"/>
        <v/>
      </c>
      <c r="BA1058" s="125" t="str">
        <f t="shared" si="556"/>
        <v/>
      </c>
      <c r="BB1058" s="115"/>
      <c r="BC1058" s="143"/>
      <c r="BD1058" s="100"/>
      <c r="BE1058" s="100"/>
      <c r="BF1058" s="100"/>
      <c r="BG1058" s="100"/>
    </row>
    <row r="1059" spans="1:59" ht="12.75" customHeight="1" x14ac:dyDescent="0.2">
      <c r="A1059" s="144"/>
      <c r="B1059" s="141"/>
      <c r="C1059" s="141"/>
      <c r="D1059" s="142"/>
      <c r="E1059" s="142"/>
      <c r="F1059" s="142"/>
      <c r="G1059" s="142"/>
      <c r="H1059" s="142"/>
      <c r="I1059" s="129"/>
      <c r="J1059" s="130"/>
      <c r="K1059" s="131" t="str">
        <f t="shared" si="527"/>
        <v/>
      </c>
      <c r="L1059" s="132" t="str">
        <f t="shared" si="528"/>
        <v/>
      </c>
      <c r="M1059" s="133" t="str">
        <f t="shared" si="529"/>
        <v/>
      </c>
      <c r="N1059" s="134" t="str">
        <f>IFERROR(IF(B:B="","",IF(R1059="Beer",SUM(LOOKUP(2,1/(Rates!$B$3:$B$5&lt;=W1059)/(Rates!$C$3:$C$5&gt;=W1059),Rates!$D$3:$D$5)*(X1059/100)*W1059),IF(R1059="Refreshment Beverage",SUM(LOOKUP(2,1/(Rates!$B$7:$B$11&lt;=W1059)/(Rates!$C$7:$C$11&gt;=W1059),Rates!$D$7:$D$11)*(X1059/100)*W1059)))),"")</f>
        <v/>
      </c>
      <c r="O1059" s="134" t="str">
        <f t="shared" si="530"/>
        <v/>
      </c>
      <c r="P1059" s="116"/>
      <c r="Q1059" s="117" t="str">
        <f t="shared" si="531"/>
        <v/>
      </c>
      <c r="R1059" s="128" t="str">
        <f t="shared" si="532"/>
        <v/>
      </c>
      <c r="S1059" s="135" t="str">
        <f>IF(B1059="","",IF(R1059="Refreshment Beverage",VLOOKUP(VALUE(Q1059),Rates!G$15:L$19,2,0),VLOOKUP(VALUE(Q1059),Rates!G$4:L$12,2,0)))</f>
        <v/>
      </c>
      <c r="T1059" s="135" t="str">
        <f t="shared" si="533"/>
        <v/>
      </c>
      <c r="U1059" s="118" t="str">
        <f t="shared" si="534"/>
        <v/>
      </c>
      <c r="V1059" s="135" t="str">
        <f t="shared" si="535"/>
        <v/>
      </c>
      <c r="W1059" s="135" t="str">
        <f t="shared" si="536"/>
        <v/>
      </c>
      <c r="X1059" s="119" t="str">
        <f t="shared" si="537"/>
        <v/>
      </c>
      <c r="Y1059" s="120" t="str">
        <f>IF(B:B="","",IF(R1059="Refreshment Beverage",VLOOKUP(Q1059,Rates!G$15:L$19,6,0)*W1059,VLOOKUP(Q1059,Rates!G$4:L$12,6,0)*W1059))</f>
        <v/>
      </c>
      <c r="Z1059" s="120" t="str">
        <f t="shared" si="538"/>
        <v/>
      </c>
      <c r="AA1059" s="120" t="str">
        <f t="shared" si="539"/>
        <v/>
      </c>
      <c r="AB1059" s="136" t="str">
        <f>IF(B:B="","",IF(R1059="Refreshment Beverage","",IF(AND(R1059="Beer",Q1059=0),SUM(LOOKUP(2,1/(Rates!$B$15:$B$18&lt;=W1059)/(Rates!$C$15:$C$18&gt;=W1059),Rates!$D$15:$D$18)*W1059),VLOOKUP(VALUE(Q:Q),Rates!A:B,2,0)*W1059)))</f>
        <v/>
      </c>
      <c r="AC1059" s="136" t="str">
        <f>IF(B:B="","",IF(R1059="Refreshment Beverage","",IF(AND(R1059="Beer",Q1059=0),SUM(LOOKUP(2,1/(Rates!$B$15:$B$18&lt;=W1059)/(Rates!$C$15:$C$18&gt;=W1059),Rates!$E$15:$E$18)*W1059),VLOOKUP(VALUE(Q:Q),Rates!A:C,3,0)*W1059)))</f>
        <v/>
      </c>
      <c r="AD1059" s="137" t="str">
        <f>IFERROR(IF(B:B="","",IF(R1059="Beer","",IF(VALUE(Q1059)=0,VLOOKUP(VLOOKUP(B:B,#REF!,16,0),Rates!A:E,2,0),VLOOKUP(VALUE(Q1059),Rates!A$31:B$34,2,0)*W1059))),0)</f>
        <v/>
      </c>
      <c r="AE1059" s="121" t="str">
        <f t="shared" si="540"/>
        <v/>
      </c>
      <c r="AF1059" s="138" t="str">
        <f t="shared" si="541"/>
        <v/>
      </c>
      <c r="AG1059" s="122" t="str">
        <f t="shared" si="542"/>
        <v/>
      </c>
      <c r="AH1059" s="123" t="str">
        <f t="shared" si="543"/>
        <v/>
      </c>
      <c r="AI1059" s="139" t="str">
        <f>IF(AE:AE="","",IF(R1059="Refreshment Beverage",AK1059*(Rates!J$19/100),ROUND(SUM(AH1059*(Rates!$J$8/100)),4)))</f>
        <v/>
      </c>
      <c r="AJ1059" s="124" t="str">
        <f t="shared" si="544"/>
        <v/>
      </c>
      <c r="AK1059" s="125" t="str">
        <f t="shared" si="545"/>
        <v/>
      </c>
      <c r="AL1059" s="121" t="str">
        <f t="shared" si="546"/>
        <v/>
      </c>
      <c r="AM1059" s="138" t="str">
        <f>IF(AS1059="","",IF(R1059="Refreshment Beverage",ROUND(AS1059*Rates!K$19,4),ROUND(AO1059*(VLOOKUP(VALUE(Q1059),Rates!G$4:L$12,3,0)),4)))</f>
        <v/>
      </c>
      <c r="AN1059" s="126" t="str">
        <f>IF(AS1059="","",IF(R1059="Refreshment Beverage",AS1059*(Rates!J$19/100),MAX(AM1059,AB1059)))</f>
        <v/>
      </c>
      <c r="AO1059" s="127" t="str">
        <f t="shared" si="547"/>
        <v/>
      </c>
      <c r="AP1059" s="127" t="str">
        <f t="shared" si="548"/>
        <v/>
      </c>
      <c r="AQ1059" s="140" t="str">
        <f>IF(AS1059="","",IF(R1059="Refreshment Beverage",ROUND(SUM(VLOOKUP(Q:Q,Rates!G$15:L$19,3,0)*(AS1059-Y1059-Z1059-AA1059)),4),ROUND(SUM(Rates!$K$8*AS1059),4)))</f>
        <v/>
      </c>
      <c r="AR1059" s="139" t="str">
        <f t="shared" si="549"/>
        <v/>
      </c>
      <c r="AS1059" s="125" t="str">
        <f t="shared" si="550"/>
        <v/>
      </c>
      <c r="AT1059" s="121" t="str">
        <f t="shared" si="551"/>
        <v/>
      </c>
      <c r="AU1059" s="138" t="str">
        <f>IF(AX1059="","",IF(R1059="Refreshment Beverage",ROUND((BA1059-Y1059-Z1059-AA1059)*VLOOKUP(VALUE(Q1059),Rates!G$15:L$19,3,0),4),ROUND(AW1059*(VLOOKUP(VALUE(Q1059),Rates!G:L,3,0)),4)))</f>
        <v/>
      </c>
      <c r="AV1059" s="126" t="str">
        <f t="shared" si="552"/>
        <v/>
      </c>
      <c r="AW1059" s="127" t="str">
        <f t="shared" si="553"/>
        <v/>
      </c>
      <c r="AX1059" s="123" t="str">
        <f t="shared" si="554"/>
        <v/>
      </c>
      <c r="AY1059" s="140" t="str">
        <f>IF(AX1059="","",IF(R1059="Refreshment Beverage",ROUND(SUM(AX1059*Rates!K$19),4),ROUND(SUM(AX1059*(Rates!J$8/100)),4)))</f>
        <v/>
      </c>
      <c r="AZ1059" s="124" t="str">
        <f t="shared" si="555"/>
        <v/>
      </c>
      <c r="BA1059" s="125" t="str">
        <f t="shared" si="556"/>
        <v/>
      </c>
      <c r="BB1059" s="115"/>
      <c r="BC1059" s="143"/>
      <c r="BD1059" s="100"/>
      <c r="BE1059" s="100"/>
      <c r="BF1059" s="100"/>
      <c r="BG1059" s="100"/>
    </row>
    <row r="1060" spans="1:59" ht="12.75" customHeight="1" x14ac:dyDescent="0.2">
      <c r="A1060" s="144"/>
      <c r="B1060" s="141"/>
      <c r="C1060" s="141"/>
      <c r="D1060" s="142"/>
      <c r="E1060" s="142"/>
      <c r="F1060" s="142"/>
      <c r="G1060" s="142"/>
      <c r="H1060" s="142"/>
      <c r="I1060" s="129"/>
      <c r="J1060" s="130"/>
      <c r="K1060" s="131" t="str">
        <f t="shared" si="527"/>
        <v/>
      </c>
      <c r="L1060" s="132" t="str">
        <f t="shared" si="528"/>
        <v/>
      </c>
      <c r="M1060" s="133" t="str">
        <f t="shared" si="529"/>
        <v/>
      </c>
      <c r="N1060" s="134" t="str">
        <f>IFERROR(IF(B:B="","",IF(R1060="Beer",SUM(LOOKUP(2,1/(Rates!$B$3:$B$5&lt;=W1060)/(Rates!$C$3:$C$5&gt;=W1060),Rates!$D$3:$D$5)*(X1060/100)*W1060),IF(R1060="Refreshment Beverage",SUM(LOOKUP(2,1/(Rates!$B$7:$B$11&lt;=W1060)/(Rates!$C$7:$C$11&gt;=W1060),Rates!$D$7:$D$11)*(X1060/100)*W1060)))),"")</f>
        <v/>
      </c>
      <c r="O1060" s="134" t="str">
        <f t="shared" si="530"/>
        <v/>
      </c>
      <c r="P1060" s="116"/>
      <c r="Q1060" s="117" t="str">
        <f t="shared" si="531"/>
        <v/>
      </c>
      <c r="R1060" s="128" t="str">
        <f t="shared" si="532"/>
        <v/>
      </c>
      <c r="S1060" s="135" t="str">
        <f>IF(B1060="","",IF(R1060="Refreshment Beverage",VLOOKUP(VALUE(Q1060),Rates!G$15:L$19,2,0),VLOOKUP(VALUE(Q1060),Rates!G$4:L$12,2,0)))</f>
        <v/>
      </c>
      <c r="T1060" s="135" t="str">
        <f t="shared" si="533"/>
        <v/>
      </c>
      <c r="U1060" s="118" t="str">
        <f t="shared" si="534"/>
        <v/>
      </c>
      <c r="V1060" s="135" t="str">
        <f t="shared" si="535"/>
        <v/>
      </c>
      <c r="W1060" s="135" t="str">
        <f t="shared" si="536"/>
        <v/>
      </c>
      <c r="X1060" s="119" t="str">
        <f t="shared" si="537"/>
        <v/>
      </c>
      <c r="Y1060" s="120" t="str">
        <f>IF(B:B="","",IF(R1060="Refreshment Beverage",VLOOKUP(Q1060,Rates!G$15:L$19,6,0)*W1060,VLOOKUP(Q1060,Rates!G$4:L$12,6,0)*W1060))</f>
        <v/>
      </c>
      <c r="Z1060" s="120" t="str">
        <f t="shared" si="538"/>
        <v/>
      </c>
      <c r="AA1060" s="120" t="str">
        <f t="shared" si="539"/>
        <v/>
      </c>
      <c r="AB1060" s="136" t="str">
        <f>IF(B:B="","",IF(R1060="Refreshment Beverage","",IF(AND(R1060="Beer",Q1060=0),SUM(LOOKUP(2,1/(Rates!$B$15:$B$18&lt;=W1060)/(Rates!$C$15:$C$18&gt;=W1060),Rates!$D$15:$D$18)*W1060),VLOOKUP(VALUE(Q:Q),Rates!A:B,2,0)*W1060)))</f>
        <v/>
      </c>
      <c r="AC1060" s="136" t="str">
        <f>IF(B:B="","",IF(R1060="Refreshment Beverage","",IF(AND(R1060="Beer",Q1060=0),SUM(LOOKUP(2,1/(Rates!$B$15:$B$18&lt;=W1060)/(Rates!$C$15:$C$18&gt;=W1060),Rates!$E$15:$E$18)*W1060),VLOOKUP(VALUE(Q:Q),Rates!A:C,3,0)*W1060)))</f>
        <v/>
      </c>
      <c r="AD1060" s="137" t="str">
        <f>IFERROR(IF(B:B="","",IF(R1060="Beer","",IF(VALUE(Q1060)=0,VLOOKUP(VLOOKUP(B:B,#REF!,16,0),Rates!A:E,2,0),VLOOKUP(VALUE(Q1060),Rates!A$31:B$34,2,0)*W1060))),0)</f>
        <v/>
      </c>
      <c r="AE1060" s="121" t="str">
        <f t="shared" si="540"/>
        <v/>
      </c>
      <c r="AF1060" s="138" t="str">
        <f t="shared" si="541"/>
        <v/>
      </c>
      <c r="AG1060" s="122" t="str">
        <f t="shared" si="542"/>
        <v/>
      </c>
      <c r="AH1060" s="123" t="str">
        <f t="shared" si="543"/>
        <v/>
      </c>
      <c r="AI1060" s="139" t="str">
        <f>IF(AE:AE="","",IF(R1060="Refreshment Beverage",AK1060*(Rates!J$19/100),ROUND(SUM(AH1060*(Rates!$J$8/100)),4)))</f>
        <v/>
      </c>
      <c r="AJ1060" s="124" t="str">
        <f t="shared" si="544"/>
        <v/>
      </c>
      <c r="AK1060" s="125" t="str">
        <f t="shared" si="545"/>
        <v/>
      </c>
      <c r="AL1060" s="121" t="str">
        <f t="shared" si="546"/>
        <v/>
      </c>
      <c r="AM1060" s="138" t="str">
        <f>IF(AS1060="","",IF(R1060="Refreshment Beverage",ROUND(AS1060*Rates!K$19,4),ROUND(AO1060*(VLOOKUP(VALUE(Q1060),Rates!G$4:L$12,3,0)),4)))</f>
        <v/>
      </c>
      <c r="AN1060" s="126" t="str">
        <f>IF(AS1060="","",IF(R1060="Refreshment Beverage",AS1060*(Rates!J$19/100),MAX(AM1060,AB1060)))</f>
        <v/>
      </c>
      <c r="AO1060" s="127" t="str">
        <f t="shared" si="547"/>
        <v/>
      </c>
      <c r="AP1060" s="127" t="str">
        <f t="shared" si="548"/>
        <v/>
      </c>
      <c r="AQ1060" s="140" t="str">
        <f>IF(AS1060="","",IF(R1060="Refreshment Beverage",ROUND(SUM(VLOOKUP(Q:Q,Rates!G$15:L$19,3,0)*(AS1060-Y1060-Z1060-AA1060)),4),ROUND(SUM(Rates!$K$8*AS1060),4)))</f>
        <v/>
      </c>
      <c r="AR1060" s="139" t="str">
        <f t="shared" si="549"/>
        <v/>
      </c>
      <c r="AS1060" s="125" t="str">
        <f t="shared" si="550"/>
        <v/>
      </c>
      <c r="AT1060" s="121" t="str">
        <f t="shared" si="551"/>
        <v/>
      </c>
      <c r="AU1060" s="138" t="str">
        <f>IF(AX1060="","",IF(R1060="Refreshment Beverage",ROUND((BA1060-Y1060-Z1060-AA1060)*VLOOKUP(VALUE(Q1060),Rates!G$15:L$19,3,0),4),ROUND(AW1060*(VLOOKUP(VALUE(Q1060),Rates!G:L,3,0)),4)))</f>
        <v/>
      </c>
      <c r="AV1060" s="126" t="str">
        <f t="shared" si="552"/>
        <v/>
      </c>
      <c r="AW1060" s="127" t="str">
        <f t="shared" si="553"/>
        <v/>
      </c>
      <c r="AX1060" s="123" t="str">
        <f t="shared" si="554"/>
        <v/>
      </c>
      <c r="AY1060" s="140" t="str">
        <f>IF(AX1060="","",IF(R1060="Refreshment Beverage",ROUND(SUM(AX1060*Rates!K$19),4),ROUND(SUM(AX1060*(Rates!J$8/100)),4)))</f>
        <v/>
      </c>
      <c r="AZ1060" s="124" t="str">
        <f t="shared" si="555"/>
        <v/>
      </c>
      <c r="BA1060" s="125" t="str">
        <f t="shared" si="556"/>
        <v/>
      </c>
      <c r="BB1060" s="115"/>
      <c r="BC1060" s="143"/>
      <c r="BD1060" s="100"/>
      <c r="BE1060" s="100"/>
      <c r="BF1060" s="100"/>
      <c r="BG1060" s="100"/>
    </row>
    <row r="1061" spans="1:59" ht="12.75" customHeight="1" x14ac:dyDescent="0.2">
      <c r="A1061" s="144"/>
      <c r="B1061" s="141"/>
      <c r="C1061" s="141"/>
      <c r="D1061" s="142"/>
      <c r="E1061" s="142"/>
      <c r="F1061" s="142"/>
      <c r="G1061" s="142"/>
      <c r="H1061" s="142"/>
      <c r="I1061" s="129"/>
      <c r="J1061" s="130"/>
      <c r="K1061" s="131" t="str">
        <f t="shared" si="527"/>
        <v/>
      </c>
      <c r="L1061" s="132" t="str">
        <f t="shared" si="528"/>
        <v/>
      </c>
      <c r="M1061" s="133" t="str">
        <f t="shared" si="529"/>
        <v/>
      </c>
      <c r="N1061" s="134" t="str">
        <f>IFERROR(IF(B:B="","",IF(R1061="Beer",SUM(LOOKUP(2,1/(Rates!$B$3:$B$5&lt;=W1061)/(Rates!$C$3:$C$5&gt;=W1061),Rates!$D$3:$D$5)*(X1061/100)*W1061),IF(R1061="Refreshment Beverage",SUM(LOOKUP(2,1/(Rates!$B$7:$B$11&lt;=W1061)/(Rates!$C$7:$C$11&gt;=W1061),Rates!$D$7:$D$11)*(X1061/100)*W1061)))),"")</f>
        <v/>
      </c>
      <c r="O1061" s="134" t="str">
        <f t="shared" si="530"/>
        <v/>
      </c>
      <c r="P1061" s="116"/>
      <c r="Q1061" s="117" t="str">
        <f t="shared" si="531"/>
        <v/>
      </c>
      <c r="R1061" s="128" t="str">
        <f t="shared" si="532"/>
        <v/>
      </c>
      <c r="S1061" s="135" t="str">
        <f>IF(B1061="","",IF(R1061="Refreshment Beverage",VLOOKUP(VALUE(Q1061),Rates!G$15:L$19,2,0),VLOOKUP(VALUE(Q1061),Rates!G$4:L$12,2,0)))</f>
        <v/>
      </c>
      <c r="T1061" s="135" t="str">
        <f t="shared" si="533"/>
        <v/>
      </c>
      <c r="U1061" s="118" t="str">
        <f t="shared" si="534"/>
        <v/>
      </c>
      <c r="V1061" s="135" t="str">
        <f t="shared" si="535"/>
        <v/>
      </c>
      <c r="W1061" s="135" t="str">
        <f t="shared" si="536"/>
        <v/>
      </c>
      <c r="X1061" s="119" t="str">
        <f t="shared" si="537"/>
        <v/>
      </c>
      <c r="Y1061" s="120" t="str">
        <f>IF(B:B="","",IF(R1061="Refreshment Beverage",VLOOKUP(Q1061,Rates!G$15:L$19,6,0)*W1061,VLOOKUP(Q1061,Rates!G$4:L$12,6,0)*W1061))</f>
        <v/>
      </c>
      <c r="Z1061" s="120" t="str">
        <f t="shared" si="538"/>
        <v/>
      </c>
      <c r="AA1061" s="120" t="str">
        <f t="shared" si="539"/>
        <v/>
      </c>
      <c r="AB1061" s="136" t="str">
        <f>IF(B:B="","",IF(R1061="Refreshment Beverage","",IF(AND(R1061="Beer",Q1061=0),SUM(LOOKUP(2,1/(Rates!$B$15:$B$18&lt;=W1061)/(Rates!$C$15:$C$18&gt;=W1061),Rates!$D$15:$D$18)*W1061),VLOOKUP(VALUE(Q:Q),Rates!A:B,2,0)*W1061)))</f>
        <v/>
      </c>
      <c r="AC1061" s="136" t="str">
        <f>IF(B:B="","",IF(R1061="Refreshment Beverage","",IF(AND(R1061="Beer",Q1061=0),SUM(LOOKUP(2,1/(Rates!$B$15:$B$18&lt;=W1061)/(Rates!$C$15:$C$18&gt;=W1061),Rates!$E$15:$E$18)*W1061),VLOOKUP(VALUE(Q:Q),Rates!A:C,3,0)*W1061)))</f>
        <v/>
      </c>
      <c r="AD1061" s="137" t="str">
        <f>IFERROR(IF(B:B="","",IF(R1061="Beer","",IF(VALUE(Q1061)=0,VLOOKUP(VLOOKUP(B:B,#REF!,16,0),Rates!A:E,2,0),VLOOKUP(VALUE(Q1061),Rates!A$31:B$34,2,0)*W1061))),0)</f>
        <v/>
      </c>
      <c r="AE1061" s="121" t="str">
        <f t="shared" si="540"/>
        <v/>
      </c>
      <c r="AF1061" s="138" t="str">
        <f t="shared" si="541"/>
        <v/>
      </c>
      <c r="AG1061" s="122" t="str">
        <f t="shared" si="542"/>
        <v/>
      </c>
      <c r="AH1061" s="123" t="str">
        <f t="shared" si="543"/>
        <v/>
      </c>
      <c r="AI1061" s="139" t="str">
        <f>IF(AE:AE="","",IF(R1061="Refreshment Beverage",AK1061*(Rates!J$19/100),ROUND(SUM(AH1061*(Rates!$J$8/100)),4)))</f>
        <v/>
      </c>
      <c r="AJ1061" s="124" t="str">
        <f t="shared" si="544"/>
        <v/>
      </c>
      <c r="AK1061" s="125" t="str">
        <f t="shared" si="545"/>
        <v/>
      </c>
      <c r="AL1061" s="121" t="str">
        <f t="shared" si="546"/>
        <v/>
      </c>
      <c r="AM1061" s="138" t="str">
        <f>IF(AS1061="","",IF(R1061="Refreshment Beverage",ROUND(AS1061*Rates!K$19,4),ROUND(AO1061*(VLOOKUP(VALUE(Q1061),Rates!G$4:L$12,3,0)),4)))</f>
        <v/>
      </c>
      <c r="AN1061" s="126" t="str">
        <f>IF(AS1061="","",IF(R1061="Refreshment Beverage",AS1061*(Rates!J$19/100),MAX(AM1061,AB1061)))</f>
        <v/>
      </c>
      <c r="AO1061" s="127" t="str">
        <f t="shared" si="547"/>
        <v/>
      </c>
      <c r="AP1061" s="127" t="str">
        <f t="shared" si="548"/>
        <v/>
      </c>
      <c r="AQ1061" s="140" t="str">
        <f>IF(AS1061="","",IF(R1061="Refreshment Beverage",ROUND(SUM(VLOOKUP(Q:Q,Rates!G$15:L$19,3,0)*(AS1061-Y1061-Z1061-AA1061)),4),ROUND(SUM(Rates!$K$8*AS1061),4)))</f>
        <v/>
      </c>
      <c r="AR1061" s="139" t="str">
        <f t="shared" si="549"/>
        <v/>
      </c>
      <c r="AS1061" s="125" t="str">
        <f t="shared" si="550"/>
        <v/>
      </c>
      <c r="AT1061" s="121" t="str">
        <f t="shared" si="551"/>
        <v/>
      </c>
      <c r="AU1061" s="138" t="str">
        <f>IF(AX1061="","",IF(R1061="Refreshment Beverage",ROUND((BA1061-Y1061-Z1061-AA1061)*VLOOKUP(VALUE(Q1061),Rates!G$15:L$19,3,0),4),ROUND(AW1061*(VLOOKUP(VALUE(Q1061),Rates!G:L,3,0)),4)))</f>
        <v/>
      </c>
      <c r="AV1061" s="126" t="str">
        <f t="shared" si="552"/>
        <v/>
      </c>
      <c r="AW1061" s="127" t="str">
        <f t="shared" si="553"/>
        <v/>
      </c>
      <c r="AX1061" s="123" t="str">
        <f t="shared" si="554"/>
        <v/>
      </c>
      <c r="AY1061" s="140" t="str">
        <f>IF(AX1061="","",IF(R1061="Refreshment Beverage",ROUND(SUM(AX1061*Rates!K$19),4),ROUND(SUM(AX1061*(Rates!J$8/100)),4)))</f>
        <v/>
      </c>
      <c r="AZ1061" s="124" t="str">
        <f t="shared" si="555"/>
        <v/>
      </c>
      <c r="BA1061" s="125" t="str">
        <f t="shared" si="556"/>
        <v/>
      </c>
      <c r="BB1061" s="115"/>
      <c r="BC1061" s="143"/>
      <c r="BD1061" s="100"/>
      <c r="BE1061" s="100"/>
      <c r="BF1061" s="100"/>
      <c r="BG1061" s="100"/>
    </row>
    <row r="1062" spans="1:59" ht="12.75" customHeight="1" x14ac:dyDescent="0.2">
      <c r="A1062" s="144"/>
      <c r="B1062" s="141"/>
      <c r="C1062" s="141"/>
      <c r="D1062" s="142"/>
      <c r="E1062" s="142"/>
      <c r="F1062" s="142"/>
      <c r="G1062" s="142"/>
      <c r="H1062" s="142"/>
      <c r="I1062" s="129"/>
      <c r="J1062" s="130"/>
      <c r="K1062" s="131" t="str">
        <f t="shared" si="527"/>
        <v/>
      </c>
      <c r="L1062" s="132" t="str">
        <f t="shared" si="528"/>
        <v/>
      </c>
      <c r="M1062" s="133" t="str">
        <f t="shared" si="529"/>
        <v/>
      </c>
      <c r="N1062" s="134" t="str">
        <f>IFERROR(IF(B:B="","",IF(R1062="Beer",SUM(LOOKUP(2,1/(Rates!$B$3:$B$5&lt;=W1062)/(Rates!$C$3:$C$5&gt;=W1062),Rates!$D$3:$D$5)*(X1062/100)*W1062),IF(R1062="Refreshment Beverage",SUM(LOOKUP(2,1/(Rates!$B$7:$B$11&lt;=W1062)/(Rates!$C$7:$C$11&gt;=W1062),Rates!$D$7:$D$11)*(X1062/100)*W1062)))),"")</f>
        <v/>
      </c>
      <c r="O1062" s="134" t="str">
        <f t="shared" si="530"/>
        <v/>
      </c>
      <c r="P1062" s="116"/>
      <c r="Q1062" s="117" t="str">
        <f t="shared" si="531"/>
        <v/>
      </c>
      <c r="R1062" s="128" t="str">
        <f t="shared" si="532"/>
        <v/>
      </c>
      <c r="S1062" s="135" t="str">
        <f>IF(B1062="","",IF(R1062="Refreshment Beverage",VLOOKUP(VALUE(Q1062),Rates!G$15:L$19,2,0),VLOOKUP(VALUE(Q1062),Rates!G$4:L$12,2,0)))</f>
        <v/>
      </c>
      <c r="T1062" s="135" t="str">
        <f t="shared" si="533"/>
        <v/>
      </c>
      <c r="U1062" s="118" t="str">
        <f t="shared" si="534"/>
        <v/>
      </c>
      <c r="V1062" s="135" t="str">
        <f t="shared" si="535"/>
        <v/>
      </c>
      <c r="W1062" s="135" t="str">
        <f t="shared" si="536"/>
        <v/>
      </c>
      <c r="X1062" s="119" t="str">
        <f t="shared" si="537"/>
        <v/>
      </c>
      <c r="Y1062" s="120" t="str">
        <f>IF(B:B="","",IF(R1062="Refreshment Beverage",VLOOKUP(Q1062,Rates!G$15:L$19,6,0)*W1062,VLOOKUP(Q1062,Rates!G$4:L$12,6,0)*W1062))</f>
        <v/>
      </c>
      <c r="Z1062" s="120" t="str">
        <f t="shared" si="538"/>
        <v/>
      </c>
      <c r="AA1062" s="120" t="str">
        <f t="shared" si="539"/>
        <v/>
      </c>
      <c r="AB1062" s="136" t="str">
        <f>IF(B:B="","",IF(R1062="Refreshment Beverage","",IF(AND(R1062="Beer",Q1062=0),SUM(LOOKUP(2,1/(Rates!$B$15:$B$18&lt;=W1062)/(Rates!$C$15:$C$18&gt;=W1062),Rates!$D$15:$D$18)*W1062),VLOOKUP(VALUE(Q:Q),Rates!A:B,2,0)*W1062)))</f>
        <v/>
      </c>
      <c r="AC1062" s="136" t="str">
        <f>IF(B:B="","",IF(R1062="Refreshment Beverage","",IF(AND(R1062="Beer",Q1062=0),SUM(LOOKUP(2,1/(Rates!$B$15:$B$18&lt;=W1062)/(Rates!$C$15:$C$18&gt;=W1062),Rates!$E$15:$E$18)*W1062),VLOOKUP(VALUE(Q:Q),Rates!A:C,3,0)*W1062)))</f>
        <v/>
      </c>
      <c r="AD1062" s="137" t="str">
        <f>IFERROR(IF(B:B="","",IF(R1062="Beer","",IF(VALUE(Q1062)=0,VLOOKUP(VLOOKUP(B:B,#REF!,16,0),Rates!A:E,2,0),VLOOKUP(VALUE(Q1062),Rates!A$31:B$34,2,0)*W1062))),0)</f>
        <v/>
      </c>
      <c r="AE1062" s="121" t="str">
        <f t="shared" si="540"/>
        <v/>
      </c>
      <c r="AF1062" s="138" t="str">
        <f t="shared" si="541"/>
        <v/>
      </c>
      <c r="AG1062" s="122" t="str">
        <f t="shared" si="542"/>
        <v/>
      </c>
      <c r="AH1062" s="123" t="str">
        <f t="shared" si="543"/>
        <v/>
      </c>
      <c r="AI1062" s="139" t="str">
        <f>IF(AE:AE="","",IF(R1062="Refreshment Beverage",AK1062*(Rates!J$19/100),ROUND(SUM(AH1062*(Rates!$J$8/100)),4)))</f>
        <v/>
      </c>
      <c r="AJ1062" s="124" t="str">
        <f t="shared" si="544"/>
        <v/>
      </c>
      <c r="AK1062" s="125" t="str">
        <f t="shared" si="545"/>
        <v/>
      </c>
      <c r="AL1062" s="121" t="str">
        <f t="shared" si="546"/>
        <v/>
      </c>
      <c r="AM1062" s="138" t="str">
        <f>IF(AS1062="","",IF(R1062="Refreshment Beverage",ROUND(AS1062*Rates!K$19,4),ROUND(AO1062*(VLOOKUP(VALUE(Q1062),Rates!G$4:L$12,3,0)),4)))</f>
        <v/>
      </c>
      <c r="AN1062" s="126" t="str">
        <f>IF(AS1062="","",IF(R1062="Refreshment Beverage",AS1062*(Rates!J$19/100),MAX(AM1062,AB1062)))</f>
        <v/>
      </c>
      <c r="AO1062" s="127" t="str">
        <f t="shared" si="547"/>
        <v/>
      </c>
      <c r="AP1062" s="127" t="str">
        <f t="shared" si="548"/>
        <v/>
      </c>
      <c r="AQ1062" s="140" t="str">
        <f>IF(AS1062="","",IF(R1062="Refreshment Beverage",ROUND(SUM(VLOOKUP(Q:Q,Rates!G$15:L$19,3,0)*(AS1062-Y1062-Z1062-AA1062)),4),ROUND(SUM(Rates!$K$8*AS1062),4)))</f>
        <v/>
      </c>
      <c r="AR1062" s="139" t="str">
        <f t="shared" si="549"/>
        <v/>
      </c>
      <c r="AS1062" s="125" t="str">
        <f t="shared" si="550"/>
        <v/>
      </c>
      <c r="AT1062" s="121" t="str">
        <f t="shared" si="551"/>
        <v/>
      </c>
      <c r="AU1062" s="138" t="str">
        <f>IF(AX1062="","",IF(R1062="Refreshment Beverage",ROUND((BA1062-Y1062-Z1062-AA1062)*VLOOKUP(VALUE(Q1062),Rates!G$15:L$19,3,0),4),ROUND(AW1062*(VLOOKUP(VALUE(Q1062),Rates!G:L,3,0)),4)))</f>
        <v/>
      </c>
      <c r="AV1062" s="126" t="str">
        <f t="shared" si="552"/>
        <v/>
      </c>
      <c r="AW1062" s="127" t="str">
        <f t="shared" si="553"/>
        <v/>
      </c>
      <c r="AX1062" s="123" t="str">
        <f t="shared" si="554"/>
        <v/>
      </c>
      <c r="AY1062" s="140" t="str">
        <f>IF(AX1062="","",IF(R1062="Refreshment Beverage",ROUND(SUM(AX1062*Rates!K$19),4),ROUND(SUM(AX1062*(Rates!J$8/100)),4)))</f>
        <v/>
      </c>
      <c r="AZ1062" s="124" t="str">
        <f t="shared" si="555"/>
        <v/>
      </c>
      <c r="BA1062" s="125" t="str">
        <f t="shared" si="556"/>
        <v/>
      </c>
      <c r="BB1062" s="115"/>
      <c r="BC1062" s="143"/>
      <c r="BD1062" s="100"/>
      <c r="BE1062" s="100"/>
      <c r="BF1062" s="100"/>
      <c r="BG1062" s="100"/>
    </row>
    <row r="1063" spans="1:59" ht="12.75" customHeight="1" x14ac:dyDescent="0.2">
      <c r="A1063" s="144"/>
      <c r="B1063" s="141"/>
      <c r="C1063" s="141"/>
      <c r="D1063" s="142"/>
      <c r="E1063" s="142"/>
      <c r="F1063" s="142"/>
      <c r="G1063" s="142"/>
      <c r="H1063" s="142"/>
      <c r="I1063" s="129"/>
      <c r="J1063" s="130"/>
      <c r="K1063" s="131" t="str">
        <f t="shared" si="527"/>
        <v/>
      </c>
      <c r="L1063" s="132" t="str">
        <f t="shared" si="528"/>
        <v/>
      </c>
      <c r="M1063" s="133" t="str">
        <f t="shared" si="529"/>
        <v/>
      </c>
      <c r="N1063" s="134" t="str">
        <f>IFERROR(IF(B:B="","",IF(R1063="Beer",SUM(LOOKUP(2,1/(Rates!$B$3:$B$5&lt;=W1063)/(Rates!$C$3:$C$5&gt;=W1063),Rates!$D$3:$D$5)*(X1063/100)*W1063),IF(R1063="Refreshment Beverage",SUM(LOOKUP(2,1/(Rates!$B$7:$B$11&lt;=W1063)/(Rates!$C$7:$C$11&gt;=W1063),Rates!$D$7:$D$11)*(X1063/100)*W1063)))),"")</f>
        <v/>
      </c>
      <c r="O1063" s="134" t="str">
        <f t="shared" si="530"/>
        <v/>
      </c>
      <c r="P1063" s="116"/>
      <c r="Q1063" s="117" t="str">
        <f t="shared" si="531"/>
        <v/>
      </c>
      <c r="R1063" s="128" t="str">
        <f t="shared" si="532"/>
        <v/>
      </c>
      <c r="S1063" s="135" t="str">
        <f>IF(B1063="","",IF(R1063="Refreshment Beverage",VLOOKUP(VALUE(Q1063),Rates!G$15:L$19,2,0),VLOOKUP(VALUE(Q1063),Rates!G$4:L$12,2,0)))</f>
        <v/>
      </c>
      <c r="T1063" s="135" t="str">
        <f t="shared" si="533"/>
        <v/>
      </c>
      <c r="U1063" s="118" t="str">
        <f t="shared" si="534"/>
        <v/>
      </c>
      <c r="V1063" s="135" t="str">
        <f t="shared" si="535"/>
        <v/>
      </c>
      <c r="W1063" s="135" t="str">
        <f t="shared" si="536"/>
        <v/>
      </c>
      <c r="X1063" s="119" t="str">
        <f t="shared" si="537"/>
        <v/>
      </c>
      <c r="Y1063" s="120" t="str">
        <f>IF(B:B="","",IF(R1063="Refreshment Beverage",VLOOKUP(Q1063,Rates!G$15:L$19,6,0)*W1063,VLOOKUP(Q1063,Rates!G$4:L$12,6,0)*W1063))</f>
        <v/>
      </c>
      <c r="Z1063" s="120" t="str">
        <f t="shared" si="538"/>
        <v/>
      </c>
      <c r="AA1063" s="120" t="str">
        <f t="shared" si="539"/>
        <v/>
      </c>
      <c r="AB1063" s="136" t="str">
        <f>IF(B:B="","",IF(R1063="Refreshment Beverage","",IF(AND(R1063="Beer",Q1063=0),SUM(LOOKUP(2,1/(Rates!$B$15:$B$18&lt;=W1063)/(Rates!$C$15:$C$18&gt;=W1063),Rates!$D$15:$D$18)*W1063),VLOOKUP(VALUE(Q:Q),Rates!A:B,2,0)*W1063)))</f>
        <v/>
      </c>
      <c r="AC1063" s="136" t="str">
        <f>IF(B:B="","",IF(R1063="Refreshment Beverage","",IF(AND(R1063="Beer",Q1063=0),SUM(LOOKUP(2,1/(Rates!$B$15:$B$18&lt;=W1063)/(Rates!$C$15:$C$18&gt;=W1063),Rates!$E$15:$E$18)*W1063),VLOOKUP(VALUE(Q:Q),Rates!A:C,3,0)*W1063)))</f>
        <v/>
      </c>
      <c r="AD1063" s="137" t="str">
        <f>IFERROR(IF(B:B="","",IF(R1063="Beer","",IF(VALUE(Q1063)=0,VLOOKUP(VLOOKUP(B:B,#REF!,16,0),Rates!A:E,2,0),VLOOKUP(VALUE(Q1063),Rates!A$31:B$34,2,0)*W1063))),0)</f>
        <v/>
      </c>
      <c r="AE1063" s="121" t="str">
        <f t="shared" si="540"/>
        <v/>
      </c>
      <c r="AF1063" s="138" t="str">
        <f t="shared" si="541"/>
        <v/>
      </c>
      <c r="AG1063" s="122" t="str">
        <f t="shared" si="542"/>
        <v/>
      </c>
      <c r="AH1063" s="123" t="str">
        <f t="shared" si="543"/>
        <v/>
      </c>
      <c r="AI1063" s="139" t="str">
        <f>IF(AE:AE="","",IF(R1063="Refreshment Beverage",AK1063*(Rates!J$19/100),ROUND(SUM(AH1063*(Rates!$J$8/100)),4)))</f>
        <v/>
      </c>
      <c r="AJ1063" s="124" t="str">
        <f t="shared" si="544"/>
        <v/>
      </c>
      <c r="AK1063" s="125" t="str">
        <f t="shared" si="545"/>
        <v/>
      </c>
      <c r="AL1063" s="121" t="str">
        <f t="shared" si="546"/>
        <v/>
      </c>
      <c r="AM1063" s="138" t="str">
        <f>IF(AS1063="","",IF(R1063="Refreshment Beverage",ROUND(AS1063*Rates!K$19,4),ROUND(AO1063*(VLOOKUP(VALUE(Q1063),Rates!G$4:L$12,3,0)),4)))</f>
        <v/>
      </c>
      <c r="AN1063" s="126" t="str">
        <f>IF(AS1063="","",IF(R1063="Refreshment Beverage",AS1063*(Rates!J$19/100),MAX(AM1063,AB1063)))</f>
        <v/>
      </c>
      <c r="AO1063" s="127" t="str">
        <f t="shared" si="547"/>
        <v/>
      </c>
      <c r="AP1063" s="127" t="str">
        <f t="shared" si="548"/>
        <v/>
      </c>
      <c r="AQ1063" s="140" t="str">
        <f>IF(AS1063="","",IF(R1063="Refreshment Beverage",ROUND(SUM(VLOOKUP(Q:Q,Rates!G$15:L$19,3,0)*(AS1063-Y1063-Z1063-AA1063)),4),ROUND(SUM(Rates!$K$8*AS1063),4)))</f>
        <v/>
      </c>
      <c r="AR1063" s="139" t="str">
        <f t="shared" si="549"/>
        <v/>
      </c>
      <c r="AS1063" s="125" t="str">
        <f t="shared" si="550"/>
        <v/>
      </c>
      <c r="AT1063" s="121" t="str">
        <f t="shared" si="551"/>
        <v/>
      </c>
      <c r="AU1063" s="138" t="str">
        <f>IF(AX1063="","",IF(R1063="Refreshment Beverage",ROUND((BA1063-Y1063-Z1063-AA1063)*VLOOKUP(VALUE(Q1063),Rates!G$15:L$19,3,0),4),ROUND(AW1063*(VLOOKUP(VALUE(Q1063),Rates!G:L,3,0)),4)))</f>
        <v/>
      </c>
      <c r="AV1063" s="126" t="str">
        <f t="shared" si="552"/>
        <v/>
      </c>
      <c r="AW1063" s="127" t="str">
        <f t="shared" si="553"/>
        <v/>
      </c>
      <c r="AX1063" s="123" t="str">
        <f t="shared" si="554"/>
        <v/>
      </c>
      <c r="AY1063" s="140" t="str">
        <f>IF(AX1063="","",IF(R1063="Refreshment Beverage",ROUND(SUM(AX1063*Rates!K$19),4),ROUND(SUM(AX1063*(Rates!J$8/100)),4)))</f>
        <v/>
      </c>
      <c r="AZ1063" s="124" t="str">
        <f t="shared" si="555"/>
        <v/>
      </c>
      <c r="BA1063" s="125" t="str">
        <f t="shared" si="556"/>
        <v/>
      </c>
      <c r="BB1063" s="115"/>
      <c r="BC1063" s="143"/>
      <c r="BD1063" s="100"/>
      <c r="BE1063" s="100"/>
      <c r="BF1063" s="100"/>
      <c r="BG1063" s="100"/>
    </row>
    <row r="1064" spans="1:59" ht="12.75" customHeight="1" x14ac:dyDescent="0.2">
      <c r="A1064" s="144"/>
      <c r="B1064" s="141"/>
      <c r="C1064" s="141"/>
      <c r="D1064" s="142"/>
      <c r="E1064" s="142"/>
      <c r="F1064" s="142"/>
      <c r="G1064" s="142"/>
      <c r="H1064" s="142"/>
      <c r="I1064" s="129"/>
      <c r="J1064" s="130"/>
      <c r="K1064" s="131" t="str">
        <f t="shared" si="527"/>
        <v/>
      </c>
      <c r="L1064" s="132" t="str">
        <f t="shared" si="528"/>
        <v/>
      </c>
      <c r="M1064" s="133" t="str">
        <f t="shared" si="529"/>
        <v/>
      </c>
      <c r="N1064" s="134" t="str">
        <f>IFERROR(IF(B:B="","",IF(R1064="Beer",SUM(LOOKUP(2,1/(Rates!$B$3:$B$5&lt;=W1064)/(Rates!$C$3:$C$5&gt;=W1064),Rates!$D$3:$D$5)*(X1064/100)*W1064),IF(R1064="Refreshment Beverage",SUM(LOOKUP(2,1/(Rates!$B$7:$B$11&lt;=W1064)/(Rates!$C$7:$C$11&gt;=W1064),Rates!$D$7:$D$11)*(X1064/100)*W1064)))),"")</f>
        <v/>
      </c>
      <c r="O1064" s="134" t="str">
        <f t="shared" si="530"/>
        <v/>
      </c>
      <c r="P1064" s="116"/>
      <c r="Q1064" s="117" t="str">
        <f t="shared" si="531"/>
        <v/>
      </c>
      <c r="R1064" s="128" t="str">
        <f t="shared" si="532"/>
        <v/>
      </c>
      <c r="S1064" s="135" t="str">
        <f>IF(B1064="","",IF(R1064="Refreshment Beverage",VLOOKUP(VALUE(Q1064),Rates!G$15:L$19,2,0),VLOOKUP(VALUE(Q1064),Rates!G$4:L$12,2,0)))</f>
        <v/>
      </c>
      <c r="T1064" s="135" t="str">
        <f t="shared" si="533"/>
        <v/>
      </c>
      <c r="U1064" s="118" t="str">
        <f t="shared" si="534"/>
        <v/>
      </c>
      <c r="V1064" s="135" t="str">
        <f t="shared" si="535"/>
        <v/>
      </c>
      <c r="W1064" s="135" t="str">
        <f t="shared" si="536"/>
        <v/>
      </c>
      <c r="X1064" s="119" t="str">
        <f t="shared" si="537"/>
        <v/>
      </c>
      <c r="Y1064" s="120" t="str">
        <f>IF(B:B="","",IF(R1064="Refreshment Beverage",VLOOKUP(Q1064,Rates!G$15:L$19,6,0)*W1064,VLOOKUP(Q1064,Rates!G$4:L$12,6,0)*W1064))</f>
        <v/>
      </c>
      <c r="Z1064" s="120" t="str">
        <f t="shared" si="538"/>
        <v/>
      </c>
      <c r="AA1064" s="120" t="str">
        <f t="shared" si="539"/>
        <v/>
      </c>
      <c r="AB1064" s="136" t="str">
        <f>IF(B:B="","",IF(R1064="Refreshment Beverage","",IF(AND(R1064="Beer",Q1064=0),SUM(LOOKUP(2,1/(Rates!$B$15:$B$18&lt;=W1064)/(Rates!$C$15:$C$18&gt;=W1064),Rates!$D$15:$D$18)*W1064),VLOOKUP(VALUE(Q:Q),Rates!A:B,2,0)*W1064)))</f>
        <v/>
      </c>
      <c r="AC1064" s="136" t="str">
        <f>IF(B:B="","",IF(R1064="Refreshment Beverage","",IF(AND(R1064="Beer",Q1064=0),SUM(LOOKUP(2,1/(Rates!$B$15:$B$18&lt;=W1064)/(Rates!$C$15:$C$18&gt;=W1064),Rates!$E$15:$E$18)*W1064),VLOOKUP(VALUE(Q:Q),Rates!A:C,3,0)*W1064)))</f>
        <v/>
      </c>
      <c r="AD1064" s="137" t="str">
        <f>IFERROR(IF(B:B="","",IF(R1064="Beer","",IF(VALUE(Q1064)=0,VLOOKUP(VLOOKUP(B:B,#REF!,16,0),Rates!A:E,2,0),VLOOKUP(VALUE(Q1064),Rates!A$31:B$34,2,0)*W1064))),0)</f>
        <v/>
      </c>
      <c r="AE1064" s="121" t="str">
        <f t="shared" si="540"/>
        <v/>
      </c>
      <c r="AF1064" s="138" t="str">
        <f t="shared" si="541"/>
        <v/>
      </c>
      <c r="AG1064" s="122" t="str">
        <f t="shared" si="542"/>
        <v/>
      </c>
      <c r="AH1064" s="123" t="str">
        <f t="shared" si="543"/>
        <v/>
      </c>
      <c r="AI1064" s="139" t="str">
        <f>IF(AE:AE="","",IF(R1064="Refreshment Beverage",AK1064*(Rates!J$19/100),ROUND(SUM(AH1064*(Rates!$J$8/100)),4)))</f>
        <v/>
      </c>
      <c r="AJ1064" s="124" t="str">
        <f t="shared" si="544"/>
        <v/>
      </c>
      <c r="AK1064" s="125" t="str">
        <f t="shared" si="545"/>
        <v/>
      </c>
      <c r="AL1064" s="121" t="str">
        <f t="shared" si="546"/>
        <v/>
      </c>
      <c r="AM1064" s="138" t="str">
        <f>IF(AS1064="","",IF(R1064="Refreshment Beverage",ROUND(AS1064*Rates!K$19,4),ROUND(AO1064*(VLOOKUP(VALUE(Q1064),Rates!G$4:L$12,3,0)),4)))</f>
        <v/>
      </c>
      <c r="AN1064" s="126" t="str">
        <f>IF(AS1064="","",IF(R1064="Refreshment Beverage",AS1064*(Rates!J$19/100),MAX(AM1064,AB1064)))</f>
        <v/>
      </c>
      <c r="AO1064" s="127" t="str">
        <f t="shared" si="547"/>
        <v/>
      </c>
      <c r="AP1064" s="127" t="str">
        <f t="shared" si="548"/>
        <v/>
      </c>
      <c r="AQ1064" s="140" t="str">
        <f>IF(AS1064="","",IF(R1064="Refreshment Beverage",ROUND(SUM(VLOOKUP(Q:Q,Rates!G$15:L$19,3,0)*(AS1064-Y1064-Z1064-AA1064)),4),ROUND(SUM(Rates!$K$8*AS1064),4)))</f>
        <v/>
      </c>
      <c r="AR1064" s="139" t="str">
        <f t="shared" si="549"/>
        <v/>
      </c>
      <c r="AS1064" s="125" t="str">
        <f t="shared" si="550"/>
        <v/>
      </c>
      <c r="AT1064" s="121" t="str">
        <f t="shared" si="551"/>
        <v/>
      </c>
      <c r="AU1064" s="138" t="str">
        <f>IF(AX1064="","",IF(R1064="Refreshment Beverage",ROUND((BA1064-Y1064-Z1064-AA1064)*VLOOKUP(VALUE(Q1064),Rates!G$15:L$19,3,0),4),ROUND(AW1064*(VLOOKUP(VALUE(Q1064),Rates!G:L,3,0)),4)))</f>
        <v/>
      </c>
      <c r="AV1064" s="126" t="str">
        <f t="shared" si="552"/>
        <v/>
      </c>
      <c r="AW1064" s="127" t="str">
        <f t="shared" si="553"/>
        <v/>
      </c>
      <c r="AX1064" s="123" t="str">
        <f t="shared" si="554"/>
        <v/>
      </c>
      <c r="AY1064" s="140" t="str">
        <f>IF(AX1064="","",IF(R1064="Refreshment Beverage",ROUND(SUM(AX1064*Rates!K$19),4),ROUND(SUM(AX1064*(Rates!J$8/100)),4)))</f>
        <v/>
      </c>
      <c r="AZ1064" s="124" t="str">
        <f t="shared" si="555"/>
        <v/>
      </c>
      <c r="BA1064" s="125" t="str">
        <f t="shared" si="556"/>
        <v/>
      </c>
      <c r="BB1064" s="115"/>
      <c r="BC1064" s="143"/>
      <c r="BD1064" s="100"/>
      <c r="BE1064" s="100"/>
      <c r="BF1064" s="100"/>
      <c r="BG1064" s="100"/>
    </row>
    <row r="1065" spans="1:59" ht="12.75" customHeight="1" x14ac:dyDescent="0.2">
      <c r="A1065" s="144"/>
      <c r="B1065" s="141"/>
      <c r="C1065" s="141"/>
      <c r="D1065" s="142"/>
      <c r="E1065" s="142"/>
      <c r="F1065" s="142"/>
      <c r="G1065" s="142"/>
      <c r="H1065" s="142"/>
      <c r="I1065" s="129"/>
      <c r="J1065" s="130"/>
      <c r="K1065" s="131" t="str">
        <f t="shared" si="527"/>
        <v/>
      </c>
      <c r="L1065" s="132" t="str">
        <f t="shared" si="528"/>
        <v/>
      </c>
      <c r="M1065" s="133" t="str">
        <f t="shared" si="529"/>
        <v/>
      </c>
      <c r="N1065" s="134" t="str">
        <f>IFERROR(IF(B:B="","",IF(R1065="Beer",SUM(LOOKUP(2,1/(Rates!$B$3:$B$5&lt;=W1065)/(Rates!$C$3:$C$5&gt;=W1065),Rates!$D$3:$D$5)*(X1065/100)*W1065),IF(R1065="Refreshment Beverage",SUM(LOOKUP(2,1/(Rates!$B$7:$B$11&lt;=W1065)/(Rates!$C$7:$C$11&gt;=W1065),Rates!$D$7:$D$11)*(X1065/100)*W1065)))),"")</f>
        <v/>
      </c>
      <c r="O1065" s="134" t="str">
        <f t="shared" si="530"/>
        <v/>
      </c>
      <c r="P1065" s="116"/>
      <c r="Q1065" s="117" t="str">
        <f t="shared" si="531"/>
        <v/>
      </c>
      <c r="R1065" s="128" t="str">
        <f t="shared" si="532"/>
        <v/>
      </c>
      <c r="S1065" s="135" t="str">
        <f>IF(B1065="","",IF(R1065="Refreshment Beverage",VLOOKUP(VALUE(Q1065),Rates!G$15:L$19,2,0),VLOOKUP(VALUE(Q1065),Rates!G$4:L$12,2,0)))</f>
        <v/>
      </c>
      <c r="T1065" s="135" t="str">
        <f t="shared" si="533"/>
        <v/>
      </c>
      <c r="U1065" s="118" t="str">
        <f t="shared" si="534"/>
        <v/>
      </c>
      <c r="V1065" s="135" t="str">
        <f t="shared" si="535"/>
        <v/>
      </c>
      <c r="W1065" s="135" t="str">
        <f t="shared" si="536"/>
        <v/>
      </c>
      <c r="X1065" s="119" t="str">
        <f t="shared" si="537"/>
        <v/>
      </c>
      <c r="Y1065" s="120" t="str">
        <f>IF(B:B="","",IF(R1065="Refreshment Beverage",VLOOKUP(Q1065,Rates!G$15:L$19,6,0)*W1065,VLOOKUP(Q1065,Rates!G$4:L$12,6,0)*W1065))</f>
        <v/>
      </c>
      <c r="Z1065" s="120" t="str">
        <f t="shared" si="538"/>
        <v/>
      </c>
      <c r="AA1065" s="120" t="str">
        <f t="shared" si="539"/>
        <v/>
      </c>
      <c r="AB1065" s="136" t="str">
        <f>IF(B:B="","",IF(R1065="Refreshment Beverage","",IF(AND(R1065="Beer",Q1065=0),SUM(LOOKUP(2,1/(Rates!$B$15:$B$18&lt;=W1065)/(Rates!$C$15:$C$18&gt;=W1065),Rates!$D$15:$D$18)*W1065),VLOOKUP(VALUE(Q:Q),Rates!A:B,2,0)*W1065)))</f>
        <v/>
      </c>
      <c r="AC1065" s="136" t="str">
        <f>IF(B:B="","",IF(R1065="Refreshment Beverage","",IF(AND(R1065="Beer",Q1065=0),SUM(LOOKUP(2,1/(Rates!$B$15:$B$18&lt;=W1065)/(Rates!$C$15:$C$18&gt;=W1065),Rates!$E$15:$E$18)*W1065),VLOOKUP(VALUE(Q:Q),Rates!A:C,3,0)*W1065)))</f>
        <v/>
      </c>
      <c r="AD1065" s="137" t="str">
        <f>IFERROR(IF(B:B="","",IF(R1065="Beer","",IF(VALUE(Q1065)=0,VLOOKUP(VLOOKUP(B:B,#REF!,16,0),Rates!A:E,2,0),VLOOKUP(VALUE(Q1065),Rates!A$31:B$34,2,0)*W1065))),0)</f>
        <v/>
      </c>
      <c r="AE1065" s="121" t="str">
        <f t="shared" si="540"/>
        <v/>
      </c>
      <c r="AF1065" s="138" t="str">
        <f t="shared" si="541"/>
        <v/>
      </c>
      <c r="AG1065" s="122" t="str">
        <f t="shared" si="542"/>
        <v/>
      </c>
      <c r="AH1065" s="123" t="str">
        <f t="shared" si="543"/>
        <v/>
      </c>
      <c r="AI1065" s="139" t="str">
        <f>IF(AE:AE="","",IF(R1065="Refreshment Beverage",AK1065*(Rates!J$19/100),ROUND(SUM(AH1065*(Rates!$J$8/100)),4)))</f>
        <v/>
      </c>
      <c r="AJ1065" s="124" t="str">
        <f t="shared" si="544"/>
        <v/>
      </c>
      <c r="AK1065" s="125" t="str">
        <f t="shared" si="545"/>
        <v/>
      </c>
      <c r="AL1065" s="121" t="str">
        <f t="shared" si="546"/>
        <v/>
      </c>
      <c r="AM1065" s="138" t="str">
        <f>IF(AS1065="","",IF(R1065="Refreshment Beverage",ROUND(AS1065*Rates!K$19,4),ROUND(AO1065*(VLOOKUP(VALUE(Q1065),Rates!G$4:L$12,3,0)),4)))</f>
        <v/>
      </c>
      <c r="AN1065" s="126" t="str">
        <f>IF(AS1065="","",IF(R1065="Refreshment Beverage",AS1065*(Rates!J$19/100),MAX(AM1065,AB1065)))</f>
        <v/>
      </c>
      <c r="AO1065" s="127" t="str">
        <f t="shared" si="547"/>
        <v/>
      </c>
      <c r="AP1065" s="127" t="str">
        <f t="shared" si="548"/>
        <v/>
      </c>
      <c r="AQ1065" s="140" t="str">
        <f>IF(AS1065="","",IF(R1065="Refreshment Beverage",ROUND(SUM(VLOOKUP(Q:Q,Rates!G$15:L$19,3,0)*(AS1065-Y1065-Z1065-AA1065)),4),ROUND(SUM(Rates!$K$8*AS1065),4)))</f>
        <v/>
      </c>
      <c r="AR1065" s="139" t="str">
        <f t="shared" si="549"/>
        <v/>
      </c>
      <c r="AS1065" s="125" t="str">
        <f t="shared" si="550"/>
        <v/>
      </c>
      <c r="AT1065" s="121" t="str">
        <f t="shared" si="551"/>
        <v/>
      </c>
      <c r="AU1065" s="138" t="str">
        <f>IF(AX1065="","",IF(R1065="Refreshment Beverage",ROUND((BA1065-Y1065-Z1065-AA1065)*VLOOKUP(VALUE(Q1065),Rates!G$15:L$19,3,0),4),ROUND(AW1065*(VLOOKUP(VALUE(Q1065),Rates!G:L,3,0)),4)))</f>
        <v/>
      </c>
      <c r="AV1065" s="126" t="str">
        <f t="shared" si="552"/>
        <v/>
      </c>
      <c r="AW1065" s="127" t="str">
        <f t="shared" si="553"/>
        <v/>
      </c>
      <c r="AX1065" s="123" t="str">
        <f t="shared" si="554"/>
        <v/>
      </c>
      <c r="AY1065" s="140" t="str">
        <f>IF(AX1065="","",IF(R1065="Refreshment Beverage",ROUND(SUM(AX1065*Rates!K$19),4),ROUND(SUM(AX1065*(Rates!J$8/100)),4)))</f>
        <v/>
      </c>
      <c r="AZ1065" s="124" t="str">
        <f t="shared" si="555"/>
        <v/>
      </c>
      <c r="BA1065" s="125" t="str">
        <f t="shared" si="556"/>
        <v/>
      </c>
      <c r="BB1065" s="115"/>
      <c r="BC1065" s="143"/>
      <c r="BD1065" s="100"/>
      <c r="BE1065" s="100"/>
      <c r="BF1065" s="100"/>
      <c r="BG1065" s="100"/>
    </row>
    <row r="1066" spans="1:59" ht="12.75" customHeight="1" x14ac:dyDescent="0.2">
      <c r="A1066" s="144"/>
      <c r="B1066" s="141"/>
      <c r="C1066" s="141"/>
      <c r="D1066" s="142"/>
      <c r="E1066" s="142"/>
      <c r="F1066" s="142"/>
      <c r="G1066" s="142"/>
      <c r="H1066" s="142"/>
      <c r="I1066" s="129"/>
      <c r="J1066" s="130"/>
      <c r="K1066" s="131" t="str">
        <f t="shared" si="527"/>
        <v/>
      </c>
      <c r="L1066" s="132" t="str">
        <f t="shared" si="528"/>
        <v/>
      </c>
      <c r="M1066" s="133" t="str">
        <f t="shared" si="529"/>
        <v/>
      </c>
      <c r="N1066" s="134" t="str">
        <f>IFERROR(IF(B:B="","",IF(R1066="Beer",SUM(LOOKUP(2,1/(Rates!$B$3:$B$5&lt;=W1066)/(Rates!$C$3:$C$5&gt;=W1066),Rates!$D$3:$D$5)*(X1066/100)*W1066),IF(R1066="Refreshment Beverage",SUM(LOOKUP(2,1/(Rates!$B$7:$B$11&lt;=W1066)/(Rates!$C$7:$C$11&gt;=W1066),Rates!$D$7:$D$11)*(X1066/100)*W1066)))),"")</f>
        <v/>
      </c>
      <c r="O1066" s="134" t="str">
        <f t="shared" si="530"/>
        <v/>
      </c>
      <c r="P1066" s="116"/>
      <c r="Q1066" s="117" t="str">
        <f t="shared" si="531"/>
        <v/>
      </c>
      <c r="R1066" s="128" t="str">
        <f t="shared" si="532"/>
        <v/>
      </c>
      <c r="S1066" s="135" t="str">
        <f>IF(B1066="","",IF(R1066="Refreshment Beverage",VLOOKUP(VALUE(Q1066),Rates!G$15:L$19,2,0),VLOOKUP(VALUE(Q1066),Rates!G$4:L$12,2,0)))</f>
        <v/>
      </c>
      <c r="T1066" s="135" t="str">
        <f t="shared" si="533"/>
        <v/>
      </c>
      <c r="U1066" s="118" t="str">
        <f t="shared" si="534"/>
        <v/>
      </c>
      <c r="V1066" s="135" t="str">
        <f t="shared" si="535"/>
        <v/>
      </c>
      <c r="W1066" s="135" t="str">
        <f t="shared" si="536"/>
        <v/>
      </c>
      <c r="X1066" s="119" t="str">
        <f t="shared" si="537"/>
        <v/>
      </c>
      <c r="Y1066" s="120" t="str">
        <f>IF(B:B="","",IF(R1066="Refreshment Beverage",VLOOKUP(Q1066,Rates!G$15:L$19,6,0)*W1066,VLOOKUP(Q1066,Rates!G$4:L$12,6,0)*W1066))</f>
        <v/>
      </c>
      <c r="Z1066" s="120" t="str">
        <f t="shared" si="538"/>
        <v/>
      </c>
      <c r="AA1066" s="120" t="str">
        <f t="shared" si="539"/>
        <v/>
      </c>
      <c r="AB1066" s="136" t="str">
        <f>IF(B:B="","",IF(R1066="Refreshment Beverage","",IF(AND(R1066="Beer",Q1066=0),SUM(LOOKUP(2,1/(Rates!$B$15:$B$18&lt;=W1066)/(Rates!$C$15:$C$18&gt;=W1066),Rates!$D$15:$D$18)*W1066),VLOOKUP(VALUE(Q:Q),Rates!A:B,2,0)*W1066)))</f>
        <v/>
      </c>
      <c r="AC1066" s="136" t="str">
        <f>IF(B:B="","",IF(R1066="Refreshment Beverage","",IF(AND(R1066="Beer",Q1066=0),SUM(LOOKUP(2,1/(Rates!$B$15:$B$18&lt;=W1066)/(Rates!$C$15:$C$18&gt;=W1066),Rates!$E$15:$E$18)*W1066),VLOOKUP(VALUE(Q:Q),Rates!A:C,3,0)*W1066)))</f>
        <v/>
      </c>
      <c r="AD1066" s="137" t="str">
        <f>IFERROR(IF(B:B="","",IF(R1066="Beer","",IF(VALUE(Q1066)=0,VLOOKUP(VLOOKUP(B:B,#REF!,16,0),Rates!A:E,2,0),VLOOKUP(VALUE(Q1066),Rates!A$31:B$34,2,0)*W1066))),0)</f>
        <v/>
      </c>
      <c r="AE1066" s="121" t="str">
        <f t="shared" si="540"/>
        <v/>
      </c>
      <c r="AF1066" s="138" t="str">
        <f t="shared" si="541"/>
        <v/>
      </c>
      <c r="AG1066" s="122" t="str">
        <f t="shared" si="542"/>
        <v/>
      </c>
      <c r="AH1066" s="123" t="str">
        <f t="shared" si="543"/>
        <v/>
      </c>
      <c r="AI1066" s="139" t="str">
        <f>IF(AE:AE="","",IF(R1066="Refreshment Beverage",AK1066*(Rates!J$19/100),ROUND(SUM(AH1066*(Rates!$J$8/100)),4)))</f>
        <v/>
      </c>
      <c r="AJ1066" s="124" t="str">
        <f t="shared" si="544"/>
        <v/>
      </c>
      <c r="AK1066" s="125" t="str">
        <f t="shared" si="545"/>
        <v/>
      </c>
      <c r="AL1066" s="121" t="str">
        <f t="shared" si="546"/>
        <v/>
      </c>
      <c r="AM1066" s="138" t="str">
        <f>IF(AS1066="","",IF(R1066="Refreshment Beverage",ROUND(AS1066*Rates!K$19,4),ROUND(AO1066*(VLOOKUP(VALUE(Q1066),Rates!G$4:L$12,3,0)),4)))</f>
        <v/>
      </c>
      <c r="AN1066" s="126" t="str">
        <f>IF(AS1066="","",IF(R1066="Refreshment Beverage",AS1066*(Rates!J$19/100),MAX(AM1066,AB1066)))</f>
        <v/>
      </c>
      <c r="AO1066" s="127" t="str">
        <f t="shared" si="547"/>
        <v/>
      </c>
      <c r="AP1066" s="127" t="str">
        <f t="shared" si="548"/>
        <v/>
      </c>
      <c r="AQ1066" s="140" t="str">
        <f>IF(AS1066="","",IF(R1066="Refreshment Beverage",ROUND(SUM(VLOOKUP(Q:Q,Rates!G$15:L$19,3,0)*(AS1066-Y1066-Z1066-AA1066)),4),ROUND(SUM(Rates!$K$8*AS1066),4)))</f>
        <v/>
      </c>
      <c r="AR1066" s="139" t="str">
        <f t="shared" si="549"/>
        <v/>
      </c>
      <c r="AS1066" s="125" t="str">
        <f t="shared" si="550"/>
        <v/>
      </c>
      <c r="AT1066" s="121" t="str">
        <f t="shared" si="551"/>
        <v/>
      </c>
      <c r="AU1066" s="138" t="str">
        <f>IF(AX1066="","",IF(R1066="Refreshment Beverage",ROUND((BA1066-Y1066-Z1066-AA1066)*VLOOKUP(VALUE(Q1066),Rates!G$15:L$19,3,0),4),ROUND(AW1066*(VLOOKUP(VALUE(Q1066),Rates!G:L,3,0)),4)))</f>
        <v/>
      </c>
      <c r="AV1066" s="126" t="str">
        <f t="shared" si="552"/>
        <v/>
      </c>
      <c r="AW1066" s="127" t="str">
        <f t="shared" si="553"/>
        <v/>
      </c>
      <c r="AX1066" s="123" t="str">
        <f t="shared" si="554"/>
        <v/>
      </c>
      <c r="AY1066" s="140" t="str">
        <f>IF(AX1066="","",IF(R1066="Refreshment Beverage",ROUND(SUM(AX1066*Rates!K$19),4),ROUND(SUM(AX1066*(Rates!J$8/100)),4)))</f>
        <v/>
      </c>
      <c r="AZ1066" s="124" t="str">
        <f t="shared" si="555"/>
        <v/>
      </c>
      <c r="BA1066" s="125" t="str">
        <f t="shared" si="556"/>
        <v/>
      </c>
      <c r="BB1066" s="115"/>
      <c r="BC1066" s="143"/>
      <c r="BD1066" s="100"/>
      <c r="BE1066" s="100"/>
      <c r="BF1066" s="100"/>
      <c r="BG1066" s="100"/>
    </row>
    <row r="1067" spans="1:59" ht="12.75" customHeight="1" x14ac:dyDescent="0.2">
      <c r="A1067" s="144"/>
      <c r="B1067" s="141"/>
      <c r="C1067" s="141"/>
      <c r="D1067" s="142"/>
      <c r="E1067" s="142"/>
      <c r="F1067" s="142"/>
      <c r="G1067" s="142"/>
      <c r="H1067" s="142"/>
      <c r="I1067" s="129"/>
      <c r="J1067" s="130"/>
      <c r="K1067" s="131" t="str">
        <f t="shared" si="527"/>
        <v/>
      </c>
      <c r="L1067" s="132" t="str">
        <f t="shared" si="528"/>
        <v/>
      </c>
      <c r="M1067" s="133" t="str">
        <f t="shared" si="529"/>
        <v/>
      </c>
      <c r="N1067" s="134" t="str">
        <f>IFERROR(IF(B:B="","",IF(R1067="Beer",SUM(LOOKUP(2,1/(Rates!$B$3:$B$5&lt;=W1067)/(Rates!$C$3:$C$5&gt;=W1067),Rates!$D$3:$D$5)*(X1067/100)*W1067),IF(R1067="Refreshment Beverage",SUM(LOOKUP(2,1/(Rates!$B$7:$B$11&lt;=W1067)/(Rates!$C$7:$C$11&gt;=W1067),Rates!$D$7:$D$11)*(X1067/100)*W1067)))),"")</f>
        <v/>
      </c>
      <c r="O1067" s="134" t="str">
        <f t="shared" si="530"/>
        <v/>
      </c>
      <c r="P1067" s="116"/>
      <c r="Q1067" s="117" t="str">
        <f t="shared" si="531"/>
        <v/>
      </c>
      <c r="R1067" s="128" t="str">
        <f t="shared" si="532"/>
        <v/>
      </c>
      <c r="S1067" s="135" t="str">
        <f>IF(B1067="","",IF(R1067="Refreshment Beverage",VLOOKUP(VALUE(Q1067),Rates!G$15:L$19,2,0),VLOOKUP(VALUE(Q1067),Rates!G$4:L$12,2,0)))</f>
        <v/>
      </c>
      <c r="T1067" s="135" t="str">
        <f t="shared" si="533"/>
        <v/>
      </c>
      <c r="U1067" s="118" t="str">
        <f t="shared" si="534"/>
        <v/>
      </c>
      <c r="V1067" s="135" t="str">
        <f t="shared" si="535"/>
        <v/>
      </c>
      <c r="W1067" s="135" t="str">
        <f t="shared" si="536"/>
        <v/>
      </c>
      <c r="X1067" s="119" t="str">
        <f t="shared" si="537"/>
        <v/>
      </c>
      <c r="Y1067" s="120" t="str">
        <f>IF(B:B="","",IF(R1067="Refreshment Beverage",VLOOKUP(Q1067,Rates!G$15:L$19,6,0)*W1067,VLOOKUP(Q1067,Rates!G$4:L$12,6,0)*W1067))</f>
        <v/>
      </c>
      <c r="Z1067" s="120" t="str">
        <f t="shared" si="538"/>
        <v/>
      </c>
      <c r="AA1067" s="120" t="str">
        <f t="shared" si="539"/>
        <v/>
      </c>
      <c r="AB1067" s="136" t="str">
        <f>IF(B:B="","",IF(R1067="Refreshment Beverage","",IF(AND(R1067="Beer",Q1067=0),SUM(LOOKUP(2,1/(Rates!$B$15:$B$18&lt;=W1067)/(Rates!$C$15:$C$18&gt;=W1067),Rates!$D$15:$D$18)*W1067),VLOOKUP(VALUE(Q:Q),Rates!A:B,2,0)*W1067)))</f>
        <v/>
      </c>
      <c r="AC1067" s="136" t="str">
        <f>IF(B:B="","",IF(R1067="Refreshment Beverage","",IF(AND(R1067="Beer",Q1067=0),SUM(LOOKUP(2,1/(Rates!$B$15:$B$18&lt;=W1067)/(Rates!$C$15:$C$18&gt;=W1067),Rates!$E$15:$E$18)*W1067),VLOOKUP(VALUE(Q:Q),Rates!A:C,3,0)*W1067)))</f>
        <v/>
      </c>
      <c r="AD1067" s="137" t="str">
        <f>IFERROR(IF(B:B="","",IF(R1067="Beer","",IF(VALUE(Q1067)=0,VLOOKUP(VLOOKUP(B:B,#REF!,16,0),Rates!A:E,2,0),VLOOKUP(VALUE(Q1067),Rates!A$31:B$34,2,0)*W1067))),0)</f>
        <v/>
      </c>
      <c r="AE1067" s="121" t="str">
        <f t="shared" si="540"/>
        <v/>
      </c>
      <c r="AF1067" s="138" t="str">
        <f t="shared" si="541"/>
        <v/>
      </c>
      <c r="AG1067" s="122" t="str">
        <f t="shared" si="542"/>
        <v/>
      </c>
      <c r="AH1067" s="123" t="str">
        <f t="shared" si="543"/>
        <v/>
      </c>
      <c r="AI1067" s="139" t="str">
        <f>IF(AE:AE="","",IF(R1067="Refreshment Beverage",AK1067*(Rates!J$19/100),ROUND(SUM(AH1067*(Rates!$J$8/100)),4)))</f>
        <v/>
      </c>
      <c r="AJ1067" s="124" t="str">
        <f t="shared" si="544"/>
        <v/>
      </c>
      <c r="AK1067" s="125" t="str">
        <f t="shared" si="545"/>
        <v/>
      </c>
      <c r="AL1067" s="121" t="str">
        <f t="shared" si="546"/>
        <v/>
      </c>
      <c r="AM1067" s="138" t="str">
        <f>IF(AS1067="","",IF(R1067="Refreshment Beverage",ROUND(AS1067*Rates!K$19,4),ROUND(AO1067*(VLOOKUP(VALUE(Q1067),Rates!G$4:L$12,3,0)),4)))</f>
        <v/>
      </c>
      <c r="AN1067" s="126" t="str">
        <f>IF(AS1067="","",IF(R1067="Refreshment Beverage",AS1067*(Rates!J$19/100),MAX(AM1067,AB1067)))</f>
        <v/>
      </c>
      <c r="AO1067" s="127" t="str">
        <f t="shared" si="547"/>
        <v/>
      </c>
      <c r="AP1067" s="127" t="str">
        <f t="shared" si="548"/>
        <v/>
      </c>
      <c r="AQ1067" s="140" t="str">
        <f>IF(AS1067="","",IF(R1067="Refreshment Beverage",ROUND(SUM(VLOOKUP(Q:Q,Rates!G$15:L$19,3,0)*(AS1067-Y1067-Z1067-AA1067)),4),ROUND(SUM(Rates!$K$8*AS1067),4)))</f>
        <v/>
      </c>
      <c r="AR1067" s="139" t="str">
        <f t="shared" si="549"/>
        <v/>
      </c>
      <c r="AS1067" s="125" t="str">
        <f t="shared" si="550"/>
        <v/>
      </c>
      <c r="AT1067" s="121" t="str">
        <f t="shared" si="551"/>
        <v/>
      </c>
      <c r="AU1067" s="138" t="str">
        <f>IF(AX1067="","",IF(R1067="Refreshment Beverage",ROUND((BA1067-Y1067-Z1067-AA1067)*VLOOKUP(VALUE(Q1067),Rates!G$15:L$19,3,0),4),ROUND(AW1067*(VLOOKUP(VALUE(Q1067),Rates!G:L,3,0)),4)))</f>
        <v/>
      </c>
      <c r="AV1067" s="126" t="str">
        <f t="shared" si="552"/>
        <v/>
      </c>
      <c r="AW1067" s="127" t="str">
        <f t="shared" si="553"/>
        <v/>
      </c>
      <c r="AX1067" s="123" t="str">
        <f t="shared" si="554"/>
        <v/>
      </c>
      <c r="AY1067" s="140" t="str">
        <f>IF(AX1067="","",IF(R1067="Refreshment Beverage",ROUND(SUM(AX1067*Rates!K$19),4),ROUND(SUM(AX1067*(Rates!J$8/100)),4)))</f>
        <v/>
      </c>
      <c r="AZ1067" s="124" t="str">
        <f t="shared" si="555"/>
        <v/>
      </c>
      <c r="BA1067" s="125" t="str">
        <f t="shared" si="556"/>
        <v/>
      </c>
      <c r="BB1067" s="115"/>
      <c r="BC1067" s="143"/>
      <c r="BD1067" s="100"/>
      <c r="BE1067" s="100"/>
      <c r="BF1067" s="100"/>
      <c r="BG1067" s="100"/>
    </row>
    <row r="1068" spans="1:59" ht="12.75" customHeight="1" x14ac:dyDescent="0.2">
      <c r="A1068" s="144"/>
      <c r="B1068" s="141"/>
      <c r="C1068" s="141"/>
      <c r="D1068" s="142"/>
      <c r="E1068" s="142"/>
      <c r="F1068" s="142"/>
      <c r="G1068" s="142"/>
      <c r="H1068" s="142"/>
      <c r="I1068" s="129"/>
      <c r="J1068" s="130"/>
      <c r="K1068" s="131" t="str">
        <f t="shared" si="527"/>
        <v/>
      </c>
      <c r="L1068" s="132" t="str">
        <f t="shared" si="528"/>
        <v/>
      </c>
      <c r="M1068" s="133" t="str">
        <f t="shared" si="529"/>
        <v/>
      </c>
      <c r="N1068" s="134" t="str">
        <f>IFERROR(IF(B:B="","",IF(R1068="Beer",SUM(LOOKUP(2,1/(Rates!$B$3:$B$5&lt;=W1068)/(Rates!$C$3:$C$5&gt;=W1068),Rates!$D$3:$D$5)*(X1068/100)*W1068),IF(R1068="Refreshment Beverage",SUM(LOOKUP(2,1/(Rates!$B$7:$B$11&lt;=W1068)/(Rates!$C$7:$C$11&gt;=W1068),Rates!$D$7:$D$11)*(X1068/100)*W1068)))),"")</f>
        <v/>
      </c>
      <c r="O1068" s="134" t="str">
        <f t="shared" si="530"/>
        <v/>
      </c>
      <c r="P1068" s="116"/>
      <c r="Q1068" s="117" t="str">
        <f t="shared" si="531"/>
        <v/>
      </c>
      <c r="R1068" s="128" t="str">
        <f t="shared" si="532"/>
        <v/>
      </c>
      <c r="S1068" s="135" t="str">
        <f>IF(B1068="","",IF(R1068="Refreshment Beverage",VLOOKUP(VALUE(Q1068),Rates!G$15:L$19,2,0),VLOOKUP(VALUE(Q1068),Rates!G$4:L$12,2,0)))</f>
        <v/>
      </c>
      <c r="T1068" s="135" t="str">
        <f t="shared" si="533"/>
        <v/>
      </c>
      <c r="U1068" s="118" t="str">
        <f t="shared" si="534"/>
        <v/>
      </c>
      <c r="V1068" s="135" t="str">
        <f t="shared" si="535"/>
        <v/>
      </c>
      <c r="W1068" s="135" t="str">
        <f t="shared" si="536"/>
        <v/>
      </c>
      <c r="X1068" s="119" t="str">
        <f t="shared" si="537"/>
        <v/>
      </c>
      <c r="Y1068" s="120" t="str">
        <f>IF(B:B="","",IF(R1068="Refreshment Beverage",VLOOKUP(Q1068,Rates!G$15:L$19,6,0)*W1068,VLOOKUP(Q1068,Rates!G$4:L$12,6,0)*W1068))</f>
        <v/>
      </c>
      <c r="Z1068" s="120" t="str">
        <f t="shared" si="538"/>
        <v/>
      </c>
      <c r="AA1068" s="120" t="str">
        <f t="shared" si="539"/>
        <v/>
      </c>
      <c r="AB1068" s="136" t="str">
        <f>IF(B:B="","",IF(R1068="Refreshment Beverage","",IF(AND(R1068="Beer",Q1068=0),SUM(LOOKUP(2,1/(Rates!$B$15:$B$18&lt;=W1068)/(Rates!$C$15:$C$18&gt;=W1068),Rates!$D$15:$D$18)*W1068),VLOOKUP(VALUE(Q:Q),Rates!A:B,2,0)*W1068)))</f>
        <v/>
      </c>
      <c r="AC1068" s="136" t="str">
        <f>IF(B:B="","",IF(R1068="Refreshment Beverage","",IF(AND(R1068="Beer",Q1068=0),SUM(LOOKUP(2,1/(Rates!$B$15:$B$18&lt;=W1068)/(Rates!$C$15:$C$18&gt;=W1068),Rates!$E$15:$E$18)*W1068),VLOOKUP(VALUE(Q:Q),Rates!A:C,3,0)*W1068)))</f>
        <v/>
      </c>
      <c r="AD1068" s="137" t="str">
        <f>IFERROR(IF(B:B="","",IF(R1068="Beer","",IF(VALUE(Q1068)=0,VLOOKUP(VLOOKUP(B:B,#REF!,16,0),Rates!A:E,2,0),VLOOKUP(VALUE(Q1068),Rates!A$31:B$34,2,0)*W1068))),0)</f>
        <v/>
      </c>
      <c r="AE1068" s="121" t="str">
        <f t="shared" si="540"/>
        <v/>
      </c>
      <c r="AF1068" s="138" t="str">
        <f t="shared" si="541"/>
        <v/>
      </c>
      <c r="AG1068" s="122" t="str">
        <f t="shared" si="542"/>
        <v/>
      </c>
      <c r="AH1068" s="123" t="str">
        <f t="shared" si="543"/>
        <v/>
      </c>
      <c r="AI1068" s="139" t="str">
        <f>IF(AE:AE="","",IF(R1068="Refreshment Beverage",AK1068*(Rates!J$19/100),ROUND(SUM(AH1068*(Rates!$J$8/100)),4)))</f>
        <v/>
      </c>
      <c r="AJ1068" s="124" t="str">
        <f t="shared" si="544"/>
        <v/>
      </c>
      <c r="AK1068" s="125" t="str">
        <f t="shared" si="545"/>
        <v/>
      </c>
      <c r="AL1068" s="121" t="str">
        <f t="shared" si="546"/>
        <v/>
      </c>
      <c r="AM1068" s="138" t="str">
        <f>IF(AS1068="","",IF(R1068="Refreshment Beverage",ROUND(AS1068*Rates!K$19,4),ROUND(AO1068*(VLOOKUP(VALUE(Q1068),Rates!G$4:L$12,3,0)),4)))</f>
        <v/>
      </c>
      <c r="AN1068" s="126" t="str">
        <f>IF(AS1068="","",IF(R1068="Refreshment Beverage",AS1068*(Rates!J$19/100),MAX(AM1068,AB1068)))</f>
        <v/>
      </c>
      <c r="AO1068" s="127" t="str">
        <f t="shared" si="547"/>
        <v/>
      </c>
      <c r="AP1068" s="127" t="str">
        <f t="shared" si="548"/>
        <v/>
      </c>
      <c r="AQ1068" s="140" t="str">
        <f>IF(AS1068="","",IF(R1068="Refreshment Beverage",ROUND(SUM(VLOOKUP(Q:Q,Rates!G$15:L$19,3,0)*(AS1068-Y1068-Z1068-AA1068)),4),ROUND(SUM(Rates!$K$8*AS1068),4)))</f>
        <v/>
      </c>
      <c r="AR1068" s="139" t="str">
        <f t="shared" si="549"/>
        <v/>
      </c>
      <c r="AS1068" s="125" t="str">
        <f t="shared" si="550"/>
        <v/>
      </c>
      <c r="AT1068" s="121" t="str">
        <f t="shared" si="551"/>
        <v/>
      </c>
      <c r="AU1068" s="138" t="str">
        <f>IF(AX1068="","",IF(R1068="Refreshment Beverage",ROUND((BA1068-Y1068-Z1068-AA1068)*VLOOKUP(VALUE(Q1068),Rates!G$15:L$19,3,0),4),ROUND(AW1068*(VLOOKUP(VALUE(Q1068),Rates!G:L,3,0)),4)))</f>
        <v/>
      </c>
      <c r="AV1068" s="126" t="str">
        <f t="shared" si="552"/>
        <v/>
      </c>
      <c r="AW1068" s="127" t="str">
        <f t="shared" si="553"/>
        <v/>
      </c>
      <c r="AX1068" s="123" t="str">
        <f t="shared" si="554"/>
        <v/>
      </c>
      <c r="AY1068" s="140" t="str">
        <f>IF(AX1068="","",IF(R1068="Refreshment Beverage",ROUND(SUM(AX1068*Rates!K$19),4),ROUND(SUM(AX1068*(Rates!J$8/100)),4)))</f>
        <v/>
      </c>
      <c r="AZ1068" s="124" t="str">
        <f t="shared" si="555"/>
        <v/>
      </c>
      <c r="BA1068" s="125" t="str">
        <f t="shared" si="556"/>
        <v/>
      </c>
      <c r="BB1068" s="115"/>
      <c r="BC1068" s="143"/>
      <c r="BD1068" s="100"/>
      <c r="BE1068" s="100"/>
      <c r="BF1068" s="100"/>
      <c r="BG1068" s="100"/>
    </row>
    <row r="1069" spans="1:59" ht="12.75" customHeight="1" x14ac:dyDescent="0.2">
      <c r="A1069" s="144"/>
      <c r="B1069" s="141"/>
      <c r="C1069" s="141"/>
      <c r="D1069" s="142"/>
      <c r="E1069" s="142"/>
      <c r="F1069" s="142"/>
      <c r="G1069" s="142"/>
      <c r="H1069" s="142"/>
      <c r="I1069" s="129"/>
      <c r="J1069" s="130"/>
      <c r="K1069" s="131" t="str">
        <f t="shared" si="527"/>
        <v/>
      </c>
      <c r="L1069" s="132" t="str">
        <f t="shared" si="528"/>
        <v/>
      </c>
      <c r="M1069" s="133" t="str">
        <f t="shared" si="529"/>
        <v/>
      </c>
      <c r="N1069" s="134" t="str">
        <f>IFERROR(IF(B:B="","",IF(R1069="Beer",SUM(LOOKUP(2,1/(Rates!$B$3:$B$5&lt;=W1069)/(Rates!$C$3:$C$5&gt;=W1069),Rates!$D$3:$D$5)*(X1069/100)*W1069),IF(R1069="Refreshment Beverage",SUM(LOOKUP(2,1/(Rates!$B$7:$B$11&lt;=W1069)/(Rates!$C$7:$C$11&gt;=W1069),Rates!$D$7:$D$11)*(X1069/100)*W1069)))),"")</f>
        <v/>
      </c>
      <c r="O1069" s="134" t="str">
        <f t="shared" si="530"/>
        <v/>
      </c>
      <c r="P1069" s="116"/>
      <c r="Q1069" s="117" t="str">
        <f t="shared" si="531"/>
        <v/>
      </c>
      <c r="R1069" s="128" t="str">
        <f t="shared" si="532"/>
        <v/>
      </c>
      <c r="S1069" s="135" t="str">
        <f>IF(B1069="","",IF(R1069="Refreshment Beverage",VLOOKUP(VALUE(Q1069),Rates!G$15:L$19,2,0),VLOOKUP(VALUE(Q1069),Rates!G$4:L$12,2,0)))</f>
        <v/>
      </c>
      <c r="T1069" s="135" t="str">
        <f t="shared" si="533"/>
        <v/>
      </c>
      <c r="U1069" s="118" t="str">
        <f t="shared" si="534"/>
        <v/>
      </c>
      <c r="V1069" s="135" t="str">
        <f t="shared" si="535"/>
        <v/>
      </c>
      <c r="W1069" s="135" t="str">
        <f t="shared" si="536"/>
        <v/>
      </c>
      <c r="X1069" s="119" t="str">
        <f t="shared" si="537"/>
        <v/>
      </c>
      <c r="Y1069" s="120" t="str">
        <f>IF(B:B="","",IF(R1069="Refreshment Beverage",VLOOKUP(Q1069,Rates!G$15:L$19,6,0)*W1069,VLOOKUP(Q1069,Rates!G$4:L$12,6,0)*W1069))</f>
        <v/>
      </c>
      <c r="Z1069" s="120" t="str">
        <f t="shared" si="538"/>
        <v/>
      </c>
      <c r="AA1069" s="120" t="str">
        <f t="shared" si="539"/>
        <v/>
      </c>
      <c r="AB1069" s="136" t="str">
        <f>IF(B:B="","",IF(R1069="Refreshment Beverage","",IF(AND(R1069="Beer",Q1069=0),SUM(LOOKUP(2,1/(Rates!$B$15:$B$18&lt;=W1069)/(Rates!$C$15:$C$18&gt;=W1069),Rates!$D$15:$D$18)*W1069),VLOOKUP(VALUE(Q:Q),Rates!A:B,2,0)*W1069)))</f>
        <v/>
      </c>
      <c r="AC1069" s="136" t="str">
        <f>IF(B:B="","",IF(R1069="Refreshment Beverage","",IF(AND(R1069="Beer",Q1069=0),SUM(LOOKUP(2,1/(Rates!$B$15:$B$18&lt;=W1069)/(Rates!$C$15:$C$18&gt;=W1069),Rates!$E$15:$E$18)*W1069),VLOOKUP(VALUE(Q:Q),Rates!A:C,3,0)*W1069)))</f>
        <v/>
      </c>
      <c r="AD1069" s="137" t="str">
        <f>IFERROR(IF(B:B="","",IF(R1069="Beer","",IF(VALUE(Q1069)=0,VLOOKUP(VLOOKUP(B:B,#REF!,16,0),Rates!A:E,2,0),VLOOKUP(VALUE(Q1069),Rates!A$31:B$34,2,0)*W1069))),0)</f>
        <v/>
      </c>
      <c r="AE1069" s="121" t="str">
        <f t="shared" si="540"/>
        <v/>
      </c>
      <c r="AF1069" s="138" t="str">
        <f t="shared" si="541"/>
        <v/>
      </c>
      <c r="AG1069" s="122" t="str">
        <f t="shared" si="542"/>
        <v/>
      </c>
      <c r="AH1069" s="123" t="str">
        <f t="shared" si="543"/>
        <v/>
      </c>
      <c r="AI1069" s="139" t="str">
        <f>IF(AE:AE="","",IF(R1069="Refreshment Beverage",AK1069*(Rates!J$19/100),ROUND(SUM(AH1069*(Rates!$J$8/100)),4)))</f>
        <v/>
      </c>
      <c r="AJ1069" s="124" t="str">
        <f t="shared" si="544"/>
        <v/>
      </c>
      <c r="AK1069" s="125" t="str">
        <f t="shared" si="545"/>
        <v/>
      </c>
      <c r="AL1069" s="121" t="str">
        <f t="shared" si="546"/>
        <v/>
      </c>
      <c r="AM1069" s="138" t="str">
        <f>IF(AS1069="","",IF(R1069="Refreshment Beverage",ROUND(AS1069*Rates!K$19,4),ROUND(AO1069*(VLOOKUP(VALUE(Q1069),Rates!G$4:L$12,3,0)),4)))</f>
        <v/>
      </c>
      <c r="AN1069" s="126" t="str">
        <f>IF(AS1069="","",IF(R1069="Refreshment Beverage",AS1069*(Rates!J$19/100),MAX(AM1069,AB1069)))</f>
        <v/>
      </c>
      <c r="AO1069" s="127" t="str">
        <f t="shared" si="547"/>
        <v/>
      </c>
      <c r="AP1069" s="127" t="str">
        <f t="shared" si="548"/>
        <v/>
      </c>
      <c r="AQ1069" s="140" t="str">
        <f>IF(AS1069="","",IF(R1069="Refreshment Beverage",ROUND(SUM(VLOOKUP(Q:Q,Rates!G$15:L$19,3,0)*(AS1069-Y1069-Z1069-AA1069)),4),ROUND(SUM(Rates!$K$8*AS1069),4)))</f>
        <v/>
      </c>
      <c r="AR1069" s="139" t="str">
        <f t="shared" si="549"/>
        <v/>
      </c>
      <c r="AS1069" s="125" t="str">
        <f t="shared" si="550"/>
        <v/>
      </c>
      <c r="AT1069" s="121" t="str">
        <f t="shared" si="551"/>
        <v/>
      </c>
      <c r="AU1069" s="138" t="str">
        <f>IF(AX1069="","",IF(R1069="Refreshment Beverage",ROUND((BA1069-Y1069-Z1069-AA1069)*VLOOKUP(VALUE(Q1069),Rates!G$15:L$19,3,0),4),ROUND(AW1069*(VLOOKUP(VALUE(Q1069),Rates!G:L,3,0)),4)))</f>
        <v/>
      </c>
      <c r="AV1069" s="126" t="str">
        <f t="shared" si="552"/>
        <v/>
      </c>
      <c r="AW1069" s="127" t="str">
        <f t="shared" si="553"/>
        <v/>
      </c>
      <c r="AX1069" s="123" t="str">
        <f t="shared" si="554"/>
        <v/>
      </c>
      <c r="AY1069" s="140" t="str">
        <f>IF(AX1069="","",IF(R1069="Refreshment Beverage",ROUND(SUM(AX1069*Rates!K$19),4),ROUND(SUM(AX1069*(Rates!J$8/100)),4)))</f>
        <v/>
      </c>
      <c r="AZ1069" s="124" t="str">
        <f t="shared" si="555"/>
        <v/>
      </c>
      <c r="BA1069" s="125" t="str">
        <f t="shared" si="556"/>
        <v/>
      </c>
      <c r="BB1069" s="115"/>
      <c r="BC1069" s="143"/>
      <c r="BD1069" s="100"/>
      <c r="BE1069" s="100"/>
      <c r="BF1069" s="100"/>
      <c r="BG1069" s="100"/>
    </row>
    <row r="1070" spans="1:59" ht="12.75" customHeight="1" x14ac:dyDescent="0.2">
      <c r="A1070" s="144"/>
      <c r="B1070" s="141"/>
      <c r="C1070" s="141"/>
      <c r="D1070" s="142"/>
      <c r="E1070" s="142"/>
      <c r="F1070" s="142"/>
      <c r="G1070" s="142"/>
      <c r="H1070" s="142"/>
      <c r="I1070" s="129"/>
      <c r="J1070" s="130"/>
      <c r="K1070" s="131" t="str">
        <f t="shared" si="527"/>
        <v/>
      </c>
      <c r="L1070" s="132" t="str">
        <f t="shared" si="528"/>
        <v/>
      </c>
      <c r="M1070" s="133" t="str">
        <f t="shared" si="529"/>
        <v/>
      </c>
      <c r="N1070" s="134" t="str">
        <f>IFERROR(IF(B:B="","",IF(R1070="Beer",SUM(LOOKUP(2,1/(Rates!$B$3:$B$5&lt;=W1070)/(Rates!$C$3:$C$5&gt;=W1070),Rates!$D$3:$D$5)*(X1070/100)*W1070),IF(R1070="Refreshment Beverage",SUM(LOOKUP(2,1/(Rates!$B$7:$B$11&lt;=W1070)/(Rates!$C$7:$C$11&gt;=W1070),Rates!$D$7:$D$11)*(X1070/100)*W1070)))),"")</f>
        <v/>
      </c>
      <c r="O1070" s="134" t="str">
        <f t="shared" si="530"/>
        <v/>
      </c>
      <c r="P1070" s="116"/>
      <c r="Q1070" s="117" t="str">
        <f t="shared" si="531"/>
        <v/>
      </c>
      <c r="R1070" s="128" t="str">
        <f t="shared" si="532"/>
        <v/>
      </c>
      <c r="S1070" s="135" t="str">
        <f>IF(B1070="","",IF(R1070="Refreshment Beverage",VLOOKUP(VALUE(Q1070),Rates!G$15:L$19,2,0),VLOOKUP(VALUE(Q1070),Rates!G$4:L$12,2,0)))</f>
        <v/>
      </c>
      <c r="T1070" s="135" t="str">
        <f t="shared" si="533"/>
        <v/>
      </c>
      <c r="U1070" s="118" t="str">
        <f t="shared" si="534"/>
        <v/>
      </c>
      <c r="V1070" s="135" t="str">
        <f t="shared" si="535"/>
        <v/>
      </c>
      <c r="W1070" s="135" t="str">
        <f t="shared" si="536"/>
        <v/>
      </c>
      <c r="X1070" s="119" t="str">
        <f t="shared" si="537"/>
        <v/>
      </c>
      <c r="Y1070" s="120" t="str">
        <f>IF(B:B="","",IF(R1070="Refreshment Beverage",VLOOKUP(Q1070,Rates!G$15:L$19,6,0)*W1070,VLOOKUP(Q1070,Rates!G$4:L$12,6,0)*W1070))</f>
        <v/>
      </c>
      <c r="Z1070" s="120" t="str">
        <f t="shared" si="538"/>
        <v/>
      </c>
      <c r="AA1070" s="120" t="str">
        <f t="shared" si="539"/>
        <v/>
      </c>
      <c r="AB1070" s="136" t="str">
        <f>IF(B:B="","",IF(R1070="Refreshment Beverage","",IF(AND(R1070="Beer",Q1070=0),SUM(LOOKUP(2,1/(Rates!$B$15:$B$18&lt;=W1070)/(Rates!$C$15:$C$18&gt;=W1070),Rates!$D$15:$D$18)*W1070),VLOOKUP(VALUE(Q:Q),Rates!A:B,2,0)*W1070)))</f>
        <v/>
      </c>
      <c r="AC1070" s="136" t="str">
        <f>IF(B:B="","",IF(R1070="Refreshment Beverage","",IF(AND(R1070="Beer",Q1070=0),SUM(LOOKUP(2,1/(Rates!$B$15:$B$18&lt;=W1070)/(Rates!$C$15:$C$18&gt;=W1070),Rates!$E$15:$E$18)*W1070),VLOOKUP(VALUE(Q:Q),Rates!A:C,3,0)*W1070)))</f>
        <v/>
      </c>
      <c r="AD1070" s="137" t="str">
        <f>IFERROR(IF(B:B="","",IF(R1070="Beer","",IF(VALUE(Q1070)=0,VLOOKUP(VLOOKUP(B:B,#REF!,16,0),Rates!A:E,2,0),VLOOKUP(VALUE(Q1070),Rates!A$31:B$34,2,0)*W1070))),0)</f>
        <v/>
      </c>
      <c r="AE1070" s="121" t="str">
        <f t="shared" si="540"/>
        <v/>
      </c>
      <c r="AF1070" s="138" t="str">
        <f t="shared" si="541"/>
        <v/>
      </c>
      <c r="AG1070" s="122" t="str">
        <f t="shared" si="542"/>
        <v/>
      </c>
      <c r="AH1070" s="123" t="str">
        <f t="shared" si="543"/>
        <v/>
      </c>
      <c r="AI1070" s="139" t="str">
        <f>IF(AE:AE="","",IF(R1070="Refreshment Beverage",AK1070*(Rates!J$19/100),ROUND(SUM(AH1070*(Rates!$J$8/100)),4)))</f>
        <v/>
      </c>
      <c r="AJ1070" s="124" t="str">
        <f t="shared" si="544"/>
        <v/>
      </c>
      <c r="AK1070" s="125" t="str">
        <f t="shared" si="545"/>
        <v/>
      </c>
      <c r="AL1070" s="121" t="str">
        <f t="shared" si="546"/>
        <v/>
      </c>
      <c r="AM1070" s="138" t="str">
        <f>IF(AS1070="","",IF(R1070="Refreshment Beverage",ROUND(AS1070*Rates!K$19,4),ROUND(AO1070*(VLOOKUP(VALUE(Q1070),Rates!G$4:L$12,3,0)),4)))</f>
        <v/>
      </c>
      <c r="AN1070" s="126" t="str">
        <f>IF(AS1070="","",IF(R1070="Refreshment Beverage",AS1070*(Rates!J$19/100),MAX(AM1070,AB1070)))</f>
        <v/>
      </c>
      <c r="AO1070" s="127" t="str">
        <f t="shared" si="547"/>
        <v/>
      </c>
      <c r="AP1070" s="127" t="str">
        <f t="shared" si="548"/>
        <v/>
      </c>
      <c r="AQ1070" s="140" t="str">
        <f>IF(AS1070="","",IF(R1070="Refreshment Beverage",ROUND(SUM(VLOOKUP(Q:Q,Rates!G$15:L$19,3,0)*(AS1070-Y1070-Z1070-AA1070)),4),ROUND(SUM(Rates!$K$8*AS1070),4)))</f>
        <v/>
      </c>
      <c r="AR1070" s="139" t="str">
        <f t="shared" si="549"/>
        <v/>
      </c>
      <c r="AS1070" s="125" t="str">
        <f t="shared" si="550"/>
        <v/>
      </c>
      <c r="AT1070" s="121" t="str">
        <f t="shared" si="551"/>
        <v/>
      </c>
      <c r="AU1070" s="138" t="str">
        <f>IF(AX1070="","",IF(R1070="Refreshment Beverage",ROUND((BA1070-Y1070-Z1070-AA1070)*VLOOKUP(VALUE(Q1070),Rates!G$15:L$19,3,0),4),ROUND(AW1070*(VLOOKUP(VALUE(Q1070),Rates!G:L,3,0)),4)))</f>
        <v/>
      </c>
      <c r="AV1070" s="126" t="str">
        <f t="shared" si="552"/>
        <v/>
      </c>
      <c r="AW1070" s="127" t="str">
        <f t="shared" si="553"/>
        <v/>
      </c>
      <c r="AX1070" s="123" t="str">
        <f t="shared" si="554"/>
        <v/>
      </c>
      <c r="AY1070" s="140" t="str">
        <f>IF(AX1070="","",IF(R1070="Refreshment Beverage",ROUND(SUM(AX1070*Rates!K$19),4),ROUND(SUM(AX1070*(Rates!J$8/100)),4)))</f>
        <v/>
      </c>
      <c r="AZ1070" s="124" t="str">
        <f t="shared" si="555"/>
        <v/>
      </c>
      <c r="BA1070" s="125" t="str">
        <f t="shared" si="556"/>
        <v/>
      </c>
      <c r="BB1070" s="115"/>
      <c r="BC1070" s="143"/>
      <c r="BD1070" s="100"/>
      <c r="BE1070" s="100"/>
      <c r="BF1070" s="100"/>
      <c r="BG1070" s="100"/>
    </row>
    <row r="1071" spans="1:59" ht="12.75" customHeight="1" x14ac:dyDescent="0.2">
      <c r="A1071" s="144"/>
      <c r="B1071" s="141"/>
      <c r="C1071" s="141"/>
      <c r="D1071" s="142"/>
      <c r="E1071" s="142"/>
      <c r="F1071" s="142"/>
      <c r="G1071" s="142"/>
      <c r="H1071" s="142"/>
      <c r="I1071" s="129"/>
      <c r="J1071" s="130"/>
      <c r="K1071" s="131" t="str">
        <f t="shared" si="527"/>
        <v/>
      </c>
      <c r="L1071" s="132" t="str">
        <f t="shared" si="528"/>
        <v/>
      </c>
      <c r="M1071" s="133" t="str">
        <f t="shared" si="529"/>
        <v/>
      </c>
      <c r="N1071" s="134" t="str">
        <f>IFERROR(IF(B:B="","",IF(R1071="Beer",SUM(LOOKUP(2,1/(Rates!$B$3:$B$5&lt;=W1071)/(Rates!$C$3:$C$5&gt;=W1071),Rates!$D$3:$D$5)*(X1071/100)*W1071),IF(R1071="Refreshment Beverage",SUM(LOOKUP(2,1/(Rates!$B$7:$B$11&lt;=W1071)/(Rates!$C$7:$C$11&gt;=W1071),Rates!$D$7:$D$11)*(X1071/100)*W1071)))),"")</f>
        <v/>
      </c>
      <c r="O1071" s="134" t="str">
        <f t="shared" si="530"/>
        <v/>
      </c>
      <c r="P1071" s="116"/>
      <c r="Q1071" s="117" t="str">
        <f t="shared" si="531"/>
        <v/>
      </c>
      <c r="R1071" s="128" t="str">
        <f t="shared" si="532"/>
        <v/>
      </c>
      <c r="S1071" s="135" t="str">
        <f>IF(B1071="","",IF(R1071="Refreshment Beverage",VLOOKUP(VALUE(Q1071),Rates!G$15:L$19,2,0),VLOOKUP(VALUE(Q1071),Rates!G$4:L$12,2,0)))</f>
        <v/>
      </c>
      <c r="T1071" s="135" t="str">
        <f t="shared" si="533"/>
        <v/>
      </c>
      <c r="U1071" s="118" t="str">
        <f t="shared" si="534"/>
        <v/>
      </c>
      <c r="V1071" s="135" t="str">
        <f t="shared" si="535"/>
        <v/>
      </c>
      <c r="W1071" s="135" t="str">
        <f t="shared" si="536"/>
        <v/>
      </c>
      <c r="X1071" s="119" t="str">
        <f t="shared" si="537"/>
        <v/>
      </c>
      <c r="Y1071" s="120" t="str">
        <f>IF(B:B="","",IF(R1071="Refreshment Beverage",VLOOKUP(Q1071,Rates!G$15:L$19,6,0)*W1071,VLOOKUP(Q1071,Rates!G$4:L$12,6,0)*W1071))</f>
        <v/>
      </c>
      <c r="Z1071" s="120" t="str">
        <f t="shared" si="538"/>
        <v/>
      </c>
      <c r="AA1071" s="120" t="str">
        <f t="shared" si="539"/>
        <v/>
      </c>
      <c r="AB1071" s="136" t="str">
        <f>IF(B:B="","",IF(R1071="Refreshment Beverage","",IF(AND(R1071="Beer",Q1071=0),SUM(LOOKUP(2,1/(Rates!$B$15:$B$18&lt;=W1071)/(Rates!$C$15:$C$18&gt;=W1071),Rates!$D$15:$D$18)*W1071),VLOOKUP(VALUE(Q:Q),Rates!A:B,2,0)*W1071)))</f>
        <v/>
      </c>
      <c r="AC1071" s="136" t="str">
        <f>IF(B:B="","",IF(R1071="Refreshment Beverage","",IF(AND(R1071="Beer",Q1071=0),SUM(LOOKUP(2,1/(Rates!$B$15:$B$18&lt;=W1071)/(Rates!$C$15:$C$18&gt;=W1071),Rates!$E$15:$E$18)*W1071),VLOOKUP(VALUE(Q:Q),Rates!A:C,3,0)*W1071)))</f>
        <v/>
      </c>
      <c r="AD1071" s="137" t="str">
        <f>IFERROR(IF(B:B="","",IF(R1071="Beer","",IF(VALUE(Q1071)=0,VLOOKUP(VLOOKUP(B:B,#REF!,16,0),Rates!A:E,2,0),VLOOKUP(VALUE(Q1071),Rates!A$31:B$34,2,0)*W1071))),0)</f>
        <v/>
      </c>
      <c r="AE1071" s="121" t="str">
        <f t="shared" si="540"/>
        <v/>
      </c>
      <c r="AF1071" s="138" t="str">
        <f t="shared" si="541"/>
        <v/>
      </c>
      <c r="AG1071" s="122" t="str">
        <f t="shared" si="542"/>
        <v/>
      </c>
      <c r="AH1071" s="123" t="str">
        <f t="shared" si="543"/>
        <v/>
      </c>
      <c r="AI1071" s="139" t="str">
        <f>IF(AE:AE="","",IF(R1071="Refreshment Beverage",AK1071*(Rates!J$19/100),ROUND(SUM(AH1071*(Rates!$J$8/100)),4)))</f>
        <v/>
      </c>
      <c r="AJ1071" s="124" t="str">
        <f t="shared" si="544"/>
        <v/>
      </c>
      <c r="AK1071" s="125" t="str">
        <f t="shared" si="545"/>
        <v/>
      </c>
      <c r="AL1071" s="121" t="str">
        <f t="shared" si="546"/>
        <v/>
      </c>
      <c r="AM1071" s="138" t="str">
        <f>IF(AS1071="","",IF(R1071="Refreshment Beverage",ROUND(AS1071*Rates!K$19,4),ROUND(AO1071*(VLOOKUP(VALUE(Q1071),Rates!G$4:L$12,3,0)),4)))</f>
        <v/>
      </c>
      <c r="AN1071" s="126" t="str">
        <f>IF(AS1071="","",IF(R1071="Refreshment Beverage",AS1071*(Rates!J$19/100),MAX(AM1071,AB1071)))</f>
        <v/>
      </c>
      <c r="AO1071" s="127" t="str">
        <f t="shared" si="547"/>
        <v/>
      </c>
      <c r="AP1071" s="127" t="str">
        <f t="shared" si="548"/>
        <v/>
      </c>
      <c r="AQ1071" s="140" t="str">
        <f>IF(AS1071="","",IF(R1071="Refreshment Beverage",ROUND(SUM(VLOOKUP(Q:Q,Rates!G$15:L$19,3,0)*(AS1071-Y1071-Z1071-AA1071)),4),ROUND(SUM(Rates!$K$8*AS1071),4)))</f>
        <v/>
      </c>
      <c r="AR1071" s="139" t="str">
        <f t="shared" si="549"/>
        <v/>
      </c>
      <c r="AS1071" s="125" t="str">
        <f t="shared" si="550"/>
        <v/>
      </c>
      <c r="AT1071" s="121" t="str">
        <f t="shared" si="551"/>
        <v/>
      </c>
      <c r="AU1071" s="138" t="str">
        <f>IF(AX1071="","",IF(R1071="Refreshment Beverage",ROUND((BA1071-Y1071-Z1071-AA1071)*VLOOKUP(VALUE(Q1071),Rates!G$15:L$19,3,0),4),ROUND(AW1071*(VLOOKUP(VALUE(Q1071),Rates!G:L,3,0)),4)))</f>
        <v/>
      </c>
      <c r="AV1071" s="126" t="str">
        <f t="shared" si="552"/>
        <v/>
      </c>
      <c r="AW1071" s="127" t="str">
        <f t="shared" si="553"/>
        <v/>
      </c>
      <c r="AX1071" s="123" t="str">
        <f t="shared" si="554"/>
        <v/>
      </c>
      <c r="AY1071" s="140" t="str">
        <f>IF(AX1071="","",IF(R1071="Refreshment Beverage",ROUND(SUM(AX1071*Rates!K$19),4),ROUND(SUM(AX1071*(Rates!J$8/100)),4)))</f>
        <v/>
      </c>
      <c r="AZ1071" s="124" t="str">
        <f t="shared" si="555"/>
        <v/>
      </c>
      <c r="BA1071" s="125" t="str">
        <f t="shared" si="556"/>
        <v/>
      </c>
      <c r="BB1071" s="115"/>
      <c r="BC1071" s="143"/>
      <c r="BD1071" s="100"/>
      <c r="BE1071" s="100"/>
      <c r="BF1071" s="100"/>
      <c r="BG1071" s="100"/>
    </row>
    <row r="1072" spans="1:59" ht="12.75" customHeight="1" x14ac:dyDescent="0.2">
      <c r="A1072" s="144"/>
      <c r="B1072" s="141"/>
      <c r="C1072" s="141"/>
      <c r="D1072" s="142"/>
      <c r="E1072" s="142"/>
      <c r="F1072" s="142"/>
      <c r="G1072" s="142"/>
      <c r="H1072" s="142"/>
      <c r="I1072" s="129"/>
      <c r="J1072" s="130"/>
      <c r="K1072" s="131" t="str">
        <f t="shared" si="527"/>
        <v/>
      </c>
      <c r="L1072" s="132" t="str">
        <f t="shared" si="528"/>
        <v/>
      </c>
      <c r="M1072" s="133" t="str">
        <f t="shared" si="529"/>
        <v/>
      </c>
      <c r="N1072" s="134" t="str">
        <f>IFERROR(IF(B:B="","",IF(R1072="Beer",SUM(LOOKUP(2,1/(Rates!$B$3:$B$5&lt;=W1072)/(Rates!$C$3:$C$5&gt;=W1072),Rates!$D$3:$D$5)*(X1072/100)*W1072),IF(R1072="Refreshment Beverage",SUM(LOOKUP(2,1/(Rates!$B$7:$B$11&lt;=W1072)/(Rates!$C$7:$C$11&gt;=W1072),Rates!$D$7:$D$11)*(X1072/100)*W1072)))),"")</f>
        <v/>
      </c>
      <c r="O1072" s="134" t="str">
        <f t="shared" si="530"/>
        <v/>
      </c>
      <c r="P1072" s="116"/>
      <c r="Q1072" s="117" t="str">
        <f t="shared" si="531"/>
        <v/>
      </c>
      <c r="R1072" s="128" t="str">
        <f t="shared" si="532"/>
        <v/>
      </c>
      <c r="S1072" s="135" t="str">
        <f>IF(B1072="","",IF(R1072="Refreshment Beverage",VLOOKUP(VALUE(Q1072),Rates!G$15:L$19,2,0),VLOOKUP(VALUE(Q1072),Rates!G$4:L$12,2,0)))</f>
        <v/>
      </c>
      <c r="T1072" s="135" t="str">
        <f t="shared" si="533"/>
        <v/>
      </c>
      <c r="U1072" s="118" t="str">
        <f t="shared" si="534"/>
        <v/>
      </c>
      <c r="V1072" s="135" t="str">
        <f t="shared" si="535"/>
        <v/>
      </c>
      <c r="W1072" s="135" t="str">
        <f t="shared" si="536"/>
        <v/>
      </c>
      <c r="X1072" s="119" t="str">
        <f t="shared" si="537"/>
        <v/>
      </c>
      <c r="Y1072" s="120" t="str">
        <f>IF(B:B="","",IF(R1072="Refreshment Beverage",VLOOKUP(Q1072,Rates!G$15:L$19,6,0)*W1072,VLOOKUP(Q1072,Rates!G$4:L$12,6,0)*W1072))</f>
        <v/>
      </c>
      <c r="Z1072" s="120" t="str">
        <f t="shared" si="538"/>
        <v/>
      </c>
      <c r="AA1072" s="120" t="str">
        <f t="shared" si="539"/>
        <v/>
      </c>
      <c r="AB1072" s="136" t="str">
        <f>IF(B:B="","",IF(R1072="Refreshment Beverage","",IF(AND(R1072="Beer",Q1072=0),SUM(LOOKUP(2,1/(Rates!$B$15:$B$18&lt;=W1072)/(Rates!$C$15:$C$18&gt;=W1072),Rates!$D$15:$D$18)*W1072),VLOOKUP(VALUE(Q:Q),Rates!A:B,2,0)*W1072)))</f>
        <v/>
      </c>
      <c r="AC1072" s="136" t="str">
        <f>IF(B:B="","",IF(R1072="Refreshment Beverage","",IF(AND(R1072="Beer",Q1072=0),SUM(LOOKUP(2,1/(Rates!$B$15:$B$18&lt;=W1072)/(Rates!$C$15:$C$18&gt;=W1072),Rates!$E$15:$E$18)*W1072),VLOOKUP(VALUE(Q:Q),Rates!A:C,3,0)*W1072)))</f>
        <v/>
      </c>
      <c r="AD1072" s="137" t="str">
        <f>IFERROR(IF(B:B="","",IF(R1072="Beer","",IF(VALUE(Q1072)=0,VLOOKUP(VLOOKUP(B:B,#REF!,16,0),Rates!A:E,2,0),VLOOKUP(VALUE(Q1072),Rates!A$31:B$34,2,0)*W1072))),0)</f>
        <v/>
      </c>
      <c r="AE1072" s="121" t="str">
        <f t="shared" si="540"/>
        <v/>
      </c>
      <c r="AF1072" s="138" t="str">
        <f t="shared" si="541"/>
        <v/>
      </c>
      <c r="AG1072" s="122" t="str">
        <f t="shared" si="542"/>
        <v/>
      </c>
      <c r="AH1072" s="123" t="str">
        <f t="shared" si="543"/>
        <v/>
      </c>
      <c r="AI1072" s="139" t="str">
        <f>IF(AE:AE="","",IF(R1072="Refreshment Beverage",AK1072*(Rates!J$19/100),ROUND(SUM(AH1072*(Rates!$J$8/100)),4)))</f>
        <v/>
      </c>
      <c r="AJ1072" s="124" t="str">
        <f t="shared" si="544"/>
        <v/>
      </c>
      <c r="AK1072" s="125" t="str">
        <f t="shared" si="545"/>
        <v/>
      </c>
      <c r="AL1072" s="121" t="str">
        <f t="shared" si="546"/>
        <v/>
      </c>
      <c r="AM1072" s="138" t="str">
        <f>IF(AS1072="","",IF(R1072="Refreshment Beverage",ROUND(AS1072*Rates!K$19,4),ROUND(AO1072*(VLOOKUP(VALUE(Q1072),Rates!G$4:L$12,3,0)),4)))</f>
        <v/>
      </c>
      <c r="AN1072" s="126" t="str">
        <f>IF(AS1072="","",IF(R1072="Refreshment Beverage",AS1072*(Rates!J$19/100),MAX(AM1072,AB1072)))</f>
        <v/>
      </c>
      <c r="AO1072" s="127" t="str">
        <f t="shared" si="547"/>
        <v/>
      </c>
      <c r="AP1072" s="127" t="str">
        <f t="shared" si="548"/>
        <v/>
      </c>
      <c r="AQ1072" s="140" t="str">
        <f>IF(AS1072="","",IF(R1072="Refreshment Beverage",ROUND(SUM(VLOOKUP(Q:Q,Rates!G$15:L$19,3,0)*(AS1072-Y1072-Z1072-AA1072)),4),ROUND(SUM(Rates!$K$8*AS1072),4)))</f>
        <v/>
      </c>
      <c r="AR1072" s="139" t="str">
        <f t="shared" si="549"/>
        <v/>
      </c>
      <c r="AS1072" s="125" t="str">
        <f t="shared" si="550"/>
        <v/>
      </c>
      <c r="AT1072" s="121" t="str">
        <f t="shared" si="551"/>
        <v/>
      </c>
      <c r="AU1072" s="138" t="str">
        <f>IF(AX1072="","",IF(R1072="Refreshment Beverage",ROUND((BA1072-Y1072-Z1072-AA1072)*VLOOKUP(VALUE(Q1072),Rates!G$15:L$19,3,0),4),ROUND(AW1072*(VLOOKUP(VALUE(Q1072),Rates!G:L,3,0)),4)))</f>
        <v/>
      </c>
      <c r="AV1072" s="126" t="str">
        <f t="shared" si="552"/>
        <v/>
      </c>
      <c r="AW1072" s="127" t="str">
        <f t="shared" si="553"/>
        <v/>
      </c>
      <c r="AX1072" s="123" t="str">
        <f t="shared" si="554"/>
        <v/>
      </c>
      <c r="AY1072" s="140" t="str">
        <f>IF(AX1072="","",IF(R1072="Refreshment Beverage",ROUND(SUM(AX1072*Rates!K$19),4),ROUND(SUM(AX1072*(Rates!J$8/100)),4)))</f>
        <v/>
      </c>
      <c r="AZ1072" s="124" t="str">
        <f t="shared" si="555"/>
        <v/>
      </c>
      <c r="BA1072" s="125" t="str">
        <f t="shared" si="556"/>
        <v/>
      </c>
      <c r="BB1072" s="115"/>
      <c r="BC1072" s="143"/>
      <c r="BD1072" s="100"/>
      <c r="BE1072" s="100"/>
      <c r="BF1072" s="100"/>
      <c r="BG1072" s="100"/>
    </row>
    <row r="1073" spans="1:59" ht="12.75" customHeight="1" x14ac:dyDescent="0.2">
      <c r="A1073" s="144"/>
      <c r="B1073" s="141"/>
      <c r="C1073" s="141"/>
      <c r="D1073" s="142"/>
      <c r="E1073" s="142"/>
      <c r="F1073" s="142"/>
      <c r="G1073" s="142"/>
      <c r="H1073" s="142"/>
      <c r="I1073" s="129"/>
      <c r="J1073" s="130"/>
      <c r="K1073" s="131" t="str">
        <f t="shared" si="527"/>
        <v/>
      </c>
      <c r="L1073" s="132" t="str">
        <f t="shared" si="528"/>
        <v/>
      </c>
      <c r="M1073" s="133" t="str">
        <f t="shared" si="529"/>
        <v/>
      </c>
      <c r="N1073" s="134" t="str">
        <f>IFERROR(IF(B:B="","",IF(R1073="Beer",SUM(LOOKUP(2,1/(Rates!$B$3:$B$5&lt;=W1073)/(Rates!$C$3:$C$5&gt;=W1073),Rates!$D$3:$D$5)*(X1073/100)*W1073),IF(R1073="Refreshment Beverage",SUM(LOOKUP(2,1/(Rates!$B$7:$B$11&lt;=W1073)/(Rates!$C$7:$C$11&gt;=W1073),Rates!$D$7:$D$11)*(X1073/100)*W1073)))),"")</f>
        <v/>
      </c>
      <c r="O1073" s="134" t="str">
        <f t="shared" si="530"/>
        <v/>
      </c>
      <c r="P1073" s="116"/>
      <c r="Q1073" s="117" t="str">
        <f t="shared" si="531"/>
        <v/>
      </c>
      <c r="R1073" s="128" t="str">
        <f t="shared" si="532"/>
        <v/>
      </c>
      <c r="S1073" s="135" t="str">
        <f>IF(B1073="","",IF(R1073="Refreshment Beverage",VLOOKUP(VALUE(Q1073),Rates!G$15:L$19,2,0),VLOOKUP(VALUE(Q1073),Rates!G$4:L$12,2,0)))</f>
        <v/>
      </c>
      <c r="T1073" s="135" t="str">
        <f t="shared" si="533"/>
        <v/>
      </c>
      <c r="U1073" s="118" t="str">
        <f t="shared" si="534"/>
        <v/>
      </c>
      <c r="V1073" s="135" t="str">
        <f t="shared" si="535"/>
        <v/>
      </c>
      <c r="W1073" s="135" t="str">
        <f t="shared" si="536"/>
        <v/>
      </c>
      <c r="X1073" s="119" t="str">
        <f t="shared" si="537"/>
        <v/>
      </c>
      <c r="Y1073" s="120" t="str">
        <f>IF(B:B="","",IF(R1073="Refreshment Beverage",VLOOKUP(Q1073,Rates!G$15:L$19,6,0)*W1073,VLOOKUP(Q1073,Rates!G$4:L$12,6,0)*W1073))</f>
        <v/>
      </c>
      <c r="Z1073" s="120" t="str">
        <f t="shared" si="538"/>
        <v/>
      </c>
      <c r="AA1073" s="120" t="str">
        <f t="shared" si="539"/>
        <v/>
      </c>
      <c r="AB1073" s="136" t="str">
        <f>IF(B:B="","",IF(R1073="Refreshment Beverage","",IF(AND(R1073="Beer",Q1073=0),SUM(LOOKUP(2,1/(Rates!$B$15:$B$18&lt;=W1073)/(Rates!$C$15:$C$18&gt;=W1073),Rates!$D$15:$D$18)*W1073),VLOOKUP(VALUE(Q:Q),Rates!A:B,2,0)*W1073)))</f>
        <v/>
      </c>
      <c r="AC1073" s="136" t="str">
        <f>IF(B:B="","",IF(R1073="Refreshment Beverage","",IF(AND(R1073="Beer",Q1073=0),SUM(LOOKUP(2,1/(Rates!$B$15:$B$18&lt;=W1073)/(Rates!$C$15:$C$18&gt;=W1073),Rates!$E$15:$E$18)*W1073),VLOOKUP(VALUE(Q:Q),Rates!A:C,3,0)*W1073)))</f>
        <v/>
      </c>
      <c r="AD1073" s="137" t="str">
        <f>IFERROR(IF(B:B="","",IF(R1073="Beer","",IF(VALUE(Q1073)=0,VLOOKUP(VLOOKUP(B:B,#REF!,16,0),Rates!A:E,2,0),VLOOKUP(VALUE(Q1073),Rates!A$31:B$34,2,0)*W1073))),0)</f>
        <v/>
      </c>
      <c r="AE1073" s="121" t="str">
        <f t="shared" si="540"/>
        <v/>
      </c>
      <c r="AF1073" s="138" t="str">
        <f t="shared" si="541"/>
        <v/>
      </c>
      <c r="AG1073" s="122" t="str">
        <f t="shared" si="542"/>
        <v/>
      </c>
      <c r="AH1073" s="123" t="str">
        <f t="shared" si="543"/>
        <v/>
      </c>
      <c r="AI1073" s="139" t="str">
        <f>IF(AE:AE="","",IF(R1073="Refreshment Beverage",AK1073*(Rates!J$19/100),ROUND(SUM(AH1073*(Rates!$J$8/100)),4)))</f>
        <v/>
      </c>
      <c r="AJ1073" s="124" t="str">
        <f t="shared" si="544"/>
        <v/>
      </c>
      <c r="AK1073" s="125" t="str">
        <f t="shared" si="545"/>
        <v/>
      </c>
      <c r="AL1073" s="121" t="str">
        <f t="shared" si="546"/>
        <v/>
      </c>
      <c r="AM1073" s="138" t="str">
        <f>IF(AS1073="","",IF(R1073="Refreshment Beverage",ROUND(AS1073*Rates!K$19,4),ROUND(AO1073*(VLOOKUP(VALUE(Q1073),Rates!G$4:L$12,3,0)),4)))</f>
        <v/>
      </c>
      <c r="AN1073" s="126" t="str">
        <f>IF(AS1073="","",IF(R1073="Refreshment Beverage",AS1073*(Rates!J$19/100),MAX(AM1073,AB1073)))</f>
        <v/>
      </c>
      <c r="AO1073" s="127" t="str">
        <f t="shared" si="547"/>
        <v/>
      </c>
      <c r="AP1073" s="127" t="str">
        <f t="shared" si="548"/>
        <v/>
      </c>
      <c r="AQ1073" s="140" t="str">
        <f>IF(AS1073="","",IF(R1073="Refreshment Beverage",ROUND(SUM(VLOOKUP(Q:Q,Rates!G$15:L$19,3,0)*(AS1073-Y1073-Z1073-AA1073)),4),ROUND(SUM(Rates!$K$8*AS1073),4)))</f>
        <v/>
      </c>
      <c r="AR1073" s="139" t="str">
        <f t="shared" si="549"/>
        <v/>
      </c>
      <c r="AS1073" s="125" t="str">
        <f t="shared" si="550"/>
        <v/>
      </c>
      <c r="AT1073" s="121" t="str">
        <f t="shared" si="551"/>
        <v/>
      </c>
      <c r="AU1073" s="138" t="str">
        <f>IF(AX1073="","",IF(R1073="Refreshment Beverage",ROUND((BA1073-Y1073-Z1073-AA1073)*VLOOKUP(VALUE(Q1073),Rates!G$15:L$19,3,0),4),ROUND(AW1073*(VLOOKUP(VALUE(Q1073),Rates!G:L,3,0)),4)))</f>
        <v/>
      </c>
      <c r="AV1073" s="126" t="str">
        <f t="shared" si="552"/>
        <v/>
      </c>
      <c r="AW1073" s="127" t="str">
        <f t="shared" si="553"/>
        <v/>
      </c>
      <c r="AX1073" s="123" t="str">
        <f t="shared" si="554"/>
        <v/>
      </c>
      <c r="AY1073" s="140" t="str">
        <f>IF(AX1073="","",IF(R1073="Refreshment Beverage",ROUND(SUM(AX1073*Rates!K$19),4),ROUND(SUM(AX1073*(Rates!J$8/100)),4)))</f>
        <v/>
      </c>
      <c r="AZ1073" s="124" t="str">
        <f t="shared" si="555"/>
        <v/>
      </c>
      <c r="BA1073" s="125" t="str">
        <f t="shared" si="556"/>
        <v/>
      </c>
      <c r="BB1073" s="115"/>
      <c r="BC1073" s="143"/>
      <c r="BD1073" s="100"/>
      <c r="BE1073" s="100"/>
      <c r="BF1073" s="100"/>
      <c r="BG1073" s="100"/>
    </row>
    <row r="1074" spans="1:59" ht="12.75" customHeight="1" x14ac:dyDescent="0.2">
      <c r="A1074" s="144"/>
      <c r="B1074" s="141"/>
      <c r="C1074" s="141"/>
      <c r="D1074" s="142"/>
      <c r="E1074" s="142"/>
      <c r="F1074" s="142"/>
      <c r="G1074" s="142"/>
      <c r="H1074" s="142"/>
      <c r="I1074" s="129"/>
      <c r="J1074" s="130"/>
      <c r="K1074" s="131" t="str">
        <f t="shared" si="527"/>
        <v/>
      </c>
      <c r="L1074" s="132" t="str">
        <f t="shared" si="528"/>
        <v/>
      </c>
      <c r="M1074" s="133" t="str">
        <f t="shared" si="529"/>
        <v/>
      </c>
      <c r="N1074" s="134" t="str">
        <f>IFERROR(IF(B:B="","",IF(R1074="Beer",SUM(LOOKUP(2,1/(Rates!$B$3:$B$5&lt;=W1074)/(Rates!$C$3:$C$5&gt;=W1074),Rates!$D$3:$D$5)*(X1074/100)*W1074),IF(R1074="Refreshment Beverage",SUM(LOOKUP(2,1/(Rates!$B$7:$B$11&lt;=W1074)/(Rates!$C$7:$C$11&gt;=W1074),Rates!$D$7:$D$11)*(X1074/100)*W1074)))),"")</f>
        <v/>
      </c>
      <c r="O1074" s="134" t="str">
        <f t="shared" si="530"/>
        <v/>
      </c>
      <c r="P1074" s="116"/>
      <c r="Q1074" s="117" t="str">
        <f t="shared" si="531"/>
        <v/>
      </c>
      <c r="R1074" s="128" t="str">
        <f t="shared" si="532"/>
        <v/>
      </c>
      <c r="S1074" s="135" t="str">
        <f>IF(B1074="","",IF(R1074="Refreshment Beverage",VLOOKUP(VALUE(Q1074),Rates!G$15:L$19,2,0),VLOOKUP(VALUE(Q1074),Rates!G$4:L$12,2,0)))</f>
        <v/>
      </c>
      <c r="T1074" s="135" t="str">
        <f t="shared" si="533"/>
        <v/>
      </c>
      <c r="U1074" s="118" t="str">
        <f t="shared" si="534"/>
        <v/>
      </c>
      <c r="V1074" s="135" t="str">
        <f t="shared" si="535"/>
        <v/>
      </c>
      <c r="W1074" s="135" t="str">
        <f t="shared" si="536"/>
        <v/>
      </c>
      <c r="X1074" s="119" t="str">
        <f t="shared" si="537"/>
        <v/>
      </c>
      <c r="Y1074" s="120" t="str">
        <f>IF(B:B="","",IF(R1074="Refreshment Beverage",VLOOKUP(Q1074,Rates!G$15:L$19,6,0)*W1074,VLOOKUP(Q1074,Rates!G$4:L$12,6,0)*W1074))</f>
        <v/>
      </c>
      <c r="Z1074" s="120" t="str">
        <f t="shared" si="538"/>
        <v/>
      </c>
      <c r="AA1074" s="120" t="str">
        <f t="shared" si="539"/>
        <v/>
      </c>
      <c r="AB1074" s="136" t="str">
        <f>IF(B:B="","",IF(R1074="Refreshment Beverage","",IF(AND(R1074="Beer",Q1074=0),SUM(LOOKUP(2,1/(Rates!$B$15:$B$18&lt;=W1074)/(Rates!$C$15:$C$18&gt;=W1074),Rates!$D$15:$D$18)*W1074),VLOOKUP(VALUE(Q:Q),Rates!A:B,2,0)*W1074)))</f>
        <v/>
      </c>
      <c r="AC1074" s="136" t="str">
        <f>IF(B:B="","",IF(R1074="Refreshment Beverage","",IF(AND(R1074="Beer",Q1074=0),SUM(LOOKUP(2,1/(Rates!$B$15:$B$18&lt;=W1074)/(Rates!$C$15:$C$18&gt;=W1074),Rates!$E$15:$E$18)*W1074),VLOOKUP(VALUE(Q:Q),Rates!A:C,3,0)*W1074)))</f>
        <v/>
      </c>
      <c r="AD1074" s="137" t="str">
        <f>IFERROR(IF(B:B="","",IF(R1074="Beer","",IF(VALUE(Q1074)=0,VLOOKUP(VLOOKUP(B:B,#REF!,16,0),Rates!A:E,2,0),VLOOKUP(VALUE(Q1074),Rates!A$31:B$34,2,0)*W1074))),0)</f>
        <v/>
      </c>
      <c r="AE1074" s="121" t="str">
        <f t="shared" si="540"/>
        <v/>
      </c>
      <c r="AF1074" s="138" t="str">
        <f t="shared" si="541"/>
        <v/>
      </c>
      <c r="AG1074" s="122" t="str">
        <f t="shared" si="542"/>
        <v/>
      </c>
      <c r="AH1074" s="123" t="str">
        <f t="shared" si="543"/>
        <v/>
      </c>
      <c r="AI1074" s="139" t="str">
        <f>IF(AE:AE="","",IF(R1074="Refreshment Beverage",AK1074*(Rates!J$19/100),ROUND(SUM(AH1074*(Rates!$J$8/100)),4)))</f>
        <v/>
      </c>
      <c r="AJ1074" s="124" t="str">
        <f t="shared" si="544"/>
        <v/>
      </c>
      <c r="AK1074" s="125" t="str">
        <f t="shared" si="545"/>
        <v/>
      </c>
      <c r="AL1074" s="121" t="str">
        <f t="shared" si="546"/>
        <v/>
      </c>
      <c r="AM1074" s="138" t="str">
        <f>IF(AS1074="","",IF(R1074="Refreshment Beverage",ROUND(AS1074*Rates!K$19,4),ROUND(AO1074*(VLOOKUP(VALUE(Q1074),Rates!G$4:L$12,3,0)),4)))</f>
        <v/>
      </c>
      <c r="AN1074" s="126" t="str">
        <f>IF(AS1074="","",IF(R1074="Refreshment Beverage",AS1074*(Rates!J$19/100),MAX(AM1074,AB1074)))</f>
        <v/>
      </c>
      <c r="AO1074" s="127" t="str">
        <f t="shared" si="547"/>
        <v/>
      </c>
      <c r="AP1074" s="127" t="str">
        <f t="shared" si="548"/>
        <v/>
      </c>
      <c r="AQ1074" s="140" t="str">
        <f>IF(AS1074="","",IF(R1074="Refreshment Beverage",ROUND(SUM(VLOOKUP(Q:Q,Rates!G$15:L$19,3,0)*(AS1074-Y1074-Z1074-AA1074)),4),ROUND(SUM(Rates!$K$8*AS1074),4)))</f>
        <v/>
      </c>
      <c r="AR1074" s="139" t="str">
        <f t="shared" si="549"/>
        <v/>
      </c>
      <c r="AS1074" s="125" t="str">
        <f t="shared" si="550"/>
        <v/>
      </c>
      <c r="AT1074" s="121" t="str">
        <f t="shared" si="551"/>
        <v/>
      </c>
      <c r="AU1074" s="138" t="str">
        <f>IF(AX1074="","",IF(R1074="Refreshment Beverage",ROUND((BA1074-Y1074-Z1074-AA1074)*VLOOKUP(VALUE(Q1074),Rates!G$15:L$19,3,0),4),ROUND(AW1074*(VLOOKUP(VALUE(Q1074),Rates!G:L,3,0)),4)))</f>
        <v/>
      </c>
      <c r="AV1074" s="126" t="str">
        <f t="shared" si="552"/>
        <v/>
      </c>
      <c r="AW1074" s="127" t="str">
        <f t="shared" si="553"/>
        <v/>
      </c>
      <c r="AX1074" s="123" t="str">
        <f t="shared" si="554"/>
        <v/>
      </c>
      <c r="AY1074" s="140" t="str">
        <f>IF(AX1074="","",IF(R1074="Refreshment Beverage",ROUND(SUM(AX1074*Rates!K$19),4),ROUND(SUM(AX1074*(Rates!J$8/100)),4)))</f>
        <v/>
      </c>
      <c r="AZ1074" s="124" t="str">
        <f t="shared" si="555"/>
        <v/>
      </c>
      <c r="BA1074" s="125" t="str">
        <f t="shared" si="556"/>
        <v/>
      </c>
      <c r="BB1074" s="115"/>
      <c r="BC1074" s="143"/>
      <c r="BD1074" s="100"/>
      <c r="BE1074" s="100"/>
      <c r="BF1074" s="100"/>
      <c r="BG1074" s="100"/>
    </row>
    <row r="1075" spans="1:59" ht="12.75" customHeight="1" x14ac:dyDescent="0.2">
      <c r="A1075" s="144"/>
      <c r="B1075" s="141"/>
      <c r="C1075" s="141"/>
      <c r="D1075" s="142"/>
      <c r="E1075" s="142"/>
      <c r="F1075" s="142"/>
      <c r="G1075" s="142"/>
      <c r="H1075" s="142"/>
      <c r="I1075" s="129"/>
      <c r="J1075" s="130"/>
      <c r="K1075" s="131" t="str">
        <f t="shared" si="527"/>
        <v/>
      </c>
      <c r="L1075" s="132" t="str">
        <f t="shared" si="528"/>
        <v/>
      </c>
      <c r="M1075" s="133" t="str">
        <f t="shared" si="529"/>
        <v/>
      </c>
      <c r="N1075" s="134" t="str">
        <f>IFERROR(IF(B:B="","",IF(R1075="Beer",SUM(LOOKUP(2,1/(Rates!$B$3:$B$5&lt;=W1075)/(Rates!$C$3:$C$5&gt;=W1075),Rates!$D$3:$D$5)*(X1075/100)*W1075),IF(R1075="Refreshment Beverage",SUM(LOOKUP(2,1/(Rates!$B$7:$B$11&lt;=W1075)/(Rates!$C$7:$C$11&gt;=W1075),Rates!$D$7:$D$11)*(X1075/100)*W1075)))),"")</f>
        <v/>
      </c>
      <c r="O1075" s="134" t="str">
        <f t="shared" si="530"/>
        <v/>
      </c>
      <c r="P1075" s="116"/>
      <c r="Q1075" s="117" t="str">
        <f t="shared" si="531"/>
        <v/>
      </c>
      <c r="R1075" s="128" t="str">
        <f t="shared" si="532"/>
        <v/>
      </c>
      <c r="S1075" s="135" t="str">
        <f>IF(B1075="","",IF(R1075="Refreshment Beverage",VLOOKUP(VALUE(Q1075),Rates!G$15:L$19,2,0),VLOOKUP(VALUE(Q1075),Rates!G$4:L$12,2,0)))</f>
        <v/>
      </c>
      <c r="T1075" s="135" t="str">
        <f t="shared" si="533"/>
        <v/>
      </c>
      <c r="U1075" s="118" t="str">
        <f t="shared" si="534"/>
        <v/>
      </c>
      <c r="V1075" s="135" t="str">
        <f t="shared" si="535"/>
        <v/>
      </c>
      <c r="W1075" s="135" t="str">
        <f t="shared" si="536"/>
        <v/>
      </c>
      <c r="X1075" s="119" t="str">
        <f t="shared" si="537"/>
        <v/>
      </c>
      <c r="Y1075" s="120" t="str">
        <f>IF(B:B="","",IF(R1075="Refreshment Beverage",VLOOKUP(Q1075,Rates!G$15:L$19,6,0)*W1075,VLOOKUP(Q1075,Rates!G$4:L$12,6,0)*W1075))</f>
        <v/>
      </c>
      <c r="Z1075" s="120" t="str">
        <f t="shared" si="538"/>
        <v/>
      </c>
      <c r="AA1075" s="120" t="str">
        <f t="shared" si="539"/>
        <v/>
      </c>
      <c r="AB1075" s="136" t="str">
        <f>IF(B:B="","",IF(R1075="Refreshment Beverage","",IF(AND(R1075="Beer",Q1075=0),SUM(LOOKUP(2,1/(Rates!$B$15:$B$18&lt;=W1075)/(Rates!$C$15:$C$18&gt;=W1075),Rates!$D$15:$D$18)*W1075),VLOOKUP(VALUE(Q:Q),Rates!A:B,2,0)*W1075)))</f>
        <v/>
      </c>
      <c r="AC1075" s="136" t="str">
        <f>IF(B:B="","",IF(R1075="Refreshment Beverage","",IF(AND(R1075="Beer",Q1075=0),SUM(LOOKUP(2,1/(Rates!$B$15:$B$18&lt;=W1075)/(Rates!$C$15:$C$18&gt;=W1075),Rates!$E$15:$E$18)*W1075),VLOOKUP(VALUE(Q:Q),Rates!A:C,3,0)*W1075)))</f>
        <v/>
      </c>
      <c r="AD1075" s="137" t="str">
        <f>IFERROR(IF(B:B="","",IF(R1075="Beer","",IF(VALUE(Q1075)=0,VLOOKUP(VLOOKUP(B:B,#REF!,16,0),Rates!A:E,2,0),VLOOKUP(VALUE(Q1075),Rates!A$31:B$34,2,0)*W1075))),0)</f>
        <v/>
      </c>
      <c r="AE1075" s="121" t="str">
        <f t="shared" si="540"/>
        <v/>
      </c>
      <c r="AF1075" s="138" t="str">
        <f t="shared" si="541"/>
        <v/>
      </c>
      <c r="AG1075" s="122" t="str">
        <f t="shared" si="542"/>
        <v/>
      </c>
      <c r="AH1075" s="123" t="str">
        <f t="shared" si="543"/>
        <v/>
      </c>
      <c r="AI1075" s="139" t="str">
        <f>IF(AE:AE="","",IF(R1075="Refreshment Beverage",AK1075*(Rates!J$19/100),ROUND(SUM(AH1075*(Rates!$J$8/100)),4)))</f>
        <v/>
      </c>
      <c r="AJ1075" s="124" t="str">
        <f t="shared" si="544"/>
        <v/>
      </c>
      <c r="AK1075" s="125" t="str">
        <f t="shared" si="545"/>
        <v/>
      </c>
      <c r="AL1075" s="121" t="str">
        <f t="shared" si="546"/>
        <v/>
      </c>
      <c r="AM1075" s="138" t="str">
        <f>IF(AS1075="","",IF(R1075="Refreshment Beverage",ROUND(AS1075*Rates!K$19,4),ROUND(AO1075*(VLOOKUP(VALUE(Q1075),Rates!G$4:L$12,3,0)),4)))</f>
        <v/>
      </c>
      <c r="AN1075" s="126" t="str">
        <f>IF(AS1075="","",IF(R1075="Refreshment Beverage",AS1075*(Rates!J$19/100),MAX(AM1075,AB1075)))</f>
        <v/>
      </c>
      <c r="AO1075" s="127" t="str">
        <f t="shared" si="547"/>
        <v/>
      </c>
      <c r="AP1075" s="127" t="str">
        <f t="shared" si="548"/>
        <v/>
      </c>
      <c r="AQ1075" s="140" t="str">
        <f>IF(AS1075="","",IF(R1075="Refreshment Beverage",ROUND(SUM(VLOOKUP(Q:Q,Rates!G$15:L$19,3,0)*(AS1075-Y1075-Z1075-AA1075)),4),ROUND(SUM(Rates!$K$8*AS1075),4)))</f>
        <v/>
      </c>
      <c r="AR1075" s="139" t="str">
        <f t="shared" si="549"/>
        <v/>
      </c>
      <c r="AS1075" s="125" t="str">
        <f t="shared" si="550"/>
        <v/>
      </c>
      <c r="AT1075" s="121" t="str">
        <f t="shared" si="551"/>
        <v/>
      </c>
      <c r="AU1075" s="138" t="str">
        <f>IF(AX1075="","",IF(R1075="Refreshment Beverage",ROUND((BA1075-Y1075-Z1075-AA1075)*VLOOKUP(VALUE(Q1075),Rates!G$15:L$19,3,0),4),ROUND(AW1075*(VLOOKUP(VALUE(Q1075),Rates!G:L,3,0)),4)))</f>
        <v/>
      </c>
      <c r="AV1075" s="126" t="str">
        <f t="shared" si="552"/>
        <v/>
      </c>
      <c r="AW1075" s="127" t="str">
        <f t="shared" si="553"/>
        <v/>
      </c>
      <c r="AX1075" s="123" t="str">
        <f t="shared" si="554"/>
        <v/>
      </c>
      <c r="AY1075" s="140" t="str">
        <f>IF(AX1075="","",IF(R1075="Refreshment Beverage",ROUND(SUM(AX1075*Rates!K$19),4),ROUND(SUM(AX1075*(Rates!J$8/100)),4)))</f>
        <v/>
      </c>
      <c r="AZ1075" s="124" t="str">
        <f t="shared" si="555"/>
        <v/>
      </c>
      <c r="BA1075" s="125" t="str">
        <f t="shared" si="556"/>
        <v/>
      </c>
      <c r="BB1075" s="115"/>
      <c r="BC1075" s="143"/>
      <c r="BD1075" s="100"/>
      <c r="BE1075" s="100"/>
      <c r="BF1075" s="100"/>
      <c r="BG1075" s="100"/>
    </row>
    <row r="1076" spans="1:59" ht="12.75" customHeight="1" x14ac:dyDescent="0.2">
      <c r="A1076" s="144"/>
      <c r="B1076" s="141"/>
      <c r="C1076" s="141"/>
      <c r="D1076" s="142"/>
      <c r="E1076" s="142"/>
      <c r="F1076" s="142"/>
      <c r="G1076" s="142"/>
      <c r="H1076" s="142"/>
      <c r="I1076" s="129"/>
      <c r="J1076" s="130"/>
      <c r="K1076" s="131" t="str">
        <f t="shared" si="527"/>
        <v/>
      </c>
      <c r="L1076" s="132" t="str">
        <f t="shared" si="528"/>
        <v/>
      </c>
      <c r="M1076" s="133" t="str">
        <f t="shared" si="529"/>
        <v/>
      </c>
      <c r="N1076" s="134" t="str">
        <f>IFERROR(IF(B:B="","",IF(R1076="Beer",SUM(LOOKUP(2,1/(Rates!$B$3:$B$5&lt;=W1076)/(Rates!$C$3:$C$5&gt;=W1076),Rates!$D$3:$D$5)*(X1076/100)*W1076),IF(R1076="Refreshment Beverage",SUM(LOOKUP(2,1/(Rates!$B$7:$B$11&lt;=W1076)/(Rates!$C$7:$C$11&gt;=W1076),Rates!$D$7:$D$11)*(X1076/100)*W1076)))),"")</f>
        <v/>
      </c>
      <c r="O1076" s="134" t="str">
        <f t="shared" si="530"/>
        <v/>
      </c>
      <c r="P1076" s="116"/>
      <c r="Q1076" s="117" t="str">
        <f t="shared" si="531"/>
        <v/>
      </c>
      <c r="R1076" s="128" t="str">
        <f t="shared" si="532"/>
        <v/>
      </c>
      <c r="S1076" s="135" t="str">
        <f>IF(B1076="","",IF(R1076="Refreshment Beverage",VLOOKUP(VALUE(Q1076),Rates!G$15:L$19,2,0),VLOOKUP(VALUE(Q1076),Rates!G$4:L$12,2,0)))</f>
        <v/>
      </c>
      <c r="T1076" s="135" t="str">
        <f t="shared" si="533"/>
        <v/>
      </c>
      <c r="U1076" s="118" t="str">
        <f t="shared" si="534"/>
        <v/>
      </c>
      <c r="V1076" s="135" t="str">
        <f t="shared" si="535"/>
        <v/>
      </c>
      <c r="W1076" s="135" t="str">
        <f t="shared" si="536"/>
        <v/>
      </c>
      <c r="X1076" s="119" t="str">
        <f t="shared" si="537"/>
        <v/>
      </c>
      <c r="Y1076" s="120" t="str">
        <f>IF(B:B="","",IF(R1076="Refreshment Beverage",VLOOKUP(Q1076,Rates!G$15:L$19,6,0)*W1076,VLOOKUP(Q1076,Rates!G$4:L$12,6,0)*W1076))</f>
        <v/>
      </c>
      <c r="Z1076" s="120" t="str">
        <f t="shared" si="538"/>
        <v/>
      </c>
      <c r="AA1076" s="120" t="str">
        <f t="shared" si="539"/>
        <v/>
      </c>
      <c r="AB1076" s="136" t="str">
        <f>IF(B:B="","",IF(R1076="Refreshment Beverage","",IF(AND(R1076="Beer",Q1076=0),SUM(LOOKUP(2,1/(Rates!$B$15:$B$18&lt;=W1076)/(Rates!$C$15:$C$18&gt;=W1076),Rates!$D$15:$D$18)*W1076),VLOOKUP(VALUE(Q:Q),Rates!A:B,2,0)*W1076)))</f>
        <v/>
      </c>
      <c r="AC1076" s="136" t="str">
        <f>IF(B:B="","",IF(R1076="Refreshment Beverage","",IF(AND(R1076="Beer",Q1076=0),SUM(LOOKUP(2,1/(Rates!$B$15:$B$18&lt;=W1076)/(Rates!$C$15:$C$18&gt;=W1076),Rates!$E$15:$E$18)*W1076),VLOOKUP(VALUE(Q:Q),Rates!A:C,3,0)*W1076)))</f>
        <v/>
      </c>
      <c r="AD1076" s="137" t="str">
        <f>IFERROR(IF(B:B="","",IF(R1076="Beer","",IF(VALUE(Q1076)=0,VLOOKUP(VLOOKUP(B:B,#REF!,16,0),Rates!A:E,2,0),VLOOKUP(VALUE(Q1076),Rates!A$31:B$34,2,0)*W1076))),0)</f>
        <v/>
      </c>
      <c r="AE1076" s="121" t="str">
        <f t="shared" si="540"/>
        <v/>
      </c>
      <c r="AF1076" s="138" t="str">
        <f t="shared" si="541"/>
        <v/>
      </c>
      <c r="AG1076" s="122" t="str">
        <f t="shared" si="542"/>
        <v/>
      </c>
      <c r="AH1076" s="123" t="str">
        <f t="shared" si="543"/>
        <v/>
      </c>
      <c r="AI1076" s="139" t="str">
        <f>IF(AE:AE="","",IF(R1076="Refreshment Beverage",AK1076*(Rates!J$19/100),ROUND(SUM(AH1076*(Rates!$J$8/100)),4)))</f>
        <v/>
      </c>
      <c r="AJ1076" s="124" t="str">
        <f t="shared" si="544"/>
        <v/>
      </c>
      <c r="AK1076" s="125" t="str">
        <f t="shared" si="545"/>
        <v/>
      </c>
      <c r="AL1076" s="121" t="str">
        <f t="shared" si="546"/>
        <v/>
      </c>
      <c r="AM1076" s="138" t="str">
        <f>IF(AS1076="","",IF(R1076="Refreshment Beverage",ROUND(AS1076*Rates!K$19,4),ROUND(AO1076*(VLOOKUP(VALUE(Q1076),Rates!G$4:L$12,3,0)),4)))</f>
        <v/>
      </c>
      <c r="AN1076" s="126" t="str">
        <f>IF(AS1076="","",IF(R1076="Refreshment Beverage",AS1076*(Rates!J$19/100),MAX(AM1076,AB1076)))</f>
        <v/>
      </c>
      <c r="AO1076" s="127" t="str">
        <f t="shared" si="547"/>
        <v/>
      </c>
      <c r="AP1076" s="127" t="str">
        <f t="shared" si="548"/>
        <v/>
      </c>
      <c r="AQ1076" s="140" t="str">
        <f>IF(AS1076="","",IF(R1076="Refreshment Beverage",ROUND(SUM(VLOOKUP(Q:Q,Rates!G$15:L$19,3,0)*(AS1076-Y1076-Z1076-AA1076)),4),ROUND(SUM(Rates!$K$8*AS1076),4)))</f>
        <v/>
      </c>
      <c r="AR1076" s="139" t="str">
        <f t="shared" si="549"/>
        <v/>
      </c>
      <c r="AS1076" s="125" t="str">
        <f t="shared" si="550"/>
        <v/>
      </c>
      <c r="AT1076" s="121" t="str">
        <f t="shared" si="551"/>
        <v/>
      </c>
      <c r="AU1076" s="138" t="str">
        <f>IF(AX1076="","",IF(R1076="Refreshment Beverage",ROUND((BA1076-Y1076-Z1076-AA1076)*VLOOKUP(VALUE(Q1076),Rates!G$15:L$19,3,0),4),ROUND(AW1076*(VLOOKUP(VALUE(Q1076),Rates!G:L,3,0)),4)))</f>
        <v/>
      </c>
      <c r="AV1076" s="126" t="str">
        <f t="shared" si="552"/>
        <v/>
      </c>
      <c r="AW1076" s="127" t="str">
        <f t="shared" si="553"/>
        <v/>
      </c>
      <c r="AX1076" s="123" t="str">
        <f t="shared" si="554"/>
        <v/>
      </c>
      <c r="AY1076" s="140" t="str">
        <f>IF(AX1076="","",IF(R1076="Refreshment Beverage",ROUND(SUM(AX1076*Rates!K$19),4),ROUND(SUM(AX1076*(Rates!J$8/100)),4)))</f>
        <v/>
      </c>
      <c r="AZ1076" s="124" t="str">
        <f t="shared" si="555"/>
        <v/>
      </c>
      <c r="BA1076" s="125" t="str">
        <f t="shared" si="556"/>
        <v/>
      </c>
      <c r="BB1076" s="115"/>
      <c r="BC1076" s="143"/>
      <c r="BD1076" s="100"/>
      <c r="BE1076" s="100"/>
      <c r="BF1076" s="100"/>
      <c r="BG1076" s="100"/>
    </row>
    <row r="1077" spans="1:59" ht="12.75" customHeight="1" x14ac:dyDescent="0.2">
      <c r="A1077" s="144"/>
      <c r="B1077" s="141"/>
      <c r="C1077" s="141"/>
      <c r="D1077" s="142"/>
      <c r="E1077" s="142"/>
      <c r="F1077" s="142"/>
      <c r="G1077" s="142"/>
      <c r="H1077" s="142"/>
      <c r="I1077" s="129"/>
      <c r="J1077" s="130"/>
      <c r="K1077" s="131" t="str">
        <f t="shared" si="527"/>
        <v/>
      </c>
      <c r="L1077" s="132" t="str">
        <f t="shared" si="528"/>
        <v/>
      </c>
      <c r="M1077" s="133" t="str">
        <f t="shared" si="529"/>
        <v/>
      </c>
      <c r="N1077" s="134" t="str">
        <f>IFERROR(IF(B:B="","",IF(R1077="Beer",SUM(LOOKUP(2,1/(Rates!$B$3:$B$5&lt;=W1077)/(Rates!$C$3:$C$5&gt;=W1077),Rates!$D$3:$D$5)*(X1077/100)*W1077),IF(R1077="Refreshment Beverage",SUM(LOOKUP(2,1/(Rates!$B$7:$B$11&lt;=W1077)/(Rates!$C$7:$C$11&gt;=W1077),Rates!$D$7:$D$11)*(X1077/100)*W1077)))),"")</f>
        <v/>
      </c>
      <c r="O1077" s="134" t="str">
        <f t="shared" si="530"/>
        <v/>
      </c>
      <c r="P1077" s="116"/>
      <c r="Q1077" s="117" t="str">
        <f t="shared" si="531"/>
        <v/>
      </c>
      <c r="R1077" s="128" t="str">
        <f t="shared" si="532"/>
        <v/>
      </c>
      <c r="S1077" s="135" t="str">
        <f>IF(B1077="","",IF(R1077="Refreshment Beverage",VLOOKUP(VALUE(Q1077),Rates!G$15:L$19,2,0),VLOOKUP(VALUE(Q1077),Rates!G$4:L$12,2,0)))</f>
        <v/>
      </c>
      <c r="T1077" s="135" t="str">
        <f t="shared" si="533"/>
        <v/>
      </c>
      <c r="U1077" s="118" t="str">
        <f t="shared" si="534"/>
        <v/>
      </c>
      <c r="V1077" s="135" t="str">
        <f t="shared" si="535"/>
        <v/>
      </c>
      <c r="W1077" s="135" t="str">
        <f t="shared" si="536"/>
        <v/>
      </c>
      <c r="X1077" s="119" t="str">
        <f t="shared" si="537"/>
        <v/>
      </c>
      <c r="Y1077" s="120" t="str">
        <f>IF(B:B="","",IF(R1077="Refreshment Beverage",VLOOKUP(Q1077,Rates!G$15:L$19,6,0)*W1077,VLOOKUP(Q1077,Rates!G$4:L$12,6,0)*W1077))</f>
        <v/>
      </c>
      <c r="Z1077" s="120" t="str">
        <f t="shared" si="538"/>
        <v/>
      </c>
      <c r="AA1077" s="120" t="str">
        <f t="shared" si="539"/>
        <v/>
      </c>
      <c r="AB1077" s="136" t="str">
        <f>IF(B:B="","",IF(R1077="Refreshment Beverage","",IF(AND(R1077="Beer",Q1077=0),SUM(LOOKUP(2,1/(Rates!$B$15:$B$18&lt;=W1077)/(Rates!$C$15:$C$18&gt;=W1077),Rates!$D$15:$D$18)*W1077),VLOOKUP(VALUE(Q:Q),Rates!A:B,2,0)*W1077)))</f>
        <v/>
      </c>
      <c r="AC1077" s="136" t="str">
        <f>IF(B:B="","",IF(R1077="Refreshment Beverage","",IF(AND(R1077="Beer",Q1077=0),SUM(LOOKUP(2,1/(Rates!$B$15:$B$18&lt;=W1077)/(Rates!$C$15:$C$18&gt;=W1077),Rates!$E$15:$E$18)*W1077),VLOOKUP(VALUE(Q:Q),Rates!A:C,3,0)*W1077)))</f>
        <v/>
      </c>
      <c r="AD1077" s="137" t="str">
        <f>IFERROR(IF(B:B="","",IF(R1077="Beer","",IF(VALUE(Q1077)=0,VLOOKUP(VLOOKUP(B:B,#REF!,16,0),Rates!A:E,2,0),VLOOKUP(VALUE(Q1077),Rates!A$31:B$34,2,0)*W1077))),0)</f>
        <v/>
      </c>
      <c r="AE1077" s="121" t="str">
        <f t="shared" si="540"/>
        <v/>
      </c>
      <c r="AF1077" s="138" t="str">
        <f t="shared" si="541"/>
        <v/>
      </c>
      <c r="AG1077" s="122" t="str">
        <f t="shared" si="542"/>
        <v/>
      </c>
      <c r="AH1077" s="123" t="str">
        <f t="shared" si="543"/>
        <v/>
      </c>
      <c r="AI1077" s="139" t="str">
        <f>IF(AE:AE="","",IF(R1077="Refreshment Beverage",AK1077*(Rates!J$19/100),ROUND(SUM(AH1077*(Rates!$J$8/100)),4)))</f>
        <v/>
      </c>
      <c r="AJ1077" s="124" t="str">
        <f t="shared" si="544"/>
        <v/>
      </c>
      <c r="AK1077" s="125" t="str">
        <f t="shared" si="545"/>
        <v/>
      </c>
      <c r="AL1077" s="121" t="str">
        <f t="shared" si="546"/>
        <v/>
      </c>
      <c r="AM1077" s="138" t="str">
        <f>IF(AS1077="","",IF(R1077="Refreshment Beverage",ROUND(AS1077*Rates!K$19,4),ROUND(AO1077*(VLOOKUP(VALUE(Q1077),Rates!G$4:L$12,3,0)),4)))</f>
        <v/>
      </c>
      <c r="AN1077" s="126" t="str">
        <f>IF(AS1077="","",IF(R1077="Refreshment Beverage",AS1077*(Rates!J$19/100),MAX(AM1077,AB1077)))</f>
        <v/>
      </c>
      <c r="AO1077" s="127" t="str">
        <f t="shared" si="547"/>
        <v/>
      </c>
      <c r="AP1077" s="127" t="str">
        <f t="shared" si="548"/>
        <v/>
      </c>
      <c r="AQ1077" s="140" t="str">
        <f>IF(AS1077="","",IF(R1077="Refreshment Beverage",ROUND(SUM(VLOOKUP(Q:Q,Rates!G$15:L$19,3,0)*(AS1077-Y1077-Z1077-AA1077)),4),ROUND(SUM(Rates!$K$8*AS1077),4)))</f>
        <v/>
      </c>
      <c r="AR1077" s="139" t="str">
        <f t="shared" si="549"/>
        <v/>
      </c>
      <c r="AS1077" s="125" t="str">
        <f t="shared" si="550"/>
        <v/>
      </c>
      <c r="AT1077" s="121" t="str">
        <f t="shared" si="551"/>
        <v/>
      </c>
      <c r="AU1077" s="138" t="str">
        <f>IF(AX1077="","",IF(R1077="Refreshment Beverage",ROUND((BA1077-Y1077-Z1077-AA1077)*VLOOKUP(VALUE(Q1077),Rates!G$15:L$19,3,0),4),ROUND(AW1077*(VLOOKUP(VALUE(Q1077),Rates!G:L,3,0)),4)))</f>
        <v/>
      </c>
      <c r="AV1077" s="126" t="str">
        <f t="shared" si="552"/>
        <v/>
      </c>
      <c r="AW1077" s="127" t="str">
        <f t="shared" si="553"/>
        <v/>
      </c>
      <c r="AX1077" s="123" t="str">
        <f t="shared" si="554"/>
        <v/>
      </c>
      <c r="AY1077" s="140" t="str">
        <f>IF(AX1077="","",IF(R1077="Refreshment Beverage",ROUND(SUM(AX1077*Rates!K$19),4),ROUND(SUM(AX1077*(Rates!J$8/100)),4)))</f>
        <v/>
      </c>
      <c r="AZ1077" s="124" t="str">
        <f t="shared" si="555"/>
        <v/>
      </c>
      <c r="BA1077" s="125" t="str">
        <f t="shared" si="556"/>
        <v/>
      </c>
      <c r="BB1077" s="115"/>
      <c r="BC1077" s="143"/>
      <c r="BD1077" s="100"/>
      <c r="BE1077" s="100"/>
      <c r="BF1077" s="100"/>
      <c r="BG1077" s="100"/>
    </row>
    <row r="1078" spans="1:59" ht="12.75" customHeight="1" x14ac:dyDescent="0.2">
      <c r="A1078" s="144"/>
      <c r="B1078" s="141"/>
      <c r="C1078" s="141"/>
      <c r="D1078" s="142"/>
      <c r="E1078" s="142"/>
      <c r="F1078" s="142"/>
      <c r="G1078" s="142"/>
      <c r="H1078" s="142"/>
      <c r="I1078" s="129"/>
      <c r="J1078" s="130"/>
      <c r="K1078" s="131" t="str">
        <f t="shared" si="527"/>
        <v/>
      </c>
      <c r="L1078" s="132" t="str">
        <f t="shared" si="528"/>
        <v/>
      </c>
      <c r="M1078" s="133" t="str">
        <f t="shared" si="529"/>
        <v/>
      </c>
      <c r="N1078" s="134" t="str">
        <f>IFERROR(IF(B:B="","",IF(R1078="Beer",SUM(LOOKUP(2,1/(Rates!$B$3:$B$5&lt;=W1078)/(Rates!$C$3:$C$5&gt;=W1078),Rates!$D$3:$D$5)*(X1078/100)*W1078),IF(R1078="Refreshment Beverage",SUM(LOOKUP(2,1/(Rates!$B$7:$B$11&lt;=W1078)/(Rates!$C$7:$C$11&gt;=W1078),Rates!$D$7:$D$11)*(X1078/100)*W1078)))),"")</f>
        <v/>
      </c>
      <c r="O1078" s="134" t="str">
        <f t="shared" si="530"/>
        <v/>
      </c>
      <c r="P1078" s="116"/>
      <c r="Q1078" s="117" t="str">
        <f t="shared" si="531"/>
        <v/>
      </c>
      <c r="R1078" s="128" t="str">
        <f t="shared" si="532"/>
        <v/>
      </c>
      <c r="S1078" s="135" t="str">
        <f>IF(B1078="","",IF(R1078="Refreshment Beverage",VLOOKUP(VALUE(Q1078),Rates!G$15:L$19,2,0),VLOOKUP(VALUE(Q1078),Rates!G$4:L$12,2,0)))</f>
        <v/>
      </c>
      <c r="T1078" s="135" t="str">
        <f t="shared" si="533"/>
        <v/>
      </c>
      <c r="U1078" s="118" t="str">
        <f t="shared" si="534"/>
        <v/>
      </c>
      <c r="V1078" s="135" t="str">
        <f t="shared" si="535"/>
        <v/>
      </c>
      <c r="W1078" s="135" t="str">
        <f t="shared" si="536"/>
        <v/>
      </c>
      <c r="X1078" s="119" t="str">
        <f t="shared" si="537"/>
        <v/>
      </c>
      <c r="Y1078" s="120" t="str">
        <f>IF(B:B="","",IF(R1078="Refreshment Beverage",VLOOKUP(Q1078,Rates!G$15:L$19,6,0)*W1078,VLOOKUP(Q1078,Rates!G$4:L$12,6,0)*W1078))</f>
        <v/>
      </c>
      <c r="Z1078" s="120" t="str">
        <f t="shared" si="538"/>
        <v/>
      </c>
      <c r="AA1078" s="120" t="str">
        <f t="shared" si="539"/>
        <v/>
      </c>
      <c r="AB1078" s="136" t="str">
        <f>IF(B:B="","",IF(R1078="Refreshment Beverage","",IF(AND(R1078="Beer",Q1078=0),SUM(LOOKUP(2,1/(Rates!$B$15:$B$18&lt;=W1078)/(Rates!$C$15:$C$18&gt;=W1078),Rates!$D$15:$D$18)*W1078),VLOOKUP(VALUE(Q:Q),Rates!A:B,2,0)*W1078)))</f>
        <v/>
      </c>
      <c r="AC1078" s="136" t="str">
        <f>IF(B:B="","",IF(R1078="Refreshment Beverage","",IF(AND(R1078="Beer",Q1078=0),SUM(LOOKUP(2,1/(Rates!$B$15:$B$18&lt;=W1078)/(Rates!$C$15:$C$18&gt;=W1078),Rates!$E$15:$E$18)*W1078),VLOOKUP(VALUE(Q:Q),Rates!A:C,3,0)*W1078)))</f>
        <v/>
      </c>
      <c r="AD1078" s="137" t="str">
        <f>IFERROR(IF(B:B="","",IF(R1078="Beer","",IF(VALUE(Q1078)=0,VLOOKUP(VLOOKUP(B:B,#REF!,16,0),Rates!A:E,2,0),VLOOKUP(VALUE(Q1078),Rates!A$31:B$34,2,0)*W1078))),0)</f>
        <v/>
      </c>
      <c r="AE1078" s="121" t="str">
        <f t="shared" si="540"/>
        <v/>
      </c>
      <c r="AF1078" s="138" t="str">
        <f t="shared" si="541"/>
        <v/>
      </c>
      <c r="AG1078" s="122" t="str">
        <f t="shared" si="542"/>
        <v/>
      </c>
      <c r="AH1078" s="123" t="str">
        <f t="shared" si="543"/>
        <v/>
      </c>
      <c r="AI1078" s="139" t="str">
        <f>IF(AE:AE="","",IF(R1078="Refreshment Beverage",AK1078*(Rates!J$19/100),ROUND(SUM(AH1078*(Rates!$J$8/100)),4)))</f>
        <v/>
      </c>
      <c r="AJ1078" s="124" t="str">
        <f t="shared" si="544"/>
        <v/>
      </c>
      <c r="AK1078" s="125" t="str">
        <f t="shared" si="545"/>
        <v/>
      </c>
      <c r="AL1078" s="121" t="str">
        <f t="shared" si="546"/>
        <v/>
      </c>
      <c r="AM1078" s="138" t="str">
        <f>IF(AS1078="","",IF(R1078="Refreshment Beverage",ROUND(AS1078*Rates!K$19,4),ROUND(AO1078*(VLOOKUP(VALUE(Q1078),Rates!G$4:L$12,3,0)),4)))</f>
        <v/>
      </c>
      <c r="AN1078" s="126" t="str">
        <f>IF(AS1078="","",IF(R1078="Refreshment Beverage",AS1078*(Rates!J$19/100),MAX(AM1078,AB1078)))</f>
        <v/>
      </c>
      <c r="AO1078" s="127" t="str">
        <f t="shared" si="547"/>
        <v/>
      </c>
      <c r="AP1078" s="127" t="str">
        <f t="shared" si="548"/>
        <v/>
      </c>
      <c r="AQ1078" s="140" t="str">
        <f>IF(AS1078="","",IF(R1078="Refreshment Beverage",ROUND(SUM(VLOOKUP(Q:Q,Rates!G$15:L$19,3,0)*(AS1078-Y1078-Z1078-AA1078)),4),ROUND(SUM(Rates!$K$8*AS1078),4)))</f>
        <v/>
      </c>
      <c r="AR1078" s="139" t="str">
        <f t="shared" si="549"/>
        <v/>
      </c>
      <c r="AS1078" s="125" t="str">
        <f t="shared" si="550"/>
        <v/>
      </c>
      <c r="AT1078" s="121" t="str">
        <f t="shared" si="551"/>
        <v/>
      </c>
      <c r="AU1078" s="138" t="str">
        <f>IF(AX1078="","",IF(R1078="Refreshment Beverage",ROUND((BA1078-Y1078-Z1078-AA1078)*VLOOKUP(VALUE(Q1078),Rates!G$15:L$19,3,0),4),ROUND(AW1078*(VLOOKUP(VALUE(Q1078),Rates!G:L,3,0)),4)))</f>
        <v/>
      </c>
      <c r="AV1078" s="126" t="str">
        <f t="shared" si="552"/>
        <v/>
      </c>
      <c r="AW1078" s="127" t="str">
        <f t="shared" si="553"/>
        <v/>
      </c>
      <c r="AX1078" s="123" t="str">
        <f t="shared" si="554"/>
        <v/>
      </c>
      <c r="AY1078" s="140" t="str">
        <f>IF(AX1078="","",IF(R1078="Refreshment Beverage",ROUND(SUM(AX1078*Rates!K$19),4),ROUND(SUM(AX1078*(Rates!J$8/100)),4)))</f>
        <v/>
      </c>
      <c r="AZ1078" s="124" t="str">
        <f t="shared" si="555"/>
        <v/>
      </c>
      <c r="BA1078" s="125" t="str">
        <f t="shared" si="556"/>
        <v/>
      </c>
      <c r="BB1078" s="115"/>
      <c r="BC1078" s="143"/>
      <c r="BD1078" s="100"/>
      <c r="BE1078" s="100"/>
      <c r="BF1078" s="100"/>
      <c r="BG1078" s="100"/>
    </row>
    <row r="1079" spans="1:59" ht="12.75" customHeight="1" x14ac:dyDescent="0.2">
      <c r="A1079" s="144"/>
      <c r="B1079" s="141"/>
      <c r="C1079" s="141"/>
      <c r="D1079" s="142"/>
      <c r="E1079" s="142"/>
      <c r="F1079" s="142"/>
      <c r="G1079" s="142"/>
      <c r="H1079" s="142"/>
      <c r="I1079" s="129"/>
      <c r="J1079" s="130"/>
      <c r="K1079" s="131" t="str">
        <f t="shared" si="527"/>
        <v/>
      </c>
      <c r="L1079" s="132" t="str">
        <f t="shared" si="528"/>
        <v/>
      </c>
      <c r="M1079" s="133" t="str">
        <f t="shared" si="529"/>
        <v/>
      </c>
      <c r="N1079" s="134" t="str">
        <f>IFERROR(IF(B:B="","",IF(R1079="Beer",SUM(LOOKUP(2,1/(Rates!$B$3:$B$5&lt;=W1079)/(Rates!$C$3:$C$5&gt;=W1079),Rates!$D$3:$D$5)*(X1079/100)*W1079),IF(R1079="Refreshment Beverage",SUM(LOOKUP(2,1/(Rates!$B$7:$B$11&lt;=W1079)/(Rates!$C$7:$C$11&gt;=W1079),Rates!$D$7:$D$11)*(X1079/100)*W1079)))),"")</f>
        <v/>
      </c>
      <c r="O1079" s="134" t="str">
        <f t="shared" si="530"/>
        <v/>
      </c>
      <c r="P1079" s="116"/>
      <c r="Q1079" s="117" t="str">
        <f t="shared" si="531"/>
        <v/>
      </c>
      <c r="R1079" s="128" t="str">
        <f t="shared" si="532"/>
        <v/>
      </c>
      <c r="S1079" s="135" t="str">
        <f>IF(B1079="","",IF(R1079="Refreshment Beverage",VLOOKUP(VALUE(Q1079),Rates!G$15:L$19,2,0),VLOOKUP(VALUE(Q1079),Rates!G$4:L$12,2,0)))</f>
        <v/>
      </c>
      <c r="T1079" s="135" t="str">
        <f t="shared" si="533"/>
        <v/>
      </c>
      <c r="U1079" s="118" t="str">
        <f t="shared" si="534"/>
        <v/>
      </c>
      <c r="V1079" s="135" t="str">
        <f t="shared" si="535"/>
        <v/>
      </c>
      <c r="W1079" s="135" t="str">
        <f t="shared" si="536"/>
        <v/>
      </c>
      <c r="X1079" s="119" t="str">
        <f t="shared" si="537"/>
        <v/>
      </c>
      <c r="Y1079" s="120" t="str">
        <f>IF(B:B="","",IF(R1079="Refreshment Beverage",VLOOKUP(Q1079,Rates!G$15:L$19,6,0)*W1079,VLOOKUP(Q1079,Rates!G$4:L$12,6,0)*W1079))</f>
        <v/>
      </c>
      <c r="Z1079" s="120" t="str">
        <f t="shared" si="538"/>
        <v/>
      </c>
      <c r="AA1079" s="120" t="str">
        <f t="shared" si="539"/>
        <v/>
      </c>
      <c r="AB1079" s="136" t="str">
        <f>IF(B:B="","",IF(R1079="Refreshment Beverage","",IF(AND(R1079="Beer",Q1079=0),SUM(LOOKUP(2,1/(Rates!$B$15:$B$18&lt;=W1079)/(Rates!$C$15:$C$18&gt;=W1079),Rates!$D$15:$D$18)*W1079),VLOOKUP(VALUE(Q:Q),Rates!A:B,2,0)*W1079)))</f>
        <v/>
      </c>
      <c r="AC1079" s="136" t="str">
        <f>IF(B:B="","",IF(R1079="Refreshment Beverage","",IF(AND(R1079="Beer",Q1079=0),SUM(LOOKUP(2,1/(Rates!$B$15:$B$18&lt;=W1079)/(Rates!$C$15:$C$18&gt;=W1079),Rates!$E$15:$E$18)*W1079),VLOOKUP(VALUE(Q:Q),Rates!A:C,3,0)*W1079)))</f>
        <v/>
      </c>
      <c r="AD1079" s="137" t="str">
        <f>IFERROR(IF(B:B="","",IF(R1079="Beer","",IF(VALUE(Q1079)=0,VLOOKUP(VLOOKUP(B:B,#REF!,16,0),Rates!A:E,2,0),VLOOKUP(VALUE(Q1079),Rates!A$31:B$34,2,0)*W1079))),0)</f>
        <v/>
      </c>
      <c r="AE1079" s="121" t="str">
        <f t="shared" si="540"/>
        <v/>
      </c>
      <c r="AF1079" s="138" t="str">
        <f t="shared" si="541"/>
        <v/>
      </c>
      <c r="AG1079" s="122" t="str">
        <f t="shared" si="542"/>
        <v/>
      </c>
      <c r="AH1079" s="123" t="str">
        <f t="shared" si="543"/>
        <v/>
      </c>
      <c r="AI1079" s="139" t="str">
        <f>IF(AE:AE="","",IF(R1079="Refreshment Beverage",AK1079*(Rates!J$19/100),ROUND(SUM(AH1079*(Rates!$J$8/100)),4)))</f>
        <v/>
      </c>
      <c r="AJ1079" s="124" t="str">
        <f t="shared" si="544"/>
        <v/>
      </c>
      <c r="AK1079" s="125" t="str">
        <f t="shared" si="545"/>
        <v/>
      </c>
      <c r="AL1079" s="121" t="str">
        <f t="shared" si="546"/>
        <v/>
      </c>
      <c r="AM1079" s="138" t="str">
        <f>IF(AS1079="","",IF(R1079="Refreshment Beverage",ROUND(AS1079*Rates!K$19,4),ROUND(AO1079*(VLOOKUP(VALUE(Q1079),Rates!G$4:L$12,3,0)),4)))</f>
        <v/>
      </c>
      <c r="AN1079" s="126" t="str">
        <f>IF(AS1079="","",IF(R1079="Refreshment Beverage",AS1079*(Rates!J$19/100),MAX(AM1079,AB1079)))</f>
        <v/>
      </c>
      <c r="AO1079" s="127" t="str">
        <f t="shared" si="547"/>
        <v/>
      </c>
      <c r="AP1079" s="127" t="str">
        <f t="shared" si="548"/>
        <v/>
      </c>
      <c r="AQ1079" s="140" t="str">
        <f>IF(AS1079="","",IF(R1079="Refreshment Beverage",ROUND(SUM(VLOOKUP(Q:Q,Rates!G$15:L$19,3,0)*(AS1079-Y1079-Z1079-AA1079)),4),ROUND(SUM(Rates!$K$8*AS1079),4)))</f>
        <v/>
      </c>
      <c r="AR1079" s="139" t="str">
        <f t="shared" si="549"/>
        <v/>
      </c>
      <c r="AS1079" s="125" t="str">
        <f t="shared" si="550"/>
        <v/>
      </c>
      <c r="AT1079" s="121" t="str">
        <f t="shared" si="551"/>
        <v/>
      </c>
      <c r="AU1079" s="138" t="str">
        <f>IF(AX1079="","",IF(R1079="Refreshment Beverage",ROUND((BA1079-Y1079-Z1079-AA1079)*VLOOKUP(VALUE(Q1079),Rates!G$15:L$19,3,0),4),ROUND(AW1079*(VLOOKUP(VALUE(Q1079),Rates!G:L,3,0)),4)))</f>
        <v/>
      </c>
      <c r="AV1079" s="126" t="str">
        <f t="shared" si="552"/>
        <v/>
      </c>
      <c r="AW1079" s="127" t="str">
        <f t="shared" si="553"/>
        <v/>
      </c>
      <c r="AX1079" s="123" t="str">
        <f t="shared" si="554"/>
        <v/>
      </c>
      <c r="AY1079" s="140" t="str">
        <f>IF(AX1079="","",IF(R1079="Refreshment Beverage",ROUND(SUM(AX1079*Rates!K$19),4),ROUND(SUM(AX1079*(Rates!J$8/100)),4)))</f>
        <v/>
      </c>
      <c r="AZ1079" s="124" t="str">
        <f t="shared" si="555"/>
        <v/>
      </c>
      <c r="BA1079" s="125" t="str">
        <f t="shared" si="556"/>
        <v/>
      </c>
      <c r="BB1079" s="115"/>
      <c r="BC1079" s="143"/>
      <c r="BD1079" s="100"/>
      <c r="BE1079" s="100"/>
      <c r="BF1079" s="100"/>
      <c r="BG1079" s="100"/>
    </row>
    <row r="1080" spans="1:59" ht="12.75" customHeight="1" x14ac:dyDescent="0.2">
      <c r="A1080" s="144"/>
      <c r="B1080" s="141"/>
      <c r="C1080" s="141"/>
      <c r="D1080" s="142"/>
      <c r="E1080" s="142"/>
      <c r="F1080" s="142"/>
      <c r="G1080" s="142"/>
      <c r="H1080" s="142"/>
      <c r="I1080" s="129"/>
      <c r="J1080" s="130"/>
      <c r="K1080" s="131" t="str">
        <f t="shared" si="527"/>
        <v/>
      </c>
      <c r="L1080" s="132" t="str">
        <f t="shared" si="528"/>
        <v/>
      </c>
      <c r="M1080" s="133" t="str">
        <f t="shared" si="529"/>
        <v/>
      </c>
      <c r="N1080" s="134" t="str">
        <f>IFERROR(IF(B:B="","",IF(R1080="Beer",SUM(LOOKUP(2,1/(Rates!$B$3:$B$5&lt;=W1080)/(Rates!$C$3:$C$5&gt;=W1080),Rates!$D$3:$D$5)*(X1080/100)*W1080),IF(R1080="Refreshment Beverage",SUM(LOOKUP(2,1/(Rates!$B$7:$B$11&lt;=W1080)/(Rates!$C$7:$C$11&gt;=W1080),Rates!$D$7:$D$11)*(X1080/100)*W1080)))),"")</f>
        <v/>
      </c>
      <c r="O1080" s="134" t="str">
        <f t="shared" si="530"/>
        <v/>
      </c>
      <c r="P1080" s="116"/>
      <c r="Q1080" s="117" t="str">
        <f t="shared" si="531"/>
        <v/>
      </c>
      <c r="R1080" s="128" t="str">
        <f t="shared" si="532"/>
        <v/>
      </c>
      <c r="S1080" s="135" t="str">
        <f>IF(B1080="","",IF(R1080="Refreshment Beverage",VLOOKUP(VALUE(Q1080),Rates!G$15:L$19,2,0),VLOOKUP(VALUE(Q1080),Rates!G$4:L$12,2,0)))</f>
        <v/>
      </c>
      <c r="T1080" s="135" t="str">
        <f t="shared" si="533"/>
        <v/>
      </c>
      <c r="U1080" s="118" t="str">
        <f t="shared" si="534"/>
        <v/>
      </c>
      <c r="V1080" s="135" t="str">
        <f t="shared" si="535"/>
        <v/>
      </c>
      <c r="W1080" s="135" t="str">
        <f t="shared" si="536"/>
        <v/>
      </c>
      <c r="X1080" s="119" t="str">
        <f t="shared" si="537"/>
        <v/>
      </c>
      <c r="Y1080" s="120" t="str">
        <f>IF(B:B="","",IF(R1080="Refreshment Beverage",VLOOKUP(Q1080,Rates!G$15:L$19,6,0)*W1080,VLOOKUP(Q1080,Rates!G$4:L$12,6,0)*W1080))</f>
        <v/>
      </c>
      <c r="Z1080" s="120" t="str">
        <f t="shared" si="538"/>
        <v/>
      </c>
      <c r="AA1080" s="120" t="str">
        <f t="shared" si="539"/>
        <v/>
      </c>
      <c r="AB1080" s="136" t="str">
        <f>IF(B:B="","",IF(R1080="Refreshment Beverage","",IF(AND(R1080="Beer",Q1080=0),SUM(LOOKUP(2,1/(Rates!$B$15:$B$18&lt;=W1080)/(Rates!$C$15:$C$18&gt;=W1080),Rates!$D$15:$D$18)*W1080),VLOOKUP(VALUE(Q:Q),Rates!A:B,2,0)*W1080)))</f>
        <v/>
      </c>
      <c r="AC1080" s="136" t="str">
        <f>IF(B:B="","",IF(R1080="Refreshment Beverage","",IF(AND(R1080="Beer",Q1080=0),SUM(LOOKUP(2,1/(Rates!$B$15:$B$18&lt;=W1080)/(Rates!$C$15:$C$18&gt;=W1080),Rates!$E$15:$E$18)*W1080),VLOOKUP(VALUE(Q:Q),Rates!A:C,3,0)*W1080)))</f>
        <v/>
      </c>
      <c r="AD1080" s="137" t="str">
        <f>IFERROR(IF(B:B="","",IF(R1080="Beer","",IF(VALUE(Q1080)=0,VLOOKUP(VLOOKUP(B:B,#REF!,16,0),Rates!A:E,2,0),VLOOKUP(VALUE(Q1080),Rates!A$31:B$34,2,0)*W1080))),0)</f>
        <v/>
      </c>
      <c r="AE1080" s="121" t="str">
        <f t="shared" si="540"/>
        <v/>
      </c>
      <c r="AF1080" s="138" t="str">
        <f t="shared" si="541"/>
        <v/>
      </c>
      <c r="AG1080" s="122" t="str">
        <f t="shared" si="542"/>
        <v/>
      </c>
      <c r="AH1080" s="123" t="str">
        <f t="shared" si="543"/>
        <v/>
      </c>
      <c r="AI1080" s="139" t="str">
        <f>IF(AE:AE="","",IF(R1080="Refreshment Beverage",AK1080*(Rates!J$19/100),ROUND(SUM(AH1080*(Rates!$J$8/100)),4)))</f>
        <v/>
      </c>
      <c r="AJ1080" s="124" t="str">
        <f t="shared" si="544"/>
        <v/>
      </c>
      <c r="AK1080" s="125" t="str">
        <f t="shared" si="545"/>
        <v/>
      </c>
      <c r="AL1080" s="121" t="str">
        <f t="shared" si="546"/>
        <v/>
      </c>
      <c r="AM1080" s="138" t="str">
        <f>IF(AS1080="","",IF(R1080="Refreshment Beverage",ROUND(AS1080*Rates!K$19,4),ROUND(AO1080*(VLOOKUP(VALUE(Q1080),Rates!G$4:L$12,3,0)),4)))</f>
        <v/>
      </c>
      <c r="AN1080" s="126" t="str">
        <f>IF(AS1080="","",IF(R1080="Refreshment Beverage",AS1080*(Rates!J$19/100),MAX(AM1080,AB1080)))</f>
        <v/>
      </c>
      <c r="AO1080" s="127" t="str">
        <f t="shared" si="547"/>
        <v/>
      </c>
      <c r="AP1080" s="127" t="str">
        <f t="shared" si="548"/>
        <v/>
      </c>
      <c r="AQ1080" s="140" t="str">
        <f>IF(AS1080="","",IF(R1080="Refreshment Beverage",ROUND(SUM(VLOOKUP(Q:Q,Rates!G$15:L$19,3,0)*(AS1080-Y1080-Z1080-AA1080)),4),ROUND(SUM(Rates!$K$8*AS1080),4)))</f>
        <v/>
      </c>
      <c r="AR1080" s="139" t="str">
        <f t="shared" si="549"/>
        <v/>
      </c>
      <c r="AS1080" s="125" t="str">
        <f t="shared" si="550"/>
        <v/>
      </c>
      <c r="AT1080" s="121" t="str">
        <f t="shared" si="551"/>
        <v/>
      </c>
      <c r="AU1080" s="138" t="str">
        <f>IF(AX1080="","",IF(R1080="Refreshment Beverage",ROUND((BA1080-Y1080-Z1080-AA1080)*VLOOKUP(VALUE(Q1080),Rates!G$15:L$19,3,0),4),ROUND(AW1080*(VLOOKUP(VALUE(Q1080),Rates!G:L,3,0)),4)))</f>
        <v/>
      </c>
      <c r="AV1080" s="126" t="str">
        <f t="shared" si="552"/>
        <v/>
      </c>
      <c r="AW1080" s="127" t="str">
        <f t="shared" si="553"/>
        <v/>
      </c>
      <c r="AX1080" s="123" t="str">
        <f t="shared" si="554"/>
        <v/>
      </c>
      <c r="AY1080" s="140" t="str">
        <f>IF(AX1080="","",IF(R1080="Refreshment Beverage",ROUND(SUM(AX1080*Rates!K$19),4),ROUND(SUM(AX1080*(Rates!J$8/100)),4)))</f>
        <v/>
      </c>
      <c r="AZ1080" s="124" t="str">
        <f t="shared" si="555"/>
        <v/>
      </c>
      <c r="BA1080" s="125" t="str">
        <f t="shared" si="556"/>
        <v/>
      </c>
      <c r="BB1080" s="115"/>
      <c r="BC1080" s="143"/>
      <c r="BD1080" s="100"/>
      <c r="BE1080" s="100"/>
      <c r="BF1080" s="100"/>
      <c r="BG1080" s="100"/>
    </row>
    <row r="1081" spans="1:59" ht="12.75" customHeight="1" x14ac:dyDescent="0.2">
      <c r="A1081" s="144"/>
      <c r="B1081" s="141"/>
      <c r="C1081" s="141"/>
      <c r="D1081" s="142"/>
      <c r="E1081" s="142"/>
      <c r="F1081" s="142"/>
      <c r="G1081" s="142"/>
      <c r="H1081" s="142"/>
      <c r="I1081" s="129"/>
      <c r="J1081" s="130"/>
      <c r="K1081" s="131" t="str">
        <f t="shared" si="527"/>
        <v/>
      </c>
      <c r="L1081" s="132" t="str">
        <f t="shared" si="528"/>
        <v/>
      </c>
      <c r="M1081" s="133" t="str">
        <f t="shared" si="529"/>
        <v/>
      </c>
      <c r="N1081" s="134" t="str">
        <f>IFERROR(IF(B:B="","",IF(R1081="Beer",SUM(LOOKUP(2,1/(Rates!$B$3:$B$5&lt;=W1081)/(Rates!$C$3:$C$5&gt;=W1081),Rates!$D$3:$D$5)*(X1081/100)*W1081),IF(R1081="Refreshment Beverage",SUM(LOOKUP(2,1/(Rates!$B$7:$B$11&lt;=W1081)/(Rates!$C$7:$C$11&gt;=W1081),Rates!$D$7:$D$11)*(X1081/100)*W1081)))),"")</f>
        <v/>
      </c>
      <c r="O1081" s="134" t="str">
        <f t="shared" si="530"/>
        <v/>
      </c>
      <c r="P1081" s="116"/>
      <c r="Q1081" s="117" t="str">
        <f t="shared" si="531"/>
        <v/>
      </c>
      <c r="R1081" s="128" t="str">
        <f t="shared" si="532"/>
        <v/>
      </c>
      <c r="S1081" s="135" t="str">
        <f>IF(B1081="","",IF(R1081="Refreshment Beverage",VLOOKUP(VALUE(Q1081),Rates!G$15:L$19,2,0),VLOOKUP(VALUE(Q1081),Rates!G$4:L$12,2,0)))</f>
        <v/>
      </c>
      <c r="T1081" s="135" t="str">
        <f t="shared" si="533"/>
        <v/>
      </c>
      <c r="U1081" s="118" t="str">
        <f t="shared" si="534"/>
        <v/>
      </c>
      <c r="V1081" s="135" t="str">
        <f t="shared" si="535"/>
        <v/>
      </c>
      <c r="W1081" s="135" t="str">
        <f t="shared" si="536"/>
        <v/>
      </c>
      <c r="X1081" s="119" t="str">
        <f t="shared" si="537"/>
        <v/>
      </c>
      <c r="Y1081" s="120" t="str">
        <f>IF(B:B="","",IF(R1081="Refreshment Beverage",VLOOKUP(Q1081,Rates!G$15:L$19,6,0)*W1081,VLOOKUP(Q1081,Rates!G$4:L$12,6,0)*W1081))</f>
        <v/>
      </c>
      <c r="Z1081" s="120" t="str">
        <f t="shared" si="538"/>
        <v/>
      </c>
      <c r="AA1081" s="120" t="str">
        <f t="shared" si="539"/>
        <v/>
      </c>
      <c r="AB1081" s="136" t="str">
        <f>IF(B:B="","",IF(R1081="Refreshment Beverage","",IF(AND(R1081="Beer",Q1081=0),SUM(LOOKUP(2,1/(Rates!$B$15:$B$18&lt;=W1081)/(Rates!$C$15:$C$18&gt;=W1081),Rates!$D$15:$D$18)*W1081),VLOOKUP(VALUE(Q:Q),Rates!A:B,2,0)*W1081)))</f>
        <v/>
      </c>
      <c r="AC1081" s="136" t="str">
        <f>IF(B:B="","",IF(R1081="Refreshment Beverage","",IF(AND(R1081="Beer",Q1081=0),SUM(LOOKUP(2,1/(Rates!$B$15:$B$18&lt;=W1081)/(Rates!$C$15:$C$18&gt;=W1081),Rates!$E$15:$E$18)*W1081),VLOOKUP(VALUE(Q:Q),Rates!A:C,3,0)*W1081)))</f>
        <v/>
      </c>
      <c r="AD1081" s="137" t="str">
        <f>IFERROR(IF(B:B="","",IF(R1081="Beer","",IF(VALUE(Q1081)=0,VLOOKUP(VLOOKUP(B:B,#REF!,16,0),Rates!A:E,2,0),VLOOKUP(VALUE(Q1081),Rates!A$31:B$34,2,0)*W1081))),0)</f>
        <v/>
      </c>
      <c r="AE1081" s="121" t="str">
        <f t="shared" si="540"/>
        <v/>
      </c>
      <c r="AF1081" s="138" t="str">
        <f t="shared" si="541"/>
        <v/>
      </c>
      <c r="AG1081" s="122" t="str">
        <f t="shared" si="542"/>
        <v/>
      </c>
      <c r="AH1081" s="123" t="str">
        <f t="shared" si="543"/>
        <v/>
      </c>
      <c r="AI1081" s="139" t="str">
        <f>IF(AE:AE="","",IF(R1081="Refreshment Beverage",AK1081*(Rates!J$19/100),ROUND(SUM(AH1081*(Rates!$J$8/100)),4)))</f>
        <v/>
      </c>
      <c r="AJ1081" s="124" t="str">
        <f t="shared" si="544"/>
        <v/>
      </c>
      <c r="AK1081" s="125" t="str">
        <f t="shared" si="545"/>
        <v/>
      </c>
      <c r="AL1081" s="121" t="str">
        <f t="shared" si="546"/>
        <v/>
      </c>
      <c r="AM1081" s="138" t="str">
        <f>IF(AS1081="","",IF(R1081="Refreshment Beverage",ROUND(AS1081*Rates!K$19,4),ROUND(AO1081*(VLOOKUP(VALUE(Q1081),Rates!G$4:L$12,3,0)),4)))</f>
        <v/>
      </c>
      <c r="AN1081" s="126" t="str">
        <f>IF(AS1081="","",IF(R1081="Refreshment Beverage",AS1081*(Rates!J$19/100),MAX(AM1081,AB1081)))</f>
        <v/>
      </c>
      <c r="AO1081" s="127" t="str">
        <f t="shared" si="547"/>
        <v/>
      </c>
      <c r="AP1081" s="127" t="str">
        <f t="shared" si="548"/>
        <v/>
      </c>
      <c r="AQ1081" s="140" t="str">
        <f>IF(AS1081="","",IF(R1081="Refreshment Beverage",ROUND(SUM(VLOOKUP(Q:Q,Rates!G$15:L$19,3,0)*(AS1081-Y1081-Z1081-AA1081)),4),ROUND(SUM(Rates!$K$8*AS1081),4)))</f>
        <v/>
      </c>
      <c r="AR1081" s="139" t="str">
        <f t="shared" si="549"/>
        <v/>
      </c>
      <c r="AS1081" s="125" t="str">
        <f t="shared" si="550"/>
        <v/>
      </c>
      <c r="AT1081" s="121" t="str">
        <f t="shared" si="551"/>
        <v/>
      </c>
      <c r="AU1081" s="138" t="str">
        <f>IF(AX1081="","",IF(R1081="Refreshment Beverage",ROUND((BA1081-Y1081-Z1081-AA1081)*VLOOKUP(VALUE(Q1081),Rates!G$15:L$19,3,0),4),ROUND(AW1081*(VLOOKUP(VALUE(Q1081),Rates!G:L,3,0)),4)))</f>
        <v/>
      </c>
      <c r="AV1081" s="126" t="str">
        <f t="shared" si="552"/>
        <v/>
      </c>
      <c r="AW1081" s="127" t="str">
        <f t="shared" si="553"/>
        <v/>
      </c>
      <c r="AX1081" s="123" t="str">
        <f t="shared" si="554"/>
        <v/>
      </c>
      <c r="AY1081" s="140" t="str">
        <f>IF(AX1081="","",IF(R1081="Refreshment Beverage",ROUND(SUM(AX1081*Rates!K$19),4),ROUND(SUM(AX1081*(Rates!J$8/100)),4)))</f>
        <v/>
      </c>
      <c r="AZ1081" s="124" t="str">
        <f t="shared" si="555"/>
        <v/>
      </c>
      <c r="BA1081" s="125" t="str">
        <f t="shared" si="556"/>
        <v/>
      </c>
      <c r="BB1081" s="115"/>
      <c r="BC1081" s="143"/>
      <c r="BD1081" s="100"/>
      <c r="BE1081" s="100"/>
      <c r="BF1081" s="100"/>
      <c r="BG1081" s="100"/>
    </row>
    <row r="1082" spans="1:59" ht="12.75" customHeight="1" x14ac:dyDescent="0.2">
      <c r="A1082" s="144"/>
      <c r="B1082" s="141"/>
      <c r="C1082" s="141"/>
      <c r="D1082" s="142"/>
      <c r="E1082" s="142"/>
      <c r="F1082" s="142"/>
      <c r="G1082" s="142"/>
      <c r="H1082" s="142"/>
      <c r="I1082" s="129"/>
      <c r="J1082" s="130"/>
      <c r="K1082" s="131" t="str">
        <f t="shared" si="527"/>
        <v/>
      </c>
      <c r="L1082" s="132" t="str">
        <f t="shared" si="528"/>
        <v/>
      </c>
      <c r="M1082" s="133" t="str">
        <f t="shared" si="529"/>
        <v/>
      </c>
      <c r="N1082" s="134" t="str">
        <f>IFERROR(IF(B:B="","",IF(R1082="Beer",SUM(LOOKUP(2,1/(Rates!$B$3:$B$5&lt;=W1082)/(Rates!$C$3:$C$5&gt;=W1082),Rates!$D$3:$D$5)*(X1082/100)*W1082),IF(R1082="Refreshment Beverage",SUM(LOOKUP(2,1/(Rates!$B$7:$B$11&lt;=W1082)/(Rates!$C$7:$C$11&gt;=W1082),Rates!$D$7:$D$11)*(X1082/100)*W1082)))),"")</f>
        <v/>
      </c>
      <c r="O1082" s="134" t="str">
        <f t="shared" si="530"/>
        <v/>
      </c>
      <c r="P1082" s="116"/>
      <c r="Q1082" s="117" t="str">
        <f t="shared" si="531"/>
        <v/>
      </c>
      <c r="R1082" s="128" t="str">
        <f t="shared" si="532"/>
        <v/>
      </c>
      <c r="S1082" s="135" t="str">
        <f>IF(B1082="","",IF(R1082="Refreshment Beverage",VLOOKUP(VALUE(Q1082),Rates!G$15:L$19,2,0),VLOOKUP(VALUE(Q1082),Rates!G$4:L$12,2,0)))</f>
        <v/>
      </c>
      <c r="T1082" s="135" t="str">
        <f t="shared" si="533"/>
        <v/>
      </c>
      <c r="U1082" s="118" t="str">
        <f t="shared" si="534"/>
        <v/>
      </c>
      <c r="V1082" s="135" t="str">
        <f t="shared" si="535"/>
        <v/>
      </c>
      <c r="W1082" s="135" t="str">
        <f t="shared" si="536"/>
        <v/>
      </c>
      <c r="X1082" s="119" t="str">
        <f t="shared" si="537"/>
        <v/>
      </c>
      <c r="Y1082" s="120" t="str">
        <f>IF(B:B="","",IF(R1082="Refreshment Beverage",VLOOKUP(Q1082,Rates!G$15:L$19,6,0)*W1082,VLOOKUP(Q1082,Rates!G$4:L$12,6,0)*W1082))</f>
        <v/>
      </c>
      <c r="Z1082" s="120" t="str">
        <f t="shared" si="538"/>
        <v/>
      </c>
      <c r="AA1082" s="120" t="str">
        <f t="shared" si="539"/>
        <v/>
      </c>
      <c r="AB1082" s="136" t="str">
        <f>IF(B:B="","",IF(R1082="Refreshment Beverage","",IF(AND(R1082="Beer",Q1082=0),SUM(LOOKUP(2,1/(Rates!$B$15:$B$18&lt;=W1082)/(Rates!$C$15:$C$18&gt;=W1082),Rates!$D$15:$D$18)*W1082),VLOOKUP(VALUE(Q:Q),Rates!A:B,2,0)*W1082)))</f>
        <v/>
      </c>
      <c r="AC1082" s="136" t="str">
        <f>IF(B:B="","",IF(R1082="Refreshment Beverage","",IF(AND(R1082="Beer",Q1082=0),SUM(LOOKUP(2,1/(Rates!$B$15:$B$18&lt;=W1082)/(Rates!$C$15:$C$18&gt;=W1082),Rates!$E$15:$E$18)*W1082),VLOOKUP(VALUE(Q:Q),Rates!A:C,3,0)*W1082)))</f>
        <v/>
      </c>
      <c r="AD1082" s="137" t="str">
        <f>IFERROR(IF(B:B="","",IF(R1082="Beer","",IF(VALUE(Q1082)=0,VLOOKUP(VLOOKUP(B:B,#REF!,16,0),Rates!A:E,2,0),VLOOKUP(VALUE(Q1082),Rates!A$31:B$34,2,0)*W1082))),0)</f>
        <v/>
      </c>
      <c r="AE1082" s="121" t="str">
        <f t="shared" si="540"/>
        <v/>
      </c>
      <c r="AF1082" s="138" t="str">
        <f t="shared" si="541"/>
        <v/>
      </c>
      <c r="AG1082" s="122" t="str">
        <f t="shared" si="542"/>
        <v/>
      </c>
      <c r="AH1082" s="123" t="str">
        <f t="shared" si="543"/>
        <v/>
      </c>
      <c r="AI1082" s="139" t="str">
        <f>IF(AE:AE="","",IF(R1082="Refreshment Beverage",AK1082*(Rates!J$19/100),ROUND(SUM(AH1082*(Rates!$J$8/100)),4)))</f>
        <v/>
      </c>
      <c r="AJ1082" s="124" t="str">
        <f t="shared" si="544"/>
        <v/>
      </c>
      <c r="AK1082" s="125" t="str">
        <f t="shared" si="545"/>
        <v/>
      </c>
      <c r="AL1082" s="121" t="str">
        <f t="shared" si="546"/>
        <v/>
      </c>
      <c r="AM1082" s="138" t="str">
        <f>IF(AS1082="","",IF(R1082="Refreshment Beverage",ROUND(AS1082*Rates!K$19,4),ROUND(AO1082*(VLOOKUP(VALUE(Q1082),Rates!G$4:L$12,3,0)),4)))</f>
        <v/>
      </c>
      <c r="AN1082" s="126" t="str">
        <f>IF(AS1082="","",IF(R1082="Refreshment Beverage",AS1082*(Rates!J$19/100),MAX(AM1082,AB1082)))</f>
        <v/>
      </c>
      <c r="AO1082" s="127" t="str">
        <f t="shared" si="547"/>
        <v/>
      </c>
      <c r="AP1082" s="127" t="str">
        <f t="shared" si="548"/>
        <v/>
      </c>
      <c r="AQ1082" s="140" t="str">
        <f>IF(AS1082="","",IF(R1082="Refreshment Beverage",ROUND(SUM(VLOOKUP(Q:Q,Rates!G$15:L$19,3,0)*(AS1082-Y1082-Z1082-AA1082)),4),ROUND(SUM(Rates!$K$8*AS1082),4)))</f>
        <v/>
      </c>
      <c r="AR1082" s="139" t="str">
        <f t="shared" si="549"/>
        <v/>
      </c>
      <c r="AS1082" s="125" t="str">
        <f t="shared" si="550"/>
        <v/>
      </c>
      <c r="AT1082" s="121" t="str">
        <f t="shared" si="551"/>
        <v/>
      </c>
      <c r="AU1082" s="138" t="str">
        <f>IF(AX1082="","",IF(R1082="Refreshment Beverage",ROUND((BA1082-Y1082-Z1082-AA1082)*VLOOKUP(VALUE(Q1082),Rates!G$15:L$19,3,0),4),ROUND(AW1082*(VLOOKUP(VALUE(Q1082),Rates!G:L,3,0)),4)))</f>
        <v/>
      </c>
      <c r="AV1082" s="126" t="str">
        <f t="shared" si="552"/>
        <v/>
      </c>
      <c r="AW1082" s="127" t="str">
        <f t="shared" si="553"/>
        <v/>
      </c>
      <c r="AX1082" s="123" t="str">
        <f t="shared" si="554"/>
        <v/>
      </c>
      <c r="AY1082" s="140" t="str">
        <f>IF(AX1082="","",IF(R1082="Refreshment Beverage",ROUND(SUM(AX1082*Rates!K$19),4),ROUND(SUM(AX1082*(Rates!J$8/100)),4)))</f>
        <v/>
      </c>
      <c r="AZ1082" s="124" t="str">
        <f t="shared" si="555"/>
        <v/>
      </c>
      <c r="BA1082" s="125" t="str">
        <f t="shared" si="556"/>
        <v/>
      </c>
      <c r="BB1082" s="115"/>
      <c r="BC1082" s="143"/>
      <c r="BD1082" s="100"/>
      <c r="BE1082" s="100"/>
      <c r="BF1082" s="100"/>
      <c r="BG1082" s="100"/>
    </row>
    <row r="1083" spans="1:59" ht="12.75" customHeight="1" x14ac:dyDescent="0.2">
      <c r="A1083" s="144"/>
      <c r="B1083" s="141"/>
      <c r="C1083" s="141"/>
      <c r="D1083" s="142"/>
      <c r="E1083" s="142"/>
      <c r="F1083" s="142"/>
      <c r="G1083" s="142"/>
      <c r="H1083" s="142"/>
      <c r="I1083" s="129"/>
      <c r="J1083" s="130"/>
      <c r="K1083" s="131" t="str">
        <f t="shared" si="527"/>
        <v/>
      </c>
      <c r="L1083" s="132" t="str">
        <f t="shared" si="528"/>
        <v/>
      </c>
      <c r="M1083" s="133" t="str">
        <f t="shared" si="529"/>
        <v/>
      </c>
      <c r="N1083" s="134" t="str">
        <f>IFERROR(IF(B:B="","",IF(R1083="Beer",SUM(LOOKUP(2,1/(Rates!$B$3:$B$5&lt;=W1083)/(Rates!$C$3:$C$5&gt;=W1083),Rates!$D$3:$D$5)*(X1083/100)*W1083),IF(R1083="Refreshment Beverage",SUM(LOOKUP(2,1/(Rates!$B$7:$B$11&lt;=W1083)/(Rates!$C$7:$C$11&gt;=W1083),Rates!$D$7:$D$11)*(X1083/100)*W1083)))),"")</f>
        <v/>
      </c>
      <c r="O1083" s="134" t="str">
        <f t="shared" si="530"/>
        <v/>
      </c>
      <c r="P1083" s="116"/>
      <c r="Q1083" s="117" t="str">
        <f t="shared" si="531"/>
        <v/>
      </c>
      <c r="R1083" s="128" t="str">
        <f t="shared" si="532"/>
        <v/>
      </c>
      <c r="S1083" s="135" t="str">
        <f>IF(B1083="","",IF(R1083="Refreshment Beverage",VLOOKUP(VALUE(Q1083),Rates!G$15:L$19,2,0),VLOOKUP(VALUE(Q1083),Rates!G$4:L$12,2,0)))</f>
        <v/>
      </c>
      <c r="T1083" s="135" t="str">
        <f t="shared" si="533"/>
        <v/>
      </c>
      <c r="U1083" s="118" t="str">
        <f t="shared" si="534"/>
        <v/>
      </c>
      <c r="V1083" s="135" t="str">
        <f t="shared" si="535"/>
        <v/>
      </c>
      <c r="W1083" s="135" t="str">
        <f t="shared" si="536"/>
        <v/>
      </c>
      <c r="X1083" s="119" t="str">
        <f t="shared" si="537"/>
        <v/>
      </c>
      <c r="Y1083" s="120" t="str">
        <f>IF(B:B="","",IF(R1083="Refreshment Beverage",VLOOKUP(Q1083,Rates!G$15:L$19,6,0)*W1083,VLOOKUP(Q1083,Rates!G$4:L$12,6,0)*W1083))</f>
        <v/>
      </c>
      <c r="Z1083" s="120" t="str">
        <f t="shared" si="538"/>
        <v/>
      </c>
      <c r="AA1083" s="120" t="str">
        <f t="shared" si="539"/>
        <v/>
      </c>
      <c r="AB1083" s="136" t="str">
        <f>IF(B:B="","",IF(R1083="Refreshment Beverage","",IF(AND(R1083="Beer",Q1083=0),SUM(LOOKUP(2,1/(Rates!$B$15:$B$18&lt;=W1083)/(Rates!$C$15:$C$18&gt;=W1083),Rates!$D$15:$D$18)*W1083),VLOOKUP(VALUE(Q:Q),Rates!A:B,2,0)*W1083)))</f>
        <v/>
      </c>
      <c r="AC1083" s="136" t="str">
        <f>IF(B:B="","",IF(R1083="Refreshment Beverage","",IF(AND(R1083="Beer",Q1083=0),SUM(LOOKUP(2,1/(Rates!$B$15:$B$18&lt;=W1083)/(Rates!$C$15:$C$18&gt;=W1083),Rates!$E$15:$E$18)*W1083),VLOOKUP(VALUE(Q:Q),Rates!A:C,3,0)*W1083)))</f>
        <v/>
      </c>
      <c r="AD1083" s="137" t="str">
        <f>IFERROR(IF(B:B="","",IF(R1083="Beer","",IF(VALUE(Q1083)=0,VLOOKUP(VLOOKUP(B:B,#REF!,16,0),Rates!A:E,2,0),VLOOKUP(VALUE(Q1083),Rates!A$31:B$34,2,0)*W1083))),0)</f>
        <v/>
      </c>
      <c r="AE1083" s="121" t="str">
        <f t="shared" si="540"/>
        <v/>
      </c>
      <c r="AF1083" s="138" t="str">
        <f t="shared" si="541"/>
        <v/>
      </c>
      <c r="AG1083" s="122" t="str">
        <f t="shared" si="542"/>
        <v/>
      </c>
      <c r="AH1083" s="123" t="str">
        <f t="shared" si="543"/>
        <v/>
      </c>
      <c r="AI1083" s="139" t="str">
        <f>IF(AE:AE="","",IF(R1083="Refreshment Beverage",AK1083*(Rates!J$19/100),ROUND(SUM(AH1083*(Rates!$J$8/100)),4)))</f>
        <v/>
      </c>
      <c r="AJ1083" s="124" t="str">
        <f t="shared" si="544"/>
        <v/>
      </c>
      <c r="AK1083" s="125" t="str">
        <f t="shared" si="545"/>
        <v/>
      </c>
      <c r="AL1083" s="121" t="str">
        <f t="shared" si="546"/>
        <v/>
      </c>
      <c r="AM1083" s="138" t="str">
        <f>IF(AS1083="","",IF(R1083="Refreshment Beverage",ROUND(AS1083*Rates!K$19,4),ROUND(AO1083*(VLOOKUP(VALUE(Q1083),Rates!G$4:L$12,3,0)),4)))</f>
        <v/>
      </c>
      <c r="AN1083" s="126" t="str">
        <f>IF(AS1083="","",IF(R1083="Refreshment Beverage",AS1083*(Rates!J$19/100),MAX(AM1083,AB1083)))</f>
        <v/>
      </c>
      <c r="AO1083" s="127" t="str">
        <f t="shared" si="547"/>
        <v/>
      </c>
      <c r="AP1083" s="127" t="str">
        <f t="shared" si="548"/>
        <v/>
      </c>
      <c r="AQ1083" s="140" t="str">
        <f>IF(AS1083="","",IF(R1083="Refreshment Beverage",ROUND(SUM(VLOOKUP(Q:Q,Rates!G$15:L$19,3,0)*(AS1083-Y1083-Z1083-AA1083)),4),ROUND(SUM(Rates!$K$8*AS1083),4)))</f>
        <v/>
      </c>
      <c r="AR1083" s="139" t="str">
        <f t="shared" si="549"/>
        <v/>
      </c>
      <c r="AS1083" s="125" t="str">
        <f t="shared" si="550"/>
        <v/>
      </c>
      <c r="AT1083" s="121" t="str">
        <f t="shared" si="551"/>
        <v/>
      </c>
      <c r="AU1083" s="138" t="str">
        <f>IF(AX1083="","",IF(R1083="Refreshment Beverage",ROUND((BA1083-Y1083-Z1083-AA1083)*VLOOKUP(VALUE(Q1083),Rates!G$15:L$19,3,0),4),ROUND(AW1083*(VLOOKUP(VALUE(Q1083),Rates!G:L,3,0)),4)))</f>
        <v/>
      </c>
      <c r="AV1083" s="126" t="str">
        <f t="shared" si="552"/>
        <v/>
      </c>
      <c r="AW1083" s="127" t="str">
        <f t="shared" si="553"/>
        <v/>
      </c>
      <c r="AX1083" s="123" t="str">
        <f t="shared" si="554"/>
        <v/>
      </c>
      <c r="AY1083" s="140" t="str">
        <f>IF(AX1083="","",IF(R1083="Refreshment Beverage",ROUND(SUM(AX1083*Rates!K$19),4),ROUND(SUM(AX1083*(Rates!J$8/100)),4)))</f>
        <v/>
      </c>
      <c r="AZ1083" s="124" t="str">
        <f t="shared" si="555"/>
        <v/>
      </c>
      <c r="BA1083" s="125" t="str">
        <f t="shared" si="556"/>
        <v/>
      </c>
      <c r="BB1083" s="115"/>
      <c r="BC1083" s="143"/>
      <c r="BD1083" s="100"/>
      <c r="BE1083" s="100"/>
      <c r="BF1083" s="100"/>
      <c r="BG1083" s="100"/>
    </row>
    <row r="1084" spans="1:59" ht="12.75" customHeight="1" x14ac:dyDescent="0.2">
      <c r="A1084" s="144"/>
      <c r="B1084" s="141"/>
      <c r="C1084" s="141"/>
      <c r="D1084" s="142"/>
      <c r="E1084" s="142"/>
      <c r="F1084" s="142"/>
      <c r="G1084" s="142"/>
      <c r="H1084" s="142"/>
      <c r="I1084" s="129"/>
      <c r="J1084" s="130"/>
      <c r="K1084" s="131" t="str">
        <f t="shared" si="527"/>
        <v/>
      </c>
      <c r="L1084" s="132" t="str">
        <f t="shared" si="528"/>
        <v/>
      </c>
      <c r="M1084" s="133" t="str">
        <f t="shared" si="529"/>
        <v/>
      </c>
      <c r="N1084" s="134" t="str">
        <f>IFERROR(IF(B:B="","",IF(R1084="Beer",SUM(LOOKUP(2,1/(Rates!$B$3:$B$5&lt;=W1084)/(Rates!$C$3:$C$5&gt;=W1084),Rates!$D$3:$D$5)*(X1084/100)*W1084),IF(R1084="Refreshment Beverage",SUM(LOOKUP(2,1/(Rates!$B$7:$B$11&lt;=W1084)/(Rates!$C$7:$C$11&gt;=W1084),Rates!$D$7:$D$11)*(X1084/100)*W1084)))),"")</f>
        <v/>
      </c>
      <c r="O1084" s="134" t="str">
        <f t="shared" si="530"/>
        <v/>
      </c>
      <c r="P1084" s="116"/>
      <c r="Q1084" s="117" t="str">
        <f t="shared" si="531"/>
        <v/>
      </c>
      <c r="R1084" s="128" t="str">
        <f t="shared" si="532"/>
        <v/>
      </c>
      <c r="S1084" s="135" t="str">
        <f>IF(B1084="","",IF(R1084="Refreshment Beverage",VLOOKUP(VALUE(Q1084),Rates!G$15:L$19,2,0),VLOOKUP(VALUE(Q1084),Rates!G$4:L$12,2,0)))</f>
        <v/>
      </c>
      <c r="T1084" s="135" t="str">
        <f t="shared" si="533"/>
        <v/>
      </c>
      <c r="U1084" s="118" t="str">
        <f t="shared" si="534"/>
        <v/>
      </c>
      <c r="V1084" s="135" t="str">
        <f t="shared" si="535"/>
        <v/>
      </c>
      <c r="W1084" s="135" t="str">
        <f t="shared" si="536"/>
        <v/>
      </c>
      <c r="X1084" s="119" t="str">
        <f t="shared" si="537"/>
        <v/>
      </c>
      <c r="Y1084" s="120" t="str">
        <f>IF(B:B="","",IF(R1084="Refreshment Beverage",VLOOKUP(Q1084,Rates!G$15:L$19,6,0)*W1084,VLOOKUP(Q1084,Rates!G$4:L$12,6,0)*W1084))</f>
        <v/>
      </c>
      <c r="Z1084" s="120" t="str">
        <f t="shared" si="538"/>
        <v/>
      </c>
      <c r="AA1084" s="120" t="str">
        <f t="shared" si="539"/>
        <v/>
      </c>
      <c r="AB1084" s="136" t="str">
        <f>IF(B:B="","",IF(R1084="Refreshment Beverage","",IF(AND(R1084="Beer",Q1084=0),SUM(LOOKUP(2,1/(Rates!$B$15:$B$18&lt;=W1084)/(Rates!$C$15:$C$18&gt;=W1084),Rates!$D$15:$D$18)*W1084),VLOOKUP(VALUE(Q:Q),Rates!A:B,2,0)*W1084)))</f>
        <v/>
      </c>
      <c r="AC1084" s="136" t="str">
        <f>IF(B:B="","",IF(R1084="Refreshment Beverage","",IF(AND(R1084="Beer",Q1084=0),SUM(LOOKUP(2,1/(Rates!$B$15:$B$18&lt;=W1084)/(Rates!$C$15:$C$18&gt;=W1084),Rates!$E$15:$E$18)*W1084),VLOOKUP(VALUE(Q:Q),Rates!A:C,3,0)*W1084)))</f>
        <v/>
      </c>
      <c r="AD1084" s="137" t="str">
        <f>IFERROR(IF(B:B="","",IF(R1084="Beer","",IF(VALUE(Q1084)=0,VLOOKUP(VLOOKUP(B:B,#REF!,16,0),Rates!A:E,2,0),VLOOKUP(VALUE(Q1084),Rates!A$31:B$34,2,0)*W1084))),0)</f>
        <v/>
      </c>
      <c r="AE1084" s="121" t="str">
        <f t="shared" si="540"/>
        <v/>
      </c>
      <c r="AF1084" s="138" t="str">
        <f t="shared" si="541"/>
        <v/>
      </c>
      <c r="AG1084" s="122" t="str">
        <f t="shared" si="542"/>
        <v/>
      </c>
      <c r="AH1084" s="123" t="str">
        <f t="shared" si="543"/>
        <v/>
      </c>
      <c r="AI1084" s="139" t="str">
        <f>IF(AE:AE="","",IF(R1084="Refreshment Beverage",AK1084*(Rates!J$19/100),ROUND(SUM(AH1084*(Rates!$J$8/100)),4)))</f>
        <v/>
      </c>
      <c r="AJ1084" s="124" t="str">
        <f t="shared" si="544"/>
        <v/>
      </c>
      <c r="AK1084" s="125" t="str">
        <f t="shared" si="545"/>
        <v/>
      </c>
      <c r="AL1084" s="121" t="str">
        <f t="shared" si="546"/>
        <v/>
      </c>
      <c r="AM1084" s="138" t="str">
        <f>IF(AS1084="","",IF(R1084="Refreshment Beverage",ROUND(AS1084*Rates!K$19,4),ROUND(AO1084*(VLOOKUP(VALUE(Q1084),Rates!G$4:L$12,3,0)),4)))</f>
        <v/>
      </c>
      <c r="AN1084" s="126" t="str">
        <f>IF(AS1084="","",IF(R1084="Refreshment Beverage",AS1084*(Rates!J$19/100),MAX(AM1084,AB1084)))</f>
        <v/>
      </c>
      <c r="AO1084" s="127" t="str">
        <f t="shared" si="547"/>
        <v/>
      </c>
      <c r="AP1084" s="127" t="str">
        <f t="shared" si="548"/>
        <v/>
      </c>
      <c r="AQ1084" s="140" t="str">
        <f>IF(AS1084="","",IF(R1084="Refreshment Beverage",ROUND(SUM(VLOOKUP(Q:Q,Rates!G$15:L$19,3,0)*(AS1084-Y1084-Z1084-AA1084)),4),ROUND(SUM(Rates!$K$8*AS1084),4)))</f>
        <v/>
      </c>
      <c r="AR1084" s="139" t="str">
        <f t="shared" si="549"/>
        <v/>
      </c>
      <c r="AS1084" s="125" t="str">
        <f t="shared" si="550"/>
        <v/>
      </c>
      <c r="AT1084" s="121" t="str">
        <f t="shared" si="551"/>
        <v/>
      </c>
      <c r="AU1084" s="138" t="str">
        <f>IF(AX1084="","",IF(R1084="Refreshment Beverage",ROUND((BA1084-Y1084-Z1084-AA1084)*VLOOKUP(VALUE(Q1084),Rates!G$15:L$19,3,0),4),ROUND(AW1084*(VLOOKUP(VALUE(Q1084),Rates!G:L,3,0)),4)))</f>
        <v/>
      </c>
      <c r="AV1084" s="126" t="str">
        <f t="shared" si="552"/>
        <v/>
      </c>
      <c r="AW1084" s="127" t="str">
        <f t="shared" si="553"/>
        <v/>
      </c>
      <c r="AX1084" s="123" t="str">
        <f t="shared" si="554"/>
        <v/>
      </c>
      <c r="AY1084" s="140" t="str">
        <f>IF(AX1084="","",IF(R1084="Refreshment Beverage",ROUND(SUM(AX1084*Rates!K$19),4),ROUND(SUM(AX1084*(Rates!J$8/100)),4)))</f>
        <v/>
      </c>
      <c r="AZ1084" s="124" t="str">
        <f t="shared" si="555"/>
        <v/>
      </c>
      <c r="BA1084" s="125" t="str">
        <f t="shared" si="556"/>
        <v/>
      </c>
      <c r="BB1084" s="115"/>
      <c r="BC1084" s="143"/>
      <c r="BD1084" s="100"/>
      <c r="BE1084" s="100"/>
      <c r="BF1084" s="100"/>
      <c r="BG1084" s="100"/>
    </row>
    <row r="1085" spans="1:59" ht="12.75" customHeight="1" x14ac:dyDescent="0.2">
      <c r="A1085" s="144"/>
      <c r="B1085" s="141"/>
      <c r="C1085" s="141"/>
      <c r="D1085" s="142"/>
      <c r="E1085" s="142"/>
      <c r="F1085" s="142"/>
      <c r="G1085" s="142"/>
      <c r="H1085" s="142"/>
      <c r="I1085" s="129"/>
      <c r="J1085" s="130"/>
      <c r="K1085" s="131" t="str">
        <f t="shared" si="527"/>
        <v/>
      </c>
      <c r="L1085" s="132" t="str">
        <f t="shared" si="528"/>
        <v/>
      </c>
      <c r="M1085" s="133" t="str">
        <f t="shared" si="529"/>
        <v/>
      </c>
      <c r="N1085" s="134" t="str">
        <f>IFERROR(IF(B:B="","",IF(R1085="Beer",SUM(LOOKUP(2,1/(Rates!$B$3:$B$5&lt;=W1085)/(Rates!$C$3:$C$5&gt;=W1085),Rates!$D$3:$D$5)*(X1085/100)*W1085),IF(R1085="Refreshment Beverage",SUM(LOOKUP(2,1/(Rates!$B$7:$B$11&lt;=W1085)/(Rates!$C$7:$C$11&gt;=W1085),Rates!$D$7:$D$11)*(X1085/100)*W1085)))),"")</f>
        <v/>
      </c>
      <c r="O1085" s="134" t="str">
        <f t="shared" si="530"/>
        <v/>
      </c>
      <c r="P1085" s="116"/>
      <c r="Q1085" s="117" t="str">
        <f t="shared" si="531"/>
        <v/>
      </c>
      <c r="R1085" s="128" t="str">
        <f t="shared" si="532"/>
        <v/>
      </c>
      <c r="S1085" s="135" t="str">
        <f>IF(B1085="","",IF(R1085="Refreshment Beverage",VLOOKUP(VALUE(Q1085),Rates!G$15:L$19,2,0),VLOOKUP(VALUE(Q1085),Rates!G$4:L$12,2,0)))</f>
        <v/>
      </c>
      <c r="T1085" s="135" t="str">
        <f t="shared" si="533"/>
        <v/>
      </c>
      <c r="U1085" s="118" t="str">
        <f t="shared" si="534"/>
        <v/>
      </c>
      <c r="V1085" s="135" t="str">
        <f t="shared" si="535"/>
        <v/>
      </c>
      <c r="W1085" s="135" t="str">
        <f t="shared" si="536"/>
        <v/>
      </c>
      <c r="X1085" s="119" t="str">
        <f t="shared" si="537"/>
        <v/>
      </c>
      <c r="Y1085" s="120" t="str">
        <f>IF(B:B="","",IF(R1085="Refreshment Beverage",VLOOKUP(Q1085,Rates!G$15:L$19,6,0)*W1085,VLOOKUP(Q1085,Rates!G$4:L$12,6,0)*W1085))</f>
        <v/>
      </c>
      <c r="Z1085" s="120" t="str">
        <f t="shared" si="538"/>
        <v/>
      </c>
      <c r="AA1085" s="120" t="str">
        <f t="shared" si="539"/>
        <v/>
      </c>
      <c r="AB1085" s="136" t="str">
        <f>IF(B:B="","",IF(R1085="Refreshment Beverage","",IF(AND(R1085="Beer",Q1085=0),SUM(LOOKUP(2,1/(Rates!$B$15:$B$18&lt;=W1085)/(Rates!$C$15:$C$18&gt;=W1085),Rates!$D$15:$D$18)*W1085),VLOOKUP(VALUE(Q:Q),Rates!A:B,2,0)*W1085)))</f>
        <v/>
      </c>
      <c r="AC1085" s="136" t="str">
        <f>IF(B:B="","",IF(R1085="Refreshment Beverage","",IF(AND(R1085="Beer",Q1085=0),SUM(LOOKUP(2,1/(Rates!$B$15:$B$18&lt;=W1085)/(Rates!$C$15:$C$18&gt;=W1085),Rates!$E$15:$E$18)*W1085),VLOOKUP(VALUE(Q:Q),Rates!A:C,3,0)*W1085)))</f>
        <v/>
      </c>
      <c r="AD1085" s="137" t="str">
        <f>IFERROR(IF(B:B="","",IF(R1085="Beer","",IF(VALUE(Q1085)=0,VLOOKUP(VLOOKUP(B:B,#REF!,16,0),Rates!A:E,2,0),VLOOKUP(VALUE(Q1085),Rates!A$31:B$34,2,0)*W1085))),0)</f>
        <v/>
      </c>
      <c r="AE1085" s="121" t="str">
        <f t="shared" si="540"/>
        <v/>
      </c>
      <c r="AF1085" s="138" t="str">
        <f t="shared" si="541"/>
        <v/>
      </c>
      <c r="AG1085" s="122" t="str">
        <f t="shared" si="542"/>
        <v/>
      </c>
      <c r="AH1085" s="123" t="str">
        <f t="shared" si="543"/>
        <v/>
      </c>
      <c r="AI1085" s="139" t="str">
        <f>IF(AE:AE="","",IF(R1085="Refreshment Beverage",AK1085*(Rates!J$19/100),ROUND(SUM(AH1085*(Rates!$J$8/100)),4)))</f>
        <v/>
      </c>
      <c r="AJ1085" s="124" t="str">
        <f t="shared" si="544"/>
        <v/>
      </c>
      <c r="AK1085" s="125" t="str">
        <f t="shared" si="545"/>
        <v/>
      </c>
      <c r="AL1085" s="121" t="str">
        <f t="shared" si="546"/>
        <v/>
      </c>
      <c r="AM1085" s="138" t="str">
        <f>IF(AS1085="","",IF(R1085="Refreshment Beverage",ROUND(AS1085*Rates!K$19,4),ROUND(AO1085*(VLOOKUP(VALUE(Q1085),Rates!G$4:L$12,3,0)),4)))</f>
        <v/>
      </c>
      <c r="AN1085" s="126" t="str">
        <f>IF(AS1085="","",IF(R1085="Refreshment Beverage",AS1085*(Rates!J$19/100),MAX(AM1085,AB1085)))</f>
        <v/>
      </c>
      <c r="AO1085" s="127" t="str">
        <f t="shared" si="547"/>
        <v/>
      </c>
      <c r="AP1085" s="127" t="str">
        <f t="shared" si="548"/>
        <v/>
      </c>
      <c r="AQ1085" s="140" t="str">
        <f>IF(AS1085="","",IF(R1085="Refreshment Beverage",ROUND(SUM(VLOOKUP(Q:Q,Rates!G$15:L$19,3,0)*(AS1085-Y1085-Z1085-AA1085)),4),ROUND(SUM(Rates!$K$8*AS1085),4)))</f>
        <v/>
      </c>
      <c r="AR1085" s="139" t="str">
        <f t="shared" si="549"/>
        <v/>
      </c>
      <c r="AS1085" s="125" t="str">
        <f t="shared" si="550"/>
        <v/>
      </c>
      <c r="AT1085" s="121" t="str">
        <f t="shared" si="551"/>
        <v/>
      </c>
      <c r="AU1085" s="138" t="str">
        <f>IF(AX1085="","",IF(R1085="Refreshment Beverage",ROUND((BA1085-Y1085-Z1085-AA1085)*VLOOKUP(VALUE(Q1085),Rates!G$15:L$19,3,0),4),ROUND(AW1085*(VLOOKUP(VALUE(Q1085),Rates!G:L,3,0)),4)))</f>
        <v/>
      </c>
      <c r="AV1085" s="126" t="str">
        <f t="shared" si="552"/>
        <v/>
      </c>
      <c r="AW1085" s="127" t="str">
        <f t="shared" si="553"/>
        <v/>
      </c>
      <c r="AX1085" s="123" t="str">
        <f t="shared" si="554"/>
        <v/>
      </c>
      <c r="AY1085" s="140" t="str">
        <f>IF(AX1085="","",IF(R1085="Refreshment Beverage",ROUND(SUM(AX1085*Rates!K$19),4),ROUND(SUM(AX1085*(Rates!J$8/100)),4)))</f>
        <v/>
      </c>
      <c r="AZ1085" s="124" t="str">
        <f t="shared" si="555"/>
        <v/>
      </c>
      <c r="BA1085" s="125" t="str">
        <f t="shared" si="556"/>
        <v/>
      </c>
      <c r="BB1085" s="115"/>
      <c r="BC1085" s="143"/>
      <c r="BD1085" s="100"/>
      <c r="BE1085" s="100"/>
      <c r="BF1085" s="100"/>
      <c r="BG1085" s="100"/>
    </row>
    <row r="1086" spans="1:59" ht="12.75" customHeight="1" x14ac:dyDescent="0.2">
      <c r="A1086" s="144"/>
      <c r="B1086" s="141"/>
      <c r="C1086" s="141"/>
      <c r="D1086" s="142"/>
      <c r="E1086" s="142"/>
      <c r="F1086" s="142"/>
      <c r="G1086" s="142"/>
      <c r="H1086" s="142"/>
      <c r="I1086" s="129"/>
      <c r="J1086" s="130"/>
      <c r="K1086" s="131" t="str">
        <f t="shared" si="527"/>
        <v/>
      </c>
      <c r="L1086" s="132" t="str">
        <f t="shared" si="528"/>
        <v/>
      </c>
      <c r="M1086" s="133" t="str">
        <f t="shared" si="529"/>
        <v/>
      </c>
      <c r="N1086" s="134" t="str">
        <f>IFERROR(IF(B:B="","",IF(R1086="Beer",SUM(LOOKUP(2,1/(Rates!$B$3:$B$5&lt;=W1086)/(Rates!$C$3:$C$5&gt;=W1086),Rates!$D$3:$D$5)*(X1086/100)*W1086),IF(R1086="Refreshment Beverage",SUM(LOOKUP(2,1/(Rates!$B$7:$B$11&lt;=W1086)/(Rates!$C$7:$C$11&gt;=W1086),Rates!$D$7:$D$11)*(X1086/100)*W1086)))),"")</f>
        <v/>
      </c>
      <c r="O1086" s="134" t="str">
        <f t="shared" si="530"/>
        <v/>
      </c>
      <c r="P1086" s="116"/>
      <c r="Q1086" s="117" t="str">
        <f t="shared" si="531"/>
        <v/>
      </c>
      <c r="R1086" s="128" t="str">
        <f t="shared" si="532"/>
        <v/>
      </c>
      <c r="S1086" s="135" t="str">
        <f>IF(B1086="","",IF(R1086="Refreshment Beverage",VLOOKUP(VALUE(Q1086),Rates!G$15:L$19,2,0),VLOOKUP(VALUE(Q1086),Rates!G$4:L$12,2,0)))</f>
        <v/>
      </c>
      <c r="T1086" s="135" t="str">
        <f t="shared" si="533"/>
        <v/>
      </c>
      <c r="U1086" s="118" t="str">
        <f t="shared" si="534"/>
        <v/>
      </c>
      <c r="V1086" s="135" t="str">
        <f t="shared" si="535"/>
        <v/>
      </c>
      <c r="W1086" s="135" t="str">
        <f t="shared" si="536"/>
        <v/>
      </c>
      <c r="X1086" s="119" t="str">
        <f t="shared" si="537"/>
        <v/>
      </c>
      <c r="Y1086" s="120" t="str">
        <f>IF(B:B="","",IF(R1086="Refreshment Beverage",VLOOKUP(Q1086,Rates!G$15:L$19,6,0)*W1086,VLOOKUP(Q1086,Rates!G$4:L$12,6,0)*W1086))</f>
        <v/>
      </c>
      <c r="Z1086" s="120" t="str">
        <f t="shared" si="538"/>
        <v/>
      </c>
      <c r="AA1086" s="120" t="str">
        <f t="shared" si="539"/>
        <v/>
      </c>
      <c r="AB1086" s="136" t="str">
        <f>IF(B:B="","",IF(R1086="Refreshment Beverage","",IF(AND(R1086="Beer",Q1086=0),SUM(LOOKUP(2,1/(Rates!$B$15:$B$18&lt;=W1086)/(Rates!$C$15:$C$18&gt;=W1086),Rates!$D$15:$D$18)*W1086),VLOOKUP(VALUE(Q:Q),Rates!A:B,2,0)*W1086)))</f>
        <v/>
      </c>
      <c r="AC1086" s="136" t="str">
        <f>IF(B:B="","",IF(R1086="Refreshment Beverage","",IF(AND(R1086="Beer",Q1086=0),SUM(LOOKUP(2,1/(Rates!$B$15:$B$18&lt;=W1086)/(Rates!$C$15:$C$18&gt;=W1086),Rates!$E$15:$E$18)*W1086),VLOOKUP(VALUE(Q:Q),Rates!A:C,3,0)*W1086)))</f>
        <v/>
      </c>
      <c r="AD1086" s="137" t="str">
        <f>IFERROR(IF(B:B="","",IF(R1086="Beer","",IF(VALUE(Q1086)=0,VLOOKUP(VLOOKUP(B:B,#REF!,16,0),Rates!A:E,2,0),VLOOKUP(VALUE(Q1086),Rates!A$31:B$34,2,0)*W1086))),0)</f>
        <v/>
      </c>
      <c r="AE1086" s="121" t="str">
        <f t="shared" si="540"/>
        <v/>
      </c>
      <c r="AF1086" s="138" t="str">
        <f t="shared" si="541"/>
        <v/>
      </c>
      <c r="AG1086" s="122" t="str">
        <f t="shared" si="542"/>
        <v/>
      </c>
      <c r="AH1086" s="123" t="str">
        <f t="shared" si="543"/>
        <v/>
      </c>
      <c r="AI1086" s="139" t="str">
        <f>IF(AE:AE="","",IF(R1086="Refreshment Beverage",AK1086*(Rates!J$19/100),ROUND(SUM(AH1086*(Rates!$J$8/100)),4)))</f>
        <v/>
      </c>
      <c r="AJ1086" s="124" t="str">
        <f t="shared" si="544"/>
        <v/>
      </c>
      <c r="AK1086" s="125" t="str">
        <f t="shared" si="545"/>
        <v/>
      </c>
      <c r="AL1086" s="121" t="str">
        <f t="shared" si="546"/>
        <v/>
      </c>
      <c r="AM1086" s="138" t="str">
        <f>IF(AS1086="","",IF(R1086="Refreshment Beverage",ROUND(AS1086*Rates!K$19,4),ROUND(AO1086*(VLOOKUP(VALUE(Q1086),Rates!G$4:L$12,3,0)),4)))</f>
        <v/>
      </c>
      <c r="AN1086" s="126" t="str">
        <f>IF(AS1086="","",IF(R1086="Refreshment Beverage",AS1086*(Rates!J$19/100),MAX(AM1086,AB1086)))</f>
        <v/>
      </c>
      <c r="AO1086" s="127" t="str">
        <f t="shared" si="547"/>
        <v/>
      </c>
      <c r="AP1086" s="127" t="str">
        <f t="shared" si="548"/>
        <v/>
      </c>
      <c r="AQ1086" s="140" t="str">
        <f>IF(AS1086="","",IF(R1086="Refreshment Beverage",ROUND(SUM(VLOOKUP(Q:Q,Rates!G$15:L$19,3,0)*(AS1086-Y1086-Z1086-AA1086)),4),ROUND(SUM(Rates!$K$8*AS1086),4)))</f>
        <v/>
      </c>
      <c r="AR1086" s="139" t="str">
        <f t="shared" si="549"/>
        <v/>
      </c>
      <c r="AS1086" s="125" t="str">
        <f t="shared" si="550"/>
        <v/>
      </c>
      <c r="AT1086" s="121" t="str">
        <f t="shared" si="551"/>
        <v/>
      </c>
      <c r="AU1086" s="138" t="str">
        <f>IF(AX1086="","",IF(R1086="Refreshment Beverage",ROUND((BA1086-Y1086-Z1086-AA1086)*VLOOKUP(VALUE(Q1086),Rates!G$15:L$19,3,0),4),ROUND(AW1086*(VLOOKUP(VALUE(Q1086),Rates!G:L,3,0)),4)))</f>
        <v/>
      </c>
      <c r="AV1086" s="126" t="str">
        <f t="shared" si="552"/>
        <v/>
      </c>
      <c r="AW1086" s="127" t="str">
        <f t="shared" si="553"/>
        <v/>
      </c>
      <c r="AX1086" s="123" t="str">
        <f t="shared" si="554"/>
        <v/>
      </c>
      <c r="AY1086" s="140" t="str">
        <f>IF(AX1086="","",IF(R1086="Refreshment Beverage",ROUND(SUM(AX1086*Rates!K$19),4),ROUND(SUM(AX1086*(Rates!J$8/100)),4)))</f>
        <v/>
      </c>
      <c r="AZ1086" s="124" t="str">
        <f t="shared" si="555"/>
        <v/>
      </c>
      <c r="BA1086" s="125" t="str">
        <f t="shared" si="556"/>
        <v/>
      </c>
      <c r="BB1086" s="115"/>
      <c r="BC1086" s="143"/>
      <c r="BD1086" s="100"/>
      <c r="BE1086" s="100"/>
      <c r="BF1086" s="100"/>
      <c r="BG1086" s="100"/>
    </row>
    <row r="1087" spans="1:59" ht="12.75" customHeight="1" x14ac:dyDescent="0.2">
      <c r="A1087" s="144"/>
      <c r="B1087" s="141"/>
      <c r="C1087" s="141"/>
      <c r="D1087" s="142"/>
      <c r="E1087" s="142"/>
      <c r="F1087" s="142"/>
      <c r="G1087" s="142"/>
      <c r="H1087" s="142"/>
      <c r="I1087" s="129"/>
      <c r="J1087" s="130"/>
      <c r="K1087" s="131" t="str">
        <f t="shared" si="527"/>
        <v/>
      </c>
      <c r="L1087" s="132" t="str">
        <f t="shared" si="528"/>
        <v/>
      </c>
      <c r="M1087" s="133" t="str">
        <f t="shared" si="529"/>
        <v/>
      </c>
      <c r="N1087" s="134" t="str">
        <f>IFERROR(IF(B:B="","",IF(R1087="Beer",SUM(LOOKUP(2,1/(Rates!$B$3:$B$5&lt;=W1087)/(Rates!$C$3:$C$5&gt;=W1087),Rates!$D$3:$D$5)*(X1087/100)*W1087),IF(R1087="Refreshment Beverage",SUM(LOOKUP(2,1/(Rates!$B$7:$B$11&lt;=W1087)/(Rates!$C$7:$C$11&gt;=W1087),Rates!$D$7:$D$11)*(X1087/100)*W1087)))),"")</f>
        <v/>
      </c>
      <c r="O1087" s="134" t="str">
        <f t="shared" si="530"/>
        <v/>
      </c>
      <c r="P1087" s="116"/>
      <c r="Q1087" s="117" t="str">
        <f t="shared" si="531"/>
        <v/>
      </c>
      <c r="R1087" s="128" t="str">
        <f t="shared" si="532"/>
        <v/>
      </c>
      <c r="S1087" s="135" t="str">
        <f>IF(B1087="","",IF(R1087="Refreshment Beverage",VLOOKUP(VALUE(Q1087),Rates!G$15:L$19,2,0),VLOOKUP(VALUE(Q1087),Rates!G$4:L$12,2,0)))</f>
        <v/>
      </c>
      <c r="T1087" s="135" t="str">
        <f t="shared" si="533"/>
        <v/>
      </c>
      <c r="U1087" s="118" t="str">
        <f t="shared" si="534"/>
        <v/>
      </c>
      <c r="V1087" s="135" t="str">
        <f t="shared" si="535"/>
        <v/>
      </c>
      <c r="W1087" s="135" t="str">
        <f t="shared" si="536"/>
        <v/>
      </c>
      <c r="X1087" s="119" t="str">
        <f t="shared" si="537"/>
        <v/>
      </c>
      <c r="Y1087" s="120" t="str">
        <f>IF(B:B="","",IF(R1087="Refreshment Beverage",VLOOKUP(Q1087,Rates!G$15:L$19,6,0)*W1087,VLOOKUP(Q1087,Rates!G$4:L$12,6,0)*W1087))</f>
        <v/>
      </c>
      <c r="Z1087" s="120" t="str">
        <f t="shared" si="538"/>
        <v/>
      </c>
      <c r="AA1087" s="120" t="str">
        <f t="shared" si="539"/>
        <v/>
      </c>
      <c r="AB1087" s="136" t="str">
        <f>IF(B:B="","",IF(R1087="Refreshment Beverage","",IF(AND(R1087="Beer",Q1087=0),SUM(LOOKUP(2,1/(Rates!$B$15:$B$18&lt;=W1087)/(Rates!$C$15:$C$18&gt;=W1087),Rates!$D$15:$D$18)*W1087),VLOOKUP(VALUE(Q:Q),Rates!A:B,2,0)*W1087)))</f>
        <v/>
      </c>
      <c r="AC1087" s="136" t="str">
        <f>IF(B:B="","",IF(R1087="Refreshment Beverage","",IF(AND(R1087="Beer",Q1087=0),SUM(LOOKUP(2,1/(Rates!$B$15:$B$18&lt;=W1087)/(Rates!$C$15:$C$18&gt;=W1087),Rates!$E$15:$E$18)*W1087),VLOOKUP(VALUE(Q:Q),Rates!A:C,3,0)*W1087)))</f>
        <v/>
      </c>
      <c r="AD1087" s="137" t="str">
        <f>IFERROR(IF(B:B="","",IF(R1087="Beer","",IF(VALUE(Q1087)=0,VLOOKUP(VLOOKUP(B:B,#REF!,16,0),Rates!A:E,2,0),VLOOKUP(VALUE(Q1087),Rates!A$31:B$34,2,0)*W1087))),0)</f>
        <v/>
      </c>
      <c r="AE1087" s="121" t="str">
        <f t="shared" si="540"/>
        <v/>
      </c>
      <c r="AF1087" s="138" t="str">
        <f t="shared" si="541"/>
        <v/>
      </c>
      <c r="AG1087" s="122" t="str">
        <f t="shared" si="542"/>
        <v/>
      </c>
      <c r="AH1087" s="123" t="str">
        <f t="shared" si="543"/>
        <v/>
      </c>
      <c r="AI1087" s="139" t="str">
        <f>IF(AE:AE="","",IF(R1087="Refreshment Beverage",AK1087*(Rates!J$19/100),ROUND(SUM(AH1087*(Rates!$J$8/100)),4)))</f>
        <v/>
      </c>
      <c r="AJ1087" s="124" t="str">
        <f t="shared" si="544"/>
        <v/>
      </c>
      <c r="AK1087" s="125" t="str">
        <f t="shared" si="545"/>
        <v/>
      </c>
      <c r="AL1087" s="121" t="str">
        <f t="shared" si="546"/>
        <v/>
      </c>
      <c r="AM1087" s="138" t="str">
        <f>IF(AS1087="","",IF(R1087="Refreshment Beverage",ROUND(AS1087*Rates!K$19,4),ROUND(AO1087*(VLOOKUP(VALUE(Q1087),Rates!G$4:L$12,3,0)),4)))</f>
        <v/>
      </c>
      <c r="AN1087" s="126" t="str">
        <f>IF(AS1087="","",IF(R1087="Refreshment Beverage",AS1087*(Rates!J$19/100),MAX(AM1087,AB1087)))</f>
        <v/>
      </c>
      <c r="AO1087" s="127" t="str">
        <f t="shared" si="547"/>
        <v/>
      </c>
      <c r="AP1087" s="127" t="str">
        <f t="shared" si="548"/>
        <v/>
      </c>
      <c r="AQ1087" s="140" t="str">
        <f>IF(AS1087="","",IF(R1087="Refreshment Beverage",ROUND(SUM(VLOOKUP(Q:Q,Rates!G$15:L$19,3,0)*(AS1087-Y1087-Z1087-AA1087)),4),ROUND(SUM(Rates!$K$8*AS1087),4)))</f>
        <v/>
      </c>
      <c r="AR1087" s="139" t="str">
        <f t="shared" si="549"/>
        <v/>
      </c>
      <c r="AS1087" s="125" t="str">
        <f t="shared" si="550"/>
        <v/>
      </c>
      <c r="AT1087" s="121" t="str">
        <f t="shared" si="551"/>
        <v/>
      </c>
      <c r="AU1087" s="138" t="str">
        <f>IF(AX1087="","",IF(R1087="Refreshment Beverage",ROUND((BA1087-Y1087-Z1087-AA1087)*VLOOKUP(VALUE(Q1087),Rates!G$15:L$19,3,0),4),ROUND(AW1087*(VLOOKUP(VALUE(Q1087),Rates!G:L,3,0)),4)))</f>
        <v/>
      </c>
      <c r="AV1087" s="126" t="str">
        <f t="shared" si="552"/>
        <v/>
      </c>
      <c r="AW1087" s="127" t="str">
        <f t="shared" si="553"/>
        <v/>
      </c>
      <c r="AX1087" s="123" t="str">
        <f t="shared" si="554"/>
        <v/>
      </c>
      <c r="AY1087" s="140" t="str">
        <f>IF(AX1087="","",IF(R1087="Refreshment Beverage",ROUND(SUM(AX1087*Rates!K$19),4),ROUND(SUM(AX1087*(Rates!J$8/100)),4)))</f>
        <v/>
      </c>
      <c r="AZ1087" s="124" t="str">
        <f t="shared" si="555"/>
        <v/>
      </c>
      <c r="BA1087" s="125" t="str">
        <f t="shared" si="556"/>
        <v/>
      </c>
      <c r="BB1087" s="115"/>
      <c r="BC1087" s="143"/>
      <c r="BD1087" s="100"/>
      <c r="BE1087" s="100"/>
      <c r="BF1087" s="100"/>
      <c r="BG1087" s="100"/>
    </row>
    <row r="1088" spans="1:59" ht="12.75" customHeight="1" x14ac:dyDescent="0.2">
      <c r="A1088" s="144"/>
      <c r="B1088" s="141"/>
      <c r="C1088" s="141"/>
      <c r="D1088" s="142"/>
      <c r="E1088" s="142"/>
      <c r="F1088" s="142"/>
      <c r="G1088" s="142"/>
      <c r="H1088" s="142"/>
      <c r="I1088" s="129"/>
      <c r="J1088" s="130"/>
      <c r="K1088" s="131" t="str">
        <f t="shared" si="527"/>
        <v/>
      </c>
      <c r="L1088" s="132" t="str">
        <f t="shared" si="528"/>
        <v/>
      </c>
      <c r="M1088" s="133" t="str">
        <f t="shared" si="529"/>
        <v/>
      </c>
      <c r="N1088" s="134" t="str">
        <f>IFERROR(IF(B:B="","",IF(R1088="Beer",SUM(LOOKUP(2,1/(Rates!$B$3:$B$5&lt;=W1088)/(Rates!$C$3:$C$5&gt;=W1088),Rates!$D$3:$D$5)*(X1088/100)*W1088),IF(R1088="Refreshment Beverage",SUM(LOOKUP(2,1/(Rates!$B$7:$B$11&lt;=W1088)/(Rates!$C$7:$C$11&gt;=W1088),Rates!$D$7:$D$11)*(X1088/100)*W1088)))),"")</f>
        <v/>
      </c>
      <c r="O1088" s="134" t="str">
        <f t="shared" si="530"/>
        <v/>
      </c>
      <c r="P1088" s="116"/>
      <c r="Q1088" s="117" t="str">
        <f t="shared" si="531"/>
        <v/>
      </c>
      <c r="R1088" s="128" t="str">
        <f t="shared" si="532"/>
        <v/>
      </c>
      <c r="S1088" s="135" t="str">
        <f>IF(B1088="","",IF(R1088="Refreshment Beverage",VLOOKUP(VALUE(Q1088),Rates!G$15:L$19,2,0),VLOOKUP(VALUE(Q1088),Rates!G$4:L$12,2,0)))</f>
        <v/>
      </c>
      <c r="T1088" s="135" t="str">
        <f t="shared" si="533"/>
        <v/>
      </c>
      <c r="U1088" s="118" t="str">
        <f t="shared" si="534"/>
        <v/>
      </c>
      <c r="V1088" s="135" t="str">
        <f t="shared" si="535"/>
        <v/>
      </c>
      <c r="W1088" s="135" t="str">
        <f t="shared" si="536"/>
        <v/>
      </c>
      <c r="X1088" s="119" t="str">
        <f t="shared" si="537"/>
        <v/>
      </c>
      <c r="Y1088" s="120" t="str">
        <f>IF(B:B="","",IF(R1088="Refreshment Beverage",VLOOKUP(Q1088,Rates!G$15:L$19,6,0)*W1088,VLOOKUP(Q1088,Rates!G$4:L$12,6,0)*W1088))</f>
        <v/>
      </c>
      <c r="Z1088" s="120" t="str">
        <f t="shared" si="538"/>
        <v/>
      </c>
      <c r="AA1088" s="120" t="str">
        <f t="shared" si="539"/>
        <v/>
      </c>
      <c r="AB1088" s="136" t="str">
        <f>IF(B:B="","",IF(R1088="Refreshment Beverage","",IF(AND(R1088="Beer",Q1088=0),SUM(LOOKUP(2,1/(Rates!$B$15:$B$18&lt;=W1088)/(Rates!$C$15:$C$18&gt;=W1088),Rates!$D$15:$D$18)*W1088),VLOOKUP(VALUE(Q:Q),Rates!A:B,2,0)*W1088)))</f>
        <v/>
      </c>
      <c r="AC1088" s="136" t="str">
        <f>IF(B:B="","",IF(R1088="Refreshment Beverage","",IF(AND(R1088="Beer",Q1088=0),SUM(LOOKUP(2,1/(Rates!$B$15:$B$18&lt;=W1088)/(Rates!$C$15:$C$18&gt;=W1088),Rates!$E$15:$E$18)*W1088),VLOOKUP(VALUE(Q:Q),Rates!A:C,3,0)*W1088)))</f>
        <v/>
      </c>
      <c r="AD1088" s="137" t="str">
        <f>IFERROR(IF(B:B="","",IF(R1088="Beer","",IF(VALUE(Q1088)=0,VLOOKUP(VLOOKUP(B:B,#REF!,16,0),Rates!A:E,2,0),VLOOKUP(VALUE(Q1088),Rates!A$31:B$34,2,0)*W1088))),0)</f>
        <v/>
      </c>
      <c r="AE1088" s="121" t="str">
        <f t="shared" si="540"/>
        <v/>
      </c>
      <c r="AF1088" s="138" t="str">
        <f t="shared" si="541"/>
        <v/>
      </c>
      <c r="AG1088" s="122" t="str">
        <f t="shared" si="542"/>
        <v/>
      </c>
      <c r="AH1088" s="123" t="str">
        <f t="shared" si="543"/>
        <v/>
      </c>
      <c r="AI1088" s="139" t="str">
        <f>IF(AE:AE="","",IF(R1088="Refreshment Beverage",AK1088*(Rates!J$19/100),ROUND(SUM(AH1088*(Rates!$J$8/100)),4)))</f>
        <v/>
      </c>
      <c r="AJ1088" s="124" t="str">
        <f t="shared" si="544"/>
        <v/>
      </c>
      <c r="AK1088" s="125" t="str">
        <f t="shared" si="545"/>
        <v/>
      </c>
      <c r="AL1088" s="121" t="str">
        <f t="shared" si="546"/>
        <v/>
      </c>
      <c r="AM1088" s="138" t="str">
        <f>IF(AS1088="","",IF(R1088="Refreshment Beverage",ROUND(AS1088*Rates!K$19,4),ROUND(AO1088*(VLOOKUP(VALUE(Q1088),Rates!G$4:L$12,3,0)),4)))</f>
        <v/>
      </c>
      <c r="AN1088" s="126" t="str">
        <f>IF(AS1088="","",IF(R1088="Refreshment Beverage",AS1088*(Rates!J$19/100),MAX(AM1088,AB1088)))</f>
        <v/>
      </c>
      <c r="AO1088" s="127" t="str">
        <f t="shared" si="547"/>
        <v/>
      </c>
      <c r="AP1088" s="127" t="str">
        <f t="shared" si="548"/>
        <v/>
      </c>
      <c r="AQ1088" s="140" t="str">
        <f>IF(AS1088="","",IF(R1088="Refreshment Beverage",ROUND(SUM(VLOOKUP(Q:Q,Rates!G$15:L$19,3,0)*(AS1088-Y1088-Z1088-AA1088)),4),ROUND(SUM(Rates!$K$8*AS1088),4)))</f>
        <v/>
      </c>
      <c r="AR1088" s="139" t="str">
        <f t="shared" si="549"/>
        <v/>
      </c>
      <c r="AS1088" s="125" t="str">
        <f t="shared" si="550"/>
        <v/>
      </c>
      <c r="AT1088" s="121" t="str">
        <f t="shared" si="551"/>
        <v/>
      </c>
      <c r="AU1088" s="138" t="str">
        <f>IF(AX1088="","",IF(R1088="Refreshment Beverage",ROUND((BA1088-Y1088-Z1088-AA1088)*VLOOKUP(VALUE(Q1088),Rates!G$15:L$19,3,0),4),ROUND(AW1088*(VLOOKUP(VALUE(Q1088),Rates!G:L,3,0)),4)))</f>
        <v/>
      </c>
      <c r="AV1088" s="126" t="str">
        <f t="shared" si="552"/>
        <v/>
      </c>
      <c r="AW1088" s="127" t="str">
        <f t="shared" si="553"/>
        <v/>
      </c>
      <c r="AX1088" s="123" t="str">
        <f t="shared" si="554"/>
        <v/>
      </c>
      <c r="AY1088" s="140" t="str">
        <f>IF(AX1088="","",IF(R1088="Refreshment Beverage",ROUND(SUM(AX1088*Rates!K$19),4),ROUND(SUM(AX1088*(Rates!J$8/100)),4)))</f>
        <v/>
      </c>
      <c r="AZ1088" s="124" t="str">
        <f t="shared" si="555"/>
        <v/>
      </c>
      <c r="BA1088" s="125" t="str">
        <f t="shared" si="556"/>
        <v/>
      </c>
      <c r="BB1088" s="115"/>
      <c r="BC1088" s="143"/>
      <c r="BD1088" s="100"/>
      <c r="BE1088" s="100"/>
      <c r="BF1088" s="100"/>
      <c r="BG1088" s="100"/>
    </row>
    <row r="1089" spans="1:59" ht="12.75" customHeight="1" x14ac:dyDescent="0.2">
      <c r="A1089" s="144"/>
      <c r="B1089" s="141"/>
      <c r="C1089" s="141"/>
      <c r="D1089" s="142"/>
      <c r="E1089" s="142"/>
      <c r="F1089" s="142"/>
      <c r="G1089" s="142"/>
      <c r="H1089" s="142"/>
      <c r="I1089" s="129"/>
      <c r="J1089" s="130"/>
      <c r="K1089" s="131" t="str">
        <f t="shared" si="527"/>
        <v/>
      </c>
      <c r="L1089" s="132" t="str">
        <f t="shared" si="528"/>
        <v/>
      </c>
      <c r="M1089" s="133" t="str">
        <f t="shared" si="529"/>
        <v/>
      </c>
      <c r="N1089" s="134" t="str">
        <f>IFERROR(IF(B:B="","",IF(R1089="Beer",SUM(LOOKUP(2,1/(Rates!$B$3:$B$5&lt;=W1089)/(Rates!$C$3:$C$5&gt;=W1089),Rates!$D$3:$D$5)*(X1089/100)*W1089),IF(R1089="Refreshment Beverage",SUM(LOOKUP(2,1/(Rates!$B$7:$B$11&lt;=W1089)/(Rates!$C$7:$C$11&gt;=W1089),Rates!$D$7:$D$11)*(X1089/100)*W1089)))),"")</f>
        <v/>
      </c>
      <c r="O1089" s="134" t="str">
        <f t="shared" si="530"/>
        <v/>
      </c>
      <c r="P1089" s="116"/>
      <c r="Q1089" s="117" t="str">
        <f t="shared" si="531"/>
        <v/>
      </c>
      <c r="R1089" s="128" t="str">
        <f t="shared" si="532"/>
        <v/>
      </c>
      <c r="S1089" s="135" t="str">
        <f>IF(B1089="","",IF(R1089="Refreshment Beverage",VLOOKUP(VALUE(Q1089),Rates!G$15:L$19,2,0),VLOOKUP(VALUE(Q1089),Rates!G$4:L$12,2,0)))</f>
        <v/>
      </c>
      <c r="T1089" s="135" t="str">
        <f t="shared" si="533"/>
        <v/>
      </c>
      <c r="U1089" s="118" t="str">
        <f t="shared" si="534"/>
        <v/>
      </c>
      <c r="V1089" s="135" t="str">
        <f t="shared" si="535"/>
        <v/>
      </c>
      <c r="W1089" s="135" t="str">
        <f t="shared" si="536"/>
        <v/>
      </c>
      <c r="X1089" s="119" t="str">
        <f t="shared" si="537"/>
        <v/>
      </c>
      <c r="Y1089" s="120" t="str">
        <f>IF(B:B="","",IF(R1089="Refreshment Beverage",VLOOKUP(Q1089,Rates!G$15:L$19,6,0)*W1089,VLOOKUP(Q1089,Rates!G$4:L$12,6,0)*W1089))</f>
        <v/>
      </c>
      <c r="Z1089" s="120" t="str">
        <f t="shared" si="538"/>
        <v/>
      </c>
      <c r="AA1089" s="120" t="str">
        <f t="shared" si="539"/>
        <v/>
      </c>
      <c r="AB1089" s="136" t="str">
        <f>IF(B:B="","",IF(R1089="Refreshment Beverage","",IF(AND(R1089="Beer",Q1089=0),SUM(LOOKUP(2,1/(Rates!$B$15:$B$18&lt;=W1089)/(Rates!$C$15:$C$18&gt;=W1089),Rates!$D$15:$D$18)*W1089),VLOOKUP(VALUE(Q:Q),Rates!A:B,2,0)*W1089)))</f>
        <v/>
      </c>
      <c r="AC1089" s="136" t="str">
        <f>IF(B:B="","",IF(R1089="Refreshment Beverage","",IF(AND(R1089="Beer",Q1089=0),SUM(LOOKUP(2,1/(Rates!$B$15:$B$18&lt;=W1089)/(Rates!$C$15:$C$18&gt;=W1089),Rates!$E$15:$E$18)*W1089),VLOOKUP(VALUE(Q:Q),Rates!A:C,3,0)*W1089)))</f>
        <v/>
      </c>
      <c r="AD1089" s="137" t="str">
        <f>IFERROR(IF(B:B="","",IF(R1089="Beer","",IF(VALUE(Q1089)=0,VLOOKUP(VLOOKUP(B:B,#REF!,16,0),Rates!A:E,2,0),VLOOKUP(VALUE(Q1089),Rates!A$31:B$34,2,0)*W1089))),0)</f>
        <v/>
      </c>
      <c r="AE1089" s="121" t="str">
        <f t="shared" si="540"/>
        <v/>
      </c>
      <c r="AF1089" s="138" t="str">
        <f t="shared" si="541"/>
        <v/>
      </c>
      <c r="AG1089" s="122" t="str">
        <f t="shared" si="542"/>
        <v/>
      </c>
      <c r="AH1089" s="123" t="str">
        <f t="shared" si="543"/>
        <v/>
      </c>
      <c r="AI1089" s="139" t="str">
        <f>IF(AE:AE="","",IF(R1089="Refreshment Beverage",AK1089*(Rates!J$19/100),ROUND(SUM(AH1089*(Rates!$J$8/100)),4)))</f>
        <v/>
      </c>
      <c r="AJ1089" s="124" t="str">
        <f t="shared" si="544"/>
        <v/>
      </c>
      <c r="AK1089" s="125" t="str">
        <f t="shared" si="545"/>
        <v/>
      </c>
      <c r="AL1089" s="121" t="str">
        <f t="shared" si="546"/>
        <v/>
      </c>
      <c r="AM1089" s="138" t="str">
        <f>IF(AS1089="","",IF(R1089="Refreshment Beverage",ROUND(AS1089*Rates!K$19,4),ROUND(AO1089*(VLOOKUP(VALUE(Q1089),Rates!G$4:L$12,3,0)),4)))</f>
        <v/>
      </c>
      <c r="AN1089" s="126" t="str">
        <f>IF(AS1089="","",IF(R1089="Refreshment Beverage",AS1089*(Rates!J$19/100),MAX(AM1089,AB1089)))</f>
        <v/>
      </c>
      <c r="AO1089" s="127" t="str">
        <f t="shared" si="547"/>
        <v/>
      </c>
      <c r="AP1089" s="127" t="str">
        <f t="shared" si="548"/>
        <v/>
      </c>
      <c r="AQ1089" s="140" t="str">
        <f>IF(AS1089="","",IF(R1089="Refreshment Beverage",ROUND(SUM(VLOOKUP(Q:Q,Rates!G$15:L$19,3,0)*(AS1089-Y1089-Z1089-AA1089)),4),ROUND(SUM(Rates!$K$8*AS1089),4)))</f>
        <v/>
      </c>
      <c r="AR1089" s="139" t="str">
        <f t="shared" si="549"/>
        <v/>
      </c>
      <c r="AS1089" s="125" t="str">
        <f t="shared" si="550"/>
        <v/>
      </c>
      <c r="AT1089" s="121" t="str">
        <f t="shared" si="551"/>
        <v/>
      </c>
      <c r="AU1089" s="138" t="str">
        <f>IF(AX1089="","",IF(R1089="Refreshment Beverage",ROUND((BA1089-Y1089-Z1089-AA1089)*VLOOKUP(VALUE(Q1089),Rates!G$15:L$19,3,0),4),ROUND(AW1089*(VLOOKUP(VALUE(Q1089),Rates!G:L,3,0)),4)))</f>
        <v/>
      </c>
      <c r="AV1089" s="126" t="str">
        <f t="shared" si="552"/>
        <v/>
      </c>
      <c r="AW1089" s="127" t="str">
        <f t="shared" si="553"/>
        <v/>
      </c>
      <c r="AX1089" s="123" t="str">
        <f t="shared" si="554"/>
        <v/>
      </c>
      <c r="AY1089" s="140" t="str">
        <f>IF(AX1089="","",IF(R1089="Refreshment Beverage",ROUND(SUM(AX1089*Rates!K$19),4),ROUND(SUM(AX1089*(Rates!J$8/100)),4)))</f>
        <v/>
      </c>
      <c r="AZ1089" s="124" t="str">
        <f t="shared" si="555"/>
        <v/>
      </c>
      <c r="BA1089" s="125" t="str">
        <f t="shared" si="556"/>
        <v/>
      </c>
      <c r="BB1089" s="115"/>
      <c r="BC1089" s="143"/>
      <c r="BD1089" s="100"/>
      <c r="BE1089" s="100"/>
      <c r="BF1089" s="100"/>
      <c r="BG1089" s="100"/>
    </row>
    <row r="1090" spans="1:59" ht="12.75" customHeight="1" x14ac:dyDescent="0.2">
      <c r="A1090" s="144"/>
      <c r="B1090" s="141"/>
      <c r="C1090" s="141"/>
      <c r="D1090" s="142"/>
      <c r="E1090" s="142"/>
      <c r="F1090" s="142"/>
      <c r="G1090" s="142"/>
      <c r="H1090" s="142"/>
      <c r="I1090" s="129"/>
      <c r="J1090" s="130"/>
      <c r="K1090" s="131" t="str">
        <f t="shared" si="527"/>
        <v/>
      </c>
      <c r="L1090" s="132" t="str">
        <f t="shared" si="528"/>
        <v/>
      </c>
      <c r="M1090" s="133" t="str">
        <f t="shared" si="529"/>
        <v/>
      </c>
      <c r="N1090" s="134" t="str">
        <f>IFERROR(IF(B:B="","",IF(R1090="Beer",SUM(LOOKUP(2,1/(Rates!$B$3:$B$5&lt;=W1090)/(Rates!$C$3:$C$5&gt;=W1090),Rates!$D$3:$D$5)*(X1090/100)*W1090),IF(R1090="Refreshment Beverage",SUM(LOOKUP(2,1/(Rates!$B$7:$B$11&lt;=W1090)/(Rates!$C$7:$C$11&gt;=W1090),Rates!$D$7:$D$11)*(X1090/100)*W1090)))),"")</f>
        <v/>
      </c>
      <c r="O1090" s="134" t="str">
        <f t="shared" si="530"/>
        <v/>
      </c>
      <c r="P1090" s="116"/>
      <c r="Q1090" s="117" t="str">
        <f t="shared" si="531"/>
        <v/>
      </c>
      <c r="R1090" s="128" t="str">
        <f t="shared" si="532"/>
        <v/>
      </c>
      <c r="S1090" s="135" t="str">
        <f>IF(B1090="","",IF(R1090="Refreshment Beverage",VLOOKUP(VALUE(Q1090),Rates!G$15:L$19,2,0),VLOOKUP(VALUE(Q1090),Rates!G$4:L$12,2,0)))</f>
        <v/>
      </c>
      <c r="T1090" s="135" t="str">
        <f t="shared" si="533"/>
        <v/>
      </c>
      <c r="U1090" s="118" t="str">
        <f t="shared" si="534"/>
        <v/>
      </c>
      <c r="V1090" s="135" t="str">
        <f t="shared" si="535"/>
        <v/>
      </c>
      <c r="W1090" s="135" t="str">
        <f t="shared" si="536"/>
        <v/>
      </c>
      <c r="X1090" s="119" t="str">
        <f t="shared" si="537"/>
        <v/>
      </c>
      <c r="Y1090" s="120" t="str">
        <f>IF(B:B="","",IF(R1090="Refreshment Beverage",VLOOKUP(Q1090,Rates!G$15:L$19,6,0)*W1090,VLOOKUP(Q1090,Rates!G$4:L$12,6,0)*W1090))</f>
        <v/>
      </c>
      <c r="Z1090" s="120" t="str">
        <f t="shared" si="538"/>
        <v/>
      </c>
      <c r="AA1090" s="120" t="str">
        <f t="shared" si="539"/>
        <v/>
      </c>
      <c r="AB1090" s="136" t="str">
        <f>IF(B:B="","",IF(R1090="Refreshment Beverage","",IF(AND(R1090="Beer",Q1090=0),SUM(LOOKUP(2,1/(Rates!$B$15:$B$18&lt;=W1090)/(Rates!$C$15:$C$18&gt;=W1090),Rates!$D$15:$D$18)*W1090),VLOOKUP(VALUE(Q:Q),Rates!A:B,2,0)*W1090)))</f>
        <v/>
      </c>
      <c r="AC1090" s="136" t="str">
        <f>IF(B:B="","",IF(R1090="Refreshment Beverage","",IF(AND(R1090="Beer",Q1090=0),SUM(LOOKUP(2,1/(Rates!$B$15:$B$18&lt;=W1090)/(Rates!$C$15:$C$18&gt;=W1090),Rates!$E$15:$E$18)*W1090),VLOOKUP(VALUE(Q:Q),Rates!A:C,3,0)*W1090)))</f>
        <v/>
      </c>
      <c r="AD1090" s="137" t="str">
        <f>IFERROR(IF(B:B="","",IF(R1090="Beer","",IF(VALUE(Q1090)=0,VLOOKUP(VLOOKUP(B:B,#REF!,16,0),Rates!A:E,2,0),VLOOKUP(VALUE(Q1090),Rates!A$31:B$34,2,0)*W1090))),0)</f>
        <v/>
      </c>
      <c r="AE1090" s="121" t="str">
        <f t="shared" si="540"/>
        <v/>
      </c>
      <c r="AF1090" s="138" t="str">
        <f t="shared" si="541"/>
        <v/>
      </c>
      <c r="AG1090" s="122" t="str">
        <f t="shared" si="542"/>
        <v/>
      </c>
      <c r="AH1090" s="123" t="str">
        <f t="shared" si="543"/>
        <v/>
      </c>
      <c r="AI1090" s="139" t="str">
        <f>IF(AE:AE="","",IF(R1090="Refreshment Beverage",AK1090*(Rates!J$19/100),ROUND(SUM(AH1090*(Rates!$J$8/100)),4)))</f>
        <v/>
      </c>
      <c r="AJ1090" s="124" t="str">
        <f t="shared" si="544"/>
        <v/>
      </c>
      <c r="AK1090" s="125" t="str">
        <f t="shared" si="545"/>
        <v/>
      </c>
      <c r="AL1090" s="121" t="str">
        <f t="shared" si="546"/>
        <v/>
      </c>
      <c r="AM1090" s="138" t="str">
        <f>IF(AS1090="","",IF(R1090="Refreshment Beverage",ROUND(AS1090*Rates!K$19,4),ROUND(AO1090*(VLOOKUP(VALUE(Q1090),Rates!G$4:L$12,3,0)),4)))</f>
        <v/>
      </c>
      <c r="AN1090" s="126" t="str">
        <f>IF(AS1090="","",IF(R1090="Refreshment Beverage",AS1090*(Rates!J$19/100),MAX(AM1090,AB1090)))</f>
        <v/>
      </c>
      <c r="AO1090" s="127" t="str">
        <f t="shared" si="547"/>
        <v/>
      </c>
      <c r="AP1090" s="127" t="str">
        <f t="shared" si="548"/>
        <v/>
      </c>
      <c r="AQ1090" s="140" t="str">
        <f>IF(AS1090="","",IF(R1090="Refreshment Beverage",ROUND(SUM(VLOOKUP(Q:Q,Rates!G$15:L$19,3,0)*(AS1090-Y1090-Z1090-AA1090)),4),ROUND(SUM(Rates!$K$8*AS1090),4)))</f>
        <v/>
      </c>
      <c r="AR1090" s="139" t="str">
        <f t="shared" si="549"/>
        <v/>
      </c>
      <c r="AS1090" s="125" t="str">
        <f t="shared" si="550"/>
        <v/>
      </c>
      <c r="AT1090" s="121" t="str">
        <f t="shared" si="551"/>
        <v/>
      </c>
      <c r="AU1090" s="138" t="str">
        <f>IF(AX1090="","",IF(R1090="Refreshment Beverage",ROUND((BA1090-Y1090-Z1090-AA1090)*VLOOKUP(VALUE(Q1090),Rates!G$15:L$19,3,0),4),ROUND(AW1090*(VLOOKUP(VALUE(Q1090),Rates!G:L,3,0)),4)))</f>
        <v/>
      </c>
      <c r="AV1090" s="126" t="str">
        <f t="shared" si="552"/>
        <v/>
      </c>
      <c r="AW1090" s="127" t="str">
        <f t="shared" si="553"/>
        <v/>
      </c>
      <c r="AX1090" s="123" t="str">
        <f t="shared" si="554"/>
        <v/>
      </c>
      <c r="AY1090" s="140" t="str">
        <f>IF(AX1090="","",IF(R1090="Refreshment Beverage",ROUND(SUM(AX1090*Rates!K$19),4),ROUND(SUM(AX1090*(Rates!J$8/100)),4)))</f>
        <v/>
      </c>
      <c r="AZ1090" s="124" t="str">
        <f t="shared" si="555"/>
        <v/>
      </c>
      <c r="BA1090" s="125" t="str">
        <f t="shared" si="556"/>
        <v/>
      </c>
      <c r="BB1090" s="115"/>
      <c r="BC1090" s="143"/>
      <c r="BD1090" s="100"/>
      <c r="BE1090" s="100"/>
      <c r="BF1090" s="100"/>
      <c r="BG1090" s="100"/>
    </row>
    <row r="1091" spans="1:59" ht="12.75" customHeight="1" x14ac:dyDescent="0.2">
      <c r="A1091" s="144"/>
      <c r="B1091" s="141"/>
      <c r="C1091" s="141"/>
      <c r="D1091" s="142"/>
      <c r="E1091" s="142"/>
      <c r="F1091" s="142"/>
      <c r="G1091" s="142"/>
      <c r="H1091" s="142"/>
      <c r="I1091" s="129"/>
      <c r="J1091" s="130"/>
      <c r="K1091" s="131" t="str">
        <f t="shared" si="527"/>
        <v/>
      </c>
      <c r="L1091" s="132" t="str">
        <f t="shared" si="528"/>
        <v/>
      </c>
      <c r="M1091" s="133" t="str">
        <f t="shared" si="529"/>
        <v/>
      </c>
      <c r="N1091" s="134" t="str">
        <f>IFERROR(IF(B:B="","",IF(R1091="Beer",SUM(LOOKUP(2,1/(Rates!$B$3:$B$5&lt;=W1091)/(Rates!$C$3:$C$5&gt;=W1091),Rates!$D$3:$D$5)*(X1091/100)*W1091),IF(R1091="Refreshment Beverage",SUM(LOOKUP(2,1/(Rates!$B$7:$B$11&lt;=W1091)/(Rates!$C$7:$C$11&gt;=W1091),Rates!$D$7:$D$11)*(X1091/100)*W1091)))),"")</f>
        <v/>
      </c>
      <c r="O1091" s="134" t="str">
        <f t="shared" si="530"/>
        <v/>
      </c>
      <c r="P1091" s="116"/>
      <c r="Q1091" s="117" t="str">
        <f t="shared" si="531"/>
        <v/>
      </c>
      <c r="R1091" s="128" t="str">
        <f t="shared" si="532"/>
        <v/>
      </c>
      <c r="S1091" s="135" t="str">
        <f>IF(B1091="","",IF(R1091="Refreshment Beverage",VLOOKUP(VALUE(Q1091),Rates!G$15:L$19,2,0),VLOOKUP(VALUE(Q1091),Rates!G$4:L$12,2,0)))</f>
        <v/>
      </c>
      <c r="T1091" s="135" t="str">
        <f t="shared" si="533"/>
        <v/>
      </c>
      <c r="U1091" s="118" t="str">
        <f t="shared" si="534"/>
        <v/>
      </c>
      <c r="V1091" s="135" t="str">
        <f t="shared" si="535"/>
        <v/>
      </c>
      <c r="W1091" s="135" t="str">
        <f t="shared" si="536"/>
        <v/>
      </c>
      <c r="X1091" s="119" t="str">
        <f t="shared" si="537"/>
        <v/>
      </c>
      <c r="Y1091" s="120" t="str">
        <f>IF(B:B="","",IF(R1091="Refreshment Beverage",VLOOKUP(Q1091,Rates!G$15:L$19,6,0)*W1091,VLOOKUP(Q1091,Rates!G$4:L$12,6,0)*W1091))</f>
        <v/>
      </c>
      <c r="Z1091" s="120" t="str">
        <f t="shared" si="538"/>
        <v/>
      </c>
      <c r="AA1091" s="120" t="str">
        <f t="shared" si="539"/>
        <v/>
      </c>
      <c r="AB1091" s="136" t="str">
        <f>IF(B:B="","",IF(R1091="Refreshment Beverage","",IF(AND(R1091="Beer",Q1091=0),SUM(LOOKUP(2,1/(Rates!$B$15:$B$18&lt;=W1091)/(Rates!$C$15:$C$18&gt;=W1091),Rates!$D$15:$D$18)*W1091),VLOOKUP(VALUE(Q:Q),Rates!A:B,2,0)*W1091)))</f>
        <v/>
      </c>
      <c r="AC1091" s="136" t="str">
        <f>IF(B:B="","",IF(R1091="Refreshment Beverage","",IF(AND(R1091="Beer",Q1091=0),SUM(LOOKUP(2,1/(Rates!$B$15:$B$18&lt;=W1091)/(Rates!$C$15:$C$18&gt;=W1091),Rates!$E$15:$E$18)*W1091),VLOOKUP(VALUE(Q:Q),Rates!A:C,3,0)*W1091)))</f>
        <v/>
      </c>
      <c r="AD1091" s="137" t="str">
        <f>IFERROR(IF(B:B="","",IF(R1091="Beer","",IF(VALUE(Q1091)=0,VLOOKUP(VLOOKUP(B:B,#REF!,16,0),Rates!A:E,2,0),VLOOKUP(VALUE(Q1091),Rates!A$31:B$34,2,0)*W1091))),0)</f>
        <v/>
      </c>
      <c r="AE1091" s="121" t="str">
        <f t="shared" si="540"/>
        <v/>
      </c>
      <c r="AF1091" s="138" t="str">
        <f t="shared" si="541"/>
        <v/>
      </c>
      <c r="AG1091" s="122" t="str">
        <f t="shared" si="542"/>
        <v/>
      </c>
      <c r="AH1091" s="123" t="str">
        <f t="shared" si="543"/>
        <v/>
      </c>
      <c r="AI1091" s="139" t="str">
        <f>IF(AE:AE="","",IF(R1091="Refreshment Beverage",AK1091*(Rates!J$19/100),ROUND(SUM(AH1091*(Rates!$J$8/100)),4)))</f>
        <v/>
      </c>
      <c r="AJ1091" s="124" t="str">
        <f t="shared" si="544"/>
        <v/>
      </c>
      <c r="AK1091" s="125" t="str">
        <f t="shared" si="545"/>
        <v/>
      </c>
      <c r="AL1091" s="121" t="str">
        <f t="shared" si="546"/>
        <v/>
      </c>
      <c r="AM1091" s="138" t="str">
        <f>IF(AS1091="","",IF(R1091="Refreshment Beverage",ROUND(AS1091*Rates!K$19,4),ROUND(AO1091*(VLOOKUP(VALUE(Q1091),Rates!G$4:L$12,3,0)),4)))</f>
        <v/>
      </c>
      <c r="AN1091" s="126" t="str">
        <f>IF(AS1091="","",IF(R1091="Refreshment Beverage",AS1091*(Rates!J$19/100),MAX(AM1091,AB1091)))</f>
        <v/>
      </c>
      <c r="AO1091" s="127" t="str">
        <f t="shared" si="547"/>
        <v/>
      </c>
      <c r="AP1091" s="127" t="str">
        <f t="shared" si="548"/>
        <v/>
      </c>
      <c r="AQ1091" s="140" t="str">
        <f>IF(AS1091="","",IF(R1091="Refreshment Beverage",ROUND(SUM(VLOOKUP(Q:Q,Rates!G$15:L$19,3,0)*(AS1091-Y1091-Z1091-AA1091)),4),ROUND(SUM(Rates!$K$8*AS1091),4)))</f>
        <v/>
      </c>
      <c r="AR1091" s="139" t="str">
        <f t="shared" si="549"/>
        <v/>
      </c>
      <c r="AS1091" s="125" t="str">
        <f t="shared" si="550"/>
        <v/>
      </c>
      <c r="AT1091" s="121" t="str">
        <f t="shared" si="551"/>
        <v/>
      </c>
      <c r="AU1091" s="138" t="str">
        <f>IF(AX1091="","",IF(R1091="Refreshment Beverage",ROUND((BA1091-Y1091-Z1091-AA1091)*VLOOKUP(VALUE(Q1091),Rates!G$15:L$19,3,0),4),ROUND(AW1091*(VLOOKUP(VALUE(Q1091),Rates!G:L,3,0)),4)))</f>
        <v/>
      </c>
      <c r="AV1091" s="126" t="str">
        <f t="shared" si="552"/>
        <v/>
      </c>
      <c r="AW1091" s="127" t="str">
        <f t="shared" si="553"/>
        <v/>
      </c>
      <c r="AX1091" s="123" t="str">
        <f t="shared" si="554"/>
        <v/>
      </c>
      <c r="AY1091" s="140" t="str">
        <f>IF(AX1091="","",IF(R1091="Refreshment Beverage",ROUND(SUM(AX1091*Rates!K$19),4),ROUND(SUM(AX1091*(Rates!J$8/100)),4)))</f>
        <v/>
      </c>
      <c r="AZ1091" s="124" t="str">
        <f t="shared" si="555"/>
        <v/>
      </c>
      <c r="BA1091" s="125" t="str">
        <f t="shared" si="556"/>
        <v/>
      </c>
      <c r="BB1091" s="115"/>
      <c r="BC1091" s="143"/>
      <c r="BD1091" s="100"/>
      <c r="BE1091" s="100"/>
      <c r="BF1091" s="100"/>
      <c r="BG1091" s="100"/>
    </row>
    <row r="1092" spans="1:59" ht="12.75" customHeight="1" x14ac:dyDescent="0.2">
      <c r="A1092" s="144"/>
      <c r="B1092" s="141"/>
      <c r="C1092" s="141"/>
      <c r="D1092" s="142"/>
      <c r="E1092" s="142"/>
      <c r="F1092" s="142"/>
      <c r="G1092" s="142"/>
      <c r="H1092" s="142"/>
      <c r="I1092" s="129"/>
      <c r="J1092" s="130"/>
      <c r="K1092" s="131" t="str">
        <f t="shared" si="527"/>
        <v/>
      </c>
      <c r="L1092" s="132" t="str">
        <f t="shared" si="528"/>
        <v/>
      </c>
      <c r="M1092" s="133" t="str">
        <f t="shared" si="529"/>
        <v/>
      </c>
      <c r="N1092" s="134" t="str">
        <f>IFERROR(IF(B:B="","",IF(R1092="Beer",SUM(LOOKUP(2,1/(Rates!$B$3:$B$5&lt;=W1092)/(Rates!$C$3:$C$5&gt;=W1092),Rates!$D$3:$D$5)*(X1092/100)*W1092),IF(R1092="Refreshment Beverage",SUM(LOOKUP(2,1/(Rates!$B$7:$B$11&lt;=W1092)/(Rates!$C$7:$C$11&gt;=W1092),Rates!$D$7:$D$11)*(X1092/100)*W1092)))),"")</f>
        <v/>
      </c>
      <c r="O1092" s="134" t="str">
        <f t="shared" si="530"/>
        <v/>
      </c>
      <c r="P1092" s="116"/>
      <c r="Q1092" s="117" t="str">
        <f t="shared" si="531"/>
        <v/>
      </c>
      <c r="R1092" s="128" t="str">
        <f t="shared" si="532"/>
        <v/>
      </c>
      <c r="S1092" s="135" t="str">
        <f>IF(B1092="","",IF(R1092="Refreshment Beverage",VLOOKUP(VALUE(Q1092),Rates!G$15:L$19,2,0),VLOOKUP(VALUE(Q1092),Rates!G$4:L$12,2,0)))</f>
        <v/>
      </c>
      <c r="T1092" s="135" t="str">
        <f t="shared" si="533"/>
        <v/>
      </c>
      <c r="U1092" s="118" t="str">
        <f t="shared" si="534"/>
        <v/>
      </c>
      <c r="V1092" s="135" t="str">
        <f t="shared" si="535"/>
        <v/>
      </c>
      <c r="W1092" s="135" t="str">
        <f t="shared" si="536"/>
        <v/>
      </c>
      <c r="X1092" s="119" t="str">
        <f t="shared" si="537"/>
        <v/>
      </c>
      <c r="Y1092" s="120" t="str">
        <f>IF(B:B="","",IF(R1092="Refreshment Beverage",VLOOKUP(Q1092,Rates!G$15:L$19,6,0)*W1092,VLOOKUP(Q1092,Rates!G$4:L$12,6,0)*W1092))</f>
        <v/>
      </c>
      <c r="Z1092" s="120" t="str">
        <f t="shared" si="538"/>
        <v/>
      </c>
      <c r="AA1092" s="120" t="str">
        <f t="shared" si="539"/>
        <v/>
      </c>
      <c r="AB1092" s="136" t="str">
        <f>IF(B:B="","",IF(R1092="Refreshment Beverage","",IF(AND(R1092="Beer",Q1092=0),SUM(LOOKUP(2,1/(Rates!$B$15:$B$18&lt;=W1092)/(Rates!$C$15:$C$18&gt;=W1092),Rates!$D$15:$D$18)*W1092),VLOOKUP(VALUE(Q:Q),Rates!A:B,2,0)*W1092)))</f>
        <v/>
      </c>
      <c r="AC1092" s="136" t="str">
        <f>IF(B:B="","",IF(R1092="Refreshment Beverage","",IF(AND(R1092="Beer",Q1092=0),SUM(LOOKUP(2,1/(Rates!$B$15:$B$18&lt;=W1092)/(Rates!$C$15:$C$18&gt;=W1092),Rates!$E$15:$E$18)*W1092),VLOOKUP(VALUE(Q:Q),Rates!A:C,3,0)*W1092)))</f>
        <v/>
      </c>
      <c r="AD1092" s="137" t="str">
        <f>IFERROR(IF(B:B="","",IF(R1092="Beer","",IF(VALUE(Q1092)=0,VLOOKUP(VLOOKUP(B:B,#REF!,16,0),Rates!A:E,2,0),VLOOKUP(VALUE(Q1092),Rates!A$31:B$34,2,0)*W1092))),0)</f>
        <v/>
      </c>
      <c r="AE1092" s="121" t="str">
        <f t="shared" si="540"/>
        <v/>
      </c>
      <c r="AF1092" s="138" t="str">
        <f t="shared" si="541"/>
        <v/>
      </c>
      <c r="AG1092" s="122" t="str">
        <f t="shared" si="542"/>
        <v/>
      </c>
      <c r="AH1092" s="123" t="str">
        <f t="shared" si="543"/>
        <v/>
      </c>
      <c r="AI1092" s="139" t="str">
        <f>IF(AE:AE="","",IF(R1092="Refreshment Beverage",AK1092*(Rates!J$19/100),ROUND(SUM(AH1092*(Rates!$J$8/100)),4)))</f>
        <v/>
      </c>
      <c r="AJ1092" s="124" t="str">
        <f t="shared" si="544"/>
        <v/>
      </c>
      <c r="AK1092" s="125" t="str">
        <f t="shared" si="545"/>
        <v/>
      </c>
      <c r="AL1092" s="121" t="str">
        <f t="shared" si="546"/>
        <v/>
      </c>
      <c r="AM1092" s="138" t="str">
        <f>IF(AS1092="","",IF(R1092="Refreshment Beverage",ROUND(AS1092*Rates!K$19,4),ROUND(AO1092*(VLOOKUP(VALUE(Q1092),Rates!G$4:L$12,3,0)),4)))</f>
        <v/>
      </c>
      <c r="AN1092" s="126" t="str">
        <f>IF(AS1092="","",IF(R1092="Refreshment Beverage",AS1092*(Rates!J$19/100),MAX(AM1092,AB1092)))</f>
        <v/>
      </c>
      <c r="AO1092" s="127" t="str">
        <f t="shared" si="547"/>
        <v/>
      </c>
      <c r="AP1092" s="127" t="str">
        <f t="shared" si="548"/>
        <v/>
      </c>
      <c r="AQ1092" s="140" t="str">
        <f>IF(AS1092="","",IF(R1092="Refreshment Beverage",ROUND(SUM(VLOOKUP(Q:Q,Rates!G$15:L$19,3,0)*(AS1092-Y1092-Z1092-AA1092)),4),ROUND(SUM(Rates!$K$8*AS1092),4)))</f>
        <v/>
      </c>
      <c r="AR1092" s="139" t="str">
        <f t="shared" si="549"/>
        <v/>
      </c>
      <c r="AS1092" s="125" t="str">
        <f t="shared" si="550"/>
        <v/>
      </c>
      <c r="AT1092" s="121" t="str">
        <f t="shared" si="551"/>
        <v/>
      </c>
      <c r="AU1092" s="138" t="str">
        <f>IF(AX1092="","",IF(R1092="Refreshment Beverage",ROUND((BA1092-Y1092-Z1092-AA1092)*VLOOKUP(VALUE(Q1092),Rates!G$15:L$19,3,0),4),ROUND(AW1092*(VLOOKUP(VALUE(Q1092),Rates!G:L,3,0)),4)))</f>
        <v/>
      </c>
      <c r="AV1092" s="126" t="str">
        <f t="shared" si="552"/>
        <v/>
      </c>
      <c r="AW1092" s="127" t="str">
        <f t="shared" si="553"/>
        <v/>
      </c>
      <c r="AX1092" s="123" t="str">
        <f t="shared" si="554"/>
        <v/>
      </c>
      <c r="AY1092" s="140" t="str">
        <f>IF(AX1092="","",IF(R1092="Refreshment Beverage",ROUND(SUM(AX1092*Rates!K$19),4),ROUND(SUM(AX1092*(Rates!J$8/100)),4)))</f>
        <v/>
      </c>
      <c r="AZ1092" s="124" t="str">
        <f t="shared" si="555"/>
        <v/>
      </c>
      <c r="BA1092" s="125" t="str">
        <f t="shared" si="556"/>
        <v/>
      </c>
      <c r="BB1092" s="115"/>
      <c r="BC1092" s="143"/>
      <c r="BD1092" s="100"/>
      <c r="BE1092" s="100"/>
      <c r="BF1092" s="100"/>
      <c r="BG1092" s="100"/>
    </row>
    <row r="1093" spans="1:59" ht="12.75" customHeight="1" x14ac:dyDescent="0.2">
      <c r="A1093" s="144"/>
      <c r="B1093" s="141"/>
      <c r="C1093" s="141"/>
      <c r="D1093" s="142"/>
      <c r="E1093" s="142"/>
      <c r="F1093" s="142"/>
      <c r="G1093" s="142"/>
      <c r="H1093" s="142"/>
      <c r="I1093" s="129"/>
      <c r="J1093" s="130"/>
      <c r="K1093" s="131" t="str">
        <f t="shared" si="527"/>
        <v/>
      </c>
      <c r="L1093" s="132" t="str">
        <f t="shared" si="528"/>
        <v/>
      </c>
      <c r="M1093" s="133" t="str">
        <f t="shared" si="529"/>
        <v/>
      </c>
      <c r="N1093" s="134" t="str">
        <f>IFERROR(IF(B:B="","",IF(R1093="Beer",SUM(LOOKUP(2,1/(Rates!$B$3:$B$5&lt;=W1093)/(Rates!$C$3:$C$5&gt;=W1093),Rates!$D$3:$D$5)*(X1093/100)*W1093),IF(R1093="Refreshment Beverage",SUM(LOOKUP(2,1/(Rates!$B$7:$B$11&lt;=W1093)/(Rates!$C$7:$C$11&gt;=W1093),Rates!$D$7:$D$11)*(X1093/100)*W1093)))),"")</f>
        <v/>
      </c>
      <c r="O1093" s="134" t="str">
        <f t="shared" si="530"/>
        <v/>
      </c>
      <c r="P1093" s="116"/>
      <c r="Q1093" s="117" t="str">
        <f t="shared" si="531"/>
        <v/>
      </c>
      <c r="R1093" s="128" t="str">
        <f t="shared" si="532"/>
        <v/>
      </c>
      <c r="S1093" s="135" t="str">
        <f>IF(B1093="","",IF(R1093="Refreshment Beverage",VLOOKUP(VALUE(Q1093),Rates!G$15:L$19,2,0),VLOOKUP(VALUE(Q1093),Rates!G$4:L$12,2,0)))</f>
        <v/>
      </c>
      <c r="T1093" s="135" t="str">
        <f t="shared" si="533"/>
        <v/>
      </c>
      <c r="U1093" s="118" t="str">
        <f t="shared" si="534"/>
        <v/>
      </c>
      <c r="V1093" s="135" t="str">
        <f t="shared" si="535"/>
        <v/>
      </c>
      <c r="W1093" s="135" t="str">
        <f t="shared" si="536"/>
        <v/>
      </c>
      <c r="X1093" s="119" t="str">
        <f t="shared" si="537"/>
        <v/>
      </c>
      <c r="Y1093" s="120" t="str">
        <f>IF(B:B="","",IF(R1093="Refreshment Beverage",VLOOKUP(Q1093,Rates!G$15:L$19,6,0)*W1093,VLOOKUP(Q1093,Rates!G$4:L$12,6,0)*W1093))</f>
        <v/>
      </c>
      <c r="Z1093" s="120" t="str">
        <f t="shared" si="538"/>
        <v/>
      </c>
      <c r="AA1093" s="120" t="str">
        <f t="shared" si="539"/>
        <v/>
      </c>
      <c r="AB1093" s="136" t="str">
        <f>IF(B:B="","",IF(R1093="Refreshment Beverage","",IF(AND(R1093="Beer",Q1093=0),SUM(LOOKUP(2,1/(Rates!$B$15:$B$18&lt;=W1093)/(Rates!$C$15:$C$18&gt;=W1093),Rates!$D$15:$D$18)*W1093),VLOOKUP(VALUE(Q:Q),Rates!A:B,2,0)*W1093)))</f>
        <v/>
      </c>
      <c r="AC1093" s="136" t="str">
        <f>IF(B:B="","",IF(R1093="Refreshment Beverage","",IF(AND(R1093="Beer",Q1093=0),SUM(LOOKUP(2,1/(Rates!$B$15:$B$18&lt;=W1093)/(Rates!$C$15:$C$18&gt;=W1093),Rates!$E$15:$E$18)*W1093),VLOOKUP(VALUE(Q:Q),Rates!A:C,3,0)*W1093)))</f>
        <v/>
      </c>
      <c r="AD1093" s="137" t="str">
        <f>IFERROR(IF(B:B="","",IF(R1093="Beer","",IF(VALUE(Q1093)=0,VLOOKUP(VLOOKUP(B:B,#REF!,16,0),Rates!A:E,2,0),VLOOKUP(VALUE(Q1093),Rates!A$31:B$34,2,0)*W1093))),0)</f>
        <v/>
      </c>
      <c r="AE1093" s="121" t="str">
        <f t="shared" si="540"/>
        <v/>
      </c>
      <c r="AF1093" s="138" t="str">
        <f t="shared" si="541"/>
        <v/>
      </c>
      <c r="AG1093" s="122" t="str">
        <f t="shared" si="542"/>
        <v/>
      </c>
      <c r="AH1093" s="123" t="str">
        <f t="shared" si="543"/>
        <v/>
      </c>
      <c r="AI1093" s="139" t="str">
        <f>IF(AE:AE="","",IF(R1093="Refreshment Beverage",AK1093*(Rates!J$19/100),ROUND(SUM(AH1093*(Rates!$J$8/100)),4)))</f>
        <v/>
      </c>
      <c r="AJ1093" s="124" t="str">
        <f t="shared" si="544"/>
        <v/>
      </c>
      <c r="AK1093" s="125" t="str">
        <f t="shared" si="545"/>
        <v/>
      </c>
      <c r="AL1093" s="121" t="str">
        <f t="shared" si="546"/>
        <v/>
      </c>
      <c r="AM1093" s="138" t="str">
        <f>IF(AS1093="","",IF(R1093="Refreshment Beverage",ROUND(AS1093*Rates!K$19,4),ROUND(AO1093*(VLOOKUP(VALUE(Q1093),Rates!G$4:L$12,3,0)),4)))</f>
        <v/>
      </c>
      <c r="AN1093" s="126" t="str">
        <f>IF(AS1093="","",IF(R1093="Refreshment Beverage",AS1093*(Rates!J$19/100),MAX(AM1093,AB1093)))</f>
        <v/>
      </c>
      <c r="AO1093" s="127" t="str">
        <f t="shared" si="547"/>
        <v/>
      </c>
      <c r="AP1093" s="127" t="str">
        <f t="shared" si="548"/>
        <v/>
      </c>
      <c r="AQ1093" s="140" t="str">
        <f>IF(AS1093="","",IF(R1093="Refreshment Beverage",ROUND(SUM(VLOOKUP(Q:Q,Rates!G$15:L$19,3,0)*(AS1093-Y1093-Z1093-AA1093)),4),ROUND(SUM(Rates!$K$8*AS1093),4)))</f>
        <v/>
      </c>
      <c r="AR1093" s="139" t="str">
        <f t="shared" si="549"/>
        <v/>
      </c>
      <c r="AS1093" s="125" t="str">
        <f t="shared" si="550"/>
        <v/>
      </c>
      <c r="AT1093" s="121" t="str">
        <f t="shared" si="551"/>
        <v/>
      </c>
      <c r="AU1093" s="138" t="str">
        <f>IF(AX1093="","",IF(R1093="Refreshment Beverage",ROUND((BA1093-Y1093-Z1093-AA1093)*VLOOKUP(VALUE(Q1093),Rates!G$15:L$19,3,0),4),ROUND(AW1093*(VLOOKUP(VALUE(Q1093),Rates!G:L,3,0)),4)))</f>
        <v/>
      </c>
      <c r="AV1093" s="126" t="str">
        <f t="shared" si="552"/>
        <v/>
      </c>
      <c r="AW1093" s="127" t="str">
        <f t="shared" si="553"/>
        <v/>
      </c>
      <c r="AX1093" s="123" t="str">
        <f t="shared" si="554"/>
        <v/>
      </c>
      <c r="AY1093" s="140" t="str">
        <f>IF(AX1093="","",IF(R1093="Refreshment Beverage",ROUND(SUM(AX1093*Rates!K$19),4),ROUND(SUM(AX1093*(Rates!J$8/100)),4)))</f>
        <v/>
      </c>
      <c r="AZ1093" s="124" t="str">
        <f t="shared" si="555"/>
        <v/>
      </c>
      <c r="BA1093" s="125" t="str">
        <f t="shared" si="556"/>
        <v/>
      </c>
      <c r="BB1093" s="115"/>
      <c r="BC1093" s="143"/>
      <c r="BD1093" s="100"/>
      <c r="BE1093" s="100"/>
      <c r="BF1093" s="100"/>
      <c r="BG1093" s="100"/>
    </row>
    <row r="1094" spans="1:59" ht="12.75" customHeight="1" x14ac:dyDescent="0.2">
      <c r="A1094" s="144"/>
      <c r="B1094" s="141"/>
      <c r="C1094" s="141"/>
      <c r="D1094" s="142"/>
      <c r="E1094" s="142"/>
      <c r="F1094" s="142"/>
      <c r="G1094" s="142"/>
      <c r="H1094" s="142"/>
      <c r="I1094" s="129"/>
      <c r="J1094" s="130"/>
      <c r="K1094" s="131" t="str">
        <f t="shared" si="527"/>
        <v/>
      </c>
      <c r="L1094" s="132" t="str">
        <f t="shared" si="528"/>
        <v/>
      </c>
      <c r="M1094" s="133" t="str">
        <f t="shared" si="529"/>
        <v/>
      </c>
      <c r="N1094" s="134" t="str">
        <f>IFERROR(IF(B:B="","",IF(R1094="Beer",SUM(LOOKUP(2,1/(Rates!$B$3:$B$5&lt;=W1094)/(Rates!$C$3:$C$5&gt;=W1094),Rates!$D$3:$D$5)*(X1094/100)*W1094),IF(R1094="Refreshment Beverage",SUM(LOOKUP(2,1/(Rates!$B$7:$B$11&lt;=W1094)/(Rates!$C$7:$C$11&gt;=W1094),Rates!$D$7:$D$11)*(X1094/100)*W1094)))),"")</f>
        <v/>
      </c>
      <c r="O1094" s="134" t="str">
        <f t="shared" si="530"/>
        <v/>
      </c>
      <c r="P1094" s="116"/>
      <c r="Q1094" s="117" t="str">
        <f t="shared" si="531"/>
        <v/>
      </c>
      <c r="R1094" s="128" t="str">
        <f t="shared" si="532"/>
        <v/>
      </c>
      <c r="S1094" s="135" t="str">
        <f>IF(B1094="","",IF(R1094="Refreshment Beverage",VLOOKUP(VALUE(Q1094),Rates!G$15:L$19,2,0),VLOOKUP(VALUE(Q1094),Rates!G$4:L$12,2,0)))</f>
        <v/>
      </c>
      <c r="T1094" s="135" t="str">
        <f t="shared" si="533"/>
        <v/>
      </c>
      <c r="U1094" s="118" t="str">
        <f t="shared" si="534"/>
        <v/>
      </c>
      <c r="V1094" s="135" t="str">
        <f t="shared" si="535"/>
        <v/>
      </c>
      <c r="W1094" s="135" t="str">
        <f t="shared" si="536"/>
        <v/>
      </c>
      <c r="X1094" s="119" t="str">
        <f t="shared" si="537"/>
        <v/>
      </c>
      <c r="Y1094" s="120" t="str">
        <f>IF(B:B="","",IF(R1094="Refreshment Beverage",VLOOKUP(Q1094,Rates!G$15:L$19,6,0)*W1094,VLOOKUP(Q1094,Rates!G$4:L$12,6,0)*W1094))</f>
        <v/>
      </c>
      <c r="Z1094" s="120" t="str">
        <f t="shared" si="538"/>
        <v/>
      </c>
      <c r="AA1094" s="120" t="str">
        <f t="shared" si="539"/>
        <v/>
      </c>
      <c r="AB1094" s="136" t="str">
        <f>IF(B:B="","",IF(R1094="Refreshment Beverage","",IF(AND(R1094="Beer",Q1094=0),SUM(LOOKUP(2,1/(Rates!$B$15:$B$18&lt;=W1094)/(Rates!$C$15:$C$18&gt;=W1094),Rates!$D$15:$D$18)*W1094),VLOOKUP(VALUE(Q:Q),Rates!A:B,2,0)*W1094)))</f>
        <v/>
      </c>
      <c r="AC1094" s="136" t="str">
        <f>IF(B:B="","",IF(R1094="Refreshment Beverage","",IF(AND(R1094="Beer",Q1094=0),SUM(LOOKUP(2,1/(Rates!$B$15:$B$18&lt;=W1094)/(Rates!$C$15:$C$18&gt;=W1094),Rates!$E$15:$E$18)*W1094),VLOOKUP(VALUE(Q:Q),Rates!A:C,3,0)*W1094)))</f>
        <v/>
      </c>
      <c r="AD1094" s="137" t="str">
        <f>IFERROR(IF(B:B="","",IF(R1094="Beer","",IF(VALUE(Q1094)=0,VLOOKUP(VLOOKUP(B:B,#REF!,16,0),Rates!A:E,2,0),VLOOKUP(VALUE(Q1094),Rates!A$31:B$34,2,0)*W1094))),0)</f>
        <v/>
      </c>
      <c r="AE1094" s="121" t="str">
        <f t="shared" si="540"/>
        <v/>
      </c>
      <c r="AF1094" s="138" t="str">
        <f t="shared" si="541"/>
        <v/>
      </c>
      <c r="AG1094" s="122" t="str">
        <f t="shared" si="542"/>
        <v/>
      </c>
      <c r="AH1094" s="123" t="str">
        <f t="shared" si="543"/>
        <v/>
      </c>
      <c r="AI1094" s="139" t="str">
        <f>IF(AE:AE="","",IF(R1094="Refreshment Beverage",AK1094*(Rates!J$19/100),ROUND(SUM(AH1094*(Rates!$J$8/100)),4)))</f>
        <v/>
      </c>
      <c r="AJ1094" s="124" t="str">
        <f t="shared" si="544"/>
        <v/>
      </c>
      <c r="AK1094" s="125" t="str">
        <f t="shared" si="545"/>
        <v/>
      </c>
      <c r="AL1094" s="121" t="str">
        <f t="shared" si="546"/>
        <v/>
      </c>
      <c r="AM1094" s="138" t="str">
        <f>IF(AS1094="","",IF(R1094="Refreshment Beverage",ROUND(AS1094*Rates!K$19,4),ROUND(AO1094*(VLOOKUP(VALUE(Q1094),Rates!G$4:L$12,3,0)),4)))</f>
        <v/>
      </c>
      <c r="AN1094" s="126" t="str">
        <f>IF(AS1094="","",IF(R1094="Refreshment Beverage",AS1094*(Rates!J$19/100),MAX(AM1094,AB1094)))</f>
        <v/>
      </c>
      <c r="AO1094" s="127" t="str">
        <f t="shared" si="547"/>
        <v/>
      </c>
      <c r="AP1094" s="127" t="str">
        <f t="shared" si="548"/>
        <v/>
      </c>
      <c r="AQ1094" s="140" t="str">
        <f>IF(AS1094="","",IF(R1094="Refreshment Beverage",ROUND(SUM(VLOOKUP(Q:Q,Rates!G$15:L$19,3,0)*(AS1094-Y1094-Z1094-AA1094)),4),ROUND(SUM(Rates!$K$8*AS1094),4)))</f>
        <v/>
      </c>
      <c r="AR1094" s="139" t="str">
        <f t="shared" si="549"/>
        <v/>
      </c>
      <c r="AS1094" s="125" t="str">
        <f t="shared" si="550"/>
        <v/>
      </c>
      <c r="AT1094" s="121" t="str">
        <f t="shared" si="551"/>
        <v/>
      </c>
      <c r="AU1094" s="138" t="str">
        <f>IF(AX1094="","",IF(R1094="Refreshment Beverage",ROUND((BA1094-Y1094-Z1094-AA1094)*VLOOKUP(VALUE(Q1094),Rates!G$15:L$19,3,0),4),ROUND(AW1094*(VLOOKUP(VALUE(Q1094),Rates!G:L,3,0)),4)))</f>
        <v/>
      </c>
      <c r="AV1094" s="126" t="str">
        <f t="shared" si="552"/>
        <v/>
      </c>
      <c r="AW1094" s="127" t="str">
        <f t="shared" si="553"/>
        <v/>
      </c>
      <c r="AX1094" s="123" t="str">
        <f t="shared" si="554"/>
        <v/>
      </c>
      <c r="AY1094" s="140" t="str">
        <f>IF(AX1094="","",IF(R1094="Refreshment Beverage",ROUND(SUM(AX1094*Rates!K$19),4),ROUND(SUM(AX1094*(Rates!J$8/100)),4)))</f>
        <v/>
      </c>
      <c r="AZ1094" s="124" t="str">
        <f t="shared" si="555"/>
        <v/>
      </c>
      <c r="BA1094" s="125" t="str">
        <f t="shared" si="556"/>
        <v/>
      </c>
      <c r="BB1094" s="115"/>
      <c r="BC1094" s="143"/>
      <c r="BD1094" s="100"/>
      <c r="BE1094" s="100"/>
      <c r="BF1094" s="100"/>
      <c r="BG1094" s="100"/>
    </row>
    <row r="1095" spans="1:59" ht="12.75" customHeight="1" x14ac:dyDescent="0.2">
      <c r="A1095" s="144"/>
      <c r="B1095" s="141"/>
      <c r="C1095" s="141"/>
      <c r="D1095" s="142"/>
      <c r="E1095" s="142"/>
      <c r="F1095" s="142"/>
      <c r="G1095" s="142"/>
      <c r="H1095" s="142"/>
      <c r="I1095" s="129"/>
      <c r="J1095" s="130"/>
      <c r="K1095" s="131" t="str">
        <f t="shared" si="527"/>
        <v/>
      </c>
      <c r="L1095" s="132" t="str">
        <f t="shared" si="528"/>
        <v/>
      </c>
      <c r="M1095" s="133" t="str">
        <f t="shared" si="529"/>
        <v/>
      </c>
      <c r="N1095" s="134" t="str">
        <f>IFERROR(IF(B:B="","",IF(R1095="Beer",SUM(LOOKUP(2,1/(Rates!$B$3:$B$5&lt;=W1095)/(Rates!$C$3:$C$5&gt;=W1095),Rates!$D$3:$D$5)*(X1095/100)*W1095),IF(R1095="Refreshment Beverage",SUM(LOOKUP(2,1/(Rates!$B$7:$B$11&lt;=W1095)/(Rates!$C$7:$C$11&gt;=W1095),Rates!$D$7:$D$11)*(X1095/100)*W1095)))),"")</f>
        <v/>
      </c>
      <c r="O1095" s="134" t="str">
        <f t="shared" si="530"/>
        <v/>
      </c>
      <c r="P1095" s="116"/>
      <c r="Q1095" s="117" t="str">
        <f t="shared" si="531"/>
        <v/>
      </c>
      <c r="R1095" s="128" t="str">
        <f t="shared" si="532"/>
        <v/>
      </c>
      <c r="S1095" s="135" t="str">
        <f>IF(B1095="","",IF(R1095="Refreshment Beverage",VLOOKUP(VALUE(Q1095),Rates!G$15:L$19,2,0),VLOOKUP(VALUE(Q1095),Rates!G$4:L$12,2,0)))</f>
        <v/>
      </c>
      <c r="T1095" s="135" t="str">
        <f t="shared" si="533"/>
        <v/>
      </c>
      <c r="U1095" s="118" t="str">
        <f t="shared" si="534"/>
        <v/>
      </c>
      <c r="V1095" s="135" t="str">
        <f t="shared" si="535"/>
        <v/>
      </c>
      <c r="W1095" s="135" t="str">
        <f t="shared" si="536"/>
        <v/>
      </c>
      <c r="X1095" s="119" t="str">
        <f t="shared" si="537"/>
        <v/>
      </c>
      <c r="Y1095" s="120" t="str">
        <f>IF(B:B="","",IF(R1095="Refreshment Beverage",VLOOKUP(Q1095,Rates!G$15:L$19,6,0)*W1095,VLOOKUP(Q1095,Rates!G$4:L$12,6,0)*W1095))</f>
        <v/>
      </c>
      <c r="Z1095" s="120" t="str">
        <f t="shared" si="538"/>
        <v/>
      </c>
      <c r="AA1095" s="120" t="str">
        <f t="shared" si="539"/>
        <v/>
      </c>
      <c r="AB1095" s="136" t="str">
        <f>IF(B:B="","",IF(R1095="Refreshment Beverage","",IF(AND(R1095="Beer",Q1095=0),SUM(LOOKUP(2,1/(Rates!$B$15:$B$18&lt;=W1095)/(Rates!$C$15:$C$18&gt;=W1095),Rates!$D$15:$D$18)*W1095),VLOOKUP(VALUE(Q:Q),Rates!A:B,2,0)*W1095)))</f>
        <v/>
      </c>
      <c r="AC1095" s="136" t="str">
        <f>IF(B:B="","",IF(R1095="Refreshment Beverage","",IF(AND(R1095="Beer",Q1095=0),SUM(LOOKUP(2,1/(Rates!$B$15:$B$18&lt;=W1095)/(Rates!$C$15:$C$18&gt;=W1095),Rates!$E$15:$E$18)*W1095),VLOOKUP(VALUE(Q:Q),Rates!A:C,3,0)*W1095)))</f>
        <v/>
      </c>
      <c r="AD1095" s="137" t="str">
        <f>IFERROR(IF(B:B="","",IF(R1095="Beer","",IF(VALUE(Q1095)=0,VLOOKUP(VLOOKUP(B:B,#REF!,16,0),Rates!A:E,2,0),VLOOKUP(VALUE(Q1095),Rates!A$31:B$34,2,0)*W1095))),0)</f>
        <v/>
      </c>
      <c r="AE1095" s="121" t="str">
        <f t="shared" si="540"/>
        <v/>
      </c>
      <c r="AF1095" s="138" t="str">
        <f t="shared" si="541"/>
        <v/>
      </c>
      <c r="AG1095" s="122" t="str">
        <f t="shared" si="542"/>
        <v/>
      </c>
      <c r="AH1095" s="123" t="str">
        <f t="shared" si="543"/>
        <v/>
      </c>
      <c r="AI1095" s="139" t="str">
        <f>IF(AE:AE="","",IF(R1095="Refreshment Beverage",AK1095*(Rates!J$19/100),ROUND(SUM(AH1095*(Rates!$J$8/100)),4)))</f>
        <v/>
      </c>
      <c r="AJ1095" s="124" t="str">
        <f t="shared" si="544"/>
        <v/>
      </c>
      <c r="AK1095" s="125" t="str">
        <f t="shared" si="545"/>
        <v/>
      </c>
      <c r="AL1095" s="121" t="str">
        <f t="shared" si="546"/>
        <v/>
      </c>
      <c r="AM1095" s="138" t="str">
        <f>IF(AS1095="","",IF(R1095="Refreshment Beverage",ROUND(AS1095*Rates!K$19,4),ROUND(AO1095*(VLOOKUP(VALUE(Q1095),Rates!G$4:L$12,3,0)),4)))</f>
        <v/>
      </c>
      <c r="AN1095" s="126" t="str">
        <f>IF(AS1095="","",IF(R1095="Refreshment Beverage",AS1095*(Rates!J$19/100),MAX(AM1095,AB1095)))</f>
        <v/>
      </c>
      <c r="AO1095" s="127" t="str">
        <f t="shared" si="547"/>
        <v/>
      </c>
      <c r="AP1095" s="127" t="str">
        <f t="shared" si="548"/>
        <v/>
      </c>
      <c r="AQ1095" s="140" t="str">
        <f>IF(AS1095="","",IF(R1095="Refreshment Beverage",ROUND(SUM(VLOOKUP(Q:Q,Rates!G$15:L$19,3,0)*(AS1095-Y1095-Z1095-AA1095)),4),ROUND(SUM(Rates!$K$8*AS1095),4)))</f>
        <v/>
      </c>
      <c r="AR1095" s="139" t="str">
        <f t="shared" si="549"/>
        <v/>
      </c>
      <c r="AS1095" s="125" t="str">
        <f t="shared" si="550"/>
        <v/>
      </c>
      <c r="AT1095" s="121" t="str">
        <f t="shared" si="551"/>
        <v/>
      </c>
      <c r="AU1095" s="138" t="str">
        <f>IF(AX1095="","",IF(R1095="Refreshment Beverage",ROUND((BA1095-Y1095-Z1095-AA1095)*VLOOKUP(VALUE(Q1095),Rates!G$15:L$19,3,0),4),ROUND(AW1095*(VLOOKUP(VALUE(Q1095),Rates!G:L,3,0)),4)))</f>
        <v/>
      </c>
      <c r="AV1095" s="126" t="str">
        <f t="shared" si="552"/>
        <v/>
      </c>
      <c r="AW1095" s="127" t="str">
        <f t="shared" si="553"/>
        <v/>
      </c>
      <c r="AX1095" s="123" t="str">
        <f t="shared" si="554"/>
        <v/>
      </c>
      <c r="AY1095" s="140" t="str">
        <f>IF(AX1095="","",IF(R1095="Refreshment Beverage",ROUND(SUM(AX1095*Rates!K$19),4),ROUND(SUM(AX1095*(Rates!J$8/100)),4)))</f>
        <v/>
      </c>
      <c r="AZ1095" s="124" t="str">
        <f t="shared" si="555"/>
        <v/>
      </c>
      <c r="BA1095" s="125" t="str">
        <f t="shared" si="556"/>
        <v/>
      </c>
      <c r="BB1095" s="115"/>
      <c r="BC1095" s="143"/>
      <c r="BD1095" s="100"/>
      <c r="BE1095" s="100"/>
      <c r="BF1095" s="100"/>
      <c r="BG1095" s="100"/>
    </row>
    <row r="1096" spans="1:59" ht="12.75" customHeight="1" x14ac:dyDescent="0.2">
      <c r="A1096" s="144"/>
      <c r="B1096" s="141"/>
      <c r="C1096" s="141"/>
      <c r="D1096" s="142"/>
      <c r="E1096" s="142"/>
      <c r="F1096" s="142"/>
      <c r="G1096" s="142"/>
      <c r="H1096" s="142"/>
      <c r="I1096" s="129"/>
      <c r="J1096" s="130"/>
      <c r="K1096" s="131" t="str">
        <f t="shared" si="527"/>
        <v/>
      </c>
      <c r="L1096" s="132" t="str">
        <f t="shared" si="528"/>
        <v/>
      </c>
      <c r="M1096" s="133" t="str">
        <f t="shared" si="529"/>
        <v/>
      </c>
      <c r="N1096" s="134" t="str">
        <f>IFERROR(IF(B:B="","",IF(R1096="Beer",SUM(LOOKUP(2,1/(Rates!$B$3:$B$5&lt;=W1096)/(Rates!$C$3:$C$5&gt;=W1096),Rates!$D$3:$D$5)*(X1096/100)*W1096),IF(R1096="Refreshment Beverage",SUM(LOOKUP(2,1/(Rates!$B$7:$B$11&lt;=W1096)/(Rates!$C$7:$C$11&gt;=W1096),Rates!$D$7:$D$11)*(X1096/100)*W1096)))),"")</f>
        <v/>
      </c>
      <c r="O1096" s="134" t="str">
        <f t="shared" si="530"/>
        <v/>
      </c>
      <c r="P1096" s="116"/>
      <c r="Q1096" s="117" t="str">
        <f t="shared" si="531"/>
        <v/>
      </c>
      <c r="R1096" s="128" t="str">
        <f t="shared" si="532"/>
        <v/>
      </c>
      <c r="S1096" s="135" t="str">
        <f>IF(B1096="","",IF(R1096="Refreshment Beverage",VLOOKUP(VALUE(Q1096),Rates!G$15:L$19,2,0),VLOOKUP(VALUE(Q1096),Rates!G$4:L$12,2,0)))</f>
        <v/>
      </c>
      <c r="T1096" s="135" t="str">
        <f t="shared" si="533"/>
        <v/>
      </c>
      <c r="U1096" s="118" t="str">
        <f t="shared" si="534"/>
        <v/>
      </c>
      <c r="V1096" s="135" t="str">
        <f t="shared" si="535"/>
        <v/>
      </c>
      <c r="W1096" s="135" t="str">
        <f t="shared" si="536"/>
        <v/>
      </c>
      <c r="X1096" s="119" t="str">
        <f t="shared" si="537"/>
        <v/>
      </c>
      <c r="Y1096" s="120" t="str">
        <f>IF(B:B="","",IF(R1096="Refreshment Beverage",VLOOKUP(Q1096,Rates!G$15:L$19,6,0)*W1096,VLOOKUP(Q1096,Rates!G$4:L$12,6,0)*W1096))</f>
        <v/>
      </c>
      <c r="Z1096" s="120" t="str">
        <f t="shared" si="538"/>
        <v/>
      </c>
      <c r="AA1096" s="120" t="str">
        <f t="shared" si="539"/>
        <v/>
      </c>
      <c r="AB1096" s="136" t="str">
        <f>IF(B:B="","",IF(R1096="Refreshment Beverage","",IF(AND(R1096="Beer",Q1096=0),SUM(LOOKUP(2,1/(Rates!$B$15:$B$18&lt;=W1096)/(Rates!$C$15:$C$18&gt;=W1096),Rates!$D$15:$D$18)*W1096),VLOOKUP(VALUE(Q:Q),Rates!A:B,2,0)*W1096)))</f>
        <v/>
      </c>
      <c r="AC1096" s="136" t="str">
        <f>IF(B:B="","",IF(R1096="Refreshment Beverage","",IF(AND(R1096="Beer",Q1096=0),SUM(LOOKUP(2,1/(Rates!$B$15:$B$18&lt;=W1096)/(Rates!$C$15:$C$18&gt;=W1096),Rates!$E$15:$E$18)*W1096),VLOOKUP(VALUE(Q:Q),Rates!A:C,3,0)*W1096)))</f>
        <v/>
      </c>
      <c r="AD1096" s="137" t="str">
        <f>IFERROR(IF(B:B="","",IF(R1096="Beer","",IF(VALUE(Q1096)=0,VLOOKUP(VLOOKUP(B:B,#REF!,16,0),Rates!A:E,2,0),VLOOKUP(VALUE(Q1096),Rates!A$31:B$34,2,0)*W1096))),0)</f>
        <v/>
      </c>
      <c r="AE1096" s="121" t="str">
        <f t="shared" si="540"/>
        <v/>
      </c>
      <c r="AF1096" s="138" t="str">
        <f t="shared" si="541"/>
        <v/>
      </c>
      <c r="AG1096" s="122" t="str">
        <f t="shared" si="542"/>
        <v/>
      </c>
      <c r="AH1096" s="123" t="str">
        <f t="shared" si="543"/>
        <v/>
      </c>
      <c r="AI1096" s="139" t="str">
        <f>IF(AE:AE="","",IF(R1096="Refreshment Beverage",AK1096*(Rates!J$19/100),ROUND(SUM(AH1096*(Rates!$J$8/100)),4)))</f>
        <v/>
      </c>
      <c r="AJ1096" s="124" t="str">
        <f t="shared" si="544"/>
        <v/>
      </c>
      <c r="AK1096" s="125" t="str">
        <f t="shared" si="545"/>
        <v/>
      </c>
      <c r="AL1096" s="121" t="str">
        <f t="shared" si="546"/>
        <v/>
      </c>
      <c r="AM1096" s="138" t="str">
        <f>IF(AS1096="","",IF(R1096="Refreshment Beverage",ROUND(AS1096*Rates!K$19,4),ROUND(AO1096*(VLOOKUP(VALUE(Q1096),Rates!G$4:L$12,3,0)),4)))</f>
        <v/>
      </c>
      <c r="AN1096" s="126" t="str">
        <f>IF(AS1096="","",IF(R1096="Refreshment Beverage",AS1096*(Rates!J$19/100),MAX(AM1096,AB1096)))</f>
        <v/>
      </c>
      <c r="AO1096" s="127" t="str">
        <f t="shared" si="547"/>
        <v/>
      </c>
      <c r="AP1096" s="127" t="str">
        <f t="shared" si="548"/>
        <v/>
      </c>
      <c r="AQ1096" s="140" t="str">
        <f>IF(AS1096="","",IF(R1096="Refreshment Beverage",ROUND(SUM(VLOOKUP(Q:Q,Rates!G$15:L$19,3,0)*(AS1096-Y1096-Z1096-AA1096)),4),ROUND(SUM(Rates!$K$8*AS1096),4)))</f>
        <v/>
      </c>
      <c r="AR1096" s="139" t="str">
        <f t="shared" si="549"/>
        <v/>
      </c>
      <c r="AS1096" s="125" t="str">
        <f t="shared" si="550"/>
        <v/>
      </c>
      <c r="AT1096" s="121" t="str">
        <f t="shared" si="551"/>
        <v/>
      </c>
      <c r="AU1096" s="138" t="str">
        <f>IF(AX1096="","",IF(R1096="Refreshment Beverage",ROUND((BA1096-Y1096-Z1096-AA1096)*VLOOKUP(VALUE(Q1096),Rates!G$15:L$19,3,0),4),ROUND(AW1096*(VLOOKUP(VALUE(Q1096),Rates!G:L,3,0)),4)))</f>
        <v/>
      </c>
      <c r="AV1096" s="126" t="str">
        <f t="shared" si="552"/>
        <v/>
      </c>
      <c r="AW1096" s="127" t="str">
        <f t="shared" si="553"/>
        <v/>
      </c>
      <c r="AX1096" s="123" t="str">
        <f t="shared" si="554"/>
        <v/>
      </c>
      <c r="AY1096" s="140" t="str">
        <f>IF(AX1096="","",IF(R1096="Refreshment Beverage",ROUND(SUM(AX1096*Rates!K$19),4),ROUND(SUM(AX1096*(Rates!J$8/100)),4)))</f>
        <v/>
      </c>
      <c r="AZ1096" s="124" t="str">
        <f t="shared" si="555"/>
        <v/>
      </c>
      <c r="BA1096" s="125" t="str">
        <f t="shared" si="556"/>
        <v/>
      </c>
      <c r="BB1096" s="115"/>
      <c r="BC1096" s="143"/>
      <c r="BD1096" s="100"/>
      <c r="BE1096" s="100"/>
      <c r="BF1096" s="100"/>
      <c r="BG1096" s="100"/>
    </row>
    <row r="1097" spans="1:59" ht="12.75" customHeight="1" x14ac:dyDescent="0.2">
      <c r="A1097" s="144"/>
      <c r="B1097" s="141"/>
      <c r="C1097" s="141"/>
      <c r="D1097" s="142"/>
      <c r="E1097" s="142"/>
      <c r="F1097" s="142"/>
      <c r="G1097" s="142"/>
      <c r="H1097" s="142"/>
      <c r="I1097" s="129"/>
      <c r="J1097" s="130"/>
      <c r="K1097" s="131" t="str">
        <f t="shared" si="527"/>
        <v/>
      </c>
      <c r="L1097" s="132" t="str">
        <f t="shared" si="528"/>
        <v/>
      </c>
      <c r="M1097" s="133" t="str">
        <f t="shared" si="529"/>
        <v/>
      </c>
      <c r="N1097" s="134" t="str">
        <f>IFERROR(IF(B:B="","",IF(R1097="Beer",SUM(LOOKUP(2,1/(Rates!$B$3:$B$5&lt;=W1097)/(Rates!$C$3:$C$5&gt;=W1097),Rates!$D$3:$D$5)*(X1097/100)*W1097),IF(R1097="Refreshment Beverage",SUM(LOOKUP(2,1/(Rates!$B$7:$B$11&lt;=W1097)/(Rates!$C$7:$C$11&gt;=W1097),Rates!$D$7:$D$11)*(X1097/100)*W1097)))),"")</f>
        <v/>
      </c>
      <c r="O1097" s="134" t="str">
        <f t="shared" si="530"/>
        <v/>
      </c>
      <c r="P1097" s="116"/>
      <c r="Q1097" s="117" t="str">
        <f t="shared" si="531"/>
        <v/>
      </c>
      <c r="R1097" s="128" t="str">
        <f t="shared" si="532"/>
        <v/>
      </c>
      <c r="S1097" s="135" t="str">
        <f>IF(B1097="","",IF(R1097="Refreshment Beverage",VLOOKUP(VALUE(Q1097),Rates!G$15:L$19,2,0),VLOOKUP(VALUE(Q1097),Rates!G$4:L$12,2,0)))</f>
        <v/>
      </c>
      <c r="T1097" s="135" t="str">
        <f t="shared" si="533"/>
        <v/>
      </c>
      <c r="U1097" s="118" t="str">
        <f t="shared" si="534"/>
        <v/>
      </c>
      <c r="V1097" s="135" t="str">
        <f t="shared" si="535"/>
        <v/>
      </c>
      <c r="W1097" s="135" t="str">
        <f t="shared" si="536"/>
        <v/>
      </c>
      <c r="X1097" s="119" t="str">
        <f t="shared" si="537"/>
        <v/>
      </c>
      <c r="Y1097" s="120" t="str">
        <f>IF(B:B="","",IF(R1097="Refreshment Beverage",VLOOKUP(Q1097,Rates!G$15:L$19,6,0)*W1097,VLOOKUP(Q1097,Rates!G$4:L$12,6,0)*W1097))</f>
        <v/>
      </c>
      <c r="Z1097" s="120" t="str">
        <f t="shared" si="538"/>
        <v/>
      </c>
      <c r="AA1097" s="120" t="str">
        <f t="shared" si="539"/>
        <v/>
      </c>
      <c r="AB1097" s="136" t="str">
        <f>IF(B:B="","",IF(R1097="Refreshment Beverage","",IF(AND(R1097="Beer",Q1097=0),SUM(LOOKUP(2,1/(Rates!$B$15:$B$18&lt;=W1097)/(Rates!$C$15:$C$18&gt;=W1097),Rates!$D$15:$D$18)*W1097),VLOOKUP(VALUE(Q:Q),Rates!A:B,2,0)*W1097)))</f>
        <v/>
      </c>
      <c r="AC1097" s="136" t="str">
        <f>IF(B:B="","",IF(R1097="Refreshment Beverage","",IF(AND(R1097="Beer",Q1097=0),SUM(LOOKUP(2,1/(Rates!$B$15:$B$18&lt;=W1097)/(Rates!$C$15:$C$18&gt;=W1097),Rates!$E$15:$E$18)*W1097),VLOOKUP(VALUE(Q:Q),Rates!A:C,3,0)*W1097)))</f>
        <v/>
      </c>
      <c r="AD1097" s="137" t="str">
        <f>IFERROR(IF(B:B="","",IF(R1097="Beer","",IF(VALUE(Q1097)=0,VLOOKUP(VLOOKUP(B:B,#REF!,16,0),Rates!A:E,2,0),VLOOKUP(VALUE(Q1097),Rates!A$31:B$34,2,0)*W1097))),0)</f>
        <v/>
      </c>
      <c r="AE1097" s="121" t="str">
        <f t="shared" si="540"/>
        <v/>
      </c>
      <c r="AF1097" s="138" t="str">
        <f t="shared" si="541"/>
        <v/>
      </c>
      <c r="AG1097" s="122" t="str">
        <f t="shared" si="542"/>
        <v/>
      </c>
      <c r="AH1097" s="123" t="str">
        <f t="shared" si="543"/>
        <v/>
      </c>
      <c r="AI1097" s="139" t="str">
        <f>IF(AE:AE="","",IF(R1097="Refreshment Beverage",AK1097*(Rates!J$19/100),ROUND(SUM(AH1097*(Rates!$J$8/100)),4)))</f>
        <v/>
      </c>
      <c r="AJ1097" s="124" t="str">
        <f t="shared" si="544"/>
        <v/>
      </c>
      <c r="AK1097" s="125" t="str">
        <f t="shared" si="545"/>
        <v/>
      </c>
      <c r="AL1097" s="121" t="str">
        <f t="shared" si="546"/>
        <v/>
      </c>
      <c r="AM1097" s="138" t="str">
        <f>IF(AS1097="","",IF(R1097="Refreshment Beverage",ROUND(AS1097*Rates!K$19,4),ROUND(AO1097*(VLOOKUP(VALUE(Q1097),Rates!G$4:L$12,3,0)),4)))</f>
        <v/>
      </c>
      <c r="AN1097" s="126" t="str">
        <f>IF(AS1097="","",IF(R1097="Refreshment Beverage",AS1097*(Rates!J$19/100),MAX(AM1097,AB1097)))</f>
        <v/>
      </c>
      <c r="AO1097" s="127" t="str">
        <f t="shared" si="547"/>
        <v/>
      </c>
      <c r="AP1097" s="127" t="str">
        <f t="shared" si="548"/>
        <v/>
      </c>
      <c r="AQ1097" s="140" t="str">
        <f>IF(AS1097="","",IF(R1097="Refreshment Beverage",ROUND(SUM(VLOOKUP(Q:Q,Rates!G$15:L$19,3,0)*(AS1097-Y1097-Z1097-AA1097)),4),ROUND(SUM(Rates!$K$8*AS1097),4)))</f>
        <v/>
      </c>
      <c r="AR1097" s="139" t="str">
        <f t="shared" si="549"/>
        <v/>
      </c>
      <c r="AS1097" s="125" t="str">
        <f t="shared" si="550"/>
        <v/>
      </c>
      <c r="AT1097" s="121" t="str">
        <f t="shared" si="551"/>
        <v/>
      </c>
      <c r="AU1097" s="138" t="str">
        <f>IF(AX1097="","",IF(R1097="Refreshment Beverage",ROUND((BA1097-Y1097-Z1097-AA1097)*VLOOKUP(VALUE(Q1097),Rates!G$15:L$19,3,0),4),ROUND(AW1097*(VLOOKUP(VALUE(Q1097),Rates!G:L,3,0)),4)))</f>
        <v/>
      </c>
      <c r="AV1097" s="126" t="str">
        <f t="shared" si="552"/>
        <v/>
      </c>
      <c r="AW1097" s="127" t="str">
        <f t="shared" si="553"/>
        <v/>
      </c>
      <c r="AX1097" s="123" t="str">
        <f t="shared" si="554"/>
        <v/>
      </c>
      <c r="AY1097" s="140" t="str">
        <f>IF(AX1097="","",IF(R1097="Refreshment Beverage",ROUND(SUM(AX1097*Rates!K$19),4),ROUND(SUM(AX1097*(Rates!J$8/100)),4)))</f>
        <v/>
      </c>
      <c r="AZ1097" s="124" t="str">
        <f t="shared" si="555"/>
        <v/>
      </c>
      <c r="BA1097" s="125" t="str">
        <f t="shared" si="556"/>
        <v/>
      </c>
      <c r="BB1097" s="115"/>
      <c r="BC1097" s="143"/>
      <c r="BD1097" s="100"/>
      <c r="BE1097" s="100"/>
      <c r="BF1097" s="100"/>
      <c r="BG1097" s="100"/>
    </row>
    <row r="1098" spans="1:59" ht="12.75" customHeight="1" x14ac:dyDescent="0.2">
      <c r="A1098" s="144"/>
      <c r="B1098" s="141"/>
      <c r="C1098" s="141"/>
      <c r="D1098" s="142"/>
      <c r="E1098" s="142"/>
      <c r="F1098" s="142"/>
      <c r="G1098" s="142"/>
      <c r="H1098" s="142"/>
      <c r="I1098" s="129"/>
      <c r="J1098" s="130"/>
      <c r="K1098" s="131" t="str">
        <f t="shared" si="527"/>
        <v/>
      </c>
      <c r="L1098" s="132" t="str">
        <f t="shared" si="528"/>
        <v/>
      </c>
      <c r="M1098" s="133" t="str">
        <f t="shared" si="529"/>
        <v/>
      </c>
      <c r="N1098" s="134" t="str">
        <f>IFERROR(IF(B:B="","",IF(R1098="Beer",SUM(LOOKUP(2,1/(Rates!$B$3:$B$5&lt;=W1098)/(Rates!$C$3:$C$5&gt;=W1098),Rates!$D$3:$D$5)*(X1098/100)*W1098),IF(R1098="Refreshment Beverage",SUM(LOOKUP(2,1/(Rates!$B$7:$B$11&lt;=W1098)/(Rates!$C$7:$C$11&gt;=W1098),Rates!$D$7:$D$11)*(X1098/100)*W1098)))),"")</f>
        <v/>
      </c>
      <c r="O1098" s="134" t="str">
        <f t="shared" si="530"/>
        <v/>
      </c>
      <c r="P1098" s="116"/>
      <c r="Q1098" s="117" t="str">
        <f t="shared" si="531"/>
        <v/>
      </c>
      <c r="R1098" s="128" t="str">
        <f t="shared" si="532"/>
        <v/>
      </c>
      <c r="S1098" s="135" t="str">
        <f>IF(B1098="","",IF(R1098="Refreshment Beverage",VLOOKUP(VALUE(Q1098),Rates!G$15:L$19,2,0),VLOOKUP(VALUE(Q1098),Rates!G$4:L$12,2,0)))</f>
        <v/>
      </c>
      <c r="T1098" s="135" t="str">
        <f t="shared" si="533"/>
        <v/>
      </c>
      <c r="U1098" s="118" t="str">
        <f t="shared" si="534"/>
        <v/>
      </c>
      <c r="V1098" s="135" t="str">
        <f t="shared" si="535"/>
        <v/>
      </c>
      <c r="W1098" s="135" t="str">
        <f t="shared" si="536"/>
        <v/>
      </c>
      <c r="X1098" s="119" t="str">
        <f t="shared" si="537"/>
        <v/>
      </c>
      <c r="Y1098" s="120" t="str">
        <f>IF(B:B="","",IF(R1098="Refreshment Beverage",VLOOKUP(Q1098,Rates!G$15:L$19,6,0)*W1098,VLOOKUP(Q1098,Rates!G$4:L$12,6,0)*W1098))</f>
        <v/>
      </c>
      <c r="Z1098" s="120" t="str">
        <f t="shared" si="538"/>
        <v/>
      </c>
      <c r="AA1098" s="120" t="str">
        <f t="shared" si="539"/>
        <v/>
      </c>
      <c r="AB1098" s="136" t="str">
        <f>IF(B:B="","",IF(R1098="Refreshment Beverage","",IF(AND(R1098="Beer",Q1098=0),SUM(LOOKUP(2,1/(Rates!$B$15:$B$18&lt;=W1098)/(Rates!$C$15:$C$18&gt;=W1098),Rates!$D$15:$D$18)*W1098),VLOOKUP(VALUE(Q:Q),Rates!A:B,2,0)*W1098)))</f>
        <v/>
      </c>
      <c r="AC1098" s="136" t="str">
        <f>IF(B:B="","",IF(R1098="Refreshment Beverage","",IF(AND(R1098="Beer",Q1098=0),SUM(LOOKUP(2,1/(Rates!$B$15:$B$18&lt;=W1098)/(Rates!$C$15:$C$18&gt;=W1098),Rates!$E$15:$E$18)*W1098),VLOOKUP(VALUE(Q:Q),Rates!A:C,3,0)*W1098)))</f>
        <v/>
      </c>
      <c r="AD1098" s="137" t="str">
        <f>IFERROR(IF(B:B="","",IF(R1098="Beer","",IF(VALUE(Q1098)=0,VLOOKUP(VLOOKUP(B:B,#REF!,16,0),Rates!A:E,2,0),VLOOKUP(VALUE(Q1098),Rates!A$31:B$34,2,0)*W1098))),0)</f>
        <v/>
      </c>
      <c r="AE1098" s="121" t="str">
        <f t="shared" si="540"/>
        <v/>
      </c>
      <c r="AF1098" s="138" t="str">
        <f t="shared" si="541"/>
        <v/>
      </c>
      <c r="AG1098" s="122" t="str">
        <f t="shared" si="542"/>
        <v/>
      </c>
      <c r="AH1098" s="123" t="str">
        <f t="shared" si="543"/>
        <v/>
      </c>
      <c r="AI1098" s="139" t="str">
        <f>IF(AE:AE="","",IF(R1098="Refreshment Beverage",AK1098*(Rates!J$19/100),ROUND(SUM(AH1098*(Rates!$J$8/100)),4)))</f>
        <v/>
      </c>
      <c r="AJ1098" s="124" t="str">
        <f t="shared" si="544"/>
        <v/>
      </c>
      <c r="AK1098" s="125" t="str">
        <f t="shared" si="545"/>
        <v/>
      </c>
      <c r="AL1098" s="121" t="str">
        <f t="shared" si="546"/>
        <v/>
      </c>
      <c r="AM1098" s="138" t="str">
        <f>IF(AS1098="","",IF(R1098="Refreshment Beverage",ROUND(AS1098*Rates!K$19,4),ROUND(AO1098*(VLOOKUP(VALUE(Q1098),Rates!G$4:L$12,3,0)),4)))</f>
        <v/>
      </c>
      <c r="AN1098" s="126" t="str">
        <f>IF(AS1098="","",IF(R1098="Refreshment Beverage",AS1098*(Rates!J$19/100),MAX(AM1098,AB1098)))</f>
        <v/>
      </c>
      <c r="AO1098" s="127" t="str">
        <f t="shared" si="547"/>
        <v/>
      </c>
      <c r="AP1098" s="127" t="str">
        <f t="shared" si="548"/>
        <v/>
      </c>
      <c r="AQ1098" s="140" t="str">
        <f>IF(AS1098="","",IF(R1098="Refreshment Beverage",ROUND(SUM(VLOOKUP(Q:Q,Rates!G$15:L$19,3,0)*(AS1098-Y1098-Z1098-AA1098)),4),ROUND(SUM(Rates!$K$8*AS1098),4)))</f>
        <v/>
      </c>
      <c r="AR1098" s="139" t="str">
        <f t="shared" si="549"/>
        <v/>
      </c>
      <c r="AS1098" s="125" t="str">
        <f t="shared" si="550"/>
        <v/>
      </c>
      <c r="AT1098" s="121" t="str">
        <f t="shared" si="551"/>
        <v/>
      </c>
      <c r="AU1098" s="138" t="str">
        <f>IF(AX1098="","",IF(R1098="Refreshment Beverage",ROUND((BA1098-Y1098-Z1098-AA1098)*VLOOKUP(VALUE(Q1098),Rates!G$15:L$19,3,0),4),ROUND(AW1098*(VLOOKUP(VALUE(Q1098),Rates!G:L,3,0)),4)))</f>
        <v/>
      </c>
      <c r="AV1098" s="126" t="str">
        <f t="shared" si="552"/>
        <v/>
      </c>
      <c r="AW1098" s="127" t="str">
        <f t="shared" si="553"/>
        <v/>
      </c>
      <c r="AX1098" s="123" t="str">
        <f t="shared" si="554"/>
        <v/>
      </c>
      <c r="AY1098" s="140" t="str">
        <f>IF(AX1098="","",IF(R1098="Refreshment Beverage",ROUND(SUM(AX1098*Rates!K$19),4),ROUND(SUM(AX1098*(Rates!J$8/100)),4)))</f>
        <v/>
      </c>
      <c r="AZ1098" s="124" t="str">
        <f t="shared" si="555"/>
        <v/>
      </c>
      <c r="BA1098" s="125" t="str">
        <f t="shared" si="556"/>
        <v/>
      </c>
      <c r="BB1098" s="115"/>
      <c r="BC1098" s="143"/>
      <c r="BD1098" s="100"/>
      <c r="BE1098" s="100"/>
      <c r="BF1098" s="100"/>
      <c r="BG1098" s="100"/>
    </row>
    <row r="1099" spans="1:59" ht="12.75" customHeight="1" x14ac:dyDescent="0.2">
      <c r="A1099" s="144"/>
      <c r="B1099" s="141"/>
      <c r="C1099" s="141"/>
      <c r="D1099" s="142"/>
      <c r="E1099" s="142"/>
      <c r="F1099" s="142"/>
      <c r="G1099" s="142"/>
      <c r="H1099" s="142"/>
      <c r="I1099" s="129"/>
      <c r="J1099" s="130"/>
      <c r="K1099" s="131" t="str">
        <f t="shared" si="527"/>
        <v/>
      </c>
      <c r="L1099" s="132" t="str">
        <f t="shared" si="528"/>
        <v/>
      </c>
      <c r="M1099" s="133" t="str">
        <f t="shared" si="529"/>
        <v/>
      </c>
      <c r="N1099" s="134" t="str">
        <f>IFERROR(IF(B:B="","",IF(R1099="Beer",SUM(LOOKUP(2,1/(Rates!$B$3:$B$5&lt;=W1099)/(Rates!$C$3:$C$5&gt;=W1099),Rates!$D$3:$D$5)*(X1099/100)*W1099),IF(R1099="Refreshment Beverage",SUM(LOOKUP(2,1/(Rates!$B$7:$B$11&lt;=W1099)/(Rates!$C$7:$C$11&gt;=W1099),Rates!$D$7:$D$11)*(X1099/100)*W1099)))),"")</f>
        <v/>
      </c>
      <c r="O1099" s="134" t="str">
        <f t="shared" si="530"/>
        <v/>
      </c>
      <c r="P1099" s="116"/>
      <c r="Q1099" s="117" t="str">
        <f t="shared" si="531"/>
        <v/>
      </c>
      <c r="R1099" s="128" t="str">
        <f t="shared" si="532"/>
        <v/>
      </c>
      <c r="S1099" s="135" t="str">
        <f>IF(B1099="","",IF(R1099="Refreshment Beverage",VLOOKUP(VALUE(Q1099),Rates!G$15:L$19,2,0),VLOOKUP(VALUE(Q1099),Rates!G$4:L$12,2,0)))</f>
        <v/>
      </c>
      <c r="T1099" s="135" t="str">
        <f t="shared" si="533"/>
        <v/>
      </c>
      <c r="U1099" s="118" t="str">
        <f t="shared" si="534"/>
        <v/>
      </c>
      <c r="V1099" s="135" t="str">
        <f t="shared" si="535"/>
        <v/>
      </c>
      <c r="W1099" s="135" t="str">
        <f t="shared" si="536"/>
        <v/>
      </c>
      <c r="X1099" s="119" t="str">
        <f t="shared" si="537"/>
        <v/>
      </c>
      <c r="Y1099" s="120" t="str">
        <f>IF(B:B="","",IF(R1099="Refreshment Beverage",VLOOKUP(Q1099,Rates!G$15:L$19,6,0)*W1099,VLOOKUP(Q1099,Rates!G$4:L$12,6,0)*W1099))</f>
        <v/>
      </c>
      <c r="Z1099" s="120" t="str">
        <f t="shared" si="538"/>
        <v/>
      </c>
      <c r="AA1099" s="120" t="str">
        <f t="shared" si="539"/>
        <v/>
      </c>
      <c r="AB1099" s="136" t="str">
        <f>IF(B:B="","",IF(R1099="Refreshment Beverage","",IF(AND(R1099="Beer",Q1099=0),SUM(LOOKUP(2,1/(Rates!$B$15:$B$18&lt;=W1099)/(Rates!$C$15:$C$18&gt;=W1099),Rates!$D$15:$D$18)*W1099),VLOOKUP(VALUE(Q:Q),Rates!A:B,2,0)*W1099)))</f>
        <v/>
      </c>
      <c r="AC1099" s="136" t="str">
        <f>IF(B:B="","",IF(R1099="Refreshment Beverage","",IF(AND(R1099="Beer",Q1099=0),SUM(LOOKUP(2,1/(Rates!$B$15:$B$18&lt;=W1099)/(Rates!$C$15:$C$18&gt;=W1099),Rates!$E$15:$E$18)*W1099),VLOOKUP(VALUE(Q:Q),Rates!A:C,3,0)*W1099)))</f>
        <v/>
      </c>
      <c r="AD1099" s="137" t="str">
        <f>IFERROR(IF(B:B="","",IF(R1099="Beer","",IF(VALUE(Q1099)=0,VLOOKUP(VLOOKUP(B:B,#REF!,16,0),Rates!A:E,2,0),VLOOKUP(VALUE(Q1099),Rates!A$31:B$34,2,0)*W1099))),0)</f>
        <v/>
      </c>
      <c r="AE1099" s="121" t="str">
        <f t="shared" si="540"/>
        <v/>
      </c>
      <c r="AF1099" s="138" t="str">
        <f t="shared" si="541"/>
        <v/>
      </c>
      <c r="AG1099" s="122" t="str">
        <f t="shared" si="542"/>
        <v/>
      </c>
      <c r="AH1099" s="123" t="str">
        <f t="shared" si="543"/>
        <v/>
      </c>
      <c r="AI1099" s="139" t="str">
        <f>IF(AE:AE="","",IF(R1099="Refreshment Beverage",AK1099*(Rates!J$19/100),ROUND(SUM(AH1099*(Rates!$J$8/100)),4)))</f>
        <v/>
      </c>
      <c r="AJ1099" s="124" t="str">
        <f t="shared" si="544"/>
        <v/>
      </c>
      <c r="AK1099" s="125" t="str">
        <f t="shared" si="545"/>
        <v/>
      </c>
      <c r="AL1099" s="121" t="str">
        <f t="shared" si="546"/>
        <v/>
      </c>
      <c r="AM1099" s="138" t="str">
        <f>IF(AS1099="","",IF(R1099="Refreshment Beverage",ROUND(AS1099*Rates!K$19,4),ROUND(AO1099*(VLOOKUP(VALUE(Q1099),Rates!G$4:L$12,3,0)),4)))</f>
        <v/>
      </c>
      <c r="AN1099" s="126" t="str">
        <f>IF(AS1099="","",IF(R1099="Refreshment Beverage",AS1099*(Rates!J$19/100),MAX(AM1099,AB1099)))</f>
        <v/>
      </c>
      <c r="AO1099" s="127" t="str">
        <f t="shared" si="547"/>
        <v/>
      </c>
      <c r="AP1099" s="127" t="str">
        <f t="shared" si="548"/>
        <v/>
      </c>
      <c r="AQ1099" s="140" t="str">
        <f>IF(AS1099="","",IF(R1099="Refreshment Beverage",ROUND(SUM(VLOOKUP(Q:Q,Rates!G$15:L$19,3,0)*(AS1099-Y1099-Z1099-AA1099)),4),ROUND(SUM(Rates!$K$8*AS1099),4)))</f>
        <v/>
      </c>
      <c r="AR1099" s="139" t="str">
        <f t="shared" si="549"/>
        <v/>
      </c>
      <c r="AS1099" s="125" t="str">
        <f t="shared" si="550"/>
        <v/>
      </c>
      <c r="AT1099" s="121" t="str">
        <f t="shared" si="551"/>
        <v/>
      </c>
      <c r="AU1099" s="138" t="str">
        <f>IF(AX1099="","",IF(R1099="Refreshment Beverage",ROUND((BA1099-Y1099-Z1099-AA1099)*VLOOKUP(VALUE(Q1099),Rates!G$15:L$19,3,0),4),ROUND(AW1099*(VLOOKUP(VALUE(Q1099),Rates!G:L,3,0)),4)))</f>
        <v/>
      </c>
      <c r="AV1099" s="126" t="str">
        <f t="shared" si="552"/>
        <v/>
      </c>
      <c r="AW1099" s="127" t="str">
        <f t="shared" si="553"/>
        <v/>
      </c>
      <c r="AX1099" s="123" t="str">
        <f t="shared" si="554"/>
        <v/>
      </c>
      <c r="AY1099" s="140" t="str">
        <f>IF(AX1099="","",IF(R1099="Refreshment Beverage",ROUND(SUM(AX1099*Rates!K$19),4),ROUND(SUM(AX1099*(Rates!J$8/100)),4)))</f>
        <v/>
      </c>
      <c r="AZ1099" s="124" t="str">
        <f t="shared" si="555"/>
        <v/>
      </c>
      <c r="BA1099" s="125" t="str">
        <f t="shared" si="556"/>
        <v/>
      </c>
      <c r="BB1099" s="115"/>
      <c r="BC1099" s="143"/>
      <c r="BD1099" s="100"/>
      <c r="BE1099" s="100"/>
      <c r="BF1099" s="100"/>
      <c r="BG1099" s="100"/>
    </row>
    <row r="1100" spans="1:59" ht="12.75" customHeight="1" x14ac:dyDescent="0.2">
      <c r="A1100" s="144"/>
      <c r="B1100" s="141"/>
      <c r="C1100" s="141"/>
      <c r="D1100" s="142"/>
      <c r="E1100" s="142"/>
      <c r="F1100" s="142"/>
      <c r="G1100" s="142"/>
      <c r="H1100" s="142"/>
      <c r="I1100" s="129"/>
      <c r="J1100" s="130"/>
      <c r="K1100" s="131" t="str">
        <f t="shared" si="527"/>
        <v/>
      </c>
      <c r="L1100" s="132" t="str">
        <f t="shared" si="528"/>
        <v/>
      </c>
      <c r="M1100" s="133" t="str">
        <f t="shared" si="529"/>
        <v/>
      </c>
      <c r="N1100" s="134" t="str">
        <f>IFERROR(IF(B:B="","",IF(R1100="Beer",SUM(LOOKUP(2,1/(Rates!$B$3:$B$5&lt;=W1100)/(Rates!$C$3:$C$5&gt;=W1100),Rates!$D$3:$D$5)*(X1100/100)*W1100),IF(R1100="Refreshment Beverage",SUM(LOOKUP(2,1/(Rates!$B$7:$B$11&lt;=W1100)/(Rates!$C$7:$C$11&gt;=W1100),Rates!$D$7:$D$11)*(X1100/100)*W1100)))),"")</f>
        <v/>
      </c>
      <c r="O1100" s="134" t="str">
        <f t="shared" si="530"/>
        <v/>
      </c>
      <c r="P1100" s="116"/>
      <c r="Q1100" s="117" t="str">
        <f t="shared" si="531"/>
        <v/>
      </c>
      <c r="R1100" s="128" t="str">
        <f t="shared" si="532"/>
        <v/>
      </c>
      <c r="S1100" s="135" t="str">
        <f>IF(B1100="","",IF(R1100="Refreshment Beverage",VLOOKUP(VALUE(Q1100),Rates!G$15:L$19,2,0),VLOOKUP(VALUE(Q1100),Rates!G$4:L$12,2,0)))</f>
        <v/>
      </c>
      <c r="T1100" s="135" t="str">
        <f t="shared" si="533"/>
        <v/>
      </c>
      <c r="U1100" s="118" t="str">
        <f t="shared" si="534"/>
        <v/>
      </c>
      <c r="V1100" s="135" t="str">
        <f t="shared" si="535"/>
        <v/>
      </c>
      <c r="W1100" s="135" t="str">
        <f t="shared" si="536"/>
        <v/>
      </c>
      <c r="X1100" s="119" t="str">
        <f t="shared" si="537"/>
        <v/>
      </c>
      <c r="Y1100" s="120" t="str">
        <f>IF(B:B="","",IF(R1100="Refreshment Beverage",VLOOKUP(Q1100,Rates!G$15:L$19,6,0)*W1100,VLOOKUP(Q1100,Rates!G$4:L$12,6,0)*W1100))</f>
        <v/>
      </c>
      <c r="Z1100" s="120" t="str">
        <f t="shared" si="538"/>
        <v/>
      </c>
      <c r="AA1100" s="120" t="str">
        <f t="shared" si="539"/>
        <v/>
      </c>
      <c r="AB1100" s="136" t="str">
        <f>IF(B:B="","",IF(R1100="Refreshment Beverage","",IF(AND(R1100="Beer",Q1100=0),SUM(LOOKUP(2,1/(Rates!$B$15:$B$18&lt;=W1100)/(Rates!$C$15:$C$18&gt;=W1100),Rates!$D$15:$D$18)*W1100),VLOOKUP(VALUE(Q:Q),Rates!A:B,2,0)*W1100)))</f>
        <v/>
      </c>
      <c r="AC1100" s="136" t="str">
        <f>IF(B:B="","",IF(R1100="Refreshment Beverage","",IF(AND(R1100="Beer",Q1100=0),SUM(LOOKUP(2,1/(Rates!$B$15:$B$18&lt;=W1100)/(Rates!$C$15:$C$18&gt;=W1100),Rates!$E$15:$E$18)*W1100),VLOOKUP(VALUE(Q:Q),Rates!A:C,3,0)*W1100)))</f>
        <v/>
      </c>
      <c r="AD1100" s="137" t="str">
        <f>IFERROR(IF(B:B="","",IF(R1100="Beer","",IF(VALUE(Q1100)=0,VLOOKUP(VLOOKUP(B:B,#REF!,16,0),Rates!A:E,2,0),VLOOKUP(VALUE(Q1100),Rates!A$31:B$34,2,0)*W1100))),0)</f>
        <v/>
      </c>
      <c r="AE1100" s="121" t="str">
        <f t="shared" si="540"/>
        <v/>
      </c>
      <c r="AF1100" s="138" t="str">
        <f t="shared" si="541"/>
        <v/>
      </c>
      <c r="AG1100" s="122" t="str">
        <f t="shared" si="542"/>
        <v/>
      </c>
      <c r="AH1100" s="123" t="str">
        <f t="shared" si="543"/>
        <v/>
      </c>
      <c r="AI1100" s="139" t="str">
        <f>IF(AE:AE="","",IF(R1100="Refreshment Beverage",AK1100*(Rates!J$19/100),ROUND(SUM(AH1100*(Rates!$J$8/100)),4)))</f>
        <v/>
      </c>
      <c r="AJ1100" s="124" t="str">
        <f t="shared" si="544"/>
        <v/>
      </c>
      <c r="AK1100" s="125" t="str">
        <f t="shared" si="545"/>
        <v/>
      </c>
      <c r="AL1100" s="121" t="str">
        <f t="shared" si="546"/>
        <v/>
      </c>
      <c r="AM1100" s="138" t="str">
        <f>IF(AS1100="","",IF(R1100="Refreshment Beverage",ROUND(AS1100*Rates!K$19,4),ROUND(AO1100*(VLOOKUP(VALUE(Q1100),Rates!G$4:L$12,3,0)),4)))</f>
        <v/>
      </c>
      <c r="AN1100" s="126" t="str">
        <f>IF(AS1100="","",IF(R1100="Refreshment Beverage",AS1100*(Rates!J$19/100),MAX(AM1100,AB1100)))</f>
        <v/>
      </c>
      <c r="AO1100" s="127" t="str">
        <f t="shared" si="547"/>
        <v/>
      </c>
      <c r="AP1100" s="127" t="str">
        <f t="shared" si="548"/>
        <v/>
      </c>
      <c r="AQ1100" s="140" t="str">
        <f>IF(AS1100="","",IF(R1100="Refreshment Beverage",ROUND(SUM(VLOOKUP(Q:Q,Rates!G$15:L$19,3,0)*(AS1100-Y1100-Z1100-AA1100)),4),ROUND(SUM(Rates!$K$8*AS1100),4)))</f>
        <v/>
      </c>
      <c r="AR1100" s="139" t="str">
        <f t="shared" si="549"/>
        <v/>
      </c>
      <c r="AS1100" s="125" t="str">
        <f t="shared" si="550"/>
        <v/>
      </c>
      <c r="AT1100" s="121" t="str">
        <f t="shared" si="551"/>
        <v/>
      </c>
      <c r="AU1100" s="138" t="str">
        <f>IF(AX1100="","",IF(R1100="Refreshment Beverage",ROUND((BA1100-Y1100-Z1100-AA1100)*VLOOKUP(VALUE(Q1100),Rates!G$15:L$19,3,0),4),ROUND(AW1100*(VLOOKUP(VALUE(Q1100),Rates!G:L,3,0)),4)))</f>
        <v/>
      </c>
      <c r="AV1100" s="126" t="str">
        <f t="shared" si="552"/>
        <v/>
      </c>
      <c r="AW1100" s="127" t="str">
        <f t="shared" si="553"/>
        <v/>
      </c>
      <c r="AX1100" s="123" t="str">
        <f t="shared" si="554"/>
        <v/>
      </c>
      <c r="AY1100" s="140" t="str">
        <f>IF(AX1100="","",IF(R1100="Refreshment Beverage",ROUND(SUM(AX1100*Rates!K$19),4),ROUND(SUM(AX1100*(Rates!J$8/100)),4)))</f>
        <v/>
      </c>
      <c r="AZ1100" s="124" t="str">
        <f t="shared" si="555"/>
        <v/>
      </c>
      <c r="BA1100" s="125" t="str">
        <f t="shared" si="556"/>
        <v/>
      </c>
      <c r="BB1100" s="115"/>
      <c r="BC1100" s="143"/>
      <c r="BD1100" s="100"/>
      <c r="BE1100" s="100"/>
      <c r="BF1100" s="100"/>
      <c r="BG1100" s="100"/>
    </row>
    <row r="1101" spans="1:59" ht="12.75" customHeight="1" x14ac:dyDescent="0.2">
      <c r="A1101" s="144"/>
      <c r="B1101" s="141"/>
      <c r="C1101" s="141"/>
      <c r="D1101" s="142"/>
      <c r="E1101" s="142"/>
      <c r="F1101" s="142"/>
      <c r="G1101" s="142"/>
      <c r="H1101" s="142"/>
      <c r="I1101" s="129"/>
      <c r="J1101" s="130"/>
      <c r="K1101" s="131" t="str">
        <f t="shared" si="527"/>
        <v/>
      </c>
      <c r="L1101" s="132" t="str">
        <f t="shared" si="528"/>
        <v/>
      </c>
      <c r="M1101" s="133" t="str">
        <f t="shared" si="529"/>
        <v/>
      </c>
      <c r="N1101" s="134" t="str">
        <f>IFERROR(IF(B:B="","",IF(R1101="Beer",SUM(LOOKUP(2,1/(Rates!$B$3:$B$5&lt;=W1101)/(Rates!$C$3:$C$5&gt;=W1101),Rates!$D$3:$D$5)*(X1101/100)*W1101),IF(R1101="Refreshment Beverage",SUM(LOOKUP(2,1/(Rates!$B$7:$B$11&lt;=W1101)/(Rates!$C$7:$C$11&gt;=W1101),Rates!$D$7:$D$11)*(X1101/100)*W1101)))),"")</f>
        <v/>
      </c>
      <c r="O1101" s="134" t="str">
        <f t="shared" si="530"/>
        <v/>
      </c>
      <c r="P1101" s="116"/>
      <c r="Q1101" s="117" t="str">
        <f t="shared" si="531"/>
        <v/>
      </c>
      <c r="R1101" s="128" t="str">
        <f t="shared" si="532"/>
        <v/>
      </c>
      <c r="S1101" s="135" t="str">
        <f>IF(B1101="","",IF(R1101="Refreshment Beverage",VLOOKUP(VALUE(Q1101),Rates!G$15:L$19,2,0),VLOOKUP(VALUE(Q1101),Rates!G$4:L$12,2,0)))</f>
        <v/>
      </c>
      <c r="T1101" s="135" t="str">
        <f t="shared" si="533"/>
        <v/>
      </c>
      <c r="U1101" s="118" t="str">
        <f t="shared" si="534"/>
        <v/>
      </c>
      <c r="V1101" s="135" t="str">
        <f t="shared" si="535"/>
        <v/>
      </c>
      <c r="W1101" s="135" t="str">
        <f t="shared" si="536"/>
        <v/>
      </c>
      <c r="X1101" s="119" t="str">
        <f t="shared" si="537"/>
        <v/>
      </c>
      <c r="Y1101" s="120" t="str">
        <f>IF(B:B="","",IF(R1101="Refreshment Beverage",VLOOKUP(Q1101,Rates!G$15:L$19,6,0)*W1101,VLOOKUP(Q1101,Rates!G$4:L$12,6,0)*W1101))</f>
        <v/>
      </c>
      <c r="Z1101" s="120" t="str">
        <f t="shared" si="538"/>
        <v/>
      </c>
      <c r="AA1101" s="120" t="str">
        <f t="shared" si="539"/>
        <v/>
      </c>
      <c r="AB1101" s="136" t="str">
        <f>IF(B:B="","",IF(R1101="Refreshment Beverage","",IF(AND(R1101="Beer",Q1101=0),SUM(LOOKUP(2,1/(Rates!$B$15:$B$18&lt;=W1101)/(Rates!$C$15:$C$18&gt;=W1101),Rates!$D$15:$D$18)*W1101),VLOOKUP(VALUE(Q:Q),Rates!A:B,2,0)*W1101)))</f>
        <v/>
      </c>
      <c r="AC1101" s="136" t="str">
        <f>IF(B:B="","",IF(R1101="Refreshment Beverage","",IF(AND(R1101="Beer",Q1101=0),SUM(LOOKUP(2,1/(Rates!$B$15:$B$18&lt;=W1101)/(Rates!$C$15:$C$18&gt;=W1101),Rates!$E$15:$E$18)*W1101),VLOOKUP(VALUE(Q:Q),Rates!A:C,3,0)*W1101)))</f>
        <v/>
      </c>
      <c r="AD1101" s="137" t="str">
        <f>IFERROR(IF(B:B="","",IF(R1101="Beer","",IF(VALUE(Q1101)=0,VLOOKUP(VLOOKUP(B:B,#REF!,16,0),Rates!A:E,2,0),VLOOKUP(VALUE(Q1101),Rates!A$31:B$34,2,0)*W1101))),0)</f>
        <v/>
      </c>
      <c r="AE1101" s="121" t="str">
        <f t="shared" si="540"/>
        <v/>
      </c>
      <c r="AF1101" s="138" t="str">
        <f t="shared" si="541"/>
        <v/>
      </c>
      <c r="AG1101" s="122" t="str">
        <f t="shared" si="542"/>
        <v/>
      </c>
      <c r="AH1101" s="123" t="str">
        <f t="shared" si="543"/>
        <v/>
      </c>
      <c r="AI1101" s="139" t="str">
        <f>IF(AE:AE="","",IF(R1101="Refreshment Beverage",AK1101*(Rates!J$19/100),ROUND(SUM(AH1101*(Rates!$J$8/100)),4)))</f>
        <v/>
      </c>
      <c r="AJ1101" s="124" t="str">
        <f t="shared" si="544"/>
        <v/>
      </c>
      <c r="AK1101" s="125" t="str">
        <f t="shared" si="545"/>
        <v/>
      </c>
      <c r="AL1101" s="121" t="str">
        <f t="shared" si="546"/>
        <v/>
      </c>
      <c r="AM1101" s="138" t="str">
        <f>IF(AS1101="","",IF(R1101="Refreshment Beverage",ROUND(AS1101*Rates!K$19,4),ROUND(AO1101*(VLOOKUP(VALUE(Q1101),Rates!G$4:L$12,3,0)),4)))</f>
        <v/>
      </c>
      <c r="AN1101" s="126" t="str">
        <f>IF(AS1101="","",IF(R1101="Refreshment Beverage",AS1101*(Rates!J$19/100),MAX(AM1101,AB1101)))</f>
        <v/>
      </c>
      <c r="AO1101" s="127" t="str">
        <f t="shared" si="547"/>
        <v/>
      </c>
      <c r="AP1101" s="127" t="str">
        <f t="shared" si="548"/>
        <v/>
      </c>
      <c r="AQ1101" s="140" t="str">
        <f>IF(AS1101="","",IF(R1101="Refreshment Beverage",ROUND(SUM(VLOOKUP(Q:Q,Rates!G$15:L$19,3,0)*(AS1101-Y1101-Z1101-AA1101)),4),ROUND(SUM(Rates!$K$8*AS1101),4)))</f>
        <v/>
      </c>
      <c r="AR1101" s="139" t="str">
        <f t="shared" si="549"/>
        <v/>
      </c>
      <c r="AS1101" s="125" t="str">
        <f t="shared" si="550"/>
        <v/>
      </c>
      <c r="AT1101" s="121" t="str">
        <f t="shared" si="551"/>
        <v/>
      </c>
      <c r="AU1101" s="138" t="str">
        <f>IF(AX1101="","",IF(R1101="Refreshment Beverage",ROUND((BA1101-Y1101-Z1101-AA1101)*VLOOKUP(VALUE(Q1101),Rates!G$15:L$19,3,0),4),ROUND(AW1101*(VLOOKUP(VALUE(Q1101),Rates!G:L,3,0)),4)))</f>
        <v/>
      </c>
      <c r="AV1101" s="126" t="str">
        <f t="shared" si="552"/>
        <v/>
      </c>
      <c r="AW1101" s="127" t="str">
        <f t="shared" si="553"/>
        <v/>
      </c>
      <c r="AX1101" s="123" t="str">
        <f t="shared" si="554"/>
        <v/>
      </c>
      <c r="AY1101" s="140" t="str">
        <f>IF(AX1101="","",IF(R1101="Refreshment Beverage",ROUND(SUM(AX1101*Rates!K$19),4),ROUND(SUM(AX1101*(Rates!J$8/100)),4)))</f>
        <v/>
      </c>
      <c r="AZ1101" s="124" t="str">
        <f t="shared" si="555"/>
        <v/>
      </c>
      <c r="BA1101" s="125" t="str">
        <f t="shared" si="556"/>
        <v/>
      </c>
      <c r="BB1101" s="115"/>
      <c r="BC1101" s="143"/>
      <c r="BD1101" s="100"/>
      <c r="BE1101" s="100"/>
      <c r="BF1101" s="100"/>
      <c r="BG1101" s="100"/>
    </row>
    <row r="1102" spans="1:59" ht="12.75" customHeight="1" x14ac:dyDescent="0.2">
      <c r="A1102" s="144"/>
      <c r="B1102" s="141"/>
      <c r="C1102" s="141"/>
      <c r="D1102" s="142"/>
      <c r="E1102" s="142"/>
      <c r="F1102" s="142"/>
      <c r="G1102" s="142"/>
      <c r="H1102" s="142"/>
      <c r="I1102" s="129"/>
      <c r="J1102" s="130"/>
      <c r="K1102" s="131" t="str">
        <f t="shared" si="527"/>
        <v/>
      </c>
      <c r="L1102" s="132" t="str">
        <f t="shared" si="528"/>
        <v/>
      </c>
      <c r="M1102" s="133" t="str">
        <f t="shared" si="529"/>
        <v/>
      </c>
      <c r="N1102" s="134" t="str">
        <f>IFERROR(IF(B:B="","",IF(R1102="Beer",SUM(LOOKUP(2,1/(Rates!$B$3:$B$5&lt;=W1102)/(Rates!$C$3:$C$5&gt;=W1102),Rates!$D$3:$D$5)*(X1102/100)*W1102),IF(R1102="Refreshment Beverage",SUM(LOOKUP(2,1/(Rates!$B$7:$B$11&lt;=W1102)/(Rates!$C$7:$C$11&gt;=W1102),Rates!$D$7:$D$11)*(X1102/100)*W1102)))),"")</f>
        <v/>
      </c>
      <c r="O1102" s="134" t="str">
        <f t="shared" si="530"/>
        <v/>
      </c>
      <c r="P1102" s="116"/>
      <c r="Q1102" s="117" t="str">
        <f t="shared" si="531"/>
        <v/>
      </c>
      <c r="R1102" s="128" t="str">
        <f t="shared" si="532"/>
        <v/>
      </c>
      <c r="S1102" s="135" t="str">
        <f>IF(B1102="","",IF(R1102="Refreshment Beverage",VLOOKUP(VALUE(Q1102),Rates!G$15:L$19,2,0),VLOOKUP(VALUE(Q1102),Rates!G$4:L$12,2,0)))</f>
        <v/>
      </c>
      <c r="T1102" s="135" t="str">
        <f t="shared" si="533"/>
        <v/>
      </c>
      <c r="U1102" s="118" t="str">
        <f t="shared" si="534"/>
        <v/>
      </c>
      <c r="V1102" s="135" t="str">
        <f t="shared" si="535"/>
        <v/>
      </c>
      <c r="W1102" s="135" t="str">
        <f t="shared" si="536"/>
        <v/>
      </c>
      <c r="X1102" s="119" t="str">
        <f t="shared" si="537"/>
        <v/>
      </c>
      <c r="Y1102" s="120" t="str">
        <f>IF(B:B="","",IF(R1102="Refreshment Beverage",VLOOKUP(Q1102,Rates!G$15:L$19,6,0)*W1102,VLOOKUP(Q1102,Rates!G$4:L$12,6,0)*W1102))</f>
        <v/>
      </c>
      <c r="Z1102" s="120" t="str">
        <f t="shared" si="538"/>
        <v/>
      </c>
      <c r="AA1102" s="120" t="str">
        <f t="shared" si="539"/>
        <v/>
      </c>
      <c r="AB1102" s="136" t="str">
        <f>IF(B:B="","",IF(R1102="Refreshment Beverage","",IF(AND(R1102="Beer",Q1102=0),SUM(LOOKUP(2,1/(Rates!$B$15:$B$18&lt;=W1102)/(Rates!$C$15:$C$18&gt;=W1102),Rates!$D$15:$D$18)*W1102),VLOOKUP(VALUE(Q:Q),Rates!A:B,2,0)*W1102)))</f>
        <v/>
      </c>
      <c r="AC1102" s="136" t="str">
        <f>IF(B:B="","",IF(R1102="Refreshment Beverage","",IF(AND(R1102="Beer",Q1102=0),SUM(LOOKUP(2,1/(Rates!$B$15:$B$18&lt;=W1102)/(Rates!$C$15:$C$18&gt;=W1102),Rates!$E$15:$E$18)*W1102),VLOOKUP(VALUE(Q:Q),Rates!A:C,3,0)*W1102)))</f>
        <v/>
      </c>
      <c r="AD1102" s="137" t="str">
        <f>IFERROR(IF(B:B="","",IF(R1102="Beer","",IF(VALUE(Q1102)=0,VLOOKUP(VLOOKUP(B:B,#REF!,16,0),Rates!A:E,2,0),VLOOKUP(VALUE(Q1102),Rates!A$31:B$34,2,0)*W1102))),0)</f>
        <v/>
      </c>
      <c r="AE1102" s="121" t="str">
        <f t="shared" si="540"/>
        <v/>
      </c>
      <c r="AF1102" s="138" t="str">
        <f t="shared" si="541"/>
        <v/>
      </c>
      <c r="AG1102" s="122" t="str">
        <f t="shared" si="542"/>
        <v/>
      </c>
      <c r="AH1102" s="123" t="str">
        <f t="shared" si="543"/>
        <v/>
      </c>
      <c r="AI1102" s="139" t="str">
        <f>IF(AE:AE="","",IF(R1102="Refreshment Beverage",AK1102*(Rates!J$19/100),ROUND(SUM(AH1102*(Rates!$J$8/100)),4)))</f>
        <v/>
      </c>
      <c r="AJ1102" s="124" t="str">
        <f t="shared" si="544"/>
        <v/>
      </c>
      <c r="AK1102" s="125" t="str">
        <f t="shared" si="545"/>
        <v/>
      </c>
      <c r="AL1102" s="121" t="str">
        <f t="shared" si="546"/>
        <v/>
      </c>
      <c r="AM1102" s="138" t="str">
        <f>IF(AS1102="","",IF(R1102="Refreshment Beverage",ROUND(AS1102*Rates!K$19,4),ROUND(AO1102*(VLOOKUP(VALUE(Q1102),Rates!G$4:L$12,3,0)),4)))</f>
        <v/>
      </c>
      <c r="AN1102" s="126" t="str">
        <f>IF(AS1102="","",IF(R1102="Refreshment Beverage",AS1102*(Rates!J$19/100),MAX(AM1102,AB1102)))</f>
        <v/>
      </c>
      <c r="AO1102" s="127" t="str">
        <f t="shared" si="547"/>
        <v/>
      </c>
      <c r="AP1102" s="127" t="str">
        <f t="shared" si="548"/>
        <v/>
      </c>
      <c r="AQ1102" s="140" t="str">
        <f>IF(AS1102="","",IF(R1102="Refreshment Beverage",ROUND(SUM(VLOOKUP(Q:Q,Rates!G$15:L$19,3,0)*(AS1102-Y1102-Z1102-AA1102)),4),ROUND(SUM(Rates!$K$8*AS1102),4)))</f>
        <v/>
      </c>
      <c r="AR1102" s="139" t="str">
        <f t="shared" si="549"/>
        <v/>
      </c>
      <c r="AS1102" s="125" t="str">
        <f t="shared" si="550"/>
        <v/>
      </c>
      <c r="AT1102" s="121" t="str">
        <f t="shared" si="551"/>
        <v/>
      </c>
      <c r="AU1102" s="138" t="str">
        <f>IF(AX1102="","",IF(R1102="Refreshment Beverage",ROUND((BA1102-Y1102-Z1102-AA1102)*VLOOKUP(VALUE(Q1102),Rates!G$15:L$19,3,0),4),ROUND(AW1102*(VLOOKUP(VALUE(Q1102),Rates!G:L,3,0)),4)))</f>
        <v/>
      </c>
      <c r="AV1102" s="126" t="str">
        <f t="shared" si="552"/>
        <v/>
      </c>
      <c r="AW1102" s="127" t="str">
        <f t="shared" si="553"/>
        <v/>
      </c>
      <c r="AX1102" s="123" t="str">
        <f t="shared" si="554"/>
        <v/>
      </c>
      <c r="AY1102" s="140" t="str">
        <f>IF(AX1102="","",IF(R1102="Refreshment Beverage",ROUND(SUM(AX1102*Rates!K$19),4),ROUND(SUM(AX1102*(Rates!J$8/100)),4)))</f>
        <v/>
      </c>
      <c r="AZ1102" s="124" t="str">
        <f t="shared" si="555"/>
        <v/>
      </c>
      <c r="BA1102" s="125" t="str">
        <f t="shared" si="556"/>
        <v/>
      </c>
      <c r="BB1102" s="115"/>
      <c r="BC1102" s="143"/>
      <c r="BD1102" s="100"/>
      <c r="BE1102" s="100"/>
      <c r="BF1102" s="100"/>
      <c r="BG1102" s="100"/>
    </row>
    <row r="1103" spans="1:59" ht="12.75" customHeight="1" x14ac:dyDescent="0.2">
      <c r="A1103" s="144"/>
      <c r="B1103" s="141"/>
      <c r="C1103" s="141"/>
      <c r="D1103" s="142"/>
      <c r="E1103" s="142"/>
      <c r="F1103" s="142"/>
      <c r="G1103" s="142"/>
      <c r="H1103" s="142"/>
      <c r="I1103" s="129"/>
      <c r="J1103" s="130"/>
      <c r="K1103" s="131" t="str">
        <f t="shared" si="527"/>
        <v/>
      </c>
      <c r="L1103" s="132" t="str">
        <f t="shared" si="528"/>
        <v/>
      </c>
      <c r="M1103" s="133" t="str">
        <f t="shared" si="529"/>
        <v/>
      </c>
      <c r="N1103" s="134" t="str">
        <f>IFERROR(IF(B:B="","",IF(R1103="Beer",SUM(LOOKUP(2,1/(Rates!$B$3:$B$5&lt;=W1103)/(Rates!$C$3:$C$5&gt;=W1103),Rates!$D$3:$D$5)*(X1103/100)*W1103),IF(R1103="Refreshment Beverage",SUM(LOOKUP(2,1/(Rates!$B$7:$B$11&lt;=W1103)/(Rates!$C$7:$C$11&gt;=W1103),Rates!$D$7:$D$11)*(X1103/100)*W1103)))),"")</f>
        <v/>
      </c>
      <c r="O1103" s="134" t="str">
        <f t="shared" si="530"/>
        <v/>
      </c>
      <c r="P1103" s="116"/>
      <c r="Q1103" s="117" t="str">
        <f t="shared" si="531"/>
        <v/>
      </c>
      <c r="R1103" s="128" t="str">
        <f t="shared" si="532"/>
        <v/>
      </c>
      <c r="S1103" s="135" t="str">
        <f>IF(B1103="","",IF(R1103="Refreshment Beverage",VLOOKUP(VALUE(Q1103),Rates!G$15:L$19,2,0),VLOOKUP(VALUE(Q1103),Rates!G$4:L$12,2,0)))</f>
        <v/>
      </c>
      <c r="T1103" s="135" t="str">
        <f t="shared" si="533"/>
        <v/>
      </c>
      <c r="U1103" s="118" t="str">
        <f t="shared" si="534"/>
        <v/>
      </c>
      <c r="V1103" s="135" t="str">
        <f t="shared" si="535"/>
        <v/>
      </c>
      <c r="W1103" s="135" t="str">
        <f t="shared" si="536"/>
        <v/>
      </c>
      <c r="X1103" s="119" t="str">
        <f t="shared" si="537"/>
        <v/>
      </c>
      <c r="Y1103" s="120" t="str">
        <f>IF(B:B="","",IF(R1103="Refreshment Beverage",VLOOKUP(Q1103,Rates!G$15:L$19,6,0)*W1103,VLOOKUP(Q1103,Rates!G$4:L$12,6,0)*W1103))</f>
        <v/>
      </c>
      <c r="Z1103" s="120" t="str">
        <f t="shared" si="538"/>
        <v/>
      </c>
      <c r="AA1103" s="120" t="str">
        <f t="shared" si="539"/>
        <v/>
      </c>
      <c r="AB1103" s="136" t="str">
        <f>IF(B:B="","",IF(R1103="Refreshment Beverage","",IF(AND(R1103="Beer",Q1103=0),SUM(LOOKUP(2,1/(Rates!$B$15:$B$18&lt;=W1103)/(Rates!$C$15:$C$18&gt;=W1103),Rates!$D$15:$D$18)*W1103),VLOOKUP(VALUE(Q:Q),Rates!A:B,2,0)*W1103)))</f>
        <v/>
      </c>
      <c r="AC1103" s="136" t="str">
        <f>IF(B:B="","",IF(R1103="Refreshment Beverage","",IF(AND(R1103="Beer",Q1103=0),SUM(LOOKUP(2,1/(Rates!$B$15:$B$18&lt;=W1103)/(Rates!$C$15:$C$18&gt;=W1103),Rates!$E$15:$E$18)*W1103),VLOOKUP(VALUE(Q:Q),Rates!A:C,3,0)*W1103)))</f>
        <v/>
      </c>
      <c r="AD1103" s="137" t="str">
        <f>IFERROR(IF(B:B="","",IF(R1103="Beer","",IF(VALUE(Q1103)=0,VLOOKUP(VLOOKUP(B:B,#REF!,16,0),Rates!A:E,2,0),VLOOKUP(VALUE(Q1103),Rates!A$31:B$34,2,0)*W1103))),0)</f>
        <v/>
      </c>
      <c r="AE1103" s="121" t="str">
        <f t="shared" si="540"/>
        <v/>
      </c>
      <c r="AF1103" s="138" t="str">
        <f t="shared" si="541"/>
        <v/>
      </c>
      <c r="AG1103" s="122" t="str">
        <f t="shared" si="542"/>
        <v/>
      </c>
      <c r="AH1103" s="123" t="str">
        <f t="shared" si="543"/>
        <v/>
      </c>
      <c r="AI1103" s="139" t="str">
        <f>IF(AE:AE="","",IF(R1103="Refreshment Beverage",AK1103*(Rates!J$19/100),ROUND(SUM(AH1103*(Rates!$J$8/100)),4)))</f>
        <v/>
      </c>
      <c r="AJ1103" s="124" t="str">
        <f t="shared" si="544"/>
        <v/>
      </c>
      <c r="AK1103" s="125" t="str">
        <f t="shared" si="545"/>
        <v/>
      </c>
      <c r="AL1103" s="121" t="str">
        <f t="shared" si="546"/>
        <v/>
      </c>
      <c r="AM1103" s="138" t="str">
        <f>IF(AS1103="","",IF(R1103="Refreshment Beverage",ROUND(AS1103*Rates!K$19,4),ROUND(AO1103*(VLOOKUP(VALUE(Q1103),Rates!G$4:L$12,3,0)),4)))</f>
        <v/>
      </c>
      <c r="AN1103" s="126" t="str">
        <f>IF(AS1103="","",IF(R1103="Refreshment Beverage",AS1103*(Rates!J$19/100),MAX(AM1103,AB1103)))</f>
        <v/>
      </c>
      <c r="AO1103" s="127" t="str">
        <f t="shared" si="547"/>
        <v/>
      </c>
      <c r="AP1103" s="127" t="str">
        <f t="shared" si="548"/>
        <v/>
      </c>
      <c r="AQ1103" s="140" t="str">
        <f>IF(AS1103="","",IF(R1103="Refreshment Beverage",ROUND(SUM(VLOOKUP(Q:Q,Rates!G$15:L$19,3,0)*(AS1103-Y1103-Z1103-AA1103)),4),ROUND(SUM(Rates!$K$8*AS1103),4)))</f>
        <v/>
      </c>
      <c r="AR1103" s="139" t="str">
        <f t="shared" si="549"/>
        <v/>
      </c>
      <c r="AS1103" s="125" t="str">
        <f t="shared" si="550"/>
        <v/>
      </c>
      <c r="AT1103" s="121" t="str">
        <f t="shared" si="551"/>
        <v/>
      </c>
      <c r="AU1103" s="138" t="str">
        <f>IF(AX1103="","",IF(R1103="Refreshment Beverage",ROUND((BA1103-Y1103-Z1103-AA1103)*VLOOKUP(VALUE(Q1103),Rates!G$15:L$19,3,0),4),ROUND(AW1103*(VLOOKUP(VALUE(Q1103),Rates!G:L,3,0)),4)))</f>
        <v/>
      </c>
      <c r="AV1103" s="126" t="str">
        <f t="shared" si="552"/>
        <v/>
      </c>
      <c r="AW1103" s="127" t="str">
        <f t="shared" si="553"/>
        <v/>
      </c>
      <c r="AX1103" s="123" t="str">
        <f t="shared" si="554"/>
        <v/>
      </c>
      <c r="AY1103" s="140" t="str">
        <f>IF(AX1103="","",IF(R1103="Refreshment Beverage",ROUND(SUM(AX1103*Rates!K$19),4),ROUND(SUM(AX1103*(Rates!J$8/100)),4)))</f>
        <v/>
      </c>
      <c r="AZ1103" s="124" t="str">
        <f t="shared" si="555"/>
        <v/>
      </c>
      <c r="BA1103" s="125" t="str">
        <f t="shared" si="556"/>
        <v/>
      </c>
      <c r="BB1103" s="115"/>
      <c r="BC1103" s="143"/>
      <c r="BD1103" s="100"/>
      <c r="BE1103" s="100"/>
      <c r="BF1103" s="100"/>
      <c r="BG1103" s="100"/>
    </row>
    <row r="1104" spans="1:59" ht="12.75" customHeight="1" x14ac:dyDescent="0.2">
      <c r="A1104" s="144"/>
      <c r="B1104" s="141"/>
      <c r="C1104" s="141"/>
      <c r="D1104" s="142"/>
      <c r="E1104" s="142"/>
      <c r="F1104" s="142"/>
      <c r="G1104" s="142"/>
      <c r="H1104" s="142"/>
      <c r="I1104" s="129"/>
      <c r="J1104" s="130"/>
      <c r="K1104" s="131" t="str">
        <f t="shared" si="527"/>
        <v/>
      </c>
      <c r="L1104" s="132" t="str">
        <f t="shared" si="528"/>
        <v/>
      </c>
      <c r="M1104" s="133" t="str">
        <f t="shared" si="529"/>
        <v/>
      </c>
      <c r="N1104" s="134" t="str">
        <f>IFERROR(IF(B:B="","",IF(R1104="Beer",SUM(LOOKUP(2,1/(Rates!$B$3:$B$5&lt;=W1104)/(Rates!$C$3:$C$5&gt;=W1104),Rates!$D$3:$D$5)*(X1104/100)*W1104),IF(R1104="Refreshment Beverage",SUM(LOOKUP(2,1/(Rates!$B$7:$B$11&lt;=W1104)/(Rates!$C$7:$C$11&gt;=W1104),Rates!$D$7:$D$11)*(X1104/100)*W1104)))),"")</f>
        <v/>
      </c>
      <c r="O1104" s="134" t="str">
        <f t="shared" si="530"/>
        <v/>
      </c>
      <c r="P1104" s="116"/>
      <c r="Q1104" s="117" t="str">
        <f t="shared" si="531"/>
        <v/>
      </c>
      <c r="R1104" s="128" t="str">
        <f t="shared" si="532"/>
        <v/>
      </c>
      <c r="S1104" s="135" t="str">
        <f>IF(B1104="","",IF(R1104="Refreshment Beverage",VLOOKUP(VALUE(Q1104),Rates!G$15:L$19,2,0),VLOOKUP(VALUE(Q1104),Rates!G$4:L$12,2,0)))</f>
        <v/>
      </c>
      <c r="T1104" s="135" t="str">
        <f t="shared" si="533"/>
        <v/>
      </c>
      <c r="U1104" s="118" t="str">
        <f t="shared" si="534"/>
        <v/>
      </c>
      <c r="V1104" s="135" t="str">
        <f t="shared" si="535"/>
        <v/>
      </c>
      <c r="W1104" s="135" t="str">
        <f t="shared" si="536"/>
        <v/>
      </c>
      <c r="X1104" s="119" t="str">
        <f t="shared" si="537"/>
        <v/>
      </c>
      <c r="Y1104" s="120" t="str">
        <f>IF(B:B="","",IF(R1104="Refreshment Beverage",VLOOKUP(Q1104,Rates!G$15:L$19,6,0)*W1104,VLOOKUP(Q1104,Rates!G$4:L$12,6,0)*W1104))</f>
        <v/>
      </c>
      <c r="Z1104" s="120" t="str">
        <f t="shared" si="538"/>
        <v/>
      </c>
      <c r="AA1104" s="120" t="str">
        <f t="shared" si="539"/>
        <v/>
      </c>
      <c r="AB1104" s="136" t="str">
        <f>IF(B:B="","",IF(R1104="Refreshment Beverage","",IF(AND(R1104="Beer",Q1104=0),SUM(LOOKUP(2,1/(Rates!$B$15:$B$18&lt;=W1104)/(Rates!$C$15:$C$18&gt;=W1104),Rates!$D$15:$D$18)*W1104),VLOOKUP(VALUE(Q:Q),Rates!A:B,2,0)*W1104)))</f>
        <v/>
      </c>
      <c r="AC1104" s="136" t="str">
        <f>IF(B:B="","",IF(R1104="Refreshment Beverage","",IF(AND(R1104="Beer",Q1104=0),SUM(LOOKUP(2,1/(Rates!$B$15:$B$18&lt;=W1104)/(Rates!$C$15:$C$18&gt;=W1104),Rates!$E$15:$E$18)*W1104),VLOOKUP(VALUE(Q:Q),Rates!A:C,3,0)*W1104)))</f>
        <v/>
      </c>
      <c r="AD1104" s="137" t="str">
        <f>IFERROR(IF(B:B="","",IF(R1104="Beer","",IF(VALUE(Q1104)=0,VLOOKUP(VLOOKUP(B:B,#REF!,16,0),Rates!A:E,2,0),VLOOKUP(VALUE(Q1104),Rates!A$31:B$34,2,0)*W1104))),0)</f>
        <v/>
      </c>
      <c r="AE1104" s="121" t="str">
        <f t="shared" si="540"/>
        <v/>
      </c>
      <c r="AF1104" s="138" t="str">
        <f t="shared" si="541"/>
        <v/>
      </c>
      <c r="AG1104" s="122" t="str">
        <f t="shared" si="542"/>
        <v/>
      </c>
      <c r="AH1104" s="123" t="str">
        <f t="shared" si="543"/>
        <v/>
      </c>
      <c r="AI1104" s="139" t="str">
        <f>IF(AE:AE="","",IF(R1104="Refreshment Beverage",AK1104*(Rates!J$19/100),ROUND(SUM(AH1104*(Rates!$J$8/100)),4)))</f>
        <v/>
      </c>
      <c r="AJ1104" s="124" t="str">
        <f t="shared" si="544"/>
        <v/>
      </c>
      <c r="AK1104" s="125" t="str">
        <f t="shared" si="545"/>
        <v/>
      </c>
      <c r="AL1104" s="121" t="str">
        <f t="shared" si="546"/>
        <v/>
      </c>
      <c r="AM1104" s="138" t="str">
        <f>IF(AS1104="","",IF(R1104="Refreshment Beverage",ROUND(AS1104*Rates!K$19,4),ROUND(AO1104*(VLOOKUP(VALUE(Q1104),Rates!G$4:L$12,3,0)),4)))</f>
        <v/>
      </c>
      <c r="AN1104" s="126" t="str">
        <f>IF(AS1104="","",IF(R1104="Refreshment Beverage",AS1104*(Rates!J$19/100),MAX(AM1104,AB1104)))</f>
        <v/>
      </c>
      <c r="AO1104" s="127" t="str">
        <f t="shared" si="547"/>
        <v/>
      </c>
      <c r="AP1104" s="127" t="str">
        <f t="shared" si="548"/>
        <v/>
      </c>
      <c r="AQ1104" s="140" t="str">
        <f>IF(AS1104="","",IF(R1104="Refreshment Beverage",ROUND(SUM(VLOOKUP(Q:Q,Rates!G$15:L$19,3,0)*(AS1104-Y1104-Z1104-AA1104)),4),ROUND(SUM(Rates!$K$8*AS1104),4)))</f>
        <v/>
      </c>
      <c r="AR1104" s="139" t="str">
        <f t="shared" si="549"/>
        <v/>
      </c>
      <c r="AS1104" s="125" t="str">
        <f t="shared" si="550"/>
        <v/>
      </c>
      <c r="AT1104" s="121" t="str">
        <f t="shared" si="551"/>
        <v/>
      </c>
      <c r="AU1104" s="138" t="str">
        <f>IF(AX1104="","",IF(R1104="Refreshment Beverage",ROUND((BA1104-Y1104-Z1104-AA1104)*VLOOKUP(VALUE(Q1104),Rates!G$15:L$19,3,0),4),ROUND(AW1104*(VLOOKUP(VALUE(Q1104),Rates!G:L,3,0)),4)))</f>
        <v/>
      </c>
      <c r="AV1104" s="126" t="str">
        <f t="shared" si="552"/>
        <v/>
      </c>
      <c r="AW1104" s="127" t="str">
        <f t="shared" si="553"/>
        <v/>
      </c>
      <c r="AX1104" s="123" t="str">
        <f t="shared" si="554"/>
        <v/>
      </c>
      <c r="AY1104" s="140" t="str">
        <f>IF(AX1104="","",IF(R1104="Refreshment Beverage",ROUND(SUM(AX1104*Rates!K$19),4),ROUND(SUM(AX1104*(Rates!J$8/100)),4)))</f>
        <v/>
      </c>
      <c r="AZ1104" s="124" t="str">
        <f t="shared" si="555"/>
        <v/>
      </c>
      <c r="BA1104" s="125" t="str">
        <f t="shared" si="556"/>
        <v/>
      </c>
      <c r="BB1104" s="115"/>
      <c r="BC1104" s="143"/>
      <c r="BD1104" s="100"/>
      <c r="BE1104" s="100"/>
      <c r="BF1104" s="100"/>
      <c r="BG1104" s="100"/>
    </row>
    <row r="1105" spans="1:59" ht="12.75" customHeight="1" x14ac:dyDescent="0.2">
      <c r="A1105" s="144"/>
      <c r="B1105" s="141"/>
      <c r="C1105" s="141"/>
      <c r="D1105" s="142"/>
      <c r="E1105" s="142"/>
      <c r="F1105" s="142"/>
      <c r="G1105" s="142"/>
      <c r="H1105" s="142"/>
      <c r="I1105" s="129"/>
      <c r="J1105" s="130"/>
      <c r="K1105" s="131" t="str">
        <f t="shared" si="527"/>
        <v/>
      </c>
      <c r="L1105" s="132" t="str">
        <f t="shared" si="528"/>
        <v/>
      </c>
      <c r="M1105" s="133" t="str">
        <f t="shared" si="529"/>
        <v/>
      </c>
      <c r="N1105" s="134" t="str">
        <f>IFERROR(IF(B:B="","",IF(R1105="Beer",SUM(LOOKUP(2,1/(Rates!$B$3:$B$5&lt;=W1105)/(Rates!$C$3:$C$5&gt;=W1105),Rates!$D$3:$D$5)*(X1105/100)*W1105),IF(R1105="Refreshment Beverage",SUM(LOOKUP(2,1/(Rates!$B$7:$B$11&lt;=W1105)/(Rates!$C$7:$C$11&gt;=W1105),Rates!$D$7:$D$11)*(X1105/100)*W1105)))),"")</f>
        <v/>
      </c>
      <c r="O1105" s="134" t="str">
        <f t="shared" si="530"/>
        <v/>
      </c>
      <c r="P1105" s="116"/>
      <c r="Q1105" s="117" t="str">
        <f t="shared" si="531"/>
        <v/>
      </c>
      <c r="R1105" s="128" t="str">
        <f t="shared" si="532"/>
        <v/>
      </c>
      <c r="S1105" s="135" t="str">
        <f>IF(B1105="","",IF(R1105="Refreshment Beverage",VLOOKUP(VALUE(Q1105),Rates!G$15:L$19,2,0),VLOOKUP(VALUE(Q1105),Rates!G$4:L$12,2,0)))</f>
        <v/>
      </c>
      <c r="T1105" s="135" t="str">
        <f t="shared" si="533"/>
        <v/>
      </c>
      <c r="U1105" s="118" t="str">
        <f t="shared" si="534"/>
        <v/>
      </c>
      <c r="V1105" s="135" t="str">
        <f t="shared" si="535"/>
        <v/>
      </c>
      <c r="W1105" s="135" t="str">
        <f t="shared" si="536"/>
        <v/>
      </c>
      <c r="X1105" s="119" t="str">
        <f t="shared" si="537"/>
        <v/>
      </c>
      <c r="Y1105" s="120" t="str">
        <f>IF(B:B="","",IF(R1105="Refreshment Beverage",VLOOKUP(Q1105,Rates!G$15:L$19,6,0)*W1105,VLOOKUP(Q1105,Rates!G$4:L$12,6,0)*W1105))</f>
        <v/>
      </c>
      <c r="Z1105" s="120" t="str">
        <f t="shared" si="538"/>
        <v/>
      </c>
      <c r="AA1105" s="120" t="str">
        <f t="shared" si="539"/>
        <v/>
      </c>
      <c r="AB1105" s="136" t="str">
        <f>IF(B:B="","",IF(R1105="Refreshment Beverage","",IF(AND(R1105="Beer",Q1105=0),SUM(LOOKUP(2,1/(Rates!$B$15:$B$18&lt;=W1105)/(Rates!$C$15:$C$18&gt;=W1105),Rates!$D$15:$D$18)*W1105),VLOOKUP(VALUE(Q:Q),Rates!A:B,2,0)*W1105)))</f>
        <v/>
      </c>
      <c r="AC1105" s="136" t="str">
        <f>IF(B:B="","",IF(R1105="Refreshment Beverage","",IF(AND(R1105="Beer",Q1105=0),SUM(LOOKUP(2,1/(Rates!$B$15:$B$18&lt;=W1105)/(Rates!$C$15:$C$18&gt;=W1105),Rates!$E$15:$E$18)*W1105),VLOOKUP(VALUE(Q:Q),Rates!A:C,3,0)*W1105)))</f>
        <v/>
      </c>
      <c r="AD1105" s="137" t="str">
        <f>IFERROR(IF(B:B="","",IF(R1105="Beer","",IF(VALUE(Q1105)=0,VLOOKUP(VLOOKUP(B:B,#REF!,16,0),Rates!A:E,2,0),VLOOKUP(VALUE(Q1105),Rates!A$31:B$34,2,0)*W1105))),0)</f>
        <v/>
      </c>
      <c r="AE1105" s="121" t="str">
        <f t="shared" si="540"/>
        <v/>
      </c>
      <c r="AF1105" s="138" t="str">
        <f t="shared" si="541"/>
        <v/>
      </c>
      <c r="AG1105" s="122" t="str">
        <f t="shared" si="542"/>
        <v/>
      </c>
      <c r="AH1105" s="123" t="str">
        <f t="shared" si="543"/>
        <v/>
      </c>
      <c r="AI1105" s="139" t="str">
        <f>IF(AE:AE="","",IF(R1105="Refreshment Beverage",AK1105*(Rates!J$19/100),ROUND(SUM(AH1105*(Rates!$J$8/100)),4)))</f>
        <v/>
      </c>
      <c r="AJ1105" s="124" t="str">
        <f t="shared" si="544"/>
        <v/>
      </c>
      <c r="AK1105" s="125" t="str">
        <f t="shared" si="545"/>
        <v/>
      </c>
      <c r="AL1105" s="121" t="str">
        <f t="shared" si="546"/>
        <v/>
      </c>
      <c r="AM1105" s="138" t="str">
        <f>IF(AS1105="","",IF(R1105="Refreshment Beverage",ROUND(AS1105*Rates!K$19,4),ROUND(AO1105*(VLOOKUP(VALUE(Q1105),Rates!G$4:L$12,3,0)),4)))</f>
        <v/>
      </c>
      <c r="AN1105" s="126" t="str">
        <f>IF(AS1105="","",IF(R1105="Refreshment Beverage",AS1105*(Rates!J$19/100),MAX(AM1105,AB1105)))</f>
        <v/>
      </c>
      <c r="AO1105" s="127" t="str">
        <f t="shared" si="547"/>
        <v/>
      </c>
      <c r="AP1105" s="127" t="str">
        <f t="shared" si="548"/>
        <v/>
      </c>
      <c r="AQ1105" s="140" t="str">
        <f>IF(AS1105="","",IF(R1105="Refreshment Beverage",ROUND(SUM(VLOOKUP(Q:Q,Rates!G$15:L$19,3,0)*(AS1105-Y1105-Z1105-AA1105)),4),ROUND(SUM(Rates!$K$8*AS1105),4)))</f>
        <v/>
      </c>
      <c r="AR1105" s="139" t="str">
        <f t="shared" si="549"/>
        <v/>
      </c>
      <c r="AS1105" s="125" t="str">
        <f t="shared" si="550"/>
        <v/>
      </c>
      <c r="AT1105" s="121" t="str">
        <f t="shared" si="551"/>
        <v/>
      </c>
      <c r="AU1105" s="138" t="str">
        <f>IF(AX1105="","",IF(R1105="Refreshment Beverage",ROUND((BA1105-Y1105-Z1105-AA1105)*VLOOKUP(VALUE(Q1105),Rates!G$15:L$19,3,0),4),ROUND(AW1105*(VLOOKUP(VALUE(Q1105),Rates!G:L,3,0)),4)))</f>
        <v/>
      </c>
      <c r="AV1105" s="126" t="str">
        <f t="shared" si="552"/>
        <v/>
      </c>
      <c r="AW1105" s="127" t="str">
        <f t="shared" si="553"/>
        <v/>
      </c>
      <c r="AX1105" s="123" t="str">
        <f t="shared" si="554"/>
        <v/>
      </c>
      <c r="AY1105" s="140" t="str">
        <f>IF(AX1105="","",IF(R1105="Refreshment Beverage",ROUND(SUM(AX1105*Rates!K$19),4),ROUND(SUM(AX1105*(Rates!J$8/100)),4)))</f>
        <v/>
      </c>
      <c r="AZ1105" s="124" t="str">
        <f t="shared" si="555"/>
        <v/>
      </c>
      <c r="BA1105" s="125" t="str">
        <f t="shared" si="556"/>
        <v/>
      </c>
      <c r="BB1105" s="115"/>
      <c r="BC1105" s="143"/>
      <c r="BD1105" s="100"/>
      <c r="BE1105" s="100"/>
      <c r="BF1105" s="100"/>
      <c r="BG1105" s="100"/>
    </row>
    <row r="1106" spans="1:59" ht="12.75" customHeight="1" x14ac:dyDescent="0.2">
      <c r="A1106" s="144"/>
      <c r="B1106" s="141"/>
      <c r="C1106" s="141"/>
      <c r="D1106" s="142"/>
      <c r="E1106" s="142"/>
      <c r="F1106" s="142"/>
      <c r="G1106" s="142"/>
      <c r="H1106" s="142"/>
      <c r="I1106" s="129"/>
      <c r="J1106" s="130"/>
      <c r="K1106" s="131" t="str">
        <f t="shared" si="527"/>
        <v/>
      </c>
      <c r="L1106" s="132" t="str">
        <f t="shared" si="528"/>
        <v/>
      </c>
      <c r="M1106" s="133" t="str">
        <f t="shared" si="529"/>
        <v/>
      </c>
      <c r="N1106" s="134" t="str">
        <f>IFERROR(IF(B:B="","",IF(R1106="Beer",SUM(LOOKUP(2,1/(Rates!$B$3:$B$5&lt;=W1106)/(Rates!$C$3:$C$5&gt;=W1106),Rates!$D$3:$D$5)*(X1106/100)*W1106),IF(R1106="Refreshment Beverage",SUM(LOOKUP(2,1/(Rates!$B$7:$B$11&lt;=W1106)/(Rates!$C$7:$C$11&gt;=W1106),Rates!$D$7:$D$11)*(X1106/100)*W1106)))),"")</f>
        <v/>
      </c>
      <c r="O1106" s="134" t="str">
        <f t="shared" si="530"/>
        <v/>
      </c>
      <c r="P1106" s="116"/>
      <c r="Q1106" s="117" t="str">
        <f t="shared" si="531"/>
        <v/>
      </c>
      <c r="R1106" s="128" t="str">
        <f t="shared" si="532"/>
        <v/>
      </c>
      <c r="S1106" s="135" t="str">
        <f>IF(B1106="","",IF(R1106="Refreshment Beverage",VLOOKUP(VALUE(Q1106),Rates!G$15:L$19,2,0),VLOOKUP(VALUE(Q1106),Rates!G$4:L$12,2,0)))</f>
        <v/>
      </c>
      <c r="T1106" s="135" t="str">
        <f t="shared" si="533"/>
        <v/>
      </c>
      <c r="U1106" s="118" t="str">
        <f t="shared" si="534"/>
        <v/>
      </c>
      <c r="V1106" s="135" t="str">
        <f t="shared" si="535"/>
        <v/>
      </c>
      <c r="W1106" s="135" t="str">
        <f t="shared" si="536"/>
        <v/>
      </c>
      <c r="X1106" s="119" t="str">
        <f t="shared" si="537"/>
        <v/>
      </c>
      <c r="Y1106" s="120" t="str">
        <f>IF(B:B="","",IF(R1106="Refreshment Beverage",VLOOKUP(Q1106,Rates!G$15:L$19,6,0)*W1106,VLOOKUP(Q1106,Rates!G$4:L$12,6,0)*W1106))</f>
        <v/>
      </c>
      <c r="Z1106" s="120" t="str">
        <f t="shared" si="538"/>
        <v/>
      </c>
      <c r="AA1106" s="120" t="str">
        <f t="shared" si="539"/>
        <v/>
      </c>
      <c r="AB1106" s="136" t="str">
        <f>IF(B:B="","",IF(R1106="Refreshment Beverage","",IF(AND(R1106="Beer",Q1106=0),SUM(LOOKUP(2,1/(Rates!$B$15:$B$18&lt;=W1106)/(Rates!$C$15:$C$18&gt;=W1106),Rates!$D$15:$D$18)*W1106),VLOOKUP(VALUE(Q:Q),Rates!A:B,2,0)*W1106)))</f>
        <v/>
      </c>
      <c r="AC1106" s="136" t="str">
        <f>IF(B:B="","",IF(R1106="Refreshment Beverage","",IF(AND(R1106="Beer",Q1106=0),SUM(LOOKUP(2,1/(Rates!$B$15:$B$18&lt;=W1106)/(Rates!$C$15:$C$18&gt;=W1106),Rates!$E$15:$E$18)*W1106),VLOOKUP(VALUE(Q:Q),Rates!A:C,3,0)*W1106)))</f>
        <v/>
      </c>
      <c r="AD1106" s="137" t="str">
        <f>IFERROR(IF(B:B="","",IF(R1106="Beer","",IF(VALUE(Q1106)=0,VLOOKUP(VLOOKUP(B:B,#REF!,16,0),Rates!A:E,2,0),VLOOKUP(VALUE(Q1106),Rates!A$31:B$34,2,0)*W1106))),0)</f>
        <v/>
      </c>
      <c r="AE1106" s="121" t="str">
        <f t="shared" si="540"/>
        <v/>
      </c>
      <c r="AF1106" s="138" t="str">
        <f t="shared" si="541"/>
        <v/>
      </c>
      <c r="AG1106" s="122" t="str">
        <f t="shared" si="542"/>
        <v/>
      </c>
      <c r="AH1106" s="123" t="str">
        <f t="shared" si="543"/>
        <v/>
      </c>
      <c r="AI1106" s="139" t="str">
        <f>IF(AE:AE="","",IF(R1106="Refreshment Beverage",AK1106*(Rates!J$19/100),ROUND(SUM(AH1106*(Rates!$J$8/100)),4)))</f>
        <v/>
      </c>
      <c r="AJ1106" s="124" t="str">
        <f t="shared" si="544"/>
        <v/>
      </c>
      <c r="AK1106" s="125" t="str">
        <f t="shared" si="545"/>
        <v/>
      </c>
      <c r="AL1106" s="121" t="str">
        <f t="shared" si="546"/>
        <v/>
      </c>
      <c r="AM1106" s="138" t="str">
        <f>IF(AS1106="","",IF(R1106="Refreshment Beverage",ROUND(AS1106*Rates!K$19,4),ROUND(AO1106*(VLOOKUP(VALUE(Q1106),Rates!G$4:L$12,3,0)),4)))</f>
        <v/>
      </c>
      <c r="AN1106" s="126" t="str">
        <f>IF(AS1106="","",IF(R1106="Refreshment Beverage",AS1106*(Rates!J$19/100),MAX(AM1106,AB1106)))</f>
        <v/>
      </c>
      <c r="AO1106" s="127" t="str">
        <f t="shared" si="547"/>
        <v/>
      </c>
      <c r="AP1106" s="127" t="str">
        <f t="shared" si="548"/>
        <v/>
      </c>
      <c r="AQ1106" s="140" t="str">
        <f>IF(AS1106="","",IF(R1106="Refreshment Beverage",ROUND(SUM(VLOOKUP(Q:Q,Rates!G$15:L$19,3,0)*(AS1106-Y1106-Z1106-AA1106)),4),ROUND(SUM(Rates!$K$8*AS1106),4)))</f>
        <v/>
      </c>
      <c r="AR1106" s="139" t="str">
        <f t="shared" si="549"/>
        <v/>
      </c>
      <c r="AS1106" s="125" t="str">
        <f t="shared" si="550"/>
        <v/>
      </c>
      <c r="AT1106" s="121" t="str">
        <f t="shared" si="551"/>
        <v/>
      </c>
      <c r="AU1106" s="138" t="str">
        <f>IF(AX1106="","",IF(R1106="Refreshment Beverage",ROUND((BA1106-Y1106-Z1106-AA1106)*VLOOKUP(VALUE(Q1106),Rates!G$15:L$19,3,0),4),ROUND(AW1106*(VLOOKUP(VALUE(Q1106),Rates!G:L,3,0)),4)))</f>
        <v/>
      </c>
      <c r="AV1106" s="126" t="str">
        <f t="shared" si="552"/>
        <v/>
      </c>
      <c r="AW1106" s="127" t="str">
        <f t="shared" si="553"/>
        <v/>
      </c>
      <c r="AX1106" s="123" t="str">
        <f t="shared" si="554"/>
        <v/>
      </c>
      <c r="AY1106" s="140" t="str">
        <f>IF(AX1106="","",IF(R1106="Refreshment Beverage",ROUND(SUM(AX1106*Rates!K$19),4),ROUND(SUM(AX1106*(Rates!J$8/100)),4)))</f>
        <v/>
      </c>
      <c r="AZ1106" s="124" t="str">
        <f t="shared" si="555"/>
        <v/>
      </c>
      <c r="BA1106" s="125" t="str">
        <f t="shared" si="556"/>
        <v/>
      </c>
      <c r="BB1106" s="115"/>
      <c r="BC1106" s="143"/>
      <c r="BD1106" s="100"/>
      <c r="BE1106" s="100"/>
      <c r="BF1106" s="100"/>
      <c r="BG1106" s="100"/>
    </row>
    <row r="1107" spans="1:59" ht="12.75" customHeight="1" x14ac:dyDescent="0.2">
      <c r="A1107" s="144"/>
      <c r="B1107" s="141"/>
      <c r="C1107" s="141"/>
      <c r="D1107" s="142"/>
      <c r="E1107" s="142"/>
      <c r="F1107" s="142"/>
      <c r="G1107" s="142"/>
      <c r="H1107" s="142"/>
      <c r="I1107" s="129"/>
      <c r="J1107" s="130"/>
      <c r="K1107" s="131" t="str">
        <f t="shared" si="527"/>
        <v/>
      </c>
      <c r="L1107" s="132" t="str">
        <f t="shared" si="528"/>
        <v/>
      </c>
      <c r="M1107" s="133" t="str">
        <f t="shared" si="529"/>
        <v/>
      </c>
      <c r="N1107" s="134" t="str">
        <f>IFERROR(IF(B:B="","",IF(R1107="Beer",SUM(LOOKUP(2,1/(Rates!$B$3:$B$5&lt;=W1107)/(Rates!$C$3:$C$5&gt;=W1107),Rates!$D$3:$D$5)*(X1107/100)*W1107),IF(R1107="Refreshment Beverage",SUM(LOOKUP(2,1/(Rates!$B$7:$B$11&lt;=W1107)/(Rates!$C$7:$C$11&gt;=W1107),Rates!$D$7:$D$11)*(X1107/100)*W1107)))),"")</f>
        <v/>
      </c>
      <c r="O1107" s="134" t="str">
        <f t="shared" si="530"/>
        <v/>
      </c>
      <c r="P1107" s="116"/>
      <c r="Q1107" s="117" t="str">
        <f t="shared" si="531"/>
        <v/>
      </c>
      <c r="R1107" s="128" t="str">
        <f t="shared" si="532"/>
        <v/>
      </c>
      <c r="S1107" s="135" t="str">
        <f>IF(B1107="","",IF(R1107="Refreshment Beverage",VLOOKUP(VALUE(Q1107),Rates!G$15:L$19,2,0),VLOOKUP(VALUE(Q1107),Rates!G$4:L$12,2,0)))</f>
        <v/>
      </c>
      <c r="T1107" s="135" t="str">
        <f t="shared" si="533"/>
        <v/>
      </c>
      <c r="U1107" s="118" t="str">
        <f t="shared" si="534"/>
        <v/>
      </c>
      <c r="V1107" s="135" t="str">
        <f t="shared" si="535"/>
        <v/>
      </c>
      <c r="W1107" s="135" t="str">
        <f t="shared" si="536"/>
        <v/>
      </c>
      <c r="X1107" s="119" t="str">
        <f t="shared" si="537"/>
        <v/>
      </c>
      <c r="Y1107" s="120" t="str">
        <f>IF(B:B="","",IF(R1107="Refreshment Beverage",VLOOKUP(Q1107,Rates!G$15:L$19,6,0)*W1107,VLOOKUP(Q1107,Rates!G$4:L$12,6,0)*W1107))</f>
        <v/>
      </c>
      <c r="Z1107" s="120" t="str">
        <f t="shared" si="538"/>
        <v/>
      </c>
      <c r="AA1107" s="120" t="str">
        <f t="shared" si="539"/>
        <v/>
      </c>
      <c r="AB1107" s="136" t="str">
        <f>IF(B:B="","",IF(R1107="Refreshment Beverage","",IF(AND(R1107="Beer",Q1107=0),SUM(LOOKUP(2,1/(Rates!$B$15:$B$18&lt;=W1107)/(Rates!$C$15:$C$18&gt;=W1107),Rates!$D$15:$D$18)*W1107),VLOOKUP(VALUE(Q:Q),Rates!A:B,2,0)*W1107)))</f>
        <v/>
      </c>
      <c r="AC1107" s="136" t="str">
        <f>IF(B:B="","",IF(R1107="Refreshment Beverage","",IF(AND(R1107="Beer",Q1107=0),SUM(LOOKUP(2,1/(Rates!$B$15:$B$18&lt;=W1107)/(Rates!$C$15:$C$18&gt;=W1107),Rates!$E$15:$E$18)*W1107),VLOOKUP(VALUE(Q:Q),Rates!A:C,3,0)*W1107)))</f>
        <v/>
      </c>
      <c r="AD1107" s="137" t="str">
        <f>IFERROR(IF(B:B="","",IF(R1107="Beer","",IF(VALUE(Q1107)=0,VLOOKUP(VLOOKUP(B:B,#REF!,16,0),Rates!A:E,2,0),VLOOKUP(VALUE(Q1107),Rates!A$31:B$34,2,0)*W1107))),0)</f>
        <v/>
      </c>
      <c r="AE1107" s="121" t="str">
        <f t="shared" si="540"/>
        <v/>
      </c>
      <c r="AF1107" s="138" t="str">
        <f t="shared" si="541"/>
        <v/>
      </c>
      <c r="AG1107" s="122" t="str">
        <f t="shared" si="542"/>
        <v/>
      </c>
      <c r="AH1107" s="123" t="str">
        <f t="shared" si="543"/>
        <v/>
      </c>
      <c r="AI1107" s="139" t="str">
        <f>IF(AE:AE="","",IF(R1107="Refreshment Beverage",AK1107*(Rates!J$19/100),ROUND(SUM(AH1107*(Rates!$J$8/100)),4)))</f>
        <v/>
      </c>
      <c r="AJ1107" s="124" t="str">
        <f t="shared" si="544"/>
        <v/>
      </c>
      <c r="AK1107" s="125" t="str">
        <f t="shared" si="545"/>
        <v/>
      </c>
      <c r="AL1107" s="121" t="str">
        <f t="shared" si="546"/>
        <v/>
      </c>
      <c r="AM1107" s="138" t="str">
        <f>IF(AS1107="","",IF(R1107="Refreshment Beverage",ROUND(AS1107*Rates!K$19,4),ROUND(AO1107*(VLOOKUP(VALUE(Q1107),Rates!G$4:L$12,3,0)),4)))</f>
        <v/>
      </c>
      <c r="AN1107" s="126" t="str">
        <f>IF(AS1107="","",IF(R1107="Refreshment Beverage",AS1107*(Rates!J$19/100),MAX(AM1107,AB1107)))</f>
        <v/>
      </c>
      <c r="AO1107" s="127" t="str">
        <f t="shared" si="547"/>
        <v/>
      </c>
      <c r="AP1107" s="127" t="str">
        <f t="shared" si="548"/>
        <v/>
      </c>
      <c r="AQ1107" s="140" t="str">
        <f>IF(AS1107="","",IF(R1107="Refreshment Beverage",ROUND(SUM(VLOOKUP(Q:Q,Rates!G$15:L$19,3,0)*(AS1107-Y1107-Z1107-AA1107)),4),ROUND(SUM(Rates!$K$8*AS1107),4)))</f>
        <v/>
      </c>
      <c r="AR1107" s="139" t="str">
        <f t="shared" si="549"/>
        <v/>
      </c>
      <c r="AS1107" s="125" t="str">
        <f t="shared" si="550"/>
        <v/>
      </c>
      <c r="AT1107" s="121" t="str">
        <f t="shared" si="551"/>
        <v/>
      </c>
      <c r="AU1107" s="138" t="str">
        <f>IF(AX1107="","",IF(R1107="Refreshment Beverage",ROUND((BA1107-Y1107-Z1107-AA1107)*VLOOKUP(VALUE(Q1107),Rates!G$15:L$19,3,0),4),ROUND(AW1107*(VLOOKUP(VALUE(Q1107),Rates!G:L,3,0)),4)))</f>
        <v/>
      </c>
      <c r="AV1107" s="126" t="str">
        <f t="shared" si="552"/>
        <v/>
      </c>
      <c r="AW1107" s="127" t="str">
        <f t="shared" si="553"/>
        <v/>
      </c>
      <c r="AX1107" s="123" t="str">
        <f t="shared" si="554"/>
        <v/>
      </c>
      <c r="AY1107" s="140" t="str">
        <f>IF(AX1107="","",IF(R1107="Refreshment Beverage",ROUND(SUM(AX1107*Rates!K$19),4),ROUND(SUM(AX1107*(Rates!J$8/100)),4)))</f>
        <v/>
      </c>
      <c r="AZ1107" s="124" t="str">
        <f t="shared" si="555"/>
        <v/>
      </c>
      <c r="BA1107" s="125" t="str">
        <f t="shared" si="556"/>
        <v/>
      </c>
      <c r="BB1107" s="115"/>
      <c r="BC1107" s="143"/>
      <c r="BD1107" s="100"/>
      <c r="BE1107" s="100"/>
      <c r="BF1107" s="100"/>
      <c r="BG1107" s="100"/>
    </row>
    <row r="1108" spans="1:59" ht="12.75" customHeight="1" x14ac:dyDescent="0.2">
      <c r="A1108" s="144"/>
      <c r="B1108" s="141"/>
      <c r="C1108" s="141"/>
      <c r="D1108" s="142"/>
      <c r="E1108" s="142"/>
      <c r="F1108" s="142"/>
      <c r="G1108" s="142"/>
      <c r="H1108" s="142"/>
      <c r="I1108" s="129"/>
      <c r="J1108" s="130"/>
      <c r="K1108" s="131" t="str">
        <f t="shared" si="527"/>
        <v/>
      </c>
      <c r="L1108" s="132" t="str">
        <f t="shared" si="528"/>
        <v/>
      </c>
      <c r="M1108" s="133" t="str">
        <f t="shared" si="529"/>
        <v/>
      </c>
      <c r="N1108" s="134" t="str">
        <f>IFERROR(IF(B:B="","",IF(R1108="Beer",SUM(LOOKUP(2,1/(Rates!$B$3:$B$5&lt;=W1108)/(Rates!$C$3:$C$5&gt;=W1108),Rates!$D$3:$D$5)*(X1108/100)*W1108),IF(R1108="Refreshment Beverage",SUM(LOOKUP(2,1/(Rates!$B$7:$B$11&lt;=W1108)/(Rates!$C$7:$C$11&gt;=W1108),Rates!$D$7:$D$11)*(X1108/100)*W1108)))),"")</f>
        <v/>
      </c>
      <c r="O1108" s="134" t="str">
        <f t="shared" si="530"/>
        <v/>
      </c>
      <c r="P1108" s="116"/>
      <c r="Q1108" s="117" t="str">
        <f t="shared" si="531"/>
        <v/>
      </c>
      <c r="R1108" s="128" t="str">
        <f t="shared" si="532"/>
        <v/>
      </c>
      <c r="S1108" s="135" t="str">
        <f>IF(B1108="","",IF(R1108="Refreshment Beverage",VLOOKUP(VALUE(Q1108),Rates!G$15:L$19,2,0),VLOOKUP(VALUE(Q1108),Rates!G$4:L$12,2,0)))</f>
        <v/>
      </c>
      <c r="T1108" s="135" t="str">
        <f t="shared" si="533"/>
        <v/>
      </c>
      <c r="U1108" s="118" t="str">
        <f t="shared" si="534"/>
        <v/>
      </c>
      <c r="V1108" s="135" t="str">
        <f t="shared" si="535"/>
        <v/>
      </c>
      <c r="W1108" s="135" t="str">
        <f t="shared" si="536"/>
        <v/>
      </c>
      <c r="X1108" s="119" t="str">
        <f t="shared" si="537"/>
        <v/>
      </c>
      <c r="Y1108" s="120" t="str">
        <f>IF(B:B="","",IF(R1108="Refreshment Beverage",VLOOKUP(Q1108,Rates!G$15:L$19,6,0)*W1108,VLOOKUP(Q1108,Rates!G$4:L$12,6,0)*W1108))</f>
        <v/>
      </c>
      <c r="Z1108" s="120" t="str">
        <f t="shared" si="538"/>
        <v/>
      </c>
      <c r="AA1108" s="120" t="str">
        <f t="shared" si="539"/>
        <v/>
      </c>
      <c r="AB1108" s="136" t="str">
        <f>IF(B:B="","",IF(R1108="Refreshment Beverage","",IF(AND(R1108="Beer",Q1108=0),SUM(LOOKUP(2,1/(Rates!$B$15:$B$18&lt;=W1108)/(Rates!$C$15:$C$18&gt;=W1108),Rates!$D$15:$D$18)*W1108),VLOOKUP(VALUE(Q:Q),Rates!A:B,2,0)*W1108)))</f>
        <v/>
      </c>
      <c r="AC1108" s="136" t="str">
        <f>IF(B:B="","",IF(R1108="Refreshment Beverage","",IF(AND(R1108="Beer",Q1108=0),SUM(LOOKUP(2,1/(Rates!$B$15:$B$18&lt;=W1108)/(Rates!$C$15:$C$18&gt;=W1108),Rates!$E$15:$E$18)*W1108),VLOOKUP(VALUE(Q:Q),Rates!A:C,3,0)*W1108)))</f>
        <v/>
      </c>
      <c r="AD1108" s="137" t="str">
        <f>IFERROR(IF(B:B="","",IF(R1108="Beer","",IF(VALUE(Q1108)=0,VLOOKUP(VLOOKUP(B:B,#REF!,16,0),Rates!A:E,2,0),VLOOKUP(VALUE(Q1108),Rates!A$31:B$34,2,0)*W1108))),0)</f>
        <v/>
      </c>
      <c r="AE1108" s="121" t="str">
        <f t="shared" si="540"/>
        <v/>
      </c>
      <c r="AF1108" s="138" t="str">
        <f t="shared" si="541"/>
        <v/>
      </c>
      <c r="AG1108" s="122" t="str">
        <f t="shared" si="542"/>
        <v/>
      </c>
      <c r="AH1108" s="123" t="str">
        <f t="shared" si="543"/>
        <v/>
      </c>
      <c r="AI1108" s="139" t="str">
        <f>IF(AE:AE="","",IF(R1108="Refreshment Beverage",AK1108*(Rates!J$19/100),ROUND(SUM(AH1108*(Rates!$J$8/100)),4)))</f>
        <v/>
      </c>
      <c r="AJ1108" s="124" t="str">
        <f t="shared" si="544"/>
        <v/>
      </c>
      <c r="AK1108" s="125" t="str">
        <f t="shared" si="545"/>
        <v/>
      </c>
      <c r="AL1108" s="121" t="str">
        <f t="shared" si="546"/>
        <v/>
      </c>
      <c r="AM1108" s="138" t="str">
        <f>IF(AS1108="","",IF(R1108="Refreshment Beverage",ROUND(AS1108*Rates!K$19,4),ROUND(AO1108*(VLOOKUP(VALUE(Q1108),Rates!G$4:L$12,3,0)),4)))</f>
        <v/>
      </c>
      <c r="AN1108" s="126" t="str">
        <f>IF(AS1108="","",IF(R1108="Refreshment Beverage",AS1108*(Rates!J$19/100),MAX(AM1108,AB1108)))</f>
        <v/>
      </c>
      <c r="AO1108" s="127" t="str">
        <f t="shared" si="547"/>
        <v/>
      </c>
      <c r="AP1108" s="127" t="str">
        <f t="shared" si="548"/>
        <v/>
      </c>
      <c r="AQ1108" s="140" t="str">
        <f>IF(AS1108="","",IF(R1108="Refreshment Beverage",ROUND(SUM(VLOOKUP(Q:Q,Rates!G$15:L$19,3,0)*(AS1108-Y1108-Z1108-AA1108)),4),ROUND(SUM(Rates!$K$8*AS1108),4)))</f>
        <v/>
      </c>
      <c r="AR1108" s="139" t="str">
        <f t="shared" si="549"/>
        <v/>
      </c>
      <c r="AS1108" s="125" t="str">
        <f t="shared" si="550"/>
        <v/>
      </c>
      <c r="AT1108" s="121" t="str">
        <f t="shared" si="551"/>
        <v/>
      </c>
      <c r="AU1108" s="138" t="str">
        <f>IF(AX1108="","",IF(R1108="Refreshment Beverage",ROUND((BA1108-Y1108-Z1108-AA1108)*VLOOKUP(VALUE(Q1108),Rates!G$15:L$19,3,0),4),ROUND(AW1108*(VLOOKUP(VALUE(Q1108),Rates!G:L,3,0)),4)))</f>
        <v/>
      </c>
      <c r="AV1108" s="126" t="str">
        <f t="shared" si="552"/>
        <v/>
      </c>
      <c r="AW1108" s="127" t="str">
        <f t="shared" si="553"/>
        <v/>
      </c>
      <c r="AX1108" s="123" t="str">
        <f t="shared" si="554"/>
        <v/>
      </c>
      <c r="AY1108" s="140" t="str">
        <f>IF(AX1108="","",IF(R1108="Refreshment Beverage",ROUND(SUM(AX1108*Rates!K$19),4),ROUND(SUM(AX1108*(Rates!J$8/100)),4)))</f>
        <v/>
      </c>
      <c r="AZ1108" s="124" t="str">
        <f t="shared" si="555"/>
        <v/>
      </c>
      <c r="BA1108" s="125" t="str">
        <f t="shared" si="556"/>
        <v/>
      </c>
      <c r="BB1108" s="115"/>
      <c r="BC1108" s="143"/>
      <c r="BD1108" s="100"/>
      <c r="BE1108" s="100"/>
      <c r="BF1108" s="100"/>
      <c r="BG1108" s="100"/>
    </row>
    <row r="1109" spans="1:59" ht="12.75" customHeight="1" x14ac:dyDescent="0.2">
      <c r="A1109" s="144"/>
      <c r="B1109" s="141"/>
      <c r="C1109" s="141"/>
      <c r="D1109" s="142"/>
      <c r="E1109" s="142"/>
      <c r="F1109" s="142"/>
      <c r="G1109" s="142"/>
      <c r="H1109" s="142"/>
      <c r="I1109" s="129"/>
      <c r="J1109" s="130"/>
      <c r="K1109" s="131" t="str">
        <f t="shared" si="527"/>
        <v/>
      </c>
      <c r="L1109" s="132" t="str">
        <f t="shared" si="528"/>
        <v/>
      </c>
      <c r="M1109" s="133" t="str">
        <f t="shared" si="529"/>
        <v/>
      </c>
      <c r="N1109" s="134" t="str">
        <f>IFERROR(IF(B:B="","",IF(R1109="Beer",SUM(LOOKUP(2,1/(Rates!$B$3:$B$5&lt;=W1109)/(Rates!$C$3:$C$5&gt;=W1109),Rates!$D$3:$D$5)*(X1109/100)*W1109),IF(R1109="Refreshment Beverage",SUM(LOOKUP(2,1/(Rates!$B$7:$B$11&lt;=W1109)/(Rates!$C$7:$C$11&gt;=W1109),Rates!$D$7:$D$11)*(X1109/100)*W1109)))),"")</f>
        <v/>
      </c>
      <c r="O1109" s="134" t="str">
        <f t="shared" si="530"/>
        <v/>
      </c>
      <c r="P1109" s="116"/>
      <c r="Q1109" s="117" t="str">
        <f t="shared" si="531"/>
        <v/>
      </c>
      <c r="R1109" s="128" t="str">
        <f t="shared" si="532"/>
        <v/>
      </c>
      <c r="S1109" s="135" t="str">
        <f>IF(B1109="","",IF(R1109="Refreshment Beverage",VLOOKUP(VALUE(Q1109),Rates!G$15:L$19,2,0),VLOOKUP(VALUE(Q1109),Rates!G$4:L$12,2,0)))</f>
        <v/>
      </c>
      <c r="T1109" s="135" t="str">
        <f t="shared" si="533"/>
        <v/>
      </c>
      <c r="U1109" s="118" t="str">
        <f t="shared" si="534"/>
        <v/>
      </c>
      <c r="V1109" s="135" t="str">
        <f t="shared" si="535"/>
        <v/>
      </c>
      <c r="W1109" s="135" t="str">
        <f t="shared" si="536"/>
        <v/>
      </c>
      <c r="X1109" s="119" t="str">
        <f t="shared" si="537"/>
        <v/>
      </c>
      <c r="Y1109" s="120" t="str">
        <f>IF(B:B="","",IF(R1109="Refreshment Beverage",VLOOKUP(Q1109,Rates!G$15:L$19,6,0)*W1109,VLOOKUP(Q1109,Rates!G$4:L$12,6,0)*W1109))</f>
        <v/>
      </c>
      <c r="Z1109" s="120" t="str">
        <f t="shared" si="538"/>
        <v/>
      </c>
      <c r="AA1109" s="120" t="str">
        <f t="shared" si="539"/>
        <v/>
      </c>
      <c r="AB1109" s="136" t="str">
        <f>IF(B:B="","",IF(R1109="Refreshment Beverage","",IF(AND(R1109="Beer",Q1109=0),SUM(LOOKUP(2,1/(Rates!$B$15:$B$18&lt;=W1109)/(Rates!$C$15:$C$18&gt;=W1109),Rates!$D$15:$D$18)*W1109),VLOOKUP(VALUE(Q:Q),Rates!A:B,2,0)*W1109)))</f>
        <v/>
      </c>
      <c r="AC1109" s="136" t="str">
        <f>IF(B:B="","",IF(R1109="Refreshment Beverage","",IF(AND(R1109="Beer",Q1109=0),SUM(LOOKUP(2,1/(Rates!$B$15:$B$18&lt;=W1109)/(Rates!$C$15:$C$18&gt;=W1109),Rates!$E$15:$E$18)*W1109),VLOOKUP(VALUE(Q:Q),Rates!A:C,3,0)*W1109)))</f>
        <v/>
      </c>
      <c r="AD1109" s="137" t="str">
        <f>IFERROR(IF(B:B="","",IF(R1109="Beer","",IF(VALUE(Q1109)=0,VLOOKUP(VLOOKUP(B:B,#REF!,16,0),Rates!A:E,2,0),VLOOKUP(VALUE(Q1109),Rates!A$31:B$34,2,0)*W1109))),0)</f>
        <v/>
      </c>
      <c r="AE1109" s="121" t="str">
        <f t="shared" si="540"/>
        <v/>
      </c>
      <c r="AF1109" s="138" t="str">
        <f t="shared" si="541"/>
        <v/>
      </c>
      <c r="AG1109" s="122" t="str">
        <f t="shared" si="542"/>
        <v/>
      </c>
      <c r="AH1109" s="123" t="str">
        <f t="shared" si="543"/>
        <v/>
      </c>
      <c r="AI1109" s="139" t="str">
        <f>IF(AE:AE="","",IF(R1109="Refreshment Beverage",AK1109*(Rates!J$19/100),ROUND(SUM(AH1109*(Rates!$J$8/100)),4)))</f>
        <v/>
      </c>
      <c r="AJ1109" s="124" t="str">
        <f t="shared" si="544"/>
        <v/>
      </c>
      <c r="AK1109" s="125" t="str">
        <f t="shared" si="545"/>
        <v/>
      </c>
      <c r="AL1109" s="121" t="str">
        <f t="shared" si="546"/>
        <v/>
      </c>
      <c r="AM1109" s="138" t="str">
        <f>IF(AS1109="","",IF(R1109="Refreshment Beverage",ROUND(AS1109*Rates!K$19,4),ROUND(AO1109*(VLOOKUP(VALUE(Q1109),Rates!G$4:L$12,3,0)),4)))</f>
        <v/>
      </c>
      <c r="AN1109" s="126" t="str">
        <f>IF(AS1109="","",IF(R1109="Refreshment Beverage",AS1109*(Rates!J$19/100),MAX(AM1109,AB1109)))</f>
        <v/>
      </c>
      <c r="AO1109" s="127" t="str">
        <f t="shared" si="547"/>
        <v/>
      </c>
      <c r="AP1109" s="127" t="str">
        <f t="shared" si="548"/>
        <v/>
      </c>
      <c r="AQ1109" s="140" t="str">
        <f>IF(AS1109="","",IF(R1109="Refreshment Beverage",ROUND(SUM(VLOOKUP(Q:Q,Rates!G$15:L$19,3,0)*(AS1109-Y1109-Z1109-AA1109)),4),ROUND(SUM(Rates!$K$8*AS1109),4)))</f>
        <v/>
      </c>
      <c r="AR1109" s="139" t="str">
        <f t="shared" si="549"/>
        <v/>
      </c>
      <c r="AS1109" s="125" t="str">
        <f t="shared" si="550"/>
        <v/>
      </c>
      <c r="AT1109" s="121" t="str">
        <f t="shared" si="551"/>
        <v/>
      </c>
      <c r="AU1109" s="138" t="str">
        <f>IF(AX1109="","",IF(R1109="Refreshment Beverage",ROUND((BA1109-Y1109-Z1109-AA1109)*VLOOKUP(VALUE(Q1109),Rates!G$15:L$19,3,0),4),ROUND(AW1109*(VLOOKUP(VALUE(Q1109),Rates!G:L,3,0)),4)))</f>
        <v/>
      </c>
      <c r="AV1109" s="126" t="str">
        <f t="shared" si="552"/>
        <v/>
      </c>
      <c r="AW1109" s="127" t="str">
        <f t="shared" si="553"/>
        <v/>
      </c>
      <c r="AX1109" s="123" t="str">
        <f t="shared" si="554"/>
        <v/>
      </c>
      <c r="AY1109" s="140" t="str">
        <f>IF(AX1109="","",IF(R1109="Refreshment Beverage",ROUND(SUM(AX1109*Rates!K$19),4),ROUND(SUM(AX1109*(Rates!J$8/100)),4)))</f>
        <v/>
      </c>
      <c r="AZ1109" s="124" t="str">
        <f t="shared" si="555"/>
        <v/>
      </c>
      <c r="BA1109" s="125" t="str">
        <f t="shared" si="556"/>
        <v/>
      </c>
      <c r="BB1109" s="115"/>
      <c r="BC1109" s="143"/>
      <c r="BD1109" s="100"/>
      <c r="BE1109" s="100"/>
      <c r="BF1109" s="100"/>
      <c r="BG1109" s="100"/>
    </row>
    <row r="1110" spans="1:59" ht="12.75" customHeight="1" x14ac:dyDescent="0.2">
      <c r="A1110" s="144"/>
      <c r="B1110" s="141"/>
      <c r="C1110" s="141"/>
      <c r="D1110" s="142"/>
      <c r="E1110" s="142"/>
      <c r="F1110" s="142"/>
      <c r="G1110" s="142"/>
      <c r="H1110" s="142"/>
      <c r="I1110" s="129"/>
      <c r="J1110" s="130"/>
      <c r="K1110" s="131" t="str">
        <f t="shared" si="527"/>
        <v/>
      </c>
      <c r="L1110" s="132" t="str">
        <f t="shared" si="528"/>
        <v/>
      </c>
      <c r="M1110" s="133" t="str">
        <f t="shared" si="529"/>
        <v/>
      </c>
      <c r="N1110" s="134" t="str">
        <f>IFERROR(IF(B:B="","",IF(R1110="Beer",SUM(LOOKUP(2,1/(Rates!$B$3:$B$5&lt;=W1110)/(Rates!$C$3:$C$5&gt;=W1110),Rates!$D$3:$D$5)*(X1110/100)*W1110),IF(R1110="Refreshment Beverage",SUM(LOOKUP(2,1/(Rates!$B$7:$B$11&lt;=W1110)/(Rates!$C$7:$C$11&gt;=W1110),Rates!$D$7:$D$11)*(X1110/100)*W1110)))),"")</f>
        <v/>
      </c>
      <c r="O1110" s="134" t="str">
        <f t="shared" si="530"/>
        <v/>
      </c>
      <c r="P1110" s="116"/>
      <c r="Q1110" s="117" t="str">
        <f t="shared" si="531"/>
        <v/>
      </c>
      <c r="R1110" s="128" t="str">
        <f t="shared" si="532"/>
        <v/>
      </c>
      <c r="S1110" s="135" t="str">
        <f>IF(B1110="","",IF(R1110="Refreshment Beverage",VLOOKUP(VALUE(Q1110),Rates!G$15:L$19,2,0),VLOOKUP(VALUE(Q1110),Rates!G$4:L$12,2,0)))</f>
        <v/>
      </c>
      <c r="T1110" s="135" t="str">
        <f t="shared" si="533"/>
        <v/>
      </c>
      <c r="U1110" s="118" t="str">
        <f t="shared" si="534"/>
        <v/>
      </c>
      <c r="V1110" s="135" t="str">
        <f t="shared" si="535"/>
        <v/>
      </c>
      <c r="W1110" s="135" t="str">
        <f t="shared" si="536"/>
        <v/>
      </c>
      <c r="X1110" s="119" t="str">
        <f t="shared" si="537"/>
        <v/>
      </c>
      <c r="Y1110" s="120" t="str">
        <f>IF(B:B="","",IF(R1110="Refreshment Beverage",VLOOKUP(Q1110,Rates!G$15:L$19,6,0)*W1110,VLOOKUP(Q1110,Rates!G$4:L$12,6,0)*W1110))</f>
        <v/>
      </c>
      <c r="Z1110" s="120" t="str">
        <f t="shared" si="538"/>
        <v/>
      </c>
      <c r="AA1110" s="120" t="str">
        <f t="shared" si="539"/>
        <v/>
      </c>
      <c r="AB1110" s="136" t="str">
        <f>IF(B:B="","",IF(R1110="Refreshment Beverage","",IF(AND(R1110="Beer",Q1110=0),SUM(LOOKUP(2,1/(Rates!$B$15:$B$18&lt;=W1110)/(Rates!$C$15:$C$18&gt;=W1110),Rates!$D$15:$D$18)*W1110),VLOOKUP(VALUE(Q:Q),Rates!A:B,2,0)*W1110)))</f>
        <v/>
      </c>
      <c r="AC1110" s="136" t="str">
        <f>IF(B:B="","",IF(R1110="Refreshment Beverage","",IF(AND(R1110="Beer",Q1110=0),SUM(LOOKUP(2,1/(Rates!$B$15:$B$18&lt;=W1110)/(Rates!$C$15:$C$18&gt;=W1110),Rates!$E$15:$E$18)*W1110),VLOOKUP(VALUE(Q:Q),Rates!A:C,3,0)*W1110)))</f>
        <v/>
      </c>
      <c r="AD1110" s="137" t="str">
        <f>IFERROR(IF(B:B="","",IF(R1110="Beer","",IF(VALUE(Q1110)=0,VLOOKUP(VLOOKUP(B:B,#REF!,16,0),Rates!A:E,2,0),VLOOKUP(VALUE(Q1110),Rates!A$31:B$34,2,0)*W1110))),0)</f>
        <v/>
      </c>
      <c r="AE1110" s="121" t="str">
        <f t="shared" si="540"/>
        <v/>
      </c>
      <c r="AF1110" s="138" t="str">
        <f t="shared" si="541"/>
        <v/>
      </c>
      <c r="AG1110" s="122" t="str">
        <f t="shared" si="542"/>
        <v/>
      </c>
      <c r="AH1110" s="123" t="str">
        <f t="shared" si="543"/>
        <v/>
      </c>
      <c r="AI1110" s="139" t="str">
        <f>IF(AE:AE="","",IF(R1110="Refreshment Beverage",AK1110*(Rates!J$19/100),ROUND(SUM(AH1110*(Rates!$J$8/100)),4)))</f>
        <v/>
      </c>
      <c r="AJ1110" s="124" t="str">
        <f t="shared" si="544"/>
        <v/>
      </c>
      <c r="AK1110" s="125" t="str">
        <f t="shared" si="545"/>
        <v/>
      </c>
      <c r="AL1110" s="121" t="str">
        <f t="shared" si="546"/>
        <v/>
      </c>
      <c r="AM1110" s="138" t="str">
        <f>IF(AS1110="","",IF(R1110="Refreshment Beverage",ROUND(AS1110*Rates!K$19,4),ROUND(AO1110*(VLOOKUP(VALUE(Q1110),Rates!G$4:L$12,3,0)),4)))</f>
        <v/>
      </c>
      <c r="AN1110" s="126" t="str">
        <f>IF(AS1110="","",IF(R1110="Refreshment Beverage",AS1110*(Rates!J$19/100),MAX(AM1110,AB1110)))</f>
        <v/>
      </c>
      <c r="AO1110" s="127" t="str">
        <f t="shared" si="547"/>
        <v/>
      </c>
      <c r="AP1110" s="127" t="str">
        <f t="shared" si="548"/>
        <v/>
      </c>
      <c r="AQ1110" s="140" t="str">
        <f>IF(AS1110="","",IF(R1110="Refreshment Beverage",ROUND(SUM(VLOOKUP(Q:Q,Rates!G$15:L$19,3,0)*(AS1110-Y1110-Z1110-AA1110)),4),ROUND(SUM(Rates!$K$8*AS1110),4)))</f>
        <v/>
      </c>
      <c r="AR1110" s="139" t="str">
        <f t="shared" si="549"/>
        <v/>
      </c>
      <c r="AS1110" s="125" t="str">
        <f t="shared" si="550"/>
        <v/>
      </c>
      <c r="AT1110" s="121" t="str">
        <f t="shared" si="551"/>
        <v/>
      </c>
      <c r="AU1110" s="138" t="str">
        <f>IF(AX1110="","",IF(R1110="Refreshment Beverage",ROUND((BA1110-Y1110-Z1110-AA1110)*VLOOKUP(VALUE(Q1110),Rates!G$15:L$19,3,0),4),ROUND(AW1110*(VLOOKUP(VALUE(Q1110),Rates!G:L,3,0)),4)))</f>
        <v/>
      </c>
      <c r="AV1110" s="126" t="str">
        <f t="shared" si="552"/>
        <v/>
      </c>
      <c r="AW1110" s="127" t="str">
        <f t="shared" si="553"/>
        <v/>
      </c>
      <c r="AX1110" s="123" t="str">
        <f t="shared" si="554"/>
        <v/>
      </c>
      <c r="AY1110" s="140" t="str">
        <f>IF(AX1110="","",IF(R1110="Refreshment Beverage",ROUND(SUM(AX1110*Rates!K$19),4),ROUND(SUM(AX1110*(Rates!J$8/100)),4)))</f>
        <v/>
      </c>
      <c r="AZ1110" s="124" t="str">
        <f t="shared" si="555"/>
        <v/>
      </c>
      <c r="BA1110" s="125" t="str">
        <f t="shared" si="556"/>
        <v/>
      </c>
      <c r="BB1110" s="115"/>
      <c r="BC1110" s="143"/>
      <c r="BD1110" s="100"/>
      <c r="BE1110" s="100"/>
      <c r="BF1110" s="100"/>
      <c r="BG1110" s="100"/>
    </row>
    <row r="1111" spans="1:59" ht="12.75" customHeight="1" x14ac:dyDescent="0.2">
      <c r="A1111" s="144"/>
      <c r="B1111" s="141"/>
      <c r="C1111" s="141"/>
      <c r="D1111" s="142"/>
      <c r="E1111" s="142"/>
      <c r="F1111" s="142"/>
      <c r="G1111" s="142"/>
      <c r="H1111" s="142"/>
      <c r="I1111" s="129"/>
      <c r="J1111" s="130"/>
      <c r="K1111" s="131" t="str">
        <f t="shared" si="527"/>
        <v/>
      </c>
      <c r="L1111" s="132" t="str">
        <f t="shared" si="528"/>
        <v/>
      </c>
      <c r="M1111" s="133" t="str">
        <f t="shared" si="529"/>
        <v/>
      </c>
      <c r="N1111" s="134" t="str">
        <f>IFERROR(IF(B:B="","",IF(R1111="Beer",SUM(LOOKUP(2,1/(Rates!$B$3:$B$5&lt;=W1111)/(Rates!$C$3:$C$5&gt;=W1111),Rates!$D$3:$D$5)*(X1111/100)*W1111),IF(R1111="Refreshment Beverage",SUM(LOOKUP(2,1/(Rates!$B$7:$B$11&lt;=W1111)/(Rates!$C$7:$C$11&gt;=W1111),Rates!$D$7:$D$11)*(X1111/100)*W1111)))),"")</f>
        <v/>
      </c>
      <c r="O1111" s="134" t="str">
        <f t="shared" si="530"/>
        <v/>
      </c>
      <c r="P1111" s="116"/>
      <c r="Q1111" s="117" t="str">
        <f t="shared" si="531"/>
        <v/>
      </c>
      <c r="R1111" s="128" t="str">
        <f t="shared" si="532"/>
        <v/>
      </c>
      <c r="S1111" s="135" t="str">
        <f>IF(B1111="","",IF(R1111="Refreshment Beverage",VLOOKUP(VALUE(Q1111),Rates!G$15:L$19,2,0),VLOOKUP(VALUE(Q1111),Rates!G$4:L$12,2,0)))</f>
        <v/>
      </c>
      <c r="T1111" s="135" t="str">
        <f t="shared" si="533"/>
        <v/>
      </c>
      <c r="U1111" s="118" t="str">
        <f t="shared" si="534"/>
        <v/>
      </c>
      <c r="V1111" s="135" t="str">
        <f t="shared" si="535"/>
        <v/>
      </c>
      <c r="W1111" s="135" t="str">
        <f t="shared" si="536"/>
        <v/>
      </c>
      <c r="X1111" s="119" t="str">
        <f t="shared" si="537"/>
        <v/>
      </c>
      <c r="Y1111" s="120" t="str">
        <f>IF(B:B="","",IF(R1111="Refreshment Beverage",VLOOKUP(Q1111,Rates!G$15:L$19,6,0)*W1111,VLOOKUP(Q1111,Rates!G$4:L$12,6,0)*W1111))</f>
        <v/>
      </c>
      <c r="Z1111" s="120" t="str">
        <f t="shared" si="538"/>
        <v/>
      </c>
      <c r="AA1111" s="120" t="str">
        <f t="shared" si="539"/>
        <v/>
      </c>
      <c r="AB1111" s="136" t="str">
        <f>IF(B:B="","",IF(R1111="Refreshment Beverage","",IF(AND(R1111="Beer",Q1111=0),SUM(LOOKUP(2,1/(Rates!$B$15:$B$18&lt;=W1111)/(Rates!$C$15:$C$18&gt;=W1111),Rates!$D$15:$D$18)*W1111),VLOOKUP(VALUE(Q:Q),Rates!A:B,2,0)*W1111)))</f>
        <v/>
      </c>
      <c r="AC1111" s="136" t="str">
        <f>IF(B:B="","",IF(R1111="Refreshment Beverage","",IF(AND(R1111="Beer",Q1111=0),SUM(LOOKUP(2,1/(Rates!$B$15:$B$18&lt;=W1111)/(Rates!$C$15:$C$18&gt;=W1111),Rates!$E$15:$E$18)*W1111),VLOOKUP(VALUE(Q:Q),Rates!A:C,3,0)*W1111)))</f>
        <v/>
      </c>
      <c r="AD1111" s="137" t="str">
        <f>IFERROR(IF(B:B="","",IF(R1111="Beer","",IF(VALUE(Q1111)=0,VLOOKUP(VLOOKUP(B:B,#REF!,16,0),Rates!A:E,2,0),VLOOKUP(VALUE(Q1111),Rates!A$31:B$34,2,0)*W1111))),0)</f>
        <v/>
      </c>
      <c r="AE1111" s="121" t="str">
        <f t="shared" si="540"/>
        <v/>
      </c>
      <c r="AF1111" s="138" t="str">
        <f t="shared" si="541"/>
        <v/>
      </c>
      <c r="AG1111" s="122" t="str">
        <f t="shared" si="542"/>
        <v/>
      </c>
      <c r="AH1111" s="123" t="str">
        <f t="shared" si="543"/>
        <v/>
      </c>
      <c r="AI1111" s="139" t="str">
        <f>IF(AE:AE="","",IF(R1111="Refreshment Beverage",AK1111*(Rates!J$19/100),ROUND(SUM(AH1111*(Rates!$J$8/100)),4)))</f>
        <v/>
      </c>
      <c r="AJ1111" s="124" t="str">
        <f t="shared" si="544"/>
        <v/>
      </c>
      <c r="AK1111" s="125" t="str">
        <f t="shared" si="545"/>
        <v/>
      </c>
      <c r="AL1111" s="121" t="str">
        <f t="shared" si="546"/>
        <v/>
      </c>
      <c r="AM1111" s="138" t="str">
        <f>IF(AS1111="","",IF(R1111="Refreshment Beverage",ROUND(AS1111*Rates!K$19,4),ROUND(AO1111*(VLOOKUP(VALUE(Q1111),Rates!G$4:L$12,3,0)),4)))</f>
        <v/>
      </c>
      <c r="AN1111" s="126" t="str">
        <f>IF(AS1111="","",IF(R1111="Refreshment Beverage",AS1111*(Rates!J$19/100),MAX(AM1111,AB1111)))</f>
        <v/>
      </c>
      <c r="AO1111" s="127" t="str">
        <f t="shared" si="547"/>
        <v/>
      </c>
      <c r="AP1111" s="127" t="str">
        <f t="shared" si="548"/>
        <v/>
      </c>
      <c r="AQ1111" s="140" t="str">
        <f>IF(AS1111="","",IF(R1111="Refreshment Beverage",ROUND(SUM(VLOOKUP(Q:Q,Rates!G$15:L$19,3,0)*(AS1111-Y1111-Z1111-AA1111)),4),ROUND(SUM(Rates!$K$8*AS1111),4)))</f>
        <v/>
      </c>
      <c r="AR1111" s="139" t="str">
        <f t="shared" si="549"/>
        <v/>
      </c>
      <c r="AS1111" s="125" t="str">
        <f t="shared" si="550"/>
        <v/>
      </c>
      <c r="AT1111" s="121" t="str">
        <f t="shared" si="551"/>
        <v/>
      </c>
      <c r="AU1111" s="138" t="str">
        <f>IF(AX1111="","",IF(R1111="Refreshment Beverage",ROUND((BA1111-Y1111-Z1111-AA1111)*VLOOKUP(VALUE(Q1111),Rates!G$15:L$19,3,0),4),ROUND(AW1111*(VLOOKUP(VALUE(Q1111),Rates!G:L,3,0)),4)))</f>
        <v/>
      </c>
      <c r="AV1111" s="126" t="str">
        <f t="shared" si="552"/>
        <v/>
      </c>
      <c r="AW1111" s="127" t="str">
        <f t="shared" si="553"/>
        <v/>
      </c>
      <c r="AX1111" s="123" t="str">
        <f t="shared" si="554"/>
        <v/>
      </c>
      <c r="AY1111" s="140" t="str">
        <f>IF(AX1111="","",IF(R1111="Refreshment Beverage",ROUND(SUM(AX1111*Rates!K$19),4),ROUND(SUM(AX1111*(Rates!J$8/100)),4)))</f>
        <v/>
      </c>
      <c r="AZ1111" s="124" t="str">
        <f t="shared" si="555"/>
        <v/>
      </c>
      <c r="BA1111" s="125" t="str">
        <f t="shared" si="556"/>
        <v/>
      </c>
      <c r="BB1111" s="115"/>
      <c r="BC1111" s="143"/>
      <c r="BD1111" s="100"/>
      <c r="BE1111" s="100"/>
      <c r="BF1111" s="100"/>
      <c r="BG1111" s="100"/>
    </row>
    <row r="1112" spans="1:59" ht="12.75" customHeight="1" x14ac:dyDescent="0.2">
      <c r="A1112" s="144"/>
      <c r="B1112" s="141"/>
      <c r="C1112" s="141"/>
      <c r="D1112" s="142"/>
      <c r="E1112" s="142"/>
      <c r="F1112" s="142"/>
      <c r="G1112" s="142"/>
      <c r="H1112" s="142"/>
      <c r="I1112" s="129"/>
      <c r="J1112" s="130"/>
      <c r="K1112" s="131" t="str">
        <f t="shared" si="527"/>
        <v/>
      </c>
      <c r="L1112" s="132" t="str">
        <f t="shared" si="528"/>
        <v/>
      </c>
      <c r="M1112" s="133" t="str">
        <f t="shared" si="529"/>
        <v/>
      </c>
      <c r="N1112" s="134" t="str">
        <f>IFERROR(IF(B:B="","",IF(R1112="Beer",SUM(LOOKUP(2,1/(Rates!$B$3:$B$5&lt;=W1112)/(Rates!$C$3:$C$5&gt;=W1112),Rates!$D$3:$D$5)*(X1112/100)*W1112),IF(R1112="Refreshment Beverage",SUM(LOOKUP(2,1/(Rates!$B$7:$B$11&lt;=W1112)/(Rates!$C$7:$C$11&gt;=W1112),Rates!$D$7:$D$11)*(X1112/100)*W1112)))),"")</f>
        <v/>
      </c>
      <c r="O1112" s="134" t="str">
        <f t="shared" si="530"/>
        <v/>
      </c>
      <c r="P1112" s="116"/>
      <c r="Q1112" s="117" t="str">
        <f t="shared" si="531"/>
        <v/>
      </c>
      <c r="R1112" s="128" t="str">
        <f t="shared" si="532"/>
        <v/>
      </c>
      <c r="S1112" s="135" t="str">
        <f>IF(B1112="","",IF(R1112="Refreshment Beverage",VLOOKUP(VALUE(Q1112),Rates!G$15:L$19,2,0),VLOOKUP(VALUE(Q1112),Rates!G$4:L$12,2,0)))</f>
        <v/>
      </c>
      <c r="T1112" s="135" t="str">
        <f t="shared" si="533"/>
        <v/>
      </c>
      <c r="U1112" s="118" t="str">
        <f t="shared" si="534"/>
        <v/>
      </c>
      <c r="V1112" s="135" t="str">
        <f t="shared" si="535"/>
        <v/>
      </c>
      <c r="W1112" s="135" t="str">
        <f t="shared" si="536"/>
        <v/>
      </c>
      <c r="X1112" s="119" t="str">
        <f t="shared" si="537"/>
        <v/>
      </c>
      <c r="Y1112" s="120" t="str">
        <f>IF(B:B="","",IF(R1112="Refreshment Beverage",VLOOKUP(Q1112,Rates!G$15:L$19,6,0)*W1112,VLOOKUP(Q1112,Rates!G$4:L$12,6,0)*W1112))</f>
        <v/>
      </c>
      <c r="Z1112" s="120" t="str">
        <f t="shared" si="538"/>
        <v/>
      </c>
      <c r="AA1112" s="120" t="str">
        <f t="shared" si="539"/>
        <v/>
      </c>
      <c r="AB1112" s="136" t="str">
        <f>IF(B:B="","",IF(R1112="Refreshment Beverage","",IF(AND(R1112="Beer",Q1112=0),SUM(LOOKUP(2,1/(Rates!$B$15:$B$18&lt;=W1112)/(Rates!$C$15:$C$18&gt;=W1112),Rates!$D$15:$D$18)*W1112),VLOOKUP(VALUE(Q:Q),Rates!A:B,2,0)*W1112)))</f>
        <v/>
      </c>
      <c r="AC1112" s="136" t="str">
        <f>IF(B:B="","",IF(R1112="Refreshment Beverage","",IF(AND(R1112="Beer",Q1112=0),SUM(LOOKUP(2,1/(Rates!$B$15:$B$18&lt;=W1112)/(Rates!$C$15:$C$18&gt;=W1112),Rates!$E$15:$E$18)*W1112),VLOOKUP(VALUE(Q:Q),Rates!A:C,3,0)*W1112)))</f>
        <v/>
      </c>
      <c r="AD1112" s="137" t="str">
        <f>IFERROR(IF(B:B="","",IF(R1112="Beer","",IF(VALUE(Q1112)=0,VLOOKUP(VLOOKUP(B:B,#REF!,16,0),Rates!A:E,2,0),VLOOKUP(VALUE(Q1112),Rates!A$31:B$34,2,0)*W1112))),0)</f>
        <v/>
      </c>
      <c r="AE1112" s="121" t="str">
        <f t="shared" si="540"/>
        <v/>
      </c>
      <c r="AF1112" s="138" t="str">
        <f t="shared" si="541"/>
        <v/>
      </c>
      <c r="AG1112" s="122" t="str">
        <f t="shared" si="542"/>
        <v/>
      </c>
      <c r="AH1112" s="123" t="str">
        <f t="shared" si="543"/>
        <v/>
      </c>
      <c r="AI1112" s="139" t="str">
        <f>IF(AE:AE="","",IF(R1112="Refreshment Beverage",AK1112*(Rates!J$19/100),ROUND(SUM(AH1112*(Rates!$J$8/100)),4)))</f>
        <v/>
      </c>
      <c r="AJ1112" s="124" t="str">
        <f t="shared" si="544"/>
        <v/>
      </c>
      <c r="AK1112" s="125" t="str">
        <f t="shared" si="545"/>
        <v/>
      </c>
      <c r="AL1112" s="121" t="str">
        <f t="shared" si="546"/>
        <v/>
      </c>
      <c r="AM1112" s="138" t="str">
        <f>IF(AS1112="","",IF(R1112="Refreshment Beverage",ROUND(AS1112*Rates!K$19,4),ROUND(AO1112*(VLOOKUP(VALUE(Q1112),Rates!G$4:L$12,3,0)),4)))</f>
        <v/>
      </c>
      <c r="AN1112" s="126" t="str">
        <f>IF(AS1112="","",IF(R1112="Refreshment Beverage",AS1112*(Rates!J$19/100),MAX(AM1112,AB1112)))</f>
        <v/>
      </c>
      <c r="AO1112" s="127" t="str">
        <f t="shared" si="547"/>
        <v/>
      </c>
      <c r="AP1112" s="127" t="str">
        <f t="shared" si="548"/>
        <v/>
      </c>
      <c r="AQ1112" s="140" t="str">
        <f>IF(AS1112="","",IF(R1112="Refreshment Beverage",ROUND(SUM(VLOOKUP(Q:Q,Rates!G$15:L$19,3,0)*(AS1112-Y1112-Z1112-AA1112)),4),ROUND(SUM(Rates!$K$8*AS1112),4)))</f>
        <v/>
      </c>
      <c r="AR1112" s="139" t="str">
        <f t="shared" si="549"/>
        <v/>
      </c>
      <c r="AS1112" s="125" t="str">
        <f t="shared" si="550"/>
        <v/>
      </c>
      <c r="AT1112" s="121" t="str">
        <f t="shared" si="551"/>
        <v/>
      </c>
      <c r="AU1112" s="138" t="str">
        <f>IF(AX1112="","",IF(R1112="Refreshment Beverage",ROUND((BA1112-Y1112-Z1112-AA1112)*VLOOKUP(VALUE(Q1112),Rates!G$15:L$19,3,0),4),ROUND(AW1112*(VLOOKUP(VALUE(Q1112),Rates!G:L,3,0)),4)))</f>
        <v/>
      </c>
      <c r="AV1112" s="126" t="str">
        <f t="shared" si="552"/>
        <v/>
      </c>
      <c r="AW1112" s="127" t="str">
        <f t="shared" si="553"/>
        <v/>
      </c>
      <c r="AX1112" s="123" t="str">
        <f t="shared" si="554"/>
        <v/>
      </c>
      <c r="AY1112" s="140" t="str">
        <f>IF(AX1112="","",IF(R1112="Refreshment Beverage",ROUND(SUM(AX1112*Rates!K$19),4),ROUND(SUM(AX1112*(Rates!J$8/100)),4)))</f>
        <v/>
      </c>
      <c r="AZ1112" s="124" t="str">
        <f t="shared" si="555"/>
        <v/>
      </c>
      <c r="BA1112" s="125" t="str">
        <f t="shared" si="556"/>
        <v/>
      </c>
      <c r="BB1112" s="115"/>
      <c r="BC1112" s="143"/>
      <c r="BD1112" s="100"/>
      <c r="BE1112" s="100"/>
      <c r="BF1112" s="100"/>
      <c r="BG1112" s="100"/>
    </row>
    <row r="1113" spans="1:59" ht="12.75" customHeight="1" x14ac:dyDescent="0.2">
      <c r="A1113" s="144"/>
      <c r="B1113" s="141"/>
      <c r="C1113" s="141"/>
      <c r="D1113" s="142"/>
      <c r="E1113" s="142"/>
      <c r="F1113" s="142"/>
      <c r="G1113" s="142"/>
      <c r="H1113" s="142"/>
      <c r="I1113" s="129"/>
      <c r="J1113" s="130"/>
      <c r="K1113" s="131" t="str">
        <f t="shared" si="527"/>
        <v/>
      </c>
      <c r="L1113" s="132" t="str">
        <f t="shared" si="528"/>
        <v/>
      </c>
      <c r="M1113" s="133" t="str">
        <f t="shared" si="529"/>
        <v/>
      </c>
      <c r="N1113" s="134" t="str">
        <f>IFERROR(IF(B:B="","",IF(R1113="Beer",SUM(LOOKUP(2,1/(Rates!$B$3:$B$5&lt;=W1113)/(Rates!$C$3:$C$5&gt;=W1113),Rates!$D$3:$D$5)*(X1113/100)*W1113),IF(R1113="Refreshment Beverage",SUM(LOOKUP(2,1/(Rates!$B$7:$B$11&lt;=W1113)/(Rates!$C$7:$C$11&gt;=W1113),Rates!$D$7:$D$11)*(X1113/100)*W1113)))),"")</f>
        <v/>
      </c>
      <c r="O1113" s="134" t="str">
        <f t="shared" si="530"/>
        <v/>
      </c>
      <c r="P1113" s="116"/>
      <c r="Q1113" s="117" t="str">
        <f t="shared" si="531"/>
        <v/>
      </c>
      <c r="R1113" s="128" t="str">
        <f t="shared" si="532"/>
        <v/>
      </c>
      <c r="S1113" s="135" t="str">
        <f>IF(B1113="","",IF(R1113="Refreshment Beverage",VLOOKUP(VALUE(Q1113),Rates!G$15:L$19,2,0),VLOOKUP(VALUE(Q1113),Rates!G$4:L$12,2,0)))</f>
        <v/>
      </c>
      <c r="T1113" s="135" t="str">
        <f t="shared" si="533"/>
        <v/>
      </c>
      <c r="U1113" s="118" t="str">
        <f t="shared" si="534"/>
        <v/>
      </c>
      <c r="V1113" s="135" t="str">
        <f t="shared" si="535"/>
        <v/>
      </c>
      <c r="W1113" s="135" t="str">
        <f t="shared" si="536"/>
        <v/>
      </c>
      <c r="X1113" s="119" t="str">
        <f t="shared" si="537"/>
        <v/>
      </c>
      <c r="Y1113" s="120" t="str">
        <f>IF(B:B="","",IF(R1113="Refreshment Beverage",VLOOKUP(Q1113,Rates!G$15:L$19,6,0)*W1113,VLOOKUP(Q1113,Rates!G$4:L$12,6,0)*W1113))</f>
        <v/>
      </c>
      <c r="Z1113" s="120" t="str">
        <f t="shared" si="538"/>
        <v/>
      </c>
      <c r="AA1113" s="120" t="str">
        <f t="shared" si="539"/>
        <v/>
      </c>
      <c r="AB1113" s="136" t="str">
        <f>IF(B:B="","",IF(R1113="Refreshment Beverage","",IF(AND(R1113="Beer",Q1113=0),SUM(LOOKUP(2,1/(Rates!$B$15:$B$18&lt;=W1113)/(Rates!$C$15:$C$18&gt;=W1113),Rates!$D$15:$D$18)*W1113),VLOOKUP(VALUE(Q:Q),Rates!A:B,2,0)*W1113)))</f>
        <v/>
      </c>
      <c r="AC1113" s="136" t="str">
        <f>IF(B:B="","",IF(R1113="Refreshment Beverage","",IF(AND(R1113="Beer",Q1113=0),SUM(LOOKUP(2,1/(Rates!$B$15:$B$18&lt;=W1113)/(Rates!$C$15:$C$18&gt;=W1113),Rates!$E$15:$E$18)*W1113),VLOOKUP(VALUE(Q:Q),Rates!A:C,3,0)*W1113)))</f>
        <v/>
      </c>
      <c r="AD1113" s="137" t="str">
        <f>IFERROR(IF(B:B="","",IF(R1113="Beer","",IF(VALUE(Q1113)=0,VLOOKUP(VLOOKUP(B:B,#REF!,16,0),Rates!A:E,2,0),VLOOKUP(VALUE(Q1113),Rates!A$31:B$34,2,0)*W1113))),0)</f>
        <v/>
      </c>
      <c r="AE1113" s="121" t="str">
        <f t="shared" si="540"/>
        <v/>
      </c>
      <c r="AF1113" s="138" t="str">
        <f t="shared" si="541"/>
        <v/>
      </c>
      <c r="AG1113" s="122" t="str">
        <f t="shared" si="542"/>
        <v/>
      </c>
      <c r="AH1113" s="123" t="str">
        <f t="shared" si="543"/>
        <v/>
      </c>
      <c r="AI1113" s="139" t="str">
        <f>IF(AE:AE="","",IF(R1113="Refreshment Beverage",AK1113*(Rates!J$19/100),ROUND(SUM(AH1113*(Rates!$J$8/100)),4)))</f>
        <v/>
      </c>
      <c r="AJ1113" s="124" t="str">
        <f t="shared" si="544"/>
        <v/>
      </c>
      <c r="AK1113" s="125" t="str">
        <f t="shared" si="545"/>
        <v/>
      </c>
      <c r="AL1113" s="121" t="str">
        <f t="shared" si="546"/>
        <v/>
      </c>
      <c r="AM1113" s="138" t="str">
        <f>IF(AS1113="","",IF(R1113="Refreshment Beverage",ROUND(AS1113*Rates!K$19,4),ROUND(AO1113*(VLOOKUP(VALUE(Q1113),Rates!G$4:L$12,3,0)),4)))</f>
        <v/>
      </c>
      <c r="AN1113" s="126" t="str">
        <f>IF(AS1113="","",IF(R1113="Refreshment Beverage",AS1113*(Rates!J$19/100),MAX(AM1113,AB1113)))</f>
        <v/>
      </c>
      <c r="AO1113" s="127" t="str">
        <f t="shared" si="547"/>
        <v/>
      </c>
      <c r="AP1113" s="127" t="str">
        <f t="shared" si="548"/>
        <v/>
      </c>
      <c r="AQ1113" s="140" t="str">
        <f>IF(AS1113="","",IF(R1113="Refreshment Beverage",ROUND(SUM(VLOOKUP(Q:Q,Rates!G$15:L$19,3,0)*(AS1113-Y1113-Z1113-AA1113)),4),ROUND(SUM(Rates!$K$8*AS1113),4)))</f>
        <v/>
      </c>
      <c r="AR1113" s="139" t="str">
        <f t="shared" si="549"/>
        <v/>
      </c>
      <c r="AS1113" s="125" t="str">
        <f t="shared" si="550"/>
        <v/>
      </c>
      <c r="AT1113" s="121" t="str">
        <f t="shared" si="551"/>
        <v/>
      </c>
      <c r="AU1113" s="138" t="str">
        <f>IF(AX1113="","",IF(R1113="Refreshment Beverage",ROUND((BA1113-Y1113-Z1113-AA1113)*VLOOKUP(VALUE(Q1113),Rates!G$15:L$19,3,0),4),ROUND(AW1113*(VLOOKUP(VALUE(Q1113),Rates!G:L,3,0)),4)))</f>
        <v/>
      </c>
      <c r="AV1113" s="126" t="str">
        <f t="shared" si="552"/>
        <v/>
      </c>
      <c r="AW1113" s="127" t="str">
        <f t="shared" si="553"/>
        <v/>
      </c>
      <c r="AX1113" s="123" t="str">
        <f t="shared" si="554"/>
        <v/>
      </c>
      <c r="AY1113" s="140" t="str">
        <f>IF(AX1113="","",IF(R1113="Refreshment Beverage",ROUND(SUM(AX1113*Rates!K$19),4),ROUND(SUM(AX1113*(Rates!J$8/100)),4)))</f>
        <v/>
      </c>
      <c r="AZ1113" s="124" t="str">
        <f t="shared" si="555"/>
        <v/>
      </c>
      <c r="BA1113" s="125" t="str">
        <f t="shared" si="556"/>
        <v/>
      </c>
      <c r="BB1113" s="115"/>
      <c r="BC1113" s="143"/>
      <c r="BD1113" s="100"/>
      <c r="BE1113" s="100"/>
      <c r="BF1113" s="100"/>
      <c r="BG1113" s="100"/>
    </row>
    <row r="1114" spans="1:59" ht="12.75" customHeight="1" x14ac:dyDescent="0.2">
      <c r="A1114" s="144"/>
      <c r="B1114" s="141"/>
      <c r="C1114" s="141"/>
      <c r="D1114" s="142"/>
      <c r="E1114" s="142"/>
      <c r="F1114" s="142"/>
      <c r="G1114" s="142"/>
      <c r="H1114" s="142"/>
      <c r="I1114" s="129"/>
      <c r="J1114" s="130"/>
      <c r="K1114" s="131" t="str">
        <f t="shared" ref="K1114:K1177" si="557">IFERROR(IF(B:B="","",IF(OR(C1114="",E1114="",F1114="",G1114="",H1114="",I1114="",J1114=""),"",ROUND(IF(J1114="Gross Price to Brewers",AE1114,IF(J1114="Retail Price",AL1114,IF(J1114="Licensee Retail",AT1114,""))),2))),"")</f>
        <v/>
      </c>
      <c r="L1114" s="132" t="str">
        <f t="shared" ref="L1114:L1177" si="558">IFERROR(IF(B:B="","",IF(OR(C1114="",E1114="",F1114="",G1114="",H1114="",I1114="",J1114=""),"",ROUND(IF(J1114="Gross Price to Brewers",AH1114,IF(J1114="Retail Price",AP1114,IF(J1114="Licensee Retail",AX1114,""))),2))),"")</f>
        <v/>
      </c>
      <c r="M1114" s="133" t="str">
        <f t="shared" ref="M1114:M1177" si="559">IFERROR(IF(B:B="","",IF(OR(C1114="",E1114="",F1114="",G1114="",H1114="",I1114="",J1114=""),"",ROUND(IF(J1114="Gross Price to Brewers",AK1114,IF(J1114="Retail Price",AS1114,IF(J1114="Licensee Retail",BA1114,""))),2))),"")</f>
        <v/>
      </c>
      <c r="N1114" s="134" t="str">
        <f>IFERROR(IF(B:B="","",IF(R1114="Beer",SUM(LOOKUP(2,1/(Rates!$B$3:$B$5&lt;=W1114)/(Rates!$C$3:$C$5&gt;=W1114),Rates!$D$3:$D$5)*(X1114/100)*W1114),IF(R1114="Refreshment Beverage",SUM(LOOKUP(2,1/(Rates!$B$7:$B$11&lt;=W1114)/(Rates!$C$7:$C$11&gt;=W1114),Rates!$D$7:$D$11)*(X1114/100)*W1114)))),"")</f>
        <v/>
      </c>
      <c r="O1114" s="134" t="str">
        <f t="shared" ref="O1114:O1177" si="560">IF(B:B="","",IF(M1114&gt;N1114,"YES","NO"))</f>
        <v/>
      </c>
      <c r="P1114" s="116"/>
      <c r="Q1114" s="117" t="str">
        <f t="shared" ref="Q1114:Q1177" si="561">IF(B1114="","",IF(OR(D1114="",D1114=5),0,D1114))</f>
        <v/>
      </c>
      <c r="R1114" s="128" t="str">
        <f t="shared" ref="R1114:R1177" si="562">IF(B1114="","",C1114)</f>
        <v/>
      </c>
      <c r="S1114" s="135" t="str">
        <f>IF(B1114="","",IF(R1114="Refreshment Beverage",VLOOKUP(VALUE(Q1114),Rates!G$15:L$19,2,0),VLOOKUP(VALUE(Q1114),Rates!G$4:L$12,2,0)))</f>
        <v/>
      </c>
      <c r="T1114" s="135" t="str">
        <f t="shared" ref="T1114:T1177" si="563">IF(B1114="","",G1114)</f>
        <v/>
      </c>
      <c r="U1114" s="118" t="str">
        <f t="shared" ref="U1114:U1177" si="564">IF(B:B="","",SUM(W1114/V1114))</f>
        <v/>
      </c>
      <c r="V1114" s="135" t="str">
        <f t="shared" ref="V1114:V1177" si="565">IF(B1114="","",F1114)</f>
        <v/>
      </c>
      <c r="W1114" s="135" t="str">
        <f t="shared" ref="W1114:W1177" si="566">IF(B1114="","",E1114*F1114)</f>
        <v/>
      </c>
      <c r="X1114" s="119" t="str">
        <f t="shared" ref="X1114:X1177" si="567">IF(B1114="","",H1114)</f>
        <v/>
      </c>
      <c r="Y1114" s="120" t="str">
        <f>IF(B:B="","",IF(R1114="Refreshment Beverage",VLOOKUP(Q1114,Rates!G$15:L$19,6,0)*W1114,VLOOKUP(Q1114,Rates!G$4:L$12,6,0)*W1114))</f>
        <v/>
      </c>
      <c r="Z1114" s="120" t="str">
        <f t="shared" ref="Z1114:Z1177" si="568">IF(B:B="","",IF(R1114="Refreshment Beverage",0,IF(T1114="Keg",0,ROUND(0.34/12*V1114,2))))</f>
        <v/>
      </c>
      <c r="AA1114" s="120" t="str">
        <f t="shared" ref="AA1114:AA1177" si="569">IF(B:B="","",IF(AND(T1114="Can",V1114=8,R1114="Beer"),V1114*0.0192,IF(AND(T1114="Can",V1114=15,R1114="Beer"),V1114*0.0096,IF(AND(T1114="Can",V1114=20,R1114="Beer"),V1114*0.0102,IF(AND(T1114="Can",V1114=30,R1114="Beer"),V1114*0.0085,IF(AND(T1114="Can",V1114=36,R1114="Beer"),V1114*0.0071,IF(AND(T1114="Bottle",V1114=24,R1114="Beer"),V1114*0.0153,IF(AND(R1114="Refreshment Beverage",U1114&gt;0.49,U1114&lt;0.401),V1114*0.0512,IF(AND(R1114="Refreshment Beverage",U1114&gt;0.4,U1114&lt;0.47),V1114*0.0614,IF(AND(R1114="Refreshment Beverage",U1114&gt;0.469,U1114&lt;0.66),V1114*0.0716,IF(AND(R1114="Refreshment Beverage",U1114&gt;0.659,U1114&lt;0.75),V1114*0.1023,IF(AND(R1114="Refreshment Beverage",U1114&gt;0.749,U1114&lt;0.9),V1114*0.1125,IF(AND(R1114="Refreshment Beverage",U1114&gt;0.899,U1114&lt;1),V1114*0.133,IF(AND(R1114="Refreshment Beverage",U1114=1),V1114*0.1432,IF(AND(R1114="Refreshment Beverage",U1114=1.14),V1114*0.1637,IF(AND(R1114="Refreshment Beverage",U1114=2),V1114*0.2864,IF(AND(R1114="Refreshment Beverage",U1114=3),V1114*0.4297,IF(AND(R1114="Refreshment Beverage",U1114=1.75),V1114*0.2558,0))))))))))))))))))</f>
        <v/>
      </c>
      <c r="AB1114" s="136" t="str">
        <f>IF(B:B="","",IF(R1114="Refreshment Beverage","",IF(AND(R1114="Beer",Q1114=0),SUM(LOOKUP(2,1/(Rates!$B$15:$B$18&lt;=W1114)/(Rates!$C$15:$C$18&gt;=W1114),Rates!$D$15:$D$18)*W1114),VLOOKUP(VALUE(Q:Q),Rates!A:B,2,0)*W1114)))</f>
        <v/>
      </c>
      <c r="AC1114" s="136" t="str">
        <f>IF(B:B="","",IF(R1114="Refreshment Beverage","",IF(AND(R1114="Beer",Q1114=0),SUM(LOOKUP(2,1/(Rates!$B$15:$B$18&lt;=W1114)/(Rates!$C$15:$C$18&gt;=W1114),Rates!$E$15:$E$18)*W1114),VLOOKUP(VALUE(Q:Q),Rates!A:C,3,0)*W1114)))</f>
        <v/>
      </c>
      <c r="AD1114" s="137" t="str">
        <f>IFERROR(IF(B:B="","",IF(R1114="Beer","",IF(VALUE(Q1114)=0,VLOOKUP(VLOOKUP(B:B,#REF!,16,0),Rates!A:E,2,0),VLOOKUP(VALUE(Q1114),Rates!A$31:B$34,2,0)*W1114))),0)</f>
        <v/>
      </c>
      <c r="AE1114" s="121" t="str">
        <f t="shared" ref="AE1114:AE1177" si="570">IF(J1114="Gross Price to Brewers",I1114,"")</f>
        <v/>
      </c>
      <c r="AF1114" s="138" t="str">
        <f t="shared" ref="AF1114:AF1177" si="571">IF(AE:AE="","",ROUND(SUM(AE1114*(S1114/100)),4))</f>
        <v/>
      </c>
      <c r="AG1114" s="122" t="str">
        <f t="shared" ref="AG1114:AG1177" si="572">IF(AE:AE="","",IF(R1114="Refreshment Beverage",MAX(AF1114,AD1114),MAX(AB1114,AF1114)))</f>
        <v/>
      </c>
      <c r="AH1114" s="123" t="str">
        <f t="shared" ref="AH1114:AH1177" si="573">IF(AE:AE="","",IF(R1114="Refreshment Beverage",AK1114-AJ1114,SUM(Y1114:AA1114)+AE1114+AG1114))</f>
        <v/>
      </c>
      <c r="AI1114" s="139" t="str">
        <f>IF(AE:AE="","",IF(R1114="Refreshment Beverage",AK1114*(Rates!J$19/100),ROUND(SUM(AH1114*(Rates!$J$8/100)),4)))</f>
        <v/>
      </c>
      <c r="AJ1114" s="124" t="str">
        <f t="shared" ref="AJ1114:AJ1177" si="574">IF(AE:AE="","",IF(R1114="Refreshment Beverage",AI1114,MAX(AC1114,AI1114)))</f>
        <v/>
      </c>
      <c r="AK1114" s="125" t="str">
        <f t="shared" ref="AK1114:AK1177" si="575">IF(AE:AE="","",IF(R1114="Refreshment Beverage",SUM(AE1114+Y1114+Z1114+AA1114+AG1114),SUM(AH1114+AJ1114)))</f>
        <v/>
      </c>
      <c r="AL1114" s="121" t="str">
        <f t="shared" ref="AL1114:AL1177" si="576">IF(AS1114="","",IF(R1114="Refreshment Beverage",ROUND(SUM(AS1114-AR1114-AA1114-Z1114-Y1114),2),ROUND(SUM(AS1114-AR1114-AN1114-Y1114-Z1114-AA1114),2)))</f>
        <v/>
      </c>
      <c r="AM1114" s="138" t="str">
        <f>IF(AS1114="","",IF(R1114="Refreshment Beverage",ROUND(AS1114*Rates!K$19,4),ROUND(AO1114*(VLOOKUP(VALUE(Q1114),Rates!G$4:L$12,3,0)),4)))</f>
        <v/>
      </c>
      <c r="AN1114" s="126" t="str">
        <f>IF(AS1114="","",IF(R1114="Refreshment Beverage",AS1114*(Rates!J$19/100),MAX(AM1114,AB1114)))</f>
        <v/>
      </c>
      <c r="AO1114" s="127" t="str">
        <f t="shared" ref="AO1114:AO1177" si="577">IF(AS1114="","",ROUND(SUM(AS1114-AR1114-Y1114-Z1114-AA1114),4))</f>
        <v/>
      </c>
      <c r="AP1114" s="127" t="str">
        <f t="shared" ref="AP1114:AP1177" si="578">IF(AS1114="","",IF(R1114="Refreshment Beverage",ROUND(AS1114-AN1114,2),ROUND(SUM(AS1114-AR1114),2)))</f>
        <v/>
      </c>
      <c r="AQ1114" s="140" t="str">
        <f>IF(AS1114="","",IF(R1114="Refreshment Beverage",ROUND(SUM(VLOOKUP(Q:Q,Rates!G$15:L$19,3,0)*(AS1114-Y1114-Z1114-AA1114)),4),ROUND(SUM(Rates!$K$8*AS1114),4)))</f>
        <v/>
      </c>
      <c r="AR1114" s="139" t="str">
        <f t="shared" ref="AR1114:AR1177" si="579">IF(AS1114="","",IF(R1114="Refreshment Beverage",MAX(AD1114,AQ1114),MAX(AQ1114,AC1114)))</f>
        <v/>
      </c>
      <c r="AS1114" s="125" t="str">
        <f t="shared" ref="AS1114:AS1177" si="580">IF(J1114="Retail Price",SUM(I1114+0.004),"")</f>
        <v/>
      </c>
      <c r="AT1114" s="121" t="str">
        <f t="shared" ref="AT1114:AT1177" si="581">IF(AX1114="","",IF(R1114="Refreshment Beverage",SUM(BA1114-AV1114-Y1114-Z1114-AA1114),SUM(AX1114-AV1114-Y1114-Z1114-AA1114)))</f>
        <v/>
      </c>
      <c r="AU1114" s="138" t="str">
        <f>IF(AX1114="","",IF(R1114="Refreshment Beverage",ROUND((BA1114-Y1114-Z1114-AA1114)*VLOOKUP(VALUE(Q1114),Rates!G$15:L$19,3,0),4),ROUND(AW1114*(VLOOKUP(VALUE(Q1114),Rates!G:L,3,0)),4)))</f>
        <v/>
      </c>
      <c r="AV1114" s="126" t="str">
        <f t="shared" ref="AV1114:AV1177" si="582">IF(AX1114="","",IF(R1114="Refreshment Beverage",MAX(AU1114,AD1114),MAX(AB1114,AU1114)))</f>
        <v/>
      </c>
      <c r="AW1114" s="127" t="str">
        <f t="shared" ref="AW1114:AW1177" si="583">IF(AX1114="","",IF(R1114="Refreshment Beverage",SUM(BA1114-AV1114-Y1114-Z1114-AA1114),ROUND(SUM(BA1114-AZ1114-Y1114-Z1114-AA1114),4)))</f>
        <v/>
      </c>
      <c r="AX1114" s="123" t="str">
        <f t="shared" ref="AX1114:AX1177" si="584">IF(J1114="Licensee Retail",I1114,"")</f>
        <v/>
      </c>
      <c r="AY1114" s="140" t="str">
        <f>IF(AX1114="","",IF(R1114="Refreshment Beverage",ROUND(SUM(AX1114*Rates!K$19),4),ROUND(SUM(AX1114*(Rates!J$8/100)),4)))</f>
        <v/>
      </c>
      <c r="AZ1114" s="124" t="str">
        <f t="shared" ref="AZ1114:AZ1177" si="585">IF(AX1114="","",MAX($AC1114,AY1114))</f>
        <v/>
      </c>
      <c r="BA1114" s="125" t="str">
        <f t="shared" ref="BA1114:BA1177" si="586">IF(AX1114="","",SUM(AX1114+AZ1114))</f>
        <v/>
      </c>
      <c r="BB1114" s="115"/>
      <c r="BC1114" s="143"/>
      <c r="BD1114" s="100"/>
      <c r="BE1114" s="100"/>
      <c r="BF1114" s="100"/>
      <c r="BG1114" s="100"/>
    </row>
    <row r="1115" spans="1:59" ht="12.75" customHeight="1" x14ac:dyDescent="0.2">
      <c r="A1115" s="144"/>
      <c r="B1115" s="141"/>
      <c r="C1115" s="141"/>
      <c r="D1115" s="142"/>
      <c r="E1115" s="142"/>
      <c r="F1115" s="142"/>
      <c r="G1115" s="142"/>
      <c r="H1115" s="142"/>
      <c r="I1115" s="129"/>
      <c r="J1115" s="130"/>
      <c r="K1115" s="131" t="str">
        <f t="shared" si="557"/>
        <v/>
      </c>
      <c r="L1115" s="132" t="str">
        <f t="shared" si="558"/>
        <v/>
      </c>
      <c r="M1115" s="133" t="str">
        <f t="shared" si="559"/>
        <v/>
      </c>
      <c r="N1115" s="134" t="str">
        <f>IFERROR(IF(B:B="","",IF(R1115="Beer",SUM(LOOKUP(2,1/(Rates!$B$3:$B$5&lt;=W1115)/(Rates!$C$3:$C$5&gt;=W1115),Rates!$D$3:$D$5)*(X1115/100)*W1115),IF(R1115="Refreshment Beverage",SUM(LOOKUP(2,1/(Rates!$B$7:$B$11&lt;=W1115)/(Rates!$C$7:$C$11&gt;=W1115),Rates!$D$7:$D$11)*(X1115/100)*W1115)))),"")</f>
        <v/>
      </c>
      <c r="O1115" s="134" t="str">
        <f t="shared" si="560"/>
        <v/>
      </c>
      <c r="P1115" s="116"/>
      <c r="Q1115" s="117" t="str">
        <f t="shared" si="561"/>
        <v/>
      </c>
      <c r="R1115" s="128" t="str">
        <f t="shared" si="562"/>
        <v/>
      </c>
      <c r="S1115" s="135" t="str">
        <f>IF(B1115="","",IF(R1115="Refreshment Beverage",VLOOKUP(VALUE(Q1115),Rates!G$15:L$19,2,0),VLOOKUP(VALUE(Q1115),Rates!G$4:L$12,2,0)))</f>
        <v/>
      </c>
      <c r="T1115" s="135" t="str">
        <f t="shared" si="563"/>
        <v/>
      </c>
      <c r="U1115" s="118" t="str">
        <f t="shared" si="564"/>
        <v/>
      </c>
      <c r="V1115" s="135" t="str">
        <f t="shared" si="565"/>
        <v/>
      </c>
      <c r="W1115" s="135" t="str">
        <f t="shared" si="566"/>
        <v/>
      </c>
      <c r="X1115" s="119" t="str">
        <f t="shared" si="567"/>
        <v/>
      </c>
      <c r="Y1115" s="120" t="str">
        <f>IF(B:B="","",IF(R1115="Refreshment Beverage",VLOOKUP(Q1115,Rates!G$15:L$19,6,0)*W1115,VLOOKUP(Q1115,Rates!G$4:L$12,6,0)*W1115))</f>
        <v/>
      </c>
      <c r="Z1115" s="120" t="str">
        <f t="shared" si="568"/>
        <v/>
      </c>
      <c r="AA1115" s="120" t="str">
        <f t="shared" si="569"/>
        <v/>
      </c>
      <c r="AB1115" s="136" t="str">
        <f>IF(B:B="","",IF(R1115="Refreshment Beverage","",IF(AND(R1115="Beer",Q1115=0),SUM(LOOKUP(2,1/(Rates!$B$15:$B$18&lt;=W1115)/(Rates!$C$15:$C$18&gt;=W1115),Rates!$D$15:$D$18)*W1115),VLOOKUP(VALUE(Q:Q),Rates!A:B,2,0)*W1115)))</f>
        <v/>
      </c>
      <c r="AC1115" s="136" t="str">
        <f>IF(B:B="","",IF(R1115="Refreshment Beverage","",IF(AND(R1115="Beer",Q1115=0),SUM(LOOKUP(2,1/(Rates!$B$15:$B$18&lt;=W1115)/(Rates!$C$15:$C$18&gt;=W1115),Rates!$E$15:$E$18)*W1115),VLOOKUP(VALUE(Q:Q),Rates!A:C,3,0)*W1115)))</f>
        <v/>
      </c>
      <c r="AD1115" s="137" t="str">
        <f>IFERROR(IF(B:B="","",IF(R1115="Beer","",IF(VALUE(Q1115)=0,VLOOKUP(VLOOKUP(B:B,#REF!,16,0),Rates!A:E,2,0),VLOOKUP(VALUE(Q1115),Rates!A$31:B$34,2,0)*W1115))),0)</f>
        <v/>
      </c>
      <c r="AE1115" s="121" t="str">
        <f t="shared" si="570"/>
        <v/>
      </c>
      <c r="AF1115" s="138" t="str">
        <f t="shared" si="571"/>
        <v/>
      </c>
      <c r="AG1115" s="122" t="str">
        <f t="shared" si="572"/>
        <v/>
      </c>
      <c r="AH1115" s="123" t="str">
        <f t="shared" si="573"/>
        <v/>
      </c>
      <c r="AI1115" s="139" t="str">
        <f>IF(AE:AE="","",IF(R1115="Refreshment Beverage",AK1115*(Rates!J$19/100),ROUND(SUM(AH1115*(Rates!$J$8/100)),4)))</f>
        <v/>
      </c>
      <c r="AJ1115" s="124" t="str">
        <f t="shared" si="574"/>
        <v/>
      </c>
      <c r="AK1115" s="125" t="str">
        <f t="shared" si="575"/>
        <v/>
      </c>
      <c r="AL1115" s="121" t="str">
        <f t="shared" si="576"/>
        <v/>
      </c>
      <c r="AM1115" s="138" t="str">
        <f>IF(AS1115="","",IF(R1115="Refreshment Beverage",ROUND(AS1115*Rates!K$19,4),ROUND(AO1115*(VLOOKUP(VALUE(Q1115),Rates!G$4:L$12,3,0)),4)))</f>
        <v/>
      </c>
      <c r="AN1115" s="126" t="str">
        <f>IF(AS1115="","",IF(R1115="Refreshment Beverage",AS1115*(Rates!J$19/100),MAX(AM1115,AB1115)))</f>
        <v/>
      </c>
      <c r="AO1115" s="127" t="str">
        <f t="shared" si="577"/>
        <v/>
      </c>
      <c r="AP1115" s="127" t="str">
        <f t="shared" si="578"/>
        <v/>
      </c>
      <c r="AQ1115" s="140" t="str">
        <f>IF(AS1115="","",IF(R1115="Refreshment Beverage",ROUND(SUM(VLOOKUP(Q:Q,Rates!G$15:L$19,3,0)*(AS1115-Y1115-Z1115-AA1115)),4),ROUND(SUM(Rates!$K$8*AS1115),4)))</f>
        <v/>
      </c>
      <c r="AR1115" s="139" t="str">
        <f t="shared" si="579"/>
        <v/>
      </c>
      <c r="AS1115" s="125" t="str">
        <f t="shared" si="580"/>
        <v/>
      </c>
      <c r="AT1115" s="121" t="str">
        <f t="shared" si="581"/>
        <v/>
      </c>
      <c r="AU1115" s="138" t="str">
        <f>IF(AX1115="","",IF(R1115="Refreshment Beverage",ROUND((BA1115-Y1115-Z1115-AA1115)*VLOOKUP(VALUE(Q1115),Rates!G$15:L$19,3,0),4),ROUND(AW1115*(VLOOKUP(VALUE(Q1115),Rates!G:L,3,0)),4)))</f>
        <v/>
      </c>
      <c r="AV1115" s="126" t="str">
        <f t="shared" si="582"/>
        <v/>
      </c>
      <c r="AW1115" s="127" t="str">
        <f t="shared" si="583"/>
        <v/>
      </c>
      <c r="AX1115" s="123" t="str">
        <f t="shared" si="584"/>
        <v/>
      </c>
      <c r="AY1115" s="140" t="str">
        <f>IF(AX1115="","",IF(R1115="Refreshment Beverage",ROUND(SUM(AX1115*Rates!K$19),4),ROUND(SUM(AX1115*(Rates!J$8/100)),4)))</f>
        <v/>
      </c>
      <c r="AZ1115" s="124" t="str">
        <f t="shared" si="585"/>
        <v/>
      </c>
      <c r="BA1115" s="125" t="str">
        <f t="shared" si="586"/>
        <v/>
      </c>
      <c r="BB1115" s="115"/>
      <c r="BC1115" s="143"/>
      <c r="BD1115" s="100"/>
      <c r="BE1115" s="100"/>
      <c r="BF1115" s="100"/>
      <c r="BG1115" s="100"/>
    </row>
    <row r="1116" spans="1:59" ht="12.75" customHeight="1" x14ac:dyDescent="0.2">
      <c r="A1116" s="144"/>
      <c r="B1116" s="141"/>
      <c r="C1116" s="141"/>
      <c r="D1116" s="142"/>
      <c r="E1116" s="142"/>
      <c r="F1116" s="142"/>
      <c r="G1116" s="142"/>
      <c r="H1116" s="142"/>
      <c r="I1116" s="129"/>
      <c r="J1116" s="130"/>
      <c r="K1116" s="131" t="str">
        <f t="shared" si="557"/>
        <v/>
      </c>
      <c r="L1116" s="132" t="str">
        <f t="shared" si="558"/>
        <v/>
      </c>
      <c r="M1116" s="133" t="str">
        <f t="shared" si="559"/>
        <v/>
      </c>
      <c r="N1116" s="134" t="str">
        <f>IFERROR(IF(B:B="","",IF(R1116="Beer",SUM(LOOKUP(2,1/(Rates!$B$3:$B$5&lt;=W1116)/(Rates!$C$3:$C$5&gt;=W1116),Rates!$D$3:$D$5)*(X1116/100)*W1116),IF(R1116="Refreshment Beverage",SUM(LOOKUP(2,1/(Rates!$B$7:$B$11&lt;=W1116)/(Rates!$C$7:$C$11&gt;=W1116),Rates!$D$7:$D$11)*(X1116/100)*W1116)))),"")</f>
        <v/>
      </c>
      <c r="O1116" s="134" t="str">
        <f t="shared" si="560"/>
        <v/>
      </c>
      <c r="P1116" s="116"/>
      <c r="Q1116" s="117" t="str">
        <f t="shared" si="561"/>
        <v/>
      </c>
      <c r="R1116" s="128" t="str">
        <f t="shared" si="562"/>
        <v/>
      </c>
      <c r="S1116" s="135" t="str">
        <f>IF(B1116="","",IF(R1116="Refreshment Beverage",VLOOKUP(VALUE(Q1116),Rates!G$15:L$19,2,0),VLOOKUP(VALUE(Q1116),Rates!G$4:L$12,2,0)))</f>
        <v/>
      </c>
      <c r="T1116" s="135" t="str">
        <f t="shared" si="563"/>
        <v/>
      </c>
      <c r="U1116" s="118" t="str">
        <f t="shared" si="564"/>
        <v/>
      </c>
      <c r="V1116" s="135" t="str">
        <f t="shared" si="565"/>
        <v/>
      </c>
      <c r="W1116" s="135" t="str">
        <f t="shared" si="566"/>
        <v/>
      </c>
      <c r="X1116" s="119" t="str">
        <f t="shared" si="567"/>
        <v/>
      </c>
      <c r="Y1116" s="120" t="str">
        <f>IF(B:B="","",IF(R1116="Refreshment Beverage",VLOOKUP(Q1116,Rates!G$15:L$19,6,0)*W1116,VLOOKUP(Q1116,Rates!G$4:L$12,6,0)*W1116))</f>
        <v/>
      </c>
      <c r="Z1116" s="120" t="str">
        <f t="shared" si="568"/>
        <v/>
      </c>
      <c r="AA1116" s="120" t="str">
        <f t="shared" si="569"/>
        <v/>
      </c>
      <c r="AB1116" s="136" t="str">
        <f>IF(B:B="","",IF(R1116="Refreshment Beverage","",IF(AND(R1116="Beer",Q1116=0),SUM(LOOKUP(2,1/(Rates!$B$15:$B$18&lt;=W1116)/(Rates!$C$15:$C$18&gt;=W1116),Rates!$D$15:$D$18)*W1116),VLOOKUP(VALUE(Q:Q),Rates!A:B,2,0)*W1116)))</f>
        <v/>
      </c>
      <c r="AC1116" s="136" t="str">
        <f>IF(B:B="","",IF(R1116="Refreshment Beverage","",IF(AND(R1116="Beer",Q1116=0),SUM(LOOKUP(2,1/(Rates!$B$15:$B$18&lt;=W1116)/(Rates!$C$15:$C$18&gt;=W1116),Rates!$E$15:$E$18)*W1116),VLOOKUP(VALUE(Q:Q),Rates!A:C,3,0)*W1116)))</f>
        <v/>
      </c>
      <c r="AD1116" s="137" t="str">
        <f>IFERROR(IF(B:B="","",IF(R1116="Beer","",IF(VALUE(Q1116)=0,VLOOKUP(VLOOKUP(B:B,#REF!,16,0),Rates!A:E,2,0),VLOOKUP(VALUE(Q1116),Rates!A$31:B$34,2,0)*W1116))),0)</f>
        <v/>
      </c>
      <c r="AE1116" s="121" t="str">
        <f t="shared" si="570"/>
        <v/>
      </c>
      <c r="AF1116" s="138" t="str">
        <f t="shared" si="571"/>
        <v/>
      </c>
      <c r="AG1116" s="122" t="str">
        <f t="shared" si="572"/>
        <v/>
      </c>
      <c r="AH1116" s="123" t="str">
        <f t="shared" si="573"/>
        <v/>
      </c>
      <c r="AI1116" s="139" t="str">
        <f>IF(AE:AE="","",IF(R1116="Refreshment Beverage",AK1116*(Rates!J$19/100),ROUND(SUM(AH1116*(Rates!$J$8/100)),4)))</f>
        <v/>
      </c>
      <c r="AJ1116" s="124" t="str">
        <f t="shared" si="574"/>
        <v/>
      </c>
      <c r="AK1116" s="125" t="str">
        <f t="shared" si="575"/>
        <v/>
      </c>
      <c r="AL1116" s="121" t="str">
        <f t="shared" si="576"/>
        <v/>
      </c>
      <c r="AM1116" s="138" t="str">
        <f>IF(AS1116="","",IF(R1116="Refreshment Beverage",ROUND(AS1116*Rates!K$19,4),ROUND(AO1116*(VLOOKUP(VALUE(Q1116),Rates!G$4:L$12,3,0)),4)))</f>
        <v/>
      </c>
      <c r="AN1116" s="126" t="str">
        <f>IF(AS1116="","",IF(R1116="Refreshment Beverage",AS1116*(Rates!J$19/100),MAX(AM1116,AB1116)))</f>
        <v/>
      </c>
      <c r="AO1116" s="127" t="str">
        <f t="shared" si="577"/>
        <v/>
      </c>
      <c r="AP1116" s="127" t="str">
        <f t="shared" si="578"/>
        <v/>
      </c>
      <c r="AQ1116" s="140" t="str">
        <f>IF(AS1116="","",IF(R1116="Refreshment Beverage",ROUND(SUM(VLOOKUP(Q:Q,Rates!G$15:L$19,3,0)*(AS1116-Y1116-Z1116-AA1116)),4),ROUND(SUM(Rates!$K$8*AS1116),4)))</f>
        <v/>
      </c>
      <c r="AR1116" s="139" t="str">
        <f t="shared" si="579"/>
        <v/>
      </c>
      <c r="AS1116" s="125" t="str">
        <f t="shared" si="580"/>
        <v/>
      </c>
      <c r="AT1116" s="121" t="str">
        <f t="shared" si="581"/>
        <v/>
      </c>
      <c r="AU1116" s="138" t="str">
        <f>IF(AX1116="","",IF(R1116="Refreshment Beverage",ROUND((BA1116-Y1116-Z1116-AA1116)*VLOOKUP(VALUE(Q1116),Rates!G$15:L$19,3,0),4),ROUND(AW1116*(VLOOKUP(VALUE(Q1116),Rates!G:L,3,0)),4)))</f>
        <v/>
      </c>
      <c r="AV1116" s="126" t="str">
        <f t="shared" si="582"/>
        <v/>
      </c>
      <c r="AW1116" s="127" t="str">
        <f t="shared" si="583"/>
        <v/>
      </c>
      <c r="AX1116" s="123" t="str">
        <f t="shared" si="584"/>
        <v/>
      </c>
      <c r="AY1116" s="140" t="str">
        <f>IF(AX1116="","",IF(R1116="Refreshment Beverage",ROUND(SUM(AX1116*Rates!K$19),4),ROUND(SUM(AX1116*(Rates!J$8/100)),4)))</f>
        <v/>
      </c>
      <c r="AZ1116" s="124" t="str">
        <f t="shared" si="585"/>
        <v/>
      </c>
      <c r="BA1116" s="125" t="str">
        <f t="shared" si="586"/>
        <v/>
      </c>
      <c r="BB1116" s="115"/>
      <c r="BC1116" s="143"/>
      <c r="BD1116" s="100"/>
      <c r="BE1116" s="100"/>
      <c r="BF1116" s="100"/>
      <c r="BG1116" s="100"/>
    </row>
    <row r="1117" spans="1:59" ht="12.75" customHeight="1" x14ac:dyDescent="0.2">
      <c r="A1117" s="144"/>
      <c r="B1117" s="141"/>
      <c r="C1117" s="141"/>
      <c r="D1117" s="142"/>
      <c r="E1117" s="142"/>
      <c r="F1117" s="142"/>
      <c r="G1117" s="142"/>
      <c r="H1117" s="142"/>
      <c r="I1117" s="129"/>
      <c r="J1117" s="130"/>
      <c r="K1117" s="131" t="str">
        <f t="shared" si="557"/>
        <v/>
      </c>
      <c r="L1117" s="132" t="str">
        <f t="shared" si="558"/>
        <v/>
      </c>
      <c r="M1117" s="133" t="str">
        <f t="shared" si="559"/>
        <v/>
      </c>
      <c r="N1117" s="134" t="str">
        <f>IFERROR(IF(B:B="","",IF(R1117="Beer",SUM(LOOKUP(2,1/(Rates!$B$3:$B$5&lt;=W1117)/(Rates!$C$3:$C$5&gt;=W1117),Rates!$D$3:$D$5)*(X1117/100)*W1117),IF(R1117="Refreshment Beverage",SUM(LOOKUP(2,1/(Rates!$B$7:$B$11&lt;=W1117)/(Rates!$C$7:$C$11&gt;=W1117),Rates!$D$7:$D$11)*(X1117/100)*W1117)))),"")</f>
        <v/>
      </c>
      <c r="O1117" s="134" t="str">
        <f t="shared" si="560"/>
        <v/>
      </c>
      <c r="P1117" s="116"/>
      <c r="Q1117" s="117" t="str">
        <f t="shared" si="561"/>
        <v/>
      </c>
      <c r="R1117" s="128" t="str">
        <f t="shared" si="562"/>
        <v/>
      </c>
      <c r="S1117" s="135" t="str">
        <f>IF(B1117="","",IF(R1117="Refreshment Beverage",VLOOKUP(VALUE(Q1117),Rates!G$15:L$19,2,0),VLOOKUP(VALUE(Q1117),Rates!G$4:L$12,2,0)))</f>
        <v/>
      </c>
      <c r="T1117" s="135" t="str">
        <f t="shared" si="563"/>
        <v/>
      </c>
      <c r="U1117" s="118" t="str">
        <f t="shared" si="564"/>
        <v/>
      </c>
      <c r="V1117" s="135" t="str">
        <f t="shared" si="565"/>
        <v/>
      </c>
      <c r="W1117" s="135" t="str">
        <f t="shared" si="566"/>
        <v/>
      </c>
      <c r="X1117" s="119" t="str">
        <f t="shared" si="567"/>
        <v/>
      </c>
      <c r="Y1117" s="120" t="str">
        <f>IF(B:B="","",IF(R1117="Refreshment Beverage",VLOOKUP(Q1117,Rates!G$15:L$19,6,0)*W1117,VLOOKUP(Q1117,Rates!G$4:L$12,6,0)*W1117))</f>
        <v/>
      </c>
      <c r="Z1117" s="120" t="str">
        <f t="shared" si="568"/>
        <v/>
      </c>
      <c r="AA1117" s="120" t="str">
        <f t="shared" si="569"/>
        <v/>
      </c>
      <c r="AB1117" s="136" t="str">
        <f>IF(B:B="","",IF(R1117="Refreshment Beverage","",IF(AND(R1117="Beer",Q1117=0),SUM(LOOKUP(2,1/(Rates!$B$15:$B$18&lt;=W1117)/(Rates!$C$15:$C$18&gt;=W1117),Rates!$D$15:$D$18)*W1117),VLOOKUP(VALUE(Q:Q),Rates!A:B,2,0)*W1117)))</f>
        <v/>
      </c>
      <c r="AC1117" s="136" t="str">
        <f>IF(B:B="","",IF(R1117="Refreshment Beverage","",IF(AND(R1117="Beer",Q1117=0),SUM(LOOKUP(2,1/(Rates!$B$15:$B$18&lt;=W1117)/(Rates!$C$15:$C$18&gt;=W1117),Rates!$E$15:$E$18)*W1117),VLOOKUP(VALUE(Q:Q),Rates!A:C,3,0)*W1117)))</f>
        <v/>
      </c>
      <c r="AD1117" s="137" t="str">
        <f>IFERROR(IF(B:B="","",IF(R1117="Beer","",IF(VALUE(Q1117)=0,VLOOKUP(VLOOKUP(B:B,#REF!,16,0),Rates!A:E,2,0),VLOOKUP(VALUE(Q1117),Rates!A$31:B$34,2,0)*W1117))),0)</f>
        <v/>
      </c>
      <c r="AE1117" s="121" t="str">
        <f t="shared" si="570"/>
        <v/>
      </c>
      <c r="AF1117" s="138" t="str">
        <f t="shared" si="571"/>
        <v/>
      </c>
      <c r="AG1117" s="122" t="str">
        <f t="shared" si="572"/>
        <v/>
      </c>
      <c r="AH1117" s="123" t="str">
        <f t="shared" si="573"/>
        <v/>
      </c>
      <c r="AI1117" s="139" t="str">
        <f>IF(AE:AE="","",IF(R1117="Refreshment Beverage",AK1117*(Rates!J$19/100),ROUND(SUM(AH1117*(Rates!$J$8/100)),4)))</f>
        <v/>
      </c>
      <c r="AJ1117" s="124" t="str">
        <f t="shared" si="574"/>
        <v/>
      </c>
      <c r="AK1117" s="125" t="str">
        <f t="shared" si="575"/>
        <v/>
      </c>
      <c r="AL1117" s="121" t="str">
        <f t="shared" si="576"/>
        <v/>
      </c>
      <c r="AM1117" s="138" t="str">
        <f>IF(AS1117="","",IF(R1117="Refreshment Beverage",ROUND(AS1117*Rates!K$19,4),ROUND(AO1117*(VLOOKUP(VALUE(Q1117),Rates!G$4:L$12,3,0)),4)))</f>
        <v/>
      </c>
      <c r="AN1117" s="126" t="str">
        <f>IF(AS1117="","",IF(R1117="Refreshment Beverage",AS1117*(Rates!J$19/100),MAX(AM1117,AB1117)))</f>
        <v/>
      </c>
      <c r="AO1117" s="127" t="str">
        <f t="shared" si="577"/>
        <v/>
      </c>
      <c r="AP1117" s="127" t="str">
        <f t="shared" si="578"/>
        <v/>
      </c>
      <c r="AQ1117" s="140" t="str">
        <f>IF(AS1117="","",IF(R1117="Refreshment Beverage",ROUND(SUM(VLOOKUP(Q:Q,Rates!G$15:L$19,3,0)*(AS1117-Y1117-Z1117-AA1117)),4),ROUND(SUM(Rates!$K$8*AS1117),4)))</f>
        <v/>
      </c>
      <c r="AR1117" s="139" t="str">
        <f t="shared" si="579"/>
        <v/>
      </c>
      <c r="AS1117" s="125" t="str">
        <f t="shared" si="580"/>
        <v/>
      </c>
      <c r="AT1117" s="121" t="str">
        <f t="shared" si="581"/>
        <v/>
      </c>
      <c r="AU1117" s="138" t="str">
        <f>IF(AX1117="","",IF(R1117="Refreshment Beverage",ROUND((BA1117-Y1117-Z1117-AA1117)*VLOOKUP(VALUE(Q1117),Rates!G$15:L$19,3,0),4),ROUND(AW1117*(VLOOKUP(VALUE(Q1117),Rates!G:L,3,0)),4)))</f>
        <v/>
      </c>
      <c r="AV1117" s="126" t="str">
        <f t="shared" si="582"/>
        <v/>
      </c>
      <c r="AW1117" s="127" t="str">
        <f t="shared" si="583"/>
        <v/>
      </c>
      <c r="AX1117" s="123" t="str">
        <f t="shared" si="584"/>
        <v/>
      </c>
      <c r="AY1117" s="140" t="str">
        <f>IF(AX1117="","",IF(R1117="Refreshment Beverage",ROUND(SUM(AX1117*Rates!K$19),4),ROUND(SUM(AX1117*(Rates!J$8/100)),4)))</f>
        <v/>
      </c>
      <c r="AZ1117" s="124" t="str">
        <f t="shared" si="585"/>
        <v/>
      </c>
      <c r="BA1117" s="125" t="str">
        <f t="shared" si="586"/>
        <v/>
      </c>
      <c r="BB1117" s="115"/>
      <c r="BC1117" s="143"/>
      <c r="BD1117" s="100"/>
      <c r="BE1117" s="100"/>
      <c r="BF1117" s="100"/>
      <c r="BG1117" s="100"/>
    </row>
    <row r="1118" spans="1:59" ht="12.75" customHeight="1" x14ac:dyDescent="0.2">
      <c r="A1118" s="144"/>
      <c r="B1118" s="141"/>
      <c r="C1118" s="141"/>
      <c r="D1118" s="142"/>
      <c r="E1118" s="142"/>
      <c r="F1118" s="142"/>
      <c r="G1118" s="142"/>
      <c r="H1118" s="142"/>
      <c r="I1118" s="129"/>
      <c r="J1118" s="130"/>
      <c r="K1118" s="131" t="str">
        <f t="shared" si="557"/>
        <v/>
      </c>
      <c r="L1118" s="132" t="str">
        <f t="shared" si="558"/>
        <v/>
      </c>
      <c r="M1118" s="133" t="str">
        <f t="shared" si="559"/>
        <v/>
      </c>
      <c r="N1118" s="134" t="str">
        <f>IFERROR(IF(B:B="","",IF(R1118="Beer",SUM(LOOKUP(2,1/(Rates!$B$3:$B$5&lt;=W1118)/(Rates!$C$3:$C$5&gt;=W1118),Rates!$D$3:$D$5)*(X1118/100)*W1118),IF(R1118="Refreshment Beverage",SUM(LOOKUP(2,1/(Rates!$B$7:$B$11&lt;=W1118)/(Rates!$C$7:$C$11&gt;=W1118),Rates!$D$7:$D$11)*(X1118/100)*W1118)))),"")</f>
        <v/>
      </c>
      <c r="O1118" s="134" t="str">
        <f t="shared" si="560"/>
        <v/>
      </c>
      <c r="P1118" s="116"/>
      <c r="Q1118" s="117" t="str">
        <f t="shared" si="561"/>
        <v/>
      </c>
      <c r="R1118" s="128" t="str">
        <f t="shared" si="562"/>
        <v/>
      </c>
      <c r="S1118" s="135" t="str">
        <f>IF(B1118="","",IF(R1118="Refreshment Beverage",VLOOKUP(VALUE(Q1118),Rates!G$15:L$19,2,0),VLOOKUP(VALUE(Q1118),Rates!G$4:L$12,2,0)))</f>
        <v/>
      </c>
      <c r="T1118" s="135" t="str">
        <f t="shared" si="563"/>
        <v/>
      </c>
      <c r="U1118" s="118" t="str">
        <f t="shared" si="564"/>
        <v/>
      </c>
      <c r="V1118" s="135" t="str">
        <f t="shared" si="565"/>
        <v/>
      </c>
      <c r="W1118" s="135" t="str">
        <f t="shared" si="566"/>
        <v/>
      </c>
      <c r="X1118" s="119" t="str">
        <f t="shared" si="567"/>
        <v/>
      </c>
      <c r="Y1118" s="120" t="str">
        <f>IF(B:B="","",IF(R1118="Refreshment Beverage",VLOOKUP(Q1118,Rates!G$15:L$19,6,0)*W1118,VLOOKUP(Q1118,Rates!G$4:L$12,6,0)*W1118))</f>
        <v/>
      </c>
      <c r="Z1118" s="120" t="str">
        <f t="shared" si="568"/>
        <v/>
      </c>
      <c r="AA1118" s="120" t="str">
        <f t="shared" si="569"/>
        <v/>
      </c>
      <c r="AB1118" s="136" t="str">
        <f>IF(B:B="","",IF(R1118="Refreshment Beverage","",IF(AND(R1118="Beer",Q1118=0),SUM(LOOKUP(2,1/(Rates!$B$15:$B$18&lt;=W1118)/(Rates!$C$15:$C$18&gt;=W1118),Rates!$D$15:$D$18)*W1118),VLOOKUP(VALUE(Q:Q),Rates!A:B,2,0)*W1118)))</f>
        <v/>
      </c>
      <c r="AC1118" s="136" t="str">
        <f>IF(B:B="","",IF(R1118="Refreshment Beverage","",IF(AND(R1118="Beer",Q1118=0),SUM(LOOKUP(2,1/(Rates!$B$15:$B$18&lt;=W1118)/(Rates!$C$15:$C$18&gt;=W1118),Rates!$E$15:$E$18)*W1118),VLOOKUP(VALUE(Q:Q),Rates!A:C,3,0)*W1118)))</f>
        <v/>
      </c>
      <c r="AD1118" s="137" t="str">
        <f>IFERROR(IF(B:B="","",IF(R1118="Beer","",IF(VALUE(Q1118)=0,VLOOKUP(VLOOKUP(B:B,#REF!,16,0),Rates!A:E,2,0),VLOOKUP(VALUE(Q1118),Rates!A$31:B$34,2,0)*W1118))),0)</f>
        <v/>
      </c>
      <c r="AE1118" s="121" t="str">
        <f t="shared" si="570"/>
        <v/>
      </c>
      <c r="AF1118" s="138" t="str">
        <f t="shared" si="571"/>
        <v/>
      </c>
      <c r="AG1118" s="122" t="str">
        <f t="shared" si="572"/>
        <v/>
      </c>
      <c r="AH1118" s="123" t="str">
        <f t="shared" si="573"/>
        <v/>
      </c>
      <c r="AI1118" s="139" t="str">
        <f>IF(AE:AE="","",IF(R1118="Refreshment Beverage",AK1118*(Rates!J$19/100),ROUND(SUM(AH1118*(Rates!$J$8/100)),4)))</f>
        <v/>
      </c>
      <c r="AJ1118" s="124" t="str">
        <f t="shared" si="574"/>
        <v/>
      </c>
      <c r="AK1118" s="125" t="str">
        <f t="shared" si="575"/>
        <v/>
      </c>
      <c r="AL1118" s="121" t="str">
        <f t="shared" si="576"/>
        <v/>
      </c>
      <c r="AM1118" s="138" t="str">
        <f>IF(AS1118="","",IF(R1118="Refreshment Beverage",ROUND(AS1118*Rates!K$19,4),ROUND(AO1118*(VLOOKUP(VALUE(Q1118),Rates!G$4:L$12,3,0)),4)))</f>
        <v/>
      </c>
      <c r="AN1118" s="126" t="str">
        <f>IF(AS1118="","",IF(R1118="Refreshment Beverage",AS1118*(Rates!J$19/100),MAX(AM1118,AB1118)))</f>
        <v/>
      </c>
      <c r="AO1118" s="127" t="str">
        <f t="shared" si="577"/>
        <v/>
      </c>
      <c r="AP1118" s="127" t="str">
        <f t="shared" si="578"/>
        <v/>
      </c>
      <c r="AQ1118" s="140" t="str">
        <f>IF(AS1118="","",IF(R1118="Refreshment Beverage",ROUND(SUM(VLOOKUP(Q:Q,Rates!G$15:L$19,3,0)*(AS1118-Y1118-Z1118-AA1118)),4),ROUND(SUM(Rates!$K$8*AS1118),4)))</f>
        <v/>
      </c>
      <c r="AR1118" s="139" t="str">
        <f t="shared" si="579"/>
        <v/>
      </c>
      <c r="AS1118" s="125" t="str">
        <f t="shared" si="580"/>
        <v/>
      </c>
      <c r="AT1118" s="121" t="str">
        <f t="shared" si="581"/>
        <v/>
      </c>
      <c r="AU1118" s="138" t="str">
        <f>IF(AX1118="","",IF(R1118="Refreshment Beverage",ROUND((BA1118-Y1118-Z1118-AA1118)*VLOOKUP(VALUE(Q1118),Rates!G$15:L$19,3,0),4),ROUND(AW1118*(VLOOKUP(VALUE(Q1118),Rates!G:L,3,0)),4)))</f>
        <v/>
      </c>
      <c r="AV1118" s="126" t="str">
        <f t="shared" si="582"/>
        <v/>
      </c>
      <c r="AW1118" s="127" t="str">
        <f t="shared" si="583"/>
        <v/>
      </c>
      <c r="AX1118" s="123" t="str">
        <f t="shared" si="584"/>
        <v/>
      </c>
      <c r="AY1118" s="140" t="str">
        <f>IF(AX1118="","",IF(R1118="Refreshment Beverage",ROUND(SUM(AX1118*Rates!K$19),4),ROUND(SUM(AX1118*(Rates!J$8/100)),4)))</f>
        <v/>
      </c>
      <c r="AZ1118" s="124" t="str">
        <f t="shared" si="585"/>
        <v/>
      </c>
      <c r="BA1118" s="125" t="str">
        <f t="shared" si="586"/>
        <v/>
      </c>
      <c r="BB1118" s="115"/>
      <c r="BC1118" s="143"/>
      <c r="BD1118" s="100"/>
      <c r="BE1118" s="100"/>
      <c r="BF1118" s="100"/>
      <c r="BG1118" s="100"/>
    </row>
    <row r="1119" spans="1:59" ht="12.75" customHeight="1" x14ac:dyDescent="0.2">
      <c r="A1119" s="144"/>
      <c r="B1119" s="141"/>
      <c r="C1119" s="141"/>
      <c r="D1119" s="142"/>
      <c r="E1119" s="142"/>
      <c r="F1119" s="142"/>
      <c r="G1119" s="142"/>
      <c r="H1119" s="142"/>
      <c r="I1119" s="129"/>
      <c r="J1119" s="130"/>
      <c r="K1119" s="131" t="str">
        <f t="shared" si="557"/>
        <v/>
      </c>
      <c r="L1119" s="132" t="str">
        <f t="shared" si="558"/>
        <v/>
      </c>
      <c r="M1119" s="133" t="str">
        <f t="shared" si="559"/>
        <v/>
      </c>
      <c r="N1119" s="134" t="str">
        <f>IFERROR(IF(B:B="","",IF(R1119="Beer",SUM(LOOKUP(2,1/(Rates!$B$3:$B$5&lt;=W1119)/(Rates!$C$3:$C$5&gt;=W1119),Rates!$D$3:$D$5)*(X1119/100)*W1119),IF(R1119="Refreshment Beverage",SUM(LOOKUP(2,1/(Rates!$B$7:$B$11&lt;=W1119)/(Rates!$C$7:$C$11&gt;=W1119),Rates!$D$7:$D$11)*(X1119/100)*W1119)))),"")</f>
        <v/>
      </c>
      <c r="O1119" s="134" t="str">
        <f t="shared" si="560"/>
        <v/>
      </c>
      <c r="P1119" s="116"/>
      <c r="Q1119" s="117" t="str">
        <f t="shared" si="561"/>
        <v/>
      </c>
      <c r="R1119" s="128" t="str">
        <f t="shared" si="562"/>
        <v/>
      </c>
      <c r="S1119" s="135" t="str">
        <f>IF(B1119="","",IF(R1119="Refreshment Beverage",VLOOKUP(VALUE(Q1119),Rates!G$15:L$19,2,0),VLOOKUP(VALUE(Q1119),Rates!G$4:L$12,2,0)))</f>
        <v/>
      </c>
      <c r="T1119" s="135" t="str">
        <f t="shared" si="563"/>
        <v/>
      </c>
      <c r="U1119" s="118" t="str">
        <f t="shared" si="564"/>
        <v/>
      </c>
      <c r="V1119" s="135" t="str">
        <f t="shared" si="565"/>
        <v/>
      </c>
      <c r="W1119" s="135" t="str">
        <f t="shared" si="566"/>
        <v/>
      </c>
      <c r="X1119" s="119" t="str">
        <f t="shared" si="567"/>
        <v/>
      </c>
      <c r="Y1119" s="120" t="str">
        <f>IF(B:B="","",IF(R1119="Refreshment Beverage",VLOOKUP(Q1119,Rates!G$15:L$19,6,0)*W1119,VLOOKUP(Q1119,Rates!G$4:L$12,6,0)*W1119))</f>
        <v/>
      </c>
      <c r="Z1119" s="120" t="str">
        <f t="shared" si="568"/>
        <v/>
      </c>
      <c r="AA1119" s="120" t="str">
        <f t="shared" si="569"/>
        <v/>
      </c>
      <c r="AB1119" s="136" t="str">
        <f>IF(B:B="","",IF(R1119="Refreshment Beverage","",IF(AND(R1119="Beer",Q1119=0),SUM(LOOKUP(2,1/(Rates!$B$15:$B$18&lt;=W1119)/(Rates!$C$15:$C$18&gt;=W1119),Rates!$D$15:$D$18)*W1119),VLOOKUP(VALUE(Q:Q),Rates!A:B,2,0)*W1119)))</f>
        <v/>
      </c>
      <c r="AC1119" s="136" t="str">
        <f>IF(B:B="","",IF(R1119="Refreshment Beverage","",IF(AND(R1119="Beer",Q1119=0),SUM(LOOKUP(2,1/(Rates!$B$15:$B$18&lt;=W1119)/(Rates!$C$15:$C$18&gt;=W1119),Rates!$E$15:$E$18)*W1119),VLOOKUP(VALUE(Q:Q),Rates!A:C,3,0)*W1119)))</f>
        <v/>
      </c>
      <c r="AD1119" s="137" t="str">
        <f>IFERROR(IF(B:B="","",IF(R1119="Beer","",IF(VALUE(Q1119)=0,VLOOKUP(VLOOKUP(B:B,#REF!,16,0),Rates!A:E,2,0),VLOOKUP(VALUE(Q1119),Rates!A$31:B$34,2,0)*W1119))),0)</f>
        <v/>
      </c>
      <c r="AE1119" s="121" t="str">
        <f t="shared" si="570"/>
        <v/>
      </c>
      <c r="AF1119" s="138" t="str">
        <f t="shared" si="571"/>
        <v/>
      </c>
      <c r="AG1119" s="122" t="str">
        <f t="shared" si="572"/>
        <v/>
      </c>
      <c r="AH1119" s="123" t="str">
        <f t="shared" si="573"/>
        <v/>
      </c>
      <c r="AI1119" s="139" t="str">
        <f>IF(AE:AE="","",IF(R1119="Refreshment Beverage",AK1119*(Rates!J$19/100),ROUND(SUM(AH1119*(Rates!$J$8/100)),4)))</f>
        <v/>
      </c>
      <c r="AJ1119" s="124" t="str">
        <f t="shared" si="574"/>
        <v/>
      </c>
      <c r="AK1119" s="125" t="str">
        <f t="shared" si="575"/>
        <v/>
      </c>
      <c r="AL1119" s="121" t="str">
        <f t="shared" si="576"/>
        <v/>
      </c>
      <c r="AM1119" s="138" t="str">
        <f>IF(AS1119="","",IF(R1119="Refreshment Beverage",ROUND(AS1119*Rates!K$19,4),ROUND(AO1119*(VLOOKUP(VALUE(Q1119),Rates!G$4:L$12,3,0)),4)))</f>
        <v/>
      </c>
      <c r="AN1119" s="126" t="str">
        <f>IF(AS1119="","",IF(R1119="Refreshment Beverage",AS1119*(Rates!J$19/100),MAX(AM1119,AB1119)))</f>
        <v/>
      </c>
      <c r="AO1119" s="127" t="str">
        <f t="shared" si="577"/>
        <v/>
      </c>
      <c r="AP1119" s="127" t="str">
        <f t="shared" si="578"/>
        <v/>
      </c>
      <c r="AQ1119" s="140" t="str">
        <f>IF(AS1119="","",IF(R1119="Refreshment Beverage",ROUND(SUM(VLOOKUP(Q:Q,Rates!G$15:L$19,3,0)*(AS1119-Y1119-Z1119-AA1119)),4),ROUND(SUM(Rates!$K$8*AS1119),4)))</f>
        <v/>
      </c>
      <c r="AR1119" s="139" t="str">
        <f t="shared" si="579"/>
        <v/>
      </c>
      <c r="AS1119" s="125" t="str">
        <f t="shared" si="580"/>
        <v/>
      </c>
      <c r="AT1119" s="121" t="str">
        <f t="shared" si="581"/>
        <v/>
      </c>
      <c r="AU1119" s="138" t="str">
        <f>IF(AX1119="","",IF(R1119="Refreshment Beverage",ROUND((BA1119-Y1119-Z1119-AA1119)*VLOOKUP(VALUE(Q1119),Rates!G$15:L$19,3,0),4),ROUND(AW1119*(VLOOKUP(VALUE(Q1119),Rates!G:L,3,0)),4)))</f>
        <v/>
      </c>
      <c r="AV1119" s="126" t="str">
        <f t="shared" si="582"/>
        <v/>
      </c>
      <c r="AW1119" s="127" t="str">
        <f t="shared" si="583"/>
        <v/>
      </c>
      <c r="AX1119" s="123" t="str">
        <f t="shared" si="584"/>
        <v/>
      </c>
      <c r="AY1119" s="140" t="str">
        <f>IF(AX1119="","",IF(R1119="Refreshment Beverage",ROUND(SUM(AX1119*Rates!K$19),4),ROUND(SUM(AX1119*(Rates!J$8/100)),4)))</f>
        <v/>
      </c>
      <c r="AZ1119" s="124" t="str">
        <f t="shared" si="585"/>
        <v/>
      </c>
      <c r="BA1119" s="125" t="str">
        <f t="shared" si="586"/>
        <v/>
      </c>
      <c r="BB1119" s="115"/>
      <c r="BC1119" s="143"/>
      <c r="BD1119" s="100"/>
      <c r="BE1119" s="100"/>
      <c r="BF1119" s="100"/>
      <c r="BG1119" s="100"/>
    </row>
    <row r="1120" spans="1:59" ht="12.75" customHeight="1" x14ac:dyDescent="0.2">
      <c r="A1120" s="144"/>
      <c r="B1120" s="141"/>
      <c r="C1120" s="141"/>
      <c r="D1120" s="142"/>
      <c r="E1120" s="142"/>
      <c r="F1120" s="142"/>
      <c r="G1120" s="142"/>
      <c r="H1120" s="142"/>
      <c r="I1120" s="129"/>
      <c r="J1120" s="130"/>
      <c r="K1120" s="131" t="str">
        <f t="shared" si="557"/>
        <v/>
      </c>
      <c r="L1120" s="132" t="str">
        <f t="shared" si="558"/>
        <v/>
      </c>
      <c r="M1120" s="133" t="str">
        <f t="shared" si="559"/>
        <v/>
      </c>
      <c r="N1120" s="134" t="str">
        <f>IFERROR(IF(B:B="","",IF(R1120="Beer",SUM(LOOKUP(2,1/(Rates!$B$3:$B$5&lt;=W1120)/(Rates!$C$3:$C$5&gt;=W1120),Rates!$D$3:$D$5)*(X1120/100)*W1120),IF(R1120="Refreshment Beverage",SUM(LOOKUP(2,1/(Rates!$B$7:$B$11&lt;=W1120)/(Rates!$C$7:$C$11&gt;=W1120),Rates!$D$7:$D$11)*(X1120/100)*W1120)))),"")</f>
        <v/>
      </c>
      <c r="O1120" s="134" t="str">
        <f t="shared" si="560"/>
        <v/>
      </c>
      <c r="P1120" s="116"/>
      <c r="Q1120" s="117" t="str">
        <f t="shared" si="561"/>
        <v/>
      </c>
      <c r="R1120" s="128" t="str">
        <f t="shared" si="562"/>
        <v/>
      </c>
      <c r="S1120" s="135" t="str">
        <f>IF(B1120="","",IF(R1120="Refreshment Beverage",VLOOKUP(VALUE(Q1120),Rates!G$15:L$19,2,0),VLOOKUP(VALUE(Q1120),Rates!G$4:L$12,2,0)))</f>
        <v/>
      </c>
      <c r="T1120" s="135" t="str">
        <f t="shared" si="563"/>
        <v/>
      </c>
      <c r="U1120" s="118" t="str">
        <f t="shared" si="564"/>
        <v/>
      </c>
      <c r="V1120" s="135" t="str">
        <f t="shared" si="565"/>
        <v/>
      </c>
      <c r="W1120" s="135" t="str">
        <f t="shared" si="566"/>
        <v/>
      </c>
      <c r="X1120" s="119" t="str">
        <f t="shared" si="567"/>
        <v/>
      </c>
      <c r="Y1120" s="120" t="str">
        <f>IF(B:B="","",IF(R1120="Refreshment Beverage",VLOOKUP(Q1120,Rates!G$15:L$19,6,0)*W1120,VLOOKUP(Q1120,Rates!G$4:L$12,6,0)*W1120))</f>
        <v/>
      </c>
      <c r="Z1120" s="120" t="str">
        <f t="shared" si="568"/>
        <v/>
      </c>
      <c r="AA1120" s="120" t="str">
        <f t="shared" si="569"/>
        <v/>
      </c>
      <c r="AB1120" s="136" t="str">
        <f>IF(B:B="","",IF(R1120="Refreshment Beverage","",IF(AND(R1120="Beer",Q1120=0),SUM(LOOKUP(2,1/(Rates!$B$15:$B$18&lt;=W1120)/(Rates!$C$15:$C$18&gt;=W1120),Rates!$D$15:$D$18)*W1120),VLOOKUP(VALUE(Q:Q),Rates!A:B,2,0)*W1120)))</f>
        <v/>
      </c>
      <c r="AC1120" s="136" t="str">
        <f>IF(B:B="","",IF(R1120="Refreshment Beverage","",IF(AND(R1120="Beer",Q1120=0),SUM(LOOKUP(2,1/(Rates!$B$15:$B$18&lt;=W1120)/(Rates!$C$15:$C$18&gt;=W1120),Rates!$E$15:$E$18)*W1120),VLOOKUP(VALUE(Q:Q),Rates!A:C,3,0)*W1120)))</f>
        <v/>
      </c>
      <c r="AD1120" s="137" t="str">
        <f>IFERROR(IF(B:B="","",IF(R1120="Beer","",IF(VALUE(Q1120)=0,VLOOKUP(VLOOKUP(B:B,#REF!,16,0),Rates!A:E,2,0),VLOOKUP(VALUE(Q1120),Rates!A$31:B$34,2,0)*W1120))),0)</f>
        <v/>
      </c>
      <c r="AE1120" s="121" t="str">
        <f t="shared" si="570"/>
        <v/>
      </c>
      <c r="AF1120" s="138" t="str">
        <f t="shared" si="571"/>
        <v/>
      </c>
      <c r="AG1120" s="122" t="str">
        <f t="shared" si="572"/>
        <v/>
      </c>
      <c r="AH1120" s="123" t="str">
        <f t="shared" si="573"/>
        <v/>
      </c>
      <c r="AI1120" s="139" t="str">
        <f>IF(AE:AE="","",IF(R1120="Refreshment Beverage",AK1120*(Rates!J$19/100),ROUND(SUM(AH1120*(Rates!$J$8/100)),4)))</f>
        <v/>
      </c>
      <c r="AJ1120" s="124" t="str">
        <f t="shared" si="574"/>
        <v/>
      </c>
      <c r="AK1120" s="125" t="str">
        <f t="shared" si="575"/>
        <v/>
      </c>
      <c r="AL1120" s="121" t="str">
        <f t="shared" si="576"/>
        <v/>
      </c>
      <c r="AM1120" s="138" t="str">
        <f>IF(AS1120="","",IF(R1120="Refreshment Beverage",ROUND(AS1120*Rates!K$19,4),ROUND(AO1120*(VLOOKUP(VALUE(Q1120),Rates!G$4:L$12,3,0)),4)))</f>
        <v/>
      </c>
      <c r="AN1120" s="126" t="str">
        <f>IF(AS1120="","",IF(R1120="Refreshment Beverage",AS1120*(Rates!J$19/100),MAX(AM1120,AB1120)))</f>
        <v/>
      </c>
      <c r="AO1120" s="127" t="str">
        <f t="shared" si="577"/>
        <v/>
      </c>
      <c r="AP1120" s="127" t="str">
        <f t="shared" si="578"/>
        <v/>
      </c>
      <c r="AQ1120" s="140" t="str">
        <f>IF(AS1120="","",IF(R1120="Refreshment Beverage",ROUND(SUM(VLOOKUP(Q:Q,Rates!G$15:L$19,3,0)*(AS1120-Y1120-Z1120-AA1120)),4),ROUND(SUM(Rates!$K$8*AS1120),4)))</f>
        <v/>
      </c>
      <c r="AR1120" s="139" t="str">
        <f t="shared" si="579"/>
        <v/>
      </c>
      <c r="AS1120" s="125" t="str">
        <f t="shared" si="580"/>
        <v/>
      </c>
      <c r="AT1120" s="121" t="str">
        <f t="shared" si="581"/>
        <v/>
      </c>
      <c r="AU1120" s="138" t="str">
        <f>IF(AX1120="","",IF(R1120="Refreshment Beverage",ROUND((BA1120-Y1120-Z1120-AA1120)*VLOOKUP(VALUE(Q1120),Rates!G$15:L$19,3,0),4),ROUND(AW1120*(VLOOKUP(VALUE(Q1120),Rates!G:L,3,0)),4)))</f>
        <v/>
      </c>
      <c r="AV1120" s="126" t="str">
        <f t="shared" si="582"/>
        <v/>
      </c>
      <c r="AW1120" s="127" t="str">
        <f t="shared" si="583"/>
        <v/>
      </c>
      <c r="AX1120" s="123" t="str">
        <f t="shared" si="584"/>
        <v/>
      </c>
      <c r="AY1120" s="140" t="str">
        <f>IF(AX1120="","",IF(R1120="Refreshment Beverage",ROUND(SUM(AX1120*Rates!K$19),4),ROUND(SUM(AX1120*(Rates!J$8/100)),4)))</f>
        <v/>
      </c>
      <c r="AZ1120" s="124" t="str">
        <f t="shared" si="585"/>
        <v/>
      </c>
      <c r="BA1120" s="125" t="str">
        <f t="shared" si="586"/>
        <v/>
      </c>
      <c r="BB1120" s="115"/>
      <c r="BC1120" s="143"/>
      <c r="BD1120" s="100"/>
      <c r="BE1120" s="100"/>
      <c r="BF1120" s="100"/>
      <c r="BG1120" s="100"/>
    </row>
    <row r="1121" spans="1:59" ht="12.75" customHeight="1" x14ac:dyDescent="0.2">
      <c r="A1121" s="144"/>
      <c r="B1121" s="141"/>
      <c r="C1121" s="141"/>
      <c r="D1121" s="142"/>
      <c r="E1121" s="142"/>
      <c r="F1121" s="142"/>
      <c r="G1121" s="142"/>
      <c r="H1121" s="142"/>
      <c r="I1121" s="129"/>
      <c r="J1121" s="130"/>
      <c r="K1121" s="131" t="str">
        <f t="shared" si="557"/>
        <v/>
      </c>
      <c r="L1121" s="132" t="str">
        <f t="shared" si="558"/>
        <v/>
      </c>
      <c r="M1121" s="133" t="str">
        <f t="shared" si="559"/>
        <v/>
      </c>
      <c r="N1121" s="134" t="str">
        <f>IFERROR(IF(B:B="","",IF(R1121="Beer",SUM(LOOKUP(2,1/(Rates!$B$3:$B$5&lt;=W1121)/(Rates!$C$3:$C$5&gt;=W1121),Rates!$D$3:$D$5)*(X1121/100)*W1121),IF(R1121="Refreshment Beverage",SUM(LOOKUP(2,1/(Rates!$B$7:$B$11&lt;=W1121)/(Rates!$C$7:$C$11&gt;=W1121),Rates!$D$7:$D$11)*(X1121/100)*W1121)))),"")</f>
        <v/>
      </c>
      <c r="O1121" s="134" t="str">
        <f t="shared" si="560"/>
        <v/>
      </c>
      <c r="P1121" s="116"/>
      <c r="Q1121" s="117" t="str">
        <f t="shared" si="561"/>
        <v/>
      </c>
      <c r="R1121" s="128" t="str">
        <f t="shared" si="562"/>
        <v/>
      </c>
      <c r="S1121" s="135" t="str">
        <f>IF(B1121="","",IF(R1121="Refreshment Beverage",VLOOKUP(VALUE(Q1121),Rates!G$15:L$19,2,0),VLOOKUP(VALUE(Q1121),Rates!G$4:L$12,2,0)))</f>
        <v/>
      </c>
      <c r="T1121" s="135" t="str">
        <f t="shared" si="563"/>
        <v/>
      </c>
      <c r="U1121" s="118" t="str">
        <f t="shared" si="564"/>
        <v/>
      </c>
      <c r="V1121" s="135" t="str">
        <f t="shared" si="565"/>
        <v/>
      </c>
      <c r="W1121" s="135" t="str">
        <f t="shared" si="566"/>
        <v/>
      </c>
      <c r="X1121" s="119" t="str">
        <f t="shared" si="567"/>
        <v/>
      </c>
      <c r="Y1121" s="120" t="str">
        <f>IF(B:B="","",IF(R1121="Refreshment Beverage",VLOOKUP(Q1121,Rates!G$15:L$19,6,0)*W1121,VLOOKUP(Q1121,Rates!G$4:L$12,6,0)*W1121))</f>
        <v/>
      </c>
      <c r="Z1121" s="120" t="str">
        <f t="shared" si="568"/>
        <v/>
      </c>
      <c r="AA1121" s="120" t="str">
        <f t="shared" si="569"/>
        <v/>
      </c>
      <c r="AB1121" s="136" t="str">
        <f>IF(B:B="","",IF(R1121="Refreshment Beverage","",IF(AND(R1121="Beer",Q1121=0),SUM(LOOKUP(2,1/(Rates!$B$15:$B$18&lt;=W1121)/(Rates!$C$15:$C$18&gt;=W1121),Rates!$D$15:$D$18)*W1121),VLOOKUP(VALUE(Q:Q),Rates!A:B,2,0)*W1121)))</f>
        <v/>
      </c>
      <c r="AC1121" s="136" t="str">
        <f>IF(B:B="","",IF(R1121="Refreshment Beverage","",IF(AND(R1121="Beer",Q1121=0),SUM(LOOKUP(2,1/(Rates!$B$15:$B$18&lt;=W1121)/(Rates!$C$15:$C$18&gt;=W1121),Rates!$E$15:$E$18)*W1121),VLOOKUP(VALUE(Q:Q),Rates!A:C,3,0)*W1121)))</f>
        <v/>
      </c>
      <c r="AD1121" s="137" t="str">
        <f>IFERROR(IF(B:B="","",IF(R1121="Beer","",IF(VALUE(Q1121)=0,VLOOKUP(VLOOKUP(B:B,#REF!,16,0),Rates!A:E,2,0),VLOOKUP(VALUE(Q1121),Rates!A$31:B$34,2,0)*W1121))),0)</f>
        <v/>
      </c>
      <c r="AE1121" s="121" t="str">
        <f t="shared" si="570"/>
        <v/>
      </c>
      <c r="AF1121" s="138" t="str">
        <f t="shared" si="571"/>
        <v/>
      </c>
      <c r="AG1121" s="122" t="str">
        <f t="shared" si="572"/>
        <v/>
      </c>
      <c r="AH1121" s="123" t="str">
        <f t="shared" si="573"/>
        <v/>
      </c>
      <c r="AI1121" s="139" t="str">
        <f>IF(AE:AE="","",IF(R1121="Refreshment Beverage",AK1121*(Rates!J$19/100),ROUND(SUM(AH1121*(Rates!$J$8/100)),4)))</f>
        <v/>
      </c>
      <c r="AJ1121" s="124" t="str">
        <f t="shared" si="574"/>
        <v/>
      </c>
      <c r="AK1121" s="125" t="str">
        <f t="shared" si="575"/>
        <v/>
      </c>
      <c r="AL1121" s="121" t="str">
        <f t="shared" si="576"/>
        <v/>
      </c>
      <c r="AM1121" s="138" t="str">
        <f>IF(AS1121="","",IF(R1121="Refreshment Beverage",ROUND(AS1121*Rates!K$19,4),ROUND(AO1121*(VLOOKUP(VALUE(Q1121),Rates!G$4:L$12,3,0)),4)))</f>
        <v/>
      </c>
      <c r="AN1121" s="126" t="str">
        <f>IF(AS1121="","",IF(R1121="Refreshment Beverage",AS1121*(Rates!J$19/100),MAX(AM1121,AB1121)))</f>
        <v/>
      </c>
      <c r="AO1121" s="127" t="str">
        <f t="shared" si="577"/>
        <v/>
      </c>
      <c r="AP1121" s="127" t="str">
        <f t="shared" si="578"/>
        <v/>
      </c>
      <c r="AQ1121" s="140" t="str">
        <f>IF(AS1121="","",IF(R1121="Refreshment Beverage",ROUND(SUM(VLOOKUP(Q:Q,Rates!G$15:L$19,3,0)*(AS1121-Y1121-Z1121-AA1121)),4),ROUND(SUM(Rates!$K$8*AS1121),4)))</f>
        <v/>
      </c>
      <c r="AR1121" s="139" t="str">
        <f t="shared" si="579"/>
        <v/>
      </c>
      <c r="AS1121" s="125" t="str">
        <f t="shared" si="580"/>
        <v/>
      </c>
      <c r="AT1121" s="121" t="str">
        <f t="shared" si="581"/>
        <v/>
      </c>
      <c r="AU1121" s="138" t="str">
        <f>IF(AX1121="","",IF(R1121="Refreshment Beverage",ROUND((BA1121-Y1121-Z1121-AA1121)*VLOOKUP(VALUE(Q1121),Rates!G$15:L$19,3,0),4),ROUND(AW1121*(VLOOKUP(VALUE(Q1121),Rates!G:L,3,0)),4)))</f>
        <v/>
      </c>
      <c r="AV1121" s="126" t="str">
        <f t="shared" si="582"/>
        <v/>
      </c>
      <c r="AW1121" s="127" t="str">
        <f t="shared" si="583"/>
        <v/>
      </c>
      <c r="AX1121" s="123" t="str">
        <f t="shared" si="584"/>
        <v/>
      </c>
      <c r="AY1121" s="140" t="str">
        <f>IF(AX1121="","",IF(R1121="Refreshment Beverage",ROUND(SUM(AX1121*Rates!K$19),4),ROUND(SUM(AX1121*(Rates!J$8/100)),4)))</f>
        <v/>
      </c>
      <c r="AZ1121" s="124" t="str">
        <f t="shared" si="585"/>
        <v/>
      </c>
      <c r="BA1121" s="125" t="str">
        <f t="shared" si="586"/>
        <v/>
      </c>
      <c r="BB1121" s="115"/>
      <c r="BC1121" s="143"/>
      <c r="BD1121" s="100"/>
      <c r="BE1121" s="100"/>
      <c r="BF1121" s="100"/>
      <c r="BG1121" s="100"/>
    </row>
    <row r="1122" spans="1:59" ht="12.75" customHeight="1" x14ac:dyDescent="0.2">
      <c r="A1122" s="144"/>
      <c r="B1122" s="141"/>
      <c r="C1122" s="141"/>
      <c r="D1122" s="142"/>
      <c r="E1122" s="142"/>
      <c r="F1122" s="142"/>
      <c r="G1122" s="142"/>
      <c r="H1122" s="142"/>
      <c r="I1122" s="129"/>
      <c r="J1122" s="130"/>
      <c r="K1122" s="131" t="str">
        <f t="shared" si="557"/>
        <v/>
      </c>
      <c r="L1122" s="132" t="str">
        <f t="shared" si="558"/>
        <v/>
      </c>
      <c r="M1122" s="133" t="str">
        <f t="shared" si="559"/>
        <v/>
      </c>
      <c r="N1122" s="134" t="str">
        <f>IFERROR(IF(B:B="","",IF(R1122="Beer",SUM(LOOKUP(2,1/(Rates!$B$3:$B$5&lt;=W1122)/(Rates!$C$3:$C$5&gt;=W1122),Rates!$D$3:$D$5)*(X1122/100)*W1122),IF(R1122="Refreshment Beverage",SUM(LOOKUP(2,1/(Rates!$B$7:$B$11&lt;=W1122)/(Rates!$C$7:$C$11&gt;=W1122),Rates!$D$7:$D$11)*(X1122/100)*W1122)))),"")</f>
        <v/>
      </c>
      <c r="O1122" s="134" t="str">
        <f t="shared" si="560"/>
        <v/>
      </c>
      <c r="P1122" s="116"/>
      <c r="Q1122" s="117" t="str">
        <f t="shared" si="561"/>
        <v/>
      </c>
      <c r="R1122" s="128" t="str">
        <f t="shared" si="562"/>
        <v/>
      </c>
      <c r="S1122" s="135" t="str">
        <f>IF(B1122="","",IF(R1122="Refreshment Beverage",VLOOKUP(VALUE(Q1122),Rates!G$15:L$19,2,0),VLOOKUP(VALUE(Q1122),Rates!G$4:L$12,2,0)))</f>
        <v/>
      </c>
      <c r="T1122" s="135" t="str">
        <f t="shared" si="563"/>
        <v/>
      </c>
      <c r="U1122" s="118" t="str">
        <f t="shared" si="564"/>
        <v/>
      </c>
      <c r="V1122" s="135" t="str">
        <f t="shared" si="565"/>
        <v/>
      </c>
      <c r="W1122" s="135" t="str">
        <f t="shared" si="566"/>
        <v/>
      </c>
      <c r="X1122" s="119" t="str">
        <f t="shared" si="567"/>
        <v/>
      </c>
      <c r="Y1122" s="120" t="str">
        <f>IF(B:B="","",IF(R1122="Refreshment Beverage",VLOOKUP(Q1122,Rates!G$15:L$19,6,0)*W1122,VLOOKUP(Q1122,Rates!G$4:L$12,6,0)*W1122))</f>
        <v/>
      </c>
      <c r="Z1122" s="120" t="str">
        <f t="shared" si="568"/>
        <v/>
      </c>
      <c r="AA1122" s="120" t="str">
        <f t="shared" si="569"/>
        <v/>
      </c>
      <c r="AB1122" s="136" t="str">
        <f>IF(B:B="","",IF(R1122="Refreshment Beverage","",IF(AND(R1122="Beer",Q1122=0),SUM(LOOKUP(2,1/(Rates!$B$15:$B$18&lt;=W1122)/(Rates!$C$15:$C$18&gt;=W1122),Rates!$D$15:$D$18)*W1122),VLOOKUP(VALUE(Q:Q),Rates!A:B,2,0)*W1122)))</f>
        <v/>
      </c>
      <c r="AC1122" s="136" t="str">
        <f>IF(B:B="","",IF(R1122="Refreshment Beverage","",IF(AND(R1122="Beer",Q1122=0),SUM(LOOKUP(2,1/(Rates!$B$15:$B$18&lt;=W1122)/(Rates!$C$15:$C$18&gt;=W1122),Rates!$E$15:$E$18)*W1122),VLOOKUP(VALUE(Q:Q),Rates!A:C,3,0)*W1122)))</f>
        <v/>
      </c>
      <c r="AD1122" s="137" t="str">
        <f>IFERROR(IF(B:B="","",IF(R1122="Beer","",IF(VALUE(Q1122)=0,VLOOKUP(VLOOKUP(B:B,#REF!,16,0),Rates!A:E,2,0),VLOOKUP(VALUE(Q1122),Rates!A$31:B$34,2,0)*W1122))),0)</f>
        <v/>
      </c>
      <c r="AE1122" s="121" t="str">
        <f t="shared" si="570"/>
        <v/>
      </c>
      <c r="AF1122" s="138" t="str">
        <f t="shared" si="571"/>
        <v/>
      </c>
      <c r="AG1122" s="122" t="str">
        <f t="shared" si="572"/>
        <v/>
      </c>
      <c r="AH1122" s="123" t="str">
        <f t="shared" si="573"/>
        <v/>
      </c>
      <c r="AI1122" s="139" t="str">
        <f>IF(AE:AE="","",IF(R1122="Refreshment Beverage",AK1122*(Rates!J$19/100),ROUND(SUM(AH1122*(Rates!$J$8/100)),4)))</f>
        <v/>
      </c>
      <c r="AJ1122" s="124" t="str">
        <f t="shared" si="574"/>
        <v/>
      </c>
      <c r="AK1122" s="125" t="str">
        <f t="shared" si="575"/>
        <v/>
      </c>
      <c r="AL1122" s="121" t="str">
        <f t="shared" si="576"/>
        <v/>
      </c>
      <c r="AM1122" s="138" t="str">
        <f>IF(AS1122="","",IF(R1122="Refreshment Beverage",ROUND(AS1122*Rates!K$19,4),ROUND(AO1122*(VLOOKUP(VALUE(Q1122),Rates!G$4:L$12,3,0)),4)))</f>
        <v/>
      </c>
      <c r="AN1122" s="126" t="str">
        <f>IF(AS1122="","",IF(R1122="Refreshment Beverage",AS1122*(Rates!J$19/100),MAX(AM1122,AB1122)))</f>
        <v/>
      </c>
      <c r="AO1122" s="127" t="str">
        <f t="shared" si="577"/>
        <v/>
      </c>
      <c r="AP1122" s="127" t="str">
        <f t="shared" si="578"/>
        <v/>
      </c>
      <c r="AQ1122" s="140" t="str">
        <f>IF(AS1122="","",IF(R1122="Refreshment Beverage",ROUND(SUM(VLOOKUP(Q:Q,Rates!G$15:L$19,3,0)*(AS1122-Y1122-Z1122-AA1122)),4),ROUND(SUM(Rates!$K$8*AS1122),4)))</f>
        <v/>
      </c>
      <c r="AR1122" s="139" t="str">
        <f t="shared" si="579"/>
        <v/>
      </c>
      <c r="AS1122" s="125" t="str">
        <f t="shared" si="580"/>
        <v/>
      </c>
      <c r="AT1122" s="121" t="str">
        <f t="shared" si="581"/>
        <v/>
      </c>
      <c r="AU1122" s="138" t="str">
        <f>IF(AX1122="","",IF(R1122="Refreshment Beverage",ROUND((BA1122-Y1122-Z1122-AA1122)*VLOOKUP(VALUE(Q1122),Rates!G$15:L$19,3,0),4),ROUND(AW1122*(VLOOKUP(VALUE(Q1122),Rates!G:L,3,0)),4)))</f>
        <v/>
      </c>
      <c r="AV1122" s="126" t="str">
        <f t="shared" si="582"/>
        <v/>
      </c>
      <c r="AW1122" s="127" t="str">
        <f t="shared" si="583"/>
        <v/>
      </c>
      <c r="AX1122" s="123" t="str">
        <f t="shared" si="584"/>
        <v/>
      </c>
      <c r="AY1122" s="140" t="str">
        <f>IF(AX1122="","",IF(R1122="Refreshment Beverage",ROUND(SUM(AX1122*Rates!K$19),4),ROUND(SUM(AX1122*(Rates!J$8/100)),4)))</f>
        <v/>
      </c>
      <c r="AZ1122" s="124" t="str">
        <f t="shared" si="585"/>
        <v/>
      </c>
      <c r="BA1122" s="125" t="str">
        <f t="shared" si="586"/>
        <v/>
      </c>
      <c r="BB1122" s="115"/>
      <c r="BC1122" s="143"/>
      <c r="BD1122" s="100"/>
      <c r="BE1122" s="100"/>
      <c r="BF1122" s="100"/>
      <c r="BG1122" s="100"/>
    </row>
    <row r="1123" spans="1:59" ht="12.75" customHeight="1" x14ac:dyDescent="0.2">
      <c r="A1123" s="144"/>
      <c r="B1123" s="141"/>
      <c r="C1123" s="141"/>
      <c r="D1123" s="142"/>
      <c r="E1123" s="142"/>
      <c r="F1123" s="142"/>
      <c r="G1123" s="142"/>
      <c r="H1123" s="142"/>
      <c r="I1123" s="129"/>
      <c r="J1123" s="130"/>
      <c r="K1123" s="131" t="str">
        <f t="shared" si="557"/>
        <v/>
      </c>
      <c r="L1123" s="132" t="str">
        <f t="shared" si="558"/>
        <v/>
      </c>
      <c r="M1123" s="133" t="str">
        <f t="shared" si="559"/>
        <v/>
      </c>
      <c r="N1123" s="134" t="str">
        <f>IFERROR(IF(B:B="","",IF(R1123="Beer",SUM(LOOKUP(2,1/(Rates!$B$3:$B$5&lt;=W1123)/(Rates!$C$3:$C$5&gt;=W1123),Rates!$D$3:$D$5)*(X1123/100)*W1123),IF(R1123="Refreshment Beverage",SUM(LOOKUP(2,1/(Rates!$B$7:$B$11&lt;=W1123)/(Rates!$C$7:$C$11&gt;=W1123),Rates!$D$7:$D$11)*(X1123/100)*W1123)))),"")</f>
        <v/>
      </c>
      <c r="O1123" s="134" t="str">
        <f t="shared" si="560"/>
        <v/>
      </c>
      <c r="P1123" s="116"/>
      <c r="Q1123" s="117" t="str">
        <f t="shared" si="561"/>
        <v/>
      </c>
      <c r="R1123" s="128" t="str">
        <f t="shared" si="562"/>
        <v/>
      </c>
      <c r="S1123" s="135" t="str">
        <f>IF(B1123="","",IF(R1123="Refreshment Beverage",VLOOKUP(VALUE(Q1123),Rates!G$15:L$19,2,0),VLOOKUP(VALUE(Q1123),Rates!G$4:L$12,2,0)))</f>
        <v/>
      </c>
      <c r="T1123" s="135" t="str">
        <f t="shared" si="563"/>
        <v/>
      </c>
      <c r="U1123" s="118" t="str">
        <f t="shared" si="564"/>
        <v/>
      </c>
      <c r="V1123" s="135" t="str">
        <f t="shared" si="565"/>
        <v/>
      </c>
      <c r="W1123" s="135" t="str">
        <f t="shared" si="566"/>
        <v/>
      </c>
      <c r="X1123" s="119" t="str">
        <f t="shared" si="567"/>
        <v/>
      </c>
      <c r="Y1123" s="120" t="str">
        <f>IF(B:B="","",IF(R1123="Refreshment Beverage",VLOOKUP(Q1123,Rates!G$15:L$19,6,0)*W1123,VLOOKUP(Q1123,Rates!G$4:L$12,6,0)*W1123))</f>
        <v/>
      </c>
      <c r="Z1123" s="120" t="str">
        <f t="shared" si="568"/>
        <v/>
      </c>
      <c r="AA1123" s="120" t="str">
        <f t="shared" si="569"/>
        <v/>
      </c>
      <c r="AB1123" s="136" t="str">
        <f>IF(B:B="","",IF(R1123="Refreshment Beverage","",IF(AND(R1123="Beer",Q1123=0),SUM(LOOKUP(2,1/(Rates!$B$15:$B$18&lt;=W1123)/(Rates!$C$15:$C$18&gt;=W1123),Rates!$D$15:$D$18)*W1123),VLOOKUP(VALUE(Q:Q),Rates!A:B,2,0)*W1123)))</f>
        <v/>
      </c>
      <c r="AC1123" s="136" t="str">
        <f>IF(B:B="","",IF(R1123="Refreshment Beverage","",IF(AND(R1123="Beer",Q1123=0),SUM(LOOKUP(2,1/(Rates!$B$15:$B$18&lt;=W1123)/(Rates!$C$15:$C$18&gt;=W1123),Rates!$E$15:$E$18)*W1123),VLOOKUP(VALUE(Q:Q),Rates!A:C,3,0)*W1123)))</f>
        <v/>
      </c>
      <c r="AD1123" s="137" t="str">
        <f>IFERROR(IF(B:B="","",IF(R1123="Beer","",IF(VALUE(Q1123)=0,VLOOKUP(VLOOKUP(B:B,#REF!,16,0),Rates!A:E,2,0),VLOOKUP(VALUE(Q1123),Rates!A$31:B$34,2,0)*W1123))),0)</f>
        <v/>
      </c>
      <c r="AE1123" s="121" t="str">
        <f t="shared" si="570"/>
        <v/>
      </c>
      <c r="AF1123" s="138" t="str">
        <f t="shared" si="571"/>
        <v/>
      </c>
      <c r="AG1123" s="122" t="str">
        <f t="shared" si="572"/>
        <v/>
      </c>
      <c r="AH1123" s="123" t="str">
        <f t="shared" si="573"/>
        <v/>
      </c>
      <c r="AI1123" s="139" t="str">
        <f>IF(AE:AE="","",IF(R1123="Refreshment Beverage",AK1123*(Rates!J$19/100),ROUND(SUM(AH1123*(Rates!$J$8/100)),4)))</f>
        <v/>
      </c>
      <c r="AJ1123" s="124" t="str">
        <f t="shared" si="574"/>
        <v/>
      </c>
      <c r="AK1123" s="125" t="str">
        <f t="shared" si="575"/>
        <v/>
      </c>
      <c r="AL1123" s="121" t="str">
        <f t="shared" si="576"/>
        <v/>
      </c>
      <c r="AM1123" s="138" t="str">
        <f>IF(AS1123="","",IF(R1123="Refreshment Beverage",ROUND(AS1123*Rates!K$19,4),ROUND(AO1123*(VLOOKUP(VALUE(Q1123),Rates!G$4:L$12,3,0)),4)))</f>
        <v/>
      </c>
      <c r="AN1123" s="126" t="str">
        <f>IF(AS1123="","",IF(R1123="Refreshment Beverage",AS1123*(Rates!J$19/100),MAX(AM1123,AB1123)))</f>
        <v/>
      </c>
      <c r="AO1123" s="127" t="str">
        <f t="shared" si="577"/>
        <v/>
      </c>
      <c r="AP1123" s="127" t="str">
        <f t="shared" si="578"/>
        <v/>
      </c>
      <c r="AQ1123" s="140" t="str">
        <f>IF(AS1123="","",IF(R1123="Refreshment Beverage",ROUND(SUM(VLOOKUP(Q:Q,Rates!G$15:L$19,3,0)*(AS1123-Y1123-Z1123-AA1123)),4),ROUND(SUM(Rates!$K$8*AS1123),4)))</f>
        <v/>
      </c>
      <c r="AR1123" s="139" t="str">
        <f t="shared" si="579"/>
        <v/>
      </c>
      <c r="AS1123" s="125" t="str">
        <f t="shared" si="580"/>
        <v/>
      </c>
      <c r="AT1123" s="121" t="str">
        <f t="shared" si="581"/>
        <v/>
      </c>
      <c r="AU1123" s="138" t="str">
        <f>IF(AX1123="","",IF(R1123="Refreshment Beverage",ROUND((BA1123-Y1123-Z1123-AA1123)*VLOOKUP(VALUE(Q1123),Rates!G$15:L$19,3,0),4),ROUND(AW1123*(VLOOKUP(VALUE(Q1123),Rates!G:L,3,0)),4)))</f>
        <v/>
      </c>
      <c r="AV1123" s="126" t="str">
        <f t="shared" si="582"/>
        <v/>
      </c>
      <c r="AW1123" s="127" t="str">
        <f t="shared" si="583"/>
        <v/>
      </c>
      <c r="AX1123" s="123" t="str">
        <f t="shared" si="584"/>
        <v/>
      </c>
      <c r="AY1123" s="140" t="str">
        <f>IF(AX1123="","",IF(R1123="Refreshment Beverage",ROUND(SUM(AX1123*Rates!K$19),4),ROUND(SUM(AX1123*(Rates!J$8/100)),4)))</f>
        <v/>
      </c>
      <c r="AZ1123" s="124" t="str">
        <f t="shared" si="585"/>
        <v/>
      </c>
      <c r="BA1123" s="125" t="str">
        <f t="shared" si="586"/>
        <v/>
      </c>
      <c r="BB1123" s="115"/>
      <c r="BC1123" s="143"/>
      <c r="BD1123" s="100"/>
      <c r="BE1123" s="100"/>
      <c r="BF1123" s="100"/>
      <c r="BG1123" s="100"/>
    </row>
    <row r="1124" spans="1:59" ht="12.75" customHeight="1" x14ac:dyDescent="0.2">
      <c r="A1124" s="144"/>
      <c r="B1124" s="141"/>
      <c r="C1124" s="141"/>
      <c r="D1124" s="142"/>
      <c r="E1124" s="142"/>
      <c r="F1124" s="142"/>
      <c r="G1124" s="142"/>
      <c r="H1124" s="142"/>
      <c r="I1124" s="129"/>
      <c r="J1124" s="130"/>
      <c r="K1124" s="131" t="str">
        <f t="shared" si="557"/>
        <v/>
      </c>
      <c r="L1124" s="132" t="str">
        <f t="shared" si="558"/>
        <v/>
      </c>
      <c r="M1124" s="133" t="str">
        <f t="shared" si="559"/>
        <v/>
      </c>
      <c r="N1124" s="134" t="str">
        <f>IFERROR(IF(B:B="","",IF(R1124="Beer",SUM(LOOKUP(2,1/(Rates!$B$3:$B$5&lt;=W1124)/(Rates!$C$3:$C$5&gt;=W1124),Rates!$D$3:$D$5)*(X1124/100)*W1124),IF(R1124="Refreshment Beverage",SUM(LOOKUP(2,1/(Rates!$B$7:$B$11&lt;=W1124)/(Rates!$C$7:$C$11&gt;=W1124),Rates!$D$7:$D$11)*(X1124/100)*W1124)))),"")</f>
        <v/>
      </c>
      <c r="O1124" s="134" t="str">
        <f t="shared" si="560"/>
        <v/>
      </c>
      <c r="P1124" s="116"/>
      <c r="Q1124" s="117" t="str">
        <f t="shared" si="561"/>
        <v/>
      </c>
      <c r="R1124" s="128" t="str">
        <f t="shared" si="562"/>
        <v/>
      </c>
      <c r="S1124" s="135" t="str">
        <f>IF(B1124="","",IF(R1124="Refreshment Beverage",VLOOKUP(VALUE(Q1124),Rates!G$15:L$19,2,0),VLOOKUP(VALUE(Q1124),Rates!G$4:L$12,2,0)))</f>
        <v/>
      </c>
      <c r="T1124" s="135" t="str">
        <f t="shared" si="563"/>
        <v/>
      </c>
      <c r="U1124" s="118" t="str">
        <f t="shared" si="564"/>
        <v/>
      </c>
      <c r="V1124" s="135" t="str">
        <f t="shared" si="565"/>
        <v/>
      </c>
      <c r="W1124" s="135" t="str">
        <f t="shared" si="566"/>
        <v/>
      </c>
      <c r="X1124" s="119" t="str">
        <f t="shared" si="567"/>
        <v/>
      </c>
      <c r="Y1124" s="120" t="str">
        <f>IF(B:B="","",IF(R1124="Refreshment Beverage",VLOOKUP(Q1124,Rates!G$15:L$19,6,0)*W1124,VLOOKUP(Q1124,Rates!G$4:L$12,6,0)*W1124))</f>
        <v/>
      </c>
      <c r="Z1124" s="120" t="str">
        <f t="shared" si="568"/>
        <v/>
      </c>
      <c r="AA1124" s="120" t="str">
        <f t="shared" si="569"/>
        <v/>
      </c>
      <c r="AB1124" s="136" t="str">
        <f>IF(B:B="","",IF(R1124="Refreshment Beverage","",IF(AND(R1124="Beer",Q1124=0),SUM(LOOKUP(2,1/(Rates!$B$15:$B$18&lt;=W1124)/(Rates!$C$15:$C$18&gt;=W1124),Rates!$D$15:$D$18)*W1124),VLOOKUP(VALUE(Q:Q),Rates!A:B,2,0)*W1124)))</f>
        <v/>
      </c>
      <c r="AC1124" s="136" t="str">
        <f>IF(B:B="","",IF(R1124="Refreshment Beverage","",IF(AND(R1124="Beer",Q1124=0),SUM(LOOKUP(2,1/(Rates!$B$15:$B$18&lt;=W1124)/(Rates!$C$15:$C$18&gt;=W1124),Rates!$E$15:$E$18)*W1124),VLOOKUP(VALUE(Q:Q),Rates!A:C,3,0)*W1124)))</f>
        <v/>
      </c>
      <c r="AD1124" s="137" t="str">
        <f>IFERROR(IF(B:B="","",IF(R1124="Beer","",IF(VALUE(Q1124)=0,VLOOKUP(VLOOKUP(B:B,#REF!,16,0),Rates!A:E,2,0),VLOOKUP(VALUE(Q1124),Rates!A$31:B$34,2,0)*W1124))),0)</f>
        <v/>
      </c>
      <c r="AE1124" s="121" t="str">
        <f t="shared" si="570"/>
        <v/>
      </c>
      <c r="AF1124" s="138" t="str">
        <f t="shared" si="571"/>
        <v/>
      </c>
      <c r="AG1124" s="122" t="str">
        <f t="shared" si="572"/>
        <v/>
      </c>
      <c r="AH1124" s="123" t="str">
        <f t="shared" si="573"/>
        <v/>
      </c>
      <c r="AI1124" s="139" t="str">
        <f>IF(AE:AE="","",IF(R1124="Refreshment Beverage",AK1124*(Rates!J$19/100),ROUND(SUM(AH1124*(Rates!$J$8/100)),4)))</f>
        <v/>
      </c>
      <c r="AJ1124" s="124" t="str">
        <f t="shared" si="574"/>
        <v/>
      </c>
      <c r="AK1124" s="125" t="str">
        <f t="shared" si="575"/>
        <v/>
      </c>
      <c r="AL1124" s="121" t="str">
        <f t="shared" si="576"/>
        <v/>
      </c>
      <c r="AM1124" s="138" t="str">
        <f>IF(AS1124="","",IF(R1124="Refreshment Beverage",ROUND(AS1124*Rates!K$19,4),ROUND(AO1124*(VLOOKUP(VALUE(Q1124),Rates!G$4:L$12,3,0)),4)))</f>
        <v/>
      </c>
      <c r="AN1124" s="126" t="str">
        <f>IF(AS1124="","",IF(R1124="Refreshment Beverage",AS1124*(Rates!J$19/100),MAX(AM1124,AB1124)))</f>
        <v/>
      </c>
      <c r="AO1124" s="127" t="str">
        <f t="shared" si="577"/>
        <v/>
      </c>
      <c r="AP1124" s="127" t="str">
        <f t="shared" si="578"/>
        <v/>
      </c>
      <c r="AQ1124" s="140" t="str">
        <f>IF(AS1124="","",IF(R1124="Refreshment Beverage",ROUND(SUM(VLOOKUP(Q:Q,Rates!G$15:L$19,3,0)*(AS1124-Y1124-Z1124-AA1124)),4),ROUND(SUM(Rates!$K$8*AS1124),4)))</f>
        <v/>
      </c>
      <c r="AR1124" s="139" t="str">
        <f t="shared" si="579"/>
        <v/>
      </c>
      <c r="AS1124" s="125" t="str">
        <f t="shared" si="580"/>
        <v/>
      </c>
      <c r="AT1124" s="121" t="str">
        <f t="shared" si="581"/>
        <v/>
      </c>
      <c r="AU1124" s="138" t="str">
        <f>IF(AX1124="","",IF(R1124="Refreshment Beverage",ROUND((BA1124-Y1124-Z1124-AA1124)*VLOOKUP(VALUE(Q1124),Rates!G$15:L$19,3,0),4),ROUND(AW1124*(VLOOKUP(VALUE(Q1124),Rates!G:L,3,0)),4)))</f>
        <v/>
      </c>
      <c r="AV1124" s="126" t="str">
        <f t="shared" si="582"/>
        <v/>
      </c>
      <c r="AW1124" s="127" t="str">
        <f t="shared" si="583"/>
        <v/>
      </c>
      <c r="AX1124" s="123" t="str">
        <f t="shared" si="584"/>
        <v/>
      </c>
      <c r="AY1124" s="140" t="str">
        <f>IF(AX1124="","",IF(R1124="Refreshment Beverage",ROUND(SUM(AX1124*Rates!K$19),4),ROUND(SUM(AX1124*(Rates!J$8/100)),4)))</f>
        <v/>
      </c>
      <c r="AZ1124" s="124" t="str">
        <f t="shared" si="585"/>
        <v/>
      </c>
      <c r="BA1124" s="125" t="str">
        <f t="shared" si="586"/>
        <v/>
      </c>
      <c r="BB1124" s="115"/>
      <c r="BC1124" s="143"/>
      <c r="BD1124" s="100"/>
      <c r="BE1124" s="100"/>
      <c r="BF1124" s="100"/>
      <c r="BG1124" s="100"/>
    </row>
    <row r="1125" spans="1:59" ht="12.75" customHeight="1" x14ac:dyDescent="0.2">
      <c r="A1125" s="144"/>
      <c r="B1125" s="141"/>
      <c r="C1125" s="141"/>
      <c r="D1125" s="142"/>
      <c r="E1125" s="142"/>
      <c r="F1125" s="142"/>
      <c r="G1125" s="142"/>
      <c r="H1125" s="142"/>
      <c r="I1125" s="129"/>
      <c r="J1125" s="130"/>
      <c r="K1125" s="131" t="str">
        <f t="shared" si="557"/>
        <v/>
      </c>
      <c r="L1125" s="132" t="str">
        <f t="shared" si="558"/>
        <v/>
      </c>
      <c r="M1125" s="133" t="str">
        <f t="shared" si="559"/>
        <v/>
      </c>
      <c r="N1125" s="134" t="str">
        <f>IFERROR(IF(B:B="","",IF(R1125="Beer",SUM(LOOKUP(2,1/(Rates!$B$3:$B$5&lt;=W1125)/(Rates!$C$3:$C$5&gt;=W1125),Rates!$D$3:$D$5)*(X1125/100)*W1125),IF(R1125="Refreshment Beverage",SUM(LOOKUP(2,1/(Rates!$B$7:$B$11&lt;=W1125)/(Rates!$C$7:$C$11&gt;=W1125),Rates!$D$7:$D$11)*(X1125/100)*W1125)))),"")</f>
        <v/>
      </c>
      <c r="O1125" s="134" t="str">
        <f t="shared" si="560"/>
        <v/>
      </c>
      <c r="P1125" s="116"/>
      <c r="Q1125" s="117" t="str">
        <f t="shared" si="561"/>
        <v/>
      </c>
      <c r="R1125" s="128" t="str">
        <f t="shared" si="562"/>
        <v/>
      </c>
      <c r="S1125" s="135" t="str">
        <f>IF(B1125="","",IF(R1125="Refreshment Beverage",VLOOKUP(VALUE(Q1125),Rates!G$15:L$19,2,0),VLOOKUP(VALUE(Q1125),Rates!G$4:L$12,2,0)))</f>
        <v/>
      </c>
      <c r="T1125" s="135" t="str">
        <f t="shared" si="563"/>
        <v/>
      </c>
      <c r="U1125" s="118" t="str">
        <f t="shared" si="564"/>
        <v/>
      </c>
      <c r="V1125" s="135" t="str">
        <f t="shared" si="565"/>
        <v/>
      </c>
      <c r="W1125" s="135" t="str">
        <f t="shared" si="566"/>
        <v/>
      </c>
      <c r="X1125" s="119" t="str">
        <f t="shared" si="567"/>
        <v/>
      </c>
      <c r="Y1125" s="120" t="str">
        <f>IF(B:B="","",IF(R1125="Refreshment Beverage",VLOOKUP(Q1125,Rates!G$15:L$19,6,0)*W1125,VLOOKUP(Q1125,Rates!G$4:L$12,6,0)*W1125))</f>
        <v/>
      </c>
      <c r="Z1125" s="120" t="str">
        <f t="shared" si="568"/>
        <v/>
      </c>
      <c r="AA1125" s="120" t="str">
        <f t="shared" si="569"/>
        <v/>
      </c>
      <c r="AB1125" s="136" t="str">
        <f>IF(B:B="","",IF(R1125="Refreshment Beverage","",IF(AND(R1125="Beer",Q1125=0),SUM(LOOKUP(2,1/(Rates!$B$15:$B$18&lt;=W1125)/(Rates!$C$15:$C$18&gt;=W1125),Rates!$D$15:$D$18)*W1125),VLOOKUP(VALUE(Q:Q),Rates!A:B,2,0)*W1125)))</f>
        <v/>
      </c>
      <c r="AC1125" s="136" t="str">
        <f>IF(B:B="","",IF(R1125="Refreshment Beverage","",IF(AND(R1125="Beer",Q1125=0),SUM(LOOKUP(2,1/(Rates!$B$15:$B$18&lt;=W1125)/(Rates!$C$15:$C$18&gt;=W1125),Rates!$E$15:$E$18)*W1125),VLOOKUP(VALUE(Q:Q),Rates!A:C,3,0)*W1125)))</f>
        <v/>
      </c>
      <c r="AD1125" s="137" t="str">
        <f>IFERROR(IF(B:B="","",IF(R1125="Beer","",IF(VALUE(Q1125)=0,VLOOKUP(VLOOKUP(B:B,#REF!,16,0),Rates!A:E,2,0),VLOOKUP(VALUE(Q1125),Rates!A$31:B$34,2,0)*W1125))),0)</f>
        <v/>
      </c>
      <c r="AE1125" s="121" t="str">
        <f t="shared" si="570"/>
        <v/>
      </c>
      <c r="AF1125" s="138" t="str">
        <f t="shared" si="571"/>
        <v/>
      </c>
      <c r="AG1125" s="122" t="str">
        <f t="shared" si="572"/>
        <v/>
      </c>
      <c r="AH1125" s="123" t="str">
        <f t="shared" si="573"/>
        <v/>
      </c>
      <c r="AI1125" s="139" t="str">
        <f>IF(AE:AE="","",IF(R1125="Refreshment Beverage",AK1125*(Rates!J$19/100),ROUND(SUM(AH1125*(Rates!$J$8/100)),4)))</f>
        <v/>
      </c>
      <c r="AJ1125" s="124" t="str">
        <f t="shared" si="574"/>
        <v/>
      </c>
      <c r="AK1125" s="125" t="str">
        <f t="shared" si="575"/>
        <v/>
      </c>
      <c r="AL1125" s="121" t="str">
        <f t="shared" si="576"/>
        <v/>
      </c>
      <c r="AM1125" s="138" t="str">
        <f>IF(AS1125="","",IF(R1125="Refreshment Beverage",ROUND(AS1125*Rates!K$19,4),ROUND(AO1125*(VLOOKUP(VALUE(Q1125),Rates!G$4:L$12,3,0)),4)))</f>
        <v/>
      </c>
      <c r="AN1125" s="126" t="str">
        <f>IF(AS1125="","",IF(R1125="Refreshment Beverage",AS1125*(Rates!J$19/100),MAX(AM1125,AB1125)))</f>
        <v/>
      </c>
      <c r="AO1125" s="127" t="str">
        <f t="shared" si="577"/>
        <v/>
      </c>
      <c r="AP1125" s="127" t="str">
        <f t="shared" si="578"/>
        <v/>
      </c>
      <c r="AQ1125" s="140" t="str">
        <f>IF(AS1125="","",IF(R1125="Refreshment Beverage",ROUND(SUM(VLOOKUP(Q:Q,Rates!G$15:L$19,3,0)*(AS1125-Y1125-Z1125-AA1125)),4),ROUND(SUM(Rates!$K$8*AS1125),4)))</f>
        <v/>
      </c>
      <c r="AR1125" s="139" t="str">
        <f t="shared" si="579"/>
        <v/>
      </c>
      <c r="AS1125" s="125" t="str">
        <f t="shared" si="580"/>
        <v/>
      </c>
      <c r="AT1125" s="121" t="str">
        <f t="shared" si="581"/>
        <v/>
      </c>
      <c r="AU1125" s="138" t="str">
        <f>IF(AX1125="","",IF(R1125="Refreshment Beverage",ROUND((BA1125-Y1125-Z1125-AA1125)*VLOOKUP(VALUE(Q1125),Rates!G$15:L$19,3,0),4),ROUND(AW1125*(VLOOKUP(VALUE(Q1125),Rates!G:L,3,0)),4)))</f>
        <v/>
      </c>
      <c r="AV1125" s="126" t="str">
        <f t="shared" si="582"/>
        <v/>
      </c>
      <c r="AW1125" s="127" t="str">
        <f t="shared" si="583"/>
        <v/>
      </c>
      <c r="AX1125" s="123" t="str">
        <f t="shared" si="584"/>
        <v/>
      </c>
      <c r="AY1125" s="140" t="str">
        <f>IF(AX1125="","",IF(R1125="Refreshment Beverage",ROUND(SUM(AX1125*Rates!K$19),4),ROUND(SUM(AX1125*(Rates!J$8/100)),4)))</f>
        <v/>
      </c>
      <c r="AZ1125" s="124" t="str">
        <f t="shared" si="585"/>
        <v/>
      </c>
      <c r="BA1125" s="125" t="str">
        <f t="shared" si="586"/>
        <v/>
      </c>
      <c r="BB1125" s="115"/>
      <c r="BC1125" s="143"/>
      <c r="BD1125" s="100"/>
      <c r="BE1125" s="100"/>
      <c r="BF1125" s="100"/>
      <c r="BG1125" s="100"/>
    </row>
    <row r="1126" spans="1:59" ht="12.75" customHeight="1" x14ac:dyDescent="0.2">
      <c r="A1126" s="144"/>
      <c r="B1126" s="141"/>
      <c r="C1126" s="141"/>
      <c r="D1126" s="142"/>
      <c r="E1126" s="142"/>
      <c r="F1126" s="142"/>
      <c r="G1126" s="142"/>
      <c r="H1126" s="142"/>
      <c r="I1126" s="129"/>
      <c r="J1126" s="130"/>
      <c r="K1126" s="131" t="str">
        <f t="shared" si="557"/>
        <v/>
      </c>
      <c r="L1126" s="132" t="str">
        <f t="shared" si="558"/>
        <v/>
      </c>
      <c r="M1126" s="133" t="str">
        <f t="shared" si="559"/>
        <v/>
      </c>
      <c r="N1126" s="134" t="str">
        <f>IFERROR(IF(B:B="","",IF(R1126="Beer",SUM(LOOKUP(2,1/(Rates!$B$3:$B$5&lt;=W1126)/(Rates!$C$3:$C$5&gt;=W1126),Rates!$D$3:$D$5)*(X1126/100)*W1126),IF(R1126="Refreshment Beverage",SUM(LOOKUP(2,1/(Rates!$B$7:$B$11&lt;=W1126)/(Rates!$C$7:$C$11&gt;=W1126),Rates!$D$7:$D$11)*(X1126/100)*W1126)))),"")</f>
        <v/>
      </c>
      <c r="O1126" s="134" t="str">
        <f t="shared" si="560"/>
        <v/>
      </c>
      <c r="P1126" s="116"/>
      <c r="Q1126" s="117" t="str">
        <f t="shared" si="561"/>
        <v/>
      </c>
      <c r="R1126" s="128" t="str">
        <f t="shared" si="562"/>
        <v/>
      </c>
      <c r="S1126" s="135" t="str">
        <f>IF(B1126="","",IF(R1126="Refreshment Beverage",VLOOKUP(VALUE(Q1126),Rates!G$15:L$19,2,0),VLOOKUP(VALUE(Q1126),Rates!G$4:L$12,2,0)))</f>
        <v/>
      </c>
      <c r="T1126" s="135" t="str">
        <f t="shared" si="563"/>
        <v/>
      </c>
      <c r="U1126" s="118" t="str">
        <f t="shared" si="564"/>
        <v/>
      </c>
      <c r="V1126" s="135" t="str">
        <f t="shared" si="565"/>
        <v/>
      </c>
      <c r="W1126" s="135" t="str">
        <f t="shared" si="566"/>
        <v/>
      </c>
      <c r="X1126" s="119" t="str">
        <f t="shared" si="567"/>
        <v/>
      </c>
      <c r="Y1126" s="120" t="str">
        <f>IF(B:B="","",IF(R1126="Refreshment Beverage",VLOOKUP(Q1126,Rates!G$15:L$19,6,0)*W1126,VLOOKUP(Q1126,Rates!G$4:L$12,6,0)*W1126))</f>
        <v/>
      </c>
      <c r="Z1126" s="120" t="str">
        <f t="shared" si="568"/>
        <v/>
      </c>
      <c r="AA1126" s="120" t="str">
        <f t="shared" si="569"/>
        <v/>
      </c>
      <c r="AB1126" s="136" t="str">
        <f>IF(B:B="","",IF(R1126="Refreshment Beverage","",IF(AND(R1126="Beer",Q1126=0),SUM(LOOKUP(2,1/(Rates!$B$15:$B$18&lt;=W1126)/(Rates!$C$15:$C$18&gt;=W1126),Rates!$D$15:$D$18)*W1126),VLOOKUP(VALUE(Q:Q),Rates!A:B,2,0)*W1126)))</f>
        <v/>
      </c>
      <c r="AC1126" s="136" t="str">
        <f>IF(B:B="","",IF(R1126="Refreshment Beverage","",IF(AND(R1126="Beer",Q1126=0),SUM(LOOKUP(2,1/(Rates!$B$15:$B$18&lt;=W1126)/(Rates!$C$15:$C$18&gt;=W1126),Rates!$E$15:$E$18)*W1126),VLOOKUP(VALUE(Q:Q),Rates!A:C,3,0)*W1126)))</f>
        <v/>
      </c>
      <c r="AD1126" s="137" t="str">
        <f>IFERROR(IF(B:B="","",IF(R1126="Beer","",IF(VALUE(Q1126)=0,VLOOKUP(VLOOKUP(B:B,#REF!,16,0),Rates!A:E,2,0),VLOOKUP(VALUE(Q1126),Rates!A$31:B$34,2,0)*W1126))),0)</f>
        <v/>
      </c>
      <c r="AE1126" s="121" t="str">
        <f t="shared" si="570"/>
        <v/>
      </c>
      <c r="AF1126" s="138" t="str">
        <f t="shared" si="571"/>
        <v/>
      </c>
      <c r="AG1126" s="122" t="str">
        <f t="shared" si="572"/>
        <v/>
      </c>
      <c r="AH1126" s="123" t="str">
        <f t="shared" si="573"/>
        <v/>
      </c>
      <c r="AI1126" s="139" t="str">
        <f>IF(AE:AE="","",IF(R1126="Refreshment Beverage",AK1126*(Rates!J$19/100),ROUND(SUM(AH1126*(Rates!$J$8/100)),4)))</f>
        <v/>
      </c>
      <c r="AJ1126" s="124" t="str">
        <f t="shared" si="574"/>
        <v/>
      </c>
      <c r="AK1126" s="125" t="str">
        <f t="shared" si="575"/>
        <v/>
      </c>
      <c r="AL1126" s="121" t="str">
        <f t="shared" si="576"/>
        <v/>
      </c>
      <c r="AM1126" s="138" t="str">
        <f>IF(AS1126="","",IF(R1126="Refreshment Beverage",ROUND(AS1126*Rates!K$19,4),ROUND(AO1126*(VLOOKUP(VALUE(Q1126),Rates!G$4:L$12,3,0)),4)))</f>
        <v/>
      </c>
      <c r="AN1126" s="126" t="str">
        <f>IF(AS1126="","",IF(R1126="Refreshment Beverage",AS1126*(Rates!J$19/100),MAX(AM1126,AB1126)))</f>
        <v/>
      </c>
      <c r="AO1126" s="127" t="str">
        <f t="shared" si="577"/>
        <v/>
      </c>
      <c r="AP1126" s="127" t="str">
        <f t="shared" si="578"/>
        <v/>
      </c>
      <c r="AQ1126" s="140" t="str">
        <f>IF(AS1126="","",IF(R1126="Refreshment Beverage",ROUND(SUM(VLOOKUP(Q:Q,Rates!G$15:L$19,3,0)*(AS1126-Y1126-Z1126-AA1126)),4),ROUND(SUM(Rates!$K$8*AS1126),4)))</f>
        <v/>
      </c>
      <c r="AR1126" s="139" t="str">
        <f t="shared" si="579"/>
        <v/>
      </c>
      <c r="AS1126" s="125" t="str">
        <f t="shared" si="580"/>
        <v/>
      </c>
      <c r="AT1126" s="121" t="str">
        <f t="shared" si="581"/>
        <v/>
      </c>
      <c r="AU1126" s="138" t="str">
        <f>IF(AX1126="","",IF(R1126="Refreshment Beverage",ROUND((BA1126-Y1126-Z1126-AA1126)*VLOOKUP(VALUE(Q1126),Rates!G$15:L$19,3,0),4),ROUND(AW1126*(VLOOKUP(VALUE(Q1126),Rates!G:L,3,0)),4)))</f>
        <v/>
      </c>
      <c r="AV1126" s="126" t="str">
        <f t="shared" si="582"/>
        <v/>
      </c>
      <c r="AW1126" s="127" t="str">
        <f t="shared" si="583"/>
        <v/>
      </c>
      <c r="AX1126" s="123" t="str">
        <f t="shared" si="584"/>
        <v/>
      </c>
      <c r="AY1126" s="140" t="str">
        <f>IF(AX1126="","",IF(R1126="Refreshment Beverage",ROUND(SUM(AX1126*Rates!K$19),4),ROUND(SUM(AX1126*(Rates!J$8/100)),4)))</f>
        <v/>
      </c>
      <c r="AZ1126" s="124" t="str">
        <f t="shared" si="585"/>
        <v/>
      </c>
      <c r="BA1126" s="125" t="str">
        <f t="shared" si="586"/>
        <v/>
      </c>
      <c r="BB1126" s="115"/>
      <c r="BC1126" s="143"/>
      <c r="BD1126" s="100"/>
      <c r="BE1126" s="100"/>
      <c r="BF1126" s="100"/>
      <c r="BG1126" s="100"/>
    </row>
    <row r="1127" spans="1:59" ht="12.75" customHeight="1" x14ac:dyDescent="0.2">
      <c r="A1127" s="144"/>
      <c r="B1127" s="141"/>
      <c r="C1127" s="141"/>
      <c r="D1127" s="142"/>
      <c r="E1127" s="142"/>
      <c r="F1127" s="142"/>
      <c r="G1127" s="142"/>
      <c r="H1127" s="142"/>
      <c r="I1127" s="129"/>
      <c r="J1127" s="130"/>
      <c r="K1127" s="131" t="str">
        <f t="shared" si="557"/>
        <v/>
      </c>
      <c r="L1127" s="132" t="str">
        <f t="shared" si="558"/>
        <v/>
      </c>
      <c r="M1127" s="133" t="str">
        <f t="shared" si="559"/>
        <v/>
      </c>
      <c r="N1127" s="134" t="str">
        <f>IFERROR(IF(B:B="","",IF(R1127="Beer",SUM(LOOKUP(2,1/(Rates!$B$3:$B$5&lt;=W1127)/(Rates!$C$3:$C$5&gt;=W1127),Rates!$D$3:$D$5)*(X1127/100)*W1127),IF(R1127="Refreshment Beverage",SUM(LOOKUP(2,1/(Rates!$B$7:$B$11&lt;=W1127)/(Rates!$C$7:$C$11&gt;=W1127),Rates!$D$7:$D$11)*(X1127/100)*W1127)))),"")</f>
        <v/>
      </c>
      <c r="O1127" s="134" t="str">
        <f t="shared" si="560"/>
        <v/>
      </c>
      <c r="P1127" s="116"/>
      <c r="Q1127" s="117" t="str">
        <f t="shared" si="561"/>
        <v/>
      </c>
      <c r="R1127" s="128" t="str">
        <f t="shared" si="562"/>
        <v/>
      </c>
      <c r="S1127" s="135" t="str">
        <f>IF(B1127="","",IF(R1127="Refreshment Beverage",VLOOKUP(VALUE(Q1127),Rates!G$15:L$19,2,0),VLOOKUP(VALUE(Q1127),Rates!G$4:L$12,2,0)))</f>
        <v/>
      </c>
      <c r="T1127" s="135" t="str">
        <f t="shared" si="563"/>
        <v/>
      </c>
      <c r="U1127" s="118" t="str">
        <f t="shared" si="564"/>
        <v/>
      </c>
      <c r="V1127" s="135" t="str">
        <f t="shared" si="565"/>
        <v/>
      </c>
      <c r="W1127" s="135" t="str">
        <f t="shared" si="566"/>
        <v/>
      </c>
      <c r="X1127" s="119" t="str">
        <f t="shared" si="567"/>
        <v/>
      </c>
      <c r="Y1127" s="120" t="str">
        <f>IF(B:B="","",IF(R1127="Refreshment Beverage",VLOOKUP(Q1127,Rates!G$15:L$19,6,0)*W1127,VLOOKUP(Q1127,Rates!G$4:L$12,6,0)*W1127))</f>
        <v/>
      </c>
      <c r="Z1127" s="120" t="str">
        <f t="shared" si="568"/>
        <v/>
      </c>
      <c r="AA1127" s="120" t="str">
        <f t="shared" si="569"/>
        <v/>
      </c>
      <c r="AB1127" s="136" t="str">
        <f>IF(B:B="","",IF(R1127="Refreshment Beverage","",IF(AND(R1127="Beer",Q1127=0),SUM(LOOKUP(2,1/(Rates!$B$15:$B$18&lt;=W1127)/(Rates!$C$15:$C$18&gt;=W1127),Rates!$D$15:$D$18)*W1127),VLOOKUP(VALUE(Q:Q),Rates!A:B,2,0)*W1127)))</f>
        <v/>
      </c>
      <c r="AC1127" s="136" t="str">
        <f>IF(B:B="","",IF(R1127="Refreshment Beverage","",IF(AND(R1127="Beer",Q1127=0),SUM(LOOKUP(2,1/(Rates!$B$15:$B$18&lt;=W1127)/(Rates!$C$15:$C$18&gt;=W1127),Rates!$E$15:$E$18)*W1127),VLOOKUP(VALUE(Q:Q),Rates!A:C,3,0)*W1127)))</f>
        <v/>
      </c>
      <c r="AD1127" s="137" t="str">
        <f>IFERROR(IF(B:B="","",IF(R1127="Beer","",IF(VALUE(Q1127)=0,VLOOKUP(VLOOKUP(B:B,#REF!,16,0),Rates!A:E,2,0),VLOOKUP(VALUE(Q1127),Rates!A$31:B$34,2,0)*W1127))),0)</f>
        <v/>
      </c>
      <c r="AE1127" s="121" t="str">
        <f t="shared" si="570"/>
        <v/>
      </c>
      <c r="AF1127" s="138" t="str">
        <f t="shared" si="571"/>
        <v/>
      </c>
      <c r="AG1127" s="122" t="str">
        <f t="shared" si="572"/>
        <v/>
      </c>
      <c r="AH1127" s="123" t="str">
        <f t="shared" si="573"/>
        <v/>
      </c>
      <c r="AI1127" s="139" t="str">
        <f>IF(AE:AE="","",IF(R1127="Refreshment Beverage",AK1127*(Rates!J$19/100),ROUND(SUM(AH1127*(Rates!$J$8/100)),4)))</f>
        <v/>
      </c>
      <c r="AJ1127" s="124" t="str">
        <f t="shared" si="574"/>
        <v/>
      </c>
      <c r="AK1127" s="125" t="str">
        <f t="shared" si="575"/>
        <v/>
      </c>
      <c r="AL1127" s="121" t="str">
        <f t="shared" si="576"/>
        <v/>
      </c>
      <c r="AM1127" s="138" t="str">
        <f>IF(AS1127="","",IF(R1127="Refreshment Beverage",ROUND(AS1127*Rates!K$19,4),ROUND(AO1127*(VLOOKUP(VALUE(Q1127),Rates!G$4:L$12,3,0)),4)))</f>
        <v/>
      </c>
      <c r="AN1127" s="126" t="str">
        <f>IF(AS1127="","",IF(R1127="Refreshment Beverage",AS1127*(Rates!J$19/100),MAX(AM1127,AB1127)))</f>
        <v/>
      </c>
      <c r="AO1127" s="127" t="str">
        <f t="shared" si="577"/>
        <v/>
      </c>
      <c r="AP1127" s="127" t="str">
        <f t="shared" si="578"/>
        <v/>
      </c>
      <c r="AQ1127" s="140" t="str">
        <f>IF(AS1127="","",IF(R1127="Refreshment Beverage",ROUND(SUM(VLOOKUP(Q:Q,Rates!G$15:L$19,3,0)*(AS1127-Y1127-Z1127-AA1127)),4),ROUND(SUM(Rates!$K$8*AS1127),4)))</f>
        <v/>
      </c>
      <c r="AR1127" s="139" t="str">
        <f t="shared" si="579"/>
        <v/>
      </c>
      <c r="AS1127" s="125" t="str">
        <f t="shared" si="580"/>
        <v/>
      </c>
      <c r="AT1127" s="121" t="str">
        <f t="shared" si="581"/>
        <v/>
      </c>
      <c r="AU1127" s="138" t="str">
        <f>IF(AX1127="","",IF(R1127="Refreshment Beverage",ROUND((BA1127-Y1127-Z1127-AA1127)*VLOOKUP(VALUE(Q1127),Rates!G$15:L$19,3,0),4),ROUND(AW1127*(VLOOKUP(VALUE(Q1127),Rates!G:L,3,0)),4)))</f>
        <v/>
      </c>
      <c r="AV1127" s="126" t="str">
        <f t="shared" si="582"/>
        <v/>
      </c>
      <c r="AW1127" s="127" t="str">
        <f t="shared" si="583"/>
        <v/>
      </c>
      <c r="AX1127" s="123" t="str">
        <f t="shared" si="584"/>
        <v/>
      </c>
      <c r="AY1127" s="140" t="str">
        <f>IF(AX1127="","",IF(R1127="Refreshment Beverage",ROUND(SUM(AX1127*Rates!K$19),4),ROUND(SUM(AX1127*(Rates!J$8/100)),4)))</f>
        <v/>
      </c>
      <c r="AZ1127" s="124" t="str">
        <f t="shared" si="585"/>
        <v/>
      </c>
      <c r="BA1127" s="125" t="str">
        <f t="shared" si="586"/>
        <v/>
      </c>
      <c r="BB1127" s="115"/>
      <c r="BC1127" s="143"/>
      <c r="BD1127" s="100"/>
      <c r="BE1127" s="100"/>
      <c r="BF1127" s="100"/>
      <c r="BG1127" s="100"/>
    </row>
    <row r="1128" spans="1:59" ht="12.75" customHeight="1" x14ac:dyDescent="0.2">
      <c r="A1128" s="144"/>
      <c r="B1128" s="141"/>
      <c r="C1128" s="141"/>
      <c r="D1128" s="142"/>
      <c r="E1128" s="142"/>
      <c r="F1128" s="142"/>
      <c r="G1128" s="142"/>
      <c r="H1128" s="142"/>
      <c r="I1128" s="129"/>
      <c r="J1128" s="130"/>
      <c r="K1128" s="131" t="str">
        <f t="shared" si="557"/>
        <v/>
      </c>
      <c r="L1128" s="132" t="str">
        <f t="shared" si="558"/>
        <v/>
      </c>
      <c r="M1128" s="133" t="str">
        <f t="shared" si="559"/>
        <v/>
      </c>
      <c r="N1128" s="134" t="str">
        <f>IFERROR(IF(B:B="","",IF(R1128="Beer",SUM(LOOKUP(2,1/(Rates!$B$3:$B$5&lt;=W1128)/(Rates!$C$3:$C$5&gt;=W1128),Rates!$D$3:$D$5)*(X1128/100)*W1128),IF(R1128="Refreshment Beverage",SUM(LOOKUP(2,1/(Rates!$B$7:$B$11&lt;=W1128)/(Rates!$C$7:$C$11&gt;=W1128),Rates!$D$7:$D$11)*(X1128/100)*W1128)))),"")</f>
        <v/>
      </c>
      <c r="O1128" s="134" t="str">
        <f t="shared" si="560"/>
        <v/>
      </c>
      <c r="P1128" s="116"/>
      <c r="Q1128" s="117" t="str">
        <f t="shared" si="561"/>
        <v/>
      </c>
      <c r="R1128" s="128" t="str">
        <f t="shared" si="562"/>
        <v/>
      </c>
      <c r="S1128" s="135" t="str">
        <f>IF(B1128="","",IF(R1128="Refreshment Beverage",VLOOKUP(VALUE(Q1128),Rates!G$15:L$19,2,0),VLOOKUP(VALUE(Q1128),Rates!G$4:L$12,2,0)))</f>
        <v/>
      </c>
      <c r="T1128" s="135" t="str">
        <f t="shared" si="563"/>
        <v/>
      </c>
      <c r="U1128" s="118" t="str">
        <f t="shared" si="564"/>
        <v/>
      </c>
      <c r="V1128" s="135" t="str">
        <f t="shared" si="565"/>
        <v/>
      </c>
      <c r="W1128" s="135" t="str">
        <f t="shared" si="566"/>
        <v/>
      </c>
      <c r="X1128" s="119" t="str">
        <f t="shared" si="567"/>
        <v/>
      </c>
      <c r="Y1128" s="120" t="str">
        <f>IF(B:B="","",IF(R1128="Refreshment Beverage",VLOOKUP(Q1128,Rates!G$15:L$19,6,0)*W1128,VLOOKUP(Q1128,Rates!G$4:L$12,6,0)*W1128))</f>
        <v/>
      </c>
      <c r="Z1128" s="120" t="str">
        <f t="shared" si="568"/>
        <v/>
      </c>
      <c r="AA1128" s="120" t="str">
        <f t="shared" si="569"/>
        <v/>
      </c>
      <c r="AB1128" s="136" t="str">
        <f>IF(B:B="","",IF(R1128="Refreshment Beverage","",IF(AND(R1128="Beer",Q1128=0),SUM(LOOKUP(2,1/(Rates!$B$15:$B$18&lt;=W1128)/(Rates!$C$15:$C$18&gt;=W1128),Rates!$D$15:$D$18)*W1128),VLOOKUP(VALUE(Q:Q),Rates!A:B,2,0)*W1128)))</f>
        <v/>
      </c>
      <c r="AC1128" s="136" t="str">
        <f>IF(B:B="","",IF(R1128="Refreshment Beverage","",IF(AND(R1128="Beer",Q1128=0),SUM(LOOKUP(2,1/(Rates!$B$15:$B$18&lt;=W1128)/(Rates!$C$15:$C$18&gt;=W1128),Rates!$E$15:$E$18)*W1128),VLOOKUP(VALUE(Q:Q),Rates!A:C,3,0)*W1128)))</f>
        <v/>
      </c>
      <c r="AD1128" s="137" t="str">
        <f>IFERROR(IF(B:B="","",IF(R1128="Beer","",IF(VALUE(Q1128)=0,VLOOKUP(VLOOKUP(B:B,#REF!,16,0),Rates!A:E,2,0),VLOOKUP(VALUE(Q1128),Rates!A$31:B$34,2,0)*W1128))),0)</f>
        <v/>
      </c>
      <c r="AE1128" s="121" t="str">
        <f t="shared" si="570"/>
        <v/>
      </c>
      <c r="AF1128" s="138" t="str">
        <f t="shared" si="571"/>
        <v/>
      </c>
      <c r="AG1128" s="122" t="str">
        <f t="shared" si="572"/>
        <v/>
      </c>
      <c r="AH1128" s="123" t="str">
        <f t="shared" si="573"/>
        <v/>
      </c>
      <c r="AI1128" s="139" t="str">
        <f>IF(AE:AE="","",IF(R1128="Refreshment Beverage",AK1128*(Rates!J$19/100),ROUND(SUM(AH1128*(Rates!$J$8/100)),4)))</f>
        <v/>
      </c>
      <c r="AJ1128" s="124" t="str">
        <f t="shared" si="574"/>
        <v/>
      </c>
      <c r="AK1128" s="125" t="str">
        <f t="shared" si="575"/>
        <v/>
      </c>
      <c r="AL1128" s="121" t="str">
        <f t="shared" si="576"/>
        <v/>
      </c>
      <c r="AM1128" s="138" t="str">
        <f>IF(AS1128="","",IF(R1128="Refreshment Beverage",ROUND(AS1128*Rates!K$19,4),ROUND(AO1128*(VLOOKUP(VALUE(Q1128),Rates!G$4:L$12,3,0)),4)))</f>
        <v/>
      </c>
      <c r="AN1128" s="126" t="str">
        <f>IF(AS1128="","",IF(R1128="Refreshment Beverage",AS1128*(Rates!J$19/100),MAX(AM1128,AB1128)))</f>
        <v/>
      </c>
      <c r="AO1128" s="127" t="str">
        <f t="shared" si="577"/>
        <v/>
      </c>
      <c r="AP1128" s="127" t="str">
        <f t="shared" si="578"/>
        <v/>
      </c>
      <c r="AQ1128" s="140" t="str">
        <f>IF(AS1128="","",IF(R1128="Refreshment Beverage",ROUND(SUM(VLOOKUP(Q:Q,Rates!G$15:L$19,3,0)*(AS1128-Y1128-Z1128-AA1128)),4),ROUND(SUM(Rates!$K$8*AS1128),4)))</f>
        <v/>
      </c>
      <c r="AR1128" s="139" t="str">
        <f t="shared" si="579"/>
        <v/>
      </c>
      <c r="AS1128" s="125" t="str">
        <f t="shared" si="580"/>
        <v/>
      </c>
      <c r="AT1128" s="121" t="str">
        <f t="shared" si="581"/>
        <v/>
      </c>
      <c r="AU1128" s="138" t="str">
        <f>IF(AX1128="","",IF(R1128="Refreshment Beverage",ROUND((BA1128-Y1128-Z1128-AA1128)*VLOOKUP(VALUE(Q1128),Rates!G$15:L$19,3,0),4),ROUND(AW1128*(VLOOKUP(VALUE(Q1128),Rates!G:L,3,0)),4)))</f>
        <v/>
      </c>
      <c r="AV1128" s="126" t="str">
        <f t="shared" si="582"/>
        <v/>
      </c>
      <c r="AW1128" s="127" t="str">
        <f t="shared" si="583"/>
        <v/>
      </c>
      <c r="AX1128" s="123" t="str">
        <f t="shared" si="584"/>
        <v/>
      </c>
      <c r="AY1128" s="140" t="str">
        <f>IF(AX1128="","",IF(R1128="Refreshment Beverage",ROUND(SUM(AX1128*Rates!K$19),4),ROUND(SUM(AX1128*(Rates!J$8/100)),4)))</f>
        <v/>
      </c>
      <c r="AZ1128" s="124" t="str">
        <f t="shared" si="585"/>
        <v/>
      </c>
      <c r="BA1128" s="125" t="str">
        <f t="shared" si="586"/>
        <v/>
      </c>
      <c r="BB1128" s="115"/>
      <c r="BC1128" s="143"/>
      <c r="BD1128" s="100"/>
      <c r="BE1128" s="100"/>
      <c r="BF1128" s="100"/>
      <c r="BG1128" s="100"/>
    </row>
    <row r="1129" spans="1:59" ht="12.75" customHeight="1" x14ac:dyDescent="0.2">
      <c r="A1129" s="144"/>
      <c r="B1129" s="141"/>
      <c r="C1129" s="141"/>
      <c r="D1129" s="142"/>
      <c r="E1129" s="142"/>
      <c r="F1129" s="142"/>
      <c r="G1129" s="142"/>
      <c r="H1129" s="142"/>
      <c r="I1129" s="129"/>
      <c r="J1129" s="130"/>
      <c r="K1129" s="131" t="str">
        <f t="shared" si="557"/>
        <v/>
      </c>
      <c r="L1129" s="132" t="str">
        <f t="shared" si="558"/>
        <v/>
      </c>
      <c r="M1129" s="133" t="str">
        <f t="shared" si="559"/>
        <v/>
      </c>
      <c r="N1129" s="134" t="str">
        <f>IFERROR(IF(B:B="","",IF(R1129="Beer",SUM(LOOKUP(2,1/(Rates!$B$3:$B$5&lt;=W1129)/(Rates!$C$3:$C$5&gt;=W1129),Rates!$D$3:$D$5)*(X1129/100)*W1129),IF(R1129="Refreshment Beverage",SUM(LOOKUP(2,1/(Rates!$B$7:$B$11&lt;=W1129)/(Rates!$C$7:$C$11&gt;=W1129),Rates!$D$7:$D$11)*(X1129/100)*W1129)))),"")</f>
        <v/>
      </c>
      <c r="O1129" s="134" t="str">
        <f t="shared" si="560"/>
        <v/>
      </c>
      <c r="P1129" s="116"/>
      <c r="Q1129" s="117" t="str">
        <f t="shared" si="561"/>
        <v/>
      </c>
      <c r="R1129" s="128" t="str">
        <f t="shared" si="562"/>
        <v/>
      </c>
      <c r="S1129" s="135" t="str">
        <f>IF(B1129="","",IF(R1129="Refreshment Beverage",VLOOKUP(VALUE(Q1129),Rates!G$15:L$19,2,0),VLOOKUP(VALUE(Q1129),Rates!G$4:L$12,2,0)))</f>
        <v/>
      </c>
      <c r="T1129" s="135" t="str">
        <f t="shared" si="563"/>
        <v/>
      </c>
      <c r="U1129" s="118" t="str">
        <f t="shared" si="564"/>
        <v/>
      </c>
      <c r="V1129" s="135" t="str">
        <f t="shared" si="565"/>
        <v/>
      </c>
      <c r="W1129" s="135" t="str">
        <f t="shared" si="566"/>
        <v/>
      </c>
      <c r="X1129" s="119" t="str">
        <f t="shared" si="567"/>
        <v/>
      </c>
      <c r="Y1129" s="120" t="str">
        <f>IF(B:B="","",IF(R1129="Refreshment Beverage",VLOOKUP(Q1129,Rates!G$15:L$19,6,0)*W1129,VLOOKUP(Q1129,Rates!G$4:L$12,6,0)*W1129))</f>
        <v/>
      </c>
      <c r="Z1129" s="120" t="str">
        <f t="shared" si="568"/>
        <v/>
      </c>
      <c r="AA1129" s="120" t="str">
        <f t="shared" si="569"/>
        <v/>
      </c>
      <c r="AB1129" s="136" t="str">
        <f>IF(B:B="","",IF(R1129="Refreshment Beverage","",IF(AND(R1129="Beer",Q1129=0),SUM(LOOKUP(2,1/(Rates!$B$15:$B$18&lt;=W1129)/(Rates!$C$15:$C$18&gt;=W1129),Rates!$D$15:$D$18)*W1129),VLOOKUP(VALUE(Q:Q),Rates!A:B,2,0)*W1129)))</f>
        <v/>
      </c>
      <c r="AC1129" s="136" t="str">
        <f>IF(B:B="","",IF(R1129="Refreshment Beverage","",IF(AND(R1129="Beer",Q1129=0),SUM(LOOKUP(2,1/(Rates!$B$15:$B$18&lt;=W1129)/(Rates!$C$15:$C$18&gt;=W1129),Rates!$E$15:$E$18)*W1129),VLOOKUP(VALUE(Q:Q),Rates!A:C,3,0)*W1129)))</f>
        <v/>
      </c>
      <c r="AD1129" s="137" t="str">
        <f>IFERROR(IF(B:B="","",IF(R1129="Beer","",IF(VALUE(Q1129)=0,VLOOKUP(VLOOKUP(B:B,#REF!,16,0),Rates!A:E,2,0),VLOOKUP(VALUE(Q1129),Rates!A$31:B$34,2,0)*W1129))),0)</f>
        <v/>
      </c>
      <c r="AE1129" s="121" t="str">
        <f t="shared" si="570"/>
        <v/>
      </c>
      <c r="AF1129" s="138" t="str">
        <f t="shared" si="571"/>
        <v/>
      </c>
      <c r="AG1129" s="122" t="str">
        <f t="shared" si="572"/>
        <v/>
      </c>
      <c r="AH1129" s="123" t="str">
        <f t="shared" si="573"/>
        <v/>
      </c>
      <c r="AI1129" s="139" t="str">
        <f>IF(AE:AE="","",IF(R1129="Refreshment Beverage",AK1129*(Rates!J$19/100),ROUND(SUM(AH1129*(Rates!$J$8/100)),4)))</f>
        <v/>
      </c>
      <c r="AJ1129" s="124" t="str">
        <f t="shared" si="574"/>
        <v/>
      </c>
      <c r="AK1129" s="125" t="str">
        <f t="shared" si="575"/>
        <v/>
      </c>
      <c r="AL1129" s="121" t="str">
        <f t="shared" si="576"/>
        <v/>
      </c>
      <c r="AM1129" s="138" t="str">
        <f>IF(AS1129="","",IF(R1129="Refreshment Beverage",ROUND(AS1129*Rates!K$19,4),ROUND(AO1129*(VLOOKUP(VALUE(Q1129),Rates!G$4:L$12,3,0)),4)))</f>
        <v/>
      </c>
      <c r="AN1129" s="126" t="str">
        <f>IF(AS1129="","",IF(R1129="Refreshment Beverage",AS1129*(Rates!J$19/100),MAX(AM1129,AB1129)))</f>
        <v/>
      </c>
      <c r="AO1129" s="127" t="str">
        <f t="shared" si="577"/>
        <v/>
      </c>
      <c r="AP1129" s="127" t="str">
        <f t="shared" si="578"/>
        <v/>
      </c>
      <c r="AQ1129" s="140" t="str">
        <f>IF(AS1129="","",IF(R1129="Refreshment Beverage",ROUND(SUM(VLOOKUP(Q:Q,Rates!G$15:L$19,3,0)*(AS1129-Y1129-Z1129-AA1129)),4),ROUND(SUM(Rates!$K$8*AS1129),4)))</f>
        <v/>
      </c>
      <c r="AR1129" s="139" t="str">
        <f t="shared" si="579"/>
        <v/>
      </c>
      <c r="AS1129" s="125" t="str">
        <f t="shared" si="580"/>
        <v/>
      </c>
      <c r="AT1129" s="121" t="str">
        <f t="shared" si="581"/>
        <v/>
      </c>
      <c r="AU1129" s="138" t="str">
        <f>IF(AX1129="","",IF(R1129="Refreshment Beverage",ROUND((BA1129-Y1129-Z1129-AA1129)*VLOOKUP(VALUE(Q1129),Rates!G$15:L$19,3,0),4),ROUND(AW1129*(VLOOKUP(VALUE(Q1129),Rates!G:L,3,0)),4)))</f>
        <v/>
      </c>
      <c r="AV1129" s="126" t="str">
        <f t="shared" si="582"/>
        <v/>
      </c>
      <c r="AW1129" s="127" t="str">
        <f t="shared" si="583"/>
        <v/>
      </c>
      <c r="AX1129" s="123" t="str">
        <f t="shared" si="584"/>
        <v/>
      </c>
      <c r="AY1129" s="140" t="str">
        <f>IF(AX1129="","",IF(R1129="Refreshment Beverage",ROUND(SUM(AX1129*Rates!K$19),4),ROUND(SUM(AX1129*(Rates!J$8/100)),4)))</f>
        <v/>
      </c>
      <c r="AZ1129" s="124" t="str">
        <f t="shared" si="585"/>
        <v/>
      </c>
      <c r="BA1129" s="125" t="str">
        <f t="shared" si="586"/>
        <v/>
      </c>
      <c r="BB1129" s="115"/>
      <c r="BC1129" s="143"/>
      <c r="BD1129" s="100"/>
      <c r="BE1129" s="100"/>
      <c r="BF1129" s="100"/>
      <c r="BG1129" s="100"/>
    </row>
    <row r="1130" spans="1:59" ht="12.75" customHeight="1" x14ac:dyDescent="0.2">
      <c r="A1130" s="144"/>
      <c r="B1130" s="141"/>
      <c r="C1130" s="141"/>
      <c r="D1130" s="142"/>
      <c r="E1130" s="142"/>
      <c r="F1130" s="142"/>
      <c r="G1130" s="142"/>
      <c r="H1130" s="142"/>
      <c r="I1130" s="129"/>
      <c r="J1130" s="130"/>
      <c r="K1130" s="131" t="str">
        <f t="shared" si="557"/>
        <v/>
      </c>
      <c r="L1130" s="132" t="str">
        <f t="shared" si="558"/>
        <v/>
      </c>
      <c r="M1130" s="133" t="str">
        <f t="shared" si="559"/>
        <v/>
      </c>
      <c r="N1130" s="134" t="str">
        <f>IFERROR(IF(B:B="","",IF(R1130="Beer",SUM(LOOKUP(2,1/(Rates!$B$3:$B$5&lt;=W1130)/(Rates!$C$3:$C$5&gt;=W1130),Rates!$D$3:$D$5)*(X1130/100)*W1130),IF(R1130="Refreshment Beverage",SUM(LOOKUP(2,1/(Rates!$B$7:$B$11&lt;=W1130)/(Rates!$C$7:$C$11&gt;=W1130),Rates!$D$7:$D$11)*(X1130/100)*W1130)))),"")</f>
        <v/>
      </c>
      <c r="O1130" s="134" t="str">
        <f t="shared" si="560"/>
        <v/>
      </c>
      <c r="P1130" s="116"/>
      <c r="Q1130" s="117" t="str">
        <f t="shared" si="561"/>
        <v/>
      </c>
      <c r="R1130" s="128" t="str">
        <f t="shared" si="562"/>
        <v/>
      </c>
      <c r="S1130" s="135" t="str">
        <f>IF(B1130="","",IF(R1130="Refreshment Beverage",VLOOKUP(VALUE(Q1130),Rates!G$15:L$19,2,0),VLOOKUP(VALUE(Q1130),Rates!G$4:L$12,2,0)))</f>
        <v/>
      </c>
      <c r="T1130" s="135" t="str">
        <f t="shared" si="563"/>
        <v/>
      </c>
      <c r="U1130" s="118" t="str">
        <f t="shared" si="564"/>
        <v/>
      </c>
      <c r="V1130" s="135" t="str">
        <f t="shared" si="565"/>
        <v/>
      </c>
      <c r="W1130" s="135" t="str">
        <f t="shared" si="566"/>
        <v/>
      </c>
      <c r="X1130" s="119" t="str">
        <f t="shared" si="567"/>
        <v/>
      </c>
      <c r="Y1130" s="120" t="str">
        <f>IF(B:B="","",IF(R1130="Refreshment Beverage",VLOOKUP(Q1130,Rates!G$15:L$19,6,0)*W1130,VLOOKUP(Q1130,Rates!G$4:L$12,6,0)*W1130))</f>
        <v/>
      </c>
      <c r="Z1130" s="120" t="str">
        <f t="shared" si="568"/>
        <v/>
      </c>
      <c r="AA1130" s="120" t="str">
        <f t="shared" si="569"/>
        <v/>
      </c>
      <c r="AB1130" s="136" t="str">
        <f>IF(B:B="","",IF(R1130="Refreshment Beverage","",IF(AND(R1130="Beer",Q1130=0),SUM(LOOKUP(2,1/(Rates!$B$15:$B$18&lt;=W1130)/(Rates!$C$15:$C$18&gt;=W1130),Rates!$D$15:$D$18)*W1130),VLOOKUP(VALUE(Q:Q),Rates!A:B,2,0)*W1130)))</f>
        <v/>
      </c>
      <c r="AC1130" s="136" t="str">
        <f>IF(B:B="","",IF(R1130="Refreshment Beverage","",IF(AND(R1130="Beer",Q1130=0),SUM(LOOKUP(2,1/(Rates!$B$15:$B$18&lt;=W1130)/(Rates!$C$15:$C$18&gt;=W1130),Rates!$E$15:$E$18)*W1130),VLOOKUP(VALUE(Q:Q),Rates!A:C,3,0)*W1130)))</f>
        <v/>
      </c>
      <c r="AD1130" s="137" t="str">
        <f>IFERROR(IF(B:B="","",IF(R1130="Beer","",IF(VALUE(Q1130)=0,VLOOKUP(VLOOKUP(B:B,#REF!,16,0),Rates!A:E,2,0),VLOOKUP(VALUE(Q1130),Rates!A$31:B$34,2,0)*W1130))),0)</f>
        <v/>
      </c>
      <c r="AE1130" s="121" t="str">
        <f t="shared" si="570"/>
        <v/>
      </c>
      <c r="AF1130" s="138" t="str">
        <f t="shared" si="571"/>
        <v/>
      </c>
      <c r="AG1130" s="122" t="str">
        <f t="shared" si="572"/>
        <v/>
      </c>
      <c r="AH1130" s="123" t="str">
        <f t="shared" si="573"/>
        <v/>
      </c>
      <c r="AI1130" s="139" t="str">
        <f>IF(AE:AE="","",IF(R1130="Refreshment Beverage",AK1130*(Rates!J$19/100),ROUND(SUM(AH1130*(Rates!$J$8/100)),4)))</f>
        <v/>
      </c>
      <c r="AJ1130" s="124" t="str">
        <f t="shared" si="574"/>
        <v/>
      </c>
      <c r="AK1130" s="125" t="str">
        <f t="shared" si="575"/>
        <v/>
      </c>
      <c r="AL1130" s="121" t="str">
        <f t="shared" si="576"/>
        <v/>
      </c>
      <c r="AM1130" s="138" t="str">
        <f>IF(AS1130="","",IF(R1130="Refreshment Beverage",ROUND(AS1130*Rates!K$19,4),ROUND(AO1130*(VLOOKUP(VALUE(Q1130),Rates!G$4:L$12,3,0)),4)))</f>
        <v/>
      </c>
      <c r="AN1130" s="126" t="str">
        <f>IF(AS1130="","",IF(R1130="Refreshment Beverage",AS1130*(Rates!J$19/100),MAX(AM1130,AB1130)))</f>
        <v/>
      </c>
      <c r="AO1130" s="127" t="str">
        <f t="shared" si="577"/>
        <v/>
      </c>
      <c r="AP1130" s="127" t="str">
        <f t="shared" si="578"/>
        <v/>
      </c>
      <c r="AQ1130" s="140" t="str">
        <f>IF(AS1130="","",IF(R1130="Refreshment Beverage",ROUND(SUM(VLOOKUP(Q:Q,Rates!G$15:L$19,3,0)*(AS1130-Y1130-Z1130-AA1130)),4),ROUND(SUM(Rates!$K$8*AS1130),4)))</f>
        <v/>
      </c>
      <c r="AR1130" s="139" t="str">
        <f t="shared" si="579"/>
        <v/>
      </c>
      <c r="AS1130" s="125" t="str">
        <f t="shared" si="580"/>
        <v/>
      </c>
      <c r="AT1130" s="121" t="str">
        <f t="shared" si="581"/>
        <v/>
      </c>
      <c r="AU1130" s="138" t="str">
        <f>IF(AX1130="","",IF(R1130="Refreshment Beverage",ROUND((BA1130-Y1130-Z1130-AA1130)*VLOOKUP(VALUE(Q1130),Rates!G$15:L$19,3,0),4),ROUND(AW1130*(VLOOKUP(VALUE(Q1130),Rates!G:L,3,0)),4)))</f>
        <v/>
      </c>
      <c r="AV1130" s="126" t="str">
        <f t="shared" si="582"/>
        <v/>
      </c>
      <c r="AW1130" s="127" t="str">
        <f t="shared" si="583"/>
        <v/>
      </c>
      <c r="AX1130" s="123" t="str">
        <f t="shared" si="584"/>
        <v/>
      </c>
      <c r="AY1130" s="140" t="str">
        <f>IF(AX1130="","",IF(R1130="Refreshment Beverage",ROUND(SUM(AX1130*Rates!K$19),4),ROUND(SUM(AX1130*(Rates!J$8/100)),4)))</f>
        <v/>
      </c>
      <c r="AZ1130" s="124" t="str">
        <f t="shared" si="585"/>
        <v/>
      </c>
      <c r="BA1130" s="125" t="str">
        <f t="shared" si="586"/>
        <v/>
      </c>
      <c r="BB1130" s="115"/>
      <c r="BC1130" s="143"/>
      <c r="BD1130" s="100"/>
      <c r="BE1130" s="100"/>
      <c r="BF1130" s="100"/>
      <c r="BG1130" s="100"/>
    </row>
    <row r="1131" spans="1:59" ht="12.75" customHeight="1" x14ac:dyDescent="0.2">
      <c r="A1131" s="144"/>
      <c r="B1131" s="141"/>
      <c r="C1131" s="141"/>
      <c r="D1131" s="142"/>
      <c r="E1131" s="142"/>
      <c r="F1131" s="142"/>
      <c r="G1131" s="142"/>
      <c r="H1131" s="142"/>
      <c r="I1131" s="129"/>
      <c r="J1131" s="130"/>
      <c r="K1131" s="131" t="str">
        <f t="shared" si="557"/>
        <v/>
      </c>
      <c r="L1131" s="132" t="str">
        <f t="shared" si="558"/>
        <v/>
      </c>
      <c r="M1131" s="133" t="str">
        <f t="shared" si="559"/>
        <v/>
      </c>
      <c r="N1131" s="134" t="str">
        <f>IFERROR(IF(B:B="","",IF(R1131="Beer",SUM(LOOKUP(2,1/(Rates!$B$3:$B$5&lt;=W1131)/(Rates!$C$3:$C$5&gt;=W1131),Rates!$D$3:$D$5)*(X1131/100)*W1131),IF(R1131="Refreshment Beverage",SUM(LOOKUP(2,1/(Rates!$B$7:$B$11&lt;=W1131)/(Rates!$C$7:$C$11&gt;=W1131),Rates!$D$7:$D$11)*(X1131/100)*W1131)))),"")</f>
        <v/>
      </c>
      <c r="O1131" s="134" t="str">
        <f t="shared" si="560"/>
        <v/>
      </c>
      <c r="P1131" s="116"/>
      <c r="Q1131" s="117" t="str">
        <f t="shared" si="561"/>
        <v/>
      </c>
      <c r="R1131" s="128" t="str">
        <f t="shared" si="562"/>
        <v/>
      </c>
      <c r="S1131" s="135" t="str">
        <f>IF(B1131="","",IF(R1131="Refreshment Beverage",VLOOKUP(VALUE(Q1131),Rates!G$15:L$19,2,0),VLOOKUP(VALUE(Q1131),Rates!G$4:L$12,2,0)))</f>
        <v/>
      </c>
      <c r="T1131" s="135" t="str">
        <f t="shared" si="563"/>
        <v/>
      </c>
      <c r="U1131" s="118" t="str">
        <f t="shared" si="564"/>
        <v/>
      </c>
      <c r="V1131" s="135" t="str">
        <f t="shared" si="565"/>
        <v/>
      </c>
      <c r="W1131" s="135" t="str">
        <f t="shared" si="566"/>
        <v/>
      </c>
      <c r="X1131" s="119" t="str">
        <f t="shared" si="567"/>
        <v/>
      </c>
      <c r="Y1131" s="120" t="str">
        <f>IF(B:B="","",IF(R1131="Refreshment Beverage",VLOOKUP(Q1131,Rates!G$15:L$19,6,0)*W1131,VLOOKUP(Q1131,Rates!G$4:L$12,6,0)*W1131))</f>
        <v/>
      </c>
      <c r="Z1131" s="120" t="str">
        <f t="shared" si="568"/>
        <v/>
      </c>
      <c r="AA1131" s="120" t="str">
        <f t="shared" si="569"/>
        <v/>
      </c>
      <c r="AB1131" s="136" t="str">
        <f>IF(B:B="","",IF(R1131="Refreshment Beverage","",IF(AND(R1131="Beer",Q1131=0),SUM(LOOKUP(2,1/(Rates!$B$15:$B$18&lt;=W1131)/(Rates!$C$15:$C$18&gt;=W1131),Rates!$D$15:$D$18)*W1131),VLOOKUP(VALUE(Q:Q),Rates!A:B,2,0)*W1131)))</f>
        <v/>
      </c>
      <c r="AC1131" s="136" t="str">
        <f>IF(B:B="","",IF(R1131="Refreshment Beverage","",IF(AND(R1131="Beer",Q1131=0),SUM(LOOKUP(2,1/(Rates!$B$15:$B$18&lt;=W1131)/(Rates!$C$15:$C$18&gt;=W1131),Rates!$E$15:$E$18)*W1131),VLOOKUP(VALUE(Q:Q),Rates!A:C,3,0)*W1131)))</f>
        <v/>
      </c>
      <c r="AD1131" s="137" t="str">
        <f>IFERROR(IF(B:B="","",IF(R1131="Beer","",IF(VALUE(Q1131)=0,VLOOKUP(VLOOKUP(B:B,#REF!,16,0),Rates!A:E,2,0),VLOOKUP(VALUE(Q1131),Rates!A$31:B$34,2,0)*W1131))),0)</f>
        <v/>
      </c>
      <c r="AE1131" s="121" t="str">
        <f t="shared" si="570"/>
        <v/>
      </c>
      <c r="AF1131" s="138" t="str">
        <f t="shared" si="571"/>
        <v/>
      </c>
      <c r="AG1131" s="122" t="str">
        <f t="shared" si="572"/>
        <v/>
      </c>
      <c r="AH1131" s="123" t="str">
        <f t="shared" si="573"/>
        <v/>
      </c>
      <c r="AI1131" s="139" t="str">
        <f>IF(AE:AE="","",IF(R1131="Refreshment Beverage",AK1131*(Rates!J$19/100),ROUND(SUM(AH1131*(Rates!$J$8/100)),4)))</f>
        <v/>
      </c>
      <c r="AJ1131" s="124" t="str">
        <f t="shared" si="574"/>
        <v/>
      </c>
      <c r="AK1131" s="125" t="str">
        <f t="shared" si="575"/>
        <v/>
      </c>
      <c r="AL1131" s="121" t="str">
        <f t="shared" si="576"/>
        <v/>
      </c>
      <c r="AM1131" s="138" t="str">
        <f>IF(AS1131="","",IF(R1131="Refreshment Beverage",ROUND(AS1131*Rates!K$19,4),ROUND(AO1131*(VLOOKUP(VALUE(Q1131),Rates!G$4:L$12,3,0)),4)))</f>
        <v/>
      </c>
      <c r="AN1131" s="126" t="str">
        <f>IF(AS1131="","",IF(R1131="Refreshment Beverage",AS1131*(Rates!J$19/100),MAX(AM1131,AB1131)))</f>
        <v/>
      </c>
      <c r="AO1131" s="127" t="str">
        <f t="shared" si="577"/>
        <v/>
      </c>
      <c r="AP1131" s="127" t="str">
        <f t="shared" si="578"/>
        <v/>
      </c>
      <c r="AQ1131" s="140" t="str">
        <f>IF(AS1131="","",IF(R1131="Refreshment Beverage",ROUND(SUM(VLOOKUP(Q:Q,Rates!G$15:L$19,3,0)*(AS1131-Y1131-Z1131-AA1131)),4),ROUND(SUM(Rates!$K$8*AS1131),4)))</f>
        <v/>
      </c>
      <c r="AR1131" s="139" t="str">
        <f t="shared" si="579"/>
        <v/>
      </c>
      <c r="AS1131" s="125" t="str">
        <f t="shared" si="580"/>
        <v/>
      </c>
      <c r="AT1131" s="121" t="str">
        <f t="shared" si="581"/>
        <v/>
      </c>
      <c r="AU1131" s="138" t="str">
        <f>IF(AX1131="","",IF(R1131="Refreshment Beverage",ROUND((BA1131-Y1131-Z1131-AA1131)*VLOOKUP(VALUE(Q1131),Rates!G$15:L$19,3,0),4),ROUND(AW1131*(VLOOKUP(VALUE(Q1131),Rates!G:L,3,0)),4)))</f>
        <v/>
      </c>
      <c r="AV1131" s="126" t="str">
        <f t="shared" si="582"/>
        <v/>
      </c>
      <c r="AW1131" s="127" t="str">
        <f t="shared" si="583"/>
        <v/>
      </c>
      <c r="AX1131" s="123" t="str">
        <f t="shared" si="584"/>
        <v/>
      </c>
      <c r="AY1131" s="140" t="str">
        <f>IF(AX1131="","",IF(R1131="Refreshment Beverage",ROUND(SUM(AX1131*Rates!K$19),4),ROUND(SUM(AX1131*(Rates!J$8/100)),4)))</f>
        <v/>
      </c>
      <c r="AZ1131" s="124" t="str">
        <f t="shared" si="585"/>
        <v/>
      </c>
      <c r="BA1131" s="125" t="str">
        <f t="shared" si="586"/>
        <v/>
      </c>
      <c r="BB1131" s="115"/>
      <c r="BC1131" s="143"/>
      <c r="BD1131" s="100"/>
      <c r="BE1131" s="100"/>
      <c r="BF1131" s="100"/>
      <c r="BG1131" s="100"/>
    </row>
    <row r="1132" spans="1:59" ht="12.75" customHeight="1" x14ac:dyDescent="0.2">
      <c r="A1132" s="144"/>
      <c r="B1132" s="141"/>
      <c r="C1132" s="141"/>
      <c r="D1132" s="142"/>
      <c r="E1132" s="142"/>
      <c r="F1132" s="142"/>
      <c r="G1132" s="142"/>
      <c r="H1132" s="142"/>
      <c r="I1132" s="129"/>
      <c r="J1132" s="130"/>
      <c r="K1132" s="131" t="str">
        <f t="shared" si="557"/>
        <v/>
      </c>
      <c r="L1132" s="132" t="str">
        <f t="shared" si="558"/>
        <v/>
      </c>
      <c r="M1132" s="133" t="str">
        <f t="shared" si="559"/>
        <v/>
      </c>
      <c r="N1132" s="134" t="str">
        <f>IFERROR(IF(B:B="","",IF(R1132="Beer",SUM(LOOKUP(2,1/(Rates!$B$3:$B$5&lt;=W1132)/(Rates!$C$3:$C$5&gt;=W1132),Rates!$D$3:$D$5)*(X1132/100)*W1132),IF(R1132="Refreshment Beverage",SUM(LOOKUP(2,1/(Rates!$B$7:$B$11&lt;=W1132)/(Rates!$C$7:$C$11&gt;=W1132),Rates!$D$7:$D$11)*(X1132/100)*W1132)))),"")</f>
        <v/>
      </c>
      <c r="O1132" s="134" t="str">
        <f t="shared" si="560"/>
        <v/>
      </c>
      <c r="P1132" s="116"/>
      <c r="Q1132" s="117" t="str">
        <f t="shared" si="561"/>
        <v/>
      </c>
      <c r="R1132" s="128" t="str">
        <f t="shared" si="562"/>
        <v/>
      </c>
      <c r="S1132" s="135" t="str">
        <f>IF(B1132="","",IF(R1132="Refreshment Beverage",VLOOKUP(VALUE(Q1132),Rates!G$15:L$19,2,0),VLOOKUP(VALUE(Q1132),Rates!G$4:L$12,2,0)))</f>
        <v/>
      </c>
      <c r="T1132" s="135" t="str">
        <f t="shared" si="563"/>
        <v/>
      </c>
      <c r="U1132" s="118" t="str">
        <f t="shared" si="564"/>
        <v/>
      </c>
      <c r="V1132" s="135" t="str">
        <f t="shared" si="565"/>
        <v/>
      </c>
      <c r="W1132" s="135" t="str">
        <f t="shared" si="566"/>
        <v/>
      </c>
      <c r="X1132" s="119" t="str">
        <f t="shared" si="567"/>
        <v/>
      </c>
      <c r="Y1132" s="120" t="str">
        <f>IF(B:B="","",IF(R1132="Refreshment Beverage",VLOOKUP(Q1132,Rates!G$15:L$19,6,0)*W1132,VLOOKUP(Q1132,Rates!G$4:L$12,6,0)*W1132))</f>
        <v/>
      </c>
      <c r="Z1132" s="120" t="str">
        <f t="shared" si="568"/>
        <v/>
      </c>
      <c r="AA1132" s="120" t="str">
        <f t="shared" si="569"/>
        <v/>
      </c>
      <c r="AB1132" s="136" t="str">
        <f>IF(B:B="","",IF(R1132="Refreshment Beverage","",IF(AND(R1132="Beer",Q1132=0),SUM(LOOKUP(2,1/(Rates!$B$15:$B$18&lt;=W1132)/(Rates!$C$15:$C$18&gt;=W1132),Rates!$D$15:$D$18)*W1132),VLOOKUP(VALUE(Q:Q),Rates!A:B,2,0)*W1132)))</f>
        <v/>
      </c>
      <c r="AC1132" s="136" t="str">
        <f>IF(B:B="","",IF(R1132="Refreshment Beverage","",IF(AND(R1132="Beer",Q1132=0),SUM(LOOKUP(2,1/(Rates!$B$15:$B$18&lt;=W1132)/(Rates!$C$15:$C$18&gt;=W1132),Rates!$E$15:$E$18)*W1132),VLOOKUP(VALUE(Q:Q),Rates!A:C,3,0)*W1132)))</f>
        <v/>
      </c>
      <c r="AD1132" s="137" t="str">
        <f>IFERROR(IF(B:B="","",IF(R1132="Beer","",IF(VALUE(Q1132)=0,VLOOKUP(VLOOKUP(B:B,#REF!,16,0),Rates!A:E,2,0),VLOOKUP(VALUE(Q1132),Rates!A$31:B$34,2,0)*W1132))),0)</f>
        <v/>
      </c>
      <c r="AE1132" s="121" t="str">
        <f t="shared" si="570"/>
        <v/>
      </c>
      <c r="AF1132" s="138" t="str">
        <f t="shared" si="571"/>
        <v/>
      </c>
      <c r="AG1132" s="122" t="str">
        <f t="shared" si="572"/>
        <v/>
      </c>
      <c r="AH1132" s="123" t="str">
        <f t="shared" si="573"/>
        <v/>
      </c>
      <c r="AI1132" s="139" t="str">
        <f>IF(AE:AE="","",IF(R1132="Refreshment Beverage",AK1132*(Rates!J$19/100),ROUND(SUM(AH1132*(Rates!$J$8/100)),4)))</f>
        <v/>
      </c>
      <c r="AJ1132" s="124" t="str">
        <f t="shared" si="574"/>
        <v/>
      </c>
      <c r="AK1132" s="125" t="str">
        <f t="shared" si="575"/>
        <v/>
      </c>
      <c r="AL1132" s="121" t="str">
        <f t="shared" si="576"/>
        <v/>
      </c>
      <c r="AM1132" s="138" t="str">
        <f>IF(AS1132="","",IF(R1132="Refreshment Beverage",ROUND(AS1132*Rates!K$19,4),ROUND(AO1132*(VLOOKUP(VALUE(Q1132),Rates!G$4:L$12,3,0)),4)))</f>
        <v/>
      </c>
      <c r="AN1132" s="126" t="str">
        <f>IF(AS1132="","",IF(R1132="Refreshment Beverage",AS1132*(Rates!J$19/100),MAX(AM1132,AB1132)))</f>
        <v/>
      </c>
      <c r="AO1132" s="127" t="str">
        <f t="shared" si="577"/>
        <v/>
      </c>
      <c r="AP1132" s="127" t="str">
        <f t="shared" si="578"/>
        <v/>
      </c>
      <c r="AQ1132" s="140" t="str">
        <f>IF(AS1132="","",IF(R1132="Refreshment Beverage",ROUND(SUM(VLOOKUP(Q:Q,Rates!G$15:L$19,3,0)*(AS1132-Y1132-Z1132-AA1132)),4),ROUND(SUM(Rates!$K$8*AS1132),4)))</f>
        <v/>
      </c>
      <c r="AR1132" s="139" t="str">
        <f t="shared" si="579"/>
        <v/>
      </c>
      <c r="AS1132" s="125" t="str">
        <f t="shared" si="580"/>
        <v/>
      </c>
      <c r="AT1132" s="121" t="str">
        <f t="shared" si="581"/>
        <v/>
      </c>
      <c r="AU1132" s="138" t="str">
        <f>IF(AX1132="","",IF(R1132="Refreshment Beverage",ROUND((BA1132-Y1132-Z1132-AA1132)*VLOOKUP(VALUE(Q1132),Rates!G$15:L$19,3,0),4),ROUND(AW1132*(VLOOKUP(VALUE(Q1132),Rates!G:L,3,0)),4)))</f>
        <v/>
      </c>
      <c r="AV1132" s="126" t="str">
        <f t="shared" si="582"/>
        <v/>
      </c>
      <c r="AW1132" s="127" t="str">
        <f t="shared" si="583"/>
        <v/>
      </c>
      <c r="AX1132" s="123" t="str">
        <f t="shared" si="584"/>
        <v/>
      </c>
      <c r="AY1132" s="140" t="str">
        <f>IF(AX1132="","",IF(R1132="Refreshment Beverage",ROUND(SUM(AX1132*Rates!K$19),4),ROUND(SUM(AX1132*(Rates!J$8/100)),4)))</f>
        <v/>
      </c>
      <c r="AZ1132" s="124" t="str">
        <f t="shared" si="585"/>
        <v/>
      </c>
      <c r="BA1132" s="125" t="str">
        <f t="shared" si="586"/>
        <v/>
      </c>
      <c r="BB1132" s="115"/>
      <c r="BC1132" s="143"/>
      <c r="BD1132" s="100"/>
      <c r="BE1132" s="100"/>
      <c r="BF1132" s="100"/>
      <c r="BG1132" s="100"/>
    </row>
    <row r="1133" spans="1:59" ht="12.75" customHeight="1" x14ac:dyDescent="0.2">
      <c r="A1133" s="144"/>
      <c r="B1133" s="141"/>
      <c r="C1133" s="141"/>
      <c r="D1133" s="142"/>
      <c r="E1133" s="142"/>
      <c r="F1133" s="142"/>
      <c r="G1133" s="142"/>
      <c r="H1133" s="142"/>
      <c r="I1133" s="129"/>
      <c r="J1133" s="130"/>
      <c r="K1133" s="131" t="str">
        <f t="shared" si="557"/>
        <v/>
      </c>
      <c r="L1133" s="132" t="str">
        <f t="shared" si="558"/>
        <v/>
      </c>
      <c r="M1133" s="133" t="str">
        <f t="shared" si="559"/>
        <v/>
      </c>
      <c r="N1133" s="134" t="str">
        <f>IFERROR(IF(B:B="","",IF(R1133="Beer",SUM(LOOKUP(2,1/(Rates!$B$3:$B$5&lt;=W1133)/(Rates!$C$3:$C$5&gt;=W1133),Rates!$D$3:$D$5)*(X1133/100)*W1133),IF(R1133="Refreshment Beverage",SUM(LOOKUP(2,1/(Rates!$B$7:$B$11&lt;=W1133)/(Rates!$C$7:$C$11&gt;=W1133),Rates!$D$7:$D$11)*(X1133/100)*W1133)))),"")</f>
        <v/>
      </c>
      <c r="O1133" s="134" t="str">
        <f t="shared" si="560"/>
        <v/>
      </c>
      <c r="P1133" s="116"/>
      <c r="Q1133" s="117" t="str">
        <f t="shared" si="561"/>
        <v/>
      </c>
      <c r="R1133" s="128" t="str">
        <f t="shared" si="562"/>
        <v/>
      </c>
      <c r="S1133" s="135" t="str">
        <f>IF(B1133="","",IF(R1133="Refreshment Beverage",VLOOKUP(VALUE(Q1133),Rates!G$15:L$19,2,0),VLOOKUP(VALUE(Q1133),Rates!G$4:L$12,2,0)))</f>
        <v/>
      </c>
      <c r="T1133" s="135" t="str">
        <f t="shared" si="563"/>
        <v/>
      </c>
      <c r="U1133" s="118" t="str">
        <f t="shared" si="564"/>
        <v/>
      </c>
      <c r="V1133" s="135" t="str">
        <f t="shared" si="565"/>
        <v/>
      </c>
      <c r="W1133" s="135" t="str">
        <f t="shared" si="566"/>
        <v/>
      </c>
      <c r="X1133" s="119" t="str">
        <f t="shared" si="567"/>
        <v/>
      </c>
      <c r="Y1133" s="120" t="str">
        <f>IF(B:B="","",IF(R1133="Refreshment Beverage",VLOOKUP(Q1133,Rates!G$15:L$19,6,0)*W1133,VLOOKUP(Q1133,Rates!G$4:L$12,6,0)*W1133))</f>
        <v/>
      </c>
      <c r="Z1133" s="120" t="str">
        <f t="shared" si="568"/>
        <v/>
      </c>
      <c r="AA1133" s="120" t="str">
        <f t="shared" si="569"/>
        <v/>
      </c>
      <c r="AB1133" s="136" t="str">
        <f>IF(B:B="","",IF(R1133="Refreshment Beverage","",IF(AND(R1133="Beer",Q1133=0),SUM(LOOKUP(2,1/(Rates!$B$15:$B$18&lt;=W1133)/(Rates!$C$15:$C$18&gt;=W1133),Rates!$D$15:$D$18)*W1133),VLOOKUP(VALUE(Q:Q),Rates!A:B,2,0)*W1133)))</f>
        <v/>
      </c>
      <c r="AC1133" s="136" t="str">
        <f>IF(B:B="","",IF(R1133="Refreshment Beverage","",IF(AND(R1133="Beer",Q1133=0),SUM(LOOKUP(2,1/(Rates!$B$15:$B$18&lt;=W1133)/(Rates!$C$15:$C$18&gt;=W1133),Rates!$E$15:$E$18)*W1133),VLOOKUP(VALUE(Q:Q),Rates!A:C,3,0)*W1133)))</f>
        <v/>
      </c>
      <c r="AD1133" s="137" t="str">
        <f>IFERROR(IF(B:B="","",IF(R1133="Beer","",IF(VALUE(Q1133)=0,VLOOKUP(VLOOKUP(B:B,#REF!,16,0),Rates!A:E,2,0),VLOOKUP(VALUE(Q1133),Rates!A$31:B$34,2,0)*W1133))),0)</f>
        <v/>
      </c>
      <c r="AE1133" s="121" t="str">
        <f t="shared" si="570"/>
        <v/>
      </c>
      <c r="AF1133" s="138" t="str">
        <f t="shared" si="571"/>
        <v/>
      </c>
      <c r="AG1133" s="122" t="str">
        <f t="shared" si="572"/>
        <v/>
      </c>
      <c r="AH1133" s="123" t="str">
        <f t="shared" si="573"/>
        <v/>
      </c>
      <c r="AI1133" s="139" t="str">
        <f>IF(AE:AE="","",IF(R1133="Refreshment Beverage",AK1133*(Rates!J$19/100),ROUND(SUM(AH1133*(Rates!$J$8/100)),4)))</f>
        <v/>
      </c>
      <c r="AJ1133" s="124" t="str">
        <f t="shared" si="574"/>
        <v/>
      </c>
      <c r="AK1133" s="125" t="str">
        <f t="shared" si="575"/>
        <v/>
      </c>
      <c r="AL1133" s="121" t="str">
        <f t="shared" si="576"/>
        <v/>
      </c>
      <c r="AM1133" s="138" t="str">
        <f>IF(AS1133="","",IF(R1133="Refreshment Beverage",ROUND(AS1133*Rates!K$19,4),ROUND(AO1133*(VLOOKUP(VALUE(Q1133),Rates!G$4:L$12,3,0)),4)))</f>
        <v/>
      </c>
      <c r="AN1133" s="126" t="str">
        <f>IF(AS1133="","",IF(R1133="Refreshment Beverage",AS1133*(Rates!J$19/100),MAX(AM1133,AB1133)))</f>
        <v/>
      </c>
      <c r="AO1133" s="127" t="str">
        <f t="shared" si="577"/>
        <v/>
      </c>
      <c r="AP1133" s="127" t="str">
        <f t="shared" si="578"/>
        <v/>
      </c>
      <c r="AQ1133" s="140" t="str">
        <f>IF(AS1133="","",IF(R1133="Refreshment Beverage",ROUND(SUM(VLOOKUP(Q:Q,Rates!G$15:L$19,3,0)*(AS1133-Y1133-Z1133-AA1133)),4),ROUND(SUM(Rates!$K$8*AS1133),4)))</f>
        <v/>
      </c>
      <c r="AR1133" s="139" t="str">
        <f t="shared" si="579"/>
        <v/>
      </c>
      <c r="AS1133" s="125" t="str">
        <f t="shared" si="580"/>
        <v/>
      </c>
      <c r="AT1133" s="121" t="str">
        <f t="shared" si="581"/>
        <v/>
      </c>
      <c r="AU1133" s="138" t="str">
        <f>IF(AX1133="","",IF(R1133="Refreshment Beverage",ROUND((BA1133-Y1133-Z1133-AA1133)*VLOOKUP(VALUE(Q1133),Rates!G$15:L$19,3,0),4),ROUND(AW1133*(VLOOKUP(VALUE(Q1133),Rates!G:L,3,0)),4)))</f>
        <v/>
      </c>
      <c r="AV1133" s="126" t="str">
        <f t="shared" si="582"/>
        <v/>
      </c>
      <c r="AW1133" s="127" t="str">
        <f t="shared" si="583"/>
        <v/>
      </c>
      <c r="AX1133" s="123" t="str">
        <f t="shared" si="584"/>
        <v/>
      </c>
      <c r="AY1133" s="140" t="str">
        <f>IF(AX1133="","",IF(R1133="Refreshment Beverage",ROUND(SUM(AX1133*Rates!K$19),4),ROUND(SUM(AX1133*(Rates!J$8/100)),4)))</f>
        <v/>
      </c>
      <c r="AZ1133" s="124" t="str">
        <f t="shared" si="585"/>
        <v/>
      </c>
      <c r="BA1133" s="125" t="str">
        <f t="shared" si="586"/>
        <v/>
      </c>
      <c r="BB1133" s="115"/>
      <c r="BC1133" s="143"/>
      <c r="BD1133" s="100"/>
      <c r="BE1133" s="100"/>
      <c r="BF1133" s="100"/>
      <c r="BG1133" s="100"/>
    </row>
    <row r="1134" spans="1:59" ht="12.75" customHeight="1" x14ac:dyDescent="0.2">
      <c r="A1134" s="144"/>
      <c r="B1134" s="141"/>
      <c r="C1134" s="141"/>
      <c r="D1134" s="142"/>
      <c r="E1134" s="142"/>
      <c r="F1134" s="142"/>
      <c r="G1134" s="142"/>
      <c r="H1134" s="142"/>
      <c r="I1134" s="129"/>
      <c r="J1134" s="130"/>
      <c r="K1134" s="131" t="str">
        <f t="shared" si="557"/>
        <v/>
      </c>
      <c r="L1134" s="132" t="str">
        <f t="shared" si="558"/>
        <v/>
      </c>
      <c r="M1134" s="133" t="str">
        <f t="shared" si="559"/>
        <v/>
      </c>
      <c r="N1134" s="134" t="str">
        <f>IFERROR(IF(B:B="","",IF(R1134="Beer",SUM(LOOKUP(2,1/(Rates!$B$3:$B$5&lt;=W1134)/(Rates!$C$3:$C$5&gt;=W1134),Rates!$D$3:$D$5)*(X1134/100)*W1134),IF(R1134="Refreshment Beverage",SUM(LOOKUP(2,1/(Rates!$B$7:$B$11&lt;=W1134)/(Rates!$C$7:$C$11&gt;=W1134),Rates!$D$7:$D$11)*(X1134/100)*W1134)))),"")</f>
        <v/>
      </c>
      <c r="O1134" s="134" t="str">
        <f t="shared" si="560"/>
        <v/>
      </c>
      <c r="P1134" s="116"/>
      <c r="Q1134" s="117" t="str">
        <f t="shared" si="561"/>
        <v/>
      </c>
      <c r="R1134" s="128" t="str">
        <f t="shared" si="562"/>
        <v/>
      </c>
      <c r="S1134" s="135" t="str">
        <f>IF(B1134="","",IF(R1134="Refreshment Beverage",VLOOKUP(VALUE(Q1134),Rates!G$15:L$19,2,0),VLOOKUP(VALUE(Q1134),Rates!G$4:L$12,2,0)))</f>
        <v/>
      </c>
      <c r="T1134" s="135" t="str">
        <f t="shared" si="563"/>
        <v/>
      </c>
      <c r="U1134" s="118" t="str">
        <f t="shared" si="564"/>
        <v/>
      </c>
      <c r="V1134" s="135" t="str">
        <f t="shared" si="565"/>
        <v/>
      </c>
      <c r="W1134" s="135" t="str">
        <f t="shared" si="566"/>
        <v/>
      </c>
      <c r="X1134" s="119" t="str">
        <f t="shared" si="567"/>
        <v/>
      </c>
      <c r="Y1134" s="120" t="str">
        <f>IF(B:B="","",IF(R1134="Refreshment Beverage",VLOOKUP(Q1134,Rates!G$15:L$19,6,0)*W1134,VLOOKUP(Q1134,Rates!G$4:L$12,6,0)*W1134))</f>
        <v/>
      </c>
      <c r="Z1134" s="120" t="str">
        <f t="shared" si="568"/>
        <v/>
      </c>
      <c r="AA1134" s="120" t="str">
        <f t="shared" si="569"/>
        <v/>
      </c>
      <c r="AB1134" s="136" t="str">
        <f>IF(B:B="","",IF(R1134="Refreshment Beverage","",IF(AND(R1134="Beer",Q1134=0),SUM(LOOKUP(2,1/(Rates!$B$15:$B$18&lt;=W1134)/(Rates!$C$15:$C$18&gt;=W1134),Rates!$D$15:$D$18)*W1134),VLOOKUP(VALUE(Q:Q),Rates!A:B,2,0)*W1134)))</f>
        <v/>
      </c>
      <c r="AC1134" s="136" t="str">
        <f>IF(B:B="","",IF(R1134="Refreshment Beverage","",IF(AND(R1134="Beer",Q1134=0),SUM(LOOKUP(2,1/(Rates!$B$15:$B$18&lt;=W1134)/(Rates!$C$15:$C$18&gt;=W1134),Rates!$E$15:$E$18)*W1134),VLOOKUP(VALUE(Q:Q),Rates!A:C,3,0)*W1134)))</f>
        <v/>
      </c>
      <c r="AD1134" s="137" t="str">
        <f>IFERROR(IF(B:B="","",IF(R1134="Beer","",IF(VALUE(Q1134)=0,VLOOKUP(VLOOKUP(B:B,#REF!,16,0),Rates!A:E,2,0),VLOOKUP(VALUE(Q1134),Rates!A$31:B$34,2,0)*W1134))),0)</f>
        <v/>
      </c>
      <c r="AE1134" s="121" t="str">
        <f t="shared" si="570"/>
        <v/>
      </c>
      <c r="AF1134" s="138" t="str">
        <f t="shared" si="571"/>
        <v/>
      </c>
      <c r="AG1134" s="122" t="str">
        <f t="shared" si="572"/>
        <v/>
      </c>
      <c r="AH1134" s="123" t="str">
        <f t="shared" si="573"/>
        <v/>
      </c>
      <c r="AI1134" s="139" t="str">
        <f>IF(AE:AE="","",IF(R1134="Refreshment Beverage",AK1134*(Rates!J$19/100),ROUND(SUM(AH1134*(Rates!$J$8/100)),4)))</f>
        <v/>
      </c>
      <c r="AJ1134" s="124" t="str">
        <f t="shared" si="574"/>
        <v/>
      </c>
      <c r="AK1134" s="125" t="str">
        <f t="shared" si="575"/>
        <v/>
      </c>
      <c r="AL1134" s="121" t="str">
        <f t="shared" si="576"/>
        <v/>
      </c>
      <c r="AM1134" s="138" t="str">
        <f>IF(AS1134="","",IF(R1134="Refreshment Beverage",ROUND(AS1134*Rates!K$19,4),ROUND(AO1134*(VLOOKUP(VALUE(Q1134),Rates!G$4:L$12,3,0)),4)))</f>
        <v/>
      </c>
      <c r="AN1134" s="126" t="str">
        <f>IF(AS1134="","",IF(R1134="Refreshment Beverage",AS1134*(Rates!J$19/100),MAX(AM1134,AB1134)))</f>
        <v/>
      </c>
      <c r="AO1134" s="127" t="str">
        <f t="shared" si="577"/>
        <v/>
      </c>
      <c r="AP1134" s="127" t="str">
        <f t="shared" si="578"/>
        <v/>
      </c>
      <c r="AQ1134" s="140" t="str">
        <f>IF(AS1134="","",IF(R1134="Refreshment Beverage",ROUND(SUM(VLOOKUP(Q:Q,Rates!G$15:L$19,3,0)*(AS1134-Y1134-Z1134-AA1134)),4),ROUND(SUM(Rates!$K$8*AS1134),4)))</f>
        <v/>
      </c>
      <c r="AR1134" s="139" t="str">
        <f t="shared" si="579"/>
        <v/>
      </c>
      <c r="AS1134" s="125" t="str">
        <f t="shared" si="580"/>
        <v/>
      </c>
      <c r="AT1134" s="121" t="str">
        <f t="shared" si="581"/>
        <v/>
      </c>
      <c r="AU1134" s="138" t="str">
        <f>IF(AX1134="","",IF(R1134="Refreshment Beverage",ROUND((BA1134-Y1134-Z1134-AA1134)*VLOOKUP(VALUE(Q1134),Rates!G$15:L$19,3,0),4),ROUND(AW1134*(VLOOKUP(VALUE(Q1134),Rates!G:L,3,0)),4)))</f>
        <v/>
      </c>
      <c r="AV1134" s="126" t="str">
        <f t="shared" si="582"/>
        <v/>
      </c>
      <c r="AW1134" s="127" t="str">
        <f t="shared" si="583"/>
        <v/>
      </c>
      <c r="AX1134" s="123" t="str">
        <f t="shared" si="584"/>
        <v/>
      </c>
      <c r="AY1134" s="140" t="str">
        <f>IF(AX1134="","",IF(R1134="Refreshment Beverage",ROUND(SUM(AX1134*Rates!K$19),4),ROUND(SUM(AX1134*(Rates!J$8/100)),4)))</f>
        <v/>
      </c>
      <c r="AZ1134" s="124" t="str">
        <f t="shared" si="585"/>
        <v/>
      </c>
      <c r="BA1134" s="125" t="str">
        <f t="shared" si="586"/>
        <v/>
      </c>
      <c r="BB1134" s="115"/>
      <c r="BC1134" s="143"/>
      <c r="BD1134" s="100"/>
      <c r="BE1134" s="100"/>
      <c r="BF1134" s="100"/>
      <c r="BG1134" s="100"/>
    </row>
    <row r="1135" spans="1:59" ht="12.75" customHeight="1" x14ac:dyDescent="0.2">
      <c r="A1135" s="144"/>
      <c r="B1135" s="141"/>
      <c r="C1135" s="141"/>
      <c r="D1135" s="142"/>
      <c r="E1135" s="142"/>
      <c r="F1135" s="142"/>
      <c r="G1135" s="142"/>
      <c r="H1135" s="142"/>
      <c r="I1135" s="129"/>
      <c r="J1135" s="130"/>
      <c r="K1135" s="131" t="str">
        <f t="shared" si="557"/>
        <v/>
      </c>
      <c r="L1135" s="132" t="str">
        <f t="shared" si="558"/>
        <v/>
      </c>
      <c r="M1135" s="133" t="str">
        <f t="shared" si="559"/>
        <v/>
      </c>
      <c r="N1135" s="134" t="str">
        <f>IFERROR(IF(B:B="","",IF(R1135="Beer",SUM(LOOKUP(2,1/(Rates!$B$3:$B$5&lt;=W1135)/(Rates!$C$3:$C$5&gt;=W1135),Rates!$D$3:$D$5)*(X1135/100)*W1135),IF(R1135="Refreshment Beverage",SUM(LOOKUP(2,1/(Rates!$B$7:$B$11&lt;=W1135)/(Rates!$C$7:$C$11&gt;=W1135),Rates!$D$7:$D$11)*(X1135/100)*W1135)))),"")</f>
        <v/>
      </c>
      <c r="O1135" s="134" t="str">
        <f t="shared" si="560"/>
        <v/>
      </c>
      <c r="P1135" s="116"/>
      <c r="Q1135" s="117" t="str">
        <f t="shared" si="561"/>
        <v/>
      </c>
      <c r="R1135" s="128" t="str">
        <f t="shared" si="562"/>
        <v/>
      </c>
      <c r="S1135" s="135" t="str">
        <f>IF(B1135="","",IF(R1135="Refreshment Beverage",VLOOKUP(VALUE(Q1135),Rates!G$15:L$19,2,0),VLOOKUP(VALUE(Q1135),Rates!G$4:L$12,2,0)))</f>
        <v/>
      </c>
      <c r="T1135" s="135" t="str">
        <f t="shared" si="563"/>
        <v/>
      </c>
      <c r="U1135" s="118" t="str">
        <f t="shared" si="564"/>
        <v/>
      </c>
      <c r="V1135" s="135" t="str">
        <f t="shared" si="565"/>
        <v/>
      </c>
      <c r="W1135" s="135" t="str">
        <f t="shared" si="566"/>
        <v/>
      </c>
      <c r="X1135" s="119" t="str">
        <f t="shared" si="567"/>
        <v/>
      </c>
      <c r="Y1135" s="120" t="str">
        <f>IF(B:B="","",IF(R1135="Refreshment Beverage",VLOOKUP(Q1135,Rates!G$15:L$19,6,0)*W1135,VLOOKUP(Q1135,Rates!G$4:L$12,6,0)*W1135))</f>
        <v/>
      </c>
      <c r="Z1135" s="120" t="str">
        <f t="shared" si="568"/>
        <v/>
      </c>
      <c r="AA1135" s="120" t="str">
        <f t="shared" si="569"/>
        <v/>
      </c>
      <c r="AB1135" s="136" t="str">
        <f>IF(B:B="","",IF(R1135="Refreshment Beverage","",IF(AND(R1135="Beer",Q1135=0),SUM(LOOKUP(2,1/(Rates!$B$15:$B$18&lt;=W1135)/(Rates!$C$15:$C$18&gt;=W1135),Rates!$D$15:$D$18)*W1135),VLOOKUP(VALUE(Q:Q),Rates!A:B,2,0)*W1135)))</f>
        <v/>
      </c>
      <c r="AC1135" s="136" t="str">
        <f>IF(B:B="","",IF(R1135="Refreshment Beverage","",IF(AND(R1135="Beer",Q1135=0),SUM(LOOKUP(2,1/(Rates!$B$15:$B$18&lt;=W1135)/(Rates!$C$15:$C$18&gt;=W1135),Rates!$E$15:$E$18)*W1135),VLOOKUP(VALUE(Q:Q),Rates!A:C,3,0)*W1135)))</f>
        <v/>
      </c>
      <c r="AD1135" s="137" t="str">
        <f>IFERROR(IF(B:B="","",IF(R1135="Beer","",IF(VALUE(Q1135)=0,VLOOKUP(VLOOKUP(B:B,#REF!,16,0),Rates!A:E,2,0),VLOOKUP(VALUE(Q1135),Rates!A$31:B$34,2,0)*W1135))),0)</f>
        <v/>
      </c>
      <c r="AE1135" s="121" t="str">
        <f t="shared" si="570"/>
        <v/>
      </c>
      <c r="AF1135" s="138" t="str">
        <f t="shared" si="571"/>
        <v/>
      </c>
      <c r="AG1135" s="122" t="str">
        <f t="shared" si="572"/>
        <v/>
      </c>
      <c r="AH1135" s="123" t="str">
        <f t="shared" si="573"/>
        <v/>
      </c>
      <c r="AI1135" s="139" t="str">
        <f>IF(AE:AE="","",IF(R1135="Refreshment Beverage",AK1135*(Rates!J$19/100),ROUND(SUM(AH1135*(Rates!$J$8/100)),4)))</f>
        <v/>
      </c>
      <c r="AJ1135" s="124" t="str">
        <f t="shared" si="574"/>
        <v/>
      </c>
      <c r="AK1135" s="125" t="str">
        <f t="shared" si="575"/>
        <v/>
      </c>
      <c r="AL1135" s="121" t="str">
        <f t="shared" si="576"/>
        <v/>
      </c>
      <c r="AM1135" s="138" t="str">
        <f>IF(AS1135="","",IF(R1135="Refreshment Beverage",ROUND(AS1135*Rates!K$19,4),ROUND(AO1135*(VLOOKUP(VALUE(Q1135),Rates!G$4:L$12,3,0)),4)))</f>
        <v/>
      </c>
      <c r="AN1135" s="126" t="str">
        <f>IF(AS1135="","",IF(R1135="Refreshment Beverage",AS1135*(Rates!J$19/100),MAX(AM1135,AB1135)))</f>
        <v/>
      </c>
      <c r="AO1135" s="127" t="str">
        <f t="shared" si="577"/>
        <v/>
      </c>
      <c r="AP1135" s="127" t="str">
        <f t="shared" si="578"/>
        <v/>
      </c>
      <c r="AQ1135" s="140" t="str">
        <f>IF(AS1135="","",IF(R1135="Refreshment Beverage",ROUND(SUM(VLOOKUP(Q:Q,Rates!G$15:L$19,3,0)*(AS1135-Y1135-Z1135-AA1135)),4),ROUND(SUM(Rates!$K$8*AS1135),4)))</f>
        <v/>
      </c>
      <c r="AR1135" s="139" t="str">
        <f t="shared" si="579"/>
        <v/>
      </c>
      <c r="AS1135" s="125" t="str">
        <f t="shared" si="580"/>
        <v/>
      </c>
      <c r="AT1135" s="121" t="str">
        <f t="shared" si="581"/>
        <v/>
      </c>
      <c r="AU1135" s="138" t="str">
        <f>IF(AX1135="","",IF(R1135="Refreshment Beverage",ROUND((BA1135-Y1135-Z1135-AA1135)*VLOOKUP(VALUE(Q1135),Rates!G$15:L$19,3,0),4),ROUND(AW1135*(VLOOKUP(VALUE(Q1135),Rates!G:L,3,0)),4)))</f>
        <v/>
      </c>
      <c r="AV1135" s="126" t="str">
        <f t="shared" si="582"/>
        <v/>
      </c>
      <c r="AW1135" s="127" t="str">
        <f t="shared" si="583"/>
        <v/>
      </c>
      <c r="AX1135" s="123" t="str">
        <f t="shared" si="584"/>
        <v/>
      </c>
      <c r="AY1135" s="140" t="str">
        <f>IF(AX1135="","",IF(R1135="Refreshment Beverage",ROUND(SUM(AX1135*Rates!K$19),4),ROUND(SUM(AX1135*(Rates!J$8/100)),4)))</f>
        <v/>
      </c>
      <c r="AZ1135" s="124" t="str">
        <f t="shared" si="585"/>
        <v/>
      </c>
      <c r="BA1135" s="125" t="str">
        <f t="shared" si="586"/>
        <v/>
      </c>
      <c r="BB1135" s="115"/>
      <c r="BC1135" s="143"/>
      <c r="BD1135" s="100"/>
      <c r="BE1135" s="100"/>
      <c r="BF1135" s="100"/>
      <c r="BG1135" s="100"/>
    </row>
    <row r="1136" spans="1:59" ht="12.75" customHeight="1" x14ac:dyDescent="0.2">
      <c r="A1136" s="144"/>
      <c r="B1136" s="141"/>
      <c r="C1136" s="141"/>
      <c r="D1136" s="142"/>
      <c r="E1136" s="142"/>
      <c r="F1136" s="142"/>
      <c r="G1136" s="142"/>
      <c r="H1136" s="142"/>
      <c r="I1136" s="129"/>
      <c r="J1136" s="130"/>
      <c r="K1136" s="131" t="str">
        <f t="shared" si="557"/>
        <v/>
      </c>
      <c r="L1136" s="132" t="str">
        <f t="shared" si="558"/>
        <v/>
      </c>
      <c r="M1136" s="133" t="str">
        <f t="shared" si="559"/>
        <v/>
      </c>
      <c r="N1136" s="134" t="str">
        <f>IFERROR(IF(B:B="","",IF(R1136="Beer",SUM(LOOKUP(2,1/(Rates!$B$3:$B$5&lt;=W1136)/(Rates!$C$3:$C$5&gt;=W1136),Rates!$D$3:$D$5)*(X1136/100)*W1136),IF(R1136="Refreshment Beverage",SUM(LOOKUP(2,1/(Rates!$B$7:$B$11&lt;=W1136)/(Rates!$C$7:$C$11&gt;=W1136),Rates!$D$7:$D$11)*(X1136/100)*W1136)))),"")</f>
        <v/>
      </c>
      <c r="O1136" s="134" t="str">
        <f t="shared" si="560"/>
        <v/>
      </c>
      <c r="P1136" s="116"/>
      <c r="Q1136" s="117" t="str">
        <f t="shared" si="561"/>
        <v/>
      </c>
      <c r="R1136" s="128" t="str">
        <f t="shared" si="562"/>
        <v/>
      </c>
      <c r="S1136" s="135" t="str">
        <f>IF(B1136="","",IF(R1136="Refreshment Beverage",VLOOKUP(VALUE(Q1136),Rates!G$15:L$19,2,0),VLOOKUP(VALUE(Q1136),Rates!G$4:L$12,2,0)))</f>
        <v/>
      </c>
      <c r="T1136" s="135" t="str">
        <f t="shared" si="563"/>
        <v/>
      </c>
      <c r="U1136" s="118" t="str">
        <f t="shared" si="564"/>
        <v/>
      </c>
      <c r="V1136" s="135" t="str">
        <f t="shared" si="565"/>
        <v/>
      </c>
      <c r="W1136" s="135" t="str">
        <f t="shared" si="566"/>
        <v/>
      </c>
      <c r="X1136" s="119" t="str">
        <f t="shared" si="567"/>
        <v/>
      </c>
      <c r="Y1136" s="120" t="str">
        <f>IF(B:B="","",IF(R1136="Refreshment Beverage",VLOOKUP(Q1136,Rates!G$15:L$19,6,0)*W1136,VLOOKUP(Q1136,Rates!G$4:L$12,6,0)*W1136))</f>
        <v/>
      </c>
      <c r="Z1136" s="120" t="str">
        <f t="shared" si="568"/>
        <v/>
      </c>
      <c r="AA1136" s="120" t="str">
        <f t="shared" si="569"/>
        <v/>
      </c>
      <c r="AB1136" s="136" t="str">
        <f>IF(B:B="","",IF(R1136="Refreshment Beverage","",IF(AND(R1136="Beer",Q1136=0),SUM(LOOKUP(2,1/(Rates!$B$15:$B$18&lt;=W1136)/(Rates!$C$15:$C$18&gt;=W1136),Rates!$D$15:$D$18)*W1136),VLOOKUP(VALUE(Q:Q),Rates!A:B,2,0)*W1136)))</f>
        <v/>
      </c>
      <c r="AC1136" s="136" t="str">
        <f>IF(B:B="","",IF(R1136="Refreshment Beverage","",IF(AND(R1136="Beer",Q1136=0),SUM(LOOKUP(2,1/(Rates!$B$15:$B$18&lt;=W1136)/(Rates!$C$15:$C$18&gt;=W1136),Rates!$E$15:$E$18)*W1136),VLOOKUP(VALUE(Q:Q),Rates!A:C,3,0)*W1136)))</f>
        <v/>
      </c>
      <c r="AD1136" s="137" t="str">
        <f>IFERROR(IF(B:B="","",IF(R1136="Beer","",IF(VALUE(Q1136)=0,VLOOKUP(VLOOKUP(B:B,#REF!,16,0),Rates!A:E,2,0),VLOOKUP(VALUE(Q1136),Rates!A$31:B$34,2,0)*W1136))),0)</f>
        <v/>
      </c>
      <c r="AE1136" s="121" t="str">
        <f t="shared" si="570"/>
        <v/>
      </c>
      <c r="AF1136" s="138" t="str">
        <f t="shared" si="571"/>
        <v/>
      </c>
      <c r="AG1136" s="122" t="str">
        <f t="shared" si="572"/>
        <v/>
      </c>
      <c r="AH1136" s="123" t="str">
        <f t="shared" si="573"/>
        <v/>
      </c>
      <c r="AI1136" s="139" t="str">
        <f>IF(AE:AE="","",IF(R1136="Refreshment Beverage",AK1136*(Rates!J$19/100),ROUND(SUM(AH1136*(Rates!$J$8/100)),4)))</f>
        <v/>
      </c>
      <c r="AJ1136" s="124" t="str">
        <f t="shared" si="574"/>
        <v/>
      </c>
      <c r="AK1136" s="125" t="str">
        <f t="shared" si="575"/>
        <v/>
      </c>
      <c r="AL1136" s="121" t="str">
        <f t="shared" si="576"/>
        <v/>
      </c>
      <c r="AM1136" s="138" t="str">
        <f>IF(AS1136="","",IF(R1136="Refreshment Beverage",ROUND(AS1136*Rates!K$19,4),ROUND(AO1136*(VLOOKUP(VALUE(Q1136),Rates!G$4:L$12,3,0)),4)))</f>
        <v/>
      </c>
      <c r="AN1136" s="126" t="str">
        <f>IF(AS1136="","",IF(R1136="Refreshment Beverage",AS1136*(Rates!J$19/100),MAX(AM1136,AB1136)))</f>
        <v/>
      </c>
      <c r="AO1136" s="127" t="str">
        <f t="shared" si="577"/>
        <v/>
      </c>
      <c r="AP1136" s="127" t="str">
        <f t="shared" si="578"/>
        <v/>
      </c>
      <c r="AQ1136" s="140" t="str">
        <f>IF(AS1136="","",IF(R1136="Refreshment Beverage",ROUND(SUM(VLOOKUP(Q:Q,Rates!G$15:L$19,3,0)*(AS1136-Y1136-Z1136-AA1136)),4),ROUND(SUM(Rates!$K$8*AS1136),4)))</f>
        <v/>
      </c>
      <c r="AR1136" s="139" t="str">
        <f t="shared" si="579"/>
        <v/>
      </c>
      <c r="AS1136" s="125" t="str">
        <f t="shared" si="580"/>
        <v/>
      </c>
      <c r="AT1136" s="121" t="str">
        <f t="shared" si="581"/>
        <v/>
      </c>
      <c r="AU1136" s="138" t="str">
        <f>IF(AX1136="","",IF(R1136="Refreshment Beverage",ROUND((BA1136-Y1136-Z1136-AA1136)*VLOOKUP(VALUE(Q1136),Rates!G$15:L$19,3,0),4),ROUND(AW1136*(VLOOKUP(VALUE(Q1136),Rates!G:L,3,0)),4)))</f>
        <v/>
      </c>
      <c r="AV1136" s="126" t="str">
        <f t="shared" si="582"/>
        <v/>
      </c>
      <c r="AW1136" s="127" t="str">
        <f t="shared" si="583"/>
        <v/>
      </c>
      <c r="AX1136" s="123" t="str">
        <f t="shared" si="584"/>
        <v/>
      </c>
      <c r="AY1136" s="140" t="str">
        <f>IF(AX1136="","",IF(R1136="Refreshment Beverage",ROUND(SUM(AX1136*Rates!K$19),4),ROUND(SUM(AX1136*(Rates!J$8/100)),4)))</f>
        <v/>
      </c>
      <c r="AZ1136" s="124" t="str">
        <f t="shared" si="585"/>
        <v/>
      </c>
      <c r="BA1136" s="125" t="str">
        <f t="shared" si="586"/>
        <v/>
      </c>
      <c r="BB1136" s="115"/>
      <c r="BC1136" s="143"/>
      <c r="BD1136" s="100"/>
      <c r="BE1136" s="100"/>
      <c r="BF1136" s="100"/>
      <c r="BG1136" s="100"/>
    </row>
    <row r="1137" spans="1:59" ht="12.75" customHeight="1" x14ac:dyDescent="0.2">
      <c r="A1137" s="144"/>
      <c r="B1137" s="141"/>
      <c r="C1137" s="141"/>
      <c r="D1137" s="142"/>
      <c r="E1137" s="142"/>
      <c r="F1137" s="142"/>
      <c r="G1137" s="142"/>
      <c r="H1137" s="142"/>
      <c r="I1137" s="129"/>
      <c r="J1137" s="130"/>
      <c r="K1137" s="131" t="str">
        <f t="shared" si="557"/>
        <v/>
      </c>
      <c r="L1137" s="132" t="str">
        <f t="shared" si="558"/>
        <v/>
      </c>
      <c r="M1137" s="133" t="str">
        <f t="shared" si="559"/>
        <v/>
      </c>
      <c r="N1137" s="134" t="str">
        <f>IFERROR(IF(B:B="","",IF(R1137="Beer",SUM(LOOKUP(2,1/(Rates!$B$3:$B$5&lt;=W1137)/(Rates!$C$3:$C$5&gt;=W1137),Rates!$D$3:$D$5)*(X1137/100)*W1137),IF(R1137="Refreshment Beverage",SUM(LOOKUP(2,1/(Rates!$B$7:$B$11&lt;=W1137)/(Rates!$C$7:$C$11&gt;=W1137),Rates!$D$7:$D$11)*(X1137/100)*W1137)))),"")</f>
        <v/>
      </c>
      <c r="O1137" s="134" t="str">
        <f t="shared" si="560"/>
        <v/>
      </c>
      <c r="P1137" s="116"/>
      <c r="Q1137" s="117" t="str">
        <f t="shared" si="561"/>
        <v/>
      </c>
      <c r="R1137" s="128" t="str">
        <f t="shared" si="562"/>
        <v/>
      </c>
      <c r="S1137" s="135" t="str">
        <f>IF(B1137="","",IF(R1137="Refreshment Beverage",VLOOKUP(VALUE(Q1137),Rates!G$15:L$19,2,0),VLOOKUP(VALUE(Q1137),Rates!G$4:L$12,2,0)))</f>
        <v/>
      </c>
      <c r="T1137" s="135" t="str">
        <f t="shared" si="563"/>
        <v/>
      </c>
      <c r="U1137" s="118" t="str">
        <f t="shared" si="564"/>
        <v/>
      </c>
      <c r="V1137" s="135" t="str">
        <f t="shared" si="565"/>
        <v/>
      </c>
      <c r="W1137" s="135" t="str">
        <f t="shared" si="566"/>
        <v/>
      </c>
      <c r="X1137" s="119" t="str">
        <f t="shared" si="567"/>
        <v/>
      </c>
      <c r="Y1137" s="120" t="str">
        <f>IF(B:B="","",IF(R1137="Refreshment Beverage",VLOOKUP(Q1137,Rates!G$15:L$19,6,0)*W1137,VLOOKUP(Q1137,Rates!G$4:L$12,6,0)*W1137))</f>
        <v/>
      </c>
      <c r="Z1137" s="120" t="str">
        <f t="shared" si="568"/>
        <v/>
      </c>
      <c r="AA1137" s="120" t="str">
        <f t="shared" si="569"/>
        <v/>
      </c>
      <c r="AB1137" s="136" t="str">
        <f>IF(B:B="","",IF(R1137="Refreshment Beverage","",IF(AND(R1137="Beer",Q1137=0),SUM(LOOKUP(2,1/(Rates!$B$15:$B$18&lt;=W1137)/(Rates!$C$15:$C$18&gt;=W1137),Rates!$D$15:$D$18)*W1137),VLOOKUP(VALUE(Q:Q),Rates!A:B,2,0)*W1137)))</f>
        <v/>
      </c>
      <c r="AC1137" s="136" t="str">
        <f>IF(B:B="","",IF(R1137="Refreshment Beverage","",IF(AND(R1137="Beer",Q1137=0),SUM(LOOKUP(2,1/(Rates!$B$15:$B$18&lt;=W1137)/(Rates!$C$15:$C$18&gt;=W1137),Rates!$E$15:$E$18)*W1137),VLOOKUP(VALUE(Q:Q),Rates!A:C,3,0)*W1137)))</f>
        <v/>
      </c>
      <c r="AD1137" s="137" t="str">
        <f>IFERROR(IF(B:B="","",IF(R1137="Beer","",IF(VALUE(Q1137)=0,VLOOKUP(VLOOKUP(B:B,#REF!,16,0),Rates!A:E,2,0),VLOOKUP(VALUE(Q1137),Rates!A$31:B$34,2,0)*W1137))),0)</f>
        <v/>
      </c>
      <c r="AE1137" s="121" t="str">
        <f t="shared" si="570"/>
        <v/>
      </c>
      <c r="AF1137" s="138" t="str">
        <f t="shared" si="571"/>
        <v/>
      </c>
      <c r="AG1137" s="122" t="str">
        <f t="shared" si="572"/>
        <v/>
      </c>
      <c r="AH1137" s="123" t="str">
        <f t="shared" si="573"/>
        <v/>
      </c>
      <c r="AI1137" s="139" t="str">
        <f>IF(AE:AE="","",IF(R1137="Refreshment Beverage",AK1137*(Rates!J$19/100),ROUND(SUM(AH1137*(Rates!$J$8/100)),4)))</f>
        <v/>
      </c>
      <c r="AJ1137" s="124" t="str">
        <f t="shared" si="574"/>
        <v/>
      </c>
      <c r="AK1137" s="125" t="str">
        <f t="shared" si="575"/>
        <v/>
      </c>
      <c r="AL1137" s="121" t="str">
        <f t="shared" si="576"/>
        <v/>
      </c>
      <c r="AM1137" s="138" t="str">
        <f>IF(AS1137="","",IF(R1137="Refreshment Beverage",ROUND(AS1137*Rates!K$19,4),ROUND(AO1137*(VLOOKUP(VALUE(Q1137),Rates!G$4:L$12,3,0)),4)))</f>
        <v/>
      </c>
      <c r="AN1137" s="126" t="str">
        <f>IF(AS1137="","",IF(R1137="Refreshment Beverage",AS1137*(Rates!J$19/100),MAX(AM1137,AB1137)))</f>
        <v/>
      </c>
      <c r="AO1137" s="127" t="str">
        <f t="shared" si="577"/>
        <v/>
      </c>
      <c r="AP1137" s="127" t="str">
        <f t="shared" si="578"/>
        <v/>
      </c>
      <c r="AQ1137" s="140" t="str">
        <f>IF(AS1137="","",IF(R1137="Refreshment Beverage",ROUND(SUM(VLOOKUP(Q:Q,Rates!G$15:L$19,3,0)*(AS1137-Y1137-Z1137-AA1137)),4),ROUND(SUM(Rates!$K$8*AS1137),4)))</f>
        <v/>
      </c>
      <c r="AR1137" s="139" t="str">
        <f t="shared" si="579"/>
        <v/>
      </c>
      <c r="AS1137" s="125" t="str">
        <f t="shared" si="580"/>
        <v/>
      </c>
      <c r="AT1137" s="121" t="str">
        <f t="shared" si="581"/>
        <v/>
      </c>
      <c r="AU1137" s="138" t="str">
        <f>IF(AX1137="","",IF(R1137="Refreshment Beverage",ROUND((BA1137-Y1137-Z1137-AA1137)*VLOOKUP(VALUE(Q1137),Rates!G$15:L$19,3,0),4),ROUND(AW1137*(VLOOKUP(VALUE(Q1137),Rates!G:L,3,0)),4)))</f>
        <v/>
      </c>
      <c r="AV1137" s="126" t="str">
        <f t="shared" si="582"/>
        <v/>
      </c>
      <c r="AW1137" s="127" t="str">
        <f t="shared" si="583"/>
        <v/>
      </c>
      <c r="AX1137" s="123" t="str">
        <f t="shared" si="584"/>
        <v/>
      </c>
      <c r="AY1137" s="140" t="str">
        <f>IF(AX1137="","",IF(R1137="Refreshment Beverage",ROUND(SUM(AX1137*Rates!K$19),4),ROUND(SUM(AX1137*(Rates!J$8/100)),4)))</f>
        <v/>
      </c>
      <c r="AZ1137" s="124" t="str">
        <f t="shared" si="585"/>
        <v/>
      </c>
      <c r="BA1137" s="125" t="str">
        <f t="shared" si="586"/>
        <v/>
      </c>
      <c r="BB1137" s="115"/>
      <c r="BC1137" s="143"/>
      <c r="BD1137" s="100"/>
      <c r="BE1137" s="100"/>
      <c r="BF1137" s="100"/>
      <c r="BG1137" s="100"/>
    </row>
    <row r="1138" spans="1:59" ht="12.75" customHeight="1" x14ac:dyDescent="0.2">
      <c r="A1138" s="144"/>
      <c r="B1138" s="141"/>
      <c r="C1138" s="141"/>
      <c r="D1138" s="142"/>
      <c r="E1138" s="142"/>
      <c r="F1138" s="142"/>
      <c r="G1138" s="142"/>
      <c r="H1138" s="142"/>
      <c r="I1138" s="129"/>
      <c r="J1138" s="130"/>
      <c r="K1138" s="131" t="str">
        <f t="shared" si="557"/>
        <v/>
      </c>
      <c r="L1138" s="132" t="str">
        <f t="shared" si="558"/>
        <v/>
      </c>
      <c r="M1138" s="133" t="str">
        <f t="shared" si="559"/>
        <v/>
      </c>
      <c r="N1138" s="134" t="str">
        <f>IFERROR(IF(B:B="","",IF(R1138="Beer",SUM(LOOKUP(2,1/(Rates!$B$3:$B$5&lt;=W1138)/(Rates!$C$3:$C$5&gt;=W1138),Rates!$D$3:$D$5)*(X1138/100)*W1138),IF(R1138="Refreshment Beverage",SUM(LOOKUP(2,1/(Rates!$B$7:$B$11&lt;=W1138)/(Rates!$C$7:$C$11&gt;=W1138),Rates!$D$7:$D$11)*(X1138/100)*W1138)))),"")</f>
        <v/>
      </c>
      <c r="O1138" s="134" t="str">
        <f t="shared" si="560"/>
        <v/>
      </c>
      <c r="P1138" s="116"/>
      <c r="Q1138" s="117" t="str">
        <f t="shared" si="561"/>
        <v/>
      </c>
      <c r="R1138" s="128" t="str">
        <f t="shared" si="562"/>
        <v/>
      </c>
      <c r="S1138" s="135" t="str">
        <f>IF(B1138="","",IF(R1138="Refreshment Beverage",VLOOKUP(VALUE(Q1138),Rates!G$15:L$19,2,0),VLOOKUP(VALUE(Q1138),Rates!G$4:L$12,2,0)))</f>
        <v/>
      </c>
      <c r="T1138" s="135" t="str">
        <f t="shared" si="563"/>
        <v/>
      </c>
      <c r="U1138" s="118" t="str">
        <f t="shared" si="564"/>
        <v/>
      </c>
      <c r="V1138" s="135" t="str">
        <f t="shared" si="565"/>
        <v/>
      </c>
      <c r="W1138" s="135" t="str">
        <f t="shared" si="566"/>
        <v/>
      </c>
      <c r="X1138" s="119" t="str">
        <f t="shared" si="567"/>
        <v/>
      </c>
      <c r="Y1138" s="120" t="str">
        <f>IF(B:B="","",IF(R1138="Refreshment Beverage",VLOOKUP(Q1138,Rates!G$15:L$19,6,0)*W1138,VLOOKUP(Q1138,Rates!G$4:L$12,6,0)*W1138))</f>
        <v/>
      </c>
      <c r="Z1138" s="120" t="str">
        <f t="shared" si="568"/>
        <v/>
      </c>
      <c r="AA1138" s="120" t="str">
        <f t="shared" si="569"/>
        <v/>
      </c>
      <c r="AB1138" s="136" t="str">
        <f>IF(B:B="","",IF(R1138="Refreshment Beverage","",IF(AND(R1138="Beer",Q1138=0),SUM(LOOKUP(2,1/(Rates!$B$15:$B$18&lt;=W1138)/(Rates!$C$15:$C$18&gt;=W1138),Rates!$D$15:$D$18)*W1138),VLOOKUP(VALUE(Q:Q),Rates!A:B,2,0)*W1138)))</f>
        <v/>
      </c>
      <c r="AC1138" s="136" t="str">
        <f>IF(B:B="","",IF(R1138="Refreshment Beverage","",IF(AND(R1138="Beer",Q1138=0),SUM(LOOKUP(2,1/(Rates!$B$15:$B$18&lt;=W1138)/(Rates!$C$15:$C$18&gt;=W1138),Rates!$E$15:$E$18)*W1138),VLOOKUP(VALUE(Q:Q),Rates!A:C,3,0)*W1138)))</f>
        <v/>
      </c>
      <c r="AD1138" s="137" t="str">
        <f>IFERROR(IF(B:B="","",IF(R1138="Beer","",IF(VALUE(Q1138)=0,VLOOKUP(VLOOKUP(B:B,#REF!,16,0),Rates!A:E,2,0),VLOOKUP(VALUE(Q1138),Rates!A$31:B$34,2,0)*W1138))),0)</f>
        <v/>
      </c>
      <c r="AE1138" s="121" t="str">
        <f t="shared" si="570"/>
        <v/>
      </c>
      <c r="AF1138" s="138" t="str">
        <f t="shared" si="571"/>
        <v/>
      </c>
      <c r="AG1138" s="122" t="str">
        <f t="shared" si="572"/>
        <v/>
      </c>
      <c r="AH1138" s="123" t="str">
        <f t="shared" si="573"/>
        <v/>
      </c>
      <c r="AI1138" s="139" t="str">
        <f>IF(AE:AE="","",IF(R1138="Refreshment Beverage",AK1138*(Rates!J$19/100),ROUND(SUM(AH1138*(Rates!$J$8/100)),4)))</f>
        <v/>
      </c>
      <c r="AJ1138" s="124" t="str">
        <f t="shared" si="574"/>
        <v/>
      </c>
      <c r="AK1138" s="125" t="str">
        <f t="shared" si="575"/>
        <v/>
      </c>
      <c r="AL1138" s="121" t="str">
        <f t="shared" si="576"/>
        <v/>
      </c>
      <c r="AM1138" s="138" t="str">
        <f>IF(AS1138="","",IF(R1138="Refreshment Beverage",ROUND(AS1138*Rates!K$19,4),ROUND(AO1138*(VLOOKUP(VALUE(Q1138),Rates!G$4:L$12,3,0)),4)))</f>
        <v/>
      </c>
      <c r="AN1138" s="126" t="str">
        <f>IF(AS1138="","",IF(R1138="Refreshment Beverage",AS1138*(Rates!J$19/100),MAX(AM1138,AB1138)))</f>
        <v/>
      </c>
      <c r="AO1138" s="127" t="str">
        <f t="shared" si="577"/>
        <v/>
      </c>
      <c r="AP1138" s="127" t="str">
        <f t="shared" si="578"/>
        <v/>
      </c>
      <c r="AQ1138" s="140" t="str">
        <f>IF(AS1138="","",IF(R1138="Refreshment Beverage",ROUND(SUM(VLOOKUP(Q:Q,Rates!G$15:L$19,3,0)*(AS1138-Y1138-Z1138-AA1138)),4),ROUND(SUM(Rates!$K$8*AS1138),4)))</f>
        <v/>
      </c>
      <c r="AR1138" s="139" t="str">
        <f t="shared" si="579"/>
        <v/>
      </c>
      <c r="AS1138" s="125" t="str">
        <f t="shared" si="580"/>
        <v/>
      </c>
      <c r="AT1138" s="121" t="str">
        <f t="shared" si="581"/>
        <v/>
      </c>
      <c r="AU1138" s="138" t="str">
        <f>IF(AX1138="","",IF(R1138="Refreshment Beverage",ROUND((BA1138-Y1138-Z1138-AA1138)*VLOOKUP(VALUE(Q1138),Rates!G$15:L$19,3,0),4),ROUND(AW1138*(VLOOKUP(VALUE(Q1138),Rates!G:L,3,0)),4)))</f>
        <v/>
      </c>
      <c r="AV1138" s="126" t="str">
        <f t="shared" si="582"/>
        <v/>
      </c>
      <c r="AW1138" s="127" t="str">
        <f t="shared" si="583"/>
        <v/>
      </c>
      <c r="AX1138" s="123" t="str">
        <f t="shared" si="584"/>
        <v/>
      </c>
      <c r="AY1138" s="140" t="str">
        <f>IF(AX1138="","",IF(R1138="Refreshment Beverage",ROUND(SUM(AX1138*Rates!K$19),4),ROUND(SUM(AX1138*(Rates!J$8/100)),4)))</f>
        <v/>
      </c>
      <c r="AZ1138" s="124" t="str">
        <f t="shared" si="585"/>
        <v/>
      </c>
      <c r="BA1138" s="125" t="str">
        <f t="shared" si="586"/>
        <v/>
      </c>
      <c r="BB1138" s="115"/>
      <c r="BC1138" s="143"/>
      <c r="BD1138" s="100"/>
      <c r="BE1138" s="100"/>
      <c r="BF1138" s="100"/>
      <c r="BG1138" s="100"/>
    </row>
    <row r="1139" spans="1:59" ht="12.75" customHeight="1" x14ac:dyDescent="0.2">
      <c r="A1139" s="144"/>
      <c r="B1139" s="141"/>
      <c r="C1139" s="141"/>
      <c r="D1139" s="142"/>
      <c r="E1139" s="142"/>
      <c r="F1139" s="142"/>
      <c r="G1139" s="142"/>
      <c r="H1139" s="142"/>
      <c r="I1139" s="129"/>
      <c r="J1139" s="130"/>
      <c r="K1139" s="131" t="str">
        <f t="shared" si="557"/>
        <v/>
      </c>
      <c r="L1139" s="132" t="str">
        <f t="shared" si="558"/>
        <v/>
      </c>
      <c r="M1139" s="133" t="str">
        <f t="shared" si="559"/>
        <v/>
      </c>
      <c r="N1139" s="134" t="str">
        <f>IFERROR(IF(B:B="","",IF(R1139="Beer",SUM(LOOKUP(2,1/(Rates!$B$3:$B$5&lt;=W1139)/(Rates!$C$3:$C$5&gt;=W1139),Rates!$D$3:$D$5)*(X1139/100)*W1139),IF(R1139="Refreshment Beverage",SUM(LOOKUP(2,1/(Rates!$B$7:$B$11&lt;=W1139)/(Rates!$C$7:$C$11&gt;=W1139),Rates!$D$7:$D$11)*(X1139/100)*W1139)))),"")</f>
        <v/>
      </c>
      <c r="O1139" s="134" t="str">
        <f t="shared" si="560"/>
        <v/>
      </c>
      <c r="P1139" s="116"/>
      <c r="Q1139" s="117" t="str">
        <f t="shared" si="561"/>
        <v/>
      </c>
      <c r="R1139" s="128" t="str">
        <f t="shared" si="562"/>
        <v/>
      </c>
      <c r="S1139" s="135" t="str">
        <f>IF(B1139="","",IF(R1139="Refreshment Beverage",VLOOKUP(VALUE(Q1139),Rates!G$15:L$19,2,0),VLOOKUP(VALUE(Q1139),Rates!G$4:L$12,2,0)))</f>
        <v/>
      </c>
      <c r="T1139" s="135" t="str">
        <f t="shared" si="563"/>
        <v/>
      </c>
      <c r="U1139" s="118" t="str">
        <f t="shared" si="564"/>
        <v/>
      </c>
      <c r="V1139" s="135" t="str">
        <f t="shared" si="565"/>
        <v/>
      </c>
      <c r="W1139" s="135" t="str">
        <f t="shared" si="566"/>
        <v/>
      </c>
      <c r="X1139" s="119" t="str">
        <f t="shared" si="567"/>
        <v/>
      </c>
      <c r="Y1139" s="120" t="str">
        <f>IF(B:B="","",IF(R1139="Refreshment Beverage",VLOOKUP(Q1139,Rates!G$15:L$19,6,0)*W1139,VLOOKUP(Q1139,Rates!G$4:L$12,6,0)*W1139))</f>
        <v/>
      </c>
      <c r="Z1139" s="120" t="str">
        <f t="shared" si="568"/>
        <v/>
      </c>
      <c r="AA1139" s="120" t="str">
        <f t="shared" si="569"/>
        <v/>
      </c>
      <c r="AB1139" s="136" t="str">
        <f>IF(B:B="","",IF(R1139="Refreshment Beverage","",IF(AND(R1139="Beer",Q1139=0),SUM(LOOKUP(2,1/(Rates!$B$15:$B$18&lt;=W1139)/(Rates!$C$15:$C$18&gt;=W1139),Rates!$D$15:$D$18)*W1139),VLOOKUP(VALUE(Q:Q),Rates!A:B,2,0)*W1139)))</f>
        <v/>
      </c>
      <c r="AC1139" s="136" t="str">
        <f>IF(B:B="","",IF(R1139="Refreshment Beverage","",IF(AND(R1139="Beer",Q1139=0),SUM(LOOKUP(2,1/(Rates!$B$15:$B$18&lt;=W1139)/(Rates!$C$15:$C$18&gt;=W1139),Rates!$E$15:$E$18)*W1139),VLOOKUP(VALUE(Q:Q),Rates!A:C,3,0)*W1139)))</f>
        <v/>
      </c>
      <c r="AD1139" s="137" t="str">
        <f>IFERROR(IF(B:B="","",IF(R1139="Beer","",IF(VALUE(Q1139)=0,VLOOKUP(VLOOKUP(B:B,#REF!,16,0),Rates!A:E,2,0),VLOOKUP(VALUE(Q1139),Rates!A$31:B$34,2,0)*W1139))),0)</f>
        <v/>
      </c>
      <c r="AE1139" s="121" t="str">
        <f t="shared" si="570"/>
        <v/>
      </c>
      <c r="AF1139" s="138" t="str">
        <f t="shared" si="571"/>
        <v/>
      </c>
      <c r="AG1139" s="122" t="str">
        <f t="shared" si="572"/>
        <v/>
      </c>
      <c r="AH1139" s="123" t="str">
        <f t="shared" si="573"/>
        <v/>
      </c>
      <c r="AI1139" s="139" t="str">
        <f>IF(AE:AE="","",IF(R1139="Refreshment Beverage",AK1139*(Rates!J$19/100),ROUND(SUM(AH1139*(Rates!$J$8/100)),4)))</f>
        <v/>
      </c>
      <c r="AJ1139" s="124" t="str">
        <f t="shared" si="574"/>
        <v/>
      </c>
      <c r="AK1139" s="125" t="str">
        <f t="shared" si="575"/>
        <v/>
      </c>
      <c r="AL1139" s="121" t="str">
        <f t="shared" si="576"/>
        <v/>
      </c>
      <c r="AM1139" s="138" t="str">
        <f>IF(AS1139="","",IF(R1139="Refreshment Beverage",ROUND(AS1139*Rates!K$19,4),ROUND(AO1139*(VLOOKUP(VALUE(Q1139),Rates!G$4:L$12,3,0)),4)))</f>
        <v/>
      </c>
      <c r="AN1139" s="126" t="str">
        <f>IF(AS1139="","",IF(R1139="Refreshment Beverage",AS1139*(Rates!J$19/100),MAX(AM1139,AB1139)))</f>
        <v/>
      </c>
      <c r="AO1139" s="127" t="str">
        <f t="shared" si="577"/>
        <v/>
      </c>
      <c r="AP1139" s="127" t="str">
        <f t="shared" si="578"/>
        <v/>
      </c>
      <c r="AQ1139" s="140" t="str">
        <f>IF(AS1139="","",IF(R1139="Refreshment Beverage",ROUND(SUM(VLOOKUP(Q:Q,Rates!G$15:L$19,3,0)*(AS1139-Y1139-Z1139-AA1139)),4),ROUND(SUM(Rates!$K$8*AS1139),4)))</f>
        <v/>
      </c>
      <c r="AR1139" s="139" t="str">
        <f t="shared" si="579"/>
        <v/>
      </c>
      <c r="AS1139" s="125" t="str">
        <f t="shared" si="580"/>
        <v/>
      </c>
      <c r="AT1139" s="121" t="str">
        <f t="shared" si="581"/>
        <v/>
      </c>
      <c r="AU1139" s="138" t="str">
        <f>IF(AX1139="","",IF(R1139="Refreshment Beverage",ROUND((BA1139-Y1139-Z1139-AA1139)*VLOOKUP(VALUE(Q1139),Rates!G$15:L$19,3,0),4),ROUND(AW1139*(VLOOKUP(VALUE(Q1139),Rates!G:L,3,0)),4)))</f>
        <v/>
      </c>
      <c r="AV1139" s="126" t="str">
        <f t="shared" si="582"/>
        <v/>
      </c>
      <c r="AW1139" s="127" t="str">
        <f t="shared" si="583"/>
        <v/>
      </c>
      <c r="AX1139" s="123" t="str">
        <f t="shared" si="584"/>
        <v/>
      </c>
      <c r="AY1139" s="140" t="str">
        <f>IF(AX1139="","",IF(R1139="Refreshment Beverage",ROUND(SUM(AX1139*Rates!K$19),4),ROUND(SUM(AX1139*(Rates!J$8/100)),4)))</f>
        <v/>
      </c>
      <c r="AZ1139" s="124" t="str">
        <f t="shared" si="585"/>
        <v/>
      </c>
      <c r="BA1139" s="125" t="str">
        <f t="shared" si="586"/>
        <v/>
      </c>
      <c r="BB1139" s="115"/>
      <c r="BC1139" s="143"/>
      <c r="BD1139" s="100"/>
      <c r="BE1139" s="100"/>
      <c r="BF1139" s="100"/>
      <c r="BG1139" s="100"/>
    </row>
    <row r="1140" spans="1:59" ht="12.75" customHeight="1" x14ac:dyDescent="0.2">
      <c r="A1140" s="144"/>
      <c r="B1140" s="141"/>
      <c r="C1140" s="141"/>
      <c r="D1140" s="142"/>
      <c r="E1140" s="142"/>
      <c r="F1140" s="142"/>
      <c r="G1140" s="142"/>
      <c r="H1140" s="142"/>
      <c r="I1140" s="129"/>
      <c r="J1140" s="130"/>
      <c r="K1140" s="131" t="str">
        <f t="shared" si="557"/>
        <v/>
      </c>
      <c r="L1140" s="132" t="str">
        <f t="shared" si="558"/>
        <v/>
      </c>
      <c r="M1140" s="133" t="str">
        <f t="shared" si="559"/>
        <v/>
      </c>
      <c r="N1140" s="134" t="str">
        <f>IFERROR(IF(B:B="","",IF(R1140="Beer",SUM(LOOKUP(2,1/(Rates!$B$3:$B$5&lt;=W1140)/(Rates!$C$3:$C$5&gt;=W1140),Rates!$D$3:$D$5)*(X1140/100)*W1140),IF(R1140="Refreshment Beverage",SUM(LOOKUP(2,1/(Rates!$B$7:$B$11&lt;=W1140)/(Rates!$C$7:$C$11&gt;=W1140),Rates!$D$7:$D$11)*(X1140/100)*W1140)))),"")</f>
        <v/>
      </c>
      <c r="O1140" s="134" t="str">
        <f t="shared" si="560"/>
        <v/>
      </c>
      <c r="P1140" s="116"/>
      <c r="Q1140" s="117" t="str">
        <f t="shared" si="561"/>
        <v/>
      </c>
      <c r="R1140" s="128" t="str">
        <f t="shared" si="562"/>
        <v/>
      </c>
      <c r="S1140" s="135" t="str">
        <f>IF(B1140="","",IF(R1140="Refreshment Beverage",VLOOKUP(VALUE(Q1140),Rates!G$15:L$19,2,0),VLOOKUP(VALUE(Q1140),Rates!G$4:L$12,2,0)))</f>
        <v/>
      </c>
      <c r="T1140" s="135" t="str">
        <f t="shared" si="563"/>
        <v/>
      </c>
      <c r="U1140" s="118" t="str">
        <f t="shared" si="564"/>
        <v/>
      </c>
      <c r="V1140" s="135" t="str">
        <f t="shared" si="565"/>
        <v/>
      </c>
      <c r="W1140" s="135" t="str">
        <f t="shared" si="566"/>
        <v/>
      </c>
      <c r="X1140" s="119" t="str">
        <f t="shared" si="567"/>
        <v/>
      </c>
      <c r="Y1140" s="120" t="str">
        <f>IF(B:B="","",IF(R1140="Refreshment Beverage",VLOOKUP(Q1140,Rates!G$15:L$19,6,0)*W1140,VLOOKUP(Q1140,Rates!G$4:L$12,6,0)*W1140))</f>
        <v/>
      </c>
      <c r="Z1140" s="120" t="str">
        <f t="shared" si="568"/>
        <v/>
      </c>
      <c r="AA1140" s="120" t="str">
        <f t="shared" si="569"/>
        <v/>
      </c>
      <c r="AB1140" s="136" t="str">
        <f>IF(B:B="","",IF(R1140="Refreshment Beverage","",IF(AND(R1140="Beer",Q1140=0),SUM(LOOKUP(2,1/(Rates!$B$15:$B$18&lt;=W1140)/(Rates!$C$15:$C$18&gt;=W1140),Rates!$D$15:$D$18)*W1140),VLOOKUP(VALUE(Q:Q),Rates!A:B,2,0)*W1140)))</f>
        <v/>
      </c>
      <c r="AC1140" s="136" t="str">
        <f>IF(B:B="","",IF(R1140="Refreshment Beverage","",IF(AND(R1140="Beer",Q1140=0),SUM(LOOKUP(2,1/(Rates!$B$15:$B$18&lt;=W1140)/(Rates!$C$15:$C$18&gt;=W1140),Rates!$E$15:$E$18)*W1140),VLOOKUP(VALUE(Q:Q),Rates!A:C,3,0)*W1140)))</f>
        <v/>
      </c>
      <c r="AD1140" s="137" t="str">
        <f>IFERROR(IF(B:B="","",IF(R1140="Beer","",IF(VALUE(Q1140)=0,VLOOKUP(VLOOKUP(B:B,#REF!,16,0),Rates!A:E,2,0),VLOOKUP(VALUE(Q1140),Rates!A$31:B$34,2,0)*W1140))),0)</f>
        <v/>
      </c>
      <c r="AE1140" s="121" t="str">
        <f t="shared" si="570"/>
        <v/>
      </c>
      <c r="AF1140" s="138" t="str">
        <f t="shared" si="571"/>
        <v/>
      </c>
      <c r="AG1140" s="122" t="str">
        <f t="shared" si="572"/>
        <v/>
      </c>
      <c r="AH1140" s="123" t="str">
        <f t="shared" si="573"/>
        <v/>
      </c>
      <c r="AI1140" s="139" t="str">
        <f>IF(AE:AE="","",IF(R1140="Refreshment Beverage",AK1140*(Rates!J$19/100),ROUND(SUM(AH1140*(Rates!$J$8/100)),4)))</f>
        <v/>
      </c>
      <c r="AJ1140" s="124" t="str">
        <f t="shared" si="574"/>
        <v/>
      </c>
      <c r="AK1140" s="125" t="str">
        <f t="shared" si="575"/>
        <v/>
      </c>
      <c r="AL1140" s="121" t="str">
        <f t="shared" si="576"/>
        <v/>
      </c>
      <c r="AM1140" s="138" t="str">
        <f>IF(AS1140="","",IF(R1140="Refreshment Beverage",ROUND(AS1140*Rates!K$19,4),ROUND(AO1140*(VLOOKUP(VALUE(Q1140),Rates!G$4:L$12,3,0)),4)))</f>
        <v/>
      </c>
      <c r="AN1140" s="126" t="str">
        <f>IF(AS1140="","",IF(R1140="Refreshment Beverage",AS1140*(Rates!J$19/100),MAX(AM1140,AB1140)))</f>
        <v/>
      </c>
      <c r="AO1140" s="127" t="str">
        <f t="shared" si="577"/>
        <v/>
      </c>
      <c r="AP1140" s="127" t="str">
        <f t="shared" si="578"/>
        <v/>
      </c>
      <c r="AQ1140" s="140" t="str">
        <f>IF(AS1140="","",IF(R1140="Refreshment Beverage",ROUND(SUM(VLOOKUP(Q:Q,Rates!G$15:L$19,3,0)*(AS1140-Y1140-Z1140-AA1140)),4),ROUND(SUM(Rates!$K$8*AS1140),4)))</f>
        <v/>
      </c>
      <c r="AR1140" s="139" t="str">
        <f t="shared" si="579"/>
        <v/>
      </c>
      <c r="AS1140" s="125" t="str">
        <f t="shared" si="580"/>
        <v/>
      </c>
      <c r="AT1140" s="121" t="str">
        <f t="shared" si="581"/>
        <v/>
      </c>
      <c r="AU1140" s="138" t="str">
        <f>IF(AX1140="","",IF(R1140="Refreshment Beverage",ROUND((BA1140-Y1140-Z1140-AA1140)*VLOOKUP(VALUE(Q1140),Rates!G$15:L$19,3,0),4),ROUND(AW1140*(VLOOKUP(VALUE(Q1140),Rates!G:L,3,0)),4)))</f>
        <v/>
      </c>
      <c r="AV1140" s="126" t="str">
        <f t="shared" si="582"/>
        <v/>
      </c>
      <c r="AW1140" s="127" t="str">
        <f t="shared" si="583"/>
        <v/>
      </c>
      <c r="AX1140" s="123" t="str">
        <f t="shared" si="584"/>
        <v/>
      </c>
      <c r="AY1140" s="140" t="str">
        <f>IF(AX1140="","",IF(R1140="Refreshment Beverage",ROUND(SUM(AX1140*Rates!K$19),4),ROUND(SUM(AX1140*(Rates!J$8/100)),4)))</f>
        <v/>
      </c>
      <c r="AZ1140" s="124" t="str">
        <f t="shared" si="585"/>
        <v/>
      </c>
      <c r="BA1140" s="125" t="str">
        <f t="shared" si="586"/>
        <v/>
      </c>
      <c r="BB1140" s="115"/>
      <c r="BC1140" s="143"/>
      <c r="BD1140" s="100"/>
      <c r="BE1140" s="100"/>
      <c r="BF1140" s="100"/>
      <c r="BG1140" s="100"/>
    </row>
    <row r="1141" spans="1:59" ht="12.75" customHeight="1" x14ac:dyDescent="0.2">
      <c r="A1141" s="144"/>
      <c r="B1141" s="141"/>
      <c r="C1141" s="141"/>
      <c r="D1141" s="142"/>
      <c r="E1141" s="142"/>
      <c r="F1141" s="142"/>
      <c r="G1141" s="142"/>
      <c r="H1141" s="142"/>
      <c r="I1141" s="129"/>
      <c r="J1141" s="130"/>
      <c r="K1141" s="131" t="str">
        <f t="shared" si="557"/>
        <v/>
      </c>
      <c r="L1141" s="132" t="str">
        <f t="shared" si="558"/>
        <v/>
      </c>
      <c r="M1141" s="133" t="str">
        <f t="shared" si="559"/>
        <v/>
      </c>
      <c r="N1141" s="134" t="str">
        <f>IFERROR(IF(B:B="","",IF(R1141="Beer",SUM(LOOKUP(2,1/(Rates!$B$3:$B$5&lt;=W1141)/(Rates!$C$3:$C$5&gt;=W1141),Rates!$D$3:$D$5)*(X1141/100)*W1141),IF(R1141="Refreshment Beverage",SUM(LOOKUP(2,1/(Rates!$B$7:$B$11&lt;=W1141)/(Rates!$C$7:$C$11&gt;=W1141),Rates!$D$7:$D$11)*(X1141/100)*W1141)))),"")</f>
        <v/>
      </c>
      <c r="O1141" s="134" t="str">
        <f t="shared" si="560"/>
        <v/>
      </c>
      <c r="P1141" s="116"/>
      <c r="Q1141" s="117" t="str">
        <f t="shared" si="561"/>
        <v/>
      </c>
      <c r="R1141" s="128" t="str">
        <f t="shared" si="562"/>
        <v/>
      </c>
      <c r="S1141" s="135" t="str">
        <f>IF(B1141="","",IF(R1141="Refreshment Beverage",VLOOKUP(VALUE(Q1141),Rates!G$15:L$19,2,0),VLOOKUP(VALUE(Q1141),Rates!G$4:L$12,2,0)))</f>
        <v/>
      </c>
      <c r="T1141" s="135" t="str">
        <f t="shared" si="563"/>
        <v/>
      </c>
      <c r="U1141" s="118" t="str">
        <f t="shared" si="564"/>
        <v/>
      </c>
      <c r="V1141" s="135" t="str">
        <f t="shared" si="565"/>
        <v/>
      </c>
      <c r="W1141" s="135" t="str">
        <f t="shared" si="566"/>
        <v/>
      </c>
      <c r="X1141" s="119" t="str">
        <f t="shared" si="567"/>
        <v/>
      </c>
      <c r="Y1141" s="120" t="str">
        <f>IF(B:B="","",IF(R1141="Refreshment Beverage",VLOOKUP(Q1141,Rates!G$15:L$19,6,0)*W1141,VLOOKUP(Q1141,Rates!G$4:L$12,6,0)*W1141))</f>
        <v/>
      </c>
      <c r="Z1141" s="120" t="str">
        <f t="shared" si="568"/>
        <v/>
      </c>
      <c r="AA1141" s="120" t="str">
        <f t="shared" si="569"/>
        <v/>
      </c>
      <c r="AB1141" s="136" t="str">
        <f>IF(B:B="","",IF(R1141="Refreshment Beverage","",IF(AND(R1141="Beer",Q1141=0),SUM(LOOKUP(2,1/(Rates!$B$15:$B$18&lt;=W1141)/(Rates!$C$15:$C$18&gt;=W1141),Rates!$D$15:$D$18)*W1141),VLOOKUP(VALUE(Q:Q),Rates!A:B,2,0)*W1141)))</f>
        <v/>
      </c>
      <c r="AC1141" s="136" t="str">
        <f>IF(B:B="","",IF(R1141="Refreshment Beverage","",IF(AND(R1141="Beer",Q1141=0),SUM(LOOKUP(2,1/(Rates!$B$15:$B$18&lt;=W1141)/(Rates!$C$15:$C$18&gt;=W1141),Rates!$E$15:$E$18)*W1141),VLOOKUP(VALUE(Q:Q),Rates!A:C,3,0)*W1141)))</f>
        <v/>
      </c>
      <c r="AD1141" s="137" t="str">
        <f>IFERROR(IF(B:B="","",IF(R1141="Beer","",IF(VALUE(Q1141)=0,VLOOKUP(VLOOKUP(B:B,#REF!,16,0),Rates!A:E,2,0),VLOOKUP(VALUE(Q1141),Rates!A$31:B$34,2,0)*W1141))),0)</f>
        <v/>
      </c>
      <c r="AE1141" s="121" t="str">
        <f t="shared" si="570"/>
        <v/>
      </c>
      <c r="AF1141" s="138" t="str">
        <f t="shared" si="571"/>
        <v/>
      </c>
      <c r="AG1141" s="122" t="str">
        <f t="shared" si="572"/>
        <v/>
      </c>
      <c r="AH1141" s="123" t="str">
        <f t="shared" si="573"/>
        <v/>
      </c>
      <c r="AI1141" s="139" t="str">
        <f>IF(AE:AE="","",IF(R1141="Refreshment Beverage",AK1141*(Rates!J$19/100),ROUND(SUM(AH1141*(Rates!$J$8/100)),4)))</f>
        <v/>
      </c>
      <c r="AJ1141" s="124" t="str">
        <f t="shared" si="574"/>
        <v/>
      </c>
      <c r="AK1141" s="125" t="str">
        <f t="shared" si="575"/>
        <v/>
      </c>
      <c r="AL1141" s="121" t="str">
        <f t="shared" si="576"/>
        <v/>
      </c>
      <c r="AM1141" s="138" t="str">
        <f>IF(AS1141="","",IF(R1141="Refreshment Beverage",ROUND(AS1141*Rates!K$19,4),ROUND(AO1141*(VLOOKUP(VALUE(Q1141),Rates!G$4:L$12,3,0)),4)))</f>
        <v/>
      </c>
      <c r="AN1141" s="126" t="str">
        <f>IF(AS1141="","",IF(R1141="Refreshment Beverage",AS1141*(Rates!J$19/100),MAX(AM1141,AB1141)))</f>
        <v/>
      </c>
      <c r="AO1141" s="127" t="str">
        <f t="shared" si="577"/>
        <v/>
      </c>
      <c r="AP1141" s="127" t="str">
        <f t="shared" si="578"/>
        <v/>
      </c>
      <c r="AQ1141" s="140" t="str">
        <f>IF(AS1141="","",IF(R1141="Refreshment Beverage",ROUND(SUM(VLOOKUP(Q:Q,Rates!G$15:L$19,3,0)*(AS1141-Y1141-Z1141-AA1141)),4),ROUND(SUM(Rates!$K$8*AS1141),4)))</f>
        <v/>
      </c>
      <c r="AR1141" s="139" t="str">
        <f t="shared" si="579"/>
        <v/>
      </c>
      <c r="AS1141" s="125" t="str">
        <f t="shared" si="580"/>
        <v/>
      </c>
      <c r="AT1141" s="121" t="str">
        <f t="shared" si="581"/>
        <v/>
      </c>
      <c r="AU1141" s="138" t="str">
        <f>IF(AX1141="","",IF(R1141="Refreshment Beverage",ROUND((BA1141-Y1141-Z1141-AA1141)*VLOOKUP(VALUE(Q1141),Rates!G$15:L$19,3,0),4),ROUND(AW1141*(VLOOKUP(VALUE(Q1141),Rates!G:L,3,0)),4)))</f>
        <v/>
      </c>
      <c r="AV1141" s="126" t="str">
        <f t="shared" si="582"/>
        <v/>
      </c>
      <c r="AW1141" s="127" t="str">
        <f t="shared" si="583"/>
        <v/>
      </c>
      <c r="AX1141" s="123" t="str">
        <f t="shared" si="584"/>
        <v/>
      </c>
      <c r="AY1141" s="140" t="str">
        <f>IF(AX1141="","",IF(R1141="Refreshment Beverage",ROUND(SUM(AX1141*Rates!K$19),4),ROUND(SUM(AX1141*(Rates!J$8/100)),4)))</f>
        <v/>
      </c>
      <c r="AZ1141" s="124" t="str">
        <f t="shared" si="585"/>
        <v/>
      </c>
      <c r="BA1141" s="125" t="str">
        <f t="shared" si="586"/>
        <v/>
      </c>
      <c r="BB1141" s="115"/>
      <c r="BC1141" s="143"/>
      <c r="BD1141" s="100"/>
      <c r="BE1141" s="100"/>
      <c r="BF1141" s="100"/>
      <c r="BG1141" s="100"/>
    </row>
    <row r="1142" spans="1:59" ht="12.75" customHeight="1" x14ac:dyDescent="0.2">
      <c r="A1142" s="144"/>
      <c r="B1142" s="141"/>
      <c r="C1142" s="141"/>
      <c r="D1142" s="142"/>
      <c r="E1142" s="142"/>
      <c r="F1142" s="142"/>
      <c r="G1142" s="142"/>
      <c r="H1142" s="142"/>
      <c r="I1142" s="129"/>
      <c r="J1142" s="130"/>
      <c r="K1142" s="131" t="str">
        <f t="shared" si="557"/>
        <v/>
      </c>
      <c r="L1142" s="132" t="str">
        <f t="shared" si="558"/>
        <v/>
      </c>
      <c r="M1142" s="133" t="str">
        <f t="shared" si="559"/>
        <v/>
      </c>
      <c r="N1142" s="134" t="str">
        <f>IFERROR(IF(B:B="","",IF(R1142="Beer",SUM(LOOKUP(2,1/(Rates!$B$3:$B$5&lt;=W1142)/(Rates!$C$3:$C$5&gt;=W1142),Rates!$D$3:$D$5)*(X1142/100)*W1142),IF(R1142="Refreshment Beverage",SUM(LOOKUP(2,1/(Rates!$B$7:$B$11&lt;=W1142)/(Rates!$C$7:$C$11&gt;=W1142),Rates!$D$7:$D$11)*(X1142/100)*W1142)))),"")</f>
        <v/>
      </c>
      <c r="O1142" s="134" t="str">
        <f t="shared" si="560"/>
        <v/>
      </c>
      <c r="P1142" s="116"/>
      <c r="Q1142" s="117" t="str">
        <f t="shared" si="561"/>
        <v/>
      </c>
      <c r="R1142" s="128" t="str">
        <f t="shared" si="562"/>
        <v/>
      </c>
      <c r="S1142" s="135" t="str">
        <f>IF(B1142="","",IF(R1142="Refreshment Beverage",VLOOKUP(VALUE(Q1142),Rates!G$15:L$19,2,0),VLOOKUP(VALUE(Q1142),Rates!G$4:L$12,2,0)))</f>
        <v/>
      </c>
      <c r="T1142" s="135" t="str">
        <f t="shared" si="563"/>
        <v/>
      </c>
      <c r="U1142" s="118" t="str">
        <f t="shared" si="564"/>
        <v/>
      </c>
      <c r="V1142" s="135" t="str">
        <f t="shared" si="565"/>
        <v/>
      </c>
      <c r="W1142" s="135" t="str">
        <f t="shared" si="566"/>
        <v/>
      </c>
      <c r="X1142" s="119" t="str">
        <f t="shared" si="567"/>
        <v/>
      </c>
      <c r="Y1142" s="120" t="str">
        <f>IF(B:B="","",IF(R1142="Refreshment Beverage",VLOOKUP(Q1142,Rates!G$15:L$19,6,0)*W1142,VLOOKUP(Q1142,Rates!G$4:L$12,6,0)*W1142))</f>
        <v/>
      </c>
      <c r="Z1142" s="120" t="str">
        <f t="shared" si="568"/>
        <v/>
      </c>
      <c r="AA1142" s="120" t="str">
        <f t="shared" si="569"/>
        <v/>
      </c>
      <c r="AB1142" s="136" t="str">
        <f>IF(B:B="","",IF(R1142="Refreshment Beverage","",IF(AND(R1142="Beer",Q1142=0),SUM(LOOKUP(2,1/(Rates!$B$15:$B$18&lt;=W1142)/(Rates!$C$15:$C$18&gt;=W1142),Rates!$D$15:$D$18)*W1142),VLOOKUP(VALUE(Q:Q),Rates!A:B,2,0)*W1142)))</f>
        <v/>
      </c>
      <c r="AC1142" s="136" t="str">
        <f>IF(B:B="","",IF(R1142="Refreshment Beverage","",IF(AND(R1142="Beer",Q1142=0),SUM(LOOKUP(2,1/(Rates!$B$15:$B$18&lt;=W1142)/(Rates!$C$15:$C$18&gt;=W1142),Rates!$E$15:$E$18)*W1142),VLOOKUP(VALUE(Q:Q),Rates!A:C,3,0)*W1142)))</f>
        <v/>
      </c>
      <c r="AD1142" s="137" t="str">
        <f>IFERROR(IF(B:B="","",IF(R1142="Beer","",IF(VALUE(Q1142)=0,VLOOKUP(VLOOKUP(B:B,#REF!,16,0),Rates!A:E,2,0),VLOOKUP(VALUE(Q1142),Rates!A$31:B$34,2,0)*W1142))),0)</f>
        <v/>
      </c>
      <c r="AE1142" s="121" t="str">
        <f t="shared" si="570"/>
        <v/>
      </c>
      <c r="AF1142" s="138" t="str">
        <f t="shared" si="571"/>
        <v/>
      </c>
      <c r="AG1142" s="122" t="str">
        <f t="shared" si="572"/>
        <v/>
      </c>
      <c r="AH1142" s="123" t="str">
        <f t="shared" si="573"/>
        <v/>
      </c>
      <c r="AI1142" s="139" t="str">
        <f>IF(AE:AE="","",IF(R1142="Refreshment Beverage",AK1142*(Rates!J$19/100),ROUND(SUM(AH1142*(Rates!$J$8/100)),4)))</f>
        <v/>
      </c>
      <c r="AJ1142" s="124" t="str">
        <f t="shared" si="574"/>
        <v/>
      </c>
      <c r="AK1142" s="125" t="str">
        <f t="shared" si="575"/>
        <v/>
      </c>
      <c r="AL1142" s="121" t="str">
        <f t="shared" si="576"/>
        <v/>
      </c>
      <c r="AM1142" s="138" t="str">
        <f>IF(AS1142="","",IF(R1142="Refreshment Beverage",ROUND(AS1142*Rates!K$19,4),ROUND(AO1142*(VLOOKUP(VALUE(Q1142),Rates!G$4:L$12,3,0)),4)))</f>
        <v/>
      </c>
      <c r="AN1142" s="126" t="str">
        <f>IF(AS1142="","",IF(R1142="Refreshment Beverage",AS1142*(Rates!J$19/100),MAX(AM1142,AB1142)))</f>
        <v/>
      </c>
      <c r="AO1142" s="127" t="str">
        <f t="shared" si="577"/>
        <v/>
      </c>
      <c r="AP1142" s="127" t="str">
        <f t="shared" si="578"/>
        <v/>
      </c>
      <c r="AQ1142" s="140" t="str">
        <f>IF(AS1142="","",IF(R1142="Refreshment Beverage",ROUND(SUM(VLOOKUP(Q:Q,Rates!G$15:L$19,3,0)*(AS1142-Y1142-Z1142-AA1142)),4),ROUND(SUM(Rates!$K$8*AS1142),4)))</f>
        <v/>
      </c>
      <c r="AR1142" s="139" t="str">
        <f t="shared" si="579"/>
        <v/>
      </c>
      <c r="AS1142" s="125" t="str">
        <f t="shared" si="580"/>
        <v/>
      </c>
      <c r="AT1142" s="121" t="str">
        <f t="shared" si="581"/>
        <v/>
      </c>
      <c r="AU1142" s="138" t="str">
        <f>IF(AX1142="","",IF(R1142="Refreshment Beverage",ROUND((BA1142-Y1142-Z1142-AA1142)*VLOOKUP(VALUE(Q1142),Rates!G$15:L$19,3,0),4),ROUND(AW1142*(VLOOKUP(VALUE(Q1142),Rates!G:L,3,0)),4)))</f>
        <v/>
      </c>
      <c r="AV1142" s="126" t="str">
        <f t="shared" si="582"/>
        <v/>
      </c>
      <c r="AW1142" s="127" t="str">
        <f t="shared" si="583"/>
        <v/>
      </c>
      <c r="AX1142" s="123" t="str">
        <f t="shared" si="584"/>
        <v/>
      </c>
      <c r="AY1142" s="140" t="str">
        <f>IF(AX1142="","",IF(R1142="Refreshment Beverage",ROUND(SUM(AX1142*Rates!K$19),4),ROUND(SUM(AX1142*(Rates!J$8/100)),4)))</f>
        <v/>
      </c>
      <c r="AZ1142" s="124" t="str">
        <f t="shared" si="585"/>
        <v/>
      </c>
      <c r="BA1142" s="125" t="str">
        <f t="shared" si="586"/>
        <v/>
      </c>
      <c r="BB1142" s="115"/>
      <c r="BC1142" s="143"/>
      <c r="BD1142" s="100"/>
      <c r="BE1142" s="100"/>
      <c r="BF1142" s="100"/>
      <c r="BG1142" s="100"/>
    </row>
    <row r="1143" spans="1:59" ht="12.75" customHeight="1" x14ac:dyDescent="0.2">
      <c r="A1143" s="144"/>
      <c r="B1143" s="141"/>
      <c r="C1143" s="141"/>
      <c r="D1143" s="142"/>
      <c r="E1143" s="142"/>
      <c r="F1143" s="142"/>
      <c r="G1143" s="142"/>
      <c r="H1143" s="142"/>
      <c r="I1143" s="129"/>
      <c r="J1143" s="130"/>
      <c r="K1143" s="131" t="str">
        <f t="shared" si="557"/>
        <v/>
      </c>
      <c r="L1143" s="132" t="str">
        <f t="shared" si="558"/>
        <v/>
      </c>
      <c r="M1143" s="133" t="str">
        <f t="shared" si="559"/>
        <v/>
      </c>
      <c r="N1143" s="134" t="str">
        <f>IFERROR(IF(B:B="","",IF(R1143="Beer",SUM(LOOKUP(2,1/(Rates!$B$3:$B$5&lt;=W1143)/(Rates!$C$3:$C$5&gt;=W1143),Rates!$D$3:$D$5)*(X1143/100)*W1143),IF(R1143="Refreshment Beverage",SUM(LOOKUP(2,1/(Rates!$B$7:$B$11&lt;=W1143)/(Rates!$C$7:$C$11&gt;=W1143),Rates!$D$7:$D$11)*(X1143/100)*W1143)))),"")</f>
        <v/>
      </c>
      <c r="O1143" s="134" t="str">
        <f t="shared" si="560"/>
        <v/>
      </c>
      <c r="P1143" s="116"/>
      <c r="Q1143" s="117" t="str">
        <f t="shared" si="561"/>
        <v/>
      </c>
      <c r="R1143" s="128" t="str">
        <f t="shared" si="562"/>
        <v/>
      </c>
      <c r="S1143" s="135" t="str">
        <f>IF(B1143="","",IF(R1143="Refreshment Beverage",VLOOKUP(VALUE(Q1143),Rates!G$15:L$19,2,0),VLOOKUP(VALUE(Q1143),Rates!G$4:L$12,2,0)))</f>
        <v/>
      </c>
      <c r="T1143" s="135" t="str">
        <f t="shared" si="563"/>
        <v/>
      </c>
      <c r="U1143" s="118" t="str">
        <f t="shared" si="564"/>
        <v/>
      </c>
      <c r="V1143" s="135" t="str">
        <f t="shared" si="565"/>
        <v/>
      </c>
      <c r="W1143" s="135" t="str">
        <f t="shared" si="566"/>
        <v/>
      </c>
      <c r="X1143" s="119" t="str">
        <f t="shared" si="567"/>
        <v/>
      </c>
      <c r="Y1143" s="120" t="str">
        <f>IF(B:B="","",IF(R1143="Refreshment Beverage",VLOOKUP(Q1143,Rates!G$15:L$19,6,0)*W1143,VLOOKUP(Q1143,Rates!G$4:L$12,6,0)*W1143))</f>
        <v/>
      </c>
      <c r="Z1143" s="120" t="str">
        <f t="shared" si="568"/>
        <v/>
      </c>
      <c r="AA1143" s="120" t="str">
        <f t="shared" si="569"/>
        <v/>
      </c>
      <c r="AB1143" s="136" t="str">
        <f>IF(B:B="","",IF(R1143="Refreshment Beverage","",IF(AND(R1143="Beer",Q1143=0),SUM(LOOKUP(2,1/(Rates!$B$15:$B$18&lt;=W1143)/(Rates!$C$15:$C$18&gt;=W1143),Rates!$D$15:$D$18)*W1143),VLOOKUP(VALUE(Q:Q),Rates!A:B,2,0)*W1143)))</f>
        <v/>
      </c>
      <c r="AC1143" s="136" t="str">
        <f>IF(B:B="","",IF(R1143="Refreshment Beverage","",IF(AND(R1143="Beer",Q1143=0),SUM(LOOKUP(2,1/(Rates!$B$15:$B$18&lt;=W1143)/(Rates!$C$15:$C$18&gt;=W1143),Rates!$E$15:$E$18)*W1143),VLOOKUP(VALUE(Q:Q),Rates!A:C,3,0)*W1143)))</f>
        <v/>
      </c>
      <c r="AD1143" s="137" t="str">
        <f>IFERROR(IF(B:B="","",IF(R1143="Beer","",IF(VALUE(Q1143)=0,VLOOKUP(VLOOKUP(B:B,#REF!,16,0),Rates!A:E,2,0),VLOOKUP(VALUE(Q1143),Rates!A$31:B$34,2,0)*W1143))),0)</f>
        <v/>
      </c>
      <c r="AE1143" s="121" t="str">
        <f t="shared" si="570"/>
        <v/>
      </c>
      <c r="AF1143" s="138" t="str">
        <f t="shared" si="571"/>
        <v/>
      </c>
      <c r="AG1143" s="122" t="str">
        <f t="shared" si="572"/>
        <v/>
      </c>
      <c r="AH1143" s="123" t="str">
        <f t="shared" si="573"/>
        <v/>
      </c>
      <c r="AI1143" s="139" t="str">
        <f>IF(AE:AE="","",IF(R1143="Refreshment Beverage",AK1143*(Rates!J$19/100),ROUND(SUM(AH1143*(Rates!$J$8/100)),4)))</f>
        <v/>
      </c>
      <c r="AJ1143" s="124" t="str">
        <f t="shared" si="574"/>
        <v/>
      </c>
      <c r="AK1143" s="125" t="str">
        <f t="shared" si="575"/>
        <v/>
      </c>
      <c r="AL1143" s="121" t="str">
        <f t="shared" si="576"/>
        <v/>
      </c>
      <c r="AM1143" s="138" t="str">
        <f>IF(AS1143="","",IF(R1143="Refreshment Beverage",ROUND(AS1143*Rates!K$19,4),ROUND(AO1143*(VLOOKUP(VALUE(Q1143),Rates!G$4:L$12,3,0)),4)))</f>
        <v/>
      </c>
      <c r="AN1143" s="126" t="str">
        <f>IF(AS1143="","",IF(R1143="Refreshment Beverage",AS1143*(Rates!J$19/100),MAX(AM1143,AB1143)))</f>
        <v/>
      </c>
      <c r="AO1143" s="127" t="str">
        <f t="shared" si="577"/>
        <v/>
      </c>
      <c r="AP1143" s="127" t="str">
        <f t="shared" si="578"/>
        <v/>
      </c>
      <c r="AQ1143" s="140" t="str">
        <f>IF(AS1143="","",IF(R1143="Refreshment Beverage",ROUND(SUM(VLOOKUP(Q:Q,Rates!G$15:L$19,3,0)*(AS1143-Y1143-Z1143-AA1143)),4),ROUND(SUM(Rates!$K$8*AS1143),4)))</f>
        <v/>
      </c>
      <c r="AR1143" s="139" t="str">
        <f t="shared" si="579"/>
        <v/>
      </c>
      <c r="AS1143" s="125" t="str">
        <f t="shared" si="580"/>
        <v/>
      </c>
      <c r="AT1143" s="121" t="str">
        <f t="shared" si="581"/>
        <v/>
      </c>
      <c r="AU1143" s="138" t="str">
        <f>IF(AX1143="","",IF(R1143="Refreshment Beverage",ROUND((BA1143-Y1143-Z1143-AA1143)*VLOOKUP(VALUE(Q1143),Rates!G$15:L$19,3,0),4),ROUND(AW1143*(VLOOKUP(VALUE(Q1143),Rates!G:L,3,0)),4)))</f>
        <v/>
      </c>
      <c r="AV1143" s="126" t="str">
        <f t="shared" si="582"/>
        <v/>
      </c>
      <c r="AW1143" s="127" t="str">
        <f t="shared" si="583"/>
        <v/>
      </c>
      <c r="AX1143" s="123" t="str">
        <f t="shared" si="584"/>
        <v/>
      </c>
      <c r="AY1143" s="140" t="str">
        <f>IF(AX1143="","",IF(R1143="Refreshment Beverage",ROUND(SUM(AX1143*Rates!K$19),4),ROUND(SUM(AX1143*(Rates!J$8/100)),4)))</f>
        <v/>
      </c>
      <c r="AZ1143" s="124" t="str">
        <f t="shared" si="585"/>
        <v/>
      </c>
      <c r="BA1143" s="125" t="str">
        <f t="shared" si="586"/>
        <v/>
      </c>
      <c r="BB1143" s="115"/>
      <c r="BC1143" s="143"/>
      <c r="BD1143" s="100"/>
      <c r="BE1143" s="100"/>
      <c r="BF1143" s="100"/>
      <c r="BG1143" s="100"/>
    </row>
    <row r="1144" spans="1:59" ht="12.75" customHeight="1" x14ac:dyDescent="0.2">
      <c r="A1144" s="144"/>
      <c r="B1144" s="141"/>
      <c r="C1144" s="141"/>
      <c r="D1144" s="142"/>
      <c r="E1144" s="142"/>
      <c r="F1144" s="142"/>
      <c r="G1144" s="142"/>
      <c r="H1144" s="142"/>
      <c r="I1144" s="129"/>
      <c r="J1144" s="130"/>
      <c r="K1144" s="131" t="str">
        <f t="shared" si="557"/>
        <v/>
      </c>
      <c r="L1144" s="132" t="str">
        <f t="shared" si="558"/>
        <v/>
      </c>
      <c r="M1144" s="133" t="str">
        <f t="shared" si="559"/>
        <v/>
      </c>
      <c r="N1144" s="134" t="str">
        <f>IFERROR(IF(B:B="","",IF(R1144="Beer",SUM(LOOKUP(2,1/(Rates!$B$3:$B$5&lt;=W1144)/(Rates!$C$3:$C$5&gt;=W1144),Rates!$D$3:$D$5)*(X1144/100)*W1144),IF(R1144="Refreshment Beverage",SUM(LOOKUP(2,1/(Rates!$B$7:$B$11&lt;=W1144)/(Rates!$C$7:$C$11&gt;=W1144),Rates!$D$7:$D$11)*(X1144/100)*W1144)))),"")</f>
        <v/>
      </c>
      <c r="O1144" s="134" t="str">
        <f t="shared" si="560"/>
        <v/>
      </c>
      <c r="P1144" s="116"/>
      <c r="Q1144" s="117" t="str">
        <f t="shared" si="561"/>
        <v/>
      </c>
      <c r="R1144" s="128" t="str">
        <f t="shared" si="562"/>
        <v/>
      </c>
      <c r="S1144" s="135" t="str">
        <f>IF(B1144="","",IF(R1144="Refreshment Beverage",VLOOKUP(VALUE(Q1144),Rates!G$15:L$19,2,0),VLOOKUP(VALUE(Q1144),Rates!G$4:L$12,2,0)))</f>
        <v/>
      </c>
      <c r="T1144" s="135" t="str">
        <f t="shared" si="563"/>
        <v/>
      </c>
      <c r="U1144" s="118" t="str">
        <f t="shared" si="564"/>
        <v/>
      </c>
      <c r="V1144" s="135" t="str">
        <f t="shared" si="565"/>
        <v/>
      </c>
      <c r="W1144" s="135" t="str">
        <f t="shared" si="566"/>
        <v/>
      </c>
      <c r="X1144" s="119" t="str">
        <f t="shared" si="567"/>
        <v/>
      </c>
      <c r="Y1144" s="120" t="str">
        <f>IF(B:B="","",IF(R1144="Refreshment Beverage",VLOOKUP(Q1144,Rates!G$15:L$19,6,0)*W1144,VLOOKUP(Q1144,Rates!G$4:L$12,6,0)*W1144))</f>
        <v/>
      </c>
      <c r="Z1144" s="120" t="str">
        <f t="shared" si="568"/>
        <v/>
      </c>
      <c r="AA1144" s="120" t="str">
        <f t="shared" si="569"/>
        <v/>
      </c>
      <c r="AB1144" s="136" t="str">
        <f>IF(B:B="","",IF(R1144="Refreshment Beverage","",IF(AND(R1144="Beer",Q1144=0),SUM(LOOKUP(2,1/(Rates!$B$15:$B$18&lt;=W1144)/(Rates!$C$15:$C$18&gt;=W1144),Rates!$D$15:$D$18)*W1144),VLOOKUP(VALUE(Q:Q),Rates!A:B,2,0)*W1144)))</f>
        <v/>
      </c>
      <c r="AC1144" s="136" t="str">
        <f>IF(B:B="","",IF(R1144="Refreshment Beverage","",IF(AND(R1144="Beer",Q1144=0),SUM(LOOKUP(2,1/(Rates!$B$15:$B$18&lt;=W1144)/(Rates!$C$15:$C$18&gt;=W1144),Rates!$E$15:$E$18)*W1144),VLOOKUP(VALUE(Q:Q),Rates!A:C,3,0)*W1144)))</f>
        <v/>
      </c>
      <c r="AD1144" s="137" t="str">
        <f>IFERROR(IF(B:B="","",IF(R1144="Beer","",IF(VALUE(Q1144)=0,VLOOKUP(VLOOKUP(B:B,#REF!,16,0),Rates!A:E,2,0),VLOOKUP(VALUE(Q1144),Rates!A$31:B$34,2,0)*W1144))),0)</f>
        <v/>
      </c>
      <c r="AE1144" s="121" t="str">
        <f t="shared" si="570"/>
        <v/>
      </c>
      <c r="AF1144" s="138" t="str">
        <f t="shared" si="571"/>
        <v/>
      </c>
      <c r="AG1144" s="122" t="str">
        <f t="shared" si="572"/>
        <v/>
      </c>
      <c r="AH1144" s="123" t="str">
        <f t="shared" si="573"/>
        <v/>
      </c>
      <c r="AI1144" s="139" t="str">
        <f>IF(AE:AE="","",IF(R1144="Refreshment Beverage",AK1144*(Rates!J$19/100),ROUND(SUM(AH1144*(Rates!$J$8/100)),4)))</f>
        <v/>
      </c>
      <c r="AJ1144" s="124" t="str">
        <f t="shared" si="574"/>
        <v/>
      </c>
      <c r="AK1144" s="125" t="str">
        <f t="shared" si="575"/>
        <v/>
      </c>
      <c r="AL1144" s="121" t="str">
        <f t="shared" si="576"/>
        <v/>
      </c>
      <c r="AM1144" s="138" t="str">
        <f>IF(AS1144="","",IF(R1144="Refreshment Beverage",ROUND(AS1144*Rates!K$19,4),ROUND(AO1144*(VLOOKUP(VALUE(Q1144),Rates!G$4:L$12,3,0)),4)))</f>
        <v/>
      </c>
      <c r="AN1144" s="126" t="str">
        <f>IF(AS1144="","",IF(R1144="Refreshment Beverage",AS1144*(Rates!J$19/100),MAX(AM1144,AB1144)))</f>
        <v/>
      </c>
      <c r="AO1144" s="127" t="str">
        <f t="shared" si="577"/>
        <v/>
      </c>
      <c r="AP1144" s="127" t="str">
        <f t="shared" si="578"/>
        <v/>
      </c>
      <c r="AQ1144" s="140" t="str">
        <f>IF(AS1144="","",IF(R1144="Refreshment Beverage",ROUND(SUM(VLOOKUP(Q:Q,Rates!G$15:L$19,3,0)*(AS1144-Y1144-Z1144-AA1144)),4),ROUND(SUM(Rates!$K$8*AS1144),4)))</f>
        <v/>
      </c>
      <c r="AR1144" s="139" t="str">
        <f t="shared" si="579"/>
        <v/>
      </c>
      <c r="AS1144" s="125" t="str">
        <f t="shared" si="580"/>
        <v/>
      </c>
      <c r="AT1144" s="121" t="str">
        <f t="shared" si="581"/>
        <v/>
      </c>
      <c r="AU1144" s="138" t="str">
        <f>IF(AX1144="","",IF(R1144="Refreshment Beverage",ROUND((BA1144-Y1144-Z1144-AA1144)*VLOOKUP(VALUE(Q1144),Rates!G$15:L$19,3,0),4),ROUND(AW1144*(VLOOKUP(VALUE(Q1144),Rates!G:L,3,0)),4)))</f>
        <v/>
      </c>
      <c r="AV1144" s="126" t="str">
        <f t="shared" si="582"/>
        <v/>
      </c>
      <c r="AW1144" s="127" t="str">
        <f t="shared" si="583"/>
        <v/>
      </c>
      <c r="AX1144" s="123" t="str">
        <f t="shared" si="584"/>
        <v/>
      </c>
      <c r="AY1144" s="140" t="str">
        <f>IF(AX1144="","",IF(R1144="Refreshment Beverage",ROUND(SUM(AX1144*Rates!K$19),4),ROUND(SUM(AX1144*(Rates!J$8/100)),4)))</f>
        <v/>
      </c>
      <c r="AZ1144" s="124" t="str">
        <f t="shared" si="585"/>
        <v/>
      </c>
      <c r="BA1144" s="125" t="str">
        <f t="shared" si="586"/>
        <v/>
      </c>
      <c r="BB1144" s="115"/>
      <c r="BC1144" s="143"/>
      <c r="BD1144" s="100"/>
      <c r="BE1144" s="100"/>
      <c r="BF1144" s="100"/>
      <c r="BG1144" s="100"/>
    </row>
    <row r="1145" spans="1:59" ht="12.75" customHeight="1" x14ac:dyDescent="0.2">
      <c r="A1145" s="144"/>
      <c r="B1145" s="141"/>
      <c r="C1145" s="141"/>
      <c r="D1145" s="142"/>
      <c r="E1145" s="142"/>
      <c r="F1145" s="142"/>
      <c r="G1145" s="142"/>
      <c r="H1145" s="142"/>
      <c r="I1145" s="129"/>
      <c r="J1145" s="130"/>
      <c r="K1145" s="131" t="str">
        <f t="shared" si="557"/>
        <v/>
      </c>
      <c r="L1145" s="132" t="str">
        <f t="shared" si="558"/>
        <v/>
      </c>
      <c r="M1145" s="133" t="str">
        <f t="shared" si="559"/>
        <v/>
      </c>
      <c r="N1145" s="134" t="str">
        <f>IFERROR(IF(B:B="","",IF(R1145="Beer",SUM(LOOKUP(2,1/(Rates!$B$3:$B$5&lt;=W1145)/(Rates!$C$3:$C$5&gt;=W1145),Rates!$D$3:$D$5)*(X1145/100)*W1145),IF(R1145="Refreshment Beverage",SUM(LOOKUP(2,1/(Rates!$B$7:$B$11&lt;=W1145)/(Rates!$C$7:$C$11&gt;=W1145),Rates!$D$7:$D$11)*(X1145/100)*W1145)))),"")</f>
        <v/>
      </c>
      <c r="O1145" s="134" t="str">
        <f t="shared" si="560"/>
        <v/>
      </c>
      <c r="P1145" s="116"/>
      <c r="Q1145" s="117" t="str">
        <f t="shared" si="561"/>
        <v/>
      </c>
      <c r="R1145" s="128" t="str">
        <f t="shared" si="562"/>
        <v/>
      </c>
      <c r="S1145" s="135" t="str">
        <f>IF(B1145="","",IF(R1145="Refreshment Beverage",VLOOKUP(VALUE(Q1145),Rates!G$15:L$19,2,0),VLOOKUP(VALUE(Q1145),Rates!G$4:L$12,2,0)))</f>
        <v/>
      </c>
      <c r="T1145" s="135" t="str">
        <f t="shared" si="563"/>
        <v/>
      </c>
      <c r="U1145" s="118" t="str">
        <f t="shared" si="564"/>
        <v/>
      </c>
      <c r="V1145" s="135" t="str">
        <f t="shared" si="565"/>
        <v/>
      </c>
      <c r="W1145" s="135" t="str">
        <f t="shared" si="566"/>
        <v/>
      </c>
      <c r="X1145" s="119" t="str">
        <f t="shared" si="567"/>
        <v/>
      </c>
      <c r="Y1145" s="120" t="str">
        <f>IF(B:B="","",IF(R1145="Refreshment Beverage",VLOOKUP(Q1145,Rates!G$15:L$19,6,0)*W1145,VLOOKUP(Q1145,Rates!G$4:L$12,6,0)*W1145))</f>
        <v/>
      </c>
      <c r="Z1145" s="120" t="str">
        <f t="shared" si="568"/>
        <v/>
      </c>
      <c r="AA1145" s="120" t="str">
        <f t="shared" si="569"/>
        <v/>
      </c>
      <c r="AB1145" s="136" t="str">
        <f>IF(B:B="","",IF(R1145="Refreshment Beverage","",IF(AND(R1145="Beer",Q1145=0),SUM(LOOKUP(2,1/(Rates!$B$15:$B$18&lt;=W1145)/(Rates!$C$15:$C$18&gt;=W1145),Rates!$D$15:$D$18)*W1145),VLOOKUP(VALUE(Q:Q),Rates!A:B,2,0)*W1145)))</f>
        <v/>
      </c>
      <c r="AC1145" s="136" t="str">
        <f>IF(B:B="","",IF(R1145="Refreshment Beverage","",IF(AND(R1145="Beer",Q1145=0),SUM(LOOKUP(2,1/(Rates!$B$15:$B$18&lt;=W1145)/(Rates!$C$15:$C$18&gt;=W1145),Rates!$E$15:$E$18)*W1145),VLOOKUP(VALUE(Q:Q),Rates!A:C,3,0)*W1145)))</f>
        <v/>
      </c>
      <c r="AD1145" s="137" t="str">
        <f>IFERROR(IF(B:B="","",IF(R1145="Beer","",IF(VALUE(Q1145)=0,VLOOKUP(VLOOKUP(B:B,#REF!,16,0),Rates!A:E,2,0),VLOOKUP(VALUE(Q1145),Rates!A$31:B$34,2,0)*W1145))),0)</f>
        <v/>
      </c>
      <c r="AE1145" s="121" t="str">
        <f t="shared" si="570"/>
        <v/>
      </c>
      <c r="AF1145" s="138" t="str">
        <f t="shared" si="571"/>
        <v/>
      </c>
      <c r="AG1145" s="122" t="str">
        <f t="shared" si="572"/>
        <v/>
      </c>
      <c r="AH1145" s="123" t="str">
        <f t="shared" si="573"/>
        <v/>
      </c>
      <c r="AI1145" s="139" t="str">
        <f>IF(AE:AE="","",IF(R1145="Refreshment Beverage",AK1145*(Rates!J$19/100),ROUND(SUM(AH1145*(Rates!$J$8/100)),4)))</f>
        <v/>
      </c>
      <c r="AJ1145" s="124" t="str">
        <f t="shared" si="574"/>
        <v/>
      </c>
      <c r="AK1145" s="125" t="str">
        <f t="shared" si="575"/>
        <v/>
      </c>
      <c r="AL1145" s="121" t="str">
        <f t="shared" si="576"/>
        <v/>
      </c>
      <c r="AM1145" s="138" t="str">
        <f>IF(AS1145="","",IF(R1145="Refreshment Beverage",ROUND(AS1145*Rates!K$19,4),ROUND(AO1145*(VLOOKUP(VALUE(Q1145),Rates!G$4:L$12,3,0)),4)))</f>
        <v/>
      </c>
      <c r="AN1145" s="126" t="str">
        <f>IF(AS1145="","",IF(R1145="Refreshment Beverage",AS1145*(Rates!J$19/100),MAX(AM1145,AB1145)))</f>
        <v/>
      </c>
      <c r="AO1145" s="127" t="str">
        <f t="shared" si="577"/>
        <v/>
      </c>
      <c r="AP1145" s="127" t="str">
        <f t="shared" si="578"/>
        <v/>
      </c>
      <c r="AQ1145" s="140" t="str">
        <f>IF(AS1145="","",IF(R1145="Refreshment Beverage",ROUND(SUM(VLOOKUP(Q:Q,Rates!G$15:L$19,3,0)*(AS1145-Y1145-Z1145-AA1145)),4),ROUND(SUM(Rates!$K$8*AS1145),4)))</f>
        <v/>
      </c>
      <c r="AR1145" s="139" t="str">
        <f t="shared" si="579"/>
        <v/>
      </c>
      <c r="AS1145" s="125" t="str">
        <f t="shared" si="580"/>
        <v/>
      </c>
      <c r="AT1145" s="121" t="str">
        <f t="shared" si="581"/>
        <v/>
      </c>
      <c r="AU1145" s="138" t="str">
        <f>IF(AX1145="","",IF(R1145="Refreshment Beverage",ROUND((BA1145-Y1145-Z1145-AA1145)*VLOOKUP(VALUE(Q1145),Rates!G$15:L$19,3,0),4),ROUND(AW1145*(VLOOKUP(VALUE(Q1145),Rates!G:L,3,0)),4)))</f>
        <v/>
      </c>
      <c r="AV1145" s="126" t="str">
        <f t="shared" si="582"/>
        <v/>
      </c>
      <c r="AW1145" s="127" t="str">
        <f t="shared" si="583"/>
        <v/>
      </c>
      <c r="AX1145" s="123" t="str">
        <f t="shared" si="584"/>
        <v/>
      </c>
      <c r="AY1145" s="140" t="str">
        <f>IF(AX1145="","",IF(R1145="Refreshment Beverage",ROUND(SUM(AX1145*Rates!K$19),4),ROUND(SUM(AX1145*(Rates!J$8/100)),4)))</f>
        <v/>
      </c>
      <c r="AZ1145" s="124" t="str">
        <f t="shared" si="585"/>
        <v/>
      </c>
      <c r="BA1145" s="125" t="str">
        <f t="shared" si="586"/>
        <v/>
      </c>
      <c r="BB1145" s="115"/>
      <c r="BC1145" s="143"/>
      <c r="BD1145" s="100"/>
      <c r="BE1145" s="100"/>
      <c r="BF1145" s="100"/>
      <c r="BG1145" s="100"/>
    </row>
    <row r="1146" spans="1:59" ht="12.75" customHeight="1" x14ac:dyDescent="0.2">
      <c r="A1146" s="144"/>
      <c r="B1146" s="141"/>
      <c r="C1146" s="141"/>
      <c r="D1146" s="142"/>
      <c r="E1146" s="142"/>
      <c r="F1146" s="142"/>
      <c r="G1146" s="142"/>
      <c r="H1146" s="142"/>
      <c r="I1146" s="129"/>
      <c r="J1146" s="130"/>
      <c r="K1146" s="131" t="str">
        <f t="shared" si="557"/>
        <v/>
      </c>
      <c r="L1146" s="132" t="str">
        <f t="shared" si="558"/>
        <v/>
      </c>
      <c r="M1146" s="133" t="str">
        <f t="shared" si="559"/>
        <v/>
      </c>
      <c r="N1146" s="134" t="str">
        <f>IFERROR(IF(B:B="","",IF(R1146="Beer",SUM(LOOKUP(2,1/(Rates!$B$3:$B$5&lt;=W1146)/(Rates!$C$3:$C$5&gt;=W1146),Rates!$D$3:$D$5)*(X1146/100)*W1146),IF(R1146="Refreshment Beverage",SUM(LOOKUP(2,1/(Rates!$B$7:$B$11&lt;=W1146)/(Rates!$C$7:$C$11&gt;=W1146),Rates!$D$7:$D$11)*(X1146/100)*W1146)))),"")</f>
        <v/>
      </c>
      <c r="O1146" s="134" t="str">
        <f t="shared" si="560"/>
        <v/>
      </c>
      <c r="P1146" s="116"/>
      <c r="Q1146" s="117" t="str">
        <f t="shared" si="561"/>
        <v/>
      </c>
      <c r="R1146" s="128" t="str">
        <f t="shared" si="562"/>
        <v/>
      </c>
      <c r="S1146" s="135" t="str">
        <f>IF(B1146="","",IF(R1146="Refreshment Beverage",VLOOKUP(VALUE(Q1146),Rates!G$15:L$19,2,0),VLOOKUP(VALUE(Q1146),Rates!G$4:L$12,2,0)))</f>
        <v/>
      </c>
      <c r="T1146" s="135" t="str">
        <f t="shared" si="563"/>
        <v/>
      </c>
      <c r="U1146" s="118" t="str">
        <f t="shared" si="564"/>
        <v/>
      </c>
      <c r="V1146" s="135" t="str">
        <f t="shared" si="565"/>
        <v/>
      </c>
      <c r="W1146" s="135" t="str">
        <f t="shared" si="566"/>
        <v/>
      </c>
      <c r="X1146" s="119" t="str">
        <f t="shared" si="567"/>
        <v/>
      </c>
      <c r="Y1146" s="120" t="str">
        <f>IF(B:B="","",IF(R1146="Refreshment Beverage",VLOOKUP(Q1146,Rates!G$15:L$19,6,0)*W1146,VLOOKUP(Q1146,Rates!G$4:L$12,6,0)*W1146))</f>
        <v/>
      </c>
      <c r="Z1146" s="120" t="str">
        <f t="shared" si="568"/>
        <v/>
      </c>
      <c r="AA1146" s="120" t="str">
        <f t="shared" si="569"/>
        <v/>
      </c>
      <c r="AB1146" s="136" t="str">
        <f>IF(B:B="","",IF(R1146="Refreshment Beverage","",IF(AND(R1146="Beer",Q1146=0),SUM(LOOKUP(2,1/(Rates!$B$15:$B$18&lt;=W1146)/(Rates!$C$15:$C$18&gt;=W1146),Rates!$D$15:$D$18)*W1146),VLOOKUP(VALUE(Q:Q),Rates!A:B,2,0)*W1146)))</f>
        <v/>
      </c>
      <c r="AC1146" s="136" t="str">
        <f>IF(B:B="","",IF(R1146="Refreshment Beverage","",IF(AND(R1146="Beer",Q1146=0),SUM(LOOKUP(2,1/(Rates!$B$15:$B$18&lt;=W1146)/(Rates!$C$15:$C$18&gt;=W1146),Rates!$E$15:$E$18)*W1146),VLOOKUP(VALUE(Q:Q),Rates!A:C,3,0)*W1146)))</f>
        <v/>
      </c>
      <c r="AD1146" s="137" t="str">
        <f>IFERROR(IF(B:B="","",IF(R1146="Beer","",IF(VALUE(Q1146)=0,VLOOKUP(VLOOKUP(B:B,#REF!,16,0),Rates!A:E,2,0),VLOOKUP(VALUE(Q1146),Rates!A$31:B$34,2,0)*W1146))),0)</f>
        <v/>
      </c>
      <c r="AE1146" s="121" t="str">
        <f t="shared" si="570"/>
        <v/>
      </c>
      <c r="AF1146" s="138" t="str">
        <f t="shared" si="571"/>
        <v/>
      </c>
      <c r="AG1146" s="122" t="str">
        <f t="shared" si="572"/>
        <v/>
      </c>
      <c r="AH1146" s="123" t="str">
        <f t="shared" si="573"/>
        <v/>
      </c>
      <c r="AI1146" s="139" t="str">
        <f>IF(AE:AE="","",IF(R1146="Refreshment Beverage",AK1146*(Rates!J$19/100),ROUND(SUM(AH1146*(Rates!$J$8/100)),4)))</f>
        <v/>
      </c>
      <c r="AJ1146" s="124" t="str">
        <f t="shared" si="574"/>
        <v/>
      </c>
      <c r="AK1146" s="125" t="str">
        <f t="shared" si="575"/>
        <v/>
      </c>
      <c r="AL1146" s="121" t="str">
        <f t="shared" si="576"/>
        <v/>
      </c>
      <c r="AM1146" s="138" t="str">
        <f>IF(AS1146="","",IF(R1146="Refreshment Beverage",ROUND(AS1146*Rates!K$19,4),ROUND(AO1146*(VLOOKUP(VALUE(Q1146),Rates!G$4:L$12,3,0)),4)))</f>
        <v/>
      </c>
      <c r="AN1146" s="126" t="str">
        <f>IF(AS1146="","",IF(R1146="Refreshment Beverage",AS1146*(Rates!J$19/100),MAX(AM1146,AB1146)))</f>
        <v/>
      </c>
      <c r="AO1146" s="127" t="str">
        <f t="shared" si="577"/>
        <v/>
      </c>
      <c r="AP1146" s="127" t="str">
        <f t="shared" si="578"/>
        <v/>
      </c>
      <c r="AQ1146" s="140" t="str">
        <f>IF(AS1146="","",IF(R1146="Refreshment Beverage",ROUND(SUM(VLOOKUP(Q:Q,Rates!G$15:L$19,3,0)*(AS1146-Y1146-Z1146-AA1146)),4),ROUND(SUM(Rates!$K$8*AS1146),4)))</f>
        <v/>
      </c>
      <c r="AR1146" s="139" t="str">
        <f t="shared" si="579"/>
        <v/>
      </c>
      <c r="AS1146" s="125" t="str">
        <f t="shared" si="580"/>
        <v/>
      </c>
      <c r="AT1146" s="121" t="str">
        <f t="shared" si="581"/>
        <v/>
      </c>
      <c r="AU1146" s="138" t="str">
        <f>IF(AX1146="","",IF(R1146="Refreshment Beverage",ROUND((BA1146-Y1146-Z1146-AA1146)*VLOOKUP(VALUE(Q1146),Rates!G$15:L$19,3,0),4),ROUND(AW1146*(VLOOKUP(VALUE(Q1146),Rates!G:L,3,0)),4)))</f>
        <v/>
      </c>
      <c r="AV1146" s="126" t="str">
        <f t="shared" si="582"/>
        <v/>
      </c>
      <c r="AW1146" s="127" t="str">
        <f t="shared" si="583"/>
        <v/>
      </c>
      <c r="AX1146" s="123" t="str">
        <f t="shared" si="584"/>
        <v/>
      </c>
      <c r="AY1146" s="140" t="str">
        <f>IF(AX1146="","",IF(R1146="Refreshment Beverage",ROUND(SUM(AX1146*Rates!K$19),4),ROUND(SUM(AX1146*(Rates!J$8/100)),4)))</f>
        <v/>
      </c>
      <c r="AZ1146" s="124" t="str">
        <f t="shared" si="585"/>
        <v/>
      </c>
      <c r="BA1146" s="125" t="str">
        <f t="shared" si="586"/>
        <v/>
      </c>
      <c r="BB1146" s="115"/>
      <c r="BC1146" s="143"/>
      <c r="BD1146" s="100"/>
      <c r="BE1146" s="100"/>
      <c r="BF1146" s="100"/>
      <c r="BG1146" s="100"/>
    </row>
    <row r="1147" spans="1:59" ht="12.75" customHeight="1" x14ac:dyDescent="0.2">
      <c r="A1147" s="144"/>
      <c r="B1147" s="141"/>
      <c r="C1147" s="141"/>
      <c r="D1147" s="142"/>
      <c r="E1147" s="142"/>
      <c r="F1147" s="142"/>
      <c r="G1147" s="142"/>
      <c r="H1147" s="142"/>
      <c r="I1147" s="129"/>
      <c r="J1147" s="130"/>
      <c r="K1147" s="131" t="str">
        <f t="shared" si="557"/>
        <v/>
      </c>
      <c r="L1147" s="132" t="str">
        <f t="shared" si="558"/>
        <v/>
      </c>
      <c r="M1147" s="133" t="str">
        <f t="shared" si="559"/>
        <v/>
      </c>
      <c r="N1147" s="134" t="str">
        <f>IFERROR(IF(B:B="","",IF(R1147="Beer",SUM(LOOKUP(2,1/(Rates!$B$3:$B$5&lt;=W1147)/(Rates!$C$3:$C$5&gt;=W1147),Rates!$D$3:$D$5)*(X1147/100)*W1147),IF(R1147="Refreshment Beverage",SUM(LOOKUP(2,1/(Rates!$B$7:$B$11&lt;=W1147)/(Rates!$C$7:$C$11&gt;=W1147),Rates!$D$7:$D$11)*(X1147/100)*W1147)))),"")</f>
        <v/>
      </c>
      <c r="O1147" s="134" t="str">
        <f t="shared" si="560"/>
        <v/>
      </c>
      <c r="P1147" s="116"/>
      <c r="Q1147" s="117" t="str">
        <f t="shared" si="561"/>
        <v/>
      </c>
      <c r="R1147" s="128" t="str">
        <f t="shared" si="562"/>
        <v/>
      </c>
      <c r="S1147" s="135" t="str">
        <f>IF(B1147="","",IF(R1147="Refreshment Beverage",VLOOKUP(VALUE(Q1147),Rates!G$15:L$19,2,0),VLOOKUP(VALUE(Q1147),Rates!G$4:L$12,2,0)))</f>
        <v/>
      </c>
      <c r="T1147" s="135" t="str">
        <f t="shared" si="563"/>
        <v/>
      </c>
      <c r="U1147" s="118" t="str">
        <f t="shared" si="564"/>
        <v/>
      </c>
      <c r="V1147" s="135" t="str">
        <f t="shared" si="565"/>
        <v/>
      </c>
      <c r="W1147" s="135" t="str">
        <f t="shared" si="566"/>
        <v/>
      </c>
      <c r="X1147" s="119" t="str">
        <f t="shared" si="567"/>
        <v/>
      </c>
      <c r="Y1147" s="120" t="str">
        <f>IF(B:B="","",IF(R1147="Refreshment Beverage",VLOOKUP(Q1147,Rates!G$15:L$19,6,0)*W1147,VLOOKUP(Q1147,Rates!G$4:L$12,6,0)*W1147))</f>
        <v/>
      </c>
      <c r="Z1147" s="120" t="str">
        <f t="shared" si="568"/>
        <v/>
      </c>
      <c r="AA1147" s="120" t="str">
        <f t="shared" si="569"/>
        <v/>
      </c>
      <c r="AB1147" s="136" t="str">
        <f>IF(B:B="","",IF(R1147="Refreshment Beverage","",IF(AND(R1147="Beer",Q1147=0),SUM(LOOKUP(2,1/(Rates!$B$15:$B$18&lt;=W1147)/(Rates!$C$15:$C$18&gt;=W1147),Rates!$D$15:$D$18)*W1147),VLOOKUP(VALUE(Q:Q),Rates!A:B,2,0)*W1147)))</f>
        <v/>
      </c>
      <c r="AC1147" s="136" t="str">
        <f>IF(B:B="","",IF(R1147="Refreshment Beverage","",IF(AND(R1147="Beer",Q1147=0),SUM(LOOKUP(2,1/(Rates!$B$15:$B$18&lt;=W1147)/(Rates!$C$15:$C$18&gt;=W1147),Rates!$E$15:$E$18)*W1147),VLOOKUP(VALUE(Q:Q),Rates!A:C,3,0)*W1147)))</f>
        <v/>
      </c>
      <c r="AD1147" s="137" t="str">
        <f>IFERROR(IF(B:B="","",IF(R1147="Beer","",IF(VALUE(Q1147)=0,VLOOKUP(VLOOKUP(B:B,#REF!,16,0),Rates!A:E,2,0),VLOOKUP(VALUE(Q1147),Rates!A$31:B$34,2,0)*W1147))),0)</f>
        <v/>
      </c>
      <c r="AE1147" s="121" t="str">
        <f t="shared" si="570"/>
        <v/>
      </c>
      <c r="AF1147" s="138" t="str">
        <f t="shared" si="571"/>
        <v/>
      </c>
      <c r="AG1147" s="122" t="str">
        <f t="shared" si="572"/>
        <v/>
      </c>
      <c r="AH1147" s="123" t="str">
        <f t="shared" si="573"/>
        <v/>
      </c>
      <c r="AI1147" s="139" t="str">
        <f>IF(AE:AE="","",IF(R1147="Refreshment Beverage",AK1147*(Rates!J$19/100),ROUND(SUM(AH1147*(Rates!$J$8/100)),4)))</f>
        <v/>
      </c>
      <c r="AJ1147" s="124" t="str">
        <f t="shared" si="574"/>
        <v/>
      </c>
      <c r="AK1147" s="125" t="str">
        <f t="shared" si="575"/>
        <v/>
      </c>
      <c r="AL1147" s="121" t="str">
        <f t="shared" si="576"/>
        <v/>
      </c>
      <c r="AM1147" s="138" t="str">
        <f>IF(AS1147="","",IF(R1147="Refreshment Beverage",ROUND(AS1147*Rates!K$19,4),ROUND(AO1147*(VLOOKUP(VALUE(Q1147),Rates!G$4:L$12,3,0)),4)))</f>
        <v/>
      </c>
      <c r="AN1147" s="126" t="str">
        <f>IF(AS1147="","",IF(R1147="Refreshment Beverage",AS1147*(Rates!J$19/100),MAX(AM1147,AB1147)))</f>
        <v/>
      </c>
      <c r="AO1147" s="127" t="str">
        <f t="shared" si="577"/>
        <v/>
      </c>
      <c r="AP1147" s="127" t="str">
        <f t="shared" si="578"/>
        <v/>
      </c>
      <c r="AQ1147" s="140" t="str">
        <f>IF(AS1147="","",IF(R1147="Refreshment Beverage",ROUND(SUM(VLOOKUP(Q:Q,Rates!G$15:L$19,3,0)*(AS1147-Y1147-Z1147-AA1147)),4),ROUND(SUM(Rates!$K$8*AS1147),4)))</f>
        <v/>
      </c>
      <c r="AR1147" s="139" t="str">
        <f t="shared" si="579"/>
        <v/>
      </c>
      <c r="AS1147" s="125" t="str">
        <f t="shared" si="580"/>
        <v/>
      </c>
      <c r="AT1147" s="121" t="str">
        <f t="shared" si="581"/>
        <v/>
      </c>
      <c r="AU1147" s="138" t="str">
        <f>IF(AX1147="","",IF(R1147="Refreshment Beverage",ROUND((BA1147-Y1147-Z1147-AA1147)*VLOOKUP(VALUE(Q1147),Rates!G$15:L$19,3,0),4),ROUND(AW1147*(VLOOKUP(VALUE(Q1147),Rates!G:L,3,0)),4)))</f>
        <v/>
      </c>
      <c r="AV1147" s="126" t="str">
        <f t="shared" si="582"/>
        <v/>
      </c>
      <c r="AW1147" s="127" t="str">
        <f t="shared" si="583"/>
        <v/>
      </c>
      <c r="AX1147" s="123" t="str">
        <f t="shared" si="584"/>
        <v/>
      </c>
      <c r="AY1147" s="140" t="str">
        <f>IF(AX1147="","",IF(R1147="Refreshment Beverage",ROUND(SUM(AX1147*Rates!K$19),4),ROUND(SUM(AX1147*(Rates!J$8/100)),4)))</f>
        <v/>
      </c>
      <c r="AZ1147" s="124" t="str">
        <f t="shared" si="585"/>
        <v/>
      </c>
      <c r="BA1147" s="125" t="str">
        <f t="shared" si="586"/>
        <v/>
      </c>
      <c r="BB1147" s="115"/>
      <c r="BC1147" s="143"/>
      <c r="BD1147" s="100"/>
      <c r="BE1147" s="100"/>
      <c r="BF1147" s="100"/>
      <c r="BG1147" s="100"/>
    </row>
    <row r="1148" spans="1:59" ht="12.75" customHeight="1" x14ac:dyDescent="0.2">
      <c r="A1148" s="144"/>
      <c r="B1148" s="141"/>
      <c r="C1148" s="141"/>
      <c r="D1148" s="142"/>
      <c r="E1148" s="142"/>
      <c r="F1148" s="142"/>
      <c r="G1148" s="142"/>
      <c r="H1148" s="142"/>
      <c r="I1148" s="129"/>
      <c r="J1148" s="130"/>
      <c r="K1148" s="131" t="str">
        <f t="shared" si="557"/>
        <v/>
      </c>
      <c r="L1148" s="132" t="str">
        <f t="shared" si="558"/>
        <v/>
      </c>
      <c r="M1148" s="133" t="str">
        <f t="shared" si="559"/>
        <v/>
      </c>
      <c r="N1148" s="134" t="str">
        <f>IFERROR(IF(B:B="","",IF(R1148="Beer",SUM(LOOKUP(2,1/(Rates!$B$3:$B$5&lt;=W1148)/(Rates!$C$3:$C$5&gt;=W1148),Rates!$D$3:$D$5)*(X1148/100)*W1148),IF(R1148="Refreshment Beverage",SUM(LOOKUP(2,1/(Rates!$B$7:$B$11&lt;=W1148)/(Rates!$C$7:$C$11&gt;=W1148),Rates!$D$7:$D$11)*(X1148/100)*W1148)))),"")</f>
        <v/>
      </c>
      <c r="O1148" s="134" t="str">
        <f t="shared" si="560"/>
        <v/>
      </c>
      <c r="P1148" s="116"/>
      <c r="Q1148" s="117" t="str">
        <f t="shared" si="561"/>
        <v/>
      </c>
      <c r="R1148" s="128" t="str">
        <f t="shared" si="562"/>
        <v/>
      </c>
      <c r="S1148" s="135" t="str">
        <f>IF(B1148="","",IF(R1148="Refreshment Beverage",VLOOKUP(VALUE(Q1148),Rates!G$15:L$19,2,0),VLOOKUP(VALUE(Q1148),Rates!G$4:L$12,2,0)))</f>
        <v/>
      </c>
      <c r="T1148" s="135" t="str">
        <f t="shared" si="563"/>
        <v/>
      </c>
      <c r="U1148" s="118" t="str">
        <f t="shared" si="564"/>
        <v/>
      </c>
      <c r="V1148" s="135" t="str">
        <f t="shared" si="565"/>
        <v/>
      </c>
      <c r="W1148" s="135" t="str">
        <f t="shared" si="566"/>
        <v/>
      </c>
      <c r="X1148" s="119" t="str">
        <f t="shared" si="567"/>
        <v/>
      </c>
      <c r="Y1148" s="120" t="str">
        <f>IF(B:B="","",IF(R1148="Refreshment Beverage",VLOOKUP(Q1148,Rates!G$15:L$19,6,0)*W1148,VLOOKUP(Q1148,Rates!G$4:L$12,6,0)*W1148))</f>
        <v/>
      </c>
      <c r="Z1148" s="120" t="str">
        <f t="shared" si="568"/>
        <v/>
      </c>
      <c r="AA1148" s="120" t="str">
        <f t="shared" si="569"/>
        <v/>
      </c>
      <c r="AB1148" s="136" t="str">
        <f>IF(B:B="","",IF(R1148="Refreshment Beverage","",IF(AND(R1148="Beer",Q1148=0),SUM(LOOKUP(2,1/(Rates!$B$15:$B$18&lt;=W1148)/(Rates!$C$15:$C$18&gt;=W1148),Rates!$D$15:$D$18)*W1148),VLOOKUP(VALUE(Q:Q),Rates!A:B,2,0)*W1148)))</f>
        <v/>
      </c>
      <c r="AC1148" s="136" t="str">
        <f>IF(B:B="","",IF(R1148="Refreshment Beverage","",IF(AND(R1148="Beer",Q1148=0),SUM(LOOKUP(2,1/(Rates!$B$15:$B$18&lt;=W1148)/(Rates!$C$15:$C$18&gt;=W1148),Rates!$E$15:$E$18)*W1148),VLOOKUP(VALUE(Q:Q),Rates!A:C,3,0)*W1148)))</f>
        <v/>
      </c>
      <c r="AD1148" s="137" t="str">
        <f>IFERROR(IF(B:B="","",IF(R1148="Beer","",IF(VALUE(Q1148)=0,VLOOKUP(VLOOKUP(B:B,#REF!,16,0),Rates!A:E,2,0),VLOOKUP(VALUE(Q1148),Rates!A$31:B$34,2,0)*W1148))),0)</f>
        <v/>
      </c>
      <c r="AE1148" s="121" t="str">
        <f t="shared" si="570"/>
        <v/>
      </c>
      <c r="AF1148" s="138" t="str">
        <f t="shared" si="571"/>
        <v/>
      </c>
      <c r="AG1148" s="122" t="str">
        <f t="shared" si="572"/>
        <v/>
      </c>
      <c r="AH1148" s="123" t="str">
        <f t="shared" si="573"/>
        <v/>
      </c>
      <c r="AI1148" s="139" t="str">
        <f>IF(AE:AE="","",IF(R1148="Refreshment Beverage",AK1148*(Rates!J$19/100),ROUND(SUM(AH1148*(Rates!$J$8/100)),4)))</f>
        <v/>
      </c>
      <c r="AJ1148" s="124" t="str">
        <f t="shared" si="574"/>
        <v/>
      </c>
      <c r="AK1148" s="125" t="str">
        <f t="shared" si="575"/>
        <v/>
      </c>
      <c r="AL1148" s="121" t="str">
        <f t="shared" si="576"/>
        <v/>
      </c>
      <c r="AM1148" s="138" t="str">
        <f>IF(AS1148="","",IF(R1148="Refreshment Beverage",ROUND(AS1148*Rates!K$19,4),ROUND(AO1148*(VLOOKUP(VALUE(Q1148),Rates!G$4:L$12,3,0)),4)))</f>
        <v/>
      </c>
      <c r="AN1148" s="126" t="str">
        <f>IF(AS1148="","",IF(R1148="Refreshment Beverage",AS1148*(Rates!J$19/100),MAX(AM1148,AB1148)))</f>
        <v/>
      </c>
      <c r="AO1148" s="127" t="str">
        <f t="shared" si="577"/>
        <v/>
      </c>
      <c r="AP1148" s="127" t="str">
        <f t="shared" si="578"/>
        <v/>
      </c>
      <c r="AQ1148" s="140" t="str">
        <f>IF(AS1148="","",IF(R1148="Refreshment Beverage",ROUND(SUM(VLOOKUP(Q:Q,Rates!G$15:L$19,3,0)*(AS1148-Y1148-Z1148-AA1148)),4),ROUND(SUM(Rates!$K$8*AS1148),4)))</f>
        <v/>
      </c>
      <c r="AR1148" s="139" t="str">
        <f t="shared" si="579"/>
        <v/>
      </c>
      <c r="AS1148" s="125" t="str">
        <f t="shared" si="580"/>
        <v/>
      </c>
      <c r="AT1148" s="121" t="str">
        <f t="shared" si="581"/>
        <v/>
      </c>
      <c r="AU1148" s="138" t="str">
        <f>IF(AX1148="","",IF(R1148="Refreshment Beverage",ROUND((BA1148-Y1148-Z1148-AA1148)*VLOOKUP(VALUE(Q1148),Rates!G$15:L$19,3,0),4),ROUND(AW1148*(VLOOKUP(VALUE(Q1148),Rates!G:L,3,0)),4)))</f>
        <v/>
      </c>
      <c r="AV1148" s="126" t="str">
        <f t="shared" si="582"/>
        <v/>
      </c>
      <c r="AW1148" s="127" t="str">
        <f t="shared" si="583"/>
        <v/>
      </c>
      <c r="AX1148" s="123" t="str">
        <f t="shared" si="584"/>
        <v/>
      </c>
      <c r="AY1148" s="140" t="str">
        <f>IF(AX1148="","",IF(R1148="Refreshment Beverage",ROUND(SUM(AX1148*Rates!K$19),4),ROUND(SUM(AX1148*(Rates!J$8/100)),4)))</f>
        <v/>
      </c>
      <c r="AZ1148" s="124" t="str">
        <f t="shared" si="585"/>
        <v/>
      </c>
      <c r="BA1148" s="125" t="str">
        <f t="shared" si="586"/>
        <v/>
      </c>
      <c r="BB1148" s="115"/>
      <c r="BC1148" s="143"/>
      <c r="BD1148" s="100"/>
      <c r="BE1148" s="100"/>
      <c r="BF1148" s="100"/>
      <c r="BG1148" s="100"/>
    </row>
    <row r="1149" spans="1:59" ht="12.75" customHeight="1" x14ac:dyDescent="0.2">
      <c r="A1149" s="144"/>
      <c r="B1149" s="141"/>
      <c r="C1149" s="141"/>
      <c r="D1149" s="142"/>
      <c r="E1149" s="142"/>
      <c r="F1149" s="142"/>
      <c r="G1149" s="142"/>
      <c r="H1149" s="142"/>
      <c r="I1149" s="129"/>
      <c r="J1149" s="130"/>
      <c r="K1149" s="131" t="str">
        <f t="shared" si="557"/>
        <v/>
      </c>
      <c r="L1149" s="132" t="str">
        <f t="shared" si="558"/>
        <v/>
      </c>
      <c r="M1149" s="133" t="str">
        <f t="shared" si="559"/>
        <v/>
      </c>
      <c r="N1149" s="134" t="str">
        <f>IFERROR(IF(B:B="","",IF(R1149="Beer",SUM(LOOKUP(2,1/(Rates!$B$3:$B$5&lt;=W1149)/(Rates!$C$3:$C$5&gt;=W1149),Rates!$D$3:$D$5)*(X1149/100)*W1149),IF(R1149="Refreshment Beverage",SUM(LOOKUP(2,1/(Rates!$B$7:$B$11&lt;=W1149)/(Rates!$C$7:$C$11&gt;=W1149),Rates!$D$7:$D$11)*(X1149/100)*W1149)))),"")</f>
        <v/>
      </c>
      <c r="O1149" s="134" t="str">
        <f t="shared" si="560"/>
        <v/>
      </c>
      <c r="P1149" s="116"/>
      <c r="Q1149" s="117" t="str">
        <f t="shared" si="561"/>
        <v/>
      </c>
      <c r="R1149" s="128" t="str">
        <f t="shared" si="562"/>
        <v/>
      </c>
      <c r="S1149" s="135" t="str">
        <f>IF(B1149="","",IF(R1149="Refreshment Beverage",VLOOKUP(VALUE(Q1149),Rates!G$15:L$19,2,0),VLOOKUP(VALUE(Q1149),Rates!G$4:L$12,2,0)))</f>
        <v/>
      </c>
      <c r="T1149" s="135" t="str">
        <f t="shared" si="563"/>
        <v/>
      </c>
      <c r="U1149" s="118" t="str">
        <f t="shared" si="564"/>
        <v/>
      </c>
      <c r="V1149" s="135" t="str">
        <f t="shared" si="565"/>
        <v/>
      </c>
      <c r="W1149" s="135" t="str">
        <f t="shared" si="566"/>
        <v/>
      </c>
      <c r="X1149" s="119" t="str">
        <f t="shared" si="567"/>
        <v/>
      </c>
      <c r="Y1149" s="120" t="str">
        <f>IF(B:B="","",IF(R1149="Refreshment Beverage",VLOOKUP(Q1149,Rates!G$15:L$19,6,0)*W1149,VLOOKUP(Q1149,Rates!G$4:L$12,6,0)*W1149))</f>
        <v/>
      </c>
      <c r="Z1149" s="120" t="str">
        <f t="shared" si="568"/>
        <v/>
      </c>
      <c r="AA1149" s="120" t="str">
        <f t="shared" si="569"/>
        <v/>
      </c>
      <c r="AB1149" s="136" t="str">
        <f>IF(B:B="","",IF(R1149="Refreshment Beverage","",IF(AND(R1149="Beer",Q1149=0),SUM(LOOKUP(2,1/(Rates!$B$15:$B$18&lt;=W1149)/(Rates!$C$15:$C$18&gt;=W1149),Rates!$D$15:$D$18)*W1149),VLOOKUP(VALUE(Q:Q),Rates!A:B,2,0)*W1149)))</f>
        <v/>
      </c>
      <c r="AC1149" s="136" t="str">
        <f>IF(B:B="","",IF(R1149="Refreshment Beverage","",IF(AND(R1149="Beer",Q1149=0),SUM(LOOKUP(2,1/(Rates!$B$15:$B$18&lt;=W1149)/(Rates!$C$15:$C$18&gt;=W1149),Rates!$E$15:$E$18)*W1149),VLOOKUP(VALUE(Q:Q),Rates!A:C,3,0)*W1149)))</f>
        <v/>
      </c>
      <c r="AD1149" s="137" t="str">
        <f>IFERROR(IF(B:B="","",IF(R1149="Beer","",IF(VALUE(Q1149)=0,VLOOKUP(VLOOKUP(B:B,#REF!,16,0),Rates!A:E,2,0),VLOOKUP(VALUE(Q1149),Rates!A$31:B$34,2,0)*W1149))),0)</f>
        <v/>
      </c>
      <c r="AE1149" s="121" t="str">
        <f t="shared" si="570"/>
        <v/>
      </c>
      <c r="AF1149" s="138" t="str">
        <f t="shared" si="571"/>
        <v/>
      </c>
      <c r="AG1149" s="122" t="str">
        <f t="shared" si="572"/>
        <v/>
      </c>
      <c r="AH1149" s="123" t="str">
        <f t="shared" si="573"/>
        <v/>
      </c>
      <c r="AI1149" s="139" t="str">
        <f>IF(AE:AE="","",IF(R1149="Refreshment Beverage",AK1149*(Rates!J$19/100),ROUND(SUM(AH1149*(Rates!$J$8/100)),4)))</f>
        <v/>
      </c>
      <c r="AJ1149" s="124" t="str">
        <f t="shared" si="574"/>
        <v/>
      </c>
      <c r="AK1149" s="125" t="str">
        <f t="shared" si="575"/>
        <v/>
      </c>
      <c r="AL1149" s="121" t="str">
        <f t="shared" si="576"/>
        <v/>
      </c>
      <c r="AM1149" s="138" t="str">
        <f>IF(AS1149="","",IF(R1149="Refreshment Beverage",ROUND(AS1149*Rates!K$19,4),ROUND(AO1149*(VLOOKUP(VALUE(Q1149),Rates!G$4:L$12,3,0)),4)))</f>
        <v/>
      </c>
      <c r="AN1149" s="126" t="str">
        <f>IF(AS1149="","",IF(R1149="Refreshment Beverage",AS1149*(Rates!J$19/100),MAX(AM1149,AB1149)))</f>
        <v/>
      </c>
      <c r="AO1149" s="127" t="str">
        <f t="shared" si="577"/>
        <v/>
      </c>
      <c r="AP1149" s="127" t="str">
        <f t="shared" si="578"/>
        <v/>
      </c>
      <c r="AQ1149" s="140" t="str">
        <f>IF(AS1149="","",IF(R1149="Refreshment Beverage",ROUND(SUM(VLOOKUP(Q:Q,Rates!G$15:L$19,3,0)*(AS1149-Y1149-Z1149-AA1149)),4),ROUND(SUM(Rates!$K$8*AS1149),4)))</f>
        <v/>
      </c>
      <c r="AR1149" s="139" t="str">
        <f t="shared" si="579"/>
        <v/>
      </c>
      <c r="AS1149" s="125" t="str">
        <f t="shared" si="580"/>
        <v/>
      </c>
      <c r="AT1149" s="121" t="str">
        <f t="shared" si="581"/>
        <v/>
      </c>
      <c r="AU1149" s="138" t="str">
        <f>IF(AX1149="","",IF(R1149="Refreshment Beverage",ROUND((BA1149-Y1149-Z1149-AA1149)*VLOOKUP(VALUE(Q1149),Rates!G$15:L$19,3,0),4),ROUND(AW1149*(VLOOKUP(VALUE(Q1149),Rates!G:L,3,0)),4)))</f>
        <v/>
      </c>
      <c r="AV1149" s="126" t="str">
        <f t="shared" si="582"/>
        <v/>
      </c>
      <c r="AW1149" s="127" t="str">
        <f t="shared" si="583"/>
        <v/>
      </c>
      <c r="AX1149" s="123" t="str">
        <f t="shared" si="584"/>
        <v/>
      </c>
      <c r="AY1149" s="140" t="str">
        <f>IF(AX1149="","",IF(R1149="Refreshment Beverage",ROUND(SUM(AX1149*Rates!K$19),4),ROUND(SUM(AX1149*(Rates!J$8/100)),4)))</f>
        <v/>
      </c>
      <c r="AZ1149" s="124" t="str">
        <f t="shared" si="585"/>
        <v/>
      </c>
      <c r="BA1149" s="125" t="str">
        <f t="shared" si="586"/>
        <v/>
      </c>
      <c r="BB1149" s="115"/>
      <c r="BC1149" s="143"/>
      <c r="BD1149" s="100"/>
      <c r="BE1149" s="100"/>
      <c r="BF1149" s="100"/>
      <c r="BG1149" s="100"/>
    </row>
    <row r="1150" spans="1:59" ht="12.75" customHeight="1" x14ac:dyDescent="0.2">
      <c r="A1150" s="144"/>
      <c r="B1150" s="141"/>
      <c r="C1150" s="141"/>
      <c r="D1150" s="142"/>
      <c r="E1150" s="142"/>
      <c r="F1150" s="142"/>
      <c r="G1150" s="142"/>
      <c r="H1150" s="142"/>
      <c r="I1150" s="129"/>
      <c r="J1150" s="130"/>
      <c r="K1150" s="131" t="str">
        <f t="shared" si="557"/>
        <v/>
      </c>
      <c r="L1150" s="132" t="str">
        <f t="shared" si="558"/>
        <v/>
      </c>
      <c r="M1150" s="133" t="str">
        <f t="shared" si="559"/>
        <v/>
      </c>
      <c r="N1150" s="134" t="str">
        <f>IFERROR(IF(B:B="","",IF(R1150="Beer",SUM(LOOKUP(2,1/(Rates!$B$3:$B$5&lt;=W1150)/(Rates!$C$3:$C$5&gt;=W1150),Rates!$D$3:$D$5)*(X1150/100)*W1150),IF(R1150="Refreshment Beverage",SUM(LOOKUP(2,1/(Rates!$B$7:$B$11&lt;=W1150)/(Rates!$C$7:$C$11&gt;=W1150),Rates!$D$7:$D$11)*(X1150/100)*W1150)))),"")</f>
        <v/>
      </c>
      <c r="O1150" s="134" t="str">
        <f t="shared" si="560"/>
        <v/>
      </c>
      <c r="P1150" s="116"/>
      <c r="Q1150" s="117" t="str">
        <f t="shared" si="561"/>
        <v/>
      </c>
      <c r="R1150" s="128" t="str">
        <f t="shared" si="562"/>
        <v/>
      </c>
      <c r="S1150" s="135" t="str">
        <f>IF(B1150="","",IF(R1150="Refreshment Beverage",VLOOKUP(VALUE(Q1150),Rates!G$15:L$19,2,0),VLOOKUP(VALUE(Q1150),Rates!G$4:L$12,2,0)))</f>
        <v/>
      </c>
      <c r="T1150" s="135" t="str">
        <f t="shared" si="563"/>
        <v/>
      </c>
      <c r="U1150" s="118" t="str">
        <f t="shared" si="564"/>
        <v/>
      </c>
      <c r="V1150" s="135" t="str">
        <f t="shared" si="565"/>
        <v/>
      </c>
      <c r="W1150" s="135" t="str">
        <f t="shared" si="566"/>
        <v/>
      </c>
      <c r="X1150" s="119" t="str">
        <f t="shared" si="567"/>
        <v/>
      </c>
      <c r="Y1150" s="120" t="str">
        <f>IF(B:B="","",IF(R1150="Refreshment Beverage",VLOOKUP(Q1150,Rates!G$15:L$19,6,0)*W1150,VLOOKUP(Q1150,Rates!G$4:L$12,6,0)*W1150))</f>
        <v/>
      </c>
      <c r="Z1150" s="120" t="str">
        <f t="shared" si="568"/>
        <v/>
      </c>
      <c r="AA1150" s="120" t="str">
        <f t="shared" si="569"/>
        <v/>
      </c>
      <c r="AB1150" s="136" t="str">
        <f>IF(B:B="","",IF(R1150="Refreshment Beverage","",IF(AND(R1150="Beer",Q1150=0),SUM(LOOKUP(2,1/(Rates!$B$15:$B$18&lt;=W1150)/(Rates!$C$15:$C$18&gt;=W1150),Rates!$D$15:$D$18)*W1150),VLOOKUP(VALUE(Q:Q),Rates!A:B,2,0)*W1150)))</f>
        <v/>
      </c>
      <c r="AC1150" s="136" t="str">
        <f>IF(B:B="","",IF(R1150="Refreshment Beverage","",IF(AND(R1150="Beer",Q1150=0),SUM(LOOKUP(2,1/(Rates!$B$15:$B$18&lt;=W1150)/(Rates!$C$15:$C$18&gt;=W1150),Rates!$E$15:$E$18)*W1150),VLOOKUP(VALUE(Q:Q),Rates!A:C,3,0)*W1150)))</f>
        <v/>
      </c>
      <c r="AD1150" s="137" t="str">
        <f>IFERROR(IF(B:B="","",IF(R1150="Beer","",IF(VALUE(Q1150)=0,VLOOKUP(VLOOKUP(B:B,#REF!,16,0),Rates!A:E,2,0),VLOOKUP(VALUE(Q1150),Rates!A$31:B$34,2,0)*W1150))),0)</f>
        <v/>
      </c>
      <c r="AE1150" s="121" t="str">
        <f t="shared" si="570"/>
        <v/>
      </c>
      <c r="AF1150" s="138" t="str">
        <f t="shared" si="571"/>
        <v/>
      </c>
      <c r="AG1150" s="122" t="str">
        <f t="shared" si="572"/>
        <v/>
      </c>
      <c r="AH1150" s="123" t="str">
        <f t="shared" si="573"/>
        <v/>
      </c>
      <c r="AI1150" s="139" t="str">
        <f>IF(AE:AE="","",IF(R1150="Refreshment Beverage",AK1150*(Rates!J$19/100),ROUND(SUM(AH1150*(Rates!$J$8/100)),4)))</f>
        <v/>
      </c>
      <c r="AJ1150" s="124" t="str">
        <f t="shared" si="574"/>
        <v/>
      </c>
      <c r="AK1150" s="125" t="str">
        <f t="shared" si="575"/>
        <v/>
      </c>
      <c r="AL1150" s="121" t="str">
        <f t="shared" si="576"/>
        <v/>
      </c>
      <c r="AM1150" s="138" t="str">
        <f>IF(AS1150="","",IF(R1150="Refreshment Beverage",ROUND(AS1150*Rates!K$19,4),ROUND(AO1150*(VLOOKUP(VALUE(Q1150),Rates!G$4:L$12,3,0)),4)))</f>
        <v/>
      </c>
      <c r="AN1150" s="126" t="str">
        <f>IF(AS1150="","",IF(R1150="Refreshment Beverage",AS1150*(Rates!J$19/100),MAX(AM1150,AB1150)))</f>
        <v/>
      </c>
      <c r="AO1150" s="127" t="str">
        <f t="shared" si="577"/>
        <v/>
      </c>
      <c r="AP1150" s="127" t="str">
        <f t="shared" si="578"/>
        <v/>
      </c>
      <c r="AQ1150" s="140" t="str">
        <f>IF(AS1150="","",IF(R1150="Refreshment Beverage",ROUND(SUM(VLOOKUP(Q:Q,Rates!G$15:L$19,3,0)*(AS1150-Y1150-Z1150-AA1150)),4),ROUND(SUM(Rates!$K$8*AS1150),4)))</f>
        <v/>
      </c>
      <c r="AR1150" s="139" t="str">
        <f t="shared" si="579"/>
        <v/>
      </c>
      <c r="AS1150" s="125" t="str">
        <f t="shared" si="580"/>
        <v/>
      </c>
      <c r="AT1150" s="121" t="str">
        <f t="shared" si="581"/>
        <v/>
      </c>
      <c r="AU1150" s="138" t="str">
        <f>IF(AX1150="","",IF(R1150="Refreshment Beverage",ROUND((BA1150-Y1150-Z1150-AA1150)*VLOOKUP(VALUE(Q1150),Rates!G$15:L$19,3,0),4),ROUND(AW1150*(VLOOKUP(VALUE(Q1150),Rates!G:L,3,0)),4)))</f>
        <v/>
      </c>
      <c r="AV1150" s="126" t="str">
        <f t="shared" si="582"/>
        <v/>
      </c>
      <c r="AW1150" s="127" t="str">
        <f t="shared" si="583"/>
        <v/>
      </c>
      <c r="AX1150" s="123" t="str">
        <f t="shared" si="584"/>
        <v/>
      </c>
      <c r="AY1150" s="140" t="str">
        <f>IF(AX1150="","",IF(R1150="Refreshment Beverage",ROUND(SUM(AX1150*Rates!K$19),4),ROUND(SUM(AX1150*(Rates!J$8/100)),4)))</f>
        <v/>
      </c>
      <c r="AZ1150" s="124" t="str">
        <f t="shared" si="585"/>
        <v/>
      </c>
      <c r="BA1150" s="125" t="str">
        <f t="shared" si="586"/>
        <v/>
      </c>
      <c r="BB1150" s="115"/>
      <c r="BC1150" s="143"/>
      <c r="BD1150" s="100"/>
      <c r="BE1150" s="100"/>
      <c r="BF1150" s="100"/>
      <c r="BG1150" s="100"/>
    </row>
    <row r="1151" spans="1:59" ht="12.75" customHeight="1" x14ac:dyDescent="0.2">
      <c r="A1151" s="144"/>
      <c r="B1151" s="141"/>
      <c r="C1151" s="141"/>
      <c r="D1151" s="142"/>
      <c r="E1151" s="142"/>
      <c r="F1151" s="142"/>
      <c r="G1151" s="142"/>
      <c r="H1151" s="142"/>
      <c r="I1151" s="129"/>
      <c r="J1151" s="130"/>
      <c r="K1151" s="131" t="str">
        <f t="shared" si="557"/>
        <v/>
      </c>
      <c r="L1151" s="132" t="str">
        <f t="shared" si="558"/>
        <v/>
      </c>
      <c r="M1151" s="133" t="str">
        <f t="shared" si="559"/>
        <v/>
      </c>
      <c r="N1151" s="134" t="str">
        <f>IFERROR(IF(B:B="","",IF(R1151="Beer",SUM(LOOKUP(2,1/(Rates!$B$3:$B$5&lt;=W1151)/(Rates!$C$3:$C$5&gt;=W1151),Rates!$D$3:$D$5)*(X1151/100)*W1151),IF(R1151="Refreshment Beverage",SUM(LOOKUP(2,1/(Rates!$B$7:$B$11&lt;=W1151)/(Rates!$C$7:$C$11&gt;=W1151),Rates!$D$7:$D$11)*(X1151/100)*W1151)))),"")</f>
        <v/>
      </c>
      <c r="O1151" s="134" t="str">
        <f t="shared" si="560"/>
        <v/>
      </c>
      <c r="P1151" s="116"/>
      <c r="Q1151" s="117" t="str">
        <f t="shared" si="561"/>
        <v/>
      </c>
      <c r="R1151" s="128" t="str">
        <f t="shared" si="562"/>
        <v/>
      </c>
      <c r="S1151" s="135" t="str">
        <f>IF(B1151="","",IF(R1151="Refreshment Beverage",VLOOKUP(VALUE(Q1151),Rates!G$15:L$19,2,0),VLOOKUP(VALUE(Q1151),Rates!G$4:L$12,2,0)))</f>
        <v/>
      </c>
      <c r="T1151" s="135" t="str">
        <f t="shared" si="563"/>
        <v/>
      </c>
      <c r="U1151" s="118" t="str">
        <f t="shared" si="564"/>
        <v/>
      </c>
      <c r="V1151" s="135" t="str">
        <f t="shared" si="565"/>
        <v/>
      </c>
      <c r="W1151" s="135" t="str">
        <f t="shared" si="566"/>
        <v/>
      </c>
      <c r="X1151" s="119" t="str">
        <f t="shared" si="567"/>
        <v/>
      </c>
      <c r="Y1151" s="120" t="str">
        <f>IF(B:B="","",IF(R1151="Refreshment Beverage",VLOOKUP(Q1151,Rates!G$15:L$19,6,0)*W1151,VLOOKUP(Q1151,Rates!G$4:L$12,6,0)*W1151))</f>
        <v/>
      </c>
      <c r="Z1151" s="120" t="str">
        <f t="shared" si="568"/>
        <v/>
      </c>
      <c r="AA1151" s="120" t="str">
        <f t="shared" si="569"/>
        <v/>
      </c>
      <c r="AB1151" s="136" t="str">
        <f>IF(B:B="","",IF(R1151="Refreshment Beverage","",IF(AND(R1151="Beer",Q1151=0),SUM(LOOKUP(2,1/(Rates!$B$15:$B$18&lt;=W1151)/(Rates!$C$15:$C$18&gt;=W1151),Rates!$D$15:$D$18)*W1151),VLOOKUP(VALUE(Q:Q),Rates!A:B,2,0)*W1151)))</f>
        <v/>
      </c>
      <c r="AC1151" s="136" t="str">
        <f>IF(B:B="","",IF(R1151="Refreshment Beverage","",IF(AND(R1151="Beer",Q1151=0),SUM(LOOKUP(2,1/(Rates!$B$15:$B$18&lt;=W1151)/(Rates!$C$15:$C$18&gt;=W1151),Rates!$E$15:$E$18)*W1151),VLOOKUP(VALUE(Q:Q),Rates!A:C,3,0)*W1151)))</f>
        <v/>
      </c>
      <c r="AD1151" s="137" t="str">
        <f>IFERROR(IF(B:B="","",IF(R1151="Beer","",IF(VALUE(Q1151)=0,VLOOKUP(VLOOKUP(B:B,#REF!,16,0),Rates!A:E,2,0),VLOOKUP(VALUE(Q1151),Rates!A$31:B$34,2,0)*W1151))),0)</f>
        <v/>
      </c>
      <c r="AE1151" s="121" t="str">
        <f t="shared" si="570"/>
        <v/>
      </c>
      <c r="AF1151" s="138" t="str">
        <f t="shared" si="571"/>
        <v/>
      </c>
      <c r="AG1151" s="122" t="str">
        <f t="shared" si="572"/>
        <v/>
      </c>
      <c r="AH1151" s="123" t="str">
        <f t="shared" si="573"/>
        <v/>
      </c>
      <c r="AI1151" s="139" t="str">
        <f>IF(AE:AE="","",IF(R1151="Refreshment Beverage",AK1151*(Rates!J$19/100),ROUND(SUM(AH1151*(Rates!$J$8/100)),4)))</f>
        <v/>
      </c>
      <c r="AJ1151" s="124" t="str">
        <f t="shared" si="574"/>
        <v/>
      </c>
      <c r="AK1151" s="125" t="str">
        <f t="shared" si="575"/>
        <v/>
      </c>
      <c r="AL1151" s="121" t="str">
        <f t="shared" si="576"/>
        <v/>
      </c>
      <c r="AM1151" s="138" t="str">
        <f>IF(AS1151="","",IF(R1151="Refreshment Beverage",ROUND(AS1151*Rates!K$19,4),ROUND(AO1151*(VLOOKUP(VALUE(Q1151),Rates!G$4:L$12,3,0)),4)))</f>
        <v/>
      </c>
      <c r="AN1151" s="126" t="str">
        <f>IF(AS1151="","",IF(R1151="Refreshment Beverage",AS1151*(Rates!J$19/100),MAX(AM1151,AB1151)))</f>
        <v/>
      </c>
      <c r="AO1151" s="127" t="str">
        <f t="shared" si="577"/>
        <v/>
      </c>
      <c r="AP1151" s="127" t="str">
        <f t="shared" si="578"/>
        <v/>
      </c>
      <c r="AQ1151" s="140" t="str">
        <f>IF(AS1151="","",IF(R1151="Refreshment Beverage",ROUND(SUM(VLOOKUP(Q:Q,Rates!G$15:L$19,3,0)*(AS1151-Y1151-Z1151-AA1151)),4),ROUND(SUM(Rates!$K$8*AS1151),4)))</f>
        <v/>
      </c>
      <c r="AR1151" s="139" t="str">
        <f t="shared" si="579"/>
        <v/>
      </c>
      <c r="AS1151" s="125" t="str">
        <f t="shared" si="580"/>
        <v/>
      </c>
      <c r="AT1151" s="121" t="str">
        <f t="shared" si="581"/>
        <v/>
      </c>
      <c r="AU1151" s="138" t="str">
        <f>IF(AX1151="","",IF(R1151="Refreshment Beverage",ROUND((BA1151-Y1151-Z1151-AA1151)*VLOOKUP(VALUE(Q1151),Rates!G$15:L$19,3,0),4),ROUND(AW1151*(VLOOKUP(VALUE(Q1151),Rates!G:L,3,0)),4)))</f>
        <v/>
      </c>
      <c r="AV1151" s="126" t="str">
        <f t="shared" si="582"/>
        <v/>
      </c>
      <c r="AW1151" s="127" t="str">
        <f t="shared" si="583"/>
        <v/>
      </c>
      <c r="AX1151" s="123" t="str">
        <f t="shared" si="584"/>
        <v/>
      </c>
      <c r="AY1151" s="140" t="str">
        <f>IF(AX1151="","",IF(R1151="Refreshment Beverage",ROUND(SUM(AX1151*Rates!K$19),4),ROUND(SUM(AX1151*(Rates!J$8/100)),4)))</f>
        <v/>
      </c>
      <c r="AZ1151" s="124" t="str">
        <f t="shared" si="585"/>
        <v/>
      </c>
      <c r="BA1151" s="125" t="str">
        <f t="shared" si="586"/>
        <v/>
      </c>
      <c r="BB1151" s="115"/>
      <c r="BC1151" s="143"/>
      <c r="BD1151" s="100"/>
      <c r="BE1151" s="100"/>
      <c r="BF1151" s="100"/>
      <c r="BG1151" s="100"/>
    </row>
    <row r="1152" spans="1:59" ht="12.75" customHeight="1" x14ac:dyDescent="0.2">
      <c r="A1152" s="144"/>
      <c r="B1152" s="141"/>
      <c r="C1152" s="141"/>
      <c r="D1152" s="142"/>
      <c r="E1152" s="142"/>
      <c r="F1152" s="142"/>
      <c r="G1152" s="142"/>
      <c r="H1152" s="142"/>
      <c r="I1152" s="129"/>
      <c r="J1152" s="130"/>
      <c r="K1152" s="131" t="str">
        <f t="shared" si="557"/>
        <v/>
      </c>
      <c r="L1152" s="132" t="str">
        <f t="shared" si="558"/>
        <v/>
      </c>
      <c r="M1152" s="133" t="str">
        <f t="shared" si="559"/>
        <v/>
      </c>
      <c r="N1152" s="134" t="str">
        <f>IFERROR(IF(B:B="","",IF(R1152="Beer",SUM(LOOKUP(2,1/(Rates!$B$3:$B$5&lt;=W1152)/(Rates!$C$3:$C$5&gt;=W1152),Rates!$D$3:$D$5)*(X1152/100)*W1152),IF(R1152="Refreshment Beverage",SUM(LOOKUP(2,1/(Rates!$B$7:$B$11&lt;=W1152)/(Rates!$C$7:$C$11&gt;=W1152),Rates!$D$7:$D$11)*(X1152/100)*W1152)))),"")</f>
        <v/>
      </c>
      <c r="O1152" s="134" t="str">
        <f t="shared" si="560"/>
        <v/>
      </c>
      <c r="P1152" s="116"/>
      <c r="Q1152" s="117" t="str">
        <f t="shared" si="561"/>
        <v/>
      </c>
      <c r="R1152" s="128" t="str">
        <f t="shared" si="562"/>
        <v/>
      </c>
      <c r="S1152" s="135" t="str">
        <f>IF(B1152="","",IF(R1152="Refreshment Beverage",VLOOKUP(VALUE(Q1152),Rates!G$15:L$19,2,0),VLOOKUP(VALUE(Q1152),Rates!G$4:L$12,2,0)))</f>
        <v/>
      </c>
      <c r="T1152" s="135" t="str">
        <f t="shared" si="563"/>
        <v/>
      </c>
      <c r="U1152" s="118" t="str">
        <f t="shared" si="564"/>
        <v/>
      </c>
      <c r="V1152" s="135" t="str">
        <f t="shared" si="565"/>
        <v/>
      </c>
      <c r="W1152" s="135" t="str">
        <f t="shared" si="566"/>
        <v/>
      </c>
      <c r="X1152" s="119" t="str">
        <f t="shared" si="567"/>
        <v/>
      </c>
      <c r="Y1152" s="120" t="str">
        <f>IF(B:B="","",IF(R1152="Refreshment Beverage",VLOOKUP(Q1152,Rates!G$15:L$19,6,0)*W1152,VLOOKUP(Q1152,Rates!G$4:L$12,6,0)*W1152))</f>
        <v/>
      </c>
      <c r="Z1152" s="120" t="str">
        <f t="shared" si="568"/>
        <v/>
      </c>
      <c r="AA1152" s="120" t="str">
        <f t="shared" si="569"/>
        <v/>
      </c>
      <c r="AB1152" s="136" t="str">
        <f>IF(B:B="","",IF(R1152="Refreshment Beverage","",IF(AND(R1152="Beer",Q1152=0),SUM(LOOKUP(2,1/(Rates!$B$15:$B$18&lt;=W1152)/(Rates!$C$15:$C$18&gt;=W1152),Rates!$D$15:$D$18)*W1152),VLOOKUP(VALUE(Q:Q),Rates!A:B,2,0)*W1152)))</f>
        <v/>
      </c>
      <c r="AC1152" s="136" t="str">
        <f>IF(B:B="","",IF(R1152="Refreshment Beverage","",IF(AND(R1152="Beer",Q1152=0),SUM(LOOKUP(2,1/(Rates!$B$15:$B$18&lt;=W1152)/(Rates!$C$15:$C$18&gt;=W1152),Rates!$E$15:$E$18)*W1152),VLOOKUP(VALUE(Q:Q),Rates!A:C,3,0)*W1152)))</f>
        <v/>
      </c>
      <c r="AD1152" s="137" t="str">
        <f>IFERROR(IF(B:B="","",IF(R1152="Beer","",IF(VALUE(Q1152)=0,VLOOKUP(VLOOKUP(B:B,#REF!,16,0),Rates!A:E,2,0),VLOOKUP(VALUE(Q1152),Rates!A$31:B$34,2,0)*W1152))),0)</f>
        <v/>
      </c>
      <c r="AE1152" s="121" t="str">
        <f t="shared" si="570"/>
        <v/>
      </c>
      <c r="AF1152" s="138" t="str">
        <f t="shared" si="571"/>
        <v/>
      </c>
      <c r="AG1152" s="122" t="str">
        <f t="shared" si="572"/>
        <v/>
      </c>
      <c r="AH1152" s="123" t="str">
        <f t="shared" si="573"/>
        <v/>
      </c>
      <c r="AI1152" s="139" t="str">
        <f>IF(AE:AE="","",IF(R1152="Refreshment Beverage",AK1152*(Rates!J$19/100),ROUND(SUM(AH1152*(Rates!$J$8/100)),4)))</f>
        <v/>
      </c>
      <c r="AJ1152" s="124" t="str">
        <f t="shared" si="574"/>
        <v/>
      </c>
      <c r="AK1152" s="125" t="str">
        <f t="shared" si="575"/>
        <v/>
      </c>
      <c r="AL1152" s="121" t="str">
        <f t="shared" si="576"/>
        <v/>
      </c>
      <c r="AM1152" s="138" t="str">
        <f>IF(AS1152="","",IF(R1152="Refreshment Beverage",ROUND(AS1152*Rates!K$19,4),ROUND(AO1152*(VLOOKUP(VALUE(Q1152),Rates!G$4:L$12,3,0)),4)))</f>
        <v/>
      </c>
      <c r="AN1152" s="126" t="str">
        <f>IF(AS1152="","",IF(R1152="Refreshment Beverage",AS1152*(Rates!J$19/100),MAX(AM1152,AB1152)))</f>
        <v/>
      </c>
      <c r="AO1152" s="127" t="str">
        <f t="shared" si="577"/>
        <v/>
      </c>
      <c r="AP1152" s="127" t="str">
        <f t="shared" si="578"/>
        <v/>
      </c>
      <c r="AQ1152" s="140" t="str">
        <f>IF(AS1152="","",IF(R1152="Refreshment Beverage",ROUND(SUM(VLOOKUP(Q:Q,Rates!G$15:L$19,3,0)*(AS1152-Y1152-Z1152-AA1152)),4),ROUND(SUM(Rates!$K$8*AS1152),4)))</f>
        <v/>
      </c>
      <c r="AR1152" s="139" t="str">
        <f t="shared" si="579"/>
        <v/>
      </c>
      <c r="AS1152" s="125" t="str">
        <f t="shared" si="580"/>
        <v/>
      </c>
      <c r="AT1152" s="121" t="str">
        <f t="shared" si="581"/>
        <v/>
      </c>
      <c r="AU1152" s="138" t="str">
        <f>IF(AX1152="","",IF(R1152="Refreshment Beverage",ROUND((BA1152-Y1152-Z1152-AA1152)*VLOOKUP(VALUE(Q1152),Rates!G$15:L$19,3,0),4),ROUND(AW1152*(VLOOKUP(VALUE(Q1152),Rates!G:L,3,0)),4)))</f>
        <v/>
      </c>
      <c r="AV1152" s="126" t="str">
        <f t="shared" si="582"/>
        <v/>
      </c>
      <c r="AW1152" s="127" t="str">
        <f t="shared" si="583"/>
        <v/>
      </c>
      <c r="AX1152" s="123" t="str">
        <f t="shared" si="584"/>
        <v/>
      </c>
      <c r="AY1152" s="140" t="str">
        <f>IF(AX1152="","",IF(R1152="Refreshment Beverage",ROUND(SUM(AX1152*Rates!K$19),4),ROUND(SUM(AX1152*(Rates!J$8/100)),4)))</f>
        <v/>
      </c>
      <c r="AZ1152" s="124" t="str">
        <f t="shared" si="585"/>
        <v/>
      </c>
      <c r="BA1152" s="125" t="str">
        <f t="shared" si="586"/>
        <v/>
      </c>
      <c r="BB1152" s="115"/>
      <c r="BC1152" s="143"/>
      <c r="BD1152" s="100"/>
      <c r="BE1152" s="100"/>
      <c r="BF1152" s="100"/>
      <c r="BG1152" s="100"/>
    </row>
    <row r="1153" spans="1:59" ht="12.75" customHeight="1" x14ac:dyDescent="0.2">
      <c r="A1153" s="144"/>
      <c r="B1153" s="141"/>
      <c r="C1153" s="141"/>
      <c r="D1153" s="142"/>
      <c r="E1153" s="142"/>
      <c r="F1153" s="142"/>
      <c r="G1153" s="142"/>
      <c r="H1153" s="142"/>
      <c r="I1153" s="129"/>
      <c r="J1153" s="130"/>
      <c r="K1153" s="131" t="str">
        <f t="shared" si="557"/>
        <v/>
      </c>
      <c r="L1153" s="132" t="str">
        <f t="shared" si="558"/>
        <v/>
      </c>
      <c r="M1153" s="133" t="str">
        <f t="shared" si="559"/>
        <v/>
      </c>
      <c r="N1153" s="134" t="str">
        <f>IFERROR(IF(B:B="","",IF(R1153="Beer",SUM(LOOKUP(2,1/(Rates!$B$3:$B$5&lt;=W1153)/(Rates!$C$3:$C$5&gt;=W1153),Rates!$D$3:$D$5)*(X1153/100)*W1153),IF(R1153="Refreshment Beverage",SUM(LOOKUP(2,1/(Rates!$B$7:$B$11&lt;=W1153)/(Rates!$C$7:$C$11&gt;=W1153),Rates!$D$7:$D$11)*(X1153/100)*W1153)))),"")</f>
        <v/>
      </c>
      <c r="O1153" s="134" t="str">
        <f t="shared" si="560"/>
        <v/>
      </c>
      <c r="P1153" s="116"/>
      <c r="Q1153" s="117" t="str">
        <f t="shared" si="561"/>
        <v/>
      </c>
      <c r="R1153" s="128" t="str">
        <f t="shared" si="562"/>
        <v/>
      </c>
      <c r="S1153" s="135" t="str">
        <f>IF(B1153="","",IF(R1153="Refreshment Beverage",VLOOKUP(VALUE(Q1153),Rates!G$15:L$19,2,0),VLOOKUP(VALUE(Q1153),Rates!G$4:L$12,2,0)))</f>
        <v/>
      </c>
      <c r="T1153" s="135" t="str">
        <f t="shared" si="563"/>
        <v/>
      </c>
      <c r="U1153" s="118" t="str">
        <f t="shared" si="564"/>
        <v/>
      </c>
      <c r="V1153" s="135" t="str">
        <f t="shared" si="565"/>
        <v/>
      </c>
      <c r="W1153" s="135" t="str">
        <f t="shared" si="566"/>
        <v/>
      </c>
      <c r="X1153" s="119" t="str">
        <f t="shared" si="567"/>
        <v/>
      </c>
      <c r="Y1153" s="120" t="str">
        <f>IF(B:B="","",IF(R1153="Refreshment Beverage",VLOOKUP(Q1153,Rates!G$15:L$19,6,0)*W1153,VLOOKUP(Q1153,Rates!G$4:L$12,6,0)*W1153))</f>
        <v/>
      </c>
      <c r="Z1153" s="120" t="str">
        <f t="shared" si="568"/>
        <v/>
      </c>
      <c r="AA1153" s="120" t="str">
        <f t="shared" si="569"/>
        <v/>
      </c>
      <c r="AB1153" s="136" t="str">
        <f>IF(B:B="","",IF(R1153="Refreshment Beverage","",IF(AND(R1153="Beer",Q1153=0),SUM(LOOKUP(2,1/(Rates!$B$15:$B$18&lt;=W1153)/(Rates!$C$15:$C$18&gt;=W1153),Rates!$D$15:$D$18)*W1153),VLOOKUP(VALUE(Q:Q),Rates!A:B,2,0)*W1153)))</f>
        <v/>
      </c>
      <c r="AC1153" s="136" t="str">
        <f>IF(B:B="","",IF(R1153="Refreshment Beverage","",IF(AND(R1153="Beer",Q1153=0),SUM(LOOKUP(2,1/(Rates!$B$15:$B$18&lt;=W1153)/(Rates!$C$15:$C$18&gt;=W1153),Rates!$E$15:$E$18)*W1153),VLOOKUP(VALUE(Q:Q),Rates!A:C,3,0)*W1153)))</f>
        <v/>
      </c>
      <c r="AD1153" s="137" t="str">
        <f>IFERROR(IF(B:B="","",IF(R1153="Beer","",IF(VALUE(Q1153)=0,VLOOKUP(VLOOKUP(B:B,#REF!,16,0),Rates!A:E,2,0),VLOOKUP(VALUE(Q1153),Rates!A$31:B$34,2,0)*W1153))),0)</f>
        <v/>
      </c>
      <c r="AE1153" s="121" t="str">
        <f t="shared" si="570"/>
        <v/>
      </c>
      <c r="AF1153" s="138" t="str">
        <f t="shared" si="571"/>
        <v/>
      </c>
      <c r="AG1153" s="122" t="str">
        <f t="shared" si="572"/>
        <v/>
      </c>
      <c r="AH1153" s="123" t="str">
        <f t="shared" si="573"/>
        <v/>
      </c>
      <c r="AI1153" s="139" t="str">
        <f>IF(AE:AE="","",IF(R1153="Refreshment Beverage",AK1153*(Rates!J$19/100),ROUND(SUM(AH1153*(Rates!$J$8/100)),4)))</f>
        <v/>
      </c>
      <c r="AJ1153" s="124" t="str">
        <f t="shared" si="574"/>
        <v/>
      </c>
      <c r="AK1153" s="125" t="str">
        <f t="shared" si="575"/>
        <v/>
      </c>
      <c r="AL1153" s="121" t="str">
        <f t="shared" si="576"/>
        <v/>
      </c>
      <c r="AM1153" s="138" t="str">
        <f>IF(AS1153="","",IF(R1153="Refreshment Beverage",ROUND(AS1153*Rates!K$19,4),ROUND(AO1153*(VLOOKUP(VALUE(Q1153),Rates!G$4:L$12,3,0)),4)))</f>
        <v/>
      </c>
      <c r="AN1153" s="126" t="str">
        <f>IF(AS1153="","",IF(R1153="Refreshment Beverage",AS1153*(Rates!J$19/100),MAX(AM1153,AB1153)))</f>
        <v/>
      </c>
      <c r="AO1153" s="127" t="str">
        <f t="shared" si="577"/>
        <v/>
      </c>
      <c r="AP1153" s="127" t="str">
        <f t="shared" si="578"/>
        <v/>
      </c>
      <c r="AQ1153" s="140" t="str">
        <f>IF(AS1153="","",IF(R1153="Refreshment Beverage",ROUND(SUM(VLOOKUP(Q:Q,Rates!G$15:L$19,3,0)*(AS1153-Y1153-Z1153-AA1153)),4),ROUND(SUM(Rates!$K$8*AS1153),4)))</f>
        <v/>
      </c>
      <c r="AR1153" s="139" t="str">
        <f t="shared" si="579"/>
        <v/>
      </c>
      <c r="AS1153" s="125" t="str">
        <f t="shared" si="580"/>
        <v/>
      </c>
      <c r="AT1153" s="121" t="str">
        <f t="shared" si="581"/>
        <v/>
      </c>
      <c r="AU1153" s="138" t="str">
        <f>IF(AX1153="","",IF(R1153="Refreshment Beverage",ROUND((BA1153-Y1153-Z1153-AA1153)*VLOOKUP(VALUE(Q1153),Rates!G$15:L$19,3,0),4),ROUND(AW1153*(VLOOKUP(VALUE(Q1153),Rates!G:L,3,0)),4)))</f>
        <v/>
      </c>
      <c r="AV1153" s="126" t="str">
        <f t="shared" si="582"/>
        <v/>
      </c>
      <c r="AW1153" s="127" t="str">
        <f t="shared" si="583"/>
        <v/>
      </c>
      <c r="AX1153" s="123" t="str">
        <f t="shared" si="584"/>
        <v/>
      </c>
      <c r="AY1153" s="140" t="str">
        <f>IF(AX1153="","",IF(R1153="Refreshment Beverage",ROUND(SUM(AX1153*Rates!K$19),4),ROUND(SUM(AX1153*(Rates!J$8/100)),4)))</f>
        <v/>
      </c>
      <c r="AZ1153" s="124" t="str">
        <f t="shared" si="585"/>
        <v/>
      </c>
      <c r="BA1153" s="125" t="str">
        <f t="shared" si="586"/>
        <v/>
      </c>
      <c r="BB1153" s="115"/>
      <c r="BC1153" s="143"/>
      <c r="BD1153" s="100"/>
      <c r="BE1153" s="100"/>
      <c r="BF1153" s="100"/>
      <c r="BG1153" s="100"/>
    </row>
    <row r="1154" spans="1:59" ht="12.75" customHeight="1" x14ac:dyDescent="0.2">
      <c r="A1154" s="144"/>
      <c r="B1154" s="141"/>
      <c r="C1154" s="141"/>
      <c r="D1154" s="142"/>
      <c r="E1154" s="142"/>
      <c r="F1154" s="142"/>
      <c r="G1154" s="142"/>
      <c r="H1154" s="142"/>
      <c r="I1154" s="129"/>
      <c r="J1154" s="130"/>
      <c r="K1154" s="131" t="str">
        <f t="shared" si="557"/>
        <v/>
      </c>
      <c r="L1154" s="132" t="str">
        <f t="shared" si="558"/>
        <v/>
      </c>
      <c r="M1154" s="133" t="str">
        <f t="shared" si="559"/>
        <v/>
      </c>
      <c r="N1154" s="134" t="str">
        <f>IFERROR(IF(B:B="","",IF(R1154="Beer",SUM(LOOKUP(2,1/(Rates!$B$3:$B$5&lt;=W1154)/(Rates!$C$3:$C$5&gt;=W1154),Rates!$D$3:$D$5)*(X1154/100)*W1154),IF(R1154="Refreshment Beverage",SUM(LOOKUP(2,1/(Rates!$B$7:$B$11&lt;=W1154)/(Rates!$C$7:$C$11&gt;=W1154),Rates!$D$7:$D$11)*(X1154/100)*W1154)))),"")</f>
        <v/>
      </c>
      <c r="O1154" s="134" t="str">
        <f t="shared" si="560"/>
        <v/>
      </c>
      <c r="P1154" s="116"/>
      <c r="Q1154" s="117" t="str">
        <f t="shared" si="561"/>
        <v/>
      </c>
      <c r="R1154" s="128" t="str">
        <f t="shared" si="562"/>
        <v/>
      </c>
      <c r="S1154" s="135" t="str">
        <f>IF(B1154="","",IF(R1154="Refreshment Beverage",VLOOKUP(VALUE(Q1154),Rates!G$15:L$19,2,0),VLOOKUP(VALUE(Q1154),Rates!G$4:L$12,2,0)))</f>
        <v/>
      </c>
      <c r="T1154" s="135" t="str">
        <f t="shared" si="563"/>
        <v/>
      </c>
      <c r="U1154" s="118" t="str">
        <f t="shared" si="564"/>
        <v/>
      </c>
      <c r="V1154" s="135" t="str">
        <f t="shared" si="565"/>
        <v/>
      </c>
      <c r="W1154" s="135" t="str">
        <f t="shared" si="566"/>
        <v/>
      </c>
      <c r="X1154" s="119" t="str">
        <f t="shared" si="567"/>
        <v/>
      </c>
      <c r="Y1154" s="120" t="str">
        <f>IF(B:B="","",IF(R1154="Refreshment Beverage",VLOOKUP(Q1154,Rates!G$15:L$19,6,0)*W1154,VLOOKUP(Q1154,Rates!G$4:L$12,6,0)*W1154))</f>
        <v/>
      </c>
      <c r="Z1154" s="120" t="str">
        <f t="shared" si="568"/>
        <v/>
      </c>
      <c r="AA1154" s="120" t="str">
        <f t="shared" si="569"/>
        <v/>
      </c>
      <c r="AB1154" s="136" t="str">
        <f>IF(B:B="","",IF(R1154="Refreshment Beverage","",IF(AND(R1154="Beer",Q1154=0),SUM(LOOKUP(2,1/(Rates!$B$15:$B$18&lt;=W1154)/(Rates!$C$15:$C$18&gt;=W1154),Rates!$D$15:$D$18)*W1154),VLOOKUP(VALUE(Q:Q),Rates!A:B,2,0)*W1154)))</f>
        <v/>
      </c>
      <c r="AC1154" s="136" t="str">
        <f>IF(B:B="","",IF(R1154="Refreshment Beverage","",IF(AND(R1154="Beer",Q1154=0),SUM(LOOKUP(2,1/(Rates!$B$15:$B$18&lt;=W1154)/(Rates!$C$15:$C$18&gt;=W1154),Rates!$E$15:$E$18)*W1154),VLOOKUP(VALUE(Q:Q),Rates!A:C,3,0)*W1154)))</f>
        <v/>
      </c>
      <c r="AD1154" s="137" t="str">
        <f>IFERROR(IF(B:B="","",IF(R1154="Beer","",IF(VALUE(Q1154)=0,VLOOKUP(VLOOKUP(B:B,#REF!,16,0),Rates!A:E,2,0),VLOOKUP(VALUE(Q1154),Rates!A$31:B$34,2,0)*W1154))),0)</f>
        <v/>
      </c>
      <c r="AE1154" s="121" t="str">
        <f t="shared" si="570"/>
        <v/>
      </c>
      <c r="AF1154" s="138" t="str">
        <f t="shared" si="571"/>
        <v/>
      </c>
      <c r="AG1154" s="122" t="str">
        <f t="shared" si="572"/>
        <v/>
      </c>
      <c r="AH1154" s="123" t="str">
        <f t="shared" si="573"/>
        <v/>
      </c>
      <c r="AI1154" s="139" t="str">
        <f>IF(AE:AE="","",IF(R1154="Refreshment Beverage",AK1154*(Rates!J$19/100),ROUND(SUM(AH1154*(Rates!$J$8/100)),4)))</f>
        <v/>
      </c>
      <c r="AJ1154" s="124" t="str">
        <f t="shared" si="574"/>
        <v/>
      </c>
      <c r="AK1154" s="125" t="str">
        <f t="shared" si="575"/>
        <v/>
      </c>
      <c r="AL1154" s="121" t="str">
        <f t="shared" si="576"/>
        <v/>
      </c>
      <c r="AM1154" s="138" t="str">
        <f>IF(AS1154="","",IF(R1154="Refreshment Beverage",ROUND(AS1154*Rates!K$19,4),ROUND(AO1154*(VLOOKUP(VALUE(Q1154),Rates!G$4:L$12,3,0)),4)))</f>
        <v/>
      </c>
      <c r="AN1154" s="126" t="str">
        <f>IF(AS1154="","",IF(R1154="Refreshment Beverage",AS1154*(Rates!J$19/100),MAX(AM1154,AB1154)))</f>
        <v/>
      </c>
      <c r="AO1154" s="127" t="str">
        <f t="shared" si="577"/>
        <v/>
      </c>
      <c r="AP1154" s="127" t="str">
        <f t="shared" si="578"/>
        <v/>
      </c>
      <c r="AQ1154" s="140" t="str">
        <f>IF(AS1154="","",IF(R1154="Refreshment Beverage",ROUND(SUM(VLOOKUP(Q:Q,Rates!G$15:L$19,3,0)*(AS1154-Y1154-Z1154-AA1154)),4),ROUND(SUM(Rates!$K$8*AS1154),4)))</f>
        <v/>
      </c>
      <c r="AR1154" s="139" t="str">
        <f t="shared" si="579"/>
        <v/>
      </c>
      <c r="AS1154" s="125" t="str">
        <f t="shared" si="580"/>
        <v/>
      </c>
      <c r="AT1154" s="121" t="str">
        <f t="shared" si="581"/>
        <v/>
      </c>
      <c r="AU1154" s="138" t="str">
        <f>IF(AX1154="","",IF(R1154="Refreshment Beverage",ROUND((BA1154-Y1154-Z1154-AA1154)*VLOOKUP(VALUE(Q1154),Rates!G$15:L$19,3,0),4),ROUND(AW1154*(VLOOKUP(VALUE(Q1154),Rates!G:L,3,0)),4)))</f>
        <v/>
      </c>
      <c r="AV1154" s="126" t="str">
        <f t="shared" si="582"/>
        <v/>
      </c>
      <c r="AW1154" s="127" t="str">
        <f t="shared" si="583"/>
        <v/>
      </c>
      <c r="AX1154" s="123" t="str">
        <f t="shared" si="584"/>
        <v/>
      </c>
      <c r="AY1154" s="140" t="str">
        <f>IF(AX1154="","",IF(R1154="Refreshment Beverage",ROUND(SUM(AX1154*Rates!K$19),4),ROUND(SUM(AX1154*(Rates!J$8/100)),4)))</f>
        <v/>
      </c>
      <c r="AZ1154" s="124" t="str">
        <f t="shared" si="585"/>
        <v/>
      </c>
      <c r="BA1154" s="125" t="str">
        <f t="shared" si="586"/>
        <v/>
      </c>
      <c r="BB1154" s="115"/>
      <c r="BC1154" s="143"/>
      <c r="BD1154" s="100"/>
      <c r="BE1154" s="100"/>
      <c r="BF1154" s="100"/>
      <c r="BG1154" s="100"/>
    </row>
    <row r="1155" spans="1:59" ht="12.75" customHeight="1" x14ac:dyDescent="0.2">
      <c r="A1155" s="144"/>
      <c r="B1155" s="141"/>
      <c r="C1155" s="141"/>
      <c r="D1155" s="142"/>
      <c r="E1155" s="142"/>
      <c r="F1155" s="142"/>
      <c r="G1155" s="142"/>
      <c r="H1155" s="142"/>
      <c r="I1155" s="129"/>
      <c r="J1155" s="130"/>
      <c r="K1155" s="131" t="str">
        <f t="shared" si="557"/>
        <v/>
      </c>
      <c r="L1155" s="132" t="str">
        <f t="shared" si="558"/>
        <v/>
      </c>
      <c r="M1155" s="133" t="str">
        <f t="shared" si="559"/>
        <v/>
      </c>
      <c r="N1155" s="134" t="str">
        <f>IFERROR(IF(B:B="","",IF(R1155="Beer",SUM(LOOKUP(2,1/(Rates!$B$3:$B$5&lt;=W1155)/(Rates!$C$3:$C$5&gt;=W1155),Rates!$D$3:$D$5)*(X1155/100)*W1155),IF(R1155="Refreshment Beverage",SUM(LOOKUP(2,1/(Rates!$B$7:$B$11&lt;=W1155)/(Rates!$C$7:$C$11&gt;=W1155),Rates!$D$7:$D$11)*(X1155/100)*W1155)))),"")</f>
        <v/>
      </c>
      <c r="O1155" s="134" t="str">
        <f t="shared" si="560"/>
        <v/>
      </c>
      <c r="P1155" s="116"/>
      <c r="Q1155" s="117" t="str">
        <f t="shared" si="561"/>
        <v/>
      </c>
      <c r="R1155" s="128" t="str">
        <f t="shared" si="562"/>
        <v/>
      </c>
      <c r="S1155" s="135" t="str">
        <f>IF(B1155="","",IF(R1155="Refreshment Beverage",VLOOKUP(VALUE(Q1155),Rates!G$15:L$19,2,0),VLOOKUP(VALUE(Q1155),Rates!G$4:L$12,2,0)))</f>
        <v/>
      </c>
      <c r="T1155" s="135" t="str">
        <f t="shared" si="563"/>
        <v/>
      </c>
      <c r="U1155" s="118" t="str">
        <f t="shared" si="564"/>
        <v/>
      </c>
      <c r="V1155" s="135" t="str">
        <f t="shared" si="565"/>
        <v/>
      </c>
      <c r="W1155" s="135" t="str">
        <f t="shared" si="566"/>
        <v/>
      </c>
      <c r="X1155" s="119" t="str">
        <f t="shared" si="567"/>
        <v/>
      </c>
      <c r="Y1155" s="120" t="str">
        <f>IF(B:B="","",IF(R1155="Refreshment Beverage",VLOOKUP(Q1155,Rates!G$15:L$19,6,0)*W1155,VLOOKUP(Q1155,Rates!G$4:L$12,6,0)*W1155))</f>
        <v/>
      </c>
      <c r="Z1155" s="120" t="str">
        <f t="shared" si="568"/>
        <v/>
      </c>
      <c r="AA1155" s="120" t="str">
        <f t="shared" si="569"/>
        <v/>
      </c>
      <c r="AB1155" s="136" t="str">
        <f>IF(B:B="","",IF(R1155="Refreshment Beverage","",IF(AND(R1155="Beer",Q1155=0),SUM(LOOKUP(2,1/(Rates!$B$15:$B$18&lt;=W1155)/(Rates!$C$15:$C$18&gt;=W1155),Rates!$D$15:$D$18)*W1155),VLOOKUP(VALUE(Q:Q),Rates!A:B,2,0)*W1155)))</f>
        <v/>
      </c>
      <c r="AC1155" s="136" t="str">
        <f>IF(B:B="","",IF(R1155="Refreshment Beverage","",IF(AND(R1155="Beer",Q1155=0),SUM(LOOKUP(2,1/(Rates!$B$15:$B$18&lt;=W1155)/(Rates!$C$15:$C$18&gt;=W1155),Rates!$E$15:$E$18)*W1155),VLOOKUP(VALUE(Q:Q),Rates!A:C,3,0)*W1155)))</f>
        <v/>
      </c>
      <c r="AD1155" s="137" t="str">
        <f>IFERROR(IF(B:B="","",IF(R1155="Beer","",IF(VALUE(Q1155)=0,VLOOKUP(VLOOKUP(B:B,#REF!,16,0),Rates!A:E,2,0),VLOOKUP(VALUE(Q1155),Rates!A$31:B$34,2,0)*W1155))),0)</f>
        <v/>
      </c>
      <c r="AE1155" s="121" t="str">
        <f t="shared" si="570"/>
        <v/>
      </c>
      <c r="AF1155" s="138" t="str">
        <f t="shared" si="571"/>
        <v/>
      </c>
      <c r="AG1155" s="122" t="str">
        <f t="shared" si="572"/>
        <v/>
      </c>
      <c r="AH1155" s="123" t="str">
        <f t="shared" si="573"/>
        <v/>
      </c>
      <c r="AI1155" s="139" t="str">
        <f>IF(AE:AE="","",IF(R1155="Refreshment Beverage",AK1155*(Rates!J$19/100),ROUND(SUM(AH1155*(Rates!$J$8/100)),4)))</f>
        <v/>
      </c>
      <c r="AJ1155" s="124" t="str">
        <f t="shared" si="574"/>
        <v/>
      </c>
      <c r="AK1155" s="125" t="str">
        <f t="shared" si="575"/>
        <v/>
      </c>
      <c r="AL1155" s="121" t="str">
        <f t="shared" si="576"/>
        <v/>
      </c>
      <c r="AM1155" s="138" t="str">
        <f>IF(AS1155="","",IF(R1155="Refreshment Beverage",ROUND(AS1155*Rates!K$19,4),ROUND(AO1155*(VLOOKUP(VALUE(Q1155),Rates!G$4:L$12,3,0)),4)))</f>
        <v/>
      </c>
      <c r="AN1155" s="126" t="str">
        <f>IF(AS1155="","",IF(R1155="Refreshment Beverage",AS1155*(Rates!J$19/100),MAX(AM1155,AB1155)))</f>
        <v/>
      </c>
      <c r="AO1155" s="127" t="str">
        <f t="shared" si="577"/>
        <v/>
      </c>
      <c r="AP1155" s="127" t="str">
        <f t="shared" si="578"/>
        <v/>
      </c>
      <c r="AQ1155" s="140" t="str">
        <f>IF(AS1155="","",IF(R1155="Refreshment Beverage",ROUND(SUM(VLOOKUP(Q:Q,Rates!G$15:L$19,3,0)*(AS1155-Y1155-Z1155-AA1155)),4),ROUND(SUM(Rates!$K$8*AS1155),4)))</f>
        <v/>
      </c>
      <c r="AR1155" s="139" t="str">
        <f t="shared" si="579"/>
        <v/>
      </c>
      <c r="AS1155" s="125" t="str">
        <f t="shared" si="580"/>
        <v/>
      </c>
      <c r="AT1155" s="121" t="str">
        <f t="shared" si="581"/>
        <v/>
      </c>
      <c r="AU1155" s="138" t="str">
        <f>IF(AX1155="","",IF(R1155="Refreshment Beverage",ROUND((BA1155-Y1155-Z1155-AA1155)*VLOOKUP(VALUE(Q1155),Rates!G$15:L$19,3,0),4),ROUND(AW1155*(VLOOKUP(VALUE(Q1155),Rates!G:L,3,0)),4)))</f>
        <v/>
      </c>
      <c r="AV1155" s="126" t="str">
        <f t="shared" si="582"/>
        <v/>
      </c>
      <c r="AW1155" s="127" t="str">
        <f t="shared" si="583"/>
        <v/>
      </c>
      <c r="AX1155" s="123" t="str">
        <f t="shared" si="584"/>
        <v/>
      </c>
      <c r="AY1155" s="140" t="str">
        <f>IF(AX1155="","",IF(R1155="Refreshment Beverage",ROUND(SUM(AX1155*Rates!K$19),4),ROUND(SUM(AX1155*(Rates!J$8/100)),4)))</f>
        <v/>
      </c>
      <c r="AZ1155" s="124" t="str">
        <f t="shared" si="585"/>
        <v/>
      </c>
      <c r="BA1155" s="125" t="str">
        <f t="shared" si="586"/>
        <v/>
      </c>
      <c r="BB1155" s="115"/>
      <c r="BC1155" s="143"/>
      <c r="BD1155" s="100"/>
      <c r="BE1155" s="100"/>
      <c r="BF1155" s="100"/>
      <c r="BG1155" s="100"/>
    </row>
    <row r="1156" spans="1:59" ht="12.75" customHeight="1" x14ac:dyDescent="0.2">
      <c r="A1156" s="144"/>
      <c r="B1156" s="141"/>
      <c r="C1156" s="141"/>
      <c r="D1156" s="142"/>
      <c r="E1156" s="142"/>
      <c r="F1156" s="142"/>
      <c r="G1156" s="142"/>
      <c r="H1156" s="142"/>
      <c r="I1156" s="129"/>
      <c r="J1156" s="130"/>
      <c r="K1156" s="131" t="str">
        <f t="shared" si="557"/>
        <v/>
      </c>
      <c r="L1156" s="132" t="str">
        <f t="shared" si="558"/>
        <v/>
      </c>
      <c r="M1156" s="133" t="str">
        <f t="shared" si="559"/>
        <v/>
      </c>
      <c r="N1156" s="134" t="str">
        <f>IFERROR(IF(B:B="","",IF(R1156="Beer",SUM(LOOKUP(2,1/(Rates!$B$3:$B$5&lt;=W1156)/(Rates!$C$3:$C$5&gt;=W1156),Rates!$D$3:$D$5)*(X1156/100)*W1156),IF(R1156="Refreshment Beverage",SUM(LOOKUP(2,1/(Rates!$B$7:$B$11&lt;=W1156)/(Rates!$C$7:$C$11&gt;=W1156),Rates!$D$7:$D$11)*(X1156/100)*W1156)))),"")</f>
        <v/>
      </c>
      <c r="O1156" s="134" t="str">
        <f t="shared" si="560"/>
        <v/>
      </c>
      <c r="P1156" s="116"/>
      <c r="Q1156" s="117" t="str">
        <f t="shared" si="561"/>
        <v/>
      </c>
      <c r="R1156" s="128" t="str">
        <f t="shared" si="562"/>
        <v/>
      </c>
      <c r="S1156" s="135" t="str">
        <f>IF(B1156="","",IF(R1156="Refreshment Beverage",VLOOKUP(VALUE(Q1156),Rates!G$15:L$19,2,0),VLOOKUP(VALUE(Q1156),Rates!G$4:L$12,2,0)))</f>
        <v/>
      </c>
      <c r="T1156" s="135" t="str">
        <f t="shared" si="563"/>
        <v/>
      </c>
      <c r="U1156" s="118" t="str">
        <f t="shared" si="564"/>
        <v/>
      </c>
      <c r="V1156" s="135" t="str">
        <f t="shared" si="565"/>
        <v/>
      </c>
      <c r="W1156" s="135" t="str">
        <f t="shared" si="566"/>
        <v/>
      </c>
      <c r="X1156" s="119" t="str">
        <f t="shared" si="567"/>
        <v/>
      </c>
      <c r="Y1156" s="120" t="str">
        <f>IF(B:B="","",IF(R1156="Refreshment Beverage",VLOOKUP(Q1156,Rates!G$15:L$19,6,0)*W1156,VLOOKUP(Q1156,Rates!G$4:L$12,6,0)*W1156))</f>
        <v/>
      </c>
      <c r="Z1156" s="120" t="str">
        <f t="shared" si="568"/>
        <v/>
      </c>
      <c r="AA1156" s="120" t="str">
        <f t="shared" si="569"/>
        <v/>
      </c>
      <c r="AB1156" s="136" t="str">
        <f>IF(B:B="","",IF(R1156="Refreshment Beverage","",IF(AND(R1156="Beer",Q1156=0),SUM(LOOKUP(2,1/(Rates!$B$15:$B$18&lt;=W1156)/(Rates!$C$15:$C$18&gt;=W1156),Rates!$D$15:$D$18)*W1156),VLOOKUP(VALUE(Q:Q),Rates!A:B,2,0)*W1156)))</f>
        <v/>
      </c>
      <c r="AC1156" s="136" t="str">
        <f>IF(B:B="","",IF(R1156="Refreshment Beverage","",IF(AND(R1156="Beer",Q1156=0),SUM(LOOKUP(2,1/(Rates!$B$15:$B$18&lt;=W1156)/(Rates!$C$15:$C$18&gt;=W1156),Rates!$E$15:$E$18)*W1156),VLOOKUP(VALUE(Q:Q),Rates!A:C,3,0)*W1156)))</f>
        <v/>
      </c>
      <c r="AD1156" s="137" t="str">
        <f>IFERROR(IF(B:B="","",IF(R1156="Beer","",IF(VALUE(Q1156)=0,VLOOKUP(VLOOKUP(B:B,#REF!,16,0),Rates!A:E,2,0),VLOOKUP(VALUE(Q1156),Rates!A$31:B$34,2,0)*W1156))),0)</f>
        <v/>
      </c>
      <c r="AE1156" s="121" t="str">
        <f t="shared" si="570"/>
        <v/>
      </c>
      <c r="AF1156" s="138" t="str">
        <f t="shared" si="571"/>
        <v/>
      </c>
      <c r="AG1156" s="122" t="str">
        <f t="shared" si="572"/>
        <v/>
      </c>
      <c r="AH1156" s="123" t="str">
        <f t="shared" si="573"/>
        <v/>
      </c>
      <c r="AI1156" s="139" t="str">
        <f>IF(AE:AE="","",IF(R1156="Refreshment Beverage",AK1156*(Rates!J$19/100),ROUND(SUM(AH1156*(Rates!$J$8/100)),4)))</f>
        <v/>
      </c>
      <c r="AJ1156" s="124" t="str">
        <f t="shared" si="574"/>
        <v/>
      </c>
      <c r="AK1156" s="125" t="str">
        <f t="shared" si="575"/>
        <v/>
      </c>
      <c r="AL1156" s="121" t="str">
        <f t="shared" si="576"/>
        <v/>
      </c>
      <c r="AM1156" s="138" t="str">
        <f>IF(AS1156="","",IF(R1156="Refreshment Beverage",ROUND(AS1156*Rates!K$19,4),ROUND(AO1156*(VLOOKUP(VALUE(Q1156),Rates!G$4:L$12,3,0)),4)))</f>
        <v/>
      </c>
      <c r="AN1156" s="126" t="str">
        <f>IF(AS1156="","",IF(R1156="Refreshment Beverage",AS1156*(Rates!J$19/100),MAX(AM1156,AB1156)))</f>
        <v/>
      </c>
      <c r="AO1156" s="127" t="str">
        <f t="shared" si="577"/>
        <v/>
      </c>
      <c r="AP1156" s="127" t="str">
        <f t="shared" si="578"/>
        <v/>
      </c>
      <c r="AQ1156" s="140" t="str">
        <f>IF(AS1156="","",IF(R1156="Refreshment Beverage",ROUND(SUM(VLOOKUP(Q:Q,Rates!G$15:L$19,3,0)*(AS1156-Y1156-Z1156-AA1156)),4),ROUND(SUM(Rates!$K$8*AS1156),4)))</f>
        <v/>
      </c>
      <c r="AR1156" s="139" t="str">
        <f t="shared" si="579"/>
        <v/>
      </c>
      <c r="AS1156" s="125" t="str">
        <f t="shared" si="580"/>
        <v/>
      </c>
      <c r="AT1156" s="121" t="str">
        <f t="shared" si="581"/>
        <v/>
      </c>
      <c r="AU1156" s="138" t="str">
        <f>IF(AX1156="","",IF(R1156="Refreshment Beverage",ROUND((BA1156-Y1156-Z1156-AA1156)*VLOOKUP(VALUE(Q1156),Rates!G$15:L$19,3,0),4),ROUND(AW1156*(VLOOKUP(VALUE(Q1156),Rates!G:L,3,0)),4)))</f>
        <v/>
      </c>
      <c r="AV1156" s="126" t="str">
        <f t="shared" si="582"/>
        <v/>
      </c>
      <c r="AW1156" s="127" t="str">
        <f t="shared" si="583"/>
        <v/>
      </c>
      <c r="AX1156" s="123" t="str">
        <f t="shared" si="584"/>
        <v/>
      </c>
      <c r="AY1156" s="140" t="str">
        <f>IF(AX1156="","",IF(R1156="Refreshment Beverage",ROUND(SUM(AX1156*Rates!K$19),4),ROUND(SUM(AX1156*(Rates!J$8/100)),4)))</f>
        <v/>
      </c>
      <c r="AZ1156" s="124" t="str">
        <f t="shared" si="585"/>
        <v/>
      </c>
      <c r="BA1156" s="125" t="str">
        <f t="shared" si="586"/>
        <v/>
      </c>
      <c r="BB1156" s="115"/>
      <c r="BC1156" s="143"/>
      <c r="BD1156" s="100"/>
      <c r="BE1156" s="100"/>
      <c r="BF1156" s="100"/>
      <c r="BG1156" s="100"/>
    </row>
    <row r="1157" spans="1:59" ht="12.75" customHeight="1" x14ac:dyDescent="0.2">
      <c r="A1157" s="144"/>
      <c r="B1157" s="141"/>
      <c r="C1157" s="141"/>
      <c r="D1157" s="142"/>
      <c r="E1157" s="142"/>
      <c r="F1157" s="142"/>
      <c r="G1157" s="142"/>
      <c r="H1157" s="142"/>
      <c r="I1157" s="129"/>
      <c r="J1157" s="130"/>
      <c r="K1157" s="131" t="str">
        <f t="shared" si="557"/>
        <v/>
      </c>
      <c r="L1157" s="132" t="str">
        <f t="shared" si="558"/>
        <v/>
      </c>
      <c r="M1157" s="133" t="str">
        <f t="shared" si="559"/>
        <v/>
      </c>
      <c r="N1157" s="134" t="str">
        <f>IFERROR(IF(B:B="","",IF(R1157="Beer",SUM(LOOKUP(2,1/(Rates!$B$3:$B$5&lt;=W1157)/(Rates!$C$3:$C$5&gt;=W1157),Rates!$D$3:$D$5)*(X1157/100)*W1157),IF(R1157="Refreshment Beverage",SUM(LOOKUP(2,1/(Rates!$B$7:$B$11&lt;=W1157)/(Rates!$C$7:$C$11&gt;=W1157),Rates!$D$7:$D$11)*(X1157/100)*W1157)))),"")</f>
        <v/>
      </c>
      <c r="O1157" s="134" t="str">
        <f t="shared" si="560"/>
        <v/>
      </c>
      <c r="P1157" s="116"/>
      <c r="Q1157" s="117" t="str">
        <f t="shared" si="561"/>
        <v/>
      </c>
      <c r="R1157" s="128" t="str">
        <f t="shared" si="562"/>
        <v/>
      </c>
      <c r="S1157" s="135" t="str">
        <f>IF(B1157="","",IF(R1157="Refreshment Beverage",VLOOKUP(VALUE(Q1157),Rates!G$15:L$19,2,0),VLOOKUP(VALUE(Q1157),Rates!G$4:L$12,2,0)))</f>
        <v/>
      </c>
      <c r="T1157" s="135" t="str">
        <f t="shared" si="563"/>
        <v/>
      </c>
      <c r="U1157" s="118" t="str">
        <f t="shared" si="564"/>
        <v/>
      </c>
      <c r="V1157" s="135" t="str">
        <f t="shared" si="565"/>
        <v/>
      </c>
      <c r="W1157" s="135" t="str">
        <f t="shared" si="566"/>
        <v/>
      </c>
      <c r="X1157" s="119" t="str">
        <f t="shared" si="567"/>
        <v/>
      </c>
      <c r="Y1157" s="120" t="str">
        <f>IF(B:B="","",IF(R1157="Refreshment Beverage",VLOOKUP(Q1157,Rates!G$15:L$19,6,0)*W1157,VLOOKUP(Q1157,Rates!G$4:L$12,6,0)*W1157))</f>
        <v/>
      </c>
      <c r="Z1157" s="120" t="str">
        <f t="shared" si="568"/>
        <v/>
      </c>
      <c r="AA1157" s="120" t="str">
        <f t="shared" si="569"/>
        <v/>
      </c>
      <c r="AB1157" s="136" t="str">
        <f>IF(B:B="","",IF(R1157="Refreshment Beverage","",IF(AND(R1157="Beer",Q1157=0),SUM(LOOKUP(2,1/(Rates!$B$15:$B$18&lt;=W1157)/(Rates!$C$15:$C$18&gt;=W1157),Rates!$D$15:$D$18)*W1157),VLOOKUP(VALUE(Q:Q),Rates!A:B,2,0)*W1157)))</f>
        <v/>
      </c>
      <c r="AC1157" s="136" t="str">
        <f>IF(B:B="","",IF(R1157="Refreshment Beverage","",IF(AND(R1157="Beer",Q1157=0),SUM(LOOKUP(2,1/(Rates!$B$15:$B$18&lt;=W1157)/(Rates!$C$15:$C$18&gt;=W1157),Rates!$E$15:$E$18)*W1157),VLOOKUP(VALUE(Q:Q),Rates!A:C,3,0)*W1157)))</f>
        <v/>
      </c>
      <c r="AD1157" s="137" t="str">
        <f>IFERROR(IF(B:B="","",IF(R1157="Beer","",IF(VALUE(Q1157)=0,VLOOKUP(VLOOKUP(B:B,#REF!,16,0),Rates!A:E,2,0),VLOOKUP(VALUE(Q1157),Rates!A$31:B$34,2,0)*W1157))),0)</f>
        <v/>
      </c>
      <c r="AE1157" s="121" t="str">
        <f t="shared" si="570"/>
        <v/>
      </c>
      <c r="AF1157" s="138" t="str">
        <f t="shared" si="571"/>
        <v/>
      </c>
      <c r="AG1157" s="122" t="str">
        <f t="shared" si="572"/>
        <v/>
      </c>
      <c r="AH1157" s="123" t="str">
        <f t="shared" si="573"/>
        <v/>
      </c>
      <c r="AI1157" s="139" t="str">
        <f>IF(AE:AE="","",IF(R1157="Refreshment Beverage",AK1157*(Rates!J$19/100),ROUND(SUM(AH1157*(Rates!$J$8/100)),4)))</f>
        <v/>
      </c>
      <c r="AJ1157" s="124" t="str">
        <f t="shared" si="574"/>
        <v/>
      </c>
      <c r="AK1157" s="125" t="str">
        <f t="shared" si="575"/>
        <v/>
      </c>
      <c r="AL1157" s="121" t="str">
        <f t="shared" si="576"/>
        <v/>
      </c>
      <c r="AM1157" s="138" t="str">
        <f>IF(AS1157="","",IF(R1157="Refreshment Beverage",ROUND(AS1157*Rates!K$19,4),ROUND(AO1157*(VLOOKUP(VALUE(Q1157),Rates!G$4:L$12,3,0)),4)))</f>
        <v/>
      </c>
      <c r="AN1157" s="126" t="str">
        <f>IF(AS1157="","",IF(R1157="Refreshment Beverage",AS1157*(Rates!J$19/100),MAX(AM1157,AB1157)))</f>
        <v/>
      </c>
      <c r="AO1157" s="127" t="str">
        <f t="shared" si="577"/>
        <v/>
      </c>
      <c r="AP1157" s="127" t="str">
        <f t="shared" si="578"/>
        <v/>
      </c>
      <c r="AQ1157" s="140" t="str">
        <f>IF(AS1157="","",IF(R1157="Refreshment Beverage",ROUND(SUM(VLOOKUP(Q:Q,Rates!G$15:L$19,3,0)*(AS1157-Y1157-Z1157-AA1157)),4),ROUND(SUM(Rates!$K$8*AS1157),4)))</f>
        <v/>
      </c>
      <c r="AR1157" s="139" t="str">
        <f t="shared" si="579"/>
        <v/>
      </c>
      <c r="AS1157" s="125" t="str">
        <f t="shared" si="580"/>
        <v/>
      </c>
      <c r="AT1157" s="121" t="str">
        <f t="shared" si="581"/>
        <v/>
      </c>
      <c r="AU1157" s="138" t="str">
        <f>IF(AX1157="","",IF(R1157="Refreshment Beverage",ROUND((BA1157-Y1157-Z1157-AA1157)*VLOOKUP(VALUE(Q1157),Rates!G$15:L$19,3,0),4),ROUND(AW1157*(VLOOKUP(VALUE(Q1157),Rates!G:L,3,0)),4)))</f>
        <v/>
      </c>
      <c r="AV1157" s="126" t="str">
        <f t="shared" si="582"/>
        <v/>
      </c>
      <c r="AW1157" s="127" t="str">
        <f t="shared" si="583"/>
        <v/>
      </c>
      <c r="AX1157" s="123" t="str">
        <f t="shared" si="584"/>
        <v/>
      </c>
      <c r="AY1157" s="140" t="str">
        <f>IF(AX1157="","",IF(R1157="Refreshment Beverage",ROUND(SUM(AX1157*Rates!K$19),4),ROUND(SUM(AX1157*(Rates!J$8/100)),4)))</f>
        <v/>
      </c>
      <c r="AZ1157" s="124" t="str">
        <f t="shared" si="585"/>
        <v/>
      </c>
      <c r="BA1157" s="125" t="str">
        <f t="shared" si="586"/>
        <v/>
      </c>
      <c r="BB1157" s="115"/>
      <c r="BC1157" s="143"/>
      <c r="BD1157" s="100"/>
      <c r="BE1157" s="100"/>
      <c r="BF1157" s="100"/>
      <c r="BG1157" s="100"/>
    </row>
    <row r="1158" spans="1:59" ht="12.75" customHeight="1" x14ac:dyDescent="0.2">
      <c r="A1158" s="144"/>
      <c r="B1158" s="141"/>
      <c r="C1158" s="141"/>
      <c r="D1158" s="142"/>
      <c r="E1158" s="142"/>
      <c r="F1158" s="142"/>
      <c r="G1158" s="142"/>
      <c r="H1158" s="142"/>
      <c r="I1158" s="129"/>
      <c r="J1158" s="130"/>
      <c r="K1158" s="131" t="str">
        <f t="shared" si="557"/>
        <v/>
      </c>
      <c r="L1158" s="132" t="str">
        <f t="shared" si="558"/>
        <v/>
      </c>
      <c r="M1158" s="133" t="str">
        <f t="shared" si="559"/>
        <v/>
      </c>
      <c r="N1158" s="134" t="str">
        <f>IFERROR(IF(B:B="","",IF(R1158="Beer",SUM(LOOKUP(2,1/(Rates!$B$3:$B$5&lt;=W1158)/(Rates!$C$3:$C$5&gt;=W1158),Rates!$D$3:$D$5)*(X1158/100)*W1158),IF(R1158="Refreshment Beverage",SUM(LOOKUP(2,1/(Rates!$B$7:$B$11&lt;=W1158)/(Rates!$C$7:$C$11&gt;=W1158),Rates!$D$7:$D$11)*(X1158/100)*W1158)))),"")</f>
        <v/>
      </c>
      <c r="O1158" s="134" t="str">
        <f t="shared" si="560"/>
        <v/>
      </c>
      <c r="P1158" s="116"/>
      <c r="Q1158" s="117" t="str">
        <f t="shared" si="561"/>
        <v/>
      </c>
      <c r="R1158" s="128" t="str">
        <f t="shared" si="562"/>
        <v/>
      </c>
      <c r="S1158" s="135" t="str">
        <f>IF(B1158="","",IF(R1158="Refreshment Beverage",VLOOKUP(VALUE(Q1158),Rates!G$15:L$19,2,0),VLOOKUP(VALUE(Q1158),Rates!G$4:L$12,2,0)))</f>
        <v/>
      </c>
      <c r="T1158" s="135" t="str">
        <f t="shared" si="563"/>
        <v/>
      </c>
      <c r="U1158" s="118" t="str">
        <f t="shared" si="564"/>
        <v/>
      </c>
      <c r="V1158" s="135" t="str">
        <f t="shared" si="565"/>
        <v/>
      </c>
      <c r="W1158" s="135" t="str">
        <f t="shared" si="566"/>
        <v/>
      </c>
      <c r="X1158" s="119" t="str">
        <f t="shared" si="567"/>
        <v/>
      </c>
      <c r="Y1158" s="120" t="str">
        <f>IF(B:B="","",IF(R1158="Refreshment Beverage",VLOOKUP(Q1158,Rates!G$15:L$19,6,0)*W1158,VLOOKUP(Q1158,Rates!G$4:L$12,6,0)*W1158))</f>
        <v/>
      </c>
      <c r="Z1158" s="120" t="str">
        <f t="shared" si="568"/>
        <v/>
      </c>
      <c r="AA1158" s="120" t="str">
        <f t="shared" si="569"/>
        <v/>
      </c>
      <c r="AB1158" s="136" t="str">
        <f>IF(B:B="","",IF(R1158="Refreshment Beverage","",IF(AND(R1158="Beer",Q1158=0),SUM(LOOKUP(2,1/(Rates!$B$15:$B$18&lt;=W1158)/(Rates!$C$15:$C$18&gt;=W1158),Rates!$D$15:$D$18)*W1158),VLOOKUP(VALUE(Q:Q),Rates!A:B,2,0)*W1158)))</f>
        <v/>
      </c>
      <c r="AC1158" s="136" t="str">
        <f>IF(B:B="","",IF(R1158="Refreshment Beverage","",IF(AND(R1158="Beer",Q1158=0),SUM(LOOKUP(2,1/(Rates!$B$15:$B$18&lt;=W1158)/(Rates!$C$15:$C$18&gt;=W1158),Rates!$E$15:$E$18)*W1158),VLOOKUP(VALUE(Q:Q),Rates!A:C,3,0)*W1158)))</f>
        <v/>
      </c>
      <c r="AD1158" s="137" t="str">
        <f>IFERROR(IF(B:B="","",IF(R1158="Beer","",IF(VALUE(Q1158)=0,VLOOKUP(VLOOKUP(B:B,#REF!,16,0),Rates!A:E,2,0),VLOOKUP(VALUE(Q1158),Rates!A$31:B$34,2,0)*W1158))),0)</f>
        <v/>
      </c>
      <c r="AE1158" s="121" t="str">
        <f t="shared" si="570"/>
        <v/>
      </c>
      <c r="AF1158" s="138" t="str">
        <f t="shared" si="571"/>
        <v/>
      </c>
      <c r="AG1158" s="122" t="str">
        <f t="shared" si="572"/>
        <v/>
      </c>
      <c r="AH1158" s="123" t="str">
        <f t="shared" si="573"/>
        <v/>
      </c>
      <c r="AI1158" s="139" t="str">
        <f>IF(AE:AE="","",IF(R1158="Refreshment Beverage",AK1158*(Rates!J$19/100),ROUND(SUM(AH1158*(Rates!$J$8/100)),4)))</f>
        <v/>
      </c>
      <c r="AJ1158" s="124" t="str">
        <f t="shared" si="574"/>
        <v/>
      </c>
      <c r="AK1158" s="125" t="str">
        <f t="shared" si="575"/>
        <v/>
      </c>
      <c r="AL1158" s="121" t="str">
        <f t="shared" si="576"/>
        <v/>
      </c>
      <c r="AM1158" s="138" t="str">
        <f>IF(AS1158="","",IF(R1158="Refreshment Beverage",ROUND(AS1158*Rates!K$19,4),ROUND(AO1158*(VLOOKUP(VALUE(Q1158),Rates!G$4:L$12,3,0)),4)))</f>
        <v/>
      </c>
      <c r="AN1158" s="126" t="str">
        <f>IF(AS1158="","",IF(R1158="Refreshment Beverage",AS1158*(Rates!J$19/100),MAX(AM1158,AB1158)))</f>
        <v/>
      </c>
      <c r="AO1158" s="127" t="str">
        <f t="shared" si="577"/>
        <v/>
      </c>
      <c r="AP1158" s="127" t="str">
        <f t="shared" si="578"/>
        <v/>
      </c>
      <c r="AQ1158" s="140" t="str">
        <f>IF(AS1158="","",IF(R1158="Refreshment Beverage",ROUND(SUM(VLOOKUP(Q:Q,Rates!G$15:L$19,3,0)*(AS1158-Y1158-Z1158-AA1158)),4),ROUND(SUM(Rates!$K$8*AS1158),4)))</f>
        <v/>
      </c>
      <c r="AR1158" s="139" t="str">
        <f t="shared" si="579"/>
        <v/>
      </c>
      <c r="AS1158" s="125" t="str">
        <f t="shared" si="580"/>
        <v/>
      </c>
      <c r="AT1158" s="121" t="str">
        <f t="shared" si="581"/>
        <v/>
      </c>
      <c r="AU1158" s="138" t="str">
        <f>IF(AX1158="","",IF(R1158="Refreshment Beverage",ROUND((BA1158-Y1158-Z1158-AA1158)*VLOOKUP(VALUE(Q1158),Rates!G$15:L$19,3,0),4),ROUND(AW1158*(VLOOKUP(VALUE(Q1158),Rates!G:L,3,0)),4)))</f>
        <v/>
      </c>
      <c r="AV1158" s="126" t="str">
        <f t="shared" si="582"/>
        <v/>
      </c>
      <c r="AW1158" s="127" t="str">
        <f t="shared" si="583"/>
        <v/>
      </c>
      <c r="AX1158" s="123" t="str">
        <f t="shared" si="584"/>
        <v/>
      </c>
      <c r="AY1158" s="140" t="str">
        <f>IF(AX1158="","",IF(R1158="Refreshment Beverage",ROUND(SUM(AX1158*Rates!K$19),4),ROUND(SUM(AX1158*(Rates!J$8/100)),4)))</f>
        <v/>
      </c>
      <c r="AZ1158" s="124" t="str">
        <f t="shared" si="585"/>
        <v/>
      </c>
      <c r="BA1158" s="125" t="str">
        <f t="shared" si="586"/>
        <v/>
      </c>
      <c r="BB1158" s="115"/>
      <c r="BC1158" s="143"/>
      <c r="BD1158" s="100"/>
      <c r="BE1158" s="100"/>
      <c r="BF1158" s="100"/>
      <c r="BG1158" s="100"/>
    </row>
    <row r="1159" spans="1:59" ht="12.75" customHeight="1" x14ac:dyDescent="0.2">
      <c r="A1159" s="144"/>
      <c r="B1159" s="141"/>
      <c r="C1159" s="141"/>
      <c r="D1159" s="142"/>
      <c r="E1159" s="142"/>
      <c r="F1159" s="142"/>
      <c r="G1159" s="142"/>
      <c r="H1159" s="142"/>
      <c r="I1159" s="129"/>
      <c r="J1159" s="130"/>
      <c r="K1159" s="131" t="str">
        <f t="shared" si="557"/>
        <v/>
      </c>
      <c r="L1159" s="132" t="str">
        <f t="shared" si="558"/>
        <v/>
      </c>
      <c r="M1159" s="133" t="str">
        <f t="shared" si="559"/>
        <v/>
      </c>
      <c r="N1159" s="134" t="str">
        <f>IFERROR(IF(B:B="","",IF(R1159="Beer",SUM(LOOKUP(2,1/(Rates!$B$3:$B$5&lt;=W1159)/(Rates!$C$3:$C$5&gt;=W1159),Rates!$D$3:$D$5)*(X1159/100)*W1159),IF(R1159="Refreshment Beverage",SUM(LOOKUP(2,1/(Rates!$B$7:$B$11&lt;=W1159)/(Rates!$C$7:$C$11&gt;=W1159),Rates!$D$7:$D$11)*(X1159/100)*W1159)))),"")</f>
        <v/>
      </c>
      <c r="O1159" s="134" t="str">
        <f t="shared" si="560"/>
        <v/>
      </c>
      <c r="P1159" s="116"/>
      <c r="Q1159" s="117" t="str">
        <f t="shared" si="561"/>
        <v/>
      </c>
      <c r="R1159" s="128" t="str">
        <f t="shared" si="562"/>
        <v/>
      </c>
      <c r="S1159" s="135" t="str">
        <f>IF(B1159="","",IF(R1159="Refreshment Beverage",VLOOKUP(VALUE(Q1159),Rates!G$15:L$19,2,0),VLOOKUP(VALUE(Q1159),Rates!G$4:L$12,2,0)))</f>
        <v/>
      </c>
      <c r="T1159" s="135" t="str">
        <f t="shared" si="563"/>
        <v/>
      </c>
      <c r="U1159" s="118" t="str">
        <f t="shared" si="564"/>
        <v/>
      </c>
      <c r="V1159" s="135" t="str">
        <f t="shared" si="565"/>
        <v/>
      </c>
      <c r="W1159" s="135" t="str">
        <f t="shared" si="566"/>
        <v/>
      </c>
      <c r="X1159" s="119" t="str">
        <f t="shared" si="567"/>
        <v/>
      </c>
      <c r="Y1159" s="120" t="str">
        <f>IF(B:B="","",IF(R1159="Refreshment Beverage",VLOOKUP(Q1159,Rates!G$15:L$19,6,0)*W1159,VLOOKUP(Q1159,Rates!G$4:L$12,6,0)*W1159))</f>
        <v/>
      </c>
      <c r="Z1159" s="120" t="str">
        <f t="shared" si="568"/>
        <v/>
      </c>
      <c r="AA1159" s="120" t="str">
        <f t="shared" si="569"/>
        <v/>
      </c>
      <c r="AB1159" s="136" t="str">
        <f>IF(B:B="","",IF(R1159="Refreshment Beverage","",IF(AND(R1159="Beer",Q1159=0),SUM(LOOKUP(2,1/(Rates!$B$15:$B$18&lt;=W1159)/(Rates!$C$15:$C$18&gt;=W1159),Rates!$D$15:$D$18)*W1159),VLOOKUP(VALUE(Q:Q),Rates!A:B,2,0)*W1159)))</f>
        <v/>
      </c>
      <c r="AC1159" s="136" t="str">
        <f>IF(B:B="","",IF(R1159="Refreshment Beverage","",IF(AND(R1159="Beer",Q1159=0),SUM(LOOKUP(2,1/(Rates!$B$15:$B$18&lt;=W1159)/(Rates!$C$15:$C$18&gt;=W1159),Rates!$E$15:$E$18)*W1159),VLOOKUP(VALUE(Q:Q),Rates!A:C,3,0)*W1159)))</f>
        <v/>
      </c>
      <c r="AD1159" s="137" t="str">
        <f>IFERROR(IF(B:B="","",IF(R1159="Beer","",IF(VALUE(Q1159)=0,VLOOKUP(VLOOKUP(B:B,#REF!,16,0),Rates!A:E,2,0),VLOOKUP(VALUE(Q1159),Rates!A$31:B$34,2,0)*W1159))),0)</f>
        <v/>
      </c>
      <c r="AE1159" s="121" t="str">
        <f t="shared" si="570"/>
        <v/>
      </c>
      <c r="AF1159" s="138" t="str">
        <f t="shared" si="571"/>
        <v/>
      </c>
      <c r="AG1159" s="122" t="str">
        <f t="shared" si="572"/>
        <v/>
      </c>
      <c r="AH1159" s="123" t="str">
        <f t="shared" si="573"/>
        <v/>
      </c>
      <c r="AI1159" s="139" t="str">
        <f>IF(AE:AE="","",IF(R1159="Refreshment Beverage",AK1159*(Rates!J$19/100),ROUND(SUM(AH1159*(Rates!$J$8/100)),4)))</f>
        <v/>
      </c>
      <c r="AJ1159" s="124" t="str">
        <f t="shared" si="574"/>
        <v/>
      </c>
      <c r="AK1159" s="125" t="str">
        <f t="shared" si="575"/>
        <v/>
      </c>
      <c r="AL1159" s="121" t="str">
        <f t="shared" si="576"/>
        <v/>
      </c>
      <c r="AM1159" s="138" t="str">
        <f>IF(AS1159="","",IF(R1159="Refreshment Beverage",ROUND(AS1159*Rates!K$19,4),ROUND(AO1159*(VLOOKUP(VALUE(Q1159),Rates!G$4:L$12,3,0)),4)))</f>
        <v/>
      </c>
      <c r="AN1159" s="126" t="str">
        <f>IF(AS1159="","",IF(R1159="Refreshment Beverage",AS1159*(Rates!J$19/100),MAX(AM1159,AB1159)))</f>
        <v/>
      </c>
      <c r="AO1159" s="127" t="str">
        <f t="shared" si="577"/>
        <v/>
      </c>
      <c r="AP1159" s="127" t="str">
        <f t="shared" si="578"/>
        <v/>
      </c>
      <c r="AQ1159" s="140" t="str">
        <f>IF(AS1159="","",IF(R1159="Refreshment Beverage",ROUND(SUM(VLOOKUP(Q:Q,Rates!G$15:L$19,3,0)*(AS1159-Y1159-Z1159-AA1159)),4),ROUND(SUM(Rates!$K$8*AS1159),4)))</f>
        <v/>
      </c>
      <c r="AR1159" s="139" t="str">
        <f t="shared" si="579"/>
        <v/>
      </c>
      <c r="AS1159" s="125" t="str">
        <f t="shared" si="580"/>
        <v/>
      </c>
      <c r="AT1159" s="121" t="str">
        <f t="shared" si="581"/>
        <v/>
      </c>
      <c r="AU1159" s="138" t="str">
        <f>IF(AX1159="","",IF(R1159="Refreshment Beverage",ROUND((BA1159-Y1159-Z1159-AA1159)*VLOOKUP(VALUE(Q1159),Rates!G$15:L$19,3,0),4),ROUND(AW1159*(VLOOKUP(VALUE(Q1159),Rates!G:L,3,0)),4)))</f>
        <v/>
      </c>
      <c r="AV1159" s="126" t="str">
        <f t="shared" si="582"/>
        <v/>
      </c>
      <c r="AW1159" s="127" t="str">
        <f t="shared" si="583"/>
        <v/>
      </c>
      <c r="AX1159" s="123" t="str">
        <f t="shared" si="584"/>
        <v/>
      </c>
      <c r="AY1159" s="140" t="str">
        <f>IF(AX1159="","",IF(R1159="Refreshment Beverage",ROUND(SUM(AX1159*Rates!K$19),4),ROUND(SUM(AX1159*(Rates!J$8/100)),4)))</f>
        <v/>
      </c>
      <c r="AZ1159" s="124" t="str">
        <f t="shared" si="585"/>
        <v/>
      </c>
      <c r="BA1159" s="125" t="str">
        <f t="shared" si="586"/>
        <v/>
      </c>
      <c r="BB1159" s="115"/>
      <c r="BC1159" s="143"/>
      <c r="BD1159" s="100"/>
      <c r="BE1159" s="100"/>
      <c r="BF1159" s="100"/>
      <c r="BG1159" s="100"/>
    </row>
    <row r="1160" spans="1:59" ht="12.75" customHeight="1" x14ac:dyDescent="0.2">
      <c r="A1160" s="144"/>
      <c r="B1160" s="141"/>
      <c r="C1160" s="141"/>
      <c r="D1160" s="142"/>
      <c r="E1160" s="142"/>
      <c r="F1160" s="142"/>
      <c r="G1160" s="142"/>
      <c r="H1160" s="142"/>
      <c r="I1160" s="129"/>
      <c r="J1160" s="130"/>
      <c r="K1160" s="131" t="str">
        <f t="shared" si="557"/>
        <v/>
      </c>
      <c r="L1160" s="132" t="str">
        <f t="shared" si="558"/>
        <v/>
      </c>
      <c r="M1160" s="133" t="str">
        <f t="shared" si="559"/>
        <v/>
      </c>
      <c r="N1160" s="134" t="str">
        <f>IFERROR(IF(B:B="","",IF(R1160="Beer",SUM(LOOKUP(2,1/(Rates!$B$3:$B$5&lt;=W1160)/(Rates!$C$3:$C$5&gt;=W1160),Rates!$D$3:$D$5)*(X1160/100)*W1160),IF(R1160="Refreshment Beverage",SUM(LOOKUP(2,1/(Rates!$B$7:$B$11&lt;=W1160)/(Rates!$C$7:$C$11&gt;=W1160),Rates!$D$7:$D$11)*(X1160/100)*W1160)))),"")</f>
        <v/>
      </c>
      <c r="O1160" s="134" t="str">
        <f t="shared" si="560"/>
        <v/>
      </c>
      <c r="P1160" s="116"/>
      <c r="Q1160" s="117" t="str">
        <f t="shared" si="561"/>
        <v/>
      </c>
      <c r="R1160" s="128" t="str">
        <f t="shared" si="562"/>
        <v/>
      </c>
      <c r="S1160" s="135" t="str">
        <f>IF(B1160="","",IF(R1160="Refreshment Beverage",VLOOKUP(VALUE(Q1160),Rates!G$15:L$19,2,0),VLOOKUP(VALUE(Q1160),Rates!G$4:L$12,2,0)))</f>
        <v/>
      </c>
      <c r="T1160" s="135" t="str">
        <f t="shared" si="563"/>
        <v/>
      </c>
      <c r="U1160" s="118" t="str">
        <f t="shared" si="564"/>
        <v/>
      </c>
      <c r="V1160" s="135" t="str">
        <f t="shared" si="565"/>
        <v/>
      </c>
      <c r="W1160" s="135" t="str">
        <f t="shared" si="566"/>
        <v/>
      </c>
      <c r="X1160" s="119" t="str">
        <f t="shared" si="567"/>
        <v/>
      </c>
      <c r="Y1160" s="120" t="str">
        <f>IF(B:B="","",IF(R1160="Refreshment Beverage",VLOOKUP(Q1160,Rates!G$15:L$19,6,0)*W1160,VLOOKUP(Q1160,Rates!G$4:L$12,6,0)*W1160))</f>
        <v/>
      </c>
      <c r="Z1160" s="120" t="str">
        <f t="shared" si="568"/>
        <v/>
      </c>
      <c r="AA1160" s="120" t="str">
        <f t="shared" si="569"/>
        <v/>
      </c>
      <c r="AB1160" s="136" t="str">
        <f>IF(B:B="","",IF(R1160="Refreshment Beverage","",IF(AND(R1160="Beer",Q1160=0),SUM(LOOKUP(2,1/(Rates!$B$15:$B$18&lt;=W1160)/(Rates!$C$15:$C$18&gt;=W1160),Rates!$D$15:$D$18)*W1160),VLOOKUP(VALUE(Q:Q),Rates!A:B,2,0)*W1160)))</f>
        <v/>
      </c>
      <c r="AC1160" s="136" t="str">
        <f>IF(B:B="","",IF(R1160="Refreshment Beverage","",IF(AND(R1160="Beer",Q1160=0),SUM(LOOKUP(2,1/(Rates!$B$15:$B$18&lt;=W1160)/(Rates!$C$15:$C$18&gt;=W1160),Rates!$E$15:$E$18)*W1160),VLOOKUP(VALUE(Q:Q),Rates!A:C,3,0)*W1160)))</f>
        <v/>
      </c>
      <c r="AD1160" s="137" t="str">
        <f>IFERROR(IF(B:B="","",IF(R1160="Beer","",IF(VALUE(Q1160)=0,VLOOKUP(VLOOKUP(B:B,#REF!,16,0),Rates!A:E,2,0),VLOOKUP(VALUE(Q1160),Rates!A$31:B$34,2,0)*W1160))),0)</f>
        <v/>
      </c>
      <c r="AE1160" s="121" t="str">
        <f t="shared" si="570"/>
        <v/>
      </c>
      <c r="AF1160" s="138" t="str">
        <f t="shared" si="571"/>
        <v/>
      </c>
      <c r="AG1160" s="122" t="str">
        <f t="shared" si="572"/>
        <v/>
      </c>
      <c r="AH1160" s="123" t="str">
        <f t="shared" si="573"/>
        <v/>
      </c>
      <c r="AI1160" s="139" t="str">
        <f>IF(AE:AE="","",IF(R1160="Refreshment Beverage",AK1160*(Rates!J$19/100),ROUND(SUM(AH1160*(Rates!$J$8/100)),4)))</f>
        <v/>
      </c>
      <c r="AJ1160" s="124" t="str">
        <f t="shared" si="574"/>
        <v/>
      </c>
      <c r="AK1160" s="125" t="str">
        <f t="shared" si="575"/>
        <v/>
      </c>
      <c r="AL1160" s="121" t="str">
        <f t="shared" si="576"/>
        <v/>
      </c>
      <c r="AM1160" s="138" t="str">
        <f>IF(AS1160="","",IF(R1160="Refreshment Beverage",ROUND(AS1160*Rates!K$19,4),ROUND(AO1160*(VLOOKUP(VALUE(Q1160),Rates!G$4:L$12,3,0)),4)))</f>
        <v/>
      </c>
      <c r="AN1160" s="126" t="str">
        <f>IF(AS1160="","",IF(R1160="Refreshment Beverage",AS1160*(Rates!J$19/100),MAX(AM1160,AB1160)))</f>
        <v/>
      </c>
      <c r="AO1160" s="127" t="str">
        <f t="shared" si="577"/>
        <v/>
      </c>
      <c r="AP1160" s="127" t="str">
        <f t="shared" si="578"/>
        <v/>
      </c>
      <c r="AQ1160" s="140" t="str">
        <f>IF(AS1160="","",IF(R1160="Refreshment Beverage",ROUND(SUM(VLOOKUP(Q:Q,Rates!G$15:L$19,3,0)*(AS1160-Y1160-Z1160-AA1160)),4),ROUND(SUM(Rates!$K$8*AS1160),4)))</f>
        <v/>
      </c>
      <c r="AR1160" s="139" t="str">
        <f t="shared" si="579"/>
        <v/>
      </c>
      <c r="AS1160" s="125" t="str">
        <f t="shared" si="580"/>
        <v/>
      </c>
      <c r="AT1160" s="121" t="str">
        <f t="shared" si="581"/>
        <v/>
      </c>
      <c r="AU1160" s="138" t="str">
        <f>IF(AX1160="","",IF(R1160="Refreshment Beverage",ROUND((BA1160-Y1160-Z1160-AA1160)*VLOOKUP(VALUE(Q1160),Rates!G$15:L$19,3,0),4),ROUND(AW1160*(VLOOKUP(VALUE(Q1160),Rates!G:L,3,0)),4)))</f>
        <v/>
      </c>
      <c r="AV1160" s="126" t="str">
        <f t="shared" si="582"/>
        <v/>
      </c>
      <c r="AW1160" s="127" t="str">
        <f t="shared" si="583"/>
        <v/>
      </c>
      <c r="AX1160" s="123" t="str">
        <f t="shared" si="584"/>
        <v/>
      </c>
      <c r="AY1160" s="140" t="str">
        <f>IF(AX1160="","",IF(R1160="Refreshment Beverage",ROUND(SUM(AX1160*Rates!K$19),4),ROUND(SUM(AX1160*(Rates!J$8/100)),4)))</f>
        <v/>
      </c>
      <c r="AZ1160" s="124" t="str">
        <f t="shared" si="585"/>
        <v/>
      </c>
      <c r="BA1160" s="125" t="str">
        <f t="shared" si="586"/>
        <v/>
      </c>
      <c r="BB1160" s="115"/>
      <c r="BC1160" s="143"/>
      <c r="BD1160" s="100"/>
      <c r="BE1160" s="100"/>
      <c r="BF1160" s="100"/>
      <c r="BG1160" s="100"/>
    </row>
    <row r="1161" spans="1:59" ht="12.75" customHeight="1" x14ac:dyDescent="0.2">
      <c r="A1161" s="144"/>
      <c r="B1161" s="141"/>
      <c r="C1161" s="141"/>
      <c r="D1161" s="142"/>
      <c r="E1161" s="142"/>
      <c r="F1161" s="142"/>
      <c r="G1161" s="142"/>
      <c r="H1161" s="142"/>
      <c r="I1161" s="129"/>
      <c r="J1161" s="130"/>
      <c r="K1161" s="131" t="str">
        <f t="shared" si="557"/>
        <v/>
      </c>
      <c r="L1161" s="132" t="str">
        <f t="shared" si="558"/>
        <v/>
      </c>
      <c r="M1161" s="133" t="str">
        <f t="shared" si="559"/>
        <v/>
      </c>
      <c r="N1161" s="134" t="str">
        <f>IFERROR(IF(B:B="","",IF(R1161="Beer",SUM(LOOKUP(2,1/(Rates!$B$3:$B$5&lt;=W1161)/(Rates!$C$3:$C$5&gt;=W1161),Rates!$D$3:$D$5)*(X1161/100)*W1161),IF(R1161="Refreshment Beverage",SUM(LOOKUP(2,1/(Rates!$B$7:$B$11&lt;=W1161)/(Rates!$C$7:$C$11&gt;=W1161),Rates!$D$7:$D$11)*(X1161/100)*W1161)))),"")</f>
        <v/>
      </c>
      <c r="O1161" s="134" t="str">
        <f t="shared" si="560"/>
        <v/>
      </c>
      <c r="P1161" s="116"/>
      <c r="Q1161" s="117" t="str">
        <f t="shared" si="561"/>
        <v/>
      </c>
      <c r="R1161" s="128" t="str">
        <f t="shared" si="562"/>
        <v/>
      </c>
      <c r="S1161" s="135" t="str">
        <f>IF(B1161="","",IF(R1161="Refreshment Beverage",VLOOKUP(VALUE(Q1161),Rates!G$15:L$19,2,0),VLOOKUP(VALUE(Q1161),Rates!G$4:L$12,2,0)))</f>
        <v/>
      </c>
      <c r="T1161" s="135" t="str">
        <f t="shared" si="563"/>
        <v/>
      </c>
      <c r="U1161" s="118" t="str">
        <f t="shared" si="564"/>
        <v/>
      </c>
      <c r="V1161" s="135" t="str">
        <f t="shared" si="565"/>
        <v/>
      </c>
      <c r="W1161" s="135" t="str">
        <f t="shared" si="566"/>
        <v/>
      </c>
      <c r="X1161" s="119" t="str">
        <f t="shared" si="567"/>
        <v/>
      </c>
      <c r="Y1161" s="120" t="str">
        <f>IF(B:B="","",IF(R1161="Refreshment Beverage",VLOOKUP(Q1161,Rates!G$15:L$19,6,0)*W1161,VLOOKUP(Q1161,Rates!G$4:L$12,6,0)*W1161))</f>
        <v/>
      </c>
      <c r="Z1161" s="120" t="str">
        <f t="shared" si="568"/>
        <v/>
      </c>
      <c r="AA1161" s="120" t="str">
        <f t="shared" si="569"/>
        <v/>
      </c>
      <c r="AB1161" s="136" t="str">
        <f>IF(B:B="","",IF(R1161="Refreshment Beverage","",IF(AND(R1161="Beer",Q1161=0),SUM(LOOKUP(2,1/(Rates!$B$15:$B$18&lt;=W1161)/(Rates!$C$15:$C$18&gt;=W1161),Rates!$D$15:$D$18)*W1161),VLOOKUP(VALUE(Q:Q),Rates!A:B,2,0)*W1161)))</f>
        <v/>
      </c>
      <c r="AC1161" s="136" t="str">
        <f>IF(B:B="","",IF(R1161="Refreshment Beverage","",IF(AND(R1161="Beer",Q1161=0),SUM(LOOKUP(2,1/(Rates!$B$15:$B$18&lt;=W1161)/(Rates!$C$15:$C$18&gt;=W1161),Rates!$E$15:$E$18)*W1161),VLOOKUP(VALUE(Q:Q),Rates!A:C,3,0)*W1161)))</f>
        <v/>
      </c>
      <c r="AD1161" s="137" t="str">
        <f>IFERROR(IF(B:B="","",IF(R1161="Beer","",IF(VALUE(Q1161)=0,VLOOKUP(VLOOKUP(B:B,#REF!,16,0),Rates!A:E,2,0),VLOOKUP(VALUE(Q1161),Rates!A$31:B$34,2,0)*W1161))),0)</f>
        <v/>
      </c>
      <c r="AE1161" s="121" t="str">
        <f t="shared" si="570"/>
        <v/>
      </c>
      <c r="AF1161" s="138" t="str">
        <f t="shared" si="571"/>
        <v/>
      </c>
      <c r="AG1161" s="122" t="str">
        <f t="shared" si="572"/>
        <v/>
      </c>
      <c r="AH1161" s="123" t="str">
        <f t="shared" si="573"/>
        <v/>
      </c>
      <c r="AI1161" s="139" t="str">
        <f>IF(AE:AE="","",IF(R1161="Refreshment Beverage",AK1161*(Rates!J$19/100),ROUND(SUM(AH1161*(Rates!$J$8/100)),4)))</f>
        <v/>
      </c>
      <c r="AJ1161" s="124" t="str">
        <f t="shared" si="574"/>
        <v/>
      </c>
      <c r="AK1161" s="125" t="str">
        <f t="shared" si="575"/>
        <v/>
      </c>
      <c r="AL1161" s="121" t="str">
        <f t="shared" si="576"/>
        <v/>
      </c>
      <c r="AM1161" s="138" t="str">
        <f>IF(AS1161="","",IF(R1161="Refreshment Beverage",ROUND(AS1161*Rates!K$19,4),ROUND(AO1161*(VLOOKUP(VALUE(Q1161),Rates!G$4:L$12,3,0)),4)))</f>
        <v/>
      </c>
      <c r="AN1161" s="126" t="str">
        <f>IF(AS1161="","",IF(R1161="Refreshment Beverage",AS1161*(Rates!J$19/100),MAX(AM1161,AB1161)))</f>
        <v/>
      </c>
      <c r="AO1161" s="127" t="str">
        <f t="shared" si="577"/>
        <v/>
      </c>
      <c r="AP1161" s="127" t="str">
        <f t="shared" si="578"/>
        <v/>
      </c>
      <c r="AQ1161" s="140" t="str">
        <f>IF(AS1161="","",IF(R1161="Refreshment Beverage",ROUND(SUM(VLOOKUP(Q:Q,Rates!G$15:L$19,3,0)*(AS1161-Y1161-Z1161-AA1161)),4),ROUND(SUM(Rates!$K$8*AS1161),4)))</f>
        <v/>
      </c>
      <c r="AR1161" s="139" t="str">
        <f t="shared" si="579"/>
        <v/>
      </c>
      <c r="AS1161" s="125" t="str">
        <f t="shared" si="580"/>
        <v/>
      </c>
      <c r="AT1161" s="121" t="str">
        <f t="shared" si="581"/>
        <v/>
      </c>
      <c r="AU1161" s="138" t="str">
        <f>IF(AX1161="","",IF(R1161="Refreshment Beverage",ROUND((BA1161-Y1161-Z1161-AA1161)*VLOOKUP(VALUE(Q1161),Rates!G$15:L$19,3,0),4),ROUND(AW1161*(VLOOKUP(VALUE(Q1161),Rates!G:L,3,0)),4)))</f>
        <v/>
      </c>
      <c r="AV1161" s="126" t="str">
        <f t="shared" si="582"/>
        <v/>
      </c>
      <c r="AW1161" s="127" t="str">
        <f t="shared" si="583"/>
        <v/>
      </c>
      <c r="AX1161" s="123" t="str">
        <f t="shared" si="584"/>
        <v/>
      </c>
      <c r="AY1161" s="140" t="str">
        <f>IF(AX1161="","",IF(R1161="Refreshment Beverage",ROUND(SUM(AX1161*Rates!K$19),4),ROUND(SUM(AX1161*(Rates!J$8/100)),4)))</f>
        <v/>
      </c>
      <c r="AZ1161" s="124" t="str">
        <f t="shared" si="585"/>
        <v/>
      </c>
      <c r="BA1161" s="125" t="str">
        <f t="shared" si="586"/>
        <v/>
      </c>
      <c r="BB1161" s="115"/>
      <c r="BC1161" s="143"/>
      <c r="BD1161" s="100"/>
      <c r="BE1161" s="100"/>
      <c r="BF1161" s="100"/>
      <c r="BG1161" s="100"/>
    </row>
    <row r="1162" spans="1:59" ht="12.75" customHeight="1" x14ac:dyDescent="0.2">
      <c r="A1162" s="144"/>
      <c r="B1162" s="141"/>
      <c r="C1162" s="141"/>
      <c r="D1162" s="142"/>
      <c r="E1162" s="142"/>
      <c r="F1162" s="142"/>
      <c r="G1162" s="142"/>
      <c r="H1162" s="142"/>
      <c r="I1162" s="129"/>
      <c r="J1162" s="130"/>
      <c r="K1162" s="131" t="str">
        <f t="shared" si="557"/>
        <v/>
      </c>
      <c r="L1162" s="132" t="str">
        <f t="shared" si="558"/>
        <v/>
      </c>
      <c r="M1162" s="133" t="str">
        <f t="shared" si="559"/>
        <v/>
      </c>
      <c r="N1162" s="134" t="str">
        <f>IFERROR(IF(B:B="","",IF(R1162="Beer",SUM(LOOKUP(2,1/(Rates!$B$3:$B$5&lt;=W1162)/(Rates!$C$3:$C$5&gt;=W1162),Rates!$D$3:$D$5)*(X1162/100)*W1162),IF(R1162="Refreshment Beverage",SUM(LOOKUP(2,1/(Rates!$B$7:$B$11&lt;=W1162)/(Rates!$C$7:$C$11&gt;=W1162),Rates!$D$7:$D$11)*(X1162/100)*W1162)))),"")</f>
        <v/>
      </c>
      <c r="O1162" s="134" t="str">
        <f t="shared" si="560"/>
        <v/>
      </c>
      <c r="P1162" s="116"/>
      <c r="Q1162" s="117" t="str">
        <f t="shared" si="561"/>
        <v/>
      </c>
      <c r="R1162" s="128" t="str">
        <f t="shared" si="562"/>
        <v/>
      </c>
      <c r="S1162" s="135" t="str">
        <f>IF(B1162="","",IF(R1162="Refreshment Beverage",VLOOKUP(VALUE(Q1162),Rates!G$15:L$19,2,0),VLOOKUP(VALUE(Q1162),Rates!G$4:L$12,2,0)))</f>
        <v/>
      </c>
      <c r="T1162" s="135" t="str">
        <f t="shared" si="563"/>
        <v/>
      </c>
      <c r="U1162" s="118" t="str">
        <f t="shared" si="564"/>
        <v/>
      </c>
      <c r="V1162" s="135" t="str">
        <f t="shared" si="565"/>
        <v/>
      </c>
      <c r="W1162" s="135" t="str">
        <f t="shared" si="566"/>
        <v/>
      </c>
      <c r="X1162" s="119" t="str">
        <f t="shared" si="567"/>
        <v/>
      </c>
      <c r="Y1162" s="120" t="str">
        <f>IF(B:B="","",IF(R1162="Refreshment Beverage",VLOOKUP(Q1162,Rates!G$15:L$19,6,0)*W1162,VLOOKUP(Q1162,Rates!G$4:L$12,6,0)*W1162))</f>
        <v/>
      </c>
      <c r="Z1162" s="120" t="str">
        <f t="shared" si="568"/>
        <v/>
      </c>
      <c r="AA1162" s="120" t="str">
        <f t="shared" si="569"/>
        <v/>
      </c>
      <c r="AB1162" s="136" t="str">
        <f>IF(B:B="","",IF(R1162="Refreshment Beverage","",IF(AND(R1162="Beer",Q1162=0),SUM(LOOKUP(2,1/(Rates!$B$15:$B$18&lt;=W1162)/(Rates!$C$15:$C$18&gt;=W1162),Rates!$D$15:$D$18)*W1162),VLOOKUP(VALUE(Q:Q),Rates!A:B,2,0)*W1162)))</f>
        <v/>
      </c>
      <c r="AC1162" s="136" t="str">
        <f>IF(B:B="","",IF(R1162="Refreshment Beverage","",IF(AND(R1162="Beer",Q1162=0),SUM(LOOKUP(2,1/(Rates!$B$15:$B$18&lt;=W1162)/(Rates!$C$15:$C$18&gt;=W1162),Rates!$E$15:$E$18)*W1162),VLOOKUP(VALUE(Q:Q),Rates!A:C,3,0)*W1162)))</f>
        <v/>
      </c>
      <c r="AD1162" s="137" t="str">
        <f>IFERROR(IF(B:B="","",IF(R1162="Beer","",IF(VALUE(Q1162)=0,VLOOKUP(VLOOKUP(B:B,#REF!,16,0),Rates!A:E,2,0),VLOOKUP(VALUE(Q1162),Rates!A$31:B$34,2,0)*W1162))),0)</f>
        <v/>
      </c>
      <c r="AE1162" s="121" t="str">
        <f t="shared" si="570"/>
        <v/>
      </c>
      <c r="AF1162" s="138" t="str">
        <f t="shared" si="571"/>
        <v/>
      </c>
      <c r="AG1162" s="122" t="str">
        <f t="shared" si="572"/>
        <v/>
      </c>
      <c r="AH1162" s="123" t="str">
        <f t="shared" si="573"/>
        <v/>
      </c>
      <c r="AI1162" s="139" t="str">
        <f>IF(AE:AE="","",IF(R1162="Refreshment Beverage",AK1162*(Rates!J$19/100),ROUND(SUM(AH1162*(Rates!$J$8/100)),4)))</f>
        <v/>
      </c>
      <c r="AJ1162" s="124" t="str">
        <f t="shared" si="574"/>
        <v/>
      </c>
      <c r="AK1162" s="125" t="str">
        <f t="shared" si="575"/>
        <v/>
      </c>
      <c r="AL1162" s="121" t="str">
        <f t="shared" si="576"/>
        <v/>
      </c>
      <c r="AM1162" s="138" t="str">
        <f>IF(AS1162="","",IF(R1162="Refreshment Beverage",ROUND(AS1162*Rates!K$19,4),ROUND(AO1162*(VLOOKUP(VALUE(Q1162),Rates!G$4:L$12,3,0)),4)))</f>
        <v/>
      </c>
      <c r="AN1162" s="126" t="str">
        <f>IF(AS1162="","",IF(R1162="Refreshment Beverage",AS1162*(Rates!J$19/100),MAX(AM1162,AB1162)))</f>
        <v/>
      </c>
      <c r="AO1162" s="127" t="str">
        <f t="shared" si="577"/>
        <v/>
      </c>
      <c r="AP1162" s="127" t="str">
        <f t="shared" si="578"/>
        <v/>
      </c>
      <c r="AQ1162" s="140" t="str">
        <f>IF(AS1162="","",IF(R1162="Refreshment Beverage",ROUND(SUM(VLOOKUP(Q:Q,Rates!G$15:L$19,3,0)*(AS1162-Y1162-Z1162-AA1162)),4),ROUND(SUM(Rates!$K$8*AS1162),4)))</f>
        <v/>
      </c>
      <c r="AR1162" s="139" t="str">
        <f t="shared" si="579"/>
        <v/>
      </c>
      <c r="AS1162" s="125" t="str">
        <f t="shared" si="580"/>
        <v/>
      </c>
      <c r="AT1162" s="121" t="str">
        <f t="shared" si="581"/>
        <v/>
      </c>
      <c r="AU1162" s="138" t="str">
        <f>IF(AX1162="","",IF(R1162="Refreshment Beverage",ROUND((BA1162-Y1162-Z1162-AA1162)*VLOOKUP(VALUE(Q1162),Rates!G$15:L$19,3,0),4),ROUND(AW1162*(VLOOKUP(VALUE(Q1162),Rates!G:L,3,0)),4)))</f>
        <v/>
      </c>
      <c r="AV1162" s="126" t="str">
        <f t="shared" si="582"/>
        <v/>
      </c>
      <c r="AW1162" s="127" t="str">
        <f t="shared" si="583"/>
        <v/>
      </c>
      <c r="AX1162" s="123" t="str">
        <f t="shared" si="584"/>
        <v/>
      </c>
      <c r="AY1162" s="140" t="str">
        <f>IF(AX1162="","",IF(R1162="Refreshment Beverage",ROUND(SUM(AX1162*Rates!K$19),4),ROUND(SUM(AX1162*(Rates!J$8/100)),4)))</f>
        <v/>
      </c>
      <c r="AZ1162" s="124" t="str">
        <f t="shared" si="585"/>
        <v/>
      </c>
      <c r="BA1162" s="125" t="str">
        <f t="shared" si="586"/>
        <v/>
      </c>
      <c r="BB1162" s="115"/>
      <c r="BC1162" s="143"/>
      <c r="BD1162" s="100"/>
      <c r="BE1162" s="100"/>
      <c r="BF1162" s="100"/>
      <c r="BG1162" s="100"/>
    </row>
    <row r="1163" spans="1:59" ht="12.75" customHeight="1" x14ac:dyDescent="0.2">
      <c r="A1163" s="144"/>
      <c r="B1163" s="141"/>
      <c r="C1163" s="141"/>
      <c r="D1163" s="142"/>
      <c r="E1163" s="142"/>
      <c r="F1163" s="142"/>
      <c r="G1163" s="142"/>
      <c r="H1163" s="142"/>
      <c r="I1163" s="129"/>
      <c r="J1163" s="130"/>
      <c r="K1163" s="131" t="str">
        <f t="shared" si="557"/>
        <v/>
      </c>
      <c r="L1163" s="132" t="str">
        <f t="shared" si="558"/>
        <v/>
      </c>
      <c r="M1163" s="133" t="str">
        <f t="shared" si="559"/>
        <v/>
      </c>
      <c r="N1163" s="134" t="str">
        <f>IFERROR(IF(B:B="","",IF(R1163="Beer",SUM(LOOKUP(2,1/(Rates!$B$3:$B$5&lt;=W1163)/(Rates!$C$3:$C$5&gt;=W1163),Rates!$D$3:$D$5)*(X1163/100)*W1163),IF(R1163="Refreshment Beverage",SUM(LOOKUP(2,1/(Rates!$B$7:$B$11&lt;=W1163)/(Rates!$C$7:$C$11&gt;=W1163),Rates!$D$7:$D$11)*(X1163/100)*W1163)))),"")</f>
        <v/>
      </c>
      <c r="O1163" s="134" t="str">
        <f t="shared" si="560"/>
        <v/>
      </c>
      <c r="P1163" s="116"/>
      <c r="Q1163" s="117" t="str">
        <f t="shared" si="561"/>
        <v/>
      </c>
      <c r="R1163" s="128" t="str">
        <f t="shared" si="562"/>
        <v/>
      </c>
      <c r="S1163" s="135" t="str">
        <f>IF(B1163="","",IF(R1163="Refreshment Beverage",VLOOKUP(VALUE(Q1163),Rates!G$15:L$19,2,0),VLOOKUP(VALUE(Q1163),Rates!G$4:L$12,2,0)))</f>
        <v/>
      </c>
      <c r="T1163" s="135" t="str">
        <f t="shared" si="563"/>
        <v/>
      </c>
      <c r="U1163" s="118" t="str">
        <f t="shared" si="564"/>
        <v/>
      </c>
      <c r="V1163" s="135" t="str">
        <f t="shared" si="565"/>
        <v/>
      </c>
      <c r="W1163" s="135" t="str">
        <f t="shared" si="566"/>
        <v/>
      </c>
      <c r="X1163" s="119" t="str">
        <f t="shared" si="567"/>
        <v/>
      </c>
      <c r="Y1163" s="120" t="str">
        <f>IF(B:B="","",IF(R1163="Refreshment Beverage",VLOOKUP(Q1163,Rates!G$15:L$19,6,0)*W1163,VLOOKUP(Q1163,Rates!G$4:L$12,6,0)*W1163))</f>
        <v/>
      </c>
      <c r="Z1163" s="120" t="str">
        <f t="shared" si="568"/>
        <v/>
      </c>
      <c r="AA1163" s="120" t="str">
        <f t="shared" si="569"/>
        <v/>
      </c>
      <c r="AB1163" s="136" t="str">
        <f>IF(B:B="","",IF(R1163="Refreshment Beverage","",IF(AND(R1163="Beer",Q1163=0),SUM(LOOKUP(2,1/(Rates!$B$15:$B$18&lt;=W1163)/(Rates!$C$15:$C$18&gt;=W1163),Rates!$D$15:$D$18)*W1163),VLOOKUP(VALUE(Q:Q),Rates!A:B,2,0)*W1163)))</f>
        <v/>
      </c>
      <c r="AC1163" s="136" t="str">
        <f>IF(B:B="","",IF(R1163="Refreshment Beverage","",IF(AND(R1163="Beer",Q1163=0),SUM(LOOKUP(2,1/(Rates!$B$15:$B$18&lt;=W1163)/(Rates!$C$15:$C$18&gt;=W1163),Rates!$E$15:$E$18)*W1163),VLOOKUP(VALUE(Q:Q),Rates!A:C,3,0)*W1163)))</f>
        <v/>
      </c>
      <c r="AD1163" s="137" t="str">
        <f>IFERROR(IF(B:B="","",IF(R1163="Beer","",IF(VALUE(Q1163)=0,VLOOKUP(VLOOKUP(B:B,#REF!,16,0),Rates!A:E,2,0),VLOOKUP(VALUE(Q1163),Rates!A$31:B$34,2,0)*W1163))),0)</f>
        <v/>
      </c>
      <c r="AE1163" s="121" t="str">
        <f t="shared" si="570"/>
        <v/>
      </c>
      <c r="AF1163" s="138" t="str">
        <f t="shared" si="571"/>
        <v/>
      </c>
      <c r="AG1163" s="122" t="str">
        <f t="shared" si="572"/>
        <v/>
      </c>
      <c r="AH1163" s="123" t="str">
        <f t="shared" si="573"/>
        <v/>
      </c>
      <c r="AI1163" s="139" t="str">
        <f>IF(AE:AE="","",IF(R1163="Refreshment Beverage",AK1163*(Rates!J$19/100),ROUND(SUM(AH1163*(Rates!$J$8/100)),4)))</f>
        <v/>
      </c>
      <c r="AJ1163" s="124" t="str">
        <f t="shared" si="574"/>
        <v/>
      </c>
      <c r="AK1163" s="125" t="str">
        <f t="shared" si="575"/>
        <v/>
      </c>
      <c r="AL1163" s="121" t="str">
        <f t="shared" si="576"/>
        <v/>
      </c>
      <c r="AM1163" s="138" t="str">
        <f>IF(AS1163="","",IF(R1163="Refreshment Beverage",ROUND(AS1163*Rates!K$19,4),ROUND(AO1163*(VLOOKUP(VALUE(Q1163),Rates!G$4:L$12,3,0)),4)))</f>
        <v/>
      </c>
      <c r="AN1163" s="126" t="str">
        <f>IF(AS1163="","",IF(R1163="Refreshment Beverage",AS1163*(Rates!J$19/100),MAX(AM1163,AB1163)))</f>
        <v/>
      </c>
      <c r="AO1163" s="127" t="str">
        <f t="shared" si="577"/>
        <v/>
      </c>
      <c r="AP1163" s="127" t="str">
        <f t="shared" si="578"/>
        <v/>
      </c>
      <c r="AQ1163" s="140" t="str">
        <f>IF(AS1163="","",IF(R1163="Refreshment Beverage",ROUND(SUM(VLOOKUP(Q:Q,Rates!G$15:L$19,3,0)*(AS1163-Y1163-Z1163-AA1163)),4),ROUND(SUM(Rates!$K$8*AS1163),4)))</f>
        <v/>
      </c>
      <c r="AR1163" s="139" t="str">
        <f t="shared" si="579"/>
        <v/>
      </c>
      <c r="AS1163" s="125" t="str">
        <f t="shared" si="580"/>
        <v/>
      </c>
      <c r="AT1163" s="121" t="str">
        <f t="shared" si="581"/>
        <v/>
      </c>
      <c r="AU1163" s="138" t="str">
        <f>IF(AX1163="","",IF(R1163="Refreshment Beverage",ROUND((BA1163-Y1163-Z1163-AA1163)*VLOOKUP(VALUE(Q1163),Rates!G$15:L$19,3,0),4),ROUND(AW1163*(VLOOKUP(VALUE(Q1163),Rates!G:L,3,0)),4)))</f>
        <v/>
      </c>
      <c r="AV1163" s="126" t="str">
        <f t="shared" si="582"/>
        <v/>
      </c>
      <c r="AW1163" s="127" t="str">
        <f t="shared" si="583"/>
        <v/>
      </c>
      <c r="AX1163" s="123" t="str">
        <f t="shared" si="584"/>
        <v/>
      </c>
      <c r="AY1163" s="140" t="str">
        <f>IF(AX1163="","",IF(R1163="Refreshment Beverage",ROUND(SUM(AX1163*Rates!K$19),4),ROUND(SUM(AX1163*(Rates!J$8/100)),4)))</f>
        <v/>
      </c>
      <c r="AZ1163" s="124" t="str">
        <f t="shared" si="585"/>
        <v/>
      </c>
      <c r="BA1163" s="125" t="str">
        <f t="shared" si="586"/>
        <v/>
      </c>
      <c r="BB1163" s="115"/>
      <c r="BC1163" s="143"/>
      <c r="BD1163" s="100"/>
      <c r="BE1163" s="100"/>
      <c r="BF1163" s="100"/>
      <c r="BG1163" s="100"/>
    </row>
    <row r="1164" spans="1:59" ht="12.75" customHeight="1" x14ac:dyDescent="0.2">
      <c r="A1164" s="144"/>
      <c r="B1164" s="141"/>
      <c r="C1164" s="141"/>
      <c r="D1164" s="142"/>
      <c r="E1164" s="142"/>
      <c r="F1164" s="142"/>
      <c r="G1164" s="142"/>
      <c r="H1164" s="142"/>
      <c r="I1164" s="129"/>
      <c r="J1164" s="130"/>
      <c r="K1164" s="131" t="str">
        <f t="shared" si="557"/>
        <v/>
      </c>
      <c r="L1164" s="132" t="str">
        <f t="shared" si="558"/>
        <v/>
      </c>
      <c r="M1164" s="133" t="str">
        <f t="shared" si="559"/>
        <v/>
      </c>
      <c r="N1164" s="134" t="str">
        <f>IFERROR(IF(B:B="","",IF(R1164="Beer",SUM(LOOKUP(2,1/(Rates!$B$3:$B$5&lt;=W1164)/(Rates!$C$3:$C$5&gt;=W1164),Rates!$D$3:$D$5)*(X1164/100)*W1164),IF(R1164="Refreshment Beverage",SUM(LOOKUP(2,1/(Rates!$B$7:$B$11&lt;=W1164)/(Rates!$C$7:$C$11&gt;=W1164),Rates!$D$7:$D$11)*(X1164/100)*W1164)))),"")</f>
        <v/>
      </c>
      <c r="O1164" s="134" t="str">
        <f t="shared" si="560"/>
        <v/>
      </c>
      <c r="P1164" s="116"/>
      <c r="Q1164" s="117" t="str">
        <f t="shared" si="561"/>
        <v/>
      </c>
      <c r="R1164" s="128" t="str">
        <f t="shared" si="562"/>
        <v/>
      </c>
      <c r="S1164" s="135" t="str">
        <f>IF(B1164="","",IF(R1164="Refreshment Beverage",VLOOKUP(VALUE(Q1164),Rates!G$15:L$19,2,0),VLOOKUP(VALUE(Q1164),Rates!G$4:L$12,2,0)))</f>
        <v/>
      </c>
      <c r="T1164" s="135" t="str">
        <f t="shared" si="563"/>
        <v/>
      </c>
      <c r="U1164" s="118" t="str">
        <f t="shared" si="564"/>
        <v/>
      </c>
      <c r="V1164" s="135" t="str">
        <f t="shared" si="565"/>
        <v/>
      </c>
      <c r="W1164" s="135" t="str">
        <f t="shared" si="566"/>
        <v/>
      </c>
      <c r="X1164" s="119" t="str">
        <f t="shared" si="567"/>
        <v/>
      </c>
      <c r="Y1164" s="120" t="str">
        <f>IF(B:B="","",IF(R1164="Refreshment Beverage",VLOOKUP(Q1164,Rates!G$15:L$19,6,0)*W1164,VLOOKUP(Q1164,Rates!G$4:L$12,6,0)*W1164))</f>
        <v/>
      </c>
      <c r="Z1164" s="120" t="str">
        <f t="shared" si="568"/>
        <v/>
      </c>
      <c r="AA1164" s="120" t="str">
        <f t="shared" si="569"/>
        <v/>
      </c>
      <c r="AB1164" s="136" t="str">
        <f>IF(B:B="","",IF(R1164="Refreshment Beverage","",IF(AND(R1164="Beer",Q1164=0),SUM(LOOKUP(2,1/(Rates!$B$15:$B$18&lt;=W1164)/(Rates!$C$15:$C$18&gt;=W1164),Rates!$D$15:$D$18)*W1164),VLOOKUP(VALUE(Q:Q),Rates!A:B,2,0)*W1164)))</f>
        <v/>
      </c>
      <c r="AC1164" s="136" t="str">
        <f>IF(B:B="","",IF(R1164="Refreshment Beverage","",IF(AND(R1164="Beer",Q1164=0),SUM(LOOKUP(2,1/(Rates!$B$15:$B$18&lt;=W1164)/(Rates!$C$15:$C$18&gt;=W1164),Rates!$E$15:$E$18)*W1164),VLOOKUP(VALUE(Q:Q),Rates!A:C,3,0)*W1164)))</f>
        <v/>
      </c>
      <c r="AD1164" s="137" t="str">
        <f>IFERROR(IF(B:B="","",IF(R1164="Beer","",IF(VALUE(Q1164)=0,VLOOKUP(VLOOKUP(B:B,#REF!,16,0),Rates!A:E,2,0),VLOOKUP(VALUE(Q1164),Rates!A$31:B$34,2,0)*W1164))),0)</f>
        <v/>
      </c>
      <c r="AE1164" s="121" t="str">
        <f t="shared" si="570"/>
        <v/>
      </c>
      <c r="AF1164" s="138" t="str">
        <f t="shared" si="571"/>
        <v/>
      </c>
      <c r="AG1164" s="122" t="str">
        <f t="shared" si="572"/>
        <v/>
      </c>
      <c r="AH1164" s="123" t="str">
        <f t="shared" si="573"/>
        <v/>
      </c>
      <c r="AI1164" s="139" t="str">
        <f>IF(AE:AE="","",IF(R1164="Refreshment Beverage",AK1164*(Rates!J$19/100),ROUND(SUM(AH1164*(Rates!$J$8/100)),4)))</f>
        <v/>
      </c>
      <c r="AJ1164" s="124" t="str">
        <f t="shared" si="574"/>
        <v/>
      </c>
      <c r="AK1164" s="125" t="str">
        <f t="shared" si="575"/>
        <v/>
      </c>
      <c r="AL1164" s="121" t="str">
        <f t="shared" si="576"/>
        <v/>
      </c>
      <c r="AM1164" s="138" t="str">
        <f>IF(AS1164="","",IF(R1164="Refreshment Beverage",ROUND(AS1164*Rates!K$19,4),ROUND(AO1164*(VLOOKUP(VALUE(Q1164),Rates!G$4:L$12,3,0)),4)))</f>
        <v/>
      </c>
      <c r="AN1164" s="126" t="str">
        <f>IF(AS1164="","",IF(R1164="Refreshment Beverage",AS1164*(Rates!J$19/100),MAX(AM1164,AB1164)))</f>
        <v/>
      </c>
      <c r="AO1164" s="127" t="str">
        <f t="shared" si="577"/>
        <v/>
      </c>
      <c r="AP1164" s="127" t="str">
        <f t="shared" si="578"/>
        <v/>
      </c>
      <c r="AQ1164" s="140" t="str">
        <f>IF(AS1164="","",IF(R1164="Refreshment Beverage",ROUND(SUM(VLOOKUP(Q:Q,Rates!G$15:L$19,3,0)*(AS1164-Y1164-Z1164-AA1164)),4),ROUND(SUM(Rates!$K$8*AS1164),4)))</f>
        <v/>
      </c>
      <c r="AR1164" s="139" t="str">
        <f t="shared" si="579"/>
        <v/>
      </c>
      <c r="AS1164" s="125" t="str">
        <f t="shared" si="580"/>
        <v/>
      </c>
      <c r="AT1164" s="121" t="str">
        <f t="shared" si="581"/>
        <v/>
      </c>
      <c r="AU1164" s="138" t="str">
        <f>IF(AX1164="","",IF(R1164="Refreshment Beverage",ROUND((BA1164-Y1164-Z1164-AA1164)*VLOOKUP(VALUE(Q1164),Rates!G$15:L$19,3,0),4),ROUND(AW1164*(VLOOKUP(VALUE(Q1164),Rates!G:L,3,0)),4)))</f>
        <v/>
      </c>
      <c r="AV1164" s="126" t="str">
        <f t="shared" si="582"/>
        <v/>
      </c>
      <c r="AW1164" s="127" t="str">
        <f t="shared" si="583"/>
        <v/>
      </c>
      <c r="AX1164" s="123" t="str">
        <f t="shared" si="584"/>
        <v/>
      </c>
      <c r="AY1164" s="140" t="str">
        <f>IF(AX1164="","",IF(R1164="Refreshment Beverage",ROUND(SUM(AX1164*Rates!K$19),4),ROUND(SUM(AX1164*(Rates!J$8/100)),4)))</f>
        <v/>
      </c>
      <c r="AZ1164" s="124" t="str">
        <f t="shared" si="585"/>
        <v/>
      </c>
      <c r="BA1164" s="125" t="str">
        <f t="shared" si="586"/>
        <v/>
      </c>
      <c r="BB1164" s="115"/>
      <c r="BC1164" s="143"/>
      <c r="BD1164" s="100"/>
      <c r="BE1164" s="100"/>
      <c r="BF1164" s="100"/>
      <c r="BG1164" s="100"/>
    </row>
    <row r="1165" spans="1:59" ht="12.75" customHeight="1" x14ac:dyDescent="0.2">
      <c r="A1165" s="144"/>
      <c r="B1165" s="141"/>
      <c r="C1165" s="141"/>
      <c r="D1165" s="142"/>
      <c r="E1165" s="142"/>
      <c r="F1165" s="142"/>
      <c r="G1165" s="142"/>
      <c r="H1165" s="142"/>
      <c r="I1165" s="129"/>
      <c r="J1165" s="130"/>
      <c r="K1165" s="131" t="str">
        <f t="shared" si="557"/>
        <v/>
      </c>
      <c r="L1165" s="132" t="str">
        <f t="shared" si="558"/>
        <v/>
      </c>
      <c r="M1165" s="133" t="str">
        <f t="shared" si="559"/>
        <v/>
      </c>
      <c r="N1165" s="134" t="str">
        <f>IFERROR(IF(B:B="","",IF(R1165="Beer",SUM(LOOKUP(2,1/(Rates!$B$3:$B$5&lt;=W1165)/(Rates!$C$3:$C$5&gt;=W1165),Rates!$D$3:$D$5)*(X1165/100)*W1165),IF(R1165="Refreshment Beverage",SUM(LOOKUP(2,1/(Rates!$B$7:$B$11&lt;=W1165)/(Rates!$C$7:$C$11&gt;=W1165),Rates!$D$7:$D$11)*(X1165/100)*W1165)))),"")</f>
        <v/>
      </c>
      <c r="O1165" s="134" t="str">
        <f t="shared" si="560"/>
        <v/>
      </c>
      <c r="P1165" s="116"/>
      <c r="Q1165" s="117" t="str">
        <f t="shared" si="561"/>
        <v/>
      </c>
      <c r="R1165" s="128" t="str">
        <f t="shared" si="562"/>
        <v/>
      </c>
      <c r="S1165" s="135" t="str">
        <f>IF(B1165="","",IF(R1165="Refreshment Beverage",VLOOKUP(VALUE(Q1165),Rates!G$15:L$19,2,0),VLOOKUP(VALUE(Q1165),Rates!G$4:L$12,2,0)))</f>
        <v/>
      </c>
      <c r="T1165" s="135" t="str">
        <f t="shared" si="563"/>
        <v/>
      </c>
      <c r="U1165" s="118" t="str">
        <f t="shared" si="564"/>
        <v/>
      </c>
      <c r="V1165" s="135" t="str">
        <f t="shared" si="565"/>
        <v/>
      </c>
      <c r="W1165" s="135" t="str">
        <f t="shared" si="566"/>
        <v/>
      </c>
      <c r="X1165" s="119" t="str">
        <f t="shared" si="567"/>
        <v/>
      </c>
      <c r="Y1165" s="120" t="str">
        <f>IF(B:B="","",IF(R1165="Refreshment Beverage",VLOOKUP(Q1165,Rates!G$15:L$19,6,0)*W1165,VLOOKUP(Q1165,Rates!G$4:L$12,6,0)*W1165))</f>
        <v/>
      </c>
      <c r="Z1165" s="120" t="str">
        <f t="shared" si="568"/>
        <v/>
      </c>
      <c r="AA1165" s="120" t="str">
        <f t="shared" si="569"/>
        <v/>
      </c>
      <c r="AB1165" s="136" t="str">
        <f>IF(B:B="","",IF(R1165="Refreshment Beverage","",IF(AND(R1165="Beer",Q1165=0),SUM(LOOKUP(2,1/(Rates!$B$15:$B$18&lt;=W1165)/(Rates!$C$15:$C$18&gt;=W1165),Rates!$D$15:$D$18)*W1165),VLOOKUP(VALUE(Q:Q),Rates!A:B,2,0)*W1165)))</f>
        <v/>
      </c>
      <c r="AC1165" s="136" t="str">
        <f>IF(B:B="","",IF(R1165="Refreshment Beverage","",IF(AND(R1165="Beer",Q1165=0),SUM(LOOKUP(2,1/(Rates!$B$15:$B$18&lt;=W1165)/(Rates!$C$15:$C$18&gt;=W1165),Rates!$E$15:$E$18)*W1165),VLOOKUP(VALUE(Q:Q),Rates!A:C,3,0)*W1165)))</f>
        <v/>
      </c>
      <c r="AD1165" s="137" t="str">
        <f>IFERROR(IF(B:B="","",IF(R1165="Beer","",IF(VALUE(Q1165)=0,VLOOKUP(VLOOKUP(B:B,#REF!,16,0),Rates!A:E,2,0),VLOOKUP(VALUE(Q1165),Rates!A$31:B$34,2,0)*W1165))),0)</f>
        <v/>
      </c>
      <c r="AE1165" s="121" t="str">
        <f t="shared" si="570"/>
        <v/>
      </c>
      <c r="AF1165" s="138" t="str">
        <f t="shared" si="571"/>
        <v/>
      </c>
      <c r="AG1165" s="122" t="str">
        <f t="shared" si="572"/>
        <v/>
      </c>
      <c r="AH1165" s="123" t="str">
        <f t="shared" si="573"/>
        <v/>
      </c>
      <c r="AI1165" s="139" t="str">
        <f>IF(AE:AE="","",IF(R1165="Refreshment Beverage",AK1165*(Rates!J$19/100),ROUND(SUM(AH1165*(Rates!$J$8/100)),4)))</f>
        <v/>
      </c>
      <c r="AJ1165" s="124" t="str">
        <f t="shared" si="574"/>
        <v/>
      </c>
      <c r="AK1165" s="125" t="str">
        <f t="shared" si="575"/>
        <v/>
      </c>
      <c r="AL1165" s="121" t="str">
        <f t="shared" si="576"/>
        <v/>
      </c>
      <c r="AM1165" s="138" t="str">
        <f>IF(AS1165="","",IF(R1165="Refreshment Beverage",ROUND(AS1165*Rates!K$19,4),ROUND(AO1165*(VLOOKUP(VALUE(Q1165),Rates!G$4:L$12,3,0)),4)))</f>
        <v/>
      </c>
      <c r="AN1165" s="126" t="str">
        <f>IF(AS1165="","",IF(R1165="Refreshment Beverage",AS1165*(Rates!J$19/100),MAX(AM1165,AB1165)))</f>
        <v/>
      </c>
      <c r="AO1165" s="127" t="str">
        <f t="shared" si="577"/>
        <v/>
      </c>
      <c r="AP1165" s="127" t="str">
        <f t="shared" si="578"/>
        <v/>
      </c>
      <c r="AQ1165" s="140" t="str">
        <f>IF(AS1165="","",IF(R1165="Refreshment Beverage",ROUND(SUM(VLOOKUP(Q:Q,Rates!G$15:L$19,3,0)*(AS1165-Y1165-Z1165-AA1165)),4),ROUND(SUM(Rates!$K$8*AS1165),4)))</f>
        <v/>
      </c>
      <c r="AR1165" s="139" t="str">
        <f t="shared" si="579"/>
        <v/>
      </c>
      <c r="AS1165" s="125" t="str">
        <f t="shared" si="580"/>
        <v/>
      </c>
      <c r="AT1165" s="121" t="str">
        <f t="shared" si="581"/>
        <v/>
      </c>
      <c r="AU1165" s="138" t="str">
        <f>IF(AX1165="","",IF(R1165="Refreshment Beverage",ROUND((BA1165-Y1165-Z1165-AA1165)*VLOOKUP(VALUE(Q1165),Rates!G$15:L$19,3,0),4),ROUND(AW1165*(VLOOKUP(VALUE(Q1165),Rates!G:L,3,0)),4)))</f>
        <v/>
      </c>
      <c r="AV1165" s="126" t="str">
        <f t="shared" si="582"/>
        <v/>
      </c>
      <c r="AW1165" s="127" t="str">
        <f t="shared" si="583"/>
        <v/>
      </c>
      <c r="AX1165" s="123" t="str">
        <f t="shared" si="584"/>
        <v/>
      </c>
      <c r="AY1165" s="140" t="str">
        <f>IF(AX1165="","",IF(R1165="Refreshment Beverage",ROUND(SUM(AX1165*Rates!K$19),4),ROUND(SUM(AX1165*(Rates!J$8/100)),4)))</f>
        <v/>
      </c>
      <c r="AZ1165" s="124" t="str">
        <f t="shared" si="585"/>
        <v/>
      </c>
      <c r="BA1165" s="125" t="str">
        <f t="shared" si="586"/>
        <v/>
      </c>
      <c r="BB1165" s="115"/>
      <c r="BC1165" s="143"/>
      <c r="BD1165" s="100"/>
      <c r="BE1165" s="100"/>
      <c r="BF1165" s="100"/>
      <c r="BG1165" s="100"/>
    </row>
    <row r="1166" spans="1:59" ht="12.75" customHeight="1" x14ac:dyDescent="0.2">
      <c r="A1166" s="144"/>
      <c r="B1166" s="141"/>
      <c r="C1166" s="141"/>
      <c r="D1166" s="142"/>
      <c r="E1166" s="142"/>
      <c r="F1166" s="142"/>
      <c r="G1166" s="142"/>
      <c r="H1166" s="142"/>
      <c r="I1166" s="129"/>
      <c r="J1166" s="130"/>
      <c r="K1166" s="131" t="str">
        <f t="shared" si="557"/>
        <v/>
      </c>
      <c r="L1166" s="132" t="str">
        <f t="shared" si="558"/>
        <v/>
      </c>
      <c r="M1166" s="133" t="str">
        <f t="shared" si="559"/>
        <v/>
      </c>
      <c r="N1166" s="134" t="str">
        <f>IFERROR(IF(B:B="","",IF(R1166="Beer",SUM(LOOKUP(2,1/(Rates!$B$3:$B$5&lt;=W1166)/(Rates!$C$3:$C$5&gt;=W1166),Rates!$D$3:$D$5)*(X1166/100)*W1166),IF(R1166="Refreshment Beverage",SUM(LOOKUP(2,1/(Rates!$B$7:$B$11&lt;=W1166)/(Rates!$C$7:$C$11&gt;=W1166),Rates!$D$7:$D$11)*(X1166/100)*W1166)))),"")</f>
        <v/>
      </c>
      <c r="O1166" s="134" t="str">
        <f t="shared" si="560"/>
        <v/>
      </c>
      <c r="P1166" s="116"/>
      <c r="Q1166" s="117" t="str">
        <f t="shared" si="561"/>
        <v/>
      </c>
      <c r="R1166" s="128" t="str">
        <f t="shared" si="562"/>
        <v/>
      </c>
      <c r="S1166" s="135" t="str">
        <f>IF(B1166="","",IF(R1166="Refreshment Beverage",VLOOKUP(VALUE(Q1166),Rates!G$15:L$19,2,0),VLOOKUP(VALUE(Q1166),Rates!G$4:L$12,2,0)))</f>
        <v/>
      </c>
      <c r="T1166" s="135" t="str">
        <f t="shared" si="563"/>
        <v/>
      </c>
      <c r="U1166" s="118" t="str">
        <f t="shared" si="564"/>
        <v/>
      </c>
      <c r="V1166" s="135" t="str">
        <f t="shared" si="565"/>
        <v/>
      </c>
      <c r="W1166" s="135" t="str">
        <f t="shared" si="566"/>
        <v/>
      </c>
      <c r="X1166" s="119" t="str">
        <f t="shared" si="567"/>
        <v/>
      </c>
      <c r="Y1166" s="120" t="str">
        <f>IF(B:B="","",IF(R1166="Refreshment Beverage",VLOOKUP(Q1166,Rates!G$15:L$19,6,0)*W1166,VLOOKUP(Q1166,Rates!G$4:L$12,6,0)*W1166))</f>
        <v/>
      </c>
      <c r="Z1166" s="120" t="str">
        <f t="shared" si="568"/>
        <v/>
      </c>
      <c r="AA1166" s="120" t="str">
        <f t="shared" si="569"/>
        <v/>
      </c>
      <c r="AB1166" s="136" t="str">
        <f>IF(B:B="","",IF(R1166="Refreshment Beverage","",IF(AND(R1166="Beer",Q1166=0),SUM(LOOKUP(2,1/(Rates!$B$15:$B$18&lt;=W1166)/(Rates!$C$15:$C$18&gt;=W1166),Rates!$D$15:$D$18)*W1166),VLOOKUP(VALUE(Q:Q),Rates!A:B,2,0)*W1166)))</f>
        <v/>
      </c>
      <c r="AC1166" s="136" t="str">
        <f>IF(B:B="","",IF(R1166="Refreshment Beverage","",IF(AND(R1166="Beer",Q1166=0),SUM(LOOKUP(2,1/(Rates!$B$15:$B$18&lt;=W1166)/(Rates!$C$15:$C$18&gt;=W1166),Rates!$E$15:$E$18)*W1166),VLOOKUP(VALUE(Q:Q),Rates!A:C,3,0)*W1166)))</f>
        <v/>
      </c>
      <c r="AD1166" s="137" t="str">
        <f>IFERROR(IF(B:B="","",IF(R1166="Beer","",IF(VALUE(Q1166)=0,VLOOKUP(VLOOKUP(B:B,#REF!,16,0),Rates!A:E,2,0),VLOOKUP(VALUE(Q1166),Rates!A$31:B$34,2,0)*W1166))),0)</f>
        <v/>
      </c>
      <c r="AE1166" s="121" t="str">
        <f t="shared" si="570"/>
        <v/>
      </c>
      <c r="AF1166" s="138" t="str">
        <f t="shared" si="571"/>
        <v/>
      </c>
      <c r="AG1166" s="122" t="str">
        <f t="shared" si="572"/>
        <v/>
      </c>
      <c r="AH1166" s="123" t="str">
        <f t="shared" si="573"/>
        <v/>
      </c>
      <c r="AI1166" s="139" t="str">
        <f>IF(AE:AE="","",IF(R1166="Refreshment Beverage",AK1166*(Rates!J$19/100),ROUND(SUM(AH1166*(Rates!$J$8/100)),4)))</f>
        <v/>
      </c>
      <c r="AJ1166" s="124" t="str">
        <f t="shared" si="574"/>
        <v/>
      </c>
      <c r="AK1166" s="125" t="str">
        <f t="shared" si="575"/>
        <v/>
      </c>
      <c r="AL1166" s="121" t="str">
        <f t="shared" si="576"/>
        <v/>
      </c>
      <c r="AM1166" s="138" t="str">
        <f>IF(AS1166="","",IF(R1166="Refreshment Beverage",ROUND(AS1166*Rates!K$19,4),ROUND(AO1166*(VLOOKUP(VALUE(Q1166),Rates!G$4:L$12,3,0)),4)))</f>
        <v/>
      </c>
      <c r="AN1166" s="126" t="str">
        <f>IF(AS1166="","",IF(R1166="Refreshment Beverage",AS1166*(Rates!J$19/100),MAX(AM1166,AB1166)))</f>
        <v/>
      </c>
      <c r="AO1166" s="127" t="str">
        <f t="shared" si="577"/>
        <v/>
      </c>
      <c r="AP1166" s="127" t="str">
        <f t="shared" si="578"/>
        <v/>
      </c>
      <c r="AQ1166" s="140" t="str">
        <f>IF(AS1166="","",IF(R1166="Refreshment Beverage",ROUND(SUM(VLOOKUP(Q:Q,Rates!G$15:L$19,3,0)*(AS1166-Y1166-Z1166-AA1166)),4),ROUND(SUM(Rates!$K$8*AS1166),4)))</f>
        <v/>
      </c>
      <c r="AR1166" s="139" t="str">
        <f t="shared" si="579"/>
        <v/>
      </c>
      <c r="AS1166" s="125" t="str">
        <f t="shared" si="580"/>
        <v/>
      </c>
      <c r="AT1166" s="121" t="str">
        <f t="shared" si="581"/>
        <v/>
      </c>
      <c r="AU1166" s="138" t="str">
        <f>IF(AX1166="","",IF(R1166="Refreshment Beverage",ROUND((BA1166-Y1166-Z1166-AA1166)*VLOOKUP(VALUE(Q1166),Rates!G$15:L$19,3,0),4),ROUND(AW1166*(VLOOKUP(VALUE(Q1166),Rates!G:L,3,0)),4)))</f>
        <v/>
      </c>
      <c r="AV1166" s="126" t="str">
        <f t="shared" si="582"/>
        <v/>
      </c>
      <c r="AW1166" s="127" t="str">
        <f t="shared" si="583"/>
        <v/>
      </c>
      <c r="AX1166" s="123" t="str">
        <f t="shared" si="584"/>
        <v/>
      </c>
      <c r="AY1166" s="140" t="str">
        <f>IF(AX1166="","",IF(R1166="Refreshment Beverage",ROUND(SUM(AX1166*Rates!K$19),4),ROUND(SUM(AX1166*(Rates!J$8/100)),4)))</f>
        <v/>
      </c>
      <c r="AZ1166" s="124" t="str">
        <f t="shared" si="585"/>
        <v/>
      </c>
      <c r="BA1166" s="125" t="str">
        <f t="shared" si="586"/>
        <v/>
      </c>
      <c r="BB1166" s="115"/>
      <c r="BC1166" s="143"/>
      <c r="BD1166" s="100"/>
      <c r="BE1166" s="100"/>
      <c r="BF1166" s="100"/>
      <c r="BG1166" s="100"/>
    </row>
    <row r="1167" spans="1:59" ht="12.75" customHeight="1" x14ac:dyDescent="0.2">
      <c r="A1167" s="144"/>
      <c r="B1167" s="141"/>
      <c r="C1167" s="141"/>
      <c r="D1167" s="142"/>
      <c r="E1167" s="142"/>
      <c r="F1167" s="142"/>
      <c r="G1167" s="142"/>
      <c r="H1167" s="142"/>
      <c r="I1167" s="129"/>
      <c r="J1167" s="130"/>
      <c r="K1167" s="131" t="str">
        <f t="shared" si="557"/>
        <v/>
      </c>
      <c r="L1167" s="132" t="str">
        <f t="shared" si="558"/>
        <v/>
      </c>
      <c r="M1167" s="133" t="str">
        <f t="shared" si="559"/>
        <v/>
      </c>
      <c r="N1167" s="134" t="str">
        <f>IFERROR(IF(B:B="","",IF(R1167="Beer",SUM(LOOKUP(2,1/(Rates!$B$3:$B$5&lt;=W1167)/(Rates!$C$3:$C$5&gt;=W1167),Rates!$D$3:$D$5)*(X1167/100)*W1167),IF(R1167="Refreshment Beverage",SUM(LOOKUP(2,1/(Rates!$B$7:$B$11&lt;=W1167)/(Rates!$C$7:$C$11&gt;=W1167),Rates!$D$7:$D$11)*(X1167/100)*W1167)))),"")</f>
        <v/>
      </c>
      <c r="O1167" s="134" t="str">
        <f t="shared" si="560"/>
        <v/>
      </c>
      <c r="P1167" s="116"/>
      <c r="Q1167" s="117" t="str">
        <f t="shared" si="561"/>
        <v/>
      </c>
      <c r="R1167" s="128" t="str">
        <f t="shared" si="562"/>
        <v/>
      </c>
      <c r="S1167" s="135" t="str">
        <f>IF(B1167="","",IF(R1167="Refreshment Beverage",VLOOKUP(VALUE(Q1167),Rates!G$15:L$19,2,0),VLOOKUP(VALUE(Q1167),Rates!G$4:L$12,2,0)))</f>
        <v/>
      </c>
      <c r="T1167" s="135" t="str">
        <f t="shared" si="563"/>
        <v/>
      </c>
      <c r="U1167" s="118" t="str">
        <f t="shared" si="564"/>
        <v/>
      </c>
      <c r="V1167" s="135" t="str">
        <f t="shared" si="565"/>
        <v/>
      </c>
      <c r="W1167" s="135" t="str">
        <f t="shared" si="566"/>
        <v/>
      </c>
      <c r="X1167" s="119" t="str">
        <f t="shared" si="567"/>
        <v/>
      </c>
      <c r="Y1167" s="120" t="str">
        <f>IF(B:B="","",IF(R1167="Refreshment Beverage",VLOOKUP(Q1167,Rates!G$15:L$19,6,0)*W1167,VLOOKUP(Q1167,Rates!G$4:L$12,6,0)*W1167))</f>
        <v/>
      </c>
      <c r="Z1167" s="120" t="str">
        <f t="shared" si="568"/>
        <v/>
      </c>
      <c r="AA1167" s="120" t="str">
        <f t="shared" si="569"/>
        <v/>
      </c>
      <c r="AB1167" s="136" t="str">
        <f>IF(B:B="","",IF(R1167="Refreshment Beverage","",IF(AND(R1167="Beer",Q1167=0),SUM(LOOKUP(2,1/(Rates!$B$15:$B$18&lt;=W1167)/(Rates!$C$15:$C$18&gt;=W1167),Rates!$D$15:$D$18)*W1167),VLOOKUP(VALUE(Q:Q),Rates!A:B,2,0)*W1167)))</f>
        <v/>
      </c>
      <c r="AC1167" s="136" t="str">
        <f>IF(B:B="","",IF(R1167="Refreshment Beverage","",IF(AND(R1167="Beer",Q1167=0),SUM(LOOKUP(2,1/(Rates!$B$15:$B$18&lt;=W1167)/(Rates!$C$15:$C$18&gt;=W1167),Rates!$E$15:$E$18)*W1167),VLOOKUP(VALUE(Q:Q),Rates!A:C,3,0)*W1167)))</f>
        <v/>
      </c>
      <c r="AD1167" s="137" t="str">
        <f>IFERROR(IF(B:B="","",IF(R1167="Beer","",IF(VALUE(Q1167)=0,VLOOKUP(VLOOKUP(B:B,#REF!,16,0),Rates!A:E,2,0),VLOOKUP(VALUE(Q1167),Rates!A$31:B$34,2,0)*W1167))),0)</f>
        <v/>
      </c>
      <c r="AE1167" s="121" t="str">
        <f t="shared" si="570"/>
        <v/>
      </c>
      <c r="AF1167" s="138" t="str">
        <f t="shared" si="571"/>
        <v/>
      </c>
      <c r="AG1167" s="122" t="str">
        <f t="shared" si="572"/>
        <v/>
      </c>
      <c r="AH1167" s="123" t="str">
        <f t="shared" si="573"/>
        <v/>
      </c>
      <c r="AI1167" s="139" t="str">
        <f>IF(AE:AE="","",IF(R1167="Refreshment Beverage",AK1167*(Rates!J$19/100),ROUND(SUM(AH1167*(Rates!$J$8/100)),4)))</f>
        <v/>
      </c>
      <c r="AJ1167" s="124" t="str">
        <f t="shared" si="574"/>
        <v/>
      </c>
      <c r="AK1167" s="125" t="str">
        <f t="shared" si="575"/>
        <v/>
      </c>
      <c r="AL1167" s="121" t="str">
        <f t="shared" si="576"/>
        <v/>
      </c>
      <c r="AM1167" s="138" t="str">
        <f>IF(AS1167="","",IF(R1167="Refreshment Beverage",ROUND(AS1167*Rates!K$19,4),ROUND(AO1167*(VLOOKUP(VALUE(Q1167),Rates!G$4:L$12,3,0)),4)))</f>
        <v/>
      </c>
      <c r="AN1167" s="126" t="str">
        <f>IF(AS1167="","",IF(R1167="Refreshment Beverage",AS1167*(Rates!J$19/100),MAX(AM1167,AB1167)))</f>
        <v/>
      </c>
      <c r="AO1167" s="127" t="str">
        <f t="shared" si="577"/>
        <v/>
      </c>
      <c r="AP1167" s="127" t="str">
        <f t="shared" si="578"/>
        <v/>
      </c>
      <c r="AQ1167" s="140" t="str">
        <f>IF(AS1167="","",IF(R1167="Refreshment Beverage",ROUND(SUM(VLOOKUP(Q:Q,Rates!G$15:L$19,3,0)*(AS1167-Y1167-Z1167-AA1167)),4),ROUND(SUM(Rates!$K$8*AS1167),4)))</f>
        <v/>
      </c>
      <c r="AR1167" s="139" t="str">
        <f t="shared" si="579"/>
        <v/>
      </c>
      <c r="AS1167" s="125" t="str">
        <f t="shared" si="580"/>
        <v/>
      </c>
      <c r="AT1167" s="121" t="str">
        <f t="shared" si="581"/>
        <v/>
      </c>
      <c r="AU1167" s="138" t="str">
        <f>IF(AX1167="","",IF(R1167="Refreshment Beverage",ROUND((BA1167-Y1167-Z1167-AA1167)*VLOOKUP(VALUE(Q1167),Rates!G$15:L$19,3,0),4),ROUND(AW1167*(VLOOKUP(VALUE(Q1167),Rates!G:L,3,0)),4)))</f>
        <v/>
      </c>
      <c r="AV1167" s="126" t="str">
        <f t="shared" si="582"/>
        <v/>
      </c>
      <c r="AW1167" s="127" t="str">
        <f t="shared" si="583"/>
        <v/>
      </c>
      <c r="AX1167" s="123" t="str">
        <f t="shared" si="584"/>
        <v/>
      </c>
      <c r="AY1167" s="140" t="str">
        <f>IF(AX1167="","",IF(R1167="Refreshment Beverage",ROUND(SUM(AX1167*Rates!K$19),4),ROUND(SUM(AX1167*(Rates!J$8/100)),4)))</f>
        <v/>
      </c>
      <c r="AZ1167" s="124" t="str">
        <f t="shared" si="585"/>
        <v/>
      </c>
      <c r="BA1167" s="125" t="str">
        <f t="shared" si="586"/>
        <v/>
      </c>
      <c r="BB1167" s="115"/>
      <c r="BC1167" s="143"/>
      <c r="BD1167" s="100"/>
      <c r="BE1167" s="100"/>
      <c r="BF1167" s="100"/>
      <c r="BG1167" s="100"/>
    </row>
    <row r="1168" spans="1:59" ht="12.75" customHeight="1" x14ac:dyDescent="0.2">
      <c r="A1168" s="144"/>
      <c r="B1168" s="141"/>
      <c r="C1168" s="141"/>
      <c r="D1168" s="142"/>
      <c r="E1168" s="142"/>
      <c r="F1168" s="142"/>
      <c r="G1168" s="142"/>
      <c r="H1168" s="142"/>
      <c r="I1168" s="129"/>
      <c r="J1168" s="130"/>
      <c r="K1168" s="131" t="str">
        <f t="shared" si="557"/>
        <v/>
      </c>
      <c r="L1168" s="132" t="str">
        <f t="shared" si="558"/>
        <v/>
      </c>
      <c r="M1168" s="133" t="str">
        <f t="shared" si="559"/>
        <v/>
      </c>
      <c r="N1168" s="134" t="str">
        <f>IFERROR(IF(B:B="","",IF(R1168="Beer",SUM(LOOKUP(2,1/(Rates!$B$3:$B$5&lt;=W1168)/(Rates!$C$3:$C$5&gt;=W1168),Rates!$D$3:$D$5)*(X1168/100)*W1168),IF(R1168="Refreshment Beverage",SUM(LOOKUP(2,1/(Rates!$B$7:$B$11&lt;=W1168)/(Rates!$C$7:$C$11&gt;=W1168),Rates!$D$7:$D$11)*(X1168/100)*W1168)))),"")</f>
        <v/>
      </c>
      <c r="O1168" s="134" t="str">
        <f t="shared" si="560"/>
        <v/>
      </c>
      <c r="P1168" s="116"/>
      <c r="Q1168" s="117" t="str">
        <f t="shared" si="561"/>
        <v/>
      </c>
      <c r="R1168" s="128" t="str">
        <f t="shared" si="562"/>
        <v/>
      </c>
      <c r="S1168" s="135" t="str">
        <f>IF(B1168="","",IF(R1168="Refreshment Beverage",VLOOKUP(VALUE(Q1168),Rates!G$15:L$19,2,0),VLOOKUP(VALUE(Q1168),Rates!G$4:L$12,2,0)))</f>
        <v/>
      </c>
      <c r="T1168" s="135" t="str">
        <f t="shared" si="563"/>
        <v/>
      </c>
      <c r="U1168" s="118" t="str">
        <f t="shared" si="564"/>
        <v/>
      </c>
      <c r="V1168" s="135" t="str">
        <f t="shared" si="565"/>
        <v/>
      </c>
      <c r="W1168" s="135" t="str">
        <f t="shared" si="566"/>
        <v/>
      </c>
      <c r="X1168" s="119" t="str">
        <f t="shared" si="567"/>
        <v/>
      </c>
      <c r="Y1168" s="120" t="str">
        <f>IF(B:B="","",IF(R1168="Refreshment Beverage",VLOOKUP(Q1168,Rates!G$15:L$19,6,0)*W1168,VLOOKUP(Q1168,Rates!G$4:L$12,6,0)*W1168))</f>
        <v/>
      </c>
      <c r="Z1168" s="120" t="str">
        <f t="shared" si="568"/>
        <v/>
      </c>
      <c r="AA1168" s="120" t="str">
        <f t="shared" si="569"/>
        <v/>
      </c>
      <c r="AB1168" s="136" t="str">
        <f>IF(B:B="","",IF(R1168="Refreshment Beverage","",IF(AND(R1168="Beer",Q1168=0),SUM(LOOKUP(2,1/(Rates!$B$15:$B$18&lt;=W1168)/(Rates!$C$15:$C$18&gt;=W1168),Rates!$D$15:$D$18)*W1168),VLOOKUP(VALUE(Q:Q),Rates!A:B,2,0)*W1168)))</f>
        <v/>
      </c>
      <c r="AC1168" s="136" t="str">
        <f>IF(B:B="","",IF(R1168="Refreshment Beverage","",IF(AND(R1168="Beer",Q1168=0),SUM(LOOKUP(2,1/(Rates!$B$15:$B$18&lt;=W1168)/(Rates!$C$15:$C$18&gt;=W1168),Rates!$E$15:$E$18)*W1168),VLOOKUP(VALUE(Q:Q),Rates!A:C,3,0)*W1168)))</f>
        <v/>
      </c>
      <c r="AD1168" s="137" t="str">
        <f>IFERROR(IF(B:B="","",IF(R1168="Beer","",IF(VALUE(Q1168)=0,VLOOKUP(VLOOKUP(B:B,#REF!,16,0),Rates!A:E,2,0),VLOOKUP(VALUE(Q1168),Rates!A$31:B$34,2,0)*W1168))),0)</f>
        <v/>
      </c>
      <c r="AE1168" s="121" t="str">
        <f t="shared" si="570"/>
        <v/>
      </c>
      <c r="AF1168" s="138" t="str">
        <f t="shared" si="571"/>
        <v/>
      </c>
      <c r="AG1168" s="122" t="str">
        <f t="shared" si="572"/>
        <v/>
      </c>
      <c r="AH1168" s="123" t="str">
        <f t="shared" si="573"/>
        <v/>
      </c>
      <c r="AI1168" s="139" t="str">
        <f>IF(AE:AE="","",IF(R1168="Refreshment Beverage",AK1168*(Rates!J$19/100),ROUND(SUM(AH1168*(Rates!$J$8/100)),4)))</f>
        <v/>
      </c>
      <c r="AJ1168" s="124" t="str">
        <f t="shared" si="574"/>
        <v/>
      </c>
      <c r="AK1168" s="125" t="str">
        <f t="shared" si="575"/>
        <v/>
      </c>
      <c r="AL1168" s="121" t="str">
        <f t="shared" si="576"/>
        <v/>
      </c>
      <c r="AM1168" s="138" t="str">
        <f>IF(AS1168="","",IF(R1168="Refreshment Beverage",ROUND(AS1168*Rates!K$19,4),ROUND(AO1168*(VLOOKUP(VALUE(Q1168),Rates!G$4:L$12,3,0)),4)))</f>
        <v/>
      </c>
      <c r="AN1168" s="126" t="str">
        <f>IF(AS1168="","",IF(R1168="Refreshment Beverage",AS1168*(Rates!J$19/100),MAX(AM1168,AB1168)))</f>
        <v/>
      </c>
      <c r="AO1168" s="127" t="str">
        <f t="shared" si="577"/>
        <v/>
      </c>
      <c r="AP1168" s="127" t="str">
        <f t="shared" si="578"/>
        <v/>
      </c>
      <c r="AQ1168" s="140" t="str">
        <f>IF(AS1168="","",IF(R1168="Refreshment Beverage",ROUND(SUM(VLOOKUP(Q:Q,Rates!G$15:L$19,3,0)*(AS1168-Y1168-Z1168-AA1168)),4),ROUND(SUM(Rates!$K$8*AS1168),4)))</f>
        <v/>
      </c>
      <c r="AR1168" s="139" t="str">
        <f t="shared" si="579"/>
        <v/>
      </c>
      <c r="AS1168" s="125" t="str">
        <f t="shared" si="580"/>
        <v/>
      </c>
      <c r="AT1168" s="121" t="str">
        <f t="shared" si="581"/>
        <v/>
      </c>
      <c r="AU1168" s="138" t="str">
        <f>IF(AX1168="","",IF(R1168="Refreshment Beverage",ROUND((BA1168-Y1168-Z1168-AA1168)*VLOOKUP(VALUE(Q1168),Rates!G$15:L$19,3,0),4),ROUND(AW1168*(VLOOKUP(VALUE(Q1168),Rates!G:L,3,0)),4)))</f>
        <v/>
      </c>
      <c r="AV1168" s="126" t="str">
        <f t="shared" si="582"/>
        <v/>
      </c>
      <c r="AW1168" s="127" t="str">
        <f t="shared" si="583"/>
        <v/>
      </c>
      <c r="AX1168" s="123" t="str">
        <f t="shared" si="584"/>
        <v/>
      </c>
      <c r="AY1168" s="140" t="str">
        <f>IF(AX1168="","",IF(R1168="Refreshment Beverage",ROUND(SUM(AX1168*Rates!K$19),4),ROUND(SUM(AX1168*(Rates!J$8/100)),4)))</f>
        <v/>
      </c>
      <c r="AZ1168" s="124" t="str">
        <f t="shared" si="585"/>
        <v/>
      </c>
      <c r="BA1168" s="125" t="str">
        <f t="shared" si="586"/>
        <v/>
      </c>
      <c r="BB1168" s="115"/>
      <c r="BC1168" s="143"/>
      <c r="BD1168" s="100"/>
      <c r="BE1168" s="100"/>
      <c r="BF1168" s="100"/>
      <c r="BG1168" s="100"/>
    </row>
    <row r="1169" spans="1:59" ht="12.75" customHeight="1" x14ac:dyDescent="0.2">
      <c r="A1169" s="144"/>
      <c r="B1169" s="141"/>
      <c r="C1169" s="141"/>
      <c r="D1169" s="142"/>
      <c r="E1169" s="142"/>
      <c r="F1169" s="142"/>
      <c r="G1169" s="142"/>
      <c r="H1169" s="142"/>
      <c r="I1169" s="129"/>
      <c r="J1169" s="130"/>
      <c r="K1169" s="131" t="str">
        <f t="shared" si="557"/>
        <v/>
      </c>
      <c r="L1169" s="132" t="str">
        <f t="shared" si="558"/>
        <v/>
      </c>
      <c r="M1169" s="133" t="str">
        <f t="shared" si="559"/>
        <v/>
      </c>
      <c r="N1169" s="134" t="str">
        <f>IFERROR(IF(B:B="","",IF(R1169="Beer",SUM(LOOKUP(2,1/(Rates!$B$3:$B$5&lt;=W1169)/(Rates!$C$3:$C$5&gt;=W1169),Rates!$D$3:$D$5)*(X1169/100)*W1169),IF(R1169="Refreshment Beverage",SUM(LOOKUP(2,1/(Rates!$B$7:$B$11&lt;=W1169)/(Rates!$C$7:$C$11&gt;=W1169),Rates!$D$7:$D$11)*(X1169/100)*W1169)))),"")</f>
        <v/>
      </c>
      <c r="O1169" s="134" t="str">
        <f t="shared" si="560"/>
        <v/>
      </c>
      <c r="P1169" s="116"/>
      <c r="Q1169" s="117" t="str">
        <f t="shared" si="561"/>
        <v/>
      </c>
      <c r="R1169" s="128" t="str">
        <f t="shared" si="562"/>
        <v/>
      </c>
      <c r="S1169" s="135" t="str">
        <f>IF(B1169="","",IF(R1169="Refreshment Beverage",VLOOKUP(VALUE(Q1169),Rates!G$15:L$19,2,0),VLOOKUP(VALUE(Q1169),Rates!G$4:L$12,2,0)))</f>
        <v/>
      </c>
      <c r="T1169" s="135" t="str">
        <f t="shared" si="563"/>
        <v/>
      </c>
      <c r="U1169" s="118" t="str">
        <f t="shared" si="564"/>
        <v/>
      </c>
      <c r="V1169" s="135" t="str">
        <f t="shared" si="565"/>
        <v/>
      </c>
      <c r="W1169" s="135" t="str">
        <f t="shared" si="566"/>
        <v/>
      </c>
      <c r="X1169" s="119" t="str">
        <f t="shared" si="567"/>
        <v/>
      </c>
      <c r="Y1169" s="120" t="str">
        <f>IF(B:B="","",IF(R1169="Refreshment Beverage",VLOOKUP(Q1169,Rates!G$15:L$19,6,0)*W1169,VLOOKUP(Q1169,Rates!G$4:L$12,6,0)*W1169))</f>
        <v/>
      </c>
      <c r="Z1169" s="120" t="str">
        <f t="shared" si="568"/>
        <v/>
      </c>
      <c r="AA1169" s="120" t="str">
        <f t="shared" si="569"/>
        <v/>
      </c>
      <c r="AB1169" s="136" t="str">
        <f>IF(B:B="","",IF(R1169="Refreshment Beverage","",IF(AND(R1169="Beer",Q1169=0),SUM(LOOKUP(2,1/(Rates!$B$15:$B$18&lt;=W1169)/(Rates!$C$15:$C$18&gt;=W1169),Rates!$D$15:$D$18)*W1169),VLOOKUP(VALUE(Q:Q),Rates!A:B,2,0)*W1169)))</f>
        <v/>
      </c>
      <c r="AC1169" s="136" t="str">
        <f>IF(B:B="","",IF(R1169="Refreshment Beverage","",IF(AND(R1169="Beer",Q1169=0),SUM(LOOKUP(2,1/(Rates!$B$15:$B$18&lt;=W1169)/(Rates!$C$15:$C$18&gt;=W1169),Rates!$E$15:$E$18)*W1169),VLOOKUP(VALUE(Q:Q),Rates!A:C,3,0)*W1169)))</f>
        <v/>
      </c>
      <c r="AD1169" s="137" t="str">
        <f>IFERROR(IF(B:B="","",IF(R1169="Beer","",IF(VALUE(Q1169)=0,VLOOKUP(VLOOKUP(B:B,#REF!,16,0),Rates!A:E,2,0),VLOOKUP(VALUE(Q1169),Rates!A$31:B$34,2,0)*W1169))),0)</f>
        <v/>
      </c>
      <c r="AE1169" s="121" t="str">
        <f t="shared" si="570"/>
        <v/>
      </c>
      <c r="AF1169" s="138" t="str">
        <f t="shared" si="571"/>
        <v/>
      </c>
      <c r="AG1169" s="122" t="str">
        <f t="shared" si="572"/>
        <v/>
      </c>
      <c r="AH1169" s="123" t="str">
        <f t="shared" si="573"/>
        <v/>
      </c>
      <c r="AI1169" s="139" t="str">
        <f>IF(AE:AE="","",IF(R1169="Refreshment Beverage",AK1169*(Rates!J$19/100),ROUND(SUM(AH1169*(Rates!$J$8/100)),4)))</f>
        <v/>
      </c>
      <c r="AJ1169" s="124" t="str">
        <f t="shared" si="574"/>
        <v/>
      </c>
      <c r="AK1169" s="125" t="str">
        <f t="shared" si="575"/>
        <v/>
      </c>
      <c r="AL1169" s="121" t="str">
        <f t="shared" si="576"/>
        <v/>
      </c>
      <c r="AM1169" s="138" t="str">
        <f>IF(AS1169="","",IF(R1169="Refreshment Beverage",ROUND(AS1169*Rates!K$19,4),ROUND(AO1169*(VLOOKUP(VALUE(Q1169),Rates!G$4:L$12,3,0)),4)))</f>
        <v/>
      </c>
      <c r="AN1169" s="126" t="str">
        <f>IF(AS1169="","",IF(R1169="Refreshment Beverage",AS1169*(Rates!J$19/100),MAX(AM1169,AB1169)))</f>
        <v/>
      </c>
      <c r="AO1169" s="127" t="str">
        <f t="shared" si="577"/>
        <v/>
      </c>
      <c r="AP1169" s="127" t="str">
        <f t="shared" si="578"/>
        <v/>
      </c>
      <c r="AQ1169" s="140" t="str">
        <f>IF(AS1169="","",IF(R1169="Refreshment Beverage",ROUND(SUM(VLOOKUP(Q:Q,Rates!G$15:L$19,3,0)*(AS1169-Y1169-Z1169-AA1169)),4),ROUND(SUM(Rates!$K$8*AS1169),4)))</f>
        <v/>
      </c>
      <c r="AR1169" s="139" t="str">
        <f t="shared" si="579"/>
        <v/>
      </c>
      <c r="AS1169" s="125" t="str">
        <f t="shared" si="580"/>
        <v/>
      </c>
      <c r="AT1169" s="121" t="str">
        <f t="shared" si="581"/>
        <v/>
      </c>
      <c r="AU1169" s="138" t="str">
        <f>IF(AX1169="","",IF(R1169="Refreshment Beverage",ROUND((BA1169-Y1169-Z1169-AA1169)*VLOOKUP(VALUE(Q1169),Rates!G$15:L$19,3,0),4),ROUND(AW1169*(VLOOKUP(VALUE(Q1169),Rates!G:L,3,0)),4)))</f>
        <v/>
      </c>
      <c r="AV1169" s="126" t="str">
        <f t="shared" si="582"/>
        <v/>
      </c>
      <c r="AW1169" s="127" t="str">
        <f t="shared" si="583"/>
        <v/>
      </c>
      <c r="AX1169" s="123" t="str">
        <f t="shared" si="584"/>
        <v/>
      </c>
      <c r="AY1169" s="140" t="str">
        <f>IF(AX1169="","",IF(R1169="Refreshment Beverage",ROUND(SUM(AX1169*Rates!K$19),4),ROUND(SUM(AX1169*(Rates!J$8/100)),4)))</f>
        <v/>
      </c>
      <c r="AZ1169" s="124" t="str">
        <f t="shared" si="585"/>
        <v/>
      </c>
      <c r="BA1169" s="125" t="str">
        <f t="shared" si="586"/>
        <v/>
      </c>
      <c r="BB1169" s="115"/>
      <c r="BC1169" s="143"/>
      <c r="BD1169" s="100"/>
      <c r="BE1169" s="100"/>
      <c r="BF1169" s="100"/>
      <c r="BG1169" s="100"/>
    </row>
    <row r="1170" spans="1:59" ht="12.75" customHeight="1" x14ac:dyDescent="0.2">
      <c r="A1170" s="144"/>
      <c r="B1170" s="141"/>
      <c r="C1170" s="141"/>
      <c r="D1170" s="142"/>
      <c r="E1170" s="142"/>
      <c r="F1170" s="142"/>
      <c r="G1170" s="142"/>
      <c r="H1170" s="142"/>
      <c r="I1170" s="129"/>
      <c r="J1170" s="130"/>
      <c r="K1170" s="131" t="str">
        <f t="shared" si="557"/>
        <v/>
      </c>
      <c r="L1170" s="132" t="str">
        <f t="shared" si="558"/>
        <v/>
      </c>
      <c r="M1170" s="133" t="str">
        <f t="shared" si="559"/>
        <v/>
      </c>
      <c r="N1170" s="134" t="str">
        <f>IFERROR(IF(B:B="","",IF(R1170="Beer",SUM(LOOKUP(2,1/(Rates!$B$3:$B$5&lt;=W1170)/(Rates!$C$3:$C$5&gt;=W1170),Rates!$D$3:$D$5)*(X1170/100)*W1170),IF(R1170="Refreshment Beverage",SUM(LOOKUP(2,1/(Rates!$B$7:$B$11&lt;=W1170)/(Rates!$C$7:$C$11&gt;=W1170),Rates!$D$7:$D$11)*(X1170/100)*W1170)))),"")</f>
        <v/>
      </c>
      <c r="O1170" s="134" t="str">
        <f t="shared" si="560"/>
        <v/>
      </c>
      <c r="P1170" s="116"/>
      <c r="Q1170" s="117" t="str">
        <f t="shared" si="561"/>
        <v/>
      </c>
      <c r="R1170" s="128" t="str">
        <f t="shared" si="562"/>
        <v/>
      </c>
      <c r="S1170" s="135" t="str">
        <f>IF(B1170="","",IF(R1170="Refreshment Beverage",VLOOKUP(VALUE(Q1170),Rates!G$15:L$19,2,0),VLOOKUP(VALUE(Q1170),Rates!G$4:L$12,2,0)))</f>
        <v/>
      </c>
      <c r="T1170" s="135" t="str">
        <f t="shared" si="563"/>
        <v/>
      </c>
      <c r="U1170" s="118" t="str">
        <f t="shared" si="564"/>
        <v/>
      </c>
      <c r="V1170" s="135" t="str">
        <f t="shared" si="565"/>
        <v/>
      </c>
      <c r="W1170" s="135" t="str">
        <f t="shared" si="566"/>
        <v/>
      </c>
      <c r="X1170" s="119" t="str">
        <f t="shared" si="567"/>
        <v/>
      </c>
      <c r="Y1170" s="120" t="str">
        <f>IF(B:B="","",IF(R1170="Refreshment Beverage",VLOOKUP(Q1170,Rates!G$15:L$19,6,0)*W1170,VLOOKUP(Q1170,Rates!G$4:L$12,6,0)*W1170))</f>
        <v/>
      </c>
      <c r="Z1170" s="120" t="str">
        <f t="shared" si="568"/>
        <v/>
      </c>
      <c r="AA1170" s="120" t="str">
        <f t="shared" si="569"/>
        <v/>
      </c>
      <c r="AB1170" s="136" t="str">
        <f>IF(B:B="","",IF(R1170="Refreshment Beverage","",IF(AND(R1170="Beer",Q1170=0),SUM(LOOKUP(2,1/(Rates!$B$15:$B$18&lt;=W1170)/(Rates!$C$15:$C$18&gt;=W1170),Rates!$D$15:$D$18)*W1170),VLOOKUP(VALUE(Q:Q),Rates!A:B,2,0)*W1170)))</f>
        <v/>
      </c>
      <c r="AC1170" s="136" t="str">
        <f>IF(B:B="","",IF(R1170="Refreshment Beverage","",IF(AND(R1170="Beer",Q1170=0),SUM(LOOKUP(2,1/(Rates!$B$15:$B$18&lt;=W1170)/(Rates!$C$15:$C$18&gt;=W1170),Rates!$E$15:$E$18)*W1170),VLOOKUP(VALUE(Q:Q),Rates!A:C,3,0)*W1170)))</f>
        <v/>
      </c>
      <c r="AD1170" s="137" t="str">
        <f>IFERROR(IF(B:B="","",IF(R1170="Beer","",IF(VALUE(Q1170)=0,VLOOKUP(VLOOKUP(B:B,#REF!,16,0),Rates!A:E,2,0),VLOOKUP(VALUE(Q1170),Rates!A$31:B$34,2,0)*W1170))),0)</f>
        <v/>
      </c>
      <c r="AE1170" s="121" t="str">
        <f t="shared" si="570"/>
        <v/>
      </c>
      <c r="AF1170" s="138" t="str">
        <f t="shared" si="571"/>
        <v/>
      </c>
      <c r="AG1170" s="122" t="str">
        <f t="shared" si="572"/>
        <v/>
      </c>
      <c r="AH1170" s="123" t="str">
        <f t="shared" si="573"/>
        <v/>
      </c>
      <c r="AI1170" s="139" t="str">
        <f>IF(AE:AE="","",IF(R1170="Refreshment Beverage",AK1170*(Rates!J$19/100),ROUND(SUM(AH1170*(Rates!$J$8/100)),4)))</f>
        <v/>
      </c>
      <c r="AJ1170" s="124" t="str">
        <f t="shared" si="574"/>
        <v/>
      </c>
      <c r="AK1170" s="125" t="str">
        <f t="shared" si="575"/>
        <v/>
      </c>
      <c r="AL1170" s="121" t="str">
        <f t="shared" si="576"/>
        <v/>
      </c>
      <c r="AM1170" s="138" t="str">
        <f>IF(AS1170="","",IF(R1170="Refreshment Beverage",ROUND(AS1170*Rates!K$19,4),ROUND(AO1170*(VLOOKUP(VALUE(Q1170),Rates!G$4:L$12,3,0)),4)))</f>
        <v/>
      </c>
      <c r="AN1170" s="126" t="str">
        <f>IF(AS1170="","",IF(R1170="Refreshment Beverage",AS1170*(Rates!J$19/100),MAX(AM1170,AB1170)))</f>
        <v/>
      </c>
      <c r="AO1170" s="127" t="str">
        <f t="shared" si="577"/>
        <v/>
      </c>
      <c r="AP1170" s="127" t="str">
        <f t="shared" si="578"/>
        <v/>
      </c>
      <c r="AQ1170" s="140" t="str">
        <f>IF(AS1170="","",IF(R1170="Refreshment Beverage",ROUND(SUM(VLOOKUP(Q:Q,Rates!G$15:L$19,3,0)*(AS1170-Y1170-Z1170-AA1170)),4),ROUND(SUM(Rates!$K$8*AS1170),4)))</f>
        <v/>
      </c>
      <c r="AR1170" s="139" t="str">
        <f t="shared" si="579"/>
        <v/>
      </c>
      <c r="AS1170" s="125" t="str">
        <f t="shared" si="580"/>
        <v/>
      </c>
      <c r="AT1170" s="121" t="str">
        <f t="shared" si="581"/>
        <v/>
      </c>
      <c r="AU1170" s="138" t="str">
        <f>IF(AX1170="","",IF(R1170="Refreshment Beverage",ROUND((BA1170-Y1170-Z1170-AA1170)*VLOOKUP(VALUE(Q1170),Rates!G$15:L$19,3,0),4),ROUND(AW1170*(VLOOKUP(VALUE(Q1170),Rates!G:L,3,0)),4)))</f>
        <v/>
      </c>
      <c r="AV1170" s="126" t="str">
        <f t="shared" si="582"/>
        <v/>
      </c>
      <c r="AW1170" s="127" t="str">
        <f t="shared" si="583"/>
        <v/>
      </c>
      <c r="AX1170" s="123" t="str">
        <f t="shared" si="584"/>
        <v/>
      </c>
      <c r="AY1170" s="140" t="str">
        <f>IF(AX1170="","",IF(R1170="Refreshment Beverage",ROUND(SUM(AX1170*Rates!K$19),4),ROUND(SUM(AX1170*(Rates!J$8/100)),4)))</f>
        <v/>
      </c>
      <c r="AZ1170" s="124" t="str">
        <f t="shared" si="585"/>
        <v/>
      </c>
      <c r="BA1170" s="125" t="str">
        <f t="shared" si="586"/>
        <v/>
      </c>
      <c r="BB1170" s="115"/>
      <c r="BC1170" s="143"/>
      <c r="BD1170" s="100"/>
      <c r="BE1170" s="100"/>
      <c r="BF1170" s="100"/>
      <c r="BG1170" s="100"/>
    </row>
    <row r="1171" spans="1:59" ht="12.75" customHeight="1" x14ac:dyDescent="0.2">
      <c r="A1171" s="144"/>
      <c r="B1171" s="141"/>
      <c r="C1171" s="141"/>
      <c r="D1171" s="142"/>
      <c r="E1171" s="142"/>
      <c r="F1171" s="142"/>
      <c r="G1171" s="142"/>
      <c r="H1171" s="142"/>
      <c r="I1171" s="129"/>
      <c r="J1171" s="130"/>
      <c r="K1171" s="131" t="str">
        <f t="shared" si="557"/>
        <v/>
      </c>
      <c r="L1171" s="132" t="str">
        <f t="shared" si="558"/>
        <v/>
      </c>
      <c r="M1171" s="133" t="str">
        <f t="shared" si="559"/>
        <v/>
      </c>
      <c r="N1171" s="134" t="str">
        <f>IFERROR(IF(B:B="","",IF(R1171="Beer",SUM(LOOKUP(2,1/(Rates!$B$3:$B$5&lt;=W1171)/(Rates!$C$3:$C$5&gt;=W1171),Rates!$D$3:$D$5)*(X1171/100)*W1171),IF(R1171="Refreshment Beverage",SUM(LOOKUP(2,1/(Rates!$B$7:$B$11&lt;=W1171)/(Rates!$C$7:$C$11&gt;=W1171),Rates!$D$7:$D$11)*(X1171/100)*W1171)))),"")</f>
        <v/>
      </c>
      <c r="O1171" s="134" t="str">
        <f t="shared" si="560"/>
        <v/>
      </c>
      <c r="P1171" s="116"/>
      <c r="Q1171" s="117" t="str">
        <f t="shared" si="561"/>
        <v/>
      </c>
      <c r="R1171" s="128" t="str">
        <f t="shared" si="562"/>
        <v/>
      </c>
      <c r="S1171" s="135" t="str">
        <f>IF(B1171="","",IF(R1171="Refreshment Beverage",VLOOKUP(VALUE(Q1171),Rates!G$15:L$19,2,0),VLOOKUP(VALUE(Q1171),Rates!G$4:L$12,2,0)))</f>
        <v/>
      </c>
      <c r="T1171" s="135" t="str">
        <f t="shared" si="563"/>
        <v/>
      </c>
      <c r="U1171" s="118" t="str">
        <f t="shared" si="564"/>
        <v/>
      </c>
      <c r="V1171" s="135" t="str">
        <f t="shared" si="565"/>
        <v/>
      </c>
      <c r="W1171" s="135" t="str">
        <f t="shared" si="566"/>
        <v/>
      </c>
      <c r="X1171" s="119" t="str">
        <f t="shared" si="567"/>
        <v/>
      </c>
      <c r="Y1171" s="120" t="str">
        <f>IF(B:B="","",IF(R1171="Refreshment Beverage",VLOOKUP(Q1171,Rates!G$15:L$19,6,0)*W1171,VLOOKUP(Q1171,Rates!G$4:L$12,6,0)*W1171))</f>
        <v/>
      </c>
      <c r="Z1171" s="120" t="str">
        <f t="shared" si="568"/>
        <v/>
      </c>
      <c r="AA1171" s="120" t="str">
        <f t="shared" si="569"/>
        <v/>
      </c>
      <c r="AB1171" s="136" t="str">
        <f>IF(B:B="","",IF(R1171="Refreshment Beverage","",IF(AND(R1171="Beer",Q1171=0),SUM(LOOKUP(2,1/(Rates!$B$15:$B$18&lt;=W1171)/(Rates!$C$15:$C$18&gt;=W1171),Rates!$D$15:$D$18)*W1171),VLOOKUP(VALUE(Q:Q),Rates!A:B,2,0)*W1171)))</f>
        <v/>
      </c>
      <c r="AC1171" s="136" t="str">
        <f>IF(B:B="","",IF(R1171="Refreshment Beverage","",IF(AND(R1171="Beer",Q1171=0),SUM(LOOKUP(2,1/(Rates!$B$15:$B$18&lt;=W1171)/(Rates!$C$15:$C$18&gt;=W1171),Rates!$E$15:$E$18)*W1171),VLOOKUP(VALUE(Q:Q),Rates!A:C,3,0)*W1171)))</f>
        <v/>
      </c>
      <c r="AD1171" s="137" t="str">
        <f>IFERROR(IF(B:B="","",IF(R1171="Beer","",IF(VALUE(Q1171)=0,VLOOKUP(VLOOKUP(B:B,#REF!,16,0),Rates!A:E,2,0),VLOOKUP(VALUE(Q1171),Rates!A$31:B$34,2,0)*W1171))),0)</f>
        <v/>
      </c>
      <c r="AE1171" s="121" t="str">
        <f t="shared" si="570"/>
        <v/>
      </c>
      <c r="AF1171" s="138" t="str">
        <f t="shared" si="571"/>
        <v/>
      </c>
      <c r="AG1171" s="122" t="str">
        <f t="shared" si="572"/>
        <v/>
      </c>
      <c r="AH1171" s="123" t="str">
        <f t="shared" si="573"/>
        <v/>
      </c>
      <c r="AI1171" s="139" t="str">
        <f>IF(AE:AE="","",IF(R1171="Refreshment Beverage",AK1171*(Rates!J$19/100),ROUND(SUM(AH1171*(Rates!$J$8/100)),4)))</f>
        <v/>
      </c>
      <c r="AJ1171" s="124" t="str">
        <f t="shared" si="574"/>
        <v/>
      </c>
      <c r="AK1171" s="125" t="str">
        <f t="shared" si="575"/>
        <v/>
      </c>
      <c r="AL1171" s="121" t="str">
        <f t="shared" si="576"/>
        <v/>
      </c>
      <c r="AM1171" s="138" t="str">
        <f>IF(AS1171="","",IF(R1171="Refreshment Beverage",ROUND(AS1171*Rates!K$19,4),ROUND(AO1171*(VLOOKUP(VALUE(Q1171),Rates!G$4:L$12,3,0)),4)))</f>
        <v/>
      </c>
      <c r="AN1171" s="126" t="str">
        <f>IF(AS1171="","",IF(R1171="Refreshment Beverage",AS1171*(Rates!J$19/100),MAX(AM1171,AB1171)))</f>
        <v/>
      </c>
      <c r="AO1171" s="127" t="str">
        <f t="shared" si="577"/>
        <v/>
      </c>
      <c r="AP1171" s="127" t="str">
        <f t="shared" si="578"/>
        <v/>
      </c>
      <c r="AQ1171" s="140" t="str">
        <f>IF(AS1171="","",IF(R1171="Refreshment Beverage",ROUND(SUM(VLOOKUP(Q:Q,Rates!G$15:L$19,3,0)*(AS1171-Y1171-Z1171-AA1171)),4),ROUND(SUM(Rates!$K$8*AS1171),4)))</f>
        <v/>
      </c>
      <c r="AR1171" s="139" t="str">
        <f t="shared" si="579"/>
        <v/>
      </c>
      <c r="AS1171" s="125" t="str">
        <f t="shared" si="580"/>
        <v/>
      </c>
      <c r="AT1171" s="121" t="str">
        <f t="shared" si="581"/>
        <v/>
      </c>
      <c r="AU1171" s="138" t="str">
        <f>IF(AX1171="","",IF(R1171="Refreshment Beverage",ROUND((BA1171-Y1171-Z1171-AA1171)*VLOOKUP(VALUE(Q1171),Rates!G$15:L$19,3,0),4),ROUND(AW1171*(VLOOKUP(VALUE(Q1171),Rates!G:L,3,0)),4)))</f>
        <v/>
      </c>
      <c r="AV1171" s="126" t="str">
        <f t="shared" si="582"/>
        <v/>
      </c>
      <c r="AW1171" s="127" t="str">
        <f t="shared" si="583"/>
        <v/>
      </c>
      <c r="AX1171" s="123" t="str">
        <f t="shared" si="584"/>
        <v/>
      </c>
      <c r="AY1171" s="140" t="str">
        <f>IF(AX1171="","",IF(R1171="Refreshment Beverage",ROUND(SUM(AX1171*Rates!K$19),4),ROUND(SUM(AX1171*(Rates!J$8/100)),4)))</f>
        <v/>
      </c>
      <c r="AZ1171" s="124" t="str">
        <f t="shared" si="585"/>
        <v/>
      </c>
      <c r="BA1171" s="125" t="str">
        <f t="shared" si="586"/>
        <v/>
      </c>
      <c r="BB1171" s="115"/>
      <c r="BC1171" s="143"/>
      <c r="BD1171" s="100"/>
      <c r="BE1171" s="100"/>
      <c r="BF1171" s="100"/>
      <c r="BG1171" s="100"/>
    </row>
    <row r="1172" spans="1:59" ht="12.75" customHeight="1" x14ac:dyDescent="0.2">
      <c r="A1172" s="144"/>
      <c r="B1172" s="141"/>
      <c r="C1172" s="141"/>
      <c r="D1172" s="142"/>
      <c r="E1172" s="142"/>
      <c r="F1172" s="142"/>
      <c r="G1172" s="142"/>
      <c r="H1172" s="142"/>
      <c r="I1172" s="129"/>
      <c r="J1172" s="130"/>
      <c r="K1172" s="131" t="str">
        <f t="shared" si="557"/>
        <v/>
      </c>
      <c r="L1172" s="132" t="str">
        <f t="shared" si="558"/>
        <v/>
      </c>
      <c r="M1172" s="133" t="str">
        <f t="shared" si="559"/>
        <v/>
      </c>
      <c r="N1172" s="134" t="str">
        <f>IFERROR(IF(B:B="","",IF(R1172="Beer",SUM(LOOKUP(2,1/(Rates!$B$3:$B$5&lt;=W1172)/(Rates!$C$3:$C$5&gt;=W1172),Rates!$D$3:$D$5)*(X1172/100)*W1172),IF(R1172="Refreshment Beverage",SUM(LOOKUP(2,1/(Rates!$B$7:$B$11&lt;=W1172)/(Rates!$C$7:$C$11&gt;=W1172),Rates!$D$7:$D$11)*(X1172/100)*W1172)))),"")</f>
        <v/>
      </c>
      <c r="O1172" s="134" t="str">
        <f t="shared" si="560"/>
        <v/>
      </c>
      <c r="P1172" s="116"/>
      <c r="Q1172" s="117" t="str">
        <f t="shared" si="561"/>
        <v/>
      </c>
      <c r="R1172" s="128" t="str">
        <f t="shared" si="562"/>
        <v/>
      </c>
      <c r="S1172" s="135" t="str">
        <f>IF(B1172="","",IF(R1172="Refreshment Beverage",VLOOKUP(VALUE(Q1172),Rates!G$15:L$19,2,0),VLOOKUP(VALUE(Q1172),Rates!G$4:L$12,2,0)))</f>
        <v/>
      </c>
      <c r="T1172" s="135" t="str">
        <f t="shared" si="563"/>
        <v/>
      </c>
      <c r="U1172" s="118" t="str">
        <f t="shared" si="564"/>
        <v/>
      </c>
      <c r="V1172" s="135" t="str">
        <f t="shared" si="565"/>
        <v/>
      </c>
      <c r="W1172" s="135" t="str">
        <f t="shared" si="566"/>
        <v/>
      </c>
      <c r="X1172" s="119" t="str">
        <f t="shared" si="567"/>
        <v/>
      </c>
      <c r="Y1172" s="120" t="str">
        <f>IF(B:B="","",IF(R1172="Refreshment Beverage",VLOOKUP(Q1172,Rates!G$15:L$19,6,0)*W1172,VLOOKUP(Q1172,Rates!G$4:L$12,6,0)*W1172))</f>
        <v/>
      </c>
      <c r="Z1172" s="120" t="str">
        <f t="shared" si="568"/>
        <v/>
      </c>
      <c r="AA1172" s="120" t="str">
        <f t="shared" si="569"/>
        <v/>
      </c>
      <c r="AB1172" s="136" t="str">
        <f>IF(B:B="","",IF(R1172="Refreshment Beverage","",IF(AND(R1172="Beer",Q1172=0),SUM(LOOKUP(2,1/(Rates!$B$15:$B$18&lt;=W1172)/(Rates!$C$15:$C$18&gt;=W1172),Rates!$D$15:$D$18)*W1172),VLOOKUP(VALUE(Q:Q),Rates!A:B,2,0)*W1172)))</f>
        <v/>
      </c>
      <c r="AC1172" s="136" t="str">
        <f>IF(B:B="","",IF(R1172="Refreshment Beverage","",IF(AND(R1172="Beer",Q1172=0),SUM(LOOKUP(2,1/(Rates!$B$15:$B$18&lt;=W1172)/(Rates!$C$15:$C$18&gt;=W1172),Rates!$E$15:$E$18)*W1172),VLOOKUP(VALUE(Q:Q),Rates!A:C,3,0)*W1172)))</f>
        <v/>
      </c>
      <c r="AD1172" s="137" t="str">
        <f>IFERROR(IF(B:B="","",IF(R1172="Beer","",IF(VALUE(Q1172)=0,VLOOKUP(VLOOKUP(B:B,#REF!,16,0),Rates!A:E,2,0),VLOOKUP(VALUE(Q1172),Rates!A$31:B$34,2,0)*W1172))),0)</f>
        <v/>
      </c>
      <c r="AE1172" s="121" t="str">
        <f t="shared" si="570"/>
        <v/>
      </c>
      <c r="AF1172" s="138" t="str">
        <f t="shared" si="571"/>
        <v/>
      </c>
      <c r="AG1172" s="122" t="str">
        <f t="shared" si="572"/>
        <v/>
      </c>
      <c r="AH1172" s="123" t="str">
        <f t="shared" si="573"/>
        <v/>
      </c>
      <c r="AI1172" s="139" t="str">
        <f>IF(AE:AE="","",IF(R1172="Refreshment Beverage",AK1172*(Rates!J$19/100),ROUND(SUM(AH1172*(Rates!$J$8/100)),4)))</f>
        <v/>
      </c>
      <c r="AJ1172" s="124" t="str">
        <f t="shared" si="574"/>
        <v/>
      </c>
      <c r="AK1172" s="125" t="str">
        <f t="shared" si="575"/>
        <v/>
      </c>
      <c r="AL1172" s="121" t="str">
        <f t="shared" si="576"/>
        <v/>
      </c>
      <c r="AM1172" s="138" t="str">
        <f>IF(AS1172="","",IF(R1172="Refreshment Beverage",ROUND(AS1172*Rates!K$19,4),ROUND(AO1172*(VLOOKUP(VALUE(Q1172),Rates!G$4:L$12,3,0)),4)))</f>
        <v/>
      </c>
      <c r="AN1172" s="126" t="str">
        <f>IF(AS1172="","",IF(R1172="Refreshment Beverage",AS1172*(Rates!J$19/100),MAX(AM1172,AB1172)))</f>
        <v/>
      </c>
      <c r="AO1172" s="127" t="str">
        <f t="shared" si="577"/>
        <v/>
      </c>
      <c r="AP1172" s="127" t="str">
        <f t="shared" si="578"/>
        <v/>
      </c>
      <c r="AQ1172" s="140" t="str">
        <f>IF(AS1172="","",IF(R1172="Refreshment Beverage",ROUND(SUM(VLOOKUP(Q:Q,Rates!G$15:L$19,3,0)*(AS1172-Y1172-Z1172-AA1172)),4),ROUND(SUM(Rates!$K$8*AS1172),4)))</f>
        <v/>
      </c>
      <c r="AR1172" s="139" t="str">
        <f t="shared" si="579"/>
        <v/>
      </c>
      <c r="AS1172" s="125" t="str">
        <f t="shared" si="580"/>
        <v/>
      </c>
      <c r="AT1172" s="121" t="str">
        <f t="shared" si="581"/>
        <v/>
      </c>
      <c r="AU1172" s="138" t="str">
        <f>IF(AX1172="","",IF(R1172="Refreshment Beverage",ROUND((BA1172-Y1172-Z1172-AA1172)*VLOOKUP(VALUE(Q1172),Rates!G$15:L$19,3,0),4),ROUND(AW1172*(VLOOKUP(VALUE(Q1172),Rates!G:L,3,0)),4)))</f>
        <v/>
      </c>
      <c r="AV1172" s="126" t="str">
        <f t="shared" si="582"/>
        <v/>
      </c>
      <c r="AW1172" s="127" t="str">
        <f t="shared" si="583"/>
        <v/>
      </c>
      <c r="AX1172" s="123" t="str">
        <f t="shared" si="584"/>
        <v/>
      </c>
      <c r="AY1172" s="140" t="str">
        <f>IF(AX1172="","",IF(R1172="Refreshment Beverage",ROUND(SUM(AX1172*Rates!K$19),4),ROUND(SUM(AX1172*(Rates!J$8/100)),4)))</f>
        <v/>
      </c>
      <c r="AZ1172" s="124" t="str">
        <f t="shared" si="585"/>
        <v/>
      </c>
      <c r="BA1172" s="125" t="str">
        <f t="shared" si="586"/>
        <v/>
      </c>
      <c r="BB1172" s="115"/>
      <c r="BC1172" s="143"/>
      <c r="BD1172" s="100"/>
      <c r="BE1172" s="100"/>
      <c r="BF1172" s="100"/>
      <c r="BG1172" s="100"/>
    </row>
    <row r="1173" spans="1:59" ht="12.75" customHeight="1" x14ac:dyDescent="0.2">
      <c r="A1173" s="144"/>
      <c r="B1173" s="141"/>
      <c r="C1173" s="141"/>
      <c r="D1173" s="142"/>
      <c r="E1173" s="142"/>
      <c r="F1173" s="142"/>
      <c r="G1173" s="142"/>
      <c r="H1173" s="142"/>
      <c r="I1173" s="129"/>
      <c r="J1173" s="130"/>
      <c r="K1173" s="131" t="str">
        <f t="shared" si="557"/>
        <v/>
      </c>
      <c r="L1173" s="132" t="str">
        <f t="shared" si="558"/>
        <v/>
      </c>
      <c r="M1173" s="133" t="str">
        <f t="shared" si="559"/>
        <v/>
      </c>
      <c r="N1173" s="134" t="str">
        <f>IFERROR(IF(B:B="","",IF(R1173="Beer",SUM(LOOKUP(2,1/(Rates!$B$3:$B$5&lt;=W1173)/(Rates!$C$3:$C$5&gt;=W1173),Rates!$D$3:$D$5)*(X1173/100)*W1173),IF(R1173="Refreshment Beverage",SUM(LOOKUP(2,1/(Rates!$B$7:$B$11&lt;=W1173)/(Rates!$C$7:$C$11&gt;=W1173),Rates!$D$7:$D$11)*(X1173/100)*W1173)))),"")</f>
        <v/>
      </c>
      <c r="O1173" s="134" t="str">
        <f t="shared" si="560"/>
        <v/>
      </c>
      <c r="P1173" s="116"/>
      <c r="Q1173" s="117" t="str">
        <f t="shared" si="561"/>
        <v/>
      </c>
      <c r="R1173" s="128" t="str">
        <f t="shared" si="562"/>
        <v/>
      </c>
      <c r="S1173" s="135" t="str">
        <f>IF(B1173="","",IF(R1173="Refreshment Beverage",VLOOKUP(VALUE(Q1173),Rates!G$15:L$19,2,0),VLOOKUP(VALUE(Q1173),Rates!G$4:L$12,2,0)))</f>
        <v/>
      </c>
      <c r="T1173" s="135" t="str">
        <f t="shared" si="563"/>
        <v/>
      </c>
      <c r="U1173" s="118" t="str">
        <f t="shared" si="564"/>
        <v/>
      </c>
      <c r="V1173" s="135" t="str">
        <f t="shared" si="565"/>
        <v/>
      </c>
      <c r="W1173" s="135" t="str">
        <f t="shared" si="566"/>
        <v/>
      </c>
      <c r="X1173" s="119" t="str">
        <f t="shared" si="567"/>
        <v/>
      </c>
      <c r="Y1173" s="120" t="str">
        <f>IF(B:B="","",IF(R1173="Refreshment Beverage",VLOOKUP(Q1173,Rates!G$15:L$19,6,0)*W1173,VLOOKUP(Q1173,Rates!G$4:L$12,6,0)*W1173))</f>
        <v/>
      </c>
      <c r="Z1173" s="120" t="str">
        <f t="shared" si="568"/>
        <v/>
      </c>
      <c r="AA1173" s="120" t="str">
        <f t="shared" si="569"/>
        <v/>
      </c>
      <c r="AB1173" s="136" t="str">
        <f>IF(B:B="","",IF(R1173="Refreshment Beverage","",IF(AND(R1173="Beer",Q1173=0),SUM(LOOKUP(2,1/(Rates!$B$15:$B$18&lt;=W1173)/(Rates!$C$15:$C$18&gt;=W1173),Rates!$D$15:$D$18)*W1173),VLOOKUP(VALUE(Q:Q),Rates!A:B,2,0)*W1173)))</f>
        <v/>
      </c>
      <c r="AC1173" s="136" t="str">
        <f>IF(B:B="","",IF(R1173="Refreshment Beverage","",IF(AND(R1173="Beer",Q1173=0),SUM(LOOKUP(2,1/(Rates!$B$15:$B$18&lt;=W1173)/(Rates!$C$15:$C$18&gt;=W1173),Rates!$E$15:$E$18)*W1173),VLOOKUP(VALUE(Q:Q),Rates!A:C,3,0)*W1173)))</f>
        <v/>
      </c>
      <c r="AD1173" s="137" t="str">
        <f>IFERROR(IF(B:B="","",IF(R1173="Beer","",IF(VALUE(Q1173)=0,VLOOKUP(VLOOKUP(B:B,#REF!,16,0),Rates!A:E,2,0),VLOOKUP(VALUE(Q1173),Rates!A$31:B$34,2,0)*W1173))),0)</f>
        <v/>
      </c>
      <c r="AE1173" s="121" t="str">
        <f t="shared" si="570"/>
        <v/>
      </c>
      <c r="AF1173" s="138" t="str">
        <f t="shared" si="571"/>
        <v/>
      </c>
      <c r="AG1173" s="122" t="str">
        <f t="shared" si="572"/>
        <v/>
      </c>
      <c r="AH1173" s="123" t="str">
        <f t="shared" si="573"/>
        <v/>
      </c>
      <c r="AI1173" s="139" t="str">
        <f>IF(AE:AE="","",IF(R1173="Refreshment Beverage",AK1173*(Rates!J$19/100),ROUND(SUM(AH1173*(Rates!$J$8/100)),4)))</f>
        <v/>
      </c>
      <c r="AJ1173" s="124" t="str">
        <f t="shared" si="574"/>
        <v/>
      </c>
      <c r="AK1173" s="125" t="str">
        <f t="shared" si="575"/>
        <v/>
      </c>
      <c r="AL1173" s="121" t="str">
        <f t="shared" si="576"/>
        <v/>
      </c>
      <c r="AM1173" s="138" t="str">
        <f>IF(AS1173="","",IF(R1173="Refreshment Beverage",ROUND(AS1173*Rates!K$19,4),ROUND(AO1173*(VLOOKUP(VALUE(Q1173),Rates!G$4:L$12,3,0)),4)))</f>
        <v/>
      </c>
      <c r="AN1173" s="126" t="str">
        <f>IF(AS1173="","",IF(R1173="Refreshment Beverage",AS1173*(Rates!J$19/100),MAX(AM1173,AB1173)))</f>
        <v/>
      </c>
      <c r="AO1173" s="127" t="str">
        <f t="shared" si="577"/>
        <v/>
      </c>
      <c r="AP1173" s="127" t="str">
        <f t="shared" si="578"/>
        <v/>
      </c>
      <c r="AQ1173" s="140" t="str">
        <f>IF(AS1173="","",IF(R1173="Refreshment Beverage",ROUND(SUM(VLOOKUP(Q:Q,Rates!G$15:L$19,3,0)*(AS1173-Y1173-Z1173-AA1173)),4),ROUND(SUM(Rates!$K$8*AS1173),4)))</f>
        <v/>
      </c>
      <c r="AR1173" s="139" t="str">
        <f t="shared" si="579"/>
        <v/>
      </c>
      <c r="AS1173" s="125" t="str">
        <f t="shared" si="580"/>
        <v/>
      </c>
      <c r="AT1173" s="121" t="str">
        <f t="shared" si="581"/>
        <v/>
      </c>
      <c r="AU1173" s="138" t="str">
        <f>IF(AX1173="","",IF(R1173="Refreshment Beverage",ROUND((BA1173-Y1173-Z1173-AA1173)*VLOOKUP(VALUE(Q1173),Rates!G$15:L$19,3,0),4),ROUND(AW1173*(VLOOKUP(VALUE(Q1173),Rates!G:L,3,0)),4)))</f>
        <v/>
      </c>
      <c r="AV1173" s="126" t="str">
        <f t="shared" si="582"/>
        <v/>
      </c>
      <c r="AW1173" s="127" t="str">
        <f t="shared" si="583"/>
        <v/>
      </c>
      <c r="AX1173" s="123" t="str">
        <f t="shared" si="584"/>
        <v/>
      </c>
      <c r="AY1173" s="140" t="str">
        <f>IF(AX1173="","",IF(R1173="Refreshment Beverage",ROUND(SUM(AX1173*Rates!K$19),4),ROUND(SUM(AX1173*(Rates!J$8/100)),4)))</f>
        <v/>
      </c>
      <c r="AZ1173" s="124" t="str">
        <f t="shared" si="585"/>
        <v/>
      </c>
      <c r="BA1173" s="125" t="str">
        <f t="shared" si="586"/>
        <v/>
      </c>
      <c r="BB1173" s="115"/>
      <c r="BC1173" s="143"/>
      <c r="BD1173" s="100"/>
      <c r="BE1173" s="100"/>
      <c r="BF1173" s="100"/>
      <c r="BG1173" s="100"/>
    </row>
    <row r="1174" spans="1:59" ht="12.75" customHeight="1" x14ac:dyDescent="0.2">
      <c r="A1174" s="144"/>
      <c r="B1174" s="141"/>
      <c r="C1174" s="141"/>
      <c r="D1174" s="142"/>
      <c r="E1174" s="142"/>
      <c r="F1174" s="142"/>
      <c r="G1174" s="142"/>
      <c r="H1174" s="142"/>
      <c r="I1174" s="129"/>
      <c r="J1174" s="130"/>
      <c r="K1174" s="131" t="str">
        <f t="shared" si="557"/>
        <v/>
      </c>
      <c r="L1174" s="132" t="str">
        <f t="shared" si="558"/>
        <v/>
      </c>
      <c r="M1174" s="133" t="str">
        <f t="shared" si="559"/>
        <v/>
      </c>
      <c r="N1174" s="134" t="str">
        <f>IFERROR(IF(B:B="","",IF(R1174="Beer",SUM(LOOKUP(2,1/(Rates!$B$3:$B$5&lt;=W1174)/(Rates!$C$3:$C$5&gt;=W1174),Rates!$D$3:$D$5)*(X1174/100)*W1174),IF(R1174="Refreshment Beverage",SUM(LOOKUP(2,1/(Rates!$B$7:$B$11&lt;=W1174)/(Rates!$C$7:$C$11&gt;=W1174),Rates!$D$7:$D$11)*(X1174/100)*W1174)))),"")</f>
        <v/>
      </c>
      <c r="O1174" s="134" t="str">
        <f t="shared" si="560"/>
        <v/>
      </c>
      <c r="P1174" s="116"/>
      <c r="Q1174" s="117" t="str">
        <f t="shared" si="561"/>
        <v/>
      </c>
      <c r="R1174" s="128" t="str">
        <f t="shared" si="562"/>
        <v/>
      </c>
      <c r="S1174" s="135" t="str">
        <f>IF(B1174="","",IF(R1174="Refreshment Beverage",VLOOKUP(VALUE(Q1174),Rates!G$15:L$19,2,0),VLOOKUP(VALUE(Q1174),Rates!G$4:L$12,2,0)))</f>
        <v/>
      </c>
      <c r="T1174" s="135" t="str">
        <f t="shared" si="563"/>
        <v/>
      </c>
      <c r="U1174" s="118" t="str">
        <f t="shared" si="564"/>
        <v/>
      </c>
      <c r="V1174" s="135" t="str">
        <f t="shared" si="565"/>
        <v/>
      </c>
      <c r="W1174" s="135" t="str">
        <f t="shared" si="566"/>
        <v/>
      </c>
      <c r="X1174" s="119" t="str">
        <f t="shared" si="567"/>
        <v/>
      </c>
      <c r="Y1174" s="120" t="str">
        <f>IF(B:B="","",IF(R1174="Refreshment Beverage",VLOOKUP(Q1174,Rates!G$15:L$19,6,0)*W1174,VLOOKUP(Q1174,Rates!G$4:L$12,6,0)*W1174))</f>
        <v/>
      </c>
      <c r="Z1174" s="120" t="str">
        <f t="shared" si="568"/>
        <v/>
      </c>
      <c r="AA1174" s="120" t="str">
        <f t="shared" si="569"/>
        <v/>
      </c>
      <c r="AB1174" s="136" t="str">
        <f>IF(B:B="","",IF(R1174="Refreshment Beverage","",IF(AND(R1174="Beer",Q1174=0),SUM(LOOKUP(2,1/(Rates!$B$15:$B$18&lt;=W1174)/(Rates!$C$15:$C$18&gt;=W1174),Rates!$D$15:$D$18)*W1174),VLOOKUP(VALUE(Q:Q),Rates!A:B,2,0)*W1174)))</f>
        <v/>
      </c>
      <c r="AC1174" s="136" t="str">
        <f>IF(B:B="","",IF(R1174="Refreshment Beverage","",IF(AND(R1174="Beer",Q1174=0),SUM(LOOKUP(2,1/(Rates!$B$15:$B$18&lt;=W1174)/(Rates!$C$15:$C$18&gt;=W1174),Rates!$E$15:$E$18)*W1174),VLOOKUP(VALUE(Q:Q),Rates!A:C,3,0)*W1174)))</f>
        <v/>
      </c>
      <c r="AD1174" s="137" t="str">
        <f>IFERROR(IF(B:B="","",IF(R1174="Beer","",IF(VALUE(Q1174)=0,VLOOKUP(VLOOKUP(B:B,#REF!,16,0),Rates!A:E,2,0),VLOOKUP(VALUE(Q1174),Rates!A$31:B$34,2,0)*W1174))),0)</f>
        <v/>
      </c>
      <c r="AE1174" s="121" t="str">
        <f t="shared" si="570"/>
        <v/>
      </c>
      <c r="AF1174" s="138" t="str">
        <f t="shared" si="571"/>
        <v/>
      </c>
      <c r="AG1174" s="122" t="str">
        <f t="shared" si="572"/>
        <v/>
      </c>
      <c r="AH1174" s="123" t="str">
        <f t="shared" si="573"/>
        <v/>
      </c>
      <c r="AI1174" s="139" t="str">
        <f>IF(AE:AE="","",IF(R1174="Refreshment Beverage",AK1174*(Rates!J$19/100),ROUND(SUM(AH1174*(Rates!$J$8/100)),4)))</f>
        <v/>
      </c>
      <c r="AJ1174" s="124" t="str">
        <f t="shared" si="574"/>
        <v/>
      </c>
      <c r="AK1174" s="125" t="str">
        <f t="shared" si="575"/>
        <v/>
      </c>
      <c r="AL1174" s="121" t="str">
        <f t="shared" si="576"/>
        <v/>
      </c>
      <c r="AM1174" s="138" t="str">
        <f>IF(AS1174="","",IF(R1174="Refreshment Beverage",ROUND(AS1174*Rates!K$19,4),ROUND(AO1174*(VLOOKUP(VALUE(Q1174),Rates!G$4:L$12,3,0)),4)))</f>
        <v/>
      </c>
      <c r="AN1174" s="126" t="str">
        <f>IF(AS1174="","",IF(R1174="Refreshment Beverage",AS1174*(Rates!J$19/100),MAX(AM1174,AB1174)))</f>
        <v/>
      </c>
      <c r="AO1174" s="127" t="str">
        <f t="shared" si="577"/>
        <v/>
      </c>
      <c r="AP1174" s="127" t="str">
        <f t="shared" si="578"/>
        <v/>
      </c>
      <c r="AQ1174" s="140" t="str">
        <f>IF(AS1174="","",IF(R1174="Refreshment Beverage",ROUND(SUM(VLOOKUP(Q:Q,Rates!G$15:L$19,3,0)*(AS1174-Y1174-Z1174-AA1174)),4),ROUND(SUM(Rates!$K$8*AS1174),4)))</f>
        <v/>
      </c>
      <c r="AR1174" s="139" t="str">
        <f t="shared" si="579"/>
        <v/>
      </c>
      <c r="AS1174" s="125" t="str">
        <f t="shared" si="580"/>
        <v/>
      </c>
      <c r="AT1174" s="121" t="str">
        <f t="shared" si="581"/>
        <v/>
      </c>
      <c r="AU1174" s="138" t="str">
        <f>IF(AX1174="","",IF(R1174="Refreshment Beverage",ROUND((BA1174-Y1174-Z1174-AA1174)*VLOOKUP(VALUE(Q1174),Rates!G$15:L$19,3,0),4),ROUND(AW1174*(VLOOKUP(VALUE(Q1174),Rates!G:L,3,0)),4)))</f>
        <v/>
      </c>
      <c r="AV1174" s="126" t="str">
        <f t="shared" si="582"/>
        <v/>
      </c>
      <c r="AW1174" s="127" t="str">
        <f t="shared" si="583"/>
        <v/>
      </c>
      <c r="AX1174" s="123" t="str">
        <f t="shared" si="584"/>
        <v/>
      </c>
      <c r="AY1174" s="140" t="str">
        <f>IF(AX1174="","",IF(R1174="Refreshment Beverage",ROUND(SUM(AX1174*Rates!K$19),4),ROUND(SUM(AX1174*(Rates!J$8/100)),4)))</f>
        <v/>
      </c>
      <c r="AZ1174" s="124" t="str">
        <f t="shared" si="585"/>
        <v/>
      </c>
      <c r="BA1174" s="125" t="str">
        <f t="shared" si="586"/>
        <v/>
      </c>
      <c r="BB1174" s="115"/>
      <c r="BC1174" s="143"/>
      <c r="BD1174" s="100"/>
      <c r="BE1174" s="100"/>
      <c r="BF1174" s="100"/>
      <c r="BG1174" s="100"/>
    </row>
    <row r="1175" spans="1:59" ht="12.75" customHeight="1" x14ac:dyDescent="0.2">
      <c r="A1175" s="144"/>
      <c r="B1175" s="141"/>
      <c r="C1175" s="141"/>
      <c r="D1175" s="142"/>
      <c r="E1175" s="142"/>
      <c r="F1175" s="142"/>
      <c r="G1175" s="142"/>
      <c r="H1175" s="142"/>
      <c r="I1175" s="129"/>
      <c r="J1175" s="130"/>
      <c r="K1175" s="131" t="str">
        <f t="shared" si="557"/>
        <v/>
      </c>
      <c r="L1175" s="132" t="str">
        <f t="shared" si="558"/>
        <v/>
      </c>
      <c r="M1175" s="133" t="str">
        <f t="shared" si="559"/>
        <v/>
      </c>
      <c r="N1175" s="134" t="str">
        <f>IFERROR(IF(B:B="","",IF(R1175="Beer",SUM(LOOKUP(2,1/(Rates!$B$3:$B$5&lt;=W1175)/(Rates!$C$3:$C$5&gt;=W1175),Rates!$D$3:$D$5)*(X1175/100)*W1175),IF(R1175="Refreshment Beverage",SUM(LOOKUP(2,1/(Rates!$B$7:$B$11&lt;=W1175)/(Rates!$C$7:$C$11&gt;=W1175),Rates!$D$7:$D$11)*(X1175/100)*W1175)))),"")</f>
        <v/>
      </c>
      <c r="O1175" s="134" t="str">
        <f t="shared" si="560"/>
        <v/>
      </c>
      <c r="P1175" s="116"/>
      <c r="Q1175" s="117" t="str">
        <f t="shared" si="561"/>
        <v/>
      </c>
      <c r="R1175" s="128" t="str">
        <f t="shared" si="562"/>
        <v/>
      </c>
      <c r="S1175" s="135" t="str">
        <f>IF(B1175="","",IF(R1175="Refreshment Beverage",VLOOKUP(VALUE(Q1175),Rates!G$15:L$19,2,0),VLOOKUP(VALUE(Q1175),Rates!G$4:L$12,2,0)))</f>
        <v/>
      </c>
      <c r="T1175" s="135" t="str">
        <f t="shared" si="563"/>
        <v/>
      </c>
      <c r="U1175" s="118" t="str">
        <f t="shared" si="564"/>
        <v/>
      </c>
      <c r="V1175" s="135" t="str">
        <f t="shared" si="565"/>
        <v/>
      </c>
      <c r="W1175" s="135" t="str">
        <f t="shared" si="566"/>
        <v/>
      </c>
      <c r="X1175" s="119" t="str">
        <f t="shared" si="567"/>
        <v/>
      </c>
      <c r="Y1175" s="120" t="str">
        <f>IF(B:B="","",IF(R1175="Refreshment Beverage",VLOOKUP(Q1175,Rates!G$15:L$19,6,0)*W1175,VLOOKUP(Q1175,Rates!G$4:L$12,6,0)*W1175))</f>
        <v/>
      </c>
      <c r="Z1175" s="120" t="str">
        <f t="shared" si="568"/>
        <v/>
      </c>
      <c r="AA1175" s="120" t="str">
        <f t="shared" si="569"/>
        <v/>
      </c>
      <c r="AB1175" s="136" t="str">
        <f>IF(B:B="","",IF(R1175="Refreshment Beverage","",IF(AND(R1175="Beer",Q1175=0),SUM(LOOKUP(2,1/(Rates!$B$15:$B$18&lt;=W1175)/(Rates!$C$15:$C$18&gt;=W1175),Rates!$D$15:$D$18)*W1175),VLOOKUP(VALUE(Q:Q),Rates!A:B,2,0)*W1175)))</f>
        <v/>
      </c>
      <c r="AC1175" s="136" t="str">
        <f>IF(B:B="","",IF(R1175="Refreshment Beverage","",IF(AND(R1175="Beer",Q1175=0),SUM(LOOKUP(2,1/(Rates!$B$15:$B$18&lt;=W1175)/(Rates!$C$15:$C$18&gt;=W1175),Rates!$E$15:$E$18)*W1175),VLOOKUP(VALUE(Q:Q),Rates!A:C,3,0)*W1175)))</f>
        <v/>
      </c>
      <c r="AD1175" s="137" t="str">
        <f>IFERROR(IF(B:B="","",IF(R1175="Beer","",IF(VALUE(Q1175)=0,VLOOKUP(VLOOKUP(B:B,#REF!,16,0),Rates!A:E,2,0),VLOOKUP(VALUE(Q1175),Rates!A$31:B$34,2,0)*W1175))),0)</f>
        <v/>
      </c>
      <c r="AE1175" s="121" t="str">
        <f t="shared" si="570"/>
        <v/>
      </c>
      <c r="AF1175" s="138" t="str">
        <f t="shared" si="571"/>
        <v/>
      </c>
      <c r="AG1175" s="122" t="str">
        <f t="shared" si="572"/>
        <v/>
      </c>
      <c r="AH1175" s="123" t="str">
        <f t="shared" si="573"/>
        <v/>
      </c>
      <c r="AI1175" s="139" t="str">
        <f>IF(AE:AE="","",IF(R1175="Refreshment Beverage",AK1175*(Rates!J$19/100),ROUND(SUM(AH1175*(Rates!$J$8/100)),4)))</f>
        <v/>
      </c>
      <c r="AJ1175" s="124" t="str">
        <f t="shared" si="574"/>
        <v/>
      </c>
      <c r="AK1175" s="125" t="str">
        <f t="shared" si="575"/>
        <v/>
      </c>
      <c r="AL1175" s="121" t="str">
        <f t="shared" si="576"/>
        <v/>
      </c>
      <c r="AM1175" s="138" t="str">
        <f>IF(AS1175="","",IF(R1175="Refreshment Beverage",ROUND(AS1175*Rates!K$19,4),ROUND(AO1175*(VLOOKUP(VALUE(Q1175),Rates!G$4:L$12,3,0)),4)))</f>
        <v/>
      </c>
      <c r="AN1175" s="126" t="str">
        <f>IF(AS1175="","",IF(R1175="Refreshment Beverage",AS1175*(Rates!J$19/100),MAX(AM1175,AB1175)))</f>
        <v/>
      </c>
      <c r="AO1175" s="127" t="str">
        <f t="shared" si="577"/>
        <v/>
      </c>
      <c r="AP1175" s="127" t="str">
        <f t="shared" si="578"/>
        <v/>
      </c>
      <c r="AQ1175" s="140" t="str">
        <f>IF(AS1175="","",IF(R1175="Refreshment Beverage",ROUND(SUM(VLOOKUP(Q:Q,Rates!G$15:L$19,3,0)*(AS1175-Y1175-Z1175-AA1175)),4),ROUND(SUM(Rates!$K$8*AS1175),4)))</f>
        <v/>
      </c>
      <c r="AR1175" s="139" t="str">
        <f t="shared" si="579"/>
        <v/>
      </c>
      <c r="AS1175" s="125" t="str">
        <f t="shared" si="580"/>
        <v/>
      </c>
      <c r="AT1175" s="121" t="str">
        <f t="shared" si="581"/>
        <v/>
      </c>
      <c r="AU1175" s="138" t="str">
        <f>IF(AX1175="","",IF(R1175="Refreshment Beverage",ROUND((BA1175-Y1175-Z1175-AA1175)*VLOOKUP(VALUE(Q1175),Rates!G$15:L$19,3,0),4),ROUND(AW1175*(VLOOKUP(VALUE(Q1175),Rates!G:L,3,0)),4)))</f>
        <v/>
      </c>
      <c r="AV1175" s="126" t="str">
        <f t="shared" si="582"/>
        <v/>
      </c>
      <c r="AW1175" s="127" t="str">
        <f t="shared" si="583"/>
        <v/>
      </c>
      <c r="AX1175" s="123" t="str">
        <f t="shared" si="584"/>
        <v/>
      </c>
      <c r="AY1175" s="140" t="str">
        <f>IF(AX1175="","",IF(R1175="Refreshment Beverage",ROUND(SUM(AX1175*Rates!K$19),4),ROUND(SUM(AX1175*(Rates!J$8/100)),4)))</f>
        <v/>
      </c>
      <c r="AZ1175" s="124" t="str">
        <f t="shared" si="585"/>
        <v/>
      </c>
      <c r="BA1175" s="125" t="str">
        <f t="shared" si="586"/>
        <v/>
      </c>
      <c r="BB1175" s="115"/>
      <c r="BC1175" s="143"/>
      <c r="BD1175" s="100"/>
      <c r="BE1175" s="100"/>
      <c r="BF1175" s="100"/>
      <c r="BG1175" s="100"/>
    </row>
    <row r="1176" spans="1:59" ht="12.75" customHeight="1" x14ac:dyDescent="0.2">
      <c r="A1176" s="144"/>
      <c r="B1176" s="141"/>
      <c r="C1176" s="141"/>
      <c r="D1176" s="142"/>
      <c r="E1176" s="142"/>
      <c r="F1176" s="142"/>
      <c r="G1176" s="142"/>
      <c r="H1176" s="142"/>
      <c r="I1176" s="129"/>
      <c r="J1176" s="130"/>
      <c r="K1176" s="131" t="str">
        <f t="shared" si="557"/>
        <v/>
      </c>
      <c r="L1176" s="132" t="str">
        <f t="shared" si="558"/>
        <v/>
      </c>
      <c r="M1176" s="133" t="str">
        <f t="shared" si="559"/>
        <v/>
      </c>
      <c r="N1176" s="134" t="str">
        <f>IFERROR(IF(B:B="","",IF(R1176="Beer",SUM(LOOKUP(2,1/(Rates!$B$3:$B$5&lt;=W1176)/(Rates!$C$3:$C$5&gt;=W1176),Rates!$D$3:$D$5)*(X1176/100)*W1176),IF(R1176="Refreshment Beverage",SUM(LOOKUP(2,1/(Rates!$B$7:$B$11&lt;=W1176)/(Rates!$C$7:$C$11&gt;=W1176),Rates!$D$7:$D$11)*(X1176/100)*W1176)))),"")</f>
        <v/>
      </c>
      <c r="O1176" s="134" t="str">
        <f t="shared" si="560"/>
        <v/>
      </c>
      <c r="P1176" s="116"/>
      <c r="Q1176" s="117" t="str">
        <f t="shared" si="561"/>
        <v/>
      </c>
      <c r="R1176" s="128" t="str">
        <f t="shared" si="562"/>
        <v/>
      </c>
      <c r="S1176" s="135" t="str">
        <f>IF(B1176="","",IF(R1176="Refreshment Beverage",VLOOKUP(VALUE(Q1176),Rates!G$15:L$19,2,0),VLOOKUP(VALUE(Q1176),Rates!G$4:L$12,2,0)))</f>
        <v/>
      </c>
      <c r="T1176" s="135" t="str">
        <f t="shared" si="563"/>
        <v/>
      </c>
      <c r="U1176" s="118" t="str">
        <f t="shared" si="564"/>
        <v/>
      </c>
      <c r="V1176" s="135" t="str">
        <f t="shared" si="565"/>
        <v/>
      </c>
      <c r="W1176" s="135" t="str">
        <f t="shared" si="566"/>
        <v/>
      </c>
      <c r="X1176" s="119" t="str">
        <f t="shared" si="567"/>
        <v/>
      </c>
      <c r="Y1176" s="120" t="str">
        <f>IF(B:B="","",IF(R1176="Refreshment Beverage",VLOOKUP(Q1176,Rates!G$15:L$19,6,0)*W1176,VLOOKUP(Q1176,Rates!G$4:L$12,6,0)*W1176))</f>
        <v/>
      </c>
      <c r="Z1176" s="120" t="str">
        <f t="shared" si="568"/>
        <v/>
      </c>
      <c r="AA1176" s="120" t="str">
        <f t="shared" si="569"/>
        <v/>
      </c>
      <c r="AB1176" s="136" t="str">
        <f>IF(B:B="","",IF(R1176="Refreshment Beverage","",IF(AND(R1176="Beer",Q1176=0),SUM(LOOKUP(2,1/(Rates!$B$15:$B$18&lt;=W1176)/(Rates!$C$15:$C$18&gt;=W1176),Rates!$D$15:$D$18)*W1176),VLOOKUP(VALUE(Q:Q),Rates!A:B,2,0)*W1176)))</f>
        <v/>
      </c>
      <c r="AC1176" s="136" t="str">
        <f>IF(B:B="","",IF(R1176="Refreshment Beverage","",IF(AND(R1176="Beer",Q1176=0),SUM(LOOKUP(2,1/(Rates!$B$15:$B$18&lt;=W1176)/(Rates!$C$15:$C$18&gt;=W1176),Rates!$E$15:$E$18)*W1176),VLOOKUP(VALUE(Q:Q),Rates!A:C,3,0)*W1176)))</f>
        <v/>
      </c>
      <c r="AD1176" s="137" t="str">
        <f>IFERROR(IF(B:B="","",IF(R1176="Beer","",IF(VALUE(Q1176)=0,VLOOKUP(VLOOKUP(B:B,#REF!,16,0),Rates!A:E,2,0),VLOOKUP(VALUE(Q1176),Rates!A$31:B$34,2,0)*W1176))),0)</f>
        <v/>
      </c>
      <c r="AE1176" s="121" t="str">
        <f t="shared" si="570"/>
        <v/>
      </c>
      <c r="AF1176" s="138" t="str">
        <f t="shared" si="571"/>
        <v/>
      </c>
      <c r="AG1176" s="122" t="str">
        <f t="shared" si="572"/>
        <v/>
      </c>
      <c r="AH1176" s="123" t="str">
        <f t="shared" si="573"/>
        <v/>
      </c>
      <c r="AI1176" s="139" t="str">
        <f>IF(AE:AE="","",IF(R1176="Refreshment Beverage",AK1176*(Rates!J$19/100),ROUND(SUM(AH1176*(Rates!$J$8/100)),4)))</f>
        <v/>
      </c>
      <c r="AJ1176" s="124" t="str">
        <f t="shared" si="574"/>
        <v/>
      </c>
      <c r="AK1176" s="125" t="str">
        <f t="shared" si="575"/>
        <v/>
      </c>
      <c r="AL1176" s="121" t="str">
        <f t="shared" si="576"/>
        <v/>
      </c>
      <c r="AM1176" s="138" t="str">
        <f>IF(AS1176="","",IF(R1176="Refreshment Beverage",ROUND(AS1176*Rates!K$19,4),ROUND(AO1176*(VLOOKUP(VALUE(Q1176),Rates!G$4:L$12,3,0)),4)))</f>
        <v/>
      </c>
      <c r="AN1176" s="126" t="str">
        <f>IF(AS1176="","",IF(R1176="Refreshment Beverage",AS1176*(Rates!J$19/100),MAX(AM1176,AB1176)))</f>
        <v/>
      </c>
      <c r="AO1176" s="127" t="str">
        <f t="shared" si="577"/>
        <v/>
      </c>
      <c r="AP1176" s="127" t="str">
        <f t="shared" si="578"/>
        <v/>
      </c>
      <c r="AQ1176" s="140" t="str">
        <f>IF(AS1176="","",IF(R1176="Refreshment Beverage",ROUND(SUM(VLOOKUP(Q:Q,Rates!G$15:L$19,3,0)*(AS1176-Y1176-Z1176-AA1176)),4),ROUND(SUM(Rates!$K$8*AS1176),4)))</f>
        <v/>
      </c>
      <c r="AR1176" s="139" t="str">
        <f t="shared" si="579"/>
        <v/>
      </c>
      <c r="AS1176" s="125" t="str">
        <f t="shared" si="580"/>
        <v/>
      </c>
      <c r="AT1176" s="121" t="str">
        <f t="shared" si="581"/>
        <v/>
      </c>
      <c r="AU1176" s="138" t="str">
        <f>IF(AX1176="","",IF(R1176="Refreshment Beverage",ROUND((BA1176-Y1176-Z1176-AA1176)*VLOOKUP(VALUE(Q1176),Rates!G$15:L$19,3,0),4),ROUND(AW1176*(VLOOKUP(VALUE(Q1176),Rates!G:L,3,0)),4)))</f>
        <v/>
      </c>
      <c r="AV1176" s="126" t="str">
        <f t="shared" si="582"/>
        <v/>
      </c>
      <c r="AW1176" s="127" t="str">
        <f t="shared" si="583"/>
        <v/>
      </c>
      <c r="AX1176" s="123" t="str">
        <f t="shared" si="584"/>
        <v/>
      </c>
      <c r="AY1176" s="140" t="str">
        <f>IF(AX1176="","",IF(R1176="Refreshment Beverage",ROUND(SUM(AX1176*Rates!K$19),4),ROUND(SUM(AX1176*(Rates!J$8/100)),4)))</f>
        <v/>
      </c>
      <c r="AZ1176" s="124" t="str">
        <f t="shared" si="585"/>
        <v/>
      </c>
      <c r="BA1176" s="125" t="str">
        <f t="shared" si="586"/>
        <v/>
      </c>
      <c r="BB1176" s="115"/>
      <c r="BC1176" s="143"/>
      <c r="BD1176" s="100"/>
      <c r="BE1176" s="100"/>
      <c r="BF1176" s="100"/>
      <c r="BG1176" s="100"/>
    </row>
    <row r="1177" spans="1:59" ht="12.75" customHeight="1" x14ac:dyDescent="0.2">
      <c r="A1177" s="144"/>
      <c r="B1177" s="141"/>
      <c r="C1177" s="141"/>
      <c r="D1177" s="142"/>
      <c r="E1177" s="142"/>
      <c r="F1177" s="142"/>
      <c r="G1177" s="142"/>
      <c r="H1177" s="142"/>
      <c r="I1177" s="129"/>
      <c r="J1177" s="130"/>
      <c r="K1177" s="131" t="str">
        <f t="shared" si="557"/>
        <v/>
      </c>
      <c r="L1177" s="132" t="str">
        <f t="shared" si="558"/>
        <v/>
      </c>
      <c r="M1177" s="133" t="str">
        <f t="shared" si="559"/>
        <v/>
      </c>
      <c r="N1177" s="134" t="str">
        <f>IFERROR(IF(B:B="","",IF(R1177="Beer",SUM(LOOKUP(2,1/(Rates!$B$3:$B$5&lt;=W1177)/(Rates!$C$3:$C$5&gt;=W1177),Rates!$D$3:$D$5)*(X1177/100)*W1177),IF(R1177="Refreshment Beverage",SUM(LOOKUP(2,1/(Rates!$B$7:$B$11&lt;=W1177)/(Rates!$C$7:$C$11&gt;=W1177),Rates!$D$7:$D$11)*(X1177/100)*W1177)))),"")</f>
        <v/>
      </c>
      <c r="O1177" s="134" t="str">
        <f t="shared" si="560"/>
        <v/>
      </c>
      <c r="P1177" s="116"/>
      <c r="Q1177" s="117" t="str">
        <f t="shared" si="561"/>
        <v/>
      </c>
      <c r="R1177" s="128" t="str">
        <f t="shared" si="562"/>
        <v/>
      </c>
      <c r="S1177" s="135" t="str">
        <f>IF(B1177="","",IF(R1177="Refreshment Beverage",VLOOKUP(VALUE(Q1177),Rates!G$15:L$19,2,0),VLOOKUP(VALUE(Q1177),Rates!G$4:L$12,2,0)))</f>
        <v/>
      </c>
      <c r="T1177" s="135" t="str">
        <f t="shared" si="563"/>
        <v/>
      </c>
      <c r="U1177" s="118" t="str">
        <f t="shared" si="564"/>
        <v/>
      </c>
      <c r="V1177" s="135" t="str">
        <f t="shared" si="565"/>
        <v/>
      </c>
      <c r="W1177" s="135" t="str">
        <f t="shared" si="566"/>
        <v/>
      </c>
      <c r="X1177" s="119" t="str">
        <f t="shared" si="567"/>
        <v/>
      </c>
      <c r="Y1177" s="120" t="str">
        <f>IF(B:B="","",IF(R1177="Refreshment Beverage",VLOOKUP(Q1177,Rates!G$15:L$19,6,0)*W1177,VLOOKUP(Q1177,Rates!G$4:L$12,6,0)*W1177))</f>
        <v/>
      </c>
      <c r="Z1177" s="120" t="str">
        <f t="shared" si="568"/>
        <v/>
      </c>
      <c r="AA1177" s="120" t="str">
        <f t="shared" si="569"/>
        <v/>
      </c>
      <c r="AB1177" s="136" t="str">
        <f>IF(B:B="","",IF(R1177="Refreshment Beverage","",IF(AND(R1177="Beer",Q1177=0),SUM(LOOKUP(2,1/(Rates!$B$15:$B$18&lt;=W1177)/(Rates!$C$15:$C$18&gt;=W1177),Rates!$D$15:$D$18)*W1177),VLOOKUP(VALUE(Q:Q),Rates!A:B,2,0)*W1177)))</f>
        <v/>
      </c>
      <c r="AC1177" s="136" t="str">
        <f>IF(B:B="","",IF(R1177="Refreshment Beverage","",IF(AND(R1177="Beer",Q1177=0),SUM(LOOKUP(2,1/(Rates!$B$15:$B$18&lt;=W1177)/(Rates!$C$15:$C$18&gt;=W1177),Rates!$E$15:$E$18)*W1177),VLOOKUP(VALUE(Q:Q),Rates!A:C,3,0)*W1177)))</f>
        <v/>
      </c>
      <c r="AD1177" s="137" t="str">
        <f>IFERROR(IF(B:B="","",IF(R1177="Beer","",IF(VALUE(Q1177)=0,VLOOKUP(VLOOKUP(B:B,#REF!,16,0),Rates!A:E,2,0),VLOOKUP(VALUE(Q1177),Rates!A$31:B$34,2,0)*W1177))),0)</f>
        <v/>
      </c>
      <c r="AE1177" s="121" t="str">
        <f t="shared" si="570"/>
        <v/>
      </c>
      <c r="AF1177" s="138" t="str">
        <f t="shared" si="571"/>
        <v/>
      </c>
      <c r="AG1177" s="122" t="str">
        <f t="shared" si="572"/>
        <v/>
      </c>
      <c r="AH1177" s="123" t="str">
        <f t="shared" si="573"/>
        <v/>
      </c>
      <c r="AI1177" s="139" t="str">
        <f>IF(AE:AE="","",IF(R1177="Refreshment Beverage",AK1177*(Rates!J$19/100),ROUND(SUM(AH1177*(Rates!$J$8/100)),4)))</f>
        <v/>
      </c>
      <c r="AJ1177" s="124" t="str">
        <f t="shared" si="574"/>
        <v/>
      </c>
      <c r="AK1177" s="125" t="str">
        <f t="shared" si="575"/>
        <v/>
      </c>
      <c r="AL1177" s="121" t="str">
        <f t="shared" si="576"/>
        <v/>
      </c>
      <c r="AM1177" s="138" t="str">
        <f>IF(AS1177="","",IF(R1177="Refreshment Beverage",ROUND(AS1177*Rates!K$19,4),ROUND(AO1177*(VLOOKUP(VALUE(Q1177),Rates!G$4:L$12,3,0)),4)))</f>
        <v/>
      </c>
      <c r="AN1177" s="126" t="str">
        <f>IF(AS1177="","",IF(R1177="Refreshment Beverage",AS1177*(Rates!J$19/100),MAX(AM1177,AB1177)))</f>
        <v/>
      </c>
      <c r="AO1177" s="127" t="str">
        <f t="shared" si="577"/>
        <v/>
      </c>
      <c r="AP1177" s="127" t="str">
        <f t="shared" si="578"/>
        <v/>
      </c>
      <c r="AQ1177" s="140" t="str">
        <f>IF(AS1177="","",IF(R1177="Refreshment Beverage",ROUND(SUM(VLOOKUP(Q:Q,Rates!G$15:L$19,3,0)*(AS1177-Y1177-Z1177-AA1177)),4),ROUND(SUM(Rates!$K$8*AS1177),4)))</f>
        <v/>
      </c>
      <c r="AR1177" s="139" t="str">
        <f t="shared" si="579"/>
        <v/>
      </c>
      <c r="AS1177" s="125" t="str">
        <f t="shared" si="580"/>
        <v/>
      </c>
      <c r="AT1177" s="121" t="str">
        <f t="shared" si="581"/>
        <v/>
      </c>
      <c r="AU1177" s="138" t="str">
        <f>IF(AX1177="","",IF(R1177="Refreshment Beverage",ROUND((BA1177-Y1177-Z1177-AA1177)*VLOOKUP(VALUE(Q1177),Rates!G$15:L$19,3,0),4),ROUND(AW1177*(VLOOKUP(VALUE(Q1177),Rates!G:L,3,0)),4)))</f>
        <v/>
      </c>
      <c r="AV1177" s="126" t="str">
        <f t="shared" si="582"/>
        <v/>
      </c>
      <c r="AW1177" s="127" t="str">
        <f t="shared" si="583"/>
        <v/>
      </c>
      <c r="AX1177" s="123" t="str">
        <f t="shared" si="584"/>
        <v/>
      </c>
      <c r="AY1177" s="140" t="str">
        <f>IF(AX1177="","",IF(R1177="Refreshment Beverage",ROUND(SUM(AX1177*Rates!K$19),4),ROUND(SUM(AX1177*(Rates!J$8/100)),4)))</f>
        <v/>
      </c>
      <c r="AZ1177" s="124" t="str">
        <f t="shared" si="585"/>
        <v/>
      </c>
      <c r="BA1177" s="125" t="str">
        <f t="shared" si="586"/>
        <v/>
      </c>
      <c r="BB1177" s="115"/>
      <c r="BC1177" s="143"/>
      <c r="BD1177" s="100"/>
      <c r="BE1177" s="100"/>
      <c r="BF1177" s="100"/>
      <c r="BG1177" s="100"/>
    </row>
    <row r="1178" spans="1:59" ht="12.75" customHeight="1" x14ac:dyDescent="0.2">
      <c r="A1178" s="144"/>
      <c r="B1178" s="141"/>
      <c r="C1178" s="141"/>
      <c r="D1178" s="142"/>
      <c r="E1178" s="142"/>
      <c r="F1178" s="142"/>
      <c r="G1178" s="142"/>
      <c r="H1178" s="142"/>
      <c r="I1178" s="129"/>
      <c r="J1178" s="130"/>
      <c r="K1178" s="131" t="str">
        <f t="shared" ref="K1178:K1241" si="587">IFERROR(IF(B:B="","",IF(OR(C1178="",E1178="",F1178="",G1178="",H1178="",I1178="",J1178=""),"",ROUND(IF(J1178="Gross Price to Brewers",AE1178,IF(J1178="Retail Price",AL1178,IF(J1178="Licensee Retail",AT1178,""))),2))),"")</f>
        <v/>
      </c>
      <c r="L1178" s="132" t="str">
        <f t="shared" ref="L1178:L1241" si="588">IFERROR(IF(B:B="","",IF(OR(C1178="",E1178="",F1178="",G1178="",H1178="",I1178="",J1178=""),"",ROUND(IF(J1178="Gross Price to Brewers",AH1178,IF(J1178="Retail Price",AP1178,IF(J1178="Licensee Retail",AX1178,""))),2))),"")</f>
        <v/>
      </c>
      <c r="M1178" s="133" t="str">
        <f t="shared" ref="M1178:M1241" si="589">IFERROR(IF(B:B="","",IF(OR(C1178="",E1178="",F1178="",G1178="",H1178="",I1178="",J1178=""),"",ROUND(IF(J1178="Gross Price to Brewers",AK1178,IF(J1178="Retail Price",AS1178,IF(J1178="Licensee Retail",BA1178,""))),2))),"")</f>
        <v/>
      </c>
      <c r="N1178" s="134" t="str">
        <f>IFERROR(IF(B:B="","",IF(R1178="Beer",SUM(LOOKUP(2,1/(Rates!$B$3:$B$5&lt;=W1178)/(Rates!$C$3:$C$5&gt;=W1178),Rates!$D$3:$D$5)*(X1178/100)*W1178),IF(R1178="Refreshment Beverage",SUM(LOOKUP(2,1/(Rates!$B$7:$B$11&lt;=W1178)/(Rates!$C$7:$C$11&gt;=W1178),Rates!$D$7:$D$11)*(X1178/100)*W1178)))),"")</f>
        <v/>
      </c>
      <c r="O1178" s="134" t="str">
        <f t="shared" ref="O1178:O1241" si="590">IF(B:B="","",IF(M1178&gt;N1178,"YES","NO"))</f>
        <v/>
      </c>
      <c r="P1178" s="116"/>
      <c r="Q1178" s="117" t="str">
        <f t="shared" ref="Q1178:Q1241" si="591">IF(B1178="","",IF(OR(D1178="",D1178=5),0,D1178))</f>
        <v/>
      </c>
      <c r="R1178" s="128" t="str">
        <f t="shared" ref="R1178:R1241" si="592">IF(B1178="","",C1178)</f>
        <v/>
      </c>
      <c r="S1178" s="135" t="str">
        <f>IF(B1178="","",IF(R1178="Refreshment Beverage",VLOOKUP(VALUE(Q1178),Rates!G$15:L$19,2,0),VLOOKUP(VALUE(Q1178),Rates!G$4:L$12,2,0)))</f>
        <v/>
      </c>
      <c r="T1178" s="135" t="str">
        <f t="shared" ref="T1178:T1241" si="593">IF(B1178="","",G1178)</f>
        <v/>
      </c>
      <c r="U1178" s="118" t="str">
        <f t="shared" ref="U1178:U1241" si="594">IF(B:B="","",SUM(W1178/V1178))</f>
        <v/>
      </c>
      <c r="V1178" s="135" t="str">
        <f t="shared" ref="V1178:V1241" si="595">IF(B1178="","",F1178)</f>
        <v/>
      </c>
      <c r="W1178" s="135" t="str">
        <f t="shared" ref="W1178:W1241" si="596">IF(B1178="","",E1178*F1178)</f>
        <v/>
      </c>
      <c r="X1178" s="119" t="str">
        <f t="shared" ref="X1178:X1241" si="597">IF(B1178="","",H1178)</f>
        <v/>
      </c>
      <c r="Y1178" s="120" t="str">
        <f>IF(B:B="","",IF(R1178="Refreshment Beverage",VLOOKUP(Q1178,Rates!G$15:L$19,6,0)*W1178,VLOOKUP(Q1178,Rates!G$4:L$12,6,0)*W1178))</f>
        <v/>
      </c>
      <c r="Z1178" s="120" t="str">
        <f t="shared" ref="Z1178:Z1241" si="598">IF(B:B="","",IF(R1178="Refreshment Beverage",0,IF(T1178="Keg",0,ROUND(0.34/12*V1178,2))))</f>
        <v/>
      </c>
      <c r="AA1178" s="120" t="str">
        <f t="shared" ref="AA1178:AA1241" si="599">IF(B:B="","",IF(AND(T1178="Can",V1178=8,R1178="Beer"),V1178*0.0192,IF(AND(T1178="Can",V1178=15,R1178="Beer"),V1178*0.0096,IF(AND(T1178="Can",V1178=20,R1178="Beer"),V1178*0.0102,IF(AND(T1178="Can",V1178=30,R1178="Beer"),V1178*0.0085,IF(AND(T1178="Can",V1178=36,R1178="Beer"),V1178*0.0071,IF(AND(T1178="Bottle",V1178=24,R1178="Beer"),V1178*0.0153,IF(AND(R1178="Refreshment Beverage",U1178&gt;0.49,U1178&lt;0.401),V1178*0.0512,IF(AND(R1178="Refreshment Beverage",U1178&gt;0.4,U1178&lt;0.47),V1178*0.0614,IF(AND(R1178="Refreshment Beverage",U1178&gt;0.469,U1178&lt;0.66),V1178*0.0716,IF(AND(R1178="Refreshment Beverage",U1178&gt;0.659,U1178&lt;0.75),V1178*0.1023,IF(AND(R1178="Refreshment Beverage",U1178&gt;0.749,U1178&lt;0.9),V1178*0.1125,IF(AND(R1178="Refreshment Beverage",U1178&gt;0.899,U1178&lt;1),V1178*0.133,IF(AND(R1178="Refreshment Beverage",U1178=1),V1178*0.1432,IF(AND(R1178="Refreshment Beverage",U1178=1.14),V1178*0.1637,IF(AND(R1178="Refreshment Beverage",U1178=2),V1178*0.2864,IF(AND(R1178="Refreshment Beverage",U1178=3),V1178*0.4297,IF(AND(R1178="Refreshment Beverage",U1178=1.75),V1178*0.2558,0))))))))))))))))))</f>
        <v/>
      </c>
      <c r="AB1178" s="136" t="str">
        <f>IF(B:B="","",IF(R1178="Refreshment Beverage","",IF(AND(R1178="Beer",Q1178=0),SUM(LOOKUP(2,1/(Rates!$B$15:$B$18&lt;=W1178)/(Rates!$C$15:$C$18&gt;=W1178),Rates!$D$15:$D$18)*W1178),VLOOKUP(VALUE(Q:Q),Rates!A:B,2,0)*W1178)))</f>
        <v/>
      </c>
      <c r="AC1178" s="136" t="str">
        <f>IF(B:B="","",IF(R1178="Refreshment Beverage","",IF(AND(R1178="Beer",Q1178=0),SUM(LOOKUP(2,1/(Rates!$B$15:$B$18&lt;=W1178)/(Rates!$C$15:$C$18&gt;=W1178),Rates!$E$15:$E$18)*W1178),VLOOKUP(VALUE(Q:Q),Rates!A:C,3,0)*W1178)))</f>
        <v/>
      </c>
      <c r="AD1178" s="137" t="str">
        <f>IFERROR(IF(B:B="","",IF(R1178="Beer","",IF(VALUE(Q1178)=0,VLOOKUP(VLOOKUP(B:B,#REF!,16,0),Rates!A:E,2,0),VLOOKUP(VALUE(Q1178),Rates!A$31:B$34,2,0)*W1178))),0)</f>
        <v/>
      </c>
      <c r="AE1178" s="121" t="str">
        <f t="shared" ref="AE1178:AE1241" si="600">IF(J1178="Gross Price to Brewers",I1178,"")</f>
        <v/>
      </c>
      <c r="AF1178" s="138" t="str">
        <f t="shared" ref="AF1178:AF1241" si="601">IF(AE:AE="","",ROUND(SUM(AE1178*(S1178/100)),4))</f>
        <v/>
      </c>
      <c r="AG1178" s="122" t="str">
        <f t="shared" ref="AG1178:AG1241" si="602">IF(AE:AE="","",IF(R1178="Refreshment Beverage",MAX(AF1178,AD1178),MAX(AB1178,AF1178)))</f>
        <v/>
      </c>
      <c r="AH1178" s="123" t="str">
        <f t="shared" ref="AH1178:AH1241" si="603">IF(AE:AE="","",IF(R1178="Refreshment Beverage",AK1178-AJ1178,SUM(Y1178:AA1178)+AE1178+AG1178))</f>
        <v/>
      </c>
      <c r="AI1178" s="139" t="str">
        <f>IF(AE:AE="","",IF(R1178="Refreshment Beverage",AK1178*(Rates!J$19/100),ROUND(SUM(AH1178*(Rates!$J$8/100)),4)))</f>
        <v/>
      </c>
      <c r="AJ1178" s="124" t="str">
        <f t="shared" ref="AJ1178:AJ1241" si="604">IF(AE:AE="","",IF(R1178="Refreshment Beverage",AI1178,MAX(AC1178,AI1178)))</f>
        <v/>
      </c>
      <c r="AK1178" s="125" t="str">
        <f t="shared" ref="AK1178:AK1241" si="605">IF(AE:AE="","",IF(R1178="Refreshment Beverage",SUM(AE1178+Y1178+Z1178+AA1178+AG1178),SUM(AH1178+AJ1178)))</f>
        <v/>
      </c>
      <c r="AL1178" s="121" t="str">
        <f t="shared" ref="AL1178:AL1241" si="606">IF(AS1178="","",IF(R1178="Refreshment Beverage",ROUND(SUM(AS1178-AR1178-AA1178-Z1178-Y1178),2),ROUND(SUM(AS1178-AR1178-AN1178-Y1178-Z1178-AA1178),2)))</f>
        <v/>
      </c>
      <c r="AM1178" s="138" t="str">
        <f>IF(AS1178="","",IF(R1178="Refreshment Beverage",ROUND(AS1178*Rates!K$19,4),ROUND(AO1178*(VLOOKUP(VALUE(Q1178),Rates!G$4:L$12,3,0)),4)))</f>
        <v/>
      </c>
      <c r="AN1178" s="126" t="str">
        <f>IF(AS1178="","",IF(R1178="Refreshment Beverage",AS1178*(Rates!J$19/100),MAX(AM1178,AB1178)))</f>
        <v/>
      </c>
      <c r="AO1178" s="127" t="str">
        <f t="shared" ref="AO1178:AO1241" si="607">IF(AS1178="","",ROUND(SUM(AS1178-AR1178-Y1178-Z1178-AA1178),4))</f>
        <v/>
      </c>
      <c r="AP1178" s="127" t="str">
        <f t="shared" ref="AP1178:AP1241" si="608">IF(AS1178="","",IF(R1178="Refreshment Beverage",ROUND(AS1178-AN1178,2),ROUND(SUM(AS1178-AR1178),2)))</f>
        <v/>
      </c>
      <c r="AQ1178" s="140" t="str">
        <f>IF(AS1178="","",IF(R1178="Refreshment Beverage",ROUND(SUM(VLOOKUP(Q:Q,Rates!G$15:L$19,3,0)*(AS1178-Y1178-Z1178-AA1178)),4),ROUND(SUM(Rates!$K$8*AS1178),4)))</f>
        <v/>
      </c>
      <c r="AR1178" s="139" t="str">
        <f t="shared" ref="AR1178:AR1241" si="609">IF(AS1178="","",IF(R1178="Refreshment Beverage",MAX(AD1178,AQ1178),MAX(AQ1178,AC1178)))</f>
        <v/>
      </c>
      <c r="AS1178" s="125" t="str">
        <f t="shared" ref="AS1178:AS1241" si="610">IF(J1178="Retail Price",SUM(I1178+0.004),"")</f>
        <v/>
      </c>
      <c r="AT1178" s="121" t="str">
        <f t="shared" ref="AT1178:AT1241" si="611">IF(AX1178="","",IF(R1178="Refreshment Beverage",SUM(BA1178-AV1178-Y1178-Z1178-AA1178),SUM(AX1178-AV1178-Y1178-Z1178-AA1178)))</f>
        <v/>
      </c>
      <c r="AU1178" s="138" t="str">
        <f>IF(AX1178="","",IF(R1178="Refreshment Beverage",ROUND((BA1178-Y1178-Z1178-AA1178)*VLOOKUP(VALUE(Q1178),Rates!G$15:L$19,3,0),4),ROUND(AW1178*(VLOOKUP(VALUE(Q1178),Rates!G:L,3,0)),4)))</f>
        <v/>
      </c>
      <c r="AV1178" s="126" t="str">
        <f t="shared" ref="AV1178:AV1241" si="612">IF(AX1178="","",IF(R1178="Refreshment Beverage",MAX(AU1178,AD1178),MAX(AB1178,AU1178)))</f>
        <v/>
      </c>
      <c r="AW1178" s="127" t="str">
        <f t="shared" ref="AW1178:AW1241" si="613">IF(AX1178="","",IF(R1178="Refreshment Beverage",SUM(BA1178-AV1178-Y1178-Z1178-AA1178),ROUND(SUM(BA1178-AZ1178-Y1178-Z1178-AA1178),4)))</f>
        <v/>
      </c>
      <c r="AX1178" s="123" t="str">
        <f t="shared" ref="AX1178:AX1241" si="614">IF(J1178="Licensee Retail",I1178,"")</f>
        <v/>
      </c>
      <c r="AY1178" s="140" t="str">
        <f>IF(AX1178="","",IF(R1178="Refreshment Beverage",ROUND(SUM(AX1178*Rates!K$19),4),ROUND(SUM(AX1178*(Rates!J$8/100)),4)))</f>
        <v/>
      </c>
      <c r="AZ1178" s="124" t="str">
        <f t="shared" ref="AZ1178:AZ1241" si="615">IF(AX1178="","",MAX($AC1178,AY1178))</f>
        <v/>
      </c>
      <c r="BA1178" s="125" t="str">
        <f t="shared" ref="BA1178:BA1241" si="616">IF(AX1178="","",SUM(AX1178+AZ1178))</f>
        <v/>
      </c>
      <c r="BB1178" s="115"/>
      <c r="BC1178" s="143"/>
      <c r="BD1178" s="100"/>
      <c r="BE1178" s="100"/>
      <c r="BF1178" s="100"/>
      <c r="BG1178" s="100"/>
    </row>
    <row r="1179" spans="1:59" ht="12.75" customHeight="1" x14ac:dyDescent="0.2">
      <c r="A1179" s="144"/>
      <c r="B1179" s="141"/>
      <c r="C1179" s="141"/>
      <c r="D1179" s="142"/>
      <c r="E1179" s="142"/>
      <c r="F1179" s="142"/>
      <c r="G1179" s="142"/>
      <c r="H1179" s="142"/>
      <c r="I1179" s="129"/>
      <c r="J1179" s="130"/>
      <c r="K1179" s="131" t="str">
        <f t="shared" si="587"/>
        <v/>
      </c>
      <c r="L1179" s="132" t="str">
        <f t="shared" si="588"/>
        <v/>
      </c>
      <c r="M1179" s="133" t="str">
        <f t="shared" si="589"/>
        <v/>
      </c>
      <c r="N1179" s="134" t="str">
        <f>IFERROR(IF(B:B="","",IF(R1179="Beer",SUM(LOOKUP(2,1/(Rates!$B$3:$B$5&lt;=W1179)/(Rates!$C$3:$C$5&gt;=W1179),Rates!$D$3:$D$5)*(X1179/100)*W1179),IF(R1179="Refreshment Beverage",SUM(LOOKUP(2,1/(Rates!$B$7:$B$11&lt;=W1179)/(Rates!$C$7:$C$11&gt;=W1179),Rates!$D$7:$D$11)*(X1179/100)*W1179)))),"")</f>
        <v/>
      </c>
      <c r="O1179" s="134" t="str">
        <f t="shared" si="590"/>
        <v/>
      </c>
      <c r="P1179" s="116"/>
      <c r="Q1179" s="117" t="str">
        <f t="shared" si="591"/>
        <v/>
      </c>
      <c r="R1179" s="128" t="str">
        <f t="shared" si="592"/>
        <v/>
      </c>
      <c r="S1179" s="135" t="str">
        <f>IF(B1179="","",IF(R1179="Refreshment Beverage",VLOOKUP(VALUE(Q1179),Rates!G$15:L$19,2,0),VLOOKUP(VALUE(Q1179),Rates!G$4:L$12,2,0)))</f>
        <v/>
      </c>
      <c r="T1179" s="135" t="str">
        <f t="shared" si="593"/>
        <v/>
      </c>
      <c r="U1179" s="118" t="str">
        <f t="shared" si="594"/>
        <v/>
      </c>
      <c r="V1179" s="135" t="str">
        <f t="shared" si="595"/>
        <v/>
      </c>
      <c r="W1179" s="135" t="str">
        <f t="shared" si="596"/>
        <v/>
      </c>
      <c r="X1179" s="119" t="str">
        <f t="shared" si="597"/>
        <v/>
      </c>
      <c r="Y1179" s="120" t="str">
        <f>IF(B:B="","",IF(R1179="Refreshment Beverage",VLOOKUP(Q1179,Rates!G$15:L$19,6,0)*W1179,VLOOKUP(Q1179,Rates!G$4:L$12,6,0)*W1179))</f>
        <v/>
      </c>
      <c r="Z1179" s="120" t="str">
        <f t="shared" si="598"/>
        <v/>
      </c>
      <c r="AA1179" s="120" t="str">
        <f t="shared" si="599"/>
        <v/>
      </c>
      <c r="AB1179" s="136" t="str">
        <f>IF(B:B="","",IF(R1179="Refreshment Beverage","",IF(AND(R1179="Beer",Q1179=0),SUM(LOOKUP(2,1/(Rates!$B$15:$B$18&lt;=W1179)/(Rates!$C$15:$C$18&gt;=W1179),Rates!$D$15:$D$18)*W1179),VLOOKUP(VALUE(Q:Q),Rates!A:B,2,0)*W1179)))</f>
        <v/>
      </c>
      <c r="AC1179" s="136" t="str">
        <f>IF(B:B="","",IF(R1179="Refreshment Beverage","",IF(AND(R1179="Beer",Q1179=0),SUM(LOOKUP(2,1/(Rates!$B$15:$B$18&lt;=W1179)/(Rates!$C$15:$C$18&gt;=W1179),Rates!$E$15:$E$18)*W1179),VLOOKUP(VALUE(Q:Q),Rates!A:C,3,0)*W1179)))</f>
        <v/>
      </c>
      <c r="AD1179" s="137" t="str">
        <f>IFERROR(IF(B:B="","",IF(R1179="Beer","",IF(VALUE(Q1179)=0,VLOOKUP(VLOOKUP(B:B,#REF!,16,0),Rates!A:E,2,0),VLOOKUP(VALUE(Q1179),Rates!A$31:B$34,2,0)*W1179))),0)</f>
        <v/>
      </c>
      <c r="AE1179" s="121" t="str">
        <f t="shared" si="600"/>
        <v/>
      </c>
      <c r="AF1179" s="138" t="str">
        <f t="shared" si="601"/>
        <v/>
      </c>
      <c r="AG1179" s="122" t="str">
        <f t="shared" si="602"/>
        <v/>
      </c>
      <c r="AH1179" s="123" t="str">
        <f t="shared" si="603"/>
        <v/>
      </c>
      <c r="AI1179" s="139" t="str">
        <f>IF(AE:AE="","",IF(R1179="Refreshment Beverage",AK1179*(Rates!J$19/100),ROUND(SUM(AH1179*(Rates!$J$8/100)),4)))</f>
        <v/>
      </c>
      <c r="AJ1179" s="124" t="str">
        <f t="shared" si="604"/>
        <v/>
      </c>
      <c r="AK1179" s="125" t="str">
        <f t="shared" si="605"/>
        <v/>
      </c>
      <c r="AL1179" s="121" t="str">
        <f t="shared" si="606"/>
        <v/>
      </c>
      <c r="AM1179" s="138" t="str">
        <f>IF(AS1179="","",IF(R1179="Refreshment Beverage",ROUND(AS1179*Rates!K$19,4),ROUND(AO1179*(VLOOKUP(VALUE(Q1179),Rates!G$4:L$12,3,0)),4)))</f>
        <v/>
      </c>
      <c r="AN1179" s="126" t="str">
        <f>IF(AS1179="","",IF(R1179="Refreshment Beverage",AS1179*(Rates!J$19/100),MAX(AM1179,AB1179)))</f>
        <v/>
      </c>
      <c r="AO1179" s="127" t="str">
        <f t="shared" si="607"/>
        <v/>
      </c>
      <c r="AP1179" s="127" t="str">
        <f t="shared" si="608"/>
        <v/>
      </c>
      <c r="AQ1179" s="140" t="str">
        <f>IF(AS1179="","",IF(R1179="Refreshment Beverage",ROUND(SUM(VLOOKUP(Q:Q,Rates!G$15:L$19,3,0)*(AS1179-Y1179-Z1179-AA1179)),4),ROUND(SUM(Rates!$K$8*AS1179),4)))</f>
        <v/>
      </c>
      <c r="AR1179" s="139" t="str">
        <f t="shared" si="609"/>
        <v/>
      </c>
      <c r="AS1179" s="125" t="str">
        <f t="shared" si="610"/>
        <v/>
      </c>
      <c r="AT1179" s="121" t="str">
        <f t="shared" si="611"/>
        <v/>
      </c>
      <c r="AU1179" s="138" t="str">
        <f>IF(AX1179="","",IF(R1179="Refreshment Beverage",ROUND((BA1179-Y1179-Z1179-AA1179)*VLOOKUP(VALUE(Q1179),Rates!G$15:L$19,3,0),4),ROUND(AW1179*(VLOOKUP(VALUE(Q1179),Rates!G:L,3,0)),4)))</f>
        <v/>
      </c>
      <c r="AV1179" s="126" t="str">
        <f t="shared" si="612"/>
        <v/>
      </c>
      <c r="AW1179" s="127" t="str">
        <f t="shared" si="613"/>
        <v/>
      </c>
      <c r="AX1179" s="123" t="str">
        <f t="shared" si="614"/>
        <v/>
      </c>
      <c r="AY1179" s="140" t="str">
        <f>IF(AX1179="","",IF(R1179="Refreshment Beverage",ROUND(SUM(AX1179*Rates!K$19),4),ROUND(SUM(AX1179*(Rates!J$8/100)),4)))</f>
        <v/>
      </c>
      <c r="AZ1179" s="124" t="str">
        <f t="shared" si="615"/>
        <v/>
      </c>
      <c r="BA1179" s="125" t="str">
        <f t="shared" si="616"/>
        <v/>
      </c>
      <c r="BB1179" s="115"/>
      <c r="BC1179" s="143"/>
      <c r="BD1179" s="100"/>
      <c r="BE1179" s="100"/>
      <c r="BF1179" s="100"/>
      <c r="BG1179" s="100"/>
    </row>
    <row r="1180" spans="1:59" ht="12.75" customHeight="1" x14ac:dyDescent="0.2">
      <c r="A1180" s="144"/>
      <c r="B1180" s="141"/>
      <c r="C1180" s="141"/>
      <c r="D1180" s="142"/>
      <c r="E1180" s="142"/>
      <c r="F1180" s="142"/>
      <c r="G1180" s="142"/>
      <c r="H1180" s="142"/>
      <c r="I1180" s="129"/>
      <c r="J1180" s="130"/>
      <c r="K1180" s="131" t="str">
        <f t="shared" si="587"/>
        <v/>
      </c>
      <c r="L1180" s="132" t="str">
        <f t="shared" si="588"/>
        <v/>
      </c>
      <c r="M1180" s="133" t="str">
        <f t="shared" si="589"/>
        <v/>
      </c>
      <c r="N1180" s="134" t="str">
        <f>IFERROR(IF(B:B="","",IF(R1180="Beer",SUM(LOOKUP(2,1/(Rates!$B$3:$B$5&lt;=W1180)/(Rates!$C$3:$C$5&gt;=W1180),Rates!$D$3:$D$5)*(X1180/100)*W1180),IF(R1180="Refreshment Beverage",SUM(LOOKUP(2,1/(Rates!$B$7:$B$11&lt;=W1180)/(Rates!$C$7:$C$11&gt;=W1180),Rates!$D$7:$D$11)*(X1180/100)*W1180)))),"")</f>
        <v/>
      </c>
      <c r="O1180" s="134" t="str">
        <f t="shared" si="590"/>
        <v/>
      </c>
      <c r="P1180" s="116"/>
      <c r="Q1180" s="117" t="str">
        <f t="shared" si="591"/>
        <v/>
      </c>
      <c r="R1180" s="128" t="str">
        <f t="shared" si="592"/>
        <v/>
      </c>
      <c r="S1180" s="135" t="str">
        <f>IF(B1180="","",IF(R1180="Refreshment Beverage",VLOOKUP(VALUE(Q1180),Rates!G$15:L$19,2,0),VLOOKUP(VALUE(Q1180),Rates!G$4:L$12,2,0)))</f>
        <v/>
      </c>
      <c r="T1180" s="135" t="str">
        <f t="shared" si="593"/>
        <v/>
      </c>
      <c r="U1180" s="118" t="str">
        <f t="shared" si="594"/>
        <v/>
      </c>
      <c r="V1180" s="135" t="str">
        <f t="shared" si="595"/>
        <v/>
      </c>
      <c r="W1180" s="135" t="str">
        <f t="shared" si="596"/>
        <v/>
      </c>
      <c r="X1180" s="119" t="str">
        <f t="shared" si="597"/>
        <v/>
      </c>
      <c r="Y1180" s="120" t="str">
        <f>IF(B:B="","",IF(R1180="Refreshment Beverage",VLOOKUP(Q1180,Rates!G$15:L$19,6,0)*W1180,VLOOKUP(Q1180,Rates!G$4:L$12,6,0)*W1180))</f>
        <v/>
      </c>
      <c r="Z1180" s="120" t="str">
        <f t="shared" si="598"/>
        <v/>
      </c>
      <c r="AA1180" s="120" t="str">
        <f t="shared" si="599"/>
        <v/>
      </c>
      <c r="AB1180" s="136" t="str">
        <f>IF(B:B="","",IF(R1180="Refreshment Beverage","",IF(AND(R1180="Beer",Q1180=0),SUM(LOOKUP(2,1/(Rates!$B$15:$B$18&lt;=W1180)/(Rates!$C$15:$C$18&gt;=W1180),Rates!$D$15:$D$18)*W1180),VLOOKUP(VALUE(Q:Q),Rates!A:B,2,0)*W1180)))</f>
        <v/>
      </c>
      <c r="AC1180" s="136" t="str">
        <f>IF(B:B="","",IF(R1180="Refreshment Beverage","",IF(AND(R1180="Beer",Q1180=0),SUM(LOOKUP(2,1/(Rates!$B$15:$B$18&lt;=W1180)/(Rates!$C$15:$C$18&gt;=W1180),Rates!$E$15:$E$18)*W1180),VLOOKUP(VALUE(Q:Q),Rates!A:C,3,0)*W1180)))</f>
        <v/>
      </c>
      <c r="AD1180" s="137" t="str">
        <f>IFERROR(IF(B:B="","",IF(R1180="Beer","",IF(VALUE(Q1180)=0,VLOOKUP(VLOOKUP(B:B,#REF!,16,0),Rates!A:E,2,0),VLOOKUP(VALUE(Q1180),Rates!A$31:B$34,2,0)*W1180))),0)</f>
        <v/>
      </c>
      <c r="AE1180" s="121" t="str">
        <f t="shared" si="600"/>
        <v/>
      </c>
      <c r="AF1180" s="138" t="str">
        <f t="shared" si="601"/>
        <v/>
      </c>
      <c r="AG1180" s="122" t="str">
        <f t="shared" si="602"/>
        <v/>
      </c>
      <c r="AH1180" s="123" t="str">
        <f t="shared" si="603"/>
        <v/>
      </c>
      <c r="AI1180" s="139" t="str">
        <f>IF(AE:AE="","",IF(R1180="Refreshment Beverage",AK1180*(Rates!J$19/100),ROUND(SUM(AH1180*(Rates!$J$8/100)),4)))</f>
        <v/>
      </c>
      <c r="AJ1180" s="124" t="str">
        <f t="shared" si="604"/>
        <v/>
      </c>
      <c r="AK1180" s="125" t="str">
        <f t="shared" si="605"/>
        <v/>
      </c>
      <c r="AL1180" s="121" t="str">
        <f t="shared" si="606"/>
        <v/>
      </c>
      <c r="AM1180" s="138" t="str">
        <f>IF(AS1180="","",IF(R1180="Refreshment Beverage",ROUND(AS1180*Rates!K$19,4),ROUND(AO1180*(VLOOKUP(VALUE(Q1180),Rates!G$4:L$12,3,0)),4)))</f>
        <v/>
      </c>
      <c r="AN1180" s="126" t="str">
        <f>IF(AS1180="","",IF(R1180="Refreshment Beverage",AS1180*(Rates!J$19/100),MAX(AM1180,AB1180)))</f>
        <v/>
      </c>
      <c r="AO1180" s="127" t="str">
        <f t="shared" si="607"/>
        <v/>
      </c>
      <c r="AP1180" s="127" t="str">
        <f t="shared" si="608"/>
        <v/>
      </c>
      <c r="AQ1180" s="140" t="str">
        <f>IF(AS1180="","",IF(R1180="Refreshment Beverage",ROUND(SUM(VLOOKUP(Q:Q,Rates!G$15:L$19,3,0)*(AS1180-Y1180-Z1180-AA1180)),4),ROUND(SUM(Rates!$K$8*AS1180),4)))</f>
        <v/>
      </c>
      <c r="AR1180" s="139" t="str">
        <f t="shared" si="609"/>
        <v/>
      </c>
      <c r="AS1180" s="125" t="str">
        <f t="shared" si="610"/>
        <v/>
      </c>
      <c r="AT1180" s="121" t="str">
        <f t="shared" si="611"/>
        <v/>
      </c>
      <c r="AU1180" s="138" t="str">
        <f>IF(AX1180="","",IF(R1180="Refreshment Beverage",ROUND((BA1180-Y1180-Z1180-AA1180)*VLOOKUP(VALUE(Q1180),Rates!G$15:L$19,3,0),4),ROUND(AW1180*(VLOOKUP(VALUE(Q1180),Rates!G:L,3,0)),4)))</f>
        <v/>
      </c>
      <c r="AV1180" s="126" t="str">
        <f t="shared" si="612"/>
        <v/>
      </c>
      <c r="AW1180" s="127" t="str">
        <f t="shared" si="613"/>
        <v/>
      </c>
      <c r="AX1180" s="123" t="str">
        <f t="shared" si="614"/>
        <v/>
      </c>
      <c r="AY1180" s="140" t="str">
        <f>IF(AX1180="","",IF(R1180="Refreshment Beverage",ROUND(SUM(AX1180*Rates!K$19),4),ROUND(SUM(AX1180*(Rates!J$8/100)),4)))</f>
        <v/>
      </c>
      <c r="AZ1180" s="124" t="str">
        <f t="shared" si="615"/>
        <v/>
      </c>
      <c r="BA1180" s="125" t="str">
        <f t="shared" si="616"/>
        <v/>
      </c>
      <c r="BB1180" s="115"/>
      <c r="BC1180" s="143"/>
      <c r="BD1180" s="100"/>
      <c r="BE1180" s="100"/>
      <c r="BF1180" s="100"/>
      <c r="BG1180" s="100"/>
    </row>
    <row r="1181" spans="1:59" ht="12.75" customHeight="1" x14ac:dyDescent="0.2">
      <c r="A1181" s="144"/>
      <c r="B1181" s="141"/>
      <c r="C1181" s="141"/>
      <c r="D1181" s="142"/>
      <c r="E1181" s="142"/>
      <c r="F1181" s="142"/>
      <c r="G1181" s="142"/>
      <c r="H1181" s="142"/>
      <c r="I1181" s="129"/>
      <c r="J1181" s="130"/>
      <c r="K1181" s="131" t="str">
        <f t="shared" si="587"/>
        <v/>
      </c>
      <c r="L1181" s="132" t="str">
        <f t="shared" si="588"/>
        <v/>
      </c>
      <c r="M1181" s="133" t="str">
        <f t="shared" si="589"/>
        <v/>
      </c>
      <c r="N1181" s="134" t="str">
        <f>IFERROR(IF(B:B="","",IF(R1181="Beer",SUM(LOOKUP(2,1/(Rates!$B$3:$B$5&lt;=W1181)/(Rates!$C$3:$C$5&gt;=W1181),Rates!$D$3:$D$5)*(X1181/100)*W1181),IF(R1181="Refreshment Beverage",SUM(LOOKUP(2,1/(Rates!$B$7:$B$11&lt;=W1181)/(Rates!$C$7:$C$11&gt;=W1181),Rates!$D$7:$D$11)*(X1181/100)*W1181)))),"")</f>
        <v/>
      </c>
      <c r="O1181" s="134" t="str">
        <f t="shared" si="590"/>
        <v/>
      </c>
      <c r="P1181" s="116"/>
      <c r="Q1181" s="117" t="str">
        <f t="shared" si="591"/>
        <v/>
      </c>
      <c r="R1181" s="128" t="str">
        <f t="shared" si="592"/>
        <v/>
      </c>
      <c r="S1181" s="135" t="str">
        <f>IF(B1181="","",IF(R1181="Refreshment Beverage",VLOOKUP(VALUE(Q1181),Rates!G$15:L$19,2,0),VLOOKUP(VALUE(Q1181),Rates!G$4:L$12,2,0)))</f>
        <v/>
      </c>
      <c r="T1181" s="135" t="str">
        <f t="shared" si="593"/>
        <v/>
      </c>
      <c r="U1181" s="118" t="str">
        <f t="shared" si="594"/>
        <v/>
      </c>
      <c r="V1181" s="135" t="str">
        <f t="shared" si="595"/>
        <v/>
      </c>
      <c r="W1181" s="135" t="str">
        <f t="shared" si="596"/>
        <v/>
      </c>
      <c r="X1181" s="119" t="str">
        <f t="shared" si="597"/>
        <v/>
      </c>
      <c r="Y1181" s="120" t="str">
        <f>IF(B:B="","",IF(R1181="Refreshment Beverage",VLOOKUP(Q1181,Rates!G$15:L$19,6,0)*W1181,VLOOKUP(Q1181,Rates!G$4:L$12,6,0)*W1181))</f>
        <v/>
      </c>
      <c r="Z1181" s="120" t="str">
        <f t="shared" si="598"/>
        <v/>
      </c>
      <c r="AA1181" s="120" t="str">
        <f t="shared" si="599"/>
        <v/>
      </c>
      <c r="AB1181" s="136" t="str">
        <f>IF(B:B="","",IF(R1181="Refreshment Beverage","",IF(AND(R1181="Beer",Q1181=0),SUM(LOOKUP(2,1/(Rates!$B$15:$B$18&lt;=W1181)/(Rates!$C$15:$C$18&gt;=W1181),Rates!$D$15:$D$18)*W1181),VLOOKUP(VALUE(Q:Q),Rates!A:B,2,0)*W1181)))</f>
        <v/>
      </c>
      <c r="AC1181" s="136" t="str">
        <f>IF(B:B="","",IF(R1181="Refreshment Beverage","",IF(AND(R1181="Beer",Q1181=0),SUM(LOOKUP(2,1/(Rates!$B$15:$B$18&lt;=W1181)/(Rates!$C$15:$C$18&gt;=W1181),Rates!$E$15:$E$18)*W1181),VLOOKUP(VALUE(Q:Q),Rates!A:C,3,0)*W1181)))</f>
        <v/>
      </c>
      <c r="AD1181" s="137" t="str">
        <f>IFERROR(IF(B:B="","",IF(R1181="Beer","",IF(VALUE(Q1181)=0,VLOOKUP(VLOOKUP(B:B,#REF!,16,0),Rates!A:E,2,0),VLOOKUP(VALUE(Q1181),Rates!A$31:B$34,2,0)*W1181))),0)</f>
        <v/>
      </c>
      <c r="AE1181" s="121" t="str">
        <f t="shared" si="600"/>
        <v/>
      </c>
      <c r="AF1181" s="138" t="str">
        <f t="shared" si="601"/>
        <v/>
      </c>
      <c r="AG1181" s="122" t="str">
        <f t="shared" si="602"/>
        <v/>
      </c>
      <c r="AH1181" s="123" t="str">
        <f t="shared" si="603"/>
        <v/>
      </c>
      <c r="AI1181" s="139" t="str">
        <f>IF(AE:AE="","",IF(R1181="Refreshment Beverage",AK1181*(Rates!J$19/100),ROUND(SUM(AH1181*(Rates!$J$8/100)),4)))</f>
        <v/>
      </c>
      <c r="AJ1181" s="124" t="str">
        <f t="shared" si="604"/>
        <v/>
      </c>
      <c r="AK1181" s="125" t="str">
        <f t="shared" si="605"/>
        <v/>
      </c>
      <c r="AL1181" s="121" t="str">
        <f t="shared" si="606"/>
        <v/>
      </c>
      <c r="AM1181" s="138" t="str">
        <f>IF(AS1181="","",IF(R1181="Refreshment Beverage",ROUND(AS1181*Rates!K$19,4),ROUND(AO1181*(VLOOKUP(VALUE(Q1181),Rates!G$4:L$12,3,0)),4)))</f>
        <v/>
      </c>
      <c r="AN1181" s="126" t="str">
        <f>IF(AS1181="","",IF(R1181="Refreshment Beverage",AS1181*(Rates!J$19/100),MAX(AM1181,AB1181)))</f>
        <v/>
      </c>
      <c r="AO1181" s="127" t="str">
        <f t="shared" si="607"/>
        <v/>
      </c>
      <c r="AP1181" s="127" t="str">
        <f t="shared" si="608"/>
        <v/>
      </c>
      <c r="AQ1181" s="140" t="str">
        <f>IF(AS1181="","",IF(R1181="Refreshment Beverage",ROUND(SUM(VLOOKUP(Q:Q,Rates!G$15:L$19,3,0)*(AS1181-Y1181-Z1181-AA1181)),4),ROUND(SUM(Rates!$K$8*AS1181),4)))</f>
        <v/>
      </c>
      <c r="AR1181" s="139" t="str">
        <f t="shared" si="609"/>
        <v/>
      </c>
      <c r="AS1181" s="125" t="str">
        <f t="shared" si="610"/>
        <v/>
      </c>
      <c r="AT1181" s="121" t="str">
        <f t="shared" si="611"/>
        <v/>
      </c>
      <c r="AU1181" s="138" t="str">
        <f>IF(AX1181="","",IF(R1181="Refreshment Beverage",ROUND((BA1181-Y1181-Z1181-AA1181)*VLOOKUP(VALUE(Q1181),Rates!G$15:L$19,3,0),4),ROUND(AW1181*(VLOOKUP(VALUE(Q1181),Rates!G:L,3,0)),4)))</f>
        <v/>
      </c>
      <c r="AV1181" s="126" t="str">
        <f t="shared" si="612"/>
        <v/>
      </c>
      <c r="AW1181" s="127" t="str">
        <f t="shared" si="613"/>
        <v/>
      </c>
      <c r="AX1181" s="123" t="str">
        <f t="shared" si="614"/>
        <v/>
      </c>
      <c r="AY1181" s="140" t="str">
        <f>IF(AX1181="","",IF(R1181="Refreshment Beverage",ROUND(SUM(AX1181*Rates!K$19),4),ROUND(SUM(AX1181*(Rates!J$8/100)),4)))</f>
        <v/>
      </c>
      <c r="AZ1181" s="124" t="str">
        <f t="shared" si="615"/>
        <v/>
      </c>
      <c r="BA1181" s="125" t="str">
        <f t="shared" si="616"/>
        <v/>
      </c>
      <c r="BB1181" s="115"/>
      <c r="BC1181" s="143"/>
      <c r="BD1181" s="100"/>
      <c r="BE1181" s="100"/>
      <c r="BF1181" s="100"/>
      <c r="BG1181" s="100"/>
    </row>
    <row r="1182" spans="1:59" ht="12.75" customHeight="1" x14ac:dyDescent="0.2">
      <c r="A1182" s="144"/>
      <c r="B1182" s="141"/>
      <c r="C1182" s="141"/>
      <c r="D1182" s="142"/>
      <c r="E1182" s="142"/>
      <c r="F1182" s="142"/>
      <c r="G1182" s="142"/>
      <c r="H1182" s="142"/>
      <c r="I1182" s="129"/>
      <c r="J1182" s="130"/>
      <c r="K1182" s="131" t="str">
        <f t="shared" si="587"/>
        <v/>
      </c>
      <c r="L1182" s="132" t="str">
        <f t="shared" si="588"/>
        <v/>
      </c>
      <c r="M1182" s="133" t="str">
        <f t="shared" si="589"/>
        <v/>
      </c>
      <c r="N1182" s="134" t="str">
        <f>IFERROR(IF(B:B="","",IF(R1182="Beer",SUM(LOOKUP(2,1/(Rates!$B$3:$B$5&lt;=W1182)/(Rates!$C$3:$C$5&gt;=W1182),Rates!$D$3:$D$5)*(X1182/100)*W1182),IF(R1182="Refreshment Beverage",SUM(LOOKUP(2,1/(Rates!$B$7:$B$11&lt;=W1182)/(Rates!$C$7:$C$11&gt;=W1182),Rates!$D$7:$D$11)*(X1182/100)*W1182)))),"")</f>
        <v/>
      </c>
      <c r="O1182" s="134" t="str">
        <f t="shared" si="590"/>
        <v/>
      </c>
      <c r="P1182" s="116"/>
      <c r="Q1182" s="117" t="str">
        <f t="shared" si="591"/>
        <v/>
      </c>
      <c r="R1182" s="128" t="str">
        <f t="shared" si="592"/>
        <v/>
      </c>
      <c r="S1182" s="135" t="str">
        <f>IF(B1182="","",IF(R1182="Refreshment Beverage",VLOOKUP(VALUE(Q1182),Rates!G$15:L$19,2,0),VLOOKUP(VALUE(Q1182),Rates!G$4:L$12,2,0)))</f>
        <v/>
      </c>
      <c r="T1182" s="135" t="str">
        <f t="shared" si="593"/>
        <v/>
      </c>
      <c r="U1182" s="118" t="str">
        <f t="shared" si="594"/>
        <v/>
      </c>
      <c r="V1182" s="135" t="str">
        <f t="shared" si="595"/>
        <v/>
      </c>
      <c r="W1182" s="135" t="str">
        <f t="shared" si="596"/>
        <v/>
      </c>
      <c r="X1182" s="119" t="str">
        <f t="shared" si="597"/>
        <v/>
      </c>
      <c r="Y1182" s="120" t="str">
        <f>IF(B:B="","",IF(R1182="Refreshment Beverage",VLOOKUP(Q1182,Rates!G$15:L$19,6,0)*W1182,VLOOKUP(Q1182,Rates!G$4:L$12,6,0)*W1182))</f>
        <v/>
      </c>
      <c r="Z1182" s="120" t="str">
        <f t="shared" si="598"/>
        <v/>
      </c>
      <c r="AA1182" s="120" t="str">
        <f t="shared" si="599"/>
        <v/>
      </c>
      <c r="AB1182" s="136" t="str">
        <f>IF(B:B="","",IF(R1182="Refreshment Beverage","",IF(AND(R1182="Beer",Q1182=0),SUM(LOOKUP(2,1/(Rates!$B$15:$B$18&lt;=W1182)/(Rates!$C$15:$C$18&gt;=W1182),Rates!$D$15:$D$18)*W1182),VLOOKUP(VALUE(Q:Q),Rates!A:B,2,0)*W1182)))</f>
        <v/>
      </c>
      <c r="AC1182" s="136" t="str">
        <f>IF(B:B="","",IF(R1182="Refreshment Beverage","",IF(AND(R1182="Beer",Q1182=0),SUM(LOOKUP(2,1/(Rates!$B$15:$B$18&lt;=W1182)/(Rates!$C$15:$C$18&gt;=W1182),Rates!$E$15:$E$18)*W1182),VLOOKUP(VALUE(Q:Q),Rates!A:C,3,0)*W1182)))</f>
        <v/>
      </c>
      <c r="AD1182" s="137" t="str">
        <f>IFERROR(IF(B:B="","",IF(R1182="Beer","",IF(VALUE(Q1182)=0,VLOOKUP(VLOOKUP(B:B,#REF!,16,0),Rates!A:E,2,0),VLOOKUP(VALUE(Q1182),Rates!A$31:B$34,2,0)*W1182))),0)</f>
        <v/>
      </c>
      <c r="AE1182" s="121" t="str">
        <f t="shared" si="600"/>
        <v/>
      </c>
      <c r="AF1182" s="138" t="str">
        <f t="shared" si="601"/>
        <v/>
      </c>
      <c r="AG1182" s="122" t="str">
        <f t="shared" si="602"/>
        <v/>
      </c>
      <c r="AH1182" s="123" t="str">
        <f t="shared" si="603"/>
        <v/>
      </c>
      <c r="AI1182" s="139" t="str">
        <f>IF(AE:AE="","",IF(R1182="Refreshment Beverage",AK1182*(Rates!J$19/100),ROUND(SUM(AH1182*(Rates!$J$8/100)),4)))</f>
        <v/>
      </c>
      <c r="AJ1182" s="124" t="str">
        <f t="shared" si="604"/>
        <v/>
      </c>
      <c r="AK1182" s="125" t="str">
        <f t="shared" si="605"/>
        <v/>
      </c>
      <c r="AL1182" s="121" t="str">
        <f t="shared" si="606"/>
        <v/>
      </c>
      <c r="AM1182" s="138" t="str">
        <f>IF(AS1182="","",IF(R1182="Refreshment Beverage",ROUND(AS1182*Rates!K$19,4),ROUND(AO1182*(VLOOKUP(VALUE(Q1182),Rates!G$4:L$12,3,0)),4)))</f>
        <v/>
      </c>
      <c r="AN1182" s="126" t="str">
        <f>IF(AS1182="","",IF(R1182="Refreshment Beverage",AS1182*(Rates!J$19/100),MAX(AM1182,AB1182)))</f>
        <v/>
      </c>
      <c r="AO1182" s="127" t="str">
        <f t="shared" si="607"/>
        <v/>
      </c>
      <c r="AP1182" s="127" t="str">
        <f t="shared" si="608"/>
        <v/>
      </c>
      <c r="AQ1182" s="140" t="str">
        <f>IF(AS1182="","",IF(R1182="Refreshment Beverage",ROUND(SUM(VLOOKUP(Q:Q,Rates!G$15:L$19,3,0)*(AS1182-Y1182-Z1182-AA1182)),4),ROUND(SUM(Rates!$K$8*AS1182),4)))</f>
        <v/>
      </c>
      <c r="AR1182" s="139" t="str">
        <f t="shared" si="609"/>
        <v/>
      </c>
      <c r="AS1182" s="125" t="str">
        <f t="shared" si="610"/>
        <v/>
      </c>
      <c r="AT1182" s="121" t="str">
        <f t="shared" si="611"/>
        <v/>
      </c>
      <c r="AU1182" s="138" t="str">
        <f>IF(AX1182="","",IF(R1182="Refreshment Beverage",ROUND((BA1182-Y1182-Z1182-AA1182)*VLOOKUP(VALUE(Q1182),Rates!G$15:L$19,3,0),4),ROUND(AW1182*(VLOOKUP(VALUE(Q1182),Rates!G:L,3,0)),4)))</f>
        <v/>
      </c>
      <c r="AV1182" s="126" t="str">
        <f t="shared" si="612"/>
        <v/>
      </c>
      <c r="AW1182" s="127" t="str">
        <f t="shared" si="613"/>
        <v/>
      </c>
      <c r="AX1182" s="123" t="str">
        <f t="shared" si="614"/>
        <v/>
      </c>
      <c r="AY1182" s="140" t="str">
        <f>IF(AX1182="","",IF(R1182="Refreshment Beverage",ROUND(SUM(AX1182*Rates!K$19),4),ROUND(SUM(AX1182*(Rates!J$8/100)),4)))</f>
        <v/>
      </c>
      <c r="AZ1182" s="124" t="str">
        <f t="shared" si="615"/>
        <v/>
      </c>
      <c r="BA1182" s="125" t="str">
        <f t="shared" si="616"/>
        <v/>
      </c>
      <c r="BB1182" s="115"/>
      <c r="BC1182" s="143"/>
      <c r="BD1182" s="100"/>
      <c r="BE1182" s="100"/>
      <c r="BF1182" s="100"/>
      <c r="BG1182" s="100"/>
    </row>
    <row r="1183" spans="1:59" ht="12.75" customHeight="1" x14ac:dyDescent="0.2">
      <c r="A1183" s="144"/>
      <c r="B1183" s="141"/>
      <c r="C1183" s="141"/>
      <c r="D1183" s="142"/>
      <c r="E1183" s="142"/>
      <c r="F1183" s="142"/>
      <c r="G1183" s="142"/>
      <c r="H1183" s="142"/>
      <c r="I1183" s="129"/>
      <c r="J1183" s="130"/>
      <c r="K1183" s="131" t="str">
        <f t="shared" si="587"/>
        <v/>
      </c>
      <c r="L1183" s="132" t="str">
        <f t="shared" si="588"/>
        <v/>
      </c>
      <c r="M1183" s="133" t="str">
        <f t="shared" si="589"/>
        <v/>
      </c>
      <c r="N1183" s="134" t="str">
        <f>IFERROR(IF(B:B="","",IF(R1183="Beer",SUM(LOOKUP(2,1/(Rates!$B$3:$B$5&lt;=W1183)/(Rates!$C$3:$C$5&gt;=W1183),Rates!$D$3:$D$5)*(X1183/100)*W1183),IF(R1183="Refreshment Beverage",SUM(LOOKUP(2,1/(Rates!$B$7:$B$11&lt;=W1183)/(Rates!$C$7:$C$11&gt;=W1183),Rates!$D$7:$D$11)*(X1183/100)*W1183)))),"")</f>
        <v/>
      </c>
      <c r="O1183" s="134" t="str">
        <f t="shared" si="590"/>
        <v/>
      </c>
      <c r="P1183" s="116"/>
      <c r="Q1183" s="117" t="str">
        <f t="shared" si="591"/>
        <v/>
      </c>
      <c r="R1183" s="128" t="str">
        <f t="shared" si="592"/>
        <v/>
      </c>
      <c r="S1183" s="135" t="str">
        <f>IF(B1183="","",IF(R1183="Refreshment Beverage",VLOOKUP(VALUE(Q1183),Rates!G$15:L$19,2,0),VLOOKUP(VALUE(Q1183),Rates!G$4:L$12,2,0)))</f>
        <v/>
      </c>
      <c r="T1183" s="135" t="str">
        <f t="shared" si="593"/>
        <v/>
      </c>
      <c r="U1183" s="118" t="str">
        <f t="shared" si="594"/>
        <v/>
      </c>
      <c r="V1183" s="135" t="str">
        <f t="shared" si="595"/>
        <v/>
      </c>
      <c r="W1183" s="135" t="str">
        <f t="shared" si="596"/>
        <v/>
      </c>
      <c r="X1183" s="119" t="str">
        <f t="shared" si="597"/>
        <v/>
      </c>
      <c r="Y1183" s="120" t="str">
        <f>IF(B:B="","",IF(R1183="Refreshment Beverage",VLOOKUP(Q1183,Rates!G$15:L$19,6,0)*W1183,VLOOKUP(Q1183,Rates!G$4:L$12,6,0)*W1183))</f>
        <v/>
      </c>
      <c r="Z1183" s="120" t="str">
        <f t="shared" si="598"/>
        <v/>
      </c>
      <c r="AA1183" s="120" t="str">
        <f t="shared" si="599"/>
        <v/>
      </c>
      <c r="AB1183" s="136" t="str">
        <f>IF(B:B="","",IF(R1183="Refreshment Beverage","",IF(AND(R1183="Beer",Q1183=0),SUM(LOOKUP(2,1/(Rates!$B$15:$B$18&lt;=W1183)/(Rates!$C$15:$C$18&gt;=W1183),Rates!$D$15:$D$18)*W1183),VLOOKUP(VALUE(Q:Q),Rates!A:B,2,0)*W1183)))</f>
        <v/>
      </c>
      <c r="AC1183" s="136" t="str">
        <f>IF(B:B="","",IF(R1183="Refreshment Beverage","",IF(AND(R1183="Beer",Q1183=0),SUM(LOOKUP(2,1/(Rates!$B$15:$B$18&lt;=W1183)/(Rates!$C$15:$C$18&gt;=W1183),Rates!$E$15:$E$18)*W1183),VLOOKUP(VALUE(Q:Q),Rates!A:C,3,0)*W1183)))</f>
        <v/>
      </c>
      <c r="AD1183" s="137" t="str">
        <f>IFERROR(IF(B:B="","",IF(R1183="Beer","",IF(VALUE(Q1183)=0,VLOOKUP(VLOOKUP(B:B,#REF!,16,0),Rates!A:E,2,0),VLOOKUP(VALUE(Q1183),Rates!A$31:B$34,2,0)*W1183))),0)</f>
        <v/>
      </c>
      <c r="AE1183" s="121" t="str">
        <f t="shared" si="600"/>
        <v/>
      </c>
      <c r="AF1183" s="138" t="str">
        <f t="shared" si="601"/>
        <v/>
      </c>
      <c r="AG1183" s="122" t="str">
        <f t="shared" si="602"/>
        <v/>
      </c>
      <c r="AH1183" s="123" t="str">
        <f t="shared" si="603"/>
        <v/>
      </c>
      <c r="AI1183" s="139" t="str">
        <f>IF(AE:AE="","",IF(R1183="Refreshment Beverage",AK1183*(Rates!J$19/100),ROUND(SUM(AH1183*(Rates!$J$8/100)),4)))</f>
        <v/>
      </c>
      <c r="AJ1183" s="124" t="str">
        <f t="shared" si="604"/>
        <v/>
      </c>
      <c r="AK1183" s="125" t="str">
        <f t="shared" si="605"/>
        <v/>
      </c>
      <c r="AL1183" s="121" t="str">
        <f t="shared" si="606"/>
        <v/>
      </c>
      <c r="AM1183" s="138" t="str">
        <f>IF(AS1183="","",IF(R1183="Refreshment Beverage",ROUND(AS1183*Rates!K$19,4),ROUND(AO1183*(VLOOKUP(VALUE(Q1183),Rates!G$4:L$12,3,0)),4)))</f>
        <v/>
      </c>
      <c r="AN1183" s="126" t="str">
        <f>IF(AS1183="","",IF(R1183="Refreshment Beverage",AS1183*(Rates!J$19/100),MAX(AM1183,AB1183)))</f>
        <v/>
      </c>
      <c r="AO1183" s="127" t="str">
        <f t="shared" si="607"/>
        <v/>
      </c>
      <c r="AP1183" s="127" t="str">
        <f t="shared" si="608"/>
        <v/>
      </c>
      <c r="AQ1183" s="140" t="str">
        <f>IF(AS1183="","",IF(R1183="Refreshment Beverage",ROUND(SUM(VLOOKUP(Q:Q,Rates!G$15:L$19,3,0)*(AS1183-Y1183-Z1183-AA1183)),4),ROUND(SUM(Rates!$K$8*AS1183),4)))</f>
        <v/>
      </c>
      <c r="AR1183" s="139" t="str">
        <f t="shared" si="609"/>
        <v/>
      </c>
      <c r="AS1183" s="125" t="str">
        <f t="shared" si="610"/>
        <v/>
      </c>
      <c r="AT1183" s="121" t="str">
        <f t="shared" si="611"/>
        <v/>
      </c>
      <c r="AU1183" s="138" t="str">
        <f>IF(AX1183="","",IF(R1183="Refreshment Beverage",ROUND((BA1183-Y1183-Z1183-AA1183)*VLOOKUP(VALUE(Q1183),Rates!G$15:L$19,3,0),4),ROUND(AW1183*(VLOOKUP(VALUE(Q1183),Rates!G:L,3,0)),4)))</f>
        <v/>
      </c>
      <c r="AV1183" s="126" t="str">
        <f t="shared" si="612"/>
        <v/>
      </c>
      <c r="AW1183" s="127" t="str">
        <f t="shared" si="613"/>
        <v/>
      </c>
      <c r="AX1183" s="123" t="str">
        <f t="shared" si="614"/>
        <v/>
      </c>
      <c r="AY1183" s="140" t="str">
        <f>IF(AX1183="","",IF(R1183="Refreshment Beverage",ROUND(SUM(AX1183*Rates!K$19),4),ROUND(SUM(AX1183*(Rates!J$8/100)),4)))</f>
        <v/>
      </c>
      <c r="AZ1183" s="124" t="str">
        <f t="shared" si="615"/>
        <v/>
      </c>
      <c r="BA1183" s="125" t="str">
        <f t="shared" si="616"/>
        <v/>
      </c>
      <c r="BB1183" s="115"/>
      <c r="BC1183" s="143"/>
      <c r="BD1183" s="100"/>
      <c r="BE1183" s="100"/>
      <c r="BF1183" s="100"/>
      <c r="BG1183" s="100"/>
    </row>
    <row r="1184" spans="1:59" ht="12.75" customHeight="1" x14ac:dyDescent="0.2">
      <c r="A1184" s="144"/>
      <c r="B1184" s="141"/>
      <c r="C1184" s="141"/>
      <c r="D1184" s="142"/>
      <c r="E1184" s="142"/>
      <c r="F1184" s="142"/>
      <c r="G1184" s="142"/>
      <c r="H1184" s="142"/>
      <c r="I1184" s="129"/>
      <c r="J1184" s="130"/>
      <c r="K1184" s="131" t="str">
        <f t="shared" si="587"/>
        <v/>
      </c>
      <c r="L1184" s="132" t="str">
        <f t="shared" si="588"/>
        <v/>
      </c>
      <c r="M1184" s="133" t="str">
        <f t="shared" si="589"/>
        <v/>
      </c>
      <c r="N1184" s="134" t="str">
        <f>IFERROR(IF(B:B="","",IF(R1184="Beer",SUM(LOOKUP(2,1/(Rates!$B$3:$B$5&lt;=W1184)/(Rates!$C$3:$C$5&gt;=W1184),Rates!$D$3:$D$5)*(X1184/100)*W1184),IF(R1184="Refreshment Beverage",SUM(LOOKUP(2,1/(Rates!$B$7:$B$11&lt;=W1184)/(Rates!$C$7:$C$11&gt;=W1184),Rates!$D$7:$D$11)*(X1184/100)*W1184)))),"")</f>
        <v/>
      </c>
      <c r="O1184" s="134" t="str">
        <f t="shared" si="590"/>
        <v/>
      </c>
      <c r="P1184" s="116"/>
      <c r="Q1184" s="117" t="str">
        <f t="shared" si="591"/>
        <v/>
      </c>
      <c r="R1184" s="128" t="str">
        <f t="shared" si="592"/>
        <v/>
      </c>
      <c r="S1184" s="135" t="str">
        <f>IF(B1184="","",IF(R1184="Refreshment Beverage",VLOOKUP(VALUE(Q1184),Rates!G$15:L$19,2,0),VLOOKUP(VALUE(Q1184),Rates!G$4:L$12,2,0)))</f>
        <v/>
      </c>
      <c r="T1184" s="135" t="str">
        <f t="shared" si="593"/>
        <v/>
      </c>
      <c r="U1184" s="118" t="str">
        <f t="shared" si="594"/>
        <v/>
      </c>
      <c r="V1184" s="135" t="str">
        <f t="shared" si="595"/>
        <v/>
      </c>
      <c r="W1184" s="135" t="str">
        <f t="shared" si="596"/>
        <v/>
      </c>
      <c r="X1184" s="119" t="str">
        <f t="shared" si="597"/>
        <v/>
      </c>
      <c r="Y1184" s="120" t="str">
        <f>IF(B:B="","",IF(R1184="Refreshment Beverage",VLOOKUP(Q1184,Rates!G$15:L$19,6,0)*W1184,VLOOKUP(Q1184,Rates!G$4:L$12,6,0)*W1184))</f>
        <v/>
      </c>
      <c r="Z1184" s="120" t="str">
        <f t="shared" si="598"/>
        <v/>
      </c>
      <c r="AA1184" s="120" t="str">
        <f t="shared" si="599"/>
        <v/>
      </c>
      <c r="AB1184" s="136" t="str">
        <f>IF(B:B="","",IF(R1184="Refreshment Beverage","",IF(AND(R1184="Beer",Q1184=0),SUM(LOOKUP(2,1/(Rates!$B$15:$B$18&lt;=W1184)/(Rates!$C$15:$C$18&gt;=W1184),Rates!$D$15:$D$18)*W1184),VLOOKUP(VALUE(Q:Q),Rates!A:B,2,0)*W1184)))</f>
        <v/>
      </c>
      <c r="AC1184" s="136" t="str">
        <f>IF(B:B="","",IF(R1184="Refreshment Beverage","",IF(AND(R1184="Beer",Q1184=0),SUM(LOOKUP(2,1/(Rates!$B$15:$B$18&lt;=W1184)/(Rates!$C$15:$C$18&gt;=W1184),Rates!$E$15:$E$18)*W1184),VLOOKUP(VALUE(Q:Q),Rates!A:C,3,0)*W1184)))</f>
        <v/>
      </c>
      <c r="AD1184" s="137" t="str">
        <f>IFERROR(IF(B:B="","",IF(R1184="Beer","",IF(VALUE(Q1184)=0,VLOOKUP(VLOOKUP(B:B,#REF!,16,0),Rates!A:E,2,0),VLOOKUP(VALUE(Q1184),Rates!A$31:B$34,2,0)*W1184))),0)</f>
        <v/>
      </c>
      <c r="AE1184" s="121" t="str">
        <f t="shared" si="600"/>
        <v/>
      </c>
      <c r="AF1184" s="138" t="str">
        <f t="shared" si="601"/>
        <v/>
      </c>
      <c r="AG1184" s="122" t="str">
        <f t="shared" si="602"/>
        <v/>
      </c>
      <c r="AH1184" s="123" t="str">
        <f t="shared" si="603"/>
        <v/>
      </c>
      <c r="AI1184" s="139" t="str">
        <f>IF(AE:AE="","",IF(R1184="Refreshment Beverage",AK1184*(Rates!J$19/100),ROUND(SUM(AH1184*(Rates!$J$8/100)),4)))</f>
        <v/>
      </c>
      <c r="AJ1184" s="124" t="str">
        <f t="shared" si="604"/>
        <v/>
      </c>
      <c r="AK1184" s="125" t="str">
        <f t="shared" si="605"/>
        <v/>
      </c>
      <c r="AL1184" s="121" t="str">
        <f t="shared" si="606"/>
        <v/>
      </c>
      <c r="AM1184" s="138" t="str">
        <f>IF(AS1184="","",IF(R1184="Refreshment Beverage",ROUND(AS1184*Rates!K$19,4),ROUND(AO1184*(VLOOKUP(VALUE(Q1184),Rates!G$4:L$12,3,0)),4)))</f>
        <v/>
      </c>
      <c r="AN1184" s="126" t="str">
        <f>IF(AS1184="","",IF(R1184="Refreshment Beverage",AS1184*(Rates!J$19/100),MAX(AM1184,AB1184)))</f>
        <v/>
      </c>
      <c r="AO1184" s="127" t="str">
        <f t="shared" si="607"/>
        <v/>
      </c>
      <c r="AP1184" s="127" t="str">
        <f t="shared" si="608"/>
        <v/>
      </c>
      <c r="AQ1184" s="140" t="str">
        <f>IF(AS1184="","",IF(R1184="Refreshment Beverage",ROUND(SUM(VLOOKUP(Q:Q,Rates!G$15:L$19,3,0)*(AS1184-Y1184-Z1184-AA1184)),4),ROUND(SUM(Rates!$K$8*AS1184),4)))</f>
        <v/>
      </c>
      <c r="AR1184" s="139" t="str">
        <f t="shared" si="609"/>
        <v/>
      </c>
      <c r="AS1184" s="125" t="str">
        <f t="shared" si="610"/>
        <v/>
      </c>
      <c r="AT1184" s="121" t="str">
        <f t="shared" si="611"/>
        <v/>
      </c>
      <c r="AU1184" s="138" t="str">
        <f>IF(AX1184="","",IF(R1184="Refreshment Beverage",ROUND((BA1184-Y1184-Z1184-AA1184)*VLOOKUP(VALUE(Q1184),Rates!G$15:L$19,3,0),4),ROUND(AW1184*(VLOOKUP(VALUE(Q1184),Rates!G:L,3,0)),4)))</f>
        <v/>
      </c>
      <c r="AV1184" s="126" t="str">
        <f t="shared" si="612"/>
        <v/>
      </c>
      <c r="AW1184" s="127" t="str">
        <f t="shared" si="613"/>
        <v/>
      </c>
      <c r="AX1184" s="123" t="str">
        <f t="shared" si="614"/>
        <v/>
      </c>
      <c r="AY1184" s="140" t="str">
        <f>IF(AX1184="","",IF(R1184="Refreshment Beverage",ROUND(SUM(AX1184*Rates!K$19),4),ROUND(SUM(AX1184*(Rates!J$8/100)),4)))</f>
        <v/>
      </c>
      <c r="AZ1184" s="124" t="str">
        <f t="shared" si="615"/>
        <v/>
      </c>
      <c r="BA1184" s="125" t="str">
        <f t="shared" si="616"/>
        <v/>
      </c>
      <c r="BB1184" s="115"/>
      <c r="BC1184" s="143"/>
      <c r="BD1184" s="100"/>
      <c r="BE1184" s="100"/>
      <c r="BF1184" s="100"/>
      <c r="BG1184" s="100"/>
    </row>
    <row r="1185" spans="1:59" ht="12.75" customHeight="1" x14ac:dyDescent="0.2">
      <c r="A1185" s="144"/>
      <c r="B1185" s="141"/>
      <c r="C1185" s="141"/>
      <c r="D1185" s="142"/>
      <c r="E1185" s="142"/>
      <c r="F1185" s="142"/>
      <c r="G1185" s="142"/>
      <c r="H1185" s="142"/>
      <c r="I1185" s="129"/>
      <c r="J1185" s="130"/>
      <c r="K1185" s="131" t="str">
        <f t="shared" si="587"/>
        <v/>
      </c>
      <c r="L1185" s="132" t="str">
        <f t="shared" si="588"/>
        <v/>
      </c>
      <c r="M1185" s="133" t="str">
        <f t="shared" si="589"/>
        <v/>
      </c>
      <c r="N1185" s="134" t="str">
        <f>IFERROR(IF(B:B="","",IF(R1185="Beer",SUM(LOOKUP(2,1/(Rates!$B$3:$B$5&lt;=W1185)/(Rates!$C$3:$C$5&gt;=W1185),Rates!$D$3:$D$5)*(X1185/100)*W1185),IF(R1185="Refreshment Beverage",SUM(LOOKUP(2,1/(Rates!$B$7:$B$11&lt;=W1185)/(Rates!$C$7:$C$11&gt;=W1185),Rates!$D$7:$D$11)*(X1185/100)*W1185)))),"")</f>
        <v/>
      </c>
      <c r="O1185" s="134" t="str">
        <f t="shared" si="590"/>
        <v/>
      </c>
      <c r="P1185" s="116"/>
      <c r="Q1185" s="117" t="str">
        <f t="shared" si="591"/>
        <v/>
      </c>
      <c r="R1185" s="128" t="str">
        <f t="shared" si="592"/>
        <v/>
      </c>
      <c r="S1185" s="135" t="str">
        <f>IF(B1185="","",IF(R1185="Refreshment Beverage",VLOOKUP(VALUE(Q1185),Rates!G$15:L$19,2,0),VLOOKUP(VALUE(Q1185),Rates!G$4:L$12,2,0)))</f>
        <v/>
      </c>
      <c r="T1185" s="135" t="str">
        <f t="shared" si="593"/>
        <v/>
      </c>
      <c r="U1185" s="118" t="str">
        <f t="shared" si="594"/>
        <v/>
      </c>
      <c r="V1185" s="135" t="str">
        <f t="shared" si="595"/>
        <v/>
      </c>
      <c r="W1185" s="135" t="str">
        <f t="shared" si="596"/>
        <v/>
      </c>
      <c r="X1185" s="119" t="str">
        <f t="shared" si="597"/>
        <v/>
      </c>
      <c r="Y1185" s="120" t="str">
        <f>IF(B:B="","",IF(R1185="Refreshment Beverage",VLOOKUP(Q1185,Rates!G$15:L$19,6,0)*W1185,VLOOKUP(Q1185,Rates!G$4:L$12,6,0)*W1185))</f>
        <v/>
      </c>
      <c r="Z1185" s="120" t="str">
        <f t="shared" si="598"/>
        <v/>
      </c>
      <c r="AA1185" s="120" t="str">
        <f t="shared" si="599"/>
        <v/>
      </c>
      <c r="AB1185" s="136" t="str">
        <f>IF(B:B="","",IF(R1185="Refreshment Beverage","",IF(AND(R1185="Beer",Q1185=0),SUM(LOOKUP(2,1/(Rates!$B$15:$B$18&lt;=W1185)/(Rates!$C$15:$C$18&gt;=W1185),Rates!$D$15:$D$18)*W1185),VLOOKUP(VALUE(Q:Q),Rates!A:B,2,0)*W1185)))</f>
        <v/>
      </c>
      <c r="AC1185" s="136" t="str">
        <f>IF(B:B="","",IF(R1185="Refreshment Beverage","",IF(AND(R1185="Beer",Q1185=0),SUM(LOOKUP(2,1/(Rates!$B$15:$B$18&lt;=W1185)/(Rates!$C$15:$C$18&gt;=W1185),Rates!$E$15:$E$18)*W1185),VLOOKUP(VALUE(Q:Q),Rates!A:C,3,0)*W1185)))</f>
        <v/>
      </c>
      <c r="AD1185" s="137" t="str">
        <f>IFERROR(IF(B:B="","",IF(R1185="Beer","",IF(VALUE(Q1185)=0,VLOOKUP(VLOOKUP(B:B,#REF!,16,0),Rates!A:E,2,0),VLOOKUP(VALUE(Q1185),Rates!A$31:B$34,2,0)*W1185))),0)</f>
        <v/>
      </c>
      <c r="AE1185" s="121" t="str">
        <f t="shared" si="600"/>
        <v/>
      </c>
      <c r="AF1185" s="138" t="str">
        <f t="shared" si="601"/>
        <v/>
      </c>
      <c r="AG1185" s="122" t="str">
        <f t="shared" si="602"/>
        <v/>
      </c>
      <c r="AH1185" s="123" t="str">
        <f t="shared" si="603"/>
        <v/>
      </c>
      <c r="AI1185" s="139" t="str">
        <f>IF(AE:AE="","",IF(R1185="Refreshment Beverage",AK1185*(Rates!J$19/100),ROUND(SUM(AH1185*(Rates!$J$8/100)),4)))</f>
        <v/>
      </c>
      <c r="AJ1185" s="124" t="str">
        <f t="shared" si="604"/>
        <v/>
      </c>
      <c r="AK1185" s="125" t="str">
        <f t="shared" si="605"/>
        <v/>
      </c>
      <c r="AL1185" s="121" t="str">
        <f t="shared" si="606"/>
        <v/>
      </c>
      <c r="AM1185" s="138" t="str">
        <f>IF(AS1185="","",IF(R1185="Refreshment Beverage",ROUND(AS1185*Rates!K$19,4),ROUND(AO1185*(VLOOKUP(VALUE(Q1185),Rates!G$4:L$12,3,0)),4)))</f>
        <v/>
      </c>
      <c r="AN1185" s="126" t="str">
        <f>IF(AS1185="","",IF(R1185="Refreshment Beverage",AS1185*(Rates!J$19/100),MAX(AM1185,AB1185)))</f>
        <v/>
      </c>
      <c r="AO1185" s="127" t="str">
        <f t="shared" si="607"/>
        <v/>
      </c>
      <c r="AP1185" s="127" t="str">
        <f t="shared" si="608"/>
        <v/>
      </c>
      <c r="AQ1185" s="140" t="str">
        <f>IF(AS1185="","",IF(R1185="Refreshment Beverage",ROUND(SUM(VLOOKUP(Q:Q,Rates!G$15:L$19,3,0)*(AS1185-Y1185-Z1185-AA1185)),4),ROUND(SUM(Rates!$K$8*AS1185),4)))</f>
        <v/>
      </c>
      <c r="AR1185" s="139" t="str">
        <f t="shared" si="609"/>
        <v/>
      </c>
      <c r="AS1185" s="125" t="str">
        <f t="shared" si="610"/>
        <v/>
      </c>
      <c r="AT1185" s="121" t="str">
        <f t="shared" si="611"/>
        <v/>
      </c>
      <c r="AU1185" s="138" t="str">
        <f>IF(AX1185="","",IF(R1185="Refreshment Beverage",ROUND((BA1185-Y1185-Z1185-AA1185)*VLOOKUP(VALUE(Q1185),Rates!G$15:L$19,3,0),4),ROUND(AW1185*(VLOOKUP(VALUE(Q1185),Rates!G:L,3,0)),4)))</f>
        <v/>
      </c>
      <c r="AV1185" s="126" t="str">
        <f t="shared" si="612"/>
        <v/>
      </c>
      <c r="AW1185" s="127" t="str">
        <f t="shared" si="613"/>
        <v/>
      </c>
      <c r="AX1185" s="123" t="str">
        <f t="shared" si="614"/>
        <v/>
      </c>
      <c r="AY1185" s="140" t="str">
        <f>IF(AX1185="","",IF(R1185="Refreshment Beverage",ROUND(SUM(AX1185*Rates!K$19),4),ROUND(SUM(AX1185*(Rates!J$8/100)),4)))</f>
        <v/>
      </c>
      <c r="AZ1185" s="124" t="str">
        <f t="shared" si="615"/>
        <v/>
      </c>
      <c r="BA1185" s="125" t="str">
        <f t="shared" si="616"/>
        <v/>
      </c>
      <c r="BB1185" s="115"/>
      <c r="BC1185" s="143"/>
      <c r="BD1185" s="100"/>
      <c r="BE1185" s="100"/>
      <c r="BF1185" s="100"/>
      <c r="BG1185" s="100"/>
    </row>
    <row r="1186" spans="1:59" ht="12.75" customHeight="1" x14ac:dyDescent="0.2">
      <c r="A1186" s="144"/>
      <c r="B1186" s="141"/>
      <c r="C1186" s="141"/>
      <c r="D1186" s="142"/>
      <c r="E1186" s="142"/>
      <c r="F1186" s="142"/>
      <c r="G1186" s="142"/>
      <c r="H1186" s="142"/>
      <c r="I1186" s="129"/>
      <c r="J1186" s="130"/>
      <c r="K1186" s="131" t="str">
        <f t="shared" si="587"/>
        <v/>
      </c>
      <c r="L1186" s="132" t="str">
        <f t="shared" si="588"/>
        <v/>
      </c>
      <c r="M1186" s="133" t="str">
        <f t="shared" si="589"/>
        <v/>
      </c>
      <c r="N1186" s="134" t="str">
        <f>IFERROR(IF(B:B="","",IF(R1186="Beer",SUM(LOOKUP(2,1/(Rates!$B$3:$B$5&lt;=W1186)/(Rates!$C$3:$C$5&gt;=W1186),Rates!$D$3:$D$5)*(X1186/100)*W1186),IF(R1186="Refreshment Beverage",SUM(LOOKUP(2,1/(Rates!$B$7:$B$11&lt;=W1186)/(Rates!$C$7:$C$11&gt;=W1186),Rates!$D$7:$D$11)*(X1186/100)*W1186)))),"")</f>
        <v/>
      </c>
      <c r="O1186" s="134" t="str">
        <f t="shared" si="590"/>
        <v/>
      </c>
      <c r="P1186" s="116"/>
      <c r="Q1186" s="117" t="str">
        <f t="shared" si="591"/>
        <v/>
      </c>
      <c r="R1186" s="128" t="str">
        <f t="shared" si="592"/>
        <v/>
      </c>
      <c r="S1186" s="135" t="str">
        <f>IF(B1186="","",IF(R1186="Refreshment Beverage",VLOOKUP(VALUE(Q1186),Rates!G$15:L$19,2,0),VLOOKUP(VALUE(Q1186),Rates!G$4:L$12,2,0)))</f>
        <v/>
      </c>
      <c r="T1186" s="135" t="str">
        <f t="shared" si="593"/>
        <v/>
      </c>
      <c r="U1186" s="118" t="str">
        <f t="shared" si="594"/>
        <v/>
      </c>
      <c r="V1186" s="135" t="str">
        <f t="shared" si="595"/>
        <v/>
      </c>
      <c r="W1186" s="135" t="str">
        <f t="shared" si="596"/>
        <v/>
      </c>
      <c r="X1186" s="119" t="str">
        <f t="shared" si="597"/>
        <v/>
      </c>
      <c r="Y1186" s="120" t="str">
        <f>IF(B:B="","",IF(R1186="Refreshment Beverage",VLOOKUP(Q1186,Rates!G$15:L$19,6,0)*W1186,VLOOKUP(Q1186,Rates!G$4:L$12,6,0)*W1186))</f>
        <v/>
      </c>
      <c r="Z1186" s="120" t="str">
        <f t="shared" si="598"/>
        <v/>
      </c>
      <c r="AA1186" s="120" t="str">
        <f t="shared" si="599"/>
        <v/>
      </c>
      <c r="AB1186" s="136" t="str">
        <f>IF(B:B="","",IF(R1186="Refreshment Beverage","",IF(AND(R1186="Beer",Q1186=0),SUM(LOOKUP(2,1/(Rates!$B$15:$B$18&lt;=W1186)/(Rates!$C$15:$C$18&gt;=W1186),Rates!$D$15:$D$18)*W1186),VLOOKUP(VALUE(Q:Q),Rates!A:B,2,0)*W1186)))</f>
        <v/>
      </c>
      <c r="AC1186" s="136" t="str">
        <f>IF(B:B="","",IF(R1186="Refreshment Beverage","",IF(AND(R1186="Beer",Q1186=0),SUM(LOOKUP(2,1/(Rates!$B$15:$B$18&lt;=W1186)/(Rates!$C$15:$C$18&gt;=W1186),Rates!$E$15:$E$18)*W1186),VLOOKUP(VALUE(Q:Q),Rates!A:C,3,0)*W1186)))</f>
        <v/>
      </c>
      <c r="AD1186" s="137" t="str">
        <f>IFERROR(IF(B:B="","",IF(R1186="Beer","",IF(VALUE(Q1186)=0,VLOOKUP(VLOOKUP(B:B,#REF!,16,0),Rates!A:E,2,0),VLOOKUP(VALUE(Q1186),Rates!A$31:B$34,2,0)*W1186))),0)</f>
        <v/>
      </c>
      <c r="AE1186" s="121" t="str">
        <f t="shared" si="600"/>
        <v/>
      </c>
      <c r="AF1186" s="138" t="str">
        <f t="shared" si="601"/>
        <v/>
      </c>
      <c r="AG1186" s="122" t="str">
        <f t="shared" si="602"/>
        <v/>
      </c>
      <c r="AH1186" s="123" t="str">
        <f t="shared" si="603"/>
        <v/>
      </c>
      <c r="AI1186" s="139" t="str">
        <f>IF(AE:AE="","",IF(R1186="Refreshment Beverage",AK1186*(Rates!J$19/100),ROUND(SUM(AH1186*(Rates!$J$8/100)),4)))</f>
        <v/>
      </c>
      <c r="AJ1186" s="124" t="str">
        <f t="shared" si="604"/>
        <v/>
      </c>
      <c r="AK1186" s="125" t="str">
        <f t="shared" si="605"/>
        <v/>
      </c>
      <c r="AL1186" s="121" t="str">
        <f t="shared" si="606"/>
        <v/>
      </c>
      <c r="AM1186" s="138" t="str">
        <f>IF(AS1186="","",IF(R1186="Refreshment Beverage",ROUND(AS1186*Rates!K$19,4),ROUND(AO1186*(VLOOKUP(VALUE(Q1186),Rates!G$4:L$12,3,0)),4)))</f>
        <v/>
      </c>
      <c r="AN1186" s="126" t="str">
        <f>IF(AS1186="","",IF(R1186="Refreshment Beverage",AS1186*(Rates!J$19/100),MAX(AM1186,AB1186)))</f>
        <v/>
      </c>
      <c r="AO1186" s="127" t="str">
        <f t="shared" si="607"/>
        <v/>
      </c>
      <c r="AP1186" s="127" t="str">
        <f t="shared" si="608"/>
        <v/>
      </c>
      <c r="AQ1186" s="140" t="str">
        <f>IF(AS1186="","",IF(R1186="Refreshment Beverage",ROUND(SUM(VLOOKUP(Q:Q,Rates!G$15:L$19,3,0)*(AS1186-Y1186-Z1186-AA1186)),4),ROUND(SUM(Rates!$K$8*AS1186),4)))</f>
        <v/>
      </c>
      <c r="AR1186" s="139" t="str">
        <f t="shared" si="609"/>
        <v/>
      </c>
      <c r="AS1186" s="125" t="str">
        <f t="shared" si="610"/>
        <v/>
      </c>
      <c r="AT1186" s="121" t="str">
        <f t="shared" si="611"/>
        <v/>
      </c>
      <c r="AU1186" s="138" t="str">
        <f>IF(AX1186="","",IF(R1186="Refreshment Beverage",ROUND((BA1186-Y1186-Z1186-AA1186)*VLOOKUP(VALUE(Q1186),Rates!G$15:L$19,3,0),4),ROUND(AW1186*(VLOOKUP(VALUE(Q1186),Rates!G:L,3,0)),4)))</f>
        <v/>
      </c>
      <c r="AV1186" s="126" t="str">
        <f t="shared" si="612"/>
        <v/>
      </c>
      <c r="AW1186" s="127" t="str">
        <f t="shared" si="613"/>
        <v/>
      </c>
      <c r="AX1186" s="123" t="str">
        <f t="shared" si="614"/>
        <v/>
      </c>
      <c r="AY1186" s="140" t="str">
        <f>IF(AX1186="","",IF(R1186="Refreshment Beverage",ROUND(SUM(AX1186*Rates!K$19),4),ROUND(SUM(AX1186*(Rates!J$8/100)),4)))</f>
        <v/>
      </c>
      <c r="AZ1186" s="124" t="str">
        <f t="shared" si="615"/>
        <v/>
      </c>
      <c r="BA1186" s="125" t="str">
        <f t="shared" si="616"/>
        <v/>
      </c>
      <c r="BB1186" s="115"/>
      <c r="BC1186" s="143"/>
      <c r="BD1186" s="100"/>
      <c r="BE1186" s="100"/>
      <c r="BF1186" s="100"/>
      <c r="BG1186" s="100"/>
    </row>
    <row r="1187" spans="1:59" ht="12.75" customHeight="1" x14ac:dyDescent="0.2">
      <c r="A1187" s="144"/>
      <c r="B1187" s="141"/>
      <c r="C1187" s="141"/>
      <c r="D1187" s="142"/>
      <c r="E1187" s="142"/>
      <c r="F1187" s="142"/>
      <c r="G1187" s="142"/>
      <c r="H1187" s="142"/>
      <c r="I1187" s="129"/>
      <c r="J1187" s="130"/>
      <c r="K1187" s="131" t="str">
        <f t="shared" si="587"/>
        <v/>
      </c>
      <c r="L1187" s="132" t="str">
        <f t="shared" si="588"/>
        <v/>
      </c>
      <c r="M1187" s="133" t="str">
        <f t="shared" si="589"/>
        <v/>
      </c>
      <c r="N1187" s="134" t="str">
        <f>IFERROR(IF(B:B="","",IF(R1187="Beer",SUM(LOOKUP(2,1/(Rates!$B$3:$B$5&lt;=W1187)/(Rates!$C$3:$C$5&gt;=W1187),Rates!$D$3:$D$5)*(X1187/100)*W1187),IF(R1187="Refreshment Beverage",SUM(LOOKUP(2,1/(Rates!$B$7:$B$11&lt;=W1187)/(Rates!$C$7:$C$11&gt;=W1187),Rates!$D$7:$D$11)*(X1187/100)*W1187)))),"")</f>
        <v/>
      </c>
      <c r="O1187" s="134" t="str">
        <f t="shared" si="590"/>
        <v/>
      </c>
      <c r="P1187" s="116"/>
      <c r="Q1187" s="117" t="str">
        <f t="shared" si="591"/>
        <v/>
      </c>
      <c r="R1187" s="128" t="str">
        <f t="shared" si="592"/>
        <v/>
      </c>
      <c r="S1187" s="135" t="str">
        <f>IF(B1187="","",IF(R1187="Refreshment Beverage",VLOOKUP(VALUE(Q1187),Rates!G$15:L$19,2,0),VLOOKUP(VALUE(Q1187),Rates!G$4:L$12,2,0)))</f>
        <v/>
      </c>
      <c r="T1187" s="135" t="str">
        <f t="shared" si="593"/>
        <v/>
      </c>
      <c r="U1187" s="118" t="str">
        <f t="shared" si="594"/>
        <v/>
      </c>
      <c r="V1187" s="135" t="str">
        <f t="shared" si="595"/>
        <v/>
      </c>
      <c r="W1187" s="135" t="str">
        <f t="shared" si="596"/>
        <v/>
      </c>
      <c r="X1187" s="119" t="str">
        <f t="shared" si="597"/>
        <v/>
      </c>
      <c r="Y1187" s="120" t="str">
        <f>IF(B:B="","",IF(R1187="Refreshment Beverage",VLOOKUP(Q1187,Rates!G$15:L$19,6,0)*W1187,VLOOKUP(Q1187,Rates!G$4:L$12,6,0)*W1187))</f>
        <v/>
      </c>
      <c r="Z1187" s="120" t="str">
        <f t="shared" si="598"/>
        <v/>
      </c>
      <c r="AA1187" s="120" t="str">
        <f t="shared" si="599"/>
        <v/>
      </c>
      <c r="AB1187" s="136" t="str">
        <f>IF(B:B="","",IF(R1187="Refreshment Beverage","",IF(AND(R1187="Beer",Q1187=0),SUM(LOOKUP(2,1/(Rates!$B$15:$B$18&lt;=W1187)/(Rates!$C$15:$C$18&gt;=W1187),Rates!$D$15:$D$18)*W1187),VLOOKUP(VALUE(Q:Q),Rates!A:B,2,0)*W1187)))</f>
        <v/>
      </c>
      <c r="AC1187" s="136" t="str">
        <f>IF(B:B="","",IF(R1187="Refreshment Beverage","",IF(AND(R1187="Beer",Q1187=0),SUM(LOOKUP(2,1/(Rates!$B$15:$B$18&lt;=W1187)/(Rates!$C$15:$C$18&gt;=W1187),Rates!$E$15:$E$18)*W1187),VLOOKUP(VALUE(Q:Q),Rates!A:C,3,0)*W1187)))</f>
        <v/>
      </c>
      <c r="AD1187" s="137" t="str">
        <f>IFERROR(IF(B:B="","",IF(R1187="Beer","",IF(VALUE(Q1187)=0,VLOOKUP(VLOOKUP(B:B,#REF!,16,0),Rates!A:E,2,0),VLOOKUP(VALUE(Q1187),Rates!A$31:B$34,2,0)*W1187))),0)</f>
        <v/>
      </c>
      <c r="AE1187" s="121" t="str">
        <f t="shared" si="600"/>
        <v/>
      </c>
      <c r="AF1187" s="138" t="str">
        <f t="shared" si="601"/>
        <v/>
      </c>
      <c r="AG1187" s="122" t="str">
        <f t="shared" si="602"/>
        <v/>
      </c>
      <c r="AH1187" s="123" t="str">
        <f t="shared" si="603"/>
        <v/>
      </c>
      <c r="AI1187" s="139" t="str">
        <f>IF(AE:AE="","",IF(R1187="Refreshment Beverage",AK1187*(Rates!J$19/100),ROUND(SUM(AH1187*(Rates!$J$8/100)),4)))</f>
        <v/>
      </c>
      <c r="AJ1187" s="124" t="str">
        <f t="shared" si="604"/>
        <v/>
      </c>
      <c r="AK1187" s="125" t="str">
        <f t="shared" si="605"/>
        <v/>
      </c>
      <c r="AL1187" s="121" t="str">
        <f t="shared" si="606"/>
        <v/>
      </c>
      <c r="AM1187" s="138" t="str">
        <f>IF(AS1187="","",IF(R1187="Refreshment Beverage",ROUND(AS1187*Rates!K$19,4),ROUND(AO1187*(VLOOKUP(VALUE(Q1187),Rates!G$4:L$12,3,0)),4)))</f>
        <v/>
      </c>
      <c r="AN1187" s="126" t="str">
        <f>IF(AS1187="","",IF(R1187="Refreshment Beverage",AS1187*(Rates!J$19/100),MAX(AM1187,AB1187)))</f>
        <v/>
      </c>
      <c r="AO1187" s="127" t="str">
        <f t="shared" si="607"/>
        <v/>
      </c>
      <c r="AP1187" s="127" t="str">
        <f t="shared" si="608"/>
        <v/>
      </c>
      <c r="AQ1187" s="140" t="str">
        <f>IF(AS1187="","",IF(R1187="Refreshment Beverage",ROUND(SUM(VLOOKUP(Q:Q,Rates!G$15:L$19,3,0)*(AS1187-Y1187-Z1187-AA1187)),4),ROUND(SUM(Rates!$K$8*AS1187),4)))</f>
        <v/>
      </c>
      <c r="AR1187" s="139" t="str">
        <f t="shared" si="609"/>
        <v/>
      </c>
      <c r="AS1187" s="125" t="str">
        <f t="shared" si="610"/>
        <v/>
      </c>
      <c r="AT1187" s="121" t="str">
        <f t="shared" si="611"/>
        <v/>
      </c>
      <c r="AU1187" s="138" t="str">
        <f>IF(AX1187="","",IF(R1187="Refreshment Beverage",ROUND((BA1187-Y1187-Z1187-AA1187)*VLOOKUP(VALUE(Q1187),Rates!G$15:L$19,3,0),4),ROUND(AW1187*(VLOOKUP(VALUE(Q1187),Rates!G:L,3,0)),4)))</f>
        <v/>
      </c>
      <c r="AV1187" s="126" t="str">
        <f t="shared" si="612"/>
        <v/>
      </c>
      <c r="AW1187" s="127" t="str">
        <f t="shared" si="613"/>
        <v/>
      </c>
      <c r="AX1187" s="123" t="str">
        <f t="shared" si="614"/>
        <v/>
      </c>
      <c r="AY1187" s="140" t="str">
        <f>IF(AX1187="","",IF(R1187="Refreshment Beverage",ROUND(SUM(AX1187*Rates!K$19),4),ROUND(SUM(AX1187*(Rates!J$8/100)),4)))</f>
        <v/>
      </c>
      <c r="AZ1187" s="124" t="str">
        <f t="shared" si="615"/>
        <v/>
      </c>
      <c r="BA1187" s="125" t="str">
        <f t="shared" si="616"/>
        <v/>
      </c>
      <c r="BB1187" s="115"/>
      <c r="BC1187" s="143"/>
      <c r="BD1187" s="100"/>
      <c r="BE1187" s="100"/>
      <c r="BF1187" s="100"/>
      <c r="BG1187" s="100"/>
    </row>
    <row r="1188" spans="1:59" ht="12.75" customHeight="1" x14ac:dyDescent="0.2">
      <c r="A1188" s="144"/>
      <c r="B1188" s="141"/>
      <c r="C1188" s="141"/>
      <c r="D1188" s="142"/>
      <c r="E1188" s="142"/>
      <c r="F1188" s="142"/>
      <c r="G1188" s="142"/>
      <c r="H1188" s="142"/>
      <c r="I1188" s="129"/>
      <c r="J1188" s="130"/>
      <c r="K1188" s="131" t="str">
        <f t="shared" si="587"/>
        <v/>
      </c>
      <c r="L1188" s="132" t="str">
        <f t="shared" si="588"/>
        <v/>
      </c>
      <c r="M1188" s="133" t="str">
        <f t="shared" si="589"/>
        <v/>
      </c>
      <c r="N1188" s="134" t="str">
        <f>IFERROR(IF(B:B="","",IF(R1188="Beer",SUM(LOOKUP(2,1/(Rates!$B$3:$B$5&lt;=W1188)/(Rates!$C$3:$C$5&gt;=W1188),Rates!$D$3:$D$5)*(X1188/100)*W1188),IF(R1188="Refreshment Beverage",SUM(LOOKUP(2,1/(Rates!$B$7:$B$11&lt;=W1188)/(Rates!$C$7:$C$11&gt;=W1188),Rates!$D$7:$D$11)*(X1188/100)*W1188)))),"")</f>
        <v/>
      </c>
      <c r="O1188" s="134" t="str">
        <f t="shared" si="590"/>
        <v/>
      </c>
      <c r="P1188" s="116"/>
      <c r="Q1188" s="117" t="str">
        <f t="shared" si="591"/>
        <v/>
      </c>
      <c r="R1188" s="128" t="str">
        <f t="shared" si="592"/>
        <v/>
      </c>
      <c r="S1188" s="135" t="str">
        <f>IF(B1188="","",IF(R1188="Refreshment Beverage",VLOOKUP(VALUE(Q1188),Rates!G$15:L$19,2,0),VLOOKUP(VALUE(Q1188),Rates!G$4:L$12,2,0)))</f>
        <v/>
      </c>
      <c r="T1188" s="135" t="str">
        <f t="shared" si="593"/>
        <v/>
      </c>
      <c r="U1188" s="118" t="str">
        <f t="shared" si="594"/>
        <v/>
      </c>
      <c r="V1188" s="135" t="str">
        <f t="shared" si="595"/>
        <v/>
      </c>
      <c r="W1188" s="135" t="str">
        <f t="shared" si="596"/>
        <v/>
      </c>
      <c r="X1188" s="119" t="str">
        <f t="shared" si="597"/>
        <v/>
      </c>
      <c r="Y1188" s="120" t="str">
        <f>IF(B:B="","",IF(R1188="Refreshment Beverage",VLOOKUP(Q1188,Rates!G$15:L$19,6,0)*W1188,VLOOKUP(Q1188,Rates!G$4:L$12,6,0)*W1188))</f>
        <v/>
      </c>
      <c r="Z1188" s="120" t="str">
        <f t="shared" si="598"/>
        <v/>
      </c>
      <c r="AA1188" s="120" t="str">
        <f t="shared" si="599"/>
        <v/>
      </c>
      <c r="AB1188" s="136" t="str">
        <f>IF(B:B="","",IF(R1188="Refreshment Beverage","",IF(AND(R1188="Beer",Q1188=0),SUM(LOOKUP(2,1/(Rates!$B$15:$B$18&lt;=W1188)/(Rates!$C$15:$C$18&gt;=W1188),Rates!$D$15:$D$18)*W1188),VLOOKUP(VALUE(Q:Q),Rates!A:B,2,0)*W1188)))</f>
        <v/>
      </c>
      <c r="AC1188" s="136" t="str">
        <f>IF(B:B="","",IF(R1188="Refreshment Beverage","",IF(AND(R1188="Beer",Q1188=0),SUM(LOOKUP(2,1/(Rates!$B$15:$B$18&lt;=W1188)/(Rates!$C$15:$C$18&gt;=W1188),Rates!$E$15:$E$18)*W1188),VLOOKUP(VALUE(Q:Q),Rates!A:C,3,0)*W1188)))</f>
        <v/>
      </c>
      <c r="AD1188" s="137" t="str">
        <f>IFERROR(IF(B:B="","",IF(R1188="Beer","",IF(VALUE(Q1188)=0,VLOOKUP(VLOOKUP(B:B,#REF!,16,0),Rates!A:E,2,0),VLOOKUP(VALUE(Q1188),Rates!A$31:B$34,2,0)*W1188))),0)</f>
        <v/>
      </c>
      <c r="AE1188" s="121" t="str">
        <f t="shared" si="600"/>
        <v/>
      </c>
      <c r="AF1188" s="138" t="str">
        <f t="shared" si="601"/>
        <v/>
      </c>
      <c r="AG1188" s="122" t="str">
        <f t="shared" si="602"/>
        <v/>
      </c>
      <c r="AH1188" s="123" t="str">
        <f t="shared" si="603"/>
        <v/>
      </c>
      <c r="AI1188" s="139" t="str">
        <f>IF(AE:AE="","",IF(R1188="Refreshment Beverage",AK1188*(Rates!J$19/100),ROUND(SUM(AH1188*(Rates!$J$8/100)),4)))</f>
        <v/>
      </c>
      <c r="AJ1188" s="124" t="str">
        <f t="shared" si="604"/>
        <v/>
      </c>
      <c r="AK1188" s="125" t="str">
        <f t="shared" si="605"/>
        <v/>
      </c>
      <c r="AL1188" s="121" t="str">
        <f t="shared" si="606"/>
        <v/>
      </c>
      <c r="AM1188" s="138" t="str">
        <f>IF(AS1188="","",IF(R1188="Refreshment Beverage",ROUND(AS1188*Rates!K$19,4),ROUND(AO1188*(VLOOKUP(VALUE(Q1188),Rates!G$4:L$12,3,0)),4)))</f>
        <v/>
      </c>
      <c r="AN1188" s="126" t="str">
        <f>IF(AS1188="","",IF(R1188="Refreshment Beverage",AS1188*(Rates!J$19/100),MAX(AM1188,AB1188)))</f>
        <v/>
      </c>
      <c r="AO1188" s="127" t="str">
        <f t="shared" si="607"/>
        <v/>
      </c>
      <c r="AP1188" s="127" t="str">
        <f t="shared" si="608"/>
        <v/>
      </c>
      <c r="AQ1188" s="140" t="str">
        <f>IF(AS1188="","",IF(R1188="Refreshment Beverage",ROUND(SUM(VLOOKUP(Q:Q,Rates!G$15:L$19,3,0)*(AS1188-Y1188-Z1188-AA1188)),4),ROUND(SUM(Rates!$K$8*AS1188),4)))</f>
        <v/>
      </c>
      <c r="AR1188" s="139" t="str">
        <f t="shared" si="609"/>
        <v/>
      </c>
      <c r="AS1188" s="125" t="str">
        <f t="shared" si="610"/>
        <v/>
      </c>
      <c r="AT1188" s="121" t="str">
        <f t="shared" si="611"/>
        <v/>
      </c>
      <c r="AU1188" s="138" t="str">
        <f>IF(AX1188="","",IF(R1188="Refreshment Beverage",ROUND((BA1188-Y1188-Z1188-AA1188)*VLOOKUP(VALUE(Q1188),Rates!G$15:L$19,3,0),4),ROUND(AW1188*(VLOOKUP(VALUE(Q1188),Rates!G:L,3,0)),4)))</f>
        <v/>
      </c>
      <c r="AV1188" s="126" t="str">
        <f t="shared" si="612"/>
        <v/>
      </c>
      <c r="AW1188" s="127" t="str">
        <f t="shared" si="613"/>
        <v/>
      </c>
      <c r="AX1188" s="123" t="str">
        <f t="shared" si="614"/>
        <v/>
      </c>
      <c r="AY1188" s="140" t="str">
        <f>IF(AX1188="","",IF(R1188="Refreshment Beverage",ROUND(SUM(AX1188*Rates!K$19),4),ROUND(SUM(AX1188*(Rates!J$8/100)),4)))</f>
        <v/>
      </c>
      <c r="AZ1188" s="124" t="str">
        <f t="shared" si="615"/>
        <v/>
      </c>
      <c r="BA1188" s="125" t="str">
        <f t="shared" si="616"/>
        <v/>
      </c>
      <c r="BB1188" s="115"/>
      <c r="BC1188" s="143"/>
      <c r="BD1188" s="100"/>
      <c r="BE1188" s="100"/>
      <c r="BF1188" s="100"/>
      <c r="BG1188" s="100"/>
    </row>
    <row r="1189" spans="1:59" ht="12.75" customHeight="1" x14ac:dyDescent="0.2">
      <c r="A1189" s="144"/>
      <c r="B1189" s="141"/>
      <c r="C1189" s="141"/>
      <c r="D1189" s="142"/>
      <c r="E1189" s="142"/>
      <c r="F1189" s="142"/>
      <c r="G1189" s="142"/>
      <c r="H1189" s="142"/>
      <c r="I1189" s="129"/>
      <c r="J1189" s="130"/>
      <c r="K1189" s="131" t="str">
        <f t="shared" si="587"/>
        <v/>
      </c>
      <c r="L1189" s="132" t="str">
        <f t="shared" si="588"/>
        <v/>
      </c>
      <c r="M1189" s="133" t="str">
        <f t="shared" si="589"/>
        <v/>
      </c>
      <c r="N1189" s="134" t="str">
        <f>IFERROR(IF(B:B="","",IF(R1189="Beer",SUM(LOOKUP(2,1/(Rates!$B$3:$B$5&lt;=W1189)/(Rates!$C$3:$C$5&gt;=W1189),Rates!$D$3:$D$5)*(X1189/100)*W1189),IF(R1189="Refreshment Beverage",SUM(LOOKUP(2,1/(Rates!$B$7:$B$11&lt;=W1189)/(Rates!$C$7:$C$11&gt;=W1189),Rates!$D$7:$D$11)*(X1189/100)*W1189)))),"")</f>
        <v/>
      </c>
      <c r="O1189" s="134" t="str">
        <f t="shared" si="590"/>
        <v/>
      </c>
      <c r="P1189" s="116"/>
      <c r="Q1189" s="117" t="str">
        <f t="shared" si="591"/>
        <v/>
      </c>
      <c r="R1189" s="128" t="str">
        <f t="shared" si="592"/>
        <v/>
      </c>
      <c r="S1189" s="135" t="str">
        <f>IF(B1189="","",IF(R1189="Refreshment Beverage",VLOOKUP(VALUE(Q1189),Rates!G$15:L$19,2,0),VLOOKUP(VALUE(Q1189),Rates!G$4:L$12,2,0)))</f>
        <v/>
      </c>
      <c r="T1189" s="135" t="str">
        <f t="shared" si="593"/>
        <v/>
      </c>
      <c r="U1189" s="118" t="str">
        <f t="shared" si="594"/>
        <v/>
      </c>
      <c r="V1189" s="135" t="str">
        <f t="shared" si="595"/>
        <v/>
      </c>
      <c r="W1189" s="135" t="str">
        <f t="shared" si="596"/>
        <v/>
      </c>
      <c r="X1189" s="119" t="str">
        <f t="shared" si="597"/>
        <v/>
      </c>
      <c r="Y1189" s="120" t="str">
        <f>IF(B:B="","",IF(R1189="Refreshment Beverage",VLOOKUP(Q1189,Rates!G$15:L$19,6,0)*W1189,VLOOKUP(Q1189,Rates!G$4:L$12,6,0)*W1189))</f>
        <v/>
      </c>
      <c r="Z1189" s="120" t="str">
        <f t="shared" si="598"/>
        <v/>
      </c>
      <c r="AA1189" s="120" t="str">
        <f t="shared" si="599"/>
        <v/>
      </c>
      <c r="AB1189" s="136" t="str">
        <f>IF(B:B="","",IF(R1189="Refreshment Beverage","",IF(AND(R1189="Beer",Q1189=0),SUM(LOOKUP(2,1/(Rates!$B$15:$B$18&lt;=W1189)/(Rates!$C$15:$C$18&gt;=W1189),Rates!$D$15:$D$18)*W1189),VLOOKUP(VALUE(Q:Q),Rates!A:B,2,0)*W1189)))</f>
        <v/>
      </c>
      <c r="AC1189" s="136" t="str">
        <f>IF(B:B="","",IF(R1189="Refreshment Beverage","",IF(AND(R1189="Beer",Q1189=0),SUM(LOOKUP(2,1/(Rates!$B$15:$B$18&lt;=W1189)/(Rates!$C$15:$C$18&gt;=W1189),Rates!$E$15:$E$18)*W1189),VLOOKUP(VALUE(Q:Q),Rates!A:C,3,0)*W1189)))</f>
        <v/>
      </c>
      <c r="AD1189" s="137" t="str">
        <f>IFERROR(IF(B:B="","",IF(R1189="Beer","",IF(VALUE(Q1189)=0,VLOOKUP(VLOOKUP(B:B,#REF!,16,0),Rates!A:E,2,0),VLOOKUP(VALUE(Q1189),Rates!A$31:B$34,2,0)*W1189))),0)</f>
        <v/>
      </c>
      <c r="AE1189" s="121" t="str">
        <f t="shared" si="600"/>
        <v/>
      </c>
      <c r="AF1189" s="138" t="str">
        <f t="shared" si="601"/>
        <v/>
      </c>
      <c r="AG1189" s="122" t="str">
        <f t="shared" si="602"/>
        <v/>
      </c>
      <c r="AH1189" s="123" t="str">
        <f t="shared" si="603"/>
        <v/>
      </c>
      <c r="AI1189" s="139" t="str">
        <f>IF(AE:AE="","",IF(R1189="Refreshment Beverage",AK1189*(Rates!J$19/100),ROUND(SUM(AH1189*(Rates!$J$8/100)),4)))</f>
        <v/>
      </c>
      <c r="AJ1189" s="124" t="str">
        <f t="shared" si="604"/>
        <v/>
      </c>
      <c r="AK1189" s="125" t="str">
        <f t="shared" si="605"/>
        <v/>
      </c>
      <c r="AL1189" s="121" t="str">
        <f t="shared" si="606"/>
        <v/>
      </c>
      <c r="AM1189" s="138" t="str">
        <f>IF(AS1189="","",IF(R1189="Refreshment Beverage",ROUND(AS1189*Rates!K$19,4),ROUND(AO1189*(VLOOKUP(VALUE(Q1189),Rates!G$4:L$12,3,0)),4)))</f>
        <v/>
      </c>
      <c r="AN1189" s="126" t="str">
        <f>IF(AS1189="","",IF(R1189="Refreshment Beverage",AS1189*(Rates!J$19/100),MAX(AM1189,AB1189)))</f>
        <v/>
      </c>
      <c r="AO1189" s="127" t="str">
        <f t="shared" si="607"/>
        <v/>
      </c>
      <c r="AP1189" s="127" t="str">
        <f t="shared" si="608"/>
        <v/>
      </c>
      <c r="AQ1189" s="140" t="str">
        <f>IF(AS1189="","",IF(R1189="Refreshment Beverage",ROUND(SUM(VLOOKUP(Q:Q,Rates!G$15:L$19,3,0)*(AS1189-Y1189-Z1189-AA1189)),4),ROUND(SUM(Rates!$K$8*AS1189),4)))</f>
        <v/>
      </c>
      <c r="AR1189" s="139" t="str">
        <f t="shared" si="609"/>
        <v/>
      </c>
      <c r="AS1189" s="125" t="str">
        <f t="shared" si="610"/>
        <v/>
      </c>
      <c r="AT1189" s="121" t="str">
        <f t="shared" si="611"/>
        <v/>
      </c>
      <c r="AU1189" s="138" t="str">
        <f>IF(AX1189="","",IF(R1189="Refreshment Beverage",ROUND((BA1189-Y1189-Z1189-AA1189)*VLOOKUP(VALUE(Q1189),Rates!G$15:L$19,3,0),4),ROUND(AW1189*(VLOOKUP(VALUE(Q1189),Rates!G:L,3,0)),4)))</f>
        <v/>
      </c>
      <c r="AV1189" s="126" t="str">
        <f t="shared" si="612"/>
        <v/>
      </c>
      <c r="AW1189" s="127" t="str">
        <f t="shared" si="613"/>
        <v/>
      </c>
      <c r="AX1189" s="123" t="str">
        <f t="shared" si="614"/>
        <v/>
      </c>
      <c r="AY1189" s="140" t="str">
        <f>IF(AX1189="","",IF(R1189="Refreshment Beverage",ROUND(SUM(AX1189*Rates!K$19),4),ROUND(SUM(AX1189*(Rates!J$8/100)),4)))</f>
        <v/>
      </c>
      <c r="AZ1189" s="124" t="str">
        <f t="shared" si="615"/>
        <v/>
      </c>
      <c r="BA1189" s="125" t="str">
        <f t="shared" si="616"/>
        <v/>
      </c>
      <c r="BB1189" s="115"/>
      <c r="BC1189" s="143"/>
      <c r="BD1189" s="100"/>
      <c r="BE1189" s="100"/>
      <c r="BF1189" s="100"/>
      <c r="BG1189" s="100"/>
    </row>
    <row r="1190" spans="1:59" ht="12.75" customHeight="1" x14ac:dyDescent="0.2">
      <c r="A1190" s="144"/>
      <c r="B1190" s="141"/>
      <c r="C1190" s="141"/>
      <c r="D1190" s="142"/>
      <c r="E1190" s="142"/>
      <c r="F1190" s="142"/>
      <c r="G1190" s="142"/>
      <c r="H1190" s="142"/>
      <c r="I1190" s="129"/>
      <c r="J1190" s="130"/>
      <c r="K1190" s="131" t="str">
        <f t="shared" si="587"/>
        <v/>
      </c>
      <c r="L1190" s="132" t="str">
        <f t="shared" si="588"/>
        <v/>
      </c>
      <c r="M1190" s="133" t="str">
        <f t="shared" si="589"/>
        <v/>
      </c>
      <c r="N1190" s="134" t="str">
        <f>IFERROR(IF(B:B="","",IF(R1190="Beer",SUM(LOOKUP(2,1/(Rates!$B$3:$B$5&lt;=W1190)/(Rates!$C$3:$C$5&gt;=W1190),Rates!$D$3:$D$5)*(X1190/100)*W1190),IF(R1190="Refreshment Beverage",SUM(LOOKUP(2,1/(Rates!$B$7:$B$11&lt;=W1190)/(Rates!$C$7:$C$11&gt;=W1190),Rates!$D$7:$D$11)*(X1190/100)*W1190)))),"")</f>
        <v/>
      </c>
      <c r="O1190" s="134" t="str">
        <f t="shared" si="590"/>
        <v/>
      </c>
      <c r="P1190" s="116"/>
      <c r="Q1190" s="117" t="str">
        <f t="shared" si="591"/>
        <v/>
      </c>
      <c r="R1190" s="128" t="str">
        <f t="shared" si="592"/>
        <v/>
      </c>
      <c r="S1190" s="135" t="str">
        <f>IF(B1190="","",IF(R1190="Refreshment Beverage",VLOOKUP(VALUE(Q1190),Rates!G$15:L$19,2,0),VLOOKUP(VALUE(Q1190),Rates!G$4:L$12,2,0)))</f>
        <v/>
      </c>
      <c r="T1190" s="135" t="str">
        <f t="shared" si="593"/>
        <v/>
      </c>
      <c r="U1190" s="118" t="str">
        <f t="shared" si="594"/>
        <v/>
      </c>
      <c r="V1190" s="135" t="str">
        <f t="shared" si="595"/>
        <v/>
      </c>
      <c r="W1190" s="135" t="str">
        <f t="shared" si="596"/>
        <v/>
      </c>
      <c r="X1190" s="119" t="str">
        <f t="shared" si="597"/>
        <v/>
      </c>
      <c r="Y1190" s="120" t="str">
        <f>IF(B:B="","",IF(R1190="Refreshment Beverage",VLOOKUP(Q1190,Rates!G$15:L$19,6,0)*W1190,VLOOKUP(Q1190,Rates!G$4:L$12,6,0)*W1190))</f>
        <v/>
      </c>
      <c r="Z1190" s="120" t="str">
        <f t="shared" si="598"/>
        <v/>
      </c>
      <c r="AA1190" s="120" t="str">
        <f t="shared" si="599"/>
        <v/>
      </c>
      <c r="AB1190" s="136" t="str">
        <f>IF(B:B="","",IF(R1190="Refreshment Beverage","",IF(AND(R1190="Beer",Q1190=0),SUM(LOOKUP(2,1/(Rates!$B$15:$B$18&lt;=W1190)/(Rates!$C$15:$C$18&gt;=W1190),Rates!$D$15:$D$18)*W1190),VLOOKUP(VALUE(Q:Q),Rates!A:B,2,0)*W1190)))</f>
        <v/>
      </c>
      <c r="AC1190" s="136" t="str">
        <f>IF(B:B="","",IF(R1190="Refreshment Beverage","",IF(AND(R1190="Beer",Q1190=0),SUM(LOOKUP(2,1/(Rates!$B$15:$B$18&lt;=W1190)/(Rates!$C$15:$C$18&gt;=W1190),Rates!$E$15:$E$18)*W1190),VLOOKUP(VALUE(Q:Q),Rates!A:C,3,0)*W1190)))</f>
        <v/>
      </c>
      <c r="AD1190" s="137" t="str">
        <f>IFERROR(IF(B:B="","",IF(R1190="Beer","",IF(VALUE(Q1190)=0,VLOOKUP(VLOOKUP(B:B,#REF!,16,0),Rates!A:E,2,0),VLOOKUP(VALUE(Q1190),Rates!A$31:B$34,2,0)*W1190))),0)</f>
        <v/>
      </c>
      <c r="AE1190" s="121" t="str">
        <f t="shared" si="600"/>
        <v/>
      </c>
      <c r="AF1190" s="138" t="str">
        <f t="shared" si="601"/>
        <v/>
      </c>
      <c r="AG1190" s="122" t="str">
        <f t="shared" si="602"/>
        <v/>
      </c>
      <c r="AH1190" s="123" t="str">
        <f t="shared" si="603"/>
        <v/>
      </c>
      <c r="AI1190" s="139" t="str">
        <f>IF(AE:AE="","",IF(R1190="Refreshment Beverage",AK1190*(Rates!J$19/100),ROUND(SUM(AH1190*(Rates!$J$8/100)),4)))</f>
        <v/>
      </c>
      <c r="AJ1190" s="124" t="str">
        <f t="shared" si="604"/>
        <v/>
      </c>
      <c r="AK1190" s="125" t="str">
        <f t="shared" si="605"/>
        <v/>
      </c>
      <c r="AL1190" s="121" t="str">
        <f t="shared" si="606"/>
        <v/>
      </c>
      <c r="AM1190" s="138" t="str">
        <f>IF(AS1190="","",IF(R1190="Refreshment Beverage",ROUND(AS1190*Rates!K$19,4),ROUND(AO1190*(VLOOKUP(VALUE(Q1190),Rates!G$4:L$12,3,0)),4)))</f>
        <v/>
      </c>
      <c r="AN1190" s="126" t="str">
        <f>IF(AS1190="","",IF(R1190="Refreshment Beverage",AS1190*(Rates!J$19/100),MAX(AM1190,AB1190)))</f>
        <v/>
      </c>
      <c r="AO1190" s="127" t="str">
        <f t="shared" si="607"/>
        <v/>
      </c>
      <c r="AP1190" s="127" t="str">
        <f t="shared" si="608"/>
        <v/>
      </c>
      <c r="AQ1190" s="140" t="str">
        <f>IF(AS1190="","",IF(R1190="Refreshment Beverage",ROUND(SUM(VLOOKUP(Q:Q,Rates!G$15:L$19,3,0)*(AS1190-Y1190-Z1190-AA1190)),4),ROUND(SUM(Rates!$K$8*AS1190),4)))</f>
        <v/>
      </c>
      <c r="AR1190" s="139" t="str">
        <f t="shared" si="609"/>
        <v/>
      </c>
      <c r="AS1190" s="125" t="str">
        <f t="shared" si="610"/>
        <v/>
      </c>
      <c r="AT1190" s="121" t="str">
        <f t="shared" si="611"/>
        <v/>
      </c>
      <c r="AU1190" s="138" t="str">
        <f>IF(AX1190="","",IF(R1190="Refreshment Beverage",ROUND((BA1190-Y1190-Z1190-AA1190)*VLOOKUP(VALUE(Q1190),Rates!G$15:L$19,3,0),4),ROUND(AW1190*(VLOOKUP(VALUE(Q1190),Rates!G:L,3,0)),4)))</f>
        <v/>
      </c>
      <c r="AV1190" s="126" t="str">
        <f t="shared" si="612"/>
        <v/>
      </c>
      <c r="AW1190" s="127" t="str">
        <f t="shared" si="613"/>
        <v/>
      </c>
      <c r="AX1190" s="123" t="str">
        <f t="shared" si="614"/>
        <v/>
      </c>
      <c r="AY1190" s="140" t="str">
        <f>IF(AX1190="","",IF(R1190="Refreshment Beverage",ROUND(SUM(AX1190*Rates!K$19),4),ROUND(SUM(AX1190*(Rates!J$8/100)),4)))</f>
        <v/>
      </c>
      <c r="AZ1190" s="124" t="str">
        <f t="shared" si="615"/>
        <v/>
      </c>
      <c r="BA1190" s="125" t="str">
        <f t="shared" si="616"/>
        <v/>
      </c>
      <c r="BB1190" s="115"/>
      <c r="BC1190" s="143"/>
      <c r="BD1190" s="100"/>
      <c r="BE1190" s="100"/>
      <c r="BF1190" s="100"/>
      <c r="BG1190" s="100"/>
    </row>
    <row r="1191" spans="1:59" ht="12.75" customHeight="1" x14ac:dyDescent="0.2">
      <c r="A1191" s="144"/>
      <c r="B1191" s="141"/>
      <c r="C1191" s="141"/>
      <c r="D1191" s="142"/>
      <c r="E1191" s="142"/>
      <c r="F1191" s="142"/>
      <c r="G1191" s="142"/>
      <c r="H1191" s="142"/>
      <c r="I1191" s="129"/>
      <c r="J1191" s="130"/>
      <c r="K1191" s="131" t="str">
        <f t="shared" si="587"/>
        <v/>
      </c>
      <c r="L1191" s="132" t="str">
        <f t="shared" si="588"/>
        <v/>
      </c>
      <c r="M1191" s="133" t="str">
        <f t="shared" si="589"/>
        <v/>
      </c>
      <c r="N1191" s="134" t="str">
        <f>IFERROR(IF(B:B="","",IF(R1191="Beer",SUM(LOOKUP(2,1/(Rates!$B$3:$B$5&lt;=W1191)/(Rates!$C$3:$C$5&gt;=W1191),Rates!$D$3:$D$5)*(X1191/100)*W1191),IF(R1191="Refreshment Beverage",SUM(LOOKUP(2,1/(Rates!$B$7:$B$11&lt;=W1191)/(Rates!$C$7:$C$11&gt;=W1191),Rates!$D$7:$D$11)*(X1191/100)*W1191)))),"")</f>
        <v/>
      </c>
      <c r="O1191" s="134" t="str">
        <f t="shared" si="590"/>
        <v/>
      </c>
      <c r="P1191" s="116"/>
      <c r="Q1191" s="117" t="str">
        <f t="shared" si="591"/>
        <v/>
      </c>
      <c r="R1191" s="128" t="str">
        <f t="shared" si="592"/>
        <v/>
      </c>
      <c r="S1191" s="135" t="str">
        <f>IF(B1191="","",IF(R1191="Refreshment Beverage",VLOOKUP(VALUE(Q1191),Rates!G$15:L$19,2,0),VLOOKUP(VALUE(Q1191),Rates!G$4:L$12,2,0)))</f>
        <v/>
      </c>
      <c r="T1191" s="135" t="str">
        <f t="shared" si="593"/>
        <v/>
      </c>
      <c r="U1191" s="118" t="str">
        <f t="shared" si="594"/>
        <v/>
      </c>
      <c r="V1191" s="135" t="str">
        <f t="shared" si="595"/>
        <v/>
      </c>
      <c r="W1191" s="135" t="str">
        <f t="shared" si="596"/>
        <v/>
      </c>
      <c r="X1191" s="119" t="str">
        <f t="shared" si="597"/>
        <v/>
      </c>
      <c r="Y1191" s="120" t="str">
        <f>IF(B:B="","",IF(R1191="Refreshment Beverage",VLOOKUP(Q1191,Rates!G$15:L$19,6,0)*W1191,VLOOKUP(Q1191,Rates!G$4:L$12,6,0)*W1191))</f>
        <v/>
      </c>
      <c r="Z1191" s="120" t="str">
        <f t="shared" si="598"/>
        <v/>
      </c>
      <c r="AA1191" s="120" t="str">
        <f t="shared" si="599"/>
        <v/>
      </c>
      <c r="AB1191" s="136" t="str">
        <f>IF(B:B="","",IF(R1191="Refreshment Beverage","",IF(AND(R1191="Beer",Q1191=0),SUM(LOOKUP(2,1/(Rates!$B$15:$B$18&lt;=W1191)/(Rates!$C$15:$C$18&gt;=W1191),Rates!$D$15:$D$18)*W1191),VLOOKUP(VALUE(Q:Q),Rates!A:B,2,0)*W1191)))</f>
        <v/>
      </c>
      <c r="AC1191" s="136" t="str">
        <f>IF(B:B="","",IF(R1191="Refreshment Beverage","",IF(AND(R1191="Beer",Q1191=0),SUM(LOOKUP(2,1/(Rates!$B$15:$B$18&lt;=W1191)/(Rates!$C$15:$C$18&gt;=W1191),Rates!$E$15:$E$18)*W1191),VLOOKUP(VALUE(Q:Q),Rates!A:C,3,0)*W1191)))</f>
        <v/>
      </c>
      <c r="AD1191" s="137" t="str">
        <f>IFERROR(IF(B:B="","",IF(R1191="Beer","",IF(VALUE(Q1191)=0,VLOOKUP(VLOOKUP(B:B,#REF!,16,0),Rates!A:E,2,0),VLOOKUP(VALUE(Q1191),Rates!A$31:B$34,2,0)*W1191))),0)</f>
        <v/>
      </c>
      <c r="AE1191" s="121" t="str">
        <f t="shared" si="600"/>
        <v/>
      </c>
      <c r="AF1191" s="138" t="str">
        <f t="shared" si="601"/>
        <v/>
      </c>
      <c r="AG1191" s="122" t="str">
        <f t="shared" si="602"/>
        <v/>
      </c>
      <c r="AH1191" s="123" t="str">
        <f t="shared" si="603"/>
        <v/>
      </c>
      <c r="AI1191" s="139" t="str">
        <f>IF(AE:AE="","",IF(R1191="Refreshment Beverage",AK1191*(Rates!J$19/100),ROUND(SUM(AH1191*(Rates!$J$8/100)),4)))</f>
        <v/>
      </c>
      <c r="AJ1191" s="124" t="str">
        <f t="shared" si="604"/>
        <v/>
      </c>
      <c r="AK1191" s="125" t="str">
        <f t="shared" si="605"/>
        <v/>
      </c>
      <c r="AL1191" s="121" t="str">
        <f t="shared" si="606"/>
        <v/>
      </c>
      <c r="AM1191" s="138" t="str">
        <f>IF(AS1191="","",IF(R1191="Refreshment Beverage",ROUND(AS1191*Rates!K$19,4),ROUND(AO1191*(VLOOKUP(VALUE(Q1191),Rates!G$4:L$12,3,0)),4)))</f>
        <v/>
      </c>
      <c r="AN1191" s="126" t="str">
        <f>IF(AS1191="","",IF(R1191="Refreshment Beverage",AS1191*(Rates!J$19/100),MAX(AM1191,AB1191)))</f>
        <v/>
      </c>
      <c r="AO1191" s="127" t="str">
        <f t="shared" si="607"/>
        <v/>
      </c>
      <c r="AP1191" s="127" t="str">
        <f t="shared" si="608"/>
        <v/>
      </c>
      <c r="AQ1191" s="140" t="str">
        <f>IF(AS1191="","",IF(R1191="Refreshment Beverage",ROUND(SUM(VLOOKUP(Q:Q,Rates!G$15:L$19,3,0)*(AS1191-Y1191-Z1191-AA1191)),4),ROUND(SUM(Rates!$K$8*AS1191),4)))</f>
        <v/>
      </c>
      <c r="AR1191" s="139" t="str">
        <f t="shared" si="609"/>
        <v/>
      </c>
      <c r="AS1191" s="125" t="str">
        <f t="shared" si="610"/>
        <v/>
      </c>
      <c r="AT1191" s="121" t="str">
        <f t="shared" si="611"/>
        <v/>
      </c>
      <c r="AU1191" s="138" t="str">
        <f>IF(AX1191="","",IF(R1191="Refreshment Beverage",ROUND((BA1191-Y1191-Z1191-AA1191)*VLOOKUP(VALUE(Q1191),Rates!G$15:L$19,3,0),4),ROUND(AW1191*(VLOOKUP(VALUE(Q1191),Rates!G:L,3,0)),4)))</f>
        <v/>
      </c>
      <c r="AV1191" s="126" t="str">
        <f t="shared" si="612"/>
        <v/>
      </c>
      <c r="AW1191" s="127" t="str">
        <f t="shared" si="613"/>
        <v/>
      </c>
      <c r="AX1191" s="123" t="str">
        <f t="shared" si="614"/>
        <v/>
      </c>
      <c r="AY1191" s="140" t="str">
        <f>IF(AX1191="","",IF(R1191="Refreshment Beverage",ROUND(SUM(AX1191*Rates!K$19),4),ROUND(SUM(AX1191*(Rates!J$8/100)),4)))</f>
        <v/>
      </c>
      <c r="AZ1191" s="124" t="str">
        <f t="shared" si="615"/>
        <v/>
      </c>
      <c r="BA1191" s="125" t="str">
        <f t="shared" si="616"/>
        <v/>
      </c>
      <c r="BB1191" s="115"/>
      <c r="BC1191" s="143"/>
      <c r="BD1191" s="100"/>
      <c r="BE1191" s="100"/>
      <c r="BF1191" s="100"/>
      <c r="BG1191" s="100"/>
    </row>
    <row r="1192" spans="1:59" ht="12.75" customHeight="1" x14ac:dyDescent="0.2">
      <c r="A1192" s="144"/>
      <c r="B1192" s="141"/>
      <c r="C1192" s="141"/>
      <c r="D1192" s="142"/>
      <c r="E1192" s="142"/>
      <c r="F1192" s="142"/>
      <c r="G1192" s="142"/>
      <c r="H1192" s="142"/>
      <c r="I1192" s="129"/>
      <c r="J1192" s="130"/>
      <c r="K1192" s="131" t="str">
        <f t="shared" si="587"/>
        <v/>
      </c>
      <c r="L1192" s="132" t="str">
        <f t="shared" si="588"/>
        <v/>
      </c>
      <c r="M1192" s="133" t="str">
        <f t="shared" si="589"/>
        <v/>
      </c>
      <c r="N1192" s="134" t="str">
        <f>IFERROR(IF(B:B="","",IF(R1192="Beer",SUM(LOOKUP(2,1/(Rates!$B$3:$B$5&lt;=W1192)/(Rates!$C$3:$C$5&gt;=W1192),Rates!$D$3:$D$5)*(X1192/100)*W1192),IF(R1192="Refreshment Beverage",SUM(LOOKUP(2,1/(Rates!$B$7:$B$11&lt;=W1192)/(Rates!$C$7:$C$11&gt;=W1192),Rates!$D$7:$D$11)*(X1192/100)*W1192)))),"")</f>
        <v/>
      </c>
      <c r="O1192" s="134" t="str">
        <f t="shared" si="590"/>
        <v/>
      </c>
      <c r="P1192" s="116"/>
      <c r="Q1192" s="117" t="str">
        <f t="shared" si="591"/>
        <v/>
      </c>
      <c r="R1192" s="128" t="str">
        <f t="shared" si="592"/>
        <v/>
      </c>
      <c r="S1192" s="135" t="str">
        <f>IF(B1192="","",IF(R1192="Refreshment Beverage",VLOOKUP(VALUE(Q1192),Rates!G$15:L$19,2,0),VLOOKUP(VALUE(Q1192),Rates!G$4:L$12,2,0)))</f>
        <v/>
      </c>
      <c r="T1192" s="135" t="str">
        <f t="shared" si="593"/>
        <v/>
      </c>
      <c r="U1192" s="118" t="str">
        <f t="shared" si="594"/>
        <v/>
      </c>
      <c r="V1192" s="135" t="str">
        <f t="shared" si="595"/>
        <v/>
      </c>
      <c r="W1192" s="135" t="str">
        <f t="shared" si="596"/>
        <v/>
      </c>
      <c r="X1192" s="119" t="str">
        <f t="shared" si="597"/>
        <v/>
      </c>
      <c r="Y1192" s="120" t="str">
        <f>IF(B:B="","",IF(R1192="Refreshment Beverage",VLOOKUP(Q1192,Rates!G$15:L$19,6,0)*W1192,VLOOKUP(Q1192,Rates!G$4:L$12,6,0)*W1192))</f>
        <v/>
      </c>
      <c r="Z1192" s="120" t="str">
        <f t="shared" si="598"/>
        <v/>
      </c>
      <c r="AA1192" s="120" t="str">
        <f t="shared" si="599"/>
        <v/>
      </c>
      <c r="AB1192" s="136" t="str">
        <f>IF(B:B="","",IF(R1192="Refreshment Beverage","",IF(AND(R1192="Beer",Q1192=0),SUM(LOOKUP(2,1/(Rates!$B$15:$B$18&lt;=W1192)/(Rates!$C$15:$C$18&gt;=W1192),Rates!$D$15:$D$18)*W1192),VLOOKUP(VALUE(Q:Q),Rates!A:B,2,0)*W1192)))</f>
        <v/>
      </c>
      <c r="AC1192" s="136" t="str">
        <f>IF(B:B="","",IF(R1192="Refreshment Beverage","",IF(AND(R1192="Beer",Q1192=0),SUM(LOOKUP(2,1/(Rates!$B$15:$B$18&lt;=W1192)/(Rates!$C$15:$C$18&gt;=W1192),Rates!$E$15:$E$18)*W1192),VLOOKUP(VALUE(Q:Q),Rates!A:C,3,0)*W1192)))</f>
        <v/>
      </c>
      <c r="AD1192" s="137" t="str">
        <f>IFERROR(IF(B:B="","",IF(R1192="Beer","",IF(VALUE(Q1192)=0,VLOOKUP(VLOOKUP(B:B,#REF!,16,0),Rates!A:E,2,0),VLOOKUP(VALUE(Q1192),Rates!A$31:B$34,2,0)*W1192))),0)</f>
        <v/>
      </c>
      <c r="AE1192" s="121" t="str">
        <f t="shared" si="600"/>
        <v/>
      </c>
      <c r="AF1192" s="138" t="str">
        <f t="shared" si="601"/>
        <v/>
      </c>
      <c r="AG1192" s="122" t="str">
        <f t="shared" si="602"/>
        <v/>
      </c>
      <c r="AH1192" s="123" t="str">
        <f t="shared" si="603"/>
        <v/>
      </c>
      <c r="AI1192" s="139" t="str">
        <f>IF(AE:AE="","",IF(R1192="Refreshment Beverage",AK1192*(Rates!J$19/100),ROUND(SUM(AH1192*(Rates!$J$8/100)),4)))</f>
        <v/>
      </c>
      <c r="AJ1192" s="124" t="str">
        <f t="shared" si="604"/>
        <v/>
      </c>
      <c r="AK1192" s="125" t="str">
        <f t="shared" si="605"/>
        <v/>
      </c>
      <c r="AL1192" s="121" t="str">
        <f t="shared" si="606"/>
        <v/>
      </c>
      <c r="AM1192" s="138" t="str">
        <f>IF(AS1192="","",IF(R1192="Refreshment Beverage",ROUND(AS1192*Rates!K$19,4),ROUND(AO1192*(VLOOKUP(VALUE(Q1192),Rates!G$4:L$12,3,0)),4)))</f>
        <v/>
      </c>
      <c r="AN1192" s="126" t="str">
        <f>IF(AS1192="","",IF(R1192="Refreshment Beverage",AS1192*(Rates!J$19/100),MAX(AM1192,AB1192)))</f>
        <v/>
      </c>
      <c r="AO1192" s="127" t="str">
        <f t="shared" si="607"/>
        <v/>
      </c>
      <c r="AP1192" s="127" t="str">
        <f t="shared" si="608"/>
        <v/>
      </c>
      <c r="AQ1192" s="140" t="str">
        <f>IF(AS1192="","",IF(R1192="Refreshment Beverage",ROUND(SUM(VLOOKUP(Q:Q,Rates!G$15:L$19,3,0)*(AS1192-Y1192-Z1192-AA1192)),4),ROUND(SUM(Rates!$K$8*AS1192),4)))</f>
        <v/>
      </c>
      <c r="AR1192" s="139" t="str">
        <f t="shared" si="609"/>
        <v/>
      </c>
      <c r="AS1192" s="125" t="str">
        <f t="shared" si="610"/>
        <v/>
      </c>
      <c r="AT1192" s="121" t="str">
        <f t="shared" si="611"/>
        <v/>
      </c>
      <c r="AU1192" s="138" t="str">
        <f>IF(AX1192="","",IF(R1192="Refreshment Beverage",ROUND((BA1192-Y1192-Z1192-AA1192)*VLOOKUP(VALUE(Q1192),Rates!G$15:L$19,3,0),4),ROUND(AW1192*(VLOOKUP(VALUE(Q1192),Rates!G:L,3,0)),4)))</f>
        <v/>
      </c>
      <c r="AV1192" s="126" t="str">
        <f t="shared" si="612"/>
        <v/>
      </c>
      <c r="AW1192" s="127" t="str">
        <f t="shared" si="613"/>
        <v/>
      </c>
      <c r="AX1192" s="123" t="str">
        <f t="shared" si="614"/>
        <v/>
      </c>
      <c r="AY1192" s="140" t="str">
        <f>IF(AX1192="","",IF(R1192="Refreshment Beverage",ROUND(SUM(AX1192*Rates!K$19),4),ROUND(SUM(AX1192*(Rates!J$8/100)),4)))</f>
        <v/>
      </c>
      <c r="AZ1192" s="124" t="str">
        <f t="shared" si="615"/>
        <v/>
      </c>
      <c r="BA1192" s="125" t="str">
        <f t="shared" si="616"/>
        <v/>
      </c>
      <c r="BB1192" s="115"/>
      <c r="BC1192" s="143"/>
      <c r="BD1192" s="100"/>
      <c r="BE1192" s="100"/>
      <c r="BF1192" s="100"/>
      <c r="BG1192" s="100"/>
    </row>
    <row r="1193" spans="1:59" ht="12.75" customHeight="1" x14ac:dyDescent="0.2">
      <c r="A1193" s="144"/>
      <c r="B1193" s="141"/>
      <c r="C1193" s="141"/>
      <c r="D1193" s="142"/>
      <c r="E1193" s="142"/>
      <c r="F1193" s="142"/>
      <c r="G1193" s="142"/>
      <c r="H1193" s="142"/>
      <c r="I1193" s="129"/>
      <c r="J1193" s="130"/>
      <c r="K1193" s="131" t="str">
        <f t="shared" si="587"/>
        <v/>
      </c>
      <c r="L1193" s="132" t="str">
        <f t="shared" si="588"/>
        <v/>
      </c>
      <c r="M1193" s="133" t="str">
        <f t="shared" si="589"/>
        <v/>
      </c>
      <c r="N1193" s="134" t="str">
        <f>IFERROR(IF(B:B="","",IF(R1193="Beer",SUM(LOOKUP(2,1/(Rates!$B$3:$B$5&lt;=W1193)/(Rates!$C$3:$C$5&gt;=W1193),Rates!$D$3:$D$5)*(X1193/100)*W1193),IF(R1193="Refreshment Beverage",SUM(LOOKUP(2,1/(Rates!$B$7:$B$11&lt;=W1193)/(Rates!$C$7:$C$11&gt;=W1193),Rates!$D$7:$D$11)*(X1193/100)*W1193)))),"")</f>
        <v/>
      </c>
      <c r="O1193" s="134" t="str">
        <f t="shared" si="590"/>
        <v/>
      </c>
      <c r="P1193" s="116"/>
      <c r="Q1193" s="117" t="str">
        <f t="shared" si="591"/>
        <v/>
      </c>
      <c r="R1193" s="128" t="str">
        <f t="shared" si="592"/>
        <v/>
      </c>
      <c r="S1193" s="135" t="str">
        <f>IF(B1193="","",IF(R1193="Refreshment Beverage",VLOOKUP(VALUE(Q1193),Rates!G$15:L$19,2,0),VLOOKUP(VALUE(Q1193),Rates!G$4:L$12,2,0)))</f>
        <v/>
      </c>
      <c r="T1193" s="135" t="str">
        <f t="shared" si="593"/>
        <v/>
      </c>
      <c r="U1193" s="118" t="str">
        <f t="shared" si="594"/>
        <v/>
      </c>
      <c r="V1193" s="135" t="str">
        <f t="shared" si="595"/>
        <v/>
      </c>
      <c r="W1193" s="135" t="str">
        <f t="shared" si="596"/>
        <v/>
      </c>
      <c r="X1193" s="119" t="str">
        <f t="shared" si="597"/>
        <v/>
      </c>
      <c r="Y1193" s="120" t="str">
        <f>IF(B:B="","",IF(R1193="Refreshment Beverage",VLOOKUP(Q1193,Rates!G$15:L$19,6,0)*W1193,VLOOKUP(Q1193,Rates!G$4:L$12,6,0)*W1193))</f>
        <v/>
      </c>
      <c r="Z1193" s="120" t="str">
        <f t="shared" si="598"/>
        <v/>
      </c>
      <c r="AA1193" s="120" t="str">
        <f t="shared" si="599"/>
        <v/>
      </c>
      <c r="AB1193" s="136" t="str">
        <f>IF(B:B="","",IF(R1193="Refreshment Beverage","",IF(AND(R1193="Beer",Q1193=0),SUM(LOOKUP(2,1/(Rates!$B$15:$B$18&lt;=W1193)/(Rates!$C$15:$C$18&gt;=W1193),Rates!$D$15:$D$18)*W1193),VLOOKUP(VALUE(Q:Q),Rates!A:B,2,0)*W1193)))</f>
        <v/>
      </c>
      <c r="AC1193" s="136" t="str">
        <f>IF(B:B="","",IF(R1193="Refreshment Beverage","",IF(AND(R1193="Beer",Q1193=0),SUM(LOOKUP(2,1/(Rates!$B$15:$B$18&lt;=W1193)/(Rates!$C$15:$C$18&gt;=W1193),Rates!$E$15:$E$18)*W1193),VLOOKUP(VALUE(Q:Q),Rates!A:C,3,0)*W1193)))</f>
        <v/>
      </c>
      <c r="AD1193" s="137" t="str">
        <f>IFERROR(IF(B:B="","",IF(R1193="Beer","",IF(VALUE(Q1193)=0,VLOOKUP(VLOOKUP(B:B,#REF!,16,0),Rates!A:E,2,0),VLOOKUP(VALUE(Q1193),Rates!A$31:B$34,2,0)*W1193))),0)</f>
        <v/>
      </c>
      <c r="AE1193" s="121" t="str">
        <f t="shared" si="600"/>
        <v/>
      </c>
      <c r="AF1193" s="138" t="str">
        <f t="shared" si="601"/>
        <v/>
      </c>
      <c r="AG1193" s="122" t="str">
        <f t="shared" si="602"/>
        <v/>
      </c>
      <c r="AH1193" s="123" t="str">
        <f t="shared" si="603"/>
        <v/>
      </c>
      <c r="AI1193" s="139" t="str">
        <f>IF(AE:AE="","",IF(R1193="Refreshment Beverage",AK1193*(Rates!J$19/100),ROUND(SUM(AH1193*(Rates!$J$8/100)),4)))</f>
        <v/>
      </c>
      <c r="AJ1193" s="124" t="str">
        <f t="shared" si="604"/>
        <v/>
      </c>
      <c r="AK1193" s="125" t="str">
        <f t="shared" si="605"/>
        <v/>
      </c>
      <c r="AL1193" s="121" t="str">
        <f t="shared" si="606"/>
        <v/>
      </c>
      <c r="AM1193" s="138" t="str">
        <f>IF(AS1193="","",IF(R1193="Refreshment Beverage",ROUND(AS1193*Rates!K$19,4),ROUND(AO1193*(VLOOKUP(VALUE(Q1193),Rates!G$4:L$12,3,0)),4)))</f>
        <v/>
      </c>
      <c r="AN1193" s="126" t="str">
        <f>IF(AS1193="","",IF(R1193="Refreshment Beverage",AS1193*(Rates!J$19/100),MAX(AM1193,AB1193)))</f>
        <v/>
      </c>
      <c r="AO1193" s="127" t="str">
        <f t="shared" si="607"/>
        <v/>
      </c>
      <c r="AP1193" s="127" t="str">
        <f t="shared" si="608"/>
        <v/>
      </c>
      <c r="AQ1193" s="140" t="str">
        <f>IF(AS1193="","",IF(R1193="Refreshment Beverage",ROUND(SUM(VLOOKUP(Q:Q,Rates!G$15:L$19,3,0)*(AS1193-Y1193-Z1193-AA1193)),4),ROUND(SUM(Rates!$K$8*AS1193),4)))</f>
        <v/>
      </c>
      <c r="AR1193" s="139" t="str">
        <f t="shared" si="609"/>
        <v/>
      </c>
      <c r="AS1193" s="125" t="str">
        <f t="shared" si="610"/>
        <v/>
      </c>
      <c r="AT1193" s="121" t="str">
        <f t="shared" si="611"/>
        <v/>
      </c>
      <c r="AU1193" s="138" t="str">
        <f>IF(AX1193="","",IF(R1193="Refreshment Beverage",ROUND((BA1193-Y1193-Z1193-AA1193)*VLOOKUP(VALUE(Q1193),Rates!G$15:L$19,3,0),4),ROUND(AW1193*(VLOOKUP(VALUE(Q1193),Rates!G:L,3,0)),4)))</f>
        <v/>
      </c>
      <c r="AV1193" s="126" t="str">
        <f t="shared" si="612"/>
        <v/>
      </c>
      <c r="AW1193" s="127" t="str">
        <f t="shared" si="613"/>
        <v/>
      </c>
      <c r="AX1193" s="123" t="str">
        <f t="shared" si="614"/>
        <v/>
      </c>
      <c r="AY1193" s="140" t="str">
        <f>IF(AX1193="","",IF(R1193="Refreshment Beverage",ROUND(SUM(AX1193*Rates!K$19),4),ROUND(SUM(AX1193*(Rates!J$8/100)),4)))</f>
        <v/>
      </c>
      <c r="AZ1193" s="124" t="str">
        <f t="shared" si="615"/>
        <v/>
      </c>
      <c r="BA1193" s="125" t="str">
        <f t="shared" si="616"/>
        <v/>
      </c>
      <c r="BB1193" s="115"/>
      <c r="BC1193" s="143"/>
      <c r="BD1193" s="100"/>
      <c r="BE1193" s="100"/>
      <c r="BF1193" s="100"/>
      <c r="BG1193" s="100"/>
    </row>
    <row r="1194" spans="1:59" ht="12.75" customHeight="1" x14ac:dyDescent="0.2">
      <c r="A1194" s="144"/>
      <c r="B1194" s="141"/>
      <c r="C1194" s="141"/>
      <c r="D1194" s="142"/>
      <c r="E1194" s="142"/>
      <c r="F1194" s="142"/>
      <c r="G1194" s="142"/>
      <c r="H1194" s="142"/>
      <c r="I1194" s="129"/>
      <c r="J1194" s="130"/>
      <c r="K1194" s="131" t="str">
        <f t="shared" si="587"/>
        <v/>
      </c>
      <c r="L1194" s="132" t="str">
        <f t="shared" si="588"/>
        <v/>
      </c>
      <c r="M1194" s="133" t="str">
        <f t="shared" si="589"/>
        <v/>
      </c>
      <c r="N1194" s="134" t="str">
        <f>IFERROR(IF(B:B="","",IF(R1194="Beer",SUM(LOOKUP(2,1/(Rates!$B$3:$B$5&lt;=W1194)/(Rates!$C$3:$C$5&gt;=W1194),Rates!$D$3:$D$5)*(X1194/100)*W1194),IF(R1194="Refreshment Beverage",SUM(LOOKUP(2,1/(Rates!$B$7:$B$11&lt;=W1194)/(Rates!$C$7:$C$11&gt;=W1194),Rates!$D$7:$D$11)*(X1194/100)*W1194)))),"")</f>
        <v/>
      </c>
      <c r="O1194" s="134" t="str">
        <f t="shared" si="590"/>
        <v/>
      </c>
      <c r="P1194" s="116"/>
      <c r="Q1194" s="117" t="str">
        <f t="shared" si="591"/>
        <v/>
      </c>
      <c r="R1194" s="128" t="str">
        <f t="shared" si="592"/>
        <v/>
      </c>
      <c r="S1194" s="135" t="str">
        <f>IF(B1194="","",IF(R1194="Refreshment Beverage",VLOOKUP(VALUE(Q1194),Rates!G$15:L$19,2,0),VLOOKUP(VALUE(Q1194),Rates!G$4:L$12,2,0)))</f>
        <v/>
      </c>
      <c r="T1194" s="135" t="str">
        <f t="shared" si="593"/>
        <v/>
      </c>
      <c r="U1194" s="118" t="str">
        <f t="shared" si="594"/>
        <v/>
      </c>
      <c r="V1194" s="135" t="str">
        <f t="shared" si="595"/>
        <v/>
      </c>
      <c r="W1194" s="135" t="str">
        <f t="shared" si="596"/>
        <v/>
      </c>
      <c r="X1194" s="119" t="str">
        <f t="shared" si="597"/>
        <v/>
      </c>
      <c r="Y1194" s="120" t="str">
        <f>IF(B:B="","",IF(R1194="Refreshment Beverage",VLOOKUP(Q1194,Rates!G$15:L$19,6,0)*W1194,VLOOKUP(Q1194,Rates!G$4:L$12,6,0)*W1194))</f>
        <v/>
      </c>
      <c r="Z1194" s="120" t="str">
        <f t="shared" si="598"/>
        <v/>
      </c>
      <c r="AA1194" s="120" t="str">
        <f t="shared" si="599"/>
        <v/>
      </c>
      <c r="AB1194" s="136" t="str">
        <f>IF(B:B="","",IF(R1194="Refreshment Beverage","",IF(AND(R1194="Beer",Q1194=0),SUM(LOOKUP(2,1/(Rates!$B$15:$B$18&lt;=W1194)/(Rates!$C$15:$C$18&gt;=W1194),Rates!$D$15:$D$18)*W1194),VLOOKUP(VALUE(Q:Q),Rates!A:B,2,0)*W1194)))</f>
        <v/>
      </c>
      <c r="AC1194" s="136" t="str">
        <f>IF(B:B="","",IF(R1194="Refreshment Beverage","",IF(AND(R1194="Beer",Q1194=0),SUM(LOOKUP(2,1/(Rates!$B$15:$B$18&lt;=W1194)/(Rates!$C$15:$C$18&gt;=W1194),Rates!$E$15:$E$18)*W1194),VLOOKUP(VALUE(Q:Q),Rates!A:C,3,0)*W1194)))</f>
        <v/>
      </c>
      <c r="AD1194" s="137" t="str">
        <f>IFERROR(IF(B:B="","",IF(R1194="Beer","",IF(VALUE(Q1194)=0,VLOOKUP(VLOOKUP(B:B,#REF!,16,0),Rates!A:E,2,0),VLOOKUP(VALUE(Q1194),Rates!A$31:B$34,2,0)*W1194))),0)</f>
        <v/>
      </c>
      <c r="AE1194" s="121" t="str">
        <f t="shared" si="600"/>
        <v/>
      </c>
      <c r="AF1194" s="138" t="str">
        <f t="shared" si="601"/>
        <v/>
      </c>
      <c r="AG1194" s="122" t="str">
        <f t="shared" si="602"/>
        <v/>
      </c>
      <c r="AH1194" s="123" t="str">
        <f t="shared" si="603"/>
        <v/>
      </c>
      <c r="AI1194" s="139" t="str">
        <f>IF(AE:AE="","",IF(R1194="Refreshment Beverage",AK1194*(Rates!J$19/100),ROUND(SUM(AH1194*(Rates!$J$8/100)),4)))</f>
        <v/>
      </c>
      <c r="AJ1194" s="124" t="str">
        <f t="shared" si="604"/>
        <v/>
      </c>
      <c r="AK1194" s="125" t="str">
        <f t="shared" si="605"/>
        <v/>
      </c>
      <c r="AL1194" s="121" t="str">
        <f t="shared" si="606"/>
        <v/>
      </c>
      <c r="AM1194" s="138" t="str">
        <f>IF(AS1194="","",IF(R1194="Refreshment Beverage",ROUND(AS1194*Rates!K$19,4),ROUND(AO1194*(VLOOKUP(VALUE(Q1194),Rates!G$4:L$12,3,0)),4)))</f>
        <v/>
      </c>
      <c r="AN1194" s="126" t="str">
        <f>IF(AS1194="","",IF(R1194="Refreshment Beverage",AS1194*(Rates!J$19/100),MAX(AM1194,AB1194)))</f>
        <v/>
      </c>
      <c r="AO1194" s="127" t="str">
        <f t="shared" si="607"/>
        <v/>
      </c>
      <c r="AP1194" s="127" t="str">
        <f t="shared" si="608"/>
        <v/>
      </c>
      <c r="AQ1194" s="140" t="str">
        <f>IF(AS1194="","",IF(R1194="Refreshment Beverage",ROUND(SUM(VLOOKUP(Q:Q,Rates!G$15:L$19,3,0)*(AS1194-Y1194-Z1194-AA1194)),4),ROUND(SUM(Rates!$K$8*AS1194),4)))</f>
        <v/>
      </c>
      <c r="AR1194" s="139" t="str">
        <f t="shared" si="609"/>
        <v/>
      </c>
      <c r="AS1194" s="125" t="str">
        <f t="shared" si="610"/>
        <v/>
      </c>
      <c r="AT1194" s="121" t="str">
        <f t="shared" si="611"/>
        <v/>
      </c>
      <c r="AU1194" s="138" t="str">
        <f>IF(AX1194="","",IF(R1194="Refreshment Beverage",ROUND((BA1194-Y1194-Z1194-AA1194)*VLOOKUP(VALUE(Q1194),Rates!G$15:L$19,3,0),4),ROUND(AW1194*(VLOOKUP(VALUE(Q1194),Rates!G:L,3,0)),4)))</f>
        <v/>
      </c>
      <c r="AV1194" s="126" t="str">
        <f t="shared" si="612"/>
        <v/>
      </c>
      <c r="AW1194" s="127" t="str">
        <f t="shared" si="613"/>
        <v/>
      </c>
      <c r="AX1194" s="123" t="str">
        <f t="shared" si="614"/>
        <v/>
      </c>
      <c r="AY1194" s="140" t="str">
        <f>IF(AX1194="","",IF(R1194="Refreshment Beverage",ROUND(SUM(AX1194*Rates!K$19),4),ROUND(SUM(AX1194*(Rates!J$8/100)),4)))</f>
        <v/>
      </c>
      <c r="AZ1194" s="124" t="str">
        <f t="shared" si="615"/>
        <v/>
      </c>
      <c r="BA1194" s="125" t="str">
        <f t="shared" si="616"/>
        <v/>
      </c>
      <c r="BB1194" s="115"/>
      <c r="BC1194" s="143"/>
      <c r="BD1194" s="100"/>
      <c r="BE1194" s="100"/>
      <c r="BF1194" s="100"/>
      <c r="BG1194" s="100"/>
    </row>
    <row r="1195" spans="1:59" ht="12.75" customHeight="1" x14ac:dyDescent="0.2">
      <c r="A1195" s="144"/>
      <c r="B1195" s="141"/>
      <c r="C1195" s="141"/>
      <c r="D1195" s="142"/>
      <c r="E1195" s="142"/>
      <c r="F1195" s="142"/>
      <c r="G1195" s="142"/>
      <c r="H1195" s="142"/>
      <c r="I1195" s="129"/>
      <c r="J1195" s="130"/>
      <c r="K1195" s="131" t="str">
        <f t="shared" si="587"/>
        <v/>
      </c>
      <c r="L1195" s="132" t="str">
        <f t="shared" si="588"/>
        <v/>
      </c>
      <c r="M1195" s="133" t="str">
        <f t="shared" si="589"/>
        <v/>
      </c>
      <c r="N1195" s="134" t="str">
        <f>IFERROR(IF(B:B="","",IF(R1195="Beer",SUM(LOOKUP(2,1/(Rates!$B$3:$B$5&lt;=W1195)/(Rates!$C$3:$C$5&gt;=W1195),Rates!$D$3:$D$5)*(X1195/100)*W1195),IF(R1195="Refreshment Beverage",SUM(LOOKUP(2,1/(Rates!$B$7:$B$11&lt;=W1195)/(Rates!$C$7:$C$11&gt;=W1195),Rates!$D$7:$D$11)*(X1195/100)*W1195)))),"")</f>
        <v/>
      </c>
      <c r="O1195" s="134" t="str">
        <f t="shared" si="590"/>
        <v/>
      </c>
      <c r="P1195" s="116"/>
      <c r="Q1195" s="117" t="str">
        <f t="shared" si="591"/>
        <v/>
      </c>
      <c r="R1195" s="128" t="str">
        <f t="shared" si="592"/>
        <v/>
      </c>
      <c r="S1195" s="135" t="str">
        <f>IF(B1195="","",IF(R1195="Refreshment Beverage",VLOOKUP(VALUE(Q1195),Rates!G$15:L$19,2,0),VLOOKUP(VALUE(Q1195),Rates!G$4:L$12,2,0)))</f>
        <v/>
      </c>
      <c r="T1195" s="135" t="str">
        <f t="shared" si="593"/>
        <v/>
      </c>
      <c r="U1195" s="118" t="str">
        <f t="shared" si="594"/>
        <v/>
      </c>
      <c r="V1195" s="135" t="str">
        <f t="shared" si="595"/>
        <v/>
      </c>
      <c r="W1195" s="135" t="str">
        <f t="shared" si="596"/>
        <v/>
      </c>
      <c r="X1195" s="119" t="str">
        <f t="shared" si="597"/>
        <v/>
      </c>
      <c r="Y1195" s="120" t="str">
        <f>IF(B:B="","",IF(R1195="Refreshment Beverage",VLOOKUP(Q1195,Rates!G$15:L$19,6,0)*W1195,VLOOKUP(Q1195,Rates!G$4:L$12,6,0)*W1195))</f>
        <v/>
      </c>
      <c r="Z1195" s="120" t="str">
        <f t="shared" si="598"/>
        <v/>
      </c>
      <c r="AA1195" s="120" t="str">
        <f t="shared" si="599"/>
        <v/>
      </c>
      <c r="AB1195" s="136" t="str">
        <f>IF(B:B="","",IF(R1195="Refreshment Beverage","",IF(AND(R1195="Beer",Q1195=0),SUM(LOOKUP(2,1/(Rates!$B$15:$B$18&lt;=W1195)/(Rates!$C$15:$C$18&gt;=W1195),Rates!$D$15:$D$18)*W1195),VLOOKUP(VALUE(Q:Q),Rates!A:B,2,0)*W1195)))</f>
        <v/>
      </c>
      <c r="AC1195" s="136" t="str">
        <f>IF(B:B="","",IF(R1195="Refreshment Beverage","",IF(AND(R1195="Beer",Q1195=0),SUM(LOOKUP(2,1/(Rates!$B$15:$B$18&lt;=W1195)/(Rates!$C$15:$C$18&gt;=W1195),Rates!$E$15:$E$18)*W1195),VLOOKUP(VALUE(Q:Q),Rates!A:C,3,0)*W1195)))</f>
        <v/>
      </c>
      <c r="AD1195" s="137" t="str">
        <f>IFERROR(IF(B:B="","",IF(R1195="Beer","",IF(VALUE(Q1195)=0,VLOOKUP(VLOOKUP(B:B,#REF!,16,0),Rates!A:E,2,0),VLOOKUP(VALUE(Q1195),Rates!A$31:B$34,2,0)*W1195))),0)</f>
        <v/>
      </c>
      <c r="AE1195" s="121" t="str">
        <f t="shared" si="600"/>
        <v/>
      </c>
      <c r="AF1195" s="138" t="str">
        <f t="shared" si="601"/>
        <v/>
      </c>
      <c r="AG1195" s="122" t="str">
        <f t="shared" si="602"/>
        <v/>
      </c>
      <c r="AH1195" s="123" t="str">
        <f t="shared" si="603"/>
        <v/>
      </c>
      <c r="AI1195" s="139" t="str">
        <f>IF(AE:AE="","",IF(R1195="Refreshment Beverage",AK1195*(Rates!J$19/100),ROUND(SUM(AH1195*(Rates!$J$8/100)),4)))</f>
        <v/>
      </c>
      <c r="AJ1195" s="124" t="str">
        <f t="shared" si="604"/>
        <v/>
      </c>
      <c r="AK1195" s="125" t="str">
        <f t="shared" si="605"/>
        <v/>
      </c>
      <c r="AL1195" s="121" t="str">
        <f t="shared" si="606"/>
        <v/>
      </c>
      <c r="AM1195" s="138" t="str">
        <f>IF(AS1195="","",IF(R1195="Refreshment Beverage",ROUND(AS1195*Rates!K$19,4),ROUND(AO1195*(VLOOKUP(VALUE(Q1195),Rates!G$4:L$12,3,0)),4)))</f>
        <v/>
      </c>
      <c r="AN1195" s="126" t="str">
        <f>IF(AS1195="","",IF(R1195="Refreshment Beverage",AS1195*(Rates!J$19/100),MAX(AM1195,AB1195)))</f>
        <v/>
      </c>
      <c r="AO1195" s="127" t="str">
        <f t="shared" si="607"/>
        <v/>
      </c>
      <c r="AP1195" s="127" t="str">
        <f t="shared" si="608"/>
        <v/>
      </c>
      <c r="AQ1195" s="140" t="str">
        <f>IF(AS1195="","",IF(R1195="Refreshment Beverage",ROUND(SUM(VLOOKUP(Q:Q,Rates!G$15:L$19,3,0)*(AS1195-Y1195-Z1195-AA1195)),4),ROUND(SUM(Rates!$K$8*AS1195),4)))</f>
        <v/>
      </c>
      <c r="AR1195" s="139" t="str">
        <f t="shared" si="609"/>
        <v/>
      </c>
      <c r="AS1195" s="125" t="str">
        <f t="shared" si="610"/>
        <v/>
      </c>
      <c r="AT1195" s="121" t="str">
        <f t="shared" si="611"/>
        <v/>
      </c>
      <c r="AU1195" s="138" t="str">
        <f>IF(AX1195="","",IF(R1195="Refreshment Beverage",ROUND((BA1195-Y1195-Z1195-AA1195)*VLOOKUP(VALUE(Q1195),Rates!G$15:L$19,3,0),4),ROUND(AW1195*(VLOOKUP(VALUE(Q1195),Rates!G:L,3,0)),4)))</f>
        <v/>
      </c>
      <c r="AV1195" s="126" t="str">
        <f t="shared" si="612"/>
        <v/>
      </c>
      <c r="AW1195" s="127" t="str">
        <f t="shared" si="613"/>
        <v/>
      </c>
      <c r="AX1195" s="123" t="str">
        <f t="shared" si="614"/>
        <v/>
      </c>
      <c r="AY1195" s="140" t="str">
        <f>IF(AX1195="","",IF(R1195="Refreshment Beverage",ROUND(SUM(AX1195*Rates!K$19),4),ROUND(SUM(AX1195*(Rates!J$8/100)),4)))</f>
        <v/>
      </c>
      <c r="AZ1195" s="124" t="str">
        <f t="shared" si="615"/>
        <v/>
      </c>
      <c r="BA1195" s="125" t="str">
        <f t="shared" si="616"/>
        <v/>
      </c>
      <c r="BB1195" s="115"/>
      <c r="BC1195" s="143"/>
      <c r="BD1195" s="100"/>
      <c r="BE1195" s="100"/>
      <c r="BF1195" s="100"/>
      <c r="BG1195" s="100"/>
    </row>
    <row r="1196" spans="1:59" ht="12.75" customHeight="1" x14ac:dyDescent="0.2">
      <c r="A1196" s="144"/>
      <c r="B1196" s="141"/>
      <c r="C1196" s="141"/>
      <c r="D1196" s="142"/>
      <c r="E1196" s="142"/>
      <c r="F1196" s="142"/>
      <c r="G1196" s="142"/>
      <c r="H1196" s="142"/>
      <c r="I1196" s="129"/>
      <c r="J1196" s="130"/>
      <c r="K1196" s="131" t="str">
        <f t="shared" si="587"/>
        <v/>
      </c>
      <c r="L1196" s="132" t="str">
        <f t="shared" si="588"/>
        <v/>
      </c>
      <c r="M1196" s="133" t="str">
        <f t="shared" si="589"/>
        <v/>
      </c>
      <c r="N1196" s="134" t="str">
        <f>IFERROR(IF(B:B="","",IF(R1196="Beer",SUM(LOOKUP(2,1/(Rates!$B$3:$B$5&lt;=W1196)/(Rates!$C$3:$C$5&gt;=W1196),Rates!$D$3:$D$5)*(X1196/100)*W1196),IF(R1196="Refreshment Beverage",SUM(LOOKUP(2,1/(Rates!$B$7:$B$11&lt;=W1196)/(Rates!$C$7:$C$11&gt;=W1196),Rates!$D$7:$D$11)*(X1196/100)*W1196)))),"")</f>
        <v/>
      </c>
      <c r="O1196" s="134" t="str">
        <f t="shared" si="590"/>
        <v/>
      </c>
      <c r="P1196" s="116"/>
      <c r="Q1196" s="117" t="str">
        <f t="shared" si="591"/>
        <v/>
      </c>
      <c r="R1196" s="128" t="str">
        <f t="shared" si="592"/>
        <v/>
      </c>
      <c r="S1196" s="135" t="str">
        <f>IF(B1196="","",IF(R1196="Refreshment Beverage",VLOOKUP(VALUE(Q1196),Rates!G$15:L$19,2,0),VLOOKUP(VALUE(Q1196),Rates!G$4:L$12,2,0)))</f>
        <v/>
      </c>
      <c r="T1196" s="135" t="str">
        <f t="shared" si="593"/>
        <v/>
      </c>
      <c r="U1196" s="118" t="str">
        <f t="shared" si="594"/>
        <v/>
      </c>
      <c r="V1196" s="135" t="str">
        <f t="shared" si="595"/>
        <v/>
      </c>
      <c r="W1196" s="135" t="str">
        <f t="shared" si="596"/>
        <v/>
      </c>
      <c r="X1196" s="119" t="str">
        <f t="shared" si="597"/>
        <v/>
      </c>
      <c r="Y1196" s="120" t="str">
        <f>IF(B:B="","",IF(R1196="Refreshment Beverage",VLOOKUP(Q1196,Rates!G$15:L$19,6,0)*W1196,VLOOKUP(Q1196,Rates!G$4:L$12,6,0)*W1196))</f>
        <v/>
      </c>
      <c r="Z1196" s="120" t="str">
        <f t="shared" si="598"/>
        <v/>
      </c>
      <c r="AA1196" s="120" t="str">
        <f t="shared" si="599"/>
        <v/>
      </c>
      <c r="AB1196" s="136" t="str">
        <f>IF(B:B="","",IF(R1196="Refreshment Beverage","",IF(AND(R1196="Beer",Q1196=0),SUM(LOOKUP(2,1/(Rates!$B$15:$B$18&lt;=W1196)/(Rates!$C$15:$C$18&gt;=W1196),Rates!$D$15:$D$18)*W1196),VLOOKUP(VALUE(Q:Q),Rates!A:B,2,0)*W1196)))</f>
        <v/>
      </c>
      <c r="AC1196" s="136" t="str">
        <f>IF(B:B="","",IF(R1196="Refreshment Beverage","",IF(AND(R1196="Beer",Q1196=0),SUM(LOOKUP(2,1/(Rates!$B$15:$B$18&lt;=W1196)/(Rates!$C$15:$C$18&gt;=W1196),Rates!$E$15:$E$18)*W1196),VLOOKUP(VALUE(Q:Q),Rates!A:C,3,0)*W1196)))</f>
        <v/>
      </c>
      <c r="AD1196" s="137" t="str">
        <f>IFERROR(IF(B:B="","",IF(R1196="Beer","",IF(VALUE(Q1196)=0,VLOOKUP(VLOOKUP(B:B,#REF!,16,0),Rates!A:E,2,0),VLOOKUP(VALUE(Q1196),Rates!A$31:B$34,2,0)*W1196))),0)</f>
        <v/>
      </c>
      <c r="AE1196" s="121" t="str">
        <f t="shared" si="600"/>
        <v/>
      </c>
      <c r="AF1196" s="138" t="str">
        <f t="shared" si="601"/>
        <v/>
      </c>
      <c r="AG1196" s="122" t="str">
        <f t="shared" si="602"/>
        <v/>
      </c>
      <c r="AH1196" s="123" t="str">
        <f t="shared" si="603"/>
        <v/>
      </c>
      <c r="AI1196" s="139" t="str">
        <f>IF(AE:AE="","",IF(R1196="Refreshment Beverage",AK1196*(Rates!J$19/100),ROUND(SUM(AH1196*(Rates!$J$8/100)),4)))</f>
        <v/>
      </c>
      <c r="AJ1196" s="124" t="str">
        <f t="shared" si="604"/>
        <v/>
      </c>
      <c r="AK1196" s="125" t="str">
        <f t="shared" si="605"/>
        <v/>
      </c>
      <c r="AL1196" s="121" t="str">
        <f t="shared" si="606"/>
        <v/>
      </c>
      <c r="AM1196" s="138" t="str">
        <f>IF(AS1196="","",IF(R1196="Refreshment Beverage",ROUND(AS1196*Rates!K$19,4),ROUND(AO1196*(VLOOKUP(VALUE(Q1196),Rates!G$4:L$12,3,0)),4)))</f>
        <v/>
      </c>
      <c r="AN1196" s="126" t="str">
        <f>IF(AS1196="","",IF(R1196="Refreshment Beverage",AS1196*(Rates!J$19/100),MAX(AM1196,AB1196)))</f>
        <v/>
      </c>
      <c r="AO1196" s="127" t="str">
        <f t="shared" si="607"/>
        <v/>
      </c>
      <c r="AP1196" s="127" t="str">
        <f t="shared" si="608"/>
        <v/>
      </c>
      <c r="AQ1196" s="140" t="str">
        <f>IF(AS1196="","",IF(R1196="Refreshment Beverage",ROUND(SUM(VLOOKUP(Q:Q,Rates!G$15:L$19,3,0)*(AS1196-Y1196-Z1196-AA1196)),4),ROUND(SUM(Rates!$K$8*AS1196),4)))</f>
        <v/>
      </c>
      <c r="AR1196" s="139" t="str">
        <f t="shared" si="609"/>
        <v/>
      </c>
      <c r="AS1196" s="125" t="str">
        <f t="shared" si="610"/>
        <v/>
      </c>
      <c r="AT1196" s="121" t="str">
        <f t="shared" si="611"/>
        <v/>
      </c>
      <c r="AU1196" s="138" t="str">
        <f>IF(AX1196="","",IF(R1196="Refreshment Beverage",ROUND((BA1196-Y1196-Z1196-AA1196)*VLOOKUP(VALUE(Q1196),Rates!G$15:L$19,3,0),4),ROUND(AW1196*(VLOOKUP(VALUE(Q1196),Rates!G:L,3,0)),4)))</f>
        <v/>
      </c>
      <c r="AV1196" s="126" t="str">
        <f t="shared" si="612"/>
        <v/>
      </c>
      <c r="AW1196" s="127" t="str">
        <f t="shared" si="613"/>
        <v/>
      </c>
      <c r="AX1196" s="123" t="str">
        <f t="shared" si="614"/>
        <v/>
      </c>
      <c r="AY1196" s="140" t="str">
        <f>IF(AX1196="","",IF(R1196="Refreshment Beverage",ROUND(SUM(AX1196*Rates!K$19),4),ROUND(SUM(AX1196*(Rates!J$8/100)),4)))</f>
        <v/>
      </c>
      <c r="AZ1196" s="124" t="str">
        <f t="shared" si="615"/>
        <v/>
      </c>
      <c r="BA1196" s="125" t="str">
        <f t="shared" si="616"/>
        <v/>
      </c>
      <c r="BB1196" s="115"/>
      <c r="BC1196" s="143"/>
      <c r="BD1196" s="100"/>
      <c r="BE1196" s="100"/>
      <c r="BF1196" s="100"/>
      <c r="BG1196" s="100"/>
    </row>
    <row r="1197" spans="1:59" ht="12.75" customHeight="1" x14ac:dyDescent="0.2">
      <c r="A1197" s="144"/>
      <c r="B1197" s="141"/>
      <c r="C1197" s="141"/>
      <c r="D1197" s="142"/>
      <c r="E1197" s="142"/>
      <c r="F1197" s="142"/>
      <c r="G1197" s="142"/>
      <c r="H1197" s="142"/>
      <c r="I1197" s="129"/>
      <c r="J1197" s="130"/>
      <c r="K1197" s="131" t="str">
        <f t="shared" si="587"/>
        <v/>
      </c>
      <c r="L1197" s="132" t="str">
        <f t="shared" si="588"/>
        <v/>
      </c>
      <c r="M1197" s="133" t="str">
        <f t="shared" si="589"/>
        <v/>
      </c>
      <c r="N1197" s="134" t="str">
        <f>IFERROR(IF(B:B="","",IF(R1197="Beer",SUM(LOOKUP(2,1/(Rates!$B$3:$B$5&lt;=W1197)/(Rates!$C$3:$C$5&gt;=W1197),Rates!$D$3:$D$5)*(X1197/100)*W1197),IF(R1197="Refreshment Beverage",SUM(LOOKUP(2,1/(Rates!$B$7:$B$11&lt;=W1197)/(Rates!$C$7:$C$11&gt;=W1197),Rates!$D$7:$D$11)*(X1197/100)*W1197)))),"")</f>
        <v/>
      </c>
      <c r="O1197" s="134" t="str">
        <f t="shared" si="590"/>
        <v/>
      </c>
      <c r="P1197" s="116"/>
      <c r="Q1197" s="117" t="str">
        <f t="shared" si="591"/>
        <v/>
      </c>
      <c r="R1197" s="128" t="str">
        <f t="shared" si="592"/>
        <v/>
      </c>
      <c r="S1197" s="135" t="str">
        <f>IF(B1197="","",IF(R1197="Refreshment Beverage",VLOOKUP(VALUE(Q1197),Rates!G$15:L$19,2,0),VLOOKUP(VALUE(Q1197),Rates!G$4:L$12,2,0)))</f>
        <v/>
      </c>
      <c r="T1197" s="135" t="str">
        <f t="shared" si="593"/>
        <v/>
      </c>
      <c r="U1197" s="118" t="str">
        <f t="shared" si="594"/>
        <v/>
      </c>
      <c r="V1197" s="135" t="str">
        <f t="shared" si="595"/>
        <v/>
      </c>
      <c r="W1197" s="135" t="str">
        <f t="shared" si="596"/>
        <v/>
      </c>
      <c r="X1197" s="119" t="str">
        <f t="shared" si="597"/>
        <v/>
      </c>
      <c r="Y1197" s="120" t="str">
        <f>IF(B:B="","",IF(R1197="Refreshment Beverage",VLOOKUP(Q1197,Rates!G$15:L$19,6,0)*W1197,VLOOKUP(Q1197,Rates!G$4:L$12,6,0)*W1197))</f>
        <v/>
      </c>
      <c r="Z1197" s="120" t="str">
        <f t="shared" si="598"/>
        <v/>
      </c>
      <c r="AA1197" s="120" t="str">
        <f t="shared" si="599"/>
        <v/>
      </c>
      <c r="AB1197" s="136" t="str">
        <f>IF(B:B="","",IF(R1197="Refreshment Beverage","",IF(AND(R1197="Beer",Q1197=0),SUM(LOOKUP(2,1/(Rates!$B$15:$B$18&lt;=W1197)/(Rates!$C$15:$C$18&gt;=W1197),Rates!$D$15:$D$18)*W1197),VLOOKUP(VALUE(Q:Q),Rates!A:B,2,0)*W1197)))</f>
        <v/>
      </c>
      <c r="AC1197" s="136" t="str">
        <f>IF(B:B="","",IF(R1197="Refreshment Beverage","",IF(AND(R1197="Beer",Q1197=0),SUM(LOOKUP(2,1/(Rates!$B$15:$B$18&lt;=W1197)/(Rates!$C$15:$C$18&gt;=W1197),Rates!$E$15:$E$18)*W1197),VLOOKUP(VALUE(Q:Q),Rates!A:C,3,0)*W1197)))</f>
        <v/>
      </c>
      <c r="AD1197" s="137" t="str">
        <f>IFERROR(IF(B:B="","",IF(R1197="Beer","",IF(VALUE(Q1197)=0,VLOOKUP(VLOOKUP(B:B,#REF!,16,0),Rates!A:E,2,0),VLOOKUP(VALUE(Q1197),Rates!A$31:B$34,2,0)*W1197))),0)</f>
        <v/>
      </c>
      <c r="AE1197" s="121" t="str">
        <f t="shared" si="600"/>
        <v/>
      </c>
      <c r="AF1197" s="138" t="str">
        <f t="shared" si="601"/>
        <v/>
      </c>
      <c r="AG1197" s="122" t="str">
        <f t="shared" si="602"/>
        <v/>
      </c>
      <c r="AH1197" s="123" t="str">
        <f t="shared" si="603"/>
        <v/>
      </c>
      <c r="AI1197" s="139" t="str">
        <f>IF(AE:AE="","",IF(R1197="Refreshment Beverage",AK1197*(Rates!J$19/100),ROUND(SUM(AH1197*(Rates!$J$8/100)),4)))</f>
        <v/>
      </c>
      <c r="AJ1197" s="124" t="str">
        <f t="shared" si="604"/>
        <v/>
      </c>
      <c r="AK1197" s="125" t="str">
        <f t="shared" si="605"/>
        <v/>
      </c>
      <c r="AL1197" s="121" t="str">
        <f t="shared" si="606"/>
        <v/>
      </c>
      <c r="AM1197" s="138" t="str">
        <f>IF(AS1197="","",IF(R1197="Refreshment Beverage",ROUND(AS1197*Rates!K$19,4),ROUND(AO1197*(VLOOKUP(VALUE(Q1197),Rates!G$4:L$12,3,0)),4)))</f>
        <v/>
      </c>
      <c r="AN1197" s="126" t="str">
        <f>IF(AS1197="","",IF(R1197="Refreshment Beverage",AS1197*(Rates!J$19/100),MAX(AM1197,AB1197)))</f>
        <v/>
      </c>
      <c r="AO1197" s="127" t="str">
        <f t="shared" si="607"/>
        <v/>
      </c>
      <c r="AP1197" s="127" t="str">
        <f t="shared" si="608"/>
        <v/>
      </c>
      <c r="AQ1197" s="140" t="str">
        <f>IF(AS1197="","",IF(R1197="Refreshment Beverage",ROUND(SUM(VLOOKUP(Q:Q,Rates!G$15:L$19,3,0)*(AS1197-Y1197-Z1197-AA1197)),4),ROUND(SUM(Rates!$K$8*AS1197),4)))</f>
        <v/>
      </c>
      <c r="AR1197" s="139" t="str">
        <f t="shared" si="609"/>
        <v/>
      </c>
      <c r="AS1197" s="125" t="str">
        <f t="shared" si="610"/>
        <v/>
      </c>
      <c r="AT1197" s="121" t="str">
        <f t="shared" si="611"/>
        <v/>
      </c>
      <c r="AU1197" s="138" t="str">
        <f>IF(AX1197="","",IF(R1197="Refreshment Beverage",ROUND((BA1197-Y1197-Z1197-AA1197)*VLOOKUP(VALUE(Q1197),Rates!G$15:L$19,3,0),4),ROUND(AW1197*(VLOOKUP(VALUE(Q1197),Rates!G:L,3,0)),4)))</f>
        <v/>
      </c>
      <c r="AV1197" s="126" t="str">
        <f t="shared" si="612"/>
        <v/>
      </c>
      <c r="AW1197" s="127" t="str">
        <f t="shared" si="613"/>
        <v/>
      </c>
      <c r="AX1197" s="123" t="str">
        <f t="shared" si="614"/>
        <v/>
      </c>
      <c r="AY1197" s="140" t="str">
        <f>IF(AX1197="","",IF(R1197="Refreshment Beverage",ROUND(SUM(AX1197*Rates!K$19),4),ROUND(SUM(AX1197*(Rates!J$8/100)),4)))</f>
        <v/>
      </c>
      <c r="AZ1197" s="124" t="str">
        <f t="shared" si="615"/>
        <v/>
      </c>
      <c r="BA1197" s="125" t="str">
        <f t="shared" si="616"/>
        <v/>
      </c>
      <c r="BB1197" s="115"/>
      <c r="BC1197" s="143"/>
      <c r="BD1197" s="100"/>
      <c r="BE1197" s="100"/>
      <c r="BF1197" s="100"/>
      <c r="BG1197" s="100"/>
    </row>
    <row r="1198" spans="1:59" ht="12.75" customHeight="1" x14ac:dyDescent="0.2">
      <c r="A1198" s="144"/>
      <c r="B1198" s="141"/>
      <c r="C1198" s="141"/>
      <c r="D1198" s="142"/>
      <c r="E1198" s="142"/>
      <c r="F1198" s="142"/>
      <c r="G1198" s="142"/>
      <c r="H1198" s="142"/>
      <c r="I1198" s="129"/>
      <c r="J1198" s="130"/>
      <c r="K1198" s="131" t="str">
        <f t="shared" si="587"/>
        <v/>
      </c>
      <c r="L1198" s="132" t="str">
        <f t="shared" si="588"/>
        <v/>
      </c>
      <c r="M1198" s="133" t="str">
        <f t="shared" si="589"/>
        <v/>
      </c>
      <c r="N1198" s="134" t="str">
        <f>IFERROR(IF(B:B="","",IF(R1198="Beer",SUM(LOOKUP(2,1/(Rates!$B$3:$B$5&lt;=W1198)/(Rates!$C$3:$C$5&gt;=W1198),Rates!$D$3:$D$5)*(X1198/100)*W1198),IF(R1198="Refreshment Beverage",SUM(LOOKUP(2,1/(Rates!$B$7:$B$11&lt;=W1198)/(Rates!$C$7:$C$11&gt;=W1198),Rates!$D$7:$D$11)*(X1198/100)*W1198)))),"")</f>
        <v/>
      </c>
      <c r="O1198" s="134" t="str">
        <f t="shared" si="590"/>
        <v/>
      </c>
      <c r="P1198" s="116"/>
      <c r="Q1198" s="117" t="str">
        <f t="shared" si="591"/>
        <v/>
      </c>
      <c r="R1198" s="128" t="str">
        <f t="shared" si="592"/>
        <v/>
      </c>
      <c r="S1198" s="135" t="str">
        <f>IF(B1198="","",IF(R1198="Refreshment Beverage",VLOOKUP(VALUE(Q1198),Rates!G$15:L$19,2,0),VLOOKUP(VALUE(Q1198),Rates!G$4:L$12,2,0)))</f>
        <v/>
      </c>
      <c r="T1198" s="135" t="str">
        <f t="shared" si="593"/>
        <v/>
      </c>
      <c r="U1198" s="118" t="str">
        <f t="shared" si="594"/>
        <v/>
      </c>
      <c r="V1198" s="135" t="str">
        <f t="shared" si="595"/>
        <v/>
      </c>
      <c r="W1198" s="135" t="str">
        <f t="shared" si="596"/>
        <v/>
      </c>
      <c r="X1198" s="119" t="str">
        <f t="shared" si="597"/>
        <v/>
      </c>
      <c r="Y1198" s="120" t="str">
        <f>IF(B:B="","",IF(R1198="Refreshment Beverage",VLOOKUP(Q1198,Rates!G$15:L$19,6,0)*W1198,VLOOKUP(Q1198,Rates!G$4:L$12,6,0)*W1198))</f>
        <v/>
      </c>
      <c r="Z1198" s="120" t="str">
        <f t="shared" si="598"/>
        <v/>
      </c>
      <c r="AA1198" s="120" t="str">
        <f t="shared" si="599"/>
        <v/>
      </c>
      <c r="AB1198" s="136" t="str">
        <f>IF(B:B="","",IF(R1198="Refreshment Beverage","",IF(AND(R1198="Beer",Q1198=0),SUM(LOOKUP(2,1/(Rates!$B$15:$B$18&lt;=W1198)/(Rates!$C$15:$C$18&gt;=W1198),Rates!$D$15:$D$18)*W1198),VLOOKUP(VALUE(Q:Q),Rates!A:B,2,0)*W1198)))</f>
        <v/>
      </c>
      <c r="AC1198" s="136" t="str">
        <f>IF(B:B="","",IF(R1198="Refreshment Beverage","",IF(AND(R1198="Beer",Q1198=0),SUM(LOOKUP(2,1/(Rates!$B$15:$B$18&lt;=W1198)/(Rates!$C$15:$C$18&gt;=W1198),Rates!$E$15:$E$18)*W1198),VLOOKUP(VALUE(Q:Q),Rates!A:C,3,0)*W1198)))</f>
        <v/>
      </c>
      <c r="AD1198" s="137" t="str">
        <f>IFERROR(IF(B:B="","",IF(R1198="Beer","",IF(VALUE(Q1198)=0,VLOOKUP(VLOOKUP(B:B,#REF!,16,0),Rates!A:E,2,0),VLOOKUP(VALUE(Q1198),Rates!A$31:B$34,2,0)*W1198))),0)</f>
        <v/>
      </c>
      <c r="AE1198" s="121" t="str">
        <f t="shared" si="600"/>
        <v/>
      </c>
      <c r="AF1198" s="138" t="str">
        <f t="shared" si="601"/>
        <v/>
      </c>
      <c r="AG1198" s="122" t="str">
        <f t="shared" si="602"/>
        <v/>
      </c>
      <c r="AH1198" s="123" t="str">
        <f t="shared" si="603"/>
        <v/>
      </c>
      <c r="AI1198" s="139" t="str">
        <f>IF(AE:AE="","",IF(R1198="Refreshment Beverage",AK1198*(Rates!J$19/100),ROUND(SUM(AH1198*(Rates!$J$8/100)),4)))</f>
        <v/>
      </c>
      <c r="AJ1198" s="124" t="str">
        <f t="shared" si="604"/>
        <v/>
      </c>
      <c r="AK1198" s="125" t="str">
        <f t="shared" si="605"/>
        <v/>
      </c>
      <c r="AL1198" s="121" t="str">
        <f t="shared" si="606"/>
        <v/>
      </c>
      <c r="AM1198" s="138" t="str">
        <f>IF(AS1198="","",IF(R1198="Refreshment Beverage",ROUND(AS1198*Rates!K$19,4),ROUND(AO1198*(VLOOKUP(VALUE(Q1198),Rates!G$4:L$12,3,0)),4)))</f>
        <v/>
      </c>
      <c r="AN1198" s="126" t="str">
        <f>IF(AS1198="","",IF(R1198="Refreshment Beverage",AS1198*(Rates!J$19/100),MAX(AM1198,AB1198)))</f>
        <v/>
      </c>
      <c r="AO1198" s="127" t="str">
        <f t="shared" si="607"/>
        <v/>
      </c>
      <c r="AP1198" s="127" t="str">
        <f t="shared" si="608"/>
        <v/>
      </c>
      <c r="AQ1198" s="140" t="str">
        <f>IF(AS1198="","",IF(R1198="Refreshment Beverage",ROUND(SUM(VLOOKUP(Q:Q,Rates!G$15:L$19,3,0)*(AS1198-Y1198-Z1198-AA1198)),4),ROUND(SUM(Rates!$K$8*AS1198),4)))</f>
        <v/>
      </c>
      <c r="AR1198" s="139" t="str">
        <f t="shared" si="609"/>
        <v/>
      </c>
      <c r="AS1198" s="125" t="str">
        <f t="shared" si="610"/>
        <v/>
      </c>
      <c r="AT1198" s="121" t="str">
        <f t="shared" si="611"/>
        <v/>
      </c>
      <c r="AU1198" s="138" t="str">
        <f>IF(AX1198="","",IF(R1198="Refreshment Beverage",ROUND((BA1198-Y1198-Z1198-AA1198)*VLOOKUP(VALUE(Q1198),Rates!G$15:L$19,3,0),4),ROUND(AW1198*(VLOOKUP(VALUE(Q1198),Rates!G:L,3,0)),4)))</f>
        <v/>
      </c>
      <c r="AV1198" s="126" t="str">
        <f t="shared" si="612"/>
        <v/>
      </c>
      <c r="AW1198" s="127" t="str">
        <f t="shared" si="613"/>
        <v/>
      </c>
      <c r="AX1198" s="123" t="str">
        <f t="shared" si="614"/>
        <v/>
      </c>
      <c r="AY1198" s="140" t="str">
        <f>IF(AX1198="","",IF(R1198="Refreshment Beverage",ROUND(SUM(AX1198*Rates!K$19),4),ROUND(SUM(AX1198*(Rates!J$8/100)),4)))</f>
        <v/>
      </c>
      <c r="AZ1198" s="124" t="str">
        <f t="shared" si="615"/>
        <v/>
      </c>
      <c r="BA1198" s="125" t="str">
        <f t="shared" si="616"/>
        <v/>
      </c>
      <c r="BB1198" s="115"/>
      <c r="BC1198" s="143"/>
      <c r="BD1198" s="100"/>
      <c r="BE1198" s="100"/>
      <c r="BF1198" s="100"/>
      <c r="BG1198" s="100"/>
    </row>
    <row r="1199" spans="1:59" ht="12.75" customHeight="1" x14ac:dyDescent="0.2">
      <c r="A1199" s="144"/>
      <c r="B1199" s="141"/>
      <c r="C1199" s="141"/>
      <c r="D1199" s="142"/>
      <c r="E1199" s="142"/>
      <c r="F1199" s="142"/>
      <c r="G1199" s="142"/>
      <c r="H1199" s="142"/>
      <c r="I1199" s="129"/>
      <c r="J1199" s="130"/>
      <c r="K1199" s="131" t="str">
        <f t="shared" si="587"/>
        <v/>
      </c>
      <c r="L1199" s="132" t="str">
        <f t="shared" si="588"/>
        <v/>
      </c>
      <c r="M1199" s="133" t="str">
        <f t="shared" si="589"/>
        <v/>
      </c>
      <c r="N1199" s="134" t="str">
        <f>IFERROR(IF(B:B="","",IF(R1199="Beer",SUM(LOOKUP(2,1/(Rates!$B$3:$B$5&lt;=W1199)/(Rates!$C$3:$C$5&gt;=W1199),Rates!$D$3:$D$5)*(X1199/100)*W1199),IF(R1199="Refreshment Beverage",SUM(LOOKUP(2,1/(Rates!$B$7:$B$11&lt;=W1199)/(Rates!$C$7:$C$11&gt;=W1199),Rates!$D$7:$D$11)*(X1199/100)*W1199)))),"")</f>
        <v/>
      </c>
      <c r="O1199" s="134" t="str">
        <f t="shared" si="590"/>
        <v/>
      </c>
      <c r="P1199" s="116"/>
      <c r="Q1199" s="117" t="str">
        <f t="shared" si="591"/>
        <v/>
      </c>
      <c r="R1199" s="128" t="str">
        <f t="shared" si="592"/>
        <v/>
      </c>
      <c r="S1199" s="135" t="str">
        <f>IF(B1199="","",IF(R1199="Refreshment Beverage",VLOOKUP(VALUE(Q1199),Rates!G$15:L$19,2,0),VLOOKUP(VALUE(Q1199),Rates!G$4:L$12,2,0)))</f>
        <v/>
      </c>
      <c r="T1199" s="135" t="str">
        <f t="shared" si="593"/>
        <v/>
      </c>
      <c r="U1199" s="118" t="str">
        <f t="shared" si="594"/>
        <v/>
      </c>
      <c r="V1199" s="135" t="str">
        <f t="shared" si="595"/>
        <v/>
      </c>
      <c r="W1199" s="135" t="str">
        <f t="shared" si="596"/>
        <v/>
      </c>
      <c r="X1199" s="119" t="str">
        <f t="shared" si="597"/>
        <v/>
      </c>
      <c r="Y1199" s="120" t="str">
        <f>IF(B:B="","",IF(R1199="Refreshment Beverage",VLOOKUP(Q1199,Rates!G$15:L$19,6,0)*W1199,VLOOKUP(Q1199,Rates!G$4:L$12,6,0)*W1199))</f>
        <v/>
      </c>
      <c r="Z1199" s="120" t="str">
        <f t="shared" si="598"/>
        <v/>
      </c>
      <c r="AA1199" s="120" t="str">
        <f t="shared" si="599"/>
        <v/>
      </c>
      <c r="AB1199" s="136" t="str">
        <f>IF(B:B="","",IF(R1199="Refreshment Beverage","",IF(AND(R1199="Beer",Q1199=0),SUM(LOOKUP(2,1/(Rates!$B$15:$B$18&lt;=W1199)/(Rates!$C$15:$C$18&gt;=W1199),Rates!$D$15:$D$18)*W1199),VLOOKUP(VALUE(Q:Q),Rates!A:B,2,0)*W1199)))</f>
        <v/>
      </c>
      <c r="AC1199" s="136" t="str">
        <f>IF(B:B="","",IF(R1199="Refreshment Beverage","",IF(AND(R1199="Beer",Q1199=0),SUM(LOOKUP(2,1/(Rates!$B$15:$B$18&lt;=W1199)/(Rates!$C$15:$C$18&gt;=W1199),Rates!$E$15:$E$18)*W1199),VLOOKUP(VALUE(Q:Q),Rates!A:C,3,0)*W1199)))</f>
        <v/>
      </c>
      <c r="AD1199" s="137" t="str">
        <f>IFERROR(IF(B:B="","",IF(R1199="Beer","",IF(VALUE(Q1199)=0,VLOOKUP(VLOOKUP(B:B,#REF!,16,0),Rates!A:E,2,0),VLOOKUP(VALUE(Q1199),Rates!A$31:B$34,2,0)*W1199))),0)</f>
        <v/>
      </c>
      <c r="AE1199" s="121" t="str">
        <f t="shared" si="600"/>
        <v/>
      </c>
      <c r="AF1199" s="138" t="str">
        <f t="shared" si="601"/>
        <v/>
      </c>
      <c r="AG1199" s="122" t="str">
        <f t="shared" si="602"/>
        <v/>
      </c>
      <c r="AH1199" s="123" t="str">
        <f t="shared" si="603"/>
        <v/>
      </c>
      <c r="AI1199" s="139" t="str">
        <f>IF(AE:AE="","",IF(R1199="Refreshment Beverage",AK1199*(Rates!J$19/100),ROUND(SUM(AH1199*(Rates!$J$8/100)),4)))</f>
        <v/>
      </c>
      <c r="AJ1199" s="124" t="str">
        <f t="shared" si="604"/>
        <v/>
      </c>
      <c r="AK1199" s="125" t="str">
        <f t="shared" si="605"/>
        <v/>
      </c>
      <c r="AL1199" s="121" t="str">
        <f t="shared" si="606"/>
        <v/>
      </c>
      <c r="AM1199" s="138" t="str">
        <f>IF(AS1199="","",IF(R1199="Refreshment Beverage",ROUND(AS1199*Rates!K$19,4),ROUND(AO1199*(VLOOKUP(VALUE(Q1199),Rates!G$4:L$12,3,0)),4)))</f>
        <v/>
      </c>
      <c r="AN1199" s="126" t="str">
        <f>IF(AS1199="","",IF(R1199="Refreshment Beverage",AS1199*(Rates!J$19/100),MAX(AM1199,AB1199)))</f>
        <v/>
      </c>
      <c r="AO1199" s="127" t="str">
        <f t="shared" si="607"/>
        <v/>
      </c>
      <c r="AP1199" s="127" t="str">
        <f t="shared" si="608"/>
        <v/>
      </c>
      <c r="AQ1199" s="140" t="str">
        <f>IF(AS1199="","",IF(R1199="Refreshment Beverage",ROUND(SUM(VLOOKUP(Q:Q,Rates!G$15:L$19,3,0)*(AS1199-Y1199-Z1199-AA1199)),4),ROUND(SUM(Rates!$K$8*AS1199),4)))</f>
        <v/>
      </c>
      <c r="AR1199" s="139" t="str">
        <f t="shared" si="609"/>
        <v/>
      </c>
      <c r="AS1199" s="125" t="str">
        <f t="shared" si="610"/>
        <v/>
      </c>
      <c r="AT1199" s="121" t="str">
        <f t="shared" si="611"/>
        <v/>
      </c>
      <c r="AU1199" s="138" t="str">
        <f>IF(AX1199="","",IF(R1199="Refreshment Beverage",ROUND((BA1199-Y1199-Z1199-AA1199)*VLOOKUP(VALUE(Q1199),Rates!G$15:L$19,3,0),4),ROUND(AW1199*(VLOOKUP(VALUE(Q1199),Rates!G:L,3,0)),4)))</f>
        <v/>
      </c>
      <c r="AV1199" s="126" t="str">
        <f t="shared" si="612"/>
        <v/>
      </c>
      <c r="AW1199" s="127" t="str">
        <f t="shared" si="613"/>
        <v/>
      </c>
      <c r="AX1199" s="123" t="str">
        <f t="shared" si="614"/>
        <v/>
      </c>
      <c r="AY1199" s="140" t="str">
        <f>IF(AX1199="","",IF(R1199="Refreshment Beverage",ROUND(SUM(AX1199*Rates!K$19),4),ROUND(SUM(AX1199*(Rates!J$8/100)),4)))</f>
        <v/>
      </c>
      <c r="AZ1199" s="124" t="str">
        <f t="shared" si="615"/>
        <v/>
      </c>
      <c r="BA1199" s="125" t="str">
        <f t="shared" si="616"/>
        <v/>
      </c>
      <c r="BB1199" s="115"/>
      <c r="BC1199" s="143"/>
      <c r="BD1199" s="100"/>
      <c r="BE1199" s="100"/>
      <c r="BF1199" s="100"/>
      <c r="BG1199" s="100"/>
    </row>
    <row r="1200" spans="1:59" ht="12.75" customHeight="1" x14ac:dyDescent="0.2">
      <c r="A1200" s="144"/>
      <c r="B1200" s="141"/>
      <c r="C1200" s="141"/>
      <c r="D1200" s="142"/>
      <c r="E1200" s="142"/>
      <c r="F1200" s="142"/>
      <c r="G1200" s="142"/>
      <c r="H1200" s="142"/>
      <c r="I1200" s="129"/>
      <c r="J1200" s="130"/>
      <c r="K1200" s="131" t="str">
        <f t="shared" si="587"/>
        <v/>
      </c>
      <c r="L1200" s="132" t="str">
        <f t="shared" si="588"/>
        <v/>
      </c>
      <c r="M1200" s="133" t="str">
        <f t="shared" si="589"/>
        <v/>
      </c>
      <c r="N1200" s="134" t="str">
        <f>IFERROR(IF(B:B="","",IF(R1200="Beer",SUM(LOOKUP(2,1/(Rates!$B$3:$B$5&lt;=W1200)/(Rates!$C$3:$C$5&gt;=W1200),Rates!$D$3:$D$5)*(X1200/100)*W1200),IF(R1200="Refreshment Beverage",SUM(LOOKUP(2,1/(Rates!$B$7:$B$11&lt;=W1200)/(Rates!$C$7:$C$11&gt;=W1200),Rates!$D$7:$D$11)*(X1200/100)*W1200)))),"")</f>
        <v/>
      </c>
      <c r="O1200" s="134" t="str">
        <f t="shared" si="590"/>
        <v/>
      </c>
      <c r="P1200" s="116"/>
      <c r="Q1200" s="117" t="str">
        <f t="shared" si="591"/>
        <v/>
      </c>
      <c r="R1200" s="128" t="str">
        <f t="shared" si="592"/>
        <v/>
      </c>
      <c r="S1200" s="135" t="str">
        <f>IF(B1200="","",IF(R1200="Refreshment Beverage",VLOOKUP(VALUE(Q1200),Rates!G$15:L$19,2,0),VLOOKUP(VALUE(Q1200),Rates!G$4:L$12,2,0)))</f>
        <v/>
      </c>
      <c r="T1200" s="135" t="str">
        <f t="shared" si="593"/>
        <v/>
      </c>
      <c r="U1200" s="118" t="str">
        <f t="shared" si="594"/>
        <v/>
      </c>
      <c r="V1200" s="135" t="str">
        <f t="shared" si="595"/>
        <v/>
      </c>
      <c r="W1200" s="135" t="str">
        <f t="shared" si="596"/>
        <v/>
      </c>
      <c r="X1200" s="119" t="str">
        <f t="shared" si="597"/>
        <v/>
      </c>
      <c r="Y1200" s="120" t="str">
        <f>IF(B:B="","",IF(R1200="Refreshment Beverage",VLOOKUP(Q1200,Rates!G$15:L$19,6,0)*W1200,VLOOKUP(Q1200,Rates!G$4:L$12,6,0)*W1200))</f>
        <v/>
      </c>
      <c r="Z1200" s="120" t="str">
        <f t="shared" si="598"/>
        <v/>
      </c>
      <c r="AA1200" s="120" t="str">
        <f t="shared" si="599"/>
        <v/>
      </c>
      <c r="AB1200" s="136" t="str">
        <f>IF(B:B="","",IF(R1200="Refreshment Beverage","",IF(AND(R1200="Beer",Q1200=0),SUM(LOOKUP(2,1/(Rates!$B$15:$B$18&lt;=W1200)/(Rates!$C$15:$C$18&gt;=W1200),Rates!$D$15:$D$18)*W1200),VLOOKUP(VALUE(Q:Q),Rates!A:B,2,0)*W1200)))</f>
        <v/>
      </c>
      <c r="AC1200" s="136" t="str">
        <f>IF(B:B="","",IF(R1200="Refreshment Beverage","",IF(AND(R1200="Beer",Q1200=0),SUM(LOOKUP(2,1/(Rates!$B$15:$B$18&lt;=W1200)/(Rates!$C$15:$C$18&gt;=W1200),Rates!$E$15:$E$18)*W1200),VLOOKUP(VALUE(Q:Q),Rates!A:C,3,0)*W1200)))</f>
        <v/>
      </c>
      <c r="AD1200" s="137" t="str">
        <f>IFERROR(IF(B:B="","",IF(R1200="Beer","",IF(VALUE(Q1200)=0,VLOOKUP(VLOOKUP(B:B,#REF!,16,0),Rates!A:E,2,0),VLOOKUP(VALUE(Q1200),Rates!A$31:B$34,2,0)*W1200))),0)</f>
        <v/>
      </c>
      <c r="AE1200" s="121" t="str">
        <f t="shared" si="600"/>
        <v/>
      </c>
      <c r="AF1200" s="138" t="str">
        <f t="shared" si="601"/>
        <v/>
      </c>
      <c r="AG1200" s="122" t="str">
        <f t="shared" si="602"/>
        <v/>
      </c>
      <c r="AH1200" s="123" t="str">
        <f t="shared" si="603"/>
        <v/>
      </c>
      <c r="AI1200" s="139" t="str">
        <f>IF(AE:AE="","",IF(R1200="Refreshment Beverage",AK1200*(Rates!J$19/100),ROUND(SUM(AH1200*(Rates!$J$8/100)),4)))</f>
        <v/>
      </c>
      <c r="AJ1200" s="124" t="str">
        <f t="shared" si="604"/>
        <v/>
      </c>
      <c r="AK1200" s="125" t="str">
        <f t="shared" si="605"/>
        <v/>
      </c>
      <c r="AL1200" s="121" t="str">
        <f t="shared" si="606"/>
        <v/>
      </c>
      <c r="AM1200" s="138" t="str">
        <f>IF(AS1200="","",IF(R1200="Refreshment Beverage",ROUND(AS1200*Rates!K$19,4),ROUND(AO1200*(VLOOKUP(VALUE(Q1200),Rates!G$4:L$12,3,0)),4)))</f>
        <v/>
      </c>
      <c r="AN1200" s="126" t="str">
        <f>IF(AS1200="","",IF(R1200="Refreshment Beverage",AS1200*(Rates!J$19/100),MAX(AM1200,AB1200)))</f>
        <v/>
      </c>
      <c r="AO1200" s="127" t="str">
        <f t="shared" si="607"/>
        <v/>
      </c>
      <c r="AP1200" s="127" t="str">
        <f t="shared" si="608"/>
        <v/>
      </c>
      <c r="AQ1200" s="140" t="str">
        <f>IF(AS1200="","",IF(R1200="Refreshment Beverage",ROUND(SUM(VLOOKUP(Q:Q,Rates!G$15:L$19,3,0)*(AS1200-Y1200-Z1200-AA1200)),4),ROUND(SUM(Rates!$K$8*AS1200),4)))</f>
        <v/>
      </c>
      <c r="AR1200" s="139" t="str">
        <f t="shared" si="609"/>
        <v/>
      </c>
      <c r="AS1200" s="125" t="str">
        <f t="shared" si="610"/>
        <v/>
      </c>
      <c r="AT1200" s="121" t="str">
        <f t="shared" si="611"/>
        <v/>
      </c>
      <c r="AU1200" s="138" t="str">
        <f>IF(AX1200="","",IF(R1200="Refreshment Beverage",ROUND((BA1200-Y1200-Z1200-AA1200)*VLOOKUP(VALUE(Q1200),Rates!G$15:L$19,3,0),4),ROUND(AW1200*(VLOOKUP(VALUE(Q1200),Rates!G:L,3,0)),4)))</f>
        <v/>
      </c>
      <c r="AV1200" s="126" t="str">
        <f t="shared" si="612"/>
        <v/>
      </c>
      <c r="AW1200" s="127" t="str">
        <f t="shared" si="613"/>
        <v/>
      </c>
      <c r="AX1200" s="123" t="str">
        <f t="shared" si="614"/>
        <v/>
      </c>
      <c r="AY1200" s="140" t="str">
        <f>IF(AX1200="","",IF(R1200="Refreshment Beverage",ROUND(SUM(AX1200*Rates!K$19),4),ROUND(SUM(AX1200*(Rates!J$8/100)),4)))</f>
        <v/>
      </c>
      <c r="AZ1200" s="124" t="str">
        <f t="shared" si="615"/>
        <v/>
      </c>
      <c r="BA1200" s="125" t="str">
        <f t="shared" si="616"/>
        <v/>
      </c>
      <c r="BB1200" s="115"/>
      <c r="BC1200" s="143"/>
      <c r="BD1200" s="100"/>
      <c r="BE1200" s="100"/>
      <c r="BF1200" s="100"/>
      <c r="BG1200" s="100"/>
    </row>
    <row r="1201" spans="1:59" ht="12.75" customHeight="1" x14ac:dyDescent="0.2">
      <c r="A1201" s="144"/>
      <c r="B1201" s="141"/>
      <c r="C1201" s="141"/>
      <c r="D1201" s="142"/>
      <c r="E1201" s="142"/>
      <c r="F1201" s="142"/>
      <c r="G1201" s="142"/>
      <c r="H1201" s="142"/>
      <c r="I1201" s="129"/>
      <c r="J1201" s="130"/>
      <c r="K1201" s="131" t="str">
        <f t="shared" si="587"/>
        <v/>
      </c>
      <c r="L1201" s="132" t="str">
        <f t="shared" si="588"/>
        <v/>
      </c>
      <c r="M1201" s="133" t="str">
        <f t="shared" si="589"/>
        <v/>
      </c>
      <c r="N1201" s="134" t="str">
        <f>IFERROR(IF(B:B="","",IF(R1201="Beer",SUM(LOOKUP(2,1/(Rates!$B$3:$B$5&lt;=W1201)/(Rates!$C$3:$C$5&gt;=W1201),Rates!$D$3:$D$5)*(X1201/100)*W1201),IF(R1201="Refreshment Beverage",SUM(LOOKUP(2,1/(Rates!$B$7:$B$11&lt;=W1201)/(Rates!$C$7:$C$11&gt;=W1201),Rates!$D$7:$D$11)*(X1201/100)*W1201)))),"")</f>
        <v/>
      </c>
      <c r="O1201" s="134" t="str">
        <f t="shared" si="590"/>
        <v/>
      </c>
      <c r="P1201" s="116"/>
      <c r="Q1201" s="117" t="str">
        <f t="shared" si="591"/>
        <v/>
      </c>
      <c r="R1201" s="128" t="str">
        <f t="shared" si="592"/>
        <v/>
      </c>
      <c r="S1201" s="135" t="str">
        <f>IF(B1201="","",IF(R1201="Refreshment Beverage",VLOOKUP(VALUE(Q1201),Rates!G$15:L$19,2,0),VLOOKUP(VALUE(Q1201),Rates!G$4:L$12,2,0)))</f>
        <v/>
      </c>
      <c r="T1201" s="135" t="str">
        <f t="shared" si="593"/>
        <v/>
      </c>
      <c r="U1201" s="118" t="str">
        <f t="shared" si="594"/>
        <v/>
      </c>
      <c r="V1201" s="135" t="str">
        <f t="shared" si="595"/>
        <v/>
      </c>
      <c r="W1201" s="135" t="str">
        <f t="shared" si="596"/>
        <v/>
      </c>
      <c r="X1201" s="119" t="str">
        <f t="shared" si="597"/>
        <v/>
      </c>
      <c r="Y1201" s="120" t="str">
        <f>IF(B:B="","",IF(R1201="Refreshment Beverage",VLOOKUP(Q1201,Rates!G$15:L$19,6,0)*W1201,VLOOKUP(Q1201,Rates!G$4:L$12,6,0)*W1201))</f>
        <v/>
      </c>
      <c r="Z1201" s="120" t="str">
        <f t="shared" si="598"/>
        <v/>
      </c>
      <c r="AA1201" s="120" t="str">
        <f t="shared" si="599"/>
        <v/>
      </c>
      <c r="AB1201" s="136" t="str">
        <f>IF(B:B="","",IF(R1201="Refreshment Beverage","",IF(AND(R1201="Beer",Q1201=0),SUM(LOOKUP(2,1/(Rates!$B$15:$B$18&lt;=W1201)/(Rates!$C$15:$C$18&gt;=W1201),Rates!$D$15:$D$18)*W1201),VLOOKUP(VALUE(Q:Q),Rates!A:B,2,0)*W1201)))</f>
        <v/>
      </c>
      <c r="AC1201" s="136" t="str">
        <f>IF(B:B="","",IF(R1201="Refreshment Beverage","",IF(AND(R1201="Beer",Q1201=0),SUM(LOOKUP(2,1/(Rates!$B$15:$B$18&lt;=W1201)/(Rates!$C$15:$C$18&gt;=W1201),Rates!$E$15:$E$18)*W1201),VLOOKUP(VALUE(Q:Q),Rates!A:C,3,0)*W1201)))</f>
        <v/>
      </c>
      <c r="AD1201" s="137" t="str">
        <f>IFERROR(IF(B:B="","",IF(R1201="Beer","",IF(VALUE(Q1201)=0,VLOOKUP(VLOOKUP(B:B,#REF!,16,0),Rates!A:E,2,0),VLOOKUP(VALUE(Q1201),Rates!A$31:B$34,2,0)*W1201))),0)</f>
        <v/>
      </c>
      <c r="AE1201" s="121" t="str">
        <f t="shared" si="600"/>
        <v/>
      </c>
      <c r="AF1201" s="138" t="str">
        <f t="shared" si="601"/>
        <v/>
      </c>
      <c r="AG1201" s="122" t="str">
        <f t="shared" si="602"/>
        <v/>
      </c>
      <c r="AH1201" s="123" t="str">
        <f t="shared" si="603"/>
        <v/>
      </c>
      <c r="AI1201" s="139" t="str">
        <f>IF(AE:AE="","",IF(R1201="Refreshment Beverage",AK1201*(Rates!J$19/100),ROUND(SUM(AH1201*(Rates!$J$8/100)),4)))</f>
        <v/>
      </c>
      <c r="AJ1201" s="124" t="str">
        <f t="shared" si="604"/>
        <v/>
      </c>
      <c r="AK1201" s="125" t="str">
        <f t="shared" si="605"/>
        <v/>
      </c>
      <c r="AL1201" s="121" t="str">
        <f t="shared" si="606"/>
        <v/>
      </c>
      <c r="AM1201" s="138" t="str">
        <f>IF(AS1201="","",IF(R1201="Refreshment Beverage",ROUND(AS1201*Rates!K$19,4),ROUND(AO1201*(VLOOKUP(VALUE(Q1201),Rates!G$4:L$12,3,0)),4)))</f>
        <v/>
      </c>
      <c r="AN1201" s="126" t="str">
        <f>IF(AS1201="","",IF(R1201="Refreshment Beverage",AS1201*(Rates!J$19/100),MAX(AM1201,AB1201)))</f>
        <v/>
      </c>
      <c r="AO1201" s="127" t="str">
        <f t="shared" si="607"/>
        <v/>
      </c>
      <c r="AP1201" s="127" t="str">
        <f t="shared" si="608"/>
        <v/>
      </c>
      <c r="AQ1201" s="140" t="str">
        <f>IF(AS1201="","",IF(R1201="Refreshment Beverage",ROUND(SUM(VLOOKUP(Q:Q,Rates!G$15:L$19,3,0)*(AS1201-Y1201-Z1201-AA1201)),4),ROUND(SUM(Rates!$K$8*AS1201),4)))</f>
        <v/>
      </c>
      <c r="AR1201" s="139" t="str">
        <f t="shared" si="609"/>
        <v/>
      </c>
      <c r="AS1201" s="125" t="str">
        <f t="shared" si="610"/>
        <v/>
      </c>
      <c r="AT1201" s="121" t="str">
        <f t="shared" si="611"/>
        <v/>
      </c>
      <c r="AU1201" s="138" t="str">
        <f>IF(AX1201="","",IF(R1201="Refreshment Beverage",ROUND((BA1201-Y1201-Z1201-AA1201)*VLOOKUP(VALUE(Q1201),Rates!G$15:L$19,3,0),4),ROUND(AW1201*(VLOOKUP(VALUE(Q1201),Rates!G:L,3,0)),4)))</f>
        <v/>
      </c>
      <c r="AV1201" s="126" t="str">
        <f t="shared" si="612"/>
        <v/>
      </c>
      <c r="AW1201" s="127" t="str">
        <f t="shared" si="613"/>
        <v/>
      </c>
      <c r="AX1201" s="123" t="str">
        <f t="shared" si="614"/>
        <v/>
      </c>
      <c r="AY1201" s="140" t="str">
        <f>IF(AX1201="","",IF(R1201="Refreshment Beverage",ROUND(SUM(AX1201*Rates!K$19),4),ROUND(SUM(AX1201*(Rates!J$8/100)),4)))</f>
        <v/>
      </c>
      <c r="AZ1201" s="124" t="str">
        <f t="shared" si="615"/>
        <v/>
      </c>
      <c r="BA1201" s="125" t="str">
        <f t="shared" si="616"/>
        <v/>
      </c>
      <c r="BB1201" s="115"/>
      <c r="BC1201" s="143"/>
      <c r="BD1201" s="100"/>
      <c r="BE1201" s="100"/>
      <c r="BF1201" s="100"/>
      <c r="BG1201" s="100"/>
    </row>
    <row r="1202" spans="1:59" ht="12.75" customHeight="1" x14ac:dyDescent="0.2">
      <c r="A1202" s="144"/>
      <c r="B1202" s="141"/>
      <c r="C1202" s="141"/>
      <c r="D1202" s="142"/>
      <c r="E1202" s="142"/>
      <c r="F1202" s="142"/>
      <c r="G1202" s="142"/>
      <c r="H1202" s="142"/>
      <c r="I1202" s="129"/>
      <c r="J1202" s="130"/>
      <c r="K1202" s="131" t="str">
        <f t="shared" si="587"/>
        <v/>
      </c>
      <c r="L1202" s="132" t="str">
        <f t="shared" si="588"/>
        <v/>
      </c>
      <c r="M1202" s="133" t="str">
        <f t="shared" si="589"/>
        <v/>
      </c>
      <c r="N1202" s="134" t="str">
        <f>IFERROR(IF(B:B="","",IF(R1202="Beer",SUM(LOOKUP(2,1/(Rates!$B$3:$B$5&lt;=W1202)/(Rates!$C$3:$C$5&gt;=W1202),Rates!$D$3:$D$5)*(X1202/100)*W1202),IF(R1202="Refreshment Beverage",SUM(LOOKUP(2,1/(Rates!$B$7:$B$11&lt;=W1202)/(Rates!$C$7:$C$11&gt;=W1202),Rates!$D$7:$D$11)*(X1202/100)*W1202)))),"")</f>
        <v/>
      </c>
      <c r="O1202" s="134" t="str">
        <f t="shared" si="590"/>
        <v/>
      </c>
      <c r="P1202" s="116"/>
      <c r="Q1202" s="117" t="str">
        <f t="shared" si="591"/>
        <v/>
      </c>
      <c r="R1202" s="128" t="str">
        <f t="shared" si="592"/>
        <v/>
      </c>
      <c r="S1202" s="135" t="str">
        <f>IF(B1202="","",IF(R1202="Refreshment Beverage",VLOOKUP(VALUE(Q1202),Rates!G$15:L$19,2,0),VLOOKUP(VALUE(Q1202),Rates!G$4:L$12,2,0)))</f>
        <v/>
      </c>
      <c r="T1202" s="135" t="str">
        <f t="shared" si="593"/>
        <v/>
      </c>
      <c r="U1202" s="118" t="str">
        <f t="shared" si="594"/>
        <v/>
      </c>
      <c r="V1202" s="135" t="str">
        <f t="shared" si="595"/>
        <v/>
      </c>
      <c r="W1202" s="135" t="str">
        <f t="shared" si="596"/>
        <v/>
      </c>
      <c r="X1202" s="119" t="str">
        <f t="shared" si="597"/>
        <v/>
      </c>
      <c r="Y1202" s="120" t="str">
        <f>IF(B:B="","",IF(R1202="Refreshment Beverage",VLOOKUP(Q1202,Rates!G$15:L$19,6,0)*W1202,VLOOKUP(Q1202,Rates!G$4:L$12,6,0)*W1202))</f>
        <v/>
      </c>
      <c r="Z1202" s="120" t="str">
        <f t="shared" si="598"/>
        <v/>
      </c>
      <c r="AA1202" s="120" t="str">
        <f t="shared" si="599"/>
        <v/>
      </c>
      <c r="AB1202" s="136" t="str">
        <f>IF(B:B="","",IF(R1202="Refreshment Beverage","",IF(AND(R1202="Beer",Q1202=0),SUM(LOOKUP(2,1/(Rates!$B$15:$B$18&lt;=W1202)/(Rates!$C$15:$C$18&gt;=W1202),Rates!$D$15:$D$18)*W1202),VLOOKUP(VALUE(Q:Q),Rates!A:B,2,0)*W1202)))</f>
        <v/>
      </c>
      <c r="AC1202" s="136" t="str">
        <f>IF(B:B="","",IF(R1202="Refreshment Beverage","",IF(AND(R1202="Beer",Q1202=0),SUM(LOOKUP(2,1/(Rates!$B$15:$B$18&lt;=W1202)/(Rates!$C$15:$C$18&gt;=W1202),Rates!$E$15:$E$18)*W1202),VLOOKUP(VALUE(Q:Q),Rates!A:C,3,0)*W1202)))</f>
        <v/>
      </c>
      <c r="AD1202" s="137" t="str">
        <f>IFERROR(IF(B:B="","",IF(R1202="Beer","",IF(VALUE(Q1202)=0,VLOOKUP(VLOOKUP(B:B,#REF!,16,0),Rates!A:E,2,0),VLOOKUP(VALUE(Q1202),Rates!A$31:B$34,2,0)*W1202))),0)</f>
        <v/>
      </c>
      <c r="AE1202" s="121" t="str">
        <f t="shared" si="600"/>
        <v/>
      </c>
      <c r="AF1202" s="138" t="str">
        <f t="shared" si="601"/>
        <v/>
      </c>
      <c r="AG1202" s="122" t="str">
        <f t="shared" si="602"/>
        <v/>
      </c>
      <c r="AH1202" s="123" t="str">
        <f t="shared" si="603"/>
        <v/>
      </c>
      <c r="AI1202" s="139" t="str">
        <f>IF(AE:AE="","",IF(R1202="Refreshment Beverage",AK1202*(Rates!J$19/100),ROUND(SUM(AH1202*(Rates!$J$8/100)),4)))</f>
        <v/>
      </c>
      <c r="AJ1202" s="124" t="str">
        <f t="shared" si="604"/>
        <v/>
      </c>
      <c r="AK1202" s="125" t="str">
        <f t="shared" si="605"/>
        <v/>
      </c>
      <c r="AL1202" s="121" t="str">
        <f t="shared" si="606"/>
        <v/>
      </c>
      <c r="AM1202" s="138" t="str">
        <f>IF(AS1202="","",IF(R1202="Refreshment Beverage",ROUND(AS1202*Rates!K$19,4),ROUND(AO1202*(VLOOKUP(VALUE(Q1202),Rates!G$4:L$12,3,0)),4)))</f>
        <v/>
      </c>
      <c r="AN1202" s="126" t="str">
        <f>IF(AS1202="","",IF(R1202="Refreshment Beverage",AS1202*(Rates!J$19/100),MAX(AM1202,AB1202)))</f>
        <v/>
      </c>
      <c r="AO1202" s="127" t="str">
        <f t="shared" si="607"/>
        <v/>
      </c>
      <c r="AP1202" s="127" t="str">
        <f t="shared" si="608"/>
        <v/>
      </c>
      <c r="AQ1202" s="140" t="str">
        <f>IF(AS1202="","",IF(R1202="Refreshment Beverage",ROUND(SUM(VLOOKUP(Q:Q,Rates!G$15:L$19,3,0)*(AS1202-Y1202-Z1202-AA1202)),4),ROUND(SUM(Rates!$K$8*AS1202),4)))</f>
        <v/>
      </c>
      <c r="AR1202" s="139" t="str">
        <f t="shared" si="609"/>
        <v/>
      </c>
      <c r="AS1202" s="125" t="str">
        <f t="shared" si="610"/>
        <v/>
      </c>
      <c r="AT1202" s="121" t="str">
        <f t="shared" si="611"/>
        <v/>
      </c>
      <c r="AU1202" s="138" t="str">
        <f>IF(AX1202="","",IF(R1202="Refreshment Beverage",ROUND((BA1202-Y1202-Z1202-AA1202)*VLOOKUP(VALUE(Q1202),Rates!G$15:L$19,3,0),4),ROUND(AW1202*(VLOOKUP(VALUE(Q1202),Rates!G:L,3,0)),4)))</f>
        <v/>
      </c>
      <c r="AV1202" s="126" t="str">
        <f t="shared" si="612"/>
        <v/>
      </c>
      <c r="AW1202" s="127" t="str">
        <f t="shared" si="613"/>
        <v/>
      </c>
      <c r="AX1202" s="123" t="str">
        <f t="shared" si="614"/>
        <v/>
      </c>
      <c r="AY1202" s="140" t="str">
        <f>IF(AX1202="","",IF(R1202="Refreshment Beverage",ROUND(SUM(AX1202*Rates!K$19),4),ROUND(SUM(AX1202*(Rates!J$8/100)),4)))</f>
        <v/>
      </c>
      <c r="AZ1202" s="124" t="str">
        <f t="shared" si="615"/>
        <v/>
      </c>
      <c r="BA1202" s="125" t="str">
        <f t="shared" si="616"/>
        <v/>
      </c>
      <c r="BB1202" s="115"/>
      <c r="BC1202" s="143"/>
      <c r="BD1202" s="100"/>
      <c r="BE1202" s="100"/>
      <c r="BF1202" s="100"/>
      <c r="BG1202" s="100"/>
    </row>
    <row r="1203" spans="1:59" ht="12.75" customHeight="1" x14ac:dyDescent="0.2">
      <c r="A1203" s="144"/>
      <c r="B1203" s="141"/>
      <c r="C1203" s="141"/>
      <c r="D1203" s="142"/>
      <c r="E1203" s="142"/>
      <c r="F1203" s="142"/>
      <c r="G1203" s="142"/>
      <c r="H1203" s="142"/>
      <c r="I1203" s="129"/>
      <c r="J1203" s="130"/>
      <c r="K1203" s="131" t="str">
        <f t="shared" si="587"/>
        <v/>
      </c>
      <c r="L1203" s="132" t="str">
        <f t="shared" si="588"/>
        <v/>
      </c>
      <c r="M1203" s="133" t="str">
        <f t="shared" si="589"/>
        <v/>
      </c>
      <c r="N1203" s="134" t="str">
        <f>IFERROR(IF(B:B="","",IF(R1203="Beer",SUM(LOOKUP(2,1/(Rates!$B$3:$B$5&lt;=W1203)/(Rates!$C$3:$C$5&gt;=W1203),Rates!$D$3:$D$5)*(X1203/100)*W1203),IF(R1203="Refreshment Beverage",SUM(LOOKUP(2,1/(Rates!$B$7:$B$11&lt;=W1203)/(Rates!$C$7:$C$11&gt;=W1203),Rates!$D$7:$D$11)*(X1203/100)*W1203)))),"")</f>
        <v/>
      </c>
      <c r="O1203" s="134" t="str">
        <f t="shared" si="590"/>
        <v/>
      </c>
      <c r="P1203" s="116"/>
      <c r="Q1203" s="117" t="str">
        <f t="shared" si="591"/>
        <v/>
      </c>
      <c r="R1203" s="128" t="str">
        <f t="shared" si="592"/>
        <v/>
      </c>
      <c r="S1203" s="135" t="str">
        <f>IF(B1203="","",IF(R1203="Refreshment Beverage",VLOOKUP(VALUE(Q1203),Rates!G$15:L$19,2,0),VLOOKUP(VALUE(Q1203),Rates!G$4:L$12,2,0)))</f>
        <v/>
      </c>
      <c r="T1203" s="135" t="str">
        <f t="shared" si="593"/>
        <v/>
      </c>
      <c r="U1203" s="118" t="str">
        <f t="shared" si="594"/>
        <v/>
      </c>
      <c r="V1203" s="135" t="str">
        <f t="shared" si="595"/>
        <v/>
      </c>
      <c r="W1203" s="135" t="str">
        <f t="shared" si="596"/>
        <v/>
      </c>
      <c r="X1203" s="119" t="str">
        <f t="shared" si="597"/>
        <v/>
      </c>
      <c r="Y1203" s="120" t="str">
        <f>IF(B:B="","",IF(R1203="Refreshment Beverage",VLOOKUP(Q1203,Rates!G$15:L$19,6,0)*W1203,VLOOKUP(Q1203,Rates!G$4:L$12,6,0)*W1203))</f>
        <v/>
      </c>
      <c r="Z1203" s="120" t="str">
        <f t="shared" si="598"/>
        <v/>
      </c>
      <c r="AA1203" s="120" t="str">
        <f t="shared" si="599"/>
        <v/>
      </c>
      <c r="AB1203" s="136" t="str">
        <f>IF(B:B="","",IF(R1203="Refreshment Beverage","",IF(AND(R1203="Beer",Q1203=0),SUM(LOOKUP(2,1/(Rates!$B$15:$B$18&lt;=W1203)/(Rates!$C$15:$C$18&gt;=W1203),Rates!$D$15:$D$18)*W1203),VLOOKUP(VALUE(Q:Q),Rates!A:B,2,0)*W1203)))</f>
        <v/>
      </c>
      <c r="AC1203" s="136" t="str">
        <f>IF(B:B="","",IF(R1203="Refreshment Beverage","",IF(AND(R1203="Beer",Q1203=0),SUM(LOOKUP(2,1/(Rates!$B$15:$B$18&lt;=W1203)/(Rates!$C$15:$C$18&gt;=W1203),Rates!$E$15:$E$18)*W1203),VLOOKUP(VALUE(Q:Q),Rates!A:C,3,0)*W1203)))</f>
        <v/>
      </c>
      <c r="AD1203" s="137" t="str">
        <f>IFERROR(IF(B:B="","",IF(R1203="Beer","",IF(VALUE(Q1203)=0,VLOOKUP(VLOOKUP(B:B,#REF!,16,0),Rates!A:E,2,0),VLOOKUP(VALUE(Q1203),Rates!A$31:B$34,2,0)*W1203))),0)</f>
        <v/>
      </c>
      <c r="AE1203" s="121" t="str">
        <f t="shared" si="600"/>
        <v/>
      </c>
      <c r="AF1203" s="138" t="str">
        <f t="shared" si="601"/>
        <v/>
      </c>
      <c r="AG1203" s="122" t="str">
        <f t="shared" si="602"/>
        <v/>
      </c>
      <c r="AH1203" s="123" t="str">
        <f t="shared" si="603"/>
        <v/>
      </c>
      <c r="AI1203" s="139" t="str">
        <f>IF(AE:AE="","",IF(R1203="Refreshment Beverage",AK1203*(Rates!J$19/100),ROUND(SUM(AH1203*(Rates!$J$8/100)),4)))</f>
        <v/>
      </c>
      <c r="AJ1203" s="124" t="str">
        <f t="shared" si="604"/>
        <v/>
      </c>
      <c r="AK1203" s="125" t="str">
        <f t="shared" si="605"/>
        <v/>
      </c>
      <c r="AL1203" s="121" t="str">
        <f t="shared" si="606"/>
        <v/>
      </c>
      <c r="AM1203" s="138" t="str">
        <f>IF(AS1203="","",IF(R1203="Refreshment Beverage",ROUND(AS1203*Rates!K$19,4),ROUND(AO1203*(VLOOKUP(VALUE(Q1203),Rates!G$4:L$12,3,0)),4)))</f>
        <v/>
      </c>
      <c r="AN1203" s="126" t="str">
        <f>IF(AS1203="","",IF(R1203="Refreshment Beverage",AS1203*(Rates!J$19/100),MAX(AM1203,AB1203)))</f>
        <v/>
      </c>
      <c r="AO1203" s="127" t="str">
        <f t="shared" si="607"/>
        <v/>
      </c>
      <c r="AP1203" s="127" t="str">
        <f t="shared" si="608"/>
        <v/>
      </c>
      <c r="AQ1203" s="140" t="str">
        <f>IF(AS1203="","",IF(R1203="Refreshment Beverage",ROUND(SUM(VLOOKUP(Q:Q,Rates!G$15:L$19,3,0)*(AS1203-Y1203-Z1203-AA1203)),4),ROUND(SUM(Rates!$K$8*AS1203),4)))</f>
        <v/>
      </c>
      <c r="AR1203" s="139" t="str">
        <f t="shared" si="609"/>
        <v/>
      </c>
      <c r="AS1203" s="125" t="str">
        <f t="shared" si="610"/>
        <v/>
      </c>
      <c r="AT1203" s="121" t="str">
        <f t="shared" si="611"/>
        <v/>
      </c>
      <c r="AU1203" s="138" t="str">
        <f>IF(AX1203="","",IF(R1203="Refreshment Beverage",ROUND((BA1203-Y1203-Z1203-AA1203)*VLOOKUP(VALUE(Q1203),Rates!G$15:L$19,3,0),4),ROUND(AW1203*(VLOOKUP(VALUE(Q1203),Rates!G:L,3,0)),4)))</f>
        <v/>
      </c>
      <c r="AV1203" s="126" t="str">
        <f t="shared" si="612"/>
        <v/>
      </c>
      <c r="AW1203" s="127" t="str">
        <f t="shared" si="613"/>
        <v/>
      </c>
      <c r="AX1203" s="123" t="str">
        <f t="shared" si="614"/>
        <v/>
      </c>
      <c r="AY1203" s="140" t="str">
        <f>IF(AX1203="","",IF(R1203="Refreshment Beverage",ROUND(SUM(AX1203*Rates!K$19),4),ROUND(SUM(AX1203*(Rates!J$8/100)),4)))</f>
        <v/>
      </c>
      <c r="AZ1203" s="124" t="str">
        <f t="shared" si="615"/>
        <v/>
      </c>
      <c r="BA1203" s="125" t="str">
        <f t="shared" si="616"/>
        <v/>
      </c>
      <c r="BB1203" s="115"/>
      <c r="BC1203" s="143"/>
      <c r="BD1203" s="100"/>
      <c r="BE1203" s="100"/>
      <c r="BF1203" s="100"/>
      <c r="BG1203" s="100"/>
    </row>
    <row r="1204" spans="1:59" ht="12.75" customHeight="1" x14ac:dyDescent="0.2">
      <c r="A1204" s="144"/>
      <c r="B1204" s="141"/>
      <c r="C1204" s="141"/>
      <c r="D1204" s="142"/>
      <c r="E1204" s="142"/>
      <c r="F1204" s="142"/>
      <c r="G1204" s="142"/>
      <c r="H1204" s="142"/>
      <c r="I1204" s="129"/>
      <c r="J1204" s="130"/>
      <c r="K1204" s="131" t="str">
        <f t="shared" si="587"/>
        <v/>
      </c>
      <c r="L1204" s="132" t="str">
        <f t="shared" si="588"/>
        <v/>
      </c>
      <c r="M1204" s="133" t="str">
        <f t="shared" si="589"/>
        <v/>
      </c>
      <c r="N1204" s="134" t="str">
        <f>IFERROR(IF(B:B="","",IF(R1204="Beer",SUM(LOOKUP(2,1/(Rates!$B$3:$B$5&lt;=W1204)/(Rates!$C$3:$C$5&gt;=W1204),Rates!$D$3:$D$5)*(X1204/100)*W1204),IF(R1204="Refreshment Beverage",SUM(LOOKUP(2,1/(Rates!$B$7:$B$11&lt;=W1204)/(Rates!$C$7:$C$11&gt;=W1204),Rates!$D$7:$D$11)*(X1204/100)*W1204)))),"")</f>
        <v/>
      </c>
      <c r="O1204" s="134" t="str">
        <f t="shared" si="590"/>
        <v/>
      </c>
      <c r="P1204" s="116"/>
      <c r="Q1204" s="117" t="str">
        <f t="shared" si="591"/>
        <v/>
      </c>
      <c r="R1204" s="128" t="str">
        <f t="shared" si="592"/>
        <v/>
      </c>
      <c r="S1204" s="135" t="str">
        <f>IF(B1204="","",IF(R1204="Refreshment Beverage",VLOOKUP(VALUE(Q1204),Rates!G$15:L$19,2,0),VLOOKUP(VALUE(Q1204),Rates!G$4:L$12,2,0)))</f>
        <v/>
      </c>
      <c r="T1204" s="135" t="str">
        <f t="shared" si="593"/>
        <v/>
      </c>
      <c r="U1204" s="118" t="str">
        <f t="shared" si="594"/>
        <v/>
      </c>
      <c r="V1204" s="135" t="str">
        <f t="shared" si="595"/>
        <v/>
      </c>
      <c r="W1204" s="135" t="str">
        <f t="shared" si="596"/>
        <v/>
      </c>
      <c r="X1204" s="119" t="str">
        <f t="shared" si="597"/>
        <v/>
      </c>
      <c r="Y1204" s="120" t="str">
        <f>IF(B:B="","",IF(R1204="Refreshment Beverage",VLOOKUP(Q1204,Rates!G$15:L$19,6,0)*W1204,VLOOKUP(Q1204,Rates!G$4:L$12,6,0)*W1204))</f>
        <v/>
      </c>
      <c r="Z1204" s="120" t="str">
        <f t="shared" si="598"/>
        <v/>
      </c>
      <c r="AA1204" s="120" t="str">
        <f t="shared" si="599"/>
        <v/>
      </c>
      <c r="AB1204" s="136" t="str">
        <f>IF(B:B="","",IF(R1204="Refreshment Beverage","",IF(AND(R1204="Beer",Q1204=0),SUM(LOOKUP(2,1/(Rates!$B$15:$B$18&lt;=W1204)/(Rates!$C$15:$C$18&gt;=W1204),Rates!$D$15:$D$18)*W1204),VLOOKUP(VALUE(Q:Q),Rates!A:B,2,0)*W1204)))</f>
        <v/>
      </c>
      <c r="AC1204" s="136" t="str">
        <f>IF(B:B="","",IF(R1204="Refreshment Beverage","",IF(AND(R1204="Beer",Q1204=0),SUM(LOOKUP(2,1/(Rates!$B$15:$B$18&lt;=W1204)/(Rates!$C$15:$C$18&gt;=W1204),Rates!$E$15:$E$18)*W1204),VLOOKUP(VALUE(Q:Q),Rates!A:C,3,0)*W1204)))</f>
        <v/>
      </c>
      <c r="AD1204" s="137" t="str">
        <f>IFERROR(IF(B:B="","",IF(R1204="Beer","",IF(VALUE(Q1204)=0,VLOOKUP(VLOOKUP(B:B,#REF!,16,0),Rates!A:E,2,0),VLOOKUP(VALUE(Q1204),Rates!A$31:B$34,2,0)*W1204))),0)</f>
        <v/>
      </c>
      <c r="AE1204" s="121" t="str">
        <f t="shared" si="600"/>
        <v/>
      </c>
      <c r="AF1204" s="138" t="str">
        <f t="shared" si="601"/>
        <v/>
      </c>
      <c r="AG1204" s="122" t="str">
        <f t="shared" si="602"/>
        <v/>
      </c>
      <c r="AH1204" s="123" t="str">
        <f t="shared" si="603"/>
        <v/>
      </c>
      <c r="AI1204" s="139" t="str">
        <f>IF(AE:AE="","",IF(R1204="Refreshment Beverage",AK1204*(Rates!J$19/100),ROUND(SUM(AH1204*(Rates!$J$8/100)),4)))</f>
        <v/>
      </c>
      <c r="AJ1204" s="124" t="str">
        <f t="shared" si="604"/>
        <v/>
      </c>
      <c r="AK1204" s="125" t="str">
        <f t="shared" si="605"/>
        <v/>
      </c>
      <c r="AL1204" s="121" t="str">
        <f t="shared" si="606"/>
        <v/>
      </c>
      <c r="AM1204" s="138" t="str">
        <f>IF(AS1204="","",IF(R1204="Refreshment Beverage",ROUND(AS1204*Rates!K$19,4),ROUND(AO1204*(VLOOKUP(VALUE(Q1204),Rates!G$4:L$12,3,0)),4)))</f>
        <v/>
      </c>
      <c r="AN1204" s="126" t="str">
        <f>IF(AS1204="","",IF(R1204="Refreshment Beverage",AS1204*(Rates!J$19/100),MAX(AM1204,AB1204)))</f>
        <v/>
      </c>
      <c r="AO1204" s="127" t="str">
        <f t="shared" si="607"/>
        <v/>
      </c>
      <c r="AP1204" s="127" t="str">
        <f t="shared" si="608"/>
        <v/>
      </c>
      <c r="AQ1204" s="140" t="str">
        <f>IF(AS1204="","",IF(R1204="Refreshment Beverage",ROUND(SUM(VLOOKUP(Q:Q,Rates!G$15:L$19,3,0)*(AS1204-Y1204-Z1204-AA1204)),4),ROUND(SUM(Rates!$K$8*AS1204),4)))</f>
        <v/>
      </c>
      <c r="AR1204" s="139" t="str">
        <f t="shared" si="609"/>
        <v/>
      </c>
      <c r="AS1204" s="125" t="str">
        <f t="shared" si="610"/>
        <v/>
      </c>
      <c r="AT1204" s="121" t="str">
        <f t="shared" si="611"/>
        <v/>
      </c>
      <c r="AU1204" s="138" t="str">
        <f>IF(AX1204="","",IF(R1204="Refreshment Beverage",ROUND((BA1204-Y1204-Z1204-AA1204)*VLOOKUP(VALUE(Q1204),Rates!G$15:L$19,3,0),4),ROUND(AW1204*(VLOOKUP(VALUE(Q1204),Rates!G:L,3,0)),4)))</f>
        <v/>
      </c>
      <c r="AV1204" s="126" t="str">
        <f t="shared" si="612"/>
        <v/>
      </c>
      <c r="AW1204" s="127" t="str">
        <f t="shared" si="613"/>
        <v/>
      </c>
      <c r="AX1204" s="123" t="str">
        <f t="shared" si="614"/>
        <v/>
      </c>
      <c r="AY1204" s="140" t="str">
        <f>IF(AX1204="","",IF(R1204="Refreshment Beverage",ROUND(SUM(AX1204*Rates!K$19),4),ROUND(SUM(AX1204*(Rates!J$8/100)),4)))</f>
        <v/>
      </c>
      <c r="AZ1204" s="124" t="str">
        <f t="shared" si="615"/>
        <v/>
      </c>
      <c r="BA1204" s="125" t="str">
        <f t="shared" si="616"/>
        <v/>
      </c>
      <c r="BB1204" s="115"/>
      <c r="BC1204" s="143"/>
      <c r="BD1204" s="100"/>
      <c r="BE1204" s="100"/>
      <c r="BF1204" s="100"/>
      <c r="BG1204" s="100"/>
    </row>
    <row r="1205" spans="1:59" ht="12.75" customHeight="1" x14ac:dyDescent="0.2">
      <c r="A1205" s="144"/>
      <c r="B1205" s="141"/>
      <c r="C1205" s="141"/>
      <c r="D1205" s="142"/>
      <c r="E1205" s="142"/>
      <c r="F1205" s="142"/>
      <c r="G1205" s="142"/>
      <c r="H1205" s="142"/>
      <c r="I1205" s="129"/>
      <c r="J1205" s="130"/>
      <c r="K1205" s="131" t="str">
        <f t="shared" si="587"/>
        <v/>
      </c>
      <c r="L1205" s="132" t="str">
        <f t="shared" si="588"/>
        <v/>
      </c>
      <c r="M1205" s="133" t="str">
        <f t="shared" si="589"/>
        <v/>
      </c>
      <c r="N1205" s="134" t="str">
        <f>IFERROR(IF(B:B="","",IF(R1205="Beer",SUM(LOOKUP(2,1/(Rates!$B$3:$B$5&lt;=W1205)/(Rates!$C$3:$C$5&gt;=W1205),Rates!$D$3:$D$5)*(X1205/100)*W1205),IF(R1205="Refreshment Beverage",SUM(LOOKUP(2,1/(Rates!$B$7:$B$11&lt;=W1205)/(Rates!$C$7:$C$11&gt;=W1205),Rates!$D$7:$D$11)*(X1205/100)*W1205)))),"")</f>
        <v/>
      </c>
      <c r="O1205" s="134" t="str">
        <f t="shared" si="590"/>
        <v/>
      </c>
      <c r="P1205" s="116"/>
      <c r="Q1205" s="117" t="str">
        <f t="shared" si="591"/>
        <v/>
      </c>
      <c r="R1205" s="128" t="str">
        <f t="shared" si="592"/>
        <v/>
      </c>
      <c r="S1205" s="135" t="str">
        <f>IF(B1205="","",IF(R1205="Refreshment Beverage",VLOOKUP(VALUE(Q1205),Rates!G$15:L$19,2,0),VLOOKUP(VALUE(Q1205),Rates!G$4:L$12,2,0)))</f>
        <v/>
      </c>
      <c r="T1205" s="135" t="str">
        <f t="shared" si="593"/>
        <v/>
      </c>
      <c r="U1205" s="118" t="str">
        <f t="shared" si="594"/>
        <v/>
      </c>
      <c r="V1205" s="135" t="str">
        <f t="shared" si="595"/>
        <v/>
      </c>
      <c r="W1205" s="135" t="str">
        <f t="shared" si="596"/>
        <v/>
      </c>
      <c r="X1205" s="119" t="str">
        <f t="shared" si="597"/>
        <v/>
      </c>
      <c r="Y1205" s="120" t="str">
        <f>IF(B:B="","",IF(R1205="Refreshment Beverage",VLOOKUP(Q1205,Rates!G$15:L$19,6,0)*W1205,VLOOKUP(Q1205,Rates!G$4:L$12,6,0)*W1205))</f>
        <v/>
      </c>
      <c r="Z1205" s="120" t="str">
        <f t="shared" si="598"/>
        <v/>
      </c>
      <c r="AA1205" s="120" t="str">
        <f t="shared" si="599"/>
        <v/>
      </c>
      <c r="AB1205" s="136" t="str">
        <f>IF(B:B="","",IF(R1205="Refreshment Beverage","",IF(AND(R1205="Beer",Q1205=0),SUM(LOOKUP(2,1/(Rates!$B$15:$B$18&lt;=W1205)/(Rates!$C$15:$C$18&gt;=W1205),Rates!$D$15:$D$18)*W1205),VLOOKUP(VALUE(Q:Q),Rates!A:B,2,0)*W1205)))</f>
        <v/>
      </c>
      <c r="AC1205" s="136" t="str">
        <f>IF(B:B="","",IF(R1205="Refreshment Beverage","",IF(AND(R1205="Beer",Q1205=0),SUM(LOOKUP(2,1/(Rates!$B$15:$B$18&lt;=W1205)/(Rates!$C$15:$C$18&gt;=W1205),Rates!$E$15:$E$18)*W1205),VLOOKUP(VALUE(Q:Q),Rates!A:C,3,0)*W1205)))</f>
        <v/>
      </c>
      <c r="AD1205" s="137" t="str">
        <f>IFERROR(IF(B:B="","",IF(R1205="Beer","",IF(VALUE(Q1205)=0,VLOOKUP(VLOOKUP(B:B,#REF!,16,0),Rates!A:E,2,0),VLOOKUP(VALUE(Q1205),Rates!A$31:B$34,2,0)*W1205))),0)</f>
        <v/>
      </c>
      <c r="AE1205" s="121" t="str">
        <f t="shared" si="600"/>
        <v/>
      </c>
      <c r="AF1205" s="138" t="str">
        <f t="shared" si="601"/>
        <v/>
      </c>
      <c r="AG1205" s="122" t="str">
        <f t="shared" si="602"/>
        <v/>
      </c>
      <c r="AH1205" s="123" t="str">
        <f t="shared" si="603"/>
        <v/>
      </c>
      <c r="AI1205" s="139" t="str">
        <f>IF(AE:AE="","",IF(R1205="Refreshment Beverage",AK1205*(Rates!J$19/100),ROUND(SUM(AH1205*(Rates!$J$8/100)),4)))</f>
        <v/>
      </c>
      <c r="AJ1205" s="124" t="str">
        <f t="shared" si="604"/>
        <v/>
      </c>
      <c r="AK1205" s="125" t="str">
        <f t="shared" si="605"/>
        <v/>
      </c>
      <c r="AL1205" s="121" t="str">
        <f t="shared" si="606"/>
        <v/>
      </c>
      <c r="AM1205" s="138" t="str">
        <f>IF(AS1205="","",IF(R1205="Refreshment Beverage",ROUND(AS1205*Rates!K$19,4),ROUND(AO1205*(VLOOKUP(VALUE(Q1205),Rates!G$4:L$12,3,0)),4)))</f>
        <v/>
      </c>
      <c r="AN1205" s="126" t="str">
        <f>IF(AS1205="","",IF(R1205="Refreshment Beverage",AS1205*(Rates!J$19/100),MAX(AM1205,AB1205)))</f>
        <v/>
      </c>
      <c r="AO1205" s="127" t="str">
        <f t="shared" si="607"/>
        <v/>
      </c>
      <c r="AP1205" s="127" t="str">
        <f t="shared" si="608"/>
        <v/>
      </c>
      <c r="AQ1205" s="140" t="str">
        <f>IF(AS1205="","",IF(R1205="Refreshment Beverage",ROUND(SUM(VLOOKUP(Q:Q,Rates!G$15:L$19,3,0)*(AS1205-Y1205-Z1205-AA1205)),4),ROUND(SUM(Rates!$K$8*AS1205),4)))</f>
        <v/>
      </c>
      <c r="AR1205" s="139" t="str">
        <f t="shared" si="609"/>
        <v/>
      </c>
      <c r="AS1205" s="125" t="str">
        <f t="shared" si="610"/>
        <v/>
      </c>
      <c r="AT1205" s="121" t="str">
        <f t="shared" si="611"/>
        <v/>
      </c>
      <c r="AU1205" s="138" t="str">
        <f>IF(AX1205="","",IF(R1205="Refreshment Beverage",ROUND((BA1205-Y1205-Z1205-AA1205)*VLOOKUP(VALUE(Q1205),Rates!G$15:L$19,3,0),4),ROUND(AW1205*(VLOOKUP(VALUE(Q1205),Rates!G:L,3,0)),4)))</f>
        <v/>
      </c>
      <c r="AV1205" s="126" t="str">
        <f t="shared" si="612"/>
        <v/>
      </c>
      <c r="AW1205" s="127" t="str">
        <f t="shared" si="613"/>
        <v/>
      </c>
      <c r="AX1205" s="123" t="str">
        <f t="shared" si="614"/>
        <v/>
      </c>
      <c r="AY1205" s="140" t="str">
        <f>IF(AX1205="","",IF(R1205="Refreshment Beverage",ROUND(SUM(AX1205*Rates!K$19),4),ROUND(SUM(AX1205*(Rates!J$8/100)),4)))</f>
        <v/>
      </c>
      <c r="AZ1205" s="124" t="str">
        <f t="shared" si="615"/>
        <v/>
      </c>
      <c r="BA1205" s="125" t="str">
        <f t="shared" si="616"/>
        <v/>
      </c>
      <c r="BB1205" s="115"/>
      <c r="BC1205" s="143"/>
      <c r="BD1205" s="100"/>
      <c r="BE1205" s="100"/>
      <c r="BF1205" s="100"/>
      <c r="BG1205" s="100"/>
    </row>
    <row r="1206" spans="1:59" ht="12.75" customHeight="1" x14ac:dyDescent="0.2">
      <c r="A1206" s="144"/>
      <c r="B1206" s="141"/>
      <c r="C1206" s="141"/>
      <c r="D1206" s="142"/>
      <c r="E1206" s="142"/>
      <c r="F1206" s="142"/>
      <c r="G1206" s="142"/>
      <c r="H1206" s="142"/>
      <c r="I1206" s="129"/>
      <c r="J1206" s="130"/>
      <c r="K1206" s="131" t="str">
        <f t="shared" si="587"/>
        <v/>
      </c>
      <c r="L1206" s="132" t="str">
        <f t="shared" si="588"/>
        <v/>
      </c>
      <c r="M1206" s="133" t="str">
        <f t="shared" si="589"/>
        <v/>
      </c>
      <c r="N1206" s="134" t="str">
        <f>IFERROR(IF(B:B="","",IF(R1206="Beer",SUM(LOOKUP(2,1/(Rates!$B$3:$B$5&lt;=W1206)/(Rates!$C$3:$C$5&gt;=W1206),Rates!$D$3:$D$5)*(X1206/100)*W1206),IF(R1206="Refreshment Beverage",SUM(LOOKUP(2,1/(Rates!$B$7:$B$11&lt;=W1206)/(Rates!$C$7:$C$11&gt;=W1206),Rates!$D$7:$D$11)*(X1206/100)*W1206)))),"")</f>
        <v/>
      </c>
      <c r="O1206" s="134" t="str">
        <f t="shared" si="590"/>
        <v/>
      </c>
      <c r="P1206" s="116"/>
      <c r="Q1206" s="117" t="str">
        <f t="shared" si="591"/>
        <v/>
      </c>
      <c r="R1206" s="128" t="str">
        <f t="shared" si="592"/>
        <v/>
      </c>
      <c r="S1206" s="135" t="str">
        <f>IF(B1206="","",IF(R1206="Refreshment Beverage",VLOOKUP(VALUE(Q1206),Rates!G$15:L$19,2,0),VLOOKUP(VALUE(Q1206),Rates!G$4:L$12,2,0)))</f>
        <v/>
      </c>
      <c r="T1206" s="135" t="str">
        <f t="shared" si="593"/>
        <v/>
      </c>
      <c r="U1206" s="118" t="str">
        <f t="shared" si="594"/>
        <v/>
      </c>
      <c r="V1206" s="135" t="str">
        <f t="shared" si="595"/>
        <v/>
      </c>
      <c r="W1206" s="135" t="str">
        <f t="shared" si="596"/>
        <v/>
      </c>
      <c r="X1206" s="119" t="str">
        <f t="shared" si="597"/>
        <v/>
      </c>
      <c r="Y1206" s="120" t="str">
        <f>IF(B:B="","",IF(R1206="Refreshment Beverage",VLOOKUP(Q1206,Rates!G$15:L$19,6,0)*W1206,VLOOKUP(Q1206,Rates!G$4:L$12,6,0)*W1206))</f>
        <v/>
      </c>
      <c r="Z1206" s="120" t="str">
        <f t="shared" si="598"/>
        <v/>
      </c>
      <c r="AA1206" s="120" t="str">
        <f t="shared" si="599"/>
        <v/>
      </c>
      <c r="AB1206" s="136" t="str">
        <f>IF(B:B="","",IF(R1206="Refreshment Beverage","",IF(AND(R1206="Beer",Q1206=0),SUM(LOOKUP(2,1/(Rates!$B$15:$B$18&lt;=W1206)/(Rates!$C$15:$C$18&gt;=W1206),Rates!$D$15:$D$18)*W1206),VLOOKUP(VALUE(Q:Q),Rates!A:B,2,0)*W1206)))</f>
        <v/>
      </c>
      <c r="AC1206" s="136" t="str">
        <f>IF(B:B="","",IF(R1206="Refreshment Beverage","",IF(AND(R1206="Beer",Q1206=0),SUM(LOOKUP(2,1/(Rates!$B$15:$B$18&lt;=W1206)/(Rates!$C$15:$C$18&gt;=W1206),Rates!$E$15:$E$18)*W1206),VLOOKUP(VALUE(Q:Q),Rates!A:C,3,0)*W1206)))</f>
        <v/>
      </c>
      <c r="AD1206" s="137" t="str">
        <f>IFERROR(IF(B:B="","",IF(R1206="Beer","",IF(VALUE(Q1206)=0,VLOOKUP(VLOOKUP(B:B,#REF!,16,0),Rates!A:E,2,0),VLOOKUP(VALUE(Q1206),Rates!A$31:B$34,2,0)*W1206))),0)</f>
        <v/>
      </c>
      <c r="AE1206" s="121" t="str">
        <f t="shared" si="600"/>
        <v/>
      </c>
      <c r="AF1206" s="138" t="str">
        <f t="shared" si="601"/>
        <v/>
      </c>
      <c r="AG1206" s="122" t="str">
        <f t="shared" si="602"/>
        <v/>
      </c>
      <c r="AH1206" s="123" t="str">
        <f t="shared" si="603"/>
        <v/>
      </c>
      <c r="AI1206" s="139" t="str">
        <f>IF(AE:AE="","",IF(R1206="Refreshment Beverage",AK1206*(Rates!J$19/100),ROUND(SUM(AH1206*(Rates!$J$8/100)),4)))</f>
        <v/>
      </c>
      <c r="AJ1206" s="124" t="str">
        <f t="shared" si="604"/>
        <v/>
      </c>
      <c r="AK1206" s="125" t="str">
        <f t="shared" si="605"/>
        <v/>
      </c>
      <c r="AL1206" s="121" t="str">
        <f t="shared" si="606"/>
        <v/>
      </c>
      <c r="AM1206" s="138" t="str">
        <f>IF(AS1206="","",IF(R1206="Refreshment Beverage",ROUND(AS1206*Rates!K$19,4),ROUND(AO1206*(VLOOKUP(VALUE(Q1206),Rates!G$4:L$12,3,0)),4)))</f>
        <v/>
      </c>
      <c r="AN1206" s="126" t="str">
        <f>IF(AS1206="","",IF(R1206="Refreshment Beverage",AS1206*(Rates!J$19/100),MAX(AM1206,AB1206)))</f>
        <v/>
      </c>
      <c r="AO1206" s="127" t="str">
        <f t="shared" si="607"/>
        <v/>
      </c>
      <c r="AP1206" s="127" t="str">
        <f t="shared" si="608"/>
        <v/>
      </c>
      <c r="AQ1206" s="140" t="str">
        <f>IF(AS1206="","",IF(R1206="Refreshment Beverage",ROUND(SUM(VLOOKUP(Q:Q,Rates!G$15:L$19,3,0)*(AS1206-Y1206-Z1206-AA1206)),4),ROUND(SUM(Rates!$K$8*AS1206),4)))</f>
        <v/>
      </c>
      <c r="AR1206" s="139" t="str">
        <f t="shared" si="609"/>
        <v/>
      </c>
      <c r="AS1206" s="125" t="str">
        <f t="shared" si="610"/>
        <v/>
      </c>
      <c r="AT1206" s="121" t="str">
        <f t="shared" si="611"/>
        <v/>
      </c>
      <c r="AU1206" s="138" t="str">
        <f>IF(AX1206="","",IF(R1206="Refreshment Beverage",ROUND((BA1206-Y1206-Z1206-AA1206)*VLOOKUP(VALUE(Q1206),Rates!G$15:L$19,3,0),4),ROUND(AW1206*(VLOOKUP(VALUE(Q1206),Rates!G:L,3,0)),4)))</f>
        <v/>
      </c>
      <c r="AV1206" s="126" t="str">
        <f t="shared" si="612"/>
        <v/>
      </c>
      <c r="AW1206" s="127" t="str">
        <f t="shared" si="613"/>
        <v/>
      </c>
      <c r="AX1206" s="123" t="str">
        <f t="shared" si="614"/>
        <v/>
      </c>
      <c r="AY1206" s="140" t="str">
        <f>IF(AX1206="","",IF(R1206="Refreshment Beverage",ROUND(SUM(AX1206*Rates!K$19),4),ROUND(SUM(AX1206*(Rates!J$8/100)),4)))</f>
        <v/>
      </c>
      <c r="AZ1206" s="124" t="str">
        <f t="shared" si="615"/>
        <v/>
      </c>
      <c r="BA1206" s="125" t="str">
        <f t="shared" si="616"/>
        <v/>
      </c>
      <c r="BB1206" s="115"/>
      <c r="BC1206" s="143"/>
      <c r="BD1206" s="100"/>
      <c r="BE1206" s="100"/>
      <c r="BF1206" s="100"/>
      <c r="BG1206" s="100"/>
    </row>
    <row r="1207" spans="1:59" ht="12.75" customHeight="1" x14ac:dyDescent="0.2">
      <c r="A1207" s="144"/>
      <c r="B1207" s="141"/>
      <c r="C1207" s="141"/>
      <c r="D1207" s="142"/>
      <c r="E1207" s="142"/>
      <c r="F1207" s="142"/>
      <c r="G1207" s="142"/>
      <c r="H1207" s="142"/>
      <c r="I1207" s="129"/>
      <c r="J1207" s="130"/>
      <c r="K1207" s="131" t="str">
        <f t="shared" si="587"/>
        <v/>
      </c>
      <c r="L1207" s="132" t="str">
        <f t="shared" si="588"/>
        <v/>
      </c>
      <c r="M1207" s="133" t="str">
        <f t="shared" si="589"/>
        <v/>
      </c>
      <c r="N1207" s="134" t="str">
        <f>IFERROR(IF(B:B="","",IF(R1207="Beer",SUM(LOOKUP(2,1/(Rates!$B$3:$B$5&lt;=W1207)/(Rates!$C$3:$C$5&gt;=W1207),Rates!$D$3:$D$5)*(X1207/100)*W1207),IF(R1207="Refreshment Beverage",SUM(LOOKUP(2,1/(Rates!$B$7:$B$11&lt;=W1207)/(Rates!$C$7:$C$11&gt;=W1207),Rates!$D$7:$D$11)*(X1207/100)*W1207)))),"")</f>
        <v/>
      </c>
      <c r="O1207" s="134" t="str">
        <f t="shared" si="590"/>
        <v/>
      </c>
      <c r="P1207" s="116"/>
      <c r="Q1207" s="117" t="str">
        <f t="shared" si="591"/>
        <v/>
      </c>
      <c r="R1207" s="128" t="str">
        <f t="shared" si="592"/>
        <v/>
      </c>
      <c r="S1207" s="135" t="str">
        <f>IF(B1207="","",IF(R1207="Refreshment Beverage",VLOOKUP(VALUE(Q1207),Rates!G$15:L$19,2,0),VLOOKUP(VALUE(Q1207),Rates!G$4:L$12,2,0)))</f>
        <v/>
      </c>
      <c r="T1207" s="135" t="str">
        <f t="shared" si="593"/>
        <v/>
      </c>
      <c r="U1207" s="118" t="str">
        <f t="shared" si="594"/>
        <v/>
      </c>
      <c r="V1207" s="135" t="str">
        <f t="shared" si="595"/>
        <v/>
      </c>
      <c r="W1207" s="135" t="str">
        <f t="shared" si="596"/>
        <v/>
      </c>
      <c r="X1207" s="119" t="str">
        <f t="shared" si="597"/>
        <v/>
      </c>
      <c r="Y1207" s="120" t="str">
        <f>IF(B:B="","",IF(R1207="Refreshment Beverage",VLOOKUP(Q1207,Rates!G$15:L$19,6,0)*W1207,VLOOKUP(Q1207,Rates!G$4:L$12,6,0)*W1207))</f>
        <v/>
      </c>
      <c r="Z1207" s="120" t="str">
        <f t="shared" si="598"/>
        <v/>
      </c>
      <c r="AA1207" s="120" t="str">
        <f t="shared" si="599"/>
        <v/>
      </c>
      <c r="AB1207" s="136" t="str">
        <f>IF(B:B="","",IF(R1207="Refreshment Beverage","",IF(AND(R1207="Beer",Q1207=0),SUM(LOOKUP(2,1/(Rates!$B$15:$B$18&lt;=W1207)/(Rates!$C$15:$C$18&gt;=W1207),Rates!$D$15:$D$18)*W1207),VLOOKUP(VALUE(Q:Q),Rates!A:B,2,0)*W1207)))</f>
        <v/>
      </c>
      <c r="AC1207" s="136" t="str">
        <f>IF(B:B="","",IF(R1207="Refreshment Beverage","",IF(AND(R1207="Beer",Q1207=0),SUM(LOOKUP(2,1/(Rates!$B$15:$B$18&lt;=W1207)/(Rates!$C$15:$C$18&gt;=W1207),Rates!$E$15:$E$18)*W1207),VLOOKUP(VALUE(Q:Q),Rates!A:C,3,0)*W1207)))</f>
        <v/>
      </c>
      <c r="AD1207" s="137" t="str">
        <f>IFERROR(IF(B:B="","",IF(R1207="Beer","",IF(VALUE(Q1207)=0,VLOOKUP(VLOOKUP(B:B,#REF!,16,0),Rates!A:E,2,0),VLOOKUP(VALUE(Q1207),Rates!A$31:B$34,2,0)*W1207))),0)</f>
        <v/>
      </c>
      <c r="AE1207" s="121" t="str">
        <f t="shared" si="600"/>
        <v/>
      </c>
      <c r="AF1207" s="138" t="str">
        <f t="shared" si="601"/>
        <v/>
      </c>
      <c r="AG1207" s="122" t="str">
        <f t="shared" si="602"/>
        <v/>
      </c>
      <c r="AH1207" s="123" t="str">
        <f t="shared" si="603"/>
        <v/>
      </c>
      <c r="AI1207" s="139" t="str">
        <f>IF(AE:AE="","",IF(R1207="Refreshment Beverage",AK1207*(Rates!J$19/100),ROUND(SUM(AH1207*(Rates!$J$8/100)),4)))</f>
        <v/>
      </c>
      <c r="AJ1207" s="124" t="str">
        <f t="shared" si="604"/>
        <v/>
      </c>
      <c r="AK1207" s="125" t="str">
        <f t="shared" si="605"/>
        <v/>
      </c>
      <c r="AL1207" s="121" t="str">
        <f t="shared" si="606"/>
        <v/>
      </c>
      <c r="AM1207" s="138" t="str">
        <f>IF(AS1207="","",IF(R1207="Refreshment Beverage",ROUND(AS1207*Rates!K$19,4),ROUND(AO1207*(VLOOKUP(VALUE(Q1207),Rates!G$4:L$12,3,0)),4)))</f>
        <v/>
      </c>
      <c r="AN1207" s="126" t="str">
        <f>IF(AS1207="","",IF(R1207="Refreshment Beverage",AS1207*(Rates!J$19/100),MAX(AM1207,AB1207)))</f>
        <v/>
      </c>
      <c r="AO1207" s="127" t="str">
        <f t="shared" si="607"/>
        <v/>
      </c>
      <c r="AP1207" s="127" t="str">
        <f t="shared" si="608"/>
        <v/>
      </c>
      <c r="AQ1207" s="140" t="str">
        <f>IF(AS1207="","",IF(R1207="Refreshment Beverage",ROUND(SUM(VLOOKUP(Q:Q,Rates!G$15:L$19,3,0)*(AS1207-Y1207-Z1207-AA1207)),4),ROUND(SUM(Rates!$K$8*AS1207),4)))</f>
        <v/>
      </c>
      <c r="AR1207" s="139" t="str">
        <f t="shared" si="609"/>
        <v/>
      </c>
      <c r="AS1207" s="125" t="str">
        <f t="shared" si="610"/>
        <v/>
      </c>
      <c r="AT1207" s="121" t="str">
        <f t="shared" si="611"/>
        <v/>
      </c>
      <c r="AU1207" s="138" t="str">
        <f>IF(AX1207="","",IF(R1207="Refreshment Beverage",ROUND((BA1207-Y1207-Z1207-AA1207)*VLOOKUP(VALUE(Q1207),Rates!G$15:L$19,3,0),4),ROUND(AW1207*(VLOOKUP(VALUE(Q1207),Rates!G:L,3,0)),4)))</f>
        <v/>
      </c>
      <c r="AV1207" s="126" t="str">
        <f t="shared" si="612"/>
        <v/>
      </c>
      <c r="AW1207" s="127" t="str">
        <f t="shared" si="613"/>
        <v/>
      </c>
      <c r="AX1207" s="123" t="str">
        <f t="shared" si="614"/>
        <v/>
      </c>
      <c r="AY1207" s="140" t="str">
        <f>IF(AX1207="","",IF(R1207="Refreshment Beverage",ROUND(SUM(AX1207*Rates!K$19),4),ROUND(SUM(AX1207*(Rates!J$8/100)),4)))</f>
        <v/>
      </c>
      <c r="AZ1207" s="124" t="str">
        <f t="shared" si="615"/>
        <v/>
      </c>
      <c r="BA1207" s="125" t="str">
        <f t="shared" si="616"/>
        <v/>
      </c>
      <c r="BB1207" s="115"/>
      <c r="BC1207" s="143"/>
      <c r="BD1207" s="100"/>
      <c r="BE1207" s="100"/>
      <c r="BF1207" s="100"/>
      <c r="BG1207" s="100"/>
    </row>
    <row r="1208" spans="1:59" ht="12.75" customHeight="1" x14ac:dyDescent="0.2">
      <c r="A1208" s="144"/>
      <c r="B1208" s="141"/>
      <c r="C1208" s="141"/>
      <c r="D1208" s="142"/>
      <c r="E1208" s="142"/>
      <c r="F1208" s="142"/>
      <c r="G1208" s="142"/>
      <c r="H1208" s="142"/>
      <c r="I1208" s="129"/>
      <c r="J1208" s="130"/>
      <c r="K1208" s="131" t="str">
        <f t="shared" si="587"/>
        <v/>
      </c>
      <c r="L1208" s="132" t="str">
        <f t="shared" si="588"/>
        <v/>
      </c>
      <c r="M1208" s="133" t="str">
        <f t="shared" si="589"/>
        <v/>
      </c>
      <c r="N1208" s="134" t="str">
        <f>IFERROR(IF(B:B="","",IF(R1208="Beer",SUM(LOOKUP(2,1/(Rates!$B$3:$B$5&lt;=W1208)/(Rates!$C$3:$C$5&gt;=W1208),Rates!$D$3:$D$5)*(X1208/100)*W1208),IF(R1208="Refreshment Beverage",SUM(LOOKUP(2,1/(Rates!$B$7:$B$11&lt;=W1208)/(Rates!$C$7:$C$11&gt;=W1208),Rates!$D$7:$D$11)*(X1208/100)*W1208)))),"")</f>
        <v/>
      </c>
      <c r="O1208" s="134" t="str">
        <f t="shared" si="590"/>
        <v/>
      </c>
      <c r="P1208" s="116"/>
      <c r="Q1208" s="117" t="str">
        <f t="shared" si="591"/>
        <v/>
      </c>
      <c r="R1208" s="128" t="str">
        <f t="shared" si="592"/>
        <v/>
      </c>
      <c r="S1208" s="135" t="str">
        <f>IF(B1208="","",IF(R1208="Refreshment Beverage",VLOOKUP(VALUE(Q1208),Rates!G$15:L$19,2,0),VLOOKUP(VALUE(Q1208),Rates!G$4:L$12,2,0)))</f>
        <v/>
      </c>
      <c r="T1208" s="135" t="str">
        <f t="shared" si="593"/>
        <v/>
      </c>
      <c r="U1208" s="118" t="str">
        <f t="shared" si="594"/>
        <v/>
      </c>
      <c r="V1208" s="135" t="str">
        <f t="shared" si="595"/>
        <v/>
      </c>
      <c r="W1208" s="135" t="str">
        <f t="shared" si="596"/>
        <v/>
      </c>
      <c r="X1208" s="119" t="str">
        <f t="shared" si="597"/>
        <v/>
      </c>
      <c r="Y1208" s="120" t="str">
        <f>IF(B:B="","",IF(R1208="Refreshment Beverage",VLOOKUP(Q1208,Rates!G$15:L$19,6,0)*W1208,VLOOKUP(Q1208,Rates!G$4:L$12,6,0)*W1208))</f>
        <v/>
      </c>
      <c r="Z1208" s="120" t="str">
        <f t="shared" si="598"/>
        <v/>
      </c>
      <c r="AA1208" s="120" t="str">
        <f t="shared" si="599"/>
        <v/>
      </c>
      <c r="AB1208" s="136" t="str">
        <f>IF(B:B="","",IF(R1208="Refreshment Beverage","",IF(AND(R1208="Beer",Q1208=0),SUM(LOOKUP(2,1/(Rates!$B$15:$B$18&lt;=W1208)/(Rates!$C$15:$C$18&gt;=W1208),Rates!$D$15:$D$18)*W1208),VLOOKUP(VALUE(Q:Q),Rates!A:B,2,0)*W1208)))</f>
        <v/>
      </c>
      <c r="AC1208" s="136" t="str">
        <f>IF(B:B="","",IF(R1208="Refreshment Beverage","",IF(AND(R1208="Beer",Q1208=0),SUM(LOOKUP(2,1/(Rates!$B$15:$B$18&lt;=W1208)/(Rates!$C$15:$C$18&gt;=W1208),Rates!$E$15:$E$18)*W1208),VLOOKUP(VALUE(Q:Q),Rates!A:C,3,0)*W1208)))</f>
        <v/>
      </c>
      <c r="AD1208" s="137" t="str">
        <f>IFERROR(IF(B:B="","",IF(R1208="Beer","",IF(VALUE(Q1208)=0,VLOOKUP(VLOOKUP(B:B,#REF!,16,0),Rates!A:E,2,0),VLOOKUP(VALUE(Q1208),Rates!A$31:B$34,2,0)*W1208))),0)</f>
        <v/>
      </c>
      <c r="AE1208" s="121" t="str">
        <f t="shared" si="600"/>
        <v/>
      </c>
      <c r="AF1208" s="138" t="str">
        <f t="shared" si="601"/>
        <v/>
      </c>
      <c r="AG1208" s="122" t="str">
        <f t="shared" si="602"/>
        <v/>
      </c>
      <c r="AH1208" s="123" t="str">
        <f t="shared" si="603"/>
        <v/>
      </c>
      <c r="AI1208" s="139" t="str">
        <f>IF(AE:AE="","",IF(R1208="Refreshment Beverage",AK1208*(Rates!J$19/100),ROUND(SUM(AH1208*(Rates!$J$8/100)),4)))</f>
        <v/>
      </c>
      <c r="AJ1208" s="124" t="str">
        <f t="shared" si="604"/>
        <v/>
      </c>
      <c r="AK1208" s="125" t="str">
        <f t="shared" si="605"/>
        <v/>
      </c>
      <c r="AL1208" s="121" t="str">
        <f t="shared" si="606"/>
        <v/>
      </c>
      <c r="AM1208" s="138" t="str">
        <f>IF(AS1208="","",IF(R1208="Refreshment Beverage",ROUND(AS1208*Rates!K$19,4),ROUND(AO1208*(VLOOKUP(VALUE(Q1208),Rates!G$4:L$12,3,0)),4)))</f>
        <v/>
      </c>
      <c r="AN1208" s="126" t="str">
        <f>IF(AS1208="","",IF(R1208="Refreshment Beverage",AS1208*(Rates!J$19/100),MAX(AM1208,AB1208)))</f>
        <v/>
      </c>
      <c r="AO1208" s="127" t="str">
        <f t="shared" si="607"/>
        <v/>
      </c>
      <c r="AP1208" s="127" t="str">
        <f t="shared" si="608"/>
        <v/>
      </c>
      <c r="AQ1208" s="140" t="str">
        <f>IF(AS1208="","",IF(R1208="Refreshment Beverage",ROUND(SUM(VLOOKUP(Q:Q,Rates!G$15:L$19,3,0)*(AS1208-Y1208-Z1208-AA1208)),4),ROUND(SUM(Rates!$K$8*AS1208),4)))</f>
        <v/>
      </c>
      <c r="AR1208" s="139" t="str">
        <f t="shared" si="609"/>
        <v/>
      </c>
      <c r="AS1208" s="125" t="str">
        <f t="shared" si="610"/>
        <v/>
      </c>
      <c r="AT1208" s="121" t="str">
        <f t="shared" si="611"/>
        <v/>
      </c>
      <c r="AU1208" s="138" t="str">
        <f>IF(AX1208="","",IF(R1208="Refreshment Beverage",ROUND((BA1208-Y1208-Z1208-AA1208)*VLOOKUP(VALUE(Q1208),Rates!G$15:L$19,3,0),4),ROUND(AW1208*(VLOOKUP(VALUE(Q1208),Rates!G:L,3,0)),4)))</f>
        <v/>
      </c>
      <c r="AV1208" s="126" t="str">
        <f t="shared" si="612"/>
        <v/>
      </c>
      <c r="AW1208" s="127" t="str">
        <f t="shared" si="613"/>
        <v/>
      </c>
      <c r="AX1208" s="123" t="str">
        <f t="shared" si="614"/>
        <v/>
      </c>
      <c r="AY1208" s="140" t="str">
        <f>IF(AX1208="","",IF(R1208="Refreshment Beverage",ROUND(SUM(AX1208*Rates!K$19),4),ROUND(SUM(AX1208*(Rates!J$8/100)),4)))</f>
        <v/>
      </c>
      <c r="AZ1208" s="124" t="str">
        <f t="shared" si="615"/>
        <v/>
      </c>
      <c r="BA1208" s="125" t="str">
        <f t="shared" si="616"/>
        <v/>
      </c>
      <c r="BB1208" s="115"/>
      <c r="BC1208" s="143"/>
      <c r="BD1208" s="100"/>
      <c r="BE1208" s="100"/>
      <c r="BF1208" s="100"/>
      <c r="BG1208" s="100"/>
    </row>
    <row r="1209" spans="1:59" ht="12.75" customHeight="1" x14ac:dyDescent="0.2">
      <c r="A1209" s="144"/>
      <c r="B1209" s="141"/>
      <c r="C1209" s="141"/>
      <c r="D1209" s="142"/>
      <c r="E1209" s="142"/>
      <c r="F1209" s="142"/>
      <c r="G1209" s="142"/>
      <c r="H1209" s="142"/>
      <c r="I1209" s="129"/>
      <c r="J1209" s="130"/>
      <c r="K1209" s="131" t="str">
        <f t="shared" si="587"/>
        <v/>
      </c>
      <c r="L1209" s="132" t="str">
        <f t="shared" si="588"/>
        <v/>
      </c>
      <c r="M1209" s="133" t="str">
        <f t="shared" si="589"/>
        <v/>
      </c>
      <c r="N1209" s="134" t="str">
        <f>IFERROR(IF(B:B="","",IF(R1209="Beer",SUM(LOOKUP(2,1/(Rates!$B$3:$B$5&lt;=W1209)/(Rates!$C$3:$C$5&gt;=W1209),Rates!$D$3:$D$5)*(X1209/100)*W1209),IF(R1209="Refreshment Beverage",SUM(LOOKUP(2,1/(Rates!$B$7:$B$11&lt;=W1209)/(Rates!$C$7:$C$11&gt;=W1209),Rates!$D$7:$D$11)*(X1209/100)*W1209)))),"")</f>
        <v/>
      </c>
      <c r="O1209" s="134" t="str">
        <f t="shared" si="590"/>
        <v/>
      </c>
      <c r="P1209" s="116"/>
      <c r="Q1209" s="117" t="str">
        <f t="shared" si="591"/>
        <v/>
      </c>
      <c r="R1209" s="128" t="str">
        <f t="shared" si="592"/>
        <v/>
      </c>
      <c r="S1209" s="135" t="str">
        <f>IF(B1209="","",IF(R1209="Refreshment Beverage",VLOOKUP(VALUE(Q1209),Rates!G$15:L$19,2,0),VLOOKUP(VALUE(Q1209),Rates!G$4:L$12,2,0)))</f>
        <v/>
      </c>
      <c r="T1209" s="135" t="str">
        <f t="shared" si="593"/>
        <v/>
      </c>
      <c r="U1209" s="118" t="str">
        <f t="shared" si="594"/>
        <v/>
      </c>
      <c r="V1209" s="135" t="str">
        <f t="shared" si="595"/>
        <v/>
      </c>
      <c r="W1209" s="135" t="str">
        <f t="shared" si="596"/>
        <v/>
      </c>
      <c r="X1209" s="119" t="str">
        <f t="shared" si="597"/>
        <v/>
      </c>
      <c r="Y1209" s="120" t="str">
        <f>IF(B:B="","",IF(R1209="Refreshment Beverage",VLOOKUP(Q1209,Rates!G$15:L$19,6,0)*W1209,VLOOKUP(Q1209,Rates!G$4:L$12,6,0)*W1209))</f>
        <v/>
      </c>
      <c r="Z1209" s="120" t="str">
        <f t="shared" si="598"/>
        <v/>
      </c>
      <c r="AA1209" s="120" t="str">
        <f t="shared" si="599"/>
        <v/>
      </c>
      <c r="AB1209" s="136" t="str">
        <f>IF(B:B="","",IF(R1209="Refreshment Beverage","",IF(AND(R1209="Beer",Q1209=0),SUM(LOOKUP(2,1/(Rates!$B$15:$B$18&lt;=W1209)/(Rates!$C$15:$C$18&gt;=W1209),Rates!$D$15:$D$18)*W1209),VLOOKUP(VALUE(Q:Q),Rates!A:B,2,0)*W1209)))</f>
        <v/>
      </c>
      <c r="AC1209" s="136" t="str">
        <f>IF(B:B="","",IF(R1209="Refreshment Beverage","",IF(AND(R1209="Beer",Q1209=0),SUM(LOOKUP(2,1/(Rates!$B$15:$B$18&lt;=W1209)/(Rates!$C$15:$C$18&gt;=W1209),Rates!$E$15:$E$18)*W1209),VLOOKUP(VALUE(Q:Q),Rates!A:C,3,0)*W1209)))</f>
        <v/>
      </c>
      <c r="AD1209" s="137" t="str">
        <f>IFERROR(IF(B:B="","",IF(R1209="Beer","",IF(VALUE(Q1209)=0,VLOOKUP(VLOOKUP(B:B,#REF!,16,0),Rates!A:E,2,0),VLOOKUP(VALUE(Q1209),Rates!A$31:B$34,2,0)*W1209))),0)</f>
        <v/>
      </c>
      <c r="AE1209" s="121" t="str">
        <f t="shared" si="600"/>
        <v/>
      </c>
      <c r="AF1209" s="138" t="str">
        <f t="shared" si="601"/>
        <v/>
      </c>
      <c r="AG1209" s="122" t="str">
        <f t="shared" si="602"/>
        <v/>
      </c>
      <c r="AH1209" s="123" t="str">
        <f t="shared" si="603"/>
        <v/>
      </c>
      <c r="AI1209" s="139" t="str">
        <f>IF(AE:AE="","",IF(R1209="Refreshment Beverage",AK1209*(Rates!J$19/100),ROUND(SUM(AH1209*(Rates!$J$8/100)),4)))</f>
        <v/>
      </c>
      <c r="AJ1209" s="124" t="str">
        <f t="shared" si="604"/>
        <v/>
      </c>
      <c r="AK1209" s="125" t="str">
        <f t="shared" si="605"/>
        <v/>
      </c>
      <c r="AL1209" s="121" t="str">
        <f t="shared" si="606"/>
        <v/>
      </c>
      <c r="AM1209" s="138" t="str">
        <f>IF(AS1209="","",IF(R1209="Refreshment Beverage",ROUND(AS1209*Rates!K$19,4),ROUND(AO1209*(VLOOKUP(VALUE(Q1209),Rates!G$4:L$12,3,0)),4)))</f>
        <v/>
      </c>
      <c r="AN1209" s="126" t="str">
        <f>IF(AS1209="","",IF(R1209="Refreshment Beverage",AS1209*(Rates!J$19/100),MAX(AM1209,AB1209)))</f>
        <v/>
      </c>
      <c r="AO1209" s="127" t="str">
        <f t="shared" si="607"/>
        <v/>
      </c>
      <c r="AP1209" s="127" t="str">
        <f t="shared" si="608"/>
        <v/>
      </c>
      <c r="AQ1209" s="140" t="str">
        <f>IF(AS1209="","",IF(R1209="Refreshment Beverage",ROUND(SUM(VLOOKUP(Q:Q,Rates!G$15:L$19,3,0)*(AS1209-Y1209-Z1209-AA1209)),4),ROUND(SUM(Rates!$K$8*AS1209),4)))</f>
        <v/>
      </c>
      <c r="AR1209" s="139" t="str">
        <f t="shared" si="609"/>
        <v/>
      </c>
      <c r="AS1209" s="125" t="str">
        <f t="shared" si="610"/>
        <v/>
      </c>
      <c r="AT1209" s="121" t="str">
        <f t="shared" si="611"/>
        <v/>
      </c>
      <c r="AU1209" s="138" t="str">
        <f>IF(AX1209="","",IF(R1209="Refreshment Beverage",ROUND((BA1209-Y1209-Z1209-AA1209)*VLOOKUP(VALUE(Q1209),Rates!G$15:L$19,3,0),4),ROUND(AW1209*(VLOOKUP(VALUE(Q1209),Rates!G:L,3,0)),4)))</f>
        <v/>
      </c>
      <c r="AV1209" s="126" t="str">
        <f t="shared" si="612"/>
        <v/>
      </c>
      <c r="AW1209" s="127" t="str">
        <f t="shared" si="613"/>
        <v/>
      </c>
      <c r="AX1209" s="123" t="str">
        <f t="shared" si="614"/>
        <v/>
      </c>
      <c r="AY1209" s="140" t="str">
        <f>IF(AX1209="","",IF(R1209="Refreshment Beverage",ROUND(SUM(AX1209*Rates!K$19),4),ROUND(SUM(AX1209*(Rates!J$8/100)),4)))</f>
        <v/>
      </c>
      <c r="AZ1209" s="124" t="str">
        <f t="shared" si="615"/>
        <v/>
      </c>
      <c r="BA1209" s="125" t="str">
        <f t="shared" si="616"/>
        <v/>
      </c>
      <c r="BB1209" s="115"/>
      <c r="BC1209" s="143"/>
      <c r="BD1209" s="100"/>
      <c r="BE1209" s="100"/>
      <c r="BF1209" s="100"/>
      <c r="BG1209" s="100"/>
    </row>
    <row r="1210" spans="1:59" ht="12.75" customHeight="1" x14ac:dyDescent="0.2">
      <c r="A1210" s="144"/>
      <c r="B1210" s="141"/>
      <c r="C1210" s="141"/>
      <c r="D1210" s="142"/>
      <c r="E1210" s="142"/>
      <c r="F1210" s="142"/>
      <c r="G1210" s="142"/>
      <c r="H1210" s="142"/>
      <c r="I1210" s="129"/>
      <c r="J1210" s="130"/>
      <c r="K1210" s="131" t="str">
        <f t="shared" si="587"/>
        <v/>
      </c>
      <c r="L1210" s="132" t="str">
        <f t="shared" si="588"/>
        <v/>
      </c>
      <c r="M1210" s="133" t="str">
        <f t="shared" si="589"/>
        <v/>
      </c>
      <c r="N1210" s="134" t="str">
        <f>IFERROR(IF(B:B="","",IF(R1210="Beer",SUM(LOOKUP(2,1/(Rates!$B$3:$B$5&lt;=W1210)/(Rates!$C$3:$C$5&gt;=W1210),Rates!$D$3:$D$5)*(X1210/100)*W1210),IF(R1210="Refreshment Beverage",SUM(LOOKUP(2,1/(Rates!$B$7:$B$11&lt;=W1210)/(Rates!$C$7:$C$11&gt;=W1210),Rates!$D$7:$D$11)*(X1210/100)*W1210)))),"")</f>
        <v/>
      </c>
      <c r="O1210" s="134" t="str">
        <f t="shared" si="590"/>
        <v/>
      </c>
      <c r="P1210" s="116"/>
      <c r="Q1210" s="117" t="str">
        <f t="shared" si="591"/>
        <v/>
      </c>
      <c r="R1210" s="128" t="str">
        <f t="shared" si="592"/>
        <v/>
      </c>
      <c r="S1210" s="135" t="str">
        <f>IF(B1210="","",IF(R1210="Refreshment Beverage",VLOOKUP(VALUE(Q1210),Rates!G$15:L$19,2,0),VLOOKUP(VALUE(Q1210),Rates!G$4:L$12,2,0)))</f>
        <v/>
      </c>
      <c r="T1210" s="135" t="str">
        <f t="shared" si="593"/>
        <v/>
      </c>
      <c r="U1210" s="118" t="str">
        <f t="shared" si="594"/>
        <v/>
      </c>
      <c r="V1210" s="135" t="str">
        <f t="shared" si="595"/>
        <v/>
      </c>
      <c r="W1210" s="135" t="str">
        <f t="shared" si="596"/>
        <v/>
      </c>
      <c r="X1210" s="119" t="str">
        <f t="shared" si="597"/>
        <v/>
      </c>
      <c r="Y1210" s="120" t="str">
        <f>IF(B:B="","",IF(R1210="Refreshment Beverage",VLOOKUP(Q1210,Rates!G$15:L$19,6,0)*W1210,VLOOKUP(Q1210,Rates!G$4:L$12,6,0)*W1210))</f>
        <v/>
      </c>
      <c r="Z1210" s="120" t="str">
        <f t="shared" si="598"/>
        <v/>
      </c>
      <c r="AA1210" s="120" t="str">
        <f t="shared" si="599"/>
        <v/>
      </c>
      <c r="AB1210" s="136" t="str">
        <f>IF(B:B="","",IF(R1210="Refreshment Beverage","",IF(AND(R1210="Beer",Q1210=0),SUM(LOOKUP(2,1/(Rates!$B$15:$B$18&lt;=W1210)/(Rates!$C$15:$C$18&gt;=W1210),Rates!$D$15:$D$18)*W1210),VLOOKUP(VALUE(Q:Q),Rates!A:B,2,0)*W1210)))</f>
        <v/>
      </c>
      <c r="AC1210" s="136" t="str">
        <f>IF(B:B="","",IF(R1210="Refreshment Beverage","",IF(AND(R1210="Beer",Q1210=0),SUM(LOOKUP(2,1/(Rates!$B$15:$B$18&lt;=W1210)/(Rates!$C$15:$C$18&gt;=W1210),Rates!$E$15:$E$18)*W1210),VLOOKUP(VALUE(Q:Q),Rates!A:C,3,0)*W1210)))</f>
        <v/>
      </c>
      <c r="AD1210" s="137" t="str">
        <f>IFERROR(IF(B:B="","",IF(R1210="Beer","",IF(VALUE(Q1210)=0,VLOOKUP(VLOOKUP(B:B,#REF!,16,0),Rates!A:E,2,0),VLOOKUP(VALUE(Q1210),Rates!A$31:B$34,2,0)*W1210))),0)</f>
        <v/>
      </c>
      <c r="AE1210" s="121" t="str">
        <f t="shared" si="600"/>
        <v/>
      </c>
      <c r="AF1210" s="138" t="str">
        <f t="shared" si="601"/>
        <v/>
      </c>
      <c r="AG1210" s="122" t="str">
        <f t="shared" si="602"/>
        <v/>
      </c>
      <c r="AH1210" s="123" t="str">
        <f t="shared" si="603"/>
        <v/>
      </c>
      <c r="AI1210" s="139" t="str">
        <f>IF(AE:AE="","",IF(R1210="Refreshment Beverage",AK1210*(Rates!J$19/100),ROUND(SUM(AH1210*(Rates!$J$8/100)),4)))</f>
        <v/>
      </c>
      <c r="AJ1210" s="124" t="str">
        <f t="shared" si="604"/>
        <v/>
      </c>
      <c r="AK1210" s="125" t="str">
        <f t="shared" si="605"/>
        <v/>
      </c>
      <c r="AL1210" s="121" t="str">
        <f t="shared" si="606"/>
        <v/>
      </c>
      <c r="AM1210" s="138" t="str">
        <f>IF(AS1210="","",IF(R1210="Refreshment Beverage",ROUND(AS1210*Rates!K$19,4),ROUND(AO1210*(VLOOKUP(VALUE(Q1210),Rates!G$4:L$12,3,0)),4)))</f>
        <v/>
      </c>
      <c r="AN1210" s="126" t="str">
        <f>IF(AS1210="","",IF(R1210="Refreshment Beverage",AS1210*(Rates!J$19/100),MAX(AM1210,AB1210)))</f>
        <v/>
      </c>
      <c r="AO1210" s="127" t="str">
        <f t="shared" si="607"/>
        <v/>
      </c>
      <c r="AP1210" s="127" t="str">
        <f t="shared" si="608"/>
        <v/>
      </c>
      <c r="AQ1210" s="140" t="str">
        <f>IF(AS1210="","",IF(R1210="Refreshment Beverage",ROUND(SUM(VLOOKUP(Q:Q,Rates!G$15:L$19,3,0)*(AS1210-Y1210-Z1210-AA1210)),4),ROUND(SUM(Rates!$K$8*AS1210),4)))</f>
        <v/>
      </c>
      <c r="AR1210" s="139" t="str">
        <f t="shared" si="609"/>
        <v/>
      </c>
      <c r="AS1210" s="125" t="str">
        <f t="shared" si="610"/>
        <v/>
      </c>
      <c r="AT1210" s="121" t="str">
        <f t="shared" si="611"/>
        <v/>
      </c>
      <c r="AU1210" s="138" t="str">
        <f>IF(AX1210="","",IF(R1210="Refreshment Beverage",ROUND((BA1210-Y1210-Z1210-AA1210)*VLOOKUP(VALUE(Q1210),Rates!G$15:L$19,3,0),4),ROUND(AW1210*(VLOOKUP(VALUE(Q1210),Rates!G:L,3,0)),4)))</f>
        <v/>
      </c>
      <c r="AV1210" s="126" t="str">
        <f t="shared" si="612"/>
        <v/>
      </c>
      <c r="AW1210" s="127" t="str">
        <f t="shared" si="613"/>
        <v/>
      </c>
      <c r="AX1210" s="123" t="str">
        <f t="shared" si="614"/>
        <v/>
      </c>
      <c r="AY1210" s="140" t="str">
        <f>IF(AX1210="","",IF(R1210="Refreshment Beverage",ROUND(SUM(AX1210*Rates!K$19),4),ROUND(SUM(AX1210*(Rates!J$8/100)),4)))</f>
        <v/>
      </c>
      <c r="AZ1210" s="124" t="str">
        <f t="shared" si="615"/>
        <v/>
      </c>
      <c r="BA1210" s="125" t="str">
        <f t="shared" si="616"/>
        <v/>
      </c>
      <c r="BB1210" s="115"/>
      <c r="BC1210" s="143"/>
      <c r="BD1210" s="100"/>
      <c r="BE1210" s="100"/>
      <c r="BF1210" s="100"/>
      <c r="BG1210" s="100"/>
    </row>
    <row r="1211" spans="1:59" ht="12.75" customHeight="1" x14ac:dyDescent="0.2">
      <c r="A1211" s="144"/>
      <c r="B1211" s="141"/>
      <c r="C1211" s="141"/>
      <c r="D1211" s="142"/>
      <c r="E1211" s="142"/>
      <c r="F1211" s="142"/>
      <c r="G1211" s="142"/>
      <c r="H1211" s="142"/>
      <c r="I1211" s="129"/>
      <c r="J1211" s="130"/>
      <c r="K1211" s="131" t="str">
        <f t="shared" si="587"/>
        <v/>
      </c>
      <c r="L1211" s="132" t="str">
        <f t="shared" si="588"/>
        <v/>
      </c>
      <c r="M1211" s="133" t="str">
        <f t="shared" si="589"/>
        <v/>
      </c>
      <c r="N1211" s="134" t="str">
        <f>IFERROR(IF(B:B="","",IF(R1211="Beer",SUM(LOOKUP(2,1/(Rates!$B$3:$B$5&lt;=W1211)/(Rates!$C$3:$C$5&gt;=W1211),Rates!$D$3:$D$5)*(X1211/100)*W1211),IF(R1211="Refreshment Beverage",SUM(LOOKUP(2,1/(Rates!$B$7:$B$11&lt;=W1211)/(Rates!$C$7:$C$11&gt;=W1211),Rates!$D$7:$D$11)*(X1211/100)*W1211)))),"")</f>
        <v/>
      </c>
      <c r="O1211" s="134" t="str">
        <f t="shared" si="590"/>
        <v/>
      </c>
      <c r="P1211" s="116"/>
      <c r="Q1211" s="117" t="str">
        <f t="shared" si="591"/>
        <v/>
      </c>
      <c r="R1211" s="128" t="str">
        <f t="shared" si="592"/>
        <v/>
      </c>
      <c r="S1211" s="135" t="str">
        <f>IF(B1211="","",IF(R1211="Refreshment Beverage",VLOOKUP(VALUE(Q1211),Rates!G$15:L$19,2,0),VLOOKUP(VALUE(Q1211),Rates!G$4:L$12,2,0)))</f>
        <v/>
      </c>
      <c r="T1211" s="135" t="str">
        <f t="shared" si="593"/>
        <v/>
      </c>
      <c r="U1211" s="118" t="str">
        <f t="shared" si="594"/>
        <v/>
      </c>
      <c r="V1211" s="135" t="str">
        <f t="shared" si="595"/>
        <v/>
      </c>
      <c r="W1211" s="135" t="str">
        <f t="shared" si="596"/>
        <v/>
      </c>
      <c r="X1211" s="119" t="str">
        <f t="shared" si="597"/>
        <v/>
      </c>
      <c r="Y1211" s="120" t="str">
        <f>IF(B:B="","",IF(R1211="Refreshment Beverage",VLOOKUP(Q1211,Rates!G$15:L$19,6,0)*W1211,VLOOKUP(Q1211,Rates!G$4:L$12,6,0)*W1211))</f>
        <v/>
      </c>
      <c r="Z1211" s="120" t="str">
        <f t="shared" si="598"/>
        <v/>
      </c>
      <c r="AA1211" s="120" t="str">
        <f t="shared" si="599"/>
        <v/>
      </c>
      <c r="AB1211" s="136" t="str">
        <f>IF(B:B="","",IF(R1211="Refreshment Beverage","",IF(AND(R1211="Beer",Q1211=0),SUM(LOOKUP(2,1/(Rates!$B$15:$B$18&lt;=W1211)/(Rates!$C$15:$C$18&gt;=W1211),Rates!$D$15:$D$18)*W1211),VLOOKUP(VALUE(Q:Q),Rates!A:B,2,0)*W1211)))</f>
        <v/>
      </c>
      <c r="AC1211" s="136" t="str">
        <f>IF(B:B="","",IF(R1211="Refreshment Beverage","",IF(AND(R1211="Beer",Q1211=0),SUM(LOOKUP(2,1/(Rates!$B$15:$B$18&lt;=W1211)/(Rates!$C$15:$C$18&gt;=W1211),Rates!$E$15:$E$18)*W1211),VLOOKUP(VALUE(Q:Q),Rates!A:C,3,0)*W1211)))</f>
        <v/>
      </c>
      <c r="AD1211" s="137" t="str">
        <f>IFERROR(IF(B:B="","",IF(R1211="Beer","",IF(VALUE(Q1211)=0,VLOOKUP(VLOOKUP(B:B,#REF!,16,0),Rates!A:E,2,0),VLOOKUP(VALUE(Q1211),Rates!A$31:B$34,2,0)*W1211))),0)</f>
        <v/>
      </c>
      <c r="AE1211" s="121" t="str">
        <f t="shared" si="600"/>
        <v/>
      </c>
      <c r="AF1211" s="138" t="str">
        <f t="shared" si="601"/>
        <v/>
      </c>
      <c r="AG1211" s="122" t="str">
        <f t="shared" si="602"/>
        <v/>
      </c>
      <c r="AH1211" s="123" t="str">
        <f t="shared" si="603"/>
        <v/>
      </c>
      <c r="AI1211" s="139" t="str">
        <f>IF(AE:AE="","",IF(R1211="Refreshment Beverage",AK1211*(Rates!J$19/100),ROUND(SUM(AH1211*(Rates!$J$8/100)),4)))</f>
        <v/>
      </c>
      <c r="AJ1211" s="124" t="str">
        <f t="shared" si="604"/>
        <v/>
      </c>
      <c r="AK1211" s="125" t="str">
        <f t="shared" si="605"/>
        <v/>
      </c>
      <c r="AL1211" s="121" t="str">
        <f t="shared" si="606"/>
        <v/>
      </c>
      <c r="AM1211" s="138" t="str">
        <f>IF(AS1211="","",IF(R1211="Refreshment Beverage",ROUND(AS1211*Rates!K$19,4),ROUND(AO1211*(VLOOKUP(VALUE(Q1211),Rates!G$4:L$12,3,0)),4)))</f>
        <v/>
      </c>
      <c r="AN1211" s="126" t="str">
        <f>IF(AS1211="","",IF(R1211="Refreshment Beverage",AS1211*(Rates!J$19/100),MAX(AM1211,AB1211)))</f>
        <v/>
      </c>
      <c r="AO1211" s="127" t="str">
        <f t="shared" si="607"/>
        <v/>
      </c>
      <c r="AP1211" s="127" t="str">
        <f t="shared" si="608"/>
        <v/>
      </c>
      <c r="AQ1211" s="140" t="str">
        <f>IF(AS1211="","",IF(R1211="Refreshment Beverage",ROUND(SUM(VLOOKUP(Q:Q,Rates!G$15:L$19,3,0)*(AS1211-Y1211-Z1211-AA1211)),4),ROUND(SUM(Rates!$K$8*AS1211),4)))</f>
        <v/>
      </c>
      <c r="AR1211" s="139" t="str">
        <f t="shared" si="609"/>
        <v/>
      </c>
      <c r="AS1211" s="125" t="str">
        <f t="shared" si="610"/>
        <v/>
      </c>
      <c r="AT1211" s="121" t="str">
        <f t="shared" si="611"/>
        <v/>
      </c>
      <c r="AU1211" s="138" t="str">
        <f>IF(AX1211="","",IF(R1211="Refreshment Beverage",ROUND((BA1211-Y1211-Z1211-AA1211)*VLOOKUP(VALUE(Q1211),Rates!G$15:L$19,3,0),4),ROUND(AW1211*(VLOOKUP(VALUE(Q1211),Rates!G:L,3,0)),4)))</f>
        <v/>
      </c>
      <c r="AV1211" s="126" t="str">
        <f t="shared" si="612"/>
        <v/>
      </c>
      <c r="AW1211" s="127" t="str">
        <f t="shared" si="613"/>
        <v/>
      </c>
      <c r="AX1211" s="123" t="str">
        <f t="shared" si="614"/>
        <v/>
      </c>
      <c r="AY1211" s="140" t="str">
        <f>IF(AX1211="","",IF(R1211="Refreshment Beverage",ROUND(SUM(AX1211*Rates!K$19),4),ROUND(SUM(AX1211*(Rates!J$8/100)),4)))</f>
        <v/>
      </c>
      <c r="AZ1211" s="124" t="str">
        <f t="shared" si="615"/>
        <v/>
      </c>
      <c r="BA1211" s="125" t="str">
        <f t="shared" si="616"/>
        <v/>
      </c>
      <c r="BB1211" s="115"/>
      <c r="BC1211" s="143"/>
      <c r="BD1211" s="100"/>
      <c r="BE1211" s="100"/>
      <c r="BF1211" s="100"/>
      <c r="BG1211" s="100"/>
    </row>
    <row r="1212" spans="1:59" ht="12.75" customHeight="1" x14ac:dyDescent="0.2">
      <c r="A1212" s="144"/>
      <c r="B1212" s="141"/>
      <c r="C1212" s="141"/>
      <c r="D1212" s="142"/>
      <c r="E1212" s="142"/>
      <c r="F1212" s="142"/>
      <c r="G1212" s="142"/>
      <c r="H1212" s="142"/>
      <c r="I1212" s="129"/>
      <c r="J1212" s="130"/>
      <c r="K1212" s="131" t="str">
        <f t="shared" si="587"/>
        <v/>
      </c>
      <c r="L1212" s="132" t="str">
        <f t="shared" si="588"/>
        <v/>
      </c>
      <c r="M1212" s="133" t="str">
        <f t="shared" si="589"/>
        <v/>
      </c>
      <c r="N1212" s="134" t="str">
        <f>IFERROR(IF(B:B="","",IF(R1212="Beer",SUM(LOOKUP(2,1/(Rates!$B$3:$B$5&lt;=W1212)/(Rates!$C$3:$C$5&gt;=W1212),Rates!$D$3:$D$5)*(X1212/100)*W1212),IF(R1212="Refreshment Beverage",SUM(LOOKUP(2,1/(Rates!$B$7:$B$11&lt;=W1212)/(Rates!$C$7:$C$11&gt;=W1212),Rates!$D$7:$D$11)*(X1212/100)*W1212)))),"")</f>
        <v/>
      </c>
      <c r="O1212" s="134" t="str">
        <f t="shared" si="590"/>
        <v/>
      </c>
      <c r="P1212" s="116"/>
      <c r="Q1212" s="117" t="str">
        <f t="shared" si="591"/>
        <v/>
      </c>
      <c r="R1212" s="128" t="str">
        <f t="shared" si="592"/>
        <v/>
      </c>
      <c r="S1212" s="135" t="str">
        <f>IF(B1212="","",IF(R1212="Refreshment Beverage",VLOOKUP(VALUE(Q1212),Rates!G$15:L$19,2,0),VLOOKUP(VALUE(Q1212),Rates!G$4:L$12,2,0)))</f>
        <v/>
      </c>
      <c r="T1212" s="135" t="str">
        <f t="shared" si="593"/>
        <v/>
      </c>
      <c r="U1212" s="118" t="str">
        <f t="shared" si="594"/>
        <v/>
      </c>
      <c r="V1212" s="135" t="str">
        <f t="shared" si="595"/>
        <v/>
      </c>
      <c r="W1212" s="135" t="str">
        <f t="shared" si="596"/>
        <v/>
      </c>
      <c r="X1212" s="119" t="str">
        <f t="shared" si="597"/>
        <v/>
      </c>
      <c r="Y1212" s="120" t="str">
        <f>IF(B:B="","",IF(R1212="Refreshment Beverage",VLOOKUP(Q1212,Rates!G$15:L$19,6,0)*W1212,VLOOKUP(Q1212,Rates!G$4:L$12,6,0)*W1212))</f>
        <v/>
      </c>
      <c r="Z1212" s="120" t="str">
        <f t="shared" si="598"/>
        <v/>
      </c>
      <c r="AA1212" s="120" t="str">
        <f t="shared" si="599"/>
        <v/>
      </c>
      <c r="AB1212" s="136" t="str">
        <f>IF(B:B="","",IF(R1212="Refreshment Beverage","",IF(AND(R1212="Beer",Q1212=0),SUM(LOOKUP(2,1/(Rates!$B$15:$B$18&lt;=W1212)/(Rates!$C$15:$C$18&gt;=W1212),Rates!$D$15:$D$18)*W1212),VLOOKUP(VALUE(Q:Q),Rates!A:B,2,0)*W1212)))</f>
        <v/>
      </c>
      <c r="AC1212" s="136" t="str">
        <f>IF(B:B="","",IF(R1212="Refreshment Beverage","",IF(AND(R1212="Beer",Q1212=0),SUM(LOOKUP(2,1/(Rates!$B$15:$B$18&lt;=W1212)/(Rates!$C$15:$C$18&gt;=W1212),Rates!$E$15:$E$18)*W1212),VLOOKUP(VALUE(Q:Q),Rates!A:C,3,0)*W1212)))</f>
        <v/>
      </c>
      <c r="AD1212" s="137" t="str">
        <f>IFERROR(IF(B:B="","",IF(R1212="Beer","",IF(VALUE(Q1212)=0,VLOOKUP(VLOOKUP(B:B,#REF!,16,0),Rates!A:E,2,0),VLOOKUP(VALUE(Q1212),Rates!A$31:B$34,2,0)*W1212))),0)</f>
        <v/>
      </c>
      <c r="AE1212" s="121" t="str">
        <f t="shared" si="600"/>
        <v/>
      </c>
      <c r="AF1212" s="138" t="str">
        <f t="shared" si="601"/>
        <v/>
      </c>
      <c r="AG1212" s="122" t="str">
        <f t="shared" si="602"/>
        <v/>
      </c>
      <c r="AH1212" s="123" t="str">
        <f t="shared" si="603"/>
        <v/>
      </c>
      <c r="AI1212" s="139" t="str">
        <f>IF(AE:AE="","",IF(R1212="Refreshment Beverage",AK1212*(Rates!J$19/100),ROUND(SUM(AH1212*(Rates!$J$8/100)),4)))</f>
        <v/>
      </c>
      <c r="AJ1212" s="124" t="str">
        <f t="shared" si="604"/>
        <v/>
      </c>
      <c r="AK1212" s="125" t="str">
        <f t="shared" si="605"/>
        <v/>
      </c>
      <c r="AL1212" s="121" t="str">
        <f t="shared" si="606"/>
        <v/>
      </c>
      <c r="AM1212" s="138" t="str">
        <f>IF(AS1212="","",IF(R1212="Refreshment Beverage",ROUND(AS1212*Rates!K$19,4),ROUND(AO1212*(VLOOKUP(VALUE(Q1212),Rates!G$4:L$12,3,0)),4)))</f>
        <v/>
      </c>
      <c r="AN1212" s="126" t="str">
        <f>IF(AS1212="","",IF(R1212="Refreshment Beverage",AS1212*(Rates!J$19/100),MAX(AM1212,AB1212)))</f>
        <v/>
      </c>
      <c r="AO1212" s="127" t="str">
        <f t="shared" si="607"/>
        <v/>
      </c>
      <c r="AP1212" s="127" t="str">
        <f t="shared" si="608"/>
        <v/>
      </c>
      <c r="AQ1212" s="140" t="str">
        <f>IF(AS1212="","",IF(R1212="Refreshment Beverage",ROUND(SUM(VLOOKUP(Q:Q,Rates!G$15:L$19,3,0)*(AS1212-Y1212-Z1212-AA1212)),4),ROUND(SUM(Rates!$K$8*AS1212),4)))</f>
        <v/>
      </c>
      <c r="AR1212" s="139" t="str">
        <f t="shared" si="609"/>
        <v/>
      </c>
      <c r="AS1212" s="125" t="str">
        <f t="shared" si="610"/>
        <v/>
      </c>
      <c r="AT1212" s="121" t="str">
        <f t="shared" si="611"/>
        <v/>
      </c>
      <c r="AU1212" s="138" t="str">
        <f>IF(AX1212="","",IF(R1212="Refreshment Beverage",ROUND((BA1212-Y1212-Z1212-AA1212)*VLOOKUP(VALUE(Q1212),Rates!G$15:L$19,3,0),4),ROUND(AW1212*(VLOOKUP(VALUE(Q1212),Rates!G:L,3,0)),4)))</f>
        <v/>
      </c>
      <c r="AV1212" s="126" t="str">
        <f t="shared" si="612"/>
        <v/>
      </c>
      <c r="AW1212" s="127" t="str">
        <f t="shared" si="613"/>
        <v/>
      </c>
      <c r="AX1212" s="123" t="str">
        <f t="shared" si="614"/>
        <v/>
      </c>
      <c r="AY1212" s="140" t="str">
        <f>IF(AX1212="","",IF(R1212="Refreshment Beverage",ROUND(SUM(AX1212*Rates!K$19),4),ROUND(SUM(AX1212*(Rates!J$8/100)),4)))</f>
        <v/>
      </c>
      <c r="AZ1212" s="124" t="str">
        <f t="shared" si="615"/>
        <v/>
      </c>
      <c r="BA1212" s="125" t="str">
        <f t="shared" si="616"/>
        <v/>
      </c>
      <c r="BB1212" s="115"/>
      <c r="BC1212" s="143"/>
      <c r="BD1212" s="100"/>
      <c r="BE1212" s="100"/>
      <c r="BF1212" s="100"/>
      <c r="BG1212" s="100"/>
    </row>
    <row r="1213" spans="1:59" ht="12.75" customHeight="1" x14ac:dyDescent="0.2">
      <c r="A1213" s="144"/>
      <c r="B1213" s="141"/>
      <c r="C1213" s="141"/>
      <c r="D1213" s="142"/>
      <c r="E1213" s="142"/>
      <c r="F1213" s="142"/>
      <c r="G1213" s="142"/>
      <c r="H1213" s="142"/>
      <c r="I1213" s="129"/>
      <c r="J1213" s="130"/>
      <c r="K1213" s="131" t="str">
        <f t="shared" si="587"/>
        <v/>
      </c>
      <c r="L1213" s="132" t="str">
        <f t="shared" si="588"/>
        <v/>
      </c>
      <c r="M1213" s="133" t="str">
        <f t="shared" si="589"/>
        <v/>
      </c>
      <c r="N1213" s="134" t="str">
        <f>IFERROR(IF(B:B="","",IF(R1213="Beer",SUM(LOOKUP(2,1/(Rates!$B$3:$B$5&lt;=W1213)/(Rates!$C$3:$C$5&gt;=W1213),Rates!$D$3:$D$5)*(X1213/100)*W1213),IF(R1213="Refreshment Beverage",SUM(LOOKUP(2,1/(Rates!$B$7:$B$11&lt;=W1213)/(Rates!$C$7:$C$11&gt;=W1213),Rates!$D$7:$D$11)*(X1213/100)*W1213)))),"")</f>
        <v/>
      </c>
      <c r="O1213" s="134" t="str">
        <f t="shared" si="590"/>
        <v/>
      </c>
      <c r="P1213" s="116"/>
      <c r="Q1213" s="117" t="str">
        <f t="shared" si="591"/>
        <v/>
      </c>
      <c r="R1213" s="128" t="str">
        <f t="shared" si="592"/>
        <v/>
      </c>
      <c r="S1213" s="135" t="str">
        <f>IF(B1213="","",IF(R1213="Refreshment Beverage",VLOOKUP(VALUE(Q1213),Rates!G$15:L$19,2,0),VLOOKUP(VALUE(Q1213),Rates!G$4:L$12,2,0)))</f>
        <v/>
      </c>
      <c r="T1213" s="135" t="str">
        <f t="shared" si="593"/>
        <v/>
      </c>
      <c r="U1213" s="118" t="str">
        <f t="shared" si="594"/>
        <v/>
      </c>
      <c r="V1213" s="135" t="str">
        <f t="shared" si="595"/>
        <v/>
      </c>
      <c r="W1213" s="135" t="str">
        <f t="shared" si="596"/>
        <v/>
      </c>
      <c r="X1213" s="119" t="str">
        <f t="shared" si="597"/>
        <v/>
      </c>
      <c r="Y1213" s="120" t="str">
        <f>IF(B:B="","",IF(R1213="Refreshment Beverage",VLOOKUP(Q1213,Rates!G$15:L$19,6,0)*W1213,VLOOKUP(Q1213,Rates!G$4:L$12,6,0)*W1213))</f>
        <v/>
      </c>
      <c r="Z1213" s="120" t="str">
        <f t="shared" si="598"/>
        <v/>
      </c>
      <c r="AA1213" s="120" t="str">
        <f t="shared" si="599"/>
        <v/>
      </c>
      <c r="AB1213" s="136" t="str">
        <f>IF(B:B="","",IF(R1213="Refreshment Beverage","",IF(AND(R1213="Beer",Q1213=0),SUM(LOOKUP(2,1/(Rates!$B$15:$B$18&lt;=W1213)/(Rates!$C$15:$C$18&gt;=W1213),Rates!$D$15:$D$18)*W1213),VLOOKUP(VALUE(Q:Q),Rates!A:B,2,0)*W1213)))</f>
        <v/>
      </c>
      <c r="AC1213" s="136" t="str">
        <f>IF(B:B="","",IF(R1213="Refreshment Beverage","",IF(AND(R1213="Beer",Q1213=0),SUM(LOOKUP(2,1/(Rates!$B$15:$B$18&lt;=W1213)/(Rates!$C$15:$C$18&gt;=W1213),Rates!$E$15:$E$18)*W1213),VLOOKUP(VALUE(Q:Q),Rates!A:C,3,0)*W1213)))</f>
        <v/>
      </c>
      <c r="AD1213" s="137" t="str">
        <f>IFERROR(IF(B:B="","",IF(R1213="Beer","",IF(VALUE(Q1213)=0,VLOOKUP(VLOOKUP(B:B,#REF!,16,0),Rates!A:E,2,0),VLOOKUP(VALUE(Q1213),Rates!A$31:B$34,2,0)*W1213))),0)</f>
        <v/>
      </c>
      <c r="AE1213" s="121" t="str">
        <f t="shared" si="600"/>
        <v/>
      </c>
      <c r="AF1213" s="138" t="str">
        <f t="shared" si="601"/>
        <v/>
      </c>
      <c r="AG1213" s="122" t="str">
        <f t="shared" si="602"/>
        <v/>
      </c>
      <c r="AH1213" s="123" t="str">
        <f t="shared" si="603"/>
        <v/>
      </c>
      <c r="AI1213" s="139" t="str">
        <f>IF(AE:AE="","",IF(R1213="Refreshment Beverage",AK1213*(Rates!J$19/100),ROUND(SUM(AH1213*(Rates!$J$8/100)),4)))</f>
        <v/>
      </c>
      <c r="AJ1213" s="124" t="str">
        <f t="shared" si="604"/>
        <v/>
      </c>
      <c r="AK1213" s="125" t="str">
        <f t="shared" si="605"/>
        <v/>
      </c>
      <c r="AL1213" s="121" t="str">
        <f t="shared" si="606"/>
        <v/>
      </c>
      <c r="AM1213" s="138" t="str">
        <f>IF(AS1213="","",IF(R1213="Refreshment Beverage",ROUND(AS1213*Rates!K$19,4),ROUND(AO1213*(VLOOKUP(VALUE(Q1213),Rates!G$4:L$12,3,0)),4)))</f>
        <v/>
      </c>
      <c r="AN1213" s="126" t="str">
        <f>IF(AS1213="","",IF(R1213="Refreshment Beverage",AS1213*(Rates!J$19/100),MAX(AM1213,AB1213)))</f>
        <v/>
      </c>
      <c r="AO1213" s="127" t="str">
        <f t="shared" si="607"/>
        <v/>
      </c>
      <c r="AP1213" s="127" t="str">
        <f t="shared" si="608"/>
        <v/>
      </c>
      <c r="AQ1213" s="140" t="str">
        <f>IF(AS1213="","",IF(R1213="Refreshment Beverage",ROUND(SUM(VLOOKUP(Q:Q,Rates!G$15:L$19,3,0)*(AS1213-Y1213-Z1213-AA1213)),4),ROUND(SUM(Rates!$K$8*AS1213),4)))</f>
        <v/>
      </c>
      <c r="AR1213" s="139" t="str">
        <f t="shared" si="609"/>
        <v/>
      </c>
      <c r="AS1213" s="125" t="str">
        <f t="shared" si="610"/>
        <v/>
      </c>
      <c r="AT1213" s="121" t="str">
        <f t="shared" si="611"/>
        <v/>
      </c>
      <c r="AU1213" s="138" t="str">
        <f>IF(AX1213="","",IF(R1213="Refreshment Beverage",ROUND((BA1213-Y1213-Z1213-AA1213)*VLOOKUP(VALUE(Q1213),Rates!G$15:L$19,3,0),4),ROUND(AW1213*(VLOOKUP(VALUE(Q1213),Rates!G:L,3,0)),4)))</f>
        <v/>
      </c>
      <c r="AV1213" s="126" t="str">
        <f t="shared" si="612"/>
        <v/>
      </c>
      <c r="AW1213" s="127" t="str">
        <f t="shared" si="613"/>
        <v/>
      </c>
      <c r="AX1213" s="123" t="str">
        <f t="shared" si="614"/>
        <v/>
      </c>
      <c r="AY1213" s="140" t="str">
        <f>IF(AX1213="","",IF(R1213="Refreshment Beverage",ROUND(SUM(AX1213*Rates!K$19),4),ROUND(SUM(AX1213*(Rates!J$8/100)),4)))</f>
        <v/>
      </c>
      <c r="AZ1213" s="124" t="str">
        <f t="shared" si="615"/>
        <v/>
      </c>
      <c r="BA1213" s="125" t="str">
        <f t="shared" si="616"/>
        <v/>
      </c>
      <c r="BB1213" s="115"/>
      <c r="BC1213" s="143"/>
      <c r="BD1213" s="100"/>
      <c r="BE1213" s="100"/>
      <c r="BF1213" s="100"/>
      <c r="BG1213" s="100"/>
    </row>
    <row r="1214" spans="1:59" ht="12.75" customHeight="1" x14ac:dyDescent="0.2">
      <c r="A1214" s="144"/>
      <c r="B1214" s="141"/>
      <c r="C1214" s="141"/>
      <c r="D1214" s="142"/>
      <c r="E1214" s="142"/>
      <c r="F1214" s="142"/>
      <c r="G1214" s="142"/>
      <c r="H1214" s="142"/>
      <c r="I1214" s="129"/>
      <c r="J1214" s="130"/>
      <c r="K1214" s="131" t="str">
        <f t="shared" si="587"/>
        <v/>
      </c>
      <c r="L1214" s="132" t="str">
        <f t="shared" si="588"/>
        <v/>
      </c>
      <c r="M1214" s="133" t="str">
        <f t="shared" si="589"/>
        <v/>
      </c>
      <c r="N1214" s="134" t="str">
        <f>IFERROR(IF(B:B="","",IF(R1214="Beer",SUM(LOOKUP(2,1/(Rates!$B$3:$B$5&lt;=W1214)/(Rates!$C$3:$C$5&gt;=W1214),Rates!$D$3:$D$5)*(X1214/100)*W1214),IF(R1214="Refreshment Beverage",SUM(LOOKUP(2,1/(Rates!$B$7:$B$11&lt;=W1214)/(Rates!$C$7:$C$11&gt;=W1214),Rates!$D$7:$D$11)*(X1214/100)*W1214)))),"")</f>
        <v/>
      </c>
      <c r="O1214" s="134" t="str">
        <f t="shared" si="590"/>
        <v/>
      </c>
      <c r="P1214" s="116"/>
      <c r="Q1214" s="117" t="str">
        <f t="shared" si="591"/>
        <v/>
      </c>
      <c r="R1214" s="128" t="str">
        <f t="shared" si="592"/>
        <v/>
      </c>
      <c r="S1214" s="135" t="str">
        <f>IF(B1214="","",IF(R1214="Refreshment Beverage",VLOOKUP(VALUE(Q1214),Rates!G$15:L$19,2,0),VLOOKUP(VALUE(Q1214),Rates!G$4:L$12,2,0)))</f>
        <v/>
      </c>
      <c r="T1214" s="135" t="str">
        <f t="shared" si="593"/>
        <v/>
      </c>
      <c r="U1214" s="118" t="str">
        <f t="shared" si="594"/>
        <v/>
      </c>
      <c r="V1214" s="135" t="str">
        <f t="shared" si="595"/>
        <v/>
      </c>
      <c r="W1214" s="135" t="str">
        <f t="shared" si="596"/>
        <v/>
      </c>
      <c r="X1214" s="119" t="str">
        <f t="shared" si="597"/>
        <v/>
      </c>
      <c r="Y1214" s="120" t="str">
        <f>IF(B:B="","",IF(R1214="Refreshment Beverage",VLOOKUP(Q1214,Rates!G$15:L$19,6,0)*W1214,VLOOKUP(Q1214,Rates!G$4:L$12,6,0)*W1214))</f>
        <v/>
      </c>
      <c r="Z1214" s="120" t="str">
        <f t="shared" si="598"/>
        <v/>
      </c>
      <c r="AA1214" s="120" t="str">
        <f t="shared" si="599"/>
        <v/>
      </c>
      <c r="AB1214" s="136" t="str">
        <f>IF(B:B="","",IF(R1214="Refreshment Beverage","",IF(AND(R1214="Beer",Q1214=0),SUM(LOOKUP(2,1/(Rates!$B$15:$B$18&lt;=W1214)/(Rates!$C$15:$C$18&gt;=W1214),Rates!$D$15:$D$18)*W1214),VLOOKUP(VALUE(Q:Q),Rates!A:B,2,0)*W1214)))</f>
        <v/>
      </c>
      <c r="AC1214" s="136" t="str">
        <f>IF(B:B="","",IF(R1214="Refreshment Beverage","",IF(AND(R1214="Beer",Q1214=0),SUM(LOOKUP(2,1/(Rates!$B$15:$B$18&lt;=W1214)/(Rates!$C$15:$C$18&gt;=W1214),Rates!$E$15:$E$18)*W1214),VLOOKUP(VALUE(Q:Q),Rates!A:C,3,0)*W1214)))</f>
        <v/>
      </c>
      <c r="AD1214" s="137" t="str">
        <f>IFERROR(IF(B:B="","",IF(R1214="Beer","",IF(VALUE(Q1214)=0,VLOOKUP(VLOOKUP(B:B,#REF!,16,0),Rates!A:E,2,0),VLOOKUP(VALUE(Q1214),Rates!A$31:B$34,2,0)*W1214))),0)</f>
        <v/>
      </c>
      <c r="AE1214" s="121" t="str">
        <f t="shared" si="600"/>
        <v/>
      </c>
      <c r="AF1214" s="138" t="str">
        <f t="shared" si="601"/>
        <v/>
      </c>
      <c r="AG1214" s="122" t="str">
        <f t="shared" si="602"/>
        <v/>
      </c>
      <c r="AH1214" s="123" t="str">
        <f t="shared" si="603"/>
        <v/>
      </c>
      <c r="AI1214" s="139" t="str">
        <f>IF(AE:AE="","",IF(R1214="Refreshment Beverage",AK1214*(Rates!J$19/100),ROUND(SUM(AH1214*(Rates!$J$8/100)),4)))</f>
        <v/>
      </c>
      <c r="AJ1214" s="124" t="str">
        <f t="shared" si="604"/>
        <v/>
      </c>
      <c r="AK1214" s="125" t="str">
        <f t="shared" si="605"/>
        <v/>
      </c>
      <c r="AL1214" s="121" t="str">
        <f t="shared" si="606"/>
        <v/>
      </c>
      <c r="AM1214" s="138" t="str">
        <f>IF(AS1214="","",IF(R1214="Refreshment Beverage",ROUND(AS1214*Rates!K$19,4),ROUND(AO1214*(VLOOKUP(VALUE(Q1214),Rates!G$4:L$12,3,0)),4)))</f>
        <v/>
      </c>
      <c r="AN1214" s="126" t="str">
        <f>IF(AS1214="","",IF(R1214="Refreshment Beverage",AS1214*(Rates!J$19/100),MAX(AM1214,AB1214)))</f>
        <v/>
      </c>
      <c r="AO1214" s="127" t="str">
        <f t="shared" si="607"/>
        <v/>
      </c>
      <c r="AP1214" s="127" t="str">
        <f t="shared" si="608"/>
        <v/>
      </c>
      <c r="AQ1214" s="140" t="str">
        <f>IF(AS1214="","",IF(R1214="Refreshment Beverage",ROUND(SUM(VLOOKUP(Q:Q,Rates!G$15:L$19,3,0)*(AS1214-Y1214-Z1214-AA1214)),4),ROUND(SUM(Rates!$K$8*AS1214),4)))</f>
        <v/>
      </c>
      <c r="AR1214" s="139" t="str">
        <f t="shared" si="609"/>
        <v/>
      </c>
      <c r="AS1214" s="125" t="str">
        <f t="shared" si="610"/>
        <v/>
      </c>
      <c r="AT1214" s="121" t="str">
        <f t="shared" si="611"/>
        <v/>
      </c>
      <c r="AU1214" s="138" t="str">
        <f>IF(AX1214="","",IF(R1214="Refreshment Beverage",ROUND((BA1214-Y1214-Z1214-AA1214)*VLOOKUP(VALUE(Q1214),Rates!G$15:L$19,3,0),4),ROUND(AW1214*(VLOOKUP(VALUE(Q1214),Rates!G:L,3,0)),4)))</f>
        <v/>
      </c>
      <c r="AV1214" s="126" t="str">
        <f t="shared" si="612"/>
        <v/>
      </c>
      <c r="AW1214" s="127" t="str">
        <f t="shared" si="613"/>
        <v/>
      </c>
      <c r="AX1214" s="123" t="str">
        <f t="shared" si="614"/>
        <v/>
      </c>
      <c r="AY1214" s="140" t="str">
        <f>IF(AX1214="","",IF(R1214="Refreshment Beverage",ROUND(SUM(AX1214*Rates!K$19),4),ROUND(SUM(AX1214*(Rates!J$8/100)),4)))</f>
        <v/>
      </c>
      <c r="AZ1214" s="124" t="str">
        <f t="shared" si="615"/>
        <v/>
      </c>
      <c r="BA1214" s="125" t="str">
        <f t="shared" si="616"/>
        <v/>
      </c>
      <c r="BB1214" s="115"/>
      <c r="BC1214" s="143"/>
      <c r="BD1214" s="100"/>
      <c r="BE1214" s="100"/>
      <c r="BF1214" s="100"/>
      <c r="BG1214" s="100"/>
    </row>
    <row r="1215" spans="1:59" ht="12.75" customHeight="1" x14ac:dyDescent="0.2">
      <c r="A1215" s="144"/>
      <c r="B1215" s="141"/>
      <c r="C1215" s="141"/>
      <c r="D1215" s="142"/>
      <c r="E1215" s="142"/>
      <c r="F1215" s="142"/>
      <c r="G1215" s="142"/>
      <c r="H1215" s="142"/>
      <c r="I1215" s="129"/>
      <c r="J1215" s="130"/>
      <c r="K1215" s="131" t="str">
        <f t="shared" si="587"/>
        <v/>
      </c>
      <c r="L1215" s="132" t="str">
        <f t="shared" si="588"/>
        <v/>
      </c>
      <c r="M1215" s="133" t="str">
        <f t="shared" si="589"/>
        <v/>
      </c>
      <c r="N1215" s="134" t="str">
        <f>IFERROR(IF(B:B="","",IF(R1215="Beer",SUM(LOOKUP(2,1/(Rates!$B$3:$B$5&lt;=W1215)/(Rates!$C$3:$C$5&gt;=W1215),Rates!$D$3:$D$5)*(X1215/100)*W1215),IF(R1215="Refreshment Beverage",SUM(LOOKUP(2,1/(Rates!$B$7:$B$11&lt;=W1215)/(Rates!$C$7:$C$11&gt;=W1215),Rates!$D$7:$D$11)*(X1215/100)*W1215)))),"")</f>
        <v/>
      </c>
      <c r="O1215" s="134" t="str">
        <f t="shared" si="590"/>
        <v/>
      </c>
      <c r="P1215" s="116"/>
      <c r="Q1215" s="117" t="str">
        <f t="shared" si="591"/>
        <v/>
      </c>
      <c r="R1215" s="128" t="str">
        <f t="shared" si="592"/>
        <v/>
      </c>
      <c r="S1215" s="135" t="str">
        <f>IF(B1215="","",IF(R1215="Refreshment Beverage",VLOOKUP(VALUE(Q1215),Rates!G$15:L$19,2,0),VLOOKUP(VALUE(Q1215),Rates!G$4:L$12,2,0)))</f>
        <v/>
      </c>
      <c r="T1215" s="135" t="str">
        <f t="shared" si="593"/>
        <v/>
      </c>
      <c r="U1215" s="118" t="str">
        <f t="shared" si="594"/>
        <v/>
      </c>
      <c r="V1215" s="135" t="str">
        <f t="shared" si="595"/>
        <v/>
      </c>
      <c r="W1215" s="135" t="str">
        <f t="shared" si="596"/>
        <v/>
      </c>
      <c r="X1215" s="119" t="str">
        <f t="shared" si="597"/>
        <v/>
      </c>
      <c r="Y1215" s="120" t="str">
        <f>IF(B:B="","",IF(R1215="Refreshment Beverage",VLOOKUP(Q1215,Rates!G$15:L$19,6,0)*W1215,VLOOKUP(Q1215,Rates!G$4:L$12,6,0)*W1215))</f>
        <v/>
      </c>
      <c r="Z1215" s="120" t="str">
        <f t="shared" si="598"/>
        <v/>
      </c>
      <c r="AA1215" s="120" t="str">
        <f t="shared" si="599"/>
        <v/>
      </c>
      <c r="AB1215" s="136" t="str">
        <f>IF(B:B="","",IF(R1215="Refreshment Beverage","",IF(AND(R1215="Beer",Q1215=0),SUM(LOOKUP(2,1/(Rates!$B$15:$B$18&lt;=W1215)/(Rates!$C$15:$C$18&gt;=W1215),Rates!$D$15:$D$18)*W1215),VLOOKUP(VALUE(Q:Q),Rates!A:B,2,0)*W1215)))</f>
        <v/>
      </c>
      <c r="AC1215" s="136" t="str">
        <f>IF(B:B="","",IF(R1215="Refreshment Beverage","",IF(AND(R1215="Beer",Q1215=0),SUM(LOOKUP(2,1/(Rates!$B$15:$B$18&lt;=W1215)/(Rates!$C$15:$C$18&gt;=W1215),Rates!$E$15:$E$18)*W1215),VLOOKUP(VALUE(Q:Q),Rates!A:C,3,0)*W1215)))</f>
        <v/>
      </c>
      <c r="AD1215" s="137" t="str">
        <f>IFERROR(IF(B:B="","",IF(R1215="Beer","",IF(VALUE(Q1215)=0,VLOOKUP(VLOOKUP(B:B,#REF!,16,0),Rates!A:E,2,0),VLOOKUP(VALUE(Q1215),Rates!A$31:B$34,2,0)*W1215))),0)</f>
        <v/>
      </c>
      <c r="AE1215" s="121" t="str">
        <f t="shared" si="600"/>
        <v/>
      </c>
      <c r="AF1215" s="138" t="str">
        <f t="shared" si="601"/>
        <v/>
      </c>
      <c r="AG1215" s="122" t="str">
        <f t="shared" si="602"/>
        <v/>
      </c>
      <c r="AH1215" s="123" t="str">
        <f t="shared" si="603"/>
        <v/>
      </c>
      <c r="AI1215" s="139" t="str">
        <f>IF(AE:AE="","",IF(R1215="Refreshment Beverage",AK1215*(Rates!J$19/100),ROUND(SUM(AH1215*(Rates!$J$8/100)),4)))</f>
        <v/>
      </c>
      <c r="AJ1215" s="124" t="str">
        <f t="shared" si="604"/>
        <v/>
      </c>
      <c r="AK1215" s="125" t="str">
        <f t="shared" si="605"/>
        <v/>
      </c>
      <c r="AL1215" s="121" t="str">
        <f t="shared" si="606"/>
        <v/>
      </c>
      <c r="AM1215" s="138" t="str">
        <f>IF(AS1215="","",IF(R1215="Refreshment Beverage",ROUND(AS1215*Rates!K$19,4),ROUND(AO1215*(VLOOKUP(VALUE(Q1215),Rates!G$4:L$12,3,0)),4)))</f>
        <v/>
      </c>
      <c r="AN1215" s="126" t="str">
        <f>IF(AS1215="","",IF(R1215="Refreshment Beverage",AS1215*(Rates!J$19/100),MAX(AM1215,AB1215)))</f>
        <v/>
      </c>
      <c r="AO1215" s="127" t="str">
        <f t="shared" si="607"/>
        <v/>
      </c>
      <c r="AP1215" s="127" t="str">
        <f t="shared" si="608"/>
        <v/>
      </c>
      <c r="AQ1215" s="140" t="str">
        <f>IF(AS1215="","",IF(R1215="Refreshment Beverage",ROUND(SUM(VLOOKUP(Q:Q,Rates!G$15:L$19,3,0)*(AS1215-Y1215-Z1215-AA1215)),4),ROUND(SUM(Rates!$K$8*AS1215),4)))</f>
        <v/>
      </c>
      <c r="AR1215" s="139" t="str">
        <f t="shared" si="609"/>
        <v/>
      </c>
      <c r="AS1215" s="125" t="str">
        <f t="shared" si="610"/>
        <v/>
      </c>
      <c r="AT1215" s="121" t="str">
        <f t="shared" si="611"/>
        <v/>
      </c>
      <c r="AU1215" s="138" t="str">
        <f>IF(AX1215="","",IF(R1215="Refreshment Beverage",ROUND((BA1215-Y1215-Z1215-AA1215)*VLOOKUP(VALUE(Q1215),Rates!G$15:L$19,3,0),4),ROUND(AW1215*(VLOOKUP(VALUE(Q1215),Rates!G:L,3,0)),4)))</f>
        <v/>
      </c>
      <c r="AV1215" s="126" t="str">
        <f t="shared" si="612"/>
        <v/>
      </c>
      <c r="AW1215" s="127" t="str">
        <f t="shared" si="613"/>
        <v/>
      </c>
      <c r="AX1215" s="123" t="str">
        <f t="shared" si="614"/>
        <v/>
      </c>
      <c r="AY1215" s="140" t="str">
        <f>IF(AX1215="","",IF(R1215="Refreshment Beverage",ROUND(SUM(AX1215*Rates!K$19),4),ROUND(SUM(AX1215*(Rates!J$8/100)),4)))</f>
        <v/>
      </c>
      <c r="AZ1215" s="124" t="str">
        <f t="shared" si="615"/>
        <v/>
      </c>
      <c r="BA1215" s="125" t="str">
        <f t="shared" si="616"/>
        <v/>
      </c>
      <c r="BB1215" s="115"/>
      <c r="BC1215" s="143"/>
      <c r="BD1215" s="100"/>
      <c r="BE1215" s="100"/>
      <c r="BF1215" s="100"/>
      <c r="BG1215" s="100"/>
    </row>
    <row r="1216" spans="1:59" ht="12.75" customHeight="1" x14ac:dyDescent="0.2">
      <c r="A1216" s="144"/>
      <c r="B1216" s="141"/>
      <c r="C1216" s="141"/>
      <c r="D1216" s="142"/>
      <c r="E1216" s="142"/>
      <c r="F1216" s="142"/>
      <c r="G1216" s="142"/>
      <c r="H1216" s="142"/>
      <c r="I1216" s="129"/>
      <c r="J1216" s="130"/>
      <c r="K1216" s="131" t="str">
        <f t="shared" si="587"/>
        <v/>
      </c>
      <c r="L1216" s="132" t="str">
        <f t="shared" si="588"/>
        <v/>
      </c>
      <c r="M1216" s="133" t="str">
        <f t="shared" si="589"/>
        <v/>
      </c>
      <c r="N1216" s="134" t="str">
        <f>IFERROR(IF(B:B="","",IF(R1216="Beer",SUM(LOOKUP(2,1/(Rates!$B$3:$B$5&lt;=W1216)/(Rates!$C$3:$C$5&gt;=W1216),Rates!$D$3:$D$5)*(X1216/100)*W1216),IF(R1216="Refreshment Beverage",SUM(LOOKUP(2,1/(Rates!$B$7:$B$11&lt;=W1216)/(Rates!$C$7:$C$11&gt;=W1216),Rates!$D$7:$D$11)*(X1216/100)*W1216)))),"")</f>
        <v/>
      </c>
      <c r="O1216" s="134" t="str">
        <f t="shared" si="590"/>
        <v/>
      </c>
      <c r="P1216" s="116"/>
      <c r="Q1216" s="117" t="str">
        <f t="shared" si="591"/>
        <v/>
      </c>
      <c r="R1216" s="128" t="str">
        <f t="shared" si="592"/>
        <v/>
      </c>
      <c r="S1216" s="135" t="str">
        <f>IF(B1216="","",IF(R1216="Refreshment Beverage",VLOOKUP(VALUE(Q1216),Rates!G$15:L$19,2,0),VLOOKUP(VALUE(Q1216),Rates!G$4:L$12,2,0)))</f>
        <v/>
      </c>
      <c r="T1216" s="135" t="str">
        <f t="shared" si="593"/>
        <v/>
      </c>
      <c r="U1216" s="118" t="str">
        <f t="shared" si="594"/>
        <v/>
      </c>
      <c r="V1216" s="135" t="str">
        <f t="shared" si="595"/>
        <v/>
      </c>
      <c r="W1216" s="135" t="str">
        <f t="shared" si="596"/>
        <v/>
      </c>
      <c r="X1216" s="119" t="str">
        <f t="shared" si="597"/>
        <v/>
      </c>
      <c r="Y1216" s="120" t="str">
        <f>IF(B:B="","",IF(R1216="Refreshment Beverage",VLOOKUP(Q1216,Rates!G$15:L$19,6,0)*W1216,VLOOKUP(Q1216,Rates!G$4:L$12,6,0)*W1216))</f>
        <v/>
      </c>
      <c r="Z1216" s="120" t="str">
        <f t="shared" si="598"/>
        <v/>
      </c>
      <c r="AA1216" s="120" t="str">
        <f t="shared" si="599"/>
        <v/>
      </c>
      <c r="AB1216" s="136" t="str">
        <f>IF(B:B="","",IF(R1216="Refreshment Beverage","",IF(AND(R1216="Beer",Q1216=0),SUM(LOOKUP(2,1/(Rates!$B$15:$B$18&lt;=W1216)/(Rates!$C$15:$C$18&gt;=W1216),Rates!$D$15:$D$18)*W1216),VLOOKUP(VALUE(Q:Q),Rates!A:B,2,0)*W1216)))</f>
        <v/>
      </c>
      <c r="AC1216" s="136" t="str">
        <f>IF(B:B="","",IF(R1216="Refreshment Beverage","",IF(AND(R1216="Beer",Q1216=0),SUM(LOOKUP(2,1/(Rates!$B$15:$B$18&lt;=W1216)/(Rates!$C$15:$C$18&gt;=W1216),Rates!$E$15:$E$18)*W1216),VLOOKUP(VALUE(Q:Q),Rates!A:C,3,0)*W1216)))</f>
        <v/>
      </c>
      <c r="AD1216" s="137" t="str">
        <f>IFERROR(IF(B:B="","",IF(R1216="Beer","",IF(VALUE(Q1216)=0,VLOOKUP(VLOOKUP(B:B,#REF!,16,0),Rates!A:E,2,0),VLOOKUP(VALUE(Q1216),Rates!A$31:B$34,2,0)*W1216))),0)</f>
        <v/>
      </c>
      <c r="AE1216" s="121" t="str">
        <f t="shared" si="600"/>
        <v/>
      </c>
      <c r="AF1216" s="138" t="str">
        <f t="shared" si="601"/>
        <v/>
      </c>
      <c r="AG1216" s="122" t="str">
        <f t="shared" si="602"/>
        <v/>
      </c>
      <c r="AH1216" s="123" t="str">
        <f t="shared" si="603"/>
        <v/>
      </c>
      <c r="AI1216" s="139" t="str">
        <f>IF(AE:AE="","",IF(R1216="Refreshment Beverage",AK1216*(Rates!J$19/100),ROUND(SUM(AH1216*(Rates!$J$8/100)),4)))</f>
        <v/>
      </c>
      <c r="AJ1216" s="124" t="str">
        <f t="shared" si="604"/>
        <v/>
      </c>
      <c r="AK1216" s="125" t="str">
        <f t="shared" si="605"/>
        <v/>
      </c>
      <c r="AL1216" s="121" t="str">
        <f t="shared" si="606"/>
        <v/>
      </c>
      <c r="AM1216" s="138" t="str">
        <f>IF(AS1216="","",IF(R1216="Refreshment Beverage",ROUND(AS1216*Rates!K$19,4),ROUND(AO1216*(VLOOKUP(VALUE(Q1216),Rates!G$4:L$12,3,0)),4)))</f>
        <v/>
      </c>
      <c r="AN1216" s="126" t="str">
        <f>IF(AS1216="","",IF(R1216="Refreshment Beverage",AS1216*(Rates!J$19/100),MAX(AM1216,AB1216)))</f>
        <v/>
      </c>
      <c r="AO1216" s="127" t="str">
        <f t="shared" si="607"/>
        <v/>
      </c>
      <c r="AP1216" s="127" t="str">
        <f t="shared" si="608"/>
        <v/>
      </c>
      <c r="AQ1216" s="140" t="str">
        <f>IF(AS1216="","",IF(R1216="Refreshment Beverage",ROUND(SUM(VLOOKUP(Q:Q,Rates!G$15:L$19,3,0)*(AS1216-Y1216-Z1216-AA1216)),4),ROUND(SUM(Rates!$K$8*AS1216),4)))</f>
        <v/>
      </c>
      <c r="AR1216" s="139" t="str">
        <f t="shared" si="609"/>
        <v/>
      </c>
      <c r="AS1216" s="125" t="str">
        <f t="shared" si="610"/>
        <v/>
      </c>
      <c r="AT1216" s="121" t="str">
        <f t="shared" si="611"/>
        <v/>
      </c>
      <c r="AU1216" s="138" t="str">
        <f>IF(AX1216="","",IF(R1216="Refreshment Beverage",ROUND((BA1216-Y1216-Z1216-AA1216)*VLOOKUP(VALUE(Q1216),Rates!G$15:L$19,3,0),4),ROUND(AW1216*(VLOOKUP(VALUE(Q1216),Rates!G:L,3,0)),4)))</f>
        <v/>
      </c>
      <c r="AV1216" s="126" t="str">
        <f t="shared" si="612"/>
        <v/>
      </c>
      <c r="AW1216" s="127" t="str">
        <f t="shared" si="613"/>
        <v/>
      </c>
      <c r="AX1216" s="123" t="str">
        <f t="shared" si="614"/>
        <v/>
      </c>
      <c r="AY1216" s="140" t="str">
        <f>IF(AX1216="","",IF(R1216="Refreshment Beverage",ROUND(SUM(AX1216*Rates!K$19),4),ROUND(SUM(AX1216*(Rates!J$8/100)),4)))</f>
        <v/>
      </c>
      <c r="AZ1216" s="124" t="str">
        <f t="shared" si="615"/>
        <v/>
      </c>
      <c r="BA1216" s="125" t="str">
        <f t="shared" si="616"/>
        <v/>
      </c>
      <c r="BB1216" s="115"/>
      <c r="BC1216" s="143"/>
      <c r="BD1216" s="100"/>
      <c r="BE1216" s="100"/>
      <c r="BF1216" s="100"/>
      <c r="BG1216" s="100"/>
    </row>
    <row r="1217" spans="1:59" ht="12.75" customHeight="1" x14ac:dyDescent="0.2">
      <c r="A1217" s="144"/>
      <c r="B1217" s="141"/>
      <c r="C1217" s="141"/>
      <c r="D1217" s="142"/>
      <c r="E1217" s="142"/>
      <c r="F1217" s="142"/>
      <c r="G1217" s="142"/>
      <c r="H1217" s="142"/>
      <c r="I1217" s="129"/>
      <c r="J1217" s="130"/>
      <c r="K1217" s="131" t="str">
        <f t="shared" si="587"/>
        <v/>
      </c>
      <c r="L1217" s="132" t="str">
        <f t="shared" si="588"/>
        <v/>
      </c>
      <c r="M1217" s="133" t="str">
        <f t="shared" si="589"/>
        <v/>
      </c>
      <c r="N1217" s="134" t="str">
        <f>IFERROR(IF(B:B="","",IF(R1217="Beer",SUM(LOOKUP(2,1/(Rates!$B$3:$B$5&lt;=W1217)/(Rates!$C$3:$C$5&gt;=W1217),Rates!$D$3:$D$5)*(X1217/100)*W1217),IF(R1217="Refreshment Beverage",SUM(LOOKUP(2,1/(Rates!$B$7:$B$11&lt;=W1217)/(Rates!$C$7:$C$11&gt;=W1217),Rates!$D$7:$D$11)*(X1217/100)*W1217)))),"")</f>
        <v/>
      </c>
      <c r="O1217" s="134" t="str">
        <f t="shared" si="590"/>
        <v/>
      </c>
      <c r="P1217" s="116"/>
      <c r="Q1217" s="117" t="str">
        <f t="shared" si="591"/>
        <v/>
      </c>
      <c r="R1217" s="128" t="str">
        <f t="shared" si="592"/>
        <v/>
      </c>
      <c r="S1217" s="135" t="str">
        <f>IF(B1217="","",IF(R1217="Refreshment Beverage",VLOOKUP(VALUE(Q1217),Rates!G$15:L$19,2,0),VLOOKUP(VALUE(Q1217),Rates!G$4:L$12,2,0)))</f>
        <v/>
      </c>
      <c r="T1217" s="135" t="str">
        <f t="shared" si="593"/>
        <v/>
      </c>
      <c r="U1217" s="118" t="str">
        <f t="shared" si="594"/>
        <v/>
      </c>
      <c r="V1217" s="135" t="str">
        <f t="shared" si="595"/>
        <v/>
      </c>
      <c r="W1217" s="135" t="str">
        <f t="shared" si="596"/>
        <v/>
      </c>
      <c r="X1217" s="119" t="str">
        <f t="shared" si="597"/>
        <v/>
      </c>
      <c r="Y1217" s="120" t="str">
        <f>IF(B:B="","",IF(R1217="Refreshment Beverage",VLOOKUP(Q1217,Rates!G$15:L$19,6,0)*W1217,VLOOKUP(Q1217,Rates!G$4:L$12,6,0)*W1217))</f>
        <v/>
      </c>
      <c r="Z1217" s="120" t="str">
        <f t="shared" si="598"/>
        <v/>
      </c>
      <c r="AA1217" s="120" t="str">
        <f t="shared" si="599"/>
        <v/>
      </c>
      <c r="AB1217" s="136" t="str">
        <f>IF(B:B="","",IF(R1217="Refreshment Beverage","",IF(AND(R1217="Beer",Q1217=0),SUM(LOOKUP(2,1/(Rates!$B$15:$B$18&lt;=W1217)/(Rates!$C$15:$C$18&gt;=W1217),Rates!$D$15:$D$18)*W1217),VLOOKUP(VALUE(Q:Q),Rates!A:B,2,0)*W1217)))</f>
        <v/>
      </c>
      <c r="AC1217" s="136" t="str">
        <f>IF(B:B="","",IF(R1217="Refreshment Beverage","",IF(AND(R1217="Beer",Q1217=0),SUM(LOOKUP(2,1/(Rates!$B$15:$B$18&lt;=W1217)/(Rates!$C$15:$C$18&gt;=W1217),Rates!$E$15:$E$18)*W1217),VLOOKUP(VALUE(Q:Q),Rates!A:C,3,0)*W1217)))</f>
        <v/>
      </c>
      <c r="AD1217" s="137" t="str">
        <f>IFERROR(IF(B:B="","",IF(R1217="Beer","",IF(VALUE(Q1217)=0,VLOOKUP(VLOOKUP(B:B,#REF!,16,0),Rates!A:E,2,0),VLOOKUP(VALUE(Q1217),Rates!A$31:B$34,2,0)*W1217))),0)</f>
        <v/>
      </c>
      <c r="AE1217" s="121" t="str">
        <f t="shared" si="600"/>
        <v/>
      </c>
      <c r="AF1217" s="138" t="str">
        <f t="shared" si="601"/>
        <v/>
      </c>
      <c r="AG1217" s="122" t="str">
        <f t="shared" si="602"/>
        <v/>
      </c>
      <c r="AH1217" s="123" t="str">
        <f t="shared" si="603"/>
        <v/>
      </c>
      <c r="AI1217" s="139" t="str">
        <f>IF(AE:AE="","",IF(R1217="Refreshment Beverage",AK1217*(Rates!J$19/100),ROUND(SUM(AH1217*(Rates!$J$8/100)),4)))</f>
        <v/>
      </c>
      <c r="AJ1217" s="124" t="str">
        <f t="shared" si="604"/>
        <v/>
      </c>
      <c r="AK1217" s="125" t="str">
        <f t="shared" si="605"/>
        <v/>
      </c>
      <c r="AL1217" s="121" t="str">
        <f t="shared" si="606"/>
        <v/>
      </c>
      <c r="AM1217" s="138" t="str">
        <f>IF(AS1217="","",IF(R1217="Refreshment Beverage",ROUND(AS1217*Rates!K$19,4),ROUND(AO1217*(VLOOKUP(VALUE(Q1217),Rates!G$4:L$12,3,0)),4)))</f>
        <v/>
      </c>
      <c r="AN1217" s="126" t="str">
        <f>IF(AS1217="","",IF(R1217="Refreshment Beverage",AS1217*(Rates!J$19/100),MAX(AM1217,AB1217)))</f>
        <v/>
      </c>
      <c r="AO1217" s="127" t="str">
        <f t="shared" si="607"/>
        <v/>
      </c>
      <c r="AP1217" s="127" t="str">
        <f t="shared" si="608"/>
        <v/>
      </c>
      <c r="AQ1217" s="140" t="str">
        <f>IF(AS1217="","",IF(R1217="Refreshment Beverage",ROUND(SUM(VLOOKUP(Q:Q,Rates!G$15:L$19,3,0)*(AS1217-Y1217-Z1217-AA1217)),4),ROUND(SUM(Rates!$K$8*AS1217),4)))</f>
        <v/>
      </c>
      <c r="AR1217" s="139" t="str">
        <f t="shared" si="609"/>
        <v/>
      </c>
      <c r="AS1217" s="125" t="str">
        <f t="shared" si="610"/>
        <v/>
      </c>
      <c r="AT1217" s="121" t="str">
        <f t="shared" si="611"/>
        <v/>
      </c>
      <c r="AU1217" s="138" t="str">
        <f>IF(AX1217="","",IF(R1217="Refreshment Beverage",ROUND((BA1217-Y1217-Z1217-AA1217)*VLOOKUP(VALUE(Q1217),Rates!G$15:L$19,3,0),4),ROUND(AW1217*(VLOOKUP(VALUE(Q1217),Rates!G:L,3,0)),4)))</f>
        <v/>
      </c>
      <c r="AV1217" s="126" t="str">
        <f t="shared" si="612"/>
        <v/>
      </c>
      <c r="AW1217" s="127" t="str">
        <f t="shared" si="613"/>
        <v/>
      </c>
      <c r="AX1217" s="123" t="str">
        <f t="shared" si="614"/>
        <v/>
      </c>
      <c r="AY1217" s="140" t="str">
        <f>IF(AX1217="","",IF(R1217="Refreshment Beverage",ROUND(SUM(AX1217*Rates!K$19),4),ROUND(SUM(AX1217*(Rates!J$8/100)),4)))</f>
        <v/>
      </c>
      <c r="AZ1217" s="124" t="str">
        <f t="shared" si="615"/>
        <v/>
      </c>
      <c r="BA1217" s="125" t="str">
        <f t="shared" si="616"/>
        <v/>
      </c>
      <c r="BB1217" s="115"/>
      <c r="BC1217" s="143"/>
      <c r="BD1217" s="100"/>
      <c r="BE1217" s="100"/>
      <c r="BF1217" s="100"/>
      <c r="BG1217" s="100"/>
    </row>
    <row r="1218" spans="1:59" ht="12.75" customHeight="1" x14ac:dyDescent="0.2">
      <c r="A1218" s="144"/>
      <c r="B1218" s="141"/>
      <c r="C1218" s="141"/>
      <c r="D1218" s="142"/>
      <c r="E1218" s="142"/>
      <c r="F1218" s="142"/>
      <c r="G1218" s="142"/>
      <c r="H1218" s="142"/>
      <c r="I1218" s="129"/>
      <c r="J1218" s="130"/>
      <c r="K1218" s="131" t="str">
        <f t="shared" si="587"/>
        <v/>
      </c>
      <c r="L1218" s="132" t="str">
        <f t="shared" si="588"/>
        <v/>
      </c>
      <c r="M1218" s="133" t="str">
        <f t="shared" si="589"/>
        <v/>
      </c>
      <c r="N1218" s="134" t="str">
        <f>IFERROR(IF(B:B="","",IF(R1218="Beer",SUM(LOOKUP(2,1/(Rates!$B$3:$B$5&lt;=W1218)/(Rates!$C$3:$C$5&gt;=W1218),Rates!$D$3:$D$5)*(X1218/100)*W1218),IF(R1218="Refreshment Beverage",SUM(LOOKUP(2,1/(Rates!$B$7:$B$11&lt;=W1218)/(Rates!$C$7:$C$11&gt;=W1218),Rates!$D$7:$D$11)*(X1218/100)*W1218)))),"")</f>
        <v/>
      </c>
      <c r="O1218" s="134" t="str">
        <f t="shared" si="590"/>
        <v/>
      </c>
      <c r="P1218" s="116"/>
      <c r="Q1218" s="117" t="str">
        <f t="shared" si="591"/>
        <v/>
      </c>
      <c r="R1218" s="128" t="str">
        <f t="shared" si="592"/>
        <v/>
      </c>
      <c r="S1218" s="135" t="str">
        <f>IF(B1218="","",IF(R1218="Refreshment Beverage",VLOOKUP(VALUE(Q1218),Rates!G$15:L$19,2,0),VLOOKUP(VALUE(Q1218),Rates!G$4:L$12,2,0)))</f>
        <v/>
      </c>
      <c r="T1218" s="135" t="str">
        <f t="shared" si="593"/>
        <v/>
      </c>
      <c r="U1218" s="118" t="str">
        <f t="shared" si="594"/>
        <v/>
      </c>
      <c r="V1218" s="135" t="str">
        <f t="shared" si="595"/>
        <v/>
      </c>
      <c r="W1218" s="135" t="str">
        <f t="shared" si="596"/>
        <v/>
      </c>
      <c r="X1218" s="119" t="str">
        <f t="shared" si="597"/>
        <v/>
      </c>
      <c r="Y1218" s="120" t="str">
        <f>IF(B:B="","",IF(R1218="Refreshment Beverage",VLOOKUP(Q1218,Rates!G$15:L$19,6,0)*W1218,VLOOKUP(Q1218,Rates!G$4:L$12,6,0)*W1218))</f>
        <v/>
      </c>
      <c r="Z1218" s="120" t="str">
        <f t="shared" si="598"/>
        <v/>
      </c>
      <c r="AA1218" s="120" t="str">
        <f t="shared" si="599"/>
        <v/>
      </c>
      <c r="AB1218" s="136" t="str">
        <f>IF(B:B="","",IF(R1218="Refreshment Beverage","",IF(AND(R1218="Beer",Q1218=0),SUM(LOOKUP(2,1/(Rates!$B$15:$B$18&lt;=W1218)/(Rates!$C$15:$C$18&gt;=W1218),Rates!$D$15:$D$18)*W1218),VLOOKUP(VALUE(Q:Q),Rates!A:B,2,0)*W1218)))</f>
        <v/>
      </c>
      <c r="AC1218" s="136" t="str">
        <f>IF(B:B="","",IF(R1218="Refreshment Beverage","",IF(AND(R1218="Beer",Q1218=0),SUM(LOOKUP(2,1/(Rates!$B$15:$B$18&lt;=W1218)/(Rates!$C$15:$C$18&gt;=W1218),Rates!$E$15:$E$18)*W1218),VLOOKUP(VALUE(Q:Q),Rates!A:C,3,0)*W1218)))</f>
        <v/>
      </c>
      <c r="AD1218" s="137" t="str">
        <f>IFERROR(IF(B:B="","",IF(R1218="Beer","",IF(VALUE(Q1218)=0,VLOOKUP(VLOOKUP(B:B,#REF!,16,0),Rates!A:E,2,0),VLOOKUP(VALUE(Q1218),Rates!A$31:B$34,2,0)*W1218))),0)</f>
        <v/>
      </c>
      <c r="AE1218" s="121" t="str">
        <f t="shared" si="600"/>
        <v/>
      </c>
      <c r="AF1218" s="138" t="str">
        <f t="shared" si="601"/>
        <v/>
      </c>
      <c r="AG1218" s="122" t="str">
        <f t="shared" si="602"/>
        <v/>
      </c>
      <c r="AH1218" s="123" t="str">
        <f t="shared" si="603"/>
        <v/>
      </c>
      <c r="AI1218" s="139" t="str">
        <f>IF(AE:AE="","",IF(R1218="Refreshment Beverage",AK1218*(Rates!J$19/100),ROUND(SUM(AH1218*(Rates!$J$8/100)),4)))</f>
        <v/>
      </c>
      <c r="AJ1218" s="124" t="str">
        <f t="shared" si="604"/>
        <v/>
      </c>
      <c r="AK1218" s="125" t="str">
        <f t="shared" si="605"/>
        <v/>
      </c>
      <c r="AL1218" s="121" t="str">
        <f t="shared" si="606"/>
        <v/>
      </c>
      <c r="AM1218" s="138" t="str">
        <f>IF(AS1218="","",IF(R1218="Refreshment Beverage",ROUND(AS1218*Rates!K$19,4),ROUND(AO1218*(VLOOKUP(VALUE(Q1218),Rates!G$4:L$12,3,0)),4)))</f>
        <v/>
      </c>
      <c r="AN1218" s="126" t="str">
        <f>IF(AS1218="","",IF(R1218="Refreshment Beverage",AS1218*(Rates!J$19/100),MAX(AM1218,AB1218)))</f>
        <v/>
      </c>
      <c r="AO1218" s="127" t="str">
        <f t="shared" si="607"/>
        <v/>
      </c>
      <c r="AP1218" s="127" t="str">
        <f t="shared" si="608"/>
        <v/>
      </c>
      <c r="AQ1218" s="140" t="str">
        <f>IF(AS1218="","",IF(R1218="Refreshment Beverage",ROUND(SUM(VLOOKUP(Q:Q,Rates!G$15:L$19,3,0)*(AS1218-Y1218-Z1218-AA1218)),4),ROUND(SUM(Rates!$K$8*AS1218),4)))</f>
        <v/>
      </c>
      <c r="AR1218" s="139" t="str">
        <f t="shared" si="609"/>
        <v/>
      </c>
      <c r="AS1218" s="125" t="str">
        <f t="shared" si="610"/>
        <v/>
      </c>
      <c r="AT1218" s="121" t="str">
        <f t="shared" si="611"/>
        <v/>
      </c>
      <c r="AU1218" s="138" t="str">
        <f>IF(AX1218="","",IF(R1218="Refreshment Beverage",ROUND((BA1218-Y1218-Z1218-AA1218)*VLOOKUP(VALUE(Q1218),Rates!G$15:L$19,3,0),4),ROUND(AW1218*(VLOOKUP(VALUE(Q1218),Rates!G:L,3,0)),4)))</f>
        <v/>
      </c>
      <c r="AV1218" s="126" t="str">
        <f t="shared" si="612"/>
        <v/>
      </c>
      <c r="AW1218" s="127" t="str">
        <f t="shared" si="613"/>
        <v/>
      </c>
      <c r="AX1218" s="123" t="str">
        <f t="shared" si="614"/>
        <v/>
      </c>
      <c r="AY1218" s="140" t="str">
        <f>IF(AX1218="","",IF(R1218="Refreshment Beverage",ROUND(SUM(AX1218*Rates!K$19),4),ROUND(SUM(AX1218*(Rates!J$8/100)),4)))</f>
        <v/>
      </c>
      <c r="AZ1218" s="124" t="str">
        <f t="shared" si="615"/>
        <v/>
      </c>
      <c r="BA1218" s="125" t="str">
        <f t="shared" si="616"/>
        <v/>
      </c>
      <c r="BB1218" s="115"/>
      <c r="BC1218" s="143"/>
      <c r="BD1218" s="100"/>
      <c r="BE1218" s="100"/>
      <c r="BF1218" s="100"/>
      <c r="BG1218" s="100"/>
    </row>
    <row r="1219" spans="1:59" ht="12.75" customHeight="1" x14ac:dyDescent="0.2">
      <c r="A1219" s="144"/>
      <c r="B1219" s="141"/>
      <c r="C1219" s="141"/>
      <c r="D1219" s="142"/>
      <c r="E1219" s="142"/>
      <c r="F1219" s="142"/>
      <c r="G1219" s="142"/>
      <c r="H1219" s="142"/>
      <c r="I1219" s="129"/>
      <c r="J1219" s="130"/>
      <c r="K1219" s="131" t="str">
        <f t="shared" si="587"/>
        <v/>
      </c>
      <c r="L1219" s="132" t="str">
        <f t="shared" si="588"/>
        <v/>
      </c>
      <c r="M1219" s="133" t="str">
        <f t="shared" si="589"/>
        <v/>
      </c>
      <c r="N1219" s="134" t="str">
        <f>IFERROR(IF(B:B="","",IF(R1219="Beer",SUM(LOOKUP(2,1/(Rates!$B$3:$B$5&lt;=W1219)/(Rates!$C$3:$C$5&gt;=W1219),Rates!$D$3:$D$5)*(X1219/100)*W1219),IF(R1219="Refreshment Beverage",SUM(LOOKUP(2,1/(Rates!$B$7:$B$11&lt;=W1219)/(Rates!$C$7:$C$11&gt;=W1219),Rates!$D$7:$D$11)*(X1219/100)*W1219)))),"")</f>
        <v/>
      </c>
      <c r="O1219" s="134" t="str">
        <f t="shared" si="590"/>
        <v/>
      </c>
      <c r="P1219" s="116"/>
      <c r="Q1219" s="117" t="str">
        <f t="shared" si="591"/>
        <v/>
      </c>
      <c r="R1219" s="128" t="str">
        <f t="shared" si="592"/>
        <v/>
      </c>
      <c r="S1219" s="135" t="str">
        <f>IF(B1219="","",IF(R1219="Refreshment Beverage",VLOOKUP(VALUE(Q1219),Rates!G$15:L$19,2,0),VLOOKUP(VALUE(Q1219),Rates!G$4:L$12,2,0)))</f>
        <v/>
      </c>
      <c r="T1219" s="135" t="str">
        <f t="shared" si="593"/>
        <v/>
      </c>
      <c r="U1219" s="118" t="str">
        <f t="shared" si="594"/>
        <v/>
      </c>
      <c r="V1219" s="135" t="str">
        <f t="shared" si="595"/>
        <v/>
      </c>
      <c r="W1219" s="135" t="str">
        <f t="shared" si="596"/>
        <v/>
      </c>
      <c r="X1219" s="119" t="str">
        <f t="shared" si="597"/>
        <v/>
      </c>
      <c r="Y1219" s="120" t="str">
        <f>IF(B:B="","",IF(R1219="Refreshment Beverage",VLOOKUP(Q1219,Rates!G$15:L$19,6,0)*W1219,VLOOKUP(Q1219,Rates!G$4:L$12,6,0)*W1219))</f>
        <v/>
      </c>
      <c r="Z1219" s="120" t="str">
        <f t="shared" si="598"/>
        <v/>
      </c>
      <c r="AA1219" s="120" t="str">
        <f t="shared" si="599"/>
        <v/>
      </c>
      <c r="AB1219" s="136" t="str">
        <f>IF(B:B="","",IF(R1219="Refreshment Beverage","",IF(AND(R1219="Beer",Q1219=0),SUM(LOOKUP(2,1/(Rates!$B$15:$B$18&lt;=W1219)/(Rates!$C$15:$C$18&gt;=W1219),Rates!$D$15:$D$18)*W1219),VLOOKUP(VALUE(Q:Q),Rates!A:B,2,0)*W1219)))</f>
        <v/>
      </c>
      <c r="AC1219" s="136" t="str">
        <f>IF(B:B="","",IF(R1219="Refreshment Beverage","",IF(AND(R1219="Beer",Q1219=0),SUM(LOOKUP(2,1/(Rates!$B$15:$B$18&lt;=W1219)/(Rates!$C$15:$C$18&gt;=W1219),Rates!$E$15:$E$18)*W1219),VLOOKUP(VALUE(Q:Q),Rates!A:C,3,0)*W1219)))</f>
        <v/>
      </c>
      <c r="AD1219" s="137" t="str">
        <f>IFERROR(IF(B:B="","",IF(R1219="Beer","",IF(VALUE(Q1219)=0,VLOOKUP(VLOOKUP(B:B,#REF!,16,0),Rates!A:E,2,0),VLOOKUP(VALUE(Q1219),Rates!A$31:B$34,2,0)*W1219))),0)</f>
        <v/>
      </c>
      <c r="AE1219" s="121" t="str">
        <f t="shared" si="600"/>
        <v/>
      </c>
      <c r="AF1219" s="138" t="str">
        <f t="shared" si="601"/>
        <v/>
      </c>
      <c r="AG1219" s="122" t="str">
        <f t="shared" si="602"/>
        <v/>
      </c>
      <c r="AH1219" s="123" t="str">
        <f t="shared" si="603"/>
        <v/>
      </c>
      <c r="AI1219" s="139" t="str">
        <f>IF(AE:AE="","",IF(R1219="Refreshment Beverage",AK1219*(Rates!J$19/100),ROUND(SUM(AH1219*(Rates!$J$8/100)),4)))</f>
        <v/>
      </c>
      <c r="AJ1219" s="124" t="str">
        <f t="shared" si="604"/>
        <v/>
      </c>
      <c r="AK1219" s="125" t="str">
        <f t="shared" si="605"/>
        <v/>
      </c>
      <c r="AL1219" s="121" t="str">
        <f t="shared" si="606"/>
        <v/>
      </c>
      <c r="AM1219" s="138" t="str">
        <f>IF(AS1219="","",IF(R1219="Refreshment Beverage",ROUND(AS1219*Rates!K$19,4),ROUND(AO1219*(VLOOKUP(VALUE(Q1219),Rates!G$4:L$12,3,0)),4)))</f>
        <v/>
      </c>
      <c r="AN1219" s="126" t="str">
        <f>IF(AS1219="","",IF(R1219="Refreshment Beverage",AS1219*(Rates!J$19/100),MAX(AM1219,AB1219)))</f>
        <v/>
      </c>
      <c r="AO1219" s="127" t="str">
        <f t="shared" si="607"/>
        <v/>
      </c>
      <c r="AP1219" s="127" t="str">
        <f t="shared" si="608"/>
        <v/>
      </c>
      <c r="AQ1219" s="140" t="str">
        <f>IF(AS1219="","",IF(R1219="Refreshment Beverage",ROUND(SUM(VLOOKUP(Q:Q,Rates!G$15:L$19,3,0)*(AS1219-Y1219-Z1219-AA1219)),4),ROUND(SUM(Rates!$K$8*AS1219),4)))</f>
        <v/>
      </c>
      <c r="AR1219" s="139" t="str">
        <f t="shared" si="609"/>
        <v/>
      </c>
      <c r="AS1219" s="125" t="str">
        <f t="shared" si="610"/>
        <v/>
      </c>
      <c r="AT1219" s="121" t="str">
        <f t="shared" si="611"/>
        <v/>
      </c>
      <c r="AU1219" s="138" t="str">
        <f>IF(AX1219="","",IF(R1219="Refreshment Beverage",ROUND((BA1219-Y1219-Z1219-AA1219)*VLOOKUP(VALUE(Q1219),Rates!G$15:L$19,3,0),4),ROUND(AW1219*(VLOOKUP(VALUE(Q1219),Rates!G:L,3,0)),4)))</f>
        <v/>
      </c>
      <c r="AV1219" s="126" t="str">
        <f t="shared" si="612"/>
        <v/>
      </c>
      <c r="AW1219" s="127" t="str">
        <f t="shared" si="613"/>
        <v/>
      </c>
      <c r="AX1219" s="123" t="str">
        <f t="shared" si="614"/>
        <v/>
      </c>
      <c r="AY1219" s="140" t="str">
        <f>IF(AX1219="","",IF(R1219="Refreshment Beverage",ROUND(SUM(AX1219*Rates!K$19),4),ROUND(SUM(AX1219*(Rates!J$8/100)),4)))</f>
        <v/>
      </c>
      <c r="AZ1219" s="124" t="str">
        <f t="shared" si="615"/>
        <v/>
      </c>
      <c r="BA1219" s="125" t="str">
        <f t="shared" si="616"/>
        <v/>
      </c>
      <c r="BB1219" s="115"/>
      <c r="BC1219" s="143"/>
      <c r="BD1219" s="100"/>
      <c r="BE1219" s="100"/>
      <c r="BF1219" s="100"/>
      <c r="BG1219" s="100"/>
    </row>
    <row r="1220" spans="1:59" ht="12.75" customHeight="1" x14ac:dyDescent="0.2">
      <c r="A1220" s="144"/>
      <c r="B1220" s="141"/>
      <c r="C1220" s="141"/>
      <c r="D1220" s="142"/>
      <c r="E1220" s="142"/>
      <c r="F1220" s="142"/>
      <c r="G1220" s="142"/>
      <c r="H1220" s="142"/>
      <c r="I1220" s="129"/>
      <c r="J1220" s="130"/>
      <c r="K1220" s="131" t="str">
        <f t="shared" si="587"/>
        <v/>
      </c>
      <c r="L1220" s="132" t="str">
        <f t="shared" si="588"/>
        <v/>
      </c>
      <c r="M1220" s="133" t="str">
        <f t="shared" si="589"/>
        <v/>
      </c>
      <c r="N1220" s="134" t="str">
        <f>IFERROR(IF(B:B="","",IF(R1220="Beer",SUM(LOOKUP(2,1/(Rates!$B$3:$B$5&lt;=W1220)/(Rates!$C$3:$C$5&gt;=W1220),Rates!$D$3:$D$5)*(X1220/100)*W1220),IF(R1220="Refreshment Beverage",SUM(LOOKUP(2,1/(Rates!$B$7:$B$11&lt;=W1220)/(Rates!$C$7:$C$11&gt;=W1220),Rates!$D$7:$D$11)*(X1220/100)*W1220)))),"")</f>
        <v/>
      </c>
      <c r="O1220" s="134" t="str">
        <f t="shared" si="590"/>
        <v/>
      </c>
      <c r="P1220" s="116"/>
      <c r="Q1220" s="117" t="str">
        <f t="shared" si="591"/>
        <v/>
      </c>
      <c r="R1220" s="128" t="str">
        <f t="shared" si="592"/>
        <v/>
      </c>
      <c r="S1220" s="135" t="str">
        <f>IF(B1220="","",IF(R1220="Refreshment Beverage",VLOOKUP(VALUE(Q1220),Rates!G$15:L$19,2,0),VLOOKUP(VALUE(Q1220),Rates!G$4:L$12,2,0)))</f>
        <v/>
      </c>
      <c r="T1220" s="135" t="str">
        <f t="shared" si="593"/>
        <v/>
      </c>
      <c r="U1220" s="118" t="str">
        <f t="shared" si="594"/>
        <v/>
      </c>
      <c r="V1220" s="135" t="str">
        <f t="shared" si="595"/>
        <v/>
      </c>
      <c r="W1220" s="135" t="str">
        <f t="shared" si="596"/>
        <v/>
      </c>
      <c r="X1220" s="119" t="str">
        <f t="shared" si="597"/>
        <v/>
      </c>
      <c r="Y1220" s="120" t="str">
        <f>IF(B:B="","",IF(R1220="Refreshment Beverage",VLOOKUP(Q1220,Rates!G$15:L$19,6,0)*W1220,VLOOKUP(Q1220,Rates!G$4:L$12,6,0)*W1220))</f>
        <v/>
      </c>
      <c r="Z1220" s="120" t="str">
        <f t="shared" si="598"/>
        <v/>
      </c>
      <c r="AA1220" s="120" t="str">
        <f t="shared" si="599"/>
        <v/>
      </c>
      <c r="AB1220" s="136" t="str">
        <f>IF(B:B="","",IF(R1220="Refreshment Beverage","",IF(AND(R1220="Beer",Q1220=0),SUM(LOOKUP(2,1/(Rates!$B$15:$B$18&lt;=W1220)/(Rates!$C$15:$C$18&gt;=W1220),Rates!$D$15:$D$18)*W1220),VLOOKUP(VALUE(Q:Q),Rates!A:B,2,0)*W1220)))</f>
        <v/>
      </c>
      <c r="AC1220" s="136" t="str">
        <f>IF(B:B="","",IF(R1220="Refreshment Beverage","",IF(AND(R1220="Beer",Q1220=0),SUM(LOOKUP(2,1/(Rates!$B$15:$B$18&lt;=W1220)/(Rates!$C$15:$C$18&gt;=W1220),Rates!$E$15:$E$18)*W1220),VLOOKUP(VALUE(Q:Q),Rates!A:C,3,0)*W1220)))</f>
        <v/>
      </c>
      <c r="AD1220" s="137" t="str">
        <f>IFERROR(IF(B:B="","",IF(R1220="Beer","",IF(VALUE(Q1220)=0,VLOOKUP(VLOOKUP(B:B,#REF!,16,0),Rates!A:E,2,0),VLOOKUP(VALUE(Q1220),Rates!A$31:B$34,2,0)*W1220))),0)</f>
        <v/>
      </c>
      <c r="AE1220" s="121" t="str">
        <f t="shared" si="600"/>
        <v/>
      </c>
      <c r="AF1220" s="138" t="str">
        <f t="shared" si="601"/>
        <v/>
      </c>
      <c r="AG1220" s="122" t="str">
        <f t="shared" si="602"/>
        <v/>
      </c>
      <c r="AH1220" s="123" t="str">
        <f t="shared" si="603"/>
        <v/>
      </c>
      <c r="AI1220" s="139" t="str">
        <f>IF(AE:AE="","",IF(R1220="Refreshment Beverage",AK1220*(Rates!J$19/100),ROUND(SUM(AH1220*(Rates!$J$8/100)),4)))</f>
        <v/>
      </c>
      <c r="AJ1220" s="124" t="str">
        <f t="shared" si="604"/>
        <v/>
      </c>
      <c r="AK1220" s="125" t="str">
        <f t="shared" si="605"/>
        <v/>
      </c>
      <c r="AL1220" s="121" t="str">
        <f t="shared" si="606"/>
        <v/>
      </c>
      <c r="AM1220" s="138" t="str">
        <f>IF(AS1220="","",IF(R1220="Refreshment Beverage",ROUND(AS1220*Rates!K$19,4),ROUND(AO1220*(VLOOKUP(VALUE(Q1220),Rates!G$4:L$12,3,0)),4)))</f>
        <v/>
      </c>
      <c r="AN1220" s="126" t="str">
        <f>IF(AS1220="","",IF(R1220="Refreshment Beverage",AS1220*(Rates!J$19/100),MAX(AM1220,AB1220)))</f>
        <v/>
      </c>
      <c r="AO1220" s="127" t="str">
        <f t="shared" si="607"/>
        <v/>
      </c>
      <c r="AP1220" s="127" t="str">
        <f t="shared" si="608"/>
        <v/>
      </c>
      <c r="AQ1220" s="140" t="str">
        <f>IF(AS1220="","",IF(R1220="Refreshment Beverage",ROUND(SUM(VLOOKUP(Q:Q,Rates!G$15:L$19,3,0)*(AS1220-Y1220-Z1220-AA1220)),4),ROUND(SUM(Rates!$K$8*AS1220),4)))</f>
        <v/>
      </c>
      <c r="AR1220" s="139" t="str">
        <f t="shared" si="609"/>
        <v/>
      </c>
      <c r="AS1220" s="125" t="str">
        <f t="shared" si="610"/>
        <v/>
      </c>
      <c r="AT1220" s="121" t="str">
        <f t="shared" si="611"/>
        <v/>
      </c>
      <c r="AU1220" s="138" t="str">
        <f>IF(AX1220="","",IF(R1220="Refreshment Beverage",ROUND((BA1220-Y1220-Z1220-AA1220)*VLOOKUP(VALUE(Q1220),Rates!G$15:L$19,3,0),4),ROUND(AW1220*(VLOOKUP(VALUE(Q1220),Rates!G:L,3,0)),4)))</f>
        <v/>
      </c>
      <c r="AV1220" s="126" t="str">
        <f t="shared" si="612"/>
        <v/>
      </c>
      <c r="AW1220" s="127" t="str">
        <f t="shared" si="613"/>
        <v/>
      </c>
      <c r="AX1220" s="123" t="str">
        <f t="shared" si="614"/>
        <v/>
      </c>
      <c r="AY1220" s="140" t="str">
        <f>IF(AX1220="","",IF(R1220="Refreshment Beverage",ROUND(SUM(AX1220*Rates!K$19),4),ROUND(SUM(AX1220*(Rates!J$8/100)),4)))</f>
        <v/>
      </c>
      <c r="AZ1220" s="124" t="str">
        <f t="shared" si="615"/>
        <v/>
      </c>
      <c r="BA1220" s="125" t="str">
        <f t="shared" si="616"/>
        <v/>
      </c>
      <c r="BB1220" s="115"/>
      <c r="BC1220" s="143"/>
      <c r="BD1220" s="100"/>
      <c r="BE1220" s="100"/>
      <c r="BF1220" s="100"/>
      <c r="BG1220" s="100"/>
    </row>
    <row r="1221" spans="1:59" ht="12.75" customHeight="1" x14ac:dyDescent="0.2">
      <c r="A1221" s="144"/>
      <c r="B1221" s="141"/>
      <c r="C1221" s="141"/>
      <c r="D1221" s="142"/>
      <c r="E1221" s="142"/>
      <c r="F1221" s="142"/>
      <c r="G1221" s="142"/>
      <c r="H1221" s="142"/>
      <c r="I1221" s="129"/>
      <c r="J1221" s="130"/>
      <c r="K1221" s="131" t="str">
        <f t="shared" si="587"/>
        <v/>
      </c>
      <c r="L1221" s="132" t="str">
        <f t="shared" si="588"/>
        <v/>
      </c>
      <c r="M1221" s="133" t="str">
        <f t="shared" si="589"/>
        <v/>
      </c>
      <c r="N1221" s="134" t="str">
        <f>IFERROR(IF(B:B="","",IF(R1221="Beer",SUM(LOOKUP(2,1/(Rates!$B$3:$B$5&lt;=W1221)/(Rates!$C$3:$C$5&gt;=W1221),Rates!$D$3:$D$5)*(X1221/100)*W1221),IF(R1221="Refreshment Beverage",SUM(LOOKUP(2,1/(Rates!$B$7:$B$11&lt;=W1221)/(Rates!$C$7:$C$11&gt;=W1221),Rates!$D$7:$D$11)*(X1221/100)*W1221)))),"")</f>
        <v/>
      </c>
      <c r="O1221" s="134" t="str">
        <f t="shared" si="590"/>
        <v/>
      </c>
      <c r="P1221" s="116"/>
      <c r="Q1221" s="117" t="str">
        <f t="shared" si="591"/>
        <v/>
      </c>
      <c r="R1221" s="128" t="str">
        <f t="shared" si="592"/>
        <v/>
      </c>
      <c r="S1221" s="135" t="str">
        <f>IF(B1221="","",IF(R1221="Refreshment Beverage",VLOOKUP(VALUE(Q1221),Rates!G$15:L$19,2,0),VLOOKUP(VALUE(Q1221),Rates!G$4:L$12,2,0)))</f>
        <v/>
      </c>
      <c r="T1221" s="135" t="str">
        <f t="shared" si="593"/>
        <v/>
      </c>
      <c r="U1221" s="118" t="str">
        <f t="shared" si="594"/>
        <v/>
      </c>
      <c r="V1221" s="135" t="str">
        <f t="shared" si="595"/>
        <v/>
      </c>
      <c r="W1221" s="135" t="str">
        <f t="shared" si="596"/>
        <v/>
      </c>
      <c r="X1221" s="119" t="str">
        <f t="shared" si="597"/>
        <v/>
      </c>
      <c r="Y1221" s="120" t="str">
        <f>IF(B:B="","",IF(R1221="Refreshment Beverage",VLOOKUP(Q1221,Rates!G$15:L$19,6,0)*W1221,VLOOKUP(Q1221,Rates!G$4:L$12,6,0)*W1221))</f>
        <v/>
      </c>
      <c r="Z1221" s="120" t="str">
        <f t="shared" si="598"/>
        <v/>
      </c>
      <c r="AA1221" s="120" t="str">
        <f t="shared" si="599"/>
        <v/>
      </c>
      <c r="AB1221" s="136" t="str">
        <f>IF(B:B="","",IF(R1221="Refreshment Beverage","",IF(AND(R1221="Beer",Q1221=0),SUM(LOOKUP(2,1/(Rates!$B$15:$B$18&lt;=W1221)/(Rates!$C$15:$C$18&gt;=W1221),Rates!$D$15:$D$18)*W1221),VLOOKUP(VALUE(Q:Q),Rates!A:B,2,0)*W1221)))</f>
        <v/>
      </c>
      <c r="AC1221" s="136" t="str">
        <f>IF(B:B="","",IF(R1221="Refreshment Beverage","",IF(AND(R1221="Beer",Q1221=0),SUM(LOOKUP(2,1/(Rates!$B$15:$B$18&lt;=W1221)/(Rates!$C$15:$C$18&gt;=W1221),Rates!$E$15:$E$18)*W1221),VLOOKUP(VALUE(Q:Q),Rates!A:C,3,0)*W1221)))</f>
        <v/>
      </c>
      <c r="AD1221" s="137" t="str">
        <f>IFERROR(IF(B:B="","",IF(R1221="Beer","",IF(VALUE(Q1221)=0,VLOOKUP(VLOOKUP(B:B,#REF!,16,0),Rates!A:E,2,0),VLOOKUP(VALUE(Q1221),Rates!A$31:B$34,2,0)*W1221))),0)</f>
        <v/>
      </c>
      <c r="AE1221" s="121" t="str">
        <f t="shared" si="600"/>
        <v/>
      </c>
      <c r="AF1221" s="138" t="str">
        <f t="shared" si="601"/>
        <v/>
      </c>
      <c r="AG1221" s="122" t="str">
        <f t="shared" si="602"/>
        <v/>
      </c>
      <c r="AH1221" s="123" t="str">
        <f t="shared" si="603"/>
        <v/>
      </c>
      <c r="AI1221" s="139" t="str">
        <f>IF(AE:AE="","",IF(R1221="Refreshment Beverage",AK1221*(Rates!J$19/100),ROUND(SUM(AH1221*(Rates!$J$8/100)),4)))</f>
        <v/>
      </c>
      <c r="AJ1221" s="124" t="str">
        <f t="shared" si="604"/>
        <v/>
      </c>
      <c r="AK1221" s="125" t="str">
        <f t="shared" si="605"/>
        <v/>
      </c>
      <c r="AL1221" s="121" t="str">
        <f t="shared" si="606"/>
        <v/>
      </c>
      <c r="AM1221" s="138" t="str">
        <f>IF(AS1221="","",IF(R1221="Refreshment Beverage",ROUND(AS1221*Rates!K$19,4),ROUND(AO1221*(VLOOKUP(VALUE(Q1221),Rates!G$4:L$12,3,0)),4)))</f>
        <v/>
      </c>
      <c r="AN1221" s="126" t="str">
        <f>IF(AS1221="","",IF(R1221="Refreshment Beverage",AS1221*(Rates!J$19/100),MAX(AM1221,AB1221)))</f>
        <v/>
      </c>
      <c r="AO1221" s="127" t="str">
        <f t="shared" si="607"/>
        <v/>
      </c>
      <c r="AP1221" s="127" t="str">
        <f t="shared" si="608"/>
        <v/>
      </c>
      <c r="AQ1221" s="140" t="str">
        <f>IF(AS1221="","",IF(R1221="Refreshment Beverage",ROUND(SUM(VLOOKUP(Q:Q,Rates!G$15:L$19,3,0)*(AS1221-Y1221-Z1221-AA1221)),4),ROUND(SUM(Rates!$K$8*AS1221),4)))</f>
        <v/>
      </c>
      <c r="AR1221" s="139" t="str">
        <f t="shared" si="609"/>
        <v/>
      </c>
      <c r="AS1221" s="125" t="str">
        <f t="shared" si="610"/>
        <v/>
      </c>
      <c r="AT1221" s="121" t="str">
        <f t="shared" si="611"/>
        <v/>
      </c>
      <c r="AU1221" s="138" t="str">
        <f>IF(AX1221="","",IF(R1221="Refreshment Beverage",ROUND((BA1221-Y1221-Z1221-AA1221)*VLOOKUP(VALUE(Q1221),Rates!G$15:L$19,3,0),4),ROUND(AW1221*(VLOOKUP(VALUE(Q1221),Rates!G:L,3,0)),4)))</f>
        <v/>
      </c>
      <c r="AV1221" s="126" t="str">
        <f t="shared" si="612"/>
        <v/>
      </c>
      <c r="AW1221" s="127" t="str">
        <f t="shared" si="613"/>
        <v/>
      </c>
      <c r="AX1221" s="123" t="str">
        <f t="shared" si="614"/>
        <v/>
      </c>
      <c r="AY1221" s="140" t="str">
        <f>IF(AX1221="","",IF(R1221="Refreshment Beverage",ROUND(SUM(AX1221*Rates!K$19),4),ROUND(SUM(AX1221*(Rates!J$8/100)),4)))</f>
        <v/>
      </c>
      <c r="AZ1221" s="124" t="str">
        <f t="shared" si="615"/>
        <v/>
      </c>
      <c r="BA1221" s="125" t="str">
        <f t="shared" si="616"/>
        <v/>
      </c>
      <c r="BB1221" s="115"/>
      <c r="BC1221" s="143"/>
      <c r="BD1221" s="100"/>
      <c r="BE1221" s="100"/>
      <c r="BF1221" s="100"/>
      <c r="BG1221" s="100"/>
    </row>
    <row r="1222" spans="1:59" ht="12.75" customHeight="1" x14ac:dyDescent="0.2">
      <c r="A1222" s="144"/>
      <c r="B1222" s="141"/>
      <c r="C1222" s="141"/>
      <c r="D1222" s="142"/>
      <c r="E1222" s="142"/>
      <c r="F1222" s="142"/>
      <c r="G1222" s="142"/>
      <c r="H1222" s="142"/>
      <c r="I1222" s="129"/>
      <c r="J1222" s="130"/>
      <c r="K1222" s="131" t="str">
        <f t="shared" si="587"/>
        <v/>
      </c>
      <c r="L1222" s="132" t="str">
        <f t="shared" si="588"/>
        <v/>
      </c>
      <c r="M1222" s="133" t="str">
        <f t="shared" si="589"/>
        <v/>
      </c>
      <c r="N1222" s="134" t="str">
        <f>IFERROR(IF(B:B="","",IF(R1222="Beer",SUM(LOOKUP(2,1/(Rates!$B$3:$B$5&lt;=W1222)/(Rates!$C$3:$C$5&gt;=W1222),Rates!$D$3:$D$5)*(X1222/100)*W1222),IF(R1222="Refreshment Beverage",SUM(LOOKUP(2,1/(Rates!$B$7:$B$11&lt;=W1222)/(Rates!$C$7:$C$11&gt;=W1222),Rates!$D$7:$D$11)*(X1222/100)*W1222)))),"")</f>
        <v/>
      </c>
      <c r="O1222" s="134" t="str">
        <f t="shared" si="590"/>
        <v/>
      </c>
      <c r="P1222" s="116"/>
      <c r="Q1222" s="117" t="str">
        <f t="shared" si="591"/>
        <v/>
      </c>
      <c r="R1222" s="128" t="str">
        <f t="shared" si="592"/>
        <v/>
      </c>
      <c r="S1222" s="135" t="str">
        <f>IF(B1222="","",IF(R1222="Refreshment Beverage",VLOOKUP(VALUE(Q1222),Rates!G$15:L$19,2,0),VLOOKUP(VALUE(Q1222),Rates!G$4:L$12,2,0)))</f>
        <v/>
      </c>
      <c r="T1222" s="135" t="str">
        <f t="shared" si="593"/>
        <v/>
      </c>
      <c r="U1222" s="118" t="str">
        <f t="shared" si="594"/>
        <v/>
      </c>
      <c r="V1222" s="135" t="str">
        <f t="shared" si="595"/>
        <v/>
      </c>
      <c r="W1222" s="135" t="str">
        <f t="shared" si="596"/>
        <v/>
      </c>
      <c r="X1222" s="119" t="str">
        <f t="shared" si="597"/>
        <v/>
      </c>
      <c r="Y1222" s="120" t="str">
        <f>IF(B:B="","",IF(R1222="Refreshment Beverage",VLOOKUP(Q1222,Rates!G$15:L$19,6,0)*W1222,VLOOKUP(Q1222,Rates!G$4:L$12,6,0)*W1222))</f>
        <v/>
      </c>
      <c r="Z1222" s="120" t="str">
        <f t="shared" si="598"/>
        <v/>
      </c>
      <c r="AA1222" s="120" t="str">
        <f t="shared" si="599"/>
        <v/>
      </c>
      <c r="AB1222" s="136" t="str">
        <f>IF(B:B="","",IF(R1222="Refreshment Beverage","",IF(AND(R1222="Beer",Q1222=0),SUM(LOOKUP(2,1/(Rates!$B$15:$B$18&lt;=W1222)/(Rates!$C$15:$C$18&gt;=W1222),Rates!$D$15:$D$18)*W1222),VLOOKUP(VALUE(Q:Q),Rates!A:B,2,0)*W1222)))</f>
        <v/>
      </c>
      <c r="AC1222" s="136" t="str">
        <f>IF(B:B="","",IF(R1222="Refreshment Beverage","",IF(AND(R1222="Beer",Q1222=0),SUM(LOOKUP(2,1/(Rates!$B$15:$B$18&lt;=W1222)/(Rates!$C$15:$C$18&gt;=W1222),Rates!$E$15:$E$18)*W1222),VLOOKUP(VALUE(Q:Q),Rates!A:C,3,0)*W1222)))</f>
        <v/>
      </c>
      <c r="AD1222" s="137" t="str">
        <f>IFERROR(IF(B:B="","",IF(R1222="Beer","",IF(VALUE(Q1222)=0,VLOOKUP(VLOOKUP(B:B,#REF!,16,0),Rates!A:E,2,0),VLOOKUP(VALUE(Q1222),Rates!A$31:B$34,2,0)*W1222))),0)</f>
        <v/>
      </c>
      <c r="AE1222" s="121" t="str">
        <f t="shared" si="600"/>
        <v/>
      </c>
      <c r="AF1222" s="138" t="str">
        <f t="shared" si="601"/>
        <v/>
      </c>
      <c r="AG1222" s="122" t="str">
        <f t="shared" si="602"/>
        <v/>
      </c>
      <c r="AH1222" s="123" t="str">
        <f t="shared" si="603"/>
        <v/>
      </c>
      <c r="AI1222" s="139" t="str">
        <f>IF(AE:AE="","",IF(R1222="Refreshment Beverage",AK1222*(Rates!J$19/100),ROUND(SUM(AH1222*(Rates!$J$8/100)),4)))</f>
        <v/>
      </c>
      <c r="AJ1222" s="124" t="str">
        <f t="shared" si="604"/>
        <v/>
      </c>
      <c r="AK1222" s="125" t="str">
        <f t="shared" si="605"/>
        <v/>
      </c>
      <c r="AL1222" s="121" t="str">
        <f t="shared" si="606"/>
        <v/>
      </c>
      <c r="AM1222" s="138" t="str">
        <f>IF(AS1222="","",IF(R1222="Refreshment Beverage",ROUND(AS1222*Rates!K$19,4),ROUND(AO1222*(VLOOKUP(VALUE(Q1222),Rates!G$4:L$12,3,0)),4)))</f>
        <v/>
      </c>
      <c r="AN1222" s="126" t="str">
        <f>IF(AS1222="","",IF(R1222="Refreshment Beverage",AS1222*(Rates!J$19/100),MAX(AM1222,AB1222)))</f>
        <v/>
      </c>
      <c r="AO1222" s="127" t="str">
        <f t="shared" si="607"/>
        <v/>
      </c>
      <c r="AP1222" s="127" t="str">
        <f t="shared" si="608"/>
        <v/>
      </c>
      <c r="AQ1222" s="140" t="str">
        <f>IF(AS1222="","",IF(R1222="Refreshment Beverage",ROUND(SUM(VLOOKUP(Q:Q,Rates!G$15:L$19,3,0)*(AS1222-Y1222-Z1222-AA1222)),4),ROUND(SUM(Rates!$K$8*AS1222),4)))</f>
        <v/>
      </c>
      <c r="AR1222" s="139" t="str">
        <f t="shared" si="609"/>
        <v/>
      </c>
      <c r="AS1222" s="125" t="str">
        <f t="shared" si="610"/>
        <v/>
      </c>
      <c r="AT1222" s="121" t="str">
        <f t="shared" si="611"/>
        <v/>
      </c>
      <c r="AU1222" s="138" t="str">
        <f>IF(AX1222="","",IF(R1222="Refreshment Beverage",ROUND((BA1222-Y1222-Z1222-AA1222)*VLOOKUP(VALUE(Q1222),Rates!G$15:L$19,3,0),4),ROUND(AW1222*(VLOOKUP(VALUE(Q1222),Rates!G:L,3,0)),4)))</f>
        <v/>
      </c>
      <c r="AV1222" s="126" t="str">
        <f t="shared" si="612"/>
        <v/>
      </c>
      <c r="AW1222" s="127" t="str">
        <f t="shared" si="613"/>
        <v/>
      </c>
      <c r="AX1222" s="123" t="str">
        <f t="shared" si="614"/>
        <v/>
      </c>
      <c r="AY1222" s="140" t="str">
        <f>IF(AX1222="","",IF(R1222="Refreshment Beverage",ROUND(SUM(AX1222*Rates!K$19),4),ROUND(SUM(AX1222*(Rates!J$8/100)),4)))</f>
        <v/>
      </c>
      <c r="AZ1222" s="124" t="str">
        <f t="shared" si="615"/>
        <v/>
      </c>
      <c r="BA1222" s="125" t="str">
        <f t="shared" si="616"/>
        <v/>
      </c>
      <c r="BB1222" s="115"/>
      <c r="BC1222" s="143"/>
      <c r="BD1222" s="100"/>
      <c r="BE1222" s="100"/>
      <c r="BF1222" s="100"/>
      <c r="BG1222" s="100"/>
    </row>
    <row r="1223" spans="1:59" ht="12.75" customHeight="1" x14ac:dyDescent="0.2">
      <c r="A1223" s="144"/>
      <c r="B1223" s="141"/>
      <c r="C1223" s="141"/>
      <c r="D1223" s="142"/>
      <c r="E1223" s="142"/>
      <c r="F1223" s="142"/>
      <c r="G1223" s="142"/>
      <c r="H1223" s="142"/>
      <c r="I1223" s="129"/>
      <c r="J1223" s="130"/>
      <c r="K1223" s="131" t="str">
        <f t="shared" si="587"/>
        <v/>
      </c>
      <c r="L1223" s="132" t="str">
        <f t="shared" si="588"/>
        <v/>
      </c>
      <c r="M1223" s="133" t="str">
        <f t="shared" si="589"/>
        <v/>
      </c>
      <c r="N1223" s="134" t="str">
        <f>IFERROR(IF(B:B="","",IF(R1223="Beer",SUM(LOOKUP(2,1/(Rates!$B$3:$B$5&lt;=W1223)/(Rates!$C$3:$C$5&gt;=W1223),Rates!$D$3:$D$5)*(X1223/100)*W1223),IF(R1223="Refreshment Beverage",SUM(LOOKUP(2,1/(Rates!$B$7:$B$11&lt;=W1223)/(Rates!$C$7:$C$11&gt;=W1223),Rates!$D$7:$D$11)*(X1223/100)*W1223)))),"")</f>
        <v/>
      </c>
      <c r="O1223" s="134" t="str">
        <f t="shared" si="590"/>
        <v/>
      </c>
      <c r="P1223" s="116"/>
      <c r="Q1223" s="117" t="str">
        <f t="shared" si="591"/>
        <v/>
      </c>
      <c r="R1223" s="128" t="str">
        <f t="shared" si="592"/>
        <v/>
      </c>
      <c r="S1223" s="135" t="str">
        <f>IF(B1223="","",IF(R1223="Refreshment Beverage",VLOOKUP(VALUE(Q1223),Rates!G$15:L$19,2,0),VLOOKUP(VALUE(Q1223),Rates!G$4:L$12,2,0)))</f>
        <v/>
      </c>
      <c r="T1223" s="135" t="str">
        <f t="shared" si="593"/>
        <v/>
      </c>
      <c r="U1223" s="118" t="str">
        <f t="shared" si="594"/>
        <v/>
      </c>
      <c r="V1223" s="135" t="str">
        <f t="shared" si="595"/>
        <v/>
      </c>
      <c r="W1223" s="135" t="str">
        <f t="shared" si="596"/>
        <v/>
      </c>
      <c r="X1223" s="119" t="str">
        <f t="shared" si="597"/>
        <v/>
      </c>
      <c r="Y1223" s="120" t="str">
        <f>IF(B:B="","",IF(R1223="Refreshment Beverage",VLOOKUP(Q1223,Rates!G$15:L$19,6,0)*W1223,VLOOKUP(Q1223,Rates!G$4:L$12,6,0)*W1223))</f>
        <v/>
      </c>
      <c r="Z1223" s="120" t="str">
        <f t="shared" si="598"/>
        <v/>
      </c>
      <c r="AA1223" s="120" t="str">
        <f t="shared" si="599"/>
        <v/>
      </c>
      <c r="AB1223" s="136" t="str">
        <f>IF(B:B="","",IF(R1223="Refreshment Beverage","",IF(AND(R1223="Beer",Q1223=0),SUM(LOOKUP(2,1/(Rates!$B$15:$B$18&lt;=W1223)/(Rates!$C$15:$C$18&gt;=W1223),Rates!$D$15:$D$18)*W1223),VLOOKUP(VALUE(Q:Q),Rates!A:B,2,0)*W1223)))</f>
        <v/>
      </c>
      <c r="AC1223" s="136" t="str">
        <f>IF(B:B="","",IF(R1223="Refreshment Beverage","",IF(AND(R1223="Beer",Q1223=0),SUM(LOOKUP(2,1/(Rates!$B$15:$B$18&lt;=W1223)/(Rates!$C$15:$C$18&gt;=W1223),Rates!$E$15:$E$18)*W1223),VLOOKUP(VALUE(Q:Q),Rates!A:C,3,0)*W1223)))</f>
        <v/>
      </c>
      <c r="AD1223" s="137" t="str">
        <f>IFERROR(IF(B:B="","",IF(R1223="Beer","",IF(VALUE(Q1223)=0,VLOOKUP(VLOOKUP(B:B,#REF!,16,0),Rates!A:E,2,0),VLOOKUP(VALUE(Q1223),Rates!A$31:B$34,2,0)*W1223))),0)</f>
        <v/>
      </c>
      <c r="AE1223" s="121" t="str">
        <f t="shared" si="600"/>
        <v/>
      </c>
      <c r="AF1223" s="138" t="str">
        <f t="shared" si="601"/>
        <v/>
      </c>
      <c r="AG1223" s="122" t="str">
        <f t="shared" si="602"/>
        <v/>
      </c>
      <c r="AH1223" s="123" t="str">
        <f t="shared" si="603"/>
        <v/>
      </c>
      <c r="AI1223" s="139" t="str">
        <f>IF(AE:AE="","",IF(R1223="Refreshment Beverage",AK1223*(Rates!J$19/100),ROUND(SUM(AH1223*(Rates!$J$8/100)),4)))</f>
        <v/>
      </c>
      <c r="AJ1223" s="124" t="str">
        <f t="shared" si="604"/>
        <v/>
      </c>
      <c r="AK1223" s="125" t="str">
        <f t="shared" si="605"/>
        <v/>
      </c>
      <c r="AL1223" s="121" t="str">
        <f t="shared" si="606"/>
        <v/>
      </c>
      <c r="AM1223" s="138" t="str">
        <f>IF(AS1223="","",IF(R1223="Refreshment Beverage",ROUND(AS1223*Rates!K$19,4),ROUND(AO1223*(VLOOKUP(VALUE(Q1223),Rates!G$4:L$12,3,0)),4)))</f>
        <v/>
      </c>
      <c r="AN1223" s="126" t="str">
        <f>IF(AS1223="","",IF(R1223="Refreshment Beverage",AS1223*(Rates!J$19/100),MAX(AM1223,AB1223)))</f>
        <v/>
      </c>
      <c r="AO1223" s="127" t="str">
        <f t="shared" si="607"/>
        <v/>
      </c>
      <c r="AP1223" s="127" t="str">
        <f t="shared" si="608"/>
        <v/>
      </c>
      <c r="AQ1223" s="140" t="str">
        <f>IF(AS1223="","",IF(R1223="Refreshment Beverage",ROUND(SUM(VLOOKUP(Q:Q,Rates!G$15:L$19,3,0)*(AS1223-Y1223-Z1223-AA1223)),4),ROUND(SUM(Rates!$K$8*AS1223),4)))</f>
        <v/>
      </c>
      <c r="AR1223" s="139" t="str">
        <f t="shared" si="609"/>
        <v/>
      </c>
      <c r="AS1223" s="125" t="str">
        <f t="shared" si="610"/>
        <v/>
      </c>
      <c r="AT1223" s="121" t="str">
        <f t="shared" si="611"/>
        <v/>
      </c>
      <c r="AU1223" s="138" t="str">
        <f>IF(AX1223="","",IF(R1223="Refreshment Beverage",ROUND((BA1223-Y1223-Z1223-AA1223)*VLOOKUP(VALUE(Q1223),Rates!G$15:L$19,3,0),4),ROUND(AW1223*(VLOOKUP(VALUE(Q1223),Rates!G:L,3,0)),4)))</f>
        <v/>
      </c>
      <c r="AV1223" s="126" t="str">
        <f t="shared" si="612"/>
        <v/>
      </c>
      <c r="AW1223" s="127" t="str">
        <f t="shared" si="613"/>
        <v/>
      </c>
      <c r="AX1223" s="123" t="str">
        <f t="shared" si="614"/>
        <v/>
      </c>
      <c r="AY1223" s="140" t="str">
        <f>IF(AX1223="","",IF(R1223="Refreshment Beverage",ROUND(SUM(AX1223*Rates!K$19),4),ROUND(SUM(AX1223*(Rates!J$8/100)),4)))</f>
        <v/>
      </c>
      <c r="AZ1223" s="124" t="str">
        <f t="shared" si="615"/>
        <v/>
      </c>
      <c r="BA1223" s="125" t="str">
        <f t="shared" si="616"/>
        <v/>
      </c>
      <c r="BB1223" s="115"/>
      <c r="BC1223" s="143"/>
      <c r="BD1223" s="100"/>
      <c r="BE1223" s="100"/>
      <c r="BF1223" s="100"/>
      <c r="BG1223" s="100"/>
    </row>
    <row r="1224" spans="1:59" ht="12.75" customHeight="1" x14ac:dyDescent="0.2">
      <c r="A1224" s="144"/>
      <c r="B1224" s="141"/>
      <c r="C1224" s="141"/>
      <c r="D1224" s="142"/>
      <c r="E1224" s="142"/>
      <c r="F1224" s="142"/>
      <c r="G1224" s="142"/>
      <c r="H1224" s="142"/>
      <c r="I1224" s="129"/>
      <c r="J1224" s="130"/>
      <c r="K1224" s="131" t="str">
        <f t="shared" si="587"/>
        <v/>
      </c>
      <c r="L1224" s="132" t="str">
        <f t="shared" si="588"/>
        <v/>
      </c>
      <c r="M1224" s="133" t="str">
        <f t="shared" si="589"/>
        <v/>
      </c>
      <c r="N1224" s="134" t="str">
        <f>IFERROR(IF(B:B="","",IF(R1224="Beer",SUM(LOOKUP(2,1/(Rates!$B$3:$B$5&lt;=W1224)/(Rates!$C$3:$C$5&gt;=W1224),Rates!$D$3:$D$5)*(X1224/100)*W1224),IF(R1224="Refreshment Beverage",SUM(LOOKUP(2,1/(Rates!$B$7:$B$11&lt;=W1224)/(Rates!$C$7:$C$11&gt;=W1224),Rates!$D$7:$D$11)*(X1224/100)*W1224)))),"")</f>
        <v/>
      </c>
      <c r="O1224" s="134" t="str">
        <f t="shared" si="590"/>
        <v/>
      </c>
      <c r="P1224" s="116"/>
      <c r="Q1224" s="117" t="str">
        <f t="shared" si="591"/>
        <v/>
      </c>
      <c r="R1224" s="128" t="str">
        <f t="shared" si="592"/>
        <v/>
      </c>
      <c r="S1224" s="135" t="str">
        <f>IF(B1224="","",IF(R1224="Refreshment Beverage",VLOOKUP(VALUE(Q1224),Rates!G$15:L$19,2,0),VLOOKUP(VALUE(Q1224),Rates!G$4:L$12,2,0)))</f>
        <v/>
      </c>
      <c r="T1224" s="135" t="str">
        <f t="shared" si="593"/>
        <v/>
      </c>
      <c r="U1224" s="118" t="str">
        <f t="shared" si="594"/>
        <v/>
      </c>
      <c r="V1224" s="135" t="str">
        <f t="shared" si="595"/>
        <v/>
      </c>
      <c r="W1224" s="135" t="str">
        <f t="shared" si="596"/>
        <v/>
      </c>
      <c r="X1224" s="119" t="str">
        <f t="shared" si="597"/>
        <v/>
      </c>
      <c r="Y1224" s="120" t="str">
        <f>IF(B:B="","",IF(R1224="Refreshment Beverage",VLOOKUP(Q1224,Rates!G$15:L$19,6,0)*W1224,VLOOKUP(Q1224,Rates!G$4:L$12,6,0)*W1224))</f>
        <v/>
      </c>
      <c r="Z1224" s="120" t="str">
        <f t="shared" si="598"/>
        <v/>
      </c>
      <c r="AA1224" s="120" t="str">
        <f t="shared" si="599"/>
        <v/>
      </c>
      <c r="AB1224" s="136" t="str">
        <f>IF(B:B="","",IF(R1224="Refreshment Beverage","",IF(AND(R1224="Beer",Q1224=0),SUM(LOOKUP(2,1/(Rates!$B$15:$B$18&lt;=W1224)/(Rates!$C$15:$C$18&gt;=W1224),Rates!$D$15:$D$18)*W1224),VLOOKUP(VALUE(Q:Q),Rates!A:B,2,0)*W1224)))</f>
        <v/>
      </c>
      <c r="AC1224" s="136" t="str">
        <f>IF(B:B="","",IF(R1224="Refreshment Beverage","",IF(AND(R1224="Beer",Q1224=0),SUM(LOOKUP(2,1/(Rates!$B$15:$B$18&lt;=W1224)/(Rates!$C$15:$C$18&gt;=W1224),Rates!$E$15:$E$18)*W1224),VLOOKUP(VALUE(Q:Q),Rates!A:C,3,0)*W1224)))</f>
        <v/>
      </c>
      <c r="AD1224" s="137" t="str">
        <f>IFERROR(IF(B:B="","",IF(R1224="Beer","",IF(VALUE(Q1224)=0,VLOOKUP(VLOOKUP(B:B,#REF!,16,0),Rates!A:E,2,0),VLOOKUP(VALUE(Q1224),Rates!A$31:B$34,2,0)*W1224))),0)</f>
        <v/>
      </c>
      <c r="AE1224" s="121" t="str">
        <f t="shared" si="600"/>
        <v/>
      </c>
      <c r="AF1224" s="138" t="str">
        <f t="shared" si="601"/>
        <v/>
      </c>
      <c r="AG1224" s="122" t="str">
        <f t="shared" si="602"/>
        <v/>
      </c>
      <c r="AH1224" s="123" t="str">
        <f t="shared" si="603"/>
        <v/>
      </c>
      <c r="AI1224" s="139" t="str">
        <f>IF(AE:AE="","",IF(R1224="Refreshment Beverage",AK1224*(Rates!J$19/100),ROUND(SUM(AH1224*(Rates!$J$8/100)),4)))</f>
        <v/>
      </c>
      <c r="AJ1224" s="124" t="str">
        <f t="shared" si="604"/>
        <v/>
      </c>
      <c r="AK1224" s="125" t="str">
        <f t="shared" si="605"/>
        <v/>
      </c>
      <c r="AL1224" s="121" t="str">
        <f t="shared" si="606"/>
        <v/>
      </c>
      <c r="AM1224" s="138" t="str">
        <f>IF(AS1224="","",IF(R1224="Refreshment Beverage",ROUND(AS1224*Rates!K$19,4),ROUND(AO1224*(VLOOKUP(VALUE(Q1224),Rates!G$4:L$12,3,0)),4)))</f>
        <v/>
      </c>
      <c r="AN1224" s="126" t="str">
        <f>IF(AS1224="","",IF(R1224="Refreshment Beverage",AS1224*(Rates!J$19/100),MAX(AM1224,AB1224)))</f>
        <v/>
      </c>
      <c r="AO1224" s="127" t="str">
        <f t="shared" si="607"/>
        <v/>
      </c>
      <c r="AP1224" s="127" t="str">
        <f t="shared" si="608"/>
        <v/>
      </c>
      <c r="AQ1224" s="140" t="str">
        <f>IF(AS1224="","",IF(R1224="Refreshment Beverage",ROUND(SUM(VLOOKUP(Q:Q,Rates!G$15:L$19,3,0)*(AS1224-Y1224-Z1224-AA1224)),4),ROUND(SUM(Rates!$K$8*AS1224),4)))</f>
        <v/>
      </c>
      <c r="AR1224" s="139" t="str">
        <f t="shared" si="609"/>
        <v/>
      </c>
      <c r="AS1224" s="125" t="str">
        <f t="shared" si="610"/>
        <v/>
      </c>
      <c r="AT1224" s="121" t="str">
        <f t="shared" si="611"/>
        <v/>
      </c>
      <c r="AU1224" s="138" t="str">
        <f>IF(AX1224="","",IF(R1224="Refreshment Beverage",ROUND((BA1224-Y1224-Z1224-AA1224)*VLOOKUP(VALUE(Q1224),Rates!G$15:L$19,3,0),4),ROUND(AW1224*(VLOOKUP(VALUE(Q1224),Rates!G:L,3,0)),4)))</f>
        <v/>
      </c>
      <c r="AV1224" s="126" t="str">
        <f t="shared" si="612"/>
        <v/>
      </c>
      <c r="AW1224" s="127" t="str">
        <f t="shared" si="613"/>
        <v/>
      </c>
      <c r="AX1224" s="123" t="str">
        <f t="shared" si="614"/>
        <v/>
      </c>
      <c r="AY1224" s="140" t="str">
        <f>IF(AX1224="","",IF(R1224="Refreshment Beverage",ROUND(SUM(AX1224*Rates!K$19),4),ROUND(SUM(AX1224*(Rates!J$8/100)),4)))</f>
        <v/>
      </c>
      <c r="AZ1224" s="124" t="str">
        <f t="shared" si="615"/>
        <v/>
      </c>
      <c r="BA1224" s="125" t="str">
        <f t="shared" si="616"/>
        <v/>
      </c>
      <c r="BB1224" s="115"/>
      <c r="BC1224" s="143"/>
      <c r="BD1224" s="100"/>
      <c r="BE1224" s="100"/>
      <c r="BF1224" s="100"/>
      <c r="BG1224" s="100"/>
    </row>
    <row r="1225" spans="1:59" ht="12.75" customHeight="1" x14ac:dyDescent="0.2">
      <c r="A1225" s="144"/>
      <c r="B1225" s="141"/>
      <c r="C1225" s="141"/>
      <c r="D1225" s="142"/>
      <c r="E1225" s="142"/>
      <c r="F1225" s="142"/>
      <c r="G1225" s="142"/>
      <c r="H1225" s="142"/>
      <c r="I1225" s="129"/>
      <c r="J1225" s="130"/>
      <c r="K1225" s="131" t="str">
        <f t="shared" si="587"/>
        <v/>
      </c>
      <c r="L1225" s="132" t="str">
        <f t="shared" si="588"/>
        <v/>
      </c>
      <c r="M1225" s="133" t="str">
        <f t="shared" si="589"/>
        <v/>
      </c>
      <c r="N1225" s="134" t="str">
        <f>IFERROR(IF(B:B="","",IF(R1225="Beer",SUM(LOOKUP(2,1/(Rates!$B$3:$B$5&lt;=W1225)/(Rates!$C$3:$C$5&gt;=W1225),Rates!$D$3:$D$5)*(X1225/100)*W1225),IF(R1225="Refreshment Beverage",SUM(LOOKUP(2,1/(Rates!$B$7:$B$11&lt;=W1225)/(Rates!$C$7:$C$11&gt;=W1225),Rates!$D$7:$D$11)*(X1225/100)*W1225)))),"")</f>
        <v/>
      </c>
      <c r="O1225" s="134" t="str">
        <f t="shared" si="590"/>
        <v/>
      </c>
      <c r="P1225" s="116"/>
      <c r="Q1225" s="117" t="str">
        <f t="shared" si="591"/>
        <v/>
      </c>
      <c r="R1225" s="128" t="str">
        <f t="shared" si="592"/>
        <v/>
      </c>
      <c r="S1225" s="135" t="str">
        <f>IF(B1225="","",IF(R1225="Refreshment Beverage",VLOOKUP(VALUE(Q1225),Rates!G$15:L$19,2,0),VLOOKUP(VALUE(Q1225),Rates!G$4:L$12,2,0)))</f>
        <v/>
      </c>
      <c r="T1225" s="135" t="str">
        <f t="shared" si="593"/>
        <v/>
      </c>
      <c r="U1225" s="118" t="str">
        <f t="shared" si="594"/>
        <v/>
      </c>
      <c r="V1225" s="135" t="str">
        <f t="shared" si="595"/>
        <v/>
      </c>
      <c r="W1225" s="135" t="str">
        <f t="shared" si="596"/>
        <v/>
      </c>
      <c r="X1225" s="119" t="str">
        <f t="shared" si="597"/>
        <v/>
      </c>
      <c r="Y1225" s="120" t="str">
        <f>IF(B:B="","",IF(R1225="Refreshment Beverage",VLOOKUP(Q1225,Rates!G$15:L$19,6,0)*W1225,VLOOKUP(Q1225,Rates!G$4:L$12,6,0)*W1225))</f>
        <v/>
      </c>
      <c r="Z1225" s="120" t="str">
        <f t="shared" si="598"/>
        <v/>
      </c>
      <c r="AA1225" s="120" t="str">
        <f t="shared" si="599"/>
        <v/>
      </c>
      <c r="AB1225" s="136" t="str">
        <f>IF(B:B="","",IF(R1225="Refreshment Beverage","",IF(AND(R1225="Beer",Q1225=0),SUM(LOOKUP(2,1/(Rates!$B$15:$B$18&lt;=W1225)/(Rates!$C$15:$C$18&gt;=W1225),Rates!$D$15:$D$18)*W1225),VLOOKUP(VALUE(Q:Q),Rates!A:B,2,0)*W1225)))</f>
        <v/>
      </c>
      <c r="AC1225" s="136" t="str">
        <f>IF(B:B="","",IF(R1225="Refreshment Beverage","",IF(AND(R1225="Beer",Q1225=0),SUM(LOOKUP(2,1/(Rates!$B$15:$B$18&lt;=W1225)/(Rates!$C$15:$C$18&gt;=W1225),Rates!$E$15:$E$18)*W1225),VLOOKUP(VALUE(Q:Q),Rates!A:C,3,0)*W1225)))</f>
        <v/>
      </c>
      <c r="AD1225" s="137" t="str">
        <f>IFERROR(IF(B:B="","",IF(R1225="Beer","",IF(VALUE(Q1225)=0,VLOOKUP(VLOOKUP(B:B,#REF!,16,0),Rates!A:E,2,0),VLOOKUP(VALUE(Q1225),Rates!A$31:B$34,2,0)*W1225))),0)</f>
        <v/>
      </c>
      <c r="AE1225" s="121" t="str">
        <f t="shared" si="600"/>
        <v/>
      </c>
      <c r="AF1225" s="138" t="str">
        <f t="shared" si="601"/>
        <v/>
      </c>
      <c r="AG1225" s="122" t="str">
        <f t="shared" si="602"/>
        <v/>
      </c>
      <c r="AH1225" s="123" t="str">
        <f t="shared" si="603"/>
        <v/>
      </c>
      <c r="AI1225" s="139" t="str">
        <f>IF(AE:AE="","",IF(R1225="Refreshment Beverage",AK1225*(Rates!J$19/100),ROUND(SUM(AH1225*(Rates!$J$8/100)),4)))</f>
        <v/>
      </c>
      <c r="AJ1225" s="124" t="str">
        <f t="shared" si="604"/>
        <v/>
      </c>
      <c r="AK1225" s="125" t="str">
        <f t="shared" si="605"/>
        <v/>
      </c>
      <c r="AL1225" s="121" t="str">
        <f t="shared" si="606"/>
        <v/>
      </c>
      <c r="AM1225" s="138" t="str">
        <f>IF(AS1225="","",IF(R1225="Refreshment Beverage",ROUND(AS1225*Rates!K$19,4),ROUND(AO1225*(VLOOKUP(VALUE(Q1225),Rates!G$4:L$12,3,0)),4)))</f>
        <v/>
      </c>
      <c r="AN1225" s="126" t="str">
        <f>IF(AS1225="","",IF(R1225="Refreshment Beverage",AS1225*(Rates!J$19/100),MAX(AM1225,AB1225)))</f>
        <v/>
      </c>
      <c r="AO1225" s="127" t="str">
        <f t="shared" si="607"/>
        <v/>
      </c>
      <c r="AP1225" s="127" t="str">
        <f t="shared" si="608"/>
        <v/>
      </c>
      <c r="AQ1225" s="140" t="str">
        <f>IF(AS1225="","",IF(R1225="Refreshment Beverage",ROUND(SUM(VLOOKUP(Q:Q,Rates!G$15:L$19,3,0)*(AS1225-Y1225-Z1225-AA1225)),4),ROUND(SUM(Rates!$K$8*AS1225),4)))</f>
        <v/>
      </c>
      <c r="AR1225" s="139" t="str">
        <f t="shared" si="609"/>
        <v/>
      </c>
      <c r="AS1225" s="125" t="str">
        <f t="shared" si="610"/>
        <v/>
      </c>
      <c r="AT1225" s="121" t="str">
        <f t="shared" si="611"/>
        <v/>
      </c>
      <c r="AU1225" s="138" t="str">
        <f>IF(AX1225="","",IF(R1225="Refreshment Beverage",ROUND((BA1225-Y1225-Z1225-AA1225)*VLOOKUP(VALUE(Q1225),Rates!G$15:L$19,3,0),4),ROUND(AW1225*(VLOOKUP(VALUE(Q1225),Rates!G:L,3,0)),4)))</f>
        <v/>
      </c>
      <c r="AV1225" s="126" t="str">
        <f t="shared" si="612"/>
        <v/>
      </c>
      <c r="AW1225" s="127" t="str">
        <f t="shared" si="613"/>
        <v/>
      </c>
      <c r="AX1225" s="123" t="str">
        <f t="shared" si="614"/>
        <v/>
      </c>
      <c r="AY1225" s="140" t="str">
        <f>IF(AX1225="","",IF(R1225="Refreshment Beverage",ROUND(SUM(AX1225*Rates!K$19),4),ROUND(SUM(AX1225*(Rates!J$8/100)),4)))</f>
        <v/>
      </c>
      <c r="AZ1225" s="124" t="str">
        <f t="shared" si="615"/>
        <v/>
      </c>
      <c r="BA1225" s="125" t="str">
        <f t="shared" si="616"/>
        <v/>
      </c>
      <c r="BB1225" s="115"/>
      <c r="BC1225" s="143"/>
      <c r="BD1225" s="100"/>
      <c r="BE1225" s="100"/>
      <c r="BF1225" s="100"/>
      <c r="BG1225" s="100"/>
    </row>
    <row r="1226" spans="1:59" ht="12.75" customHeight="1" x14ac:dyDescent="0.2">
      <c r="A1226" s="144"/>
      <c r="B1226" s="141"/>
      <c r="C1226" s="141"/>
      <c r="D1226" s="142"/>
      <c r="E1226" s="142"/>
      <c r="F1226" s="142"/>
      <c r="G1226" s="142"/>
      <c r="H1226" s="142"/>
      <c r="I1226" s="129"/>
      <c r="J1226" s="130"/>
      <c r="K1226" s="131" t="str">
        <f t="shared" si="587"/>
        <v/>
      </c>
      <c r="L1226" s="132" t="str">
        <f t="shared" si="588"/>
        <v/>
      </c>
      <c r="M1226" s="133" t="str">
        <f t="shared" si="589"/>
        <v/>
      </c>
      <c r="N1226" s="134" t="str">
        <f>IFERROR(IF(B:B="","",IF(R1226="Beer",SUM(LOOKUP(2,1/(Rates!$B$3:$B$5&lt;=W1226)/(Rates!$C$3:$C$5&gt;=W1226),Rates!$D$3:$D$5)*(X1226/100)*W1226),IF(R1226="Refreshment Beverage",SUM(LOOKUP(2,1/(Rates!$B$7:$B$11&lt;=W1226)/(Rates!$C$7:$C$11&gt;=W1226),Rates!$D$7:$D$11)*(X1226/100)*W1226)))),"")</f>
        <v/>
      </c>
      <c r="O1226" s="134" t="str">
        <f t="shared" si="590"/>
        <v/>
      </c>
      <c r="P1226" s="116"/>
      <c r="Q1226" s="117" t="str">
        <f t="shared" si="591"/>
        <v/>
      </c>
      <c r="R1226" s="128" t="str">
        <f t="shared" si="592"/>
        <v/>
      </c>
      <c r="S1226" s="135" t="str">
        <f>IF(B1226="","",IF(R1226="Refreshment Beverage",VLOOKUP(VALUE(Q1226),Rates!G$15:L$19,2,0),VLOOKUP(VALUE(Q1226),Rates!G$4:L$12,2,0)))</f>
        <v/>
      </c>
      <c r="T1226" s="135" t="str">
        <f t="shared" si="593"/>
        <v/>
      </c>
      <c r="U1226" s="118" t="str">
        <f t="shared" si="594"/>
        <v/>
      </c>
      <c r="V1226" s="135" t="str">
        <f t="shared" si="595"/>
        <v/>
      </c>
      <c r="W1226" s="135" t="str">
        <f t="shared" si="596"/>
        <v/>
      </c>
      <c r="X1226" s="119" t="str">
        <f t="shared" si="597"/>
        <v/>
      </c>
      <c r="Y1226" s="120" t="str">
        <f>IF(B:B="","",IF(R1226="Refreshment Beverage",VLOOKUP(Q1226,Rates!G$15:L$19,6,0)*W1226,VLOOKUP(Q1226,Rates!G$4:L$12,6,0)*W1226))</f>
        <v/>
      </c>
      <c r="Z1226" s="120" t="str">
        <f t="shared" si="598"/>
        <v/>
      </c>
      <c r="AA1226" s="120" t="str">
        <f t="shared" si="599"/>
        <v/>
      </c>
      <c r="AB1226" s="136" t="str">
        <f>IF(B:B="","",IF(R1226="Refreshment Beverage","",IF(AND(R1226="Beer",Q1226=0),SUM(LOOKUP(2,1/(Rates!$B$15:$B$18&lt;=W1226)/(Rates!$C$15:$C$18&gt;=W1226),Rates!$D$15:$D$18)*W1226),VLOOKUP(VALUE(Q:Q),Rates!A:B,2,0)*W1226)))</f>
        <v/>
      </c>
      <c r="AC1226" s="136" t="str">
        <f>IF(B:B="","",IF(R1226="Refreshment Beverage","",IF(AND(R1226="Beer",Q1226=0),SUM(LOOKUP(2,1/(Rates!$B$15:$B$18&lt;=W1226)/(Rates!$C$15:$C$18&gt;=W1226),Rates!$E$15:$E$18)*W1226),VLOOKUP(VALUE(Q:Q),Rates!A:C,3,0)*W1226)))</f>
        <v/>
      </c>
      <c r="AD1226" s="137" t="str">
        <f>IFERROR(IF(B:B="","",IF(R1226="Beer","",IF(VALUE(Q1226)=0,VLOOKUP(VLOOKUP(B:B,#REF!,16,0),Rates!A:E,2,0),VLOOKUP(VALUE(Q1226),Rates!A$31:B$34,2,0)*W1226))),0)</f>
        <v/>
      </c>
      <c r="AE1226" s="121" t="str">
        <f t="shared" si="600"/>
        <v/>
      </c>
      <c r="AF1226" s="138" t="str">
        <f t="shared" si="601"/>
        <v/>
      </c>
      <c r="AG1226" s="122" t="str">
        <f t="shared" si="602"/>
        <v/>
      </c>
      <c r="AH1226" s="123" t="str">
        <f t="shared" si="603"/>
        <v/>
      </c>
      <c r="AI1226" s="139" t="str">
        <f>IF(AE:AE="","",IF(R1226="Refreshment Beverage",AK1226*(Rates!J$19/100),ROUND(SUM(AH1226*(Rates!$J$8/100)),4)))</f>
        <v/>
      </c>
      <c r="AJ1226" s="124" t="str">
        <f t="shared" si="604"/>
        <v/>
      </c>
      <c r="AK1226" s="125" t="str">
        <f t="shared" si="605"/>
        <v/>
      </c>
      <c r="AL1226" s="121" t="str">
        <f t="shared" si="606"/>
        <v/>
      </c>
      <c r="AM1226" s="138" t="str">
        <f>IF(AS1226="","",IF(R1226="Refreshment Beverage",ROUND(AS1226*Rates!K$19,4),ROUND(AO1226*(VLOOKUP(VALUE(Q1226),Rates!G$4:L$12,3,0)),4)))</f>
        <v/>
      </c>
      <c r="AN1226" s="126" t="str">
        <f>IF(AS1226="","",IF(R1226="Refreshment Beverage",AS1226*(Rates!J$19/100),MAX(AM1226,AB1226)))</f>
        <v/>
      </c>
      <c r="AO1226" s="127" t="str">
        <f t="shared" si="607"/>
        <v/>
      </c>
      <c r="AP1226" s="127" t="str">
        <f t="shared" si="608"/>
        <v/>
      </c>
      <c r="AQ1226" s="140" t="str">
        <f>IF(AS1226="","",IF(R1226="Refreshment Beverage",ROUND(SUM(VLOOKUP(Q:Q,Rates!G$15:L$19,3,0)*(AS1226-Y1226-Z1226-AA1226)),4),ROUND(SUM(Rates!$K$8*AS1226),4)))</f>
        <v/>
      </c>
      <c r="AR1226" s="139" t="str">
        <f t="shared" si="609"/>
        <v/>
      </c>
      <c r="AS1226" s="125" t="str">
        <f t="shared" si="610"/>
        <v/>
      </c>
      <c r="AT1226" s="121" t="str">
        <f t="shared" si="611"/>
        <v/>
      </c>
      <c r="AU1226" s="138" t="str">
        <f>IF(AX1226="","",IF(R1226="Refreshment Beverage",ROUND((BA1226-Y1226-Z1226-AA1226)*VLOOKUP(VALUE(Q1226),Rates!G$15:L$19,3,0),4),ROUND(AW1226*(VLOOKUP(VALUE(Q1226),Rates!G:L,3,0)),4)))</f>
        <v/>
      </c>
      <c r="AV1226" s="126" t="str">
        <f t="shared" si="612"/>
        <v/>
      </c>
      <c r="AW1226" s="127" t="str">
        <f t="shared" si="613"/>
        <v/>
      </c>
      <c r="AX1226" s="123" t="str">
        <f t="shared" si="614"/>
        <v/>
      </c>
      <c r="AY1226" s="140" t="str">
        <f>IF(AX1226="","",IF(R1226="Refreshment Beverage",ROUND(SUM(AX1226*Rates!K$19),4),ROUND(SUM(AX1226*(Rates!J$8/100)),4)))</f>
        <v/>
      </c>
      <c r="AZ1226" s="124" t="str">
        <f t="shared" si="615"/>
        <v/>
      </c>
      <c r="BA1226" s="125" t="str">
        <f t="shared" si="616"/>
        <v/>
      </c>
      <c r="BB1226" s="115"/>
      <c r="BC1226" s="143"/>
      <c r="BD1226" s="100"/>
      <c r="BE1226" s="100"/>
      <c r="BF1226" s="100"/>
      <c r="BG1226" s="100"/>
    </row>
    <row r="1227" spans="1:59" ht="12.75" customHeight="1" x14ac:dyDescent="0.2">
      <c r="A1227" s="144"/>
      <c r="B1227" s="141"/>
      <c r="C1227" s="141"/>
      <c r="D1227" s="142"/>
      <c r="E1227" s="142"/>
      <c r="F1227" s="142"/>
      <c r="G1227" s="142"/>
      <c r="H1227" s="142"/>
      <c r="I1227" s="129"/>
      <c r="J1227" s="130"/>
      <c r="K1227" s="131" t="str">
        <f t="shared" si="587"/>
        <v/>
      </c>
      <c r="L1227" s="132" t="str">
        <f t="shared" si="588"/>
        <v/>
      </c>
      <c r="M1227" s="133" t="str">
        <f t="shared" si="589"/>
        <v/>
      </c>
      <c r="N1227" s="134" t="str">
        <f>IFERROR(IF(B:B="","",IF(R1227="Beer",SUM(LOOKUP(2,1/(Rates!$B$3:$B$5&lt;=W1227)/(Rates!$C$3:$C$5&gt;=W1227),Rates!$D$3:$D$5)*(X1227/100)*W1227),IF(R1227="Refreshment Beverage",SUM(LOOKUP(2,1/(Rates!$B$7:$B$11&lt;=W1227)/(Rates!$C$7:$C$11&gt;=W1227),Rates!$D$7:$D$11)*(X1227/100)*W1227)))),"")</f>
        <v/>
      </c>
      <c r="O1227" s="134" t="str">
        <f t="shared" si="590"/>
        <v/>
      </c>
      <c r="P1227" s="116"/>
      <c r="Q1227" s="117" t="str">
        <f t="shared" si="591"/>
        <v/>
      </c>
      <c r="R1227" s="128" t="str">
        <f t="shared" si="592"/>
        <v/>
      </c>
      <c r="S1227" s="135" t="str">
        <f>IF(B1227="","",IF(R1227="Refreshment Beverage",VLOOKUP(VALUE(Q1227),Rates!G$15:L$19,2,0),VLOOKUP(VALUE(Q1227),Rates!G$4:L$12,2,0)))</f>
        <v/>
      </c>
      <c r="T1227" s="135" t="str">
        <f t="shared" si="593"/>
        <v/>
      </c>
      <c r="U1227" s="118" t="str">
        <f t="shared" si="594"/>
        <v/>
      </c>
      <c r="V1227" s="135" t="str">
        <f t="shared" si="595"/>
        <v/>
      </c>
      <c r="W1227" s="135" t="str">
        <f t="shared" si="596"/>
        <v/>
      </c>
      <c r="X1227" s="119" t="str">
        <f t="shared" si="597"/>
        <v/>
      </c>
      <c r="Y1227" s="120" t="str">
        <f>IF(B:B="","",IF(R1227="Refreshment Beverage",VLOOKUP(Q1227,Rates!G$15:L$19,6,0)*W1227,VLOOKUP(Q1227,Rates!G$4:L$12,6,0)*W1227))</f>
        <v/>
      </c>
      <c r="Z1227" s="120" t="str">
        <f t="shared" si="598"/>
        <v/>
      </c>
      <c r="AA1227" s="120" t="str">
        <f t="shared" si="599"/>
        <v/>
      </c>
      <c r="AB1227" s="136" t="str">
        <f>IF(B:B="","",IF(R1227="Refreshment Beverage","",IF(AND(R1227="Beer",Q1227=0),SUM(LOOKUP(2,1/(Rates!$B$15:$B$18&lt;=W1227)/(Rates!$C$15:$C$18&gt;=W1227),Rates!$D$15:$D$18)*W1227),VLOOKUP(VALUE(Q:Q),Rates!A:B,2,0)*W1227)))</f>
        <v/>
      </c>
      <c r="AC1227" s="136" t="str">
        <f>IF(B:B="","",IF(R1227="Refreshment Beverage","",IF(AND(R1227="Beer",Q1227=0),SUM(LOOKUP(2,1/(Rates!$B$15:$B$18&lt;=W1227)/(Rates!$C$15:$C$18&gt;=W1227),Rates!$E$15:$E$18)*W1227),VLOOKUP(VALUE(Q:Q),Rates!A:C,3,0)*W1227)))</f>
        <v/>
      </c>
      <c r="AD1227" s="137" t="str">
        <f>IFERROR(IF(B:B="","",IF(R1227="Beer","",IF(VALUE(Q1227)=0,VLOOKUP(VLOOKUP(B:B,#REF!,16,0),Rates!A:E,2,0),VLOOKUP(VALUE(Q1227),Rates!A$31:B$34,2,0)*W1227))),0)</f>
        <v/>
      </c>
      <c r="AE1227" s="121" t="str">
        <f t="shared" si="600"/>
        <v/>
      </c>
      <c r="AF1227" s="138" t="str">
        <f t="shared" si="601"/>
        <v/>
      </c>
      <c r="AG1227" s="122" t="str">
        <f t="shared" si="602"/>
        <v/>
      </c>
      <c r="AH1227" s="123" t="str">
        <f t="shared" si="603"/>
        <v/>
      </c>
      <c r="AI1227" s="139" t="str">
        <f>IF(AE:AE="","",IF(R1227="Refreshment Beverage",AK1227*(Rates!J$19/100),ROUND(SUM(AH1227*(Rates!$J$8/100)),4)))</f>
        <v/>
      </c>
      <c r="AJ1227" s="124" t="str">
        <f t="shared" si="604"/>
        <v/>
      </c>
      <c r="AK1227" s="125" t="str">
        <f t="shared" si="605"/>
        <v/>
      </c>
      <c r="AL1227" s="121" t="str">
        <f t="shared" si="606"/>
        <v/>
      </c>
      <c r="AM1227" s="138" t="str">
        <f>IF(AS1227="","",IF(R1227="Refreshment Beverage",ROUND(AS1227*Rates!K$19,4),ROUND(AO1227*(VLOOKUP(VALUE(Q1227),Rates!G$4:L$12,3,0)),4)))</f>
        <v/>
      </c>
      <c r="AN1227" s="126" t="str">
        <f>IF(AS1227="","",IF(R1227="Refreshment Beverage",AS1227*(Rates!J$19/100),MAX(AM1227,AB1227)))</f>
        <v/>
      </c>
      <c r="AO1227" s="127" t="str">
        <f t="shared" si="607"/>
        <v/>
      </c>
      <c r="AP1227" s="127" t="str">
        <f t="shared" si="608"/>
        <v/>
      </c>
      <c r="AQ1227" s="140" t="str">
        <f>IF(AS1227="","",IF(R1227="Refreshment Beverage",ROUND(SUM(VLOOKUP(Q:Q,Rates!G$15:L$19,3,0)*(AS1227-Y1227-Z1227-AA1227)),4),ROUND(SUM(Rates!$K$8*AS1227),4)))</f>
        <v/>
      </c>
      <c r="AR1227" s="139" t="str">
        <f t="shared" si="609"/>
        <v/>
      </c>
      <c r="AS1227" s="125" t="str">
        <f t="shared" si="610"/>
        <v/>
      </c>
      <c r="AT1227" s="121" t="str">
        <f t="shared" si="611"/>
        <v/>
      </c>
      <c r="AU1227" s="138" t="str">
        <f>IF(AX1227="","",IF(R1227="Refreshment Beverage",ROUND((BA1227-Y1227-Z1227-AA1227)*VLOOKUP(VALUE(Q1227),Rates!G$15:L$19,3,0),4),ROUND(AW1227*(VLOOKUP(VALUE(Q1227),Rates!G:L,3,0)),4)))</f>
        <v/>
      </c>
      <c r="AV1227" s="126" t="str">
        <f t="shared" si="612"/>
        <v/>
      </c>
      <c r="AW1227" s="127" t="str">
        <f t="shared" si="613"/>
        <v/>
      </c>
      <c r="AX1227" s="123" t="str">
        <f t="shared" si="614"/>
        <v/>
      </c>
      <c r="AY1227" s="140" t="str">
        <f>IF(AX1227="","",IF(R1227="Refreshment Beverage",ROUND(SUM(AX1227*Rates!K$19),4),ROUND(SUM(AX1227*(Rates!J$8/100)),4)))</f>
        <v/>
      </c>
      <c r="AZ1227" s="124" t="str">
        <f t="shared" si="615"/>
        <v/>
      </c>
      <c r="BA1227" s="125" t="str">
        <f t="shared" si="616"/>
        <v/>
      </c>
      <c r="BB1227" s="115"/>
      <c r="BC1227" s="143"/>
      <c r="BD1227" s="100"/>
      <c r="BE1227" s="100"/>
      <c r="BF1227" s="100"/>
      <c r="BG1227" s="100"/>
    </row>
    <row r="1228" spans="1:59" ht="12.75" customHeight="1" x14ac:dyDescent="0.2">
      <c r="A1228" s="144"/>
      <c r="B1228" s="141"/>
      <c r="C1228" s="141"/>
      <c r="D1228" s="142"/>
      <c r="E1228" s="142"/>
      <c r="F1228" s="142"/>
      <c r="G1228" s="142"/>
      <c r="H1228" s="142"/>
      <c r="I1228" s="129"/>
      <c r="J1228" s="130"/>
      <c r="K1228" s="131" t="str">
        <f t="shared" si="587"/>
        <v/>
      </c>
      <c r="L1228" s="132" t="str">
        <f t="shared" si="588"/>
        <v/>
      </c>
      <c r="M1228" s="133" t="str">
        <f t="shared" si="589"/>
        <v/>
      </c>
      <c r="N1228" s="134" t="str">
        <f>IFERROR(IF(B:B="","",IF(R1228="Beer",SUM(LOOKUP(2,1/(Rates!$B$3:$B$5&lt;=W1228)/(Rates!$C$3:$C$5&gt;=W1228),Rates!$D$3:$D$5)*(X1228/100)*W1228),IF(R1228="Refreshment Beverage",SUM(LOOKUP(2,1/(Rates!$B$7:$B$11&lt;=W1228)/(Rates!$C$7:$C$11&gt;=W1228),Rates!$D$7:$D$11)*(X1228/100)*W1228)))),"")</f>
        <v/>
      </c>
      <c r="O1228" s="134" t="str">
        <f t="shared" si="590"/>
        <v/>
      </c>
      <c r="P1228" s="116"/>
      <c r="Q1228" s="117" t="str">
        <f t="shared" si="591"/>
        <v/>
      </c>
      <c r="R1228" s="128" t="str">
        <f t="shared" si="592"/>
        <v/>
      </c>
      <c r="S1228" s="135" t="str">
        <f>IF(B1228="","",IF(R1228="Refreshment Beverage",VLOOKUP(VALUE(Q1228),Rates!G$15:L$19,2,0),VLOOKUP(VALUE(Q1228),Rates!G$4:L$12,2,0)))</f>
        <v/>
      </c>
      <c r="T1228" s="135" t="str">
        <f t="shared" si="593"/>
        <v/>
      </c>
      <c r="U1228" s="118" t="str">
        <f t="shared" si="594"/>
        <v/>
      </c>
      <c r="V1228" s="135" t="str">
        <f t="shared" si="595"/>
        <v/>
      </c>
      <c r="W1228" s="135" t="str">
        <f t="shared" si="596"/>
        <v/>
      </c>
      <c r="X1228" s="119" t="str">
        <f t="shared" si="597"/>
        <v/>
      </c>
      <c r="Y1228" s="120" t="str">
        <f>IF(B:B="","",IF(R1228="Refreshment Beverage",VLOOKUP(Q1228,Rates!G$15:L$19,6,0)*W1228,VLOOKUP(Q1228,Rates!G$4:L$12,6,0)*W1228))</f>
        <v/>
      </c>
      <c r="Z1228" s="120" t="str">
        <f t="shared" si="598"/>
        <v/>
      </c>
      <c r="AA1228" s="120" t="str">
        <f t="shared" si="599"/>
        <v/>
      </c>
      <c r="AB1228" s="136" t="str">
        <f>IF(B:B="","",IF(R1228="Refreshment Beverage","",IF(AND(R1228="Beer",Q1228=0),SUM(LOOKUP(2,1/(Rates!$B$15:$B$18&lt;=W1228)/(Rates!$C$15:$C$18&gt;=W1228),Rates!$D$15:$D$18)*W1228),VLOOKUP(VALUE(Q:Q),Rates!A:B,2,0)*W1228)))</f>
        <v/>
      </c>
      <c r="AC1228" s="136" t="str">
        <f>IF(B:B="","",IF(R1228="Refreshment Beverage","",IF(AND(R1228="Beer",Q1228=0),SUM(LOOKUP(2,1/(Rates!$B$15:$B$18&lt;=W1228)/(Rates!$C$15:$C$18&gt;=W1228),Rates!$E$15:$E$18)*W1228),VLOOKUP(VALUE(Q:Q),Rates!A:C,3,0)*W1228)))</f>
        <v/>
      </c>
      <c r="AD1228" s="137" t="str">
        <f>IFERROR(IF(B:B="","",IF(R1228="Beer","",IF(VALUE(Q1228)=0,VLOOKUP(VLOOKUP(B:B,#REF!,16,0),Rates!A:E,2,0),VLOOKUP(VALUE(Q1228),Rates!A$31:B$34,2,0)*W1228))),0)</f>
        <v/>
      </c>
      <c r="AE1228" s="121" t="str">
        <f t="shared" si="600"/>
        <v/>
      </c>
      <c r="AF1228" s="138" t="str">
        <f t="shared" si="601"/>
        <v/>
      </c>
      <c r="AG1228" s="122" t="str">
        <f t="shared" si="602"/>
        <v/>
      </c>
      <c r="AH1228" s="123" t="str">
        <f t="shared" si="603"/>
        <v/>
      </c>
      <c r="AI1228" s="139" t="str">
        <f>IF(AE:AE="","",IF(R1228="Refreshment Beverage",AK1228*(Rates!J$19/100),ROUND(SUM(AH1228*(Rates!$J$8/100)),4)))</f>
        <v/>
      </c>
      <c r="AJ1228" s="124" t="str">
        <f t="shared" si="604"/>
        <v/>
      </c>
      <c r="AK1228" s="125" t="str">
        <f t="shared" si="605"/>
        <v/>
      </c>
      <c r="AL1228" s="121" t="str">
        <f t="shared" si="606"/>
        <v/>
      </c>
      <c r="AM1228" s="138" t="str">
        <f>IF(AS1228="","",IF(R1228="Refreshment Beverage",ROUND(AS1228*Rates!K$19,4),ROUND(AO1228*(VLOOKUP(VALUE(Q1228),Rates!G$4:L$12,3,0)),4)))</f>
        <v/>
      </c>
      <c r="AN1228" s="126" t="str">
        <f>IF(AS1228="","",IF(R1228="Refreshment Beverage",AS1228*(Rates!J$19/100),MAX(AM1228,AB1228)))</f>
        <v/>
      </c>
      <c r="AO1228" s="127" t="str">
        <f t="shared" si="607"/>
        <v/>
      </c>
      <c r="AP1228" s="127" t="str">
        <f t="shared" si="608"/>
        <v/>
      </c>
      <c r="AQ1228" s="140" t="str">
        <f>IF(AS1228="","",IF(R1228="Refreshment Beverage",ROUND(SUM(VLOOKUP(Q:Q,Rates!G$15:L$19,3,0)*(AS1228-Y1228-Z1228-AA1228)),4),ROUND(SUM(Rates!$K$8*AS1228),4)))</f>
        <v/>
      </c>
      <c r="AR1228" s="139" t="str">
        <f t="shared" si="609"/>
        <v/>
      </c>
      <c r="AS1228" s="125" t="str">
        <f t="shared" si="610"/>
        <v/>
      </c>
      <c r="AT1228" s="121" t="str">
        <f t="shared" si="611"/>
        <v/>
      </c>
      <c r="AU1228" s="138" t="str">
        <f>IF(AX1228="","",IF(R1228="Refreshment Beverage",ROUND((BA1228-Y1228-Z1228-AA1228)*VLOOKUP(VALUE(Q1228),Rates!G$15:L$19,3,0),4),ROUND(AW1228*(VLOOKUP(VALUE(Q1228),Rates!G:L,3,0)),4)))</f>
        <v/>
      </c>
      <c r="AV1228" s="126" t="str">
        <f t="shared" si="612"/>
        <v/>
      </c>
      <c r="AW1228" s="127" t="str">
        <f t="shared" si="613"/>
        <v/>
      </c>
      <c r="AX1228" s="123" t="str">
        <f t="shared" si="614"/>
        <v/>
      </c>
      <c r="AY1228" s="140" t="str">
        <f>IF(AX1228="","",IF(R1228="Refreshment Beverage",ROUND(SUM(AX1228*Rates!K$19),4),ROUND(SUM(AX1228*(Rates!J$8/100)),4)))</f>
        <v/>
      </c>
      <c r="AZ1228" s="124" t="str">
        <f t="shared" si="615"/>
        <v/>
      </c>
      <c r="BA1228" s="125" t="str">
        <f t="shared" si="616"/>
        <v/>
      </c>
      <c r="BB1228" s="115"/>
      <c r="BC1228" s="143"/>
      <c r="BD1228" s="100"/>
      <c r="BE1228" s="100"/>
      <c r="BF1228" s="100"/>
      <c r="BG1228" s="100"/>
    </row>
    <row r="1229" spans="1:59" ht="12.75" customHeight="1" x14ac:dyDescent="0.2">
      <c r="A1229" s="144"/>
      <c r="B1229" s="141"/>
      <c r="C1229" s="141"/>
      <c r="D1229" s="142"/>
      <c r="E1229" s="142"/>
      <c r="F1229" s="142"/>
      <c r="G1229" s="142"/>
      <c r="H1229" s="142"/>
      <c r="I1229" s="129"/>
      <c r="J1229" s="130"/>
      <c r="K1229" s="131" t="str">
        <f t="shared" si="587"/>
        <v/>
      </c>
      <c r="L1229" s="132" t="str">
        <f t="shared" si="588"/>
        <v/>
      </c>
      <c r="M1229" s="133" t="str">
        <f t="shared" si="589"/>
        <v/>
      </c>
      <c r="N1229" s="134" t="str">
        <f>IFERROR(IF(B:B="","",IF(R1229="Beer",SUM(LOOKUP(2,1/(Rates!$B$3:$B$5&lt;=W1229)/(Rates!$C$3:$C$5&gt;=W1229),Rates!$D$3:$D$5)*(X1229/100)*W1229),IF(R1229="Refreshment Beverage",SUM(LOOKUP(2,1/(Rates!$B$7:$B$11&lt;=W1229)/(Rates!$C$7:$C$11&gt;=W1229),Rates!$D$7:$D$11)*(X1229/100)*W1229)))),"")</f>
        <v/>
      </c>
      <c r="O1229" s="134" t="str">
        <f t="shared" si="590"/>
        <v/>
      </c>
      <c r="P1229" s="116"/>
      <c r="Q1229" s="117" t="str">
        <f t="shared" si="591"/>
        <v/>
      </c>
      <c r="R1229" s="128" t="str">
        <f t="shared" si="592"/>
        <v/>
      </c>
      <c r="S1229" s="135" t="str">
        <f>IF(B1229="","",IF(R1229="Refreshment Beverage",VLOOKUP(VALUE(Q1229),Rates!G$15:L$19,2,0),VLOOKUP(VALUE(Q1229),Rates!G$4:L$12,2,0)))</f>
        <v/>
      </c>
      <c r="T1229" s="135" t="str">
        <f t="shared" si="593"/>
        <v/>
      </c>
      <c r="U1229" s="118" t="str">
        <f t="shared" si="594"/>
        <v/>
      </c>
      <c r="V1229" s="135" t="str">
        <f t="shared" si="595"/>
        <v/>
      </c>
      <c r="W1229" s="135" t="str">
        <f t="shared" si="596"/>
        <v/>
      </c>
      <c r="X1229" s="119" t="str">
        <f t="shared" si="597"/>
        <v/>
      </c>
      <c r="Y1229" s="120" t="str">
        <f>IF(B:B="","",IF(R1229="Refreshment Beverage",VLOOKUP(Q1229,Rates!G$15:L$19,6,0)*W1229,VLOOKUP(Q1229,Rates!G$4:L$12,6,0)*W1229))</f>
        <v/>
      </c>
      <c r="Z1229" s="120" t="str">
        <f t="shared" si="598"/>
        <v/>
      </c>
      <c r="AA1229" s="120" t="str">
        <f t="shared" si="599"/>
        <v/>
      </c>
      <c r="AB1229" s="136" t="str">
        <f>IF(B:B="","",IF(R1229="Refreshment Beverage","",IF(AND(R1229="Beer",Q1229=0),SUM(LOOKUP(2,1/(Rates!$B$15:$B$18&lt;=W1229)/(Rates!$C$15:$C$18&gt;=W1229),Rates!$D$15:$D$18)*W1229),VLOOKUP(VALUE(Q:Q),Rates!A:B,2,0)*W1229)))</f>
        <v/>
      </c>
      <c r="AC1229" s="136" t="str">
        <f>IF(B:B="","",IF(R1229="Refreshment Beverage","",IF(AND(R1229="Beer",Q1229=0),SUM(LOOKUP(2,1/(Rates!$B$15:$B$18&lt;=W1229)/(Rates!$C$15:$C$18&gt;=W1229),Rates!$E$15:$E$18)*W1229),VLOOKUP(VALUE(Q:Q),Rates!A:C,3,0)*W1229)))</f>
        <v/>
      </c>
      <c r="AD1229" s="137" t="str">
        <f>IFERROR(IF(B:B="","",IF(R1229="Beer","",IF(VALUE(Q1229)=0,VLOOKUP(VLOOKUP(B:B,#REF!,16,0),Rates!A:E,2,0),VLOOKUP(VALUE(Q1229),Rates!A$31:B$34,2,0)*W1229))),0)</f>
        <v/>
      </c>
      <c r="AE1229" s="121" t="str">
        <f t="shared" si="600"/>
        <v/>
      </c>
      <c r="AF1229" s="138" t="str">
        <f t="shared" si="601"/>
        <v/>
      </c>
      <c r="AG1229" s="122" t="str">
        <f t="shared" si="602"/>
        <v/>
      </c>
      <c r="AH1229" s="123" t="str">
        <f t="shared" si="603"/>
        <v/>
      </c>
      <c r="AI1229" s="139" t="str">
        <f>IF(AE:AE="","",IF(R1229="Refreshment Beverage",AK1229*(Rates!J$19/100),ROUND(SUM(AH1229*(Rates!$J$8/100)),4)))</f>
        <v/>
      </c>
      <c r="AJ1229" s="124" t="str">
        <f t="shared" si="604"/>
        <v/>
      </c>
      <c r="AK1229" s="125" t="str">
        <f t="shared" si="605"/>
        <v/>
      </c>
      <c r="AL1229" s="121" t="str">
        <f t="shared" si="606"/>
        <v/>
      </c>
      <c r="AM1229" s="138" t="str">
        <f>IF(AS1229="","",IF(R1229="Refreshment Beverage",ROUND(AS1229*Rates!K$19,4),ROUND(AO1229*(VLOOKUP(VALUE(Q1229),Rates!G$4:L$12,3,0)),4)))</f>
        <v/>
      </c>
      <c r="AN1229" s="126" t="str">
        <f>IF(AS1229="","",IF(R1229="Refreshment Beverage",AS1229*(Rates!J$19/100),MAX(AM1229,AB1229)))</f>
        <v/>
      </c>
      <c r="AO1229" s="127" t="str">
        <f t="shared" si="607"/>
        <v/>
      </c>
      <c r="AP1229" s="127" t="str">
        <f t="shared" si="608"/>
        <v/>
      </c>
      <c r="AQ1229" s="140" t="str">
        <f>IF(AS1229="","",IF(R1229="Refreshment Beverage",ROUND(SUM(VLOOKUP(Q:Q,Rates!G$15:L$19,3,0)*(AS1229-Y1229-Z1229-AA1229)),4),ROUND(SUM(Rates!$K$8*AS1229),4)))</f>
        <v/>
      </c>
      <c r="AR1229" s="139" t="str">
        <f t="shared" si="609"/>
        <v/>
      </c>
      <c r="AS1229" s="125" t="str">
        <f t="shared" si="610"/>
        <v/>
      </c>
      <c r="AT1229" s="121" t="str">
        <f t="shared" si="611"/>
        <v/>
      </c>
      <c r="AU1229" s="138" t="str">
        <f>IF(AX1229="","",IF(R1229="Refreshment Beverage",ROUND((BA1229-Y1229-Z1229-AA1229)*VLOOKUP(VALUE(Q1229),Rates!G$15:L$19,3,0),4),ROUND(AW1229*(VLOOKUP(VALUE(Q1229),Rates!G:L,3,0)),4)))</f>
        <v/>
      </c>
      <c r="AV1229" s="126" t="str">
        <f t="shared" si="612"/>
        <v/>
      </c>
      <c r="AW1229" s="127" t="str">
        <f t="shared" si="613"/>
        <v/>
      </c>
      <c r="AX1229" s="123" t="str">
        <f t="shared" si="614"/>
        <v/>
      </c>
      <c r="AY1229" s="140" t="str">
        <f>IF(AX1229="","",IF(R1229="Refreshment Beverage",ROUND(SUM(AX1229*Rates!K$19),4),ROUND(SUM(AX1229*(Rates!J$8/100)),4)))</f>
        <v/>
      </c>
      <c r="AZ1229" s="124" t="str">
        <f t="shared" si="615"/>
        <v/>
      </c>
      <c r="BA1229" s="125" t="str">
        <f t="shared" si="616"/>
        <v/>
      </c>
      <c r="BB1229" s="115"/>
      <c r="BC1229" s="143"/>
      <c r="BD1229" s="100"/>
      <c r="BE1229" s="100"/>
      <c r="BF1229" s="100"/>
      <c r="BG1229" s="100"/>
    </row>
    <row r="1230" spans="1:59" ht="12.75" customHeight="1" x14ac:dyDescent="0.2">
      <c r="A1230" s="144"/>
      <c r="B1230" s="141"/>
      <c r="C1230" s="141"/>
      <c r="D1230" s="142"/>
      <c r="E1230" s="142"/>
      <c r="F1230" s="142"/>
      <c r="G1230" s="142"/>
      <c r="H1230" s="142"/>
      <c r="I1230" s="129"/>
      <c r="J1230" s="130"/>
      <c r="K1230" s="131" t="str">
        <f t="shared" si="587"/>
        <v/>
      </c>
      <c r="L1230" s="132" t="str">
        <f t="shared" si="588"/>
        <v/>
      </c>
      <c r="M1230" s="133" t="str">
        <f t="shared" si="589"/>
        <v/>
      </c>
      <c r="N1230" s="134" t="str">
        <f>IFERROR(IF(B:B="","",IF(R1230="Beer",SUM(LOOKUP(2,1/(Rates!$B$3:$B$5&lt;=W1230)/(Rates!$C$3:$C$5&gt;=W1230),Rates!$D$3:$D$5)*(X1230/100)*W1230),IF(R1230="Refreshment Beverage",SUM(LOOKUP(2,1/(Rates!$B$7:$B$11&lt;=W1230)/(Rates!$C$7:$C$11&gt;=W1230),Rates!$D$7:$D$11)*(X1230/100)*W1230)))),"")</f>
        <v/>
      </c>
      <c r="O1230" s="134" t="str">
        <f t="shared" si="590"/>
        <v/>
      </c>
      <c r="P1230" s="116"/>
      <c r="Q1230" s="117" t="str">
        <f t="shared" si="591"/>
        <v/>
      </c>
      <c r="R1230" s="128" t="str">
        <f t="shared" si="592"/>
        <v/>
      </c>
      <c r="S1230" s="135" t="str">
        <f>IF(B1230="","",IF(R1230="Refreshment Beverage",VLOOKUP(VALUE(Q1230),Rates!G$15:L$19,2,0),VLOOKUP(VALUE(Q1230),Rates!G$4:L$12,2,0)))</f>
        <v/>
      </c>
      <c r="T1230" s="135" t="str">
        <f t="shared" si="593"/>
        <v/>
      </c>
      <c r="U1230" s="118" t="str">
        <f t="shared" si="594"/>
        <v/>
      </c>
      <c r="V1230" s="135" t="str">
        <f t="shared" si="595"/>
        <v/>
      </c>
      <c r="W1230" s="135" t="str">
        <f t="shared" si="596"/>
        <v/>
      </c>
      <c r="X1230" s="119" t="str">
        <f t="shared" si="597"/>
        <v/>
      </c>
      <c r="Y1230" s="120" t="str">
        <f>IF(B:B="","",IF(R1230="Refreshment Beverage",VLOOKUP(Q1230,Rates!G$15:L$19,6,0)*W1230,VLOOKUP(Q1230,Rates!G$4:L$12,6,0)*W1230))</f>
        <v/>
      </c>
      <c r="Z1230" s="120" t="str">
        <f t="shared" si="598"/>
        <v/>
      </c>
      <c r="AA1230" s="120" t="str">
        <f t="shared" si="599"/>
        <v/>
      </c>
      <c r="AB1230" s="136" t="str">
        <f>IF(B:B="","",IF(R1230="Refreshment Beverage","",IF(AND(R1230="Beer",Q1230=0),SUM(LOOKUP(2,1/(Rates!$B$15:$B$18&lt;=W1230)/(Rates!$C$15:$C$18&gt;=W1230),Rates!$D$15:$D$18)*W1230),VLOOKUP(VALUE(Q:Q),Rates!A:B,2,0)*W1230)))</f>
        <v/>
      </c>
      <c r="AC1230" s="136" t="str">
        <f>IF(B:B="","",IF(R1230="Refreshment Beverage","",IF(AND(R1230="Beer",Q1230=0),SUM(LOOKUP(2,1/(Rates!$B$15:$B$18&lt;=W1230)/(Rates!$C$15:$C$18&gt;=W1230),Rates!$E$15:$E$18)*W1230),VLOOKUP(VALUE(Q:Q),Rates!A:C,3,0)*W1230)))</f>
        <v/>
      </c>
      <c r="AD1230" s="137" t="str">
        <f>IFERROR(IF(B:B="","",IF(R1230="Beer","",IF(VALUE(Q1230)=0,VLOOKUP(VLOOKUP(B:B,#REF!,16,0),Rates!A:E,2,0),VLOOKUP(VALUE(Q1230),Rates!A$31:B$34,2,0)*W1230))),0)</f>
        <v/>
      </c>
      <c r="AE1230" s="121" t="str">
        <f t="shared" si="600"/>
        <v/>
      </c>
      <c r="AF1230" s="138" t="str">
        <f t="shared" si="601"/>
        <v/>
      </c>
      <c r="AG1230" s="122" t="str">
        <f t="shared" si="602"/>
        <v/>
      </c>
      <c r="AH1230" s="123" t="str">
        <f t="shared" si="603"/>
        <v/>
      </c>
      <c r="AI1230" s="139" t="str">
        <f>IF(AE:AE="","",IF(R1230="Refreshment Beverage",AK1230*(Rates!J$19/100),ROUND(SUM(AH1230*(Rates!$J$8/100)),4)))</f>
        <v/>
      </c>
      <c r="AJ1230" s="124" t="str">
        <f t="shared" si="604"/>
        <v/>
      </c>
      <c r="AK1230" s="125" t="str">
        <f t="shared" si="605"/>
        <v/>
      </c>
      <c r="AL1230" s="121" t="str">
        <f t="shared" si="606"/>
        <v/>
      </c>
      <c r="AM1230" s="138" t="str">
        <f>IF(AS1230="","",IF(R1230="Refreshment Beverage",ROUND(AS1230*Rates!K$19,4),ROUND(AO1230*(VLOOKUP(VALUE(Q1230),Rates!G$4:L$12,3,0)),4)))</f>
        <v/>
      </c>
      <c r="AN1230" s="126" t="str">
        <f>IF(AS1230="","",IF(R1230="Refreshment Beverage",AS1230*(Rates!J$19/100),MAX(AM1230,AB1230)))</f>
        <v/>
      </c>
      <c r="AO1230" s="127" t="str">
        <f t="shared" si="607"/>
        <v/>
      </c>
      <c r="AP1230" s="127" t="str">
        <f t="shared" si="608"/>
        <v/>
      </c>
      <c r="AQ1230" s="140" t="str">
        <f>IF(AS1230="","",IF(R1230="Refreshment Beverage",ROUND(SUM(VLOOKUP(Q:Q,Rates!G$15:L$19,3,0)*(AS1230-Y1230-Z1230-AA1230)),4),ROUND(SUM(Rates!$K$8*AS1230),4)))</f>
        <v/>
      </c>
      <c r="AR1230" s="139" t="str">
        <f t="shared" si="609"/>
        <v/>
      </c>
      <c r="AS1230" s="125" t="str">
        <f t="shared" si="610"/>
        <v/>
      </c>
      <c r="AT1230" s="121" t="str">
        <f t="shared" si="611"/>
        <v/>
      </c>
      <c r="AU1230" s="138" t="str">
        <f>IF(AX1230="","",IF(R1230="Refreshment Beverage",ROUND((BA1230-Y1230-Z1230-AA1230)*VLOOKUP(VALUE(Q1230),Rates!G$15:L$19,3,0),4),ROUND(AW1230*(VLOOKUP(VALUE(Q1230),Rates!G:L,3,0)),4)))</f>
        <v/>
      </c>
      <c r="AV1230" s="126" t="str">
        <f t="shared" si="612"/>
        <v/>
      </c>
      <c r="AW1230" s="127" t="str">
        <f t="shared" si="613"/>
        <v/>
      </c>
      <c r="AX1230" s="123" t="str">
        <f t="shared" si="614"/>
        <v/>
      </c>
      <c r="AY1230" s="140" t="str">
        <f>IF(AX1230="","",IF(R1230="Refreshment Beverage",ROUND(SUM(AX1230*Rates!K$19),4),ROUND(SUM(AX1230*(Rates!J$8/100)),4)))</f>
        <v/>
      </c>
      <c r="AZ1230" s="124" t="str">
        <f t="shared" si="615"/>
        <v/>
      </c>
      <c r="BA1230" s="125" t="str">
        <f t="shared" si="616"/>
        <v/>
      </c>
      <c r="BB1230" s="115"/>
      <c r="BC1230" s="143"/>
      <c r="BD1230" s="100"/>
      <c r="BE1230" s="100"/>
      <c r="BF1230" s="100"/>
      <c r="BG1230" s="100"/>
    </row>
    <row r="1231" spans="1:59" ht="12.75" customHeight="1" x14ac:dyDescent="0.2">
      <c r="A1231" s="144"/>
      <c r="B1231" s="141"/>
      <c r="C1231" s="141"/>
      <c r="D1231" s="142"/>
      <c r="E1231" s="142"/>
      <c r="F1231" s="142"/>
      <c r="G1231" s="142"/>
      <c r="H1231" s="142"/>
      <c r="I1231" s="129"/>
      <c r="J1231" s="130"/>
      <c r="K1231" s="131" t="str">
        <f t="shared" si="587"/>
        <v/>
      </c>
      <c r="L1231" s="132" t="str">
        <f t="shared" si="588"/>
        <v/>
      </c>
      <c r="M1231" s="133" t="str">
        <f t="shared" si="589"/>
        <v/>
      </c>
      <c r="N1231" s="134" t="str">
        <f>IFERROR(IF(B:B="","",IF(R1231="Beer",SUM(LOOKUP(2,1/(Rates!$B$3:$B$5&lt;=W1231)/(Rates!$C$3:$C$5&gt;=W1231),Rates!$D$3:$D$5)*(X1231/100)*W1231),IF(R1231="Refreshment Beverage",SUM(LOOKUP(2,1/(Rates!$B$7:$B$11&lt;=W1231)/(Rates!$C$7:$C$11&gt;=W1231),Rates!$D$7:$D$11)*(X1231/100)*W1231)))),"")</f>
        <v/>
      </c>
      <c r="O1231" s="134" t="str">
        <f t="shared" si="590"/>
        <v/>
      </c>
      <c r="P1231" s="116"/>
      <c r="Q1231" s="117" t="str">
        <f t="shared" si="591"/>
        <v/>
      </c>
      <c r="R1231" s="128" t="str">
        <f t="shared" si="592"/>
        <v/>
      </c>
      <c r="S1231" s="135" t="str">
        <f>IF(B1231="","",IF(R1231="Refreshment Beverage",VLOOKUP(VALUE(Q1231),Rates!G$15:L$19,2,0),VLOOKUP(VALUE(Q1231),Rates!G$4:L$12,2,0)))</f>
        <v/>
      </c>
      <c r="T1231" s="135" t="str">
        <f t="shared" si="593"/>
        <v/>
      </c>
      <c r="U1231" s="118" t="str">
        <f t="shared" si="594"/>
        <v/>
      </c>
      <c r="V1231" s="135" t="str">
        <f t="shared" si="595"/>
        <v/>
      </c>
      <c r="W1231" s="135" t="str">
        <f t="shared" si="596"/>
        <v/>
      </c>
      <c r="X1231" s="119" t="str">
        <f t="shared" si="597"/>
        <v/>
      </c>
      <c r="Y1231" s="120" t="str">
        <f>IF(B:B="","",IF(R1231="Refreshment Beverage",VLOOKUP(Q1231,Rates!G$15:L$19,6,0)*W1231,VLOOKUP(Q1231,Rates!G$4:L$12,6,0)*W1231))</f>
        <v/>
      </c>
      <c r="Z1231" s="120" t="str">
        <f t="shared" si="598"/>
        <v/>
      </c>
      <c r="AA1231" s="120" t="str">
        <f t="shared" si="599"/>
        <v/>
      </c>
      <c r="AB1231" s="136" t="str">
        <f>IF(B:B="","",IF(R1231="Refreshment Beverage","",IF(AND(R1231="Beer",Q1231=0),SUM(LOOKUP(2,1/(Rates!$B$15:$B$18&lt;=W1231)/(Rates!$C$15:$C$18&gt;=W1231),Rates!$D$15:$D$18)*W1231),VLOOKUP(VALUE(Q:Q),Rates!A:B,2,0)*W1231)))</f>
        <v/>
      </c>
      <c r="AC1231" s="136" t="str">
        <f>IF(B:B="","",IF(R1231="Refreshment Beverage","",IF(AND(R1231="Beer",Q1231=0),SUM(LOOKUP(2,1/(Rates!$B$15:$B$18&lt;=W1231)/(Rates!$C$15:$C$18&gt;=W1231),Rates!$E$15:$E$18)*W1231),VLOOKUP(VALUE(Q:Q),Rates!A:C,3,0)*W1231)))</f>
        <v/>
      </c>
      <c r="AD1231" s="137" t="str">
        <f>IFERROR(IF(B:B="","",IF(R1231="Beer","",IF(VALUE(Q1231)=0,VLOOKUP(VLOOKUP(B:B,#REF!,16,0),Rates!A:E,2,0),VLOOKUP(VALUE(Q1231),Rates!A$31:B$34,2,0)*W1231))),0)</f>
        <v/>
      </c>
      <c r="AE1231" s="121" t="str">
        <f t="shared" si="600"/>
        <v/>
      </c>
      <c r="AF1231" s="138" t="str">
        <f t="shared" si="601"/>
        <v/>
      </c>
      <c r="AG1231" s="122" t="str">
        <f t="shared" si="602"/>
        <v/>
      </c>
      <c r="AH1231" s="123" t="str">
        <f t="shared" si="603"/>
        <v/>
      </c>
      <c r="AI1231" s="139" t="str">
        <f>IF(AE:AE="","",IF(R1231="Refreshment Beverage",AK1231*(Rates!J$19/100),ROUND(SUM(AH1231*(Rates!$J$8/100)),4)))</f>
        <v/>
      </c>
      <c r="AJ1231" s="124" t="str">
        <f t="shared" si="604"/>
        <v/>
      </c>
      <c r="AK1231" s="125" t="str">
        <f t="shared" si="605"/>
        <v/>
      </c>
      <c r="AL1231" s="121" t="str">
        <f t="shared" si="606"/>
        <v/>
      </c>
      <c r="AM1231" s="138" t="str">
        <f>IF(AS1231="","",IF(R1231="Refreshment Beverage",ROUND(AS1231*Rates!K$19,4),ROUND(AO1231*(VLOOKUP(VALUE(Q1231),Rates!G$4:L$12,3,0)),4)))</f>
        <v/>
      </c>
      <c r="AN1231" s="126" t="str">
        <f>IF(AS1231="","",IF(R1231="Refreshment Beverage",AS1231*(Rates!J$19/100),MAX(AM1231,AB1231)))</f>
        <v/>
      </c>
      <c r="AO1231" s="127" t="str">
        <f t="shared" si="607"/>
        <v/>
      </c>
      <c r="AP1231" s="127" t="str">
        <f t="shared" si="608"/>
        <v/>
      </c>
      <c r="AQ1231" s="140" t="str">
        <f>IF(AS1231="","",IF(R1231="Refreshment Beverage",ROUND(SUM(VLOOKUP(Q:Q,Rates!G$15:L$19,3,0)*(AS1231-Y1231-Z1231-AA1231)),4),ROUND(SUM(Rates!$K$8*AS1231),4)))</f>
        <v/>
      </c>
      <c r="AR1231" s="139" t="str">
        <f t="shared" si="609"/>
        <v/>
      </c>
      <c r="AS1231" s="125" t="str">
        <f t="shared" si="610"/>
        <v/>
      </c>
      <c r="AT1231" s="121" t="str">
        <f t="shared" si="611"/>
        <v/>
      </c>
      <c r="AU1231" s="138" t="str">
        <f>IF(AX1231="","",IF(R1231="Refreshment Beverage",ROUND((BA1231-Y1231-Z1231-AA1231)*VLOOKUP(VALUE(Q1231),Rates!G$15:L$19,3,0),4),ROUND(AW1231*(VLOOKUP(VALUE(Q1231),Rates!G:L,3,0)),4)))</f>
        <v/>
      </c>
      <c r="AV1231" s="126" t="str">
        <f t="shared" si="612"/>
        <v/>
      </c>
      <c r="AW1231" s="127" t="str">
        <f t="shared" si="613"/>
        <v/>
      </c>
      <c r="AX1231" s="123" t="str">
        <f t="shared" si="614"/>
        <v/>
      </c>
      <c r="AY1231" s="140" t="str">
        <f>IF(AX1231="","",IF(R1231="Refreshment Beverage",ROUND(SUM(AX1231*Rates!K$19),4),ROUND(SUM(AX1231*(Rates!J$8/100)),4)))</f>
        <v/>
      </c>
      <c r="AZ1231" s="124" t="str">
        <f t="shared" si="615"/>
        <v/>
      </c>
      <c r="BA1231" s="125" t="str">
        <f t="shared" si="616"/>
        <v/>
      </c>
      <c r="BB1231" s="115"/>
      <c r="BC1231" s="143"/>
      <c r="BD1231" s="100"/>
      <c r="BE1231" s="100"/>
      <c r="BF1231" s="100"/>
      <c r="BG1231" s="100"/>
    </row>
    <row r="1232" spans="1:59" ht="12.75" customHeight="1" x14ac:dyDescent="0.2">
      <c r="A1232" s="144"/>
      <c r="B1232" s="141"/>
      <c r="C1232" s="141"/>
      <c r="D1232" s="142"/>
      <c r="E1232" s="142"/>
      <c r="F1232" s="142"/>
      <c r="G1232" s="142"/>
      <c r="H1232" s="142"/>
      <c r="I1232" s="129"/>
      <c r="J1232" s="130"/>
      <c r="K1232" s="131" t="str">
        <f t="shared" si="587"/>
        <v/>
      </c>
      <c r="L1232" s="132" t="str">
        <f t="shared" si="588"/>
        <v/>
      </c>
      <c r="M1232" s="133" t="str">
        <f t="shared" si="589"/>
        <v/>
      </c>
      <c r="N1232" s="134" t="str">
        <f>IFERROR(IF(B:B="","",IF(R1232="Beer",SUM(LOOKUP(2,1/(Rates!$B$3:$B$5&lt;=W1232)/(Rates!$C$3:$C$5&gt;=W1232),Rates!$D$3:$D$5)*(X1232/100)*W1232),IF(R1232="Refreshment Beverage",SUM(LOOKUP(2,1/(Rates!$B$7:$B$11&lt;=W1232)/(Rates!$C$7:$C$11&gt;=W1232),Rates!$D$7:$D$11)*(X1232/100)*W1232)))),"")</f>
        <v/>
      </c>
      <c r="O1232" s="134" t="str">
        <f t="shared" si="590"/>
        <v/>
      </c>
      <c r="P1232" s="116"/>
      <c r="Q1232" s="117" t="str">
        <f t="shared" si="591"/>
        <v/>
      </c>
      <c r="R1232" s="128" t="str">
        <f t="shared" si="592"/>
        <v/>
      </c>
      <c r="S1232" s="135" t="str">
        <f>IF(B1232="","",IF(R1232="Refreshment Beverage",VLOOKUP(VALUE(Q1232),Rates!G$15:L$19,2,0),VLOOKUP(VALUE(Q1232),Rates!G$4:L$12,2,0)))</f>
        <v/>
      </c>
      <c r="T1232" s="135" t="str">
        <f t="shared" si="593"/>
        <v/>
      </c>
      <c r="U1232" s="118" t="str">
        <f t="shared" si="594"/>
        <v/>
      </c>
      <c r="V1232" s="135" t="str">
        <f t="shared" si="595"/>
        <v/>
      </c>
      <c r="W1232" s="135" t="str">
        <f t="shared" si="596"/>
        <v/>
      </c>
      <c r="X1232" s="119" t="str">
        <f t="shared" si="597"/>
        <v/>
      </c>
      <c r="Y1232" s="120" t="str">
        <f>IF(B:B="","",IF(R1232="Refreshment Beverage",VLOOKUP(Q1232,Rates!G$15:L$19,6,0)*W1232,VLOOKUP(Q1232,Rates!G$4:L$12,6,0)*W1232))</f>
        <v/>
      </c>
      <c r="Z1232" s="120" t="str">
        <f t="shared" si="598"/>
        <v/>
      </c>
      <c r="AA1232" s="120" t="str">
        <f t="shared" si="599"/>
        <v/>
      </c>
      <c r="AB1232" s="136" t="str">
        <f>IF(B:B="","",IF(R1232="Refreshment Beverage","",IF(AND(R1232="Beer",Q1232=0),SUM(LOOKUP(2,1/(Rates!$B$15:$B$18&lt;=W1232)/(Rates!$C$15:$C$18&gt;=W1232),Rates!$D$15:$D$18)*W1232),VLOOKUP(VALUE(Q:Q),Rates!A:B,2,0)*W1232)))</f>
        <v/>
      </c>
      <c r="AC1232" s="136" t="str">
        <f>IF(B:B="","",IF(R1232="Refreshment Beverage","",IF(AND(R1232="Beer",Q1232=0),SUM(LOOKUP(2,1/(Rates!$B$15:$B$18&lt;=W1232)/(Rates!$C$15:$C$18&gt;=W1232),Rates!$E$15:$E$18)*W1232),VLOOKUP(VALUE(Q:Q),Rates!A:C,3,0)*W1232)))</f>
        <v/>
      </c>
      <c r="AD1232" s="137" t="str">
        <f>IFERROR(IF(B:B="","",IF(R1232="Beer","",IF(VALUE(Q1232)=0,VLOOKUP(VLOOKUP(B:B,#REF!,16,0),Rates!A:E,2,0),VLOOKUP(VALUE(Q1232),Rates!A$31:B$34,2,0)*W1232))),0)</f>
        <v/>
      </c>
      <c r="AE1232" s="121" t="str">
        <f t="shared" si="600"/>
        <v/>
      </c>
      <c r="AF1232" s="138" t="str">
        <f t="shared" si="601"/>
        <v/>
      </c>
      <c r="AG1232" s="122" t="str">
        <f t="shared" si="602"/>
        <v/>
      </c>
      <c r="AH1232" s="123" t="str">
        <f t="shared" si="603"/>
        <v/>
      </c>
      <c r="AI1232" s="139" t="str">
        <f>IF(AE:AE="","",IF(R1232="Refreshment Beverage",AK1232*(Rates!J$19/100),ROUND(SUM(AH1232*(Rates!$J$8/100)),4)))</f>
        <v/>
      </c>
      <c r="AJ1232" s="124" t="str">
        <f t="shared" si="604"/>
        <v/>
      </c>
      <c r="AK1232" s="125" t="str">
        <f t="shared" si="605"/>
        <v/>
      </c>
      <c r="AL1232" s="121" t="str">
        <f t="shared" si="606"/>
        <v/>
      </c>
      <c r="AM1232" s="138" t="str">
        <f>IF(AS1232="","",IF(R1232="Refreshment Beverage",ROUND(AS1232*Rates!K$19,4),ROUND(AO1232*(VLOOKUP(VALUE(Q1232),Rates!G$4:L$12,3,0)),4)))</f>
        <v/>
      </c>
      <c r="AN1232" s="126" t="str">
        <f>IF(AS1232="","",IF(R1232="Refreshment Beverage",AS1232*(Rates!J$19/100),MAX(AM1232,AB1232)))</f>
        <v/>
      </c>
      <c r="AO1232" s="127" t="str">
        <f t="shared" si="607"/>
        <v/>
      </c>
      <c r="AP1232" s="127" t="str">
        <f t="shared" si="608"/>
        <v/>
      </c>
      <c r="AQ1232" s="140" t="str">
        <f>IF(AS1232="","",IF(R1232="Refreshment Beverage",ROUND(SUM(VLOOKUP(Q:Q,Rates!G$15:L$19,3,0)*(AS1232-Y1232-Z1232-AA1232)),4),ROUND(SUM(Rates!$K$8*AS1232),4)))</f>
        <v/>
      </c>
      <c r="AR1232" s="139" t="str">
        <f t="shared" si="609"/>
        <v/>
      </c>
      <c r="AS1232" s="125" t="str">
        <f t="shared" si="610"/>
        <v/>
      </c>
      <c r="AT1232" s="121" t="str">
        <f t="shared" si="611"/>
        <v/>
      </c>
      <c r="AU1232" s="138" t="str">
        <f>IF(AX1232="","",IF(R1232="Refreshment Beverage",ROUND((BA1232-Y1232-Z1232-AA1232)*VLOOKUP(VALUE(Q1232),Rates!G$15:L$19,3,0),4),ROUND(AW1232*(VLOOKUP(VALUE(Q1232),Rates!G:L,3,0)),4)))</f>
        <v/>
      </c>
      <c r="AV1232" s="126" t="str">
        <f t="shared" si="612"/>
        <v/>
      </c>
      <c r="AW1232" s="127" t="str">
        <f t="shared" si="613"/>
        <v/>
      </c>
      <c r="AX1232" s="123" t="str">
        <f t="shared" si="614"/>
        <v/>
      </c>
      <c r="AY1232" s="140" t="str">
        <f>IF(AX1232="","",IF(R1232="Refreshment Beverage",ROUND(SUM(AX1232*Rates!K$19),4),ROUND(SUM(AX1232*(Rates!J$8/100)),4)))</f>
        <v/>
      </c>
      <c r="AZ1232" s="124" t="str">
        <f t="shared" si="615"/>
        <v/>
      </c>
      <c r="BA1232" s="125" t="str">
        <f t="shared" si="616"/>
        <v/>
      </c>
      <c r="BB1232" s="115"/>
      <c r="BC1232" s="143"/>
      <c r="BD1232" s="100"/>
      <c r="BE1232" s="100"/>
      <c r="BF1232" s="100"/>
      <c r="BG1232" s="100"/>
    </row>
    <row r="1233" spans="1:59" ht="12.75" customHeight="1" x14ac:dyDescent="0.2">
      <c r="A1233" s="144"/>
      <c r="B1233" s="141"/>
      <c r="C1233" s="141"/>
      <c r="D1233" s="142"/>
      <c r="E1233" s="142"/>
      <c r="F1233" s="142"/>
      <c r="G1233" s="142"/>
      <c r="H1233" s="142"/>
      <c r="I1233" s="129"/>
      <c r="J1233" s="130"/>
      <c r="K1233" s="131" t="str">
        <f t="shared" si="587"/>
        <v/>
      </c>
      <c r="L1233" s="132" t="str">
        <f t="shared" si="588"/>
        <v/>
      </c>
      <c r="M1233" s="133" t="str">
        <f t="shared" si="589"/>
        <v/>
      </c>
      <c r="N1233" s="134" t="str">
        <f>IFERROR(IF(B:B="","",IF(R1233="Beer",SUM(LOOKUP(2,1/(Rates!$B$3:$B$5&lt;=W1233)/(Rates!$C$3:$C$5&gt;=W1233),Rates!$D$3:$D$5)*(X1233/100)*W1233),IF(R1233="Refreshment Beverage",SUM(LOOKUP(2,1/(Rates!$B$7:$B$11&lt;=W1233)/(Rates!$C$7:$C$11&gt;=W1233),Rates!$D$7:$D$11)*(X1233/100)*W1233)))),"")</f>
        <v/>
      </c>
      <c r="O1233" s="134" t="str">
        <f t="shared" si="590"/>
        <v/>
      </c>
      <c r="P1233" s="116"/>
      <c r="Q1233" s="117" t="str">
        <f t="shared" si="591"/>
        <v/>
      </c>
      <c r="R1233" s="128" t="str">
        <f t="shared" si="592"/>
        <v/>
      </c>
      <c r="S1233" s="135" t="str">
        <f>IF(B1233="","",IF(R1233="Refreshment Beverage",VLOOKUP(VALUE(Q1233),Rates!G$15:L$19,2,0),VLOOKUP(VALUE(Q1233),Rates!G$4:L$12,2,0)))</f>
        <v/>
      </c>
      <c r="T1233" s="135" t="str">
        <f t="shared" si="593"/>
        <v/>
      </c>
      <c r="U1233" s="118" t="str">
        <f t="shared" si="594"/>
        <v/>
      </c>
      <c r="V1233" s="135" t="str">
        <f t="shared" si="595"/>
        <v/>
      </c>
      <c r="W1233" s="135" t="str">
        <f t="shared" si="596"/>
        <v/>
      </c>
      <c r="X1233" s="119" t="str">
        <f t="shared" si="597"/>
        <v/>
      </c>
      <c r="Y1233" s="120" t="str">
        <f>IF(B:B="","",IF(R1233="Refreshment Beverage",VLOOKUP(Q1233,Rates!G$15:L$19,6,0)*W1233,VLOOKUP(Q1233,Rates!G$4:L$12,6,0)*W1233))</f>
        <v/>
      </c>
      <c r="Z1233" s="120" t="str">
        <f t="shared" si="598"/>
        <v/>
      </c>
      <c r="AA1233" s="120" t="str">
        <f t="shared" si="599"/>
        <v/>
      </c>
      <c r="AB1233" s="136" t="str">
        <f>IF(B:B="","",IF(R1233="Refreshment Beverage","",IF(AND(R1233="Beer",Q1233=0),SUM(LOOKUP(2,1/(Rates!$B$15:$B$18&lt;=W1233)/(Rates!$C$15:$C$18&gt;=W1233),Rates!$D$15:$D$18)*W1233),VLOOKUP(VALUE(Q:Q),Rates!A:B,2,0)*W1233)))</f>
        <v/>
      </c>
      <c r="AC1233" s="136" t="str">
        <f>IF(B:B="","",IF(R1233="Refreshment Beverage","",IF(AND(R1233="Beer",Q1233=0),SUM(LOOKUP(2,1/(Rates!$B$15:$B$18&lt;=W1233)/(Rates!$C$15:$C$18&gt;=W1233),Rates!$E$15:$E$18)*W1233),VLOOKUP(VALUE(Q:Q),Rates!A:C,3,0)*W1233)))</f>
        <v/>
      </c>
      <c r="AD1233" s="137" t="str">
        <f>IFERROR(IF(B:B="","",IF(R1233="Beer","",IF(VALUE(Q1233)=0,VLOOKUP(VLOOKUP(B:B,#REF!,16,0),Rates!A:E,2,0),VLOOKUP(VALUE(Q1233),Rates!A$31:B$34,2,0)*W1233))),0)</f>
        <v/>
      </c>
      <c r="AE1233" s="121" t="str">
        <f t="shared" si="600"/>
        <v/>
      </c>
      <c r="AF1233" s="138" t="str">
        <f t="shared" si="601"/>
        <v/>
      </c>
      <c r="AG1233" s="122" t="str">
        <f t="shared" si="602"/>
        <v/>
      </c>
      <c r="AH1233" s="123" t="str">
        <f t="shared" si="603"/>
        <v/>
      </c>
      <c r="AI1233" s="139" t="str">
        <f>IF(AE:AE="","",IF(R1233="Refreshment Beverage",AK1233*(Rates!J$19/100),ROUND(SUM(AH1233*(Rates!$J$8/100)),4)))</f>
        <v/>
      </c>
      <c r="AJ1233" s="124" t="str">
        <f t="shared" si="604"/>
        <v/>
      </c>
      <c r="AK1233" s="125" t="str">
        <f t="shared" si="605"/>
        <v/>
      </c>
      <c r="AL1233" s="121" t="str">
        <f t="shared" si="606"/>
        <v/>
      </c>
      <c r="AM1233" s="138" t="str">
        <f>IF(AS1233="","",IF(R1233="Refreshment Beverage",ROUND(AS1233*Rates!K$19,4),ROUND(AO1233*(VLOOKUP(VALUE(Q1233),Rates!G$4:L$12,3,0)),4)))</f>
        <v/>
      </c>
      <c r="AN1233" s="126" t="str">
        <f>IF(AS1233="","",IF(R1233="Refreshment Beverage",AS1233*(Rates!J$19/100),MAX(AM1233,AB1233)))</f>
        <v/>
      </c>
      <c r="AO1233" s="127" t="str">
        <f t="shared" si="607"/>
        <v/>
      </c>
      <c r="AP1233" s="127" t="str">
        <f t="shared" si="608"/>
        <v/>
      </c>
      <c r="AQ1233" s="140" t="str">
        <f>IF(AS1233="","",IF(R1233="Refreshment Beverage",ROUND(SUM(VLOOKUP(Q:Q,Rates!G$15:L$19,3,0)*(AS1233-Y1233-Z1233-AA1233)),4),ROUND(SUM(Rates!$K$8*AS1233),4)))</f>
        <v/>
      </c>
      <c r="AR1233" s="139" t="str">
        <f t="shared" si="609"/>
        <v/>
      </c>
      <c r="AS1233" s="125" t="str">
        <f t="shared" si="610"/>
        <v/>
      </c>
      <c r="AT1233" s="121" t="str">
        <f t="shared" si="611"/>
        <v/>
      </c>
      <c r="AU1233" s="138" t="str">
        <f>IF(AX1233="","",IF(R1233="Refreshment Beverage",ROUND((BA1233-Y1233-Z1233-AA1233)*VLOOKUP(VALUE(Q1233),Rates!G$15:L$19,3,0),4),ROUND(AW1233*(VLOOKUP(VALUE(Q1233),Rates!G:L,3,0)),4)))</f>
        <v/>
      </c>
      <c r="AV1233" s="126" t="str">
        <f t="shared" si="612"/>
        <v/>
      </c>
      <c r="AW1233" s="127" t="str">
        <f t="shared" si="613"/>
        <v/>
      </c>
      <c r="AX1233" s="123" t="str">
        <f t="shared" si="614"/>
        <v/>
      </c>
      <c r="AY1233" s="140" t="str">
        <f>IF(AX1233="","",IF(R1233="Refreshment Beverage",ROUND(SUM(AX1233*Rates!K$19),4),ROUND(SUM(AX1233*(Rates!J$8/100)),4)))</f>
        <v/>
      </c>
      <c r="AZ1233" s="124" t="str">
        <f t="shared" si="615"/>
        <v/>
      </c>
      <c r="BA1233" s="125" t="str">
        <f t="shared" si="616"/>
        <v/>
      </c>
      <c r="BB1233" s="115"/>
      <c r="BC1233" s="143"/>
      <c r="BD1233" s="100"/>
      <c r="BE1233" s="100"/>
      <c r="BF1233" s="100"/>
      <c r="BG1233" s="100"/>
    </row>
    <row r="1234" spans="1:59" ht="12.75" customHeight="1" x14ac:dyDescent="0.2">
      <c r="A1234" s="144"/>
      <c r="B1234" s="141"/>
      <c r="C1234" s="141"/>
      <c r="D1234" s="142"/>
      <c r="E1234" s="142"/>
      <c r="F1234" s="142"/>
      <c r="G1234" s="142"/>
      <c r="H1234" s="142"/>
      <c r="I1234" s="129"/>
      <c r="J1234" s="130"/>
      <c r="K1234" s="131" t="str">
        <f t="shared" si="587"/>
        <v/>
      </c>
      <c r="L1234" s="132" t="str">
        <f t="shared" si="588"/>
        <v/>
      </c>
      <c r="M1234" s="133" t="str">
        <f t="shared" si="589"/>
        <v/>
      </c>
      <c r="N1234" s="134" t="str">
        <f>IFERROR(IF(B:B="","",IF(R1234="Beer",SUM(LOOKUP(2,1/(Rates!$B$3:$B$5&lt;=W1234)/(Rates!$C$3:$C$5&gt;=W1234),Rates!$D$3:$D$5)*(X1234/100)*W1234),IF(R1234="Refreshment Beverage",SUM(LOOKUP(2,1/(Rates!$B$7:$B$11&lt;=W1234)/(Rates!$C$7:$C$11&gt;=W1234),Rates!$D$7:$D$11)*(X1234/100)*W1234)))),"")</f>
        <v/>
      </c>
      <c r="O1234" s="134" t="str">
        <f t="shared" si="590"/>
        <v/>
      </c>
      <c r="P1234" s="116"/>
      <c r="Q1234" s="117" t="str">
        <f t="shared" si="591"/>
        <v/>
      </c>
      <c r="R1234" s="128" t="str">
        <f t="shared" si="592"/>
        <v/>
      </c>
      <c r="S1234" s="135" t="str">
        <f>IF(B1234="","",IF(R1234="Refreshment Beverage",VLOOKUP(VALUE(Q1234),Rates!G$15:L$19,2,0),VLOOKUP(VALUE(Q1234),Rates!G$4:L$12,2,0)))</f>
        <v/>
      </c>
      <c r="T1234" s="135" t="str">
        <f t="shared" si="593"/>
        <v/>
      </c>
      <c r="U1234" s="118" t="str">
        <f t="shared" si="594"/>
        <v/>
      </c>
      <c r="V1234" s="135" t="str">
        <f t="shared" si="595"/>
        <v/>
      </c>
      <c r="W1234" s="135" t="str">
        <f t="shared" si="596"/>
        <v/>
      </c>
      <c r="X1234" s="119" t="str">
        <f t="shared" si="597"/>
        <v/>
      </c>
      <c r="Y1234" s="120" t="str">
        <f>IF(B:B="","",IF(R1234="Refreshment Beverage",VLOOKUP(Q1234,Rates!G$15:L$19,6,0)*W1234,VLOOKUP(Q1234,Rates!G$4:L$12,6,0)*W1234))</f>
        <v/>
      </c>
      <c r="Z1234" s="120" t="str">
        <f t="shared" si="598"/>
        <v/>
      </c>
      <c r="AA1234" s="120" t="str">
        <f t="shared" si="599"/>
        <v/>
      </c>
      <c r="AB1234" s="136" t="str">
        <f>IF(B:B="","",IF(R1234="Refreshment Beverage","",IF(AND(R1234="Beer",Q1234=0),SUM(LOOKUP(2,1/(Rates!$B$15:$B$18&lt;=W1234)/(Rates!$C$15:$C$18&gt;=W1234),Rates!$D$15:$D$18)*W1234),VLOOKUP(VALUE(Q:Q),Rates!A:B,2,0)*W1234)))</f>
        <v/>
      </c>
      <c r="AC1234" s="136" t="str">
        <f>IF(B:B="","",IF(R1234="Refreshment Beverage","",IF(AND(R1234="Beer",Q1234=0),SUM(LOOKUP(2,1/(Rates!$B$15:$B$18&lt;=W1234)/(Rates!$C$15:$C$18&gt;=W1234),Rates!$E$15:$E$18)*W1234),VLOOKUP(VALUE(Q:Q),Rates!A:C,3,0)*W1234)))</f>
        <v/>
      </c>
      <c r="AD1234" s="137" t="str">
        <f>IFERROR(IF(B:B="","",IF(R1234="Beer","",IF(VALUE(Q1234)=0,VLOOKUP(VLOOKUP(B:B,#REF!,16,0),Rates!A:E,2,0),VLOOKUP(VALUE(Q1234),Rates!A$31:B$34,2,0)*W1234))),0)</f>
        <v/>
      </c>
      <c r="AE1234" s="121" t="str">
        <f t="shared" si="600"/>
        <v/>
      </c>
      <c r="AF1234" s="138" t="str">
        <f t="shared" si="601"/>
        <v/>
      </c>
      <c r="AG1234" s="122" t="str">
        <f t="shared" si="602"/>
        <v/>
      </c>
      <c r="AH1234" s="123" t="str">
        <f t="shared" si="603"/>
        <v/>
      </c>
      <c r="AI1234" s="139" t="str">
        <f>IF(AE:AE="","",IF(R1234="Refreshment Beverage",AK1234*(Rates!J$19/100),ROUND(SUM(AH1234*(Rates!$J$8/100)),4)))</f>
        <v/>
      </c>
      <c r="AJ1234" s="124" t="str">
        <f t="shared" si="604"/>
        <v/>
      </c>
      <c r="AK1234" s="125" t="str">
        <f t="shared" si="605"/>
        <v/>
      </c>
      <c r="AL1234" s="121" t="str">
        <f t="shared" si="606"/>
        <v/>
      </c>
      <c r="AM1234" s="138" t="str">
        <f>IF(AS1234="","",IF(R1234="Refreshment Beverage",ROUND(AS1234*Rates!K$19,4),ROUND(AO1234*(VLOOKUP(VALUE(Q1234),Rates!G$4:L$12,3,0)),4)))</f>
        <v/>
      </c>
      <c r="AN1234" s="126" t="str">
        <f>IF(AS1234="","",IF(R1234="Refreshment Beverage",AS1234*(Rates!J$19/100),MAX(AM1234,AB1234)))</f>
        <v/>
      </c>
      <c r="AO1234" s="127" t="str">
        <f t="shared" si="607"/>
        <v/>
      </c>
      <c r="AP1234" s="127" t="str">
        <f t="shared" si="608"/>
        <v/>
      </c>
      <c r="AQ1234" s="140" t="str">
        <f>IF(AS1234="","",IF(R1234="Refreshment Beverage",ROUND(SUM(VLOOKUP(Q:Q,Rates!G$15:L$19,3,0)*(AS1234-Y1234-Z1234-AA1234)),4),ROUND(SUM(Rates!$K$8*AS1234),4)))</f>
        <v/>
      </c>
      <c r="AR1234" s="139" t="str">
        <f t="shared" si="609"/>
        <v/>
      </c>
      <c r="AS1234" s="125" t="str">
        <f t="shared" si="610"/>
        <v/>
      </c>
      <c r="AT1234" s="121" t="str">
        <f t="shared" si="611"/>
        <v/>
      </c>
      <c r="AU1234" s="138" t="str">
        <f>IF(AX1234="","",IF(R1234="Refreshment Beverage",ROUND((BA1234-Y1234-Z1234-AA1234)*VLOOKUP(VALUE(Q1234),Rates!G$15:L$19,3,0),4),ROUND(AW1234*(VLOOKUP(VALUE(Q1234),Rates!G:L,3,0)),4)))</f>
        <v/>
      </c>
      <c r="AV1234" s="126" t="str">
        <f t="shared" si="612"/>
        <v/>
      </c>
      <c r="AW1234" s="127" t="str">
        <f t="shared" si="613"/>
        <v/>
      </c>
      <c r="AX1234" s="123" t="str">
        <f t="shared" si="614"/>
        <v/>
      </c>
      <c r="AY1234" s="140" t="str">
        <f>IF(AX1234="","",IF(R1234="Refreshment Beverage",ROUND(SUM(AX1234*Rates!K$19),4),ROUND(SUM(AX1234*(Rates!J$8/100)),4)))</f>
        <v/>
      </c>
      <c r="AZ1234" s="124" t="str">
        <f t="shared" si="615"/>
        <v/>
      </c>
      <c r="BA1234" s="125" t="str">
        <f t="shared" si="616"/>
        <v/>
      </c>
      <c r="BB1234" s="115"/>
      <c r="BC1234" s="143"/>
      <c r="BD1234" s="100"/>
      <c r="BE1234" s="100"/>
      <c r="BF1234" s="100"/>
      <c r="BG1234" s="100"/>
    </row>
    <row r="1235" spans="1:59" ht="12.75" customHeight="1" x14ac:dyDescent="0.2">
      <c r="A1235" s="144"/>
      <c r="B1235" s="141"/>
      <c r="C1235" s="141"/>
      <c r="D1235" s="142"/>
      <c r="E1235" s="142"/>
      <c r="F1235" s="142"/>
      <c r="G1235" s="142"/>
      <c r="H1235" s="142"/>
      <c r="I1235" s="129"/>
      <c r="J1235" s="130"/>
      <c r="K1235" s="131" t="str">
        <f t="shared" si="587"/>
        <v/>
      </c>
      <c r="L1235" s="132" t="str">
        <f t="shared" si="588"/>
        <v/>
      </c>
      <c r="M1235" s="133" t="str">
        <f t="shared" si="589"/>
        <v/>
      </c>
      <c r="N1235" s="134" t="str">
        <f>IFERROR(IF(B:B="","",IF(R1235="Beer",SUM(LOOKUP(2,1/(Rates!$B$3:$B$5&lt;=W1235)/(Rates!$C$3:$C$5&gt;=W1235),Rates!$D$3:$D$5)*(X1235/100)*W1235),IF(R1235="Refreshment Beverage",SUM(LOOKUP(2,1/(Rates!$B$7:$B$11&lt;=W1235)/(Rates!$C$7:$C$11&gt;=W1235),Rates!$D$7:$D$11)*(X1235/100)*W1235)))),"")</f>
        <v/>
      </c>
      <c r="O1235" s="134" t="str">
        <f t="shared" si="590"/>
        <v/>
      </c>
      <c r="P1235" s="116"/>
      <c r="Q1235" s="117" t="str">
        <f t="shared" si="591"/>
        <v/>
      </c>
      <c r="R1235" s="128" t="str">
        <f t="shared" si="592"/>
        <v/>
      </c>
      <c r="S1235" s="135" t="str">
        <f>IF(B1235="","",IF(R1235="Refreshment Beverage",VLOOKUP(VALUE(Q1235),Rates!G$15:L$19,2,0),VLOOKUP(VALUE(Q1235),Rates!G$4:L$12,2,0)))</f>
        <v/>
      </c>
      <c r="T1235" s="135" t="str">
        <f t="shared" si="593"/>
        <v/>
      </c>
      <c r="U1235" s="118" t="str">
        <f t="shared" si="594"/>
        <v/>
      </c>
      <c r="V1235" s="135" t="str">
        <f t="shared" si="595"/>
        <v/>
      </c>
      <c r="W1235" s="135" t="str">
        <f t="shared" si="596"/>
        <v/>
      </c>
      <c r="X1235" s="119" t="str">
        <f t="shared" si="597"/>
        <v/>
      </c>
      <c r="Y1235" s="120" t="str">
        <f>IF(B:B="","",IF(R1235="Refreshment Beverage",VLOOKUP(Q1235,Rates!G$15:L$19,6,0)*W1235,VLOOKUP(Q1235,Rates!G$4:L$12,6,0)*W1235))</f>
        <v/>
      </c>
      <c r="Z1235" s="120" t="str">
        <f t="shared" si="598"/>
        <v/>
      </c>
      <c r="AA1235" s="120" t="str">
        <f t="shared" si="599"/>
        <v/>
      </c>
      <c r="AB1235" s="136" t="str">
        <f>IF(B:B="","",IF(R1235="Refreshment Beverage","",IF(AND(R1235="Beer",Q1235=0),SUM(LOOKUP(2,1/(Rates!$B$15:$B$18&lt;=W1235)/(Rates!$C$15:$C$18&gt;=W1235),Rates!$D$15:$D$18)*W1235),VLOOKUP(VALUE(Q:Q),Rates!A:B,2,0)*W1235)))</f>
        <v/>
      </c>
      <c r="AC1235" s="136" t="str">
        <f>IF(B:B="","",IF(R1235="Refreshment Beverage","",IF(AND(R1235="Beer",Q1235=0),SUM(LOOKUP(2,1/(Rates!$B$15:$B$18&lt;=W1235)/(Rates!$C$15:$C$18&gt;=W1235),Rates!$E$15:$E$18)*W1235),VLOOKUP(VALUE(Q:Q),Rates!A:C,3,0)*W1235)))</f>
        <v/>
      </c>
      <c r="AD1235" s="137" t="str">
        <f>IFERROR(IF(B:B="","",IF(R1235="Beer","",IF(VALUE(Q1235)=0,VLOOKUP(VLOOKUP(B:B,#REF!,16,0),Rates!A:E,2,0),VLOOKUP(VALUE(Q1235),Rates!A$31:B$34,2,0)*W1235))),0)</f>
        <v/>
      </c>
      <c r="AE1235" s="121" t="str">
        <f t="shared" si="600"/>
        <v/>
      </c>
      <c r="AF1235" s="138" t="str">
        <f t="shared" si="601"/>
        <v/>
      </c>
      <c r="AG1235" s="122" t="str">
        <f t="shared" si="602"/>
        <v/>
      </c>
      <c r="AH1235" s="123" t="str">
        <f t="shared" si="603"/>
        <v/>
      </c>
      <c r="AI1235" s="139" t="str">
        <f>IF(AE:AE="","",IF(R1235="Refreshment Beverage",AK1235*(Rates!J$19/100),ROUND(SUM(AH1235*(Rates!$J$8/100)),4)))</f>
        <v/>
      </c>
      <c r="AJ1235" s="124" t="str">
        <f t="shared" si="604"/>
        <v/>
      </c>
      <c r="AK1235" s="125" t="str">
        <f t="shared" si="605"/>
        <v/>
      </c>
      <c r="AL1235" s="121" t="str">
        <f t="shared" si="606"/>
        <v/>
      </c>
      <c r="AM1235" s="138" t="str">
        <f>IF(AS1235="","",IF(R1235="Refreshment Beverage",ROUND(AS1235*Rates!K$19,4),ROUND(AO1235*(VLOOKUP(VALUE(Q1235),Rates!G$4:L$12,3,0)),4)))</f>
        <v/>
      </c>
      <c r="AN1235" s="126" t="str">
        <f>IF(AS1235="","",IF(R1235="Refreshment Beverage",AS1235*(Rates!J$19/100),MAX(AM1235,AB1235)))</f>
        <v/>
      </c>
      <c r="AO1235" s="127" t="str">
        <f t="shared" si="607"/>
        <v/>
      </c>
      <c r="AP1235" s="127" t="str">
        <f t="shared" si="608"/>
        <v/>
      </c>
      <c r="AQ1235" s="140" t="str">
        <f>IF(AS1235="","",IF(R1235="Refreshment Beverage",ROUND(SUM(VLOOKUP(Q:Q,Rates!G$15:L$19,3,0)*(AS1235-Y1235-Z1235-AA1235)),4),ROUND(SUM(Rates!$K$8*AS1235),4)))</f>
        <v/>
      </c>
      <c r="AR1235" s="139" t="str">
        <f t="shared" si="609"/>
        <v/>
      </c>
      <c r="AS1235" s="125" t="str">
        <f t="shared" si="610"/>
        <v/>
      </c>
      <c r="AT1235" s="121" t="str">
        <f t="shared" si="611"/>
        <v/>
      </c>
      <c r="AU1235" s="138" t="str">
        <f>IF(AX1235="","",IF(R1235="Refreshment Beverage",ROUND((BA1235-Y1235-Z1235-AA1235)*VLOOKUP(VALUE(Q1235),Rates!G$15:L$19,3,0),4),ROUND(AW1235*(VLOOKUP(VALUE(Q1235),Rates!G:L,3,0)),4)))</f>
        <v/>
      </c>
      <c r="AV1235" s="126" t="str">
        <f t="shared" si="612"/>
        <v/>
      </c>
      <c r="AW1235" s="127" t="str">
        <f t="shared" si="613"/>
        <v/>
      </c>
      <c r="AX1235" s="123" t="str">
        <f t="shared" si="614"/>
        <v/>
      </c>
      <c r="AY1235" s="140" t="str">
        <f>IF(AX1235="","",IF(R1235="Refreshment Beverage",ROUND(SUM(AX1235*Rates!K$19),4),ROUND(SUM(AX1235*(Rates!J$8/100)),4)))</f>
        <v/>
      </c>
      <c r="AZ1235" s="124" t="str">
        <f t="shared" si="615"/>
        <v/>
      </c>
      <c r="BA1235" s="125" t="str">
        <f t="shared" si="616"/>
        <v/>
      </c>
      <c r="BB1235" s="115"/>
      <c r="BC1235" s="143"/>
      <c r="BD1235" s="100"/>
      <c r="BE1235" s="100"/>
      <c r="BF1235" s="100"/>
      <c r="BG1235" s="100"/>
    </row>
    <row r="1236" spans="1:59" ht="12.75" customHeight="1" x14ac:dyDescent="0.2">
      <c r="A1236" s="144"/>
      <c r="B1236" s="141"/>
      <c r="C1236" s="141"/>
      <c r="D1236" s="142"/>
      <c r="E1236" s="142"/>
      <c r="F1236" s="142"/>
      <c r="G1236" s="142"/>
      <c r="H1236" s="142"/>
      <c r="I1236" s="129"/>
      <c r="J1236" s="130"/>
      <c r="K1236" s="131" t="str">
        <f t="shared" si="587"/>
        <v/>
      </c>
      <c r="L1236" s="132" t="str">
        <f t="shared" si="588"/>
        <v/>
      </c>
      <c r="M1236" s="133" t="str">
        <f t="shared" si="589"/>
        <v/>
      </c>
      <c r="N1236" s="134" t="str">
        <f>IFERROR(IF(B:B="","",IF(R1236="Beer",SUM(LOOKUP(2,1/(Rates!$B$3:$B$5&lt;=W1236)/(Rates!$C$3:$C$5&gt;=W1236),Rates!$D$3:$D$5)*(X1236/100)*W1236),IF(R1236="Refreshment Beverage",SUM(LOOKUP(2,1/(Rates!$B$7:$B$11&lt;=W1236)/(Rates!$C$7:$C$11&gt;=W1236),Rates!$D$7:$D$11)*(X1236/100)*W1236)))),"")</f>
        <v/>
      </c>
      <c r="O1236" s="134" t="str">
        <f t="shared" si="590"/>
        <v/>
      </c>
      <c r="P1236" s="116"/>
      <c r="Q1236" s="117" t="str">
        <f t="shared" si="591"/>
        <v/>
      </c>
      <c r="R1236" s="128" t="str">
        <f t="shared" si="592"/>
        <v/>
      </c>
      <c r="S1236" s="135" t="str">
        <f>IF(B1236="","",IF(R1236="Refreshment Beverage",VLOOKUP(VALUE(Q1236),Rates!G$15:L$19,2,0),VLOOKUP(VALUE(Q1236),Rates!G$4:L$12,2,0)))</f>
        <v/>
      </c>
      <c r="T1236" s="135" t="str">
        <f t="shared" si="593"/>
        <v/>
      </c>
      <c r="U1236" s="118" t="str">
        <f t="shared" si="594"/>
        <v/>
      </c>
      <c r="V1236" s="135" t="str">
        <f t="shared" si="595"/>
        <v/>
      </c>
      <c r="W1236" s="135" t="str">
        <f t="shared" si="596"/>
        <v/>
      </c>
      <c r="X1236" s="119" t="str">
        <f t="shared" si="597"/>
        <v/>
      </c>
      <c r="Y1236" s="120" t="str">
        <f>IF(B:B="","",IF(R1236="Refreshment Beverage",VLOOKUP(Q1236,Rates!G$15:L$19,6,0)*W1236,VLOOKUP(Q1236,Rates!G$4:L$12,6,0)*W1236))</f>
        <v/>
      </c>
      <c r="Z1236" s="120" t="str">
        <f t="shared" si="598"/>
        <v/>
      </c>
      <c r="AA1236" s="120" t="str">
        <f t="shared" si="599"/>
        <v/>
      </c>
      <c r="AB1236" s="136" t="str">
        <f>IF(B:B="","",IF(R1236="Refreshment Beverage","",IF(AND(R1236="Beer",Q1236=0),SUM(LOOKUP(2,1/(Rates!$B$15:$B$18&lt;=W1236)/(Rates!$C$15:$C$18&gt;=W1236),Rates!$D$15:$D$18)*W1236),VLOOKUP(VALUE(Q:Q),Rates!A:B,2,0)*W1236)))</f>
        <v/>
      </c>
      <c r="AC1236" s="136" t="str">
        <f>IF(B:B="","",IF(R1236="Refreshment Beverage","",IF(AND(R1236="Beer",Q1236=0),SUM(LOOKUP(2,1/(Rates!$B$15:$B$18&lt;=W1236)/(Rates!$C$15:$C$18&gt;=W1236),Rates!$E$15:$E$18)*W1236),VLOOKUP(VALUE(Q:Q),Rates!A:C,3,0)*W1236)))</f>
        <v/>
      </c>
      <c r="AD1236" s="137" t="str">
        <f>IFERROR(IF(B:B="","",IF(R1236="Beer","",IF(VALUE(Q1236)=0,VLOOKUP(VLOOKUP(B:B,#REF!,16,0),Rates!A:E,2,0),VLOOKUP(VALUE(Q1236),Rates!A$31:B$34,2,0)*W1236))),0)</f>
        <v/>
      </c>
      <c r="AE1236" s="121" t="str">
        <f t="shared" si="600"/>
        <v/>
      </c>
      <c r="AF1236" s="138" t="str">
        <f t="shared" si="601"/>
        <v/>
      </c>
      <c r="AG1236" s="122" t="str">
        <f t="shared" si="602"/>
        <v/>
      </c>
      <c r="AH1236" s="123" t="str">
        <f t="shared" si="603"/>
        <v/>
      </c>
      <c r="AI1236" s="139" t="str">
        <f>IF(AE:AE="","",IF(R1236="Refreshment Beverage",AK1236*(Rates!J$19/100),ROUND(SUM(AH1236*(Rates!$J$8/100)),4)))</f>
        <v/>
      </c>
      <c r="AJ1236" s="124" t="str">
        <f t="shared" si="604"/>
        <v/>
      </c>
      <c r="AK1236" s="125" t="str">
        <f t="shared" si="605"/>
        <v/>
      </c>
      <c r="AL1236" s="121" t="str">
        <f t="shared" si="606"/>
        <v/>
      </c>
      <c r="AM1236" s="138" t="str">
        <f>IF(AS1236="","",IF(R1236="Refreshment Beverage",ROUND(AS1236*Rates!K$19,4),ROUND(AO1236*(VLOOKUP(VALUE(Q1236),Rates!G$4:L$12,3,0)),4)))</f>
        <v/>
      </c>
      <c r="AN1236" s="126" t="str">
        <f>IF(AS1236="","",IF(R1236="Refreshment Beverage",AS1236*(Rates!J$19/100),MAX(AM1236,AB1236)))</f>
        <v/>
      </c>
      <c r="AO1236" s="127" t="str">
        <f t="shared" si="607"/>
        <v/>
      </c>
      <c r="AP1236" s="127" t="str">
        <f t="shared" si="608"/>
        <v/>
      </c>
      <c r="AQ1236" s="140" t="str">
        <f>IF(AS1236="","",IF(R1236="Refreshment Beverage",ROUND(SUM(VLOOKUP(Q:Q,Rates!G$15:L$19,3,0)*(AS1236-Y1236-Z1236-AA1236)),4),ROUND(SUM(Rates!$K$8*AS1236),4)))</f>
        <v/>
      </c>
      <c r="AR1236" s="139" t="str">
        <f t="shared" si="609"/>
        <v/>
      </c>
      <c r="AS1236" s="125" t="str">
        <f t="shared" si="610"/>
        <v/>
      </c>
      <c r="AT1236" s="121" t="str">
        <f t="shared" si="611"/>
        <v/>
      </c>
      <c r="AU1236" s="138" t="str">
        <f>IF(AX1236="","",IF(R1236="Refreshment Beverage",ROUND((BA1236-Y1236-Z1236-AA1236)*VLOOKUP(VALUE(Q1236),Rates!G$15:L$19,3,0),4),ROUND(AW1236*(VLOOKUP(VALUE(Q1236),Rates!G:L,3,0)),4)))</f>
        <v/>
      </c>
      <c r="AV1236" s="126" t="str">
        <f t="shared" si="612"/>
        <v/>
      </c>
      <c r="AW1236" s="127" t="str">
        <f t="shared" si="613"/>
        <v/>
      </c>
      <c r="AX1236" s="123" t="str">
        <f t="shared" si="614"/>
        <v/>
      </c>
      <c r="AY1236" s="140" t="str">
        <f>IF(AX1236="","",IF(R1236="Refreshment Beverage",ROUND(SUM(AX1236*Rates!K$19),4),ROUND(SUM(AX1236*(Rates!J$8/100)),4)))</f>
        <v/>
      </c>
      <c r="AZ1236" s="124" t="str">
        <f t="shared" si="615"/>
        <v/>
      </c>
      <c r="BA1236" s="125" t="str">
        <f t="shared" si="616"/>
        <v/>
      </c>
      <c r="BB1236" s="115"/>
      <c r="BC1236" s="143"/>
      <c r="BD1236" s="100"/>
      <c r="BE1236" s="100"/>
      <c r="BF1236" s="100"/>
      <c r="BG1236" s="100"/>
    </row>
    <row r="1237" spans="1:59" ht="12.75" customHeight="1" x14ac:dyDescent="0.2">
      <c r="A1237" s="144"/>
      <c r="B1237" s="141"/>
      <c r="C1237" s="141"/>
      <c r="D1237" s="142"/>
      <c r="E1237" s="142"/>
      <c r="F1237" s="142"/>
      <c r="G1237" s="142"/>
      <c r="H1237" s="142"/>
      <c r="I1237" s="129"/>
      <c r="J1237" s="130"/>
      <c r="K1237" s="131" t="str">
        <f t="shared" si="587"/>
        <v/>
      </c>
      <c r="L1237" s="132" t="str">
        <f t="shared" si="588"/>
        <v/>
      </c>
      <c r="M1237" s="133" t="str">
        <f t="shared" si="589"/>
        <v/>
      </c>
      <c r="N1237" s="134" t="str">
        <f>IFERROR(IF(B:B="","",IF(R1237="Beer",SUM(LOOKUP(2,1/(Rates!$B$3:$B$5&lt;=W1237)/(Rates!$C$3:$C$5&gt;=W1237),Rates!$D$3:$D$5)*(X1237/100)*W1237),IF(R1237="Refreshment Beverage",SUM(LOOKUP(2,1/(Rates!$B$7:$B$11&lt;=W1237)/(Rates!$C$7:$C$11&gt;=W1237),Rates!$D$7:$D$11)*(X1237/100)*W1237)))),"")</f>
        <v/>
      </c>
      <c r="O1237" s="134" t="str">
        <f t="shared" si="590"/>
        <v/>
      </c>
      <c r="P1237" s="116"/>
      <c r="Q1237" s="117" t="str">
        <f t="shared" si="591"/>
        <v/>
      </c>
      <c r="R1237" s="128" t="str">
        <f t="shared" si="592"/>
        <v/>
      </c>
      <c r="S1237" s="135" t="str">
        <f>IF(B1237="","",IF(R1237="Refreshment Beverage",VLOOKUP(VALUE(Q1237),Rates!G$15:L$19,2,0),VLOOKUP(VALUE(Q1237),Rates!G$4:L$12,2,0)))</f>
        <v/>
      </c>
      <c r="T1237" s="135" t="str">
        <f t="shared" si="593"/>
        <v/>
      </c>
      <c r="U1237" s="118" t="str">
        <f t="shared" si="594"/>
        <v/>
      </c>
      <c r="V1237" s="135" t="str">
        <f t="shared" si="595"/>
        <v/>
      </c>
      <c r="W1237" s="135" t="str">
        <f t="shared" si="596"/>
        <v/>
      </c>
      <c r="X1237" s="119" t="str">
        <f t="shared" si="597"/>
        <v/>
      </c>
      <c r="Y1237" s="120" t="str">
        <f>IF(B:B="","",IF(R1237="Refreshment Beverage",VLOOKUP(Q1237,Rates!G$15:L$19,6,0)*W1237,VLOOKUP(Q1237,Rates!G$4:L$12,6,0)*W1237))</f>
        <v/>
      </c>
      <c r="Z1237" s="120" t="str">
        <f t="shared" si="598"/>
        <v/>
      </c>
      <c r="AA1237" s="120" t="str">
        <f t="shared" si="599"/>
        <v/>
      </c>
      <c r="AB1237" s="136" t="str">
        <f>IF(B:B="","",IF(R1237="Refreshment Beverage","",IF(AND(R1237="Beer",Q1237=0),SUM(LOOKUP(2,1/(Rates!$B$15:$B$18&lt;=W1237)/(Rates!$C$15:$C$18&gt;=W1237),Rates!$D$15:$D$18)*W1237),VLOOKUP(VALUE(Q:Q),Rates!A:B,2,0)*W1237)))</f>
        <v/>
      </c>
      <c r="AC1237" s="136" t="str">
        <f>IF(B:B="","",IF(R1237="Refreshment Beverage","",IF(AND(R1237="Beer",Q1237=0),SUM(LOOKUP(2,1/(Rates!$B$15:$B$18&lt;=W1237)/(Rates!$C$15:$C$18&gt;=W1237),Rates!$E$15:$E$18)*W1237),VLOOKUP(VALUE(Q:Q),Rates!A:C,3,0)*W1237)))</f>
        <v/>
      </c>
      <c r="AD1237" s="137" t="str">
        <f>IFERROR(IF(B:B="","",IF(R1237="Beer","",IF(VALUE(Q1237)=0,VLOOKUP(VLOOKUP(B:B,#REF!,16,0),Rates!A:E,2,0),VLOOKUP(VALUE(Q1237),Rates!A$31:B$34,2,0)*W1237))),0)</f>
        <v/>
      </c>
      <c r="AE1237" s="121" t="str">
        <f t="shared" si="600"/>
        <v/>
      </c>
      <c r="AF1237" s="138" t="str">
        <f t="shared" si="601"/>
        <v/>
      </c>
      <c r="AG1237" s="122" t="str">
        <f t="shared" si="602"/>
        <v/>
      </c>
      <c r="AH1237" s="123" t="str">
        <f t="shared" si="603"/>
        <v/>
      </c>
      <c r="AI1237" s="139" t="str">
        <f>IF(AE:AE="","",IF(R1237="Refreshment Beverage",AK1237*(Rates!J$19/100),ROUND(SUM(AH1237*(Rates!$J$8/100)),4)))</f>
        <v/>
      </c>
      <c r="AJ1237" s="124" t="str">
        <f t="shared" si="604"/>
        <v/>
      </c>
      <c r="AK1237" s="125" t="str">
        <f t="shared" si="605"/>
        <v/>
      </c>
      <c r="AL1237" s="121" t="str">
        <f t="shared" si="606"/>
        <v/>
      </c>
      <c r="AM1237" s="138" t="str">
        <f>IF(AS1237="","",IF(R1237="Refreshment Beverage",ROUND(AS1237*Rates!K$19,4),ROUND(AO1237*(VLOOKUP(VALUE(Q1237),Rates!G$4:L$12,3,0)),4)))</f>
        <v/>
      </c>
      <c r="AN1237" s="126" t="str">
        <f>IF(AS1237="","",IF(R1237="Refreshment Beverage",AS1237*(Rates!J$19/100),MAX(AM1237,AB1237)))</f>
        <v/>
      </c>
      <c r="AO1237" s="127" t="str">
        <f t="shared" si="607"/>
        <v/>
      </c>
      <c r="AP1237" s="127" t="str">
        <f t="shared" si="608"/>
        <v/>
      </c>
      <c r="AQ1237" s="140" t="str">
        <f>IF(AS1237="","",IF(R1237="Refreshment Beverage",ROUND(SUM(VLOOKUP(Q:Q,Rates!G$15:L$19,3,0)*(AS1237-Y1237-Z1237-AA1237)),4),ROUND(SUM(Rates!$K$8*AS1237),4)))</f>
        <v/>
      </c>
      <c r="AR1237" s="139" t="str">
        <f t="shared" si="609"/>
        <v/>
      </c>
      <c r="AS1237" s="125" t="str">
        <f t="shared" si="610"/>
        <v/>
      </c>
      <c r="AT1237" s="121" t="str">
        <f t="shared" si="611"/>
        <v/>
      </c>
      <c r="AU1237" s="138" t="str">
        <f>IF(AX1237="","",IF(R1237="Refreshment Beverage",ROUND((BA1237-Y1237-Z1237-AA1237)*VLOOKUP(VALUE(Q1237),Rates!G$15:L$19,3,0),4),ROUND(AW1237*(VLOOKUP(VALUE(Q1237),Rates!G:L,3,0)),4)))</f>
        <v/>
      </c>
      <c r="AV1237" s="126" t="str">
        <f t="shared" si="612"/>
        <v/>
      </c>
      <c r="AW1237" s="127" t="str">
        <f t="shared" si="613"/>
        <v/>
      </c>
      <c r="AX1237" s="123" t="str">
        <f t="shared" si="614"/>
        <v/>
      </c>
      <c r="AY1237" s="140" t="str">
        <f>IF(AX1237="","",IF(R1237="Refreshment Beverage",ROUND(SUM(AX1237*Rates!K$19),4),ROUND(SUM(AX1237*(Rates!J$8/100)),4)))</f>
        <v/>
      </c>
      <c r="AZ1237" s="124" t="str">
        <f t="shared" si="615"/>
        <v/>
      </c>
      <c r="BA1237" s="125" t="str">
        <f t="shared" si="616"/>
        <v/>
      </c>
      <c r="BB1237" s="115"/>
      <c r="BC1237" s="143"/>
      <c r="BD1237" s="100"/>
      <c r="BE1237" s="100"/>
      <c r="BF1237" s="100"/>
      <c r="BG1237" s="100"/>
    </row>
    <row r="1238" spans="1:59" ht="12.75" customHeight="1" x14ac:dyDescent="0.2">
      <c r="A1238" s="144"/>
      <c r="B1238" s="141"/>
      <c r="C1238" s="141"/>
      <c r="D1238" s="142"/>
      <c r="E1238" s="142"/>
      <c r="F1238" s="142"/>
      <c r="G1238" s="142"/>
      <c r="H1238" s="142"/>
      <c r="I1238" s="129"/>
      <c r="J1238" s="130"/>
      <c r="K1238" s="131" t="str">
        <f t="shared" si="587"/>
        <v/>
      </c>
      <c r="L1238" s="132" t="str">
        <f t="shared" si="588"/>
        <v/>
      </c>
      <c r="M1238" s="133" t="str">
        <f t="shared" si="589"/>
        <v/>
      </c>
      <c r="N1238" s="134" t="str">
        <f>IFERROR(IF(B:B="","",IF(R1238="Beer",SUM(LOOKUP(2,1/(Rates!$B$3:$B$5&lt;=W1238)/(Rates!$C$3:$C$5&gt;=W1238),Rates!$D$3:$D$5)*(X1238/100)*W1238),IF(R1238="Refreshment Beverage",SUM(LOOKUP(2,1/(Rates!$B$7:$B$11&lt;=W1238)/(Rates!$C$7:$C$11&gt;=W1238),Rates!$D$7:$D$11)*(X1238/100)*W1238)))),"")</f>
        <v/>
      </c>
      <c r="O1238" s="134" t="str">
        <f t="shared" si="590"/>
        <v/>
      </c>
      <c r="P1238" s="116"/>
      <c r="Q1238" s="117" t="str">
        <f t="shared" si="591"/>
        <v/>
      </c>
      <c r="R1238" s="128" t="str">
        <f t="shared" si="592"/>
        <v/>
      </c>
      <c r="S1238" s="135" t="str">
        <f>IF(B1238="","",IF(R1238="Refreshment Beverage",VLOOKUP(VALUE(Q1238),Rates!G$15:L$19,2,0),VLOOKUP(VALUE(Q1238),Rates!G$4:L$12,2,0)))</f>
        <v/>
      </c>
      <c r="T1238" s="135" t="str">
        <f t="shared" si="593"/>
        <v/>
      </c>
      <c r="U1238" s="118" t="str">
        <f t="shared" si="594"/>
        <v/>
      </c>
      <c r="V1238" s="135" t="str">
        <f t="shared" si="595"/>
        <v/>
      </c>
      <c r="W1238" s="135" t="str">
        <f t="shared" si="596"/>
        <v/>
      </c>
      <c r="X1238" s="119" t="str">
        <f t="shared" si="597"/>
        <v/>
      </c>
      <c r="Y1238" s="120" t="str">
        <f>IF(B:B="","",IF(R1238="Refreshment Beverage",VLOOKUP(Q1238,Rates!G$15:L$19,6,0)*W1238,VLOOKUP(Q1238,Rates!G$4:L$12,6,0)*W1238))</f>
        <v/>
      </c>
      <c r="Z1238" s="120" t="str">
        <f t="shared" si="598"/>
        <v/>
      </c>
      <c r="AA1238" s="120" t="str">
        <f t="shared" si="599"/>
        <v/>
      </c>
      <c r="AB1238" s="136" t="str">
        <f>IF(B:B="","",IF(R1238="Refreshment Beverage","",IF(AND(R1238="Beer",Q1238=0),SUM(LOOKUP(2,1/(Rates!$B$15:$B$18&lt;=W1238)/(Rates!$C$15:$C$18&gt;=W1238),Rates!$D$15:$D$18)*W1238),VLOOKUP(VALUE(Q:Q),Rates!A:B,2,0)*W1238)))</f>
        <v/>
      </c>
      <c r="AC1238" s="136" t="str">
        <f>IF(B:B="","",IF(R1238="Refreshment Beverage","",IF(AND(R1238="Beer",Q1238=0),SUM(LOOKUP(2,1/(Rates!$B$15:$B$18&lt;=W1238)/(Rates!$C$15:$C$18&gt;=W1238),Rates!$E$15:$E$18)*W1238),VLOOKUP(VALUE(Q:Q),Rates!A:C,3,0)*W1238)))</f>
        <v/>
      </c>
      <c r="AD1238" s="137" t="str">
        <f>IFERROR(IF(B:B="","",IF(R1238="Beer","",IF(VALUE(Q1238)=0,VLOOKUP(VLOOKUP(B:B,#REF!,16,0),Rates!A:E,2,0),VLOOKUP(VALUE(Q1238),Rates!A$31:B$34,2,0)*W1238))),0)</f>
        <v/>
      </c>
      <c r="AE1238" s="121" t="str">
        <f t="shared" si="600"/>
        <v/>
      </c>
      <c r="AF1238" s="138" t="str">
        <f t="shared" si="601"/>
        <v/>
      </c>
      <c r="AG1238" s="122" t="str">
        <f t="shared" si="602"/>
        <v/>
      </c>
      <c r="AH1238" s="123" t="str">
        <f t="shared" si="603"/>
        <v/>
      </c>
      <c r="AI1238" s="139" t="str">
        <f>IF(AE:AE="","",IF(R1238="Refreshment Beverage",AK1238*(Rates!J$19/100),ROUND(SUM(AH1238*(Rates!$J$8/100)),4)))</f>
        <v/>
      </c>
      <c r="AJ1238" s="124" t="str">
        <f t="shared" si="604"/>
        <v/>
      </c>
      <c r="AK1238" s="125" t="str">
        <f t="shared" si="605"/>
        <v/>
      </c>
      <c r="AL1238" s="121" t="str">
        <f t="shared" si="606"/>
        <v/>
      </c>
      <c r="AM1238" s="138" t="str">
        <f>IF(AS1238="","",IF(R1238="Refreshment Beverage",ROUND(AS1238*Rates!K$19,4),ROUND(AO1238*(VLOOKUP(VALUE(Q1238),Rates!G$4:L$12,3,0)),4)))</f>
        <v/>
      </c>
      <c r="AN1238" s="126" t="str">
        <f>IF(AS1238="","",IF(R1238="Refreshment Beverage",AS1238*(Rates!J$19/100),MAX(AM1238,AB1238)))</f>
        <v/>
      </c>
      <c r="AO1238" s="127" t="str">
        <f t="shared" si="607"/>
        <v/>
      </c>
      <c r="AP1238" s="127" t="str">
        <f t="shared" si="608"/>
        <v/>
      </c>
      <c r="AQ1238" s="140" t="str">
        <f>IF(AS1238="","",IF(R1238="Refreshment Beverage",ROUND(SUM(VLOOKUP(Q:Q,Rates!G$15:L$19,3,0)*(AS1238-Y1238-Z1238-AA1238)),4),ROUND(SUM(Rates!$K$8*AS1238),4)))</f>
        <v/>
      </c>
      <c r="AR1238" s="139" t="str">
        <f t="shared" si="609"/>
        <v/>
      </c>
      <c r="AS1238" s="125" t="str">
        <f t="shared" si="610"/>
        <v/>
      </c>
      <c r="AT1238" s="121" t="str">
        <f t="shared" si="611"/>
        <v/>
      </c>
      <c r="AU1238" s="138" t="str">
        <f>IF(AX1238="","",IF(R1238="Refreshment Beverage",ROUND((BA1238-Y1238-Z1238-AA1238)*VLOOKUP(VALUE(Q1238),Rates!G$15:L$19,3,0),4),ROUND(AW1238*(VLOOKUP(VALUE(Q1238),Rates!G:L,3,0)),4)))</f>
        <v/>
      </c>
      <c r="AV1238" s="126" t="str">
        <f t="shared" si="612"/>
        <v/>
      </c>
      <c r="AW1238" s="127" t="str">
        <f t="shared" si="613"/>
        <v/>
      </c>
      <c r="AX1238" s="123" t="str">
        <f t="shared" si="614"/>
        <v/>
      </c>
      <c r="AY1238" s="140" t="str">
        <f>IF(AX1238="","",IF(R1238="Refreshment Beverage",ROUND(SUM(AX1238*Rates!K$19),4),ROUND(SUM(AX1238*(Rates!J$8/100)),4)))</f>
        <v/>
      </c>
      <c r="AZ1238" s="124" t="str">
        <f t="shared" si="615"/>
        <v/>
      </c>
      <c r="BA1238" s="125" t="str">
        <f t="shared" si="616"/>
        <v/>
      </c>
      <c r="BB1238" s="115"/>
      <c r="BC1238" s="143"/>
      <c r="BD1238" s="100"/>
      <c r="BE1238" s="100"/>
      <c r="BF1238" s="100"/>
      <c r="BG1238" s="100"/>
    </row>
    <row r="1239" spans="1:59" ht="12.75" customHeight="1" x14ac:dyDescent="0.2">
      <c r="A1239" s="144"/>
      <c r="B1239" s="141"/>
      <c r="C1239" s="141"/>
      <c r="D1239" s="142"/>
      <c r="E1239" s="142"/>
      <c r="F1239" s="142"/>
      <c r="G1239" s="142"/>
      <c r="H1239" s="142"/>
      <c r="I1239" s="129"/>
      <c r="J1239" s="130"/>
      <c r="K1239" s="131" t="str">
        <f t="shared" si="587"/>
        <v/>
      </c>
      <c r="L1239" s="132" t="str">
        <f t="shared" si="588"/>
        <v/>
      </c>
      <c r="M1239" s="133" t="str">
        <f t="shared" si="589"/>
        <v/>
      </c>
      <c r="N1239" s="134" t="str">
        <f>IFERROR(IF(B:B="","",IF(R1239="Beer",SUM(LOOKUP(2,1/(Rates!$B$3:$B$5&lt;=W1239)/(Rates!$C$3:$C$5&gt;=W1239),Rates!$D$3:$D$5)*(X1239/100)*W1239),IF(R1239="Refreshment Beverage",SUM(LOOKUP(2,1/(Rates!$B$7:$B$11&lt;=W1239)/(Rates!$C$7:$C$11&gt;=W1239),Rates!$D$7:$D$11)*(X1239/100)*W1239)))),"")</f>
        <v/>
      </c>
      <c r="O1239" s="134" t="str">
        <f t="shared" si="590"/>
        <v/>
      </c>
      <c r="P1239" s="116"/>
      <c r="Q1239" s="117" t="str">
        <f t="shared" si="591"/>
        <v/>
      </c>
      <c r="R1239" s="128" t="str">
        <f t="shared" si="592"/>
        <v/>
      </c>
      <c r="S1239" s="135" t="str">
        <f>IF(B1239="","",IF(R1239="Refreshment Beverage",VLOOKUP(VALUE(Q1239),Rates!G$15:L$19,2,0),VLOOKUP(VALUE(Q1239),Rates!G$4:L$12,2,0)))</f>
        <v/>
      </c>
      <c r="T1239" s="135" t="str">
        <f t="shared" si="593"/>
        <v/>
      </c>
      <c r="U1239" s="118" t="str">
        <f t="shared" si="594"/>
        <v/>
      </c>
      <c r="V1239" s="135" t="str">
        <f t="shared" si="595"/>
        <v/>
      </c>
      <c r="W1239" s="135" t="str">
        <f t="shared" si="596"/>
        <v/>
      </c>
      <c r="X1239" s="119" t="str">
        <f t="shared" si="597"/>
        <v/>
      </c>
      <c r="Y1239" s="120" t="str">
        <f>IF(B:B="","",IF(R1239="Refreshment Beverage",VLOOKUP(Q1239,Rates!G$15:L$19,6,0)*W1239,VLOOKUP(Q1239,Rates!G$4:L$12,6,0)*W1239))</f>
        <v/>
      </c>
      <c r="Z1239" s="120" t="str">
        <f t="shared" si="598"/>
        <v/>
      </c>
      <c r="AA1239" s="120" t="str">
        <f t="shared" si="599"/>
        <v/>
      </c>
      <c r="AB1239" s="136" t="str">
        <f>IF(B:B="","",IF(R1239="Refreshment Beverage","",IF(AND(R1239="Beer",Q1239=0),SUM(LOOKUP(2,1/(Rates!$B$15:$B$18&lt;=W1239)/(Rates!$C$15:$C$18&gt;=W1239),Rates!$D$15:$D$18)*W1239),VLOOKUP(VALUE(Q:Q),Rates!A:B,2,0)*W1239)))</f>
        <v/>
      </c>
      <c r="AC1239" s="136" t="str">
        <f>IF(B:B="","",IF(R1239="Refreshment Beverage","",IF(AND(R1239="Beer",Q1239=0),SUM(LOOKUP(2,1/(Rates!$B$15:$B$18&lt;=W1239)/(Rates!$C$15:$C$18&gt;=W1239),Rates!$E$15:$E$18)*W1239),VLOOKUP(VALUE(Q:Q),Rates!A:C,3,0)*W1239)))</f>
        <v/>
      </c>
      <c r="AD1239" s="137" t="str">
        <f>IFERROR(IF(B:B="","",IF(R1239="Beer","",IF(VALUE(Q1239)=0,VLOOKUP(VLOOKUP(B:B,#REF!,16,0),Rates!A:E,2,0),VLOOKUP(VALUE(Q1239),Rates!A$31:B$34,2,0)*W1239))),0)</f>
        <v/>
      </c>
      <c r="AE1239" s="121" t="str">
        <f t="shared" si="600"/>
        <v/>
      </c>
      <c r="AF1239" s="138" t="str">
        <f t="shared" si="601"/>
        <v/>
      </c>
      <c r="AG1239" s="122" t="str">
        <f t="shared" si="602"/>
        <v/>
      </c>
      <c r="AH1239" s="123" t="str">
        <f t="shared" si="603"/>
        <v/>
      </c>
      <c r="AI1239" s="139" t="str">
        <f>IF(AE:AE="","",IF(R1239="Refreshment Beverage",AK1239*(Rates!J$19/100),ROUND(SUM(AH1239*(Rates!$J$8/100)),4)))</f>
        <v/>
      </c>
      <c r="AJ1239" s="124" t="str">
        <f t="shared" si="604"/>
        <v/>
      </c>
      <c r="AK1239" s="125" t="str">
        <f t="shared" si="605"/>
        <v/>
      </c>
      <c r="AL1239" s="121" t="str">
        <f t="shared" si="606"/>
        <v/>
      </c>
      <c r="AM1239" s="138" t="str">
        <f>IF(AS1239="","",IF(R1239="Refreshment Beverage",ROUND(AS1239*Rates!K$19,4),ROUND(AO1239*(VLOOKUP(VALUE(Q1239),Rates!G$4:L$12,3,0)),4)))</f>
        <v/>
      </c>
      <c r="AN1239" s="126" t="str">
        <f>IF(AS1239="","",IF(R1239="Refreshment Beverage",AS1239*(Rates!J$19/100),MAX(AM1239,AB1239)))</f>
        <v/>
      </c>
      <c r="AO1239" s="127" t="str">
        <f t="shared" si="607"/>
        <v/>
      </c>
      <c r="AP1239" s="127" t="str">
        <f t="shared" si="608"/>
        <v/>
      </c>
      <c r="AQ1239" s="140" t="str">
        <f>IF(AS1239="","",IF(R1239="Refreshment Beverage",ROUND(SUM(VLOOKUP(Q:Q,Rates!G$15:L$19,3,0)*(AS1239-Y1239-Z1239-AA1239)),4),ROUND(SUM(Rates!$K$8*AS1239),4)))</f>
        <v/>
      </c>
      <c r="AR1239" s="139" t="str">
        <f t="shared" si="609"/>
        <v/>
      </c>
      <c r="AS1239" s="125" t="str">
        <f t="shared" si="610"/>
        <v/>
      </c>
      <c r="AT1239" s="121" t="str">
        <f t="shared" si="611"/>
        <v/>
      </c>
      <c r="AU1239" s="138" t="str">
        <f>IF(AX1239="","",IF(R1239="Refreshment Beverage",ROUND((BA1239-Y1239-Z1239-AA1239)*VLOOKUP(VALUE(Q1239),Rates!G$15:L$19,3,0),4),ROUND(AW1239*(VLOOKUP(VALUE(Q1239),Rates!G:L,3,0)),4)))</f>
        <v/>
      </c>
      <c r="AV1239" s="126" t="str">
        <f t="shared" si="612"/>
        <v/>
      </c>
      <c r="AW1239" s="127" t="str">
        <f t="shared" si="613"/>
        <v/>
      </c>
      <c r="AX1239" s="123" t="str">
        <f t="shared" si="614"/>
        <v/>
      </c>
      <c r="AY1239" s="140" t="str">
        <f>IF(AX1239="","",IF(R1239="Refreshment Beverage",ROUND(SUM(AX1239*Rates!K$19),4),ROUND(SUM(AX1239*(Rates!J$8/100)),4)))</f>
        <v/>
      </c>
      <c r="AZ1239" s="124" t="str">
        <f t="shared" si="615"/>
        <v/>
      </c>
      <c r="BA1239" s="125" t="str">
        <f t="shared" si="616"/>
        <v/>
      </c>
      <c r="BB1239" s="115"/>
      <c r="BC1239" s="143"/>
      <c r="BD1239" s="100"/>
      <c r="BE1239" s="100"/>
      <c r="BF1239" s="100"/>
      <c r="BG1239" s="100"/>
    </row>
    <row r="1240" spans="1:59" ht="12.75" customHeight="1" x14ac:dyDescent="0.2">
      <c r="A1240" s="144"/>
      <c r="B1240" s="141"/>
      <c r="C1240" s="141"/>
      <c r="D1240" s="142"/>
      <c r="E1240" s="142"/>
      <c r="F1240" s="142"/>
      <c r="G1240" s="142"/>
      <c r="H1240" s="142"/>
      <c r="I1240" s="129"/>
      <c r="J1240" s="130"/>
      <c r="K1240" s="131" t="str">
        <f t="shared" si="587"/>
        <v/>
      </c>
      <c r="L1240" s="132" t="str">
        <f t="shared" si="588"/>
        <v/>
      </c>
      <c r="M1240" s="133" t="str">
        <f t="shared" si="589"/>
        <v/>
      </c>
      <c r="N1240" s="134" t="str">
        <f>IFERROR(IF(B:B="","",IF(R1240="Beer",SUM(LOOKUP(2,1/(Rates!$B$3:$B$5&lt;=W1240)/(Rates!$C$3:$C$5&gt;=W1240),Rates!$D$3:$D$5)*(X1240/100)*W1240),IF(R1240="Refreshment Beverage",SUM(LOOKUP(2,1/(Rates!$B$7:$B$11&lt;=W1240)/(Rates!$C$7:$C$11&gt;=W1240),Rates!$D$7:$D$11)*(X1240/100)*W1240)))),"")</f>
        <v/>
      </c>
      <c r="O1240" s="134" t="str">
        <f t="shared" si="590"/>
        <v/>
      </c>
      <c r="P1240" s="116"/>
      <c r="Q1240" s="117" t="str">
        <f t="shared" si="591"/>
        <v/>
      </c>
      <c r="R1240" s="128" t="str">
        <f t="shared" si="592"/>
        <v/>
      </c>
      <c r="S1240" s="135" t="str">
        <f>IF(B1240="","",IF(R1240="Refreshment Beverage",VLOOKUP(VALUE(Q1240),Rates!G$15:L$19,2,0),VLOOKUP(VALUE(Q1240),Rates!G$4:L$12,2,0)))</f>
        <v/>
      </c>
      <c r="T1240" s="135" t="str">
        <f t="shared" si="593"/>
        <v/>
      </c>
      <c r="U1240" s="118" t="str">
        <f t="shared" si="594"/>
        <v/>
      </c>
      <c r="V1240" s="135" t="str">
        <f t="shared" si="595"/>
        <v/>
      </c>
      <c r="W1240" s="135" t="str">
        <f t="shared" si="596"/>
        <v/>
      </c>
      <c r="X1240" s="119" t="str">
        <f t="shared" si="597"/>
        <v/>
      </c>
      <c r="Y1240" s="120" t="str">
        <f>IF(B:B="","",IF(R1240="Refreshment Beverage",VLOOKUP(Q1240,Rates!G$15:L$19,6,0)*W1240,VLOOKUP(Q1240,Rates!G$4:L$12,6,0)*W1240))</f>
        <v/>
      </c>
      <c r="Z1240" s="120" t="str">
        <f t="shared" si="598"/>
        <v/>
      </c>
      <c r="AA1240" s="120" t="str">
        <f t="shared" si="599"/>
        <v/>
      </c>
      <c r="AB1240" s="136" t="str">
        <f>IF(B:B="","",IF(R1240="Refreshment Beverage","",IF(AND(R1240="Beer",Q1240=0),SUM(LOOKUP(2,1/(Rates!$B$15:$B$18&lt;=W1240)/(Rates!$C$15:$C$18&gt;=W1240),Rates!$D$15:$D$18)*W1240),VLOOKUP(VALUE(Q:Q),Rates!A:B,2,0)*W1240)))</f>
        <v/>
      </c>
      <c r="AC1240" s="136" t="str">
        <f>IF(B:B="","",IF(R1240="Refreshment Beverage","",IF(AND(R1240="Beer",Q1240=0),SUM(LOOKUP(2,1/(Rates!$B$15:$B$18&lt;=W1240)/(Rates!$C$15:$C$18&gt;=W1240),Rates!$E$15:$E$18)*W1240),VLOOKUP(VALUE(Q:Q),Rates!A:C,3,0)*W1240)))</f>
        <v/>
      </c>
      <c r="AD1240" s="137" t="str">
        <f>IFERROR(IF(B:B="","",IF(R1240="Beer","",IF(VALUE(Q1240)=0,VLOOKUP(VLOOKUP(B:B,#REF!,16,0),Rates!A:E,2,0),VLOOKUP(VALUE(Q1240),Rates!A$31:B$34,2,0)*W1240))),0)</f>
        <v/>
      </c>
      <c r="AE1240" s="121" t="str">
        <f t="shared" si="600"/>
        <v/>
      </c>
      <c r="AF1240" s="138" t="str">
        <f t="shared" si="601"/>
        <v/>
      </c>
      <c r="AG1240" s="122" t="str">
        <f t="shared" si="602"/>
        <v/>
      </c>
      <c r="AH1240" s="123" t="str">
        <f t="shared" si="603"/>
        <v/>
      </c>
      <c r="AI1240" s="139" t="str">
        <f>IF(AE:AE="","",IF(R1240="Refreshment Beverage",AK1240*(Rates!J$19/100),ROUND(SUM(AH1240*(Rates!$J$8/100)),4)))</f>
        <v/>
      </c>
      <c r="AJ1240" s="124" t="str">
        <f t="shared" si="604"/>
        <v/>
      </c>
      <c r="AK1240" s="125" t="str">
        <f t="shared" si="605"/>
        <v/>
      </c>
      <c r="AL1240" s="121" t="str">
        <f t="shared" si="606"/>
        <v/>
      </c>
      <c r="AM1240" s="138" t="str">
        <f>IF(AS1240="","",IF(R1240="Refreshment Beverage",ROUND(AS1240*Rates!K$19,4),ROUND(AO1240*(VLOOKUP(VALUE(Q1240),Rates!G$4:L$12,3,0)),4)))</f>
        <v/>
      </c>
      <c r="AN1240" s="126" t="str">
        <f>IF(AS1240="","",IF(R1240="Refreshment Beverage",AS1240*(Rates!J$19/100),MAX(AM1240,AB1240)))</f>
        <v/>
      </c>
      <c r="AO1240" s="127" t="str">
        <f t="shared" si="607"/>
        <v/>
      </c>
      <c r="AP1240" s="127" t="str">
        <f t="shared" si="608"/>
        <v/>
      </c>
      <c r="AQ1240" s="140" t="str">
        <f>IF(AS1240="","",IF(R1240="Refreshment Beverage",ROUND(SUM(VLOOKUP(Q:Q,Rates!G$15:L$19,3,0)*(AS1240-Y1240-Z1240-AA1240)),4),ROUND(SUM(Rates!$K$8*AS1240),4)))</f>
        <v/>
      </c>
      <c r="AR1240" s="139" t="str">
        <f t="shared" si="609"/>
        <v/>
      </c>
      <c r="AS1240" s="125" t="str">
        <f t="shared" si="610"/>
        <v/>
      </c>
      <c r="AT1240" s="121" t="str">
        <f t="shared" si="611"/>
        <v/>
      </c>
      <c r="AU1240" s="138" t="str">
        <f>IF(AX1240="","",IF(R1240="Refreshment Beverage",ROUND((BA1240-Y1240-Z1240-AA1240)*VLOOKUP(VALUE(Q1240),Rates!G$15:L$19,3,0),4),ROUND(AW1240*(VLOOKUP(VALUE(Q1240),Rates!G:L,3,0)),4)))</f>
        <v/>
      </c>
      <c r="AV1240" s="126" t="str">
        <f t="shared" si="612"/>
        <v/>
      </c>
      <c r="AW1240" s="127" t="str">
        <f t="shared" si="613"/>
        <v/>
      </c>
      <c r="AX1240" s="123" t="str">
        <f t="shared" si="614"/>
        <v/>
      </c>
      <c r="AY1240" s="140" t="str">
        <f>IF(AX1240="","",IF(R1240="Refreshment Beverage",ROUND(SUM(AX1240*Rates!K$19),4),ROUND(SUM(AX1240*(Rates!J$8/100)),4)))</f>
        <v/>
      </c>
      <c r="AZ1240" s="124" t="str">
        <f t="shared" si="615"/>
        <v/>
      </c>
      <c r="BA1240" s="125" t="str">
        <f t="shared" si="616"/>
        <v/>
      </c>
      <c r="BB1240" s="115"/>
      <c r="BC1240" s="143"/>
      <c r="BD1240" s="100"/>
      <c r="BE1240" s="100"/>
      <c r="BF1240" s="100"/>
      <c r="BG1240" s="100"/>
    </row>
    <row r="1241" spans="1:59" ht="12.75" customHeight="1" x14ac:dyDescent="0.2">
      <c r="A1241" s="144"/>
      <c r="B1241" s="141"/>
      <c r="C1241" s="141"/>
      <c r="D1241" s="142"/>
      <c r="E1241" s="142"/>
      <c r="F1241" s="142"/>
      <c r="G1241" s="142"/>
      <c r="H1241" s="142"/>
      <c r="I1241" s="129"/>
      <c r="J1241" s="130"/>
      <c r="K1241" s="131" t="str">
        <f t="shared" si="587"/>
        <v/>
      </c>
      <c r="L1241" s="132" t="str">
        <f t="shared" si="588"/>
        <v/>
      </c>
      <c r="M1241" s="133" t="str">
        <f t="shared" si="589"/>
        <v/>
      </c>
      <c r="N1241" s="134" t="str">
        <f>IFERROR(IF(B:B="","",IF(R1241="Beer",SUM(LOOKUP(2,1/(Rates!$B$3:$B$5&lt;=W1241)/(Rates!$C$3:$C$5&gt;=W1241),Rates!$D$3:$D$5)*(X1241/100)*W1241),IF(R1241="Refreshment Beverage",SUM(LOOKUP(2,1/(Rates!$B$7:$B$11&lt;=W1241)/(Rates!$C$7:$C$11&gt;=W1241),Rates!$D$7:$D$11)*(X1241/100)*W1241)))),"")</f>
        <v/>
      </c>
      <c r="O1241" s="134" t="str">
        <f t="shared" si="590"/>
        <v/>
      </c>
      <c r="P1241" s="116"/>
      <c r="Q1241" s="117" t="str">
        <f t="shared" si="591"/>
        <v/>
      </c>
      <c r="R1241" s="128" t="str">
        <f t="shared" si="592"/>
        <v/>
      </c>
      <c r="S1241" s="135" t="str">
        <f>IF(B1241="","",IF(R1241="Refreshment Beverage",VLOOKUP(VALUE(Q1241),Rates!G$15:L$19,2,0),VLOOKUP(VALUE(Q1241),Rates!G$4:L$12,2,0)))</f>
        <v/>
      </c>
      <c r="T1241" s="135" t="str">
        <f t="shared" si="593"/>
        <v/>
      </c>
      <c r="U1241" s="118" t="str">
        <f t="shared" si="594"/>
        <v/>
      </c>
      <c r="V1241" s="135" t="str">
        <f t="shared" si="595"/>
        <v/>
      </c>
      <c r="W1241" s="135" t="str">
        <f t="shared" si="596"/>
        <v/>
      </c>
      <c r="X1241" s="119" t="str">
        <f t="shared" si="597"/>
        <v/>
      </c>
      <c r="Y1241" s="120" t="str">
        <f>IF(B:B="","",IF(R1241="Refreshment Beverage",VLOOKUP(Q1241,Rates!G$15:L$19,6,0)*W1241,VLOOKUP(Q1241,Rates!G$4:L$12,6,0)*W1241))</f>
        <v/>
      </c>
      <c r="Z1241" s="120" t="str">
        <f t="shared" si="598"/>
        <v/>
      </c>
      <c r="AA1241" s="120" t="str">
        <f t="shared" si="599"/>
        <v/>
      </c>
      <c r="AB1241" s="136" t="str">
        <f>IF(B:B="","",IF(R1241="Refreshment Beverage","",IF(AND(R1241="Beer",Q1241=0),SUM(LOOKUP(2,1/(Rates!$B$15:$B$18&lt;=W1241)/(Rates!$C$15:$C$18&gt;=W1241),Rates!$D$15:$D$18)*W1241),VLOOKUP(VALUE(Q:Q),Rates!A:B,2,0)*W1241)))</f>
        <v/>
      </c>
      <c r="AC1241" s="136" t="str">
        <f>IF(B:B="","",IF(R1241="Refreshment Beverage","",IF(AND(R1241="Beer",Q1241=0),SUM(LOOKUP(2,1/(Rates!$B$15:$B$18&lt;=W1241)/(Rates!$C$15:$C$18&gt;=W1241),Rates!$E$15:$E$18)*W1241),VLOOKUP(VALUE(Q:Q),Rates!A:C,3,0)*W1241)))</f>
        <v/>
      </c>
      <c r="AD1241" s="137" t="str">
        <f>IFERROR(IF(B:B="","",IF(R1241="Beer","",IF(VALUE(Q1241)=0,VLOOKUP(VLOOKUP(B:B,#REF!,16,0),Rates!A:E,2,0),VLOOKUP(VALUE(Q1241),Rates!A$31:B$34,2,0)*W1241))),0)</f>
        <v/>
      </c>
      <c r="AE1241" s="121" t="str">
        <f t="shared" si="600"/>
        <v/>
      </c>
      <c r="AF1241" s="138" t="str">
        <f t="shared" si="601"/>
        <v/>
      </c>
      <c r="AG1241" s="122" t="str">
        <f t="shared" si="602"/>
        <v/>
      </c>
      <c r="AH1241" s="123" t="str">
        <f t="shared" si="603"/>
        <v/>
      </c>
      <c r="AI1241" s="139" t="str">
        <f>IF(AE:AE="","",IF(R1241="Refreshment Beverage",AK1241*(Rates!J$19/100),ROUND(SUM(AH1241*(Rates!$J$8/100)),4)))</f>
        <v/>
      </c>
      <c r="AJ1241" s="124" t="str">
        <f t="shared" si="604"/>
        <v/>
      </c>
      <c r="AK1241" s="125" t="str">
        <f t="shared" si="605"/>
        <v/>
      </c>
      <c r="AL1241" s="121" t="str">
        <f t="shared" si="606"/>
        <v/>
      </c>
      <c r="AM1241" s="138" t="str">
        <f>IF(AS1241="","",IF(R1241="Refreshment Beverage",ROUND(AS1241*Rates!K$19,4),ROUND(AO1241*(VLOOKUP(VALUE(Q1241),Rates!G$4:L$12,3,0)),4)))</f>
        <v/>
      </c>
      <c r="AN1241" s="126" t="str">
        <f>IF(AS1241="","",IF(R1241="Refreshment Beverage",AS1241*(Rates!J$19/100),MAX(AM1241,AB1241)))</f>
        <v/>
      </c>
      <c r="AO1241" s="127" t="str">
        <f t="shared" si="607"/>
        <v/>
      </c>
      <c r="AP1241" s="127" t="str">
        <f t="shared" si="608"/>
        <v/>
      </c>
      <c r="AQ1241" s="140" t="str">
        <f>IF(AS1241="","",IF(R1241="Refreshment Beverage",ROUND(SUM(VLOOKUP(Q:Q,Rates!G$15:L$19,3,0)*(AS1241-Y1241-Z1241-AA1241)),4),ROUND(SUM(Rates!$K$8*AS1241),4)))</f>
        <v/>
      </c>
      <c r="AR1241" s="139" t="str">
        <f t="shared" si="609"/>
        <v/>
      </c>
      <c r="AS1241" s="125" t="str">
        <f t="shared" si="610"/>
        <v/>
      </c>
      <c r="AT1241" s="121" t="str">
        <f t="shared" si="611"/>
        <v/>
      </c>
      <c r="AU1241" s="138" t="str">
        <f>IF(AX1241="","",IF(R1241="Refreshment Beverage",ROUND((BA1241-Y1241-Z1241-AA1241)*VLOOKUP(VALUE(Q1241),Rates!G$15:L$19,3,0),4),ROUND(AW1241*(VLOOKUP(VALUE(Q1241),Rates!G:L,3,0)),4)))</f>
        <v/>
      </c>
      <c r="AV1241" s="126" t="str">
        <f t="shared" si="612"/>
        <v/>
      </c>
      <c r="AW1241" s="127" t="str">
        <f t="shared" si="613"/>
        <v/>
      </c>
      <c r="AX1241" s="123" t="str">
        <f t="shared" si="614"/>
        <v/>
      </c>
      <c r="AY1241" s="140" t="str">
        <f>IF(AX1241="","",IF(R1241="Refreshment Beverage",ROUND(SUM(AX1241*Rates!K$19),4),ROUND(SUM(AX1241*(Rates!J$8/100)),4)))</f>
        <v/>
      </c>
      <c r="AZ1241" s="124" t="str">
        <f t="shared" si="615"/>
        <v/>
      </c>
      <c r="BA1241" s="125" t="str">
        <f t="shared" si="616"/>
        <v/>
      </c>
      <c r="BB1241" s="115"/>
      <c r="BC1241" s="143"/>
      <c r="BD1241" s="100"/>
      <c r="BE1241" s="100"/>
      <c r="BF1241" s="100"/>
      <c r="BG1241" s="100"/>
    </row>
    <row r="1242" spans="1:59" ht="12.75" customHeight="1" x14ac:dyDescent="0.2">
      <c r="A1242" s="144"/>
      <c r="B1242" s="141"/>
      <c r="C1242" s="141"/>
      <c r="D1242" s="142"/>
      <c r="E1242" s="142"/>
      <c r="F1242" s="142"/>
      <c r="G1242" s="142"/>
      <c r="H1242" s="142"/>
      <c r="I1242" s="129"/>
      <c r="J1242" s="130"/>
      <c r="K1242" s="131" t="str">
        <f t="shared" ref="K1242:K1305" si="617">IFERROR(IF(B:B="","",IF(OR(C1242="",E1242="",F1242="",G1242="",H1242="",I1242="",J1242=""),"",ROUND(IF(J1242="Gross Price to Brewers",AE1242,IF(J1242="Retail Price",AL1242,IF(J1242="Licensee Retail",AT1242,""))),2))),"")</f>
        <v/>
      </c>
      <c r="L1242" s="132" t="str">
        <f t="shared" ref="L1242:L1305" si="618">IFERROR(IF(B:B="","",IF(OR(C1242="",E1242="",F1242="",G1242="",H1242="",I1242="",J1242=""),"",ROUND(IF(J1242="Gross Price to Brewers",AH1242,IF(J1242="Retail Price",AP1242,IF(J1242="Licensee Retail",AX1242,""))),2))),"")</f>
        <v/>
      </c>
      <c r="M1242" s="133" t="str">
        <f t="shared" ref="M1242:M1305" si="619">IFERROR(IF(B:B="","",IF(OR(C1242="",E1242="",F1242="",G1242="",H1242="",I1242="",J1242=""),"",ROUND(IF(J1242="Gross Price to Brewers",AK1242,IF(J1242="Retail Price",AS1242,IF(J1242="Licensee Retail",BA1242,""))),2))),"")</f>
        <v/>
      </c>
      <c r="N1242" s="134" t="str">
        <f>IFERROR(IF(B:B="","",IF(R1242="Beer",SUM(LOOKUP(2,1/(Rates!$B$3:$B$5&lt;=W1242)/(Rates!$C$3:$C$5&gt;=W1242),Rates!$D$3:$D$5)*(X1242/100)*W1242),IF(R1242="Refreshment Beverage",SUM(LOOKUP(2,1/(Rates!$B$7:$B$11&lt;=W1242)/(Rates!$C$7:$C$11&gt;=W1242),Rates!$D$7:$D$11)*(X1242/100)*W1242)))),"")</f>
        <v/>
      </c>
      <c r="O1242" s="134" t="str">
        <f t="shared" ref="O1242:O1305" si="620">IF(B:B="","",IF(M1242&gt;N1242,"YES","NO"))</f>
        <v/>
      </c>
      <c r="P1242" s="116"/>
      <c r="Q1242" s="117" t="str">
        <f t="shared" ref="Q1242:Q1305" si="621">IF(B1242="","",IF(OR(D1242="",D1242=5),0,D1242))</f>
        <v/>
      </c>
      <c r="R1242" s="128" t="str">
        <f t="shared" ref="R1242:R1305" si="622">IF(B1242="","",C1242)</f>
        <v/>
      </c>
      <c r="S1242" s="135" t="str">
        <f>IF(B1242="","",IF(R1242="Refreshment Beverage",VLOOKUP(VALUE(Q1242),Rates!G$15:L$19,2,0),VLOOKUP(VALUE(Q1242),Rates!G$4:L$12,2,0)))</f>
        <v/>
      </c>
      <c r="T1242" s="135" t="str">
        <f t="shared" ref="T1242:T1305" si="623">IF(B1242="","",G1242)</f>
        <v/>
      </c>
      <c r="U1242" s="118" t="str">
        <f t="shared" ref="U1242:U1305" si="624">IF(B:B="","",SUM(W1242/V1242))</f>
        <v/>
      </c>
      <c r="V1242" s="135" t="str">
        <f t="shared" ref="V1242:V1305" si="625">IF(B1242="","",F1242)</f>
        <v/>
      </c>
      <c r="W1242" s="135" t="str">
        <f t="shared" ref="W1242:W1305" si="626">IF(B1242="","",E1242*F1242)</f>
        <v/>
      </c>
      <c r="X1242" s="119" t="str">
        <f t="shared" ref="X1242:X1305" si="627">IF(B1242="","",H1242)</f>
        <v/>
      </c>
      <c r="Y1242" s="120" t="str">
        <f>IF(B:B="","",IF(R1242="Refreshment Beverage",VLOOKUP(Q1242,Rates!G$15:L$19,6,0)*W1242,VLOOKUP(Q1242,Rates!G$4:L$12,6,0)*W1242))</f>
        <v/>
      </c>
      <c r="Z1242" s="120" t="str">
        <f t="shared" ref="Z1242:Z1305" si="628">IF(B:B="","",IF(R1242="Refreshment Beverage",0,IF(T1242="Keg",0,ROUND(0.34/12*V1242,2))))</f>
        <v/>
      </c>
      <c r="AA1242" s="120" t="str">
        <f t="shared" ref="AA1242:AA1305" si="629">IF(B:B="","",IF(AND(T1242="Can",V1242=8,R1242="Beer"),V1242*0.0192,IF(AND(T1242="Can",V1242=15,R1242="Beer"),V1242*0.0096,IF(AND(T1242="Can",V1242=20,R1242="Beer"),V1242*0.0102,IF(AND(T1242="Can",V1242=30,R1242="Beer"),V1242*0.0085,IF(AND(T1242="Can",V1242=36,R1242="Beer"),V1242*0.0071,IF(AND(T1242="Bottle",V1242=24,R1242="Beer"),V1242*0.0153,IF(AND(R1242="Refreshment Beverage",U1242&gt;0.49,U1242&lt;0.401),V1242*0.0512,IF(AND(R1242="Refreshment Beverage",U1242&gt;0.4,U1242&lt;0.47),V1242*0.0614,IF(AND(R1242="Refreshment Beverage",U1242&gt;0.469,U1242&lt;0.66),V1242*0.0716,IF(AND(R1242="Refreshment Beverage",U1242&gt;0.659,U1242&lt;0.75),V1242*0.1023,IF(AND(R1242="Refreshment Beverage",U1242&gt;0.749,U1242&lt;0.9),V1242*0.1125,IF(AND(R1242="Refreshment Beverage",U1242&gt;0.899,U1242&lt;1),V1242*0.133,IF(AND(R1242="Refreshment Beverage",U1242=1),V1242*0.1432,IF(AND(R1242="Refreshment Beverage",U1242=1.14),V1242*0.1637,IF(AND(R1242="Refreshment Beverage",U1242=2),V1242*0.2864,IF(AND(R1242="Refreshment Beverage",U1242=3),V1242*0.4297,IF(AND(R1242="Refreshment Beverage",U1242=1.75),V1242*0.2558,0))))))))))))))))))</f>
        <v/>
      </c>
      <c r="AB1242" s="136" t="str">
        <f>IF(B:B="","",IF(R1242="Refreshment Beverage","",IF(AND(R1242="Beer",Q1242=0),SUM(LOOKUP(2,1/(Rates!$B$15:$B$18&lt;=W1242)/(Rates!$C$15:$C$18&gt;=W1242),Rates!$D$15:$D$18)*W1242),VLOOKUP(VALUE(Q:Q),Rates!A:B,2,0)*W1242)))</f>
        <v/>
      </c>
      <c r="AC1242" s="136" t="str">
        <f>IF(B:B="","",IF(R1242="Refreshment Beverage","",IF(AND(R1242="Beer",Q1242=0),SUM(LOOKUP(2,1/(Rates!$B$15:$B$18&lt;=W1242)/(Rates!$C$15:$C$18&gt;=W1242),Rates!$E$15:$E$18)*W1242),VLOOKUP(VALUE(Q:Q),Rates!A:C,3,0)*W1242)))</f>
        <v/>
      </c>
      <c r="AD1242" s="137" t="str">
        <f>IFERROR(IF(B:B="","",IF(R1242="Beer","",IF(VALUE(Q1242)=0,VLOOKUP(VLOOKUP(B:B,#REF!,16,0),Rates!A:E,2,0),VLOOKUP(VALUE(Q1242),Rates!A$31:B$34,2,0)*W1242))),0)</f>
        <v/>
      </c>
      <c r="AE1242" s="121" t="str">
        <f t="shared" ref="AE1242:AE1305" si="630">IF(J1242="Gross Price to Brewers",I1242,"")</f>
        <v/>
      </c>
      <c r="AF1242" s="138" t="str">
        <f t="shared" ref="AF1242:AF1305" si="631">IF(AE:AE="","",ROUND(SUM(AE1242*(S1242/100)),4))</f>
        <v/>
      </c>
      <c r="AG1242" s="122" t="str">
        <f t="shared" ref="AG1242:AG1305" si="632">IF(AE:AE="","",IF(R1242="Refreshment Beverage",MAX(AF1242,AD1242),MAX(AB1242,AF1242)))</f>
        <v/>
      </c>
      <c r="AH1242" s="123" t="str">
        <f t="shared" ref="AH1242:AH1305" si="633">IF(AE:AE="","",IF(R1242="Refreshment Beverage",AK1242-AJ1242,SUM(Y1242:AA1242)+AE1242+AG1242))</f>
        <v/>
      </c>
      <c r="AI1242" s="139" t="str">
        <f>IF(AE:AE="","",IF(R1242="Refreshment Beverage",AK1242*(Rates!J$19/100),ROUND(SUM(AH1242*(Rates!$J$8/100)),4)))</f>
        <v/>
      </c>
      <c r="AJ1242" s="124" t="str">
        <f t="shared" ref="AJ1242:AJ1305" si="634">IF(AE:AE="","",IF(R1242="Refreshment Beverage",AI1242,MAX(AC1242,AI1242)))</f>
        <v/>
      </c>
      <c r="AK1242" s="125" t="str">
        <f t="shared" ref="AK1242:AK1305" si="635">IF(AE:AE="","",IF(R1242="Refreshment Beverage",SUM(AE1242+Y1242+Z1242+AA1242+AG1242),SUM(AH1242+AJ1242)))</f>
        <v/>
      </c>
      <c r="AL1242" s="121" t="str">
        <f t="shared" ref="AL1242:AL1305" si="636">IF(AS1242="","",IF(R1242="Refreshment Beverage",ROUND(SUM(AS1242-AR1242-AA1242-Z1242-Y1242),2),ROUND(SUM(AS1242-AR1242-AN1242-Y1242-Z1242-AA1242),2)))</f>
        <v/>
      </c>
      <c r="AM1242" s="138" t="str">
        <f>IF(AS1242="","",IF(R1242="Refreshment Beverage",ROUND(AS1242*Rates!K$19,4),ROUND(AO1242*(VLOOKUP(VALUE(Q1242),Rates!G$4:L$12,3,0)),4)))</f>
        <v/>
      </c>
      <c r="AN1242" s="126" t="str">
        <f>IF(AS1242="","",IF(R1242="Refreshment Beverage",AS1242*(Rates!J$19/100),MAX(AM1242,AB1242)))</f>
        <v/>
      </c>
      <c r="AO1242" s="127" t="str">
        <f t="shared" ref="AO1242:AO1305" si="637">IF(AS1242="","",ROUND(SUM(AS1242-AR1242-Y1242-Z1242-AA1242),4))</f>
        <v/>
      </c>
      <c r="AP1242" s="127" t="str">
        <f t="shared" ref="AP1242:AP1305" si="638">IF(AS1242="","",IF(R1242="Refreshment Beverage",ROUND(AS1242-AN1242,2),ROUND(SUM(AS1242-AR1242),2)))</f>
        <v/>
      </c>
      <c r="AQ1242" s="140" t="str">
        <f>IF(AS1242="","",IF(R1242="Refreshment Beverage",ROUND(SUM(VLOOKUP(Q:Q,Rates!G$15:L$19,3,0)*(AS1242-Y1242-Z1242-AA1242)),4),ROUND(SUM(Rates!$K$8*AS1242),4)))</f>
        <v/>
      </c>
      <c r="AR1242" s="139" t="str">
        <f t="shared" ref="AR1242:AR1305" si="639">IF(AS1242="","",IF(R1242="Refreshment Beverage",MAX(AD1242,AQ1242),MAX(AQ1242,AC1242)))</f>
        <v/>
      </c>
      <c r="AS1242" s="125" t="str">
        <f t="shared" ref="AS1242:AS1305" si="640">IF(J1242="Retail Price",SUM(I1242+0.004),"")</f>
        <v/>
      </c>
      <c r="AT1242" s="121" t="str">
        <f t="shared" ref="AT1242:AT1305" si="641">IF(AX1242="","",IF(R1242="Refreshment Beverage",SUM(BA1242-AV1242-Y1242-Z1242-AA1242),SUM(AX1242-AV1242-Y1242-Z1242-AA1242)))</f>
        <v/>
      </c>
      <c r="AU1242" s="138" t="str">
        <f>IF(AX1242="","",IF(R1242="Refreshment Beverage",ROUND((BA1242-Y1242-Z1242-AA1242)*VLOOKUP(VALUE(Q1242),Rates!G$15:L$19,3,0),4),ROUND(AW1242*(VLOOKUP(VALUE(Q1242),Rates!G:L,3,0)),4)))</f>
        <v/>
      </c>
      <c r="AV1242" s="126" t="str">
        <f t="shared" ref="AV1242:AV1305" si="642">IF(AX1242="","",IF(R1242="Refreshment Beverage",MAX(AU1242,AD1242),MAX(AB1242,AU1242)))</f>
        <v/>
      </c>
      <c r="AW1242" s="127" t="str">
        <f t="shared" ref="AW1242:AW1305" si="643">IF(AX1242="","",IF(R1242="Refreshment Beverage",SUM(BA1242-AV1242-Y1242-Z1242-AA1242),ROUND(SUM(BA1242-AZ1242-Y1242-Z1242-AA1242),4)))</f>
        <v/>
      </c>
      <c r="AX1242" s="123" t="str">
        <f t="shared" ref="AX1242:AX1305" si="644">IF(J1242="Licensee Retail",I1242,"")</f>
        <v/>
      </c>
      <c r="AY1242" s="140" t="str">
        <f>IF(AX1242="","",IF(R1242="Refreshment Beverage",ROUND(SUM(AX1242*Rates!K$19),4),ROUND(SUM(AX1242*(Rates!J$8/100)),4)))</f>
        <v/>
      </c>
      <c r="AZ1242" s="124" t="str">
        <f t="shared" ref="AZ1242:AZ1305" si="645">IF(AX1242="","",MAX($AC1242,AY1242))</f>
        <v/>
      </c>
      <c r="BA1242" s="125" t="str">
        <f t="shared" ref="BA1242:BA1305" si="646">IF(AX1242="","",SUM(AX1242+AZ1242))</f>
        <v/>
      </c>
      <c r="BB1242" s="115"/>
      <c r="BC1242" s="143"/>
      <c r="BD1242" s="100"/>
      <c r="BE1242" s="100"/>
      <c r="BF1242" s="100"/>
      <c r="BG1242" s="100"/>
    </row>
    <row r="1243" spans="1:59" ht="12.75" customHeight="1" x14ac:dyDescent="0.2">
      <c r="A1243" s="144"/>
      <c r="B1243" s="141"/>
      <c r="C1243" s="141"/>
      <c r="D1243" s="142"/>
      <c r="E1243" s="142"/>
      <c r="F1243" s="142"/>
      <c r="G1243" s="142"/>
      <c r="H1243" s="142"/>
      <c r="I1243" s="129"/>
      <c r="J1243" s="130"/>
      <c r="K1243" s="131" t="str">
        <f t="shared" si="617"/>
        <v/>
      </c>
      <c r="L1243" s="132" t="str">
        <f t="shared" si="618"/>
        <v/>
      </c>
      <c r="M1243" s="133" t="str">
        <f t="shared" si="619"/>
        <v/>
      </c>
      <c r="N1243" s="134" t="str">
        <f>IFERROR(IF(B:B="","",IF(R1243="Beer",SUM(LOOKUP(2,1/(Rates!$B$3:$B$5&lt;=W1243)/(Rates!$C$3:$C$5&gt;=W1243),Rates!$D$3:$D$5)*(X1243/100)*W1243),IF(R1243="Refreshment Beverage",SUM(LOOKUP(2,1/(Rates!$B$7:$B$11&lt;=W1243)/(Rates!$C$7:$C$11&gt;=W1243),Rates!$D$7:$D$11)*(X1243/100)*W1243)))),"")</f>
        <v/>
      </c>
      <c r="O1243" s="134" t="str">
        <f t="shared" si="620"/>
        <v/>
      </c>
      <c r="P1243" s="116"/>
      <c r="Q1243" s="117" t="str">
        <f t="shared" si="621"/>
        <v/>
      </c>
      <c r="R1243" s="128" t="str">
        <f t="shared" si="622"/>
        <v/>
      </c>
      <c r="S1243" s="135" t="str">
        <f>IF(B1243="","",IF(R1243="Refreshment Beverage",VLOOKUP(VALUE(Q1243),Rates!G$15:L$19,2,0),VLOOKUP(VALUE(Q1243),Rates!G$4:L$12,2,0)))</f>
        <v/>
      </c>
      <c r="T1243" s="135" t="str">
        <f t="shared" si="623"/>
        <v/>
      </c>
      <c r="U1243" s="118" t="str">
        <f t="shared" si="624"/>
        <v/>
      </c>
      <c r="V1243" s="135" t="str">
        <f t="shared" si="625"/>
        <v/>
      </c>
      <c r="W1243" s="135" t="str">
        <f t="shared" si="626"/>
        <v/>
      </c>
      <c r="X1243" s="119" t="str">
        <f t="shared" si="627"/>
        <v/>
      </c>
      <c r="Y1243" s="120" t="str">
        <f>IF(B:B="","",IF(R1243="Refreshment Beverage",VLOOKUP(Q1243,Rates!G$15:L$19,6,0)*W1243,VLOOKUP(Q1243,Rates!G$4:L$12,6,0)*W1243))</f>
        <v/>
      </c>
      <c r="Z1243" s="120" t="str">
        <f t="shared" si="628"/>
        <v/>
      </c>
      <c r="AA1243" s="120" t="str">
        <f t="shared" si="629"/>
        <v/>
      </c>
      <c r="AB1243" s="136" t="str">
        <f>IF(B:B="","",IF(R1243="Refreshment Beverage","",IF(AND(R1243="Beer",Q1243=0),SUM(LOOKUP(2,1/(Rates!$B$15:$B$18&lt;=W1243)/(Rates!$C$15:$C$18&gt;=W1243),Rates!$D$15:$D$18)*W1243),VLOOKUP(VALUE(Q:Q),Rates!A:B,2,0)*W1243)))</f>
        <v/>
      </c>
      <c r="AC1243" s="136" t="str">
        <f>IF(B:B="","",IF(R1243="Refreshment Beverage","",IF(AND(R1243="Beer",Q1243=0),SUM(LOOKUP(2,1/(Rates!$B$15:$B$18&lt;=W1243)/(Rates!$C$15:$C$18&gt;=W1243),Rates!$E$15:$E$18)*W1243),VLOOKUP(VALUE(Q:Q),Rates!A:C,3,0)*W1243)))</f>
        <v/>
      </c>
      <c r="AD1243" s="137" t="str">
        <f>IFERROR(IF(B:B="","",IF(R1243="Beer","",IF(VALUE(Q1243)=0,VLOOKUP(VLOOKUP(B:B,#REF!,16,0),Rates!A:E,2,0),VLOOKUP(VALUE(Q1243),Rates!A$31:B$34,2,0)*W1243))),0)</f>
        <v/>
      </c>
      <c r="AE1243" s="121" t="str">
        <f t="shared" si="630"/>
        <v/>
      </c>
      <c r="AF1243" s="138" t="str">
        <f t="shared" si="631"/>
        <v/>
      </c>
      <c r="AG1243" s="122" t="str">
        <f t="shared" si="632"/>
        <v/>
      </c>
      <c r="AH1243" s="123" t="str">
        <f t="shared" si="633"/>
        <v/>
      </c>
      <c r="AI1243" s="139" t="str">
        <f>IF(AE:AE="","",IF(R1243="Refreshment Beverage",AK1243*(Rates!J$19/100),ROUND(SUM(AH1243*(Rates!$J$8/100)),4)))</f>
        <v/>
      </c>
      <c r="AJ1243" s="124" t="str">
        <f t="shared" si="634"/>
        <v/>
      </c>
      <c r="AK1243" s="125" t="str">
        <f t="shared" si="635"/>
        <v/>
      </c>
      <c r="AL1243" s="121" t="str">
        <f t="shared" si="636"/>
        <v/>
      </c>
      <c r="AM1243" s="138" t="str">
        <f>IF(AS1243="","",IF(R1243="Refreshment Beverage",ROUND(AS1243*Rates!K$19,4),ROUND(AO1243*(VLOOKUP(VALUE(Q1243),Rates!G$4:L$12,3,0)),4)))</f>
        <v/>
      </c>
      <c r="AN1243" s="126" t="str">
        <f>IF(AS1243="","",IF(R1243="Refreshment Beverage",AS1243*(Rates!J$19/100),MAX(AM1243,AB1243)))</f>
        <v/>
      </c>
      <c r="AO1243" s="127" t="str">
        <f t="shared" si="637"/>
        <v/>
      </c>
      <c r="AP1243" s="127" t="str">
        <f t="shared" si="638"/>
        <v/>
      </c>
      <c r="AQ1243" s="140" t="str">
        <f>IF(AS1243="","",IF(R1243="Refreshment Beverage",ROUND(SUM(VLOOKUP(Q:Q,Rates!G$15:L$19,3,0)*(AS1243-Y1243-Z1243-AA1243)),4),ROUND(SUM(Rates!$K$8*AS1243),4)))</f>
        <v/>
      </c>
      <c r="AR1243" s="139" t="str">
        <f t="shared" si="639"/>
        <v/>
      </c>
      <c r="AS1243" s="125" t="str">
        <f t="shared" si="640"/>
        <v/>
      </c>
      <c r="AT1243" s="121" t="str">
        <f t="shared" si="641"/>
        <v/>
      </c>
      <c r="AU1243" s="138" t="str">
        <f>IF(AX1243="","",IF(R1243="Refreshment Beverage",ROUND((BA1243-Y1243-Z1243-AA1243)*VLOOKUP(VALUE(Q1243),Rates!G$15:L$19,3,0),4),ROUND(AW1243*(VLOOKUP(VALUE(Q1243),Rates!G:L,3,0)),4)))</f>
        <v/>
      </c>
      <c r="AV1243" s="126" t="str">
        <f t="shared" si="642"/>
        <v/>
      </c>
      <c r="AW1243" s="127" t="str">
        <f t="shared" si="643"/>
        <v/>
      </c>
      <c r="AX1243" s="123" t="str">
        <f t="shared" si="644"/>
        <v/>
      </c>
      <c r="AY1243" s="140" t="str">
        <f>IF(AX1243="","",IF(R1243="Refreshment Beverage",ROUND(SUM(AX1243*Rates!K$19),4),ROUND(SUM(AX1243*(Rates!J$8/100)),4)))</f>
        <v/>
      </c>
      <c r="AZ1243" s="124" t="str">
        <f t="shared" si="645"/>
        <v/>
      </c>
      <c r="BA1243" s="125" t="str">
        <f t="shared" si="646"/>
        <v/>
      </c>
      <c r="BB1243" s="115"/>
      <c r="BC1243" s="143"/>
      <c r="BD1243" s="100"/>
      <c r="BE1243" s="100"/>
      <c r="BF1243" s="100"/>
      <c r="BG1243" s="100"/>
    </row>
    <row r="1244" spans="1:59" ht="12.75" customHeight="1" x14ac:dyDescent="0.2">
      <c r="A1244" s="144"/>
      <c r="B1244" s="141"/>
      <c r="C1244" s="141"/>
      <c r="D1244" s="142"/>
      <c r="E1244" s="142"/>
      <c r="F1244" s="142"/>
      <c r="G1244" s="142"/>
      <c r="H1244" s="142"/>
      <c r="I1244" s="129"/>
      <c r="J1244" s="130"/>
      <c r="K1244" s="131" t="str">
        <f t="shared" si="617"/>
        <v/>
      </c>
      <c r="L1244" s="132" t="str">
        <f t="shared" si="618"/>
        <v/>
      </c>
      <c r="M1244" s="133" t="str">
        <f t="shared" si="619"/>
        <v/>
      </c>
      <c r="N1244" s="134" t="str">
        <f>IFERROR(IF(B:B="","",IF(R1244="Beer",SUM(LOOKUP(2,1/(Rates!$B$3:$B$5&lt;=W1244)/(Rates!$C$3:$C$5&gt;=W1244),Rates!$D$3:$D$5)*(X1244/100)*W1244),IF(R1244="Refreshment Beverage",SUM(LOOKUP(2,1/(Rates!$B$7:$B$11&lt;=W1244)/(Rates!$C$7:$C$11&gt;=W1244),Rates!$D$7:$D$11)*(X1244/100)*W1244)))),"")</f>
        <v/>
      </c>
      <c r="O1244" s="134" t="str">
        <f t="shared" si="620"/>
        <v/>
      </c>
      <c r="P1244" s="116"/>
      <c r="Q1244" s="117" t="str">
        <f t="shared" si="621"/>
        <v/>
      </c>
      <c r="R1244" s="128" t="str">
        <f t="shared" si="622"/>
        <v/>
      </c>
      <c r="S1244" s="135" t="str">
        <f>IF(B1244="","",IF(R1244="Refreshment Beverage",VLOOKUP(VALUE(Q1244),Rates!G$15:L$19,2,0),VLOOKUP(VALUE(Q1244),Rates!G$4:L$12,2,0)))</f>
        <v/>
      </c>
      <c r="T1244" s="135" t="str">
        <f t="shared" si="623"/>
        <v/>
      </c>
      <c r="U1244" s="118" t="str">
        <f t="shared" si="624"/>
        <v/>
      </c>
      <c r="V1244" s="135" t="str">
        <f t="shared" si="625"/>
        <v/>
      </c>
      <c r="W1244" s="135" t="str">
        <f t="shared" si="626"/>
        <v/>
      </c>
      <c r="X1244" s="119" t="str">
        <f t="shared" si="627"/>
        <v/>
      </c>
      <c r="Y1244" s="120" t="str">
        <f>IF(B:B="","",IF(R1244="Refreshment Beverage",VLOOKUP(Q1244,Rates!G$15:L$19,6,0)*W1244,VLOOKUP(Q1244,Rates!G$4:L$12,6,0)*W1244))</f>
        <v/>
      </c>
      <c r="Z1244" s="120" t="str">
        <f t="shared" si="628"/>
        <v/>
      </c>
      <c r="AA1244" s="120" t="str">
        <f t="shared" si="629"/>
        <v/>
      </c>
      <c r="AB1244" s="136" t="str">
        <f>IF(B:B="","",IF(R1244="Refreshment Beverage","",IF(AND(R1244="Beer",Q1244=0),SUM(LOOKUP(2,1/(Rates!$B$15:$B$18&lt;=W1244)/(Rates!$C$15:$C$18&gt;=W1244),Rates!$D$15:$D$18)*W1244),VLOOKUP(VALUE(Q:Q),Rates!A:B,2,0)*W1244)))</f>
        <v/>
      </c>
      <c r="AC1244" s="136" t="str">
        <f>IF(B:B="","",IF(R1244="Refreshment Beverage","",IF(AND(R1244="Beer",Q1244=0),SUM(LOOKUP(2,1/(Rates!$B$15:$B$18&lt;=W1244)/(Rates!$C$15:$C$18&gt;=W1244),Rates!$E$15:$E$18)*W1244),VLOOKUP(VALUE(Q:Q),Rates!A:C,3,0)*W1244)))</f>
        <v/>
      </c>
      <c r="AD1244" s="137" t="str">
        <f>IFERROR(IF(B:B="","",IF(R1244="Beer","",IF(VALUE(Q1244)=0,VLOOKUP(VLOOKUP(B:B,#REF!,16,0),Rates!A:E,2,0),VLOOKUP(VALUE(Q1244),Rates!A$31:B$34,2,0)*W1244))),0)</f>
        <v/>
      </c>
      <c r="AE1244" s="121" t="str">
        <f t="shared" si="630"/>
        <v/>
      </c>
      <c r="AF1244" s="138" t="str">
        <f t="shared" si="631"/>
        <v/>
      </c>
      <c r="AG1244" s="122" t="str">
        <f t="shared" si="632"/>
        <v/>
      </c>
      <c r="AH1244" s="123" t="str">
        <f t="shared" si="633"/>
        <v/>
      </c>
      <c r="AI1244" s="139" t="str">
        <f>IF(AE:AE="","",IF(R1244="Refreshment Beverage",AK1244*(Rates!J$19/100),ROUND(SUM(AH1244*(Rates!$J$8/100)),4)))</f>
        <v/>
      </c>
      <c r="AJ1244" s="124" t="str">
        <f t="shared" si="634"/>
        <v/>
      </c>
      <c r="AK1244" s="125" t="str">
        <f t="shared" si="635"/>
        <v/>
      </c>
      <c r="AL1244" s="121" t="str">
        <f t="shared" si="636"/>
        <v/>
      </c>
      <c r="AM1244" s="138" t="str">
        <f>IF(AS1244="","",IF(R1244="Refreshment Beverage",ROUND(AS1244*Rates!K$19,4),ROUND(AO1244*(VLOOKUP(VALUE(Q1244),Rates!G$4:L$12,3,0)),4)))</f>
        <v/>
      </c>
      <c r="AN1244" s="126" t="str">
        <f>IF(AS1244="","",IF(R1244="Refreshment Beverage",AS1244*(Rates!J$19/100),MAX(AM1244,AB1244)))</f>
        <v/>
      </c>
      <c r="AO1244" s="127" t="str">
        <f t="shared" si="637"/>
        <v/>
      </c>
      <c r="AP1244" s="127" t="str">
        <f t="shared" si="638"/>
        <v/>
      </c>
      <c r="AQ1244" s="140" t="str">
        <f>IF(AS1244="","",IF(R1244="Refreshment Beverage",ROUND(SUM(VLOOKUP(Q:Q,Rates!G$15:L$19,3,0)*(AS1244-Y1244-Z1244-AA1244)),4),ROUND(SUM(Rates!$K$8*AS1244),4)))</f>
        <v/>
      </c>
      <c r="AR1244" s="139" t="str">
        <f t="shared" si="639"/>
        <v/>
      </c>
      <c r="AS1244" s="125" t="str">
        <f t="shared" si="640"/>
        <v/>
      </c>
      <c r="AT1244" s="121" t="str">
        <f t="shared" si="641"/>
        <v/>
      </c>
      <c r="AU1244" s="138" t="str">
        <f>IF(AX1244="","",IF(R1244="Refreshment Beverage",ROUND((BA1244-Y1244-Z1244-AA1244)*VLOOKUP(VALUE(Q1244),Rates!G$15:L$19,3,0),4),ROUND(AW1244*(VLOOKUP(VALUE(Q1244),Rates!G:L,3,0)),4)))</f>
        <v/>
      </c>
      <c r="AV1244" s="126" t="str">
        <f t="shared" si="642"/>
        <v/>
      </c>
      <c r="AW1244" s="127" t="str">
        <f t="shared" si="643"/>
        <v/>
      </c>
      <c r="AX1244" s="123" t="str">
        <f t="shared" si="644"/>
        <v/>
      </c>
      <c r="AY1244" s="140" t="str">
        <f>IF(AX1244="","",IF(R1244="Refreshment Beverage",ROUND(SUM(AX1244*Rates!K$19),4),ROUND(SUM(AX1244*(Rates!J$8/100)),4)))</f>
        <v/>
      </c>
      <c r="AZ1244" s="124" t="str">
        <f t="shared" si="645"/>
        <v/>
      </c>
      <c r="BA1244" s="125" t="str">
        <f t="shared" si="646"/>
        <v/>
      </c>
      <c r="BB1244" s="115"/>
      <c r="BC1244" s="143"/>
      <c r="BD1244" s="100"/>
      <c r="BE1244" s="100"/>
      <c r="BF1244" s="100"/>
      <c r="BG1244" s="100"/>
    </row>
    <row r="1245" spans="1:59" ht="12.75" customHeight="1" x14ac:dyDescent="0.2">
      <c r="A1245" s="144"/>
      <c r="B1245" s="141"/>
      <c r="C1245" s="141"/>
      <c r="D1245" s="142"/>
      <c r="E1245" s="142"/>
      <c r="F1245" s="142"/>
      <c r="G1245" s="142"/>
      <c r="H1245" s="142"/>
      <c r="I1245" s="129"/>
      <c r="J1245" s="130"/>
      <c r="K1245" s="131" t="str">
        <f t="shared" si="617"/>
        <v/>
      </c>
      <c r="L1245" s="132" t="str">
        <f t="shared" si="618"/>
        <v/>
      </c>
      <c r="M1245" s="133" t="str">
        <f t="shared" si="619"/>
        <v/>
      </c>
      <c r="N1245" s="134" t="str">
        <f>IFERROR(IF(B:B="","",IF(R1245="Beer",SUM(LOOKUP(2,1/(Rates!$B$3:$B$5&lt;=W1245)/(Rates!$C$3:$C$5&gt;=W1245),Rates!$D$3:$D$5)*(X1245/100)*W1245),IF(R1245="Refreshment Beverage",SUM(LOOKUP(2,1/(Rates!$B$7:$B$11&lt;=W1245)/(Rates!$C$7:$C$11&gt;=W1245),Rates!$D$7:$D$11)*(X1245/100)*W1245)))),"")</f>
        <v/>
      </c>
      <c r="O1245" s="134" t="str">
        <f t="shared" si="620"/>
        <v/>
      </c>
      <c r="P1245" s="116"/>
      <c r="Q1245" s="117" t="str">
        <f t="shared" si="621"/>
        <v/>
      </c>
      <c r="R1245" s="128" t="str">
        <f t="shared" si="622"/>
        <v/>
      </c>
      <c r="S1245" s="135" t="str">
        <f>IF(B1245="","",IF(R1245="Refreshment Beverage",VLOOKUP(VALUE(Q1245),Rates!G$15:L$19,2,0),VLOOKUP(VALUE(Q1245),Rates!G$4:L$12,2,0)))</f>
        <v/>
      </c>
      <c r="T1245" s="135" t="str">
        <f t="shared" si="623"/>
        <v/>
      </c>
      <c r="U1245" s="118" t="str">
        <f t="shared" si="624"/>
        <v/>
      </c>
      <c r="V1245" s="135" t="str">
        <f t="shared" si="625"/>
        <v/>
      </c>
      <c r="W1245" s="135" t="str">
        <f t="shared" si="626"/>
        <v/>
      </c>
      <c r="X1245" s="119" t="str">
        <f t="shared" si="627"/>
        <v/>
      </c>
      <c r="Y1245" s="120" t="str">
        <f>IF(B:B="","",IF(R1245="Refreshment Beverage",VLOOKUP(Q1245,Rates!G$15:L$19,6,0)*W1245,VLOOKUP(Q1245,Rates!G$4:L$12,6,0)*W1245))</f>
        <v/>
      </c>
      <c r="Z1245" s="120" t="str">
        <f t="shared" si="628"/>
        <v/>
      </c>
      <c r="AA1245" s="120" t="str">
        <f t="shared" si="629"/>
        <v/>
      </c>
      <c r="AB1245" s="136" t="str">
        <f>IF(B:B="","",IF(R1245="Refreshment Beverage","",IF(AND(R1245="Beer",Q1245=0),SUM(LOOKUP(2,1/(Rates!$B$15:$B$18&lt;=W1245)/(Rates!$C$15:$C$18&gt;=W1245),Rates!$D$15:$D$18)*W1245),VLOOKUP(VALUE(Q:Q),Rates!A:B,2,0)*W1245)))</f>
        <v/>
      </c>
      <c r="AC1245" s="136" t="str">
        <f>IF(B:B="","",IF(R1245="Refreshment Beverage","",IF(AND(R1245="Beer",Q1245=0),SUM(LOOKUP(2,1/(Rates!$B$15:$B$18&lt;=W1245)/(Rates!$C$15:$C$18&gt;=W1245),Rates!$E$15:$E$18)*W1245),VLOOKUP(VALUE(Q:Q),Rates!A:C,3,0)*W1245)))</f>
        <v/>
      </c>
      <c r="AD1245" s="137" t="str">
        <f>IFERROR(IF(B:B="","",IF(R1245="Beer","",IF(VALUE(Q1245)=0,VLOOKUP(VLOOKUP(B:B,#REF!,16,0),Rates!A:E,2,0),VLOOKUP(VALUE(Q1245),Rates!A$31:B$34,2,0)*W1245))),0)</f>
        <v/>
      </c>
      <c r="AE1245" s="121" t="str">
        <f t="shared" si="630"/>
        <v/>
      </c>
      <c r="AF1245" s="138" t="str">
        <f t="shared" si="631"/>
        <v/>
      </c>
      <c r="AG1245" s="122" t="str">
        <f t="shared" si="632"/>
        <v/>
      </c>
      <c r="AH1245" s="123" t="str">
        <f t="shared" si="633"/>
        <v/>
      </c>
      <c r="AI1245" s="139" t="str">
        <f>IF(AE:AE="","",IF(R1245="Refreshment Beverage",AK1245*(Rates!J$19/100),ROUND(SUM(AH1245*(Rates!$J$8/100)),4)))</f>
        <v/>
      </c>
      <c r="AJ1245" s="124" t="str">
        <f t="shared" si="634"/>
        <v/>
      </c>
      <c r="AK1245" s="125" t="str">
        <f t="shared" si="635"/>
        <v/>
      </c>
      <c r="AL1245" s="121" t="str">
        <f t="shared" si="636"/>
        <v/>
      </c>
      <c r="AM1245" s="138" t="str">
        <f>IF(AS1245="","",IF(R1245="Refreshment Beverage",ROUND(AS1245*Rates!K$19,4),ROUND(AO1245*(VLOOKUP(VALUE(Q1245),Rates!G$4:L$12,3,0)),4)))</f>
        <v/>
      </c>
      <c r="AN1245" s="126" t="str">
        <f>IF(AS1245="","",IF(R1245="Refreshment Beverage",AS1245*(Rates!J$19/100),MAX(AM1245,AB1245)))</f>
        <v/>
      </c>
      <c r="AO1245" s="127" t="str">
        <f t="shared" si="637"/>
        <v/>
      </c>
      <c r="AP1245" s="127" t="str">
        <f t="shared" si="638"/>
        <v/>
      </c>
      <c r="AQ1245" s="140" t="str">
        <f>IF(AS1245="","",IF(R1245="Refreshment Beverage",ROUND(SUM(VLOOKUP(Q:Q,Rates!G$15:L$19,3,0)*(AS1245-Y1245-Z1245-AA1245)),4),ROUND(SUM(Rates!$K$8*AS1245),4)))</f>
        <v/>
      </c>
      <c r="AR1245" s="139" t="str">
        <f t="shared" si="639"/>
        <v/>
      </c>
      <c r="AS1245" s="125" t="str">
        <f t="shared" si="640"/>
        <v/>
      </c>
      <c r="AT1245" s="121" t="str">
        <f t="shared" si="641"/>
        <v/>
      </c>
      <c r="AU1245" s="138" t="str">
        <f>IF(AX1245="","",IF(R1245="Refreshment Beverage",ROUND((BA1245-Y1245-Z1245-AA1245)*VLOOKUP(VALUE(Q1245),Rates!G$15:L$19,3,0),4),ROUND(AW1245*(VLOOKUP(VALUE(Q1245),Rates!G:L,3,0)),4)))</f>
        <v/>
      </c>
      <c r="AV1245" s="126" t="str">
        <f t="shared" si="642"/>
        <v/>
      </c>
      <c r="AW1245" s="127" t="str">
        <f t="shared" si="643"/>
        <v/>
      </c>
      <c r="AX1245" s="123" t="str">
        <f t="shared" si="644"/>
        <v/>
      </c>
      <c r="AY1245" s="140" t="str">
        <f>IF(AX1245="","",IF(R1245="Refreshment Beverage",ROUND(SUM(AX1245*Rates!K$19),4),ROUND(SUM(AX1245*(Rates!J$8/100)),4)))</f>
        <v/>
      </c>
      <c r="AZ1245" s="124" t="str">
        <f t="shared" si="645"/>
        <v/>
      </c>
      <c r="BA1245" s="125" t="str">
        <f t="shared" si="646"/>
        <v/>
      </c>
      <c r="BB1245" s="115"/>
      <c r="BC1245" s="143"/>
      <c r="BD1245" s="100"/>
      <c r="BE1245" s="100"/>
      <c r="BF1245" s="100"/>
      <c r="BG1245" s="100"/>
    </row>
    <row r="1246" spans="1:59" ht="12.75" customHeight="1" x14ac:dyDescent="0.2">
      <c r="A1246" s="144"/>
      <c r="B1246" s="141"/>
      <c r="C1246" s="141"/>
      <c r="D1246" s="142"/>
      <c r="E1246" s="142"/>
      <c r="F1246" s="142"/>
      <c r="G1246" s="142"/>
      <c r="H1246" s="142"/>
      <c r="I1246" s="129"/>
      <c r="J1246" s="130"/>
      <c r="K1246" s="131" t="str">
        <f t="shared" si="617"/>
        <v/>
      </c>
      <c r="L1246" s="132" t="str">
        <f t="shared" si="618"/>
        <v/>
      </c>
      <c r="M1246" s="133" t="str">
        <f t="shared" si="619"/>
        <v/>
      </c>
      <c r="N1246" s="134" t="str">
        <f>IFERROR(IF(B:B="","",IF(R1246="Beer",SUM(LOOKUP(2,1/(Rates!$B$3:$B$5&lt;=W1246)/(Rates!$C$3:$C$5&gt;=W1246),Rates!$D$3:$D$5)*(X1246/100)*W1246),IF(R1246="Refreshment Beverage",SUM(LOOKUP(2,1/(Rates!$B$7:$B$11&lt;=W1246)/(Rates!$C$7:$C$11&gt;=W1246),Rates!$D$7:$D$11)*(X1246/100)*W1246)))),"")</f>
        <v/>
      </c>
      <c r="O1246" s="134" t="str">
        <f t="shared" si="620"/>
        <v/>
      </c>
      <c r="P1246" s="116"/>
      <c r="Q1246" s="117" t="str">
        <f t="shared" si="621"/>
        <v/>
      </c>
      <c r="R1246" s="128" t="str">
        <f t="shared" si="622"/>
        <v/>
      </c>
      <c r="S1246" s="135" t="str">
        <f>IF(B1246="","",IF(R1246="Refreshment Beverage",VLOOKUP(VALUE(Q1246),Rates!G$15:L$19,2,0),VLOOKUP(VALUE(Q1246),Rates!G$4:L$12,2,0)))</f>
        <v/>
      </c>
      <c r="T1246" s="135" t="str">
        <f t="shared" si="623"/>
        <v/>
      </c>
      <c r="U1246" s="118" t="str">
        <f t="shared" si="624"/>
        <v/>
      </c>
      <c r="V1246" s="135" t="str">
        <f t="shared" si="625"/>
        <v/>
      </c>
      <c r="W1246" s="135" t="str">
        <f t="shared" si="626"/>
        <v/>
      </c>
      <c r="X1246" s="119" t="str">
        <f t="shared" si="627"/>
        <v/>
      </c>
      <c r="Y1246" s="120" t="str">
        <f>IF(B:B="","",IF(R1246="Refreshment Beverage",VLOOKUP(Q1246,Rates!G$15:L$19,6,0)*W1246,VLOOKUP(Q1246,Rates!G$4:L$12,6,0)*W1246))</f>
        <v/>
      </c>
      <c r="Z1246" s="120" t="str">
        <f t="shared" si="628"/>
        <v/>
      </c>
      <c r="AA1246" s="120" t="str">
        <f t="shared" si="629"/>
        <v/>
      </c>
      <c r="AB1246" s="136" t="str">
        <f>IF(B:B="","",IF(R1246="Refreshment Beverage","",IF(AND(R1246="Beer",Q1246=0),SUM(LOOKUP(2,1/(Rates!$B$15:$B$18&lt;=W1246)/(Rates!$C$15:$C$18&gt;=W1246),Rates!$D$15:$D$18)*W1246),VLOOKUP(VALUE(Q:Q),Rates!A:B,2,0)*W1246)))</f>
        <v/>
      </c>
      <c r="AC1246" s="136" t="str">
        <f>IF(B:B="","",IF(R1246="Refreshment Beverage","",IF(AND(R1246="Beer",Q1246=0),SUM(LOOKUP(2,1/(Rates!$B$15:$B$18&lt;=W1246)/(Rates!$C$15:$C$18&gt;=W1246),Rates!$E$15:$E$18)*W1246),VLOOKUP(VALUE(Q:Q),Rates!A:C,3,0)*W1246)))</f>
        <v/>
      </c>
      <c r="AD1246" s="137" t="str">
        <f>IFERROR(IF(B:B="","",IF(R1246="Beer","",IF(VALUE(Q1246)=0,VLOOKUP(VLOOKUP(B:B,#REF!,16,0),Rates!A:E,2,0),VLOOKUP(VALUE(Q1246),Rates!A$31:B$34,2,0)*W1246))),0)</f>
        <v/>
      </c>
      <c r="AE1246" s="121" t="str">
        <f t="shared" si="630"/>
        <v/>
      </c>
      <c r="AF1246" s="138" t="str">
        <f t="shared" si="631"/>
        <v/>
      </c>
      <c r="AG1246" s="122" t="str">
        <f t="shared" si="632"/>
        <v/>
      </c>
      <c r="AH1246" s="123" t="str">
        <f t="shared" si="633"/>
        <v/>
      </c>
      <c r="AI1246" s="139" t="str">
        <f>IF(AE:AE="","",IF(R1246="Refreshment Beverage",AK1246*(Rates!J$19/100),ROUND(SUM(AH1246*(Rates!$J$8/100)),4)))</f>
        <v/>
      </c>
      <c r="AJ1246" s="124" t="str">
        <f t="shared" si="634"/>
        <v/>
      </c>
      <c r="AK1246" s="125" t="str">
        <f t="shared" si="635"/>
        <v/>
      </c>
      <c r="AL1246" s="121" t="str">
        <f t="shared" si="636"/>
        <v/>
      </c>
      <c r="AM1246" s="138" t="str">
        <f>IF(AS1246="","",IF(R1246="Refreshment Beverage",ROUND(AS1246*Rates!K$19,4),ROUND(AO1246*(VLOOKUP(VALUE(Q1246),Rates!G$4:L$12,3,0)),4)))</f>
        <v/>
      </c>
      <c r="AN1246" s="126" t="str">
        <f>IF(AS1246="","",IF(R1246="Refreshment Beverage",AS1246*(Rates!J$19/100),MAX(AM1246,AB1246)))</f>
        <v/>
      </c>
      <c r="AO1246" s="127" t="str">
        <f t="shared" si="637"/>
        <v/>
      </c>
      <c r="AP1246" s="127" t="str">
        <f t="shared" si="638"/>
        <v/>
      </c>
      <c r="AQ1246" s="140" t="str">
        <f>IF(AS1246="","",IF(R1246="Refreshment Beverage",ROUND(SUM(VLOOKUP(Q:Q,Rates!G$15:L$19,3,0)*(AS1246-Y1246-Z1246-AA1246)),4),ROUND(SUM(Rates!$K$8*AS1246),4)))</f>
        <v/>
      </c>
      <c r="AR1246" s="139" t="str">
        <f t="shared" si="639"/>
        <v/>
      </c>
      <c r="AS1246" s="125" t="str">
        <f t="shared" si="640"/>
        <v/>
      </c>
      <c r="AT1246" s="121" t="str">
        <f t="shared" si="641"/>
        <v/>
      </c>
      <c r="AU1246" s="138" t="str">
        <f>IF(AX1246="","",IF(R1246="Refreshment Beverage",ROUND((BA1246-Y1246-Z1246-AA1246)*VLOOKUP(VALUE(Q1246),Rates!G$15:L$19,3,0),4),ROUND(AW1246*(VLOOKUP(VALUE(Q1246),Rates!G:L,3,0)),4)))</f>
        <v/>
      </c>
      <c r="AV1246" s="126" t="str">
        <f t="shared" si="642"/>
        <v/>
      </c>
      <c r="AW1246" s="127" t="str">
        <f t="shared" si="643"/>
        <v/>
      </c>
      <c r="AX1246" s="123" t="str">
        <f t="shared" si="644"/>
        <v/>
      </c>
      <c r="AY1246" s="140" t="str">
        <f>IF(AX1246="","",IF(R1246="Refreshment Beverage",ROUND(SUM(AX1246*Rates!K$19),4),ROUND(SUM(AX1246*(Rates!J$8/100)),4)))</f>
        <v/>
      </c>
      <c r="AZ1246" s="124" t="str">
        <f t="shared" si="645"/>
        <v/>
      </c>
      <c r="BA1246" s="125" t="str">
        <f t="shared" si="646"/>
        <v/>
      </c>
      <c r="BB1246" s="115"/>
      <c r="BC1246" s="143"/>
      <c r="BD1246" s="100"/>
      <c r="BE1246" s="100"/>
      <c r="BF1246" s="100"/>
      <c r="BG1246" s="100"/>
    </row>
    <row r="1247" spans="1:59" ht="12.75" customHeight="1" x14ac:dyDescent="0.2">
      <c r="A1247" s="144"/>
      <c r="B1247" s="141"/>
      <c r="C1247" s="141"/>
      <c r="D1247" s="142"/>
      <c r="E1247" s="142"/>
      <c r="F1247" s="142"/>
      <c r="G1247" s="142"/>
      <c r="H1247" s="142"/>
      <c r="I1247" s="129"/>
      <c r="J1247" s="130"/>
      <c r="K1247" s="131" t="str">
        <f t="shared" si="617"/>
        <v/>
      </c>
      <c r="L1247" s="132" t="str">
        <f t="shared" si="618"/>
        <v/>
      </c>
      <c r="M1247" s="133" t="str">
        <f t="shared" si="619"/>
        <v/>
      </c>
      <c r="N1247" s="134" t="str">
        <f>IFERROR(IF(B:B="","",IF(R1247="Beer",SUM(LOOKUP(2,1/(Rates!$B$3:$B$5&lt;=W1247)/(Rates!$C$3:$C$5&gt;=W1247),Rates!$D$3:$D$5)*(X1247/100)*W1247),IF(R1247="Refreshment Beverage",SUM(LOOKUP(2,1/(Rates!$B$7:$B$11&lt;=W1247)/(Rates!$C$7:$C$11&gt;=W1247),Rates!$D$7:$D$11)*(X1247/100)*W1247)))),"")</f>
        <v/>
      </c>
      <c r="O1247" s="134" t="str">
        <f t="shared" si="620"/>
        <v/>
      </c>
      <c r="P1247" s="116"/>
      <c r="Q1247" s="117" t="str">
        <f t="shared" si="621"/>
        <v/>
      </c>
      <c r="R1247" s="128" t="str">
        <f t="shared" si="622"/>
        <v/>
      </c>
      <c r="S1247" s="135" t="str">
        <f>IF(B1247="","",IF(R1247="Refreshment Beverage",VLOOKUP(VALUE(Q1247),Rates!G$15:L$19,2,0),VLOOKUP(VALUE(Q1247),Rates!G$4:L$12,2,0)))</f>
        <v/>
      </c>
      <c r="T1247" s="135" t="str">
        <f t="shared" si="623"/>
        <v/>
      </c>
      <c r="U1247" s="118" t="str">
        <f t="shared" si="624"/>
        <v/>
      </c>
      <c r="V1247" s="135" t="str">
        <f t="shared" si="625"/>
        <v/>
      </c>
      <c r="W1247" s="135" t="str">
        <f t="shared" si="626"/>
        <v/>
      </c>
      <c r="X1247" s="119" t="str">
        <f t="shared" si="627"/>
        <v/>
      </c>
      <c r="Y1247" s="120" t="str">
        <f>IF(B:B="","",IF(R1247="Refreshment Beverage",VLOOKUP(Q1247,Rates!G$15:L$19,6,0)*W1247,VLOOKUP(Q1247,Rates!G$4:L$12,6,0)*W1247))</f>
        <v/>
      </c>
      <c r="Z1247" s="120" t="str">
        <f t="shared" si="628"/>
        <v/>
      </c>
      <c r="AA1247" s="120" t="str">
        <f t="shared" si="629"/>
        <v/>
      </c>
      <c r="AB1247" s="136" t="str">
        <f>IF(B:B="","",IF(R1247="Refreshment Beverage","",IF(AND(R1247="Beer",Q1247=0),SUM(LOOKUP(2,1/(Rates!$B$15:$B$18&lt;=W1247)/(Rates!$C$15:$C$18&gt;=W1247),Rates!$D$15:$D$18)*W1247),VLOOKUP(VALUE(Q:Q),Rates!A:B,2,0)*W1247)))</f>
        <v/>
      </c>
      <c r="AC1247" s="136" t="str">
        <f>IF(B:B="","",IF(R1247="Refreshment Beverage","",IF(AND(R1247="Beer",Q1247=0),SUM(LOOKUP(2,1/(Rates!$B$15:$B$18&lt;=W1247)/(Rates!$C$15:$C$18&gt;=W1247),Rates!$E$15:$E$18)*W1247),VLOOKUP(VALUE(Q:Q),Rates!A:C,3,0)*W1247)))</f>
        <v/>
      </c>
      <c r="AD1247" s="137" t="str">
        <f>IFERROR(IF(B:B="","",IF(R1247="Beer","",IF(VALUE(Q1247)=0,VLOOKUP(VLOOKUP(B:B,#REF!,16,0),Rates!A:E,2,0),VLOOKUP(VALUE(Q1247),Rates!A$31:B$34,2,0)*W1247))),0)</f>
        <v/>
      </c>
      <c r="AE1247" s="121" t="str">
        <f t="shared" si="630"/>
        <v/>
      </c>
      <c r="AF1247" s="138" t="str">
        <f t="shared" si="631"/>
        <v/>
      </c>
      <c r="AG1247" s="122" t="str">
        <f t="shared" si="632"/>
        <v/>
      </c>
      <c r="AH1247" s="123" t="str">
        <f t="shared" si="633"/>
        <v/>
      </c>
      <c r="AI1247" s="139" t="str">
        <f>IF(AE:AE="","",IF(R1247="Refreshment Beverage",AK1247*(Rates!J$19/100),ROUND(SUM(AH1247*(Rates!$J$8/100)),4)))</f>
        <v/>
      </c>
      <c r="AJ1247" s="124" t="str">
        <f t="shared" si="634"/>
        <v/>
      </c>
      <c r="AK1247" s="125" t="str">
        <f t="shared" si="635"/>
        <v/>
      </c>
      <c r="AL1247" s="121" t="str">
        <f t="shared" si="636"/>
        <v/>
      </c>
      <c r="AM1247" s="138" t="str">
        <f>IF(AS1247="","",IF(R1247="Refreshment Beverage",ROUND(AS1247*Rates!K$19,4),ROUND(AO1247*(VLOOKUP(VALUE(Q1247),Rates!G$4:L$12,3,0)),4)))</f>
        <v/>
      </c>
      <c r="AN1247" s="126" t="str">
        <f>IF(AS1247="","",IF(R1247="Refreshment Beverage",AS1247*(Rates!J$19/100),MAX(AM1247,AB1247)))</f>
        <v/>
      </c>
      <c r="AO1247" s="127" t="str">
        <f t="shared" si="637"/>
        <v/>
      </c>
      <c r="AP1247" s="127" t="str">
        <f t="shared" si="638"/>
        <v/>
      </c>
      <c r="AQ1247" s="140" t="str">
        <f>IF(AS1247="","",IF(R1247="Refreshment Beverage",ROUND(SUM(VLOOKUP(Q:Q,Rates!G$15:L$19,3,0)*(AS1247-Y1247-Z1247-AA1247)),4),ROUND(SUM(Rates!$K$8*AS1247),4)))</f>
        <v/>
      </c>
      <c r="AR1247" s="139" t="str">
        <f t="shared" si="639"/>
        <v/>
      </c>
      <c r="AS1247" s="125" t="str">
        <f t="shared" si="640"/>
        <v/>
      </c>
      <c r="AT1247" s="121" t="str">
        <f t="shared" si="641"/>
        <v/>
      </c>
      <c r="AU1247" s="138" t="str">
        <f>IF(AX1247="","",IF(R1247="Refreshment Beverage",ROUND((BA1247-Y1247-Z1247-AA1247)*VLOOKUP(VALUE(Q1247),Rates!G$15:L$19,3,0),4),ROUND(AW1247*(VLOOKUP(VALUE(Q1247),Rates!G:L,3,0)),4)))</f>
        <v/>
      </c>
      <c r="AV1247" s="126" t="str">
        <f t="shared" si="642"/>
        <v/>
      </c>
      <c r="AW1247" s="127" t="str">
        <f t="shared" si="643"/>
        <v/>
      </c>
      <c r="AX1247" s="123" t="str">
        <f t="shared" si="644"/>
        <v/>
      </c>
      <c r="AY1247" s="140" t="str">
        <f>IF(AX1247="","",IF(R1247="Refreshment Beverage",ROUND(SUM(AX1247*Rates!K$19),4),ROUND(SUM(AX1247*(Rates!J$8/100)),4)))</f>
        <v/>
      </c>
      <c r="AZ1247" s="124" t="str">
        <f t="shared" si="645"/>
        <v/>
      </c>
      <c r="BA1247" s="125" t="str">
        <f t="shared" si="646"/>
        <v/>
      </c>
      <c r="BB1247" s="115"/>
      <c r="BC1247" s="143"/>
      <c r="BD1247" s="100"/>
      <c r="BE1247" s="100"/>
      <c r="BF1247" s="100"/>
      <c r="BG1247" s="100"/>
    </row>
    <row r="1248" spans="1:59" ht="12.75" customHeight="1" x14ac:dyDescent="0.2">
      <c r="A1248" s="144"/>
      <c r="B1248" s="141"/>
      <c r="C1248" s="141"/>
      <c r="D1248" s="142"/>
      <c r="E1248" s="142"/>
      <c r="F1248" s="142"/>
      <c r="G1248" s="142"/>
      <c r="H1248" s="142"/>
      <c r="I1248" s="129"/>
      <c r="J1248" s="130"/>
      <c r="K1248" s="131" t="str">
        <f t="shared" si="617"/>
        <v/>
      </c>
      <c r="L1248" s="132" t="str">
        <f t="shared" si="618"/>
        <v/>
      </c>
      <c r="M1248" s="133" t="str">
        <f t="shared" si="619"/>
        <v/>
      </c>
      <c r="N1248" s="134" t="str">
        <f>IFERROR(IF(B:B="","",IF(R1248="Beer",SUM(LOOKUP(2,1/(Rates!$B$3:$B$5&lt;=W1248)/(Rates!$C$3:$C$5&gt;=W1248),Rates!$D$3:$D$5)*(X1248/100)*W1248),IF(R1248="Refreshment Beverage",SUM(LOOKUP(2,1/(Rates!$B$7:$B$11&lt;=W1248)/(Rates!$C$7:$C$11&gt;=W1248),Rates!$D$7:$D$11)*(X1248/100)*W1248)))),"")</f>
        <v/>
      </c>
      <c r="O1248" s="134" t="str">
        <f t="shared" si="620"/>
        <v/>
      </c>
      <c r="P1248" s="116"/>
      <c r="Q1248" s="117" t="str">
        <f t="shared" si="621"/>
        <v/>
      </c>
      <c r="R1248" s="128" t="str">
        <f t="shared" si="622"/>
        <v/>
      </c>
      <c r="S1248" s="135" t="str">
        <f>IF(B1248="","",IF(R1248="Refreshment Beverage",VLOOKUP(VALUE(Q1248),Rates!G$15:L$19,2,0),VLOOKUP(VALUE(Q1248),Rates!G$4:L$12,2,0)))</f>
        <v/>
      </c>
      <c r="T1248" s="135" t="str">
        <f t="shared" si="623"/>
        <v/>
      </c>
      <c r="U1248" s="118" t="str">
        <f t="shared" si="624"/>
        <v/>
      </c>
      <c r="V1248" s="135" t="str">
        <f t="shared" si="625"/>
        <v/>
      </c>
      <c r="W1248" s="135" t="str">
        <f t="shared" si="626"/>
        <v/>
      </c>
      <c r="X1248" s="119" t="str">
        <f t="shared" si="627"/>
        <v/>
      </c>
      <c r="Y1248" s="120" t="str">
        <f>IF(B:B="","",IF(R1248="Refreshment Beverage",VLOOKUP(Q1248,Rates!G$15:L$19,6,0)*W1248,VLOOKUP(Q1248,Rates!G$4:L$12,6,0)*W1248))</f>
        <v/>
      </c>
      <c r="Z1248" s="120" t="str">
        <f t="shared" si="628"/>
        <v/>
      </c>
      <c r="AA1248" s="120" t="str">
        <f t="shared" si="629"/>
        <v/>
      </c>
      <c r="AB1248" s="136" t="str">
        <f>IF(B:B="","",IF(R1248="Refreshment Beverage","",IF(AND(R1248="Beer",Q1248=0),SUM(LOOKUP(2,1/(Rates!$B$15:$B$18&lt;=W1248)/(Rates!$C$15:$C$18&gt;=W1248),Rates!$D$15:$D$18)*W1248),VLOOKUP(VALUE(Q:Q),Rates!A:B,2,0)*W1248)))</f>
        <v/>
      </c>
      <c r="AC1248" s="136" t="str">
        <f>IF(B:B="","",IF(R1248="Refreshment Beverage","",IF(AND(R1248="Beer",Q1248=0),SUM(LOOKUP(2,1/(Rates!$B$15:$B$18&lt;=W1248)/(Rates!$C$15:$C$18&gt;=W1248),Rates!$E$15:$E$18)*W1248),VLOOKUP(VALUE(Q:Q),Rates!A:C,3,0)*W1248)))</f>
        <v/>
      </c>
      <c r="AD1248" s="137" t="str">
        <f>IFERROR(IF(B:B="","",IF(R1248="Beer","",IF(VALUE(Q1248)=0,VLOOKUP(VLOOKUP(B:B,#REF!,16,0),Rates!A:E,2,0),VLOOKUP(VALUE(Q1248),Rates!A$31:B$34,2,0)*W1248))),0)</f>
        <v/>
      </c>
      <c r="AE1248" s="121" t="str">
        <f t="shared" si="630"/>
        <v/>
      </c>
      <c r="AF1248" s="138" t="str">
        <f t="shared" si="631"/>
        <v/>
      </c>
      <c r="AG1248" s="122" t="str">
        <f t="shared" si="632"/>
        <v/>
      </c>
      <c r="AH1248" s="123" t="str">
        <f t="shared" si="633"/>
        <v/>
      </c>
      <c r="AI1248" s="139" t="str">
        <f>IF(AE:AE="","",IF(R1248="Refreshment Beverage",AK1248*(Rates!J$19/100),ROUND(SUM(AH1248*(Rates!$J$8/100)),4)))</f>
        <v/>
      </c>
      <c r="AJ1248" s="124" t="str">
        <f t="shared" si="634"/>
        <v/>
      </c>
      <c r="AK1248" s="125" t="str">
        <f t="shared" si="635"/>
        <v/>
      </c>
      <c r="AL1248" s="121" t="str">
        <f t="shared" si="636"/>
        <v/>
      </c>
      <c r="AM1248" s="138" t="str">
        <f>IF(AS1248="","",IF(R1248="Refreshment Beverage",ROUND(AS1248*Rates!K$19,4),ROUND(AO1248*(VLOOKUP(VALUE(Q1248),Rates!G$4:L$12,3,0)),4)))</f>
        <v/>
      </c>
      <c r="AN1248" s="126" t="str">
        <f>IF(AS1248="","",IF(R1248="Refreshment Beverage",AS1248*(Rates!J$19/100),MAX(AM1248,AB1248)))</f>
        <v/>
      </c>
      <c r="AO1248" s="127" t="str">
        <f t="shared" si="637"/>
        <v/>
      </c>
      <c r="AP1248" s="127" t="str">
        <f t="shared" si="638"/>
        <v/>
      </c>
      <c r="AQ1248" s="140" t="str">
        <f>IF(AS1248="","",IF(R1248="Refreshment Beverage",ROUND(SUM(VLOOKUP(Q:Q,Rates!G$15:L$19,3,0)*(AS1248-Y1248-Z1248-AA1248)),4),ROUND(SUM(Rates!$K$8*AS1248),4)))</f>
        <v/>
      </c>
      <c r="AR1248" s="139" t="str">
        <f t="shared" si="639"/>
        <v/>
      </c>
      <c r="AS1248" s="125" t="str">
        <f t="shared" si="640"/>
        <v/>
      </c>
      <c r="AT1248" s="121" t="str">
        <f t="shared" si="641"/>
        <v/>
      </c>
      <c r="AU1248" s="138" t="str">
        <f>IF(AX1248="","",IF(R1248="Refreshment Beverage",ROUND((BA1248-Y1248-Z1248-AA1248)*VLOOKUP(VALUE(Q1248),Rates!G$15:L$19,3,0),4),ROUND(AW1248*(VLOOKUP(VALUE(Q1248),Rates!G:L,3,0)),4)))</f>
        <v/>
      </c>
      <c r="AV1248" s="126" t="str">
        <f t="shared" si="642"/>
        <v/>
      </c>
      <c r="AW1248" s="127" t="str">
        <f t="shared" si="643"/>
        <v/>
      </c>
      <c r="AX1248" s="123" t="str">
        <f t="shared" si="644"/>
        <v/>
      </c>
      <c r="AY1248" s="140" t="str">
        <f>IF(AX1248="","",IF(R1248="Refreshment Beverage",ROUND(SUM(AX1248*Rates!K$19),4),ROUND(SUM(AX1248*(Rates!J$8/100)),4)))</f>
        <v/>
      </c>
      <c r="AZ1248" s="124" t="str">
        <f t="shared" si="645"/>
        <v/>
      </c>
      <c r="BA1248" s="125" t="str">
        <f t="shared" si="646"/>
        <v/>
      </c>
      <c r="BB1248" s="115"/>
      <c r="BC1248" s="143"/>
      <c r="BD1248" s="100"/>
      <c r="BE1248" s="100"/>
      <c r="BF1248" s="100"/>
      <c r="BG1248" s="100"/>
    </row>
    <row r="1249" spans="1:59" ht="12.75" customHeight="1" x14ac:dyDescent="0.2">
      <c r="A1249" s="144"/>
      <c r="B1249" s="141"/>
      <c r="C1249" s="141"/>
      <c r="D1249" s="142"/>
      <c r="E1249" s="142"/>
      <c r="F1249" s="142"/>
      <c r="G1249" s="142"/>
      <c r="H1249" s="142"/>
      <c r="I1249" s="129"/>
      <c r="J1249" s="130"/>
      <c r="K1249" s="131" t="str">
        <f t="shared" si="617"/>
        <v/>
      </c>
      <c r="L1249" s="132" t="str">
        <f t="shared" si="618"/>
        <v/>
      </c>
      <c r="M1249" s="133" t="str">
        <f t="shared" si="619"/>
        <v/>
      </c>
      <c r="N1249" s="134" t="str">
        <f>IFERROR(IF(B:B="","",IF(R1249="Beer",SUM(LOOKUP(2,1/(Rates!$B$3:$B$5&lt;=W1249)/(Rates!$C$3:$C$5&gt;=W1249),Rates!$D$3:$D$5)*(X1249/100)*W1249),IF(R1249="Refreshment Beverage",SUM(LOOKUP(2,1/(Rates!$B$7:$B$11&lt;=W1249)/(Rates!$C$7:$C$11&gt;=W1249),Rates!$D$7:$D$11)*(X1249/100)*W1249)))),"")</f>
        <v/>
      </c>
      <c r="O1249" s="134" t="str">
        <f t="shared" si="620"/>
        <v/>
      </c>
      <c r="P1249" s="116"/>
      <c r="Q1249" s="117" t="str">
        <f t="shared" si="621"/>
        <v/>
      </c>
      <c r="R1249" s="128" t="str">
        <f t="shared" si="622"/>
        <v/>
      </c>
      <c r="S1249" s="135" t="str">
        <f>IF(B1249="","",IF(R1249="Refreshment Beverage",VLOOKUP(VALUE(Q1249),Rates!G$15:L$19,2,0),VLOOKUP(VALUE(Q1249),Rates!G$4:L$12,2,0)))</f>
        <v/>
      </c>
      <c r="T1249" s="135" t="str">
        <f t="shared" si="623"/>
        <v/>
      </c>
      <c r="U1249" s="118" t="str">
        <f t="shared" si="624"/>
        <v/>
      </c>
      <c r="V1249" s="135" t="str">
        <f t="shared" si="625"/>
        <v/>
      </c>
      <c r="W1249" s="135" t="str">
        <f t="shared" si="626"/>
        <v/>
      </c>
      <c r="X1249" s="119" t="str">
        <f t="shared" si="627"/>
        <v/>
      </c>
      <c r="Y1249" s="120" t="str">
        <f>IF(B:B="","",IF(R1249="Refreshment Beverage",VLOOKUP(Q1249,Rates!G$15:L$19,6,0)*W1249,VLOOKUP(Q1249,Rates!G$4:L$12,6,0)*W1249))</f>
        <v/>
      </c>
      <c r="Z1249" s="120" t="str">
        <f t="shared" si="628"/>
        <v/>
      </c>
      <c r="AA1249" s="120" t="str">
        <f t="shared" si="629"/>
        <v/>
      </c>
      <c r="AB1249" s="136" t="str">
        <f>IF(B:B="","",IF(R1249="Refreshment Beverage","",IF(AND(R1249="Beer",Q1249=0),SUM(LOOKUP(2,1/(Rates!$B$15:$B$18&lt;=W1249)/(Rates!$C$15:$C$18&gt;=W1249),Rates!$D$15:$D$18)*W1249),VLOOKUP(VALUE(Q:Q),Rates!A:B,2,0)*W1249)))</f>
        <v/>
      </c>
      <c r="AC1249" s="136" t="str">
        <f>IF(B:B="","",IF(R1249="Refreshment Beverage","",IF(AND(R1249="Beer",Q1249=0),SUM(LOOKUP(2,1/(Rates!$B$15:$B$18&lt;=W1249)/(Rates!$C$15:$C$18&gt;=W1249),Rates!$E$15:$E$18)*W1249),VLOOKUP(VALUE(Q:Q),Rates!A:C,3,0)*W1249)))</f>
        <v/>
      </c>
      <c r="AD1249" s="137" t="str">
        <f>IFERROR(IF(B:B="","",IF(R1249="Beer","",IF(VALUE(Q1249)=0,VLOOKUP(VLOOKUP(B:B,#REF!,16,0),Rates!A:E,2,0),VLOOKUP(VALUE(Q1249),Rates!A$31:B$34,2,0)*W1249))),0)</f>
        <v/>
      </c>
      <c r="AE1249" s="121" t="str">
        <f t="shared" si="630"/>
        <v/>
      </c>
      <c r="AF1249" s="138" t="str">
        <f t="shared" si="631"/>
        <v/>
      </c>
      <c r="AG1249" s="122" t="str">
        <f t="shared" si="632"/>
        <v/>
      </c>
      <c r="AH1249" s="123" t="str">
        <f t="shared" si="633"/>
        <v/>
      </c>
      <c r="AI1249" s="139" t="str">
        <f>IF(AE:AE="","",IF(R1249="Refreshment Beverage",AK1249*(Rates!J$19/100),ROUND(SUM(AH1249*(Rates!$J$8/100)),4)))</f>
        <v/>
      </c>
      <c r="AJ1249" s="124" t="str">
        <f t="shared" si="634"/>
        <v/>
      </c>
      <c r="AK1249" s="125" t="str">
        <f t="shared" si="635"/>
        <v/>
      </c>
      <c r="AL1249" s="121" t="str">
        <f t="shared" si="636"/>
        <v/>
      </c>
      <c r="AM1249" s="138" t="str">
        <f>IF(AS1249="","",IF(R1249="Refreshment Beverage",ROUND(AS1249*Rates!K$19,4),ROUND(AO1249*(VLOOKUP(VALUE(Q1249),Rates!G$4:L$12,3,0)),4)))</f>
        <v/>
      </c>
      <c r="AN1249" s="126" t="str">
        <f>IF(AS1249="","",IF(R1249="Refreshment Beverage",AS1249*(Rates!J$19/100),MAX(AM1249,AB1249)))</f>
        <v/>
      </c>
      <c r="AO1249" s="127" t="str">
        <f t="shared" si="637"/>
        <v/>
      </c>
      <c r="AP1249" s="127" t="str">
        <f t="shared" si="638"/>
        <v/>
      </c>
      <c r="AQ1249" s="140" t="str">
        <f>IF(AS1249="","",IF(R1249="Refreshment Beverage",ROUND(SUM(VLOOKUP(Q:Q,Rates!G$15:L$19,3,0)*(AS1249-Y1249-Z1249-AA1249)),4),ROUND(SUM(Rates!$K$8*AS1249),4)))</f>
        <v/>
      </c>
      <c r="AR1249" s="139" t="str">
        <f t="shared" si="639"/>
        <v/>
      </c>
      <c r="AS1249" s="125" t="str">
        <f t="shared" si="640"/>
        <v/>
      </c>
      <c r="AT1249" s="121" t="str">
        <f t="shared" si="641"/>
        <v/>
      </c>
      <c r="AU1249" s="138" t="str">
        <f>IF(AX1249="","",IF(R1249="Refreshment Beverage",ROUND((BA1249-Y1249-Z1249-AA1249)*VLOOKUP(VALUE(Q1249),Rates!G$15:L$19,3,0),4),ROUND(AW1249*(VLOOKUP(VALUE(Q1249),Rates!G:L,3,0)),4)))</f>
        <v/>
      </c>
      <c r="AV1249" s="126" t="str">
        <f t="shared" si="642"/>
        <v/>
      </c>
      <c r="AW1249" s="127" t="str">
        <f t="shared" si="643"/>
        <v/>
      </c>
      <c r="AX1249" s="123" t="str">
        <f t="shared" si="644"/>
        <v/>
      </c>
      <c r="AY1249" s="140" t="str">
        <f>IF(AX1249="","",IF(R1249="Refreshment Beverage",ROUND(SUM(AX1249*Rates!K$19),4),ROUND(SUM(AX1249*(Rates!J$8/100)),4)))</f>
        <v/>
      </c>
      <c r="AZ1249" s="124" t="str">
        <f t="shared" si="645"/>
        <v/>
      </c>
      <c r="BA1249" s="125" t="str">
        <f t="shared" si="646"/>
        <v/>
      </c>
      <c r="BB1249" s="115"/>
      <c r="BC1249" s="143"/>
      <c r="BD1249" s="100"/>
      <c r="BE1249" s="100"/>
      <c r="BF1249" s="100"/>
      <c r="BG1249" s="100"/>
    </row>
    <row r="1250" spans="1:59" ht="12.75" customHeight="1" x14ac:dyDescent="0.2">
      <c r="A1250" s="144"/>
      <c r="B1250" s="141"/>
      <c r="C1250" s="141"/>
      <c r="D1250" s="142"/>
      <c r="E1250" s="142"/>
      <c r="F1250" s="142"/>
      <c r="G1250" s="142"/>
      <c r="H1250" s="142"/>
      <c r="I1250" s="129"/>
      <c r="J1250" s="130"/>
      <c r="K1250" s="131" t="str">
        <f t="shared" si="617"/>
        <v/>
      </c>
      <c r="L1250" s="132" t="str">
        <f t="shared" si="618"/>
        <v/>
      </c>
      <c r="M1250" s="133" t="str">
        <f t="shared" si="619"/>
        <v/>
      </c>
      <c r="N1250" s="134" t="str">
        <f>IFERROR(IF(B:B="","",IF(R1250="Beer",SUM(LOOKUP(2,1/(Rates!$B$3:$B$5&lt;=W1250)/(Rates!$C$3:$C$5&gt;=W1250),Rates!$D$3:$D$5)*(X1250/100)*W1250),IF(R1250="Refreshment Beverage",SUM(LOOKUP(2,1/(Rates!$B$7:$B$11&lt;=W1250)/(Rates!$C$7:$C$11&gt;=W1250),Rates!$D$7:$D$11)*(X1250/100)*W1250)))),"")</f>
        <v/>
      </c>
      <c r="O1250" s="134" t="str">
        <f t="shared" si="620"/>
        <v/>
      </c>
      <c r="P1250" s="116"/>
      <c r="Q1250" s="117" t="str">
        <f t="shared" si="621"/>
        <v/>
      </c>
      <c r="R1250" s="128" t="str">
        <f t="shared" si="622"/>
        <v/>
      </c>
      <c r="S1250" s="135" t="str">
        <f>IF(B1250="","",IF(R1250="Refreshment Beverage",VLOOKUP(VALUE(Q1250),Rates!G$15:L$19,2,0),VLOOKUP(VALUE(Q1250),Rates!G$4:L$12,2,0)))</f>
        <v/>
      </c>
      <c r="T1250" s="135" t="str">
        <f t="shared" si="623"/>
        <v/>
      </c>
      <c r="U1250" s="118" t="str">
        <f t="shared" si="624"/>
        <v/>
      </c>
      <c r="V1250" s="135" t="str">
        <f t="shared" si="625"/>
        <v/>
      </c>
      <c r="W1250" s="135" t="str">
        <f t="shared" si="626"/>
        <v/>
      </c>
      <c r="X1250" s="119" t="str">
        <f t="shared" si="627"/>
        <v/>
      </c>
      <c r="Y1250" s="120" t="str">
        <f>IF(B:B="","",IF(R1250="Refreshment Beverage",VLOOKUP(Q1250,Rates!G$15:L$19,6,0)*W1250,VLOOKUP(Q1250,Rates!G$4:L$12,6,0)*W1250))</f>
        <v/>
      </c>
      <c r="Z1250" s="120" t="str">
        <f t="shared" si="628"/>
        <v/>
      </c>
      <c r="AA1250" s="120" t="str">
        <f t="shared" si="629"/>
        <v/>
      </c>
      <c r="AB1250" s="136" t="str">
        <f>IF(B:B="","",IF(R1250="Refreshment Beverage","",IF(AND(R1250="Beer",Q1250=0),SUM(LOOKUP(2,1/(Rates!$B$15:$B$18&lt;=W1250)/(Rates!$C$15:$C$18&gt;=W1250),Rates!$D$15:$D$18)*W1250),VLOOKUP(VALUE(Q:Q),Rates!A:B,2,0)*W1250)))</f>
        <v/>
      </c>
      <c r="AC1250" s="136" t="str">
        <f>IF(B:B="","",IF(R1250="Refreshment Beverage","",IF(AND(R1250="Beer",Q1250=0),SUM(LOOKUP(2,1/(Rates!$B$15:$B$18&lt;=W1250)/(Rates!$C$15:$C$18&gt;=W1250),Rates!$E$15:$E$18)*W1250),VLOOKUP(VALUE(Q:Q),Rates!A:C,3,0)*W1250)))</f>
        <v/>
      </c>
      <c r="AD1250" s="137" t="str">
        <f>IFERROR(IF(B:B="","",IF(R1250="Beer","",IF(VALUE(Q1250)=0,VLOOKUP(VLOOKUP(B:B,#REF!,16,0),Rates!A:E,2,0),VLOOKUP(VALUE(Q1250),Rates!A$31:B$34,2,0)*W1250))),0)</f>
        <v/>
      </c>
      <c r="AE1250" s="121" t="str">
        <f t="shared" si="630"/>
        <v/>
      </c>
      <c r="AF1250" s="138" t="str">
        <f t="shared" si="631"/>
        <v/>
      </c>
      <c r="AG1250" s="122" t="str">
        <f t="shared" si="632"/>
        <v/>
      </c>
      <c r="AH1250" s="123" t="str">
        <f t="shared" si="633"/>
        <v/>
      </c>
      <c r="AI1250" s="139" t="str">
        <f>IF(AE:AE="","",IF(R1250="Refreshment Beverage",AK1250*(Rates!J$19/100),ROUND(SUM(AH1250*(Rates!$J$8/100)),4)))</f>
        <v/>
      </c>
      <c r="AJ1250" s="124" t="str">
        <f t="shared" si="634"/>
        <v/>
      </c>
      <c r="AK1250" s="125" t="str">
        <f t="shared" si="635"/>
        <v/>
      </c>
      <c r="AL1250" s="121" t="str">
        <f t="shared" si="636"/>
        <v/>
      </c>
      <c r="AM1250" s="138" t="str">
        <f>IF(AS1250="","",IF(R1250="Refreshment Beverage",ROUND(AS1250*Rates!K$19,4),ROUND(AO1250*(VLOOKUP(VALUE(Q1250),Rates!G$4:L$12,3,0)),4)))</f>
        <v/>
      </c>
      <c r="AN1250" s="126" t="str">
        <f>IF(AS1250="","",IF(R1250="Refreshment Beverage",AS1250*(Rates!J$19/100),MAX(AM1250,AB1250)))</f>
        <v/>
      </c>
      <c r="AO1250" s="127" t="str">
        <f t="shared" si="637"/>
        <v/>
      </c>
      <c r="AP1250" s="127" t="str">
        <f t="shared" si="638"/>
        <v/>
      </c>
      <c r="AQ1250" s="140" t="str">
        <f>IF(AS1250="","",IF(R1250="Refreshment Beverage",ROUND(SUM(VLOOKUP(Q:Q,Rates!G$15:L$19,3,0)*(AS1250-Y1250-Z1250-AA1250)),4),ROUND(SUM(Rates!$K$8*AS1250),4)))</f>
        <v/>
      </c>
      <c r="AR1250" s="139" t="str">
        <f t="shared" si="639"/>
        <v/>
      </c>
      <c r="AS1250" s="125" t="str">
        <f t="shared" si="640"/>
        <v/>
      </c>
      <c r="AT1250" s="121" t="str">
        <f t="shared" si="641"/>
        <v/>
      </c>
      <c r="AU1250" s="138" t="str">
        <f>IF(AX1250="","",IF(R1250="Refreshment Beverage",ROUND((BA1250-Y1250-Z1250-AA1250)*VLOOKUP(VALUE(Q1250),Rates!G$15:L$19,3,0),4),ROUND(AW1250*(VLOOKUP(VALUE(Q1250),Rates!G:L,3,0)),4)))</f>
        <v/>
      </c>
      <c r="AV1250" s="126" t="str">
        <f t="shared" si="642"/>
        <v/>
      </c>
      <c r="AW1250" s="127" t="str">
        <f t="shared" si="643"/>
        <v/>
      </c>
      <c r="AX1250" s="123" t="str">
        <f t="shared" si="644"/>
        <v/>
      </c>
      <c r="AY1250" s="140" t="str">
        <f>IF(AX1250="","",IF(R1250="Refreshment Beverage",ROUND(SUM(AX1250*Rates!K$19),4),ROUND(SUM(AX1250*(Rates!J$8/100)),4)))</f>
        <v/>
      </c>
      <c r="AZ1250" s="124" t="str">
        <f t="shared" si="645"/>
        <v/>
      </c>
      <c r="BA1250" s="125" t="str">
        <f t="shared" si="646"/>
        <v/>
      </c>
      <c r="BB1250" s="115"/>
      <c r="BC1250" s="143"/>
      <c r="BD1250" s="100"/>
      <c r="BE1250" s="100"/>
      <c r="BF1250" s="100"/>
      <c r="BG1250" s="100"/>
    </row>
    <row r="1251" spans="1:59" ht="12.75" customHeight="1" x14ac:dyDescent="0.2">
      <c r="A1251" s="144"/>
      <c r="B1251" s="141"/>
      <c r="C1251" s="141"/>
      <c r="D1251" s="142"/>
      <c r="E1251" s="142"/>
      <c r="F1251" s="142"/>
      <c r="G1251" s="142"/>
      <c r="H1251" s="142"/>
      <c r="I1251" s="129"/>
      <c r="J1251" s="130"/>
      <c r="K1251" s="131" t="str">
        <f t="shared" si="617"/>
        <v/>
      </c>
      <c r="L1251" s="132" t="str">
        <f t="shared" si="618"/>
        <v/>
      </c>
      <c r="M1251" s="133" t="str">
        <f t="shared" si="619"/>
        <v/>
      </c>
      <c r="N1251" s="134" t="str">
        <f>IFERROR(IF(B:B="","",IF(R1251="Beer",SUM(LOOKUP(2,1/(Rates!$B$3:$B$5&lt;=W1251)/(Rates!$C$3:$C$5&gt;=W1251),Rates!$D$3:$D$5)*(X1251/100)*W1251),IF(R1251="Refreshment Beverage",SUM(LOOKUP(2,1/(Rates!$B$7:$B$11&lt;=W1251)/(Rates!$C$7:$C$11&gt;=W1251),Rates!$D$7:$D$11)*(X1251/100)*W1251)))),"")</f>
        <v/>
      </c>
      <c r="O1251" s="134" t="str">
        <f t="shared" si="620"/>
        <v/>
      </c>
      <c r="P1251" s="116"/>
      <c r="Q1251" s="117" t="str">
        <f t="shared" si="621"/>
        <v/>
      </c>
      <c r="R1251" s="128" t="str">
        <f t="shared" si="622"/>
        <v/>
      </c>
      <c r="S1251" s="135" t="str">
        <f>IF(B1251="","",IF(R1251="Refreshment Beverage",VLOOKUP(VALUE(Q1251),Rates!G$15:L$19,2,0),VLOOKUP(VALUE(Q1251),Rates!G$4:L$12,2,0)))</f>
        <v/>
      </c>
      <c r="T1251" s="135" t="str">
        <f t="shared" si="623"/>
        <v/>
      </c>
      <c r="U1251" s="118" t="str">
        <f t="shared" si="624"/>
        <v/>
      </c>
      <c r="V1251" s="135" t="str">
        <f t="shared" si="625"/>
        <v/>
      </c>
      <c r="W1251" s="135" t="str">
        <f t="shared" si="626"/>
        <v/>
      </c>
      <c r="X1251" s="119" t="str">
        <f t="shared" si="627"/>
        <v/>
      </c>
      <c r="Y1251" s="120" t="str">
        <f>IF(B:B="","",IF(R1251="Refreshment Beverage",VLOOKUP(Q1251,Rates!G$15:L$19,6,0)*W1251,VLOOKUP(Q1251,Rates!G$4:L$12,6,0)*W1251))</f>
        <v/>
      </c>
      <c r="Z1251" s="120" t="str">
        <f t="shared" si="628"/>
        <v/>
      </c>
      <c r="AA1251" s="120" t="str">
        <f t="shared" si="629"/>
        <v/>
      </c>
      <c r="AB1251" s="136" t="str">
        <f>IF(B:B="","",IF(R1251="Refreshment Beverage","",IF(AND(R1251="Beer",Q1251=0),SUM(LOOKUP(2,1/(Rates!$B$15:$B$18&lt;=W1251)/(Rates!$C$15:$C$18&gt;=W1251),Rates!$D$15:$D$18)*W1251),VLOOKUP(VALUE(Q:Q),Rates!A:B,2,0)*W1251)))</f>
        <v/>
      </c>
      <c r="AC1251" s="136" t="str">
        <f>IF(B:B="","",IF(R1251="Refreshment Beverage","",IF(AND(R1251="Beer",Q1251=0),SUM(LOOKUP(2,1/(Rates!$B$15:$B$18&lt;=W1251)/(Rates!$C$15:$C$18&gt;=W1251),Rates!$E$15:$E$18)*W1251),VLOOKUP(VALUE(Q:Q),Rates!A:C,3,0)*W1251)))</f>
        <v/>
      </c>
      <c r="AD1251" s="137" t="str">
        <f>IFERROR(IF(B:B="","",IF(R1251="Beer","",IF(VALUE(Q1251)=0,VLOOKUP(VLOOKUP(B:B,#REF!,16,0),Rates!A:E,2,0),VLOOKUP(VALUE(Q1251),Rates!A$31:B$34,2,0)*W1251))),0)</f>
        <v/>
      </c>
      <c r="AE1251" s="121" t="str">
        <f t="shared" si="630"/>
        <v/>
      </c>
      <c r="AF1251" s="138" t="str">
        <f t="shared" si="631"/>
        <v/>
      </c>
      <c r="AG1251" s="122" t="str">
        <f t="shared" si="632"/>
        <v/>
      </c>
      <c r="AH1251" s="123" t="str">
        <f t="shared" si="633"/>
        <v/>
      </c>
      <c r="AI1251" s="139" t="str">
        <f>IF(AE:AE="","",IF(R1251="Refreshment Beverage",AK1251*(Rates!J$19/100),ROUND(SUM(AH1251*(Rates!$J$8/100)),4)))</f>
        <v/>
      </c>
      <c r="AJ1251" s="124" t="str">
        <f t="shared" si="634"/>
        <v/>
      </c>
      <c r="AK1251" s="125" t="str">
        <f t="shared" si="635"/>
        <v/>
      </c>
      <c r="AL1251" s="121" t="str">
        <f t="shared" si="636"/>
        <v/>
      </c>
      <c r="AM1251" s="138" t="str">
        <f>IF(AS1251="","",IF(R1251="Refreshment Beverage",ROUND(AS1251*Rates!K$19,4),ROUND(AO1251*(VLOOKUP(VALUE(Q1251),Rates!G$4:L$12,3,0)),4)))</f>
        <v/>
      </c>
      <c r="AN1251" s="126" t="str">
        <f>IF(AS1251="","",IF(R1251="Refreshment Beverage",AS1251*(Rates!J$19/100),MAX(AM1251,AB1251)))</f>
        <v/>
      </c>
      <c r="AO1251" s="127" t="str">
        <f t="shared" si="637"/>
        <v/>
      </c>
      <c r="AP1251" s="127" t="str">
        <f t="shared" si="638"/>
        <v/>
      </c>
      <c r="AQ1251" s="140" t="str">
        <f>IF(AS1251="","",IF(R1251="Refreshment Beverage",ROUND(SUM(VLOOKUP(Q:Q,Rates!G$15:L$19,3,0)*(AS1251-Y1251-Z1251-AA1251)),4),ROUND(SUM(Rates!$K$8*AS1251),4)))</f>
        <v/>
      </c>
      <c r="AR1251" s="139" t="str">
        <f t="shared" si="639"/>
        <v/>
      </c>
      <c r="AS1251" s="125" t="str">
        <f t="shared" si="640"/>
        <v/>
      </c>
      <c r="AT1251" s="121" t="str">
        <f t="shared" si="641"/>
        <v/>
      </c>
      <c r="AU1251" s="138" t="str">
        <f>IF(AX1251="","",IF(R1251="Refreshment Beverage",ROUND((BA1251-Y1251-Z1251-AA1251)*VLOOKUP(VALUE(Q1251),Rates!G$15:L$19,3,0),4),ROUND(AW1251*(VLOOKUP(VALUE(Q1251),Rates!G:L,3,0)),4)))</f>
        <v/>
      </c>
      <c r="AV1251" s="126" t="str">
        <f t="shared" si="642"/>
        <v/>
      </c>
      <c r="AW1251" s="127" t="str">
        <f t="shared" si="643"/>
        <v/>
      </c>
      <c r="AX1251" s="123" t="str">
        <f t="shared" si="644"/>
        <v/>
      </c>
      <c r="AY1251" s="140" t="str">
        <f>IF(AX1251="","",IF(R1251="Refreshment Beverage",ROUND(SUM(AX1251*Rates!K$19),4),ROUND(SUM(AX1251*(Rates!J$8/100)),4)))</f>
        <v/>
      </c>
      <c r="AZ1251" s="124" t="str">
        <f t="shared" si="645"/>
        <v/>
      </c>
      <c r="BA1251" s="125" t="str">
        <f t="shared" si="646"/>
        <v/>
      </c>
      <c r="BB1251" s="115"/>
      <c r="BC1251" s="143"/>
      <c r="BD1251" s="100"/>
      <c r="BE1251" s="100"/>
      <c r="BF1251" s="100"/>
      <c r="BG1251" s="100"/>
    </row>
    <row r="1252" spans="1:59" ht="12.75" customHeight="1" x14ac:dyDescent="0.2">
      <c r="A1252" s="144"/>
      <c r="B1252" s="141"/>
      <c r="C1252" s="141"/>
      <c r="D1252" s="142"/>
      <c r="E1252" s="142"/>
      <c r="F1252" s="142"/>
      <c r="G1252" s="142"/>
      <c r="H1252" s="142"/>
      <c r="I1252" s="129"/>
      <c r="J1252" s="130"/>
      <c r="K1252" s="131" t="str">
        <f t="shared" si="617"/>
        <v/>
      </c>
      <c r="L1252" s="132" t="str">
        <f t="shared" si="618"/>
        <v/>
      </c>
      <c r="M1252" s="133" t="str">
        <f t="shared" si="619"/>
        <v/>
      </c>
      <c r="N1252" s="134" t="str">
        <f>IFERROR(IF(B:B="","",IF(R1252="Beer",SUM(LOOKUP(2,1/(Rates!$B$3:$B$5&lt;=W1252)/(Rates!$C$3:$C$5&gt;=W1252),Rates!$D$3:$D$5)*(X1252/100)*W1252),IF(R1252="Refreshment Beverage",SUM(LOOKUP(2,1/(Rates!$B$7:$B$11&lt;=W1252)/(Rates!$C$7:$C$11&gt;=W1252),Rates!$D$7:$D$11)*(X1252/100)*W1252)))),"")</f>
        <v/>
      </c>
      <c r="O1252" s="134" t="str">
        <f t="shared" si="620"/>
        <v/>
      </c>
      <c r="P1252" s="116"/>
      <c r="Q1252" s="117" t="str">
        <f t="shared" si="621"/>
        <v/>
      </c>
      <c r="R1252" s="128" t="str">
        <f t="shared" si="622"/>
        <v/>
      </c>
      <c r="S1252" s="135" t="str">
        <f>IF(B1252="","",IF(R1252="Refreshment Beverage",VLOOKUP(VALUE(Q1252),Rates!G$15:L$19,2,0),VLOOKUP(VALUE(Q1252),Rates!G$4:L$12,2,0)))</f>
        <v/>
      </c>
      <c r="T1252" s="135" t="str">
        <f t="shared" si="623"/>
        <v/>
      </c>
      <c r="U1252" s="118" t="str">
        <f t="shared" si="624"/>
        <v/>
      </c>
      <c r="V1252" s="135" t="str">
        <f t="shared" si="625"/>
        <v/>
      </c>
      <c r="W1252" s="135" t="str">
        <f t="shared" si="626"/>
        <v/>
      </c>
      <c r="X1252" s="119" t="str">
        <f t="shared" si="627"/>
        <v/>
      </c>
      <c r="Y1252" s="120" t="str">
        <f>IF(B:B="","",IF(R1252="Refreshment Beverage",VLOOKUP(Q1252,Rates!G$15:L$19,6,0)*W1252,VLOOKUP(Q1252,Rates!G$4:L$12,6,0)*W1252))</f>
        <v/>
      </c>
      <c r="Z1252" s="120" t="str">
        <f t="shared" si="628"/>
        <v/>
      </c>
      <c r="AA1252" s="120" t="str">
        <f t="shared" si="629"/>
        <v/>
      </c>
      <c r="AB1252" s="136" t="str">
        <f>IF(B:B="","",IF(R1252="Refreshment Beverage","",IF(AND(R1252="Beer",Q1252=0),SUM(LOOKUP(2,1/(Rates!$B$15:$B$18&lt;=W1252)/(Rates!$C$15:$C$18&gt;=W1252),Rates!$D$15:$D$18)*W1252),VLOOKUP(VALUE(Q:Q),Rates!A:B,2,0)*W1252)))</f>
        <v/>
      </c>
      <c r="AC1252" s="136" t="str">
        <f>IF(B:B="","",IF(R1252="Refreshment Beverage","",IF(AND(R1252="Beer",Q1252=0),SUM(LOOKUP(2,1/(Rates!$B$15:$B$18&lt;=W1252)/(Rates!$C$15:$C$18&gt;=W1252),Rates!$E$15:$E$18)*W1252),VLOOKUP(VALUE(Q:Q),Rates!A:C,3,0)*W1252)))</f>
        <v/>
      </c>
      <c r="AD1252" s="137" t="str">
        <f>IFERROR(IF(B:B="","",IF(R1252="Beer","",IF(VALUE(Q1252)=0,VLOOKUP(VLOOKUP(B:B,#REF!,16,0),Rates!A:E,2,0),VLOOKUP(VALUE(Q1252),Rates!A$31:B$34,2,0)*W1252))),0)</f>
        <v/>
      </c>
      <c r="AE1252" s="121" t="str">
        <f t="shared" si="630"/>
        <v/>
      </c>
      <c r="AF1252" s="138" t="str">
        <f t="shared" si="631"/>
        <v/>
      </c>
      <c r="AG1252" s="122" t="str">
        <f t="shared" si="632"/>
        <v/>
      </c>
      <c r="AH1252" s="123" t="str">
        <f t="shared" si="633"/>
        <v/>
      </c>
      <c r="AI1252" s="139" t="str">
        <f>IF(AE:AE="","",IF(R1252="Refreshment Beverage",AK1252*(Rates!J$19/100),ROUND(SUM(AH1252*(Rates!$J$8/100)),4)))</f>
        <v/>
      </c>
      <c r="AJ1252" s="124" t="str">
        <f t="shared" si="634"/>
        <v/>
      </c>
      <c r="AK1252" s="125" t="str">
        <f t="shared" si="635"/>
        <v/>
      </c>
      <c r="AL1252" s="121" t="str">
        <f t="shared" si="636"/>
        <v/>
      </c>
      <c r="AM1252" s="138" t="str">
        <f>IF(AS1252="","",IF(R1252="Refreshment Beverage",ROUND(AS1252*Rates!K$19,4),ROUND(AO1252*(VLOOKUP(VALUE(Q1252),Rates!G$4:L$12,3,0)),4)))</f>
        <v/>
      </c>
      <c r="AN1252" s="126" t="str">
        <f>IF(AS1252="","",IF(R1252="Refreshment Beverage",AS1252*(Rates!J$19/100),MAX(AM1252,AB1252)))</f>
        <v/>
      </c>
      <c r="AO1252" s="127" t="str">
        <f t="shared" si="637"/>
        <v/>
      </c>
      <c r="AP1252" s="127" t="str">
        <f t="shared" si="638"/>
        <v/>
      </c>
      <c r="AQ1252" s="140" t="str">
        <f>IF(AS1252="","",IF(R1252="Refreshment Beverage",ROUND(SUM(VLOOKUP(Q:Q,Rates!G$15:L$19,3,0)*(AS1252-Y1252-Z1252-AA1252)),4),ROUND(SUM(Rates!$K$8*AS1252),4)))</f>
        <v/>
      </c>
      <c r="AR1252" s="139" t="str">
        <f t="shared" si="639"/>
        <v/>
      </c>
      <c r="AS1252" s="125" t="str">
        <f t="shared" si="640"/>
        <v/>
      </c>
      <c r="AT1252" s="121" t="str">
        <f t="shared" si="641"/>
        <v/>
      </c>
      <c r="AU1252" s="138" t="str">
        <f>IF(AX1252="","",IF(R1252="Refreshment Beverage",ROUND((BA1252-Y1252-Z1252-AA1252)*VLOOKUP(VALUE(Q1252),Rates!G$15:L$19,3,0),4),ROUND(AW1252*(VLOOKUP(VALUE(Q1252),Rates!G:L,3,0)),4)))</f>
        <v/>
      </c>
      <c r="AV1252" s="126" t="str">
        <f t="shared" si="642"/>
        <v/>
      </c>
      <c r="AW1252" s="127" t="str">
        <f t="shared" si="643"/>
        <v/>
      </c>
      <c r="AX1252" s="123" t="str">
        <f t="shared" si="644"/>
        <v/>
      </c>
      <c r="AY1252" s="140" t="str">
        <f>IF(AX1252="","",IF(R1252="Refreshment Beverage",ROUND(SUM(AX1252*Rates!K$19),4),ROUND(SUM(AX1252*(Rates!J$8/100)),4)))</f>
        <v/>
      </c>
      <c r="AZ1252" s="124" t="str">
        <f t="shared" si="645"/>
        <v/>
      </c>
      <c r="BA1252" s="125" t="str">
        <f t="shared" si="646"/>
        <v/>
      </c>
      <c r="BB1252" s="115"/>
      <c r="BC1252" s="143"/>
      <c r="BD1252" s="100"/>
      <c r="BE1252" s="100"/>
      <c r="BF1252" s="100"/>
      <c r="BG1252" s="100"/>
    </row>
    <row r="1253" spans="1:59" ht="12.75" customHeight="1" x14ac:dyDescent="0.2">
      <c r="A1253" s="144"/>
      <c r="B1253" s="141"/>
      <c r="C1253" s="141"/>
      <c r="D1253" s="142"/>
      <c r="E1253" s="142"/>
      <c r="F1253" s="142"/>
      <c r="G1253" s="142"/>
      <c r="H1253" s="142"/>
      <c r="I1253" s="129"/>
      <c r="J1253" s="130"/>
      <c r="K1253" s="131" t="str">
        <f t="shared" si="617"/>
        <v/>
      </c>
      <c r="L1253" s="132" t="str">
        <f t="shared" si="618"/>
        <v/>
      </c>
      <c r="M1253" s="133" t="str">
        <f t="shared" si="619"/>
        <v/>
      </c>
      <c r="N1253" s="134" t="str">
        <f>IFERROR(IF(B:B="","",IF(R1253="Beer",SUM(LOOKUP(2,1/(Rates!$B$3:$B$5&lt;=W1253)/(Rates!$C$3:$C$5&gt;=W1253),Rates!$D$3:$D$5)*(X1253/100)*W1253),IF(R1253="Refreshment Beverage",SUM(LOOKUP(2,1/(Rates!$B$7:$B$11&lt;=W1253)/(Rates!$C$7:$C$11&gt;=W1253),Rates!$D$7:$D$11)*(X1253/100)*W1253)))),"")</f>
        <v/>
      </c>
      <c r="O1253" s="134" t="str">
        <f t="shared" si="620"/>
        <v/>
      </c>
      <c r="P1253" s="116"/>
      <c r="Q1253" s="117" t="str">
        <f t="shared" si="621"/>
        <v/>
      </c>
      <c r="R1253" s="128" t="str">
        <f t="shared" si="622"/>
        <v/>
      </c>
      <c r="S1253" s="135" t="str">
        <f>IF(B1253="","",IF(R1253="Refreshment Beverage",VLOOKUP(VALUE(Q1253),Rates!G$15:L$19,2,0),VLOOKUP(VALUE(Q1253),Rates!G$4:L$12,2,0)))</f>
        <v/>
      </c>
      <c r="T1253" s="135" t="str">
        <f t="shared" si="623"/>
        <v/>
      </c>
      <c r="U1253" s="118" t="str">
        <f t="shared" si="624"/>
        <v/>
      </c>
      <c r="V1253" s="135" t="str">
        <f t="shared" si="625"/>
        <v/>
      </c>
      <c r="W1253" s="135" t="str">
        <f t="shared" si="626"/>
        <v/>
      </c>
      <c r="X1253" s="119" t="str">
        <f t="shared" si="627"/>
        <v/>
      </c>
      <c r="Y1253" s="120" t="str">
        <f>IF(B:B="","",IF(R1253="Refreshment Beverage",VLOOKUP(Q1253,Rates!G$15:L$19,6,0)*W1253,VLOOKUP(Q1253,Rates!G$4:L$12,6,0)*W1253))</f>
        <v/>
      </c>
      <c r="Z1253" s="120" t="str">
        <f t="shared" si="628"/>
        <v/>
      </c>
      <c r="AA1253" s="120" t="str">
        <f t="shared" si="629"/>
        <v/>
      </c>
      <c r="AB1253" s="136" t="str">
        <f>IF(B:B="","",IF(R1253="Refreshment Beverage","",IF(AND(R1253="Beer",Q1253=0),SUM(LOOKUP(2,1/(Rates!$B$15:$B$18&lt;=W1253)/(Rates!$C$15:$C$18&gt;=W1253),Rates!$D$15:$D$18)*W1253),VLOOKUP(VALUE(Q:Q),Rates!A:B,2,0)*W1253)))</f>
        <v/>
      </c>
      <c r="AC1253" s="136" t="str">
        <f>IF(B:B="","",IF(R1253="Refreshment Beverage","",IF(AND(R1253="Beer",Q1253=0),SUM(LOOKUP(2,1/(Rates!$B$15:$B$18&lt;=W1253)/(Rates!$C$15:$C$18&gt;=W1253),Rates!$E$15:$E$18)*W1253),VLOOKUP(VALUE(Q:Q),Rates!A:C,3,0)*W1253)))</f>
        <v/>
      </c>
      <c r="AD1253" s="137" t="str">
        <f>IFERROR(IF(B:B="","",IF(R1253="Beer","",IF(VALUE(Q1253)=0,VLOOKUP(VLOOKUP(B:B,#REF!,16,0),Rates!A:E,2,0),VLOOKUP(VALUE(Q1253),Rates!A$31:B$34,2,0)*W1253))),0)</f>
        <v/>
      </c>
      <c r="AE1253" s="121" t="str">
        <f t="shared" si="630"/>
        <v/>
      </c>
      <c r="AF1253" s="138" t="str">
        <f t="shared" si="631"/>
        <v/>
      </c>
      <c r="AG1253" s="122" t="str">
        <f t="shared" si="632"/>
        <v/>
      </c>
      <c r="AH1253" s="123" t="str">
        <f t="shared" si="633"/>
        <v/>
      </c>
      <c r="AI1253" s="139" t="str">
        <f>IF(AE:AE="","",IF(R1253="Refreshment Beverage",AK1253*(Rates!J$19/100),ROUND(SUM(AH1253*(Rates!$J$8/100)),4)))</f>
        <v/>
      </c>
      <c r="AJ1253" s="124" t="str">
        <f t="shared" si="634"/>
        <v/>
      </c>
      <c r="AK1253" s="125" t="str">
        <f t="shared" si="635"/>
        <v/>
      </c>
      <c r="AL1253" s="121" t="str">
        <f t="shared" si="636"/>
        <v/>
      </c>
      <c r="AM1253" s="138" t="str">
        <f>IF(AS1253="","",IF(R1253="Refreshment Beverage",ROUND(AS1253*Rates!K$19,4),ROUND(AO1253*(VLOOKUP(VALUE(Q1253),Rates!G$4:L$12,3,0)),4)))</f>
        <v/>
      </c>
      <c r="AN1253" s="126" t="str">
        <f>IF(AS1253="","",IF(R1253="Refreshment Beverage",AS1253*(Rates!J$19/100),MAX(AM1253,AB1253)))</f>
        <v/>
      </c>
      <c r="AO1253" s="127" t="str">
        <f t="shared" si="637"/>
        <v/>
      </c>
      <c r="AP1253" s="127" t="str">
        <f t="shared" si="638"/>
        <v/>
      </c>
      <c r="AQ1253" s="140" t="str">
        <f>IF(AS1253="","",IF(R1253="Refreshment Beverage",ROUND(SUM(VLOOKUP(Q:Q,Rates!G$15:L$19,3,0)*(AS1253-Y1253-Z1253-AA1253)),4),ROUND(SUM(Rates!$K$8*AS1253),4)))</f>
        <v/>
      </c>
      <c r="AR1253" s="139" t="str">
        <f t="shared" si="639"/>
        <v/>
      </c>
      <c r="AS1253" s="125" t="str">
        <f t="shared" si="640"/>
        <v/>
      </c>
      <c r="AT1253" s="121" t="str">
        <f t="shared" si="641"/>
        <v/>
      </c>
      <c r="AU1253" s="138" t="str">
        <f>IF(AX1253="","",IF(R1253="Refreshment Beverage",ROUND((BA1253-Y1253-Z1253-AA1253)*VLOOKUP(VALUE(Q1253),Rates!G$15:L$19,3,0),4),ROUND(AW1253*(VLOOKUP(VALUE(Q1253),Rates!G:L,3,0)),4)))</f>
        <v/>
      </c>
      <c r="AV1253" s="126" t="str">
        <f t="shared" si="642"/>
        <v/>
      </c>
      <c r="AW1253" s="127" t="str">
        <f t="shared" si="643"/>
        <v/>
      </c>
      <c r="AX1253" s="123" t="str">
        <f t="shared" si="644"/>
        <v/>
      </c>
      <c r="AY1253" s="140" t="str">
        <f>IF(AX1253="","",IF(R1253="Refreshment Beverage",ROUND(SUM(AX1253*Rates!K$19),4),ROUND(SUM(AX1253*(Rates!J$8/100)),4)))</f>
        <v/>
      </c>
      <c r="AZ1253" s="124" t="str">
        <f t="shared" si="645"/>
        <v/>
      </c>
      <c r="BA1253" s="125" t="str">
        <f t="shared" si="646"/>
        <v/>
      </c>
      <c r="BB1253" s="115"/>
      <c r="BC1253" s="143"/>
      <c r="BD1253" s="100"/>
      <c r="BE1253" s="100"/>
      <c r="BF1253" s="100"/>
      <c r="BG1253" s="100"/>
    </row>
    <row r="1254" spans="1:59" ht="12.75" customHeight="1" x14ac:dyDescent="0.2">
      <c r="A1254" s="144"/>
      <c r="B1254" s="141"/>
      <c r="C1254" s="141"/>
      <c r="D1254" s="142"/>
      <c r="E1254" s="142"/>
      <c r="F1254" s="142"/>
      <c r="G1254" s="142"/>
      <c r="H1254" s="142"/>
      <c r="I1254" s="129"/>
      <c r="J1254" s="130"/>
      <c r="K1254" s="131" t="str">
        <f t="shared" si="617"/>
        <v/>
      </c>
      <c r="L1254" s="132" t="str">
        <f t="shared" si="618"/>
        <v/>
      </c>
      <c r="M1254" s="133" t="str">
        <f t="shared" si="619"/>
        <v/>
      </c>
      <c r="N1254" s="134" t="str">
        <f>IFERROR(IF(B:B="","",IF(R1254="Beer",SUM(LOOKUP(2,1/(Rates!$B$3:$B$5&lt;=W1254)/(Rates!$C$3:$C$5&gt;=W1254),Rates!$D$3:$D$5)*(X1254/100)*W1254),IF(R1254="Refreshment Beverage",SUM(LOOKUP(2,1/(Rates!$B$7:$B$11&lt;=W1254)/(Rates!$C$7:$C$11&gt;=W1254),Rates!$D$7:$D$11)*(X1254/100)*W1254)))),"")</f>
        <v/>
      </c>
      <c r="O1254" s="134" t="str">
        <f t="shared" si="620"/>
        <v/>
      </c>
      <c r="P1254" s="116"/>
      <c r="Q1254" s="117" t="str">
        <f t="shared" si="621"/>
        <v/>
      </c>
      <c r="R1254" s="128" t="str">
        <f t="shared" si="622"/>
        <v/>
      </c>
      <c r="S1254" s="135" t="str">
        <f>IF(B1254="","",IF(R1254="Refreshment Beverage",VLOOKUP(VALUE(Q1254),Rates!G$15:L$19,2,0),VLOOKUP(VALUE(Q1254),Rates!G$4:L$12,2,0)))</f>
        <v/>
      </c>
      <c r="T1254" s="135" t="str">
        <f t="shared" si="623"/>
        <v/>
      </c>
      <c r="U1254" s="118" t="str">
        <f t="shared" si="624"/>
        <v/>
      </c>
      <c r="V1254" s="135" t="str">
        <f t="shared" si="625"/>
        <v/>
      </c>
      <c r="W1254" s="135" t="str">
        <f t="shared" si="626"/>
        <v/>
      </c>
      <c r="X1254" s="119" t="str">
        <f t="shared" si="627"/>
        <v/>
      </c>
      <c r="Y1254" s="120" t="str">
        <f>IF(B:B="","",IF(R1254="Refreshment Beverage",VLOOKUP(Q1254,Rates!G$15:L$19,6,0)*W1254,VLOOKUP(Q1254,Rates!G$4:L$12,6,0)*W1254))</f>
        <v/>
      </c>
      <c r="Z1254" s="120" t="str">
        <f t="shared" si="628"/>
        <v/>
      </c>
      <c r="AA1254" s="120" t="str">
        <f t="shared" si="629"/>
        <v/>
      </c>
      <c r="AB1254" s="136" t="str">
        <f>IF(B:B="","",IF(R1254="Refreshment Beverage","",IF(AND(R1254="Beer",Q1254=0),SUM(LOOKUP(2,1/(Rates!$B$15:$B$18&lt;=W1254)/(Rates!$C$15:$C$18&gt;=W1254),Rates!$D$15:$D$18)*W1254),VLOOKUP(VALUE(Q:Q),Rates!A:B,2,0)*W1254)))</f>
        <v/>
      </c>
      <c r="AC1254" s="136" t="str">
        <f>IF(B:B="","",IF(R1254="Refreshment Beverage","",IF(AND(R1254="Beer",Q1254=0),SUM(LOOKUP(2,1/(Rates!$B$15:$B$18&lt;=W1254)/(Rates!$C$15:$C$18&gt;=W1254),Rates!$E$15:$E$18)*W1254),VLOOKUP(VALUE(Q:Q),Rates!A:C,3,0)*W1254)))</f>
        <v/>
      </c>
      <c r="AD1254" s="137" t="str">
        <f>IFERROR(IF(B:B="","",IF(R1254="Beer","",IF(VALUE(Q1254)=0,VLOOKUP(VLOOKUP(B:B,#REF!,16,0),Rates!A:E,2,0),VLOOKUP(VALUE(Q1254),Rates!A$31:B$34,2,0)*W1254))),0)</f>
        <v/>
      </c>
      <c r="AE1254" s="121" t="str">
        <f t="shared" si="630"/>
        <v/>
      </c>
      <c r="AF1254" s="138" t="str">
        <f t="shared" si="631"/>
        <v/>
      </c>
      <c r="AG1254" s="122" t="str">
        <f t="shared" si="632"/>
        <v/>
      </c>
      <c r="AH1254" s="123" t="str">
        <f t="shared" si="633"/>
        <v/>
      </c>
      <c r="AI1254" s="139" t="str">
        <f>IF(AE:AE="","",IF(R1254="Refreshment Beverage",AK1254*(Rates!J$19/100),ROUND(SUM(AH1254*(Rates!$J$8/100)),4)))</f>
        <v/>
      </c>
      <c r="AJ1254" s="124" t="str">
        <f t="shared" si="634"/>
        <v/>
      </c>
      <c r="AK1254" s="125" t="str">
        <f t="shared" si="635"/>
        <v/>
      </c>
      <c r="AL1254" s="121" t="str">
        <f t="shared" si="636"/>
        <v/>
      </c>
      <c r="AM1254" s="138" t="str">
        <f>IF(AS1254="","",IF(R1254="Refreshment Beverage",ROUND(AS1254*Rates!K$19,4),ROUND(AO1254*(VLOOKUP(VALUE(Q1254),Rates!G$4:L$12,3,0)),4)))</f>
        <v/>
      </c>
      <c r="AN1254" s="126" t="str">
        <f>IF(AS1254="","",IF(R1254="Refreshment Beverage",AS1254*(Rates!J$19/100),MAX(AM1254,AB1254)))</f>
        <v/>
      </c>
      <c r="AO1254" s="127" t="str">
        <f t="shared" si="637"/>
        <v/>
      </c>
      <c r="AP1254" s="127" t="str">
        <f t="shared" si="638"/>
        <v/>
      </c>
      <c r="AQ1254" s="140" t="str">
        <f>IF(AS1254="","",IF(R1254="Refreshment Beverage",ROUND(SUM(VLOOKUP(Q:Q,Rates!G$15:L$19,3,0)*(AS1254-Y1254-Z1254-AA1254)),4),ROUND(SUM(Rates!$K$8*AS1254),4)))</f>
        <v/>
      </c>
      <c r="AR1254" s="139" t="str">
        <f t="shared" si="639"/>
        <v/>
      </c>
      <c r="AS1254" s="125" t="str">
        <f t="shared" si="640"/>
        <v/>
      </c>
      <c r="AT1254" s="121" t="str">
        <f t="shared" si="641"/>
        <v/>
      </c>
      <c r="AU1254" s="138" t="str">
        <f>IF(AX1254="","",IF(R1254="Refreshment Beverage",ROUND((BA1254-Y1254-Z1254-AA1254)*VLOOKUP(VALUE(Q1254),Rates!G$15:L$19,3,0),4),ROUND(AW1254*(VLOOKUP(VALUE(Q1254),Rates!G:L,3,0)),4)))</f>
        <v/>
      </c>
      <c r="AV1254" s="126" t="str">
        <f t="shared" si="642"/>
        <v/>
      </c>
      <c r="AW1254" s="127" t="str">
        <f t="shared" si="643"/>
        <v/>
      </c>
      <c r="AX1254" s="123" t="str">
        <f t="shared" si="644"/>
        <v/>
      </c>
      <c r="AY1254" s="140" t="str">
        <f>IF(AX1254="","",IF(R1254="Refreshment Beverage",ROUND(SUM(AX1254*Rates!K$19),4),ROUND(SUM(AX1254*(Rates!J$8/100)),4)))</f>
        <v/>
      </c>
      <c r="AZ1254" s="124" t="str">
        <f t="shared" si="645"/>
        <v/>
      </c>
      <c r="BA1254" s="125" t="str">
        <f t="shared" si="646"/>
        <v/>
      </c>
      <c r="BB1254" s="115"/>
      <c r="BC1254" s="143"/>
      <c r="BD1254" s="100"/>
      <c r="BE1254" s="100"/>
      <c r="BF1254" s="100"/>
      <c r="BG1254" s="100"/>
    </row>
    <row r="1255" spans="1:59" ht="12.75" customHeight="1" x14ac:dyDescent="0.2">
      <c r="A1255" s="144"/>
      <c r="B1255" s="141"/>
      <c r="C1255" s="141"/>
      <c r="D1255" s="142"/>
      <c r="E1255" s="142"/>
      <c r="F1255" s="142"/>
      <c r="G1255" s="142"/>
      <c r="H1255" s="142"/>
      <c r="I1255" s="129"/>
      <c r="J1255" s="130"/>
      <c r="K1255" s="131" t="str">
        <f t="shared" si="617"/>
        <v/>
      </c>
      <c r="L1255" s="132" t="str">
        <f t="shared" si="618"/>
        <v/>
      </c>
      <c r="M1255" s="133" t="str">
        <f t="shared" si="619"/>
        <v/>
      </c>
      <c r="N1255" s="134" t="str">
        <f>IFERROR(IF(B:B="","",IF(R1255="Beer",SUM(LOOKUP(2,1/(Rates!$B$3:$B$5&lt;=W1255)/(Rates!$C$3:$C$5&gt;=W1255),Rates!$D$3:$D$5)*(X1255/100)*W1255),IF(R1255="Refreshment Beverage",SUM(LOOKUP(2,1/(Rates!$B$7:$B$11&lt;=W1255)/(Rates!$C$7:$C$11&gt;=W1255),Rates!$D$7:$D$11)*(X1255/100)*W1255)))),"")</f>
        <v/>
      </c>
      <c r="O1255" s="134" t="str">
        <f t="shared" si="620"/>
        <v/>
      </c>
      <c r="P1255" s="116"/>
      <c r="Q1255" s="117" t="str">
        <f t="shared" si="621"/>
        <v/>
      </c>
      <c r="R1255" s="128" t="str">
        <f t="shared" si="622"/>
        <v/>
      </c>
      <c r="S1255" s="135" t="str">
        <f>IF(B1255="","",IF(R1255="Refreshment Beverage",VLOOKUP(VALUE(Q1255),Rates!G$15:L$19,2,0),VLOOKUP(VALUE(Q1255),Rates!G$4:L$12,2,0)))</f>
        <v/>
      </c>
      <c r="T1255" s="135" t="str">
        <f t="shared" si="623"/>
        <v/>
      </c>
      <c r="U1255" s="118" t="str">
        <f t="shared" si="624"/>
        <v/>
      </c>
      <c r="V1255" s="135" t="str">
        <f t="shared" si="625"/>
        <v/>
      </c>
      <c r="W1255" s="135" t="str">
        <f t="shared" si="626"/>
        <v/>
      </c>
      <c r="X1255" s="119" t="str">
        <f t="shared" si="627"/>
        <v/>
      </c>
      <c r="Y1255" s="120" t="str">
        <f>IF(B:B="","",IF(R1255="Refreshment Beverage",VLOOKUP(Q1255,Rates!G$15:L$19,6,0)*W1255,VLOOKUP(Q1255,Rates!G$4:L$12,6,0)*W1255))</f>
        <v/>
      </c>
      <c r="Z1255" s="120" t="str">
        <f t="shared" si="628"/>
        <v/>
      </c>
      <c r="AA1255" s="120" t="str">
        <f t="shared" si="629"/>
        <v/>
      </c>
      <c r="AB1255" s="136" t="str">
        <f>IF(B:B="","",IF(R1255="Refreshment Beverage","",IF(AND(R1255="Beer",Q1255=0),SUM(LOOKUP(2,1/(Rates!$B$15:$B$18&lt;=W1255)/(Rates!$C$15:$C$18&gt;=W1255),Rates!$D$15:$D$18)*W1255),VLOOKUP(VALUE(Q:Q),Rates!A:B,2,0)*W1255)))</f>
        <v/>
      </c>
      <c r="AC1255" s="136" t="str">
        <f>IF(B:B="","",IF(R1255="Refreshment Beverage","",IF(AND(R1255="Beer",Q1255=0),SUM(LOOKUP(2,1/(Rates!$B$15:$B$18&lt;=W1255)/(Rates!$C$15:$C$18&gt;=W1255),Rates!$E$15:$E$18)*W1255),VLOOKUP(VALUE(Q:Q),Rates!A:C,3,0)*W1255)))</f>
        <v/>
      </c>
      <c r="AD1255" s="137" t="str">
        <f>IFERROR(IF(B:B="","",IF(R1255="Beer","",IF(VALUE(Q1255)=0,VLOOKUP(VLOOKUP(B:B,#REF!,16,0),Rates!A:E,2,0),VLOOKUP(VALUE(Q1255),Rates!A$31:B$34,2,0)*W1255))),0)</f>
        <v/>
      </c>
      <c r="AE1255" s="121" t="str">
        <f t="shared" si="630"/>
        <v/>
      </c>
      <c r="AF1255" s="138" t="str">
        <f t="shared" si="631"/>
        <v/>
      </c>
      <c r="AG1255" s="122" t="str">
        <f t="shared" si="632"/>
        <v/>
      </c>
      <c r="AH1255" s="123" t="str">
        <f t="shared" si="633"/>
        <v/>
      </c>
      <c r="AI1255" s="139" t="str">
        <f>IF(AE:AE="","",IF(R1255="Refreshment Beverage",AK1255*(Rates!J$19/100),ROUND(SUM(AH1255*(Rates!$J$8/100)),4)))</f>
        <v/>
      </c>
      <c r="AJ1255" s="124" t="str">
        <f t="shared" si="634"/>
        <v/>
      </c>
      <c r="AK1255" s="125" t="str">
        <f t="shared" si="635"/>
        <v/>
      </c>
      <c r="AL1255" s="121" t="str">
        <f t="shared" si="636"/>
        <v/>
      </c>
      <c r="AM1255" s="138" t="str">
        <f>IF(AS1255="","",IF(R1255="Refreshment Beverage",ROUND(AS1255*Rates!K$19,4),ROUND(AO1255*(VLOOKUP(VALUE(Q1255),Rates!G$4:L$12,3,0)),4)))</f>
        <v/>
      </c>
      <c r="AN1255" s="126" t="str">
        <f>IF(AS1255="","",IF(R1255="Refreshment Beverage",AS1255*(Rates!J$19/100),MAX(AM1255,AB1255)))</f>
        <v/>
      </c>
      <c r="AO1255" s="127" t="str">
        <f t="shared" si="637"/>
        <v/>
      </c>
      <c r="AP1255" s="127" t="str">
        <f t="shared" si="638"/>
        <v/>
      </c>
      <c r="AQ1255" s="140" t="str">
        <f>IF(AS1255="","",IF(R1255="Refreshment Beverage",ROUND(SUM(VLOOKUP(Q:Q,Rates!G$15:L$19,3,0)*(AS1255-Y1255-Z1255-AA1255)),4),ROUND(SUM(Rates!$K$8*AS1255),4)))</f>
        <v/>
      </c>
      <c r="AR1255" s="139" t="str">
        <f t="shared" si="639"/>
        <v/>
      </c>
      <c r="AS1255" s="125" t="str">
        <f t="shared" si="640"/>
        <v/>
      </c>
      <c r="AT1255" s="121" t="str">
        <f t="shared" si="641"/>
        <v/>
      </c>
      <c r="AU1255" s="138" t="str">
        <f>IF(AX1255="","",IF(R1255="Refreshment Beverage",ROUND((BA1255-Y1255-Z1255-AA1255)*VLOOKUP(VALUE(Q1255),Rates!G$15:L$19,3,0),4),ROUND(AW1255*(VLOOKUP(VALUE(Q1255),Rates!G:L,3,0)),4)))</f>
        <v/>
      </c>
      <c r="AV1255" s="126" t="str">
        <f t="shared" si="642"/>
        <v/>
      </c>
      <c r="AW1255" s="127" t="str">
        <f t="shared" si="643"/>
        <v/>
      </c>
      <c r="AX1255" s="123" t="str">
        <f t="shared" si="644"/>
        <v/>
      </c>
      <c r="AY1255" s="140" t="str">
        <f>IF(AX1255="","",IF(R1255="Refreshment Beverage",ROUND(SUM(AX1255*Rates!K$19),4),ROUND(SUM(AX1255*(Rates!J$8/100)),4)))</f>
        <v/>
      </c>
      <c r="AZ1255" s="124" t="str">
        <f t="shared" si="645"/>
        <v/>
      </c>
      <c r="BA1255" s="125" t="str">
        <f t="shared" si="646"/>
        <v/>
      </c>
      <c r="BB1255" s="115"/>
      <c r="BC1255" s="143"/>
      <c r="BD1255" s="100"/>
      <c r="BE1255" s="100"/>
      <c r="BF1255" s="100"/>
      <c r="BG1255" s="100"/>
    </row>
    <row r="1256" spans="1:59" ht="12.75" customHeight="1" x14ac:dyDescent="0.2">
      <c r="A1256" s="144"/>
      <c r="B1256" s="141"/>
      <c r="C1256" s="141"/>
      <c r="D1256" s="142"/>
      <c r="E1256" s="142"/>
      <c r="F1256" s="142"/>
      <c r="G1256" s="142"/>
      <c r="H1256" s="142"/>
      <c r="I1256" s="129"/>
      <c r="J1256" s="130"/>
      <c r="K1256" s="131" t="str">
        <f t="shared" si="617"/>
        <v/>
      </c>
      <c r="L1256" s="132" t="str">
        <f t="shared" si="618"/>
        <v/>
      </c>
      <c r="M1256" s="133" t="str">
        <f t="shared" si="619"/>
        <v/>
      </c>
      <c r="N1256" s="134" t="str">
        <f>IFERROR(IF(B:B="","",IF(R1256="Beer",SUM(LOOKUP(2,1/(Rates!$B$3:$B$5&lt;=W1256)/(Rates!$C$3:$C$5&gt;=W1256),Rates!$D$3:$D$5)*(X1256/100)*W1256),IF(R1256="Refreshment Beverage",SUM(LOOKUP(2,1/(Rates!$B$7:$B$11&lt;=W1256)/(Rates!$C$7:$C$11&gt;=W1256),Rates!$D$7:$D$11)*(X1256/100)*W1256)))),"")</f>
        <v/>
      </c>
      <c r="O1256" s="134" t="str">
        <f t="shared" si="620"/>
        <v/>
      </c>
      <c r="P1256" s="116"/>
      <c r="Q1256" s="117" t="str">
        <f t="shared" si="621"/>
        <v/>
      </c>
      <c r="R1256" s="128" t="str">
        <f t="shared" si="622"/>
        <v/>
      </c>
      <c r="S1256" s="135" t="str">
        <f>IF(B1256="","",IF(R1256="Refreshment Beverage",VLOOKUP(VALUE(Q1256),Rates!G$15:L$19,2,0),VLOOKUP(VALUE(Q1256),Rates!G$4:L$12,2,0)))</f>
        <v/>
      </c>
      <c r="T1256" s="135" t="str">
        <f t="shared" si="623"/>
        <v/>
      </c>
      <c r="U1256" s="118" t="str">
        <f t="shared" si="624"/>
        <v/>
      </c>
      <c r="V1256" s="135" t="str">
        <f t="shared" si="625"/>
        <v/>
      </c>
      <c r="W1256" s="135" t="str">
        <f t="shared" si="626"/>
        <v/>
      </c>
      <c r="X1256" s="119" t="str">
        <f t="shared" si="627"/>
        <v/>
      </c>
      <c r="Y1256" s="120" t="str">
        <f>IF(B:B="","",IF(R1256="Refreshment Beverage",VLOOKUP(Q1256,Rates!G$15:L$19,6,0)*W1256,VLOOKUP(Q1256,Rates!G$4:L$12,6,0)*W1256))</f>
        <v/>
      </c>
      <c r="Z1256" s="120" t="str">
        <f t="shared" si="628"/>
        <v/>
      </c>
      <c r="AA1256" s="120" t="str">
        <f t="shared" si="629"/>
        <v/>
      </c>
      <c r="AB1256" s="136" t="str">
        <f>IF(B:B="","",IF(R1256="Refreshment Beverage","",IF(AND(R1256="Beer",Q1256=0),SUM(LOOKUP(2,1/(Rates!$B$15:$B$18&lt;=W1256)/(Rates!$C$15:$C$18&gt;=W1256),Rates!$D$15:$D$18)*W1256),VLOOKUP(VALUE(Q:Q),Rates!A:B,2,0)*W1256)))</f>
        <v/>
      </c>
      <c r="AC1256" s="136" t="str">
        <f>IF(B:B="","",IF(R1256="Refreshment Beverage","",IF(AND(R1256="Beer",Q1256=0),SUM(LOOKUP(2,1/(Rates!$B$15:$B$18&lt;=W1256)/(Rates!$C$15:$C$18&gt;=W1256),Rates!$E$15:$E$18)*W1256),VLOOKUP(VALUE(Q:Q),Rates!A:C,3,0)*W1256)))</f>
        <v/>
      </c>
      <c r="AD1256" s="137" t="str">
        <f>IFERROR(IF(B:B="","",IF(R1256="Beer","",IF(VALUE(Q1256)=0,VLOOKUP(VLOOKUP(B:B,#REF!,16,0),Rates!A:E,2,0),VLOOKUP(VALUE(Q1256),Rates!A$31:B$34,2,0)*W1256))),0)</f>
        <v/>
      </c>
      <c r="AE1256" s="121" t="str">
        <f t="shared" si="630"/>
        <v/>
      </c>
      <c r="AF1256" s="138" t="str">
        <f t="shared" si="631"/>
        <v/>
      </c>
      <c r="AG1256" s="122" t="str">
        <f t="shared" si="632"/>
        <v/>
      </c>
      <c r="AH1256" s="123" t="str">
        <f t="shared" si="633"/>
        <v/>
      </c>
      <c r="AI1256" s="139" t="str">
        <f>IF(AE:AE="","",IF(R1256="Refreshment Beverage",AK1256*(Rates!J$19/100),ROUND(SUM(AH1256*(Rates!$J$8/100)),4)))</f>
        <v/>
      </c>
      <c r="AJ1256" s="124" t="str">
        <f t="shared" si="634"/>
        <v/>
      </c>
      <c r="AK1256" s="125" t="str">
        <f t="shared" si="635"/>
        <v/>
      </c>
      <c r="AL1256" s="121" t="str">
        <f t="shared" si="636"/>
        <v/>
      </c>
      <c r="AM1256" s="138" t="str">
        <f>IF(AS1256="","",IF(R1256="Refreshment Beverage",ROUND(AS1256*Rates!K$19,4),ROUND(AO1256*(VLOOKUP(VALUE(Q1256),Rates!G$4:L$12,3,0)),4)))</f>
        <v/>
      </c>
      <c r="AN1256" s="126" t="str">
        <f>IF(AS1256="","",IF(R1256="Refreshment Beverage",AS1256*(Rates!J$19/100),MAX(AM1256,AB1256)))</f>
        <v/>
      </c>
      <c r="AO1256" s="127" t="str">
        <f t="shared" si="637"/>
        <v/>
      </c>
      <c r="AP1256" s="127" t="str">
        <f t="shared" si="638"/>
        <v/>
      </c>
      <c r="AQ1256" s="140" t="str">
        <f>IF(AS1256="","",IF(R1256="Refreshment Beverage",ROUND(SUM(VLOOKUP(Q:Q,Rates!G$15:L$19,3,0)*(AS1256-Y1256-Z1256-AA1256)),4),ROUND(SUM(Rates!$K$8*AS1256),4)))</f>
        <v/>
      </c>
      <c r="AR1256" s="139" t="str">
        <f t="shared" si="639"/>
        <v/>
      </c>
      <c r="AS1256" s="125" t="str">
        <f t="shared" si="640"/>
        <v/>
      </c>
      <c r="AT1256" s="121" t="str">
        <f t="shared" si="641"/>
        <v/>
      </c>
      <c r="AU1256" s="138" t="str">
        <f>IF(AX1256="","",IF(R1256="Refreshment Beverage",ROUND((BA1256-Y1256-Z1256-AA1256)*VLOOKUP(VALUE(Q1256),Rates!G$15:L$19,3,0),4),ROUND(AW1256*(VLOOKUP(VALUE(Q1256),Rates!G:L,3,0)),4)))</f>
        <v/>
      </c>
      <c r="AV1256" s="126" t="str">
        <f t="shared" si="642"/>
        <v/>
      </c>
      <c r="AW1256" s="127" t="str">
        <f t="shared" si="643"/>
        <v/>
      </c>
      <c r="AX1256" s="123" t="str">
        <f t="shared" si="644"/>
        <v/>
      </c>
      <c r="AY1256" s="140" t="str">
        <f>IF(AX1256="","",IF(R1256="Refreshment Beverage",ROUND(SUM(AX1256*Rates!K$19),4),ROUND(SUM(AX1256*(Rates!J$8/100)),4)))</f>
        <v/>
      </c>
      <c r="AZ1256" s="124" t="str">
        <f t="shared" si="645"/>
        <v/>
      </c>
      <c r="BA1256" s="125" t="str">
        <f t="shared" si="646"/>
        <v/>
      </c>
      <c r="BB1256" s="115"/>
      <c r="BC1256" s="143"/>
      <c r="BD1256" s="100"/>
      <c r="BE1256" s="100"/>
      <c r="BF1256" s="100"/>
      <c r="BG1256" s="100"/>
    </row>
    <row r="1257" spans="1:59" ht="12.75" customHeight="1" x14ac:dyDescent="0.2">
      <c r="A1257" s="144"/>
      <c r="B1257" s="141"/>
      <c r="C1257" s="141"/>
      <c r="D1257" s="142"/>
      <c r="E1257" s="142"/>
      <c r="F1257" s="142"/>
      <c r="G1257" s="142"/>
      <c r="H1257" s="142"/>
      <c r="I1257" s="129"/>
      <c r="J1257" s="130"/>
      <c r="K1257" s="131" t="str">
        <f t="shared" si="617"/>
        <v/>
      </c>
      <c r="L1257" s="132" t="str">
        <f t="shared" si="618"/>
        <v/>
      </c>
      <c r="M1257" s="133" t="str">
        <f t="shared" si="619"/>
        <v/>
      </c>
      <c r="N1257" s="134" t="str">
        <f>IFERROR(IF(B:B="","",IF(R1257="Beer",SUM(LOOKUP(2,1/(Rates!$B$3:$B$5&lt;=W1257)/(Rates!$C$3:$C$5&gt;=W1257),Rates!$D$3:$D$5)*(X1257/100)*W1257),IF(R1257="Refreshment Beverage",SUM(LOOKUP(2,1/(Rates!$B$7:$B$11&lt;=W1257)/(Rates!$C$7:$C$11&gt;=W1257),Rates!$D$7:$D$11)*(X1257/100)*W1257)))),"")</f>
        <v/>
      </c>
      <c r="O1257" s="134" t="str">
        <f t="shared" si="620"/>
        <v/>
      </c>
      <c r="P1257" s="116"/>
      <c r="Q1257" s="117" t="str">
        <f t="shared" si="621"/>
        <v/>
      </c>
      <c r="R1257" s="128" t="str">
        <f t="shared" si="622"/>
        <v/>
      </c>
      <c r="S1257" s="135" t="str">
        <f>IF(B1257="","",IF(R1257="Refreshment Beverage",VLOOKUP(VALUE(Q1257),Rates!G$15:L$19,2,0),VLOOKUP(VALUE(Q1257),Rates!G$4:L$12,2,0)))</f>
        <v/>
      </c>
      <c r="T1257" s="135" t="str">
        <f t="shared" si="623"/>
        <v/>
      </c>
      <c r="U1257" s="118" t="str">
        <f t="shared" si="624"/>
        <v/>
      </c>
      <c r="V1257" s="135" t="str">
        <f t="shared" si="625"/>
        <v/>
      </c>
      <c r="W1257" s="135" t="str">
        <f t="shared" si="626"/>
        <v/>
      </c>
      <c r="X1257" s="119" t="str">
        <f t="shared" si="627"/>
        <v/>
      </c>
      <c r="Y1257" s="120" t="str">
        <f>IF(B:B="","",IF(R1257="Refreshment Beverage",VLOOKUP(Q1257,Rates!G$15:L$19,6,0)*W1257,VLOOKUP(Q1257,Rates!G$4:L$12,6,0)*W1257))</f>
        <v/>
      </c>
      <c r="Z1257" s="120" t="str">
        <f t="shared" si="628"/>
        <v/>
      </c>
      <c r="AA1257" s="120" t="str">
        <f t="shared" si="629"/>
        <v/>
      </c>
      <c r="AB1257" s="136" t="str">
        <f>IF(B:B="","",IF(R1257="Refreshment Beverage","",IF(AND(R1257="Beer",Q1257=0),SUM(LOOKUP(2,1/(Rates!$B$15:$B$18&lt;=W1257)/(Rates!$C$15:$C$18&gt;=W1257),Rates!$D$15:$D$18)*W1257),VLOOKUP(VALUE(Q:Q),Rates!A:B,2,0)*W1257)))</f>
        <v/>
      </c>
      <c r="AC1257" s="136" t="str">
        <f>IF(B:B="","",IF(R1257="Refreshment Beverage","",IF(AND(R1257="Beer",Q1257=0),SUM(LOOKUP(2,1/(Rates!$B$15:$B$18&lt;=W1257)/(Rates!$C$15:$C$18&gt;=W1257),Rates!$E$15:$E$18)*W1257),VLOOKUP(VALUE(Q:Q),Rates!A:C,3,0)*W1257)))</f>
        <v/>
      </c>
      <c r="AD1257" s="137" t="str">
        <f>IFERROR(IF(B:B="","",IF(R1257="Beer","",IF(VALUE(Q1257)=0,VLOOKUP(VLOOKUP(B:B,#REF!,16,0),Rates!A:E,2,0),VLOOKUP(VALUE(Q1257),Rates!A$31:B$34,2,0)*W1257))),0)</f>
        <v/>
      </c>
      <c r="AE1257" s="121" t="str">
        <f t="shared" si="630"/>
        <v/>
      </c>
      <c r="AF1257" s="138" t="str">
        <f t="shared" si="631"/>
        <v/>
      </c>
      <c r="AG1257" s="122" t="str">
        <f t="shared" si="632"/>
        <v/>
      </c>
      <c r="AH1257" s="123" t="str">
        <f t="shared" si="633"/>
        <v/>
      </c>
      <c r="AI1257" s="139" t="str">
        <f>IF(AE:AE="","",IF(R1257="Refreshment Beverage",AK1257*(Rates!J$19/100),ROUND(SUM(AH1257*(Rates!$J$8/100)),4)))</f>
        <v/>
      </c>
      <c r="AJ1257" s="124" t="str">
        <f t="shared" si="634"/>
        <v/>
      </c>
      <c r="AK1257" s="125" t="str">
        <f t="shared" si="635"/>
        <v/>
      </c>
      <c r="AL1257" s="121" t="str">
        <f t="shared" si="636"/>
        <v/>
      </c>
      <c r="AM1257" s="138" t="str">
        <f>IF(AS1257="","",IF(R1257="Refreshment Beverage",ROUND(AS1257*Rates!K$19,4),ROUND(AO1257*(VLOOKUP(VALUE(Q1257),Rates!G$4:L$12,3,0)),4)))</f>
        <v/>
      </c>
      <c r="AN1257" s="126" t="str">
        <f>IF(AS1257="","",IF(R1257="Refreshment Beverage",AS1257*(Rates!J$19/100),MAX(AM1257,AB1257)))</f>
        <v/>
      </c>
      <c r="AO1257" s="127" t="str">
        <f t="shared" si="637"/>
        <v/>
      </c>
      <c r="AP1257" s="127" t="str">
        <f t="shared" si="638"/>
        <v/>
      </c>
      <c r="AQ1257" s="140" t="str">
        <f>IF(AS1257="","",IF(R1257="Refreshment Beverage",ROUND(SUM(VLOOKUP(Q:Q,Rates!G$15:L$19,3,0)*(AS1257-Y1257-Z1257-AA1257)),4),ROUND(SUM(Rates!$K$8*AS1257),4)))</f>
        <v/>
      </c>
      <c r="AR1257" s="139" t="str">
        <f t="shared" si="639"/>
        <v/>
      </c>
      <c r="AS1257" s="125" t="str">
        <f t="shared" si="640"/>
        <v/>
      </c>
      <c r="AT1257" s="121" t="str">
        <f t="shared" si="641"/>
        <v/>
      </c>
      <c r="AU1257" s="138" t="str">
        <f>IF(AX1257="","",IF(R1257="Refreshment Beverage",ROUND((BA1257-Y1257-Z1257-AA1257)*VLOOKUP(VALUE(Q1257),Rates!G$15:L$19,3,0),4),ROUND(AW1257*(VLOOKUP(VALUE(Q1257),Rates!G:L,3,0)),4)))</f>
        <v/>
      </c>
      <c r="AV1257" s="126" t="str">
        <f t="shared" si="642"/>
        <v/>
      </c>
      <c r="AW1257" s="127" t="str">
        <f t="shared" si="643"/>
        <v/>
      </c>
      <c r="AX1257" s="123" t="str">
        <f t="shared" si="644"/>
        <v/>
      </c>
      <c r="AY1257" s="140" t="str">
        <f>IF(AX1257="","",IF(R1257="Refreshment Beverage",ROUND(SUM(AX1257*Rates!K$19),4),ROUND(SUM(AX1257*(Rates!J$8/100)),4)))</f>
        <v/>
      </c>
      <c r="AZ1257" s="124" t="str">
        <f t="shared" si="645"/>
        <v/>
      </c>
      <c r="BA1257" s="125" t="str">
        <f t="shared" si="646"/>
        <v/>
      </c>
      <c r="BB1257" s="115"/>
      <c r="BC1257" s="143"/>
      <c r="BD1257" s="100"/>
      <c r="BE1257" s="100"/>
      <c r="BF1257" s="100"/>
      <c r="BG1257" s="100"/>
    </row>
    <row r="1258" spans="1:59" ht="12.75" customHeight="1" x14ac:dyDescent="0.2">
      <c r="A1258" s="144"/>
      <c r="B1258" s="141"/>
      <c r="C1258" s="141"/>
      <c r="D1258" s="142"/>
      <c r="E1258" s="142"/>
      <c r="F1258" s="142"/>
      <c r="G1258" s="142"/>
      <c r="H1258" s="142"/>
      <c r="I1258" s="129"/>
      <c r="J1258" s="130"/>
      <c r="K1258" s="131" t="str">
        <f t="shared" si="617"/>
        <v/>
      </c>
      <c r="L1258" s="132" t="str">
        <f t="shared" si="618"/>
        <v/>
      </c>
      <c r="M1258" s="133" t="str">
        <f t="shared" si="619"/>
        <v/>
      </c>
      <c r="N1258" s="134" t="str">
        <f>IFERROR(IF(B:B="","",IF(R1258="Beer",SUM(LOOKUP(2,1/(Rates!$B$3:$B$5&lt;=W1258)/(Rates!$C$3:$C$5&gt;=W1258),Rates!$D$3:$D$5)*(X1258/100)*W1258),IF(R1258="Refreshment Beverage",SUM(LOOKUP(2,1/(Rates!$B$7:$B$11&lt;=W1258)/(Rates!$C$7:$C$11&gt;=W1258),Rates!$D$7:$D$11)*(X1258/100)*W1258)))),"")</f>
        <v/>
      </c>
      <c r="O1258" s="134" t="str">
        <f t="shared" si="620"/>
        <v/>
      </c>
      <c r="P1258" s="116"/>
      <c r="Q1258" s="117" t="str">
        <f t="shared" si="621"/>
        <v/>
      </c>
      <c r="R1258" s="128" t="str">
        <f t="shared" si="622"/>
        <v/>
      </c>
      <c r="S1258" s="135" t="str">
        <f>IF(B1258="","",IF(R1258="Refreshment Beverage",VLOOKUP(VALUE(Q1258),Rates!G$15:L$19,2,0),VLOOKUP(VALUE(Q1258),Rates!G$4:L$12,2,0)))</f>
        <v/>
      </c>
      <c r="T1258" s="135" t="str">
        <f t="shared" si="623"/>
        <v/>
      </c>
      <c r="U1258" s="118" t="str">
        <f t="shared" si="624"/>
        <v/>
      </c>
      <c r="V1258" s="135" t="str">
        <f t="shared" si="625"/>
        <v/>
      </c>
      <c r="W1258" s="135" t="str">
        <f t="shared" si="626"/>
        <v/>
      </c>
      <c r="X1258" s="119" t="str">
        <f t="shared" si="627"/>
        <v/>
      </c>
      <c r="Y1258" s="120" t="str">
        <f>IF(B:B="","",IF(R1258="Refreshment Beverage",VLOOKUP(Q1258,Rates!G$15:L$19,6,0)*W1258,VLOOKUP(Q1258,Rates!G$4:L$12,6,0)*W1258))</f>
        <v/>
      </c>
      <c r="Z1258" s="120" t="str">
        <f t="shared" si="628"/>
        <v/>
      </c>
      <c r="AA1258" s="120" t="str">
        <f t="shared" si="629"/>
        <v/>
      </c>
      <c r="AB1258" s="136" t="str">
        <f>IF(B:B="","",IF(R1258="Refreshment Beverage","",IF(AND(R1258="Beer",Q1258=0),SUM(LOOKUP(2,1/(Rates!$B$15:$B$18&lt;=W1258)/(Rates!$C$15:$C$18&gt;=W1258),Rates!$D$15:$D$18)*W1258),VLOOKUP(VALUE(Q:Q),Rates!A:B,2,0)*W1258)))</f>
        <v/>
      </c>
      <c r="AC1258" s="136" t="str">
        <f>IF(B:B="","",IF(R1258="Refreshment Beverage","",IF(AND(R1258="Beer",Q1258=0),SUM(LOOKUP(2,1/(Rates!$B$15:$B$18&lt;=W1258)/(Rates!$C$15:$C$18&gt;=W1258),Rates!$E$15:$E$18)*W1258),VLOOKUP(VALUE(Q:Q),Rates!A:C,3,0)*W1258)))</f>
        <v/>
      </c>
      <c r="AD1258" s="137" t="str">
        <f>IFERROR(IF(B:B="","",IF(R1258="Beer","",IF(VALUE(Q1258)=0,VLOOKUP(VLOOKUP(B:B,#REF!,16,0),Rates!A:E,2,0),VLOOKUP(VALUE(Q1258),Rates!A$31:B$34,2,0)*W1258))),0)</f>
        <v/>
      </c>
      <c r="AE1258" s="121" t="str">
        <f t="shared" si="630"/>
        <v/>
      </c>
      <c r="AF1258" s="138" t="str">
        <f t="shared" si="631"/>
        <v/>
      </c>
      <c r="AG1258" s="122" t="str">
        <f t="shared" si="632"/>
        <v/>
      </c>
      <c r="AH1258" s="123" t="str">
        <f t="shared" si="633"/>
        <v/>
      </c>
      <c r="AI1258" s="139" t="str">
        <f>IF(AE:AE="","",IF(R1258="Refreshment Beverage",AK1258*(Rates!J$19/100),ROUND(SUM(AH1258*(Rates!$J$8/100)),4)))</f>
        <v/>
      </c>
      <c r="AJ1258" s="124" t="str">
        <f t="shared" si="634"/>
        <v/>
      </c>
      <c r="AK1258" s="125" t="str">
        <f t="shared" si="635"/>
        <v/>
      </c>
      <c r="AL1258" s="121" t="str">
        <f t="shared" si="636"/>
        <v/>
      </c>
      <c r="AM1258" s="138" t="str">
        <f>IF(AS1258="","",IF(R1258="Refreshment Beverage",ROUND(AS1258*Rates!K$19,4),ROUND(AO1258*(VLOOKUP(VALUE(Q1258),Rates!G$4:L$12,3,0)),4)))</f>
        <v/>
      </c>
      <c r="AN1258" s="126" t="str">
        <f>IF(AS1258="","",IF(R1258="Refreshment Beverage",AS1258*(Rates!J$19/100),MAX(AM1258,AB1258)))</f>
        <v/>
      </c>
      <c r="AO1258" s="127" t="str">
        <f t="shared" si="637"/>
        <v/>
      </c>
      <c r="AP1258" s="127" t="str">
        <f t="shared" si="638"/>
        <v/>
      </c>
      <c r="AQ1258" s="140" t="str">
        <f>IF(AS1258="","",IF(R1258="Refreshment Beverage",ROUND(SUM(VLOOKUP(Q:Q,Rates!G$15:L$19,3,0)*(AS1258-Y1258-Z1258-AA1258)),4),ROUND(SUM(Rates!$K$8*AS1258),4)))</f>
        <v/>
      </c>
      <c r="AR1258" s="139" t="str">
        <f t="shared" si="639"/>
        <v/>
      </c>
      <c r="AS1258" s="125" t="str">
        <f t="shared" si="640"/>
        <v/>
      </c>
      <c r="AT1258" s="121" t="str">
        <f t="shared" si="641"/>
        <v/>
      </c>
      <c r="AU1258" s="138" t="str">
        <f>IF(AX1258="","",IF(R1258="Refreshment Beverage",ROUND((BA1258-Y1258-Z1258-AA1258)*VLOOKUP(VALUE(Q1258),Rates!G$15:L$19,3,0),4),ROUND(AW1258*(VLOOKUP(VALUE(Q1258),Rates!G:L,3,0)),4)))</f>
        <v/>
      </c>
      <c r="AV1258" s="126" t="str">
        <f t="shared" si="642"/>
        <v/>
      </c>
      <c r="AW1258" s="127" t="str">
        <f t="shared" si="643"/>
        <v/>
      </c>
      <c r="AX1258" s="123" t="str">
        <f t="shared" si="644"/>
        <v/>
      </c>
      <c r="AY1258" s="140" t="str">
        <f>IF(AX1258="","",IF(R1258="Refreshment Beverage",ROUND(SUM(AX1258*Rates!K$19),4),ROUND(SUM(AX1258*(Rates!J$8/100)),4)))</f>
        <v/>
      </c>
      <c r="AZ1258" s="124" t="str">
        <f t="shared" si="645"/>
        <v/>
      </c>
      <c r="BA1258" s="125" t="str">
        <f t="shared" si="646"/>
        <v/>
      </c>
      <c r="BB1258" s="115"/>
      <c r="BC1258" s="143"/>
      <c r="BD1258" s="100"/>
      <c r="BE1258" s="100"/>
      <c r="BF1258" s="100"/>
      <c r="BG1258" s="100"/>
    </row>
    <row r="1259" spans="1:59" ht="12.75" customHeight="1" x14ac:dyDescent="0.2">
      <c r="A1259" s="144"/>
      <c r="B1259" s="141"/>
      <c r="C1259" s="141"/>
      <c r="D1259" s="142"/>
      <c r="E1259" s="142"/>
      <c r="F1259" s="142"/>
      <c r="G1259" s="142"/>
      <c r="H1259" s="142"/>
      <c r="I1259" s="129"/>
      <c r="J1259" s="130"/>
      <c r="K1259" s="131" t="str">
        <f t="shared" si="617"/>
        <v/>
      </c>
      <c r="L1259" s="132" t="str">
        <f t="shared" si="618"/>
        <v/>
      </c>
      <c r="M1259" s="133" t="str">
        <f t="shared" si="619"/>
        <v/>
      </c>
      <c r="N1259" s="134" t="str">
        <f>IFERROR(IF(B:B="","",IF(R1259="Beer",SUM(LOOKUP(2,1/(Rates!$B$3:$B$5&lt;=W1259)/(Rates!$C$3:$C$5&gt;=W1259),Rates!$D$3:$D$5)*(X1259/100)*W1259),IF(R1259="Refreshment Beverage",SUM(LOOKUP(2,1/(Rates!$B$7:$B$11&lt;=W1259)/(Rates!$C$7:$C$11&gt;=W1259),Rates!$D$7:$D$11)*(X1259/100)*W1259)))),"")</f>
        <v/>
      </c>
      <c r="O1259" s="134" t="str">
        <f t="shared" si="620"/>
        <v/>
      </c>
      <c r="P1259" s="116"/>
      <c r="Q1259" s="117" t="str">
        <f t="shared" si="621"/>
        <v/>
      </c>
      <c r="R1259" s="128" t="str">
        <f t="shared" si="622"/>
        <v/>
      </c>
      <c r="S1259" s="135" t="str">
        <f>IF(B1259="","",IF(R1259="Refreshment Beverage",VLOOKUP(VALUE(Q1259),Rates!G$15:L$19,2,0),VLOOKUP(VALUE(Q1259),Rates!G$4:L$12,2,0)))</f>
        <v/>
      </c>
      <c r="T1259" s="135" t="str">
        <f t="shared" si="623"/>
        <v/>
      </c>
      <c r="U1259" s="118" t="str">
        <f t="shared" si="624"/>
        <v/>
      </c>
      <c r="V1259" s="135" t="str">
        <f t="shared" si="625"/>
        <v/>
      </c>
      <c r="W1259" s="135" t="str">
        <f t="shared" si="626"/>
        <v/>
      </c>
      <c r="X1259" s="119" t="str">
        <f t="shared" si="627"/>
        <v/>
      </c>
      <c r="Y1259" s="120" t="str">
        <f>IF(B:B="","",IF(R1259="Refreshment Beverage",VLOOKUP(Q1259,Rates!G$15:L$19,6,0)*W1259,VLOOKUP(Q1259,Rates!G$4:L$12,6,0)*W1259))</f>
        <v/>
      </c>
      <c r="Z1259" s="120" t="str">
        <f t="shared" si="628"/>
        <v/>
      </c>
      <c r="AA1259" s="120" t="str">
        <f t="shared" si="629"/>
        <v/>
      </c>
      <c r="AB1259" s="136" t="str">
        <f>IF(B:B="","",IF(R1259="Refreshment Beverage","",IF(AND(R1259="Beer",Q1259=0),SUM(LOOKUP(2,1/(Rates!$B$15:$B$18&lt;=W1259)/(Rates!$C$15:$C$18&gt;=W1259),Rates!$D$15:$D$18)*W1259),VLOOKUP(VALUE(Q:Q),Rates!A:B,2,0)*W1259)))</f>
        <v/>
      </c>
      <c r="AC1259" s="136" t="str">
        <f>IF(B:B="","",IF(R1259="Refreshment Beverage","",IF(AND(R1259="Beer",Q1259=0),SUM(LOOKUP(2,1/(Rates!$B$15:$B$18&lt;=W1259)/(Rates!$C$15:$C$18&gt;=W1259),Rates!$E$15:$E$18)*W1259),VLOOKUP(VALUE(Q:Q),Rates!A:C,3,0)*W1259)))</f>
        <v/>
      </c>
      <c r="AD1259" s="137" t="str">
        <f>IFERROR(IF(B:B="","",IF(R1259="Beer","",IF(VALUE(Q1259)=0,VLOOKUP(VLOOKUP(B:B,#REF!,16,0),Rates!A:E,2,0),VLOOKUP(VALUE(Q1259),Rates!A$31:B$34,2,0)*W1259))),0)</f>
        <v/>
      </c>
      <c r="AE1259" s="121" t="str">
        <f t="shared" si="630"/>
        <v/>
      </c>
      <c r="AF1259" s="138" t="str">
        <f t="shared" si="631"/>
        <v/>
      </c>
      <c r="AG1259" s="122" t="str">
        <f t="shared" si="632"/>
        <v/>
      </c>
      <c r="AH1259" s="123" t="str">
        <f t="shared" si="633"/>
        <v/>
      </c>
      <c r="AI1259" s="139" t="str">
        <f>IF(AE:AE="","",IF(R1259="Refreshment Beverage",AK1259*(Rates!J$19/100),ROUND(SUM(AH1259*(Rates!$J$8/100)),4)))</f>
        <v/>
      </c>
      <c r="AJ1259" s="124" t="str">
        <f t="shared" si="634"/>
        <v/>
      </c>
      <c r="AK1259" s="125" t="str">
        <f t="shared" si="635"/>
        <v/>
      </c>
      <c r="AL1259" s="121" t="str">
        <f t="shared" si="636"/>
        <v/>
      </c>
      <c r="AM1259" s="138" t="str">
        <f>IF(AS1259="","",IF(R1259="Refreshment Beverage",ROUND(AS1259*Rates!K$19,4),ROUND(AO1259*(VLOOKUP(VALUE(Q1259),Rates!G$4:L$12,3,0)),4)))</f>
        <v/>
      </c>
      <c r="AN1259" s="126" t="str">
        <f>IF(AS1259="","",IF(R1259="Refreshment Beverage",AS1259*(Rates!J$19/100),MAX(AM1259,AB1259)))</f>
        <v/>
      </c>
      <c r="AO1259" s="127" t="str">
        <f t="shared" si="637"/>
        <v/>
      </c>
      <c r="AP1259" s="127" t="str">
        <f t="shared" si="638"/>
        <v/>
      </c>
      <c r="AQ1259" s="140" t="str">
        <f>IF(AS1259="","",IF(R1259="Refreshment Beverage",ROUND(SUM(VLOOKUP(Q:Q,Rates!G$15:L$19,3,0)*(AS1259-Y1259-Z1259-AA1259)),4),ROUND(SUM(Rates!$K$8*AS1259),4)))</f>
        <v/>
      </c>
      <c r="AR1259" s="139" t="str">
        <f t="shared" si="639"/>
        <v/>
      </c>
      <c r="AS1259" s="125" t="str">
        <f t="shared" si="640"/>
        <v/>
      </c>
      <c r="AT1259" s="121" t="str">
        <f t="shared" si="641"/>
        <v/>
      </c>
      <c r="AU1259" s="138" t="str">
        <f>IF(AX1259="","",IF(R1259="Refreshment Beverage",ROUND((BA1259-Y1259-Z1259-AA1259)*VLOOKUP(VALUE(Q1259),Rates!G$15:L$19,3,0),4),ROUND(AW1259*(VLOOKUP(VALUE(Q1259),Rates!G:L,3,0)),4)))</f>
        <v/>
      </c>
      <c r="AV1259" s="126" t="str">
        <f t="shared" si="642"/>
        <v/>
      </c>
      <c r="AW1259" s="127" t="str">
        <f t="shared" si="643"/>
        <v/>
      </c>
      <c r="AX1259" s="123" t="str">
        <f t="shared" si="644"/>
        <v/>
      </c>
      <c r="AY1259" s="140" t="str">
        <f>IF(AX1259="","",IF(R1259="Refreshment Beverage",ROUND(SUM(AX1259*Rates!K$19),4),ROUND(SUM(AX1259*(Rates!J$8/100)),4)))</f>
        <v/>
      </c>
      <c r="AZ1259" s="124" t="str">
        <f t="shared" si="645"/>
        <v/>
      </c>
      <c r="BA1259" s="125" t="str">
        <f t="shared" si="646"/>
        <v/>
      </c>
      <c r="BB1259" s="115"/>
      <c r="BC1259" s="143"/>
      <c r="BD1259" s="100"/>
      <c r="BE1259" s="100"/>
      <c r="BF1259" s="100"/>
      <c r="BG1259" s="100"/>
    </row>
    <row r="1260" spans="1:59" ht="12.75" customHeight="1" x14ac:dyDescent="0.2">
      <c r="A1260" s="144"/>
      <c r="B1260" s="141"/>
      <c r="C1260" s="141"/>
      <c r="D1260" s="142"/>
      <c r="E1260" s="142"/>
      <c r="F1260" s="142"/>
      <c r="G1260" s="142"/>
      <c r="H1260" s="142"/>
      <c r="I1260" s="129"/>
      <c r="J1260" s="130"/>
      <c r="K1260" s="131" t="str">
        <f t="shared" si="617"/>
        <v/>
      </c>
      <c r="L1260" s="132" t="str">
        <f t="shared" si="618"/>
        <v/>
      </c>
      <c r="M1260" s="133" t="str">
        <f t="shared" si="619"/>
        <v/>
      </c>
      <c r="N1260" s="134" t="str">
        <f>IFERROR(IF(B:B="","",IF(R1260="Beer",SUM(LOOKUP(2,1/(Rates!$B$3:$B$5&lt;=W1260)/(Rates!$C$3:$C$5&gt;=W1260),Rates!$D$3:$D$5)*(X1260/100)*W1260),IF(R1260="Refreshment Beverage",SUM(LOOKUP(2,1/(Rates!$B$7:$B$11&lt;=W1260)/(Rates!$C$7:$C$11&gt;=W1260),Rates!$D$7:$D$11)*(X1260/100)*W1260)))),"")</f>
        <v/>
      </c>
      <c r="O1260" s="134" t="str">
        <f t="shared" si="620"/>
        <v/>
      </c>
      <c r="P1260" s="116"/>
      <c r="Q1260" s="117" t="str">
        <f t="shared" si="621"/>
        <v/>
      </c>
      <c r="R1260" s="128" t="str">
        <f t="shared" si="622"/>
        <v/>
      </c>
      <c r="S1260" s="135" t="str">
        <f>IF(B1260="","",IF(R1260="Refreshment Beverage",VLOOKUP(VALUE(Q1260),Rates!G$15:L$19,2,0),VLOOKUP(VALUE(Q1260),Rates!G$4:L$12,2,0)))</f>
        <v/>
      </c>
      <c r="T1260" s="135" t="str">
        <f t="shared" si="623"/>
        <v/>
      </c>
      <c r="U1260" s="118" t="str">
        <f t="shared" si="624"/>
        <v/>
      </c>
      <c r="V1260" s="135" t="str">
        <f t="shared" si="625"/>
        <v/>
      </c>
      <c r="W1260" s="135" t="str">
        <f t="shared" si="626"/>
        <v/>
      </c>
      <c r="X1260" s="119" t="str">
        <f t="shared" si="627"/>
        <v/>
      </c>
      <c r="Y1260" s="120" t="str">
        <f>IF(B:B="","",IF(R1260="Refreshment Beverage",VLOOKUP(Q1260,Rates!G$15:L$19,6,0)*W1260,VLOOKUP(Q1260,Rates!G$4:L$12,6,0)*W1260))</f>
        <v/>
      </c>
      <c r="Z1260" s="120" t="str">
        <f t="shared" si="628"/>
        <v/>
      </c>
      <c r="AA1260" s="120" t="str">
        <f t="shared" si="629"/>
        <v/>
      </c>
      <c r="AB1260" s="136" t="str">
        <f>IF(B:B="","",IF(R1260="Refreshment Beverage","",IF(AND(R1260="Beer",Q1260=0),SUM(LOOKUP(2,1/(Rates!$B$15:$B$18&lt;=W1260)/(Rates!$C$15:$C$18&gt;=W1260),Rates!$D$15:$D$18)*W1260),VLOOKUP(VALUE(Q:Q),Rates!A:B,2,0)*W1260)))</f>
        <v/>
      </c>
      <c r="AC1260" s="136" t="str">
        <f>IF(B:B="","",IF(R1260="Refreshment Beverage","",IF(AND(R1260="Beer",Q1260=0),SUM(LOOKUP(2,1/(Rates!$B$15:$B$18&lt;=W1260)/(Rates!$C$15:$C$18&gt;=W1260),Rates!$E$15:$E$18)*W1260),VLOOKUP(VALUE(Q:Q),Rates!A:C,3,0)*W1260)))</f>
        <v/>
      </c>
      <c r="AD1260" s="137" t="str">
        <f>IFERROR(IF(B:B="","",IF(R1260="Beer","",IF(VALUE(Q1260)=0,VLOOKUP(VLOOKUP(B:B,#REF!,16,0),Rates!A:E,2,0),VLOOKUP(VALUE(Q1260),Rates!A$31:B$34,2,0)*W1260))),0)</f>
        <v/>
      </c>
      <c r="AE1260" s="121" t="str">
        <f t="shared" si="630"/>
        <v/>
      </c>
      <c r="AF1260" s="138" t="str">
        <f t="shared" si="631"/>
        <v/>
      </c>
      <c r="AG1260" s="122" t="str">
        <f t="shared" si="632"/>
        <v/>
      </c>
      <c r="AH1260" s="123" t="str">
        <f t="shared" si="633"/>
        <v/>
      </c>
      <c r="AI1260" s="139" t="str">
        <f>IF(AE:AE="","",IF(R1260="Refreshment Beverage",AK1260*(Rates!J$19/100),ROUND(SUM(AH1260*(Rates!$J$8/100)),4)))</f>
        <v/>
      </c>
      <c r="AJ1260" s="124" t="str">
        <f t="shared" si="634"/>
        <v/>
      </c>
      <c r="AK1260" s="125" t="str">
        <f t="shared" si="635"/>
        <v/>
      </c>
      <c r="AL1260" s="121" t="str">
        <f t="shared" si="636"/>
        <v/>
      </c>
      <c r="AM1260" s="138" t="str">
        <f>IF(AS1260="","",IF(R1260="Refreshment Beverage",ROUND(AS1260*Rates!K$19,4),ROUND(AO1260*(VLOOKUP(VALUE(Q1260),Rates!G$4:L$12,3,0)),4)))</f>
        <v/>
      </c>
      <c r="AN1260" s="126" t="str">
        <f>IF(AS1260="","",IF(R1260="Refreshment Beverage",AS1260*(Rates!J$19/100),MAX(AM1260,AB1260)))</f>
        <v/>
      </c>
      <c r="AO1260" s="127" t="str">
        <f t="shared" si="637"/>
        <v/>
      </c>
      <c r="AP1260" s="127" t="str">
        <f t="shared" si="638"/>
        <v/>
      </c>
      <c r="AQ1260" s="140" t="str">
        <f>IF(AS1260="","",IF(R1260="Refreshment Beverage",ROUND(SUM(VLOOKUP(Q:Q,Rates!G$15:L$19,3,0)*(AS1260-Y1260-Z1260-AA1260)),4),ROUND(SUM(Rates!$K$8*AS1260),4)))</f>
        <v/>
      </c>
      <c r="AR1260" s="139" t="str">
        <f t="shared" si="639"/>
        <v/>
      </c>
      <c r="AS1260" s="125" t="str">
        <f t="shared" si="640"/>
        <v/>
      </c>
      <c r="AT1260" s="121" t="str">
        <f t="shared" si="641"/>
        <v/>
      </c>
      <c r="AU1260" s="138" t="str">
        <f>IF(AX1260="","",IF(R1260="Refreshment Beverage",ROUND((BA1260-Y1260-Z1260-AA1260)*VLOOKUP(VALUE(Q1260),Rates!G$15:L$19,3,0),4),ROUND(AW1260*(VLOOKUP(VALUE(Q1260),Rates!G:L,3,0)),4)))</f>
        <v/>
      </c>
      <c r="AV1260" s="126" t="str">
        <f t="shared" si="642"/>
        <v/>
      </c>
      <c r="AW1260" s="127" t="str">
        <f t="shared" si="643"/>
        <v/>
      </c>
      <c r="AX1260" s="123" t="str">
        <f t="shared" si="644"/>
        <v/>
      </c>
      <c r="AY1260" s="140" t="str">
        <f>IF(AX1260="","",IF(R1260="Refreshment Beverage",ROUND(SUM(AX1260*Rates!K$19),4),ROUND(SUM(AX1260*(Rates!J$8/100)),4)))</f>
        <v/>
      </c>
      <c r="AZ1260" s="124" t="str">
        <f t="shared" si="645"/>
        <v/>
      </c>
      <c r="BA1260" s="125" t="str">
        <f t="shared" si="646"/>
        <v/>
      </c>
      <c r="BB1260" s="115"/>
      <c r="BC1260" s="143"/>
      <c r="BD1260" s="100"/>
      <c r="BE1260" s="100"/>
      <c r="BF1260" s="100"/>
      <c r="BG1260" s="100"/>
    </row>
    <row r="1261" spans="1:59" ht="12.75" customHeight="1" x14ac:dyDescent="0.2">
      <c r="A1261" s="144"/>
      <c r="B1261" s="141"/>
      <c r="C1261" s="141"/>
      <c r="D1261" s="142"/>
      <c r="E1261" s="142"/>
      <c r="F1261" s="142"/>
      <c r="G1261" s="142"/>
      <c r="H1261" s="142"/>
      <c r="I1261" s="129"/>
      <c r="J1261" s="130"/>
      <c r="K1261" s="131" t="str">
        <f t="shared" si="617"/>
        <v/>
      </c>
      <c r="L1261" s="132" t="str">
        <f t="shared" si="618"/>
        <v/>
      </c>
      <c r="M1261" s="133" t="str">
        <f t="shared" si="619"/>
        <v/>
      </c>
      <c r="N1261" s="134" t="str">
        <f>IFERROR(IF(B:B="","",IF(R1261="Beer",SUM(LOOKUP(2,1/(Rates!$B$3:$B$5&lt;=W1261)/(Rates!$C$3:$C$5&gt;=W1261),Rates!$D$3:$D$5)*(X1261/100)*W1261),IF(R1261="Refreshment Beverage",SUM(LOOKUP(2,1/(Rates!$B$7:$B$11&lt;=W1261)/(Rates!$C$7:$C$11&gt;=W1261),Rates!$D$7:$D$11)*(X1261/100)*W1261)))),"")</f>
        <v/>
      </c>
      <c r="O1261" s="134" t="str">
        <f t="shared" si="620"/>
        <v/>
      </c>
      <c r="P1261" s="116"/>
      <c r="Q1261" s="117" t="str">
        <f t="shared" si="621"/>
        <v/>
      </c>
      <c r="R1261" s="128" t="str">
        <f t="shared" si="622"/>
        <v/>
      </c>
      <c r="S1261" s="135" t="str">
        <f>IF(B1261="","",IF(R1261="Refreshment Beverage",VLOOKUP(VALUE(Q1261),Rates!G$15:L$19,2,0),VLOOKUP(VALUE(Q1261),Rates!G$4:L$12,2,0)))</f>
        <v/>
      </c>
      <c r="T1261" s="135" t="str">
        <f t="shared" si="623"/>
        <v/>
      </c>
      <c r="U1261" s="118" t="str">
        <f t="shared" si="624"/>
        <v/>
      </c>
      <c r="V1261" s="135" t="str">
        <f t="shared" si="625"/>
        <v/>
      </c>
      <c r="W1261" s="135" t="str">
        <f t="shared" si="626"/>
        <v/>
      </c>
      <c r="X1261" s="119" t="str">
        <f t="shared" si="627"/>
        <v/>
      </c>
      <c r="Y1261" s="120" t="str">
        <f>IF(B:B="","",IF(R1261="Refreshment Beverage",VLOOKUP(Q1261,Rates!G$15:L$19,6,0)*W1261,VLOOKUP(Q1261,Rates!G$4:L$12,6,0)*W1261))</f>
        <v/>
      </c>
      <c r="Z1261" s="120" t="str">
        <f t="shared" si="628"/>
        <v/>
      </c>
      <c r="AA1261" s="120" t="str">
        <f t="shared" si="629"/>
        <v/>
      </c>
      <c r="AB1261" s="136" t="str">
        <f>IF(B:B="","",IF(R1261="Refreshment Beverage","",IF(AND(R1261="Beer",Q1261=0),SUM(LOOKUP(2,1/(Rates!$B$15:$B$18&lt;=W1261)/(Rates!$C$15:$C$18&gt;=W1261),Rates!$D$15:$D$18)*W1261),VLOOKUP(VALUE(Q:Q),Rates!A:B,2,0)*W1261)))</f>
        <v/>
      </c>
      <c r="AC1261" s="136" t="str">
        <f>IF(B:B="","",IF(R1261="Refreshment Beverage","",IF(AND(R1261="Beer",Q1261=0),SUM(LOOKUP(2,1/(Rates!$B$15:$B$18&lt;=W1261)/(Rates!$C$15:$C$18&gt;=W1261),Rates!$E$15:$E$18)*W1261),VLOOKUP(VALUE(Q:Q),Rates!A:C,3,0)*W1261)))</f>
        <v/>
      </c>
      <c r="AD1261" s="137" t="str">
        <f>IFERROR(IF(B:B="","",IF(R1261="Beer","",IF(VALUE(Q1261)=0,VLOOKUP(VLOOKUP(B:B,#REF!,16,0),Rates!A:E,2,0),VLOOKUP(VALUE(Q1261),Rates!A$31:B$34,2,0)*W1261))),0)</f>
        <v/>
      </c>
      <c r="AE1261" s="121" t="str">
        <f t="shared" si="630"/>
        <v/>
      </c>
      <c r="AF1261" s="138" t="str">
        <f t="shared" si="631"/>
        <v/>
      </c>
      <c r="AG1261" s="122" t="str">
        <f t="shared" si="632"/>
        <v/>
      </c>
      <c r="AH1261" s="123" t="str">
        <f t="shared" si="633"/>
        <v/>
      </c>
      <c r="AI1261" s="139" t="str">
        <f>IF(AE:AE="","",IF(R1261="Refreshment Beverage",AK1261*(Rates!J$19/100),ROUND(SUM(AH1261*(Rates!$J$8/100)),4)))</f>
        <v/>
      </c>
      <c r="AJ1261" s="124" t="str">
        <f t="shared" si="634"/>
        <v/>
      </c>
      <c r="AK1261" s="125" t="str">
        <f t="shared" si="635"/>
        <v/>
      </c>
      <c r="AL1261" s="121" t="str">
        <f t="shared" si="636"/>
        <v/>
      </c>
      <c r="AM1261" s="138" t="str">
        <f>IF(AS1261="","",IF(R1261="Refreshment Beverage",ROUND(AS1261*Rates!K$19,4),ROUND(AO1261*(VLOOKUP(VALUE(Q1261),Rates!G$4:L$12,3,0)),4)))</f>
        <v/>
      </c>
      <c r="AN1261" s="126" t="str">
        <f>IF(AS1261="","",IF(R1261="Refreshment Beverage",AS1261*(Rates!J$19/100),MAX(AM1261,AB1261)))</f>
        <v/>
      </c>
      <c r="AO1261" s="127" t="str">
        <f t="shared" si="637"/>
        <v/>
      </c>
      <c r="AP1261" s="127" t="str">
        <f t="shared" si="638"/>
        <v/>
      </c>
      <c r="AQ1261" s="140" t="str">
        <f>IF(AS1261="","",IF(R1261="Refreshment Beverage",ROUND(SUM(VLOOKUP(Q:Q,Rates!G$15:L$19,3,0)*(AS1261-Y1261-Z1261-AA1261)),4),ROUND(SUM(Rates!$K$8*AS1261),4)))</f>
        <v/>
      </c>
      <c r="AR1261" s="139" t="str">
        <f t="shared" si="639"/>
        <v/>
      </c>
      <c r="AS1261" s="125" t="str">
        <f t="shared" si="640"/>
        <v/>
      </c>
      <c r="AT1261" s="121" t="str">
        <f t="shared" si="641"/>
        <v/>
      </c>
      <c r="AU1261" s="138" t="str">
        <f>IF(AX1261="","",IF(R1261="Refreshment Beverage",ROUND((BA1261-Y1261-Z1261-AA1261)*VLOOKUP(VALUE(Q1261),Rates!G$15:L$19,3,0),4),ROUND(AW1261*(VLOOKUP(VALUE(Q1261),Rates!G:L,3,0)),4)))</f>
        <v/>
      </c>
      <c r="AV1261" s="126" t="str">
        <f t="shared" si="642"/>
        <v/>
      </c>
      <c r="AW1261" s="127" t="str">
        <f t="shared" si="643"/>
        <v/>
      </c>
      <c r="AX1261" s="123" t="str">
        <f t="shared" si="644"/>
        <v/>
      </c>
      <c r="AY1261" s="140" t="str">
        <f>IF(AX1261="","",IF(R1261="Refreshment Beverage",ROUND(SUM(AX1261*Rates!K$19),4),ROUND(SUM(AX1261*(Rates!J$8/100)),4)))</f>
        <v/>
      </c>
      <c r="AZ1261" s="124" t="str">
        <f t="shared" si="645"/>
        <v/>
      </c>
      <c r="BA1261" s="125" t="str">
        <f t="shared" si="646"/>
        <v/>
      </c>
      <c r="BB1261" s="115"/>
      <c r="BC1261" s="143"/>
      <c r="BD1261" s="100"/>
      <c r="BE1261" s="100"/>
      <c r="BF1261" s="100"/>
      <c r="BG1261" s="100"/>
    </row>
    <row r="1262" spans="1:59" ht="12.75" customHeight="1" x14ac:dyDescent="0.2">
      <c r="A1262" s="144"/>
      <c r="B1262" s="141"/>
      <c r="C1262" s="141"/>
      <c r="D1262" s="142"/>
      <c r="E1262" s="142"/>
      <c r="F1262" s="142"/>
      <c r="G1262" s="142"/>
      <c r="H1262" s="142"/>
      <c r="I1262" s="129"/>
      <c r="J1262" s="130"/>
      <c r="K1262" s="131" t="str">
        <f t="shared" si="617"/>
        <v/>
      </c>
      <c r="L1262" s="132" t="str">
        <f t="shared" si="618"/>
        <v/>
      </c>
      <c r="M1262" s="133" t="str">
        <f t="shared" si="619"/>
        <v/>
      </c>
      <c r="N1262" s="134" t="str">
        <f>IFERROR(IF(B:B="","",IF(R1262="Beer",SUM(LOOKUP(2,1/(Rates!$B$3:$B$5&lt;=W1262)/(Rates!$C$3:$C$5&gt;=W1262),Rates!$D$3:$D$5)*(X1262/100)*W1262),IF(R1262="Refreshment Beverage",SUM(LOOKUP(2,1/(Rates!$B$7:$B$11&lt;=W1262)/(Rates!$C$7:$C$11&gt;=W1262),Rates!$D$7:$D$11)*(X1262/100)*W1262)))),"")</f>
        <v/>
      </c>
      <c r="O1262" s="134" t="str">
        <f t="shared" si="620"/>
        <v/>
      </c>
      <c r="P1262" s="116"/>
      <c r="Q1262" s="117" t="str">
        <f t="shared" si="621"/>
        <v/>
      </c>
      <c r="R1262" s="128" t="str">
        <f t="shared" si="622"/>
        <v/>
      </c>
      <c r="S1262" s="135" t="str">
        <f>IF(B1262="","",IF(R1262="Refreshment Beverage",VLOOKUP(VALUE(Q1262),Rates!G$15:L$19,2,0),VLOOKUP(VALUE(Q1262),Rates!G$4:L$12,2,0)))</f>
        <v/>
      </c>
      <c r="T1262" s="135" t="str">
        <f t="shared" si="623"/>
        <v/>
      </c>
      <c r="U1262" s="118" t="str">
        <f t="shared" si="624"/>
        <v/>
      </c>
      <c r="V1262" s="135" t="str">
        <f t="shared" si="625"/>
        <v/>
      </c>
      <c r="W1262" s="135" t="str">
        <f t="shared" si="626"/>
        <v/>
      </c>
      <c r="X1262" s="119" t="str">
        <f t="shared" si="627"/>
        <v/>
      </c>
      <c r="Y1262" s="120" t="str">
        <f>IF(B:B="","",IF(R1262="Refreshment Beverage",VLOOKUP(Q1262,Rates!G$15:L$19,6,0)*W1262,VLOOKUP(Q1262,Rates!G$4:L$12,6,0)*W1262))</f>
        <v/>
      </c>
      <c r="Z1262" s="120" t="str">
        <f t="shared" si="628"/>
        <v/>
      </c>
      <c r="AA1262" s="120" t="str">
        <f t="shared" si="629"/>
        <v/>
      </c>
      <c r="AB1262" s="136" t="str">
        <f>IF(B:B="","",IF(R1262="Refreshment Beverage","",IF(AND(R1262="Beer",Q1262=0),SUM(LOOKUP(2,1/(Rates!$B$15:$B$18&lt;=W1262)/(Rates!$C$15:$C$18&gt;=W1262),Rates!$D$15:$D$18)*W1262),VLOOKUP(VALUE(Q:Q),Rates!A:B,2,0)*W1262)))</f>
        <v/>
      </c>
      <c r="AC1262" s="136" t="str">
        <f>IF(B:B="","",IF(R1262="Refreshment Beverage","",IF(AND(R1262="Beer",Q1262=0),SUM(LOOKUP(2,1/(Rates!$B$15:$B$18&lt;=W1262)/(Rates!$C$15:$C$18&gt;=W1262),Rates!$E$15:$E$18)*W1262),VLOOKUP(VALUE(Q:Q),Rates!A:C,3,0)*W1262)))</f>
        <v/>
      </c>
      <c r="AD1262" s="137" t="str">
        <f>IFERROR(IF(B:B="","",IF(R1262="Beer","",IF(VALUE(Q1262)=0,VLOOKUP(VLOOKUP(B:B,#REF!,16,0),Rates!A:E,2,0),VLOOKUP(VALUE(Q1262),Rates!A$31:B$34,2,0)*W1262))),0)</f>
        <v/>
      </c>
      <c r="AE1262" s="121" t="str">
        <f t="shared" si="630"/>
        <v/>
      </c>
      <c r="AF1262" s="138" t="str">
        <f t="shared" si="631"/>
        <v/>
      </c>
      <c r="AG1262" s="122" t="str">
        <f t="shared" si="632"/>
        <v/>
      </c>
      <c r="AH1262" s="123" t="str">
        <f t="shared" si="633"/>
        <v/>
      </c>
      <c r="AI1262" s="139" t="str">
        <f>IF(AE:AE="","",IF(R1262="Refreshment Beverage",AK1262*(Rates!J$19/100),ROUND(SUM(AH1262*(Rates!$J$8/100)),4)))</f>
        <v/>
      </c>
      <c r="AJ1262" s="124" t="str">
        <f t="shared" si="634"/>
        <v/>
      </c>
      <c r="AK1262" s="125" t="str">
        <f t="shared" si="635"/>
        <v/>
      </c>
      <c r="AL1262" s="121" t="str">
        <f t="shared" si="636"/>
        <v/>
      </c>
      <c r="AM1262" s="138" t="str">
        <f>IF(AS1262="","",IF(R1262="Refreshment Beverage",ROUND(AS1262*Rates!K$19,4),ROUND(AO1262*(VLOOKUP(VALUE(Q1262),Rates!G$4:L$12,3,0)),4)))</f>
        <v/>
      </c>
      <c r="AN1262" s="126" t="str">
        <f>IF(AS1262="","",IF(R1262="Refreshment Beverage",AS1262*(Rates!J$19/100),MAX(AM1262,AB1262)))</f>
        <v/>
      </c>
      <c r="AO1262" s="127" t="str">
        <f t="shared" si="637"/>
        <v/>
      </c>
      <c r="AP1262" s="127" t="str">
        <f t="shared" si="638"/>
        <v/>
      </c>
      <c r="AQ1262" s="140" t="str">
        <f>IF(AS1262="","",IF(R1262="Refreshment Beverage",ROUND(SUM(VLOOKUP(Q:Q,Rates!G$15:L$19,3,0)*(AS1262-Y1262-Z1262-AA1262)),4),ROUND(SUM(Rates!$K$8*AS1262),4)))</f>
        <v/>
      </c>
      <c r="AR1262" s="139" t="str">
        <f t="shared" si="639"/>
        <v/>
      </c>
      <c r="AS1262" s="125" t="str">
        <f t="shared" si="640"/>
        <v/>
      </c>
      <c r="AT1262" s="121" t="str">
        <f t="shared" si="641"/>
        <v/>
      </c>
      <c r="AU1262" s="138" t="str">
        <f>IF(AX1262="","",IF(R1262="Refreshment Beverage",ROUND((BA1262-Y1262-Z1262-AA1262)*VLOOKUP(VALUE(Q1262),Rates!G$15:L$19,3,0),4),ROUND(AW1262*(VLOOKUP(VALUE(Q1262),Rates!G:L,3,0)),4)))</f>
        <v/>
      </c>
      <c r="AV1262" s="126" t="str">
        <f t="shared" si="642"/>
        <v/>
      </c>
      <c r="AW1262" s="127" t="str">
        <f t="shared" si="643"/>
        <v/>
      </c>
      <c r="AX1262" s="123" t="str">
        <f t="shared" si="644"/>
        <v/>
      </c>
      <c r="AY1262" s="140" t="str">
        <f>IF(AX1262="","",IF(R1262="Refreshment Beverage",ROUND(SUM(AX1262*Rates!K$19),4),ROUND(SUM(AX1262*(Rates!J$8/100)),4)))</f>
        <v/>
      </c>
      <c r="AZ1262" s="124" t="str">
        <f t="shared" si="645"/>
        <v/>
      </c>
      <c r="BA1262" s="125" t="str">
        <f t="shared" si="646"/>
        <v/>
      </c>
      <c r="BB1262" s="115"/>
      <c r="BC1262" s="143"/>
      <c r="BD1262" s="100"/>
      <c r="BE1262" s="100"/>
      <c r="BF1262" s="100"/>
      <c r="BG1262" s="100"/>
    </row>
    <row r="1263" spans="1:59" ht="12.75" customHeight="1" x14ac:dyDescent="0.2">
      <c r="A1263" s="144"/>
      <c r="B1263" s="141"/>
      <c r="C1263" s="141"/>
      <c r="D1263" s="142"/>
      <c r="E1263" s="142"/>
      <c r="F1263" s="142"/>
      <c r="G1263" s="142"/>
      <c r="H1263" s="142"/>
      <c r="I1263" s="129"/>
      <c r="J1263" s="130"/>
      <c r="K1263" s="131" t="str">
        <f t="shared" si="617"/>
        <v/>
      </c>
      <c r="L1263" s="132" t="str">
        <f t="shared" si="618"/>
        <v/>
      </c>
      <c r="M1263" s="133" t="str">
        <f t="shared" si="619"/>
        <v/>
      </c>
      <c r="N1263" s="134" t="str">
        <f>IFERROR(IF(B:B="","",IF(R1263="Beer",SUM(LOOKUP(2,1/(Rates!$B$3:$B$5&lt;=W1263)/(Rates!$C$3:$C$5&gt;=W1263),Rates!$D$3:$D$5)*(X1263/100)*W1263),IF(R1263="Refreshment Beverage",SUM(LOOKUP(2,1/(Rates!$B$7:$B$11&lt;=W1263)/(Rates!$C$7:$C$11&gt;=W1263),Rates!$D$7:$D$11)*(X1263/100)*W1263)))),"")</f>
        <v/>
      </c>
      <c r="O1263" s="134" t="str">
        <f t="shared" si="620"/>
        <v/>
      </c>
      <c r="P1263" s="116"/>
      <c r="Q1263" s="117" t="str">
        <f t="shared" si="621"/>
        <v/>
      </c>
      <c r="R1263" s="128" t="str">
        <f t="shared" si="622"/>
        <v/>
      </c>
      <c r="S1263" s="135" t="str">
        <f>IF(B1263="","",IF(R1263="Refreshment Beverage",VLOOKUP(VALUE(Q1263),Rates!G$15:L$19,2,0),VLOOKUP(VALUE(Q1263),Rates!G$4:L$12,2,0)))</f>
        <v/>
      </c>
      <c r="T1263" s="135" t="str">
        <f t="shared" si="623"/>
        <v/>
      </c>
      <c r="U1263" s="118" t="str">
        <f t="shared" si="624"/>
        <v/>
      </c>
      <c r="V1263" s="135" t="str">
        <f t="shared" si="625"/>
        <v/>
      </c>
      <c r="W1263" s="135" t="str">
        <f t="shared" si="626"/>
        <v/>
      </c>
      <c r="X1263" s="119" t="str">
        <f t="shared" si="627"/>
        <v/>
      </c>
      <c r="Y1263" s="120" t="str">
        <f>IF(B:B="","",IF(R1263="Refreshment Beverage",VLOOKUP(Q1263,Rates!G$15:L$19,6,0)*W1263,VLOOKUP(Q1263,Rates!G$4:L$12,6,0)*W1263))</f>
        <v/>
      </c>
      <c r="Z1263" s="120" t="str">
        <f t="shared" si="628"/>
        <v/>
      </c>
      <c r="AA1263" s="120" t="str">
        <f t="shared" si="629"/>
        <v/>
      </c>
      <c r="AB1263" s="136" t="str">
        <f>IF(B:B="","",IF(R1263="Refreshment Beverage","",IF(AND(R1263="Beer",Q1263=0),SUM(LOOKUP(2,1/(Rates!$B$15:$B$18&lt;=W1263)/(Rates!$C$15:$C$18&gt;=W1263),Rates!$D$15:$D$18)*W1263),VLOOKUP(VALUE(Q:Q),Rates!A:B,2,0)*W1263)))</f>
        <v/>
      </c>
      <c r="AC1263" s="136" t="str">
        <f>IF(B:B="","",IF(R1263="Refreshment Beverage","",IF(AND(R1263="Beer",Q1263=0),SUM(LOOKUP(2,1/(Rates!$B$15:$B$18&lt;=W1263)/(Rates!$C$15:$C$18&gt;=W1263),Rates!$E$15:$E$18)*W1263),VLOOKUP(VALUE(Q:Q),Rates!A:C,3,0)*W1263)))</f>
        <v/>
      </c>
      <c r="AD1263" s="137" t="str">
        <f>IFERROR(IF(B:B="","",IF(R1263="Beer","",IF(VALUE(Q1263)=0,VLOOKUP(VLOOKUP(B:B,#REF!,16,0),Rates!A:E,2,0),VLOOKUP(VALUE(Q1263),Rates!A$31:B$34,2,0)*W1263))),0)</f>
        <v/>
      </c>
      <c r="AE1263" s="121" t="str">
        <f t="shared" si="630"/>
        <v/>
      </c>
      <c r="AF1263" s="138" t="str">
        <f t="shared" si="631"/>
        <v/>
      </c>
      <c r="AG1263" s="122" t="str">
        <f t="shared" si="632"/>
        <v/>
      </c>
      <c r="AH1263" s="123" t="str">
        <f t="shared" si="633"/>
        <v/>
      </c>
      <c r="AI1263" s="139" t="str">
        <f>IF(AE:AE="","",IF(R1263="Refreshment Beverage",AK1263*(Rates!J$19/100),ROUND(SUM(AH1263*(Rates!$J$8/100)),4)))</f>
        <v/>
      </c>
      <c r="AJ1263" s="124" t="str">
        <f t="shared" si="634"/>
        <v/>
      </c>
      <c r="AK1263" s="125" t="str">
        <f t="shared" si="635"/>
        <v/>
      </c>
      <c r="AL1263" s="121" t="str">
        <f t="shared" si="636"/>
        <v/>
      </c>
      <c r="AM1263" s="138" t="str">
        <f>IF(AS1263="","",IF(R1263="Refreshment Beverage",ROUND(AS1263*Rates!K$19,4),ROUND(AO1263*(VLOOKUP(VALUE(Q1263),Rates!G$4:L$12,3,0)),4)))</f>
        <v/>
      </c>
      <c r="AN1263" s="126" t="str">
        <f>IF(AS1263="","",IF(R1263="Refreshment Beverage",AS1263*(Rates!J$19/100),MAX(AM1263,AB1263)))</f>
        <v/>
      </c>
      <c r="AO1263" s="127" t="str">
        <f t="shared" si="637"/>
        <v/>
      </c>
      <c r="AP1263" s="127" t="str">
        <f t="shared" si="638"/>
        <v/>
      </c>
      <c r="AQ1263" s="140" t="str">
        <f>IF(AS1263="","",IF(R1263="Refreshment Beverage",ROUND(SUM(VLOOKUP(Q:Q,Rates!G$15:L$19,3,0)*(AS1263-Y1263-Z1263-AA1263)),4),ROUND(SUM(Rates!$K$8*AS1263),4)))</f>
        <v/>
      </c>
      <c r="AR1263" s="139" t="str">
        <f t="shared" si="639"/>
        <v/>
      </c>
      <c r="AS1263" s="125" t="str">
        <f t="shared" si="640"/>
        <v/>
      </c>
      <c r="AT1263" s="121" t="str">
        <f t="shared" si="641"/>
        <v/>
      </c>
      <c r="AU1263" s="138" t="str">
        <f>IF(AX1263="","",IF(R1263="Refreshment Beverage",ROUND((BA1263-Y1263-Z1263-AA1263)*VLOOKUP(VALUE(Q1263),Rates!G$15:L$19,3,0),4),ROUND(AW1263*(VLOOKUP(VALUE(Q1263),Rates!G:L,3,0)),4)))</f>
        <v/>
      </c>
      <c r="AV1263" s="126" t="str">
        <f t="shared" si="642"/>
        <v/>
      </c>
      <c r="AW1263" s="127" t="str">
        <f t="shared" si="643"/>
        <v/>
      </c>
      <c r="AX1263" s="123" t="str">
        <f t="shared" si="644"/>
        <v/>
      </c>
      <c r="AY1263" s="140" t="str">
        <f>IF(AX1263="","",IF(R1263="Refreshment Beverage",ROUND(SUM(AX1263*Rates!K$19),4),ROUND(SUM(AX1263*(Rates!J$8/100)),4)))</f>
        <v/>
      </c>
      <c r="AZ1263" s="124" t="str">
        <f t="shared" si="645"/>
        <v/>
      </c>
      <c r="BA1263" s="125" t="str">
        <f t="shared" si="646"/>
        <v/>
      </c>
      <c r="BB1263" s="115"/>
      <c r="BC1263" s="143"/>
      <c r="BD1263" s="100"/>
      <c r="BE1263" s="100"/>
      <c r="BF1263" s="100"/>
      <c r="BG1263" s="100"/>
    </row>
    <row r="1264" spans="1:59" ht="12.75" customHeight="1" x14ac:dyDescent="0.2">
      <c r="A1264" s="144"/>
      <c r="B1264" s="141"/>
      <c r="C1264" s="141"/>
      <c r="D1264" s="142"/>
      <c r="E1264" s="142"/>
      <c r="F1264" s="142"/>
      <c r="G1264" s="142"/>
      <c r="H1264" s="142"/>
      <c r="I1264" s="129"/>
      <c r="J1264" s="130"/>
      <c r="K1264" s="131" t="str">
        <f t="shared" si="617"/>
        <v/>
      </c>
      <c r="L1264" s="132" t="str">
        <f t="shared" si="618"/>
        <v/>
      </c>
      <c r="M1264" s="133" t="str">
        <f t="shared" si="619"/>
        <v/>
      </c>
      <c r="N1264" s="134" t="str">
        <f>IFERROR(IF(B:B="","",IF(R1264="Beer",SUM(LOOKUP(2,1/(Rates!$B$3:$B$5&lt;=W1264)/(Rates!$C$3:$C$5&gt;=W1264),Rates!$D$3:$D$5)*(X1264/100)*W1264),IF(R1264="Refreshment Beverage",SUM(LOOKUP(2,1/(Rates!$B$7:$B$11&lt;=W1264)/(Rates!$C$7:$C$11&gt;=W1264),Rates!$D$7:$D$11)*(X1264/100)*W1264)))),"")</f>
        <v/>
      </c>
      <c r="O1264" s="134" t="str">
        <f t="shared" si="620"/>
        <v/>
      </c>
      <c r="P1264" s="116"/>
      <c r="Q1264" s="117" t="str">
        <f t="shared" si="621"/>
        <v/>
      </c>
      <c r="R1264" s="128" t="str">
        <f t="shared" si="622"/>
        <v/>
      </c>
      <c r="S1264" s="135" t="str">
        <f>IF(B1264="","",IF(R1264="Refreshment Beverage",VLOOKUP(VALUE(Q1264),Rates!G$15:L$19,2,0),VLOOKUP(VALUE(Q1264),Rates!G$4:L$12,2,0)))</f>
        <v/>
      </c>
      <c r="T1264" s="135" t="str">
        <f t="shared" si="623"/>
        <v/>
      </c>
      <c r="U1264" s="118" t="str">
        <f t="shared" si="624"/>
        <v/>
      </c>
      <c r="V1264" s="135" t="str">
        <f t="shared" si="625"/>
        <v/>
      </c>
      <c r="W1264" s="135" t="str">
        <f t="shared" si="626"/>
        <v/>
      </c>
      <c r="X1264" s="119" t="str">
        <f t="shared" si="627"/>
        <v/>
      </c>
      <c r="Y1264" s="120" t="str">
        <f>IF(B:B="","",IF(R1264="Refreshment Beverage",VLOOKUP(Q1264,Rates!G$15:L$19,6,0)*W1264,VLOOKUP(Q1264,Rates!G$4:L$12,6,0)*W1264))</f>
        <v/>
      </c>
      <c r="Z1264" s="120" t="str">
        <f t="shared" si="628"/>
        <v/>
      </c>
      <c r="AA1264" s="120" t="str">
        <f t="shared" si="629"/>
        <v/>
      </c>
      <c r="AB1264" s="136" t="str">
        <f>IF(B:B="","",IF(R1264="Refreshment Beverage","",IF(AND(R1264="Beer",Q1264=0),SUM(LOOKUP(2,1/(Rates!$B$15:$B$18&lt;=W1264)/(Rates!$C$15:$C$18&gt;=W1264),Rates!$D$15:$D$18)*W1264),VLOOKUP(VALUE(Q:Q),Rates!A:B,2,0)*W1264)))</f>
        <v/>
      </c>
      <c r="AC1264" s="136" t="str">
        <f>IF(B:B="","",IF(R1264="Refreshment Beverage","",IF(AND(R1264="Beer",Q1264=0),SUM(LOOKUP(2,1/(Rates!$B$15:$B$18&lt;=W1264)/(Rates!$C$15:$C$18&gt;=W1264),Rates!$E$15:$E$18)*W1264),VLOOKUP(VALUE(Q:Q),Rates!A:C,3,0)*W1264)))</f>
        <v/>
      </c>
      <c r="AD1264" s="137" t="str">
        <f>IFERROR(IF(B:B="","",IF(R1264="Beer","",IF(VALUE(Q1264)=0,VLOOKUP(VLOOKUP(B:B,#REF!,16,0),Rates!A:E,2,0),VLOOKUP(VALUE(Q1264),Rates!A$31:B$34,2,0)*W1264))),0)</f>
        <v/>
      </c>
      <c r="AE1264" s="121" t="str">
        <f t="shared" si="630"/>
        <v/>
      </c>
      <c r="AF1264" s="138" t="str">
        <f t="shared" si="631"/>
        <v/>
      </c>
      <c r="AG1264" s="122" t="str">
        <f t="shared" si="632"/>
        <v/>
      </c>
      <c r="AH1264" s="123" t="str">
        <f t="shared" si="633"/>
        <v/>
      </c>
      <c r="AI1264" s="139" t="str">
        <f>IF(AE:AE="","",IF(R1264="Refreshment Beverage",AK1264*(Rates!J$19/100),ROUND(SUM(AH1264*(Rates!$J$8/100)),4)))</f>
        <v/>
      </c>
      <c r="AJ1264" s="124" t="str">
        <f t="shared" si="634"/>
        <v/>
      </c>
      <c r="AK1264" s="125" t="str">
        <f t="shared" si="635"/>
        <v/>
      </c>
      <c r="AL1264" s="121" t="str">
        <f t="shared" si="636"/>
        <v/>
      </c>
      <c r="AM1264" s="138" t="str">
        <f>IF(AS1264="","",IF(R1264="Refreshment Beverage",ROUND(AS1264*Rates!K$19,4),ROUND(AO1264*(VLOOKUP(VALUE(Q1264),Rates!G$4:L$12,3,0)),4)))</f>
        <v/>
      </c>
      <c r="AN1264" s="126" t="str">
        <f>IF(AS1264="","",IF(R1264="Refreshment Beverage",AS1264*(Rates!J$19/100),MAX(AM1264,AB1264)))</f>
        <v/>
      </c>
      <c r="AO1264" s="127" t="str">
        <f t="shared" si="637"/>
        <v/>
      </c>
      <c r="AP1264" s="127" t="str">
        <f t="shared" si="638"/>
        <v/>
      </c>
      <c r="AQ1264" s="140" t="str">
        <f>IF(AS1264="","",IF(R1264="Refreshment Beverage",ROUND(SUM(VLOOKUP(Q:Q,Rates!G$15:L$19,3,0)*(AS1264-Y1264-Z1264-AA1264)),4),ROUND(SUM(Rates!$K$8*AS1264),4)))</f>
        <v/>
      </c>
      <c r="AR1264" s="139" t="str">
        <f t="shared" si="639"/>
        <v/>
      </c>
      <c r="AS1264" s="125" t="str">
        <f t="shared" si="640"/>
        <v/>
      </c>
      <c r="AT1264" s="121" t="str">
        <f t="shared" si="641"/>
        <v/>
      </c>
      <c r="AU1264" s="138" t="str">
        <f>IF(AX1264="","",IF(R1264="Refreshment Beverage",ROUND((BA1264-Y1264-Z1264-AA1264)*VLOOKUP(VALUE(Q1264),Rates!G$15:L$19,3,0),4),ROUND(AW1264*(VLOOKUP(VALUE(Q1264),Rates!G:L,3,0)),4)))</f>
        <v/>
      </c>
      <c r="AV1264" s="126" t="str">
        <f t="shared" si="642"/>
        <v/>
      </c>
      <c r="AW1264" s="127" t="str">
        <f t="shared" si="643"/>
        <v/>
      </c>
      <c r="AX1264" s="123" t="str">
        <f t="shared" si="644"/>
        <v/>
      </c>
      <c r="AY1264" s="140" t="str">
        <f>IF(AX1264="","",IF(R1264="Refreshment Beverage",ROUND(SUM(AX1264*Rates!K$19),4),ROUND(SUM(AX1264*(Rates!J$8/100)),4)))</f>
        <v/>
      </c>
      <c r="AZ1264" s="124" t="str">
        <f t="shared" si="645"/>
        <v/>
      </c>
      <c r="BA1264" s="125" t="str">
        <f t="shared" si="646"/>
        <v/>
      </c>
      <c r="BB1264" s="115"/>
      <c r="BC1264" s="143"/>
      <c r="BD1264" s="100"/>
      <c r="BE1264" s="100"/>
      <c r="BF1264" s="100"/>
      <c r="BG1264" s="100"/>
    </row>
    <row r="1265" spans="1:59" ht="12.75" customHeight="1" x14ac:dyDescent="0.2">
      <c r="A1265" s="144"/>
      <c r="B1265" s="141"/>
      <c r="C1265" s="141"/>
      <c r="D1265" s="142"/>
      <c r="E1265" s="142"/>
      <c r="F1265" s="142"/>
      <c r="G1265" s="142"/>
      <c r="H1265" s="142"/>
      <c r="I1265" s="129"/>
      <c r="J1265" s="130"/>
      <c r="K1265" s="131" t="str">
        <f t="shared" si="617"/>
        <v/>
      </c>
      <c r="L1265" s="132" t="str">
        <f t="shared" si="618"/>
        <v/>
      </c>
      <c r="M1265" s="133" t="str">
        <f t="shared" si="619"/>
        <v/>
      </c>
      <c r="N1265" s="134" t="str">
        <f>IFERROR(IF(B:B="","",IF(R1265="Beer",SUM(LOOKUP(2,1/(Rates!$B$3:$B$5&lt;=W1265)/(Rates!$C$3:$C$5&gt;=W1265),Rates!$D$3:$D$5)*(X1265/100)*W1265),IF(R1265="Refreshment Beverage",SUM(LOOKUP(2,1/(Rates!$B$7:$B$11&lt;=W1265)/(Rates!$C$7:$C$11&gt;=W1265),Rates!$D$7:$D$11)*(X1265/100)*W1265)))),"")</f>
        <v/>
      </c>
      <c r="O1265" s="134" t="str">
        <f t="shared" si="620"/>
        <v/>
      </c>
      <c r="P1265" s="116"/>
      <c r="Q1265" s="117" t="str">
        <f t="shared" si="621"/>
        <v/>
      </c>
      <c r="R1265" s="128" t="str">
        <f t="shared" si="622"/>
        <v/>
      </c>
      <c r="S1265" s="135" t="str">
        <f>IF(B1265="","",IF(R1265="Refreshment Beverage",VLOOKUP(VALUE(Q1265),Rates!G$15:L$19,2,0),VLOOKUP(VALUE(Q1265),Rates!G$4:L$12,2,0)))</f>
        <v/>
      </c>
      <c r="T1265" s="135" t="str">
        <f t="shared" si="623"/>
        <v/>
      </c>
      <c r="U1265" s="118" t="str">
        <f t="shared" si="624"/>
        <v/>
      </c>
      <c r="V1265" s="135" t="str">
        <f t="shared" si="625"/>
        <v/>
      </c>
      <c r="W1265" s="135" t="str">
        <f t="shared" si="626"/>
        <v/>
      </c>
      <c r="X1265" s="119" t="str">
        <f t="shared" si="627"/>
        <v/>
      </c>
      <c r="Y1265" s="120" t="str">
        <f>IF(B:B="","",IF(R1265="Refreshment Beverage",VLOOKUP(Q1265,Rates!G$15:L$19,6,0)*W1265,VLOOKUP(Q1265,Rates!G$4:L$12,6,0)*W1265))</f>
        <v/>
      </c>
      <c r="Z1265" s="120" t="str">
        <f t="shared" si="628"/>
        <v/>
      </c>
      <c r="AA1265" s="120" t="str">
        <f t="shared" si="629"/>
        <v/>
      </c>
      <c r="AB1265" s="136" t="str">
        <f>IF(B:B="","",IF(R1265="Refreshment Beverage","",IF(AND(R1265="Beer",Q1265=0),SUM(LOOKUP(2,1/(Rates!$B$15:$B$18&lt;=W1265)/(Rates!$C$15:$C$18&gt;=W1265),Rates!$D$15:$D$18)*W1265),VLOOKUP(VALUE(Q:Q),Rates!A:B,2,0)*W1265)))</f>
        <v/>
      </c>
      <c r="AC1265" s="136" t="str">
        <f>IF(B:B="","",IF(R1265="Refreshment Beverage","",IF(AND(R1265="Beer",Q1265=0),SUM(LOOKUP(2,1/(Rates!$B$15:$B$18&lt;=W1265)/(Rates!$C$15:$C$18&gt;=W1265),Rates!$E$15:$E$18)*W1265),VLOOKUP(VALUE(Q:Q),Rates!A:C,3,0)*W1265)))</f>
        <v/>
      </c>
      <c r="AD1265" s="137" t="str">
        <f>IFERROR(IF(B:B="","",IF(R1265="Beer","",IF(VALUE(Q1265)=0,VLOOKUP(VLOOKUP(B:B,#REF!,16,0),Rates!A:E,2,0),VLOOKUP(VALUE(Q1265),Rates!A$31:B$34,2,0)*W1265))),0)</f>
        <v/>
      </c>
      <c r="AE1265" s="121" t="str">
        <f t="shared" si="630"/>
        <v/>
      </c>
      <c r="AF1265" s="138" t="str">
        <f t="shared" si="631"/>
        <v/>
      </c>
      <c r="AG1265" s="122" t="str">
        <f t="shared" si="632"/>
        <v/>
      </c>
      <c r="AH1265" s="123" t="str">
        <f t="shared" si="633"/>
        <v/>
      </c>
      <c r="AI1265" s="139" t="str">
        <f>IF(AE:AE="","",IF(R1265="Refreshment Beverage",AK1265*(Rates!J$19/100),ROUND(SUM(AH1265*(Rates!$J$8/100)),4)))</f>
        <v/>
      </c>
      <c r="AJ1265" s="124" t="str">
        <f t="shared" si="634"/>
        <v/>
      </c>
      <c r="AK1265" s="125" t="str">
        <f t="shared" si="635"/>
        <v/>
      </c>
      <c r="AL1265" s="121" t="str">
        <f t="shared" si="636"/>
        <v/>
      </c>
      <c r="AM1265" s="138" t="str">
        <f>IF(AS1265="","",IF(R1265="Refreshment Beverage",ROUND(AS1265*Rates!K$19,4),ROUND(AO1265*(VLOOKUP(VALUE(Q1265),Rates!G$4:L$12,3,0)),4)))</f>
        <v/>
      </c>
      <c r="AN1265" s="126" t="str">
        <f>IF(AS1265="","",IF(R1265="Refreshment Beverage",AS1265*(Rates!J$19/100),MAX(AM1265,AB1265)))</f>
        <v/>
      </c>
      <c r="AO1265" s="127" t="str">
        <f t="shared" si="637"/>
        <v/>
      </c>
      <c r="AP1265" s="127" t="str">
        <f t="shared" si="638"/>
        <v/>
      </c>
      <c r="AQ1265" s="140" t="str">
        <f>IF(AS1265="","",IF(R1265="Refreshment Beverage",ROUND(SUM(VLOOKUP(Q:Q,Rates!G$15:L$19,3,0)*(AS1265-Y1265-Z1265-AA1265)),4),ROUND(SUM(Rates!$K$8*AS1265),4)))</f>
        <v/>
      </c>
      <c r="AR1265" s="139" t="str">
        <f t="shared" si="639"/>
        <v/>
      </c>
      <c r="AS1265" s="125" t="str">
        <f t="shared" si="640"/>
        <v/>
      </c>
      <c r="AT1265" s="121" t="str">
        <f t="shared" si="641"/>
        <v/>
      </c>
      <c r="AU1265" s="138" t="str">
        <f>IF(AX1265="","",IF(R1265="Refreshment Beverage",ROUND((BA1265-Y1265-Z1265-AA1265)*VLOOKUP(VALUE(Q1265),Rates!G$15:L$19,3,0),4),ROUND(AW1265*(VLOOKUP(VALUE(Q1265),Rates!G:L,3,0)),4)))</f>
        <v/>
      </c>
      <c r="AV1265" s="126" t="str">
        <f t="shared" si="642"/>
        <v/>
      </c>
      <c r="AW1265" s="127" t="str">
        <f t="shared" si="643"/>
        <v/>
      </c>
      <c r="AX1265" s="123" t="str">
        <f t="shared" si="644"/>
        <v/>
      </c>
      <c r="AY1265" s="140" t="str">
        <f>IF(AX1265="","",IF(R1265="Refreshment Beverage",ROUND(SUM(AX1265*Rates!K$19),4),ROUND(SUM(AX1265*(Rates!J$8/100)),4)))</f>
        <v/>
      </c>
      <c r="AZ1265" s="124" t="str">
        <f t="shared" si="645"/>
        <v/>
      </c>
      <c r="BA1265" s="125" t="str">
        <f t="shared" si="646"/>
        <v/>
      </c>
      <c r="BB1265" s="115"/>
      <c r="BC1265" s="143"/>
      <c r="BD1265" s="100"/>
      <c r="BE1265" s="100"/>
      <c r="BF1265" s="100"/>
      <c r="BG1265" s="100"/>
    </row>
    <row r="1266" spans="1:59" ht="12.75" customHeight="1" x14ac:dyDescent="0.2">
      <c r="A1266" s="144"/>
      <c r="B1266" s="141"/>
      <c r="C1266" s="141"/>
      <c r="D1266" s="142"/>
      <c r="E1266" s="142"/>
      <c r="F1266" s="142"/>
      <c r="G1266" s="142"/>
      <c r="H1266" s="142"/>
      <c r="I1266" s="129"/>
      <c r="J1266" s="130"/>
      <c r="K1266" s="131" t="str">
        <f t="shared" si="617"/>
        <v/>
      </c>
      <c r="L1266" s="132" t="str">
        <f t="shared" si="618"/>
        <v/>
      </c>
      <c r="M1266" s="133" t="str">
        <f t="shared" si="619"/>
        <v/>
      </c>
      <c r="N1266" s="134" t="str">
        <f>IFERROR(IF(B:B="","",IF(R1266="Beer",SUM(LOOKUP(2,1/(Rates!$B$3:$B$5&lt;=W1266)/(Rates!$C$3:$C$5&gt;=W1266),Rates!$D$3:$D$5)*(X1266/100)*W1266),IF(R1266="Refreshment Beverage",SUM(LOOKUP(2,1/(Rates!$B$7:$B$11&lt;=W1266)/(Rates!$C$7:$C$11&gt;=W1266),Rates!$D$7:$D$11)*(X1266/100)*W1266)))),"")</f>
        <v/>
      </c>
      <c r="O1266" s="134" t="str">
        <f t="shared" si="620"/>
        <v/>
      </c>
      <c r="P1266" s="116"/>
      <c r="Q1266" s="117" t="str">
        <f t="shared" si="621"/>
        <v/>
      </c>
      <c r="R1266" s="128" t="str">
        <f t="shared" si="622"/>
        <v/>
      </c>
      <c r="S1266" s="135" t="str">
        <f>IF(B1266="","",IF(R1266="Refreshment Beverage",VLOOKUP(VALUE(Q1266),Rates!G$15:L$19,2,0),VLOOKUP(VALUE(Q1266),Rates!G$4:L$12,2,0)))</f>
        <v/>
      </c>
      <c r="T1266" s="135" t="str">
        <f t="shared" si="623"/>
        <v/>
      </c>
      <c r="U1266" s="118" t="str">
        <f t="shared" si="624"/>
        <v/>
      </c>
      <c r="V1266" s="135" t="str">
        <f t="shared" si="625"/>
        <v/>
      </c>
      <c r="W1266" s="135" t="str">
        <f t="shared" si="626"/>
        <v/>
      </c>
      <c r="X1266" s="119" t="str">
        <f t="shared" si="627"/>
        <v/>
      </c>
      <c r="Y1266" s="120" t="str">
        <f>IF(B:B="","",IF(R1266="Refreshment Beverage",VLOOKUP(Q1266,Rates!G$15:L$19,6,0)*W1266,VLOOKUP(Q1266,Rates!G$4:L$12,6,0)*W1266))</f>
        <v/>
      </c>
      <c r="Z1266" s="120" t="str">
        <f t="shared" si="628"/>
        <v/>
      </c>
      <c r="AA1266" s="120" t="str">
        <f t="shared" si="629"/>
        <v/>
      </c>
      <c r="AB1266" s="136" t="str">
        <f>IF(B:B="","",IF(R1266="Refreshment Beverage","",IF(AND(R1266="Beer",Q1266=0),SUM(LOOKUP(2,1/(Rates!$B$15:$B$18&lt;=W1266)/(Rates!$C$15:$C$18&gt;=W1266),Rates!$D$15:$D$18)*W1266),VLOOKUP(VALUE(Q:Q),Rates!A:B,2,0)*W1266)))</f>
        <v/>
      </c>
      <c r="AC1266" s="136" t="str">
        <f>IF(B:B="","",IF(R1266="Refreshment Beverage","",IF(AND(R1266="Beer",Q1266=0),SUM(LOOKUP(2,1/(Rates!$B$15:$B$18&lt;=W1266)/(Rates!$C$15:$C$18&gt;=W1266),Rates!$E$15:$E$18)*W1266),VLOOKUP(VALUE(Q:Q),Rates!A:C,3,0)*W1266)))</f>
        <v/>
      </c>
      <c r="AD1266" s="137" t="str">
        <f>IFERROR(IF(B:B="","",IF(R1266="Beer","",IF(VALUE(Q1266)=0,VLOOKUP(VLOOKUP(B:B,#REF!,16,0),Rates!A:E,2,0),VLOOKUP(VALUE(Q1266),Rates!A$31:B$34,2,0)*W1266))),0)</f>
        <v/>
      </c>
      <c r="AE1266" s="121" t="str">
        <f t="shared" si="630"/>
        <v/>
      </c>
      <c r="AF1266" s="138" t="str">
        <f t="shared" si="631"/>
        <v/>
      </c>
      <c r="AG1266" s="122" t="str">
        <f t="shared" si="632"/>
        <v/>
      </c>
      <c r="AH1266" s="123" t="str">
        <f t="shared" si="633"/>
        <v/>
      </c>
      <c r="AI1266" s="139" t="str">
        <f>IF(AE:AE="","",IF(R1266="Refreshment Beverage",AK1266*(Rates!J$19/100),ROUND(SUM(AH1266*(Rates!$J$8/100)),4)))</f>
        <v/>
      </c>
      <c r="AJ1266" s="124" t="str">
        <f t="shared" si="634"/>
        <v/>
      </c>
      <c r="AK1266" s="125" t="str">
        <f t="shared" si="635"/>
        <v/>
      </c>
      <c r="AL1266" s="121" t="str">
        <f t="shared" si="636"/>
        <v/>
      </c>
      <c r="AM1266" s="138" t="str">
        <f>IF(AS1266="","",IF(R1266="Refreshment Beverage",ROUND(AS1266*Rates!K$19,4),ROUND(AO1266*(VLOOKUP(VALUE(Q1266),Rates!G$4:L$12,3,0)),4)))</f>
        <v/>
      </c>
      <c r="AN1266" s="126" t="str">
        <f>IF(AS1266="","",IF(R1266="Refreshment Beverage",AS1266*(Rates!J$19/100),MAX(AM1266,AB1266)))</f>
        <v/>
      </c>
      <c r="AO1266" s="127" t="str">
        <f t="shared" si="637"/>
        <v/>
      </c>
      <c r="AP1266" s="127" t="str">
        <f t="shared" si="638"/>
        <v/>
      </c>
      <c r="AQ1266" s="140" t="str">
        <f>IF(AS1266="","",IF(R1266="Refreshment Beverage",ROUND(SUM(VLOOKUP(Q:Q,Rates!G$15:L$19,3,0)*(AS1266-Y1266-Z1266-AA1266)),4),ROUND(SUM(Rates!$K$8*AS1266),4)))</f>
        <v/>
      </c>
      <c r="AR1266" s="139" t="str">
        <f t="shared" si="639"/>
        <v/>
      </c>
      <c r="AS1266" s="125" t="str">
        <f t="shared" si="640"/>
        <v/>
      </c>
      <c r="AT1266" s="121" t="str">
        <f t="shared" si="641"/>
        <v/>
      </c>
      <c r="AU1266" s="138" t="str">
        <f>IF(AX1266="","",IF(R1266="Refreshment Beverage",ROUND((BA1266-Y1266-Z1266-AA1266)*VLOOKUP(VALUE(Q1266),Rates!G$15:L$19,3,0),4),ROUND(AW1266*(VLOOKUP(VALUE(Q1266),Rates!G:L,3,0)),4)))</f>
        <v/>
      </c>
      <c r="AV1266" s="126" t="str">
        <f t="shared" si="642"/>
        <v/>
      </c>
      <c r="AW1266" s="127" t="str">
        <f t="shared" si="643"/>
        <v/>
      </c>
      <c r="AX1266" s="123" t="str">
        <f t="shared" si="644"/>
        <v/>
      </c>
      <c r="AY1266" s="140" t="str">
        <f>IF(AX1266="","",IF(R1266="Refreshment Beverage",ROUND(SUM(AX1266*Rates!K$19),4),ROUND(SUM(AX1266*(Rates!J$8/100)),4)))</f>
        <v/>
      </c>
      <c r="AZ1266" s="124" t="str">
        <f t="shared" si="645"/>
        <v/>
      </c>
      <c r="BA1266" s="125" t="str">
        <f t="shared" si="646"/>
        <v/>
      </c>
      <c r="BB1266" s="115"/>
      <c r="BC1266" s="143"/>
      <c r="BD1266" s="100"/>
      <c r="BE1266" s="100"/>
      <c r="BF1266" s="100"/>
      <c r="BG1266" s="100"/>
    </row>
    <row r="1267" spans="1:59" ht="12.75" customHeight="1" x14ac:dyDescent="0.2">
      <c r="A1267" s="144"/>
      <c r="B1267" s="141"/>
      <c r="C1267" s="141"/>
      <c r="D1267" s="142"/>
      <c r="E1267" s="142"/>
      <c r="F1267" s="142"/>
      <c r="G1267" s="142"/>
      <c r="H1267" s="142"/>
      <c r="I1267" s="129"/>
      <c r="J1267" s="130"/>
      <c r="K1267" s="131" t="str">
        <f t="shared" si="617"/>
        <v/>
      </c>
      <c r="L1267" s="132" t="str">
        <f t="shared" si="618"/>
        <v/>
      </c>
      <c r="M1267" s="133" t="str">
        <f t="shared" si="619"/>
        <v/>
      </c>
      <c r="N1267" s="134" t="str">
        <f>IFERROR(IF(B:B="","",IF(R1267="Beer",SUM(LOOKUP(2,1/(Rates!$B$3:$B$5&lt;=W1267)/(Rates!$C$3:$C$5&gt;=W1267),Rates!$D$3:$D$5)*(X1267/100)*W1267),IF(R1267="Refreshment Beverage",SUM(LOOKUP(2,1/(Rates!$B$7:$B$11&lt;=W1267)/(Rates!$C$7:$C$11&gt;=W1267),Rates!$D$7:$D$11)*(X1267/100)*W1267)))),"")</f>
        <v/>
      </c>
      <c r="O1267" s="134" t="str">
        <f t="shared" si="620"/>
        <v/>
      </c>
      <c r="P1267" s="116"/>
      <c r="Q1267" s="117" t="str">
        <f t="shared" si="621"/>
        <v/>
      </c>
      <c r="R1267" s="128" t="str">
        <f t="shared" si="622"/>
        <v/>
      </c>
      <c r="S1267" s="135" t="str">
        <f>IF(B1267="","",IF(R1267="Refreshment Beverage",VLOOKUP(VALUE(Q1267),Rates!G$15:L$19,2,0),VLOOKUP(VALUE(Q1267),Rates!G$4:L$12,2,0)))</f>
        <v/>
      </c>
      <c r="T1267" s="135" t="str">
        <f t="shared" si="623"/>
        <v/>
      </c>
      <c r="U1267" s="118" t="str">
        <f t="shared" si="624"/>
        <v/>
      </c>
      <c r="V1267" s="135" t="str">
        <f t="shared" si="625"/>
        <v/>
      </c>
      <c r="W1267" s="135" t="str">
        <f t="shared" si="626"/>
        <v/>
      </c>
      <c r="X1267" s="119" t="str">
        <f t="shared" si="627"/>
        <v/>
      </c>
      <c r="Y1267" s="120" t="str">
        <f>IF(B:B="","",IF(R1267="Refreshment Beverage",VLOOKUP(Q1267,Rates!G$15:L$19,6,0)*W1267,VLOOKUP(Q1267,Rates!G$4:L$12,6,0)*W1267))</f>
        <v/>
      </c>
      <c r="Z1267" s="120" t="str">
        <f t="shared" si="628"/>
        <v/>
      </c>
      <c r="AA1267" s="120" t="str">
        <f t="shared" si="629"/>
        <v/>
      </c>
      <c r="AB1267" s="136" t="str">
        <f>IF(B:B="","",IF(R1267="Refreshment Beverage","",IF(AND(R1267="Beer",Q1267=0),SUM(LOOKUP(2,1/(Rates!$B$15:$B$18&lt;=W1267)/(Rates!$C$15:$C$18&gt;=W1267),Rates!$D$15:$D$18)*W1267),VLOOKUP(VALUE(Q:Q),Rates!A:B,2,0)*W1267)))</f>
        <v/>
      </c>
      <c r="AC1267" s="136" t="str">
        <f>IF(B:B="","",IF(R1267="Refreshment Beverage","",IF(AND(R1267="Beer",Q1267=0),SUM(LOOKUP(2,1/(Rates!$B$15:$B$18&lt;=W1267)/(Rates!$C$15:$C$18&gt;=W1267),Rates!$E$15:$E$18)*W1267),VLOOKUP(VALUE(Q:Q),Rates!A:C,3,0)*W1267)))</f>
        <v/>
      </c>
      <c r="AD1267" s="137" t="str">
        <f>IFERROR(IF(B:B="","",IF(R1267="Beer","",IF(VALUE(Q1267)=0,VLOOKUP(VLOOKUP(B:B,#REF!,16,0),Rates!A:E,2,0),VLOOKUP(VALUE(Q1267),Rates!A$31:B$34,2,0)*W1267))),0)</f>
        <v/>
      </c>
      <c r="AE1267" s="121" t="str">
        <f t="shared" si="630"/>
        <v/>
      </c>
      <c r="AF1267" s="138" t="str">
        <f t="shared" si="631"/>
        <v/>
      </c>
      <c r="AG1267" s="122" t="str">
        <f t="shared" si="632"/>
        <v/>
      </c>
      <c r="AH1267" s="123" t="str">
        <f t="shared" si="633"/>
        <v/>
      </c>
      <c r="AI1267" s="139" t="str">
        <f>IF(AE:AE="","",IF(R1267="Refreshment Beverage",AK1267*(Rates!J$19/100),ROUND(SUM(AH1267*(Rates!$J$8/100)),4)))</f>
        <v/>
      </c>
      <c r="AJ1267" s="124" t="str">
        <f t="shared" si="634"/>
        <v/>
      </c>
      <c r="AK1267" s="125" t="str">
        <f t="shared" si="635"/>
        <v/>
      </c>
      <c r="AL1267" s="121" t="str">
        <f t="shared" si="636"/>
        <v/>
      </c>
      <c r="AM1267" s="138" t="str">
        <f>IF(AS1267="","",IF(R1267="Refreshment Beverage",ROUND(AS1267*Rates!K$19,4),ROUND(AO1267*(VLOOKUP(VALUE(Q1267),Rates!G$4:L$12,3,0)),4)))</f>
        <v/>
      </c>
      <c r="AN1267" s="126" t="str">
        <f>IF(AS1267="","",IF(R1267="Refreshment Beverage",AS1267*(Rates!J$19/100),MAX(AM1267,AB1267)))</f>
        <v/>
      </c>
      <c r="AO1267" s="127" t="str">
        <f t="shared" si="637"/>
        <v/>
      </c>
      <c r="AP1267" s="127" t="str">
        <f t="shared" si="638"/>
        <v/>
      </c>
      <c r="AQ1267" s="140" t="str">
        <f>IF(AS1267="","",IF(R1267="Refreshment Beverage",ROUND(SUM(VLOOKUP(Q:Q,Rates!G$15:L$19,3,0)*(AS1267-Y1267-Z1267-AA1267)),4),ROUND(SUM(Rates!$K$8*AS1267),4)))</f>
        <v/>
      </c>
      <c r="AR1267" s="139" t="str">
        <f t="shared" si="639"/>
        <v/>
      </c>
      <c r="AS1267" s="125" t="str">
        <f t="shared" si="640"/>
        <v/>
      </c>
      <c r="AT1267" s="121" t="str">
        <f t="shared" si="641"/>
        <v/>
      </c>
      <c r="AU1267" s="138" t="str">
        <f>IF(AX1267="","",IF(R1267="Refreshment Beverage",ROUND((BA1267-Y1267-Z1267-AA1267)*VLOOKUP(VALUE(Q1267),Rates!G$15:L$19,3,0),4),ROUND(AW1267*(VLOOKUP(VALUE(Q1267),Rates!G:L,3,0)),4)))</f>
        <v/>
      </c>
      <c r="AV1267" s="126" t="str">
        <f t="shared" si="642"/>
        <v/>
      </c>
      <c r="AW1267" s="127" t="str">
        <f t="shared" si="643"/>
        <v/>
      </c>
      <c r="AX1267" s="123" t="str">
        <f t="shared" si="644"/>
        <v/>
      </c>
      <c r="AY1267" s="140" t="str">
        <f>IF(AX1267="","",IF(R1267="Refreshment Beverage",ROUND(SUM(AX1267*Rates!K$19),4),ROUND(SUM(AX1267*(Rates!J$8/100)),4)))</f>
        <v/>
      </c>
      <c r="AZ1267" s="124" t="str">
        <f t="shared" si="645"/>
        <v/>
      </c>
      <c r="BA1267" s="125" t="str">
        <f t="shared" si="646"/>
        <v/>
      </c>
      <c r="BB1267" s="115"/>
      <c r="BC1267" s="143"/>
      <c r="BD1267" s="100"/>
      <c r="BE1267" s="100"/>
      <c r="BF1267" s="100"/>
      <c r="BG1267" s="100"/>
    </row>
    <row r="1268" spans="1:59" ht="12.75" customHeight="1" x14ac:dyDescent="0.2">
      <c r="A1268" s="144"/>
      <c r="B1268" s="141"/>
      <c r="C1268" s="141"/>
      <c r="D1268" s="142"/>
      <c r="E1268" s="142"/>
      <c r="F1268" s="142"/>
      <c r="G1268" s="142"/>
      <c r="H1268" s="142"/>
      <c r="I1268" s="129"/>
      <c r="J1268" s="130"/>
      <c r="K1268" s="131" t="str">
        <f t="shared" si="617"/>
        <v/>
      </c>
      <c r="L1268" s="132" t="str">
        <f t="shared" si="618"/>
        <v/>
      </c>
      <c r="M1268" s="133" t="str">
        <f t="shared" si="619"/>
        <v/>
      </c>
      <c r="N1268" s="134" t="str">
        <f>IFERROR(IF(B:B="","",IF(R1268="Beer",SUM(LOOKUP(2,1/(Rates!$B$3:$B$5&lt;=W1268)/(Rates!$C$3:$C$5&gt;=W1268),Rates!$D$3:$D$5)*(X1268/100)*W1268),IF(R1268="Refreshment Beverage",SUM(LOOKUP(2,1/(Rates!$B$7:$B$11&lt;=W1268)/(Rates!$C$7:$C$11&gt;=W1268),Rates!$D$7:$D$11)*(X1268/100)*W1268)))),"")</f>
        <v/>
      </c>
      <c r="O1268" s="134" t="str">
        <f t="shared" si="620"/>
        <v/>
      </c>
      <c r="P1268" s="116"/>
      <c r="Q1268" s="117" t="str">
        <f t="shared" si="621"/>
        <v/>
      </c>
      <c r="R1268" s="128" t="str">
        <f t="shared" si="622"/>
        <v/>
      </c>
      <c r="S1268" s="135" t="str">
        <f>IF(B1268="","",IF(R1268="Refreshment Beverage",VLOOKUP(VALUE(Q1268),Rates!G$15:L$19,2,0),VLOOKUP(VALUE(Q1268),Rates!G$4:L$12,2,0)))</f>
        <v/>
      </c>
      <c r="T1268" s="135" t="str">
        <f t="shared" si="623"/>
        <v/>
      </c>
      <c r="U1268" s="118" t="str">
        <f t="shared" si="624"/>
        <v/>
      </c>
      <c r="V1268" s="135" t="str">
        <f t="shared" si="625"/>
        <v/>
      </c>
      <c r="W1268" s="135" t="str">
        <f t="shared" si="626"/>
        <v/>
      </c>
      <c r="X1268" s="119" t="str">
        <f t="shared" si="627"/>
        <v/>
      </c>
      <c r="Y1268" s="120" t="str">
        <f>IF(B:B="","",IF(R1268="Refreshment Beverage",VLOOKUP(Q1268,Rates!G$15:L$19,6,0)*W1268,VLOOKUP(Q1268,Rates!G$4:L$12,6,0)*W1268))</f>
        <v/>
      </c>
      <c r="Z1268" s="120" t="str">
        <f t="shared" si="628"/>
        <v/>
      </c>
      <c r="AA1268" s="120" t="str">
        <f t="shared" si="629"/>
        <v/>
      </c>
      <c r="AB1268" s="136" t="str">
        <f>IF(B:B="","",IF(R1268="Refreshment Beverage","",IF(AND(R1268="Beer",Q1268=0),SUM(LOOKUP(2,1/(Rates!$B$15:$B$18&lt;=W1268)/(Rates!$C$15:$C$18&gt;=W1268),Rates!$D$15:$D$18)*W1268),VLOOKUP(VALUE(Q:Q),Rates!A:B,2,0)*W1268)))</f>
        <v/>
      </c>
      <c r="AC1268" s="136" t="str">
        <f>IF(B:B="","",IF(R1268="Refreshment Beverage","",IF(AND(R1268="Beer",Q1268=0),SUM(LOOKUP(2,1/(Rates!$B$15:$B$18&lt;=W1268)/(Rates!$C$15:$C$18&gt;=W1268),Rates!$E$15:$E$18)*W1268),VLOOKUP(VALUE(Q:Q),Rates!A:C,3,0)*W1268)))</f>
        <v/>
      </c>
      <c r="AD1268" s="137" t="str">
        <f>IFERROR(IF(B:B="","",IF(R1268="Beer","",IF(VALUE(Q1268)=0,VLOOKUP(VLOOKUP(B:B,#REF!,16,0),Rates!A:E,2,0),VLOOKUP(VALUE(Q1268),Rates!A$31:B$34,2,0)*W1268))),0)</f>
        <v/>
      </c>
      <c r="AE1268" s="121" t="str">
        <f t="shared" si="630"/>
        <v/>
      </c>
      <c r="AF1268" s="138" t="str">
        <f t="shared" si="631"/>
        <v/>
      </c>
      <c r="AG1268" s="122" t="str">
        <f t="shared" si="632"/>
        <v/>
      </c>
      <c r="AH1268" s="123" t="str">
        <f t="shared" si="633"/>
        <v/>
      </c>
      <c r="AI1268" s="139" t="str">
        <f>IF(AE:AE="","",IF(R1268="Refreshment Beverage",AK1268*(Rates!J$19/100),ROUND(SUM(AH1268*(Rates!$J$8/100)),4)))</f>
        <v/>
      </c>
      <c r="AJ1268" s="124" t="str">
        <f t="shared" si="634"/>
        <v/>
      </c>
      <c r="AK1268" s="125" t="str">
        <f t="shared" si="635"/>
        <v/>
      </c>
      <c r="AL1268" s="121" t="str">
        <f t="shared" si="636"/>
        <v/>
      </c>
      <c r="AM1268" s="138" t="str">
        <f>IF(AS1268="","",IF(R1268="Refreshment Beverage",ROUND(AS1268*Rates!K$19,4),ROUND(AO1268*(VLOOKUP(VALUE(Q1268),Rates!G$4:L$12,3,0)),4)))</f>
        <v/>
      </c>
      <c r="AN1268" s="126" t="str">
        <f>IF(AS1268="","",IF(R1268="Refreshment Beverage",AS1268*(Rates!J$19/100),MAX(AM1268,AB1268)))</f>
        <v/>
      </c>
      <c r="AO1268" s="127" t="str">
        <f t="shared" si="637"/>
        <v/>
      </c>
      <c r="AP1268" s="127" t="str">
        <f t="shared" si="638"/>
        <v/>
      </c>
      <c r="AQ1268" s="140" t="str">
        <f>IF(AS1268="","",IF(R1268="Refreshment Beverage",ROUND(SUM(VLOOKUP(Q:Q,Rates!G$15:L$19,3,0)*(AS1268-Y1268-Z1268-AA1268)),4),ROUND(SUM(Rates!$K$8*AS1268),4)))</f>
        <v/>
      </c>
      <c r="AR1268" s="139" t="str">
        <f t="shared" si="639"/>
        <v/>
      </c>
      <c r="AS1268" s="125" t="str">
        <f t="shared" si="640"/>
        <v/>
      </c>
      <c r="AT1268" s="121" t="str">
        <f t="shared" si="641"/>
        <v/>
      </c>
      <c r="AU1268" s="138" t="str">
        <f>IF(AX1268="","",IF(R1268="Refreshment Beverage",ROUND((BA1268-Y1268-Z1268-AA1268)*VLOOKUP(VALUE(Q1268),Rates!G$15:L$19,3,0),4),ROUND(AW1268*(VLOOKUP(VALUE(Q1268),Rates!G:L,3,0)),4)))</f>
        <v/>
      </c>
      <c r="AV1268" s="126" t="str">
        <f t="shared" si="642"/>
        <v/>
      </c>
      <c r="AW1268" s="127" t="str">
        <f t="shared" si="643"/>
        <v/>
      </c>
      <c r="AX1268" s="123" t="str">
        <f t="shared" si="644"/>
        <v/>
      </c>
      <c r="AY1268" s="140" t="str">
        <f>IF(AX1268="","",IF(R1268="Refreshment Beverage",ROUND(SUM(AX1268*Rates!K$19),4),ROUND(SUM(AX1268*(Rates!J$8/100)),4)))</f>
        <v/>
      </c>
      <c r="AZ1268" s="124" t="str">
        <f t="shared" si="645"/>
        <v/>
      </c>
      <c r="BA1268" s="125" t="str">
        <f t="shared" si="646"/>
        <v/>
      </c>
      <c r="BB1268" s="115"/>
      <c r="BC1268" s="143"/>
      <c r="BD1268" s="100"/>
      <c r="BE1268" s="100"/>
      <c r="BF1268" s="100"/>
      <c r="BG1268" s="100"/>
    </row>
    <row r="1269" spans="1:59" ht="12.75" customHeight="1" x14ac:dyDescent="0.2">
      <c r="A1269" s="144"/>
      <c r="B1269" s="141"/>
      <c r="C1269" s="141"/>
      <c r="D1269" s="142"/>
      <c r="E1269" s="142"/>
      <c r="F1269" s="142"/>
      <c r="G1269" s="142"/>
      <c r="H1269" s="142"/>
      <c r="I1269" s="129"/>
      <c r="J1269" s="130"/>
      <c r="K1269" s="131" t="str">
        <f t="shared" si="617"/>
        <v/>
      </c>
      <c r="L1269" s="132" t="str">
        <f t="shared" si="618"/>
        <v/>
      </c>
      <c r="M1269" s="133" t="str">
        <f t="shared" si="619"/>
        <v/>
      </c>
      <c r="N1269" s="134" t="str">
        <f>IFERROR(IF(B:B="","",IF(R1269="Beer",SUM(LOOKUP(2,1/(Rates!$B$3:$B$5&lt;=W1269)/(Rates!$C$3:$C$5&gt;=W1269),Rates!$D$3:$D$5)*(X1269/100)*W1269),IF(R1269="Refreshment Beverage",SUM(LOOKUP(2,1/(Rates!$B$7:$B$11&lt;=W1269)/(Rates!$C$7:$C$11&gt;=W1269),Rates!$D$7:$D$11)*(X1269/100)*W1269)))),"")</f>
        <v/>
      </c>
      <c r="O1269" s="134" t="str">
        <f t="shared" si="620"/>
        <v/>
      </c>
      <c r="P1269" s="116"/>
      <c r="Q1269" s="117" t="str">
        <f t="shared" si="621"/>
        <v/>
      </c>
      <c r="R1269" s="128" t="str">
        <f t="shared" si="622"/>
        <v/>
      </c>
      <c r="S1269" s="135" t="str">
        <f>IF(B1269="","",IF(R1269="Refreshment Beverage",VLOOKUP(VALUE(Q1269),Rates!G$15:L$19,2,0),VLOOKUP(VALUE(Q1269),Rates!G$4:L$12,2,0)))</f>
        <v/>
      </c>
      <c r="T1269" s="135" t="str">
        <f t="shared" si="623"/>
        <v/>
      </c>
      <c r="U1269" s="118" t="str">
        <f t="shared" si="624"/>
        <v/>
      </c>
      <c r="V1269" s="135" t="str">
        <f t="shared" si="625"/>
        <v/>
      </c>
      <c r="W1269" s="135" t="str">
        <f t="shared" si="626"/>
        <v/>
      </c>
      <c r="X1269" s="119" t="str">
        <f t="shared" si="627"/>
        <v/>
      </c>
      <c r="Y1269" s="120" t="str">
        <f>IF(B:B="","",IF(R1269="Refreshment Beverage",VLOOKUP(Q1269,Rates!G$15:L$19,6,0)*W1269,VLOOKUP(Q1269,Rates!G$4:L$12,6,0)*W1269))</f>
        <v/>
      </c>
      <c r="Z1269" s="120" t="str">
        <f t="shared" si="628"/>
        <v/>
      </c>
      <c r="AA1269" s="120" t="str">
        <f t="shared" si="629"/>
        <v/>
      </c>
      <c r="AB1269" s="136" t="str">
        <f>IF(B:B="","",IF(R1269="Refreshment Beverage","",IF(AND(R1269="Beer",Q1269=0),SUM(LOOKUP(2,1/(Rates!$B$15:$B$18&lt;=W1269)/(Rates!$C$15:$C$18&gt;=W1269),Rates!$D$15:$D$18)*W1269),VLOOKUP(VALUE(Q:Q),Rates!A:B,2,0)*W1269)))</f>
        <v/>
      </c>
      <c r="AC1269" s="136" t="str">
        <f>IF(B:B="","",IF(R1269="Refreshment Beverage","",IF(AND(R1269="Beer",Q1269=0),SUM(LOOKUP(2,1/(Rates!$B$15:$B$18&lt;=W1269)/(Rates!$C$15:$C$18&gt;=W1269),Rates!$E$15:$E$18)*W1269),VLOOKUP(VALUE(Q:Q),Rates!A:C,3,0)*W1269)))</f>
        <v/>
      </c>
      <c r="AD1269" s="137" t="str">
        <f>IFERROR(IF(B:B="","",IF(R1269="Beer","",IF(VALUE(Q1269)=0,VLOOKUP(VLOOKUP(B:B,#REF!,16,0),Rates!A:E,2,0),VLOOKUP(VALUE(Q1269),Rates!A$31:B$34,2,0)*W1269))),0)</f>
        <v/>
      </c>
      <c r="AE1269" s="121" t="str">
        <f t="shared" si="630"/>
        <v/>
      </c>
      <c r="AF1269" s="138" t="str">
        <f t="shared" si="631"/>
        <v/>
      </c>
      <c r="AG1269" s="122" t="str">
        <f t="shared" si="632"/>
        <v/>
      </c>
      <c r="AH1269" s="123" t="str">
        <f t="shared" si="633"/>
        <v/>
      </c>
      <c r="AI1269" s="139" t="str">
        <f>IF(AE:AE="","",IF(R1269="Refreshment Beverage",AK1269*(Rates!J$19/100),ROUND(SUM(AH1269*(Rates!$J$8/100)),4)))</f>
        <v/>
      </c>
      <c r="AJ1269" s="124" t="str">
        <f t="shared" si="634"/>
        <v/>
      </c>
      <c r="AK1269" s="125" t="str">
        <f t="shared" si="635"/>
        <v/>
      </c>
      <c r="AL1269" s="121" t="str">
        <f t="shared" si="636"/>
        <v/>
      </c>
      <c r="AM1269" s="138" t="str">
        <f>IF(AS1269="","",IF(R1269="Refreshment Beverage",ROUND(AS1269*Rates!K$19,4),ROUND(AO1269*(VLOOKUP(VALUE(Q1269),Rates!G$4:L$12,3,0)),4)))</f>
        <v/>
      </c>
      <c r="AN1269" s="126" t="str">
        <f>IF(AS1269="","",IF(R1269="Refreshment Beverage",AS1269*(Rates!J$19/100),MAX(AM1269,AB1269)))</f>
        <v/>
      </c>
      <c r="AO1269" s="127" t="str">
        <f t="shared" si="637"/>
        <v/>
      </c>
      <c r="AP1269" s="127" t="str">
        <f t="shared" si="638"/>
        <v/>
      </c>
      <c r="AQ1269" s="140" t="str">
        <f>IF(AS1269="","",IF(R1269="Refreshment Beverage",ROUND(SUM(VLOOKUP(Q:Q,Rates!G$15:L$19,3,0)*(AS1269-Y1269-Z1269-AA1269)),4),ROUND(SUM(Rates!$K$8*AS1269),4)))</f>
        <v/>
      </c>
      <c r="AR1269" s="139" t="str">
        <f t="shared" si="639"/>
        <v/>
      </c>
      <c r="AS1269" s="125" t="str">
        <f t="shared" si="640"/>
        <v/>
      </c>
      <c r="AT1269" s="121" t="str">
        <f t="shared" si="641"/>
        <v/>
      </c>
      <c r="AU1269" s="138" t="str">
        <f>IF(AX1269="","",IF(R1269="Refreshment Beverage",ROUND((BA1269-Y1269-Z1269-AA1269)*VLOOKUP(VALUE(Q1269),Rates!G$15:L$19,3,0),4),ROUND(AW1269*(VLOOKUP(VALUE(Q1269),Rates!G:L,3,0)),4)))</f>
        <v/>
      </c>
      <c r="AV1269" s="126" t="str">
        <f t="shared" si="642"/>
        <v/>
      </c>
      <c r="AW1269" s="127" t="str">
        <f t="shared" si="643"/>
        <v/>
      </c>
      <c r="AX1269" s="123" t="str">
        <f t="shared" si="644"/>
        <v/>
      </c>
      <c r="AY1269" s="140" t="str">
        <f>IF(AX1269="","",IF(R1269="Refreshment Beverage",ROUND(SUM(AX1269*Rates!K$19),4),ROUND(SUM(AX1269*(Rates!J$8/100)),4)))</f>
        <v/>
      </c>
      <c r="AZ1269" s="124" t="str">
        <f t="shared" si="645"/>
        <v/>
      </c>
      <c r="BA1269" s="125" t="str">
        <f t="shared" si="646"/>
        <v/>
      </c>
      <c r="BB1269" s="115"/>
      <c r="BC1269" s="143"/>
      <c r="BD1269" s="100"/>
      <c r="BE1269" s="100"/>
      <c r="BF1269" s="100"/>
      <c r="BG1269" s="100"/>
    </row>
    <row r="1270" spans="1:59" ht="12.75" customHeight="1" x14ac:dyDescent="0.2">
      <c r="A1270" s="144"/>
      <c r="B1270" s="141"/>
      <c r="C1270" s="141"/>
      <c r="D1270" s="142"/>
      <c r="E1270" s="142"/>
      <c r="F1270" s="142"/>
      <c r="G1270" s="142"/>
      <c r="H1270" s="142"/>
      <c r="I1270" s="129"/>
      <c r="J1270" s="130"/>
      <c r="K1270" s="131" t="str">
        <f t="shared" si="617"/>
        <v/>
      </c>
      <c r="L1270" s="132" t="str">
        <f t="shared" si="618"/>
        <v/>
      </c>
      <c r="M1270" s="133" t="str">
        <f t="shared" si="619"/>
        <v/>
      </c>
      <c r="N1270" s="134" t="str">
        <f>IFERROR(IF(B:B="","",IF(R1270="Beer",SUM(LOOKUP(2,1/(Rates!$B$3:$B$5&lt;=W1270)/(Rates!$C$3:$C$5&gt;=W1270),Rates!$D$3:$D$5)*(X1270/100)*W1270),IF(R1270="Refreshment Beverage",SUM(LOOKUP(2,1/(Rates!$B$7:$B$11&lt;=W1270)/(Rates!$C$7:$C$11&gt;=W1270),Rates!$D$7:$D$11)*(X1270/100)*W1270)))),"")</f>
        <v/>
      </c>
      <c r="O1270" s="134" t="str">
        <f t="shared" si="620"/>
        <v/>
      </c>
      <c r="P1270" s="116"/>
      <c r="Q1270" s="117" t="str">
        <f t="shared" si="621"/>
        <v/>
      </c>
      <c r="R1270" s="128" t="str">
        <f t="shared" si="622"/>
        <v/>
      </c>
      <c r="S1270" s="135" t="str">
        <f>IF(B1270="","",IF(R1270="Refreshment Beverage",VLOOKUP(VALUE(Q1270),Rates!G$15:L$19,2,0),VLOOKUP(VALUE(Q1270),Rates!G$4:L$12,2,0)))</f>
        <v/>
      </c>
      <c r="T1270" s="135" t="str">
        <f t="shared" si="623"/>
        <v/>
      </c>
      <c r="U1270" s="118" t="str">
        <f t="shared" si="624"/>
        <v/>
      </c>
      <c r="V1270" s="135" t="str">
        <f t="shared" si="625"/>
        <v/>
      </c>
      <c r="W1270" s="135" t="str">
        <f t="shared" si="626"/>
        <v/>
      </c>
      <c r="X1270" s="119" t="str">
        <f t="shared" si="627"/>
        <v/>
      </c>
      <c r="Y1270" s="120" t="str">
        <f>IF(B:B="","",IF(R1270="Refreshment Beverage",VLOOKUP(Q1270,Rates!G$15:L$19,6,0)*W1270,VLOOKUP(Q1270,Rates!G$4:L$12,6,0)*W1270))</f>
        <v/>
      </c>
      <c r="Z1270" s="120" t="str">
        <f t="shared" si="628"/>
        <v/>
      </c>
      <c r="AA1270" s="120" t="str">
        <f t="shared" si="629"/>
        <v/>
      </c>
      <c r="AB1270" s="136" t="str">
        <f>IF(B:B="","",IF(R1270="Refreshment Beverage","",IF(AND(R1270="Beer",Q1270=0),SUM(LOOKUP(2,1/(Rates!$B$15:$B$18&lt;=W1270)/(Rates!$C$15:$C$18&gt;=W1270),Rates!$D$15:$D$18)*W1270),VLOOKUP(VALUE(Q:Q),Rates!A:B,2,0)*W1270)))</f>
        <v/>
      </c>
      <c r="AC1270" s="136" t="str">
        <f>IF(B:B="","",IF(R1270="Refreshment Beverage","",IF(AND(R1270="Beer",Q1270=0),SUM(LOOKUP(2,1/(Rates!$B$15:$B$18&lt;=W1270)/(Rates!$C$15:$C$18&gt;=W1270),Rates!$E$15:$E$18)*W1270),VLOOKUP(VALUE(Q:Q),Rates!A:C,3,0)*W1270)))</f>
        <v/>
      </c>
      <c r="AD1270" s="137" t="str">
        <f>IFERROR(IF(B:B="","",IF(R1270="Beer","",IF(VALUE(Q1270)=0,VLOOKUP(VLOOKUP(B:B,#REF!,16,0),Rates!A:E,2,0),VLOOKUP(VALUE(Q1270),Rates!A$31:B$34,2,0)*W1270))),0)</f>
        <v/>
      </c>
      <c r="AE1270" s="121" t="str">
        <f t="shared" si="630"/>
        <v/>
      </c>
      <c r="AF1270" s="138" t="str">
        <f t="shared" si="631"/>
        <v/>
      </c>
      <c r="AG1270" s="122" t="str">
        <f t="shared" si="632"/>
        <v/>
      </c>
      <c r="AH1270" s="123" t="str">
        <f t="shared" si="633"/>
        <v/>
      </c>
      <c r="AI1270" s="139" t="str">
        <f>IF(AE:AE="","",IF(R1270="Refreshment Beverage",AK1270*(Rates!J$19/100),ROUND(SUM(AH1270*(Rates!$J$8/100)),4)))</f>
        <v/>
      </c>
      <c r="AJ1270" s="124" t="str">
        <f t="shared" si="634"/>
        <v/>
      </c>
      <c r="AK1270" s="125" t="str">
        <f t="shared" si="635"/>
        <v/>
      </c>
      <c r="AL1270" s="121" t="str">
        <f t="shared" si="636"/>
        <v/>
      </c>
      <c r="AM1270" s="138" t="str">
        <f>IF(AS1270="","",IF(R1270="Refreshment Beverage",ROUND(AS1270*Rates!K$19,4),ROUND(AO1270*(VLOOKUP(VALUE(Q1270),Rates!G$4:L$12,3,0)),4)))</f>
        <v/>
      </c>
      <c r="AN1270" s="126" t="str">
        <f>IF(AS1270="","",IF(R1270="Refreshment Beverage",AS1270*(Rates!J$19/100),MAX(AM1270,AB1270)))</f>
        <v/>
      </c>
      <c r="AO1270" s="127" t="str">
        <f t="shared" si="637"/>
        <v/>
      </c>
      <c r="AP1270" s="127" t="str">
        <f t="shared" si="638"/>
        <v/>
      </c>
      <c r="AQ1270" s="140" t="str">
        <f>IF(AS1270="","",IF(R1270="Refreshment Beverage",ROUND(SUM(VLOOKUP(Q:Q,Rates!G$15:L$19,3,0)*(AS1270-Y1270-Z1270-AA1270)),4),ROUND(SUM(Rates!$K$8*AS1270),4)))</f>
        <v/>
      </c>
      <c r="AR1270" s="139" t="str">
        <f t="shared" si="639"/>
        <v/>
      </c>
      <c r="AS1270" s="125" t="str">
        <f t="shared" si="640"/>
        <v/>
      </c>
      <c r="AT1270" s="121" t="str">
        <f t="shared" si="641"/>
        <v/>
      </c>
      <c r="AU1270" s="138" t="str">
        <f>IF(AX1270="","",IF(R1270="Refreshment Beverage",ROUND((BA1270-Y1270-Z1270-AA1270)*VLOOKUP(VALUE(Q1270),Rates!G$15:L$19,3,0),4),ROUND(AW1270*(VLOOKUP(VALUE(Q1270),Rates!G:L,3,0)),4)))</f>
        <v/>
      </c>
      <c r="AV1270" s="126" t="str">
        <f t="shared" si="642"/>
        <v/>
      </c>
      <c r="AW1270" s="127" t="str">
        <f t="shared" si="643"/>
        <v/>
      </c>
      <c r="AX1270" s="123" t="str">
        <f t="shared" si="644"/>
        <v/>
      </c>
      <c r="AY1270" s="140" t="str">
        <f>IF(AX1270="","",IF(R1270="Refreshment Beverage",ROUND(SUM(AX1270*Rates!K$19),4),ROUND(SUM(AX1270*(Rates!J$8/100)),4)))</f>
        <v/>
      </c>
      <c r="AZ1270" s="124" t="str">
        <f t="shared" si="645"/>
        <v/>
      </c>
      <c r="BA1270" s="125" t="str">
        <f t="shared" si="646"/>
        <v/>
      </c>
      <c r="BB1270" s="115"/>
      <c r="BC1270" s="143"/>
      <c r="BD1270" s="100"/>
      <c r="BE1270" s="100"/>
      <c r="BF1270" s="100"/>
      <c r="BG1270" s="100"/>
    </row>
    <row r="1271" spans="1:59" ht="12.75" customHeight="1" x14ac:dyDescent="0.2">
      <c r="A1271" s="144"/>
      <c r="B1271" s="141"/>
      <c r="C1271" s="141"/>
      <c r="D1271" s="142"/>
      <c r="E1271" s="142"/>
      <c r="F1271" s="142"/>
      <c r="G1271" s="142"/>
      <c r="H1271" s="142"/>
      <c r="I1271" s="129"/>
      <c r="J1271" s="130"/>
      <c r="K1271" s="131" t="str">
        <f t="shared" si="617"/>
        <v/>
      </c>
      <c r="L1271" s="132" t="str">
        <f t="shared" si="618"/>
        <v/>
      </c>
      <c r="M1271" s="133" t="str">
        <f t="shared" si="619"/>
        <v/>
      </c>
      <c r="N1271" s="134" t="str">
        <f>IFERROR(IF(B:B="","",IF(R1271="Beer",SUM(LOOKUP(2,1/(Rates!$B$3:$B$5&lt;=W1271)/(Rates!$C$3:$C$5&gt;=W1271),Rates!$D$3:$D$5)*(X1271/100)*W1271),IF(R1271="Refreshment Beverage",SUM(LOOKUP(2,1/(Rates!$B$7:$B$11&lt;=W1271)/(Rates!$C$7:$C$11&gt;=W1271),Rates!$D$7:$D$11)*(X1271/100)*W1271)))),"")</f>
        <v/>
      </c>
      <c r="O1271" s="134" t="str">
        <f t="shared" si="620"/>
        <v/>
      </c>
      <c r="P1271" s="116"/>
      <c r="Q1271" s="117" t="str">
        <f t="shared" si="621"/>
        <v/>
      </c>
      <c r="R1271" s="128" t="str">
        <f t="shared" si="622"/>
        <v/>
      </c>
      <c r="S1271" s="135" t="str">
        <f>IF(B1271="","",IF(R1271="Refreshment Beverage",VLOOKUP(VALUE(Q1271),Rates!G$15:L$19,2,0),VLOOKUP(VALUE(Q1271),Rates!G$4:L$12,2,0)))</f>
        <v/>
      </c>
      <c r="T1271" s="135" t="str">
        <f t="shared" si="623"/>
        <v/>
      </c>
      <c r="U1271" s="118" t="str">
        <f t="shared" si="624"/>
        <v/>
      </c>
      <c r="V1271" s="135" t="str">
        <f t="shared" si="625"/>
        <v/>
      </c>
      <c r="W1271" s="135" t="str">
        <f t="shared" si="626"/>
        <v/>
      </c>
      <c r="X1271" s="119" t="str">
        <f t="shared" si="627"/>
        <v/>
      </c>
      <c r="Y1271" s="120" t="str">
        <f>IF(B:B="","",IF(R1271="Refreshment Beverage",VLOOKUP(Q1271,Rates!G$15:L$19,6,0)*W1271,VLOOKUP(Q1271,Rates!G$4:L$12,6,0)*W1271))</f>
        <v/>
      </c>
      <c r="Z1271" s="120" t="str">
        <f t="shared" si="628"/>
        <v/>
      </c>
      <c r="AA1271" s="120" t="str">
        <f t="shared" si="629"/>
        <v/>
      </c>
      <c r="AB1271" s="136" t="str">
        <f>IF(B:B="","",IF(R1271="Refreshment Beverage","",IF(AND(R1271="Beer",Q1271=0),SUM(LOOKUP(2,1/(Rates!$B$15:$B$18&lt;=W1271)/(Rates!$C$15:$C$18&gt;=W1271),Rates!$D$15:$D$18)*W1271),VLOOKUP(VALUE(Q:Q),Rates!A:B,2,0)*W1271)))</f>
        <v/>
      </c>
      <c r="AC1271" s="136" t="str">
        <f>IF(B:B="","",IF(R1271="Refreshment Beverage","",IF(AND(R1271="Beer",Q1271=0),SUM(LOOKUP(2,1/(Rates!$B$15:$B$18&lt;=W1271)/(Rates!$C$15:$C$18&gt;=W1271),Rates!$E$15:$E$18)*W1271),VLOOKUP(VALUE(Q:Q),Rates!A:C,3,0)*W1271)))</f>
        <v/>
      </c>
      <c r="AD1271" s="137" t="str">
        <f>IFERROR(IF(B:B="","",IF(R1271="Beer","",IF(VALUE(Q1271)=0,VLOOKUP(VLOOKUP(B:B,#REF!,16,0),Rates!A:E,2,0),VLOOKUP(VALUE(Q1271),Rates!A$31:B$34,2,0)*W1271))),0)</f>
        <v/>
      </c>
      <c r="AE1271" s="121" t="str">
        <f t="shared" si="630"/>
        <v/>
      </c>
      <c r="AF1271" s="138" t="str">
        <f t="shared" si="631"/>
        <v/>
      </c>
      <c r="AG1271" s="122" t="str">
        <f t="shared" si="632"/>
        <v/>
      </c>
      <c r="AH1271" s="123" t="str">
        <f t="shared" si="633"/>
        <v/>
      </c>
      <c r="AI1271" s="139" t="str">
        <f>IF(AE:AE="","",IF(R1271="Refreshment Beverage",AK1271*(Rates!J$19/100),ROUND(SUM(AH1271*(Rates!$J$8/100)),4)))</f>
        <v/>
      </c>
      <c r="AJ1271" s="124" t="str">
        <f t="shared" si="634"/>
        <v/>
      </c>
      <c r="AK1271" s="125" t="str">
        <f t="shared" si="635"/>
        <v/>
      </c>
      <c r="AL1271" s="121" t="str">
        <f t="shared" si="636"/>
        <v/>
      </c>
      <c r="AM1271" s="138" t="str">
        <f>IF(AS1271="","",IF(R1271="Refreshment Beverage",ROUND(AS1271*Rates!K$19,4),ROUND(AO1271*(VLOOKUP(VALUE(Q1271),Rates!G$4:L$12,3,0)),4)))</f>
        <v/>
      </c>
      <c r="AN1271" s="126" t="str">
        <f>IF(AS1271="","",IF(R1271="Refreshment Beverage",AS1271*(Rates!J$19/100),MAX(AM1271,AB1271)))</f>
        <v/>
      </c>
      <c r="AO1271" s="127" t="str">
        <f t="shared" si="637"/>
        <v/>
      </c>
      <c r="AP1271" s="127" t="str">
        <f t="shared" si="638"/>
        <v/>
      </c>
      <c r="AQ1271" s="140" t="str">
        <f>IF(AS1271="","",IF(R1271="Refreshment Beverage",ROUND(SUM(VLOOKUP(Q:Q,Rates!G$15:L$19,3,0)*(AS1271-Y1271-Z1271-AA1271)),4),ROUND(SUM(Rates!$K$8*AS1271),4)))</f>
        <v/>
      </c>
      <c r="AR1271" s="139" t="str">
        <f t="shared" si="639"/>
        <v/>
      </c>
      <c r="AS1271" s="125" t="str">
        <f t="shared" si="640"/>
        <v/>
      </c>
      <c r="AT1271" s="121" t="str">
        <f t="shared" si="641"/>
        <v/>
      </c>
      <c r="AU1271" s="138" t="str">
        <f>IF(AX1271="","",IF(R1271="Refreshment Beverage",ROUND((BA1271-Y1271-Z1271-AA1271)*VLOOKUP(VALUE(Q1271),Rates!G$15:L$19,3,0),4),ROUND(AW1271*(VLOOKUP(VALUE(Q1271),Rates!G:L,3,0)),4)))</f>
        <v/>
      </c>
      <c r="AV1271" s="126" t="str">
        <f t="shared" si="642"/>
        <v/>
      </c>
      <c r="AW1271" s="127" t="str">
        <f t="shared" si="643"/>
        <v/>
      </c>
      <c r="AX1271" s="123" t="str">
        <f t="shared" si="644"/>
        <v/>
      </c>
      <c r="AY1271" s="140" t="str">
        <f>IF(AX1271="","",IF(R1271="Refreshment Beverage",ROUND(SUM(AX1271*Rates!K$19),4),ROUND(SUM(AX1271*(Rates!J$8/100)),4)))</f>
        <v/>
      </c>
      <c r="AZ1271" s="124" t="str">
        <f t="shared" si="645"/>
        <v/>
      </c>
      <c r="BA1271" s="125" t="str">
        <f t="shared" si="646"/>
        <v/>
      </c>
      <c r="BB1271" s="115"/>
      <c r="BC1271" s="143"/>
      <c r="BD1271" s="100"/>
      <c r="BE1271" s="100"/>
      <c r="BF1271" s="100"/>
      <c r="BG1271" s="100"/>
    </row>
    <row r="1272" spans="1:59" ht="12.75" customHeight="1" x14ac:dyDescent="0.2">
      <c r="A1272" s="144"/>
      <c r="B1272" s="141"/>
      <c r="C1272" s="141"/>
      <c r="D1272" s="142"/>
      <c r="E1272" s="142"/>
      <c r="F1272" s="142"/>
      <c r="G1272" s="142"/>
      <c r="H1272" s="142"/>
      <c r="I1272" s="129"/>
      <c r="J1272" s="130"/>
      <c r="K1272" s="131" t="str">
        <f t="shared" si="617"/>
        <v/>
      </c>
      <c r="L1272" s="132" t="str">
        <f t="shared" si="618"/>
        <v/>
      </c>
      <c r="M1272" s="133" t="str">
        <f t="shared" si="619"/>
        <v/>
      </c>
      <c r="N1272" s="134" t="str">
        <f>IFERROR(IF(B:B="","",IF(R1272="Beer",SUM(LOOKUP(2,1/(Rates!$B$3:$B$5&lt;=W1272)/(Rates!$C$3:$C$5&gt;=W1272),Rates!$D$3:$D$5)*(X1272/100)*W1272),IF(R1272="Refreshment Beverage",SUM(LOOKUP(2,1/(Rates!$B$7:$B$11&lt;=W1272)/(Rates!$C$7:$C$11&gt;=W1272),Rates!$D$7:$D$11)*(X1272/100)*W1272)))),"")</f>
        <v/>
      </c>
      <c r="O1272" s="134" t="str">
        <f t="shared" si="620"/>
        <v/>
      </c>
      <c r="P1272" s="116"/>
      <c r="Q1272" s="117" t="str">
        <f t="shared" si="621"/>
        <v/>
      </c>
      <c r="R1272" s="128" t="str">
        <f t="shared" si="622"/>
        <v/>
      </c>
      <c r="S1272" s="135" t="str">
        <f>IF(B1272="","",IF(R1272="Refreshment Beverage",VLOOKUP(VALUE(Q1272),Rates!G$15:L$19,2,0),VLOOKUP(VALUE(Q1272),Rates!G$4:L$12,2,0)))</f>
        <v/>
      </c>
      <c r="T1272" s="135" t="str">
        <f t="shared" si="623"/>
        <v/>
      </c>
      <c r="U1272" s="118" t="str">
        <f t="shared" si="624"/>
        <v/>
      </c>
      <c r="V1272" s="135" t="str">
        <f t="shared" si="625"/>
        <v/>
      </c>
      <c r="W1272" s="135" t="str">
        <f t="shared" si="626"/>
        <v/>
      </c>
      <c r="X1272" s="119" t="str">
        <f t="shared" si="627"/>
        <v/>
      </c>
      <c r="Y1272" s="120" t="str">
        <f>IF(B:B="","",IF(R1272="Refreshment Beverage",VLOOKUP(Q1272,Rates!G$15:L$19,6,0)*W1272,VLOOKUP(Q1272,Rates!G$4:L$12,6,0)*W1272))</f>
        <v/>
      </c>
      <c r="Z1272" s="120" t="str">
        <f t="shared" si="628"/>
        <v/>
      </c>
      <c r="AA1272" s="120" t="str">
        <f t="shared" si="629"/>
        <v/>
      </c>
      <c r="AB1272" s="136" t="str">
        <f>IF(B:B="","",IF(R1272="Refreshment Beverage","",IF(AND(R1272="Beer",Q1272=0),SUM(LOOKUP(2,1/(Rates!$B$15:$B$18&lt;=W1272)/(Rates!$C$15:$C$18&gt;=W1272),Rates!$D$15:$D$18)*W1272),VLOOKUP(VALUE(Q:Q),Rates!A:B,2,0)*W1272)))</f>
        <v/>
      </c>
      <c r="AC1272" s="136" t="str">
        <f>IF(B:B="","",IF(R1272="Refreshment Beverage","",IF(AND(R1272="Beer",Q1272=0),SUM(LOOKUP(2,1/(Rates!$B$15:$B$18&lt;=W1272)/(Rates!$C$15:$C$18&gt;=W1272),Rates!$E$15:$E$18)*W1272),VLOOKUP(VALUE(Q:Q),Rates!A:C,3,0)*W1272)))</f>
        <v/>
      </c>
      <c r="AD1272" s="137" t="str">
        <f>IFERROR(IF(B:B="","",IF(R1272="Beer","",IF(VALUE(Q1272)=0,VLOOKUP(VLOOKUP(B:B,#REF!,16,0),Rates!A:E,2,0),VLOOKUP(VALUE(Q1272),Rates!A$31:B$34,2,0)*W1272))),0)</f>
        <v/>
      </c>
      <c r="AE1272" s="121" t="str">
        <f t="shared" si="630"/>
        <v/>
      </c>
      <c r="AF1272" s="138" t="str">
        <f t="shared" si="631"/>
        <v/>
      </c>
      <c r="AG1272" s="122" t="str">
        <f t="shared" si="632"/>
        <v/>
      </c>
      <c r="AH1272" s="123" t="str">
        <f t="shared" si="633"/>
        <v/>
      </c>
      <c r="AI1272" s="139" t="str">
        <f>IF(AE:AE="","",IF(R1272="Refreshment Beverage",AK1272*(Rates!J$19/100),ROUND(SUM(AH1272*(Rates!$J$8/100)),4)))</f>
        <v/>
      </c>
      <c r="AJ1272" s="124" t="str">
        <f t="shared" si="634"/>
        <v/>
      </c>
      <c r="AK1272" s="125" t="str">
        <f t="shared" si="635"/>
        <v/>
      </c>
      <c r="AL1272" s="121" t="str">
        <f t="shared" si="636"/>
        <v/>
      </c>
      <c r="AM1272" s="138" t="str">
        <f>IF(AS1272="","",IF(R1272="Refreshment Beverage",ROUND(AS1272*Rates!K$19,4),ROUND(AO1272*(VLOOKUP(VALUE(Q1272),Rates!G$4:L$12,3,0)),4)))</f>
        <v/>
      </c>
      <c r="AN1272" s="126" t="str">
        <f>IF(AS1272="","",IF(R1272="Refreshment Beverage",AS1272*(Rates!J$19/100),MAX(AM1272,AB1272)))</f>
        <v/>
      </c>
      <c r="AO1272" s="127" t="str">
        <f t="shared" si="637"/>
        <v/>
      </c>
      <c r="AP1272" s="127" t="str">
        <f t="shared" si="638"/>
        <v/>
      </c>
      <c r="AQ1272" s="140" t="str">
        <f>IF(AS1272="","",IF(R1272="Refreshment Beverage",ROUND(SUM(VLOOKUP(Q:Q,Rates!G$15:L$19,3,0)*(AS1272-Y1272-Z1272-AA1272)),4),ROUND(SUM(Rates!$K$8*AS1272),4)))</f>
        <v/>
      </c>
      <c r="AR1272" s="139" t="str">
        <f t="shared" si="639"/>
        <v/>
      </c>
      <c r="AS1272" s="125" t="str">
        <f t="shared" si="640"/>
        <v/>
      </c>
      <c r="AT1272" s="121" t="str">
        <f t="shared" si="641"/>
        <v/>
      </c>
      <c r="AU1272" s="138" t="str">
        <f>IF(AX1272="","",IF(R1272="Refreshment Beverage",ROUND((BA1272-Y1272-Z1272-AA1272)*VLOOKUP(VALUE(Q1272),Rates!G$15:L$19,3,0),4),ROUND(AW1272*(VLOOKUP(VALUE(Q1272),Rates!G:L,3,0)),4)))</f>
        <v/>
      </c>
      <c r="AV1272" s="126" t="str">
        <f t="shared" si="642"/>
        <v/>
      </c>
      <c r="AW1272" s="127" t="str">
        <f t="shared" si="643"/>
        <v/>
      </c>
      <c r="AX1272" s="123" t="str">
        <f t="shared" si="644"/>
        <v/>
      </c>
      <c r="AY1272" s="140" t="str">
        <f>IF(AX1272="","",IF(R1272="Refreshment Beverage",ROUND(SUM(AX1272*Rates!K$19),4),ROUND(SUM(AX1272*(Rates!J$8/100)),4)))</f>
        <v/>
      </c>
      <c r="AZ1272" s="124" t="str">
        <f t="shared" si="645"/>
        <v/>
      </c>
      <c r="BA1272" s="125" t="str">
        <f t="shared" si="646"/>
        <v/>
      </c>
      <c r="BB1272" s="115"/>
      <c r="BC1272" s="143"/>
      <c r="BD1272" s="100"/>
      <c r="BE1272" s="100"/>
      <c r="BF1272" s="100"/>
      <c r="BG1272" s="100"/>
    </row>
    <row r="1273" spans="1:59" ht="12.75" customHeight="1" x14ac:dyDescent="0.2">
      <c r="A1273" s="144"/>
      <c r="B1273" s="141"/>
      <c r="C1273" s="141"/>
      <c r="D1273" s="142"/>
      <c r="E1273" s="142"/>
      <c r="F1273" s="142"/>
      <c r="G1273" s="142"/>
      <c r="H1273" s="142"/>
      <c r="I1273" s="129"/>
      <c r="J1273" s="130"/>
      <c r="K1273" s="131" t="str">
        <f t="shared" si="617"/>
        <v/>
      </c>
      <c r="L1273" s="132" t="str">
        <f t="shared" si="618"/>
        <v/>
      </c>
      <c r="M1273" s="133" t="str">
        <f t="shared" si="619"/>
        <v/>
      </c>
      <c r="N1273" s="134" t="str">
        <f>IFERROR(IF(B:B="","",IF(R1273="Beer",SUM(LOOKUP(2,1/(Rates!$B$3:$B$5&lt;=W1273)/(Rates!$C$3:$C$5&gt;=W1273),Rates!$D$3:$D$5)*(X1273/100)*W1273),IF(R1273="Refreshment Beverage",SUM(LOOKUP(2,1/(Rates!$B$7:$B$11&lt;=W1273)/(Rates!$C$7:$C$11&gt;=W1273),Rates!$D$7:$D$11)*(X1273/100)*W1273)))),"")</f>
        <v/>
      </c>
      <c r="O1273" s="134" t="str">
        <f t="shared" si="620"/>
        <v/>
      </c>
      <c r="P1273" s="116"/>
      <c r="Q1273" s="117" t="str">
        <f t="shared" si="621"/>
        <v/>
      </c>
      <c r="R1273" s="128" t="str">
        <f t="shared" si="622"/>
        <v/>
      </c>
      <c r="S1273" s="135" t="str">
        <f>IF(B1273="","",IF(R1273="Refreshment Beverage",VLOOKUP(VALUE(Q1273),Rates!G$15:L$19,2,0),VLOOKUP(VALUE(Q1273),Rates!G$4:L$12,2,0)))</f>
        <v/>
      </c>
      <c r="T1273" s="135" t="str">
        <f t="shared" si="623"/>
        <v/>
      </c>
      <c r="U1273" s="118" t="str">
        <f t="shared" si="624"/>
        <v/>
      </c>
      <c r="V1273" s="135" t="str">
        <f t="shared" si="625"/>
        <v/>
      </c>
      <c r="W1273" s="135" t="str">
        <f t="shared" si="626"/>
        <v/>
      </c>
      <c r="X1273" s="119" t="str">
        <f t="shared" si="627"/>
        <v/>
      </c>
      <c r="Y1273" s="120" t="str">
        <f>IF(B:B="","",IF(R1273="Refreshment Beverage",VLOOKUP(Q1273,Rates!G$15:L$19,6,0)*W1273,VLOOKUP(Q1273,Rates!G$4:L$12,6,0)*W1273))</f>
        <v/>
      </c>
      <c r="Z1273" s="120" t="str">
        <f t="shared" si="628"/>
        <v/>
      </c>
      <c r="AA1273" s="120" t="str">
        <f t="shared" si="629"/>
        <v/>
      </c>
      <c r="AB1273" s="136" t="str">
        <f>IF(B:B="","",IF(R1273="Refreshment Beverage","",IF(AND(R1273="Beer",Q1273=0),SUM(LOOKUP(2,1/(Rates!$B$15:$B$18&lt;=W1273)/(Rates!$C$15:$C$18&gt;=W1273),Rates!$D$15:$D$18)*W1273),VLOOKUP(VALUE(Q:Q),Rates!A:B,2,0)*W1273)))</f>
        <v/>
      </c>
      <c r="AC1273" s="136" t="str">
        <f>IF(B:B="","",IF(R1273="Refreshment Beverage","",IF(AND(R1273="Beer",Q1273=0),SUM(LOOKUP(2,1/(Rates!$B$15:$B$18&lt;=W1273)/(Rates!$C$15:$C$18&gt;=W1273),Rates!$E$15:$E$18)*W1273),VLOOKUP(VALUE(Q:Q),Rates!A:C,3,0)*W1273)))</f>
        <v/>
      </c>
      <c r="AD1273" s="137" t="str">
        <f>IFERROR(IF(B:B="","",IF(R1273="Beer","",IF(VALUE(Q1273)=0,VLOOKUP(VLOOKUP(B:B,#REF!,16,0),Rates!A:E,2,0),VLOOKUP(VALUE(Q1273),Rates!A$31:B$34,2,0)*W1273))),0)</f>
        <v/>
      </c>
      <c r="AE1273" s="121" t="str">
        <f t="shared" si="630"/>
        <v/>
      </c>
      <c r="AF1273" s="138" t="str">
        <f t="shared" si="631"/>
        <v/>
      </c>
      <c r="AG1273" s="122" t="str">
        <f t="shared" si="632"/>
        <v/>
      </c>
      <c r="AH1273" s="123" t="str">
        <f t="shared" si="633"/>
        <v/>
      </c>
      <c r="AI1273" s="139" t="str">
        <f>IF(AE:AE="","",IF(R1273="Refreshment Beverage",AK1273*(Rates!J$19/100),ROUND(SUM(AH1273*(Rates!$J$8/100)),4)))</f>
        <v/>
      </c>
      <c r="AJ1273" s="124" t="str">
        <f t="shared" si="634"/>
        <v/>
      </c>
      <c r="AK1273" s="125" t="str">
        <f t="shared" si="635"/>
        <v/>
      </c>
      <c r="AL1273" s="121" t="str">
        <f t="shared" si="636"/>
        <v/>
      </c>
      <c r="AM1273" s="138" t="str">
        <f>IF(AS1273="","",IF(R1273="Refreshment Beverage",ROUND(AS1273*Rates!K$19,4),ROUND(AO1273*(VLOOKUP(VALUE(Q1273),Rates!G$4:L$12,3,0)),4)))</f>
        <v/>
      </c>
      <c r="AN1273" s="126" t="str">
        <f>IF(AS1273="","",IF(R1273="Refreshment Beverage",AS1273*(Rates!J$19/100),MAX(AM1273,AB1273)))</f>
        <v/>
      </c>
      <c r="AO1273" s="127" t="str">
        <f t="shared" si="637"/>
        <v/>
      </c>
      <c r="AP1273" s="127" t="str">
        <f t="shared" si="638"/>
        <v/>
      </c>
      <c r="AQ1273" s="140" t="str">
        <f>IF(AS1273="","",IF(R1273="Refreshment Beverage",ROUND(SUM(VLOOKUP(Q:Q,Rates!G$15:L$19,3,0)*(AS1273-Y1273-Z1273-AA1273)),4),ROUND(SUM(Rates!$K$8*AS1273),4)))</f>
        <v/>
      </c>
      <c r="AR1273" s="139" t="str">
        <f t="shared" si="639"/>
        <v/>
      </c>
      <c r="AS1273" s="125" t="str">
        <f t="shared" si="640"/>
        <v/>
      </c>
      <c r="AT1273" s="121" t="str">
        <f t="shared" si="641"/>
        <v/>
      </c>
      <c r="AU1273" s="138" t="str">
        <f>IF(AX1273="","",IF(R1273="Refreshment Beverage",ROUND((BA1273-Y1273-Z1273-AA1273)*VLOOKUP(VALUE(Q1273),Rates!G$15:L$19,3,0),4),ROUND(AW1273*(VLOOKUP(VALUE(Q1273),Rates!G:L,3,0)),4)))</f>
        <v/>
      </c>
      <c r="AV1273" s="126" t="str">
        <f t="shared" si="642"/>
        <v/>
      </c>
      <c r="AW1273" s="127" t="str">
        <f t="shared" si="643"/>
        <v/>
      </c>
      <c r="AX1273" s="123" t="str">
        <f t="shared" si="644"/>
        <v/>
      </c>
      <c r="AY1273" s="140" t="str">
        <f>IF(AX1273="","",IF(R1273="Refreshment Beverage",ROUND(SUM(AX1273*Rates!K$19),4),ROUND(SUM(AX1273*(Rates!J$8/100)),4)))</f>
        <v/>
      </c>
      <c r="AZ1273" s="124" t="str">
        <f t="shared" si="645"/>
        <v/>
      </c>
      <c r="BA1273" s="125" t="str">
        <f t="shared" si="646"/>
        <v/>
      </c>
      <c r="BB1273" s="115"/>
      <c r="BC1273" s="143"/>
      <c r="BD1273" s="100"/>
      <c r="BE1273" s="100"/>
      <c r="BF1273" s="100"/>
      <c r="BG1273" s="100"/>
    </row>
    <row r="1274" spans="1:59" ht="12.75" customHeight="1" x14ac:dyDescent="0.2">
      <c r="A1274" s="144"/>
      <c r="B1274" s="141"/>
      <c r="C1274" s="141"/>
      <c r="D1274" s="142"/>
      <c r="E1274" s="142"/>
      <c r="F1274" s="142"/>
      <c r="G1274" s="142"/>
      <c r="H1274" s="142"/>
      <c r="I1274" s="129"/>
      <c r="J1274" s="130"/>
      <c r="K1274" s="131" t="str">
        <f t="shared" si="617"/>
        <v/>
      </c>
      <c r="L1274" s="132" t="str">
        <f t="shared" si="618"/>
        <v/>
      </c>
      <c r="M1274" s="133" t="str">
        <f t="shared" si="619"/>
        <v/>
      </c>
      <c r="N1274" s="134" t="str">
        <f>IFERROR(IF(B:B="","",IF(R1274="Beer",SUM(LOOKUP(2,1/(Rates!$B$3:$B$5&lt;=W1274)/(Rates!$C$3:$C$5&gt;=W1274),Rates!$D$3:$D$5)*(X1274/100)*W1274),IF(R1274="Refreshment Beverage",SUM(LOOKUP(2,1/(Rates!$B$7:$B$11&lt;=W1274)/(Rates!$C$7:$C$11&gt;=W1274),Rates!$D$7:$D$11)*(X1274/100)*W1274)))),"")</f>
        <v/>
      </c>
      <c r="O1274" s="134" t="str">
        <f t="shared" si="620"/>
        <v/>
      </c>
      <c r="P1274" s="116"/>
      <c r="Q1274" s="117" t="str">
        <f t="shared" si="621"/>
        <v/>
      </c>
      <c r="R1274" s="128" t="str">
        <f t="shared" si="622"/>
        <v/>
      </c>
      <c r="S1274" s="135" t="str">
        <f>IF(B1274="","",IF(R1274="Refreshment Beverage",VLOOKUP(VALUE(Q1274),Rates!G$15:L$19,2,0),VLOOKUP(VALUE(Q1274),Rates!G$4:L$12,2,0)))</f>
        <v/>
      </c>
      <c r="T1274" s="135" t="str">
        <f t="shared" si="623"/>
        <v/>
      </c>
      <c r="U1274" s="118" t="str">
        <f t="shared" si="624"/>
        <v/>
      </c>
      <c r="V1274" s="135" t="str">
        <f t="shared" si="625"/>
        <v/>
      </c>
      <c r="W1274" s="135" t="str">
        <f t="shared" si="626"/>
        <v/>
      </c>
      <c r="X1274" s="119" t="str">
        <f t="shared" si="627"/>
        <v/>
      </c>
      <c r="Y1274" s="120" t="str">
        <f>IF(B:B="","",IF(R1274="Refreshment Beverage",VLOOKUP(Q1274,Rates!G$15:L$19,6,0)*W1274,VLOOKUP(Q1274,Rates!G$4:L$12,6,0)*W1274))</f>
        <v/>
      </c>
      <c r="Z1274" s="120" t="str">
        <f t="shared" si="628"/>
        <v/>
      </c>
      <c r="AA1274" s="120" t="str">
        <f t="shared" si="629"/>
        <v/>
      </c>
      <c r="AB1274" s="136" t="str">
        <f>IF(B:B="","",IF(R1274="Refreshment Beverage","",IF(AND(R1274="Beer",Q1274=0),SUM(LOOKUP(2,1/(Rates!$B$15:$B$18&lt;=W1274)/(Rates!$C$15:$C$18&gt;=W1274),Rates!$D$15:$D$18)*W1274),VLOOKUP(VALUE(Q:Q),Rates!A:B,2,0)*W1274)))</f>
        <v/>
      </c>
      <c r="AC1274" s="136" t="str">
        <f>IF(B:B="","",IF(R1274="Refreshment Beverage","",IF(AND(R1274="Beer",Q1274=0),SUM(LOOKUP(2,1/(Rates!$B$15:$B$18&lt;=W1274)/(Rates!$C$15:$C$18&gt;=W1274),Rates!$E$15:$E$18)*W1274),VLOOKUP(VALUE(Q:Q),Rates!A:C,3,0)*W1274)))</f>
        <v/>
      </c>
      <c r="AD1274" s="137" t="str">
        <f>IFERROR(IF(B:B="","",IF(R1274="Beer","",IF(VALUE(Q1274)=0,VLOOKUP(VLOOKUP(B:B,#REF!,16,0),Rates!A:E,2,0),VLOOKUP(VALUE(Q1274),Rates!A$31:B$34,2,0)*W1274))),0)</f>
        <v/>
      </c>
      <c r="AE1274" s="121" t="str">
        <f t="shared" si="630"/>
        <v/>
      </c>
      <c r="AF1274" s="138" t="str">
        <f t="shared" si="631"/>
        <v/>
      </c>
      <c r="AG1274" s="122" t="str">
        <f t="shared" si="632"/>
        <v/>
      </c>
      <c r="AH1274" s="123" t="str">
        <f t="shared" si="633"/>
        <v/>
      </c>
      <c r="AI1274" s="139" t="str">
        <f>IF(AE:AE="","",IF(R1274="Refreshment Beverage",AK1274*(Rates!J$19/100),ROUND(SUM(AH1274*(Rates!$J$8/100)),4)))</f>
        <v/>
      </c>
      <c r="AJ1274" s="124" t="str">
        <f t="shared" si="634"/>
        <v/>
      </c>
      <c r="AK1274" s="125" t="str">
        <f t="shared" si="635"/>
        <v/>
      </c>
      <c r="AL1274" s="121" t="str">
        <f t="shared" si="636"/>
        <v/>
      </c>
      <c r="AM1274" s="138" t="str">
        <f>IF(AS1274="","",IF(R1274="Refreshment Beverage",ROUND(AS1274*Rates!K$19,4),ROUND(AO1274*(VLOOKUP(VALUE(Q1274),Rates!G$4:L$12,3,0)),4)))</f>
        <v/>
      </c>
      <c r="AN1274" s="126" t="str">
        <f>IF(AS1274="","",IF(R1274="Refreshment Beverage",AS1274*(Rates!J$19/100),MAX(AM1274,AB1274)))</f>
        <v/>
      </c>
      <c r="AO1274" s="127" t="str">
        <f t="shared" si="637"/>
        <v/>
      </c>
      <c r="AP1274" s="127" t="str">
        <f t="shared" si="638"/>
        <v/>
      </c>
      <c r="AQ1274" s="140" t="str">
        <f>IF(AS1274="","",IF(R1274="Refreshment Beverage",ROUND(SUM(VLOOKUP(Q:Q,Rates!G$15:L$19,3,0)*(AS1274-Y1274-Z1274-AA1274)),4),ROUND(SUM(Rates!$K$8*AS1274),4)))</f>
        <v/>
      </c>
      <c r="AR1274" s="139" t="str">
        <f t="shared" si="639"/>
        <v/>
      </c>
      <c r="AS1274" s="125" t="str">
        <f t="shared" si="640"/>
        <v/>
      </c>
      <c r="AT1274" s="121" t="str">
        <f t="shared" si="641"/>
        <v/>
      </c>
      <c r="AU1274" s="138" t="str">
        <f>IF(AX1274="","",IF(R1274="Refreshment Beverage",ROUND((BA1274-Y1274-Z1274-AA1274)*VLOOKUP(VALUE(Q1274),Rates!G$15:L$19,3,0),4),ROUND(AW1274*(VLOOKUP(VALUE(Q1274),Rates!G:L,3,0)),4)))</f>
        <v/>
      </c>
      <c r="AV1274" s="126" t="str">
        <f t="shared" si="642"/>
        <v/>
      </c>
      <c r="AW1274" s="127" t="str">
        <f t="shared" si="643"/>
        <v/>
      </c>
      <c r="AX1274" s="123" t="str">
        <f t="shared" si="644"/>
        <v/>
      </c>
      <c r="AY1274" s="140" t="str">
        <f>IF(AX1274="","",IF(R1274="Refreshment Beverage",ROUND(SUM(AX1274*Rates!K$19),4),ROUND(SUM(AX1274*(Rates!J$8/100)),4)))</f>
        <v/>
      </c>
      <c r="AZ1274" s="124" t="str">
        <f t="shared" si="645"/>
        <v/>
      </c>
      <c r="BA1274" s="125" t="str">
        <f t="shared" si="646"/>
        <v/>
      </c>
      <c r="BB1274" s="115"/>
      <c r="BC1274" s="143"/>
      <c r="BD1274" s="100"/>
      <c r="BE1274" s="100"/>
      <c r="BF1274" s="100"/>
      <c r="BG1274" s="100"/>
    </row>
    <row r="1275" spans="1:59" ht="12.75" customHeight="1" x14ac:dyDescent="0.2">
      <c r="A1275" s="144"/>
      <c r="B1275" s="141"/>
      <c r="C1275" s="141"/>
      <c r="D1275" s="142"/>
      <c r="E1275" s="142"/>
      <c r="F1275" s="142"/>
      <c r="G1275" s="142"/>
      <c r="H1275" s="142"/>
      <c r="I1275" s="129"/>
      <c r="J1275" s="130"/>
      <c r="K1275" s="131" t="str">
        <f t="shared" si="617"/>
        <v/>
      </c>
      <c r="L1275" s="132" t="str">
        <f t="shared" si="618"/>
        <v/>
      </c>
      <c r="M1275" s="133" t="str">
        <f t="shared" si="619"/>
        <v/>
      </c>
      <c r="N1275" s="134" t="str">
        <f>IFERROR(IF(B:B="","",IF(R1275="Beer",SUM(LOOKUP(2,1/(Rates!$B$3:$B$5&lt;=W1275)/(Rates!$C$3:$C$5&gt;=W1275),Rates!$D$3:$D$5)*(X1275/100)*W1275),IF(R1275="Refreshment Beverage",SUM(LOOKUP(2,1/(Rates!$B$7:$B$11&lt;=W1275)/(Rates!$C$7:$C$11&gt;=W1275),Rates!$D$7:$D$11)*(X1275/100)*W1275)))),"")</f>
        <v/>
      </c>
      <c r="O1275" s="134" t="str">
        <f t="shared" si="620"/>
        <v/>
      </c>
      <c r="P1275" s="116"/>
      <c r="Q1275" s="117" t="str">
        <f t="shared" si="621"/>
        <v/>
      </c>
      <c r="R1275" s="128" t="str">
        <f t="shared" si="622"/>
        <v/>
      </c>
      <c r="S1275" s="135" t="str">
        <f>IF(B1275="","",IF(R1275="Refreshment Beverage",VLOOKUP(VALUE(Q1275),Rates!G$15:L$19,2,0),VLOOKUP(VALUE(Q1275),Rates!G$4:L$12,2,0)))</f>
        <v/>
      </c>
      <c r="T1275" s="135" t="str">
        <f t="shared" si="623"/>
        <v/>
      </c>
      <c r="U1275" s="118" t="str">
        <f t="shared" si="624"/>
        <v/>
      </c>
      <c r="V1275" s="135" t="str">
        <f t="shared" si="625"/>
        <v/>
      </c>
      <c r="W1275" s="135" t="str">
        <f t="shared" si="626"/>
        <v/>
      </c>
      <c r="X1275" s="119" t="str">
        <f t="shared" si="627"/>
        <v/>
      </c>
      <c r="Y1275" s="120" t="str">
        <f>IF(B:B="","",IF(R1275="Refreshment Beverage",VLOOKUP(Q1275,Rates!G$15:L$19,6,0)*W1275,VLOOKUP(Q1275,Rates!G$4:L$12,6,0)*W1275))</f>
        <v/>
      </c>
      <c r="Z1275" s="120" t="str">
        <f t="shared" si="628"/>
        <v/>
      </c>
      <c r="AA1275" s="120" t="str">
        <f t="shared" si="629"/>
        <v/>
      </c>
      <c r="AB1275" s="136" t="str">
        <f>IF(B:B="","",IF(R1275="Refreshment Beverage","",IF(AND(R1275="Beer",Q1275=0),SUM(LOOKUP(2,1/(Rates!$B$15:$B$18&lt;=W1275)/(Rates!$C$15:$C$18&gt;=W1275),Rates!$D$15:$D$18)*W1275),VLOOKUP(VALUE(Q:Q),Rates!A:B,2,0)*W1275)))</f>
        <v/>
      </c>
      <c r="AC1275" s="136" t="str">
        <f>IF(B:B="","",IF(R1275="Refreshment Beverage","",IF(AND(R1275="Beer",Q1275=0),SUM(LOOKUP(2,1/(Rates!$B$15:$B$18&lt;=W1275)/(Rates!$C$15:$C$18&gt;=W1275),Rates!$E$15:$E$18)*W1275),VLOOKUP(VALUE(Q:Q),Rates!A:C,3,0)*W1275)))</f>
        <v/>
      </c>
      <c r="AD1275" s="137" t="str">
        <f>IFERROR(IF(B:B="","",IF(R1275="Beer","",IF(VALUE(Q1275)=0,VLOOKUP(VLOOKUP(B:B,#REF!,16,0),Rates!A:E,2,0),VLOOKUP(VALUE(Q1275),Rates!A$31:B$34,2,0)*W1275))),0)</f>
        <v/>
      </c>
      <c r="AE1275" s="121" t="str">
        <f t="shared" si="630"/>
        <v/>
      </c>
      <c r="AF1275" s="138" t="str">
        <f t="shared" si="631"/>
        <v/>
      </c>
      <c r="AG1275" s="122" t="str">
        <f t="shared" si="632"/>
        <v/>
      </c>
      <c r="AH1275" s="123" t="str">
        <f t="shared" si="633"/>
        <v/>
      </c>
      <c r="AI1275" s="139" t="str">
        <f>IF(AE:AE="","",IF(R1275="Refreshment Beverage",AK1275*(Rates!J$19/100),ROUND(SUM(AH1275*(Rates!$J$8/100)),4)))</f>
        <v/>
      </c>
      <c r="AJ1275" s="124" t="str">
        <f t="shared" si="634"/>
        <v/>
      </c>
      <c r="AK1275" s="125" t="str">
        <f t="shared" si="635"/>
        <v/>
      </c>
      <c r="AL1275" s="121" t="str">
        <f t="shared" si="636"/>
        <v/>
      </c>
      <c r="AM1275" s="138" t="str">
        <f>IF(AS1275="","",IF(R1275="Refreshment Beverage",ROUND(AS1275*Rates!K$19,4),ROUND(AO1275*(VLOOKUP(VALUE(Q1275),Rates!G$4:L$12,3,0)),4)))</f>
        <v/>
      </c>
      <c r="AN1275" s="126" t="str">
        <f>IF(AS1275="","",IF(R1275="Refreshment Beverage",AS1275*(Rates!J$19/100),MAX(AM1275,AB1275)))</f>
        <v/>
      </c>
      <c r="AO1275" s="127" t="str">
        <f t="shared" si="637"/>
        <v/>
      </c>
      <c r="AP1275" s="127" t="str">
        <f t="shared" si="638"/>
        <v/>
      </c>
      <c r="AQ1275" s="140" t="str">
        <f>IF(AS1275="","",IF(R1275="Refreshment Beverage",ROUND(SUM(VLOOKUP(Q:Q,Rates!G$15:L$19,3,0)*(AS1275-Y1275-Z1275-AA1275)),4),ROUND(SUM(Rates!$K$8*AS1275),4)))</f>
        <v/>
      </c>
      <c r="AR1275" s="139" t="str">
        <f t="shared" si="639"/>
        <v/>
      </c>
      <c r="AS1275" s="125" t="str">
        <f t="shared" si="640"/>
        <v/>
      </c>
      <c r="AT1275" s="121" t="str">
        <f t="shared" si="641"/>
        <v/>
      </c>
      <c r="AU1275" s="138" t="str">
        <f>IF(AX1275="","",IF(R1275="Refreshment Beverage",ROUND((BA1275-Y1275-Z1275-AA1275)*VLOOKUP(VALUE(Q1275),Rates!G$15:L$19,3,0),4),ROUND(AW1275*(VLOOKUP(VALUE(Q1275),Rates!G:L,3,0)),4)))</f>
        <v/>
      </c>
      <c r="AV1275" s="126" t="str">
        <f t="shared" si="642"/>
        <v/>
      </c>
      <c r="AW1275" s="127" t="str">
        <f t="shared" si="643"/>
        <v/>
      </c>
      <c r="AX1275" s="123" t="str">
        <f t="shared" si="644"/>
        <v/>
      </c>
      <c r="AY1275" s="140" t="str">
        <f>IF(AX1275="","",IF(R1275="Refreshment Beverage",ROUND(SUM(AX1275*Rates!K$19),4),ROUND(SUM(AX1275*(Rates!J$8/100)),4)))</f>
        <v/>
      </c>
      <c r="AZ1275" s="124" t="str">
        <f t="shared" si="645"/>
        <v/>
      </c>
      <c r="BA1275" s="125" t="str">
        <f t="shared" si="646"/>
        <v/>
      </c>
      <c r="BB1275" s="115"/>
      <c r="BC1275" s="143"/>
      <c r="BD1275" s="100"/>
      <c r="BE1275" s="100"/>
      <c r="BF1275" s="100"/>
      <c r="BG1275" s="100"/>
    </row>
    <row r="1276" spans="1:59" ht="12.75" customHeight="1" x14ac:dyDescent="0.2">
      <c r="A1276" s="144"/>
      <c r="B1276" s="141"/>
      <c r="C1276" s="141"/>
      <c r="D1276" s="142"/>
      <c r="E1276" s="142"/>
      <c r="F1276" s="142"/>
      <c r="G1276" s="142"/>
      <c r="H1276" s="142"/>
      <c r="I1276" s="129"/>
      <c r="J1276" s="130"/>
      <c r="K1276" s="131" t="str">
        <f t="shared" si="617"/>
        <v/>
      </c>
      <c r="L1276" s="132" t="str">
        <f t="shared" si="618"/>
        <v/>
      </c>
      <c r="M1276" s="133" t="str">
        <f t="shared" si="619"/>
        <v/>
      </c>
      <c r="N1276" s="134" t="str">
        <f>IFERROR(IF(B:B="","",IF(R1276="Beer",SUM(LOOKUP(2,1/(Rates!$B$3:$B$5&lt;=W1276)/(Rates!$C$3:$C$5&gt;=W1276),Rates!$D$3:$D$5)*(X1276/100)*W1276),IF(R1276="Refreshment Beverage",SUM(LOOKUP(2,1/(Rates!$B$7:$B$11&lt;=W1276)/(Rates!$C$7:$C$11&gt;=W1276),Rates!$D$7:$D$11)*(X1276/100)*W1276)))),"")</f>
        <v/>
      </c>
      <c r="O1276" s="134" t="str">
        <f t="shared" si="620"/>
        <v/>
      </c>
      <c r="P1276" s="116"/>
      <c r="Q1276" s="117" t="str">
        <f t="shared" si="621"/>
        <v/>
      </c>
      <c r="R1276" s="128" t="str">
        <f t="shared" si="622"/>
        <v/>
      </c>
      <c r="S1276" s="135" t="str">
        <f>IF(B1276="","",IF(R1276="Refreshment Beverage",VLOOKUP(VALUE(Q1276),Rates!G$15:L$19,2,0),VLOOKUP(VALUE(Q1276),Rates!G$4:L$12,2,0)))</f>
        <v/>
      </c>
      <c r="T1276" s="135" t="str">
        <f t="shared" si="623"/>
        <v/>
      </c>
      <c r="U1276" s="118" t="str">
        <f t="shared" si="624"/>
        <v/>
      </c>
      <c r="V1276" s="135" t="str">
        <f t="shared" si="625"/>
        <v/>
      </c>
      <c r="W1276" s="135" t="str">
        <f t="shared" si="626"/>
        <v/>
      </c>
      <c r="X1276" s="119" t="str">
        <f t="shared" si="627"/>
        <v/>
      </c>
      <c r="Y1276" s="120" t="str">
        <f>IF(B:B="","",IF(R1276="Refreshment Beverage",VLOOKUP(Q1276,Rates!G$15:L$19,6,0)*W1276,VLOOKUP(Q1276,Rates!G$4:L$12,6,0)*W1276))</f>
        <v/>
      </c>
      <c r="Z1276" s="120" t="str">
        <f t="shared" si="628"/>
        <v/>
      </c>
      <c r="AA1276" s="120" t="str">
        <f t="shared" si="629"/>
        <v/>
      </c>
      <c r="AB1276" s="136" t="str">
        <f>IF(B:B="","",IF(R1276="Refreshment Beverage","",IF(AND(R1276="Beer",Q1276=0),SUM(LOOKUP(2,1/(Rates!$B$15:$B$18&lt;=W1276)/(Rates!$C$15:$C$18&gt;=W1276),Rates!$D$15:$D$18)*W1276),VLOOKUP(VALUE(Q:Q),Rates!A:B,2,0)*W1276)))</f>
        <v/>
      </c>
      <c r="AC1276" s="136" t="str">
        <f>IF(B:B="","",IF(R1276="Refreshment Beverage","",IF(AND(R1276="Beer",Q1276=0),SUM(LOOKUP(2,1/(Rates!$B$15:$B$18&lt;=W1276)/(Rates!$C$15:$C$18&gt;=W1276),Rates!$E$15:$E$18)*W1276),VLOOKUP(VALUE(Q:Q),Rates!A:C,3,0)*W1276)))</f>
        <v/>
      </c>
      <c r="AD1276" s="137" t="str">
        <f>IFERROR(IF(B:B="","",IF(R1276="Beer","",IF(VALUE(Q1276)=0,VLOOKUP(VLOOKUP(B:B,#REF!,16,0),Rates!A:E,2,0),VLOOKUP(VALUE(Q1276),Rates!A$31:B$34,2,0)*W1276))),0)</f>
        <v/>
      </c>
      <c r="AE1276" s="121" t="str">
        <f t="shared" si="630"/>
        <v/>
      </c>
      <c r="AF1276" s="138" t="str">
        <f t="shared" si="631"/>
        <v/>
      </c>
      <c r="AG1276" s="122" t="str">
        <f t="shared" si="632"/>
        <v/>
      </c>
      <c r="AH1276" s="123" t="str">
        <f t="shared" si="633"/>
        <v/>
      </c>
      <c r="AI1276" s="139" t="str">
        <f>IF(AE:AE="","",IF(R1276="Refreshment Beverage",AK1276*(Rates!J$19/100),ROUND(SUM(AH1276*(Rates!$J$8/100)),4)))</f>
        <v/>
      </c>
      <c r="AJ1276" s="124" t="str">
        <f t="shared" si="634"/>
        <v/>
      </c>
      <c r="AK1276" s="125" t="str">
        <f t="shared" si="635"/>
        <v/>
      </c>
      <c r="AL1276" s="121" t="str">
        <f t="shared" si="636"/>
        <v/>
      </c>
      <c r="AM1276" s="138" t="str">
        <f>IF(AS1276="","",IF(R1276="Refreshment Beverage",ROUND(AS1276*Rates!K$19,4),ROUND(AO1276*(VLOOKUP(VALUE(Q1276),Rates!G$4:L$12,3,0)),4)))</f>
        <v/>
      </c>
      <c r="AN1276" s="126" t="str">
        <f>IF(AS1276="","",IF(R1276="Refreshment Beverage",AS1276*(Rates!J$19/100),MAX(AM1276,AB1276)))</f>
        <v/>
      </c>
      <c r="AO1276" s="127" t="str">
        <f t="shared" si="637"/>
        <v/>
      </c>
      <c r="AP1276" s="127" t="str">
        <f t="shared" si="638"/>
        <v/>
      </c>
      <c r="AQ1276" s="140" t="str">
        <f>IF(AS1276="","",IF(R1276="Refreshment Beverage",ROUND(SUM(VLOOKUP(Q:Q,Rates!G$15:L$19,3,0)*(AS1276-Y1276-Z1276-AA1276)),4),ROUND(SUM(Rates!$K$8*AS1276),4)))</f>
        <v/>
      </c>
      <c r="AR1276" s="139" t="str">
        <f t="shared" si="639"/>
        <v/>
      </c>
      <c r="AS1276" s="125" t="str">
        <f t="shared" si="640"/>
        <v/>
      </c>
      <c r="AT1276" s="121" t="str">
        <f t="shared" si="641"/>
        <v/>
      </c>
      <c r="AU1276" s="138" t="str">
        <f>IF(AX1276="","",IF(R1276="Refreshment Beverage",ROUND((BA1276-Y1276-Z1276-AA1276)*VLOOKUP(VALUE(Q1276),Rates!G$15:L$19,3,0),4),ROUND(AW1276*(VLOOKUP(VALUE(Q1276),Rates!G:L,3,0)),4)))</f>
        <v/>
      </c>
      <c r="AV1276" s="126" t="str">
        <f t="shared" si="642"/>
        <v/>
      </c>
      <c r="AW1276" s="127" t="str">
        <f t="shared" si="643"/>
        <v/>
      </c>
      <c r="AX1276" s="123" t="str">
        <f t="shared" si="644"/>
        <v/>
      </c>
      <c r="AY1276" s="140" t="str">
        <f>IF(AX1276="","",IF(R1276="Refreshment Beverage",ROUND(SUM(AX1276*Rates!K$19),4),ROUND(SUM(AX1276*(Rates!J$8/100)),4)))</f>
        <v/>
      </c>
      <c r="AZ1276" s="124" t="str">
        <f t="shared" si="645"/>
        <v/>
      </c>
      <c r="BA1276" s="125" t="str">
        <f t="shared" si="646"/>
        <v/>
      </c>
      <c r="BB1276" s="115"/>
      <c r="BC1276" s="143"/>
      <c r="BD1276" s="100"/>
      <c r="BE1276" s="100"/>
      <c r="BF1276" s="100"/>
      <c r="BG1276" s="100"/>
    </row>
    <row r="1277" spans="1:59" ht="12.75" customHeight="1" x14ac:dyDescent="0.2">
      <c r="A1277" s="144"/>
      <c r="B1277" s="141"/>
      <c r="C1277" s="141"/>
      <c r="D1277" s="142"/>
      <c r="E1277" s="142"/>
      <c r="F1277" s="142"/>
      <c r="G1277" s="142"/>
      <c r="H1277" s="142"/>
      <c r="I1277" s="129"/>
      <c r="J1277" s="130"/>
      <c r="K1277" s="131" t="str">
        <f t="shared" si="617"/>
        <v/>
      </c>
      <c r="L1277" s="132" t="str">
        <f t="shared" si="618"/>
        <v/>
      </c>
      <c r="M1277" s="133" t="str">
        <f t="shared" si="619"/>
        <v/>
      </c>
      <c r="N1277" s="134" t="str">
        <f>IFERROR(IF(B:B="","",IF(R1277="Beer",SUM(LOOKUP(2,1/(Rates!$B$3:$B$5&lt;=W1277)/(Rates!$C$3:$C$5&gt;=W1277),Rates!$D$3:$D$5)*(X1277/100)*W1277),IF(R1277="Refreshment Beverage",SUM(LOOKUP(2,1/(Rates!$B$7:$B$11&lt;=W1277)/(Rates!$C$7:$C$11&gt;=W1277),Rates!$D$7:$D$11)*(X1277/100)*W1277)))),"")</f>
        <v/>
      </c>
      <c r="O1277" s="134" t="str">
        <f t="shared" si="620"/>
        <v/>
      </c>
      <c r="P1277" s="116"/>
      <c r="Q1277" s="117" t="str">
        <f t="shared" si="621"/>
        <v/>
      </c>
      <c r="R1277" s="128" t="str">
        <f t="shared" si="622"/>
        <v/>
      </c>
      <c r="S1277" s="135" t="str">
        <f>IF(B1277="","",IF(R1277="Refreshment Beverage",VLOOKUP(VALUE(Q1277),Rates!G$15:L$19,2,0),VLOOKUP(VALUE(Q1277),Rates!G$4:L$12,2,0)))</f>
        <v/>
      </c>
      <c r="T1277" s="135" t="str">
        <f t="shared" si="623"/>
        <v/>
      </c>
      <c r="U1277" s="118" t="str">
        <f t="shared" si="624"/>
        <v/>
      </c>
      <c r="V1277" s="135" t="str">
        <f t="shared" si="625"/>
        <v/>
      </c>
      <c r="W1277" s="135" t="str">
        <f t="shared" si="626"/>
        <v/>
      </c>
      <c r="X1277" s="119" t="str">
        <f t="shared" si="627"/>
        <v/>
      </c>
      <c r="Y1277" s="120" t="str">
        <f>IF(B:B="","",IF(R1277="Refreshment Beverage",VLOOKUP(Q1277,Rates!G$15:L$19,6,0)*W1277,VLOOKUP(Q1277,Rates!G$4:L$12,6,0)*W1277))</f>
        <v/>
      </c>
      <c r="Z1277" s="120" t="str">
        <f t="shared" si="628"/>
        <v/>
      </c>
      <c r="AA1277" s="120" t="str">
        <f t="shared" si="629"/>
        <v/>
      </c>
      <c r="AB1277" s="136" t="str">
        <f>IF(B:B="","",IF(R1277="Refreshment Beverage","",IF(AND(R1277="Beer",Q1277=0),SUM(LOOKUP(2,1/(Rates!$B$15:$B$18&lt;=W1277)/(Rates!$C$15:$C$18&gt;=W1277),Rates!$D$15:$D$18)*W1277),VLOOKUP(VALUE(Q:Q),Rates!A:B,2,0)*W1277)))</f>
        <v/>
      </c>
      <c r="AC1277" s="136" t="str">
        <f>IF(B:B="","",IF(R1277="Refreshment Beverage","",IF(AND(R1277="Beer",Q1277=0),SUM(LOOKUP(2,1/(Rates!$B$15:$B$18&lt;=W1277)/(Rates!$C$15:$C$18&gt;=W1277),Rates!$E$15:$E$18)*W1277),VLOOKUP(VALUE(Q:Q),Rates!A:C,3,0)*W1277)))</f>
        <v/>
      </c>
      <c r="AD1277" s="137" t="str">
        <f>IFERROR(IF(B:B="","",IF(R1277="Beer","",IF(VALUE(Q1277)=0,VLOOKUP(VLOOKUP(B:B,#REF!,16,0),Rates!A:E,2,0),VLOOKUP(VALUE(Q1277),Rates!A$31:B$34,2,0)*W1277))),0)</f>
        <v/>
      </c>
      <c r="AE1277" s="121" t="str">
        <f t="shared" si="630"/>
        <v/>
      </c>
      <c r="AF1277" s="138" t="str">
        <f t="shared" si="631"/>
        <v/>
      </c>
      <c r="AG1277" s="122" t="str">
        <f t="shared" si="632"/>
        <v/>
      </c>
      <c r="AH1277" s="123" t="str">
        <f t="shared" si="633"/>
        <v/>
      </c>
      <c r="AI1277" s="139" t="str">
        <f>IF(AE:AE="","",IF(R1277="Refreshment Beverage",AK1277*(Rates!J$19/100),ROUND(SUM(AH1277*(Rates!$J$8/100)),4)))</f>
        <v/>
      </c>
      <c r="AJ1277" s="124" t="str">
        <f t="shared" si="634"/>
        <v/>
      </c>
      <c r="AK1277" s="125" t="str">
        <f t="shared" si="635"/>
        <v/>
      </c>
      <c r="AL1277" s="121" t="str">
        <f t="shared" si="636"/>
        <v/>
      </c>
      <c r="AM1277" s="138" t="str">
        <f>IF(AS1277="","",IF(R1277="Refreshment Beverage",ROUND(AS1277*Rates!K$19,4),ROUND(AO1277*(VLOOKUP(VALUE(Q1277),Rates!G$4:L$12,3,0)),4)))</f>
        <v/>
      </c>
      <c r="AN1277" s="126" t="str">
        <f>IF(AS1277="","",IF(R1277="Refreshment Beverage",AS1277*(Rates!J$19/100),MAX(AM1277,AB1277)))</f>
        <v/>
      </c>
      <c r="AO1277" s="127" t="str">
        <f t="shared" si="637"/>
        <v/>
      </c>
      <c r="AP1277" s="127" t="str">
        <f t="shared" si="638"/>
        <v/>
      </c>
      <c r="AQ1277" s="140" t="str">
        <f>IF(AS1277="","",IF(R1277="Refreshment Beverage",ROUND(SUM(VLOOKUP(Q:Q,Rates!G$15:L$19,3,0)*(AS1277-Y1277-Z1277-AA1277)),4),ROUND(SUM(Rates!$K$8*AS1277),4)))</f>
        <v/>
      </c>
      <c r="AR1277" s="139" t="str">
        <f t="shared" si="639"/>
        <v/>
      </c>
      <c r="AS1277" s="125" t="str">
        <f t="shared" si="640"/>
        <v/>
      </c>
      <c r="AT1277" s="121" t="str">
        <f t="shared" si="641"/>
        <v/>
      </c>
      <c r="AU1277" s="138" t="str">
        <f>IF(AX1277="","",IF(R1277="Refreshment Beverage",ROUND((BA1277-Y1277-Z1277-AA1277)*VLOOKUP(VALUE(Q1277),Rates!G$15:L$19,3,0),4),ROUND(AW1277*(VLOOKUP(VALUE(Q1277),Rates!G:L,3,0)),4)))</f>
        <v/>
      </c>
      <c r="AV1277" s="126" t="str">
        <f t="shared" si="642"/>
        <v/>
      </c>
      <c r="AW1277" s="127" t="str">
        <f t="shared" si="643"/>
        <v/>
      </c>
      <c r="AX1277" s="123" t="str">
        <f t="shared" si="644"/>
        <v/>
      </c>
      <c r="AY1277" s="140" t="str">
        <f>IF(AX1277="","",IF(R1277="Refreshment Beverage",ROUND(SUM(AX1277*Rates!K$19),4),ROUND(SUM(AX1277*(Rates!J$8/100)),4)))</f>
        <v/>
      </c>
      <c r="AZ1277" s="124" t="str">
        <f t="shared" si="645"/>
        <v/>
      </c>
      <c r="BA1277" s="125" t="str">
        <f t="shared" si="646"/>
        <v/>
      </c>
      <c r="BB1277" s="115"/>
      <c r="BC1277" s="143"/>
      <c r="BD1277" s="100"/>
      <c r="BE1277" s="100"/>
      <c r="BF1277" s="100"/>
      <c r="BG1277" s="100"/>
    </row>
    <row r="1278" spans="1:59" ht="12.75" customHeight="1" x14ac:dyDescent="0.2">
      <c r="A1278" s="144"/>
      <c r="B1278" s="141"/>
      <c r="C1278" s="141"/>
      <c r="D1278" s="142"/>
      <c r="E1278" s="142"/>
      <c r="F1278" s="142"/>
      <c r="G1278" s="142"/>
      <c r="H1278" s="142"/>
      <c r="I1278" s="129"/>
      <c r="J1278" s="130"/>
      <c r="K1278" s="131" t="str">
        <f t="shared" si="617"/>
        <v/>
      </c>
      <c r="L1278" s="132" t="str">
        <f t="shared" si="618"/>
        <v/>
      </c>
      <c r="M1278" s="133" t="str">
        <f t="shared" si="619"/>
        <v/>
      </c>
      <c r="N1278" s="134" t="str">
        <f>IFERROR(IF(B:B="","",IF(R1278="Beer",SUM(LOOKUP(2,1/(Rates!$B$3:$B$5&lt;=W1278)/(Rates!$C$3:$C$5&gt;=W1278),Rates!$D$3:$D$5)*(X1278/100)*W1278),IF(R1278="Refreshment Beverage",SUM(LOOKUP(2,1/(Rates!$B$7:$B$11&lt;=W1278)/(Rates!$C$7:$C$11&gt;=W1278),Rates!$D$7:$D$11)*(X1278/100)*W1278)))),"")</f>
        <v/>
      </c>
      <c r="O1278" s="134" t="str">
        <f t="shared" si="620"/>
        <v/>
      </c>
      <c r="P1278" s="116"/>
      <c r="Q1278" s="117" t="str">
        <f t="shared" si="621"/>
        <v/>
      </c>
      <c r="R1278" s="128" t="str">
        <f t="shared" si="622"/>
        <v/>
      </c>
      <c r="S1278" s="135" t="str">
        <f>IF(B1278="","",IF(R1278="Refreshment Beverage",VLOOKUP(VALUE(Q1278),Rates!G$15:L$19,2,0),VLOOKUP(VALUE(Q1278),Rates!G$4:L$12,2,0)))</f>
        <v/>
      </c>
      <c r="T1278" s="135" t="str">
        <f t="shared" si="623"/>
        <v/>
      </c>
      <c r="U1278" s="118" t="str">
        <f t="shared" si="624"/>
        <v/>
      </c>
      <c r="V1278" s="135" t="str">
        <f t="shared" si="625"/>
        <v/>
      </c>
      <c r="W1278" s="135" t="str">
        <f t="shared" si="626"/>
        <v/>
      </c>
      <c r="X1278" s="119" t="str">
        <f t="shared" si="627"/>
        <v/>
      </c>
      <c r="Y1278" s="120" t="str">
        <f>IF(B:B="","",IF(R1278="Refreshment Beverage",VLOOKUP(Q1278,Rates!G$15:L$19,6,0)*W1278,VLOOKUP(Q1278,Rates!G$4:L$12,6,0)*W1278))</f>
        <v/>
      </c>
      <c r="Z1278" s="120" t="str">
        <f t="shared" si="628"/>
        <v/>
      </c>
      <c r="AA1278" s="120" t="str">
        <f t="shared" si="629"/>
        <v/>
      </c>
      <c r="AB1278" s="136" t="str">
        <f>IF(B:B="","",IF(R1278="Refreshment Beverage","",IF(AND(R1278="Beer",Q1278=0),SUM(LOOKUP(2,1/(Rates!$B$15:$B$18&lt;=W1278)/(Rates!$C$15:$C$18&gt;=W1278),Rates!$D$15:$D$18)*W1278),VLOOKUP(VALUE(Q:Q),Rates!A:B,2,0)*W1278)))</f>
        <v/>
      </c>
      <c r="AC1278" s="136" t="str">
        <f>IF(B:B="","",IF(R1278="Refreshment Beverage","",IF(AND(R1278="Beer",Q1278=0),SUM(LOOKUP(2,1/(Rates!$B$15:$B$18&lt;=W1278)/(Rates!$C$15:$C$18&gt;=W1278),Rates!$E$15:$E$18)*W1278),VLOOKUP(VALUE(Q:Q),Rates!A:C,3,0)*W1278)))</f>
        <v/>
      </c>
      <c r="AD1278" s="137" t="str">
        <f>IFERROR(IF(B:B="","",IF(R1278="Beer","",IF(VALUE(Q1278)=0,VLOOKUP(VLOOKUP(B:B,#REF!,16,0),Rates!A:E,2,0),VLOOKUP(VALUE(Q1278),Rates!A$31:B$34,2,0)*W1278))),0)</f>
        <v/>
      </c>
      <c r="AE1278" s="121" t="str">
        <f t="shared" si="630"/>
        <v/>
      </c>
      <c r="AF1278" s="138" t="str">
        <f t="shared" si="631"/>
        <v/>
      </c>
      <c r="AG1278" s="122" t="str">
        <f t="shared" si="632"/>
        <v/>
      </c>
      <c r="AH1278" s="123" t="str">
        <f t="shared" si="633"/>
        <v/>
      </c>
      <c r="AI1278" s="139" t="str">
        <f>IF(AE:AE="","",IF(R1278="Refreshment Beverage",AK1278*(Rates!J$19/100),ROUND(SUM(AH1278*(Rates!$J$8/100)),4)))</f>
        <v/>
      </c>
      <c r="AJ1278" s="124" t="str">
        <f t="shared" si="634"/>
        <v/>
      </c>
      <c r="AK1278" s="125" t="str">
        <f t="shared" si="635"/>
        <v/>
      </c>
      <c r="AL1278" s="121" t="str">
        <f t="shared" si="636"/>
        <v/>
      </c>
      <c r="AM1278" s="138" t="str">
        <f>IF(AS1278="","",IF(R1278="Refreshment Beverage",ROUND(AS1278*Rates!K$19,4),ROUND(AO1278*(VLOOKUP(VALUE(Q1278),Rates!G$4:L$12,3,0)),4)))</f>
        <v/>
      </c>
      <c r="AN1278" s="126" t="str">
        <f>IF(AS1278="","",IF(R1278="Refreshment Beverage",AS1278*(Rates!J$19/100),MAX(AM1278,AB1278)))</f>
        <v/>
      </c>
      <c r="AO1278" s="127" t="str">
        <f t="shared" si="637"/>
        <v/>
      </c>
      <c r="AP1278" s="127" t="str">
        <f t="shared" si="638"/>
        <v/>
      </c>
      <c r="AQ1278" s="140" t="str">
        <f>IF(AS1278="","",IF(R1278="Refreshment Beverage",ROUND(SUM(VLOOKUP(Q:Q,Rates!G$15:L$19,3,0)*(AS1278-Y1278-Z1278-AA1278)),4),ROUND(SUM(Rates!$K$8*AS1278),4)))</f>
        <v/>
      </c>
      <c r="AR1278" s="139" t="str">
        <f t="shared" si="639"/>
        <v/>
      </c>
      <c r="AS1278" s="125" t="str">
        <f t="shared" si="640"/>
        <v/>
      </c>
      <c r="AT1278" s="121" t="str">
        <f t="shared" si="641"/>
        <v/>
      </c>
      <c r="AU1278" s="138" t="str">
        <f>IF(AX1278="","",IF(R1278="Refreshment Beverage",ROUND((BA1278-Y1278-Z1278-AA1278)*VLOOKUP(VALUE(Q1278),Rates!G$15:L$19,3,0),4),ROUND(AW1278*(VLOOKUP(VALUE(Q1278),Rates!G:L,3,0)),4)))</f>
        <v/>
      </c>
      <c r="AV1278" s="126" t="str">
        <f t="shared" si="642"/>
        <v/>
      </c>
      <c r="AW1278" s="127" t="str">
        <f t="shared" si="643"/>
        <v/>
      </c>
      <c r="AX1278" s="123" t="str">
        <f t="shared" si="644"/>
        <v/>
      </c>
      <c r="AY1278" s="140" t="str">
        <f>IF(AX1278="","",IF(R1278="Refreshment Beverage",ROUND(SUM(AX1278*Rates!K$19),4),ROUND(SUM(AX1278*(Rates!J$8/100)),4)))</f>
        <v/>
      </c>
      <c r="AZ1278" s="124" t="str">
        <f t="shared" si="645"/>
        <v/>
      </c>
      <c r="BA1278" s="125" t="str">
        <f t="shared" si="646"/>
        <v/>
      </c>
      <c r="BB1278" s="115"/>
      <c r="BC1278" s="143"/>
      <c r="BD1278" s="100"/>
      <c r="BE1278" s="100"/>
      <c r="BF1278" s="100"/>
      <c r="BG1278" s="100"/>
    </row>
    <row r="1279" spans="1:59" ht="12.75" customHeight="1" x14ac:dyDescent="0.2">
      <c r="A1279" s="144"/>
      <c r="B1279" s="141"/>
      <c r="C1279" s="141"/>
      <c r="D1279" s="142"/>
      <c r="E1279" s="142"/>
      <c r="F1279" s="142"/>
      <c r="G1279" s="142"/>
      <c r="H1279" s="142"/>
      <c r="I1279" s="129"/>
      <c r="J1279" s="130"/>
      <c r="K1279" s="131" t="str">
        <f t="shared" si="617"/>
        <v/>
      </c>
      <c r="L1279" s="132" t="str">
        <f t="shared" si="618"/>
        <v/>
      </c>
      <c r="M1279" s="133" t="str">
        <f t="shared" si="619"/>
        <v/>
      </c>
      <c r="N1279" s="134" t="str">
        <f>IFERROR(IF(B:B="","",IF(R1279="Beer",SUM(LOOKUP(2,1/(Rates!$B$3:$B$5&lt;=W1279)/(Rates!$C$3:$C$5&gt;=W1279),Rates!$D$3:$D$5)*(X1279/100)*W1279),IF(R1279="Refreshment Beverage",SUM(LOOKUP(2,1/(Rates!$B$7:$B$11&lt;=W1279)/(Rates!$C$7:$C$11&gt;=W1279),Rates!$D$7:$D$11)*(X1279/100)*W1279)))),"")</f>
        <v/>
      </c>
      <c r="O1279" s="134" t="str">
        <f t="shared" si="620"/>
        <v/>
      </c>
      <c r="P1279" s="116"/>
      <c r="Q1279" s="117" t="str">
        <f t="shared" si="621"/>
        <v/>
      </c>
      <c r="R1279" s="128" t="str">
        <f t="shared" si="622"/>
        <v/>
      </c>
      <c r="S1279" s="135" t="str">
        <f>IF(B1279="","",IF(R1279="Refreshment Beverage",VLOOKUP(VALUE(Q1279),Rates!G$15:L$19,2,0),VLOOKUP(VALUE(Q1279),Rates!G$4:L$12,2,0)))</f>
        <v/>
      </c>
      <c r="T1279" s="135" t="str">
        <f t="shared" si="623"/>
        <v/>
      </c>
      <c r="U1279" s="118" t="str">
        <f t="shared" si="624"/>
        <v/>
      </c>
      <c r="V1279" s="135" t="str">
        <f t="shared" si="625"/>
        <v/>
      </c>
      <c r="W1279" s="135" t="str">
        <f t="shared" si="626"/>
        <v/>
      </c>
      <c r="X1279" s="119" t="str">
        <f t="shared" si="627"/>
        <v/>
      </c>
      <c r="Y1279" s="120" t="str">
        <f>IF(B:B="","",IF(R1279="Refreshment Beverage",VLOOKUP(Q1279,Rates!G$15:L$19,6,0)*W1279,VLOOKUP(Q1279,Rates!G$4:L$12,6,0)*W1279))</f>
        <v/>
      </c>
      <c r="Z1279" s="120" t="str">
        <f t="shared" si="628"/>
        <v/>
      </c>
      <c r="AA1279" s="120" t="str">
        <f t="shared" si="629"/>
        <v/>
      </c>
      <c r="AB1279" s="136" t="str">
        <f>IF(B:B="","",IF(R1279="Refreshment Beverage","",IF(AND(R1279="Beer",Q1279=0),SUM(LOOKUP(2,1/(Rates!$B$15:$B$18&lt;=W1279)/(Rates!$C$15:$C$18&gt;=W1279),Rates!$D$15:$D$18)*W1279),VLOOKUP(VALUE(Q:Q),Rates!A:B,2,0)*W1279)))</f>
        <v/>
      </c>
      <c r="AC1279" s="136" t="str">
        <f>IF(B:B="","",IF(R1279="Refreshment Beverage","",IF(AND(R1279="Beer",Q1279=0),SUM(LOOKUP(2,1/(Rates!$B$15:$B$18&lt;=W1279)/(Rates!$C$15:$C$18&gt;=W1279),Rates!$E$15:$E$18)*W1279),VLOOKUP(VALUE(Q:Q),Rates!A:C,3,0)*W1279)))</f>
        <v/>
      </c>
      <c r="AD1279" s="137" t="str">
        <f>IFERROR(IF(B:B="","",IF(R1279="Beer","",IF(VALUE(Q1279)=0,VLOOKUP(VLOOKUP(B:B,#REF!,16,0),Rates!A:E,2,0),VLOOKUP(VALUE(Q1279),Rates!A$31:B$34,2,0)*W1279))),0)</f>
        <v/>
      </c>
      <c r="AE1279" s="121" t="str">
        <f t="shared" si="630"/>
        <v/>
      </c>
      <c r="AF1279" s="138" t="str">
        <f t="shared" si="631"/>
        <v/>
      </c>
      <c r="AG1279" s="122" t="str">
        <f t="shared" si="632"/>
        <v/>
      </c>
      <c r="AH1279" s="123" t="str">
        <f t="shared" si="633"/>
        <v/>
      </c>
      <c r="AI1279" s="139" t="str">
        <f>IF(AE:AE="","",IF(R1279="Refreshment Beverage",AK1279*(Rates!J$19/100),ROUND(SUM(AH1279*(Rates!$J$8/100)),4)))</f>
        <v/>
      </c>
      <c r="AJ1279" s="124" t="str">
        <f t="shared" si="634"/>
        <v/>
      </c>
      <c r="AK1279" s="125" t="str">
        <f t="shared" si="635"/>
        <v/>
      </c>
      <c r="AL1279" s="121" t="str">
        <f t="shared" si="636"/>
        <v/>
      </c>
      <c r="AM1279" s="138" t="str">
        <f>IF(AS1279="","",IF(R1279="Refreshment Beverage",ROUND(AS1279*Rates!K$19,4),ROUND(AO1279*(VLOOKUP(VALUE(Q1279),Rates!G$4:L$12,3,0)),4)))</f>
        <v/>
      </c>
      <c r="AN1279" s="126" t="str">
        <f>IF(AS1279="","",IF(R1279="Refreshment Beverage",AS1279*(Rates!J$19/100),MAX(AM1279,AB1279)))</f>
        <v/>
      </c>
      <c r="AO1279" s="127" t="str">
        <f t="shared" si="637"/>
        <v/>
      </c>
      <c r="AP1279" s="127" t="str">
        <f t="shared" si="638"/>
        <v/>
      </c>
      <c r="AQ1279" s="140" t="str">
        <f>IF(AS1279="","",IF(R1279="Refreshment Beverage",ROUND(SUM(VLOOKUP(Q:Q,Rates!G$15:L$19,3,0)*(AS1279-Y1279-Z1279-AA1279)),4),ROUND(SUM(Rates!$K$8*AS1279),4)))</f>
        <v/>
      </c>
      <c r="AR1279" s="139" t="str">
        <f t="shared" si="639"/>
        <v/>
      </c>
      <c r="AS1279" s="125" t="str">
        <f t="shared" si="640"/>
        <v/>
      </c>
      <c r="AT1279" s="121" t="str">
        <f t="shared" si="641"/>
        <v/>
      </c>
      <c r="AU1279" s="138" t="str">
        <f>IF(AX1279="","",IF(R1279="Refreshment Beverage",ROUND((BA1279-Y1279-Z1279-AA1279)*VLOOKUP(VALUE(Q1279),Rates!G$15:L$19,3,0),4),ROUND(AW1279*(VLOOKUP(VALUE(Q1279),Rates!G:L,3,0)),4)))</f>
        <v/>
      </c>
      <c r="AV1279" s="126" t="str">
        <f t="shared" si="642"/>
        <v/>
      </c>
      <c r="AW1279" s="127" t="str">
        <f t="shared" si="643"/>
        <v/>
      </c>
      <c r="AX1279" s="123" t="str">
        <f t="shared" si="644"/>
        <v/>
      </c>
      <c r="AY1279" s="140" t="str">
        <f>IF(AX1279="","",IF(R1279="Refreshment Beverage",ROUND(SUM(AX1279*Rates!K$19),4),ROUND(SUM(AX1279*(Rates!J$8/100)),4)))</f>
        <v/>
      </c>
      <c r="AZ1279" s="124" t="str">
        <f t="shared" si="645"/>
        <v/>
      </c>
      <c r="BA1279" s="125" t="str">
        <f t="shared" si="646"/>
        <v/>
      </c>
      <c r="BB1279" s="115"/>
      <c r="BC1279" s="143"/>
      <c r="BD1279" s="100"/>
      <c r="BE1279" s="100"/>
      <c r="BF1279" s="100"/>
      <c r="BG1279" s="100"/>
    </row>
    <row r="1280" spans="1:59" ht="12.75" customHeight="1" x14ac:dyDescent="0.2">
      <c r="A1280" s="144"/>
      <c r="B1280" s="141"/>
      <c r="C1280" s="141"/>
      <c r="D1280" s="142"/>
      <c r="E1280" s="142"/>
      <c r="F1280" s="142"/>
      <c r="G1280" s="142"/>
      <c r="H1280" s="142"/>
      <c r="I1280" s="129"/>
      <c r="J1280" s="130"/>
      <c r="K1280" s="131" t="str">
        <f t="shared" si="617"/>
        <v/>
      </c>
      <c r="L1280" s="132" t="str">
        <f t="shared" si="618"/>
        <v/>
      </c>
      <c r="M1280" s="133" t="str">
        <f t="shared" si="619"/>
        <v/>
      </c>
      <c r="N1280" s="134" t="str">
        <f>IFERROR(IF(B:B="","",IF(R1280="Beer",SUM(LOOKUP(2,1/(Rates!$B$3:$B$5&lt;=W1280)/(Rates!$C$3:$C$5&gt;=W1280),Rates!$D$3:$D$5)*(X1280/100)*W1280),IF(R1280="Refreshment Beverage",SUM(LOOKUP(2,1/(Rates!$B$7:$B$11&lt;=W1280)/(Rates!$C$7:$C$11&gt;=W1280),Rates!$D$7:$D$11)*(X1280/100)*W1280)))),"")</f>
        <v/>
      </c>
      <c r="O1280" s="134" t="str">
        <f t="shared" si="620"/>
        <v/>
      </c>
      <c r="P1280" s="116"/>
      <c r="Q1280" s="117" t="str">
        <f t="shared" si="621"/>
        <v/>
      </c>
      <c r="R1280" s="128" t="str">
        <f t="shared" si="622"/>
        <v/>
      </c>
      <c r="S1280" s="135" t="str">
        <f>IF(B1280="","",IF(R1280="Refreshment Beverage",VLOOKUP(VALUE(Q1280),Rates!G$15:L$19,2,0),VLOOKUP(VALUE(Q1280),Rates!G$4:L$12,2,0)))</f>
        <v/>
      </c>
      <c r="T1280" s="135" t="str">
        <f t="shared" si="623"/>
        <v/>
      </c>
      <c r="U1280" s="118" t="str">
        <f t="shared" si="624"/>
        <v/>
      </c>
      <c r="V1280" s="135" t="str">
        <f t="shared" si="625"/>
        <v/>
      </c>
      <c r="W1280" s="135" t="str">
        <f t="shared" si="626"/>
        <v/>
      </c>
      <c r="X1280" s="119" t="str">
        <f t="shared" si="627"/>
        <v/>
      </c>
      <c r="Y1280" s="120" t="str">
        <f>IF(B:B="","",IF(R1280="Refreshment Beverage",VLOOKUP(Q1280,Rates!G$15:L$19,6,0)*W1280,VLOOKUP(Q1280,Rates!G$4:L$12,6,0)*W1280))</f>
        <v/>
      </c>
      <c r="Z1280" s="120" t="str">
        <f t="shared" si="628"/>
        <v/>
      </c>
      <c r="AA1280" s="120" t="str">
        <f t="shared" si="629"/>
        <v/>
      </c>
      <c r="AB1280" s="136" t="str">
        <f>IF(B:B="","",IF(R1280="Refreshment Beverage","",IF(AND(R1280="Beer",Q1280=0),SUM(LOOKUP(2,1/(Rates!$B$15:$B$18&lt;=W1280)/(Rates!$C$15:$C$18&gt;=W1280),Rates!$D$15:$D$18)*W1280),VLOOKUP(VALUE(Q:Q),Rates!A:B,2,0)*W1280)))</f>
        <v/>
      </c>
      <c r="AC1280" s="136" t="str">
        <f>IF(B:B="","",IF(R1280="Refreshment Beverage","",IF(AND(R1280="Beer",Q1280=0),SUM(LOOKUP(2,1/(Rates!$B$15:$B$18&lt;=W1280)/(Rates!$C$15:$C$18&gt;=W1280),Rates!$E$15:$E$18)*W1280),VLOOKUP(VALUE(Q:Q),Rates!A:C,3,0)*W1280)))</f>
        <v/>
      </c>
      <c r="AD1280" s="137" t="str">
        <f>IFERROR(IF(B:B="","",IF(R1280="Beer","",IF(VALUE(Q1280)=0,VLOOKUP(VLOOKUP(B:B,#REF!,16,0),Rates!A:E,2,0),VLOOKUP(VALUE(Q1280),Rates!A$31:B$34,2,0)*W1280))),0)</f>
        <v/>
      </c>
      <c r="AE1280" s="121" t="str">
        <f t="shared" si="630"/>
        <v/>
      </c>
      <c r="AF1280" s="138" t="str">
        <f t="shared" si="631"/>
        <v/>
      </c>
      <c r="AG1280" s="122" t="str">
        <f t="shared" si="632"/>
        <v/>
      </c>
      <c r="AH1280" s="123" t="str">
        <f t="shared" si="633"/>
        <v/>
      </c>
      <c r="AI1280" s="139" t="str">
        <f>IF(AE:AE="","",IF(R1280="Refreshment Beverage",AK1280*(Rates!J$19/100),ROUND(SUM(AH1280*(Rates!$J$8/100)),4)))</f>
        <v/>
      </c>
      <c r="AJ1280" s="124" t="str">
        <f t="shared" si="634"/>
        <v/>
      </c>
      <c r="AK1280" s="125" t="str">
        <f t="shared" si="635"/>
        <v/>
      </c>
      <c r="AL1280" s="121" t="str">
        <f t="shared" si="636"/>
        <v/>
      </c>
      <c r="AM1280" s="138" t="str">
        <f>IF(AS1280="","",IF(R1280="Refreshment Beverage",ROUND(AS1280*Rates!K$19,4),ROUND(AO1280*(VLOOKUP(VALUE(Q1280),Rates!G$4:L$12,3,0)),4)))</f>
        <v/>
      </c>
      <c r="AN1280" s="126" t="str">
        <f>IF(AS1280="","",IF(R1280="Refreshment Beverage",AS1280*(Rates!J$19/100),MAX(AM1280,AB1280)))</f>
        <v/>
      </c>
      <c r="AO1280" s="127" t="str">
        <f t="shared" si="637"/>
        <v/>
      </c>
      <c r="AP1280" s="127" t="str">
        <f t="shared" si="638"/>
        <v/>
      </c>
      <c r="AQ1280" s="140" t="str">
        <f>IF(AS1280="","",IF(R1280="Refreshment Beverage",ROUND(SUM(VLOOKUP(Q:Q,Rates!G$15:L$19,3,0)*(AS1280-Y1280-Z1280-AA1280)),4),ROUND(SUM(Rates!$K$8*AS1280),4)))</f>
        <v/>
      </c>
      <c r="AR1280" s="139" t="str">
        <f t="shared" si="639"/>
        <v/>
      </c>
      <c r="AS1280" s="125" t="str">
        <f t="shared" si="640"/>
        <v/>
      </c>
      <c r="AT1280" s="121" t="str">
        <f t="shared" si="641"/>
        <v/>
      </c>
      <c r="AU1280" s="138" t="str">
        <f>IF(AX1280="","",IF(R1280="Refreshment Beverage",ROUND((BA1280-Y1280-Z1280-AA1280)*VLOOKUP(VALUE(Q1280),Rates!G$15:L$19,3,0),4),ROUND(AW1280*(VLOOKUP(VALUE(Q1280),Rates!G:L,3,0)),4)))</f>
        <v/>
      </c>
      <c r="AV1280" s="126" t="str">
        <f t="shared" si="642"/>
        <v/>
      </c>
      <c r="AW1280" s="127" t="str">
        <f t="shared" si="643"/>
        <v/>
      </c>
      <c r="AX1280" s="123" t="str">
        <f t="shared" si="644"/>
        <v/>
      </c>
      <c r="AY1280" s="140" t="str">
        <f>IF(AX1280="","",IF(R1280="Refreshment Beverage",ROUND(SUM(AX1280*Rates!K$19),4),ROUND(SUM(AX1280*(Rates!J$8/100)),4)))</f>
        <v/>
      </c>
      <c r="AZ1280" s="124" t="str">
        <f t="shared" si="645"/>
        <v/>
      </c>
      <c r="BA1280" s="125" t="str">
        <f t="shared" si="646"/>
        <v/>
      </c>
      <c r="BB1280" s="115"/>
      <c r="BC1280" s="143"/>
      <c r="BD1280" s="100"/>
      <c r="BE1280" s="100"/>
      <c r="BF1280" s="100"/>
      <c r="BG1280" s="100"/>
    </row>
    <row r="1281" spans="1:59" ht="12.75" customHeight="1" x14ac:dyDescent="0.2">
      <c r="A1281" s="144"/>
      <c r="B1281" s="141"/>
      <c r="C1281" s="141"/>
      <c r="D1281" s="142"/>
      <c r="E1281" s="142"/>
      <c r="F1281" s="142"/>
      <c r="G1281" s="142"/>
      <c r="H1281" s="142"/>
      <c r="I1281" s="129"/>
      <c r="J1281" s="130"/>
      <c r="K1281" s="131" t="str">
        <f t="shared" si="617"/>
        <v/>
      </c>
      <c r="L1281" s="132" t="str">
        <f t="shared" si="618"/>
        <v/>
      </c>
      <c r="M1281" s="133" t="str">
        <f t="shared" si="619"/>
        <v/>
      </c>
      <c r="N1281" s="134" t="str">
        <f>IFERROR(IF(B:B="","",IF(R1281="Beer",SUM(LOOKUP(2,1/(Rates!$B$3:$B$5&lt;=W1281)/(Rates!$C$3:$C$5&gt;=W1281),Rates!$D$3:$D$5)*(X1281/100)*W1281),IF(R1281="Refreshment Beverage",SUM(LOOKUP(2,1/(Rates!$B$7:$B$11&lt;=W1281)/(Rates!$C$7:$C$11&gt;=W1281),Rates!$D$7:$D$11)*(X1281/100)*W1281)))),"")</f>
        <v/>
      </c>
      <c r="O1281" s="134" t="str">
        <f t="shared" si="620"/>
        <v/>
      </c>
      <c r="P1281" s="116"/>
      <c r="Q1281" s="117" t="str">
        <f t="shared" si="621"/>
        <v/>
      </c>
      <c r="R1281" s="128" t="str">
        <f t="shared" si="622"/>
        <v/>
      </c>
      <c r="S1281" s="135" t="str">
        <f>IF(B1281="","",IF(R1281="Refreshment Beverage",VLOOKUP(VALUE(Q1281),Rates!G$15:L$19,2,0),VLOOKUP(VALUE(Q1281),Rates!G$4:L$12,2,0)))</f>
        <v/>
      </c>
      <c r="T1281" s="135" t="str">
        <f t="shared" si="623"/>
        <v/>
      </c>
      <c r="U1281" s="118" t="str">
        <f t="shared" si="624"/>
        <v/>
      </c>
      <c r="V1281" s="135" t="str">
        <f t="shared" si="625"/>
        <v/>
      </c>
      <c r="W1281" s="135" t="str">
        <f t="shared" si="626"/>
        <v/>
      </c>
      <c r="X1281" s="119" t="str">
        <f t="shared" si="627"/>
        <v/>
      </c>
      <c r="Y1281" s="120" t="str">
        <f>IF(B:B="","",IF(R1281="Refreshment Beverage",VLOOKUP(Q1281,Rates!G$15:L$19,6,0)*W1281,VLOOKUP(Q1281,Rates!G$4:L$12,6,0)*W1281))</f>
        <v/>
      </c>
      <c r="Z1281" s="120" t="str">
        <f t="shared" si="628"/>
        <v/>
      </c>
      <c r="AA1281" s="120" t="str">
        <f t="shared" si="629"/>
        <v/>
      </c>
      <c r="AB1281" s="136" t="str">
        <f>IF(B:B="","",IF(R1281="Refreshment Beverage","",IF(AND(R1281="Beer",Q1281=0),SUM(LOOKUP(2,1/(Rates!$B$15:$B$18&lt;=W1281)/(Rates!$C$15:$C$18&gt;=W1281),Rates!$D$15:$D$18)*W1281),VLOOKUP(VALUE(Q:Q),Rates!A:B,2,0)*W1281)))</f>
        <v/>
      </c>
      <c r="AC1281" s="136" t="str">
        <f>IF(B:B="","",IF(R1281="Refreshment Beverage","",IF(AND(R1281="Beer",Q1281=0),SUM(LOOKUP(2,1/(Rates!$B$15:$B$18&lt;=W1281)/(Rates!$C$15:$C$18&gt;=W1281),Rates!$E$15:$E$18)*W1281),VLOOKUP(VALUE(Q:Q),Rates!A:C,3,0)*W1281)))</f>
        <v/>
      </c>
      <c r="AD1281" s="137" t="str">
        <f>IFERROR(IF(B:B="","",IF(R1281="Beer","",IF(VALUE(Q1281)=0,VLOOKUP(VLOOKUP(B:B,#REF!,16,0),Rates!A:E,2,0),VLOOKUP(VALUE(Q1281),Rates!A$31:B$34,2,0)*W1281))),0)</f>
        <v/>
      </c>
      <c r="AE1281" s="121" t="str">
        <f t="shared" si="630"/>
        <v/>
      </c>
      <c r="AF1281" s="138" t="str">
        <f t="shared" si="631"/>
        <v/>
      </c>
      <c r="AG1281" s="122" t="str">
        <f t="shared" si="632"/>
        <v/>
      </c>
      <c r="AH1281" s="123" t="str">
        <f t="shared" si="633"/>
        <v/>
      </c>
      <c r="AI1281" s="139" t="str">
        <f>IF(AE:AE="","",IF(R1281="Refreshment Beverage",AK1281*(Rates!J$19/100),ROUND(SUM(AH1281*(Rates!$J$8/100)),4)))</f>
        <v/>
      </c>
      <c r="AJ1281" s="124" t="str">
        <f t="shared" si="634"/>
        <v/>
      </c>
      <c r="AK1281" s="125" t="str">
        <f t="shared" si="635"/>
        <v/>
      </c>
      <c r="AL1281" s="121" t="str">
        <f t="shared" si="636"/>
        <v/>
      </c>
      <c r="AM1281" s="138" t="str">
        <f>IF(AS1281="","",IF(R1281="Refreshment Beverage",ROUND(AS1281*Rates!K$19,4),ROUND(AO1281*(VLOOKUP(VALUE(Q1281),Rates!G$4:L$12,3,0)),4)))</f>
        <v/>
      </c>
      <c r="AN1281" s="126" t="str">
        <f>IF(AS1281="","",IF(R1281="Refreshment Beverage",AS1281*(Rates!J$19/100),MAX(AM1281,AB1281)))</f>
        <v/>
      </c>
      <c r="AO1281" s="127" t="str">
        <f t="shared" si="637"/>
        <v/>
      </c>
      <c r="AP1281" s="127" t="str">
        <f t="shared" si="638"/>
        <v/>
      </c>
      <c r="AQ1281" s="140" t="str">
        <f>IF(AS1281="","",IF(R1281="Refreshment Beverage",ROUND(SUM(VLOOKUP(Q:Q,Rates!G$15:L$19,3,0)*(AS1281-Y1281-Z1281-AA1281)),4),ROUND(SUM(Rates!$K$8*AS1281),4)))</f>
        <v/>
      </c>
      <c r="AR1281" s="139" t="str">
        <f t="shared" si="639"/>
        <v/>
      </c>
      <c r="AS1281" s="125" t="str">
        <f t="shared" si="640"/>
        <v/>
      </c>
      <c r="AT1281" s="121" t="str">
        <f t="shared" si="641"/>
        <v/>
      </c>
      <c r="AU1281" s="138" t="str">
        <f>IF(AX1281="","",IF(R1281="Refreshment Beverage",ROUND((BA1281-Y1281-Z1281-AA1281)*VLOOKUP(VALUE(Q1281),Rates!G$15:L$19,3,0),4),ROUND(AW1281*(VLOOKUP(VALUE(Q1281),Rates!G:L,3,0)),4)))</f>
        <v/>
      </c>
      <c r="AV1281" s="126" t="str">
        <f t="shared" si="642"/>
        <v/>
      </c>
      <c r="AW1281" s="127" t="str">
        <f t="shared" si="643"/>
        <v/>
      </c>
      <c r="AX1281" s="123" t="str">
        <f t="shared" si="644"/>
        <v/>
      </c>
      <c r="AY1281" s="140" t="str">
        <f>IF(AX1281="","",IF(R1281="Refreshment Beverage",ROUND(SUM(AX1281*Rates!K$19),4),ROUND(SUM(AX1281*(Rates!J$8/100)),4)))</f>
        <v/>
      </c>
      <c r="AZ1281" s="124" t="str">
        <f t="shared" si="645"/>
        <v/>
      </c>
      <c r="BA1281" s="125" t="str">
        <f t="shared" si="646"/>
        <v/>
      </c>
      <c r="BB1281" s="115"/>
      <c r="BC1281" s="143"/>
      <c r="BD1281" s="100"/>
      <c r="BE1281" s="100"/>
      <c r="BF1281" s="100"/>
      <c r="BG1281" s="100"/>
    </row>
    <row r="1282" spans="1:59" ht="12.75" customHeight="1" x14ac:dyDescent="0.2">
      <c r="A1282" s="144"/>
      <c r="B1282" s="141"/>
      <c r="C1282" s="141"/>
      <c r="D1282" s="142"/>
      <c r="E1282" s="142"/>
      <c r="F1282" s="142"/>
      <c r="G1282" s="142"/>
      <c r="H1282" s="142"/>
      <c r="I1282" s="129"/>
      <c r="J1282" s="130"/>
      <c r="K1282" s="131" t="str">
        <f t="shared" si="617"/>
        <v/>
      </c>
      <c r="L1282" s="132" t="str">
        <f t="shared" si="618"/>
        <v/>
      </c>
      <c r="M1282" s="133" t="str">
        <f t="shared" si="619"/>
        <v/>
      </c>
      <c r="N1282" s="134" t="str">
        <f>IFERROR(IF(B:B="","",IF(R1282="Beer",SUM(LOOKUP(2,1/(Rates!$B$3:$B$5&lt;=W1282)/(Rates!$C$3:$C$5&gt;=W1282),Rates!$D$3:$D$5)*(X1282/100)*W1282),IF(R1282="Refreshment Beverage",SUM(LOOKUP(2,1/(Rates!$B$7:$B$11&lt;=W1282)/(Rates!$C$7:$C$11&gt;=W1282),Rates!$D$7:$D$11)*(X1282/100)*W1282)))),"")</f>
        <v/>
      </c>
      <c r="O1282" s="134" t="str">
        <f t="shared" si="620"/>
        <v/>
      </c>
      <c r="P1282" s="116"/>
      <c r="Q1282" s="117" t="str">
        <f t="shared" si="621"/>
        <v/>
      </c>
      <c r="R1282" s="128" t="str">
        <f t="shared" si="622"/>
        <v/>
      </c>
      <c r="S1282" s="135" t="str">
        <f>IF(B1282="","",IF(R1282="Refreshment Beverage",VLOOKUP(VALUE(Q1282),Rates!G$15:L$19,2,0),VLOOKUP(VALUE(Q1282),Rates!G$4:L$12,2,0)))</f>
        <v/>
      </c>
      <c r="T1282" s="135" t="str">
        <f t="shared" si="623"/>
        <v/>
      </c>
      <c r="U1282" s="118" t="str">
        <f t="shared" si="624"/>
        <v/>
      </c>
      <c r="V1282" s="135" t="str">
        <f t="shared" si="625"/>
        <v/>
      </c>
      <c r="W1282" s="135" t="str">
        <f t="shared" si="626"/>
        <v/>
      </c>
      <c r="X1282" s="119" t="str">
        <f t="shared" si="627"/>
        <v/>
      </c>
      <c r="Y1282" s="120" t="str">
        <f>IF(B:B="","",IF(R1282="Refreshment Beverage",VLOOKUP(Q1282,Rates!G$15:L$19,6,0)*W1282,VLOOKUP(Q1282,Rates!G$4:L$12,6,0)*W1282))</f>
        <v/>
      </c>
      <c r="Z1282" s="120" t="str">
        <f t="shared" si="628"/>
        <v/>
      </c>
      <c r="AA1282" s="120" t="str">
        <f t="shared" si="629"/>
        <v/>
      </c>
      <c r="AB1282" s="136" t="str">
        <f>IF(B:B="","",IF(R1282="Refreshment Beverage","",IF(AND(R1282="Beer",Q1282=0),SUM(LOOKUP(2,1/(Rates!$B$15:$B$18&lt;=W1282)/(Rates!$C$15:$C$18&gt;=W1282),Rates!$D$15:$D$18)*W1282),VLOOKUP(VALUE(Q:Q),Rates!A:B,2,0)*W1282)))</f>
        <v/>
      </c>
      <c r="AC1282" s="136" t="str">
        <f>IF(B:B="","",IF(R1282="Refreshment Beverage","",IF(AND(R1282="Beer",Q1282=0),SUM(LOOKUP(2,1/(Rates!$B$15:$B$18&lt;=W1282)/(Rates!$C$15:$C$18&gt;=W1282),Rates!$E$15:$E$18)*W1282),VLOOKUP(VALUE(Q:Q),Rates!A:C,3,0)*W1282)))</f>
        <v/>
      </c>
      <c r="AD1282" s="137" t="str">
        <f>IFERROR(IF(B:B="","",IF(R1282="Beer","",IF(VALUE(Q1282)=0,VLOOKUP(VLOOKUP(B:B,#REF!,16,0),Rates!A:E,2,0),VLOOKUP(VALUE(Q1282),Rates!A$31:B$34,2,0)*W1282))),0)</f>
        <v/>
      </c>
      <c r="AE1282" s="121" t="str">
        <f t="shared" si="630"/>
        <v/>
      </c>
      <c r="AF1282" s="138" t="str">
        <f t="shared" si="631"/>
        <v/>
      </c>
      <c r="AG1282" s="122" t="str">
        <f t="shared" si="632"/>
        <v/>
      </c>
      <c r="AH1282" s="123" t="str">
        <f t="shared" si="633"/>
        <v/>
      </c>
      <c r="AI1282" s="139" t="str">
        <f>IF(AE:AE="","",IF(R1282="Refreshment Beverage",AK1282*(Rates!J$19/100),ROUND(SUM(AH1282*(Rates!$J$8/100)),4)))</f>
        <v/>
      </c>
      <c r="AJ1282" s="124" t="str">
        <f t="shared" si="634"/>
        <v/>
      </c>
      <c r="AK1282" s="125" t="str">
        <f t="shared" si="635"/>
        <v/>
      </c>
      <c r="AL1282" s="121" t="str">
        <f t="shared" si="636"/>
        <v/>
      </c>
      <c r="AM1282" s="138" t="str">
        <f>IF(AS1282="","",IF(R1282="Refreshment Beverage",ROUND(AS1282*Rates!K$19,4),ROUND(AO1282*(VLOOKUP(VALUE(Q1282),Rates!G$4:L$12,3,0)),4)))</f>
        <v/>
      </c>
      <c r="AN1282" s="126" t="str">
        <f>IF(AS1282="","",IF(R1282="Refreshment Beverage",AS1282*(Rates!J$19/100),MAX(AM1282,AB1282)))</f>
        <v/>
      </c>
      <c r="AO1282" s="127" t="str">
        <f t="shared" si="637"/>
        <v/>
      </c>
      <c r="AP1282" s="127" t="str">
        <f t="shared" si="638"/>
        <v/>
      </c>
      <c r="AQ1282" s="140" t="str">
        <f>IF(AS1282="","",IF(R1282="Refreshment Beverage",ROUND(SUM(VLOOKUP(Q:Q,Rates!G$15:L$19,3,0)*(AS1282-Y1282-Z1282-AA1282)),4),ROUND(SUM(Rates!$K$8*AS1282),4)))</f>
        <v/>
      </c>
      <c r="AR1282" s="139" t="str">
        <f t="shared" si="639"/>
        <v/>
      </c>
      <c r="AS1282" s="125" t="str">
        <f t="shared" si="640"/>
        <v/>
      </c>
      <c r="AT1282" s="121" t="str">
        <f t="shared" si="641"/>
        <v/>
      </c>
      <c r="AU1282" s="138" t="str">
        <f>IF(AX1282="","",IF(R1282="Refreshment Beverage",ROUND((BA1282-Y1282-Z1282-AA1282)*VLOOKUP(VALUE(Q1282),Rates!G$15:L$19,3,0),4),ROUND(AW1282*(VLOOKUP(VALUE(Q1282),Rates!G:L,3,0)),4)))</f>
        <v/>
      </c>
      <c r="AV1282" s="126" t="str">
        <f t="shared" si="642"/>
        <v/>
      </c>
      <c r="AW1282" s="127" t="str">
        <f t="shared" si="643"/>
        <v/>
      </c>
      <c r="AX1282" s="123" t="str">
        <f t="shared" si="644"/>
        <v/>
      </c>
      <c r="AY1282" s="140" t="str">
        <f>IF(AX1282="","",IF(R1282="Refreshment Beverage",ROUND(SUM(AX1282*Rates!K$19),4),ROUND(SUM(AX1282*(Rates!J$8/100)),4)))</f>
        <v/>
      </c>
      <c r="AZ1282" s="124" t="str">
        <f t="shared" si="645"/>
        <v/>
      </c>
      <c r="BA1282" s="125" t="str">
        <f t="shared" si="646"/>
        <v/>
      </c>
      <c r="BB1282" s="115"/>
      <c r="BC1282" s="143"/>
      <c r="BD1282" s="100"/>
      <c r="BE1282" s="100"/>
      <c r="BF1282" s="100"/>
      <c r="BG1282" s="100"/>
    </row>
    <row r="1283" spans="1:59" ht="12.75" customHeight="1" x14ac:dyDescent="0.2">
      <c r="A1283" s="144"/>
      <c r="B1283" s="141"/>
      <c r="C1283" s="141"/>
      <c r="D1283" s="142"/>
      <c r="E1283" s="142"/>
      <c r="F1283" s="142"/>
      <c r="G1283" s="142"/>
      <c r="H1283" s="142"/>
      <c r="I1283" s="129"/>
      <c r="J1283" s="130"/>
      <c r="K1283" s="131" t="str">
        <f t="shared" si="617"/>
        <v/>
      </c>
      <c r="L1283" s="132" t="str">
        <f t="shared" si="618"/>
        <v/>
      </c>
      <c r="M1283" s="133" t="str">
        <f t="shared" si="619"/>
        <v/>
      </c>
      <c r="N1283" s="134" t="str">
        <f>IFERROR(IF(B:B="","",IF(R1283="Beer",SUM(LOOKUP(2,1/(Rates!$B$3:$B$5&lt;=W1283)/(Rates!$C$3:$C$5&gt;=W1283),Rates!$D$3:$D$5)*(X1283/100)*W1283),IF(R1283="Refreshment Beverage",SUM(LOOKUP(2,1/(Rates!$B$7:$B$11&lt;=W1283)/(Rates!$C$7:$C$11&gt;=W1283),Rates!$D$7:$D$11)*(X1283/100)*W1283)))),"")</f>
        <v/>
      </c>
      <c r="O1283" s="134" t="str">
        <f t="shared" si="620"/>
        <v/>
      </c>
      <c r="P1283" s="116"/>
      <c r="Q1283" s="117" t="str">
        <f t="shared" si="621"/>
        <v/>
      </c>
      <c r="R1283" s="128" t="str">
        <f t="shared" si="622"/>
        <v/>
      </c>
      <c r="S1283" s="135" t="str">
        <f>IF(B1283="","",IF(R1283="Refreshment Beverage",VLOOKUP(VALUE(Q1283),Rates!G$15:L$19,2,0),VLOOKUP(VALUE(Q1283),Rates!G$4:L$12,2,0)))</f>
        <v/>
      </c>
      <c r="T1283" s="135" t="str">
        <f t="shared" si="623"/>
        <v/>
      </c>
      <c r="U1283" s="118" t="str">
        <f t="shared" si="624"/>
        <v/>
      </c>
      <c r="V1283" s="135" t="str">
        <f t="shared" si="625"/>
        <v/>
      </c>
      <c r="W1283" s="135" t="str">
        <f t="shared" si="626"/>
        <v/>
      </c>
      <c r="X1283" s="119" t="str">
        <f t="shared" si="627"/>
        <v/>
      </c>
      <c r="Y1283" s="120" t="str">
        <f>IF(B:B="","",IF(R1283="Refreshment Beverage",VLOOKUP(Q1283,Rates!G$15:L$19,6,0)*W1283,VLOOKUP(Q1283,Rates!G$4:L$12,6,0)*W1283))</f>
        <v/>
      </c>
      <c r="Z1283" s="120" t="str">
        <f t="shared" si="628"/>
        <v/>
      </c>
      <c r="AA1283" s="120" t="str">
        <f t="shared" si="629"/>
        <v/>
      </c>
      <c r="AB1283" s="136" t="str">
        <f>IF(B:B="","",IF(R1283="Refreshment Beverage","",IF(AND(R1283="Beer",Q1283=0),SUM(LOOKUP(2,1/(Rates!$B$15:$B$18&lt;=W1283)/(Rates!$C$15:$C$18&gt;=W1283),Rates!$D$15:$D$18)*W1283),VLOOKUP(VALUE(Q:Q),Rates!A:B,2,0)*W1283)))</f>
        <v/>
      </c>
      <c r="AC1283" s="136" t="str">
        <f>IF(B:B="","",IF(R1283="Refreshment Beverage","",IF(AND(R1283="Beer",Q1283=0),SUM(LOOKUP(2,1/(Rates!$B$15:$B$18&lt;=W1283)/(Rates!$C$15:$C$18&gt;=W1283),Rates!$E$15:$E$18)*W1283),VLOOKUP(VALUE(Q:Q),Rates!A:C,3,0)*W1283)))</f>
        <v/>
      </c>
      <c r="AD1283" s="137" t="str">
        <f>IFERROR(IF(B:B="","",IF(R1283="Beer","",IF(VALUE(Q1283)=0,VLOOKUP(VLOOKUP(B:B,#REF!,16,0),Rates!A:E,2,0),VLOOKUP(VALUE(Q1283),Rates!A$31:B$34,2,0)*W1283))),0)</f>
        <v/>
      </c>
      <c r="AE1283" s="121" t="str">
        <f t="shared" si="630"/>
        <v/>
      </c>
      <c r="AF1283" s="138" t="str">
        <f t="shared" si="631"/>
        <v/>
      </c>
      <c r="AG1283" s="122" t="str">
        <f t="shared" si="632"/>
        <v/>
      </c>
      <c r="AH1283" s="123" t="str">
        <f t="shared" si="633"/>
        <v/>
      </c>
      <c r="AI1283" s="139" t="str">
        <f>IF(AE:AE="","",IF(R1283="Refreshment Beverage",AK1283*(Rates!J$19/100),ROUND(SUM(AH1283*(Rates!$J$8/100)),4)))</f>
        <v/>
      </c>
      <c r="AJ1283" s="124" t="str">
        <f t="shared" si="634"/>
        <v/>
      </c>
      <c r="AK1283" s="125" t="str">
        <f t="shared" si="635"/>
        <v/>
      </c>
      <c r="AL1283" s="121" t="str">
        <f t="shared" si="636"/>
        <v/>
      </c>
      <c r="AM1283" s="138" t="str">
        <f>IF(AS1283="","",IF(R1283="Refreshment Beverage",ROUND(AS1283*Rates!K$19,4),ROUND(AO1283*(VLOOKUP(VALUE(Q1283),Rates!G$4:L$12,3,0)),4)))</f>
        <v/>
      </c>
      <c r="AN1283" s="126" t="str">
        <f>IF(AS1283="","",IF(R1283="Refreshment Beverage",AS1283*(Rates!J$19/100),MAX(AM1283,AB1283)))</f>
        <v/>
      </c>
      <c r="AO1283" s="127" t="str">
        <f t="shared" si="637"/>
        <v/>
      </c>
      <c r="AP1283" s="127" t="str">
        <f t="shared" si="638"/>
        <v/>
      </c>
      <c r="AQ1283" s="140" t="str">
        <f>IF(AS1283="","",IF(R1283="Refreshment Beverage",ROUND(SUM(VLOOKUP(Q:Q,Rates!G$15:L$19,3,0)*(AS1283-Y1283-Z1283-AA1283)),4),ROUND(SUM(Rates!$K$8*AS1283),4)))</f>
        <v/>
      </c>
      <c r="AR1283" s="139" t="str">
        <f t="shared" si="639"/>
        <v/>
      </c>
      <c r="AS1283" s="125" t="str">
        <f t="shared" si="640"/>
        <v/>
      </c>
      <c r="AT1283" s="121" t="str">
        <f t="shared" si="641"/>
        <v/>
      </c>
      <c r="AU1283" s="138" t="str">
        <f>IF(AX1283="","",IF(R1283="Refreshment Beverage",ROUND((BA1283-Y1283-Z1283-AA1283)*VLOOKUP(VALUE(Q1283),Rates!G$15:L$19,3,0),4),ROUND(AW1283*(VLOOKUP(VALUE(Q1283),Rates!G:L,3,0)),4)))</f>
        <v/>
      </c>
      <c r="AV1283" s="126" t="str">
        <f t="shared" si="642"/>
        <v/>
      </c>
      <c r="AW1283" s="127" t="str">
        <f t="shared" si="643"/>
        <v/>
      </c>
      <c r="AX1283" s="123" t="str">
        <f t="shared" si="644"/>
        <v/>
      </c>
      <c r="AY1283" s="140" t="str">
        <f>IF(AX1283="","",IF(R1283="Refreshment Beverage",ROUND(SUM(AX1283*Rates!K$19),4),ROUND(SUM(AX1283*(Rates!J$8/100)),4)))</f>
        <v/>
      </c>
      <c r="AZ1283" s="124" t="str">
        <f t="shared" si="645"/>
        <v/>
      </c>
      <c r="BA1283" s="125" t="str">
        <f t="shared" si="646"/>
        <v/>
      </c>
      <c r="BB1283" s="115"/>
      <c r="BC1283" s="143"/>
      <c r="BD1283" s="100"/>
      <c r="BE1283" s="100"/>
      <c r="BF1283" s="100"/>
      <c r="BG1283" s="100"/>
    </row>
    <row r="1284" spans="1:59" ht="12.75" customHeight="1" x14ac:dyDescent="0.2">
      <c r="A1284" s="144"/>
      <c r="B1284" s="141"/>
      <c r="C1284" s="141"/>
      <c r="D1284" s="142"/>
      <c r="E1284" s="142"/>
      <c r="F1284" s="142"/>
      <c r="G1284" s="142"/>
      <c r="H1284" s="142"/>
      <c r="I1284" s="129"/>
      <c r="J1284" s="130"/>
      <c r="K1284" s="131" t="str">
        <f t="shared" si="617"/>
        <v/>
      </c>
      <c r="L1284" s="132" t="str">
        <f t="shared" si="618"/>
        <v/>
      </c>
      <c r="M1284" s="133" t="str">
        <f t="shared" si="619"/>
        <v/>
      </c>
      <c r="N1284" s="134" t="str">
        <f>IFERROR(IF(B:B="","",IF(R1284="Beer",SUM(LOOKUP(2,1/(Rates!$B$3:$B$5&lt;=W1284)/(Rates!$C$3:$C$5&gt;=W1284),Rates!$D$3:$D$5)*(X1284/100)*W1284),IF(R1284="Refreshment Beverage",SUM(LOOKUP(2,1/(Rates!$B$7:$B$11&lt;=W1284)/(Rates!$C$7:$C$11&gt;=W1284),Rates!$D$7:$D$11)*(X1284/100)*W1284)))),"")</f>
        <v/>
      </c>
      <c r="O1284" s="134" t="str">
        <f t="shared" si="620"/>
        <v/>
      </c>
      <c r="P1284" s="116"/>
      <c r="Q1284" s="117" t="str">
        <f t="shared" si="621"/>
        <v/>
      </c>
      <c r="R1284" s="128" t="str">
        <f t="shared" si="622"/>
        <v/>
      </c>
      <c r="S1284" s="135" t="str">
        <f>IF(B1284="","",IF(R1284="Refreshment Beverage",VLOOKUP(VALUE(Q1284),Rates!G$15:L$19,2,0),VLOOKUP(VALUE(Q1284),Rates!G$4:L$12,2,0)))</f>
        <v/>
      </c>
      <c r="T1284" s="135" t="str">
        <f t="shared" si="623"/>
        <v/>
      </c>
      <c r="U1284" s="118" t="str">
        <f t="shared" si="624"/>
        <v/>
      </c>
      <c r="V1284" s="135" t="str">
        <f t="shared" si="625"/>
        <v/>
      </c>
      <c r="W1284" s="135" t="str">
        <f t="shared" si="626"/>
        <v/>
      </c>
      <c r="X1284" s="119" t="str">
        <f t="shared" si="627"/>
        <v/>
      </c>
      <c r="Y1284" s="120" t="str">
        <f>IF(B:B="","",IF(R1284="Refreshment Beverage",VLOOKUP(Q1284,Rates!G$15:L$19,6,0)*W1284,VLOOKUP(Q1284,Rates!G$4:L$12,6,0)*W1284))</f>
        <v/>
      </c>
      <c r="Z1284" s="120" t="str">
        <f t="shared" si="628"/>
        <v/>
      </c>
      <c r="AA1284" s="120" t="str">
        <f t="shared" si="629"/>
        <v/>
      </c>
      <c r="AB1284" s="136" t="str">
        <f>IF(B:B="","",IF(R1284="Refreshment Beverage","",IF(AND(R1284="Beer",Q1284=0),SUM(LOOKUP(2,1/(Rates!$B$15:$B$18&lt;=W1284)/(Rates!$C$15:$C$18&gt;=W1284),Rates!$D$15:$D$18)*W1284),VLOOKUP(VALUE(Q:Q),Rates!A:B,2,0)*W1284)))</f>
        <v/>
      </c>
      <c r="AC1284" s="136" t="str">
        <f>IF(B:B="","",IF(R1284="Refreshment Beverage","",IF(AND(R1284="Beer",Q1284=0),SUM(LOOKUP(2,1/(Rates!$B$15:$B$18&lt;=W1284)/(Rates!$C$15:$C$18&gt;=W1284),Rates!$E$15:$E$18)*W1284),VLOOKUP(VALUE(Q:Q),Rates!A:C,3,0)*W1284)))</f>
        <v/>
      </c>
      <c r="AD1284" s="137" t="str">
        <f>IFERROR(IF(B:B="","",IF(R1284="Beer","",IF(VALUE(Q1284)=0,VLOOKUP(VLOOKUP(B:B,#REF!,16,0),Rates!A:E,2,0),VLOOKUP(VALUE(Q1284),Rates!A$31:B$34,2,0)*W1284))),0)</f>
        <v/>
      </c>
      <c r="AE1284" s="121" t="str">
        <f t="shared" si="630"/>
        <v/>
      </c>
      <c r="AF1284" s="138" t="str">
        <f t="shared" si="631"/>
        <v/>
      </c>
      <c r="AG1284" s="122" t="str">
        <f t="shared" si="632"/>
        <v/>
      </c>
      <c r="AH1284" s="123" t="str">
        <f t="shared" si="633"/>
        <v/>
      </c>
      <c r="AI1284" s="139" t="str">
        <f>IF(AE:AE="","",IF(R1284="Refreshment Beverage",AK1284*(Rates!J$19/100),ROUND(SUM(AH1284*(Rates!$J$8/100)),4)))</f>
        <v/>
      </c>
      <c r="AJ1284" s="124" t="str">
        <f t="shared" si="634"/>
        <v/>
      </c>
      <c r="AK1284" s="125" t="str">
        <f t="shared" si="635"/>
        <v/>
      </c>
      <c r="AL1284" s="121" t="str">
        <f t="shared" si="636"/>
        <v/>
      </c>
      <c r="AM1284" s="138" t="str">
        <f>IF(AS1284="","",IF(R1284="Refreshment Beverage",ROUND(AS1284*Rates!K$19,4),ROUND(AO1284*(VLOOKUP(VALUE(Q1284),Rates!G$4:L$12,3,0)),4)))</f>
        <v/>
      </c>
      <c r="AN1284" s="126" t="str">
        <f>IF(AS1284="","",IF(R1284="Refreshment Beverage",AS1284*(Rates!J$19/100),MAX(AM1284,AB1284)))</f>
        <v/>
      </c>
      <c r="AO1284" s="127" t="str">
        <f t="shared" si="637"/>
        <v/>
      </c>
      <c r="AP1284" s="127" t="str">
        <f t="shared" si="638"/>
        <v/>
      </c>
      <c r="AQ1284" s="140" t="str">
        <f>IF(AS1284="","",IF(R1284="Refreshment Beverage",ROUND(SUM(VLOOKUP(Q:Q,Rates!G$15:L$19,3,0)*(AS1284-Y1284-Z1284-AA1284)),4),ROUND(SUM(Rates!$K$8*AS1284),4)))</f>
        <v/>
      </c>
      <c r="AR1284" s="139" t="str">
        <f t="shared" si="639"/>
        <v/>
      </c>
      <c r="AS1284" s="125" t="str">
        <f t="shared" si="640"/>
        <v/>
      </c>
      <c r="AT1284" s="121" t="str">
        <f t="shared" si="641"/>
        <v/>
      </c>
      <c r="AU1284" s="138" t="str">
        <f>IF(AX1284="","",IF(R1284="Refreshment Beverage",ROUND((BA1284-Y1284-Z1284-AA1284)*VLOOKUP(VALUE(Q1284),Rates!G$15:L$19,3,0),4),ROUND(AW1284*(VLOOKUP(VALUE(Q1284),Rates!G:L,3,0)),4)))</f>
        <v/>
      </c>
      <c r="AV1284" s="126" t="str">
        <f t="shared" si="642"/>
        <v/>
      </c>
      <c r="AW1284" s="127" t="str">
        <f t="shared" si="643"/>
        <v/>
      </c>
      <c r="AX1284" s="123" t="str">
        <f t="shared" si="644"/>
        <v/>
      </c>
      <c r="AY1284" s="140" t="str">
        <f>IF(AX1284="","",IF(R1284="Refreshment Beverage",ROUND(SUM(AX1284*Rates!K$19),4),ROUND(SUM(AX1284*(Rates!J$8/100)),4)))</f>
        <v/>
      </c>
      <c r="AZ1284" s="124" t="str">
        <f t="shared" si="645"/>
        <v/>
      </c>
      <c r="BA1284" s="125" t="str">
        <f t="shared" si="646"/>
        <v/>
      </c>
      <c r="BB1284" s="115"/>
      <c r="BC1284" s="143"/>
      <c r="BD1284" s="100"/>
      <c r="BE1284" s="100"/>
      <c r="BF1284" s="100"/>
      <c r="BG1284" s="100"/>
    </row>
    <row r="1285" spans="1:59" ht="12.75" customHeight="1" x14ac:dyDescent="0.2">
      <c r="A1285" s="144"/>
      <c r="B1285" s="141"/>
      <c r="C1285" s="141"/>
      <c r="D1285" s="142"/>
      <c r="E1285" s="142"/>
      <c r="F1285" s="142"/>
      <c r="G1285" s="142"/>
      <c r="H1285" s="142"/>
      <c r="I1285" s="129"/>
      <c r="J1285" s="130"/>
      <c r="K1285" s="131" t="str">
        <f t="shared" si="617"/>
        <v/>
      </c>
      <c r="L1285" s="132" t="str">
        <f t="shared" si="618"/>
        <v/>
      </c>
      <c r="M1285" s="133" t="str">
        <f t="shared" si="619"/>
        <v/>
      </c>
      <c r="N1285" s="134" t="str">
        <f>IFERROR(IF(B:B="","",IF(R1285="Beer",SUM(LOOKUP(2,1/(Rates!$B$3:$B$5&lt;=W1285)/(Rates!$C$3:$C$5&gt;=W1285),Rates!$D$3:$D$5)*(X1285/100)*W1285),IF(R1285="Refreshment Beverage",SUM(LOOKUP(2,1/(Rates!$B$7:$B$11&lt;=W1285)/(Rates!$C$7:$C$11&gt;=W1285),Rates!$D$7:$D$11)*(X1285/100)*W1285)))),"")</f>
        <v/>
      </c>
      <c r="O1285" s="134" t="str">
        <f t="shared" si="620"/>
        <v/>
      </c>
      <c r="P1285" s="116"/>
      <c r="Q1285" s="117" t="str">
        <f t="shared" si="621"/>
        <v/>
      </c>
      <c r="R1285" s="128" t="str">
        <f t="shared" si="622"/>
        <v/>
      </c>
      <c r="S1285" s="135" t="str">
        <f>IF(B1285="","",IF(R1285="Refreshment Beverage",VLOOKUP(VALUE(Q1285),Rates!G$15:L$19,2,0),VLOOKUP(VALUE(Q1285),Rates!G$4:L$12,2,0)))</f>
        <v/>
      </c>
      <c r="T1285" s="135" t="str">
        <f t="shared" si="623"/>
        <v/>
      </c>
      <c r="U1285" s="118" t="str">
        <f t="shared" si="624"/>
        <v/>
      </c>
      <c r="V1285" s="135" t="str">
        <f t="shared" si="625"/>
        <v/>
      </c>
      <c r="W1285" s="135" t="str">
        <f t="shared" si="626"/>
        <v/>
      </c>
      <c r="X1285" s="119" t="str">
        <f t="shared" si="627"/>
        <v/>
      </c>
      <c r="Y1285" s="120" t="str">
        <f>IF(B:B="","",IF(R1285="Refreshment Beverage",VLOOKUP(Q1285,Rates!G$15:L$19,6,0)*W1285,VLOOKUP(Q1285,Rates!G$4:L$12,6,0)*W1285))</f>
        <v/>
      </c>
      <c r="Z1285" s="120" t="str">
        <f t="shared" si="628"/>
        <v/>
      </c>
      <c r="AA1285" s="120" t="str">
        <f t="shared" si="629"/>
        <v/>
      </c>
      <c r="AB1285" s="136" t="str">
        <f>IF(B:B="","",IF(R1285="Refreshment Beverage","",IF(AND(R1285="Beer",Q1285=0),SUM(LOOKUP(2,1/(Rates!$B$15:$B$18&lt;=W1285)/(Rates!$C$15:$C$18&gt;=W1285),Rates!$D$15:$D$18)*W1285),VLOOKUP(VALUE(Q:Q),Rates!A:B,2,0)*W1285)))</f>
        <v/>
      </c>
      <c r="AC1285" s="136" t="str">
        <f>IF(B:B="","",IF(R1285="Refreshment Beverage","",IF(AND(R1285="Beer",Q1285=0),SUM(LOOKUP(2,1/(Rates!$B$15:$B$18&lt;=W1285)/(Rates!$C$15:$C$18&gt;=W1285),Rates!$E$15:$E$18)*W1285),VLOOKUP(VALUE(Q:Q),Rates!A:C,3,0)*W1285)))</f>
        <v/>
      </c>
      <c r="AD1285" s="137" t="str">
        <f>IFERROR(IF(B:B="","",IF(R1285="Beer","",IF(VALUE(Q1285)=0,VLOOKUP(VLOOKUP(B:B,#REF!,16,0),Rates!A:E,2,0),VLOOKUP(VALUE(Q1285),Rates!A$31:B$34,2,0)*W1285))),0)</f>
        <v/>
      </c>
      <c r="AE1285" s="121" t="str">
        <f t="shared" si="630"/>
        <v/>
      </c>
      <c r="AF1285" s="138" t="str">
        <f t="shared" si="631"/>
        <v/>
      </c>
      <c r="AG1285" s="122" t="str">
        <f t="shared" si="632"/>
        <v/>
      </c>
      <c r="AH1285" s="123" t="str">
        <f t="shared" si="633"/>
        <v/>
      </c>
      <c r="AI1285" s="139" t="str">
        <f>IF(AE:AE="","",IF(R1285="Refreshment Beverage",AK1285*(Rates!J$19/100),ROUND(SUM(AH1285*(Rates!$J$8/100)),4)))</f>
        <v/>
      </c>
      <c r="AJ1285" s="124" t="str">
        <f t="shared" si="634"/>
        <v/>
      </c>
      <c r="AK1285" s="125" t="str">
        <f t="shared" si="635"/>
        <v/>
      </c>
      <c r="AL1285" s="121" t="str">
        <f t="shared" si="636"/>
        <v/>
      </c>
      <c r="AM1285" s="138" t="str">
        <f>IF(AS1285="","",IF(R1285="Refreshment Beverage",ROUND(AS1285*Rates!K$19,4),ROUND(AO1285*(VLOOKUP(VALUE(Q1285),Rates!G$4:L$12,3,0)),4)))</f>
        <v/>
      </c>
      <c r="AN1285" s="126" t="str">
        <f>IF(AS1285="","",IF(R1285="Refreshment Beverage",AS1285*(Rates!J$19/100),MAX(AM1285,AB1285)))</f>
        <v/>
      </c>
      <c r="AO1285" s="127" t="str">
        <f t="shared" si="637"/>
        <v/>
      </c>
      <c r="AP1285" s="127" t="str">
        <f t="shared" si="638"/>
        <v/>
      </c>
      <c r="AQ1285" s="140" t="str">
        <f>IF(AS1285="","",IF(R1285="Refreshment Beverage",ROUND(SUM(VLOOKUP(Q:Q,Rates!G$15:L$19,3,0)*(AS1285-Y1285-Z1285-AA1285)),4),ROUND(SUM(Rates!$K$8*AS1285),4)))</f>
        <v/>
      </c>
      <c r="AR1285" s="139" t="str">
        <f t="shared" si="639"/>
        <v/>
      </c>
      <c r="AS1285" s="125" t="str">
        <f t="shared" si="640"/>
        <v/>
      </c>
      <c r="AT1285" s="121" t="str">
        <f t="shared" si="641"/>
        <v/>
      </c>
      <c r="AU1285" s="138" t="str">
        <f>IF(AX1285="","",IF(R1285="Refreshment Beverage",ROUND((BA1285-Y1285-Z1285-AA1285)*VLOOKUP(VALUE(Q1285),Rates!G$15:L$19,3,0),4),ROUND(AW1285*(VLOOKUP(VALUE(Q1285),Rates!G:L,3,0)),4)))</f>
        <v/>
      </c>
      <c r="AV1285" s="126" t="str">
        <f t="shared" si="642"/>
        <v/>
      </c>
      <c r="AW1285" s="127" t="str">
        <f t="shared" si="643"/>
        <v/>
      </c>
      <c r="AX1285" s="123" t="str">
        <f t="shared" si="644"/>
        <v/>
      </c>
      <c r="AY1285" s="140" t="str">
        <f>IF(AX1285="","",IF(R1285="Refreshment Beverage",ROUND(SUM(AX1285*Rates!K$19),4),ROUND(SUM(AX1285*(Rates!J$8/100)),4)))</f>
        <v/>
      </c>
      <c r="AZ1285" s="124" t="str">
        <f t="shared" si="645"/>
        <v/>
      </c>
      <c r="BA1285" s="125" t="str">
        <f t="shared" si="646"/>
        <v/>
      </c>
      <c r="BB1285" s="115"/>
      <c r="BC1285" s="143"/>
      <c r="BD1285" s="100"/>
      <c r="BE1285" s="100"/>
      <c r="BF1285" s="100"/>
      <c r="BG1285" s="100"/>
    </row>
    <row r="1286" spans="1:59" ht="12.75" customHeight="1" x14ac:dyDescent="0.2">
      <c r="A1286" s="144"/>
      <c r="B1286" s="141"/>
      <c r="C1286" s="141"/>
      <c r="D1286" s="142"/>
      <c r="E1286" s="142"/>
      <c r="F1286" s="142"/>
      <c r="G1286" s="142"/>
      <c r="H1286" s="142"/>
      <c r="I1286" s="129"/>
      <c r="J1286" s="130"/>
      <c r="K1286" s="131" t="str">
        <f t="shared" si="617"/>
        <v/>
      </c>
      <c r="L1286" s="132" t="str">
        <f t="shared" si="618"/>
        <v/>
      </c>
      <c r="M1286" s="133" t="str">
        <f t="shared" si="619"/>
        <v/>
      </c>
      <c r="N1286" s="134" t="str">
        <f>IFERROR(IF(B:B="","",IF(R1286="Beer",SUM(LOOKUP(2,1/(Rates!$B$3:$B$5&lt;=W1286)/(Rates!$C$3:$C$5&gt;=W1286),Rates!$D$3:$D$5)*(X1286/100)*W1286),IF(R1286="Refreshment Beverage",SUM(LOOKUP(2,1/(Rates!$B$7:$B$11&lt;=W1286)/(Rates!$C$7:$C$11&gt;=W1286),Rates!$D$7:$D$11)*(X1286/100)*W1286)))),"")</f>
        <v/>
      </c>
      <c r="O1286" s="134" t="str">
        <f t="shared" si="620"/>
        <v/>
      </c>
      <c r="P1286" s="116"/>
      <c r="Q1286" s="117" t="str">
        <f t="shared" si="621"/>
        <v/>
      </c>
      <c r="R1286" s="128" t="str">
        <f t="shared" si="622"/>
        <v/>
      </c>
      <c r="S1286" s="135" t="str">
        <f>IF(B1286="","",IF(R1286="Refreshment Beverage",VLOOKUP(VALUE(Q1286),Rates!G$15:L$19,2,0),VLOOKUP(VALUE(Q1286),Rates!G$4:L$12,2,0)))</f>
        <v/>
      </c>
      <c r="T1286" s="135" t="str">
        <f t="shared" si="623"/>
        <v/>
      </c>
      <c r="U1286" s="118" t="str">
        <f t="shared" si="624"/>
        <v/>
      </c>
      <c r="V1286" s="135" t="str">
        <f t="shared" si="625"/>
        <v/>
      </c>
      <c r="W1286" s="135" t="str">
        <f t="shared" si="626"/>
        <v/>
      </c>
      <c r="X1286" s="119" t="str">
        <f t="shared" si="627"/>
        <v/>
      </c>
      <c r="Y1286" s="120" t="str">
        <f>IF(B:B="","",IF(R1286="Refreshment Beverage",VLOOKUP(Q1286,Rates!G$15:L$19,6,0)*W1286,VLOOKUP(Q1286,Rates!G$4:L$12,6,0)*W1286))</f>
        <v/>
      </c>
      <c r="Z1286" s="120" t="str">
        <f t="shared" si="628"/>
        <v/>
      </c>
      <c r="AA1286" s="120" t="str">
        <f t="shared" si="629"/>
        <v/>
      </c>
      <c r="AB1286" s="136" t="str">
        <f>IF(B:B="","",IF(R1286="Refreshment Beverage","",IF(AND(R1286="Beer",Q1286=0),SUM(LOOKUP(2,1/(Rates!$B$15:$B$18&lt;=W1286)/(Rates!$C$15:$C$18&gt;=W1286),Rates!$D$15:$D$18)*W1286),VLOOKUP(VALUE(Q:Q),Rates!A:B,2,0)*W1286)))</f>
        <v/>
      </c>
      <c r="AC1286" s="136" t="str">
        <f>IF(B:B="","",IF(R1286="Refreshment Beverage","",IF(AND(R1286="Beer",Q1286=0),SUM(LOOKUP(2,1/(Rates!$B$15:$B$18&lt;=W1286)/(Rates!$C$15:$C$18&gt;=W1286),Rates!$E$15:$E$18)*W1286),VLOOKUP(VALUE(Q:Q),Rates!A:C,3,0)*W1286)))</f>
        <v/>
      </c>
      <c r="AD1286" s="137" t="str">
        <f>IFERROR(IF(B:B="","",IF(R1286="Beer","",IF(VALUE(Q1286)=0,VLOOKUP(VLOOKUP(B:B,#REF!,16,0),Rates!A:E,2,0),VLOOKUP(VALUE(Q1286),Rates!A$31:B$34,2,0)*W1286))),0)</f>
        <v/>
      </c>
      <c r="AE1286" s="121" t="str">
        <f t="shared" si="630"/>
        <v/>
      </c>
      <c r="AF1286" s="138" t="str">
        <f t="shared" si="631"/>
        <v/>
      </c>
      <c r="AG1286" s="122" t="str">
        <f t="shared" si="632"/>
        <v/>
      </c>
      <c r="AH1286" s="123" t="str">
        <f t="shared" si="633"/>
        <v/>
      </c>
      <c r="AI1286" s="139" t="str">
        <f>IF(AE:AE="","",IF(R1286="Refreshment Beverage",AK1286*(Rates!J$19/100),ROUND(SUM(AH1286*(Rates!$J$8/100)),4)))</f>
        <v/>
      </c>
      <c r="AJ1286" s="124" t="str">
        <f t="shared" si="634"/>
        <v/>
      </c>
      <c r="AK1286" s="125" t="str">
        <f t="shared" si="635"/>
        <v/>
      </c>
      <c r="AL1286" s="121" t="str">
        <f t="shared" si="636"/>
        <v/>
      </c>
      <c r="AM1286" s="138" t="str">
        <f>IF(AS1286="","",IF(R1286="Refreshment Beverage",ROUND(AS1286*Rates!K$19,4),ROUND(AO1286*(VLOOKUP(VALUE(Q1286),Rates!G$4:L$12,3,0)),4)))</f>
        <v/>
      </c>
      <c r="AN1286" s="126" t="str">
        <f>IF(AS1286="","",IF(R1286="Refreshment Beverage",AS1286*(Rates!J$19/100),MAX(AM1286,AB1286)))</f>
        <v/>
      </c>
      <c r="AO1286" s="127" t="str">
        <f t="shared" si="637"/>
        <v/>
      </c>
      <c r="AP1286" s="127" t="str">
        <f t="shared" si="638"/>
        <v/>
      </c>
      <c r="AQ1286" s="140" t="str">
        <f>IF(AS1286="","",IF(R1286="Refreshment Beverage",ROUND(SUM(VLOOKUP(Q:Q,Rates!G$15:L$19,3,0)*(AS1286-Y1286-Z1286-AA1286)),4),ROUND(SUM(Rates!$K$8*AS1286),4)))</f>
        <v/>
      </c>
      <c r="AR1286" s="139" t="str">
        <f t="shared" si="639"/>
        <v/>
      </c>
      <c r="AS1286" s="125" t="str">
        <f t="shared" si="640"/>
        <v/>
      </c>
      <c r="AT1286" s="121" t="str">
        <f t="shared" si="641"/>
        <v/>
      </c>
      <c r="AU1286" s="138" t="str">
        <f>IF(AX1286="","",IF(R1286="Refreshment Beverage",ROUND((BA1286-Y1286-Z1286-AA1286)*VLOOKUP(VALUE(Q1286),Rates!G$15:L$19,3,0),4),ROUND(AW1286*(VLOOKUP(VALUE(Q1286),Rates!G:L,3,0)),4)))</f>
        <v/>
      </c>
      <c r="AV1286" s="126" t="str">
        <f t="shared" si="642"/>
        <v/>
      </c>
      <c r="AW1286" s="127" t="str">
        <f t="shared" si="643"/>
        <v/>
      </c>
      <c r="AX1286" s="123" t="str">
        <f t="shared" si="644"/>
        <v/>
      </c>
      <c r="AY1286" s="140" t="str">
        <f>IF(AX1286="","",IF(R1286="Refreshment Beverage",ROUND(SUM(AX1286*Rates!K$19),4),ROUND(SUM(AX1286*(Rates!J$8/100)),4)))</f>
        <v/>
      </c>
      <c r="AZ1286" s="124" t="str">
        <f t="shared" si="645"/>
        <v/>
      </c>
      <c r="BA1286" s="125" t="str">
        <f t="shared" si="646"/>
        <v/>
      </c>
      <c r="BB1286" s="115"/>
      <c r="BC1286" s="143"/>
      <c r="BD1286" s="100"/>
      <c r="BE1286" s="100"/>
      <c r="BF1286" s="100"/>
      <c r="BG1286" s="100"/>
    </row>
    <row r="1287" spans="1:59" ht="12.75" customHeight="1" x14ac:dyDescent="0.2">
      <c r="A1287" s="144"/>
      <c r="B1287" s="141"/>
      <c r="C1287" s="141"/>
      <c r="D1287" s="142"/>
      <c r="E1287" s="142"/>
      <c r="F1287" s="142"/>
      <c r="G1287" s="142"/>
      <c r="H1287" s="142"/>
      <c r="I1287" s="129"/>
      <c r="J1287" s="130"/>
      <c r="K1287" s="131" t="str">
        <f t="shared" si="617"/>
        <v/>
      </c>
      <c r="L1287" s="132" t="str">
        <f t="shared" si="618"/>
        <v/>
      </c>
      <c r="M1287" s="133" t="str">
        <f t="shared" si="619"/>
        <v/>
      </c>
      <c r="N1287" s="134" t="str">
        <f>IFERROR(IF(B:B="","",IF(R1287="Beer",SUM(LOOKUP(2,1/(Rates!$B$3:$B$5&lt;=W1287)/(Rates!$C$3:$C$5&gt;=W1287),Rates!$D$3:$D$5)*(X1287/100)*W1287),IF(R1287="Refreshment Beverage",SUM(LOOKUP(2,1/(Rates!$B$7:$B$11&lt;=W1287)/(Rates!$C$7:$C$11&gt;=W1287),Rates!$D$7:$D$11)*(X1287/100)*W1287)))),"")</f>
        <v/>
      </c>
      <c r="O1287" s="134" t="str">
        <f t="shared" si="620"/>
        <v/>
      </c>
      <c r="P1287" s="116"/>
      <c r="Q1287" s="117" t="str">
        <f t="shared" si="621"/>
        <v/>
      </c>
      <c r="R1287" s="128" t="str">
        <f t="shared" si="622"/>
        <v/>
      </c>
      <c r="S1287" s="135" t="str">
        <f>IF(B1287="","",IF(R1287="Refreshment Beverage",VLOOKUP(VALUE(Q1287),Rates!G$15:L$19,2,0),VLOOKUP(VALUE(Q1287),Rates!G$4:L$12,2,0)))</f>
        <v/>
      </c>
      <c r="T1287" s="135" t="str">
        <f t="shared" si="623"/>
        <v/>
      </c>
      <c r="U1287" s="118" t="str">
        <f t="shared" si="624"/>
        <v/>
      </c>
      <c r="V1287" s="135" t="str">
        <f t="shared" si="625"/>
        <v/>
      </c>
      <c r="W1287" s="135" t="str">
        <f t="shared" si="626"/>
        <v/>
      </c>
      <c r="X1287" s="119" t="str">
        <f t="shared" si="627"/>
        <v/>
      </c>
      <c r="Y1287" s="120" t="str">
        <f>IF(B:B="","",IF(R1287="Refreshment Beverage",VLOOKUP(Q1287,Rates!G$15:L$19,6,0)*W1287,VLOOKUP(Q1287,Rates!G$4:L$12,6,0)*W1287))</f>
        <v/>
      </c>
      <c r="Z1287" s="120" t="str">
        <f t="shared" si="628"/>
        <v/>
      </c>
      <c r="AA1287" s="120" t="str">
        <f t="shared" si="629"/>
        <v/>
      </c>
      <c r="AB1287" s="136" t="str">
        <f>IF(B:B="","",IF(R1287="Refreshment Beverage","",IF(AND(R1287="Beer",Q1287=0),SUM(LOOKUP(2,1/(Rates!$B$15:$B$18&lt;=W1287)/(Rates!$C$15:$C$18&gt;=W1287),Rates!$D$15:$D$18)*W1287),VLOOKUP(VALUE(Q:Q),Rates!A:B,2,0)*W1287)))</f>
        <v/>
      </c>
      <c r="AC1287" s="136" t="str">
        <f>IF(B:B="","",IF(R1287="Refreshment Beverage","",IF(AND(R1287="Beer",Q1287=0),SUM(LOOKUP(2,1/(Rates!$B$15:$B$18&lt;=W1287)/(Rates!$C$15:$C$18&gt;=W1287),Rates!$E$15:$E$18)*W1287),VLOOKUP(VALUE(Q:Q),Rates!A:C,3,0)*W1287)))</f>
        <v/>
      </c>
      <c r="AD1287" s="137" t="str">
        <f>IFERROR(IF(B:B="","",IF(R1287="Beer","",IF(VALUE(Q1287)=0,VLOOKUP(VLOOKUP(B:B,#REF!,16,0),Rates!A:E,2,0),VLOOKUP(VALUE(Q1287),Rates!A$31:B$34,2,0)*W1287))),0)</f>
        <v/>
      </c>
      <c r="AE1287" s="121" t="str">
        <f t="shared" si="630"/>
        <v/>
      </c>
      <c r="AF1287" s="138" t="str">
        <f t="shared" si="631"/>
        <v/>
      </c>
      <c r="AG1287" s="122" t="str">
        <f t="shared" si="632"/>
        <v/>
      </c>
      <c r="AH1287" s="123" t="str">
        <f t="shared" si="633"/>
        <v/>
      </c>
      <c r="AI1287" s="139" t="str">
        <f>IF(AE:AE="","",IF(R1287="Refreshment Beverage",AK1287*(Rates!J$19/100),ROUND(SUM(AH1287*(Rates!$J$8/100)),4)))</f>
        <v/>
      </c>
      <c r="AJ1287" s="124" t="str">
        <f t="shared" si="634"/>
        <v/>
      </c>
      <c r="AK1287" s="125" t="str">
        <f t="shared" si="635"/>
        <v/>
      </c>
      <c r="AL1287" s="121" t="str">
        <f t="shared" si="636"/>
        <v/>
      </c>
      <c r="AM1287" s="138" t="str">
        <f>IF(AS1287="","",IF(R1287="Refreshment Beverage",ROUND(AS1287*Rates!K$19,4),ROUND(AO1287*(VLOOKUP(VALUE(Q1287),Rates!G$4:L$12,3,0)),4)))</f>
        <v/>
      </c>
      <c r="AN1287" s="126" t="str">
        <f>IF(AS1287="","",IF(R1287="Refreshment Beverage",AS1287*(Rates!J$19/100),MAX(AM1287,AB1287)))</f>
        <v/>
      </c>
      <c r="AO1287" s="127" t="str">
        <f t="shared" si="637"/>
        <v/>
      </c>
      <c r="AP1287" s="127" t="str">
        <f t="shared" si="638"/>
        <v/>
      </c>
      <c r="AQ1287" s="140" t="str">
        <f>IF(AS1287="","",IF(R1287="Refreshment Beverage",ROUND(SUM(VLOOKUP(Q:Q,Rates!G$15:L$19,3,0)*(AS1287-Y1287-Z1287-AA1287)),4),ROUND(SUM(Rates!$K$8*AS1287),4)))</f>
        <v/>
      </c>
      <c r="AR1287" s="139" t="str">
        <f t="shared" si="639"/>
        <v/>
      </c>
      <c r="AS1287" s="125" t="str">
        <f t="shared" si="640"/>
        <v/>
      </c>
      <c r="AT1287" s="121" t="str">
        <f t="shared" si="641"/>
        <v/>
      </c>
      <c r="AU1287" s="138" t="str">
        <f>IF(AX1287="","",IF(R1287="Refreshment Beverage",ROUND((BA1287-Y1287-Z1287-AA1287)*VLOOKUP(VALUE(Q1287),Rates!G$15:L$19,3,0),4),ROUND(AW1287*(VLOOKUP(VALUE(Q1287),Rates!G:L,3,0)),4)))</f>
        <v/>
      </c>
      <c r="AV1287" s="126" t="str">
        <f t="shared" si="642"/>
        <v/>
      </c>
      <c r="AW1287" s="127" t="str">
        <f t="shared" si="643"/>
        <v/>
      </c>
      <c r="AX1287" s="123" t="str">
        <f t="shared" si="644"/>
        <v/>
      </c>
      <c r="AY1287" s="140" t="str">
        <f>IF(AX1287="","",IF(R1287="Refreshment Beverage",ROUND(SUM(AX1287*Rates!K$19),4),ROUND(SUM(AX1287*(Rates!J$8/100)),4)))</f>
        <v/>
      </c>
      <c r="AZ1287" s="124" t="str">
        <f t="shared" si="645"/>
        <v/>
      </c>
      <c r="BA1287" s="125" t="str">
        <f t="shared" si="646"/>
        <v/>
      </c>
      <c r="BB1287" s="115"/>
      <c r="BC1287" s="143"/>
      <c r="BD1287" s="100"/>
      <c r="BE1287" s="100"/>
      <c r="BF1287" s="100"/>
      <c r="BG1287" s="100"/>
    </row>
    <row r="1288" spans="1:59" ht="12.75" customHeight="1" x14ac:dyDescent="0.2">
      <c r="A1288" s="144"/>
      <c r="B1288" s="141"/>
      <c r="C1288" s="141"/>
      <c r="D1288" s="142"/>
      <c r="E1288" s="142"/>
      <c r="F1288" s="142"/>
      <c r="G1288" s="142"/>
      <c r="H1288" s="142"/>
      <c r="I1288" s="129"/>
      <c r="J1288" s="130"/>
      <c r="K1288" s="131" t="str">
        <f t="shared" si="617"/>
        <v/>
      </c>
      <c r="L1288" s="132" t="str">
        <f t="shared" si="618"/>
        <v/>
      </c>
      <c r="M1288" s="133" t="str">
        <f t="shared" si="619"/>
        <v/>
      </c>
      <c r="N1288" s="134" t="str">
        <f>IFERROR(IF(B:B="","",IF(R1288="Beer",SUM(LOOKUP(2,1/(Rates!$B$3:$B$5&lt;=W1288)/(Rates!$C$3:$C$5&gt;=W1288),Rates!$D$3:$D$5)*(X1288/100)*W1288),IF(R1288="Refreshment Beverage",SUM(LOOKUP(2,1/(Rates!$B$7:$B$11&lt;=W1288)/(Rates!$C$7:$C$11&gt;=W1288),Rates!$D$7:$D$11)*(X1288/100)*W1288)))),"")</f>
        <v/>
      </c>
      <c r="O1288" s="134" t="str">
        <f t="shared" si="620"/>
        <v/>
      </c>
      <c r="P1288" s="116"/>
      <c r="Q1288" s="117" t="str">
        <f t="shared" si="621"/>
        <v/>
      </c>
      <c r="R1288" s="128" t="str">
        <f t="shared" si="622"/>
        <v/>
      </c>
      <c r="S1288" s="135" t="str">
        <f>IF(B1288="","",IF(R1288="Refreshment Beverage",VLOOKUP(VALUE(Q1288),Rates!G$15:L$19,2,0),VLOOKUP(VALUE(Q1288),Rates!G$4:L$12,2,0)))</f>
        <v/>
      </c>
      <c r="T1288" s="135" t="str">
        <f t="shared" si="623"/>
        <v/>
      </c>
      <c r="U1288" s="118" t="str">
        <f t="shared" si="624"/>
        <v/>
      </c>
      <c r="V1288" s="135" t="str">
        <f t="shared" si="625"/>
        <v/>
      </c>
      <c r="W1288" s="135" t="str">
        <f t="shared" si="626"/>
        <v/>
      </c>
      <c r="X1288" s="119" t="str">
        <f t="shared" si="627"/>
        <v/>
      </c>
      <c r="Y1288" s="120" t="str">
        <f>IF(B:B="","",IF(R1288="Refreshment Beverage",VLOOKUP(Q1288,Rates!G$15:L$19,6,0)*W1288,VLOOKUP(Q1288,Rates!G$4:L$12,6,0)*W1288))</f>
        <v/>
      </c>
      <c r="Z1288" s="120" t="str">
        <f t="shared" si="628"/>
        <v/>
      </c>
      <c r="AA1288" s="120" t="str">
        <f t="shared" si="629"/>
        <v/>
      </c>
      <c r="AB1288" s="136" t="str">
        <f>IF(B:B="","",IF(R1288="Refreshment Beverage","",IF(AND(R1288="Beer",Q1288=0),SUM(LOOKUP(2,1/(Rates!$B$15:$B$18&lt;=W1288)/(Rates!$C$15:$C$18&gt;=W1288),Rates!$D$15:$D$18)*W1288),VLOOKUP(VALUE(Q:Q),Rates!A:B,2,0)*W1288)))</f>
        <v/>
      </c>
      <c r="AC1288" s="136" t="str">
        <f>IF(B:B="","",IF(R1288="Refreshment Beverage","",IF(AND(R1288="Beer",Q1288=0),SUM(LOOKUP(2,1/(Rates!$B$15:$B$18&lt;=W1288)/(Rates!$C$15:$C$18&gt;=W1288),Rates!$E$15:$E$18)*W1288),VLOOKUP(VALUE(Q:Q),Rates!A:C,3,0)*W1288)))</f>
        <v/>
      </c>
      <c r="AD1288" s="137" t="str">
        <f>IFERROR(IF(B:B="","",IF(R1288="Beer","",IF(VALUE(Q1288)=0,VLOOKUP(VLOOKUP(B:B,#REF!,16,0),Rates!A:E,2,0),VLOOKUP(VALUE(Q1288),Rates!A$31:B$34,2,0)*W1288))),0)</f>
        <v/>
      </c>
      <c r="AE1288" s="121" t="str">
        <f t="shared" si="630"/>
        <v/>
      </c>
      <c r="AF1288" s="138" t="str">
        <f t="shared" si="631"/>
        <v/>
      </c>
      <c r="AG1288" s="122" t="str">
        <f t="shared" si="632"/>
        <v/>
      </c>
      <c r="AH1288" s="123" t="str">
        <f t="shared" si="633"/>
        <v/>
      </c>
      <c r="AI1288" s="139" t="str">
        <f>IF(AE:AE="","",IF(R1288="Refreshment Beverage",AK1288*(Rates!J$19/100),ROUND(SUM(AH1288*(Rates!$J$8/100)),4)))</f>
        <v/>
      </c>
      <c r="AJ1288" s="124" t="str">
        <f t="shared" si="634"/>
        <v/>
      </c>
      <c r="AK1288" s="125" t="str">
        <f t="shared" si="635"/>
        <v/>
      </c>
      <c r="AL1288" s="121" t="str">
        <f t="shared" si="636"/>
        <v/>
      </c>
      <c r="AM1288" s="138" t="str">
        <f>IF(AS1288="","",IF(R1288="Refreshment Beverage",ROUND(AS1288*Rates!K$19,4),ROUND(AO1288*(VLOOKUP(VALUE(Q1288),Rates!G$4:L$12,3,0)),4)))</f>
        <v/>
      </c>
      <c r="AN1288" s="126" t="str">
        <f>IF(AS1288="","",IF(R1288="Refreshment Beverage",AS1288*(Rates!J$19/100),MAX(AM1288,AB1288)))</f>
        <v/>
      </c>
      <c r="AO1288" s="127" t="str">
        <f t="shared" si="637"/>
        <v/>
      </c>
      <c r="AP1288" s="127" t="str">
        <f t="shared" si="638"/>
        <v/>
      </c>
      <c r="AQ1288" s="140" t="str">
        <f>IF(AS1288="","",IF(R1288="Refreshment Beverage",ROUND(SUM(VLOOKUP(Q:Q,Rates!G$15:L$19,3,0)*(AS1288-Y1288-Z1288-AA1288)),4),ROUND(SUM(Rates!$K$8*AS1288),4)))</f>
        <v/>
      </c>
      <c r="AR1288" s="139" t="str">
        <f t="shared" si="639"/>
        <v/>
      </c>
      <c r="AS1288" s="125" t="str">
        <f t="shared" si="640"/>
        <v/>
      </c>
      <c r="AT1288" s="121" t="str">
        <f t="shared" si="641"/>
        <v/>
      </c>
      <c r="AU1288" s="138" t="str">
        <f>IF(AX1288="","",IF(R1288="Refreshment Beverage",ROUND((BA1288-Y1288-Z1288-AA1288)*VLOOKUP(VALUE(Q1288),Rates!G$15:L$19,3,0),4),ROUND(AW1288*(VLOOKUP(VALUE(Q1288),Rates!G:L,3,0)),4)))</f>
        <v/>
      </c>
      <c r="AV1288" s="126" t="str">
        <f t="shared" si="642"/>
        <v/>
      </c>
      <c r="AW1288" s="127" t="str">
        <f t="shared" si="643"/>
        <v/>
      </c>
      <c r="AX1288" s="123" t="str">
        <f t="shared" si="644"/>
        <v/>
      </c>
      <c r="AY1288" s="140" t="str">
        <f>IF(AX1288="","",IF(R1288="Refreshment Beverage",ROUND(SUM(AX1288*Rates!K$19),4),ROUND(SUM(AX1288*(Rates!J$8/100)),4)))</f>
        <v/>
      </c>
      <c r="AZ1288" s="124" t="str">
        <f t="shared" si="645"/>
        <v/>
      </c>
      <c r="BA1288" s="125" t="str">
        <f t="shared" si="646"/>
        <v/>
      </c>
      <c r="BB1288" s="115"/>
      <c r="BC1288" s="143"/>
      <c r="BD1288" s="100"/>
      <c r="BE1288" s="100"/>
      <c r="BF1288" s="100"/>
      <c r="BG1288" s="100"/>
    </row>
    <row r="1289" spans="1:59" ht="12.75" customHeight="1" x14ac:dyDescent="0.2">
      <c r="A1289" s="144"/>
      <c r="B1289" s="141"/>
      <c r="C1289" s="141"/>
      <c r="D1289" s="142"/>
      <c r="E1289" s="142"/>
      <c r="F1289" s="142"/>
      <c r="G1289" s="142"/>
      <c r="H1289" s="142"/>
      <c r="I1289" s="129"/>
      <c r="J1289" s="130"/>
      <c r="K1289" s="131" t="str">
        <f t="shared" si="617"/>
        <v/>
      </c>
      <c r="L1289" s="132" t="str">
        <f t="shared" si="618"/>
        <v/>
      </c>
      <c r="M1289" s="133" t="str">
        <f t="shared" si="619"/>
        <v/>
      </c>
      <c r="N1289" s="134" t="str">
        <f>IFERROR(IF(B:B="","",IF(R1289="Beer",SUM(LOOKUP(2,1/(Rates!$B$3:$B$5&lt;=W1289)/(Rates!$C$3:$C$5&gt;=W1289),Rates!$D$3:$D$5)*(X1289/100)*W1289),IF(R1289="Refreshment Beverage",SUM(LOOKUP(2,1/(Rates!$B$7:$B$11&lt;=W1289)/(Rates!$C$7:$C$11&gt;=W1289),Rates!$D$7:$D$11)*(X1289/100)*W1289)))),"")</f>
        <v/>
      </c>
      <c r="O1289" s="134" t="str">
        <f t="shared" si="620"/>
        <v/>
      </c>
      <c r="P1289" s="116"/>
      <c r="Q1289" s="117" t="str">
        <f t="shared" si="621"/>
        <v/>
      </c>
      <c r="R1289" s="128" t="str">
        <f t="shared" si="622"/>
        <v/>
      </c>
      <c r="S1289" s="135" t="str">
        <f>IF(B1289="","",IF(R1289="Refreshment Beverage",VLOOKUP(VALUE(Q1289),Rates!G$15:L$19,2,0),VLOOKUP(VALUE(Q1289),Rates!G$4:L$12,2,0)))</f>
        <v/>
      </c>
      <c r="T1289" s="135" t="str">
        <f t="shared" si="623"/>
        <v/>
      </c>
      <c r="U1289" s="118" t="str">
        <f t="shared" si="624"/>
        <v/>
      </c>
      <c r="V1289" s="135" t="str">
        <f t="shared" si="625"/>
        <v/>
      </c>
      <c r="W1289" s="135" t="str">
        <f t="shared" si="626"/>
        <v/>
      </c>
      <c r="X1289" s="119" t="str">
        <f t="shared" si="627"/>
        <v/>
      </c>
      <c r="Y1289" s="120" t="str">
        <f>IF(B:B="","",IF(R1289="Refreshment Beverage",VLOOKUP(Q1289,Rates!G$15:L$19,6,0)*W1289,VLOOKUP(Q1289,Rates!G$4:L$12,6,0)*W1289))</f>
        <v/>
      </c>
      <c r="Z1289" s="120" t="str">
        <f t="shared" si="628"/>
        <v/>
      </c>
      <c r="AA1289" s="120" t="str">
        <f t="shared" si="629"/>
        <v/>
      </c>
      <c r="AB1289" s="136" t="str">
        <f>IF(B:B="","",IF(R1289="Refreshment Beverage","",IF(AND(R1289="Beer",Q1289=0),SUM(LOOKUP(2,1/(Rates!$B$15:$B$18&lt;=W1289)/(Rates!$C$15:$C$18&gt;=W1289),Rates!$D$15:$D$18)*W1289),VLOOKUP(VALUE(Q:Q),Rates!A:B,2,0)*W1289)))</f>
        <v/>
      </c>
      <c r="AC1289" s="136" t="str">
        <f>IF(B:B="","",IF(R1289="Refreshment Beverage","",IF(AND(R1289="Beer",Q1289=0),SUM(LOOKUP(2,1/(Rates!$B$15:$B$18&lt;=W1289)/(Rates!$C$15:$C$18&gt;=W1289),Rates!$E$15:$E$18)*W1289),VLOOKUP(VALUE(Q:Q),Rates!A:C,3,0)*W1289)))</f>
        <v/>
      </c>
      <c r="AD1289" s="137" t="str">
        <f>IFERROR(IF(B:B="","",IF(R1289="Beer","",IF(VALUE(Q1289)=0,VLOOKUP(VLOOKUP(B:B,#REF!,16,0),Rates!A:E,2,0),VLOOKUP(VALUE(Q1289),Rates!A$31:B$34,2,0)*W1289))),0)</f>
        <v/>
      </c>
      <c r="AE1289" s="121" t="str">
        <f t="shared" si="630"/>
        <v/>
      </c>
      <c r="AF1289" s="138" t="str">
        <f t="shared" si="631"/>
        <v/>
      </c>
      <c r="AG1289" s="122" t="str">
        <f t="shared" si="632"/>
        <v/>
      </c>
      <c r="AH1289" s="123" t="str">
        <f t="shared" si="633"/>
        <v/>
      </c>
      <c r="AI1289" s="139" t="str">
        <f>IF(AE:AE="","",IF(R1289="Refreshment Beverage",AK1289*(Rates!J$19/100),ROUND(SUM(AH1289*(Rates!$J$8/100)),4)))</f>
        <v/>
      </c>
      <c r="AJ1289" s="124" t="str">
        <f t="shared" si="634"/>
        <v/>
      </c>
      <c r="AK1289" s="125" t="str">
        <f t="shared" si="635"/>
        <v/>
      </c>
      <c r="AL1289" s="121" t="str">
        <f t="shared" si="636"/>
        <v/>
      </c>
      <c r="AM1289" s="138" t="str">
        <f>IF(AS1289="","",IF(R1289="Refreshment Beverage",ROUND(AS1289*Rates!K$19,4),ROUND(AO1289*(VLOOKUP(VALUE(Q1289),Rates!G$4:L$12,3,0)),4)))</f>
        <v/>
      </c>
      <c r="AN1289" s="126" t="str">
        <f>IF(AS1289="","",IF(R1289="Refreshment Beverage",AS1289*(Rates!J$19/100),MAX(AM1289,AB1289)))</f>
        <v/>
      </c>
      <c r="AO1289" s="127" t="str">
        <f t="shared" si="637"/>
        <v/>
      </c>
      <c r="AP1289" s="127" t="str">
        <f t="shared" si="638"/>
        <v/>
      </c>
      <c r="AQ1289" s="140" t="str">
        <f>IF(AS1289="","",IF(R1289="Refreshment Beverage",ROUND(SUM(VLOOKUP(Q:Q,Rates!G$15:L$19,3,0)*(AS1289-Y1289-Z1289-AA1289)),4),ROUND(SUM(Rates!$K$8*AS1289),4)))</f>
        <v/>
      </c>
      <c r="AR1289" s="139" t="str">
        <f t="shared" si="639"/>
        <v/>
      </c>
      <c r="AS1289" s="125" t="str">
        <f t="shared" si="640"/>
        <v/>
      </c>
      <c r="AT1289" s="121" t="str">
        <f t="shared" si="641"/>
        <v/>
      </c>
      <c r="AU1289" s="138" t="str">
        <f>IF(AX1289="","",IF(R1289="Refreshment Beverage",ROUND((BA1289-Y1289-Z1289-AA1289)*VLOOKUP(VALUE(Q1289),Rates!G$15:L$19,3,0),4),ROUND(AW1289*(VLOOKUP(VALUE(Q1289),Rates!G:L,3,0)),4)))</f>
        <v/>
      </c>
      <c r="AV1289" s="126" t="str">
        <f t="shared" si="642"/>
        <v/>
      </c>
      <c r="AW1289" s="127" t="str">
        <f t="shared" si="643"/>
        <v/>
      </c>
      <c r="AX1289" s="123" t="str">
        <f t="shared" si="644"/>
        <v/>
      </c>
      <c r="AY1289" s="140" t="str">
        <f>IF(AX1289="","",IF(R1289="Refreshment Beverage",ROUND(SUM(AX1289*Rates!K$19),4),ROUND(SUM(AX1289*(Rates!J$8/100)),4)))</f>
        <v/>
      </c>
      <c r="AZ1289" s="124" t="str">
        <f t="shared" si="645"/>
        <v/>
      </c>
      <c r="BA1289" s="125" t="str">
        <f t="shared" si="646"/>
        <v/>
      </c>
      <c r="BB1289" s="115"/>
      <c r="BC1289" s="143"/>
      <c r="BD1289" s="100"/>
      <c r="BE1289" s="100"/>
      <c r="BF1289" s="100"/>
      <c r="BG1289" s="100"/>
    </row>
    <row r="1290" spans="1:59" ht="12.75" customHeight="1" x14ac:dyDescent="0.2">
      <c r="A1290" s="144"/>
      <c r="B1290" s="141"/>
      <c r="C1290" s="141"/>
      <c r="D1290" s="142"/>
      <c r="E1290" s="142"/>
      <c r="F1290" s="142"/>
      <c r="G1290" s="142"/>
      <c r="H1290" s="142"/>
      <c r="I1290" s="129"/>
      <c r="J1290" s="130"/>
      <c r="K1290" s="131" t="str">
        <f t="shared" si="617"/>
        <v/>
      </c>
      <c r="L1290" s="132" t="str">
        <f t="shared" si="618"/>
        <v/>
      </c>
      <c r="M1290" s="133" t="str">
        <f t="shared" si="619"/>
        <v/>
      </c>
      <c r="N1290" s="134" t="str">
        <f>IFERROR(IF(B:B="","",IF(R1290="Beer",SUM(LOOKUP(2,1/(Rates!$B$3:$B$5&lt;=W1290)/(Rates!$C$3:$C$5&gt;=W1290),Rates!$D$3:$D$5)*(X1290/100)*W1290),IF(R1290="Refreshment Beverage",SUM(LOOKUP(2,1/(Rates!$B$7:$B$11&lt;=W1290)/(Rates!$C$7:$C$11&gt;=W1290),Rates!$D$7:$D$11)*(X1290/100)*W1290)))),"")</f>
        <v/>
      </c>
      <c r="O1290" s="134" t="str">
        <f t="shared" si="620"/>
        <v/>
      </c>
      <c r="P1290" s="116"/>
      <c r="Q1290" s="117" t="str">
        <f t="shared" si="621"/>
        <v/>
      </c>
      <c r="R1290" s="128" t="str">
        <f t="shared" si="622"/>
        <v/>
      </c>
      <c r="S1290" s="135" t="str">
        <f>IF(B1290="","",IF(R1290="Refreshment Beverage",VLOOKUP(VALUE(Q1290),Rates!G$15:L$19,2,0),VLOOKUP(VALUE(Q1290),Rates!G$4:L$12,2,0)))</f>
        <v/>
      </c>
      <c r="T1290" s="135" t="str">
        <f t="shared" si="623"/>
        <v/>
      </c>
      <c r="U1290" s="118" t="str">
        <f t="shared" si="624"/>
        <v/>
      </c>
      <c r="V1290" s="135" t="str">
        <f t="shared" si="625"/>
        <v/>
      </c>
      <c r="W1290" s="135" t="str">
        <f t="shared" si="626"/>
        <v/>
      </c>
      <c r="X1290" s="119" t="str">
        <f t="shared" si="627"/>
        <v/>
      </c>
      <c r="Y1290" s="120" t="str">
        <f>IF(B:B="","",IF(R1290="Refreshment Beverage",VLOOKUP(Q1290,Rates!G$15:L$19,6,0)*W1290,VLOOKUP(Q1290,Rates!G$4:L$12,6,0)*W1290))</f>
        <v/>
      </c>
      <c r="Z1290" s="120" t="str">
        <f t="shared" si="628"/>
        <v/>
      </c>
      <c r="AA1290" s="120" t="str">
        <f t="shared" si="629"/>
        <v/>
      </c>
      <c r="AB1290" s="136" t="str">
        <f>IF(B:B="","",IF(R1290="Refreshment Beverage","",IF(AND(R1290="Beer",Q1290=0),SUM(LOOKUP(2,1/(Rates!$B$15:$B$18&lt;=W1290)/(Rates!$C$15:$C$18&gt;=W1290),Rates!$D$15:$D$18)*W1290),VLOOKUP(VALUE(Q:Q),Rates!A:B,2,0)*W1290)))</f>
        <v/>
      </c>
      <c r="AC1290" s="136" t="str">
        <f>IF(B:B="","",IF(R1290="Refreshment Beverage","",IF(AND(R1290="Beer",Q1290=0),SUM(LOOKUP(2,1/(Rates!$B$15:$B$18&lt;=W1290)/(Rates!$C$15:$C$18&gt;=W1290),Rates!$E$15:$E$18)*W1290),VLOOKUP(VALUE(Q:Q),Rates!A:C,3,0)*W1290)))</f>
        <v/>
      </c>
      <c r="AD1290" s="137" t="str">
        <f>IFERROR(IF(B:B="","",IF(R1290="Beer","",IF(VALUE(Q1290)=0,VLOOKUP(VLOOKUP(B:B,#REF!,16,0),Rates!A:E,2,0),VLOOKUP(VALUE(Q1290),Rates!A$31:B$34,2,0)*W1290))),0)</f>
        <v/>
      </c>
      <c r="AE1290" s="121" t="str">
        <f t="shared" si="630"/>
        <v/>
      </c>
      <c r="AF1290" s="138" t="str">
        <f t="shared" si="631"/>
        <v/>
      </c>
      <c r="AG1290" s="122" t="str">
        <f t="shared" si="632"/>
        <v/>
      </c>
      <c r="AH1290" s="123" t="str">
        <f t="shared" si="633"/>
        <v/>
      </c>
      <c r="AI1290" s="139" t="str">
        <f>IF(AE:AE="","",IF(R1290="Refreshment Beverage",AK1290*(Rates!J$19/100),ROUND(SUM(AH1290*(Rates!$J$8/100)),4)))</f>
        <v/>
      </c>
      <c r="AJ1290" s="124" t="str">
        <f t="shared" si="634"/>
        <v/>
      </c>
      <c r="AK1290" s="125" t="str">
        <f t="shared" si="635"/>
        <v/>
      </c>
      <c r="AL1290" s="121" t="str">
        <f t="shared" si="636"/>
        <v/>
      </c>
      <c r="AM1290" s="138" t="str">
        <f>IF(AS1290="","",IF(R1290="Refreshment Beverage",ROUND(AS1290*Rates!K$19,4),ROUND(AO1290*(VLOOKUP(VALUE(Q1290),Rates!G$4:L$12,3,0)),4)))</f>
        <v/>
      </c>
      <c r="AN1290" s="126" t="str">
        <f>IF(AS1290="","",IF(R1290="Refreshment Beverage",AS1290*(Rates!J$19/100),MAX(AM1290,AB1290)))</f>
        <v/>
      </c>
      <c r="AO1290" s="127" t="str">
        <f t="shared" si="637"/>
        <v/>
      </c>
      <c r="AP1290" s="127" t="str">
        <f t="shared" si="638"/>
        <v/>
      </c>
      <c r="AQ1290" s="140" t="str">
        <f>IF(AS1290="","",IF(R1290="Refreshment Beverage",ROUND(SUM(VLOOKUP(Q:Q,Rates!G$15:L$19,3,0)*(AS1290-Y1290-Z1290-AA1290)),4),ROUND(SUM(Rates!$K$8*AS1290),4)))</f>
        <v/>
      </c>
      <c r="AR1290" s="139" t="str">
        <f t="shared" si="639"/>
        <v/>
      </c>
      <c r="AS1290" s="125" t="str">
        <f t="shared" si="640"/>
        <v/>
      </c>
      <c r="AT1290" s="121" t="str">
        <f t="shared" si="641"/>
        <v/>
      </c>
      <c r="AU1290" s="138" t="str">
        <f>IF(AX1290="","",IF(R1290="Refreshment Beverage",ROUND((BA1290-Y1290-Z1290-AA1290)*VLOOKUP(VALUE(Q1290),Rates!G$15:L$19,3,0),4),ROUND(AW1290*(VLOOKUP(VALUE(Q1290),Rates!G:L,3,0)),4)))</f>
        <v/>
      </c>
      <c r="AV1290" s="126" t="str">
        <f t="shared" si="642"/>
        <v/>
      </c>
      <c r="AW1290" s="127" t="str">
        <f t="shared" si="643"/>
        <v/>
      </c>
      <c r="AX1290" s="123" t="str">
        <f t="shared" si="644"/>
        <v/>
      </c>
      <c r="AY1290" s="140" t="str">
        <f>IF(AX1290="","",IF(R1290="Refreshment Beverage",ROUND(SUM(AX1290*Rates!K$19),4),ROUND(SUM(AX1290*(Rates!J$8/100)),4)))</f>
        <v/>
      </c>
      <c r="AZ1290" s="124" t="str">
        <f t="shared" si="645"/>
        <v/>
      </c>
      <c r="BA1290" s="125" t="str">
        <f t="shared" si="646"/>
        <v/>
      </c>
      <c r="BB1290" s="115"/>
      <c r="BC1290" s="143"/>
      <c r="BD1290" s="100"/>
      <c r="BE1290" s="100"/>
      <c r="BF1290" s="100"/>
      <c r="BG1290" s="100"/>
    </row>
    <row r="1291" spans="1:59" ht="12.75" customHeight="1" x14ac:dyDescent="0.2">
      <c r="A1291" s="144"/>
      <c r="B1291" s="141"/>
      <c r="C1291" s="141"/>
      <c r="D1291" s="142"/>
      <c r="E1291" s="142"/>
      <c r="F1291" s="142"/>
      <c r="G1291" s="142"/>
      <c r="H1291" s="142"/>
      <c r="I1291" s="129"/>
      <c r="J1291" s="130"/>
      <c r="K1291" s="131" t="str">
        <f t="shared" si="617"/>
        <v/>
      </c>
      <c r="L1291" s="132" t="str">
        <f t="shared" si="618"/>
        <v/>
      </c>
      <c r="M1291" s="133" t="str">
        <f t="shared" si="619"/>
        <v/>
      </c>
      <c r="N1291" s="134" t="str">
        <f>IFERROR(IF(B:B="","",IF(R1291="Beer",SUM(LOOKUP(2,1/(Rates!$B$3:$B$5&lt;=W1291)/(Rates!$C$3:$C$5&gt;=W1291),Rates!$D$3:$D$5)*(X1291/100)*W1291),IF(R1291="Refreshment Beverage",SUM(LOOKUP(2,1/(Rates!$B$7:$B$11&lt;=W1291)/(Rates!$C$7:$C$11&gt;=W1291),Rates!$D$7:$D$11)*(X1291/100)*W1291)))),"")</f>
        <v/>
      </c>
      <c r="O1291" s="134" t="str">
        <f t="shared" si="620"/>
        <v/>
      </c>
      <c r="P1291" s="116"/>
      <c r="Q1291" s="117" t="str">
        <f t="shared" si="621"/>
        <v/>
      </c>
      <c r="R1291" s="128" t="str">
        <f t="shared" si="622"/>
        <v/>
      </c>
      <c r="S1291" s="135" t="str">
        <f>IF(B1291="","",IF(R1291="Refreshment Beverage",VLOOKUP(VALUE(Q1291),Rates!G$15:L$19,2,0),VLOOKUP(VALUE(Q1291),Rates!G$4:L$12,2,0)))</f>
        <v/>
      </c>
      <c r="T1291" s="135" t="str">
        <f t="shared" si="623"/>
        <v/>
      </c>
      <c r="U1291" s="118" t="str">
        <f t="shared" si="624"/>
        <v/>
      </c>
      <c r="V1291" s="135" t="str">
        <f t="shared" si="625"/>
        <v/>
      </c>
      <c r="W1291" s="135" t="str">
        <f t="shared" si="626"/>
        <v/>
      </c>
      <c r="X1291" s="119" t="str">
        <f t="shared" si="627"/>
        <v/>
      </c>
      <c r="Y1291" s="120" t="str">
        <f>IF(B:B="","",IF(R1291="Refreshment Beverage",VLOOKUP(Q1291,Rates!G$15:L$19,6,0)*W1291,VLOOKUP(Q1291,Rates!G$4:L$12,6,0)*W1291))</f>
        <v/>
      </c>
      <c r="Z1291" s="120" t="str">
        <f t="shared" si="628"/>
        <v/>
      </c>
      <c r="AA1291" s="120" t="str">
        <f t="shared" si="629"/>
        <v/>
      </c>
      <c r="AB1291" s="136" t="str">
        <f>IF(B:B="","",IF(R1291="Refreshment Beverage","",IF(AND(R1291="Beer",Q1291=0),SUM(LOOKUP(2,1/(Rates!$B$15:$B$18&lt;=W1291)/(Rates!$C$15:$C$18&gt;=W1291),Rates!$D$15:$D$18)*W1291),VLOOKUP(VALUE(Q:Q),Rates!A:B,2,0)*W1291)))</f>
        <v/>
      </c>
      <c r="AC1291" s="136" t="str">
        <f>IF(B:B="","",IF(R1291="Refreshment Beverage","",IF(AND(R1291="Beer",Q1291=0),SUM(LOOKUP(2,1/(Rates!$B$15:$B$18&lt;=W1291)/(Rates!$C$15:$C$18&gt;=W1291),Rates!$E$15:$E$18)*W1291),VLOOKUP(VALUE(Q:Q),Rates!A:C,3,0)*W1291)))</f>
        <v/>
      </c>
      <c r="AD1291" s="137" t="str">
        <f>IFERROR(IF(B:B="","",IF(R1291="Beer","",IF(VALUE(Q1291)=0,VLOOKUP(VLOOKUP(B:B,#REF!,16,0),Rates!A:E,2,0),VLOOKUP(VALUE(Q1291),Rates!A$31:B$34,2,0)*W1291))),0)</f>
        <v/>
      </c>
      <c r="AE1291" s="121" t="str">
        <f t="shared" si="630"/>
        <v/>
      </c>
      <c r="AF1291" s="138" t="str">
        <f t="shared" si="631"/>
        <v/>
      </c>
      <c r="AG1291" s="122" t="str">
        <f t="shared" si="632"/>
        <v/>
      </c>
      <c r="AH1291" s="123" t="str">
        <f t="shared" si="633"/>
        <v/>
      </c>
      <c r="AI1291" s="139" t="str">
        <f>IF(AE:AE="","",IF(R1291="Refreshment Beverage",AK1291*(Rates!J$19/100),ROUND(SUM(AH1291*(Rates!$J$8/100)),4)))</f>
        <v/>
      </c>
      <c r="AJ1291" s="124" t="str">
        <f t="shared" si="634"/>
        <v/>
      </c>
      <c r="AK1291" s="125" t="str">
        <f t="shared" si="635"/>
        <v/>
      </c>
      <c r="AL1291" s="121" t="str">
        <f t="shared" si="636"/>
        <v/>
      </c>
      <c r="AM1291" s="138" t="str">
        <f>IF(AS1291="","",IF(R1291="Refreshment Beverage",ROUND(AS1291*Rates!K$19,4),ROUND(AO1291*(VLOOKUP(VALUE(Q1291),Rates!G$4:L$12,3,0)),4)))</f>
        <v/>
      </c>
      <c r="AN1291" s="126" t="str">
        <f>IF(AS1291="","",IF(R1291="Refreshment Beverage",AS1291*(Rates!J$19/100),MAX(AM1291,AB1291)))</f>
        <v/>
      </c>
      <c r="AO1291" s="127" t="str">
        <f t="shared" si="637"/>
        <v/>
      </c>
      <c r="AP1291" s="127" t="str">
        <f t="shared" si="638"/>
        <v/>
      </c>
      <c r="AQ1291" s="140" t="str">
        <f>IF(AS1291="","",IF(R1291="Refreshment Beverage",ROUND(SUM(VLOOKUP(Q:Q,Rates!G$15:L$19,3,0)*(AS1291-Y1291-Z1291-AA1291)),4),ROUND(SUM(Rates!$K$8*AS1291),4)))</f>
        <v/>
      </c>
      <c r="AR1291" s="139" t="str">
        <f t="shared" si="639"/>
        <v/>
      </c>
      <c r="AS1291" s="125" t="str">
        <f t="shared" si="640"/>
        <v/>
      </c>
      <c r="AT1291" s="121" t="str">
        <f t="shared" si="641"/>
        <v/>
      </c>
      <c r="AU1291" s="138" t="str">
        <f>IF(AX1291="","",IF(R1291="Refreshment Beverage",ROUND((BA1291-Y1291-Z1291-AA1291)*VLOOKUP(VALUE(Q1291),Rates!G$15:L$19,3,0),4),ROUND(AW1291*(VLOOKUP(VALUE(Q1291),Rates!G:L,3,0)),4)))</f>
        <v/>
      </c>
      <c r="AV1291" s="126" t="str">
        <f t="shared" si="642"/>
        <v/>
      </c>
      <c r="AW1291" s="127" t="str">
        <f t="shared" si="643"/>
        <v/>
      </c>
      <c r="AX1291" s="123" t="str">
        <f t="shared" si="644"/>
        <v/>
      </c>
      <c r="AY1291" s="140" t="str">
        <f>IF(AX1291="","",IF(R1291="Refreshment Beverage",ROUND(SUM(AX1291*Rates!K$19),4),ROUND(SUM(AX1291*(Rates!J$8/100)),4)))</f>
        <v/>
      </c>
      <c r="AZ1291" s="124" t="str">
        <f t="shared" si="645"/>
        <v/>
      </c>
      <c r="BA1291" s="125" t="str">
        <f t="shared" si="646"/>
        <v/>
      </c>
      <c r="BB1291" s="115"/>
      <c r="BC1291" s="143"/>
      <c r="BD1291" s="100"/>
      <c r="BE1291" s="100"/>
      <c r="BF1291" s="100"/>
      <c r="BG1291" s="100"/>
    </row>
    <row r="1292" spans="1:59" ht="12.75" customHeight="1" x14ac:dyDescent="0.2">
      <c r="A1292" s="144"/>
      <c r="B1292" s="141"/>
      <c r="C1292" s="141"/>
      <c r="D1292" s="142"/>
      <c r="E1292" s="142"/>
      <c r="F1292" s="142"/>
      <c r="G1292" s="142"/>
      <c r="H1292" s="142"/>
      <c r="I1292" s="129"/>
      <c r="J1292" s="130"/>
      <c r="K1292" s="131" t="str">
        <f t="shared" si="617"/>
        <v/>
      </c>
      <c r="L1292" s="132" t="str">
        <f t="shared" si="618"/>
        <v/>
      </c>
      <c r="M1292" s="133" t="str">
        <f t="shared" si="619"/>
        <v/>
      </c>
      <c r="N1292" s="134" t="str">
        <f>IFERROR(IF(B:B="","",IF(R1292="Beer",SUM(LOOKUP(2,1/(Rates!$B$3:$B$5&lt;=W1292)/(Rates!$C$3:$C$5&gt;=W1292),Rates!$D$3:$D$5)*(X1292/100)*W1292),IF(R1292="Refreshment Beverage",SUM(LOOKUP(2,1/(Rates!$B$7:$B$11&lt;=W1292)/(Rates!$C$7:$C$11&gt;=W1292),Rates!$D$7:$D$11)*(X1292/100)*W1292)))),"")</f>
        <v/>
      </c>
      <c r="O1292" s="134" t="str">
        <f t="shared" si="620"/>
        <v/>
      </c>
      <c r="P1292" s="116"/>
      <c r="Q1292" s="117" t="str">
        <f t="shared" si="621"/>
        <v/>
      </c>
      <c r="R1292" s="128" t="str">
        <f t="shared" si="622"/>
        <v/>
      </c>
      <c r="S1292" s="135" t="str">
        <f>IF(B1292="","",IF(R1292="Refreshment Beverage",VLOOKUP(VALUE(Q1292),Rates!G$15:L$19,2,0),VLOOKUP(VALUE(Q1292),Rates!G$4:L$12,2,0)))</f>
        <v/>
      </c>
      <c r="T1292" s="135" t="str">
        <f t="shared" si="623"/>
        <v/>
      </c>
      <c r="U1292" s="118" t="str">
        <f t="shared" si="624"/>
        <v/>
      </c>
      <c r="V1292" s="135" t="str">
        <f t="shared" si="625"/>
        <v/>
      </c>
      <c r="W1292" s="135" t="str">
        <f t="shared" si="626"/>
        <v/>
      </c>
      <c r="X1292" s="119" t="str">
        <f t="shared" si="627"/>
        <v/>
      </c>
      <c r="Y1292" s="120" t="str">
        <f>IF(B:B="","",IF(R1292="Refreshment Beverage",VLOOKUP(Q1292,Rates!G$15:L$19,6,0)*W1292,VLOOKUP(Q1292,Rates!G$4:L$12,6,0)*W1292))</f>
        <v/>
      </c>
      <c r="Z1292" s="120" t="str">
        <f t="shared" si="628"/>
        <v/>
      </c>
      <c r="AA1292" s="120" t="str">
        <f t="shared" si="629"/>
        <v/>
      </c>
      <c r="AB1292" s="136" t="str">
        <f>IF(B:B="","",IF(R1292="Refreshment Beverage","",IF(AND(R1292="Beer",Q1292=0),SUM(LOOKUP(2,1/(Rates!$B$15:$B$18&lt;=W1292)/(Rates!$C$15:$C$18&gt;=W1292),Rates!$D$15:$D$18)*W1292),VLOOKUP(VALUE(Q:Q),Rates!A:B,2,0)*W1292)))</f>
        <v/>
      </c>
      <c r="AC1292" s="136" t="str">
        <f>IF(B:B="","",IF(R1292="Refreshment Beverage","",IF(AND(R1292="Beer",Q1292=0),SUM(LOOKUP(2,1/(Rates!$B$15:$B$18&lt;=W1292)/(Rates!$C$15:$C$18&gt;=W1292),Rates!$E$15:$E$18)*W1292),VLOOKUP(VALUE(Q:Q),Rates!A:C,3,0)*W1292)))</f>
        <v/>
      </c>
      <c r="AD1292" s="137" t="str">
        <f>IFERROR(IF(B:B="","",IF(R1292="Beer","",IF(VALUE(Q1292)=0,VLOOKUP(VLOOKUP(B:B,#REF!,16,0),Rates!A:E,2,0),VLOOKUP(VALUE(Q1292),Rates!A$31:B$34,2,0)*W1292))),0)</f>
        <v/>
      </c>
      <c r="AE1292" s="121" t="str">
        <f t="shared" si="630"/>
        <v/>
      </c>
      <c r="AF1292" s="138" t="str">
        <f t="shared" si="631"/>
        <v/>
      </c>
      <c r="AG1292" s="122" t="str">
        <f t="shared" si="632"/>
        <v/>
      </c>
      <c r="AH1292" s="123" t="str">
        <f t="shared" si="633"/>
        <v/>
      </c>
      <c r="AI1292" s="139" t="str">
        <f>IF(AE:AE="","",IF(R1292="Refreshment Beverage",AK1292*(Rates!J$19/100),ROUND(SUM(AH1292*(Rates!$J$8/100)),4)))</f>
        <v/>
      </c>
      <c r="AJ1292" s="124" t="str">
        <f t="shared" si="634"/>
        <v/>
      </c>
      <c r="AK1292" s="125" t="str">
        <f t="shared" si="635"/>
        <v/>
      </c>
      <c r="AL1292" s="121" t="str">
        <f t="shared" si="636"/>
        <v/>
      </c>
      <c r="AM1292" s="138" t="str">
        <f>IF(AS1292="","",IF(R1292="Refreshment Beverage",ROUND(AS1292*Rates!K$19,4),ROUND(AO1292*(VLOOKUP(VALUE(Q1292),Rates!G$4:L$12,3,0)),4)))</f>
        <v/>
      </c>
      <c r="AN1292" s="126" t="str">
        <f>IF(AS1292="","",IF(R1292="Refreshment Beverage",AS1292*(Rates!J$19/100),MAX(AM1292,AB1292)))</f>
        <v/>
      </c>
      <c r="AO1292" s="127" t="str">
        <f t="shared" si="637"/>
        <v/>
      </c>
      <c r="AP1292" s="127" t="str">
        <f t="shared" si="638"/>
        <v/>
      </c>
      <c r="AQ1292" s="140" t="str">
        <f>IF(AS1292="","",IF(R1292="Refreshment Beverage",ROUND(SUM(VLOOKUP(Q:Q,Rates!G$15:L$19,3,0)*(AS1292-Y1292-Z1292-AA1292)),4),ROUND(SUM(Rates!$K$8*AS1292),4)))</f>
        <v/>
      </c>
      <c r="AR1292" s="139" t="str">
        <f t="shared" si="639"/>
        <v/>
      </c>
      <c r="AS1292" s="125" t="str">
        <f t="shared" si="640"/>
        <v/>
      </c>
      <c r="AT1292" s="121" t="str">
        <f t="shared" si="641"/>
        <v/>
      </c>
      <c r="AU1292" s="138" t="str">
        <f>IF(AX1292="","",IF(R1292="Refreshment Beverage",ROUND((BA1292-Y1292-Z1292-AA1292)*VLOOKUP(VALUE(Q1292),Rates!G$15:L$19,3,0),4),ROUND(AW1292*(VLOOKUP(VALUE(Q1292),Rates!G:L,3,0)),4)))</f>
        <v/>
      </c>
      <c r="AV1292" s="126" t="str">
        <f t="shared" si="642"/>
        <v/>
      </c>
      <c r="AW1292" s="127" t="str">
        <f t="shared" si="643"/>
        <v/>
      </c>
      <c r="AX1292" s="123" t="str">
        <f t="shared" si="644"/>
        <v/>
      </c>
      <c r="AY1292" s="140" t="str">
        <f>IF(AX1292="","",IF(R1292="Refreshment Beverage",ROUND(SUM(AX1292*Rates!K$19),4),ROUND(SUM(AX1292*(Rates!J$8/100)),4)))</f>
        <v/>
      </c>
      <c r="AZ1292" s="124" t="str">
        <f t="shared" si="645"/>
        <v/>
      </c>
      <c r="BA1292" s="125" t="str">
        <f t="shared" si="646"/>
        <v/>
      </c>
      <c r="BB1292" s="115"/>
      <c r="BC1292" s="143"/>
      <c r="BD1292" s="100"/>
      <c r="BE1292" s="100"/>
      <c r="BF1292" s="100"/>
      <c r="BG1292" s="100"/>
    </row>
    <row r="1293" spans="1:59" ht="12.75" customHeight="1" x14ac:dyDescent="0.2">
      <c r="A1293" s="144"/>
      <c r="B1293" s="141"/>
      <c r="C1293" s="141"/>
      <c r="D1293" s="142"/>
      <c r="E1293" s="142"/>
      <c r="F1293" s="142"/>
      <c r="G1293" s="142"/>
      <c r="H1293" s="142"/>
      <c r="I1293" s="129"/>
      <c r="J1293" s="130"/>
      <c r="K1293" s="131" t="str">
        <f t="shared" si="617"/>
        <v/>
      </c>
      <c r="L1293" s="132" t="str">
        <f t="shared" si="618"/>
        <v/>
      </c>
      <c r="M1293" s="133" t="str">
        <f t="shared" si="619"/>
        <v/>
      </c>
      <c r="N1293" s="134" t="str">
        <f>IFERROR(IF(B:B="","",IF(R1293="Beer",SUM(LOOKUP(2,1/(Rates!$B$3:$B$5&lt;=W1293)/(Rates!$C$3:$C$5&gt;=W1293),Rates!$D$3:$D$5)*(X1293/100)*W1293),IF(R1293="Refreshment Beverage",SUM(LOOKUP(2,1/(Rates!$B$7:$B$11&lt;=W1293)/(Rates!$C$7:$C$11&gt;=W1293),Rates!$D$7:$D$11)*(X1293/100)*W1293)))),"")</f>
        <v/>
      </c>
      <c r="O1293" s="134" t="str">
        <f t="shared" si="620"/>
        <v/>
      </c>
      <c r="P1293" s="116"/>
      <c r="Q1293" s="117" t="str">
        <f t="shared" si="621"/>
        <v/>
      </c>
      <c r="R1293" s="128" t="str">
        <f t="shared" si="622"/>
        <v/>
      </c>
      <c r="S1293" s="135" t="str">
        <f>IF(B1293="","",IF(R1293="Refreshment Beverage",VLOOKUP(VALUE(Q1293),Rates!G$15:L$19,2,0),VLOOKUP(VALUE(Q1293),Rates!G$4:L$12,2,0)))</f>
        <v/>
      </c>
      <c r="T1293" s="135" t="str">
        <f t="shared" si="623"/>
        <v/>
      </c>
      <c r="U1293" s="118" t="str">
        <f t="shared" si="624"/>
        <v/>
      </c>
      <c r="V1293" s="135" t="str">
        <f t="shared" si="625"/>
        <v/>
      </c>
      <c r="W1293" s="135" t="str">
        <f t="shared" si="626"/>
        <v/>
      </c>
      <c r="X1293" s="119" t="str">
        <f t="shared" si="627"/>
        <v/>
      </c>
      <c r="Y1293" s="120" t="str">
        <f>IF(B:B="","",IF(R1293="Refreshment Beverage",VLOOKUP(Q1293,Rates!G$15:L$19,6,0)*W1293,VLOOKUP(Q1293,Rates!G$4:L$12,6,0)*W1293))</f>
        <v/>
      </c>
      <c r="Z1293" s="120" t="str">
        <f t="shared" si="628"/>
        <v/>
      </c>
      <c r="AA1293" s="120" t="str">
        <f t="shared" si="629"/>
        <v/>
      </c>
      <c r="AB1293" s="136" t="str">
        <f>IF(B:B="","",IF(R1293="Refreshment Beverage","",IF(AND(R1293="Beer",Q1293=0),SUM(LOOKUP(2,1/(Rates!$B$15:$B$18&lt;=W1293)/(Rates!$C$15:$C$18&gt;=W1293),Rates!$D$15:$D$18)*W1293),VLOOKUP(VALUE(Q:Q),Rates!A:B,2,0)*W1293)))</f>
        <v/>
      </c>
      <c r="AC1293" s="136" t="str">
        <f>IF(B:B="","",IF(R1293="Refreshment Beverage","",IF(AND(R1293="Beer",Q1293=0),SUM(LOOKUP(2,1/(Rates!$B$15:$B$18&lt;=W1293)/(Rates!$C$15:$C$18&gt;=W1293),Rates!$E$15:$E$18)*W1293),VLOOKUP(VALUE(Q:Q),Rates!A:C,3,0)*W1293)))</f>
        <v/>
      </c>
      <c r="AD1293" s="137" t="str">
        <f>IFERROR(IF(B:B="","",IF(R1293="Beer","",IF(VALUE(Q1293)=0,VLOOKUP(VLOOKUP(B:B,#REF!,16,0),Rates!A:E,2,0),VLOOKUP(VALUE(Q1293),Rates!A$31:B$34,2,0)*W1293))),0)</f>
        <v/>
      </c>
      <c r="AE1293" s="121" t="str">
        <f t="shared" si="630"/>
        <v/>
      </c>
      <c r="AF1293" s="138" t="str">
        <f t="shared" si="631"/>
        <v/>
      </c>
      <c r="AG1293" s="122" t="str">
        <f t="shared" si="632"/>
        <v/>
      </c>
      <c r="AH1293" s="123" t="str">
        <f t="shared" si="633"/>
        <v/>
      </c>
      <c r="AI1293" s="139" t="str">
        <f>IF(AE:AE="","",IF(R1293="Refreshment Beverage",AK1293*(Rates!J$19/100),ROUND(SUM(AH1293*(Rates!$J$8/100)),4)))</f>
        <v/>
      </c>
      <c r="AJ1293" s="124" t="str">
        <f t="shared" si="634"/>
        <v/>
      </c>
      <c r="AK1293" s="125" t="str">
        <f t="shared" si="635"/>
        <v/>
      </c>
      <c r="AL1293" s="121" t="str">
        <f t="shared" si="636"/>
        <v/>
      </c>
      <c r="AM1293" s="138" t="str">
        <f>IF(AS1293="","",IF(R1293="Refreshment Beverage",ROUND(AS1293*Rates!K$19,4),ROUND(AO1293*(VLOOKUP(VALUE(Q1293),Rates!G$4:L$12,3,0)),4)))</f>
        <v/>
      </c>
      <c r="AN1293" s="126" t="str">
        <f>IF(AS1293="","",IF(R1293="Refreshment Beverage",AS1293*(Rates!J$19/100),MAX(AM1293,AB1293)))</f>
        <v/>
      </c>
      <c r="AO1293" s="127" t="str">
        <f t="shared" si="637"/>
        <v/>
      </c>
      <c r="AP1293" s="127" t="str">
        <f t="shared" si="638"/>
        <v/>
      </c>
      <c r="AQ1293" s="140" t="str">
        <f>IF(AS1293="","",IF(R1293="Refreshment Beverage",ROUND(SUM(VLOOKUP(Q:Q,Rates!G$15:L$19,3,0)*(AS1293-Y1293-Z1293-AA1293)),4),ROUND(SUM(Rates!$K$8*AS1293),4)))</f>
        <v/>
      </c>
      <c r="AR1293" s="139" t="str">
        <f t="shared" si="639"/>
        <v/>
      </c>
      <c r="AS1293" s="125" t="str">
        <f t="shared" si="640"/>
        <v/>
      </c>
      <c r="AT1293" s="121" t="str">
        <f t="shared" si="641"/>
        <v/>
      </c>
      <c r="AU1293" s="138" t="str">
        <f>IF(AX1293="","",IF(R1293="Refreshment Beverage",ROUND((BA1293-Y1293-Z1293-AA1293)*VLOOKUP(VALUE(Q1293),Rates!G$15:L$19,3,0),4),ROUND(AW1293*(VLOOKUP(VALUE(Q1293),Rates!G:L,3,0)),4)))</f>
        <v/>
      </c>
      <c r="AV1293" s="126" t="str">
        <f t="shared" si="642"/>
        <v/>
      </c>
      <c r="AW1293" s="127" t="str">
        <f t="shared" si="643"/>
        <v/>
      </c>
      <c r="AX1293" s="123" t="str">
        <f t="shared" si="644"/>
        <v/>
      </c>
      <c r="AY1293" s="140" t="str">
        <f>IF(AX1293="","",IF(R1293="Refreshment Beverage",ROUND(SUM(AX1293*Rates!K$19),4),ROUND(SUM(AX1293*(Rates!J$8/100)),4)))</f>
        <v/>
      </c>
      <c r="AZ1293" s="124" t="str">
        <f t="shared" si="645"/>
        <v/>
      </c>
      <c r="BA1293" s="125" t="str">
        <f t="shared" si="646"/>
        <v/>
      </c>
      <c r="BB1293" s="115"/>
      <c r="BC1293" s="143"/>
      <c r="BD1293" s="100"/>
      <c r="BE1293" s="100"/>
      <c r="BF1293" s="100"/>
      <c r="BG1293" s="100"/>
    </row>
    <row r="1294" spans="1:59" ht="12.75" customHeight="1" x14ac:dyDescent="0.2">
      <c r="A1294" s="144"/>
      <c r="B1294" s="141"/>
      <c r="C1294" s="141"/>
      <c r="D1294" s="142"/>
      <c r="E1294" s="142"/>
      <c r="F1294" s="142"/>
      <c r="G1294" s="142"/>
      <c r="H1294" s="142"/>
      <c r="I1294" s="129"/>
      <c r="J1294" s="130"/>
      <c r="K1294" s="131" t="str">
        <f t="shared" si="617"/>
        <v/>
      </c>
      <c r="L1294" s="132" t="str">
        <f t="shared" si="618"/>
        <v/>
      </c>
      <c r="M1294" s="133" t="str">
        <f t="shared" si="619"/>
        <v/>
      </c>
      <c r="N1294" s="134" t="str">
        <f>IFERROR(IF(B:B="","",IF(R1294="Beer",SUM(LOOKUP(2,1/(Rates!$B$3:$B$5&lt;=W1294)/(Rates!$C$3:$C$5&gt;=W1294),Rates!$D$3:$D$5)*(X1294/100)*W1294),IF(R1294="Refreshment Beverage",SUM(LOOKUP(2,1/(Rates!$B$7:$B$11&lt;=W1294)/(Rates!$C$7:$C$11&gt;=W1294),Rates!$D$7:$D$11)*(X1294/100)*W1294)))),"")</f>
        <v/>
      </c>
      <c r="O1294" s="134" t="str">
        <f t="shared" si="620"/>
        <v/>
      </c>
      <c r="P1294" s="116"/>
      <c r="Q1294" s="117" t="str">
        <f t="shared" si="621"/>
        <v/>
      </c>
      <c r="R1294" s="128" t="str">
        <f t="shared" si="622"/>
        <v/>
      </c>
      <c r="S1294" s="135" t="str">
        <f>IF(B1294="","",IF(R1294="Refreshment Beverage",VLOOKUP(VALUE(Q1294),Rates!G$15:L$19,2,0),VLOOKUP(VALUE(Q1294),Rates!G$4:L$12,2,0)))</f>
        <v/>
      </c>
      <c r="T1294" s="135" t="str">
        <f t="shared" si="623"/>
        <v/>
      </c>
      <c r="U1294" s="118" t="str">
        <f t="shared" si="624"/>
        <v/>
      </c>
      <c r="V1294" s="135" t="str">
        <f t="shared" si="625"/>
        <v/>
      </c>
      <c r="W1294" s="135" t="str">
        <f t="shared" si="626"/>
        <v/>
      </c>
      <c r="X1294" s="119" t="str">
        <f t="shared" si="627"/>
        <v/>
      </c>
      <c r="Y1294" s="120" t="str">
        <f>IF(B:B="","",IF(R1294="Refreshment Beverage",VLOOKUP(Q1294,Rates!G$15:L$19,6,0)*W1294,VLOOKUP(Q1294,Rates!G$4:L$12,6,0)*W1294))</f>
        <v/>
      </c>
      <c r="Z1294" s="120" t="str">
        <f t="shared" si="628"/>
        <v/>
      </c>
      <c r="AA1294" s="120" t="str">
        <f t="shared" si="629"/>
        <v/>
      </c>
      <c r="AB1294" s="136" t="str">
        <f>IF(B:B="","",IF(R1294="Refreshment Beverage","",IF(AND(R1294="Beer",Q1294=0),SUM(LOOKUP(2,1/(Rates!$B$15:$B$18&lt;=W1294)/(Rates!$C$15:$C$18&gt;=W1294),Rates!$D$15:$D$18)*W1294),VLOOKUP(VALUE(Q:Q),Rates!A:B,2,0)*W1294)))</f>
        <v/>
      </c>
      <c r="AC1294" s="136" t="str">
        <f>IF(B:B="","",IF(R1294="Refreshment Beverage","",IF(AND(R1294="Beer",Q1294=0),SUM(LOOKUP(2,1/(Rates!$B$15:$B$18&lt;=W1294)/(Rates!$C$15:$C$18&gt;=W1294),Rates!$E$15:$E$18)*W1294),VLOOKUP(VALUE(Q:Q),Rates!A:C,3,0)*W1294)))</f>
        <v/>
      </c>
      <c r="AD1294" s="137" t="str">
        <f>IFERROR(IF(B:B="","",IF(R1294="Beer","",IF(VALUE(Q1294)=0,VLOOKUP(VLOOKUP(B:B,#REF!,16,0),Rates!A:E,2,0),VLOOKUP(VALUE(Q1294),Rates!A$31:B$34,2,0)*W1294))),0)</f>
        <v/>
      </c>
      <c r="AE1294" s="121" t="str">
        <f t="shared" si="630"/>
        <v/>
      </c>
      <c r="AF1294" s="138" t="str">
        <f t="shared" si="631"/>
        <v/>
      </c>
      <c r="AG1294" s="122" t="str">
        <f t="shared" si="632"/>
        <v/>
      </c>
      <c r="AH1294" s="123" t="str">
        <f t="shared" si="633"/>
        <v/>
      </c>
      <c r="AI1294" s="139" t="str">
        <f>IF(AE:AE="","",IF(R1294="Refreshment Beverage",AK1294*(Rates!J$19/100),ROUND(SUM(AH1294*(Rates!$J$8/100)),4)))</f>
        <v/>
      </c>
      <c r="AJ1294" s="124" t="str">
        <f t="shared" si="634"/>
        <v/>
      </c>
      <c r="AK1294" s="125" t="str">
        <f t="shared" si="635"/>
        <v/>
      </c>
      <c r="AL1294" s="121" t="str">
        <f t="shared" si="636"/>
        <v/>
      </c>
      <c r="AM1294" s="138" t="str">
        <f>IF(AS1294="","",IF(R1294="Refreshment Beverage",ROUND(AS1294*Rates!K$19,4),ROUND(AO1294*(VLOOKUP(VALUE(Q1294),Rates!G$4:L$12,3,0)),4)))</f>
        <v/>
      </c>
      <c r="AN1294" s="126" t="str">
        <f>IF(AS1294="","",IF(R1294="Refreshment Beverage",AS1294*(Rates!J$19/100),MAX(AM1294,AB1294)))</f>
        <v/>
      </c>
      <c r="AO1294" s="127" t="str">
        <f t="shared" si="637"/>
        <v/>
      </c>
      <c r="AP1294" s="127" t="str">
        <f t="shared" si="638"/>
        <v/>
      </c>
      <c r="AQ1294" s="140" t="str">
        <f>IF(AS1294="","",IF(R1294="Refreshment Beverage",ROUND(SUM(VLOOKUP(Q:Q,Rates!G$15:L$19,3,0)*(AS1294-Y1294-Z1294-AA1294)),4),ROUND(SUM(Rates!$K$8*AS1294),4)))</f>
        <v/>
      </c>
      <c r="AR1294" s="139" t="str">
        <f t="shared" si="639"/>
        <v/>
      </c>
      <c r="AS1294" s="125" t="str">
        <f t="shared" si="640"/>
        <v/>
      </c>
      <c r="AT1294" s="121" t="str">
        <f t="shared" si="641"/>
        <v/>
      </c>
      <c r="AU1294" s="138" t="str">
        <f>IF(AX1294="","",IF(R1294="Refreshment Beverage",ROUND((BA1294-Y1294-Z1294-AA1294)*VLOOKUP(VALUE(Q1294),Rates!G$15:L$19,3,0),4),ROUND(AW1294*(VLOOKUP(VALUE(Q1294),Rates!G:L,3,0)),4)))</f>
        <v/>
      </c>
      <c r="AV1294" s="126" t="str">
        <f t="shared" si="642"/>
        <v/>
      </c>
      <c r="AW1294" s="127" t="str">
        <f t="shared" si="643"/>
        <v/>
      </c>
      <c r="AX1294" s="123" t="str">
        <f t="shared" si="644"/>
        <v/>
      </c>
      <c r="AY1294" s="140" t="str">
        <f>IF(AX1294="","",IF(R1294="Refreshment Beverage",ROUND(SUM(AX1294*Rates!K$19),4),ROUND(SUM(AX1294*(Rates!J$8/100)),4)))</f>
        <v/>
      </c>
      <c r="AZ1294" s="124" t="str">
        <f t="shared" si="645"/>
        <v/>
      </c>
      <c r="BA1294" s="125" t="str">
        <f t="shared" si="646"/>
        <v/>
      </c>
      <c r="BB1294" s="115"/>
      <c r="BC1294" s="143"/>
      <c r="BD1294" s="100"/>
      <c r="BE1294" s="100"/>
      <c r="BF1294" s="100"/>
      <c r="BG1294" s="100"/>
    </row>
    <row r="1295" spans="1:59" ht="12.75" customHeight="1" x14ac:dyDescent="0.2">
      <c r="A1295" s="144"/>
      <c r="B1295" s="141"/>
      <c r="C1295" s="141"/>
      <c r="D1295" s="142"/>
      <c r="E1295" s="142"/>
      <c r="F1295" s="142"/>
      <c r="G1295" s="142"/>
      <c r="H1295" s="142"/>
      <c r="I1295" s="129"/>
      <c r="J1295" s="130"/>
      <c r="K1295" s="131" t="str">
        <f t="shared" si="617"/>
        <v/>
      </c>
      <c r="L1295" s="132" t="str">
        <f t="shared" si="618"/>
        <v/>
      </c>
      <c r="M1295" s="133" t="str">
        <f t="shared" si="619"/>
        <v/>
      </c>
      <c r="N1295" s="134" t="str">
        <f>IFERROR(IF(B:B="","",IF(R1295="Beer",SUM(LOOKUP(2,1/(Rates!$B$3:$B$5&lt;=W1295)/(Rates!$C$3:$C$5&gt;=W1295),Rates!$D$3:$D$5)*(X1295/100)*W1295),IF(R1295="Refreshment Beverage",SUM(LOOKUP(2,1/(Rates!$B$7:$B$11&lt;=W1295)/(Rates!$C$7:$C$11&gt;=W1295),Rates!$D$7:$D$11)*(X1295/100)*W1295)))),"")</f>
        <v/>
      </c>
      <c r="O1295" s="134" t="str">
        <f t="shared" si="620"/>
        <v/>
      </c>
      <c r="P1295" s="116"/>
      <c r="Q1295" s="117" t="str">
        <f t="shared" si="621"/>
        <v/>
      </c>
      <c r="R1295" s="128" t="str">
        <f t="shared" si="622"/>
        <v/>
      </c>
      <c r="S1295" s="135" t="str">
        <f>IF(B1295="","",IF(R1295="Refreshment Beverage",VLOOKUP(VALUE(Q1295),Rates!G$15:L$19,2,0),VLOOKUP(VALUE(Q1295),Rates!G$4:L$12,2,0)))</f>
        <v/>
      </c>
      <c r="T1295" s="135" t="str">
        <f t="shared" si="623"/>
        <v/>
      </c>
      <c r="U1295" s="118" t="str">
        <f t="shared" si="624"/>
        <v/>
      </c>
      <c r="V1295" s="135" t="str">
        <f t="shared" si="625"/>
        <v/>
      </c>
      <c r="W1295" s="135" t="str">
        <f t="shared" si="626"/>
        <v/>
      </c>
      <c r="X1295" s="119" t="str">
        <f t="shared" si="627"/>
        <v/>
      </c>
      <c r="Y1295" s="120" t="str">
        <f>IF(B:B="","",IF(R1295="Refreshment Beverage",VLOOKUP(Q1295,Rates!G$15:L$19,6,0)*W1295,VLOOKUP(Q1295,Rates!G$4:L$12,6,0)*W1295))</f>
        <v/>
      </c>
      <c r="Z1295" s="120" t="str">
        <f t="shared" si="628"/>
        <v/>
      </c>
      <c r="AA1295" s="120" t="str">
        <f t="shared" si="629"/>
        <v/>
      </c>
      <c r="AB1295" s="136" t="str">
        <f>IF(B:B="","",IF(R1295="Refreshment Beverage","",IF(AND(R1295="Beer",Q1295=0),SUM(LOOKUP(2,1/(Rates!$B$15:$B$18&lt;=W1295)/(Rates!$C$15:$C$18&gt;=W1295),Rates!$D$15:$D$18)*W1295),VLOOKUP(VALUE(Q:Q),Rates!A:B,2,0)*W1295)))</f>
        <v/>
      </c>
      <c r="AC1295" s="136" t="str">
        <f>IF(B:B="","",IF(R1295="Refreshment Beverage","",IF(AND(R1295="Beer",Q1295=0),SUM(LOOKUP(2,1/(Rates!$B$15:$B$18&lt;=W1295)/(Rates!$C$15:$C$18&gt;=W1295),Rates!$E$15:$E$18)*W1295),VLOOKUP(VALUE(Q:Q),Rates!A:C,3,0)*W1295)))</f>
        <v/>
      </c>
      <c r="AD1295" s="137" t="str">
        <f>IFERROR(IF(B:B="","",IF(R1295="Beer","",IF(VALUE(Q1295)=0,VLOOKUP(VLOOKUP(B:B,#REF!,16,0),Rates!A:E,2,0),VLOOKUP(VALUE(Q1295),Rates!A$31:B$34,2,0)*W1295))),0)</f>
        <v/>
      </c>
      <c r="AE1295" s="121" t="str">
        <f t="shared" si="630"/>
        <v/>
      </c>
      <c r="AF1295" s="138" t="str">
        <f t="shared" si="631"/>
        <v/>
      </c>
      <c r="AG1295" s="122" t="str">
        <f t="shared" si="632"/>
        <v/>
      </c>
      <c r="AH1295" s="123" t="str">
        <f t="shared" si="633"/>
        <v/>
      </c>
      <c r="AI1295" s="139" t="str">
        <f>IF(AE:AE="","",IF(R1295="Refreshment Beverage",AK1295*(Rates!J$19/100),ROUND(SUM(AH1295*(Rates!$J$8/100)),4)))</f>
        <v/>
      </c>
      <c r="AJ1295" s="124" t="str">
        <f t="shared" si="634"/>
        <v/>
      </c>
      <c r="AK1295" s="125" t="str">
        <f t="shared" si="635"/>
        <v/>
      </c>
      <c r="AL1295" s="121" t="str">
        <f t="shared" si="636"/>
        <v/>
      </c>
      <c r="AM1295" s="138" t="str">
        <f>IF(AS1295="","",IF(R1295="Refreshment Beverage",ROUND(AS1295*Rates!K$19,4),ROUND(AO1295*(VLOOKUP(VALUE(Q1295),Rates!G$4:L$12,3,0)),4)))</f>
        <v/>
      </c>
      <c r="AN1295" s="126" t="str">
        <f>IF(AS1295="","",IF(R1295="Refreshment Beverage",AS1295*(Rates!J$19/100),MAX(AM1295,AB1295)))</f>
        <v/>
      </c>
      <c r="AO1295" s="127" t="str">
        <f t="shared" si="637"/>
        <v/>
      </c>
      <c r="AP1295" s="127" t="str">
        <f t="shared" si="638"/>
        <v/>
      </c>
      <c r="AQ1295" s="140" t="str">
        <f>IF(AS1295="","",IF(R1295="Refreshment Beverage",ROUND(SUM(VLOOKUP(Q:Q,Rates!G$15:L$19,3,0)*(AS1295-Y1295-Z1295-AA1295)),4),ROUND(SUM(Rates!$K$8*AS1295),4)))</f>
        <v/>
      </c>
      <c r="AR1295" s="139" t="str">
        <f t="shared" si="639"/>
        <v/>
      </c>
      <c r="AS1295" s="125" t="str">
        <f t="shared" si="640"/>
        <v/>
      </c>
      <c r="AT1295" s="121" t="str">
        <f t="shared" si="641"/>
        <v/>
      </c>
      <c r="AU1295" s="138" t="str">
        <f>IF(AX1295="","",IF(R1295="Refreshment Beverage",ROUND((BA1295-Y1295-Z1295-AA1295)*VLOOKUP(VALUE(Q1295),Rates!G$15:L$19,3,0),4),ROUND(AW1295*(VLOOKUP(VALUE(Q1295),Rates!G:L,3,0)),4)))</f>
        <v/>
      </c>
      <c r="AV1295" s="126" t="str">
        <f t="shared" si="642"/>
        <v/>
      </c>
      <c r="AW1295" s="127" t="str">
        <f t="shared" si="643"/>
        <v/>
      </c>
      <c r="AX1295" s="123" t="str">
        <f t="shared" si="644"/>
        <v/>
      </c>
      <c r="AY1295" s="140" t="str">
        <f>IF(AX1295="","",IF(R1295="Refreshment Beverage",ROUND(SUM(AX1295*Rates!K$19),4),ROUND(SUM(AX1295*(Rates!J$8/100)),4)))</f>
        <v/>
      </c>
      <c r="AZ1295" s="124" t="str">
        <f t="shared" si="645"/>
        <v/>
      </c>
      <c r="BA1295" s="125" t="str">
        <f t="shared" si="646"/>
        <v/>
      </c>
      <c r="BB1295" s="115"/>
      <c r="BC1295" s="143"/>
      <c r="BD1295" s="100"/>
      <c r="BE1295" s="100"/>
      <c r="BF1295" s="100"/>
      <c r="BG1295" s="100"/>
    </row>
    <row r="1296" spans="1:59" ht="12.75" customHeight="1" x14ac:dyDescent="0.2">
      <c r="A1296" s="144"/>
      <c r="B1296" s="141"/>
      <c r="C1296" s="141"/>
      <c r="D1296" s="142"/>
      <c r="E1296" s="142"/>
      <c r="F1296" s="142"/>
      <c r="G1296" s="142"/>
      <c r="H1296" s="142"/>
      <c r="I1296" s="129"/>
      <c r="J1296" s="130"/>
      <c r="K1296" s="131" t="str">
        <f t="shared" si="617"/>
        <v/>
      </c>
      <c r="L1296" s="132" t="str">
        <f t="shared" si="618"/>
        <v/>
      </c>
      <c r="M1296" s="133" t="str">
        <f t="shared" si="619"/>
        <v/>
      </c>
      <c r="N1296" s="134" t="str">
        <f>IFERROR(IF(B:B="","",IF(R1296="Beer",SUM(LOOKUP(2,1/(Rates!$B$3:$B$5&lt;=W1296)/(Rates!$C$3:$C$5&gt;=W1296),Rates!$D$3:$D$5)*(X1296/100)*W1296),IF(R1296="Refreshment Beverage",SUM(LOOKUP(2,1/(Rates!$B$7:$B$11&lt;=W1296)/(Rates!$C$7:$C$11&gt;=W1296),Rates!$D$7:$D$11)*(X1296/100)*W1296)))),"")</f>
        <v/>
      </c>
      <c r="O1296" s="134" t="str">
        <f t="shared" si="620"/>
        <v/>
      </c>
      <c r="P1296" s="116"/>
      <c r="Q1296" s="117" t="str">
        <f t="shared" si="621"/>
        <v/>
      </c>
      <c r="R1296" s="128" t="str">
        <f t="shared" si="622"/>
        <v/>
      </c>
      <c r="S1296" s="135" t="str">
        <f>IF(B1296="","",IF(R1296="Refreshment Beverage",VLOOKUP(VALUE(Q1296),Rates!G$15:L$19,2,0),VLOOKUP(VALUE(Q1296),Rates!G$4:L$12,2,0)))</f>
        <v/>
      </c>
      <c r="T1296" s="135" t="str">
        <f t="shared" si="623"/>
        <v/>
      </c>
      <c r="U1296" s="118" t="str">
        <f t="shared" si="624"/>
        <v/>
      </c>
      <c r="V1296" s="135" t="str">
        <f t="shared" si="625"/>
        <v/>
      </c>
      <c r="W1296" s="135" t="str">
        <f t="shared" si="626"/>
        <v/>
      </c>
      <c r="X1296" s="119" t="str">
        <f t="shared" si="627"/>
        <v/>
      </c>
      <c r="Y1296" s="120" t="str">
        <f>IF(B:B="","",IF(R1296="Refreshment Beverage",VLOOKUP(Q1296,Rates!G$15:L$19,6,0)*W1296,VLOOKUP(Q1296,Rates!G$4:L$12,6,0)*W1296))</f>
        <v/>
      </c>
      <c r="Z1296" s="120" t="str">
        <f t="shared" si="628"/>
        <v/>
      </c>
      <c r="AA1296" s="120" t="str">
        <f t="shared" si="629"/>
        <v/>
      </c>
      <c r="AB1296" s="136" t="str">
        <f>IF(B:B="","",IF(R1296="Refreshment Beverage","",IF(AND(R1296="Beer",Q1296=0),SUM(LOOKUP(2,1/(Rates!$B$15:$B$18&lt;=W1296)/(Rates!$C$15:$C$18&gt;=W1296),Rates!$D$15:$D$18)*W1296),VLOOKUP(VALUE(Q:Q),Rates!A:B,2,0)*W1296)))</f>
        <v/>
      </c>
      <c r="AC1296" s="136" t="str">
        <f>IF(B:B="","",IF(R1296="Refreshment Beverage","",IF(AND(R1296="Beer",Q1296=0),SUM(LOOKUP(2,1/(Rates!$B$15:$B$18&lt;=W1296)/(Rates!$C$15:$C$18&gt;=W1296),Rates!$E$15:$E$18)*W1296),VLOOKUP(VALUE(Q:Q),Rates!A:C,3,0)*W1296)))</f>
        <v/>
      </c>
      <c r="AD1296" s="137" t="str">
        <f>IFERROR(IF(B:B="","",IF(R1296="Beer","",IF(VALUE(Q1296)=0,VLOOKUP(VLOOKUP(B:B,#REF!,16,0),Rates!A:E,2,0),VLOOKUP(VALUE(Q1296),Rates!A$31:B$34,2,0)*W1296))),0)</f>
        <v/>
      </c>
      <c r="AE1296" s="121" t="str">
        <f t="shared" si="630"/>
        <v/>
      </c>
      <c r="AF1296" s="138" t="str">
        <f t="shared" si="631"/>
        <v/>
      </c>
      <c r="AG1296" s="122" t="str">
        <f t="shared" si="632"/>
        <v/>
      </c>
      <c r="AH1296" s="123" t="str">
        <f t="shared" si="633"/>
        <v/>
      </c>
      <c r="AI1296" s="139" t="str">
        <f>IF(AE:AE="","",IF(R1296="Refreshment Beverage",AK1296*(Rates!J$19/100),ROUND(SUM(AH1296*(Rates!$J$8/100)),4)))</f>
        <v/>
      </c>
      <c r="AJ1296" s="124" t="str">
        <f t="shared" si="634"/>
        <v/>
      </c>
      <c r="AK1296" s="125" t="str">
        <f t="shared" si="635"/>
        <v/>
      </c>
      <c r="AL1296" s="121" t="str">
        <f t="shared" si="636"/>
        <v/>
      </c>
      <c r="AM1296" s="138" t="str">
        <f>IF(AS1296="","",IF(R1296="Refreshment Beverage",ROUND(AS1296*Rates!K$19,4),ROUND(AO1296*(VLOOKUP(VALUE(Q1296),Rates!G$4:L$12,3,0)),4)))</f>
        <v/>
      </c>
      <c r="AN1296" s="126" t="str">
        <f>IF(AS1296="","",IF(R1296="Refreshment Beverage",AS1296*(Rates!J$19/100),MAX(AM1296,AB1296)))</f>
        <v/>
      </c>
      <c r="AO1296" s="127" t="str">
        <f t="shared" si="637"/>
        <v/>
      </c>
      <c r="AP1296" s="127" t="str">
        <f t="shared" si="638"/>
        <v/>
      </c>
      <c r="AQ1296" s="140" t="str">
        <f>IF(AS1296="","",IF(R1296="Refreshment Beverage",ROUND(SUM(VLOOKUP(Q:Q,Rates!G$15:L$19,3,0)*(AS1296-Y1296-Z1296-AA1296)),4),ROUND(SUM(Rates!$K$8*AS1296),4)))</f>
        <v/>
      </c>
      <c r="AR1296" s="139" t="str">
        <f t="shared" si="639"/>
        <v/>
      </c>
      <c r="AS1296" s="125" t="str">
        <f t="shared" si="640"/>
        <v/>
      </c>
      <c r="AT1296" s="121" t="str">
        <f t="shared" si="641"/>
        <v/>
      </c>
      <c r="AU1296" s="138" t="str">
        <f>IF(AX1296="","",IF(R1296="Refreshment Beverage",ROUND((BA1296-Y1296-Z1296-AA1296)*VLOOKUP(VALUE(Q1296),Rates!G$15:L$19,3,0),4),ROUND(AW1296*(VLOOKUP(VALUE(Q1296),Rates!G:L,3,0)),4)))</f>
        <v/>
      </c>
      <c r="AV1296" s="126" t="str">
        <f t="shared" si="642"/>
        <v/>
      </c>
      <c r="AW1296" s="127" t="str">
        <f t="shared" si="643"/>
        <v/>
      </c>
      <c r="AX1296" s="123" t="str">
        <f t="shared" si="644"/>
        <v/>
      </c>
      <c r="AY1296" s="140" t="str">
        <f>IF(AX1296="","",IF(R1296="Refreshment Beverage",ROUND(SUM(AX1296*Rates!K$19),4),ROUND(SUM(AX1296*(Rates!J$8/100)),4)))</f>
        <v/>
      </c>
      <c r="AZ1296" s="124" t="str">
        <f t="shared" si="645"/>
        <v/>
      </c>
      <c r="BA1296" s="125" t="str">
        <f t="shared" si="646"/>
        <v/>
      </c>
      <c r="BB1296" s="115"/>
      <c r="BC1296" s="143"/>
      <c r="BD1296" s="100"/>
      <c r="BE1296" s="100"/>
      <c r="BF1296" s="100"/>
      <c r="BG1296" s="100"/>
    </row>
    <row r="1297" spans="1:59" ht="12.75" customHeight="1" x14ac:dyDescent="0.2">
      <c r="A1297" s="144"/>
      <c r="B1297" s="141"/>
      <c r="C1297" s="141"/>
      <c r="D1297" s="142"/>
      <c r="E1297" s="142"/>
      <c r="F1297" s="142"/>
      <c r="G1297" s="142"/>
      <c r="H1297" s="142"/>
      <c r="I1297" s="129"/>
      <c r="J1297" s="130"/>
      <c r="K1297" s="131" t="str">
        <f t="shared" si="617"/>
        <v/>
      </c>
      <c r="L1297" s="132" t="str">
        <f t="shared" si="618"/>
        <v/>
      </c>
      <c r="M1297" s="133" t="str">
        <f t="shared" si="619"/>
        <v/>
      </c>
      <c r="N1297" s="134" t="str">
        <f>IFERROR(IF(B:B="","",IF(R1297="Beer",SUM(LOOKUP(2,1/(Rates!$B$3:$B$5&lt;=W1297)/(Rates!$C$3:$C$5&gt;=W1297),Rates!$D$3:$D$5)*(X1297/100)*W1297),IF(R1297="Refreshment Beverage",SUM(LOOKUP(2,1/(Rates!$B$7:$B$11&lt;=W1297)/(Rates!$C$7:$C$11&gt;=W1297),Rates!$D$7:$D$11)*(X1297/100)*W1297)))),"")</f>
        <v/>
      </c>
      <c r="O1297" s="134" t="str">
        <f t="shared" si="620"/>
        <v/>
      </c>
      <c r="P1297" s="116"/>
      <c r="Q1297" s="117" t="str">
        <f t="shared" si="621"/>
        <v/>
      </c>
      <c r="R1297" s="128" t="str">
        <f t="shared" si="622"/>
        <v/>
      </c>
      <c r="S1297" s="135" t="str">
        <f>IF(B1297="","",IF(R1297="Refreshment Beverage",VLOOKUP(VALUE(Q1297),Rates!G$15:L$19,2,0),VLOOKUP(VALUE(Q1297),Rates!G$4:L$12,2,0)))</f>
        <v/>
      </c>
      <c r="T1297" s="135" t="str">
        <f t="shared" si="623"/>
        <v/>
      </c>
      <c r="U1297" s="118" t="str">
        <f t="shared" si="624"/>
        <v/>
      </c>
      <c r="V1297" s="135" t="str">
        <f t="shared" si="625"/>
        <v/>
      </c>
      <c r="W1297" s="135" t="str">
        <f t="shared" si="626"/>
        <v/>
      </c>
      <c r="X1297" s="119" t="str">
        <f t="shared" si="627"/>
        <v/>
      </c>
      <c r="Y1297" s="120" t="str">
        <f>IF(B:B="","",IF(R1297="Refreshment Beverage",VLOOKUP(Q1297,Rates!G$15:L$19,6,0)*W1297,VLOOKUP(Q1297,Rates!G$4:L$12,6,0)*W1297))</f>
        <v/>
      </c>
      <c r="Z1297" s="120" t="str">
        <f t="shared" si="628"/>
        <v/>
      </c>
      <c r="AA1297" s="120" t="str">
        <f t="shared" si="629"/>
        <v/>
      </c>
      <c r="AB1297" s="136" t="str">
        <f>IF(B:B="","",IF(R1297="Refreshment Beverage","",IF(AND(R1297="Beer",Q1297=0),SUM(LOOKUP(2,1/(Rates!$B$15:$B$18&lt;=W1297)/(Rates!$C$15:$C$18&gt;=W1297),Rates!$D$15:$D$18)*W1297),VLOOKUP(VALUE(Q:Q),Rates!A:B,2,0)*W1297)))</f>
        <v/>
      </c>
      <c r="AC1297" s="136" t="str">
        <f>IF(B:B="","",IF(R1297="Refreshment Beverage","",IF(AND(R1297="Beer",Q1297=0),SUM(LOOKUP(2,1/(Rates!$B$15:$B$18&lt;=W1297)/(Rates!$C$15:$C$18&gt;=W1297),Rates!$E$15:$E$18)*W1297),VLOOKUP(VALUE(Q:Q),Rates!A:C,3,0)*W1297)))</f>
        <v/>
      </c>
      <c r="AD1297" s="137" t="str">
        <f>IFERROR(IF(B:B="","",IF(R1297="Beer","",IF(VALUE(Q1297)=0,VLOOKUP(VLOOKUP(B:B,#REF!,16,0),Rates!A:E,2,0),VLOOKUP(VALUE(Q1297),Rates!A$31:B$34,2,0)*W1297))),0)</f>
        <v/>
      </c>
      <c r="AE1297" s="121" t="str">
        <f t="shared" si="630"/>
        <v/>
      </c>
      <c r="AF1297" s="138" t="str">
        <f t="shared" si="631"/>
        <v/>
      </c>
      <c r="AG1297" s="122" t="str">
        <f t="shared" si="632"/>
        <v/>
      </c>
      <c r="AH1297" s="123" t="str">
        <f t="shared" si="633"/>
        <v/>
      </c>
      <c r="AI1297" s="139" t="str">
        <f>IF(AE:AE="","",IF(R1297="Refreshment Beverage",AK1297*(Rates!J$19/100),ROUND(SUM(AH1297*(Rates!$J$8/100)),4)))</f>
        <v/>
      </c>
      <c r="AJ1297" s="124" t="str">
        <f t="shared" si="634"/>
        <v/>
      </c>
      <c r="AK1297" s="125" t="str">
        <f t="shared" si="635"/>
        <v/>
      </c>
      <c r="AL1297" s="121" t="str">
        <f t="shared" si="636"/>
        <v/>
      </c>
      <c r="AM1297" s="138" t="str">
        <f>IF(AS1297="","",IF(R1297="Refreshment Beverage",ROUND(AS1297*Rates!K$19,4),ROUND(AO1297*(VLOOKUP(VALUE(Q1297),Rates!G$4:L$12,3,0)),4)))</f>
        <v/>
      </c>
      <c r="AN1297" s="126" t="str">
        <f>IF(AS1297="","",IF(R1297="Refreshment Beverage",AS1297*(Rates!J$19/100),MAX(AM1297,AB1297)))</f>
        <v/>
      </c>
      <c r="AO1297" s="127" t="str">
        <f t="shared" si="637"/>
        <v/>
      </c>
      <c r="AP1297" s="127" t="str">
        <f t="shared" si="638"/>
        <v/>
      </c>
      <c r="AQ1297" s="140" t="str">
        <f>IF(AS1297="","",IF(R1297="Refreshment Beverage",ROUND(SUM(VLOOKUP(Q:Q,Rates!G$15:L$19,3,0)*(AS1297-Y1297-Z1297-AA1297)),4),ROUND(SUM(Rates!$K$8*AS1297),4)))</f>
        <v/>
      </c>
      <c r="AR1297" s="139" t="str">
        <f t="shared" si="639"/>
        <v/>
      </c>
      <c r="AS1297" s="125" t="str">
        <f t="shared" si="640"/>
        <v/>
      </c>
      <c r="AT1297" s="121" t="str">
        <f t="shared" si="641"/>
        <v/>
      </c>
      <c r="AU1297" s="138" t="str">
        <f>IF(AX1297="","",IF(R1297="Refreshment Beverage",ROUND((BA1297-Y1297-Z1297-AA1297)*VLOOKUP(VALUE(Q1297),Rates!G$15:L$19,3,0),4),ROUND(AW1297*(VLOOKUP(VALUE(Q1297),Rates!G:L,3,0)),4)))</f>
        <v/>
      </c>
      <c r="AV1297" s="126" t="str">
        <f t="shared" si="642"/>
        <v/>
      </c>
      <c r="AW1297" s="127" t="str">
        <f t="shared" si="643"/>
        <v/>
      </c>
      <c r="AX1297" s="123" t="str">
        <f t="shared" si="644"/>
        <v/>
      </c>
      <c r="AY1297" s="140" t="str">
        <f>IF(AX1297="","",IF(R1297="Refreshment Beverage",ROUND(SUM(AX1297*Rates!K$19),4),ROUND(SUM(AX1297*(Rates!J$8/100)),4)))</f>
        <v/>
      </c>
      <c r="AZ1297" s="124" t="str">
        <f t="shared" si="645"/>
        <v/>
      </c>
      <c r="BA1297" s="125" t="str">
        <f t="shared" si="646"/>
        <v/>
      </c>
      <c r="BB1297" s="115"/>
      <c r="BC1297" s="143"/>
      <c r="BD1297" s="100"/>
      <c r="BE1297" s="100"/>
      <c r="BF1297" s="100"/>
      <c r="BG1297" s="100"/>
    </row>
    <row r="1298" spans="1:59" ht="12.75" customHeight="1" x14ac:dyDescent="0.2">
      <c r="A1298" s="144"/>
      <c r="B1298" s="141"/>
      <c r="C1298" s="141"/>
      <c r="D1298" s="142"/>
      <c r="E1298" s="142"/>
      <c r="F1298" s="142"/>
      <c r="G1298" s="142"/>
      <c r="H1298" s="142"/>
      <c r="I1298" s="129"/>
      <c r="J1298" s="130"/>
      <c r="K1298" s="131" t="str">
        <f t="shared" si="617"/>
        <v/>
      </c>
      <c r="L1298" s="132" t="str">
        <f t="shared" si="618"/>
        <v/>
      </c>
      <c r="M1298" s="133" t="str">
        <f t="shared" si="619"/>
        <v/>
      </c>
      <c r="N1298" s="134" t="str">
        <f>IFERROR(IF(B:B="","",IF(R1298="Beer",SUM(LOOKUP(2,1/(Rates!$B$3:$B$5&lt;=W1298)/(Rates!$C$3:$C$5&gt;=W1298),Rates!$D$3:$D$5)*(X1298/100)*W1298),IF(R1298="Refreshment Beverage",SUM(LOOKUP(2,1/(Rates!$B$7:$B$11&lt;=W1298)/(Rates!$C$7:$C$11&gt;=W1298),Rates!$D$7:$D$11)*(X1298/100)*W1298)))),"")</f>
        <v/>
      </c>
      <c r="O1298" s="134" t="str">
        <f t="shared" si="620"/>
        <v/>
      </c>
      <c r="P1298" s="116"/>
      <c r="Q1298" s="117" t="str">
        <f t="shared" si="621"/>
        <v/>
      </c>
      <c r="R1298" s="128" t="str">
        <f t="shared" si="622"/>
        <v/>
      </c>
      <c r="S1298" s="135" t="str">
        <f>IF(B1298="","",IF(R1298="Refreshment Beverage",VLOOKUP(VALUE(Q1298),Rates!G$15:L$19,2,0),VLOOKUP(VALUE(Q1298),Rates!G$4:L$12,2,0)))</f>
        <v/>
      </c>
      <c r="T1298" s="135" t="str">
        <f t="shared" si="623"/>
        <v/>
      </c>
      <c r="U1298" s="118" t="str">
        <f t="shared" si="624"/>
        <v/>
      </c>
      <c r="V1298" s="135" t="str">
        <f t="shared" si="625"/>
        <v/>
      </c>
      <c r="W1298" s="135" t="str">
        <f t="shared" si="626"/>
        <v/>
      </c>
      <c r="X1298" s="119" t="str">
        <f t="shared" si="627"/>
        <v/>
      </c>
      <c r="Y1298" s="120" t="str">
        <f>IF(B:B="","",IF(R1298="Refreshment Beverage",VLOOKUP(Q1298,Rates!G$15:L$19,6,0)*W1298,VLOOKUP(Q1298,Rates!G$4:L$12,6,0)*W1298))</f>
        <v/>
      </c>
      <c r="Z1298" s="120" t="str">
        <f t="shared" si="628"/>
        <v/>
      </c>
      <c r="AA1298" s="120" t="str">
        <f t="shared" si="629"/>
        <v/>
      </c>
      <c r="AB1298" s="136" t="str">
        <f>IF(B:B="","",IF(R1298="Refreshment Beverage","",IF(AND(R1298="Beer",Q1298=0),SUM(LOOKUP(2,1/(Rates!$B$15:$B$18&lt;=W1298)/(Rates!$C$15:$C$18&gt;=W1298),Rates!$D$15:$D$18)*W1298),VLOOKUP(VALUE(Q:Q),Rates!A:B,2,0)*W1298)))</f>
        <v/>
      </c>
      <c r="AC1298" s="136" t="str">
        <f>IF(B:B="","",IF(R1298="Refreshment Beverage","",IF(AND(R1298="Beer",Q1298=0),SUM(LOOKUP(2,1/(Rates!$B$15:$B$18&lt;=W1298)/(Rates!$C$15:$C$18&gt;=W1298),Rates!$E$15:$E$18)*W1298),VLOOKUP(VALUE(Q:Q),Rates!A:C,3,0)*W1298)))</f>
        <v/>
      </c>
      <c r="AD1298" s="137" t="str">
        <f>IFERROR(IF(B:B="","",IF(R1298="Beer","",IF(VALUE(Q1298)=0,VLOOKUP(VLOOKUP(B:B,#REF!,16,0),Rates!A:E,2,0),VLOOKUP(VALUE(Q1298),Rates!A$31:B$34,2,0)*W1298))),0)</f>
        <v/>
      </c>
      <c r="AE1298" s="121" t="str">
        <f t="shared" si="630"/>
        <v/>
      </c>
      <c r="AF1298" s="138" t="str">
        <f t="shared" si="631"/>
        <v/>
      </c>
      <c r="AG1298" s="122" t="str">
        <f t="shared" si="632"/>
        <v/>
      </c>
      <c r="AH1298" s="123" t="str">
        <f t="shared" si="633"/>
        <v/>
      </c>
      <c r="AI1298" s="139" t="str">
        <f>IF(AE:AE="","",IF(R1298="Refreshment Beverage",AK1298*(Rates!J$19/100),ROUND(SUM(AH1298*(Rates!$J$8/100)),4)))</f>
        <v/>
      </c>
      <c r="AJ1298" s="124" t="str">
        <f t="shared" si="634"/>
        <v/>
      </c>
      <c r="AK1298" s="125" t="str">
        <f t="shared" si="635"/>
        <v/>
      </c>
      <c r="AL1298" s="121" t="str">
        <f t="shared" si="636"/>
        <v/>
      </c>
      <c r="AM1298" s="138" t="str">
        <f>IF(AS1298="","",IF(R1298="Refreshment Beverage",ROUND(AS1298*Rates!K$19,4),ROUND(AO1298*(VLOOKUP(VALUE(Q1298),Rates!G$4:L$12,3,0)),4)))</f>
        <v/>
      </c>
      <c r="AN1298" s="126" t="str">
        <f>IF(AS1298="","",IF(R1298="Refreshment Beverage",AS1298*(Rates!J$19/100),MAX(AM1298,AB1298)))</f>
        <v/>
      </c>
      <c r="AO1298" s="127" t="str">
        <f t="shared" si="637"/>
        <v/>
      </c>
      <c r="AP1298" s="127" t="str">
        <f t="shared" si="638"/>
        <v/>
      </c>
      <c r="AQ1298" s="140" t="str">
        <f>IF(AS1298="","",IF(R1298="Refreshment Beverage",ROUND(SUM(VLOOKUP(Q:Q,Rates!G$15:L$19,3,0)*(AS1298-Y1298-Z1298-AA1298)),4),ROUND(SUM(Rates!$K$8*AS1298),4)))</f>
        <v/>
      </c>
      <c r="AR1298" s="139" t="str">
        <f t="shared" si="639"/>
        <v/>
      </c>
      <c r="AS1298" s="125" t="str">
        <f t="shared" si="640"/>
        <v/>
      </c>
      <c r="AT1298" s="121" t="str">
        <f t="shared" si="641"/>
        <v/>
      </c>
      <c r="AU1298" s="138" t="str">
        <f>IF(AX1298="","",IF(R1298="Refreshment Beverage",ROUND((BA1298-Y1298-Z1298-AA1298)*VLOOKUP(VALUE(Q1298),Rates!G$15:L$19,3,0),4),ROUND(AW1298*(VLOOKUP(VALUE(Q1298),Rates!G:L,3,0)),4)))</f>
        <v/>
      </c>
      <c r="AV1298" s="126" t="str">
        <f t="shared" si="642"/>
        <v/>
      </c>
      <c r="AW1298" s="127" t="str">
        <f t="shared" si="643"/>
        <v/>
      </c>
      <c r="AX1298" s="123" t="str">
        <f t="shared" si="644"/>
        <v/>
      </c>
      <c r="AY1298" s="140" t="str">
        <f>IF(AX1298="","",IF(R1298="Refreshment Beverage",ROUND(SUM(AX1298*Rates!K$19),4),ROUND(SUM(AX1298*(Rates!J$8/100)),4)))</f>
        <v/>
      </c>
      <c r="AZ1298" s="124" t="str">
        <f t="shared" si="645"/>
        <v/>
      </c>
      <c r="BA1298" s="125" t="str">
        <f t="shared" si="646"/>
        <v/>
      </c>
      <c r="BB1298" s="115"/>
      <c r="BC1298" s="143"/>
      <c r="BD1298" s="100"/>
      <c r="BE1298" s="100"/>
      <c r="BF1298" s="100"/>
      <c r="BG1298" s="100"/>
    </row>
    <row r="1299" spans="1:59" ht="12.75" customHeight="1" x14ac:dyDescent="0.2">
      <c r="A1299" s="144"/>
      <c r="B1299" s="141"/>
      <c r="C1299" s="141"/>
      <c r="D1299" s="142"/>
      <c r="E1299" s="142"/>
      <c r="F1299" s="142"/>
      <c r="G1299" s="142"/>
      <c r="H1299" s="142"/>
      <c r="I1299" s="129"/>
      <c r="J1299" s="130"/>
      <c r="K1299" s="131" t="str">
        <f t="shared" si="617"/>
        <v/>
      </c>
      <c r="L1299" s="132" t="str">
        <f t="shared" si="618"/>
        <v/>
      </c>
      <c r="M1299" s="133" t="str">
        <f t="shared" si="619"/>
        <v/>
      </c>
      <c r="N1299" s="134" t="str">
        <f>IFERROR(IF(B:B="","",IF(R1299="Beer",SUM(LOOKUP(2,1/(Rates!$B$3:$B$5&lt;=W1299)/(Rates!$C$3:$C$5&gt;=W1299),Rates!$D$3:$D$5)*(X1299/100)*W1299),IF(R1299="Refreshment Beverage",SUM(LOOKUP(2,1/(Rates!$B$7:$B$11&lt;=W1299)/(Rates!$C$7:$C$11&gt;=W1299),Rates!$D$7:$D$11)*(X1299/100)*W1299)))),"")</f>
        <v/>
      </c>
      <c r="O1299" s="134" t="str">
        <f t="shared" si="620"/>
        <v/>
      </c>
      <c r="P1299" s="116"/>
      <c r="Q1299" s="117" t="str">
        <f t="shared" si="621"/>
        <v/>
      </c>
      <c r="R1299" s="128" t="str">
        <f t="shared" si="622"/>
        <v/>
      </c>
      <c r="S1299" s="135" t="str">
        <f>IF(B1299="","",IF(R1299="Refreshment Beverage",VLOOKUP(VALUE(Q1299),Rates!G$15:L$19,2,0),VLOOKUP(VALUE(Q1299),Rates!G$4:L$12,2,0)))</f>
        <v/>
      </c>
      <c r="T1299" s="135" t="str">
        <f t="shared" si="623"/>
        <v/>
      </c>
      <c r="U1299" s="118" t="str">
        <f t="shared" si="624"/>
        <v/>
      </c>
      <c r="V1299" s="135" t="str">
        <f t="shared" si="625"/>
        <v/>
      </c>
      <c r="W1299" s="135" t="str">
        <f t="shared" si="626"/>
        <v/>
      </c>
      <c r="X1299" s="119" t="str">
        <f t="shared" si="627"/>
        <v/>
      </c>
      <c r="Y1299" s="120" t="str">
        <f>IF(B:B="","",IF(R1299="Refreshment Beverage",VLOOKUP(Q1299,Rates!G$15:L$19,6,0)*W1299,VLOOKUP(Q1299,Rates!G$4:L$12,6,0)*W1299))</f>
        <v/>
      </c>
      <c r="Z1299" s="120" t="str">
        <f t="shared" si="628"/>
        <v/>
      </c>
      <c r="AA1299" s="120" t="str">
        <f t="shared" si="629"/>
        <v/>
      </c>
      <c r="AB1299" s="136" t="str">
        <f>IF(B:B="","",IF(R1299="Refreshment Beverage","",IF(AND(R1299="Beer",Q1299=0),SUM(LOOKUP(2,1/(Rates!$B$15:$B$18&lt;=W1299)/(Rates!$C$15:$C$18&gt;=W1299),Rates!$D$15:$D$18)*W1299),VLOOKUP(VALUE(Q:Q),Rates!A:B,2,0)*W1299)))</f>
        <v/>
      </c>
      <c r="AC1299" s="136" t="str">
        <f>IF(B:B="","",IF(R1299="Refreshment Beverage","",IF(AND(R1299="Beer",Q1299=0),SUM(LOOKUP(2,1/(Rates!$B$15:$B$18&lt;=W1299)/(Rates!$C$15:$C$18&gt;=W1299),Rates!$E$15:$E$18)*W1299),VLOOKUP(VALUE(Q:Q),Rates!A:C,3,0)*W1299)))</f>
        <v/>
      </c>
      <c r="AD1299" s="137" t="str">
        <f>IFERROR(IF(B:B="","",IF(R1299="Beer","",IF(VALUE(Q1299)=0,VLOOKUP(VLOOKUP(B:B,#REF!,16,0),Rates!A:E,2,0),VLOOKUP(VALUE(Q1299),Rates!A$31:B$34,2,0)*W1299))),0)</f>
        <v/>
      </c>
      <c r="AE1299" s="121" t="str">
        <f t="shared" si="630"/>
        <v/>
      </c>
      <c r="AF1299" s="138" t="str">
        <f t="shared" si="631"/>
        <v/>
      </c>
      <c r="AG1299" s="122" t="str">
        <f t="shared" si="632"/>
        <v/>
      </c>
      <c r="AH1299" s="123" t="str">
        <f t="shared" si="633"/>
        <v/>
      </c>
      <c r="AI1299" s="139" t="str">
        <f>IF(AE:AE="","",IF(R1299="Refreshment Beverage",AK1299*(Rates!J$19/100),ROUND(SUM(AH1299*(Rates!$J$8/100)),4)))</f>
        <v/>
      </c>
      <c r="AJ1299" s="124" t="str">
        <f t="shared" si="634"/>
        <v/>
      </c>
      <c r="AK1299" s="125" t="str">
        <f t="shared" si="635"/>
        <v/>
      </c>
      <c r="AL1299" s="121" t="str">
        <f t="shared" si="636"/>
        <v/>
      </c>
      <c r="AM1299" s="138" t="str">
        <f>IF(AS1299="","",IF(R1299="Refreshment Beverage",ROUND(AS1299*Rates!K$19,4),ROUND(AO1299*(VLOOKUP(VALUE(Q1299),Rates!G$4:L$12,3,0)),4)))</f>
        <v/>
      </c>
      <c r="AN1299" s="126" t="str">
        <f>IF(AS1299="","",IF(R1299="Refreshment Beverage",AS1299*(Rates!J$19/100),MAX(AM1299,AB1299)))</f>
        <v/>
      </c>
      <c r="AO1299" s="127" t="str">
        <f t="shared" si="637"/>
        <v/>
      </c>
      <c r="AP1299" s="127" t="str">
        <f t="shared" si="638"/>
        <v/>
      </c>
      <c r="AQ1299" s="140" t="str">
        <f>IF(AS1299="","",IF(R1299="Refreshment Beverage",ROUND(SUM(VLOOKUP(Q:Q,Rates!G$15:L$19,3,0)*(AS1299-Y1299-Z1299-AA1299)),4),ROUND(SUM(Rates!$K$8*AS1299),4)))</f>
        <v/>
      </c>
      <c r="AR1299" s="139" t="str">
        <f t="shared" si="639"/>
        <v/>
      </c>
      <c r="AS1299" s="125" t="str">
        <f t="shared" si="640"/>
        <v/>
      </c>
      <c r="AT1299" s="121" t="str">
        <f t="shared" si="641"/>
        <v/>
      </c>
      <c r="AU1299" s="138" t="str">
        <f>IF(AX1299="","",IF(R1299="Refreshment Beverage",ROUND((BA1299-Y1299-Z1299-AA1299)*VLOOKUP(VALUE(Q1299),Rates!G$15:L$19,3,0),4),ROUND(AW1299*(VLOOKUP(VALUE(Q1299),Rates!G:L,3,0)),4)))</f>
        <v/>
      </c>
      <c r="AV1299" s="126" t="str">
        <f t="shared" si="642"/>
        <v/>
      </c>
      <c r="AW1299" s="127" t="str">
        <f t="shared" si="643"/>
        <v/>
      </c>
      <c r="AX1299" s="123" t="str">
        <f t="shared" si="644"/>
        <v/>
      </c>
      <c r="AY1299" s="140" t="str">
        <f>IF(AX1299="","",IF(R1299="Refreshment Beverage",ROUND(SUM(AX1299*Rates!K$19),4),ROUND(SUM(AX1299*(Rates!J$8/100)),4)))</f>
        <v/>
      </c>
      <c r="AZ1299" s="124" t="str">
        <f t="shared" si="645"/>
        <v/>
      </c>
      <c r="BA1299" s="125" t="str">
        <f t="shared" si="646"/>
        <v/>
      </c>
      <c r="BB1299" s="115"/>
      <c r="BC1299" s="143"/>
      <c r="BD1299" s="100"/>
      <c r="BE1299" s="100"/>
      <c r="BF1299" s="100"/>
      <c r="BG1299" s="100"/>
    </row>
    <row r="1300" spans="1:59" ht="12.75" customHeight="1" x14ac:dyDescent="0.2">
      <c r="A1300" s="144"/>
      <c r="B1300" s="141"/>
      <c r="C1300" s="141"/>
      <c r="D1300" s="142"/>
      <c r="E1300" s="142"/>
      <c r="F1300" s="142"/>
      <c r="G1300" s="142"/>
      <c r="H1300" s="142"/>
      <c r="I1300" s="129"/>
      <c r="J1300" s="130"/>
      <c r="K1300" s="131" t="str">
        <f t="shared" si="617"/>
        <v/>
      </c>
      <c r="L1300" s="132" t="str">
        <f t="shared" si="618"/>
        <v/>
      </c>
      <c r="M1300" s="133" t="str">
        <f t="shared" si="619"/>
        <v/>
      </c>
      <c r="N1300" s="134" t="str">
        <f>IFERROR(IF(B:B="","",IF(R1300="Beer",SUM(LOOKUP(2,1/(Rates!$B$3:$B$5&lt;=W1300)/(Rates!$C$3:$C$5&gt;=W1300),Rates!$D$3:$D$5)*(X1300/100)*W1300),IF(R1300="Refreshment Beverage",SUM(LOOKUP(2,1/(Rates!$B$7:$B$11&lt;=W1300)/(Rates!$C$7:$C$11&gt;=W1300),Rates!$D$7:$D$11)*(X1300/100)*W1300)))),"")</f>
        <v/>
      </c>
      <c r="O1300" s="134" t="str">
        <f t="shared" si="620"/>
        <v/>
      </c>
      <c r="P1300" s="116"/>
      <c r="Q1300" s="117" t="str">
        <f t="shared" si="621"/>
        <v/>
      </c>
      <c r="R1300" s="128" t="str">
        <f t="shared" si="622"/>
        <v/>
      </c>
      <c r="S1300" s="135" t="str">
        <f>IF(B1300="","",IF(R1300="Refreshment Beverage",VLOOKUP(VALUE(Q1300),Rates!G$15:L$19,2,0),VLOOKUP(VALUE(Q1300),Rates!G$4:L$12,2,0)))</f>
        <v/>
      </c>
      <c r="T1300" s="135" t="str">
        <f t="shared" si="623"/>
        <v/>
      </c>
      <c r="U1300" s="118" t="str">
        <f t="shared" si="624"/>
        <v/>
      </c>
      <c r="V1300" s="135" t="str">
        <f t="shared" si="625"/>
        <v/>
      </c>
      <c r="W1300" s="135" t="str">
        <f t="shared" si="626"/>
        <v/>
      </c>
      <c r="X1300" s="119" t="str">
        <f t="shared" si="627"/>
        <v/>
      </c>
      <c r="Y1300" s="120" t="str">
        <f>IF(B:B="","",IF(R1300="Refreshment Beverage",VLOOKUP(Q1300,Rates!G$15:L$19,6,0)*W1300,VLOOKUP(Q1300,Rates!G$4:L$12,6,0)*W1300))</f>
        <v/>
      </c>
      <c r="Z1300" s="120" t="str">
        <f t="shared" si="628"/>
        <v/>
      </c>
      <c r="AA1300" s="120" t="str">
        <f t="shared" si="629"/>
        <v/>
      </c>
      <c r="AB1300" s="136" t="str">
        <f>IF(B:B="","",IF(R1300="Refreshment Beverage","",IF(AND(R1300="Beer",Q1300=0),SUM(LOOKUP(2,1/(Rates!$B$15:$B$18&lt;=W1300)/(Rates!$C$15:$C$18&gt;=W1300),Rates!$D$15:$D$18)*W1300),VLOOKUP(VALUE(Q:Q),Rates!A:B,2,0)*W1300)))</f>
        <v/>
      </c>
      <c r="AC1300" s="136" t="str">
        <f>IF(B:B="","",IF(R1300="Refreshment Beverage","",IF(AND(R1300="Beer",Q1300=0),SUM(LOOKUP(2,1/(Rates!$B$15:$B$18&lt;=W1300)/(Rates!$C$15:$C$18&gt;=W1300),Rates!$E$15:$E$18)*W1300),VLOOKUP(VALUE(Q:Q),Rates!A:C,3,0)*W1300)))</f>
        <v/>
      </c>
      <c r="AD1300" s="137" t="str">
        <f>IFERROR(IF(B:B="","",IF(R1300="Beer","",IF(VALUE(Q1300)=0,VLOOKUP(VLOOKUP(B:B,#REF!,16,0),Rates!A:E,2,0),VLOOKUP(VALUE(Q1300),Rates!A$31:B$34,2,0)*W1300))),0)</f>
        <v/>
      </c>
      <c r="AE1300" s="121" t="str">
        <f t="shared" si="630"/>
        <v/>
      </c>
      <c r="AF1300" s="138" t="str">
        <f t="shared" si="631"/>
        <v/>
      </c>
      <c r="AG1300" s="122" t="str">
        <f t="shared" si="632"/>
        <v/>
      </c>
      <c r="AH1300" s="123" t="str">
        <f t="shared" si="633"/>
        <v/>
      </c>
      <c r="AI1300" s="139" t="str">
        <f>IF(AE:AE="","",IF(R1300="Refreshment Beverage",AK1300*(Rates!J$19/100),ROUND(SUM(AH1300*(Rates!$J$8/100)),4)))</f>
        <v/>
      </c>
      <c r="AJ1300" s="124" t="str">
        <f t="shared" si="634"/>
        <v/>
      </c>
      <c r="AK1300" s="125" t="str">
        <f t="shared" si="635"/>
        <v/>
      </c>
      <c r="AL1300" s="121" t="str">
        <f t="shared" si="636"/>
        <v/>
      </c>
      <c r="AM1300" s="138" t="str">
        <f>IF(AS1300="","",IF(R1300="Refreshment Beverage",ROUND(AS1300*Rates!K$19,4),ROUND(AO1300*(VLOOKUP(VALUE(Q1300),Rates!G$4:L$12,3,0)),4)))</f>
        <v/>
      </c>
      <c r="AN1300" s="126" t="str">
        <f>IF(AS1300="","",IF(R1300="Refreshment Beverage",AS1300*(Rates!J$19/100),MAX(AM1300,AB1300)))</f>
        <v/>
      </c>
      <c r="AO1300" s="127" t="str">
        <f t="shared" si="637"/>
        <v/>
      </c>
      <c r="AP1300" s="127" t="str">
        <f t="shared" si="638"/>
        <v/>
      </c>
      <c r="AQ1300" s="140" t="str">
        <f>IF(AS1300="","",IF(R1300="Refreshment Beverage",ROUND(SUM(VLOOKUP(Q:Q,Rates!G$15:L$19,3,0)*(AS1300-Y1300-Z1300-AA1300)),4),ROUND(SUM(Rates!$K$8*AS1300),4)))</f>
        <v/>
      </c>
      <c r="AR1300" s="139" t="str">
        <f t="shared" si="639"/>
        <v/>
      </c>
      <c r="AS1300" s="125" t="str">
        <f t="shared" si="640"/>
        <v/>
      </c>
      <c r="AT1300" s="121" t="str">
        <f t="shared" si="641"/>
        <v/>
      </c>
      <c r="AU1300" s="138" t="str">
        <f>IF(AX1300="","",IF(R1300="Refreshment Beverage",ROUND((BA1300-Y1300-Z1300-AA1300)*VLOOKUP(VALUE(Q1300),Rates!G$15:L$19,3,0),4),ROUND(AW1300*(VLOOKUP(VALUE(Q1300),Rates!G:L,3,0)),4)))</f>
        <v/>
      </c>
      <c r="AV1300" s="126" t="str">
        <f t="shared" si="642"/>
        <v/>
      </c>
      <c r="AW1300" s="127" t="str">
        <f t="shared" si="643"/>
        <v/>
      </c>
      <c r="AX1300" s="123" t="str">
        <f t="shared" si="644"/>
        <v/>
      </c>
      <c r="AY1300" s="140" t="str">
        <f>IF(AX1300="","",IF(R1300="Refreshment Beverage",ROUND(SUM(AX1300*Rates!K$19),4),ROUND(SUM(AX1300*(Rates!J$8/100)),4)))</f>
        <v/>
      </c>
      <c r="AZ1300" s="124" t="str">
        <f t="shared" si="645"/>
        <v/>
      </c>
      <c r="BA1300" s="125" t="str">
        <f t="shared" si="646"/>
        <v/>
      </c>
      <c r="BB1300" s="115"/>
      <c r="BC1300" s="143"/>
      <c r="BD1300" s="100"/>
      <c r="BE1300" s="100"/>
      <c r="BF1300" s="100"/>
      <c r="BG1300" s="100"/>
    </row>
    <row r="1301" spans="1:59" ht="12.75" customHeight="1" x14ac:dyDescent="0.2">
      <c r="A1301" s="144"/>
      <c r="B1301" s="141"/>
      <c r="C1301" s="141"/>
      <c r="D1301" s="142"/>
      <c r="E1301" s="142"/>
      <c r="F1301" s="142"/>
      <c r="G1301" s="142"/>
      <c r="H1301" s="142"/>
      <c r="I1301" s="129"/>
      <c r="J1301" s="130"/>
      <c r="K1301" s="131" t="str">
        <f t="shared" si="617"/>
        <v/>
      </c>
      <c r="L1301" s="132" t="str">
        <f t="shared" si="618"/>
        <v/>
      </c>
      <c r="M1301" s="133" t="str">
        <f t="shared" si="619"/>
        <v/>
      </c>
      <c r="N1301" s="134" t="str">
        <f>IFERROR(IF(B:B="","",IF(R1301="Beer",SUM(LOOKUP(2,1/(Rates!$B$3:$B$5&lt;=W1301)/(Rates!$C$3:$C$5&gt;=W1301),Rates!$D$3:$D$5)*(X1301/100)*W1301),IF(R1301="Refreshment Beverage",SUM(LOOKUP(2,1/(Rates!$B$7:$B$11&lt;=W1301)/(Rates!$C$7:$C$11&gt;=W1301),Rates!$D$7:$D$11)*(X1301/100)*W1301)))),"")</f>
        <v/>
      </c>
      <c r="O1301" s="134" t="str">
        <f t="shared" si="620"/>
        <v/>
      </c>
      <c r="P1301" s="116"/>
      <c r="Q1301" s="117" t="str">
        <f t="shared" si="621"/>
        <v/>
      </c>
      <c r="R1301" s="128" t="str">
        <f t="shared" si="622"/>
        <v/>
      </c>
      <c r="S1301" s="135" t="str">
        <f>IF(B1301="","",IF(R1301="Refreshment Beverage",VLOOKUP(VALUE(Q1301),Rates!G$15:L$19,2,0),VLOOKUP(VALUE(Q1301),Rates!G$4:L$12,2,0)))</f>
        <v/>
      </c>
      <c r="T1301" s="135" t="str">
        <f t="shared" si="623"/>
        <v/>
      </c>
      <c r="U1301" s="118" t="str">
        <f t="shared" si="624"/>
        <v/>
      </c>
      <c r="V1301" s="135" t="str">
        <f t="shared" si="625"/>
        <v/>
      </c>
      <c r="W1301" s="135" t="str">
        <f t="shared" si="626"/>
        <v/>
      </c>
      <c r="X1301" s="119" t="str">
        <f t="shared" si="627"/>
        <v/>
      </c>
      <c r="Y1301" s="120" t="str">
        <f>IF(B:B="","",IF(R1301="Refreshment Beverage",VLOOKUP(Q1301,Rates!G$15:L$19,6,0)*W1301,VLOOKUP(Q1301,Rates!G$4:L$12,6,0)*W1301))</f>
        <v/>
      </c>
      <c r="Z1301" s="120" t="str">
        <f t="shared" si="628"/>
        <v/>
      </c>
      <c r="AA1301" s="120" t="str">
        <f t="shared" si="629"/>
        <v/>
      </c>
      <c r="AB1301" s="136" t="str">
        <f>IF(B:B="","",IF(R1301="Refreshment Beverage","",IF(AND(R1301="Beer",Q1301=0),SUM(LOOKUP(2,1/(Rates!$B$15:$B$18&lt;=W1301)/(Rates!$C$15:$C$18&gt;=W1301),Rates!$D$15:$D$18)*W1301),VLOOKUP(VALUE(Q:Q),Rates!A:B,2,0)*W1301)))</f>
        <v/>
      </c>
      <c r="AC1301" s="136" t="str">
        <f>IF(B:B="","",IF(R1301="Refreshment Beverage","",IF(AND(R1301="Beer",Q1301=0),SUM(LOOKUP(2,1/(Rates!$B$15:$B$18&lt;=W1301)/(Rates!$C$15:$C$18&gt;=W1301),Rates!$E$15:$E$18)*W1301),VLOOKUP(VALUE(Q:Q),Rates!A:C,3,0)*W1301)))</f>
        <v/>
      </c>
      <c r="AD1301" s="137" t="str">
        <f>IFERROR(IF(B:B="","",IF(R1301="Beer","",IF(VALUE(Q1301)=0,VLOOKUP(VLOOKUP(B:B,#REF!,16,0),Rates!A:E,2,0),VLOOKUP(VALUE(Q1301),Rates!A$31:B$34,2,0)*W1301))),0)</f>
        <v/>
      </c>
      <c r="AE1301" s="121" t="str">
        <f t="shared" si="630"/>
        <v/>
      </c>
      <c r="AF1301" s="138" t="str">
        <f t="shared" si="631"/>
        <v/>
      </c>
      <c r="AG1301" s="122" t="str">
        <f t="shared" si="632"/>
        <v/>
      </c>
      <c r="AH1301" s="123" t="str">
        <f t="shared" si="633"/>
        <v/>
      </c>
      <c r="AI1301" s="139" t="str">
        <f>IF(AE:AE="","",IF(R1301="Refreshment Beverage",AK1301*(Rates!J$19/100),ROUND(SUM(AH1301*(Rates!$J$8/100)),4)))</f>
        <v/>
      </c>
      <c r="AJ1301" s="124" t="str">
        <f t="shared" si="634"/>
        <v/>
      </c>
      <c r="AK1301" s="125" t="str">
        <f t="shared" si="635"/>
        <v/>
      </c>
      <c r="AL1301" s="121" t="str">
        <f t="shared" si="636"/>
        <v/>
      </c>
      <c r="AM1301" s="138" t="str">
        <f>IF(AS1301="","",IF(R1301="Refreshment Beverage",ROUND(AS1301*Rates!K$19,4),ROUND(AO1301*(VLOOKUP(VALUE(Q1301),Rates!G$4:L$12,3,0)),4)))</f>
        <v/>
      </c>
      <c r="AN1301" s="126" t="str">
        <f>IF(AS1301="","",IF(R1301="Refreshment Beverage",AS1301*(Rates!J$19/100),MAX(AM1301,AB1301)))</f>
        <v/>
      </c>
      <c r="AO1301" s="127" t="str">
        <f t="shared" si="637"/>
        <v/>
      </c>
      <c r="AP1301" s="127" t="str">
        <f t="shared" si="638"/>
        <v/>
      </c>
      <c r="AQ1301" s="140" t="str">
        <f>IF(AS1301="","",IF(R1301="Refreshment Beverage",ROUND(SUM(VLOOKUP(Q:Q,Rates!G$15:L$19,3,0)*(AS1301-Y1301-Z1301-AA1301)),4),ROUND(SUM(Rates!$K$8*AS1301),4)))</f>
        <v/>
      </c>
      <c r="AR1301" s="139" t="str">
        <f t="shared" si="639"/>
        <v/>
      </c>
      <c r="AS1301" s="125" t="str">
        <f t="shared" si="640"/>
        <v/>
      </c>
      <c r="AT1301" s="121" t="str">
        <f t="shared" si="641"/>
        <v/>
      </c>
      <c r="AU1301" s="138" t="str">
        <f>IF(AX1301="","",IF(R1301="Refreshment Beverage",ROUND((BA1301-Y1301-Z1301-AA1301)*VLOOKUP(VALUE(Q1301),Rates!G$15:L$19,3,0),4),ROUND(AW1301*(VLOOKUP(VALUE(Q1301),Rates!G:L,3,0)),4)))</f>
        <v/>
      </c>
      <c r="AV1301" s="126" t="str">
        <f t="shared" si="642"/>
        <v/>
      </c>
      <c r="AW1301" s="127" t="str">
        <f t="shared" si="643"/>
        <v/>
      </c>
      <c r="AX1301" s="123" t="str">
        <f t="shared" si="644"/>
        <v/>
      </c>
      <c r="AY1301" s="140" t="str">
        <f>IF(AX1301="","",IF(R1301="Refreshment Beverage",ROUND(SUM(AX1301*Rates!K$19),4),ROUND(SUM(AX1301*(Rates!J$8/100)),4)))</f>
        <v/>
      </c>
      <c r="AZ1301" s="124" t="str">
        <f t="shared" si="645"/>
        <v/>
      </c>
      <c r="BA1301" s="125" t="str">
        <f t="shared" si="646"/>
        <v/>
      </c>
      <c r="BB1301" s="115"/>
      <c r="BC1301" s="143"/>
      <c r="BD1301" s="100"/>
      <c r="BE1301" s="100"/>
      <c r="BF1301" s="100"/>
      <c r="BG1301" s="100"/>
    </row>
    <row r="1302" spans="1:59" ht="12.75" customHeight="1" x14ac:dyDescent="0.2">
      <c r="A1302" s="144"/>
      <c r="B1302" s="141"/>
      <c r="C1302" s="141"/>
      <c r="D1302" s="142"/>
      <c r="E1302" s="142"/>
      <c r="F1302" s="142"/>
      <c r="G1302" s="142"/>
      <c r="H1302" s="142"/>
      <c r="I1302" s="129"/>
      <c r="J1302" s="130"/>
      <c r="K1302" s="131" t="str">
        <f t="shared" si="617"/>
        <v/>
      </c>
      <c r="L1302" s="132" t="str">
        <f t="shared" si="618"/>
        <v/>
      </c>
      <c r="M1302" s="133" t="str">
        <f t="shared" si="619"/>
        <v/>
      </c>
      <c r="N1302" s="134" t="str">
        <f>IFERROR(IF(B:B="","",IF(R1302="Beer",SUM(LOOKUP(2,1/(Rates!$B$3:$B$5&lt;=W1302)/(Rates!$C$3:$C$5&gt;=W1302),Rates!$D$3:$D$5)*(X1302/100)*W1302),IF(R1302="Refreshment Beverage",SUM(LOOKUP(2,1/(Rates!$B$7:$B$11&lt;=W1302)/(Rates!$C$7:$C$11&gt;=W1302),Rates!$D$7:$D$11)*(X1302/100)*W1302)))),"")</f>
        <v/>
      </c>
      <c r="O1302" s="134" t="str">
        <f t="shared" si="620"/>
        <v/>
      </c>
      <c r="P1302" s="116"/>
      <c r="Q1302" s="117" t="str">
        <f t="shared" si="621"/>
        <v/>
      </c>
      <c r="R1302" s="128" t="str">
        <f t="shared" si="622"/>
        <v/>
      </c>
      <c r="S1302" s="135" t="str">
        <f>IF(B1302="","",IF(R1302="Refreshment Beverage",VLOOKUP(VALUE(Q1302),Rates!G$15:L$19,2,0),VLOOKUP(VALUE(Q1302),Rates!G$4:L$12,2,0)))</f>
        <v/>
      </c>
      <c r="T1302" s="135" t="str">
        <f t="shared" si="623"/>
        <v/>
      </c>
      <c r="U1302" s="118" t="str">
        <f t="shared" si="624"/>
        <v/>
      </c>
      <c r="V1302" s="135" t="str">
        <f t="shared" si="625"/>
        <v/>
      </c>
      <c r="W1302" s="135" t="str">
        <f t="shared" si="626"/>
        <v/>
      </c>
      <c r="X1302" s="119" t="str">
        <f t="shared" si="627"/>
        <v/>
      </c>
      <c r="Y1302" s="120" t="str">
        <f>IF(B:B="","",IF(R1302="Refreshment Beverage",VLOOKUP(Q1302,Rates!G$15:L$19,6,0)*W1302,VLOOKUP(Q1302,Rates!G$4:L$12,6,0)*W1302))</f>
        <v/>
      </c>
      <c r="Z1302" s="120" t="str">
        <f t="shared" si="628"/>
        <v/>
      </c>
      <c r="AA1302" s="120" t="str">
        <f t="shared" si="629"/>
        <v/>
      </c>
      <c r="AB1302" s="136" t="str">
        <f>IF(B:B="","",IF(R1302="Refreshment Beverage","",IF(AND(R1302="Beer",Q1302=0),SUM(LOOKUP(2,1/(Rates!$B$15:$B$18&lt;=W1302)/(Rates!$C$15:$C$18&gt;=W1302),Rates!$D$15:$D$18)*W1302),VLOOKUP(VALUE(Q:Q),Rates!A:B,2,0)*W1302)))</f>
        <v/>
      </c>
      <c r="AC1302" s="136" t="str">
        <f>IF(B:B="","",IF(R1302="Refreshment Beverage","",IF(AND(R1302="Beer",Q1302=0),SUM(LOOKUP(2,1/(Rates!$B$15:$B$18&lt;=W1302)/(Rates!$C$15:$C$18&gt;=W1302),Rates!$E$15:$E$18)*W1302),VLOOKUP(VALUE(Q:Q),Rates!A:C,3,0)*W1302)))</f>
        <v/>
      </c>
      <c r="AD1302" s="137" t="str">
        <f>IFERROR(IF(B:B="","",IF(R1302="Beer","",IF(VALUE(Q1302)=0,VLOOKUP(VLOOKUP(B:B,#REF!,16,0),Rates!A:E,2,0),VLOOKUP(VALUE(Q1302),Rates!A$31:B$34,2,0)*W1302))),0)</f>
        <v/>
      </c>
      <c r="AE1302" s="121" t="str">
        <f t="shared" si="630"/>
        <v/>
      </c>
      <c r="AF1302" s="138" t="str">
        <f t="shared" si="631"/>
        <v/>
      </c>
      <c r="AG1302" s="122" t="str">
        <f t="shared" si="632"/>
        <v/>
      </c>
      <c r="AH1302" s="123" t="str">
        <f t="shared" si="633"/>
        <v/>
      </c>
      <c r="AI1302" s="139" t="str">
        <f>IF(AE:AE="","",IF(R1302="Refreshment Beverage",AK1302*(Rates!J$19/100),ROUND(SUM(AH1302*(Rates!$J$8/100)),4)))</f>
        <v/>
      </c>
      <c r="AJ1302" s="124" t="str">
        <f t="shared" si="634"/>
        <v/>
      </c>
      <c r="AK1302" s="125" t="str">
        <f t="shared" si="635"/>
        <v/>
      </c>
      <c r="AL1302" s="121" t="str">
        <f t="shared" si="636"/>
        <v/>
      </c>
      <c r="AM1302" s="138" t="str">
        <f>IF(AS1302="","",IF(R1302="Refreshment Beverage",ROUND(AS1302*Rates!K$19,4),ROUND(AO1302*(VLOOKUP(VALUE(Q1302),Rates!G$4:L$12,3,0)),4)))</f>
        <v/>
      </c>
      <c r="AN1302" s="126" t="str">
        <f>IF(AS1302="","",IF(R1302="Refreshment Beverage",AS1302*(Rates!J$19/100),MAX(AM1302,AB1302)))</f>
        <v/>
      </c>
      <c r="AO1302" s="127" t="str">
        <f t="shared" si="637"/>
        <v/>
      </c>
      <c r="AP1302" s="127" t="str">
        <f t="shared" si="638"/>
        <v/>
      </c>
      <c r="AQ1302" s="140" t="str">
        <f>IF(AS1302="","",IF(R1302="Refreshment Beverage",ROUND(SUM(VLOOKUP(Q:Q,Rates!G$15:L$19,3,0)*(AS1302-Y1302-Z1302-AA1302)),4),ROUND(SUM(Rates!$K$8*AS1302),4)))</f>
        <v/>
      </c>
      <c r="AR1302" s="139" t="str">
        <f t="shared" si="639"/>
        <v/>
      </c>
      <c r="AS1302" s="125" t="str">
        <f t="shared" si="640"/>
        <v/>
      </c>
      <c r="AT1302" s="121" t="str">
        <f t="shared" si="641"/>
        <v/>
      </c>
      <c r="AU1302" s="138" t="str">
        <f>IF(AX1302="","",IF(R1302="Refreshment Beverage",ROUND((BA1302-Y1302-Z1302-AA1302)*VLOOKUP(VALUE(Q1302),Rates!G$15:L$19,3,0),4),ROUND(AW1302*(VLOOKUP(VALUE(Q1302),Rates!G:L,3,0)),4)))</f>
        <v/>
      </c>
      <c r="AV1302" s="126" t="str">
        <f t="shared" si="642"/>
        <v/>
      </c>
      <c r="AW1302" s="127" t="str">
        <f t="shared" si="643"/>
        <v/>
      </c>
      <c r="AX1302" s="123" t="str">
        <f t="shared" si="644"/>
        <v/>
      </c>
      <c r="AY1302" s="140" t="str">
        <f>IF(AX1302="","",IF(R1302="Refreshment Beverage",ROUND(SUM(AX1302*Rates!K$19),4),ROUND(SUM(AX1302*(Rates!J$8/100)),4)))</f>
        <v/>
      </c>
      <c r="AZ1302" s="124" t="str">
        <f t="shared" si="645"/>
        <v/>
      </c>
      <c r="BA1302" s="125" t="str">
        <f t="shared" si="646"/>
        <v/>
      </c>
      <c r="BB1302" s="115"/>
      <c r="BC1302" s="143"/>
      <c r="BD1302" s="100"/>
      <c r="BE1302" s="100"/>
      <c r="BF1302" s="100"/>
      <c r="BG1302" s="100"/>
    </row>
    <row r="1303" spans="1:59" ht="12.75" customHeight="1" x14ac:dyDescent="0.2">
      <c r="A1303" s="144"/>
      <c r="B1303" s="141"/>
      <c r="C1303" s="141"/>
      <c r="D1303" s="142"/>
      <c r="E1303" s="142"/>
      <c r="F1303" s="142"/>
      <c r="G1303" s="142"/>
      <c r="H1303" s="142"/>
      <c r="I1303" s="129"/>
      <c r="J1303" s="130"/>
      <c r="K1303" s="131" t="str">
        <f t="shared" si="617"/>
        <v/>
      </c>
      <c r="L1303" s="132" t="str">
        <f t="shared" si="618"/>
        <v/>
      </c>
      <c r="M1303" s="133" t="str">
        <f t="shared" si="619"/>
        <v/>
      </c>
      <c r="N1303" s="134" t="str">
        <f>IFERROR(IF(B:B="","",IF(R1303="Beer",SUM(LOOKUP(2,1/(Rates!$B$3:$B$5&lt;=W1303)/(Rates!$C$3:$C$5&gt;=W1303),Rates!$D$3:$D$5)*(X1303/100)*W1303),IF(R1303="Refreshment Beverage",SUM(LOOKUP(2,1/(Rates!$B$7:$B$11&lt;=W1303)/(Rates!$C$7:$C$11&gt;=W1303),Rates!$D$7:$D$11)*(X1303/100)*W1303)))),"")</f>
        <v/>
      </c>
      <c r="O1303" s="134" t="str">
        <f t="shared" si="620"/>
        <v/>
      </c>
      <c r="P1303" s="116"/>
      <c r="Q1303" s="117" t="str">
        <f t="shared" si="621"/>
        <v/>
      </c>
      <c r="R1303" s="128" t="str">
        <f t="shared" si="622"/>
        <v/>
      </c>
      <c r="S1303" s="135" t="str">
        <f>IF(B1303="","",IF(R1303="Refreshment Beverage",VLOOKUP(VALUE(Q1303),Rates!G$15:L$19,2,0),VLOOKUP(VALUE(Q1303),Rates!G$4:L$12,2,0)))</f>
        <v/>
      </c>
      <c r="T1303" s="135" t="str">
        <f t="shared" si="623"/>
        <v/>
      </c>
      <c r="U1303" s="118" t="str">
        <f t="shared" si="624"/>
        <v/>
      </c>
      <c r="V1303" s="135" t="str">
        <f t="shared" si="625"/>
        <v/>
      </c>
      <c r="W1303" s="135" t="str">
        <f t="shared" si="626"/>
        <v/>
      </c>
      <c r="X1303" s="119" t="str">
        <f t="shared" si="627"/>
        <v/>
      </c>
      <c r="Y1303" s="120" t="str">
        <f>IF(B:B="","",IF(R1303="Refreshment Beverage",VLOOKUP(Q1303,Rates!G$15:L$19,6,0)*W1303,VLOOKUP(Q1303,Rates!G$4:L$12,6,0)*W1303))</f>
        <v/>
      </c>
      <c r="Z1303" s="120" t="str">
        <f t="shared" si="628"/>
        <v/>
      </c>
      <c r="AA1303" s="120" t="str">
        <f t="shared" si="629"/>
        <v/>
      </c>
      <c r="AB1303" s="136" t="str">
        <f>IF(B:B="","",IF(R1303="Refreshment Beverage","",IF(AND(R1303="Beer",Q1303=0),SUM(LOOKUP(2,1/(Rates!$B$15:$B$18&lt;=W1303)/(Rates!$C$15:$C$18&gt;=W1303),Rates!$D$15:$D$18)*W1303),VLOOKUP(VALUE(Q:Q),Rates!A:B,2,0)*W1303)))</f>
        <v/>
      </c>
      <c r="AC1303" s="136" t="str">
        <f>IF(B:B="","",IF(R1303="Refreshment Beverage","",IF(AND(R1303="Beer",Q1303=0),SUM(LOOKUP(2,1/(Rates!$B$15:$B$18&lt;=W1303)/(Rates!$C$15:$C$18&gt;=W1303),Rates!$E$15:$E$18)*W1303),VLOOKUP(VALUE(Q:Q),Rates!A:C,3,0)*W1303)))</f>
        <v/>
      </c>
      <c r="AD1303" s="137" t="str">
        <f>IFERROR(IF(B:B="","",IF(R1303="Beer","",IF(VALUE(Q1303)=0,VLOOKUP(VLOOKUP(B:B,#REF!,16,0),Rates!A:E,2,0),VLOOKUP(VALUE(Q1303),Rates!A$31:B$34,2,0)*W1303))),0)</f>
        <v/>
      </c>
      <c r="AE1303" s="121" t="str">
        <f t="shared" si="630"/>
        <v/>
      </c>
      <c r="AF1303" s="138" t="str">
        <f t="shared" si="631"/>
        <v/>
      </c>
      <c r="AG1303" s="122" t="str">
        <f t="shared" si="632"/>
        <v/>
      </c>
      <c r="AH1303" s="123" t="str">
        <f t="shared" si="633"/>
        <v/>
      </c>
      <c r="AI1303" s="139" t="str">
        <f>IF(AE:AE="","",IF(R1303="Refreshment Beverage",AK1303*(Rates!J$19/100),ROUND(SUM(AH1303*(Rates!$J$8/100)),4)))</f>
        <v/>
      </c>
      <c r="AJ1303" s="124" t="str">
        <f t="shared" si="634"/>
        <v/>
      </c>
      <c r="AK1303" s="125" t="str">
        <f t="shared" si="635"/>
        <v/>
      </c>
      <c r="AL1303" s="121" t="str">
        <f t="shared" si="636"/>
        <v/>
      </c>
      <c r="AM1303" s="138" t="str">
        <f>IF(AS1303="","",IF(R1303="Refreshment Beverage",ROUND(AS1303*Rates!K$19,4),ROUND(AO1303*(VLOOKUP(VALUE(Q1303),Rates!G$4:L$12,3,0)),4)))</f>
        <v/>
      </c>
      <c r="AN1303" s="126" t="str">
        <f>IF(AS1303="","",IF(R1303="Refreshment Beverage",AS1303*(Rates!J$19/100),MAX(AM1303,AB1303)))</f>
        <v/>
      </c>
      <c r="AO1303" s="127" t="str">
        <f t="shared" si="637"/>
        <v/>
      </c>
      <c r="AP1303" s="127" t="str">
        <f t="shared" si="638"/>
        <v/>
      </c>
      <c r="AQ1303" s="140" t="str">
        <f>IF(AS1303="","",IF(R1303="Refreshment Beverage",ROUND(SUM(VLOOKUP(Q:Q,Rates!G$15:L$19,3,0)*(AS1303-Y1303-Z1303-AA1303)),4),ROUND(SUM(Rates!$K$8*AS1303),4)))</f>
        <v/>
      </c>
      <c r="AR1303" s="139" t="str">
        <f t="shared" si="639"/>
        <v/>
      </c>
      <c r="AS1303" s="125" t="str">
        <f t="shared" si="640"/>
        <v/>
      </c>
      <c r="AT1303" s="121" t="str">
        <f t="shared" si="641"/>
        <v/>
      </c>
      <c r="AU1303" s="138" t="str">
        <f>IF(AX1303="","",IF(R1303="Refreshment Beverage",ROUND((BA1303-Y1303-Z1303-AA1303)*VLOOKUP(VALUE(Q1303),Rates!G$15:L$19,3,0),4),ROUND(AW1303*(VLOOKUP(VALUE(Q1303),Rates!G:L,3,0)),4)))</f>
        <v/>
      </c>
      <c r="AV1303" s="126" t="str">
        <f t="shared" si="642"/>
        <v/>
      </c>
      <c r="AW1303" s="127" t="str">
        <f t="shared" si="643"/>
        <v/>
      </c>
      <c r="AX1303" s="123" t="str">
        <f t="shared" si="644"/>
        <v/>
      </c>
      <c r="AY1303" s="140" t="str">
        <f>IF(AX1303="","",IF(R1303="Refreshment Beverage",ROUND(SUM(AX1303*Rates!K$19),4),ROUND(SUM(AX1303*(Rates!J$8/100)),4)))</f>
        <v/>
      </c>
      <c r="AZ1303" s="124" t="str">
        <f t="shared" si="645"/>
        <v/>
      </c>
      <c r="BA1303" s="125" t="str">
        <f t="shared" si="646"/>
        <v/>
      </c>
      <c r="BB1303" s="115"/>
      <c r="BC1303" s="143"/>
      <c r="BD1303" s="100"/>
      <c r="BE1303" s="100"/>
      <c r="BF1303" s="100"/>
      <c r="BG1303" s="100"/>
    </row>
    <row r="1304" spans="1:59" ht="12.75" customHeight="1" x14ac:dyDescent="0.2">
      <c r="A1304" s="144"/>
      <c r="B1304" s="141"/>
      <c r="C1304" s="141"/>
      <c r="D1304" s="142"/>
      <c r="E1304" s="142"/>
      <c r="F1304" s="142"/>
      <c r="G1304" s="142"/>
      <c r="H1304" s="142"/>
      <c r="I1304" s="129"/>
      <c r="J1304" s="130"/>
      <c r="K1304" s="131" t="str">
        <f t="shared" si="617"/>
        <v/>
      </c>
      <c r="L1304" s="132" t="str">
        <f t="shared" si="618"/>
        <v/>
      </c>
      <c r="M1304" s="133" t="str">
        <f t="shared" si="619"/>
        <v/>
      </c>
      <c r="N1304" s="134" t="str">
        <f>IFERROR(IF(B:B="","",IF(R1304="Beer",SUM(LOOKUP(2,1/(Rates!$B$3:$B$5&lt;=W1304)/(Rates!$C$3:$C$5&gt;=W1304),Rates!$D$3:$D$5)*(X1304/100)*W1304),IF(R1304="Refreshment Beverage",SUM(LOOKUP(2,1/(Rates!$B$7:$B$11&lt;=W1304)/(Rates!$C$7:$C$11&gt;=W1304),Rates!$D$7:$D$11)*(X1304/100)*W1304)))),"")</f>
        <v/>
      </c>
      <c r="O1304" s="134" t="str">
        <f t="shared" si="620"/>
        <v/>
      </c>
      <c r="P1304" s="116"/>
      <c r="Q1304" s="117" t="str">
        <f t="shared" si="621"/>
        <v/>
      </c>
      <c r="R1304" s="128" t="str">
        <f t="shared" si="622"/>
        <v/>
      </c>
      <c r="S1304" s="135" t="str">
        <f>IF(B1304="","",IF(R1304="Refreshment Beverage",VLOOKUP(VALUE(Q1304),Rates!G$15:L$19,2,0),VLOOKUP(VALUE(Q1304),Rates!G$4:L$12,2,0)))</f>
        <v/>
      </c>
      <c r="T1304" s="135" t="str">
        <f t="shared" si="623"/>
        <v/>
      </c>
      <c r="U1304" s="118" t="str">
        <f t="shared" si="624"/>
        <v/>
      </c>
      <c r="V1304" s="135" t="str">
        <f t="shared" si="625"/>
        <v/>
      </c>
      <c r="W1304" s="135" t="str">
        <f t="shared" si="626"/>
        <v/>
      </c>
      <c r="X1304" s="119" t="str">
        <f t="shared" si="627"/>
        <v/>
      </c>
      <c r="Y1304" s="120" t="str">
        <f>IF(B:B="","",IF(R1304="Refreshment Beverage",VLOOKUP(Q1304,Rates!G$15:L$19,6,0)*W1304,VLOOKUP(Q1304,Rates!G$4:L$12,6,0)*W1304))</f>
        <v/>
      </c>
      <c r="Z1304" s="120" t="str">
        <f t="shared" si="628"/>
        <v/>
      </c>
      <c r="AA1304" s="120" t="str">
        <f t="shared" si="629"/>
        <v/>
      </c>
      <c r="AB1304" s="136" t="str">
        <f>IF(B:B="","",IF(R1304="Refreshment Beverage","",IF(AND(R1304="Beer",Q1304=0),SUM(LOOKUP(2,1/(Rates!$B$15:$B$18&lt;=W1304)/(Rates!$C$15:$C$18&gt;=W1304),Rates!$D$15:$D$18)*W1304),VLOOKUP(VALUE(Q:Q),Rates!A:B,2,0)*W1304)))</f>
        <v/>
      </c>
      <c r="AC1304" s="136" t="str">
        <f>IF(B:B="","",IF(R1304="Refreshment Beverage","",IF(AND(R1304="Beer",Q1304=0),SUM(LOOKUP(2,1/(Rates!$B$15:$B$18&lt;=W1304)/(Rates!$C$15:$C$18&gt;=W1304),Rates!$E$15:$E$18)*W1304),VLOOKUP(VALUE(Q:Q),Rates!A:C,3,0)*W1304)))</f>
        <v/>
      </c>
      <c r="AD1304" s="137" t="str">
        <f>IFERROR(IF(B:B="","",IF(R1304="Beer","",IF(VALUE(Q1304)=0,VLOOKUP(VLOOKUP(B:B,#REF!,16,0),Rates!A:E,2,0),VLOOKUP(VALUE(Q1304),Rates!A$31:B$34,2,0)*W1304))),0)</f>
        <v/>
      </c>
      <c r="AE1304" s="121" t="str">
        <f t="shared" si="630"/>
        <v/>
      </c>
      <c r="AF1304" s="138" t="str">
        <f t="shared" si="631"/>
        <v/>
      </c>
      <c r="AG1304" s="122" t="str">
        <f t="shared" si="632"/>
        <v/>
      </c>
      <c r="AH1304" s="123" t="str">
        <f t="shared" si="633"/>
        <v/>
      </c>
      <c r="AI1304" s="139" t="str">
        <f>IF(AE:AE="","",IF(R1304="Refreshment Beverage",AK1304*(Rates!J$19/100),ROUND(SUM(AH1304*(Rates!$J$8/100)),4)))</f>
        <v/>
      </c>
      <c r="AJ1304" s="124" t="str">
        <f t="shared" si="634"/>
        <v/>
      </c>
      <c r="AK1304" s="125" t="str">
        <f t="shared" si="635"/>
        <v/>
      </c>
      <c r="AL1304" s="121" t="str">
        <f t="shared" si="636"/>
        <v/>
      </c>
      <c r="AM1304" s="138" t="str">
        <f>IF(AS1304="","",IF(R1304="Refreshment Beverage",ROUND(AS1304*Rates!K$19,4),ROUND(AO1304*(VLOOKUP(VALUE(Q1304),Rates!G$4:L$12,3,0)),4)))</f>
        <v/>
      </c>
      <c r="AN1304" s="126" t="str">
        <f>IF(AS1304="","",IF(R1304="Refreshment Beverage",AS1304*(Rates!J$19/100),MAX(AM1304,AB1304)))</f>
        <v/>
      </c>
      <c r="AO1304" s="127" t="str">
        <f t="shared" si="637"/>
        <v/>
      </c>
      <c r="AP1304" s="127" t="str">
        <f t="shared" si="638"/>
        <v/>
      </c>
      <c r="AQ1304" s="140" t="str">
        <f>IF(AS1304="","",IF(R1304="Refreshment Beverage",ROUND(SUM(VLOOKUP(Q:Q,Rates!G$15:L$19,3,0)*(AS1304-Y1304-Z1304-AA1304)),4),ROUND(SUM(Rates!$K$8*AS1304),4)))</f>
        <v/>
      </c>
      <c r="AR1304" s="139" t="str">
        <f t="shared" si="639"/>
        <v/>
      </c>
      <c r="AS1304" s="125" t="str">
        <f t="shared" si="640"/>
        <v/>
      </c>
      <c r="AT1304" s="121" t="str">
        <f t="shared" si="641"/>
        <v/>
      </c>
      <c r="AU1304" s="138" t="str">
        <f>IF(AX1304="","",IF(R1304="Refreshment Beverage",ROUND((BA1304-Y1304-Z1304-AA1304)*VLOOKUP(VALUE(Q1304),Rates!G$15:L$19,3,0),4),ROUND(AW1304*(VLOOKUP(VALUE(Q1304),Rates!G:L,3,0)),4)))</f>
        <v/>
      </c>
      <c r="AV1304" s="126" t="str">
        <f t="shared" si="642"/>
        <v/>
      </c>
      <c r="AW1304" s="127" t="str">
        <f t="shared" si="643"/>
        <v/>
      </c>
      <c r="AX1304" s="123" t="str">
        <f t="shared" si="644"/>
        <v/>
      </c>
      <c r="AY1304" s="140" t="str">
        <f>IF(AX1304="","",IF(R1304="Refreshment Beverage",ROUND(SUM(AX1304*Rates!K$19),4),ROUND(SUM(AX1304*(Rates!J$8/100)),4)))</f>
        <v/>
      </c>
      <c r="AZ1304" s="124" t="str">
        <f t="shared" si="645"/>
        <v/>
      </c>
      <c r="BA1304" s="125" t="str">
        <f t="shared" si="646"/>
        <v/>
      </c>
      <c r="BB1304" s="115"/>
      <c r="BC1304" s="143"/>
      <c r="BD1304" s="100"/>
      <c r="BE1304" s="100"/>
      <c r="BF1304" s="100"/>
      <c r="BG1304" s="100"/>
    </row>
    <row r="1305" spans="1:59" ht="12.75" customHeight="1" x14ac:dyDescent="0.2">
      <c r="A1305" s="144"/>
      <c r="B1305" s="141"/>
      <c r="C1305" s="141"/>
      <c r="D1305" s="142"/>
      <c r="E1305" s="142"/>
      <c r="F1305" s="142"/>
      <c r="G1305" s="142"/>
      <c r="H1305" s="142"/>
      <c r="I1305" s="129"/>
      <c r="J1305" s="130"/>
      <c r="K1305" s="131" t="str">
        <f t="shared" si="617"/>
        <v/>
      </c>
      <c r="L1305" s="132" t="str">
        <f t="shared" si="618"/>
        <v/>
      </c>
      <c r="M1305" s="133" t="str">
        <f t="shared" si="619"/>
        <v/>
      </c>
      <c r="N1305" s="134" t="str">
        <f>IFERROR(IF(B:B="","",IF(R1305="Beer",SUM(LOOKUP(2,1/(Rates!$B$3:$B$5&lt;=W1305)/(Rates!$C$3:$C$5&gt;=W1305),Rates!$D$3:$D$5)*(X1305/100)*W1305),IF(R1305="Refreshment Beverage",SUM(LOOKUP(2,1/(Rates!$B$7:$B$11&lt;=W1305)/(Rates!$C$7:$C$11&gt;=W1305),Rates!$D$7:$D$11)*(X1305/100)*W1305)))),"")</f>
        <v/>
      </c>
      <c r="O1305" s="134" t="str">
        <f t="shared" si="620"/>
        <v/>
      </c>
      <c r="P1305" s="116"/>
      <c r="Q1305" s="117" t="str">
        <f t="shared" si="621"/>
        <v/>
      </c>
      <c r="R1305" s="128" t="str">
        <f t="shared" si="622"/>
        <v/>
      </c>
      <c r="S1305" s="135" t="str">
        <f>IF(B1305="","",IF(R1305="Refreshment Beverage",VLOOKUP(VALUE(Q1305),Rates!G$15:L$19,2,0),VLOOKUP(VALUE(Q1305),Rates!G$4:L$12,2,0)))</f>
        <v/>
      </c>
      <c r="T1305" s="135" t="str">
        <f t="shared" si="623"/>
        <v/>
      </c>
      <c r="U1305" s="118" t="str">
        <f t="shared" si="624"/>
        <v/>
      </c>
      <c r="V1305" s="135" t="str">
        <f t="shared" si="625"/>
        <v/>
      </c>
      <c r="W1305" s="135" t="str">
        <f t="shared" si="626"/>
        <v/>
      </c>
      <c r="X1305" s="119" t="str">
        <f t="shared" si="627"/>
        <v/>
      </c>
      <c r="Y1305" s="120" t="str">
        <f>IF(B:B="","",IF(R1305="Refreshment Beverage",VLOOKUP(Q1305,Rates!G$15:L$19,6,0)*W1305,VLOOKUP(Q1305,Rates!G$4:L$12,6,0)*W1305))</f>
        <v/>
      </c>
      <c r="Z1305" s="120" t="str">
        <f t="shared" si="628"/>
        <v/>
      </c>
      <c r="AA1305" s="120" t="str">
        <f t="shared" si="629"/>
        <v/>
      </c>
      <c r="AB1305" s="136" t="str">
        <f>IF(B:B="","",IF(R1305="Refreshment Beverage","",IF(AND(R1305="Beer",Q1305=0),SUM(LOOKUP(2,1/(Rates!$B$15:$B$18&lt;=W1305)/(Rates!$C$15:$C$18&gt;=W1305),Rates!$D$15:$D$18)*W1305),VLOOKUP(VALUE(Q:Q),Rates!A:B,2,0)*W1305)))</f>
        <v/>
      </c>
      <c r="AC1305" s="136" t="str">
        <f>IF(B:B="","",IF(R1305="Refreshment Beverage","",IF(AND(R1305="Beer",Q1305=0),SUM(LOOKUP(2,1/(Rates!$B$15:$B$18&lt;=W1305)/(Rates!$C$15:$C$18&gt;=W1305),Rates!$E$15:$E$18)*W1305),VLOOKUP(VALUE(Q:Q),Rates!A:C,3,0)*W1305)))</f>
        <v/>
      </c>
      <c r="AD1305" s="137" t="str">
        <f>IFERROR(IF(B:B="","",IF(R1305="Beer","",IF(VALUE(Q1305)=0,VLOOKUP(VLOOKUP(B:B,#REF!,16,0),Rates!A:E,2,0),VLOOKUP(VALUE(Q1305),Rates!A$31:B$34,2,0)*W1305))),0)</f>
        <v/>
      </c>
      <c r="AE1305" s="121" t="str">
        <f t="shared" si="630"/>
        <v/>
      </c>
      <c r="AF1305" s="138" t="str">
        <f t="shared" si="631"/>
        <v/>
      </c>
      <c r="AG1305" s="122" t="str">
        <f t="shared" si="632"/>
        <v/>
      </c>
      <c r="AH1305" s="123" t="str">
        <f t="shared" si="633"/>
        <v/>
      </c>
      <c r="AI1305" s="139" t="str">
        <f>IF(AE:AE="","",IF(R1305="Refreshment Beverage",AK1305*(Rates!J$19/100),ROUND(SUM(AH1305*(Rates!$J$8/100)),4)))</f>
        <v/>
      </c>
      <c r="AJ1305" s="124" t="str">
        <f t="shared" si="634"/>
        <v/>
      </c>
      <c r="AK1305" s="125" t="str">
        <f t="shared" si="635"/>
        <v/>
      </c>
      <c r="AL1305" s="121" t="str">
        <f t="shared" si="636"/>
        <v/>
      </c>
      <c r="AM1305" s="138" t="str">
        <f>IF(AS1305="","",IF(R1305="Refreshment Beverage",ROUND(AS1305*Rates!K$19,4),ROUND(AO1305*(VLOOKUP(VALUE(Q1305),Rates!G$4:L$12,3,0)),4)))</f>
        <v/>
      </c>
      <c r="AN1305" s="126" t="str">
        <f>IF(AS1305="","",IF(R1305="Refreshment Beverage",AS1305*(Rates!J$19/100),MAX(AM1305,AB1305)))</f>
        <v/>
      </c>
      <c r="AO1305" s="127" t="str">
        <f t="shared" si="637"/>
        <v/>
      </c>
      <c r="AP1305" s="127" t="str">
        <f t="shared" si="638"/>
        <v/>
      </c>
      <c r="AQ1305" s="140" t="str">
        <f>IF(AS1305="","",IF(R1305="Refreshment Beverage",ROUND(SUM(VLOOKUP(Q:Q,Rates!G$15:L$19,3,0)*(AS1305-Y1305-Z1305-AA1305)),4),ROUND(SUM(Rates!$K$8*AS1305),4)))</f>
        <v/>
      </c>
      <c r="AR1305" s="139" t="str">
        <f t="shared" si="639"/>
        <v/>
      </c>
      <c r="AS1305" s="125" t="str">
        <f t="shared" si="640"/>
        <v/>
      </c>
      <c r="AT1305" s="121" t="str">
        <f t="shared" si="641"/>
        <v/>
      </c>
      <c r="AU1305" s="138" t="str">
        <f>IF(AX1305="","",IF(R1305="Refreshment Beverage",ROUND((BA1305-Y1305-Z1305-AA1305)*VLOOKUP(VALUE(Q1305),Rates!G$15:L$19,3,0),4),ROUND(AW1305*(VLOOKUP(VALUE(Q1305),Rates!G:L,3,0)),4)))</f>
        <v/>
      </c>
      <c r="AV1305" s="126" t="str">
        <f t="shared" si="642"/>
        <v/>
      </c>
      <c r="AW1305" s="127" t="str">
        <f t="shared" si="643"/>
        <v/>
      </c>
      <c r="AX1305" s="123" t="str">
        <f t="shared" si="644"/>
        <v/>
      </c>
      <c r="AY1305" s="140" t="str">
        <f>IF(AX1305="","",IF(R1305="Refreshment Beverage",ROUND(SUM(AX1305*Rates!K$19),4),ROUND(SUM(AX1305*(Rates!J$8/100)),4)))</f>
        <v/>
      </c>
      <c r="AZ1305" s="124" t="str">
        <f t="shared" si="645"/>
        <v/>
      </c>
      <c r="BA1305" s="125" t="str">
        <f t="shared" si="646"/>
        <v/>
      </c>
      <c r="BB1305" s="115"/>
      <c r="BC1305" s="143"/>
      <c r="BD1305" s="100"/>
      <c r="BE1305" s="100"/>
      <c r="BF1305" s="100"/>
      <c r="BG1305" s="100"/>
    </row>
    <row r="1306" spans="1:59" ht="12.75" customHeight="1" x14ac:dyDescent="0.2">
      <c r="A1306" s="144"/>
      <c r="B1306" s="141"/>
      <c r="C1306" s="141"/>
      <c r="D1306" s="142"/>
      <c r="E1306" s="142"/>
      <c r="F1306" s="142"/>
      <c r="G1306" s="142"/>
      <c r="H1306" s="142"/>
      <c r="I1306" s="129"/>
      <c r="J1306" s="130"/>
      <c r="K1306" s="131" t="str">
        <f t="shared" ref="K1306:K1369" si="647">IFERROR(IF(B:B="","",IF(OR(C1306="",E1306="",F1306="",G1306="",H1306="",I1306="",J1306=""),"",ROUND(IF(J1306="Gross Price to Brewers",AE1306,IF(J1306="Retail Price",AL1306,IF(J1306="Licensee Retail",AT1306,""))),2))),"")</f>
        <v/>
      </c>
      <c r="L1306" s="132" t="str">
        <f t="shared" ref="L1306:L1369" si="648">IFERROR(IF(B:B="","",IF(OR(C1306="",E1306="",F1306="",G1306="",H1306="",I1306="",J1306=""),"",ROUND(IF(J1306="Gross Price to Brewers",AH1306,IF(J1306="Retail Price",AP1306,IF(J1306="Licensee Retail",AX1306,""))),2))),"")</f>
        <v/>
      </c>
      <c r="M1306" s="133" t="str">
        <f t="shared" ref="M1306:M1369" si="649">IFERROR(IF(B:B="","",IF(OR(C1306="",E1306="",F1306="",G1306="",H1306="",I1306="",J1306=""),"",ROUND(IF(J1306="Gross Price to Brewers",AK1306,IF(J1306="Retail Price",AS1306,IF(J1306="Licensee Retail",BA1306,""))),2))),"")</f>
        <v/>
      </c>
      <c r="N1306" s="134" t="str">
        <f>IFERROR(IF(B:B="","",IF(R1306="Beer",SUM(LOOKUP(2,1/(Rates!$B$3:$B$5&lt;=W1306)/(Rates!$C$3:$C$5&gt;=W1306),Rates!$D$3:$D$5)*(X1306/100)*W1306),IF(R1306="Refreshment Beverage",SUM(LOOKUP(2,1/(Rates!$B$7:$B$11&lt;=W1306)/(Rates!$C$7:$C$11&gt;=W1306),Rates!$D$7:$D$11)*(X1306/100)*W1306)))),"")</f>
        <v/>
      </c>
      <c r="O1306" s="134" t="str">
        <f t="shared" ref="O1306:O1369" si="650">IF(B:B="","",IF(M1306&gt;N1306,"YES","NO"))</f>
        <v/>
      </c>
      <c r="P1306" s="116"/>
      <c r="Q1306" s="117" t="str">
        <f t="shared" ref="Q1306:Q1369" si="651">IF(B1306="","",IF(OR(D1306="",D1306=5),0,D1306))</f>
        <v/>
      </c>
      <c r="R1306" s="128" t="str">
        <f t="shared" ref="R1306:R1369" si="652">IF(B1306="","",C1306)</f>
        <v/>
      </c>
      <c r="S1306" s="135" t="str">
        <f>IF(B1306="","",IF(R1306="Refreshment Beverage",VLOOKUP(VALUE(Q1306),Rates!G$15:L$19,2,0),VLOOKUP(VALUE(Q1306),Rates!G$4:L$12,2,0)))</f>
        <v/>
      </c>
      <c r="T1306" s="135" t="str">
        <f t="shared" ref="T1306:T1369" si="653">IF(B1306="","",G1306)</f>
        <v/>
      </c>
      <c r="U1306" s="118" t="str">
        <f t="shared" ref="U1306:U1369" si="654">IF(B:B="","",SUM(W1306/V1306))</f>
        <v/>
      </c>
      <c r="V1306" s="135" t="str">
        <f t="shared" ref="V1306:V1369" si="655">IF(B1306="","",F1306)</f>
        <v/>
      </c>
      <c r="W1306" s="135" t="str">
        <f t="shared" ref="W1306:W1369" si="656">IF(B1306="","",E1306*F1306)</f>
        <v/>
      </c>
      <c r="X1306" s="119" t="str">
        <f t="shared" ref="X1306:X1369" si="657">IF(B1306="","",H1306)</f>
        <v/>
      </c>
      <c r="Y1306" s="120" t="str">
        <f>IF(B:B="","",IF(R1306="Refreshment Beverage",VLOOKUP(Q1306,Rates!G$15:L$19,6,0)*W1306,VLOOKUP(Q1306,Rates!G$4:L$12,6,0)*W1306))</f>
        <v/>
      </c>
      <c r="Z1306" s="120" t="str">
        <f t="shared" ref="Z1306:Z1369" si="658">IF(B:B="","",IF(R1306="Refreshment Beverage",0,IF(T1306="Keg",0,ROUND(0.34/12*V1306,2))))</f>
        <v/>
      </c>
      <c r="AA1306" s="120" t="str">
        <f t="shared" ref="AA1306:AA1369" si="659">IF(B:B="","",IF(AND(T1306="Can",V1306=8,R1306="Beer"),V1306*0.0192,IF(AND(T1306="Can",V1306=15,R1306="Beer"),V1306*0.0096,IF(AND(T1306="Can",V1306=20,R1306="Beer"),V1306*0.0102,IF(AND(T1306="Can",V1306=30,R1306="Beer"),V1306*0.0085,IF(AND(T1306="Can",V1306=36,R1306="Beer"),V1306*0.0071,IF(AND(T1306="Bottle",V1306=24,R1306="Beer"),V1306*0.0153,IF(AND(R1306="Refreshment Beverage",U1306&gt;0.49,U1306&lt;0.401),V1306*0.0512,IF(AND(R1306="Refreshment Beverage",U1306&gt;0.4,U1306&lt;0.47),V1306*0.0614,IF(AND(R1306="Refreshment Beverage",U1306&gt;0.469,U1306&lt;0.66),V1306*0.0716,IF(AND(R1306="Refreshment Beverage",U1306&gt;0.659,U1306&lt;0.75),V1306*0.1023,IF(AND(R1306="Refreshment Beverage",U1306&gt;0.749,U1306&lt;0.9),V1306*0.1125,IF(AND(R1306="Refreshment Beverage",U1306&gt;0.899,U1306&lt;1),V1306*0.133,IF(AND(R1306="Refreshment Beverage",U1306=1),V1306*0.1432,IF(AND(R1306="Refreshment Beverage",U1306=1.14),V1306*0.1637,IF(AND(R1306="Refreshment Beverage",U1306=2),V1306*0.2864,IF(AND(R1306="Refreshment Beverage",U1306=3),V1306*0.4297,IF(AND(R1306="Refreshment Beverage",U1306=1.75),V1306*0.2558,0))))))))))))))))))</f>
        <v/>
      </c>
      <c r="AB1306" s="136" t="str">
        <f>IF(B:B="","",IF(R1306="Refreshment Beverage","",IF(AND(R1306="Beer",Q1306=0),SUM(LOOKUP(2,1/(Rates!$B$15:$B$18&lt;=W1306)/(Rates!$C$15:$C$18&gt;=W1306),Rates!$D$15:$D$18)*W1306),VLOOKUP(VALUE(Q:Q),Rates!A:B,2,0)*W1306)))</f>
        <v/>
      </c>
      <c r="AC1306" s="136" t="str">
        <f>IF(B:B="","",IF(R1306="Refreshment Beverage","",IF(AND(R1306="Beer",Q1306=0),SUM(LOOKUP(2,1/(Rates!$B$15:$B$18&lt;=W1306)/(Rates!$C$15:$C$18&gt;=W1306),Rates!$E$15:$E$18)*W1306),VLOOKUP(VALUE(Q:Q),Rates!A:C,3,0)*W1306)))</f>
        <v/>
      </c>
      <c r="AD1306" s="137" t="str">
        <f>IFERROR(IF(B:B="","",IF(R1306="Beer","",IF(VALUE(Q1306)=0,VLOOKUP(VLOOKUP(B:B,#REF!,16,0),Rates!A:E,2,0),VLOOKUP(VALUE(Q1306),Rates!A$31:B$34,2,0)*W1306))),0)</f>
        <v/>
      </c>
      <c r="AE1306" s="121" t="str">
        <f t="shared" ref="AE1306:AE1369" si="660">IF(J1306="Gross Price to Brewers",I1306,"")</f>
        <v/>
      </c>
      <c r="AF1306" s="138" t="str">
        <f t="shared" ref="AF1306:AF1369" si="661">IF(AE:AE="","",ROUND(SUM(AE1306*(S1306/100)),4))</f>
        <v/>
      </c>
      <c r="AG1306" s="122" t="str">
        <f t="shared" ref="AG1306:AG1369" si="662">IF(AE:AE="","",IF(R1306="Refreshment Beverage",MAX(AF1306,AD1306),MAX(AB1306,AF1306)))</f>
        <v/>
      </c>
      <c r="AH1306" s="123" t="str">
        <f t="shared" ref="AH1306:AH1369" si="663">IF(AE:AE="","",IF(R1306="Refreshment Beverage",AK1306-AJ1306,SUM(Y1306:AA1306)+AE1306+AG1306))</f>
        <v/>
      </c>
      <c r="AI1306" s="139" t="str">
        <f>IF(AE:AE="","",IF(R1306="Refreshment Beverage",AK1306*(Rates!J$19/100),ROUND(SUM(AH1306*(Rates!$J$8/100)),4)))</f>
        <v/>
      </c>
      <c r="AJ1306" s="124" t="str">
        <f t="shared" ref="AJ1306:AJ1369" si="664">IF(AE:AE="","",IF(R1306="Refreshment Beverage",AI1306,MAX(AC1306,AI1306)))</f>
        <v/>
      </c>
      <c r="AK1306" s="125" t="str">
        <f t="shared" ref="AK1306:AK1369" si="665">IF(AE:AE="","",IF(R1306="Refreshment Beverage",SUM(AE1306+Y1306+Z1306+AA1306+AG1306),SUM(AH1306+AJ1306)))</f>
        <v/>
      </c>
      <c r="AL1306" s="121" t="str">
        <f t="shared" ref="AL1306:AL1369" si="666">IF(AS1306="","",IF(R1306="Refreshment Beverage",ROUND(SUM(AS1306-AR1306-AA1306-Z1306-Y1306),2),ROUND(SUM(AS1306-AR1306-AN1306-Y1306-Z1306-AA1306),2)))</f>
        <v/>
      </c>
      <c r="AM1306" s="138" t="str">
        <f>IF(AS1306="","",IF(R1306="Refreshment Beverage",ROUND(AS1306*Rates!K$19,4),ROUND(AO1306*(VLOOKUP(VALUE(Q1306),Rates!G$4:L$12,3,0)),4)))</f>
        <v/>
      </c>
      <c r="AN1306" s="126" t="str">
        <f>IF(AS1306="","",IF(R1306="Refreshment Beverage",AS1306*(Rates!J$19/100),MAX(AM1306,AB1306)))</f>
        <v/>
      </c>
      <c r="AO1306" s="127" t="str">
        <f t="shared" ref="AO1306:AO1369" si="667">IF(AS1306="","",ROUND(SUM(AS1306-AR1306-Y1306-Z1306-AA1306),4))</f>
        <v/>
      </c>
      <c r="AP1306" s="127" t="str">
        <f t="shared" ref="AP1306:AP1369" si="668">IF(AS1306="","",IF(R1306="Refreshment Beverage",ROUND(AS1306-AN1306,2),ROUND(SUM(AS1306-AR1306),2)))</f>
        <v/>
      </c>
      <c r="AQ1306" s="140" t="str">
        <f>IF(AS1306="","",IF(R1306="Refreshment Beverage",ROUND(SUM(VLOOKUP(Q:Q,Rates!G$15:L$19,3,0)*(AS1306-Y1306-Z1306-AA1306)),4),ROUND(SUM(Rates!$K$8*AS1306),4)))</f>
        <v/>
      </c>
      <c r="AR1306" s="139" t="str">
        <f t="shared" ref="AR1306:AR1369" si="669">IF(AS1306="","",IF(R1306="Refreshment Beverage",MAX(AD1306,AQ1306),MAX(AQ1306,AC1306)))</f>
        <v/>
      </c>
      <c r="AS1306" s="125" t="str">
        <f t="shared" ref="AS1306:AS1369" si="670">IF(J1306="Retail Price",SUM(I1306+0.004),"")</f>
        <v/>
      </c>
      <c r="AT1306" s="121" t="str">
        <f t="shared" ref="AT1306:AT1369" si="671">IF(AX1306="","",IF(R1306="Refreshment Beverage",SUM(BA1306-AV1306-Y1306-Z1306-AA1306),SUM(AX1306-AV1306-Y1306-Z1306-AA1306)))</f>
        <v/>
      </c>
      <c r="AU1306" s="138" t="str">
        <f>IF(AX1306="","",IF(R1306="Refreshment Beverage",ROUND((BA1306-Y1306-Z1306-AA1306)*VLOOKUP(VALUE(Q1306),Rates!G$15:L$19,3,0),4),ROUND(AW1306*(VLOOKUP(VALUE(Q1306),Rates!G:L,3,0)),4)))</f>
        <v/>
      </c>
      <c r="AV1306" s="126" t="str">
        <f t="shared" ref="AV1306:AV1369" si="672">IF(AX1306="","",IF(R1306="Refreshment Beverage",MAX(AU1306,AD1306),MAX(AB1306,AU1306)))</f>
        <v/>
      </c>
      <c r="AW1306" s="127" t="str">
        <f t="shared" ref="AW1306:AW1369" si="673">IF(AX1306="","",IF(R1306="Refreshment Beverage",SUM(BA1306-AV1306-Y1306-Z1306-AA1306),ROUND(SUM(BA1306-AZ1306-Y1306-Z1306-AA1306),4)))</f>
        <v/>
      </c>
      <c r="AX1306" s="123" t="str">
        <f t="shared" ref="AX1306:AX1369" si="674">IF(J1306="Licensee Retail",I1306,"")</f>
        <v/>
      </c>
      <c r="AY1306" s="140" t="str">
        <f>IF(AX1306="","",IF(R1306="Refreshment Beverage",ROUND(SUM(AX1306*Rates!K$19),4),ROUND(SUM(AX1306*(Rates!J$8/100)),4)))</f>
        <v/>
      </c>
      <c r="AZ1306" s="124" t="str">
        <f t="shared" ref="AZ1306:AZ1369" si="675">IF(AX1306="","",MAX($AC1306,AY1306))</f>
        <v/>
      </c>
      <c r="BA1306" s="125" t="str">
        <f t="shared" ref="BA1306:BA1369" si="676">IF(AX1306="","",SUM(AX1306+AZ1306))</f>
        <v/>
      </c>
      <c r="BB1306" s="115"/>
      <c r="BC1306" s="143"/>
      <c r="BD1306" s="100"/>
      <c r="BE1306" s="100"/>
      <c r="BF1306" s="100"/>
      <c r="BG1306" s="100"/>
    </row>
    <row r="1307" spans="1:59" ht="12.75" customHeight="1" x14ac:dyDescent="0.2">
      <c r="A1307" s="144"/>
      <c r="B1307" s="141"/>
      <c r="C1307" s="141"/>
      <c r="D1307" s="142"/>
      <c r="E1307" s="142"/>
      <c r="F1307" s="142"/>
      <c r="G1307" s="142"/>
      <c r="H1307" s="142"/>
      <c r="I1307" s="129"/>
      <c r="J1307" s="130"/>
      <c r="K1307" s="131" t="str">
        <f t="shared" si="647"/>
        <v/>
      </c>
      <c r="L1307" s="132" t="str">
        <f t="shared" si="648"/>
        <v/>
      </c>
      <c r="M1307" s="133" t="str">
        <f t="shared" si="649"/>
        <v/>
      </c>
      <c r="N1307" s="134" t="str">
        <f>IFERROR(IF(B:B="","",IF(R1307="Beer",SUM(LOOKUP(2,1/(Rates!$B$3:$B$5&lt;=W1307)/(Rates!$C$3:$C$5&gt;=W1307),Rates!$D$3:$D$5)*(X1307/100)*W1307),IF(R1307="Refreshment Beverage",SUM(LOOKUP(2,1/(Rates!$B$7:$B$11&lt;=W1307)/(Rates!$C$7:$C$11&gt;=W1307),Rates!$D$7:$D$11)*(X1307/100)*W1307)))),"")</f>
        <v/>
      </c>
      <c r="O1307" s="134" t="str">
        <f t="shared" si="650"/>
        <v/>
      </c>
      <c r="P1307" s="116"/>
      <c r="Q1307" s="117" t="str">
        <f t="shared" si="651"/>
        <v/>
      </c>
      <c r="R1307" s="128" t="str">
        <f t="shared" si="652"/>
        <v/>
      </c>
      <c r="S1307" s="135" t="str">
        <f>IF(B1307="","",IF(R1307="Refreshment Beverage",VLOOKUP(VALUE(Q1307),Rates!G$15:L$19,2,0),VLOOKUP(VALUE(Q1307),Rates!G$4:L$12,2,0)))</f>
        <v/>
      </c>
      <c r="T1307" s="135" t="str">
        <f t="shared" si="653"/>
        <v/>
      </c>
      <c r="U1307" s="118" t="str">
        <f t="shared" si="654"/>
        <v/>
      </c>
      <c r="V1307" s="135" t="str">
        <f t="shared" si="655"/>
        <v/>
      </c>
      <c r="W1307" s="135" t="str">
        <f t="shared" si="656"/>
        <v/>
      </c>
      <c r="X1307" s="119" t="str">
        <f t="shared" si="657"/>
        <v/>
      </c>
      <c r="Y1307" s="120" t="str">
        <f>IF(B:B="","",IF(R1307="Refreshment Beverage",VLOOKUP(Q1307,Rates!G$15:L$19,6,0)*W1307,VLOOKUP(Q1307,Rates!G$4:L$12,6,0)*W1307))</f>
        <v/>
      </c>
      <c r="Z1307" s="120" t="str">
        <f t="shared" si="658"/>
        <v/>
      </c>
      <c r="AA1307" s="120" t="str">
        <f t="shared" si="659"/>
        <v/>
      </c>
      <c r="AB1307" s="136" t="str">
        <f>IF(B:B="","",IF(R1307="Refreshment Beverage","",IF(AND(R1307="Beer",Q1307=0),SUM(LOOKUP(2,1/(Rates!$B$15:$B$18&lt;=W1307)/(Rates!$C$15:$C$18&gt;=W1307),Rates!$D$15:$D$18)*W1307),VLOOKUP(VALUE(Q:Q),Rates!A:B,2,0)*W1307)))</f>
        <v/>
      </c>
      <c r="AC1307" s="136" t="str">
        <f>IF(B:B="","",IF(R1307="Refreshment Beverage","",IF(AND(R1307="Beer",Q1307=0),SUM(LOOKUP(2,1/(Rates!$B$15:$B$18&lt;=W1307)/(Rates!$C$15:$C$18&gt;=W1307),Rates!$E$15:$E$18)*W1307),VLOOKUP(VALUE(Q:Q),Rates!A:C,3,0)*W1307)))</f>
        <v/>
      </c>
      <c r="AD1307" s="137" t="str">
        <f>IFERROR(IF(B:B="","",IF(R1307="Beer","",IF(VALUE(Q1307)=0,VLOOKUP(VLOOKUP(B:B,#REF!,16,0),Rates!A:E,2,0),VLOOKUP(VALUE(Q1307),Rates!A$31:B$34,2,0)*W1307))),0)</f>
        <v/>
      </c>
      <c r="AE1307" s="121" t="str">
        <f t="shared" si="660"/>
        <v/>
      </c>
      <c r="AF1307" s="138" t="str">
        <f t="shared" si="661"/>
        <v/>
      </c>
      <c r="AG1307" s="122" t="str">
        <f t="shared" si="662"/>
        <v/>
      </c>
      <c r="AH1307" s="123" t="str">
        <f t="shared" si="663"/>
        <v/>
      </c>
      <c r="AI1307" s="139" t="str">
        <f>IF(AE:AE="","",IF(R1307="Refreshment Beverage",AK1307*(Rates!J$19/100),ROUND(SUM(AH1307*(Rates!$J$8/100)),4)))</f>
        <v/>
      </c>
      <c r="AJ1307" s="124" t="str">
        <f t="shared" si="664"/>
        <v/>
      </c>
      <c r="AK1307" s="125" t="str">
        <f t="shared" si="665"/>
        <v/>
      </c>
      <c r="AL1307" s="121" t="str">
        <f t="shared" si="666"/>
        <v/>
      </c>
      <c r="AM1307" s="138" t="str">
        <f>IF(AS1307="","",IF(R1307="Refreshment Beverage",ROUND(AS1307*Rates!K$19,4),ROUND(AO1307*(VLOOKUP(VALUE(Q1307),Rates!G$4:L$12,3,0)),4)))</f>
        <v/>
      </c>
      <c r="AN1307" s="126" t="str">
        <f>IF(AS1307="","",IF(R1307="Refreshment Beverage",AS1307*(Rates!J$19/100),MAX(AM1307,AB1307)))</f>
        <v/>
      </c>
      <c r="AO1307" s="127" t="str">
        <f t="shared" si="667"/>
        <v/>
      </c>
      <c r="AP1307" s="127" t="str">
        <f t="shared" si="668"/>
        <v/>
      </c>
      <c r="AQ1307" s="140" t="str">
        <f>IF(AS1307="","",IF(R1307="Refreshment Beverage",ROUND(SUM(VLOOKUP(Q:Q,Rates!G$15:L$19,3,0)*(AS1307-Y1307-Z1307-AA1307)),4),ROUND(SUM(Rates!$K$8*AS1307),4)))</f>
        <v/>
      </c>
      <c r="AR1307" s="139" t="str">
        <f t="shared" si="669"/>
        <v/>
      </c>
      <c r="AS1307" s="125" t="str">
        <f t="shared" si="670"/>
        <v/>
      </c>
      <c r="AT1307" s="121" t="str">
        <f t="shared" si="671"/>
        <v/>
      </c>
      <c r="AU1307" s="138" t="str">
        <f>IF(AX1307="","",IF(R1307="Refreshment Beverage",ROUND((BA1307-Y1307-Z1307-AA1307)*VLOOKUP(VALUE(Q1307),Rates!G$15:L$19,3,0),4),ROUND(AW1307*(VLOOKUP(VALUE(Q1307),Rates!G:L,3,0)),4)))</f>
        <v/>
      </c>
      <c r="AV1307" s="126" t="str">
        <f t="shared" si="672"/>
        <v/>
      </c>
      <c r="AW1307" s="127" t="str">
        <f t="shared" si="673"/>
        <v/>
      </c>
      <c r="AX1307" s="123" t="str">
        <f t="shared" si="674"/>
        <v/>
      </c>
      <c r="AY1307" s="140" t="str">
        <f>IF(AX1307="","",IF(R1307="Refreshment Beverage",ROUND(SUM(AX1307*Rates!K$19),4),ROUND(SUM(AX1307*(Rates!J$8/100)),4)))</f>
        <v/>
      </c>
      <c r="AZ1307" s="124" t="str">
        <f t="shared" si="675"/>
        <v/>
      </c>
      <c r="BA1307" s="125" t="str">
        <f t="shared" si="676"/>
        <v/>
      </c>
      <c r="BB1307" s="115"/>
      <c r="BC1307" s="143"/>
      <c r="BD1307" s="100"/>
      <c r="BE1307" s="100"/>
      <c r="BF1307" s="100"/>
      <c r="BG1307" s="100"/>
    </row>
    <row r="1308" spans="1:59" ht="12.75" customHeight="1" x14ac:dyDescent="0.2">
      <c r="A1308" s="144"/>
      <c r="B1308" s="141"/>
      <c r="C1308" s="141"/>
      <c r="D1308" s="142"/>
      <c r="E1308" s="142"/>
      <c r="F1308" s="142"/>
      <c r="G1308" s="142"/>
      <c r="H1308" s="142"/>
      <c r="I1308" s="129"/>
      <c r="J1308" s="130"/>
      <c r="K1308" s="131" t="str">
        <f t="shared" si="647"/>
        <v/>
      </c>
      <c r="L1308" s="132" t="str">
        <f t="shared" si="648"/>
        <v/>
      </c>
      <c r="M1308" s="133" t="str">
        <f t="shared" si="649"/>
        <v/>
      </c>
      <c r="N1308" s="134" t="str">
        <f>IFERROR(IF(B:B="","",IF(R1308="Beer",SUM(LOOKUP(2,1/(Rates!$B$3:$B$5&lt;=W1308)/(Rates!$C$3:$C$5&gt;=W1308),Rates!$D$3:$D$5)*(X1308/100)*W1308),IF(R1308="Refreshment Beverage",SUM(LOOKUP(2,1/(Rates!$B$7:$B$11&lt;=W1308)/(Rates!$C$7:$C$11&gt;=W1308),Rates!$D$7:$D$11)*(X1308/100)*W1308)))),"")</f>
        <v/>
      </c>
      <c r="O1308" s="134" t="str">
        <f t="shared" si="650"/>
        <v/>
      </c>
      <c r="P1308" s="116"/>
      <c r="Q1308" s="117" t="str">
        <f t="shared" si="651"/>
        <v/>
      </c>
      <c r="R1308" s="128" t="str">
        <f t="shared" si="652"/>
        <v/>
      </c>
      <c r="S1308" s="135" t="str">
        <f>IF(B1308="","",IF(R1308="Refreshment Beverage",VLOOKUP(VALUE(Q1308),Rates!G$15:L$19,2,0),VLOOKUP(VALUE(Q1308),Rates!G$4:L$12,2,0)))</f>
        <v/>
      </c>
      <c r="T1308" s="135" t="str">
        <f t="shared" si="653"/>
        <v/>
      </c>
      <c r="U1308" s="118" t="str">
        <f t="shared" si="654"/>
        <v/>
      </c>
      <c r="V1308" s="135" t="str">
        <f t="shared" si="655"/>
        <v/>
      </c>
      <c r="W1308" s="135" t="str">
        <f t="shared" si="656"/>
        <v/>
      </c>
      <c r="X1308" s="119" t="str">
        <f t="shared" si="657"/>
        <v/>
      </c>
      <c r="Y1308" s="120" t="str">
        <f>IF(B:B="","",IF(R1308="Refreshment Beverage",VLOOKUP(Q1308,Rates!G$15:L$19,6,0)*W1308,VLOOKUP(Q1308,Rates!G$4:L$12,6,0)*W1308))</f>
        <v/>
      </c>
      <c r="Z1308" s="120" t="str">
        <f t="shared" si="658"/>
        <v/>
      </c>
      <c r="AA1308" s="120" t="str">
        <f t="shared" si="659"/>
        <v/>
      </c>
      <c r="AB1308" s="136" t="str">
        <f>IF(B:B="","",IF(R1308="Refreshment Beverage","",IF(AND(R1308="Beer",Q1308=0),SUM(LOOKUP(2,1/(Rates!$B$15:$B$18&lt;=W1308)/(Rates!$C$15:$C$18&gt;=W1308),Rates!$D$15:$D$18)*W1308),VLOOKUP(VALUE(Q:Q),Rates!A:B,2,0)*W1308)))</f>
        <v/>
      </c>
      <c r="AC1308" s="136" t="str">
        <f>IF(B:B="","",IF(R1308="Refreshment Beverage","",IF(AND(R1308="Beer",Q1308=0),SUM(LOOKUP(2,1/(Rates!$B$15:$B$18&lt;=W1308)/(Rates!$C$15:$C$18&gt;=W1308),Rates!$E$15:$E$18)*W1308),VLOOKUP(VALUE(Q:Q),Rates!A:C,3,0)*W1308)))</f>
        <v/>
      </c>
      <c r="AD1308" s="137" t="str">
        <f>IFERROR(IF(B:B="","",IF(R1308="Beer","",IF(VALUE(Q1308)=0,VLOOKUP(VLOOKUP(B:B,#REF!,16,0),Rates!A:E,2,0),VLOOKUP(VALUE(Q1308),Rates!A$31:B$34,2,0)*W1308))),0)</f>
        <v/>
      </c>
      <c r="AE1308" s="121" t="str">
        <f t="shared" si="660"/>
        <v/>
      </c>
      <c r="AF1308" s="138" t="str">
        <f t="shared" si="661"/>
        <v/>
      </c>
      <c r="AG1308" s="122" t="str">
        <f t="shared" si="662"/>
        <v/>
      </c>
      <c r="AH1308" s="123" t="str">
        <f t="shared" si="663"/>
        <v/>
      </c>
      <c r="AI1308" s="139" t="str">
        <f>IF(AE:AE="","",IF(R1308="Refreshment Beverage",AK1308*(Rates!J$19/100),ROUND(SUM(AH1308*(Rates!$J$8/100)),4)))</f>
        <v/>
      </c>
      <c r="AJ1308" s="124" t="str">
        <f t="shared" si="664"/>
        <v/>
      </c>
      <c r="AK1308" s="125" t="str">
        <f t="shared" si="665"/>
        <v/>
      </c>
      <c r="AL1308" s="121" t="str">
        <f t="shared" si="666"/>
        <v/>
      </c>
      <c r="AM1308" s="138" t="str">
        <f>IF(AS1308="","",IF(R1308="Refreshment Beverage",ROUND(AS1308*Rates!K$19,4),ROUND(AO1308*(VLOOKUP(VALUE(Q1308),Rates!G$4:L$12,3,0)),4)))</f>
        <v/>
      </c>
      <c r="AN1308" s="126" t="str">
        <f>IF(AS1308="","",IF(R1308="Refreshment Beverage",AS1308*(Rates!J$19/100),MAX(AM1308,AB1308)))</f>
        <v/>
      </c>
      <c r="AO1308" s="127" t="str">
        <f t="shared" si="667"/>
        <v/>
      </c>
      <c r="AP1308" s="127" t="str">
        <f t="shared" si="668"/>
        <v/>
      </c>
      <c r="AQ1308" s="140" t="str">
        <f>IF(AS1308="","",IF(R1308="Refreshment Beverage",ROUND(SUM(VLOOKUP(Q:Q,Rates!G$15:L$19,3,0)*(AS1308-Y1308-Z1308-AA1308)),4),ROUND(SUM(Rates!$K$8*AS1308),4)))</f>
        <v/>
      </c>
      <c r="AR1308" s="139" t="str">
        <f t="shared" si="669"/>
        <v/>
      </c>
      <c r="AS1308" s="125" t="str">
        <f t="shared" si="670"/>
        <v/>
      </c>
      <c r="AT1308" s="121" t="str">
        <f t="shared" si="671"/>
        <v/>
      </c>
      <c r="AU1308" s="138" t="str">
        <f>IF(AX1308="","",IF(R1308="Refreshment Beverage",ROUND((BA1308-Y1308-Z1308-AA1308)*VLOOKUP(VALUE(Q1308),Rates!G$15:L$19,3,0),4),ROUND(AW1308*(VLOOKUP(VALUE(Q1308),Rates!G:L,3,0)),4)))</f>
        <v/>
      </c>
      <c r="AV1308" s="126" t="str">
        <f t="shared" si="672"/>
        <v/>
      </c>
      <c r="AW1308" s="127" t="str">
        <f t="shared" si="673"/>
        <v/>
      </c>
      <c r="AX1308" s="123" t="str">
        <f t="shared" si="674"/>
        <v/>
      </c>
      <c r="AY1308" s="140" t="str">
        <f>IF(AX1308="","",IF(R1308="Refreshment Beverage",ROUND(SUM(AX1308*Rates!K$19),4),ROUND(SUM(AX1308*(Rates!J$8/100)),4)))</f>
        <v/>
      </c>
      <c r="AZ1308" s="124" t="str">
        <f t="shared" si="675"/>
        <v/>
      </c>
      <c r="BA1308" s="125" t="str">
        <f t="shared" si="676"/>
        <v/>
      </c>
      <c r="BB1308" s="115"/>
      <c r="BC1308" s="143"/>
      <c r="BD1308" s="100"/>
      <c r="BE1308" s="100"/>
      <c r="BF1308" s="100"/>
      <c r="BG1308" s="100"/>
    </row>
    <row r="1309" spans="1:59" ht="12.75" customHeight="1" x14ac:dyDescent="0.2">
      <c r="A1309" s="144"/>
      <c r="B1309" s="141"/>
      <c r="C1309" s="141"/>
      <c r="D1309" s="142"/>
      <c r="E1309" s="142"/>
      <c r="F1309" s="142"/>
      <c r="G1309" s="142"/>
      <c r="H1309" s="142"/>
      <c r="I1309" s="129"/>
      <c r="J1309" s="130"/>
      <c r="K1309" s="131" t="str">
        <f t="shared" si="647"/>
        <v/>
      </c>
      <c r="L1309" s="132" t="str">
        <f t="shared" si="648"/>
        <v/>
      </c>
      <c r="M1309" s="133" t="str">
        <f t="shared" si="649"/>
        <v/>
      </c>
      <c r="N1309" s="134" t="str">
        <f>IFERROR(IF(B:B="","",IF(R1309="Beer",SUM(LOOKUP(2,1/(Rates!$B$3:$B$5&lt;=W1309)/(Rates!$C$3:$C$5&gt;=W1309),Rates!$D$3:$D$5)*(X1309/100)*W1309),IF(R1309="Refreshment Beverage",SUM(LOOKUP(2,1/(Rates!$B$7:$B$11&lt;=W1309)/(Rates!$C$7:$C$11&gt;=W1309),Rates!$D$7:$D$11)*(X1309/100)*W1309)))),"")</f>
        <v/>
      </c>
      <c r="O1309" s="134" t="str">
        <f t="shared" si="650"/>
        <v/>
      </c>
      <c r="P1309" s="116"/>
      <c r="Q1309" s="117" t="str">
        <f t="shared" si="651"/>
        <v/>
      </c>
      <c r="R1309" s="128" t="str">
        <f t="shared" si="652"/>
        <v/>
      </c>
      <c r="S1309" s="135" t="str">
        <f>IF(B1309="","",IF(R1309="Refreshment Beverage",VLOOKUP(VALUE(Q1309),Rates!G$15:L$19,2,0),VLOOKUP(VALUE(Q1309),Rates!G$4:L$12,2,0)))</f>
        <v/>
      </c>
      <c r="T1309" s="135" t="str">
        <f t="shared" si="653"/>
        <v/>
      </c>
      <c r="U1309" s="118" t="str">
        <f t="shared" si="654"/>
        <v/>
      </c>
      <c r="V1309" s="135" t="str">
        <f t="shared" si="655"/>
        <v/>
      </c>
      <c r="W1309" s="135" t="str">
        <f t="shared" si="656"/>
        <v/>
      </c>
      <c r="X1309" s="119" t="str">
        <f t="shared" si="657"/>
        <v/>
      </c>
      <c r="Y1309" s="120" t="str">
        <f>IF(B:B="","",IF(R1309="Refreshment Beverage",VLOOKUP(Q1309,Rates!G$15:L$19,6,0)*W1309,VLOOKUP(Q1309,Rates!G$4:L$12,6,0)*W1309))</f>
        <v/>
      </c>
      <c r="Z1309" s="120" t="str">
        <f t="shared" si="658"/>
        <v/>
      </c>
      <c r="AA1309" s="120" t="str">
        <f t="shared" si="659"/>
        <v/>
      </c>
      <c r="AB1309" s="136" t="str">
        <f>IF(B:B="","",IF(R1309="Refreshment Beverage","",IF(AND(R1309="Beer",Q1309=0),SUM(LOOKUP(2,1/(Rates!$B$15:$B$18&lt;=W1309)/(Rates!$C$15:$C$18&gt;=W1309),Rates!$D$15:$D$18)*W1309),VLOOKUP(VALUE(Q:Q),Rates!A:B,2,0)*W1309)))</f>
        <v/>
      </c>
      <c r="AC1309" s="136" t="str">
        <f>IF(B:B="","",IF(R1309="Refreshment Beverage","",IF(AND(R1309="Beer",Q1309=0),SUM(LOOKUP(2,1/(Rates!$B$15:$B$18&lt;=W1309)/(Rates!$C$15:$C$18&gt;=W1309),Rates!$E$15:$E$18)*W1309),VLOOKUP(VALUE(Q:Q),Rates!A:C,3,0)*W1309)))</f>
        <v/>
      </c>
      <c r="AD1309" s="137" t="str">
        <f>IFERROR(IF(B:B="","",IF(R1309="Beer","",IF(VALUE(Q1309)=0,VLOOKUP(VLOOKUP(B:B,#REF!,16,0),Rates!A:E,2,0),VLOOKUP(VALUE(Q1309),Rates!A$31:B$34,2,0)*W1309))),0)</f>
        <v/>
      </c>
      <c r="AE1309" s="121" t="str">
        <f t="shared" si="660"/>
        <v/>
      </c>
      <c r="AF1309" s="138" t="str">
        <f t="shared" si="661"/>
        <v/>
      </c>
      <c r="AG1309" s="122" t="str">
        <f t="shared" si="662"/>
        <v/>
      </c>
      <c r="AH1309" s="123" t="str">
        <f t="shared" si="663"/>
        <v/>
      </c>
      <c r="AI1309" s="139" t="str">
        <f>IF(AE:AE="","",IF(R1309="Refreshment Beverage",AK1309*(Rates!J$19/100),ROUND(SUM(AH1309*(Rates!$J$8/100)),4)))</f>
        <v/>
      </c>
      <c r="AJ1309" s="124" t="str">
        <f t="shared" si="664"/>
        <v/>
      </c>
      <c r="AK1309" s="125" t="str">
        <f t="shared" si="665"/>
        <v/>
      </c>
      <c r="AL1309" s="121" t="str">
        <f t="shared" si="666"/>
        <v/>
      </c>
      <c r="AM1309" s="138" t="str">
        <f>IF(AS1309="","",IF(R1309="Refreshment Beverage",ROUND(AS1309*Rates!K$19,4),ROUND(AO1309*(VLOOKUP(VALUE(Q1309),Rates!G$4:L$12,3,0)),4)))</f>
        <v/>
      </c>
      <c r="AN1309" s="126" t="str">
        <f>IF(AS1309="","",IF(R1309="Refreshment Beverage",AS1309*(Rates!J$19/100),MAX(AM1309,AB1309)))</f>
        <v/>
      </c>
      <c r="AO1309" s="127" t="str">
        <f t="shared" si="667"/>
        <v/>
      </c>
      <c r="AP1309" s="127" t="str">
        <f t="shared" si="668"/>
        <v/>
      </c>
      <c r="AQ1309" s="140" t="str">
        <f>IF(AS1309="","",IF(R1309="Refreshment Beverage",ROUND(SUM(VLOOKUP(Q:Q,Rates!G$15:L$19,3,0)*(AS1309-Y1309-Z1309-AA1309)),4),ROUND(SUM(Rates!$K$8*AS1309),4)))</f>
        <v/>
      </c>
      <c r="AR1309" s="139" t="str">
        <f t="shared" si="669"/>
        <v/>
      </c>
      <c r="AS1309" s="125" t="str">
        <f t="shared" si="670"/>
        <v/>
      </c>
      <c r="AT1309" s="121" t="str">
        <f t="shared" si="671"/>
        <v/>
      </c>
      <c r="AU1309" s="138" t="str">
        <f>IF(AX1309="","",IF(R1309="Refreshment Beverage",ROUND((BA1309-Y1309-Z1309-AA1309)*VLOOKUP(VALUE(Q1309),Rates!G$15:L$19,3,0),4),ROUND(AW1309*(VLOOKUP(VALUE(Q1309),Rates!G:L,3,0)),4)))</f>
        <v/>
      </c>
      <c r="AV1309" s="126" t="str">
        <f t="shared" si="672"/>
        <v/>
      </c>
      <c r="AW1309" s="127" t="str">
        <f t="shared" si="673"/>
        <v/>
      </c>
      <c r="AX1309" s="123" t="str">
        <f t="shared" si="674"/>
        <v/>
      </c>
      <c r="AY1309" s="140" t="str">
        <f>IF(AX1309="","",IF(R1309="Refreshment Beverage",ROUND(SUM(AX1309*Rates!K$19),4),ROUND(SUM(AX1309*(Rates!J$8/100)),4)))</f>
        <v/>
      </c>
      <c r="AZ1309" s="124" t="str">
        <f t="shared" si="675"/>
        <v/>
      </c>
      <c r="BA1309" s="125" t="str">
        <f t="shared" si="676"/>
        <v/>
      </c>
      <c r="BB1309" s="115"/>
      <c r="BC1309" s="143"/>
      <c r="BD1309" s="100"/>
      <c r="BE1309" s="100"/>
      <c r="BF1309" s="100"/>
      <c r="BG1309" s="100"/>
    </row>
    <row r="1310" spans="1:59" ht="12.75" customHeight="1" x14ac:dyDescent="0.2">
      <c r="A1310" s="144"/>
      <c r="B1310" s="141"/>
      <c r="C1310" s="141"/>
      <c r="D1310" s="142"/>
      <c r="E1310" s="142"/>
      <c r="F1310" s="142"/>
      <c r="G1310" s="142"/>
      <c r="H1310" s="142"/>
      <c r="I1310" s="129"/>
      <c r="J1310" s="130"/>
      <c r="K1310" s="131" t="str">
        <f t="shared" si="647"/>
        <v/>
      </c>
      <c r="L1310" s="132" t="str">
        <f t="shared" si="648"/>
        <v/>
      </c>
      <c r="M1310" s="133" t="str">
        <f t="shared" si="649"/>
        <v/>
      </c>
      <c r="N1310" s="134" t="str">
        <f>IFERROR(IF(B:B="","",IF(R1310="Beer",SUM(LOOKUP(2,1/(Rates!$B$3:$B$5&lt;=W1310)/(Rates!$C$3:$C$5&gt;=W1310),Rates!$D$3:$D$5)*(X1310/100)*W1310),IF(R1310="Refreshment Beverage",SUM(LOOKUP(2,1/(Rates!$B$7:$B$11&lt;=W1310)/(Rates!$C$7:$C$11&gt;=W1310),Rates!$D$7:$D$11)*(X1310/100)*W1310)))),"")</f>
        <v/>
      </c>
      <c r="O1310" s="134" t="str">
        <f t="shared" si="650"/>
        <v/>
      </c>
      <c r="P1310" s="116"/>
      <c r="Q1310" s="117" t="str">
        <f t="shared" si="651"/>
        <v/>
      </c>
      <c r="R1310" s="128" t="str">
        <f t="shared" si="652"/>
        <v/>
      </c>
      <c r="S1310" s="135" t="str">
        <f>IF(B1310="","",IF(R1310="Refreshment Beverage",VLOOKUP(VALUE(Q1310),Rates!G$15:L$19,2,0),VLOOKUP(VALUE(Q1310),Rates!G$4:L$12,2,0)))</f>
        <v/>
      </c>
      <c r="T1310" s="135" t="str">
        <f t="shared" si="653"/>
        <v/>
      </c>
      <c r="U1310" s="118" t="str">
        <f t="shared" si="654"/>
        <v/>
      </c>
      <c r="V1310" s="135" t="str">
        <f t="shared" si="655"/>
        <v/>
      </c>
      <c r="W1310" s="135" t="str">
        <f t="shared" si="656"/>
        <v/>
      </c>
      <c r="X1310" s="119" t="str">
        <f t="shared" si="657"/>
        <v/>
      </c>
      <c r="Y1310" s="120" t="str">
        <f>IF(B:B="","",IF(R1310="Refreshment Beverage",VLOOKUP(Q1310,Rates!G$15:L$19,6,0)*W1310,VLOOKUP(Q1310,Rates!G$4:L$12,6,0)*W1310))</f>
        <v/>
      </c>
      <c r="Z1310" s="120" t="str">
        <f t="shared" si="658"/>
        <v/>
      </c>
      <c r="AA1310" s="120" t="str">
        <f t="shared" si="659"/>
        <v/>
      </c>
      <c r="AB1310" s="136" t="str">
        <f>IF(B:B="","",IF(R1310="Refreshment Beverage","",IF(AND(R1310="Beer",Q1310=0),SUM(LOOKUP(2,1/(Rates!$B$15:$B$18&lt;=W1310)/(Rates!$C$15:$C$18&gt;=W1310),Rates!$D$15:$D$18)*W1310),VLOOKUP(VALUE(Q:Q),Rates!A:B,2,0)*W1310)))</f>
        <v/>
      </c>
      <c r="AC1310" s="136" t="str">
        <f>IF(B:B="","",IF(R1310="Refreshment Beverage","",IF(AND(R1310="Beer",Q1310=0),SUM(LOOKUP(2,1/(Rates!$B$15:$B$18&lt;=W1310)/(Rates!$C$15:$C$18&gt;=W1310),Rates!$E$15:$E$18)*W1310),VLOOKUP(VALUE(Q:Q),Rates!A:C,3,0)*W1310)))</f>
        <v/>
      </c>
      <c r="AD1310" s="137" t="str">
        <f>IFERROR(IF(B:B="","",IF(R1310="Beer","",IF(VALUE(Q1310)=0,VLOOKUP(VLOOKUP(B:B,#REF!,16,0),Rates!A:E,2,0),VLOOKUP(VALUE(Q1310),Rates!A$31:B$34,2,0)*W1310))),0)</f>
        <v/>
      </c>
      <c r="AE1310" s="121" t="str">
        <f t="shared" si="660"/>
        <v/>
      </c>
      <c r="AF1310" s="138" t="str">
        <f t="shared" si="661"/>
        <v/>
      </c>
      <c r="AG1310" s="122" t="str">
        <f t="shared" si="662"/>
        <v/>
      </c>
      <c r="AH1310" s="123" t="str">
        <f t="shared" si="663"/>
        <v/>
      </c>
      <c r="AI1310" s="139" t="str">
        <f>IF(AE:AE="","",IF(R1310="Refreshment Beverage",AK1310*(Rates!J$19/100),ROUND(SUM(AH1310*(Rates!$J$8/100)),4)))</f>
        <v/>
      </c>
      <c r="AJ1310" s="124" t="str">
        <f t="shared" si="664"/>
        <v/>
      </c>
      <c r="AK1310" s="125" t="str">
        <f t="shared" si="665"/>
        <v/>
      </c>
      <c r="AL1310" s="121" t="str">
        <f t="shared" si="666"/>
        <v/>
      </c>
      <c r="AM1310" s="138" t="str">
        <f>IF(AS1310="","",IF(R1310="Refreshment Beverage",ROUND(AS1310*Rates!K$19,4),ROUND(AO1310*(VLOOKUP(VALUE(Q1310),Rates!G$4:L$12,3,0)),4)))</f>
        <v/>
      </c>
      <c r="AN1310" s="126" t="str">
        <f>IF(AS1310="","",IF(R1310="Refreshment Beverage",AS1310*(Rates!J$19/100),MAX(AM1310,AB1310)))</f>
        <v/>
      </c>
      <c r="AO1310" s="127" t="str">
        <f t="shared" si="667"/>
        <v/>
      </c>
      <c r="AP1310" s="127" t="str">
        <f t="shared" si="668"/>
        <v/>
      </c>
      <c r="AQ1310" s="140" t="str">
        <f>IF(AS1310="","",IF(R1310="Refreshment Beverage",ROUND(SUM(VLOOKUP(Q:Q,Rates!G$15:L$19,3,0)*(AS1310-Y1310-Z1310-AA1310)),4),ROUND(SUM(Rates!$K$8*AS1310),4)))</f>
        <v/>
      </c>
      <c r="AR1310" s="139" t="str">
        <f t="shared" si="669"/>
        <v/>
      </c>
      <c r="AS1310" s="125" t="str">
        <f t="shared" si="670"/>
        <v/>
      </c>
      <c r="AT1310" s="121" t="str">
        <f t="shared" si="671"/>
        <v/>
      </c>
      <c r="AU1310" s="138" t="str">
        <f>IF(AX1310="","",IF(R1310="Refreshment Beverage",ROUND((BA1310-Y1310-Z1310-AA1310)*VLOOKUP(VALUE(Q1310),Rates!G$15:L$19,3,0),4),ROUND(AW1310*(VLOOKUP(VALUE(Q1310),Rates!G:L,3,0)),4)))</f>
        <v/>
      </c>
      <c r="AV1310" s="126" t="str">
        <f t="shared" si="672"/>
        <v/>
      </c>
      <c r="AW1310" s="127" t="str">
        <f t="shared" si="673"/>
        <v/>
      </c>
      <c r="AX1310" s="123" t="str">
        <f t="shared" si="674"/>
        <v/>
      </c>
      <c r="AY1310" s="140" t="str">
        <f>IF(AX1310="","",IF(R1310="Refreshment Beverage",ROUND(SUM(AX1310*Rates!K$19),4),ROUND(SUM(AX1310*(Rates!J$8/100)),4)))</f>
        <v/>
      </c>
      <c r="AZ1310" s="124" t="str">
        <f t="shared" si="675"/>
        <v/>
      </c>
      <c r="BA1310" s="125" t="str">
        <f t="shared" si="676"/>
        <v/>
      </c>
      <c r="BB1310" s="115"/>
      <c r="BC1310" s="143"/>
      <c r="BD1310" s="100"/>
      <c r="BE1310" s="100"/>
      <c r="BF1310" s="100"/>
      <c r="BG1310" s="100"/>
    </row>
    <row r="1311" spans="1:59" ht="12.75" customHeight="1" x14ac:dyDescent="0.2">
      <c r="A1311" s="144"/>
      <c r="B1311" s="141"/>
      <c r="C1311" s="141"/>
      <c r="D1311" s="142"/>
      <c r="E1311" s="142"/>
      <c r="F1311" s="142"/>
      <c r="G1311" s="142"/>
      <c r="H1311" s="142"/>
      <c r="I1311" s="129"/>
      <c r="J1311" s="130"/>
      <c r="K1311" s="131" t="str">
        <f t="shared" si="647"/>
        <v/>
      </c>
      <c r="L1311" s="132" t="str">
        <f t="shared" si="648"/>
        <v/>
      </c>
      <c r="M1311" s="133" t="str">
        <f t="shared" si="649"/>
        <v/>
      </c>
      <c r="N1311" s="134" t="str">
        <f>IFERROR(IF(B:B="","",IF(R1311="Beer",SUM(LOOKUP(2,1/(Rates!$B$3:$B$5&lt;=W1311)/(Rates!$C$3:$C$5&gt;=W1311),Rates!$D$3:$D$5)*(X1311/100)*W1311),IF(R1311="Refreshment Beverage",SUM(LOOKUP(2,1/(Rates!$B$7:$B$11&lt;=W1311)/(Rates!$C$7:$C$11&gt;=W1311),Rates!$D$7:$D$11)*(X1311/100)*W1311)))),"")</f>
        <v/>
      </c>
      <c r="O1311" s="134" t="str">
        <f t="shared" si="650"/>
        <v/>
      </c>
      <c r="P1311" s="116"/>
      <c r="Q1311" s="117" t="str">
        <f t="shared" si="651"/>
        <v/>
      </c>
      <c r="R1311" s="128" t="str">
        <f t="shared" si="652"/>
        <v/>
      </c>
      <c r="S1311" s="135" t="str">
        <f>IF(B1311="","",IF(R1311="Refreshment Beverage",VLOOKUP(VALUE(Q1311),Rates!G$15:L$19,2,0),VLOOKUP(VALUE(Q1311),Rates!G$4:L$12,2,0)))</f>
        <v/>
      </c>
      <c r="T1311" s="135" t="str">
        <f t="shared" si="653"/>
        <v/>
      </c>
      <c r="U1311" s="118" t="str">
        <f t="shared" si="654"/>
        <v/>
      </c>
      <c r="V1311" s="135" t="str">
        <f t="shared" si="655"/>
        <v/>
      </c>
      <c r="W1311" s="135" t="str">
        <f t="shared" si="656"/>
        <v/>
      </c>
      <c r="X1311" s="119" t="str">
        <f t="shared" si="657"/>
        <v/>
      </c>
      <c r="Y1311" s="120" t="str">
        <f>IF(B:B="","",IF(R1311="Refreshment Beverage",VLOOKUP(Q1311,Rates!G$15:L$19,6,0)*W1311,VLOOKUP(Q1311,Rates!G$4:L$12,6,0)*W1311))</f>
        <v/>
      </c>
      <c r="Z1311" s="120" t="str">
        <f t="shared" si="658"/>
        <v/>
      </c>
      <c r="AA1311" s="120" t="str">
        <f t="shared" si="659"/>
        <v/>
      </c>
      <c r="AB1311" s="136" t="str">
        <f>IF(B:B="","",IF(R1311="Refreshment Beverage","",IF(AND(R1311="Beer",Q1311=0),SUM(LOOKUP(2,1/(Rates!$B$15:$B$18&lt;=W1311)/(Rates!$C$15:$C$18&gt;=W1311),Rates!$D$15:$D$18)*W1311),VLOOKUP(VALUE(Q:Q),Rates!A:B,2,0)*W1311)))</f>
        <v/>
      </c>
      <c r="AC1311" s="136" t="str">
        <f>IF(B:B="","",IF(R1311="Refreshment Beverage","",IF(AND(R1311="Beer",Q1311=0),SUM(LOOKUP(2,1/(Rates!$B$15:$B$18&lt;=W1311)/(Rates!$C$15:$C$18&gt;=W1311),Rates!$E$15:$E$18)*W1311),VLOOKUP(VALUE(Q:Q),Rates!A:C,3,0)*W1311)))</f>
        <v/>
      </c>
      <c r="AD1311" s="137" t="str">
        <f>IFERROR(IF(B:B="","",IF(R1311="Beer","",IF(VALUE(Q1311)=0,VLOOKUP(VLOOKUP(B:B,#REF!,16,0),Rates!A:E,2,0),VLOOKUP(VALUE(Q1311),Rates!A$31:B$34,2,0)*W1311))),0)</f>
        <v/>
      </c>
      <c r="AE1311" s="121" t="str">
        <f t="shared" si="660"/>
        <v/>
      </c>
      <c r="AF1311" s="138" t="str">
        <f t="shared" si="661"/>
        <v/>
      </c>
      <c r="AG1311" s="122" t="str">
        <f t="shared" si="662"/>
        <v/>
      </c>
      <c r="AH1311" s="123" t="str">
        <f t="shared" si="663"/>
        <v/>
      </c>
      <c r="AI1311" s="139" t="str">
        <f>IF(AE:AE="","",IF(R1311="Refreshment Beverage",AK1311*(Rates!J$19/100),ROUND(SUM(AH1311*(Rates!$J$8/100)),4)))</f>
        <v/>
      </c>
      <c r="AJ1311" s="124" t="str">
        <f t="shared" si="664"/>
        <v/>
      </c>
      <c r="AK1311" s="125" t="str">
        <f t="shared" si="665"/>
        <v/>
      </c>
      <c r="AL1311" s="121" t="str">
        <f t="shared" si="666"/>
        <v/>
      </c>
      <c r="AM1311" s="138" t="str">
        <f>IF(AS1311="","",IF(R1311="Refreshment Beverage",ROUND(AS1311*Rates!K$19,4),ROUND(AO1311*(VLOOKUP(VALUE(Q1311),Rates!G$4:L$12,3,0)),4)))</f>
        <v/>
      </c>
      <c r="AN1311" s="126" t="str">
        <f>IF(AS1311="","",IF(R1311="Refreshment Beverage",AS1311*(Rates!J$19/100),MAX(AM1311,AB1311)))</f>
        <v/>
      </c>
      <c r="AO1311" s="127" t="str">
        <f t="shared" si="667"/>
        <v/>
      </c>
      <c r="AP1311" s="127" t="str">
        <f t="shared" si="668"/>
        <v/>
      </c>
      <c r="AQ1311" s="140" t="str">
        <f>IF(AS1311="","",IF(R1311="Refreshment Beverage",ROUND(SUM(VLOOKUP(Q:Q,Rates!G$15:L$19,3,0)*(AS1311-Y1311-Z1311-AA1311)),4),ROUND(SUM(Rates!$K$8*AS1311),4)))</f>
        <v/>
      </c>
      <c r="AR1311" s="139" t="str">
        <f t="shared" si="669"/>
        <v/>
      </c>
      <c r="AS1311" s="125" t="str">
        <f t="shared" si="670"/>
        <v/>
      </c>
      <c r="AT1311" s="121" t="str">
        <f t="shared" si="671"/>
        <v/>
      </c>
      <c r="AU1311" s="138" t="str">
        <f>IF(AX1311="","",IF(R1311="Refreshment Beverage",ROUND((BA1311-Y1311-Z1311-AA1311)*VLOOKUP(VALUE(Q1311),Rates!G$15:L$19,3,0),4),ROUND(AW1311*(VLOOKUP(VALUE(Q1311),Rates!G:L,3,0)),4)))</f>
        <v/>
      </c>
      <c r="AV1311" s="126" t="str">
        <f t="shared" si="672"/>
        <v/>
      </c>
      <c r="AW1311" s="127" t="str">
        <f t="shared" si="673"/>
        <v/>
      </c>
      <c r="AX1311" s="123" t="str">
        <f t="shared" si="674"/>
        <v/>
      </c>
      <c r="AY1311" s="140" t="str">
        <f>IF(AX1311="","",IF(R1311="Refreshment Beverage",ROUND(SUM(AX1311*Rates!K$19),4),ROUND(SUM(AX1311*(Rates!J$8/100)),4)))</f>
        <v/>
      </c>
      <c r="AZ1311" s="124" t="str">
        <f t="shared" si="675"/>
        <v/>
      </c>
      <c r="BA1311" s="125" t="str">
        <f t="shared" si="676"/>
        <v/>
      </c>
      <c r="BB1311" s="115"/>
      <c r="BC1311" s="143"/>
      <c r="BD1311" s="100"/>
      <c r="BE1311" s="100"/>
      <c r="BF1311" s="100"/>
      <c r="BG1311" s="100"/>
    </row>
    <row r="1312" spans="1:59" ht="12.75" customHeight="1" x14ac:dyDescent="0.2">
      <c r="A1312" s="144"/>
      <c r="B1312" s="141"/>
      <c r="C1312" s="141"/>
      <c r="D1312" s="142"/>
      <c r="E1312" s="142"/>
      <c r="F1312" s="142"/>
      <c r="G1312" s="142"/>
      <c r="H1312" s="142"/>
      <c r="I1312" s="129"/>
      <c r="J1312" s="130"/>
      <c r="K1312" s="131" t="str">
        <f t="shared" si="647"/>
        <v/>
      </c>
      <c r="L1312" s="132" t="str">
        <f t="shared" si="648"/>
        <v/>
      </c>
      <c r="M1312" s="133" t="str">
        <f t="shared" si="649"/>
        <v/>
      </c>
      <c r="N1312" s="134" t="str">
        <f>IFERROR(IF(B:B="","",IF(R1312="Beer",SUM(LOOKUP(2,1/(Rates!$B$3:$B$5&lt;=W1312)/(Rates!$C$3:$C$5&gt;=W1312),Rates!$D$3:$D$5)*(X1312/100)*W1312),IF(R1312="Refreshment Beverage",SUM(LOOKUP(2,1/(Rates!$B$7:$B$11&lt;=W1312)/(Rates!$C$7:$C$11&gt;=W1312),Rates!$D$7:$D$11)*(X1312/100)*W1312)))),"")</f>
        <v/>
      </c>
      <c r="O1312" s="134" t="str">
        <f t="shared" si="650"/>
        <v/>
      </c>
      <c r="P1312" s="116"/>
      <c r="Q1312" s="117" t="str">
        <f t="shared" si="651"/>
        <v/>
      </c>
      <c r="R1312" s="128" t="str">
        <f t="shared" si="652"/>
        <v/>
      </c>
      <c r="S1312" s="135" t="str">
        <f>IF(B1312="","",IF(R1312="Refreshment Beverage",VLOOKUP(VALUE(Q1312),Rates!G$15:L$19,2,0),VLOOKUP(VALUE(Q1312),Rates!G$4:L$12,2,0)))</f>
        <v/>
      </c>
      <c r="T1312" s="135" t="str">
        <f t="shared" si="653"/>
        <v/>
      </c>
      <c r="U1312" s="118" t="str">
        <f t="shared" si="654"/>
        <v/>
      </c>
      <c r="V1312" s="135" t="str">
        <f t="shared" si="655"/>
        <v/>
      </c>
      <c r="W1312" s="135" t="str">
        <f t="shared" si="656"/>
        <v/>
      </c>
      <c r="X1312" s="119" t="str">
        <f t="shared" si="657"/>
        <v/>
      </c>
      <c r="Y1312" s="120" t="str">
        <f>IF(B:B="","",IF(R1312="Refreshment Beverage",VLOOKUP(Q1312,Rates!G$15:L$19,6,0)*W1312,VLOOKUP(Q1312,Rates!G$4:L$12,6,0)*W1312))</f>
        <v/>
      </c>
      <c r="Z1312" s="120" t="str">
        <f t="shared" si="658"/>
        <v/>
      </c>
      <c r="AA1312" s="120" t="str">
        <f t="shared" si="659"/>
        <v/>
      </c>
      <c r="AB1312" s="136" t="str">
        <f>IF(B:B="","",IF(R1312="Refreshment Beverage","",IF(AND(R1312="Beer",Q1312=0),SUM(LOOKUP(2,1/(Rates!$B$15:$B$18&lt;=W1312)/(Rates!$C$15:$C$18&gt;=W1312),Rates!$D$15:$D$18)*W1312),VLOOKUP(VALUE(Q:Q),Rates!A:B,2,0)*W1312)))</f>
        <v/>
      </c>
      <c r="AC1312" s="136" t="str">
        <f>IF(B:B="","",IF(R1312="Refreshment Beverage","",IF(AND(R1312="Beer",Q1312=0),SUM(LOOKUP(2,1/(Rates!$B$15:$B$18&lt;=W1312)/(Rates!$C$15:$C$18&gt;=W1312),Rates!$E$15:$E$18)*W1312),VLOOKUP(VALUE(Q:Q),Rates!A:C,3,0)*W1312)))</f>
        <v/>
      </c>
      <c r="AD1312" s="137" t="str">
        <f>IFERROR(IF(B:B="","",IF(R1312="Beer","",IF(VALUE(Q1312)=0,VLOOKUP(VLOOKUP(B:B,#REF!,16,0),Rates!A:E,2,0),VLOOKUP(VALUE(Q1312),Rates!A$31:B$34,2,0)*W1312))),0)</f>
        <v/>
      </c>
      <c r="AE1312" s="121" t="str">
        <f t="shared" si="660"/>
        <v/>
      </c>
      <c r="AF1312" s="138" t="str">
        <f t="shared" si="661"/>
        <v/>
      </c>
      <c r="AG1312" s="122" t="str">
        <f t="shared" si="662"/>
        <v/>
      </c>
      <c r="AH1312" s="123" t="str">
        <f t="shared" si="663"/>
        <v/>
      </c>
      <c r="AI1312" s="139" t="str">
        <f>IF(AE:AE="","",IF(R1312="Refreshment Beverage",AK1312*(Rates!J$19/100),ROUND(SUM(AH1312*(Rates!$J$8/100)),4)))</f>
        <v/>
      </c>
      <c r="AJ1312" s="124" t="str">
        <f t="shared" si="664"/>
        <v/>
      </c>
      <c r="AK1312" s="125" t="str">
        <f t="shared" si="665"/>
        <v/>
      </c>
      <c r="AL1312" s="121" t="str">
        <f t="shared" si="666"/>
        <v/>
      </c>
      <c r="AM1312" s="138" t="str">
        <f>IF(AS1312="","",IF(R1312="Refreshment Beverage",ROUND(AS1312*Rates!K$19,4),ROUND(AO1312*(VLOOKUP(VALUE(Q1312),Rates!G$4:L$12,3,0)),4)))</f>
        <v/>
      </c>
      <c r="AN1312" s="126" t="str">
        <f>IF(AS1312="","",IF(R1312="Refreshment Beverage",AS1312*(Rates!J$19/100),MAX(AM1312,AB1312)))</f>
        <v/>
      </c>
      <c r="AO1312" s="127" t="str">
        <f t="shared" si="667"/>
        <v/>
      </c>
      <c r="AP1312" s="127" t="str">
        <f t="shared" si="668"/>
        <v/>
      </c>
      <c r="AQ1312" s="140" t="str">
        <f>IF(AS1312="","",IF(R1312="Refreshment Beverage",ROUND(SUM(VLOOKUP(Q:Q,Rates!G$15:L$19,3,0)*(AS1312-Y1312-Z1312-AA1312)),4),ROUND(SUM(Rates!$K$8*AS1312),4)))</f>
        <v/>
      </c>
      <c r="AR1312" s="139" t="str">
        <f t="shared" si="669"/>
        <v/>
      </c>
      <c r="AS1312" s="125" t="str">
        <f t="shared" si="670"/>
        <v/>
      </c>
      <c r="AT1312" s="121" t="str">
        <f t="shared" si="671"/>
        <v/>
      </c>
      <c r="AU1312" s="138" t="str">
        <f>IF(AX1312="","",IF(R1312="Refreshment Beverage",ROUND((BA1312-Y1312-Z1312-AA1312)*VLOOKUP(VALUE(Q1312),Rates!G$15:L$19,3,0),4),ROUND(AW1312*(VLOOKUP(VALUE(Q1312),Rates!G:L,3,0)),4)))</f>
        <v/>
      </c>
      <c r="AV1312" s="126" t="str">
        <f t="shared" si="672"/>
        <v/>
      </c>
      <c r="AW1312" s="127" t="str">
        <f t="shared" si="673"/>
        <v/>
      </c>
      <c r="AX1312" s="123" t="str">
        <f t="shared" si="674"/>
        <v/>
      </c>
      <c r="AY1312" s="140" t="str">
        <f>IF(AX1312="","",IF(R1312="Refreshment Beverage",ROUND(SUM(AX1312*Rates!K$19),4),ROUND(SUM(AX1312*(Rates!J$8/100)),4)))</f>
        <v/>
      </c>
      <c r="AZ1312" s="124" t="str">
        <f t="shared" si="675"/>
        <v/>
      </c>
      <c r="BA1312" s="125" t="str">
        <f t="shared" si="676"/>
        <v/>
      </c>
      <c r="BB1312" s="115"/>
      <c r="BC1312" s="143"/>
      <c r="BD1312" s="100"/>
      <c r="BE1312" s="100"/>
      <c r="BF1312" s="100"/>
      <c r="BG1312" s="100"/>
    </row>
    <row r="1313" spans="1:59" ht="12.75" customHeight="1" x14ac:dyDescent="0.2">
      <c r="A1313" s="144"/>
      <c r="B1313" s="141"/>
      <c r="C1313" s="141"/>
      <c r="D1313" s="142"/>
      <c r="E1313" s="142"/>
      <c r="F1313" s="142"/>
      <c r="G1313" s="142"/>
      <c r="H1313" s="142"/>
      <c r="I1313" s="129"/>
      <c r="J1313" s="130"/>
      <c r="K1313" s="131" t="str">
        <f t="shared" si="647"/>
        <v/>
      </c>
      <c r="L1313" s="132" t="str">
        <f t="shared" si="648"/>
        <v/>
      </c>
      <c r="M1313" s="133" t="str">
        <f t="shared" si="649"/>
        <v/>
      </c>
      <c r="N1313" s="134" t="str">
        <f>IFERROR(IF(B:B="","",IF(R1313="Beer",SUM(LOOKUP(2,1/(Rates!$B$3:$B$5&lt;=W1313)/(Rates!$C$3:$C$5&gt;=W1313),Rates!$D$3:$D$5)*(X1313/100)*W1313),IF(R1313="Refreshment Beverage",SUM(LOOKUP(2,1/(Rates!$B$7:$B$11&lt;=W1313)/(Rates!$C$7:$C$11&gt;=W1313),Rates!$D$7:$D$11)*(X1313/100)*W1313)))),"")</f>
        <v/>
      </c>
      <c r="O1313" s="134" t="str">
        <f t="shared" si="650"/>
        <v/>
      </c>
      <c r="P1313" s="116"/>
      <c r="Q1313" s="117" t="str">
        <f t="shared" si="651"/>
        <v/>
      </c>
      <c r="R1313" s="128" t="str">
        <f t="shared" si="652"/>
        <v/>
      </c>
      <c r="S1313" s="135" t="str">
        <f>IF(B1313="","",IF(R1313="Refreshment Beverage",VLOOKUP(VALUE(Q1313),Rates!G$15:L$19,2,0),VLOOKUP(VALUE(Q1313),Rates!G$4:L$12,2,0)))</f>
        <v/>
      </c>
      <c r="T1313" s="135" t="str">
        <f t="shared" si="653"/>
        <v/>
      </c>
      <c r="U1313" s="118" t="str">
        <f t="shared" si="654"/>
        <v/>
      </c>
      <c r="V1313" s="135" t="str">
        <f t="shared" si="655"/>
        <v/>
      </c>
      <c r="W1313" s="135" t="str">
        <f t="shared" si="656"/>
        <v/>
      </c>
      <c r="X1313" s="119" t="str">
        <f t="shared" si="657"/>
        <v/>
      </c>
      <c r="Y1313" s="120" t="str">
        <f>IF(B:B="","",IF(R1313="Refreshment Beverage",VLOOKUP(Q1313,Rates!G$15:L$19,6,0)*W1313,VLOOKUP(Q1313,Rates!G$4:L$12,6,0)*W1313))</f>
        <v/>
      </c>
      <c r="Z1313" s="120" t="str">
        <f t="shared" si="658"/>
        <v/>
      </c>
      <c r="AA1313" s="120" t="str">
        <f t="shared" si="659"/>
        <v/>
      </c>
      <c r="AB1313" s="136" t="str">
        <f>IF(B:B="","",IF(R1313="Refreshment Beverage","",IF(AND(R1313="Beer",Q1313=0),SUM(LOOKUP(2,1/(Rates!$B$15:$B$18&lt;=W1313)/(Rates!$C$15:$C$18&gt;=W1313),Rates!$D$15:$D$18)*W1313),VLOOKUP(VALUE(Q:Q),Rates!A:B,2,0)*W1313)))</f>
        <v/>
      </c>
      <c r="AC1313" s="136" t="str">
        <f>IF(B:B="","",IF(R1313="Refreshment Beverage","",IF(AND(R1313="Beer",Q1313=0),SUM(LOOKUP(2,1/(Rates!$B$15:$B$18&lt;=W1313)/(Rates!$C$15:$C$18&gt;=W1313),Rates!$E$15:$E$18)*W1313),VLOOKUP(VALUE(Q:Q),Rates!A:C,3,0)*W1313)))</f>
        <v/>
      </c>
      <c r="AD1313" s="137" t="str">
        <f>IFERROR(IF(B:B="","",IF(R1313="Beer","",IF(VALUE(Q1313)=0,VLOOKUP(VLOOKUP(B:B,#REF!,16,0),Rates!A:E,2,0),VLOOKUP(VALUE(Q1313),Rates!A$31:B$34,2,0)*W1313))),0)</f>
        <v/>
      </c>
      <c r="AE1313" s="121" t="str">
        <f t="shared" si="660"/>
        <v/>
      </c>
      <c r="AF1313" s="138" t="str">
        <f t="shared" si="661"/>
        <v/>
      </c>
      <c r="AG1313" s="122" t="str">
        <f t="shared" si="662"/>
        <v/>
      </c>
      <c r="AH1313" s="123" t="str">
        <f t="shared" si="663"/>
        <v/>
      </c>
      <c r="AI1313" s="139" t="str">
        <f>IF(AE:AE="","",IF(R1313="Refreshment Beverage",AK1313*(Rates!J$19/100),ROUND(SUM(AH1313*(Rates!$J$8/100)),4)))</f>
        <v/>
      </c>
      <c r="AJ1313" s="124" t="str">
        <f t="shared" si="664"/>
        <v/>
      </c>
      <c r="AK1313" s="125" t="str">
        <f t="shared" si="665"/>
        <v/>
      </c>
      <c r="AL1313" s="121" t="str">
        <f t="shared" si="666"/>
        <v/>
      </c>
      <c r="AM1313" s="138" t="str">
        <f>IF(AS1313="","",IF(R1313="Refreshment Beverage",ROUND(AS1313*Rates!K$19,4),ROUND(AO1313*(VLOOKUP(VALUE(Q1313),Rates!G$4:L$12,3,0)),4)))</f>
        <v/>
      </c>
      <c r="AN1313" s="126" t="str">
        <f>IF(AS1313="","",IF(R1313="Refreshment Beverage",AS1313*(Rates!J$19/100),MAX(AM1313,AB1313)))</f>
        <v/>
      </c>
      <c r="AO1313" s="127" t="str">
        <f t="shared" si="667"/>
        <v/>
      </c>
      <c r="AP1313" s="127" t="str">
        <f t="shared" si="668"/>
        <v/>
      </c>
      <c r="AQ1313" s="140" t="str">
        <f>IF(AS1313="","",IF(R1313="Refreshment Beverage",ROUND(SUM(VLOOKUP(Q:Q,Rates!G$15:L$19,3,0)*(AS1313-Y1313-Z1313-AA1313)),4),ROUND(SUM(Rates!$K$8*AS1313),4)))</f>
        <v/>
      </c>
      <c r="AR1313" s="139" t="str">
        <f t="shared" si="669"/>
        <v/>
      </c>
      <c r="AS1313" s="125" t="str">
        <f t="shared" si="670"/>
        <v/>
      </c>
      <c r="AT1313" s="121" t="str">
        <f t="shared" si="671"/>
        <v/>
      </c>
      <c r="AU1313" s="138" t="str">
        <f>IF(AX1313="","",IF(R1313="Refreshment Beverage",ROUND((BA1313-Y1313-Z1313-AA1313)*VLOOKUP(VALUE(Q1313),Rates!G$15:L$19,3,0),4),ROUND(AW1313*(VLOOKUP(VALUE(Q1313),Rates!G:L,3,0)),4)))</f>
        <v/>
      </c>
      <c r="AV1313" s="126" t="str">
        <f t="shared" si="672"/>
        <v/>
      </c>
      <c r="AW1313" s="127" t="str">
        <f t="shared" si="673"/>
        <v/>
      </c>
      <c r="AX1313" s="123" t="str">
        <f t="shared" si="674"/>
        <v/>
      </c>
      <c r="AY1313" s="140" t="str">
        <f>IF(AX1313="","",IF(R1313="Refreshment Beverage",ROUND(SUM(AX1313*Rates!K$19),4),ROUND(SUM(AX1313*(Rates!J$8/100)),4)))</f>
        <v/>
      </c>
      <c r="AZ1313" s="124" t="str">
        <f t="shared" si="675"/>
        <v/>
      </c>
      <c r="BA1313" s="125" t="str">
        <f t="shared" si="676"/>
        <v/>
      </c>
      <c r="BB1313" s="115"/>
      <c r="BC1313" s="143"/>
      <c r="BD1313" s="100"/>
      <c r="BE1313" s="100"/>
      <c r="BF1313" s="100"/>
      <c r="BG1313" s="100"/>
    </row>
    <row r="1314" spans="1:59" ht="12.75" customHeight="1" x14ac:dyDescent="0.2">
      <c r="A1314" s="144"/>
      <c r="B1314" s="141"/>
      <c r="C1314" s="141"/>
      <c r="D1314" s="142"/>
      <c r="E1314" s="142"/>
      <c r="F1314" s="142"/>
      <c r="G1314" s="142"/>
      <c r="H1314" s="142"/>
      <c r="I1314" s="129"/>
      <c r="J1314" s="130"/>
      <c r="K1314" s="131" t="str">
        <f t="shared" si="647"/>
        <v/>
      </c>
      <c r="L1314" s="132" t="str">
        <f t="shared" si="648"/>
        <v/>
      </c>
      <c r="M1314" s="133" t="str">
        <f t="shared" si="649"/>
        <v/>
      </c>
      <c r="N1314" s="134" t="str">
        <f>IFERROR(IF(B:B="","",IF(R1314="Beer",SUM(LOOKUP(2,1/(Rates!$B$3:$B$5&lt;=W1314)/(Rates!$C$3:$C$5&gt;=W1314),Rates!$D$3:$D$5)*(X1314/100)*W1314),IF(R1314="Refreshment Beverage",SUM(LOOKUP(2,1/(Rates!$B$7:$B$11&lt;=W1314)/(Rates!$C$7:$C$11&gt;=W1314),Rates!$D$7:$D$11)*(X1314/100)*W1314)))),"")</f>
        <v/>
      </c>
      <c r="O1314" s="134" t="str">
        <f t="shared" si="650"/>
        <v/>
      </c>
      <c r="P1314" s="116"/>
      <c r="Q1314" s="117" t="str">
        <f t="shared" si="651"/>
        <v/>
      </c>
      <c r="R1314" s="128" t="str">
        <f t="shared" si="652"/>
        <v/>
      </c>
      <c r="S1314" s="135" t="str">
        <f>IF(B1314="","",IF(R1314="Refreshment Beverage",VLOOKUP(VALUE(Q1314),Rates!G$15:L$19,2,0),VLOOKUP(VALUE(Q1314),Rates!G$4:L$12,2,0)))</f>
        <v/>
      </c>
      <c r="T1314" s="135" t="str">
        <f t="shared" si="653"/>
        <v/>
      </c>
      <c r="U1314" s="118" t="str">
        <f t="shared" si="654"/>
        <v/>
      </c>
      <c r="V1314" s="135" t="str">
        <f t="shared" si="655"/>
        <v/>
      </c>
      <c r="W1314" s="135" t="str">
        <f t="shared" si="656"/>
        <v/>
      </c>
      <c r="X1314" s="119" t="str">
        <f t="shared" si="657"/>
        <v/>
      </c>
      <c r="Y1314" s="120" t="str">
        <f>IF(B:B="","",IF(R1314="Refreshment Beverage",VLOOKUP(Q1314,Rates!G$15:L$19,6,0)*W1314,VLOOKUP(Q1314,Rates!G$4:L$12,6,0)*W1314))</f>
        <v/>
      </c>
      <c r="Z1314" s="120" t="str">
        <f t="shared" si="658"/>
        <v/>
      </c>
      <c r="AA1314" s="120" t="str">
        <f t="shared" si="659"/>
        <v/>
      </c>
      <c r="AB1314" s="136" t="str">
        <f>IF(B:B="","",IF(R1314="Refreshment Beverage","",IF(AND(R1314="Beer",Q1314=0),SUM(LOOKUP(2,1/(Rates!$B$15:$B$18&lt;=W1314)/(Rates!$C$15:$C$18&gt;=W1314),Rates!$D$15:$D$18)*W1314),VLOOKUP(VALUE(Q:Q),Rates!A:B,2,0)*W1314)))</f>
        <v/>
      </c>
      <c r="AC1314" s="136" t="str">
        <f>IF(B:B="","",IF(R1314="Refreshment Beverage","",IF(AND(R1314="Beer",Q1314=0),SUM(LOOKUP(2,1/(Rates!$B$15:$B$18&lt;=W1314)/(Rates!$C$15:$C$18&gt;=W1314),Rates!$E$15:$E$18)*W1314),VLOOKUP(VALUE(Q:Q),Rates!A:C,3,0)*W1314)))</f>
        <v/>
      </c>
      <c r="AD1314" s="137" t="str">
        <f>IFERROR(IF(B:B="","",IF(R1314="Beer","",IF(VALUE(Q1314)=0,VLOOKUP(VLOOKUP(B:B,#REF!,16,0),Rates!A:E,2,0),VLOOKUP(VALUE(Q1314),Rates!A$31:B$34,2,0)*W1314))),0)</f>
        <v/>
      </c>
      <c r="AE1314" s="121" t="str">
        <f t="shared" si="660"/>
        <v/>
      </c>
      <c r="AF1314" s="138" t="str">
        <f t="shared" si="661"/>
        <v/>
      </c>
      <c r="AG1314" s="122" t="str">
        <f t="shared" si="662"/>
        <v/>
      </c>
      <c r="AH1314" s="123" t="str">
        <f t="shared" si="663"/>
        <v/>
      </c>
      <c r="AI1314" s="139" t="str">
        <f>IF(AE:AE="","",IF(R1314="Refreshment Beverage",AK1314*(Rates!J$19/100),ROUND(SUM(AH1314*(Rates!$J$8/100)),4)))</f>
        <v/>
      </c>
      <c r="AJ1314" s="124" t="str">
        <f t="shared" si="664"/>
        <v/>
      </c>
      <c r="AK1314" s="125" t="str">
        <f t="shared" si="665"/>
        <v/>
      </c>
      <c r="AL1314" s="121" t="str">
        <f t="shared" si="666"/>
        <v/>
      </c>
      <c r="AM1314" s="138" t="str">
        <f>IF(AS1314="","",IF(R1314="Refreshment Beverage",ROUND(AS1314*Rates!K$19,4),ROUND(AO1314*(VLOOKUP(VALUE(Q1314),Rates!G$4:L$12,3,0)),4)))</f>
        <v/>
      </c>
      <c r="AN1314" s="126" t="str">
        <f>IF(AS1314="","",IF(R1314="Refreshment Beverage",AS1314*(Rates!J$19/100),MAX(AM1314,AB1314)))</f>
        <v/>
      </c>
      <c r="AO1314" s="127" t="str">
        <f t="shared" si="667"/>
        <v/>
      </c>
      <c r="AP1314" s="127" t="str">
        <f t="shared" si="668"/>
        <v/>
      </c>
      <c r="AQ1314" s="140" t="str">
        <f>IF(AS1314="","",IF(R1314="Refreshment Beverage",ROUND(SUM(VLOOKUP(Q:Q,Rates!G$15:L$19,3,0)*(AS1314-Y1314-Z1314-AA1314)),4),ROUND(SUM(Rates!$K$8*AS1314),4)))</f>
        <v/>
      </c>
      <c r="AR1314" s="139" t="str">
        <f t="shared" si="669"/>
        <v/>
      </c>
      <c r="AS1314" s="125" t="str">
        <f t="shared" si="670"/>
        <v/>
      </c>
      <c r="AT1314" s="121" t="str">
        <f t="shared" si="671"/>
        <v/>
      </c>
      <c r="AU1314" s="138" t="str">
        <f>IF(AX1314="","",IF(R1314="Refreshment Beverage",ROUND((BA1314-Y1314-Z1314-AA1314)*VLOOKUP(VALUE(Q1314),Rates!G$15:L$19,3,0),4),ROUND(AW1314*(VLOOKUP(VALUE(Q1314),Rates!G:L,3,0)),4)))</f>
        <v/>
      </c>
      <c r="AV1314" s="126" t="str">
        <f t="shared" si="672"/>
        <v/>
      </c>
      <c r="AW1314" s="127" t="str">
        <f t="shared" si="673"/>
        <v/>
      </c>
      <c r="AX1314" s="123" t="str">
        <f t="shared" si="674"/>
        <v/>
      </c>
      <c r="AY1314" s="140" t="str">
        <f>IF(AX1314="","",IF(R1314="Refreshment Beverage",ROUND(SUM(AX1314*Rates!K$19),4),ROUND(SUM(AX1314*(Rates!J$8/100)),4)))</f>
        <v/>
      </c>
      <c r="AZ1314" s="124" t="str">
        <f t="shared" si="675"/>
        <v/>
      </c>
      <c r="BA1314" s="125" t="str">
        <f t="shared" si="676"/>
        <v/>
      </c>
      <c r="BB1314" s="115"/>
      <c r="BC1314" s="143"/>
      <c r="BD1314" s="100"/>
      <c r="BE1314" s="100"/>
      <c r="BF1314" s="100"/>
      <c r="BG1314" s="100"/>
    </row>
    <row r="1315" spans="1:59" ht="12.75" customHeight="1" x14ac:dyDescent="0.2">
      <c r="A1315" s="144"/>
      <c r="B1315" s="141"/>
      <c r="C1315" s="141"/>
      <c r="D1315" s="142"/>
      <c r="E1315" s="142"/>
      <c r="F1315" s="142"/>
      <c r="G1315" s="142"/>
      <c r="H1315" s="142"/>
      <c r="I1315" s="129"/>
      <c r="J1315" s="130"/>
      <c r="K1315" s="131" t="str">
        <f t="shared" si="647"/>
        <v/>
      </c>
      <c r="L1315" s="132" t="str">
        <f t="shared" si="648"/>
        <v/>
      </c>
      <c r="M1315" s="133" t="str">
        <f t="shared" si="649"/>
        <v/>
      </c>
      <c r="N1315" s="134" t="str">
        <f>IFERROR(IF(B:B="","",IF(R1315="Beer",SUM(LOOKUP(2,1/(Rates!$B$3:$B$5&lt;=W1315)/(Rates!$C$3:$C$5&gt;=W1315),Rates!$D$3:$D$5)*(X1315/100)*W1315),IF(R1315="Refreshment Beverage",SUM(LOOKUP(2,1/(Rates!$B$7:$B$11&lt;=W1315)/(Rates!$C$7:$C$11&gt;=W1315),Rates!$D$7:$D$11)*(X1315/100)*W1315)))),"")</f>
        <v/>
      </c>
      <c r="O1315" s="134" t="str">
        <f t="shared" si="650"/>
        <v/>
      </c>
      <c r="P1315" s="116"/>
      <c r="Q1315" s="117" t="str">
        <f t="shared" si="651"/>
        <v/>
      </c>
      <c r="R1315" s="128" t="str">
        <f t="shared" si="652"/>
        <v/>
      </c>
      <c r="S1315" s="135" t="str">
        <f>IF(B1315="","",IF(R1315="Refreshment Beverage",VLOOKUP(VALUE(Q1315),Rates!G$15:L$19,2,0),VLOOKUP(VALUE(Q1315),Rates!G$4:L$12,2,0)))</f>
        <v/>
      </c>
      <c r="T1315" s="135" t="str">
        <f t="shared" si="653"/>
        <v/>
      </c>
      <c r="U1315" s="118" t="str">
        <f t="shared" si="654"/>
        <v/>
      </c>
      <c r="V1315" s="135" t="str">
        <f t="shared" si="655"/>
        <v/>
      </c>
      <c r="W1315" s="135" t="str">
        <f t="shared" si="656"/>
        <v/>
      </c>
      <c r="X1315" s="119" t="str">
        <f t="shared" si="657"/>
        <v/>
      </c>
      <c r="Y1315" s="120" t="str">
        <f>IF(B:B="","",IF(R1315="Refreshment Beverage",VLOOKUP(Q1315,Rates!G$15:L$19,6,0)*W1315,VLOOKUP(Q1315,Rates!G$4:L$12,6,0)*W1315))</f>
        <v/>
      </c>
      <c r="Z1315" s="120" t="str">
        <f t="shared" si="658"/>
        <v/>
      </c>
      <c r="AA1315" s="120" t="str">
        <f t="shared" si="659"/>
        <v/>
      </c>
      <c r="AB1315" s="136" t="str">
        <f>IF(B:B="","",IF(R1315="Refreshment Beverage","",IF(AND(R1315="Beer",Q1315=0),SUM(LOOKUP(2,1/(Rates!$B$15:$B$18&lt;=W1315)/(Rates!$C$15:$C$18&gt;=W1315),Rates!$D$15:$D$18)*W1315),VLOOKUP(VALUE(Q:Q),Rates!A:B,2,0)*W1315)))</f>
        <v/>
      </c>
      <c r="AC1315" s="136" t="str">
        <f>IF(B:B="","",IF(R1315="Refreshment Beverage","",IF(AND(R1315="Beer",Q1315=0),SUM(LOOKUP(2,1/(Rates!$B$15:$B$18&lt;=W1315)/(Rates!$C$15:$C$18&gt;=W1315),Rates!$E$15:$E$18)*W1315),VLOOKUP(VALUE(Q:Q),Rates!A:C,3,0)*W1315)))</f>
        <v/>
      </c>
      <c r="AD1315" s="137" t="str">
        <f>IFERROR(IF(B:B="","",IF(R1315="Beer","",IF(VALUE(Q1315)=0,VLOOKUP(VLOOKUP(B:B,#REF!,16,0),Rates!A:E,2,0),VLOOKUP(VALUE(Q1315),Rates!A$31:B$34,2,0)*W1315))),0)</f>
        <v/>
      </c>
      <c r="AE1315" s="121" t="str">
        <f t="shared" si="660"/>
        <v/>
      </c>
      <c r="AF1315" s="138" t="str">
        <f t="shared" si="661"/>
        <v/>
      </c>
      <c r="AG1315" s="122" t="str">
        <f t="shared" si="662"/>
        <v/>
      </c>
      <c r="AH1315" s="123" t="str">
        <f t="shared" si="663"/>
        <v/>
      </c>
      <c r="AI1315" s="139" t="str">
        <f>IF(AE:AE="","",IF(R1315="Refreshment Beverage",AK1315*(Rates!J$19/100),ROUND(SUM(AH1315*(Rates!$J$8/100)),4)))</f>
        <v/>
      </c>
      <c r="AJ1315" s="124" t="str">
        <f t="shared" si="664"/>
        <v/>
      </c>
      <c r="AK1315" s="125" t="str">
        <f t="shared" si="665"/>
        <v/>
      </c>
      <c r="AL1315" s="121" t="str">
        <f t="shared" si="666"/>
        <v/>
      </c>
      <c r="AM1315" s="138" t="str">
        <f>IF(AS1315="","",IF(R1315="Refreshment Beverage",ROUND(AS1315*Rates!K$19,4),ROUND(AO1315*(VLOOKUP(VALUE(Q1315),Rates!G$4:L$12,3,0)),4)))</f>
        <v/>
      </c>
      <c r="AN1315" s="126" t="str">
        <f>IF(AS1315="","",IF(R1315="Refreshment Beverage",AS1315*(Rates!J$19/100),MAX(AM1315,AB1315)))</f>
        <v/>
      </c>
      <c r="AO1315" s="127" t="str">
        <f t="shared" si="667"/>
        <v/>
      </c>
      <c r="AP1315" s="127" t="str">
        <f t="shared" si="668"/>
        <v/>
      </c>
      <c r="AQ1315" s="140" t="str">
        <f>IF(AS1315="","",IF(R1315="Refreshment Beverage",ROUND(SUM(VLOOKUP(Q:Q,Rates!G$15:L$19,3,0)*(AS1315-Y1315-Z1315-AA1315)),4),ROUND(SUM(Rates!$K$8*AS1315),4)))</f>
        <v/>
      </c>
      <c r="AR1315" s="139" t="str">
        <f t="shared" si="669"/>
        <v/>
      </c>
      <c r="AS1315" s="125" t="str">
        <f t="shared" si="670"/>
        <v/>
      </c>
      <c r="AT1315" s="121" t="str">
        <f t="shared" si="671"/>
        <v/>
      </c>
      <c r="AU1315" s="138" t="str">
        <f>IF(AX1315="","",IF(R1315="Refreshment Beverage",ROUND((BA1315-Y1315-Z1315-AA1315)*VLOOKUP(VALUE(Q1315),Rates!G$15:L$19,3,0),4),ROUND(AW1315*(VLOOKUP(VALUE(Q1315),Rates!G:L,3,0)),4)))</f>
        <v/>
      </c>
      <c r="AV1315" s="126" t="str">
        <f t="shared" si="672"/>
        <v/>
      </c>
      <c r="AW1315" s="127" t="str">
        <f t="shared" si="673"/>
        <v/>
      </c>
      <c r="AX1315" s="123" t="str">
        <f t="shared" si="674"/>
        <v/>
      </c>
      <c r="AY1315" s="140" t="str">
        <f>IF(AX1315="","",IF(R1315="Refreshment Beverage",ROUND(SUM(AX1315*Rates!K$19),4),ROUND(SUM(AX1315*(Rates!J$8/100)),4)))</f>
        <v/>
      </c>
      <c r="AZ1315" s="124" t="str">
        <f t="shared" si="675"/>
        <v/>
      </c>
      <c r="BA1315" s="125" t="str">
        <f t="shared" si="676"/>
        <v/>
      </c>
      <c r="BB1315" s="115"/>
      <c r="BC1315" s="143"/>
      <c r="BD1315" s="100"/>
      <c r="BE1315" s="100"/>
      <c r="BF1315" s="100"/>
      <c r="BG1315" s="100"/>
    </row>
    <row r="1316" spans="1:59" ht="12.75" customHeight="1" x14ac:dyDescent="0.2">
      <c r="A1316" s="144"/>
      <c r="B1316" s="141"/>
      <c r="C1316" s="141"/>
      <c r="D1316" s="142"/>
      <c r="E1316" s="142"/>
      <c r="F1316" s="142"/>
      <c r="G1316" s="142"/>
      <c r="H1316" s="142"/>
      <c r="I1316" s="129"/>
      <c r="J1316" s="130"/>
      <c r="K1316" s="131" t="str">
        <f t="shared" si="647"/>
        <v/>
      </c>
      <c r="L1316" s="132" t="str">
        <f t="shared" si="648"/>
        <v/>
      </c>
      <c r="M1316" s="133" t="str">
        <f t="shared" si="649"/>
        <v/>
      </c>
      <c r="N1316" s="134" t="str">
        <f>IFERROR(IF(B:B="","",IF(R1316="Beer",SUM(LOOKUP(2,1/(Rates!$B$3:$B$5&lt;=W1316)/(Rates!$C$3:$C$5&gt;=W1316),Rates!$D$3:$D$5)*(X1316/100)*W1316),IF(R1316="Refreshment Beverage",SUM(LOOKUP(2,1/(Rates!$B$7:$B$11&lt;=W1316)/(Rates!$C$7:$C$11&gt;=W1316),Rates!$D$7:$D$11)*(X1316/100)*W1316)))),"")</f>
        <v/>
      </c>
      <c r="O1316" s="134" t="str">
        <f t="shared" si="650"/>
        <v/>
      </c>
      <c r="P1316" s="116"/>
      <c r="Q1316" s="117" t="str">
        <f t="shared" si="651"/>
        <v/>
      </c>
      <c r="R1316" s="128" t="str">
        <f t="shared" si="652"/>
        <v/>
      </c>
      <c r="S1316" s="135" t="str">
        <f>IF(B1316="","",IF(R1316="Refreshment Beverage",VLOOKUP(VALUE(Q1316),Rates!G$15:L$19,2,0),VLOOKUP(VALUE(Q1316),Rates!G$4:L$12,2,0)))</f>
        <v/>
      </c>
      <c r="T1316" s="135" t="str">
        <f t="shared" si="653"/>
        <v/>
      </c>
      <c r="U1316" s="118" t="str">
        <f t="shared" si="654"/>
        <v/>
      </c>
      <c r="V1316" s="135" t="str">
        <f t="shared" si="655"/>
        <v/>
      </c>
      <c r="W1316" s="135" t="str">
        <f t="shared" si="656"/>
        <v/>
      </c>
      <c r="X1316" s="119" t="str">
        <f t="shared" si="657"/>
        <v/>
      </c>
      <c r="Y1316" s="120" t="str">
        <f>IF(B:B="","",IF(R1316="Refreshment Beverage",VLOOKUP(Q1316,Rates!G$15:L$19,6,0)*W1316,VLOOKUP(Q1316,Rates!G$4:L$12,6,0)*W1316))</f>
        <v/>
      </c>
      <c r="Z1316" s="120" t="str">
        <f t="shared" si="658"/>
        <v/>
      </c>
      <c r="AA1316" s="120" t="str">
        <f t="shared" si="659"/>
        <v/>
      </c>
      <c r="AB1316" s="136" t="str">
        <f>IF(B:B="","",IF(R1316="Refreshment Beverage","",IF(AND(R1316="Beer",Q1316=0),SUM(LOOKUP(2,1/(Rates!$B$15:$B$18&lt;=W1316)/(Rates!$C$15:$C$18&gt;=W1316),Rates!$D$15:$D$18)*W1316),VLOOKUP(VALUE(Q:Q),Rates!A:B,2,0)*W1316)))</f>
        <v/>
      </c>
      <c r="AC1316" s="136" t="str">
        <f>IF(B:B="","",IF(R1316="Refreshment Beverage","",IF(AND(R1316="Beer",Q1316=0),SUM(LOOKUP(2,1/(Rates!$B$15:$B$18&lt;=W1316)/(Rates!$C$15:$C$18&gt;=W1316),Rates!$E$15:$E$18)*W1316),VLOOKUP(VALUE(Q:Q),Rates!A:C,3,0)*W1316)))</f>
        <v/>
      </c>
      <c r="AD1316" s="137" t="str">
        <f>IFERROR(IF(B:B="","",IF(R1316="Beer","",IF(VALUE(Q1316)=0,VLOOKUP(VLOOKUP(B:B,#REF!,16,0),Rates!A:E,2,0),VLOOKUP(VALUE(Q1316),Rates!A$31:B$34,2,0)*W1316))),0)</f>
        <v/>
      </c>
      <c r="AE1316" s="121" t="str">
        <f t="shared" si="660"/>
        <v/>
      </c>
      <c r="AF1316" s="138" t="str">
        <f t="shared" si="661"/>
        <v/>
      </c>
      <c r="AG1316" s="122" t="str">
        <f t="shared" si="662"/>
        <v/>
      </c>
      <c r="AH1316" s="123" t="str">
        <f t="shared" si="663"/>
        <v/>
      </c>
      <c r="AI1316" s="139" t="str">
        <f>IF(AE:AE="","",IF(R1316="Refreshment Beverage",AK1316*(Rates!J$19/100),ROUND(SUM(AH1316*(Rates!$J$8/100)),4)))</f>
        <v/>
      </c>
      <c r="AJ1316" s="124" t="str">
        <f t="shared" si="664"/>
        <v/>
      </c>
      <c r="AK1316" s="125" t="str">
        <f t="shared" si="665"/>
        <v/>
      </c>
      <c r="AL1316" s="121" t="str">
        <f t="shared" si="666"/>
        <v/>
      </c>
      <c r="AM1316" s="138" t="str">
        <f>IF(AS1316="","",IF(R1316="Refreshment Beverage",ROUND(AS1316*Rates!K$19,4),ROUND(AO1316*(VLOOKUP(VALUE(Q1316),Rates!G$4:L$12,3,0)),4)))</f>
        <v/>
      </c>
      <c r="AN1316" s="126" t="str">
        <f>IF(AS1316="","",IF(R1316="Refreshment Beverage",AS1316*(Rates!J$19/100),MAX(AM1316,AB1316)))</f>
        <v/>
      </c>
      <c r="AO1316" s="127" t="str">
        <f t="shared" si="667"/>
        <v/>
      </c>
      <c r="AP1316" s="127" t="str">
        <f t="shared" si="668"/>
        <v/>
      </c>
      <c r="AQ1316" s="140" t="str">
        <f>IF(AS1316="","",IF(R1316="Refreshment Beverage",ROUND(SUM(VLOOKUP(Q:Q,Rates!G$15:L$19,3,0)*(AS1316-Y1316-Z1316-AA1316)),4),ROUND(SUM(Rates!$K$8*AS1316),4)))</f>
        <v/>
      </c>
      <c r="AR1316" s="139" t="str">
        <f t="shared" si="669"/>
        <v/>
      </c>
      <c r="AS1316" s="125" t="str">
        <f t="shared" si="670"/>
        <v/>
      </c>
      <c r="AT1316" s="121" t="str">
        <f t="shared" si="671"/>
        <v/>
      </c>
      <c r="AU1316" s="138" t="str">
        <f>IF(AX1316="","",IF(R1316="Refreshment Beverage",ROUND((BA1316-Y1316-Z1316-AA1316)*VLOOKUP(VALUE(Q1316),Rates!G$15:L$19,3,0),4),ROUND(AW1316*(VLOOKUP(VALUE(Q1316),Rates!G:L,3,0)),4)))</f>
        <v/>
      </c>
      <c r="AV1316" s="126" t="str">
        <f t="shared" si="672"/>
        <v/>
      </c>
      <c r="AW1316" s="127" t="str">
        <f t="shared" si="673"/>
        <v/>
      </c>
      <c r="AX1316" s="123" t="str">
        <f t="shared" si="674"/>
        <v/>
      </c>
      <c r="AY1316" s="140" t="str">
        <f>IF(AX1316="","",IF(R1316="Refreshment Beverage",ROUND(SUM(AX1316*Rates!K$19),4),ROUND(SUM(AX1316*(Rates!J$8/100)),4)))</f>
        <v/>
      </c>
      <c r="AZ1316" s="124" t="str">
        <f t="shared" si="675"/>
        <v/>
      </c>
      <c r="BA1316" s="125" t="str">
        <f t="shared" si="676"/>
        <v/>
      </c>
      <c r="BB1316" s="115"/>
      <c r="BC1316" s="143"/>
      <c r="BD1316" s="100"/>
      <c r="BE1316" s="100"/>
      <c r="BF1316" s="100"/>
      <c r="BG1316" s="100"/>
    </row>
    <row r="1317" spans="1:59" ht="12.75" customHeight="1" x14ac:dyDescent="0.2">
      <c r="A1317" s="144"/>
      <c r="B1317" s="141"/>
      <c r="C1317" s="141"/>
      <c r="D1317" s="142"/>
      <c r="E1317" s="142"/>
      <c r="F1317" s="142"/>
      <c r="G1317" s="142"/>
      <c r="H1317" s="142"/>
      <c r="I1317" s="129"/>
      <c r="J1317" s="130"/>
      <c r="K1317" s="131" t="str">
        <f t="shared" si="647"/>
        <v/>
      </c>
      <c r="L1317" s="132" t="str">
        <f t="shared" si="648"/>
        <v/>
      </c>
      <c r="M1317" s="133" t="str">
        <f t="shared" si="649"/>
        <v/>
      </c>
      <c r="N1317" s="134" t="str">
        <f>IFERROR(IF(B:B="","",IF(R1317="Beer",SUM(LOOKUP(2,1/(Rates!$B$3:$B$5&lt;=W1317)/(Rates!$C$3:$C$5&gt;=W1317),Rates!$D$3:$D$5)*(X1317/100)*W1317),IF(R1317="Refreshment Beverage",SUM(LOOKUP(2,1/(Rates!$B$7:$B$11&lt;=W1317)/(Rates!$C$7:$C$11&gt;=W1317),Rates!$D$7:$D$11)*(X1317/100)*W1317)))),"")</f>
        <v/>
      </c>
      <c r="O1317" s="134" t="str">
        <f t="shared" si="650"/>
        <v/>
      </c>
      <c r="P1317" s="116"/>
      <c r="Q1317" s="117" t="str">
        <f t="shared" si="651"/>
        <v/>
      </c>
      <c r="R1317" s="128" t="str">
        <f t="shared" si="652"/>
        <v/>
      </c>
      <c r="S1317" s="135" t="str">
        <f>IF(B1317="","",IF(R1317="Refreshment Beverage",VLOOKUP(VALUE(Q1317),Rates!G$15:L$19,2,0),VLOOKUP(VALUE(Q1317),Rates!G$4:L$12,2,0)))</f>
        <v/>
      </c>
      <c r="T1317" s="135" t="str">
        <f t="shared" si="653"/>
        <v/>
      </c>
      <c r="U1317" s="118" t="str">
        <f t="shared" si="654"/>
        <v/>
      </c>
      <c r="V1317" s="135" t="str">
        <f t="shared" si="655"/>
        <v/>
      </c>
      <c r="W1317" s="135" t="str">
        <f t="shared" si="656"/>
        <v/>
      </c>
      <c r="X1317" s="119" t="str">
        <f t="shared" si="657"/>
        <v/>
      </c>
      <c r="Y1317" s="120" t="str">
        <f>IF(B:B="","",IF(R1317="Refreshment Beverage",VLOOKUP(Q1317,Rates!G$15:L$19,6,0)*W1317,VLOOKUP(Q1317,Rates!G$4:L$12,6,0)*W1317))</f>
        <v/>
      </c>
      <c r="Z1317" s="120" t="str">
        <f t="shared" si="658"/>
        <v/>
      </c>
      <c r="AA1317" s="120" t="str">
        <f t="shared" si="659"/>
        <v/>
      </c>
      <c r="AB1317" s="136" t="str">
        <f>IF(B:B="","",IF(R1317="Refreshment Beverage","",IF(AND(R1317="Beer",Q1317=0),SUM(LOOKUP(2,1/(Rates!$B$15:$B$18&lt;=W1317)/(Rates!$C$15:$C$18&gt;=W1317),Rates!$D$15:$D$18)*W1317),VLOOKUP(VALUE(Q:Q),Rates!A:B,2,0)*W1317)))</f>
        <v/>
      </c>
      <c r="AC1317" s="136" t="str">
        <f>IF(B:B="","",IF(R1317="Refreshment Beverage","",IF(AND(R1317="Beer",Q1317=0),SUM(LOOKUP(2,1/(Rates!$B$15:$B$18&lt;=W1317)/(Rates!$C$15:$C$18&gt;=W1317),Rates!$E$15:$E$18)*W1317),VLOOKUP(VALUE(Q:Q),Rates!A:C,3,0)*W1317)))</f>
        <v/>
      </c>
      <c r="AD1317" s="137" t="str">
        <f>IFERROR(IF(B:B="","",IF(R1317="Beer","",IF(VALUE(Q1317)=0,VLOOKUP(VLOOKUP(B:B,#REF!,16,0),Rates!A:E,2,0),VLOOKUP(VALUE(Q1317),Rates!A$31:B$34,2,0)*W1317))),0)</f>
        <v/>
      </c>
      <c r="AE1317" s="121" t="str">
        <f t="shared" si="660"/>
        <v/>
      </c>
      <c r="AF1317" s="138" t="str">
        <f t="shared" si="661"/>
        <v/>
      </c>
      <c r="AG1317" s="122" t="str">
        <f t="shared" si="662"/>
        <v/>
      </c>
      <c r="AH1317" s="123" t="str">
        <f t="shared" si="663"/>
        <v/>
      </c>
      <c r="AI1317" s="139" t="str">
        <f>IF(AE:AE="","",IF(R1317="Refreshment Beverage",AK1317*(Rates!J$19/100),ROUND(SUM(AH1317*(Rates!$J$8/100)),4)))</f>
        <v/>
      </c>
      <c r="AJ1317" s="124" t="str">
        <f t="shared" si="664"/>
        <v/>
      </c>
      <c r="AK1317" s="125" t="str">
        <f t="shared" si="665"/>
        <v/>
      </c>
      <c r="AL1317" s="121" t="str">
        <f t="shared" si="666"/>
        <v/>
      </c>
      <c r="AM1317" s="138" t="str">
        <f>IF(AS1317="","",IF(R1317="Refreshment Beverage",ROUND(AS1317*Rates!K$19,4),ROUND(AO1317*(VLOOKUP(VALUE(Q1317),Rates!G$4:L$12,3,0)),4)))</f>
        <v/>
      </c>
      <c r="AN1317" s="126" t="str">
        <f>IF(AS1317="","",IF(R1317="Refreshment Beverage",AS1317*(Rates!J$19/100),MAX(AM1317,AB1317)))</f>
        <v/>
      </c>
      <c r="AO1317" s="127" t="str">
        <f t="shared" si="667"/>
        <v/>
      </c>
      <c r="AP1317" s="127" t="str">
        <f t="shared" si="668"/>
        <v/>
      </c>
      <c r="AQ1317" s="140" t="str">
        <f>IF(AS1317="","",IF(R1317="Refreshment Beverage",ROUND(SUM(VLOOKUP(Q:Q,Rates!G$15:L$19,3,0)*(AS1317-Y1317-Z1317-AA1317)),4),ROUND(SUM(Rates!$K$8*AS1317),4)))</f>
        <v/>
      </c>
      <c r="AR1317" s="139" t="str">
        <f t="shared" si="669"/>
        <v/>
      </c>
      <c r="AS1317" s="125" t="str">
        <f t="shared" si="670"/>
        <v/>
      </c>
      <c r="AT1317" s="121" t="str">
        <f t="shared" si="671"/>
        <v/>
      </c>
      <c r="AU1317" s="138" t="str">
        <f>IF(AX1317="","",IF(R1317="Refreshment Beverage",ROUND((BA1317-Y1317-Z1317-AA1317)*VLOOKUP(VALUE(Q1317),Rates!G$15:L$19,3,0),4),ROUND(AW1317*(VLOOKUP(VALUE(Q1317),Rates!G:L,3,0)),4)))</f>
        <v/>
      </c>
      <c r="AV1317" s="126" t="str">
        <f t="shared" si="672"/>
        <v/>
      </c>
      <c r="AW1317" s="127" t="str">
        <f t="shared" si="673"/>
        <v/>
      </c>
      <c r="AX1317" s="123" t="str">
        <f t="shared" si="674"/>
        <v/>
      </c>
      <c r="AY1317" s="140" t="str">
        <f>IF(AX1317="","",IF(R1317="Refreshment Beverage",ROUND(SUM(AX1317*Rates!K$19),4),ROUND(SUM(AX1317*(Rates!J$8/100)),4)))</f>
        <v/>
      </c>
      <c r="AZ1317" s="124" t="str">
        <f t="shared" si="675"/>
        <v/>
      </c>
      <c r="BA1317" s="125" t="str">
        <f t="shared" si="676"/>
        <v/>
      </c>
      <c r="BB1317" s="115"/>
      <c r="BC1317" s="143"/>
      <c r="BD1317" s="100"/>
      <c r="BE1317" s="100"/>
      <c r="BF1317" s="100"/>
      <c r="BG1317" s="100"/>
    </row>
    <row r="1318" spans="1:59" ht="12.75" customHeight="1" x14ac:dyDescent="0.2">
      <c r="A1318" s="144"/>
      <c r="B1318" s="141"/>
      <c r="C1318" s="141"/>
      <c r="D1318" s="142"/>
      <c r="E1318" s="142"/>
      <c r="F1318" s="142"/>
      <c r="G1318" s="142"/>
      <c r="H1318" s="142"/>
      <c r="I1318" s="129"/>
      <c r="J1318" s="130"/>
      <c r="K1318" s="131" t="str">
        <f t="shared" si="647"/>
        <v/>
      </c>
      <c r="L1318" s="132" t="str">
        <f t="shared" si="648"/>
        <v/>
      </c>
      <c r="M1318" s="133" t="str">
        <f t="shared" si="649"/>
        <v/>
      </c>
      <c r="N1318" s="134" t="str">
        <f>IFERROR(IF(B:B="","",IF(R1318="Beer",SUM(LOOKUP(2,1/(Rates!$B$3:$B$5&lt;=W1318)/(Rates!$C$3:$C$5&gt;=W1318),Rates!$D$3:$D$5)*(X1318/100)*W1318),IF(R1318="Refreshment Beverage",SUM(LOOKUP(2,1/(Rates!$B$7:$B$11&lt;=W1318)/(Rates!$C$7:$C$11&gt;=W1318),Rates!$D$7:$D$11)*(X1318/100)*W1318)))),"")</f>
        <v/>
      </c>
      <c r="O1318" s="134" t="str">
        <f t="shared" si="650"/>
        <v/>
      </c>
      <c r="P1318" s="116"/>
      <c r="Q1318" s="117" t="str">
        <f t="shared" si="651"/>
        <v/>
      </c>
      <c r="R1318" s="128" t="str">
        <f t="shared" si="652"/>
        <v/>
      </c>
      <c r="S1318" s="135" t="str">
        <f>IF(B1318="","",IF(R1318="Refreshment Beverage",VLOOKUP(VALUE(Q1318),Rates!G$15:L$19,2,0),VLOOKUP(VALUE(Q1318),Rates!G$4:L$12,2,0)))</f>
        <v/>
      </c>
      <c r="T1318" s="135" t="str">
        <f t="shared" si="653"/>
        <v/>
      </c>
      <c r="U1318" s="118" t="str">
        <f t="shared" si="654"/>
        <v/>
      </c>
      <c r="V1318" s="135" t="str">
        <f t="shared" si="655"/>
        <v/>
      </c>
      <c r="W1318" s="135" t="str">
        <f t="shared" si="656"/>
        <v/>
      </c>
      <c r="X1318" s="119" t="str">
        <f t="shared" si="657"/>
        <v/>
      </c>
      <c r="Y1318" s="120" t="str">
        <f>IF(B:B="","",IF(R1318="Refreshment Beverage",VLOOKUP(Q1318,Rates!G$15:L$19,6,0)*W1318,VLOOKUP(Q1318,Rates!G$4:L$12,6,0)*W1318))</f>
        <v/>
      </c>
      <c r="Z1318" s="120" t="str">
        <f t="shared" si="658"/>
        <v/>
      </c>
      <c r="AA1318" s="120" t="str">
        <f t="shared" si="659"/>
        <v/>
      </c>
      <c r="AB1318" s="136" t="str">
        <f>IF(B:B="","",IF(R1318="Refreshment Beverage","",IF(AND(R1318="Beer",Q1318=0),SUM(LOOKUP(2,1/(Rates!$B$15:$B$18&lt;=W1318)/(Rates!$C$15:$C$18&gt;=W1318),Rates!$D$15:$D$18)*W1318),VLOOKUP(VALUE(Q:Q),Rates!A:B,2,0)*W1318)))</f>
        <v/>
      </c>
      <c r="AC1318" s="136" t="str">
        <f>IF(B:B="","",IF(R1318="Refreshment Beverage","",IF(AND(R1318="Beer",Q1318=0),SUM(LOOKUP(2,1/(Rates!$B$15:$B$18&lt;=W1318)/(Rates!$C$15:$C$18&gt;=W1318),Rates!$E$15:$E$18)*W1318),VLOOKUP(VALUE(Q:Q),Rates!A:C,3,0)*W1318)))</f>
        <v/>
      </c>
      <c r="AD1318" s="137" t="str">
        <f>IFERROR(IF(B:B="","",IF(R1318="Beer","",IF(VALUE(Q1318)=0,VLOOKUP(VLOOKUP(B:B,#REF!,16,0),Rates!A:E,2,0),VLOOKUP(VALUE(Q1318),Rates!A$31:B$34,2,0)*W1318))),0)</f>
        <v/>
      </c>
      <c r="AE1318" s="121" t="str">
        <f t="shared" si="660"/>
        <v/>
      </c>
      <c r="AF1318" s="138" t="str">
        <f t="shared" si="661"/>
        <v/>
      </c>
      <c r="AG1318" s="122" t="str">
        <f t="shared" si="662"/>
        <v/>
      </c>
      <c r="AH1318" s="123" t="str">
        <f t="shared" si="663"/>
        <v/>
      </c>
      <c r="AI1318" s="139" t="str">
        <f>IF(AE:AE="","",IF(R1318="Refreshment Beverage",AK1318*(Rates!J$19/100),ROUND(SUM(AH1318*(Rates!$J$8/100)),4)))</f>
        <v/>
      </c>
      <c r="AJ1318" s="124" t="str">
        <f t="shared" si="664"/>
        <v/>
      </c>
      <c r="AK1318" s="125" t="str">
        <f t="shared" si="665"/>
        <v/>
      </c>
      <c r="AL1318" s="121" t="str">
        <f t="shared" si="666"/>
        <v/>
      </c>
      <c r="AM1318" s="138" t="str">
        <f>IF(AS1318="","",IF(R1318="Refreshment Beverage",ROUND(AS1318*Rates!K$19,4),ROUND(AO1318*(VLOOKUP(VALUE(Q1318),Rates!G$4:L$12,3,0)),4)))</f>
        <v/>
      </c>
      <c r="AN1318" s="126" t="str">
        <f>IF(AS1318="","",IF(R1318="Refreshment Beverage",AS1318*(Rates!J$19/100),MAX(AM1318,AB1318)))</f>
        <v/>
      </c>
      <c r="AO1318" s="127" t="str">
        <f t="shared" si="667"/>
        <v/>
      </c>
      <c r="AP1318" s="127" t="str">
        <f t="shared" si="668"/>
        <v/>
      </c>
      <c r="AQ1318" s="140" t="str">
        <f>IF(AS1318="","",IF(R1318="Refreshment Beverage",ROUND(SUM(VLOOKUP(Q:Q,Rates!G$15:L$19,3,0)*(AS1318-Y1318-Z1318-AA1318)),4),ROUND(SUM(Rates!$K$8*AS1318),4)))</f>
        <v/>
      </c>
      <c r="AR1318" s="139" t="str">
        <f t="shared" si="669"/>
        <v/>
      </c>
      <c r="AS1318" s="125" t="str">
        <f t="shared" si="670"/>
        <v/>
      </c>
      <c r="AT1318" s="121" t="str">
        <f t="shared" si="671"/>
        <v/>
      </c>
      <c r="AU1318" s="138" t="str">
        <f>IF(AX1318="","",IF(R1318="Refreshment Beverage",ROUND((BA1318-Y1318-Z1318-AA1318)*VLOOKUP(VALUE(Q1318),Rates!G$15:L$19,3,0),4),ROUND(AW1318*(VLOOKUP(VALUE(Q1318),Rates!G:L,3,0)),4)))</f>
        <v/>
      </c>
      <c r="AV1318" s="126" t="str">
        <f t="shared" si="672"/>
        <v/>
      </c>
      <c r="AW1318" s="127" t="str">
        <f t="shared" si="673"/>
        <v/>
      </c>
      <c r="AX1318" s="123" t="str">
        <f t="shared" si="674"/>
        <v/>
      </c>
      <c r="AY1318" s="140" t="str">
        <f>IF(AX1318="","",IF(R1318="Refreshment Beverage",ROUND(SUM(AX1318*Rates!K$19),4),ROUND(SUM(AX1318*(Rates!J$8/100)),4)))</f>
        <v/>
      </c>
      <c r="AZ1318" s="124" t="str">
        <f t="shared" si="675"/>
        <v/>
      </c>
      <c r="BA1318" s="125" t="str">
        <f t="shared" si="676"/>
        <v/>
      </c>
      <c r="BB1318" s="115"/>
      <c r="BC1318" s="143"/>
      <c r="BD1318" s="100"/>
      <c r="BE1318" s="100"/>
      <c r="BF1318" s="100"/>
      <c r="BG1318" s="100"/>
    </row>
    <row r="1319" spans="1:59" ht="12.75" customHeight="1" x14ac:dyDescent="0.2">
      <c r="A1319" s="144"/>
      <c r="B1319" s="141"/>
      <c r="C1319" s="141"/>
      <c r="D1319" s="142"/>
      <c r="E1319" s="142"/>
      <c r="F1319" s="142"/>
      <c r="G1319" s="142"/>
      <c r="H1319" s="142"/>
      <c r="I1319" s="129"/>
      <c r="J1319" s="130"/>
      <c r="K1319" s="131" t="str">
        <f t="shared" si="647"/>
        <v/>
      </c>
      <c r="L1319" s="132" t="str">
        <f t="shared" si="648"/>
        <v/>
      </c>
      <c r="M1319" s="133" t="str">
        <f t="shared" si="649"/>
        <v/>
      </c>
      <c r="N1319" s="134" t="str">
        <f>IFERROR(IF(B:B="","",IF(R1319="Beer",SUM(LOOKUP(2,1/(Rates!$B$3:$B$5&lt;=W1319)/(Rates!$C$3:$C$5&gt;=W1319),Rates!$D$3:$D$5)*(X1319/100)*W1319),IF(R1319="Refreshment Beverage",SUM(LOOKUP(2,1/(Rates!$B$7:$B$11&lt;=W1319)/(Rates!$C$7:$C$11&gt;=W1319),Rates!$D$7:$D$11)*(X1319/100)*W1319)))),"")</f>
        <v/>
      </c>
      <c r="O1319" s="134" t="str">
        <f t="shared" si="650"/>
        <v/>
      </c>
      <c r="P1319" s="116"/>
      <c r="Q1319" s="117" t="str">
        <f t="shared" si="651"/>
        <v/>
      </c>
      <c r="R1319" s="128" t="str">
        <f t="shared" si="652"/>
        <v/>
      </c>
      <c r="S1319" s="135" t="str">
        <f>IF(B1319="","",IF(R1319="Refreshment Beverage",VLOOKUP(VALUE(Q1319),Rates!G$15:L$19,2,0),VLOOKUP(VALUE(Q1319),Rates!G$4:L$12,2,0)))</f>
        <v/>
      </c>
      <c r="T1319" s="135" t="str">
        <f t="shared" si="653"/>
        <v/>
      </c>
      <c r="U1319" s="118" t="str">
        <f t="shared" si="654"/>
        <v/>
      </c>
      <c r="V1319" s="135" t="str">
        <f t="shared" si="655"/>
        <v/>
      </c>
      <c r="W1319" s="135" t="str">
        <f t="shared" si="656"/>
        <v/>
      </c>
      <c r="X1319" s="119" t="str">
        <f t="shared" si="657"/>
        <v/>
      </c>
      <c r="Y1319" s="120" t="str">
        <f>IF(B:B="","",IF(R1319="Refreshment Beverage",VLOOKUP(Q1319,Rates!G$15:L$19,6,0)*W1319,VLOOKUP(Q1319,Rates!G$4:L$12,6,0)*W1319))</f>
        <v/>
      </c>
      <c r="Z1319" s="120" t="str">
        <f t="shared" si="658"/>
        <v/>
      </c>
      <c r="AA1319" s="120" t="str">
        <f t="shared" si="659"/>
        <v/>
      </c>
      <c r="AB1319" s="136" t="str">
        <f>IF(B:B="","",IF(R1319="Refreshment Beverage","",IF(AND(R1319="Beer",Q1319=0),SUM(LOOKUP(2,1/(Rates!$B$15:$B$18&lt;=W1319)/(Rates!$C$15:$C$18&gt;=W1319),Rates!$D$15:$D$18)*W1319),VLOOKUP(VALUE(Q:Q),Rates!A:B,2,0)*W1319)))</f>
        <v/>
      </c>
      <c r="AC1319" s="136" t="str">
        <f>IF(B:B="","",IF(R1319="Refreshment Beverage","",IF(AND(R1319="Beer",Q1319=0),SUM(LOOKUP(2,1/(Rates!$B$15:$B$18&lt;=W1319)/(Rates!$C$15:$C$18&gt;=W1319),Rates!$E$15:$E$18)*W1319),VLOOKUP(VALUE(Q:Q),Rates!A:C,3,0)*W1319)))</f>
        <v/>
      </c>
      <c r="AD1319" s="137" t="str">
        <f>IFERROR(IF(B:B="","",IF(R1319="Beer","",IF(VALUE(Q1319)=0,VLOOKUP(VLOOKUP(B:B,#REF!,16,0),Rates!A:E,2,0),VLOOKUP(VALUE(Q1319),Rates!A$31:B$34,2,0)*W1319))),0)</f>
        <v/>
      </c>
      <c r="AE1319" s="121" t="str">
        <f t="shared" si="660"/>
        <v/>
      </c>
      <c r="AF1319" s="138" t="str">
        <f t="shared" si="661"/>
        <v/>
      </c>
      <c r="AG1319" s="122" t="str">
        <f t="shared" si="662"/>
        <v/>
      </c>
      <c r="AH1319" s="123" t="str">
        <f t="shared" si="663"/>
        <v/>
      </c>
      <c r="AI1319" s="139" t="str">
        <f>IF(AE:AE="","",IF(R1319="Refreshment Beverage",AK1319*(Rates!J$19/100),ROUND(SUM(AH1319*(Rates!$J$8/100)),4)))</f>
        <v/>
      </c>
      <c r="AJ1319" s="124" t="str">
        <f t="shared" si="664"/>
        <v/>
      </c>
      <c r="AK1319" s="125" t="str">
        <f t="shared" si="665"/>
        <v/>
      </c>
      <c r="AL1319" s="121" t="str">
        <f t="shared" si="666"/>
        <v/>
      </c>
      <c r="AM1319" s="138" t="str">
        <f>IF(AS1319="","",IF(R1319="Refreshment Beverage",ROUND(AS1319*Rates!K$19,4),ROUND(AO1319*(VLOOKUP(VALUE(Q1319),Rates!G$4:L$12,3,0)),4)))</f>
        <v/>
      </c>
      <c r="AN1319" s="126" t="str">
        <f>IF(AS1319="","",IF(R1319="Refreshment Beverage",AS1319*(Rates!J$19/100),MAX(AM1319,AB1319)))</f>
        <v/>
      </c>
      <c r="AO1319" s="127" t="str">
        <f t="shared" si="667"/>
        <v/>
      </c>
      <c r="AP1319" s="127" t="str">
        <f t="shared" si="668"/>
        <v/>
      </c>
      <c r="AQ1319" s="140" t="str">
        <f>IF(AS1319="","",IF(R1319="Refreshment Beverage",ROUND(SUM(VLOOKUP(Q:Q,Rates!G$15:L$19,3,0)*(AS1319-Y1319-Z1319-AA1319)),4),ROUND(SUM(Rates!$K$8*AS1319),4)))</f>
        <v/>
      </c>
      <c r="AR1319" s="139" t="str">
        <f t="shared" si="669"/>
        <v/>
      </c>
      <c r="AS1319" s="125" t="str">
        <f t="shared" si="670"/>
        <v/>
      </c>
      <c r="AT1319" s="121" t="str">
        <f t="shared" si="671"/>
        <v/>
      </c>
      <c r="AU1319" s="138" t="str">
        <f>IF(AX1319="","",IF(R1319="Refreshment Beverage",ROUND((BA1319-Y1319-Z1319-AA1319)*VLOOKUP(VALUE(Q1319),Rates!G$15:L$19,3,0),4),ROUND(AW1319*(VLOOKUP(VALUE(Q1319),Rates!G:L,3,0)),4)))</f>
        <v/>
      </c>
      <c r="AV1319" s="126" t="str">
        <f t="shared" si="672"/>
        <v/>
      </c>
      <c r="AW1319" s="127" t="str">
        <f t="shared" si="673"/>
        <v/>
      </c>
      <c r="AX1319" s="123" t="str">
        <f t="shared" si="674"/>
        <v/>
      </c>
      <c r="AY1319" s="140" t="str">
        <f>IF(AX1319="","",IF(R1319="Refreshment Beverage",ROUND(SUM(AX1319*Rates!K$19),4),ROUND(SUM(AX1319*(Rates!J$8/100)),4)))</f>
        <v/>
      </c>
      <c r="AZ1319" s="124" t="str">
        <f t="shared" si="675"/>
        <v/>
      </c>
      <c r="BA1319" s="125" t="str">
        <f t="shared" si="676"/>
        <v/>
      </c>
      <c r="BB1319" s="115"/>
      <c r="BC1319" s="143"/>
      <c r="BD1319" s="100"/>
      <c r="BE1319" s="100"/>
      <c r="BF1319" s="100"/>
      <c r="BG1319" s="100"/>
    </row>
    <row r="1320" spans="1:59" ht="12.75" customHeight="1" x14ac:dyDescent="0.2">
      <c r="A1320" s="144"/>
      <c r="B1320" s="141"/>
      <c r="C1320" s="141"/>
      <c r="D1320" s="142"/>
      <c r="E1320" s="142"/>
      <c r="F1320" s="142"/>
      <c r="G1320" s="142"/>
      <c r="H1320" s="142"/>
      <c r="I1320" s="129"/>
      <c r="J1320" s="130"/>
      <c r="K1320" s="131" t="str">
        <f t="shared" si="647"/>
        <v/>
      </c>
      <c r="L1320" s="132" t="str">
        <f t="shared" si="648"/>
        <v/>
      </c>
      <c r="M1320" s="133" t="str">
        <f t="shared" si="649"/>
        <v/>
      </c>
      <c r="N1320" s="134" t="str">
        <f>IFERROR(IF(B:B="","",IF(R1320="Beer",SUM(LOOKUP(2,1/(Rates!$B$3:$B$5&lt;=W1320)/(Rates!$C$3:$C$5&gt;=W1320),Rates!$D$3:$D$5)*(X1320/100)*W1320),IF(R1320="Refreshment Beverage",SUM(LOOKUP(2,1/(Rates!$B$7:$B$11&lt;=W1320)/(Rates!$C$7:$C$11&gt;=W1320),Rates!$D$7:$D$11)*(X1320/100)*W1320)))),"")</f>
        <v/>
      </c>
      <c r="O1320" s="134" t="str">
        <f t="shared" si="650"/>
        <v/>
      </c>
      <c r="P1320" s="116"/>
      <c r="Q1320" s="117" t="str">
        <f t="shared" si="651"/>
        <v/>
      </c>
      <c r="R1320" s="128" t="str">
        <f t="shared" si="652"/>
        <v/>
      </c>
      <c r="S1320" s="135" t="str">
        <f>IF(B1320="","",IF(R1320="Refreshment Beverage",VLOOKUP(VALUE(Q1320),Rates!G$15:L$19,2,0),VLOOKUP(VALUE(Q1320),Rates!G$4:L$12,2,0)))</f>
        <v/>
      </c>
      <c r="T1320" s="135" t="str">
        <f t="shared" si="653"/>
        <v/>
      </c>
      <c r="U1320" s="118" t="str">
        <f t="shared" si="654"/>
        <v/>
      </c>
      <c r="V1320" s="135" t="str">
        <f t="shared" si="655"/>
        <v/>
      </c>
      <c r="W1320" s="135" t="str">
        <f t="shared" si="656"/>
        <v/>
      </c>
      <c r="X1320" s="119" t="str">
        <f t="shared" si="657"/>
        <v/>
      </c>
      <c r="Y1320" s="120" t="str">
        <f>IF(B:B="","",IF(R1320="Refreshment Beverage",VLOOKUP(Q1320,Rates!G$15:L$19,6,0)*W1320,VLOOKUP(Q1320,Rates!G$4:L$12,6,0)*W1320))</f>
        <v/>
      </c>
      <c r="Z1320" s="120" t="str">
        <f t="shared" si="658"/>
        <v/>
      </c>
      <c r="AA1320" s="120" t="str">
        <f t="shared" si="659"/>
        <v/>
      </c>
      <c r="AB1320" s="136" t="str">
        <f>IF(B:B="","",IF(R1320="Refreshment Beverage","",IF(AND(R1320="Beer",Q1320=0),SUM(LOOKUP(2,1/(Rates!$B$15:$B$18&lt;=W1320)/(Rates!$C$15:$C$18&gt;=W1320),Rates!$D$15:$D$18)*W1320),VLOOKUP(VALUE(Q:Q),Rates!A:B,2,0)*W1320)))</f>
        <v/>
      </c>
      <c r="AC1320" s="136" t="str">
        <f>IF(B:B="","",IF(R1320="Refreshment Beverage","",IF(AND(R1320="Beer",Q1320=0),SUM(LOOKUP(2,1/(Rates!$B$15:$B$18&lt;=W1320)/(Rates!$C$15:$C$18&gt;=W1320),Rates!$E$15:$E$18)*W1320),VLOOKUP(VALUE(Q:Q),Rates!A:C,3,0)*W1320)))</f>
        <v/>
      </c>
      <c r="AD1320" s="137" t="str">
        <f>IFERROR(IF(B:B="","",IF(R1320="Beer","",IF(VALUE(Q1320)=0,VLOOKUP(VLOOKUP(B:B,#REF!,16,0),Rates!A:E,2,0),VLOOKUP(VALUE(Q1320),Rates!A$31:B$34,2,0)*W1320))),0)</f>
        <v/>
      </c>
      <c r="AE1320" s="121" t="str">
        <f t="shared" si="660"/>
        <v/>
      </c>
      <c r="AF1320" s="138" t="str">
        <f t="shared" si="661"/>
        <v/>
      </c>
      <c r="AG1320" s="122" t="str">
        <f t="shared" si="662"/>
        <v/>
      </c>
      <c r="AH1320" s="123" t="str">
        <f t="shared" si="663"/>
        <v/>
      </c>
      <c r="AI1320" s="139" t="str">
        <f>IF(AE:AE="","",IF(R1320="Refreshment Beverage",AK1320*(Rates!J$19/100),ROUND(SUM(AH1320*(Rates!$J$8/100)),4)))</f>
        <v/>
      </c>
      <c r="AJ1320" s="124" t="str">
        <f t="shared" si="664"/>
        <v/>
      </c>
      <c r="AK1320" s="125" t="str">
        <f t="shared" si="665"/>
        <v/>
      </c>
      <c r="AL1320" s="121" t="str">
        <f t="shared" si="666"/>
        <v/>
      </c>
      <c r="AM1320" s="138" t="str">
        <f>IF(AS1320="","",IF(R1320="Refreshment Beverage",ROUND(AS1320*Rates!K$19,4),ROUND(AO1320*(VLOOKUP(VALUE(Q1320),Rates!G$4:L$12,3,0)),4)))</f>
        <v/>
      </c>
      <c r="AN1320" s="126" t="str">
        <f>IF(AS1320="","",IF(R1320="Refreshment Beverage",AS1320*(Rates!J$19/100),MAX(AM1320,AB1320)))</f>
        <v/>
      </c>
      <c r="AO1320" s="127" t="str">
        <f t="shared" si="667"/>
        <v/>
      </c>
      <c r="AP1320" s="127" t="str">
        <f t="shared" si="668"/>
        <v/>
      </c>
      <c r="AQ1320" s="140" t="str">
        <f>IF(AS1320="","",IF(R1320="Refreshment Beverage",ROUND(SUM(VLOOKUP(Q:Q,Rates!G$15:L$19,3,0)*(AS1320-Y1320-Z1320-AA1320)),4),ROUND(SUM(Rates!$K$8*AS1320),4)))</f>
        <v/>
      </c>
      <c r="AR1320" s="139" t="str">
        <f t="shared" si="669"/>
        <v/>
      </c>
      <c r="AS1320" s="125" t="str">
        <f t="shared" si="670"/>
        <v/>
      </c>
      <c r="AT1320" s="121" t="str">
        <f t="shared" si="671"/>
        <v/>
      </c>
      <c r="AU1320" s="138" t="str">
        <f>IF(AX1320="","",IF(R1320="Refreshment Beverage",ROUND((BA1320-Y1320-Z1320-AA1320)*VLOOKUP(VALUE(Q1320),Rates!G$15:L$19,3,0),4),ROUND(AW1320*(VLOOKUP(VALUE(Q1320),Rates!G:L,3,0)),4)))</f>
        <v/>
      </c>
      <c r="AV1320" s="126" t="str">
        <f t="shared" si="672"/>
        <v/>
      </c>
      <c r="AW1320" s="127" t="str">
        <f t="shared" si="673"/>
        <v/>
      </c>
      <c r="AX1320" s="123" t="str">
        <f t="shared" si="674"/>
        <v/>
      </c>
      <c r="AY1320" s="140" t="str">
        <f>IF(AX1320="","",IF(R1320="Refreshment Beverage",ROUND(SUM(AX1320*Rates!K$19),4),ROUND(SUM(AX1320*(Rates!J$8/100)),4)))</f>
        <v/>
      </c>
      <c r="AZ1320" s="124" t="str">
        <f t="shared" si="675"/>
        <v/>
      </c>
      <c r="BA1320" s="125" t="str">
        <f t="shared" si="676"/>
        <v/>
      </c>
      <c r="BB1320" s="115"/>
      <c r="BC1320" s="143"/>
      <c r="BD1320" s="100"/>
      <c r="BE1320" s="100"/>
      <c r="BF1320" s="100"/>
      <c r="BG1320" s="100"/>
    </row>
    <row r="1321" spans="1:59" ht="12.75" customHeight="1" x14ac:dyDescent="0.2">
      <c r="A1321" s="144"/>
      <c r="B1321" s="141"/>
      <c r="C1321" s="141"/>
      <c r="D1321" s="142"/>
      <c r="E1321" s="142"/>
      <c r="F1321" s="142"/>
      <c r="G1321" s="142"/>
      <c r="H1321" s="142"/>
      <c r="I1321" s="129"/>
      <c r="J1321" s="130"/>
      <c r="K1321" s="131" t="str">
        <f t="shared" si="647"/>
        <v/>
      </c>
      <c r="L1321" s="132" t="str">
        <f t="shared" si="648"/>
        <v/>
      </c>
      <c r="M1321" s="133" t="str">
        <f t="shared" si="649"/>
        <v/>
      </c>
      <c r="N1321" s="134" t="str">
        <f>IFERROR(IF(B:B="","",IF(R1321="Beer",SUM(LOOKUP(2,1/(Rates!$B$3:$B$5&lt;=W1321)/(Rates!$C$3:$C$5&gt;=W1321),Rates!$D$3:$D$5)*(X1321/100)*W1321),IF(R1321="Refreshment Beverage",SUM(LOOKUP(2,1/(Rates!$B$7:$B$11&lt;=W1321)/(Rates!$C$7:$C$11&gt;=W1321),Rates!$D$7:$D$11)*(X1321/100)*W1321)))),"")</f>
        <v/>
      </c>
      <c r="O1321" s="134" t="str">
        <f t="shared" si="650"/>
        <v/>
      </c>
      <c r="P1321" s="116"/>
      <c r="Q1321" s="117" t="str">
        <f t="shared" si="651"/>
        <v/>
      </c>
      <c r="R1321" s="128" t="str">
        <f t="shared" si="652"/>
        <v/>
      </c>
      <c r="S1321" s="135" t="str">
        <f>IF(B1321="","",IF(R1321="Refreshment Beverage",VLOOKUP(VALUE(Q1321),Rates!G$15:L$19,2,0),VLOOKUP(VALUE(Q1321),Rates!G$4:L$12,2,0)))</f>
        <v/>
      </c>
      <c r="T1321" s="135" t="str">
        <f t="shared" si="653"/>
        <v/>
      </c>
      <c r="U1321" s="118" t="str">
        <f t="shared" si="654"/>
        <v/>
      </c>
      <c r="V1321" s="135" t="str">
        <f t="shared" si="655"/>
        <v/>
      </c>
      <c r="W1321" s="135" t="str">
        <f t="shared" si="656"/>
        <v/>
      </c>
      <c r="X1321" s="119" t="str">
        <f t="shared" si="657"/>
        <v/>
      </c>
      <c r="Y1321" s="120" t="str">
        <f>IF(B:B="","",IF(R1321="Refreshment Beverage",VLOOKUP(Q1321,Rates!G$15:L$19,6,0)*W1321,VLOOKUP(Q1321,Rates!G$4:L$12,6,0)*W1321))</f>
        <v/>
      </c>
      <c r="Z1321" s="120" t="str">
        <f t="shared" si="658"/>
        <v/>
      </c>
      <c r="AA1321" s="120" t="str">
        <f t="shared" si="659"/>
        <v/>
      </c>
      <c r="AB1321" s="136" t="str">
        <f>IF(B:B="","",IF(R1321="Refreshment Beverage","",IF(AND(R1321="Beer",Q1321=0),SUM(LOOKUP(2,1/(Rates!$B$15:$B$18&lt;=W1321)/(Rates!$C$15:$C$18&gt;=W1321),Rates!$D$15:$D$18)*W1321),VLOOKUP(VALUE(Q:Q),Rates!A:B,2,0)*W1321)))</f>
        <v/>
      </c>
      <c r="AC1321" s="136" t="str">
        <f>IF(B:B="","",IF(R1321="Refreshment Beverage","",IF(AND(R1321="Beer",Q1321=0),SUM(LOOKUP(2,1/(Rates!$B$15:$B$18&lt;=W1321)/(Rates!$C$15:$C$18&gt;=W1321),Rates!$E$15:$E$18)*W1321),VLOOKUP(VALUE(Q:Q),Rates!A:C,3,0)*W1321)))</f>
        <v/>
      </c>
      <c r="AD1321" s="137" t="str">
        <f>IFERROR(IF(B:B="","",IF(R1321="Beer","",IF(VALUE(Q1321)=0,VLOOKUP(VLOOKUP(B:B,#REF!,16,0),Rates!A:E,2,0),VLOOKUP(VALUE(Q1321),Rates!A$31:B$34,2,0)*W1321))),0)</f>
        <v/>
      </c>
      <c r="AE1321" s="121" t="str">
        <f t="shared" si="660"/>
        <v/>
      </c>
      <c r="AF1321" s="138" t="str">
        <f t="shared" si="661"/>
        <v/>
      </c>
      <c r="AG1321" s="122" t="str">
        <f t="shared" si="662"/>
        <v/>
      </c>
      <c r="AH1321" s="123" t="str">
        <f t="shared" si="663"/>
        <v/>
      </c>
      <c r="AI1321" s="139" t="str">
        <f>IF(AE:AE="","",IF(R1321="Refreshment Beverage",AK1321*(Rates!J$19/100),ROUND(SUM(AH1321*(Rates!$J$8/100)),4)))</f>
        <v/>
      </c>
      <c r="AJ1321" s="124" t="str">
        <f t="shared" si="664"/>
        <v/>
      </c>
      <c r="AK1321" s="125" t="str">
        <f t="shared" si="665"/>
        <v/>
      </c>
      <c r="AL1321" s="121" t="str">
        <f t="shared" si="666"/>
        <v/>
      </c>
      <c r="AM1321" s="138" t="str">
        <f>IF(AS1321="","",IF(R1321="Refreshment Beverage",ROUND(AS1321*Rates!K$19,4),ROUND(AO1321*(VLOOKUP(VALUE(Q1321),Rates!G$4:L$12,3,0)),4)))</f>
        <v/>
      </c>
      <c r="AN1321" s="126" t="str">
        <f>IF(AS1321="","",IF(R1321="Refreshment Beverage",AS1321*(Rates!J$19/100),MAX(AM1321,AB1321)))</f>
        <v/>
      </c>
      <c r="AO1321" s="127" t="str">
        <f t="shared" si="667"/>
        <v/>
      </c>
      <c r="AP1321" s="127" t="str">
        <f t="shared" si="668"/>
        <v/>
      </c>
      <c r="AQ1321" s="140" t="str">
        <f>IF(AS1321="","",IF(R1321="Refreshment Beverage",ROUND(SUM(VLOOKUP(Q:Q,Rates!G$15:L$19,3,0)*(AS1321-Y1321-Z1321-AA1321)),4),ROUND(SUM(Rates!$K$8*AS1321),4)))</f>
        <v/>
      </c>
      <c r="AR1321" s="139" t="str">
        <f t="shared" si="669"/>
        <v/>
      </c>
      <c r="AS1321" s="125" t="str">
        <f t="shared" si="670"/>
        <v/>
      </c>
      <c r="AT1321" s="121" t="str">
        <f t="shared" si="671"/>
        <v/>
      </c>
      <c r="AU1321" s="138" t="str">
        <f>IF(AX1321="","",IF(R1321="Refreshment Beverage",ROUND((BA1321-Y1321-Z1321-AA1321)*VLOOKUP(VALUE(Q1321),Rates!G$15:L$19,3,0),4),ROUND(AW1321*(VLOOKUP(VALUE(Q1321),Rates!G:L,3,0)),4)))</f>
        <v/>
      </c>
      <c r="AV1321" s="126" t="str">
        <f t="shared" si="672"/>
        <v/>
      </c>
      <c r="AW1321" s="127" t="str">
        <f t="shared" si="673"/>
        <v/>
      </c>
      <c r="AX1321" s="123" t="str">
        <f t="shared" si="674"/>
        <v/>
      </c>
      <c r="AY1321" s="140" t="str">
        <f>IF(AX1321="","",IF(R1321="Refreshment Beverage",ROUND(SUM(AX1321*Rates!K$19),4),ROUND(SUM(AX1321*(Rates!J$8/100)),4)))</f>
        <v/>
      </c>
      <c r="AZ1321" s="124" t="str">
        <f t="shared" si="675"/>
        <v/>
      </c>
      <c r="BA1321" s="125" t="str">
        <f t="shared" si="676"/>
        <v/>
      </c>
      <c r="BB1321" s="115"/>
      <c r="BC1321" s="143"/>
      <c r="BD1321" s="100"/>
      <c r="BE1321" s="100"/>
      <c r="BF1321" s="100"/>
      <c r="BG1321" s="100"/>
    </row>
    <row r="1322" spans="1:59" ht="12.75" customHeight="1" x14ac:dyDescent="0.2">
      <c r="A1322" s="144"/>
      <c r="B1322" s="141"/>
      <c r="C1322" s="141"/>
      <c r="D1322" s="142"/>
      <c r="E1322" s="142"/>
      <c r="F1322" s="142"/>
      <c r="G1322" s="142"/>
      <c r="H1322" s="142"/>
      <c r="I1322" s="129"/>
      <c r="J1322" s="130"/>
      <c r="K1322" s="131" t="str">
        <f t="shared" si="647"/>
        <v/>
      </c>
      <c r="L1322" s="132" t="str">
        <f t="shared" si="648"/>
        <v/>
      </c>
      <c r="M1322" s="133" t="str">
        <f t="shared" si="649"/>
        <v/>
      </c>
      <c r="N1322" s="134" t="str">
        <f>IFERROR(IF(B:B="","",IF(R1322="Beer",SUM(LOOKUP(2,1/(Rates!$B$3:$B$5&lt;=W1322)/(Rates!$C$3:$C$5&gt;=W1322),Rates!$D$3:$D$5)*(X1322/100)*W1322),IF(R1322="Refreshment Beverage",SUM(LOOKUP(2,1/(Rates!$B$7:$B$11&lt;=W1322)/(Rates!$C$7:$C$11&gt;=W1322),Rates!$D$7:$D$11)*(X1322/100)*W1322)))),"")</f>
        <v/>
      </c>
      <c r="O1322" s="134" t="str">
        <f t="shared" si="650"/>
        <v/>
      </c>
      <c r="P1322" s="116"/>
      <c r="Q1322" s="117" t="str">
        <f t="shared" si="651"/>
        <v/>
      </c>
      <c r="R1322" s="128" t="str">
        <f t="shared" si="652"/>
        <v/>
      </c>
      <c r="S1322" s="135" t="str">
        <f>IF(B1322="","",IF(R1322="Refreshment Beverage",VLOOKUP(VALUE(Q1322),Rates!G$15:L$19,2,0),VLOOKUP(VALUE(Q1322),Rates!G$4:L$12,2,0)))</f>
        <v/>
      </c>
      <c r="T1322" s="135" t="str">
        <f t="shared" si="653"/>
        <v/>
      </c>
      <c r="U1322" s="118" t="str">
        <f t="shared" si="654"/>
        <v/>
      </c>
      <c r="V1322" s="135" t="str">
        <f t="shared" si="655"/>
        <v/>
      </c>
      <c r="W1322" s="135" t="str">
        <f t="shared" si="656"/>
        <v/>
      </c>
      <c r="X1322" s="119" t="str">
        <f t="shared" si="657"/>
        <v/>
      </c>
      <c r="Y1322" s="120" t="str">
        <f>IF(B:B="","",IF(R1322="Refreshment Beverage",VLOOKUP(Q1322,Rates!G$15:L$19,6,0)*W1322,VLOOKUP(Q1322,Rates!G$4:L$12,6,0)*W1322))</f>
        <v/>
      </c>
      <c r="Z1322" s="120" t="str">
        <f t="shared" si="658"/>
        <v/>
      </c>
      <c r="AA1322" s="120" t="str">
        <f t="shared" si="659"/>
        <v/>
      </c>
      <c r="AB1322" s="136" t="str">
        <f>IF(B:B="","",IF(R1322="Refreshment Beverage","",IF(AND(R1322="Beer",Q1322=0),SUM(LOOKUP(2,1/(Rates!$B$15:$B$18&lt;=W1322)/(Rates!$C$15:$C$18&gt;=W1322),Rates!$D$15:$D$18)*W1322),VLOOKUP(VALUE(Q:Q),Rates!A:B,2,0)*W1322)))</f>
        <v/>
      </c>
      <c r="AC1322" s="136" t="str">
        <f>IF(B:B="","",IF(R1322="Refreshment Beverage","",IF(AND(R1322="Beer",Q1322=0),SUM(LOOKUP(2,1/(Rates!$B$15:$B$18&lt;=W1322)/(Rates!$C$15:$C$18&gt;=W1322),Rates!$E$15:$E$18)*W1322),VLOOKUP(VALUE(Q:Q),Rates!A:C,3,0)*W1322)))</f>
        <v/>
      </c>
      <c r="AD1322" s="137" t="str">
        <f>IFERROR(IF(B:B="","",IF(R1322="Beer","",IF(VALUE(Q1322)=0,VLOOKUP(VLOOKUP(B:B,#REF!,16,0),Rates!A:E,2,0),VLOOKUP(VALUE(Q1322),Rates!A$31:B$34,2,0)*W1322))),0)</f>
        <v/>
      </c>
      <c r="AE1322" s="121" t="str">
        <f t="shared" si="660"/>
        <v/>
      </c>
      <c r="AF1322" s="138" t="str">
        <f t="shared" si="661"/>
        <v/>
      </c>
      <c r="AG1322" s="122" t="str">
        <f t="shared" si="662"/>
        <v/>
      </c>
      <c r="AH1322" s="123" t="str">
        <f t="shared" si="663"/>
        <v/>
      </c>
      <c r="AI1322" s="139" t="str">
        <f>IF(AE:AE="","",IF(R1322="Refreshment Beverage",AK1322*(Rates!J$19/100),ROUND(SUM(AH1322*(Rates!$J$8/100)),4)))</f>
        <v/>
      </c>
      <c r="AJ1322" s="124" t="str">
        <f t="shared" si="664"/>
        <v/>
      </c>
      <c r="AK1322" s="125" t="str">
        <f t="shared" si="665"/>
        <v/>
      </c>
      <c r="AL1322" s="121" t="str">
        <f t="shared" si="666"/>
        <v/>
      </c>
      <c r="AM1322" s="138" t="str">
        <f>IF(AS1322="","",IF(R1322="Refreshment Beverage",ROUND(AS1322*Rates!K$19,4),ROUND(AO1322*(VLOOKUP(VALUE(Q1322),Rates!G$4:L$12,3,0)),4)))</f>
        <v/>
      </c>
      <c r="AN1322" s="126" t="str">
        <f>IF(AS1322="","",IF(R1322="Refreshment Beverage",AS1322*(Rates!J$19/100),MAX(AM1322,AB1322)))</f>
        <v/>
      </c>
      <c r="AO1322" s="127" t="str">
        <f t="shared" si="667"/>
        <v/>
      </c>
      <c r="AP1322" s="127" t="str">
        <f t="shared" si="668"/>
        <v/>
      </c>
      <c r="AQ1322" s="140" t="str">
        <f>IF(AS1322="","",IF(R1322="Refreshment Beverage",ROUND(SUM(VLOOKUP(Q:Q,Rates!G$15:L$19,3,0)*(AS1322-Y1322-Z1322-AA1322)),4),ROUND(SUM(Rates!$K$8*AS1322),4)))</f>
        <v/>
      </c>
      <c r="AR1322" s="139" t="str">
        <f t="shared" si="669"/>
        <v/>
      </c>
      <c r="AS1322" s="125" t="str">
        <f t="shared" si="670"/>
        <v/>
      </c>
      <c r="AT1322" s="121" t="str">
        <f t="shared" si="671"/>
        <v/>
      </c>
      <c r="AU1322" s="138" t="str">
        <f>IF(AX1322="","",IF(R1322="Refreshment Beverage",ROUND((BA1322-Y1322-Z1322-AA1322)*VLOOKUP(VALUE(Q1322),Rates!G$15:L$19,3,0),4),ROUND(AW1322*(VLOOKUP(VALUE(Q1322),Rates!G:L,3,0)),4)))</f>
        <v/>
      </c>
      <c r="AV1322" s="126" t="str">
        <f t="shared" si="672"/>
        <v/>
      </c>
      <c r="AW1322" s="127" t="str">
        <f t="shared" si="673"/>
        <v/>
      </c>
      <c r="AX1322" s="123" t="str">
        <f t="shared" si="674"/>
        <v/>
      </c>
      <c r="AY1322" s="140" t="str">
        <f>IF(AX1322="","",IF(R1322="Refreshment Beverage",ROUND(SUM(AX1322*Rates!K$19),4),ROUND(SUM(AX1322*(Rates!J$8/100)),4)))</f>
        <v/>
      </c>
      <c r="AZ1322" s="124" t="str">
        <f t="shared" si="675"/>
        <v/>
      </c>
      <c r="BA1322" s="125" t="str">
        <f t="shared" si="676"/>
        <v/>
      </c>
      <c r="BB1322" s="115"/>
      <c r="BC1322" s="143"/>
      <c r="BD1322" s="100"/>
      <c r="BE1322" s="100"/>
      <c r="BF1322" s="100"/>
      <c r="BG1322" s="100"/>
    </row>
    <row r="1323" spans="1:59" ht="12.75" customHeight="1" x14ac:dyDescent="0.2">
      <c r="A1323" s="144"/>
      <c r="B1323" s="141"/>
      <c r="C1323" s="141"/>
      <c r="D1323" s="142"/>
      <c r="E1323" s="142"/>
      <c r="F1323" s="142"/>
      <c r="G1323" s="142"/>
      <c r="H1323" s="142"/>
      <c r="I1323" s="129"/>
      <c r="J1323" s="130"/>
      <c r="K1323" s="131" t="str">
        <f t="shared" si="647"/>
        <v/>
      </c>
      <c r="L1323" s="132" t="str">
        <f t="shared" si="648"/>
        <v/>
      </c>
      <c r="M1323" s="133" t="str">
        <f t="shared" si="649"/>
        <v/>
      </c>
      <c r="N1323" s="134" t="str">
        <f>IFERROR(IF(B:B="","",IF(R1323="Beer",SUM(LOOKUP(2,1/(Rates!$B$3:$B$5&lt;=W1323)/(Rates!$C$3:$C$5&gt;=W1323),Rates!$D$3:$D$5)*(X1323/100)*W1323),IF(R1323="Refreshment Beverage",SUM(LOOKUP(2,1/(Rates!$B$7:$B$11&lt;=W1323)/(Rates!$C$7:$C$11&gt;=W1323),Rates!$D$7:$D$11)*(X1323/100)*W1323)))),"")</f>
        <v/>
      </c>
      <c r="O1323" s="134" t="str">
        <f t="shared" si="650"/>
        <v/>
      </c>
      <c r="P1323" s="116"/>
      <c r="Q1323" s="117" t="str">
        <f t="shared" si="651"/>
        <v/>
      </c>
      <c r="R1323" s="128" t="str">
        <f t="shared" si="652"/>
        <v/>
      </c>
      <c r="S1323" s="135" t="str">
        <f>IF(B1323="","",IF(R1323="Refreshment Beverage",VLOOKUP(VALUE(Q1323),Rates!G$15:L$19,2,0),VLOOKUP(VALUE(Q1323),Rates!G$4:L$12,2,0)))</f>
        <v/>
      </c>
      <c r="T1323" s="135" t="str">
        <f t="shared" si="653"/>
        <v/>
      </c>
      <c r="U1323" s="118" t="str">
        <f t="shared" si="654"/>
        <v/>
      </c>
      <c r="V1323" s="135" t="str">
        <f t="shared" si="655"/>
        <v/>
      </c>
      <c r="W1323" s="135" t="str">
        <f t="shared" si="656"/>
        <v/>
      </c>
      <c r="X1323" s="119" t="str">
        <f t="shared" si="657"/>
        <v/>
      </c>
      <c r="Y1323" s="120" t="str">
        <f>IF(B:B="","",IF(R1323="Refreshment Beverage",VLOOKUP(Q1323,Rates!G$15:L$19,6,0)*W1323,VLOOKUP(Q1323,Rates!G$4:L$12,6,0)*W1323))</f>
        <v/>
      </c>
      <c r="Z1323" s="120" t="str">
        <f t="shared" si="658"/>
        <v/>
      </c>
      <c r="AA1323" s="120" t="str">
        <f t="shared" si="659"/>
        <v/>
      </c>
      <c r="AB1323" s="136" t="str">
        <f>IF(B:B="","",IF(R1323="Refreshment Beverage","",IF(AND(R1323="Beer",Q1323=0),SUM(LOOKUP(2,1/(Rates!$B$15:$B$18&lt;=W1323)/(Rates!$C$15:$C$18&gt;=W1323),Rates!$D$15:$D$18)*W1323),VLOOKUP(VALUE(Q:Q),Rates!A:B,2,0)*W1323)))</f>
        <v/>
      </c>
      <c r="AC1323" s="136" t="str">
        <f>IF(B:B="","",IF(R1323="Refreshment Beverage","",IF(AND(R1323="Beer",Q1323=0),SUM(LOOKUP(2,1/(Rates!$B$15:$B$18&lt;=W1323)/(Rates!$C$15:$C$18&gt;=W1323),Rates!$E$15:$E$18)*W1323),VLOOKUP(VALUE(Q:Q),Rates!A:C,3,0)*W1323)))</f>
        <v/>
      </c>
      <c r="AD1323" s="137" t="str">
        <f>IFERROR(IF(B:B="","",IF(R1323="Beer","",IF(VALUE(Q1323)=0,VLOOKUP(VLOOKUP(B:B,#REF!,16,0),Rates!A:E,2,0),VLOOKUP(VALUE(Q1323),Rates!A$31:B$34,2,0)*W1323))),0)</f>
        <v/>
      </c>
      <c r="AE1323" s="121" t="str">
        <f t="shared" si="660"/>
        <v/>
      </c>
      <c r="AF1323" s="138" t="str">
        <f t="shared" si="661"/>
        <v/>
      </c>
      <c r="AG1323" s="122" t="str">
        <f t="shared" si="662"/>
        <v/>
      </c>
      <c r="AH1323" s="123" t="str">
        <f t="shared" si="663"/>
        <v/>
      </c>
      <c r="AI1323" s="139" t="str">
        <f>IF(AE:AE="","",IF(R1323="Refreshment Beverage",AK1323*(Rates!J$19/100),ROUND(SUM(AH1323*(Rates!$J$8/100)),4)))</f>
        <v/>
      </c>
      <c r="AJ1323" s="124" t="str">
        <f t="shared" si="664"/>
        <v/>
      </c>
      <c r="AK1323" s="125" t="str">
        <f t="shared" si="665"/>
        <v/>
      </c>
      <c r="AL1323" s="121" t="str">
        <f t="shared" si="666"/>
        <v/>
      </c>
      <c r="AM1323" s="138" t="str">
        <f>IF(AS1323="","",IF(R1323="Refreshment Beverage",ROUND(AS1323*Rates!K$19,4),ROUND(AO1323*(VLOOKUP(VALUE(Q1323),Rates!G$4:L$12,3,0)),4)))</f>
        <v/>
      </c>
      <c r="AN1323" s="126" t="str">
        <f>IF(AS1323="","",IF(R1323="Refreshment Beverage",AS1323*(Rates!J$19/100),MAX(AM1323,AB1323)))</f>
        <v/>
      </c>
      <c r="AO1323" s="127" t="str">
        <f t="shared" si="667"/>
        <v/>
      </c>
      <c r="AP1323" s="127" t="str">
        <f t="shared" si="668"/>
        <v/>
      </c>
      <c r="AQ1323" s="140" t="str">
        <f>IF(AS1323="","",IF(R1323="Refreshment Beverage",ROUND(SUM(VLOOKUP(Q:Q,Rates!G$15:L$19,3,0)*(AS1323-Y1323-Z1323-AA1323)),4),ROUND(SUM(Rates!$K$8*AS1323),4)))</f>
        <v/>
      </c>
      <c r="AR1323" s="139" t="str">
        <f t="shared" si="669"/>
        <v/>
      </c>
      <c r="AS1323" s="125" t="str">
        <f t="shared" si="670"/>
        <v/>
      </c>
      <c r="AT1323" s="121" t="str">
        <f t="shared" si="671"/>
        <v/>
      </c>
      <c r="AU1323" s="138" t="str">
        <f>IF(AX1323="","",IF(R1323="Refreshment Beverage",ROUND((BA1323-Y1323-Z1323-AA1323)*VLOOKUP(VALUE(Q1323),Rates!G$15:L$19,3,0),4),ROUND(AW1323*(VLOOKUP(VALUE(Q1323),Rates!G:L,3,0)),4)))</f>
        <v/>
      </c>
      <c r="AV1323" s="126" t="str">
        <f t="shared" si="672"/>
        <v/>
      </c>
      <c r="AW1323" s="127" t="str">
        <f t="shared" si="673"/>
        <v/>
      </c>
      <c r="AX1323" s="123" t="str">
        <f t="shared" si="674"/>
        <v/>
      </c>
      <c r="AY1323" s="140" t="str">
        <f>IF(AX1323="","",IF(R1323="Refreshment Beverage",ROUND(SUM(AX1323*Rates!K$19),4),ROUND(SUM(AX1323*(Rates!J$8/100)),4)))</f>
        <v/>
      </c>
      <c r="AZ1323" s="124" t="str">
        <f t="shared" si="675"/>
        <v/>
      </c>
      <c r="BA1323" s="125" t="str">
        <f t="shared" si="676"/>
        <v/>
      </c>
      <c r="BB1323" s="115"/>
      <c r="BC1323" s="143"/>
      <c r="BD1323" s="100"/>
      <c r="BE1323" s="100"/>
      <c r="BF1323" s="100"/>
      <c r="BG1323" s="100"/>
    </row>
    <row r="1324" spans="1:59" ht="12.75" customHeight="1" x14ac:dyDescent="0.2">
      <c r="A1324" s="144"/>
      <c r="B1324" s="141"/>
      <c r="C1324" s="141"/>
      <c r="D1324" s="142"/>
      <c r="E1324" s="142"/>
      <c r="F1324" s="142"/>
      <c r="G1324" s="142"/>
      <c r="H1324" s="142"/>
      <c r="I1324" s="129"/>
      <c r="J1324" s="130"/>
      <c r="K1324" s="131" t="str">
        <f t="shared" si="647"/>
        <v/>
      </c>
      <c r="L1324" s="132" t="str">
        <f t="shared" si="648"/>
        <v/>
      </c>
      <c r="M1324" s="133" t="str">
        <f t="shared" si="649"/>
        <v/>
      </c>
      <c r="N1324" s="134" t="str">
        <f>IFERROR(IF(B:B="","",IF(R1324="Beer",SUM(LOOKUP(2,1/(Rates!$B$3:$B$5&lt;=W1324)/(Rates!$C$3:$C$5&gt;=W1324),Rates!$D$3:$D$5)*(X1324/100)*W1324),IF(R1324="Refreshment Beverage",SUM(LOOKUP(2,1/(Rates!$B$7:$B$11&lt;=W1324)/(Rates!$C$7:$C$11&gt;=W1324),Rates!$D$7:$D$11)*(X1324/100)*W1324)))),"")</f>
        <v/>
      </c>
      <c r="O1324" s="134" t="str">
        <f t="shared" si="650"/>
        <v/>
      </c>
      <c r="P1324" s="116"/>
      <c r="Q1324" s="117" t="str">
        <f t="shared" si="651"/>
        <v/>
      </c>
      <c r="R1324" s="128" t="str">
        <f t="shared" si="652"/>
        <v/>
      </c>
      <c r="S1324" s="135" t="str">
        <f>IF(B1324="","",IF(R1324="Refreshment Beverage",VLOOKUP(VALUE(Q1324),Rates!G$15:L$19,2,0),VLOOKUP(VALUE(Q1324),Rates!G$4:L$12,2,0)))</f>
        <v/>
      </c>
      <c r="T1324" s="135" t="str">
        <f t="shared" si="653"/>
        <v/>
      </c>
      <c r="U1324" s="118" t="str">
        <f t="shared" si="654"/>
        <v/>
      </c>
      <c r="V1324" s="135" t="str">
        <f t="shared" si="655"/>
        <v/>
      </c>
      <c r="W1324" s="135" t="str">
        <f t="shared" si="656"/>
        <v/>
      </c>
      <c r="X1324" s="119" t="str">
        <f t="shared" si="657"/>
        <v/>
      </c>
      <c r="Y1324" s="120" t="str">
        <f>IF(B:B="","",IF(R1324="Refreshment Beverage",VLOOKUP(Q1324,Rates!G$15:L$19,6,0)*W1324,VLOOKUP(Q1324,Rates!G$4:L$12,6,0)*W1324))</f>
        <v/>
      </c>
      <c r="Z1324" s="120" t="str">
        <f t="shared" si="658"/>
        <v/>
      </c>
      <c r="AA1324" s="120" t="str">
        <f t="shared" si="659"/>
        <v/>
      </c>
      <c r="AB1324" s="136" t="str">
        <f>IF(B:B="","",IF(R1324="Refreshment Beverage","",IF(AND(R1324="Beer",Q1324=0),SUM(LOOKUP(2,1/(Rates!$B$15:$B$18&lt;=W1324)/(Rates!$C$15:$C$18&gt;=W1324),Rates!$D$15:$D$18)*W1324),VLOOKUP(VALUE(Q:Q),Rates!A:B,2,0)*W1324)))</f>
        <v/>
      </c>
      <c r="AC1324" s="136" t="str">
        <f>IF(B:B="","",IF(R1324="Refreshment Beverage","",IF(AND(R1324="Beer",Q1324=0),SUM(LOOKUP(2,1/(Rates!$B$15:$B$18&lt;=W1324)/(Rates!$C$15:$C$18&gt;=W1324),Rates!$E$15:$E$18)*W1324),VLOOKUP(VALUE(Q:Q),Rates!A:C,3,0)*W1324)))</f>
        <v/>
      </c>
      <c r="AD1324" s="137" t="str">
        <f>IFERROR(IF(B:B="","",IF(R1324="Beer","",IF(VALUE(Q1324)=0,VLOOKUP(VLOOKUP(B:B,#REF!,16,0),Rates!A:E,2,0),VLOOKUP(VALUE(Q1324),Rates!A$31:B$34,2,0)*W1324))),0)</f>
        <v/>
      </c>
      <c r="AE1324" s="121" t="str">
        <f t="shared" si="660"/>
        <v/>
      </c>
      <c r="AF1324" s="138" t="str">
        <f t="shared" si="661"/>
        <v/>
      </c>
      <c r="AG1324" s="122" t="str">
        <f t="shared" si="662"/>
        <v/>
      </c>
      <c r="AH1324" s="123" t="str">
        <f t="shared" si="663"/>
        <v/>
      </c>
      <c r="AI1324" s="139" t="str">
        <f>IF(AE:AE="","",IF(R1324="Refreshment Beverage",AK1324*(Rates!J$19/100),ROUND(SUM(AH1324*(Rates!$J$8/100)),4)))</f>
        <v/>
      </c>
      <c r="AJ1324" s="124" t="str">
        <f t="shared" si="664"/>
        <v/>
      </c>
      <c r="AK1324" s="125" t="str">
        <f t="shared" si="665"/>
        <v/>
      </c>
      <c r="AL1324" s="121" t="str">
        <f t="shared" si="666"/>
        <v/>
      </c>
      <c r="AM1324" s="138" t="str">
        <f>IF(AS1324="","",IF(R1324="Refreshment Beverage",ROUND(AS1324*Rates!K$19,4),ROUND(AO1324*(VLOOKUP(VALUE(Q1324),Rates!G$4:L$12,3,0)),4)))</f>
        <v/>
      </c>
      <c r="AN1324" s="126" t="str">
        <f>IF(AS1324="","",IF(R1324="Refreshment Beverage",AS1324*(Rates!J$19/100),MAX(AM1324,AB1324)))</f>
        <v/>
      </c>
      <c r="AO1324" s="127" t="str">
        <f t="shared" si="667"/>
        <v/>
      </c>
      <c r="AP1324" s="127" t="str">
        <f t="shared" si="668"/>
        <v/>
      </c>
      <c r="AQ1324" s="140" t="str">
        <f>IF(AS1324="","",IF(R1324="Refreshment Beverage",ROUND(SUM(VLOOKUP(Q:Q,Rates!G$15:L$19,3,0)*(AS1324-Y1324-Z1324-AA1324)),4),ROUND(SUM(Rates!$K$8*AS1324),4)))</f>
        <v/>
      </c>
      <c r="AR1324" s="139" t="str">
        <f t="shared" si="669"/>
        <v/>
      </c>
      <c r="AS1324" s="125" t="str">
        <f t="shared" si="670"/>
        <v/>
      </c>
      <c r="AT1324" s="121" t="str">
        <f t="shared" si="671"/>
        <v/>
      </c>
      <c r="AU1324" s="138" t="str">
        <f>IF(AX1324="","",IF(R1324="Refreshment Beverage",ROUND((BA1324-Y1324-Z1324-AA1324)*VLOOKUP(VALUE(Q1324),Rates!G$15:L$19,3,0),4),ROUND(AW1324*(VLOOKUP(VALUE(Q1324),Rates!G:L,3,0)),4)))</f>
        <v/>
      </c>
      <c r="AV1324" s="126" t="str">
        <f t="shared" si="672"/>
        <v/>
      </c>
      <c r="AW1324" s="127" t="str">
        <f t="shared" si="673"/>
        <v/>
      </c>
      <c r="AX1324" s="123" t="str">
        <f t="shared" si="674"/>
        <v/>
      </c>
      <c r="AY1324" s="140" t="str">
        <f>IF(AX1324="","",IF(R1324="Refreshment Beverage",ROUND(SUM(AX1324*Rates!K$19),4),ROUND(SUM(AX1324*(Rates!J$8/100)),4)))</f>
        <v/>
      </c>
      <c r="AZ1324" s="124" t="str">
        <f t="shared" si="675"/>
        <v/>
      </c>
      <c r="BA1324" s="125" t="str">
        <f t="shared" si="676"/>
        <v/>
      </c>
      <c r="BB1324" s="115"/>
      <c r="BC1324" s="143"/>
      <c r="BD1324" s="100"/>
      <c r="BE1324" s="100"/>
      <c r="BF1324" s="100"/>
      <c r="BG1324" s="100"/>
    </row>
    <row r="1325" spans="1:59" ht="12.75" customHeight="1" x14ac:dyDescent="0.2">
      <c r="A1325" s="144"/>
      <c r="B1325" s="141"/>
      <c r="C1325" s="141"/>
      <c r="D1325" s="142"/>
      <c r="E1325" s="142"/>
      <c r="F1325" s="142"/>
      <c r="G1325" s="142"/>
      <c r="H1325" s="142"/>
      <c r="I1325" s="129"/>
      <c r="J1325" s="130"/>
      <c r="K1325" s="131" t="str">
        <f t="shared" si="647"/>
        <v/>
      </c>
      <c r="L1325" s="132" t="str">
        <f t="shared" si="648"/>
        <v/>
      </c>
      <c r="M1325" s="133" t="str">
        <f t="shared" si="649"/>
        <v/>
      </c>
      <c r="N1325" s="134" t="str">
        <f>IFERROR(IF(B:B="","",IF(R1325="Beer",SUM(LOOKUP(2,1/(Rates!$B$3:$B$5&lt;=W1325)/(Rates!$C$3:$C$5&gt;=W1325),Rates!$D$3:$D$5)*(X1325/100)*W1325),IF(R1325="Refreshment Beverage",SUM(LOOKUP(2,1/(Rates!$B$7:$B$11&lt;=W1325)/(Rates!$C$7:$C$11&gt;=W1325),Rates!$D$7:$D$11)*(X1325/100)*W1325)))),"")</f>
        <v/>
      </c>
      <c r="O1325" s="134" t="str">
        <f t="shared" si="650"/>
        <v/>
      </c>
      <c r="P1325" s="116"/>
      <c r="Q1325" s="117" t="str">
        <f t="shared" si="651"/>
        <v/>
      </c>
      <c r="R1325" s="128" t="str">
        <f t="shared" si="652"/>
        <v/>
      </c>
      <c r="S1325" s="135" t="str">
        <f>IF(B1325="","",IF(R1325="Refreshment Beverage",VLOOKUP(VALUE(Q1325),Rates!G$15:L$19,2,0),VLOOKUP(VALUE(Q1325),Rates!G$4:L$12,2,0)))</f>
        <v/>
      </c>
      <c r="T1325" s="135" t="str">
        <f t="shared" si="653"/>
        <v/>
      </c>
      <c r="U1325" s="118" t="str">
        <f t="shared" si="654"/>
        <v/>
      </c>
      <c r="V1325" s="135" t="str">
        <f t="shared" si="655"/>
        <v/>
      </c>
      <c r="W1325" s="135" t="str">
        <f t="shared" si="656"/>
        <v/>
      </c>
      <c r="X1325" s="119" t="str">
        <f t="shared" si="657"/>
        <v/>
      </c>
      <c r="Y1325" s="120" t="str">
        <f>IF(B:B="","",IF(R1325="Refreshment Beverage",VLOOKUP(Q1325,Rates!G$15:L$19,6,0)*W1325,VLOOKUP(Q1325,Rates!G$4:L$12,6,0)*W1325))</f>
        <v/>
      </c>
      <c r="Z1325" s="120" t="str">
        <f t="shared" si="658"/>
        <v/>
      </c>
      <c r="AA1325" s="120" t="str">
        <f t="shared" si="659"/>
        <v/>
      </c>
      <c r="AB1325" s="136" t="str">
        <f>IF(B:B="","",IF(R1325="Refreshment Beverage","",IF(AND(R1325="Beer",Q1325=0),SUM(LOOKUP(2,1/(Rates!$B$15:$B$18&lt;=W1325)/(Rates!$C$15:$C$18&gt;=W1325),Rates!$D$15:$D$18)*W1325),VLOOKUP(VALUE(Q:Q),Rates!A:B,2,0)*W1325)))</f>
        <v/>
      </c>
      <c r="AC1325" s="136" t="str">
        <f>IF(B:B="","",IF(R1325="Refreshment Beverage","",IF(AND(R1325="Beer",Q1325=0),SUM(LOOKUP(2,1/(Rates!$B$15:$B$18&lt;=W1325)/(Rates!$C$15:$C$18&gt;=W1325),Rates!$E$15:$E$18)*W1325),VLOOKUP(VALUE(Q:Q),Rates!A:C,3,0)*W1325)))</f>
        <v/>
      </c>
      <c r="AD1325" s="137" t="str">
        <f>IFERROR(IF(B:B="","",IF(R1325="Beer","",IF(VALUE(Q1325)=0,VLOOKUP(VLOOKUP(B:B,#REF!,16,0),Rates!A:E,2,0),VLOOKUP(VALUE(Q1325),Rates!A$31:B$34,2,0)*W1325))),0)</f>
        <v/>
      </c>
      <c r="AE1325" s="121" t="str">
        <f t="shared" si="660"/>
        <v/>
      </c>
      <c r="AF1325" s="138" t="str">
        <f t="shared" si="661"/>
        <v/>
      </c>
      <c r="AG1325" s="122" t="str">
        <f t="shared" si="662"/>
        <v/>
      </c>
      <c r="AH1325" s="123" t="str">
        <f t="shared" si="663"/>
        <v/>
      </c>
      <c r="AI1325" s="139" t="str">
        <f>IF(AE:AE="","",IF(R1325="Refreshment Beverage",AK1325*(Rates!J$19/100),ROUND(SUM(AH1325*(Rates!$J$8/100)),4)))</f>
        <v/>
      </c>
      <c r="AJ1325" s="124" t="str">
        <f t="shared" si="664"/>
        <v/>
      </c>
      <c r="AK1325" s="125" t="str">
        <f t="shared" si="665"/>
        <v/>
      </c>
      <c r="AL1325" s="121" t="str">
        <f t="shared" si="666"/>
        <v/>
      </c>
      <c r="AM1325" s="138" t="str">
        <f>IF(AS1325="","",IF(R1325="Refreshment Beverage",ROUND(AS1325*Rates!K$19,4),ROUND(AO1325*(VLOOKUP(VALUE(Q1325),Rates!G$4:L$12,3,0)),4)))</f>
        <v/>
      </c>
      <c r="AN1325" s="126" t="str">
        <f>IF(AS1325="","",IF(R1325="Refreshment Beverage",AS1325*(Rates!J$19/100),MAX(AM1325,AB1325)))</f>
        <v/>
      </c>
      <c r="AO1325" s="127" t="str">
        <f t="shared" si="667"/>
        <v/>
      </c>
      <c r="AP1325" s="127" t="str">
        <f t="shared" si="668"/>
        <v/>
      </c>
      <c r="AQ1325" s="140" t="str">
        <f>IF(AS1325="","",IF(R1325="Refreshment Beverage",ROUND(SUM(VLOOKUP(Q:Q,Rates!G$15:L$19,3,0)*(AS1325-Y1325-Z1325-AA1325)),4),ROUND(SUM(Rates!$K$8*AS1325),4)))</f>
        <v/>
      </c>
      <c r="AR1325" s="139" t="str">
        <f t="shared" si="669"/>
        <v/>
      </c>
      <c r="AS1325" s="125" t="str">
        <f t="shared" si="670"/>
        <v/>
      </c>
      <c r="AT1325" s="121" t="str">
        <f t="shared" si="671"/>
        <v/>
      </c>
      <c r="AU1325" s="138" t="str">
        <f>IF(AX1325="","",IF(R1325="Refreshment Beverage",ROUND((BA1325-Y1325-Z1325-AA1325)*VLOOKUP(VALUE(Q1325),Rates!G$15:L$19,3,0),4),ROUND(AW1325*(VLOOKUP(VALUE(Q1325),Rates!G:L,3,0)),4)))</f>
        <v/>
      </c>
      <c r="AV1325" s="126" t="str">
        <f t="shared" si="672"/>
        <v/>
      </c>
      <c r="AW1325" s="127" t="str">
        <f t="shared" si="673"/>
        <v/>
      </c>
      <c r="AX1325" s="123" t="str">
        <f t="shared" si="674"/>
        <v/>
      </c>
      <c r="AY1325" s="140" t="str">
        <f>IF(AX1325="","",IF(R1325="Refreshment Beverage",ROUND(SUM(AX1325*Rates!K$19),4),ROUND(SUM(AX1325*(Rates!J$8/100)),4)))</f>
        <v/>
      </c>
      <c r="AZ1325" s="124" t="str">
        <f t="shared" si="675"/>
        <v/>
      </c>
      <c r="BA1325" s="125" t="str">
        <f t="shared" si="676"/>
        <v/>
      </c>
      <c r="BB1325" s="115"/>
      <c r="BC1325" s="143"/>
      <c r="BD1325" s="100"/>
      <c r="BE1325" s="100"/>
      <c r="BF1325" s="100"/>
      <c r="BG1325" s="100"/>
    </row>
    <row r="1326" spans="1:59" ht="12.75" customHeight="1" x14ac:dyDescent="0.2">
      <c r="A1326" s="144"/>
      <c r="B1326" s="141"/>
      <c r="C1326" s="141"/>
      <c r="D1326" s="142"/>
      <c r="E1326" s="142"/>
      <c r="F1326" s="142"/>
      <c r="G1326" s="142"/>
      <c r="H1326" s="142"/>
      <c r="I1326" s="129"/>
      <c r="J1326" s="130"/>
      <c r="K1326" s="131" t="str">
        <f t="shared" si="647"/>
        <v/>
      </c>
      <c r="L1326" s="132" t="str">
        <f t="shared" si="648"/>
        <v/>
      </c>
      <c r="M1326" s="133" t="str">
        <f t="shared" si="649"/>
        <v/>
      </c>
      <c r="N1326" s="134" t="str">
        <f>IFERROR(IF(B:B="","",IF(R1326="Beer",SUM(LOOKUP(2,1/(Rates!$B$3:$B$5&lt;=W1326)/(Rates!$C$3:$C$5&gt;=W1326),Rates!$D$3:$D$5)*(X1326/100)*W1326),IF(R1326="Refreshment Beverage",SUM(LOOKUP(2,1/(Rates!$B$7:$B$11&lt;=W1326)/(Rates!$C$7:$C$11&gt;=W1326),Rates!$D$7:$D$11)*(X1326/100)*W1326)))),"")</f>
        <v/>
      </c>
      <c r="O1326" s="134" t="str">
        <f t="shared" si="650"/>
        <v/>
      </c>
      <c r="P1326" s="116"/>
      <c r="Q1326" s="117" t="str">
        <f t="shared" si="651"/>
        <v/>
      </c>
      <c r="R1326" s="128" t="str">
        <f t="shared" si="652"/>
        <v/>
      </c>
      <c r="S1326" s="135" t="str">
        <f>IF(B1326="","",IF(R1326="Refreshment Beverage",VLOOKUP(VALUE(Q1326),Rates!G$15:L$19,2,0),VLOOKUP(VALUE(Q1326),Rates!G$4:L$12,2,0)))</f>
        <v/>
      </c>
      <c r="T1326" s="135" t="str">
        <f t="shared" si="653"/>
        <v/>
      </c>
      <c r="U1326" s="118" t="str">
        <f t="shared" si="654"/>
        <v/>
      </c>
      <c r="V1326" s="135" t="str">
        <f t="shared" si="655"/>
        <v/>
      </c>
      <c r="W1326" s="135" t="str">
        <f t="shared" si="656"/>
        <v/>
      </c>
      <c r="X1326" s="119" t="str">
        <f t="shared" si="657"/>
        <v/>
      </c>
      <c r="Y1326" s="120" t="str">
        <f>IF(B:B="","",IF(R1326="Refreshment Beverage",VLOOKUP(Q1326,Rates!G$15:L$19,6,0)*W1326,VLOOKUP(Q1326,Rates!G$4:L$12,6,0)*W1326))</f>
        <v/>
      </c>
      <c r="Z1326" s="120" t="str">
        <f t="shared" si="658"/>
        <v/>
      </c>
      <c r="AA1326" s="120" t="str">
        <f t="shared" si="659"/>
        <v/>
      </c>
      <c r="AB1326" s="136" t="str">
        <f>IF(B:B="","",IF(R1326="Refreshment Beverage","",IF(AND(R1326="Beer",Q1326=0),SUM(LOOKUP(2,1/(Rates!$B$15:$B$18&lt;=W1326)/(Rates!$C$15:$C$18&gt;=W1326),Rates!$D$15:$D$18)*W1326),VLOOKUP(VALUE(Q:Q),Rates!A:B,2,0)*W1326)))</f>
        <v/>
      </c>
      <c r="AC1326" s="136" t="str">
        <f>IF(B:B="","",IF(R1326="Refreshment Beverage","",IF(AND(R1326="Beer",Q1326=0),SUM(LOOKUP(2,1/(Rates!$B$15:$B$18&lt;=W1326)/(Rates!$C$15:$C$18&gt;=W1326),Rates!$E$15:$E$18)*W1326),VLOOKUP(VALUE(Q:Q),Rates!A:C,3,0)*W1326)))</f>
        <v/>
      </c>
      <c r="AD1326" s="137" t="str">
        <f>IFERROR(IF(B:B="","",IF(R1326="Beer","",IF(VALUE(Q1326)=0,VLOOKUP(VLOOKUP(B:B,#REF!,16,0),Rates!A:E,2,0),VLOOKUP(VALUE(Q1326),Rates!A$31:B$34,2,0)*W1326))),0)</f>
        <v/>
      </c>
      <c r="AE1326" s="121" t="str">
        <f t="shared" si="660"/>
        <v/>
      </c>
      <c r="AF1326" s="138" t="str">
        <f t="shared" si="661"/>
        <v/>
      </c>
      <c r="AG1326" s="122" t="str">
        <f t="shared" si="662"/>
        <v/>
      </c>
      <c r="AH1326" s="123" t="str">
        <f t="shared" si="663"/>
        <v/>
      </c>
      <c r="AI1326" s="139" t="str">
        <f>IF(AE:AE="","",IF(R1326="Refreshment Beverage",AK1326*(Rates!J$19/100),ROUND(SUM(AH1326*(Rates!$J$8/100)),4)))</f>
        <v/>
      </c>
      <c r="AJ1326" s="124" t="str">
        <f t="shared" si="664"/>
        <v/>
      </c>
      <c r="AK1326" s="125" t="str">
        <f t="shared" si="665"/>
        <v/>
      </c>
      <c r="AL1326" s="121" t="str">
        <f t="shared" si="666"/>
        <v/>
      </c>
      <c r="AM1326" s="138" t="str">
        <f>IF(AS1326="","",IF(R1326="Refreshment Beverage",ROUND(AS1326*Rates!K$19,4),ROUND(AO1326*(VLOOKUP(VALUE(Q1326),Rates!G$4:L$12,3,0)),4)))</f>
        <v/>
      </c>
      <c r="AN1326" s="126" t="str">
        <f>IF(AS1326="","",IF(R1326="Refreshment Beverage",AS1326*(Rates!J$19/100),MAX(AM1326,AB1326)))</f>
        <v/>
      </c>
      <c r="AO1326" s="127" t="str">
        <f t="shared" si="667"/>
        <v/>
      </c>
      <c r="AP1326" s="127" t="str">
        <f t="shared" si="668"/>
        <v/>
      </c>
      <c r="AQ1326" s="140" t="str">
        <f>IF(AS1326="","",IF(R1326="Refreshment Beverage",ROUND(SUM(VLOOKUP(Q:Q,Rates!G$15:L$19,3,0)*(AS1326-Y1326-Z1326-AA1326)),4),ROUND(SUM(Rates!$K$8*AS1326),4)))</f>
        <v/>
      </c>
      <c r="AR1326" s="139" t="str">
        <f t="shared" si="669"/>
        <v/>
      </c>
      <c r="AS1326" s="125" t="str">
        <f t="shared" si="670"/>
        <v/>
      </c>
      <c r="AT1326" s="121" t="str">
        <f t="shared" si="671"/>
        <v/>
      </c>
      <c r="AU1326" s="138" t="str">
        <f>IF(AX1326="","",IF(R1326="Refreshment Beverage",ROUND((BA1326-Y1326-Z1326-AA1326)*VLOOKUP(VALUE(Q1326),Rates!G$15:L$19,3,0),4),ROUND(AW1326*(VLOOKUP(VALUE(Q1326),Rates!G:L,3,0)),4)))</f>
        <v/>
      </c>
      <c r="AV1326" s="126" t="str">
        <f t="shared" si="672"/>
        <v/>
      </c>
      <c r="AW1326" s="127" t="str">
        <f t="shared" si="673"/>
        <v/>
      </c>
      <c r="AX1326" s="123" t="str">
        <f t="shared" si="674"/>
        <v/>
      </c>
      <c r="AY1326" s="140" t="str">
        <f>IF(AX1326="","",IF(R1326="Refreshment Beverage",ROUND(SUM(AX1326*Rates!K$19),4),ROUND(SUM(AX1326*(Rates!J$8/100)),4)))</f>
        <v/>
      </c>
      <c r="AZ1326" s="124" t="str">
        <f t="shared" si="675"/>
        <v/>
      </c>
      <c r="BA1326" s="125" t="str">
        <f t="shared" si="676"/>
        <v/>
      </c>
      <c r="BB1326" s="115"/>
      <c r="BC1326" s="143"/>
      <c r="BD1326" s="100"/>
      <c r="BE1326" s="100"/>
      <c r="BF1326" s="100"/>
      <c r="BG1326" s="100"/>
    </row>
    <row r="1327" spans="1:59" ht="12.75" customHeight="1" x14ac:dyDescent="0.2">
      <c r="A1327" s="144"/>
      <c r="B1327" s="141"/>
      <c r="C1327" s="141"/>
      <c r="D1327" s="142"/>
      <c r="E1327" s="142"/>
      <c r="F1327" s="142"/>
      <c r="G1327" s="142"/>
      <c r="H1327" s="142"/>
      <c r="I1327" s="129"/>
      <c r="J1327" s="130"/>
      <c r="K1327" s="131" t="str">
        <f t="shared" si="647"/>
        <v/>
      </c>
      <c r="L1327" s="132" t="str">
        <f t="shared" si="648"/>
        <v/>
      </c>
      <c r="M1327" s="133" t="str">
        <f t="shared" si="649"/>
        <v/>
      </c>
      <c r="N1327" s="134" t="str">
        <f>IFERROR(IF(B:B="","",IF(R1327="Beer",SUM(LOOKUP(2,1/(Rates!$B$3:$B$5&lt;=W1327)/(Rates!$C$3:$C$5&gt;=W1327),Rates!$D$3:$D$5)*(X1327/100)*W1327),IF(R1327="Refreshment Beverage",SUM(LOOKUP(2,1/(Rates!$B$7:$B$11&lt;=W1327)/(Rates!$C$7:$C$11&gt;=W1327),Rates!$D$7:$D$11)*(X1327/100)*W1327)))),"")</f>
        <v/>
      </c>
      <c r="O1327" s="134" t="str">
        <f t="shared" si="650"/>
        <v/>
      </c>
      <c r="P1327" s="116"/>
      <c r="Q1327" s="117" t="str">
        <f t="shared" si="651"/>
        <v/>
      </c>
      <c r="R1327" s="128" t="str">
        <f t="shared" si="652"/>
        <v/>
      </c>
      <c r="S1327" s="135" t="str">
        <f>IF(B1327="","",IF(R1327="Refreshment Beverage",VLOOKUP(VALUE(Q1327),Rates!G$15:L$19,2,0),VLOOKUP(VALUE(Q1327),Rates!G$4:L$12,2,0)))</f>
        <v/>
      </c>
      <c r="T1327" s="135" t="str">
        <f t="shared" si="653"/>
        <v/>
      </c>
      <c r="U1327" s="118" t="str">
        <f t="shared" si="654"/>
        <v/>
      </c>
      <c r="V1327" s="135" t="str">
        <f t="shared" si="655"/>
        <v/>
      </c>
      <c r="W1327" s="135" t="str">
        <f t="shared" si="656"/>
        <v/>
      </c>
      <c r="X1327" s="119" t="str">
        <f t="shared" si="657"/>
        <v/>
      </c>
      <c r="Y1327" s="120" t="str">
        <f>IF(B:B="","",IF(R1327="Refreshment Beverage",VLOOKUP(Q1327,Rates!G$15:L$19,6,0)*W1327,VLOOKUP(Q1327,Rates!G$4:L$12,6,0)*W1327))</f>
        <v/>
      </c>
      <c r="Z1327" s="120" t="str">
        <f t="shared" si="658"/>
        <v/>
      </c>
      <c r="AA1327" s="120" t="str">
        <f t="shared" si="659"/>
        <v/>
      </c>
      <c r="AB1327" s="136" t="str">
        <f>IF(B:B="","",IF(R1327="Refreshment Beverage","",IF(AND(R1327="Beer",Q1327=0),SUM(LOOKUP(2,1/(Rates!$B$15:$B$18&lt;=W1327)/(Rates!$C$15:$C$18&gt;=W1327),Rates!$D$15:$D$18)*W1327),VLOOKUP(VALUE(Q:Q),Rates!A:B,2,0)*W1327)))</f>
        <v/>
      </c>
      <c r="AC1327" s="136" t="str">
        <f>IF(B:B="","",IF(R1327="Refreshment Beverage","",IF(AND(R1327="Beer",Q1327=0),SUM(LOOKUP(2,1/(Rates!$B$15:$B$18&lt;=W1327)/(Rates!$C$15:$C$18&gt;=W1327),Rates!$E$15:$E$18)*W1327),VLOOKUP(VALUE(Q:Q),Rates!A:C,3,0)*W1327)))</f>
        <v/>
      </c>
      <c r="AD1327" s="137" t="str">
        <f>IFERROR(IF(B:B="","",IF(R1327="Beer","",IF(VALUE(Q1327)=0,VLOOKUP(VLOOKUP(B:B,#REF!,16,0),Rates!A:E,2,0),VLOOKUP(VALUE(Q1327),Rates!A$31:B$34,2,0)*W1327))),0)</f>
        <v/>
      </c>
      <c r="AE1327" s="121" t="str">
        <f t="shared" si="660"/>
        <v/>
      </c>
      <c r="AF1327" s="138" t="str">
        <f t="shared" si="661"/>
        <v/>
      </c>
      <c r="AG1327" s="122" t="str">
        <f t="shared" si="662"/>
        <v/>
      </c>
      <c r="AH1327" s="123" t="str">
        <f t="shared" si="663"/>
        <v/>
      </c>
      <c r="AI1327" s="139" t="str">
        <f>IF(AE:AE="","",IF(R1327="Refreshment Beverage",AK1327*(Rates!J$19/100),ROUND(SUM(AH1327*(Rates!$J$8/100)),4)))</f>
        <v/>
      </c>
      <c r="AJ1327" s="124" t="str">
        <f t="shared" si="664"/>
        <v/>
      </c>
      <c r="AK1327" s="125" t="str">
        <f t="shared" si="665"/>
        <v/>
      </c>
      <c r="AL1327" s="121" t="str">
        <f t="shared" si="666"/>
        <v/>
      </c>
      <c r="AM1327" s="138" t="str">
        <f>IF(AS1327="","",IF(R1327="Refreshment Beverage",ROUND(AS1327*Rates!K$19,4),ROUND(AO1327*(VLOOKUP(VALUE(Q1327),Rates!G$4:L$12,3,0)),4)))</f>
        <v/>
      </c>
      <c r="AN1327" s="126" t="str">
        <f>IF(AS1327="","",IF(R1327="Refreshment Beverage",AS1327*(Rates!J$19/100),MAX(AM1327,AB1327)))</f>
        <v/>
      </c>
      <c r="AO1327" s="127" t="str">
        <f t="shared" si="667"/>
        <v/>
      </c>
      <c r="AP1327" s="127" t="str">
        <f t="shared" si="668"/>
        <v/>
      </c>
      <c r="AQ1327" s="140" t="str">
        <f>IF(AS1327="","",IF(R1327="Refreshment Beverage",ROUND(SUM(VLOOKUP(Q:Q,Rates!G$15:L$19,3,0)*(AS1327-Y1327-Z1327-AA1327)),4),ROUND(SUM(Rates!$K$8*AS1327),4)))</f>
        <v/>
      </c>
      <c r="AR1327" s="139" t="str">
        <f t="shared" si="669"/>
        <v/>
      </c>
      <c r="AS1327" s="125" t="str">
        <f t="shared" si="670"/>
        <v/>
      </c>
      <c r="AT1327" s="121" t="str">
        <f t="shared" si="671"/>
        <v/>
      </c>
      <c r="AU1327" s="138" t="str">
        <f>IF(AX1327="","",IF(R1327="Refreshment Beverage",ROUND((BA1327-Y1327-Z1327-AA1327)*VLOOKUP(VALUE(Q1327),Rates!G$15:L$19,3,0),4),ROUND(AW1327*(VLOOKUP(VALUE(Q1327),Rates!G:L,3,0)),4)))</f>
        <v/>
      </c>
      <c r="AV1327" s="126" t="str">
        <f t="shared" si="672"/>
        <v/>
      </c>
      <c r="AW1327" s="127" t="str">
        <f t="shared" si="673"/>
        <v/>
      </c>
      <c r="AX1327" s="123" t="str">
        <f t="shared" si="674"/>
        <v/>
      </c>
      <c r="AY1327" s="140" t="str">
        <f>IF(AX1327="","",IF(R1327="Refreshment Beverage",ROUND(SUM(AX1327*Rates!K$19),4),ROUND(SUM(AX1327*(Rates!J$8/100)),4)))</f>
        <v/>
      </c>
      <c r="AZ1327" s="124" t="str">
        <f t="shared" si="675"/>
        <v/>
      </c>
      <c r="BA1327" s="125" t="str">
        <f t="shared" si="676"/>
        <v/>
      </c>
      <c r="BB1327" s="115"/>
      <c r="BC1327" s="143"/>
      <c r="BD1327" s="100"/>
      <c r="BE1327" s="100"/>
      <c r="BF1327" s="100"/>
      <c r="BG1327" s="100"/>
    </row>
    <row r="1328" spans="1:59" ht="12.75" customHeight="1" x14ac:dyDescent="0.2">
      <c r="A1328" s="144"/>
      <c r="B1328" s="141"/>
      <c r="C1328" s="141"/>
      <c r="D1328" s="142"/>
      <c r="E1328" s="142"/>
      <c r="F1328" s="142"/>
      <c r="G1328" s="142"/>
      <c r="H1328" s="142"/>
      <c r="I1328" s="129"/>
      <c r="J1328" s="130"/>
      <c r="K1328" s="131" t="str">
        <f t="shared" si="647"/>
        <v/>
      </c>
      <c r="L1328" s="132" t="str">
        <f t="shared" si="648"/>
        <v/>
      </c>
      <c r="M1328" s="133" t="str">
        <f t="shared" si="649"/>
        <v/>
      </c>
      <c r="N1328" s="134" t="str">
        <f>IFERROR(IF(B:B="","",IF(R1328="Beer",SUM(LOOKUP(2,1/(Rates!$B$3:$B$5&lt;=W1328)/(Rates!$C$3:$C$5&gt;=W1328),Rates!$D$3:$D$5)*(X1328/100)*W1328),IF(R1328="Refreshment Beverage",SUM(LOOKUP(2,1/(Rates!$B$7:$B$11&lt;=W1328)/(Rates!$C$7:$C$11&gt;=W1328),Rates!$D$7:$D$11)*(X1328/100)*W1328)))),"")</f>
        <v/>
      </c>
      <c r="O1328" s="134" t="str">
        <f t="shared" si="650"/>
        <v/>
      </c>
      <c r="P1328" s="116"/>
      <c r="Q1328" s="117" t="str">
        <f t="shared" si="651"/>
        <v/>
      </c>
      <c r="R1328" s="128" t="str">
        <f t="shared" si="652"/>
        <v/>
      </c>
      <c r="S1328" s="135" t="str">
        <f>IF(B1328="","",IF(R1328="Refreshment Beverage",VLOOKUP(VALUE(Q1328),Rates!G$15:L$19,2,0),VLOOKUP(VALUE(Q1328),Rates!G$4:L$12,2,0)))</f>
        <v/>
      </c>
      <c r="T1328" s="135" t="str">
        <f t="shared" si="653"/>
        <v/>
      </c>
      <c r="U1328" s="118" t="str">
        <f t="shared" si="654"/>
        <v/>
      </c>
      <c r="V1328" s="135" t="str">
        <f t="shared" si="655"/>
        <v/>
      </c>
      <c r="W1328" s="135" t="str">
        <f t="shared" si="656"/>
        <v/>
      </c>
      <c r="X1328" s="119" t="str">
        <f t="shared" si="657"/>
        <v/>
      </c>
      <c r="Y1328" s="120" t="str">
        <f>IF(B:B="","",IF(R1328="Refreshment Beverage",VLOOKUP(Q1328,Rates!G$15:L$19,6,0)*W1328,VLOOKUP(Q1328,Rates!G$4:L$12,6,0)*W1328))</f>
        <v/>
      </c>
      <c r="Z1328" s="120" t="str">
        <f t="shared" si="658"/>
        <v/>
      </c>
      <c r="AA1328" s="120" t="str">
        <f t="shared" si="659"/>
        <v/>
      </c>
      <c r="AB1328" s="136" t="str">
        <f>IF(B:B="","",IF(R1328="Refreshment Beverage","",IF(AND(R1328="Beer",Q1328=0),SUM(LOOKUP(2,1/(Rates!$B$15:$B$18&lt;=W1328)/(Rates!$C$15:$C$18&gt;=W1328),Rates!$D$15:$D$18)*W1328),VLOOKUP(VALUE(Q:Q),Rates!A:B,2,0)*W1328)))</f>
        <v/>
      </c>
      <c r="AC1328" s="136" t="str">
        <f>IF(B:B="","",IF(R1328="Refreshment Beverage","",IF(AND(R1328="Beer",Q1328=0),SUM(LOOKUP(2,1/(Rates!$B$15:$B$18&lt;=W1328)/(Rates!$C$15:$C$18&gt;=W1328),Rates!$E$15:$E$18)*W1328),VLOOKUP(VALUE(Q:Q),Rates!A:C,3,0)*W1328)))</f>
        <v/>
      </c>
      <c r="AD1328" s="137" t="str">
        <f>IFERROR(IF(B:B="","",IF(R1328="Beer","",IF(VALUE(Q1328)=0,VLOOKUP(VLOOKUP(B:B,#REF!,16,0),Rates!A:E,2,0),VLOOKUP(VALUE(Q1328),Rates!A$31:B$34,2,0)*W1328))),0)</f>
        <v/>
      </c>
      <c r="AE1328" s="121" t="str">
        <f t="shared" si="660"/>
        <v/>
      </c>
      <c r="AF1328" s="138" t="str">
        <f t="shared" si="661"/>
        <v/>
      </c>
      <c r="AG1328" s="122" t="str">
        <f t="shared" si="662"/>
        <v/>
      </c>
      <c r="AH1328" s="123" t="str">
        <f t="shared" si="663"/>
        <v/>
      </c>
      <c r="AI1328" s="139" t="str">
        <f>IF(AE:AE="","",IF(R1328="Refreshment Beverage",AK1328*(Rates!J$19/100),ROUND(SUM(AH1328*(Rates!$J$8/100)),4)))</f>
        <v/>
      </c>
      <c r="AJ1328" s="124" t="str">
        <f t="shared" si="664"/>
        <v/>
      </c>
      <c r="AK1328" s="125" t="str">
        <f t="shared" si="665"/>
        <v/>
      </c>
      <c r="AL1328" s="121" t="str">
        <f t="shared" si="666"/>
        <v/>
      </c>
      <c r="AM1328" s="138" t="str">
        <f>IF(AS1328="","",IF(R1328="Refreshment Beverage",ROUND(AS1328*Rates!K$19,4),ROUND(AO1328*(VLOOKUP(VALUE(Q1328),Rates!G$4:L$12,3,0)),4)))</f>
        <v/>
      </c>
      <c r="AN1328" s="126" t="str">
        <f>IF(AS1328="","",IF(R1328="Refreshment Beverage",AS1328*(Rates!J$19/100),MAX(AM1328,AB1328)))</f>
        <v/>
      </c>
      <c r="AO1328" s="127" t="str">
        <f t="shared" si="667"/>
        <v/>
      </c>
      <c r="AP1328" s="127" t="str">
        <f t="shared" si="668"/>
        <v/>
      </c>
      <c r="AQ1328" s="140" t="str">
        <f>IF(AS1328="","",IF(R1328="Refreshment Beverage",ROUND(SUM(VLOOKUP(Q:Q,Rates!G$15:L$19,3,0)*(AS1328-Y1328-Z1328-AA1328)),4),ROUND(SUM(Rates!$K$8*AS1328),4)))</f>
        <v/>
      </c>
      <c r="AR1328" s="139" t="str">
        <f t="shared" si="669"/>
        <v/>
      </c>
      <c r="AS1328" s="125" t="str">
        <f t="shared" si="670"/>
        <v/>
      </c>
      <c r="AT1328" s="121" t="str">
        <f t="shared" si="671"/>
        <v/>
      </c>
      <c r="AU1328" s="138" t="str">
        <f>IF(AX1328="","",IF(R1328="Refreshment Beverage",ROUND((BA1328-Y1328-Z1328-AA1328)*VLOOKUP(VALUE(Q1328),Rates!G$15:L$19,3,0),4),ROUND(AW1328*(VLOOKUP(VALUE(Q1328),Rates!G:L,3,0)),4)))</f>
        <v/>
      </c>
      <c r="AV1328" s="126" t="str">
        <f t="shared" si="672"/>
        <v/>
      </c>
      <c r="AW1328" s="127" t="str">
        <f t="shared" si="673"/>
        <v/>
      </c>
      <c r="AX1328" s="123" t="str">
        <f t="shared" si="674"/>
        <v/>
      </c>
      <c r="AY1328" s="140" t="str">
        <f>IF(AX1328="","",IF(R1328="Refreshment Beverage",ROUND(SUM(AX1328*Rates!K$19),4),ROUND(SUM(AX1328*(Rates!J$8/100)),4)))</f>
        <v/>
      </c>
      <c r="AZ1328" s="124" t="str">
        <f t="shared" si="675"/>
        <v/>
      </c>
      <c r="BA1328" s="125" t="str">
        <f t="shared" si="676"/>
        <v/>
      </c>
      <c r="BB1328" s="115"/>
      <c r="BC1328" s="143"/>
      <c r="BD1328" s="100"/>
      <c r="BE1328" s="100"/>
      <c r="BF1328" s="100"/>
      <c r="BG1328" s="100"/>
    </row>
    <row r="1329" spans="1:59" ht="12.75" customHeight="1" x14ac:dyDescent="0.2">
      <c r="A1329" s="144"/>
      <c r="B1329" s="141"/>
      <c r="C1329" s="141"/>
      <c r="D1329" s="142"/>
      <c r="E1329" s="142"/>
      <c r="F1329" s="142"/>
      <c r="G1329" s="142"/>
      <c r="H1329" s="142"/>
      <c r="I1329" s="129"/>
      <c r="J1329" s="130"/>
      <c r="K1329" s="131" t="str">
        <f t="shared" si="647"/>
        <v/>
      </c>
      <c r="L1329" s="132" t="str">
        <f t="shared" si="648"/>
        <v/>
      </c>
      <c r="M1329" s="133" t="str">
        <f t="shared" si="649"/>
        <v/>
      </c>
      <c r="N1329" s="134" t="str">
        <f>IFERROR(IF(B:B="","",IF(R1329="Beer",SUM(LOOKUP(2,1/(Rates!$B$3:$B$5&lt;=W1329)/(Rates!$C$3:$C$5&gt;=W1329),Rates!$D$3:$D$5)*(X1329/100)*W1329),IF(R1329="Refreshment Beverage",SUM(LOOKUP(2,1/(Rates!$B$7:$B$11&lt;=W1329)/(Rates!$C$7:$C$11&gt;=W1329),Rates!$D$7:$D$11)*(X1329/100)*W1329)))),"")</f>
        <v/>
      </c>
      <c r="O1329" s="134" t="str">
        <f t="shared" si="650"/>
        <v/>
      </c>
      <c r="P1329" s="116"/>
      <c r="Q1329" s="117" t="str">
        <f t="shared" si="651"/>
        <v/>
      </c>
      <c r="R1329" s="128" t="str">
        <f t="shared" si="652"/>
        <v/>
      </c>
      <c r="S1329" s="135" t="str">
        <f>IF(B1329="","",IF(R1329="Refreshment Beverage",VLOOKUP(VALUE(Q1329),Rates!G$15:L$19,2,0),VLOOKUP(VALUE(Q1329),Rates!G$4:L$12,2,0)))</f>
        <v/>
      </c>
      <c r="T1329" s="135" t="str">
        <f t="shared" si="653"/>
        <v/>
      </c>
      <c r="U1329" s="118" t="str">
        <f t="shared" si="654"/>
        <v/>
      </c>
      <c r="V1329" s="135" t="str">
        <f t="shared" si="655"/>
        <v/>
      </c>
      <c r="W1329" s="135" t="str">
        <f t="shared" si="656"/>
        <v/>
      </c>
      <c r="X1329" s="119" t="str">
        <f t="shared" si="657"/>
        <v/>
      </c>
      <c r="Y1329" s="120" t="str">
        <f>IF(B:B="","",IF(R1329="Refreshment Beverage",VLOOKUP(Q1329,Rates!G$15:L$19,6,0)*W1329,VLOOKUP(Q1329,Rates!G$4:L$12,6,0)*W1329))</f>
        <v/>
      </c>
      <c r="Z1329" s="120" t="str">
        <f t="shared" si="658"/>
        <v/>
      </c>
      <c r="AA1329" s="120" t="str">
        <f t="shared" si="659"/>
        <v/>
      </c>
      <c r="AB1329" s="136" t="str">
        <f>IF(B:B="","",IF(R1329="Refreshment Beverage","",IF(AND(R1329="Beer",Q1329=0),SUM(LOOKUP(2,1/(Rates!$B$15:$B$18&lt;=W1329)/(Rates!$C$15:$C$18&gt;=W1329),Rates!$D$15:$D$18)*W1329),VLOOKUP(VALUE(Q:Q),Rates!A:B,2,0)*W1329)))</f>
        <v/>
      </c>
      <c r="AC1329" s="136" t="str">
        <f>IF(B:B="","",IF(R1329="Refreshment Beverage","",IF(AND(R1329="Beer",Q1329=0),SUM(LOOKUP(2,1/(Rates!$B$15:$B$18&lt;=W1329)/(Rates!$C$15:$C$18&gt;=W1329),Rates!$E$15:$E$18)*W1329),VLOOKUP(VALUE(Q:Q),Rates!A:C,3,0)*W1329)))</f>
        <v/>
      </c>
      <c r="AD1329" s="137" t="str">
        <f>IFERROR(IF(B:B="","",IF(R1329="Beer","",IF(VALUE(Q1329)=0,VLOOKUP(VLOOKUP(B:B,#REF!,16,0),Rates!A:E,2,0),VLOOKUP(VALUE(Q1329),Rates!A$31:B$34,2,0)*W1329))),0)</f>
        <v/>
      </c>
      <c r="AE1329" s="121" t="str">
        <f t="shared" si="660"/>
        <v/>
      </c>
      <c r="AF1329" s="138" t="str">
        <f t="shared" si="661"/>
        <v/>
      </c>
      <c r="AG1329" s="122" t="str">
        <f t="shared" si="662"/>
        <v/>
      </c>
      <c r="AH1329" s="123" t="str">
        <f t="shared" si="663"/>
        <v/>
      </c>
      <c r="AI1329" s="139" t="str">
        <f>IF(AE:AE="","",IF(R1329="Refreshment Beverage",AK1329*(Rates!J$19/100),ROUND(SUM(AH1329*(Rates!$J$8/100)),4)))</f>
        <v/>
      </c>
      <c r="AJ1329" s="124" t="str">
        <f t="shared" si="664"/>
        <v/>
      </c>
      <c r="AK1329" s="125" t="str">
        <f t="shared" si="665"/>
        <v/>
      </c>
      <c r="AL1329" s="121" t="str">
        <f t="shared" si="666"/>
        <v/>
      </c>
      <c r="AM1329" s="138" t="str">
        <f>IF(AS1329="","",IF(R1329="Refreshment Beverage",ROUND(AS1329*Rates!K$19,4),ROUND(AO1329*(VLOOKUP(VALUE(Q1329),Rates!G$4:L$12,3,0)),4)))</f>
        <v/>
      </c>
      <c r="AN1329" s="126" t="str">
        <f>IF(AS1329="","",IF(R1329="Refreshment Beverage",AS1329*(Rates!J$19/100),MAX(AM1329,AB1329)))</f>
        <v/>
      </c>
      <c r="AO1329" s="127" t="str">
        <f t="shared" si="667"/>
        <v/>
      </c>
      <c r="AP1329" s="127" t="str">
        <f t="shared" si="668"/>
        <v/>
      </c>
      <c r="AQ1329" s="140" t="str">
        <f>IF(AS1329="","",IF(R1329="Refreshment Beverage",ROUND(SUM(VLOOKUP(Q:Q,Rates!G$15:L$19,3,0)*(AS1329-Y1329-Z1329-AA1329)),4),ROUND(SUM(Rates!$K$8*AS1329),4)))</f>
        <v/>
      </c>
      <c r="AR1329" s="139" t="str">
        <f t="shared" si="669"/>
        <v/>
      </c>
      <c r="AS1329" s="125" t="str">
        <f t="shared" si="670"/>
        <v/>
      </c>
      <c r="AT1329" s="121" t="str">
        <f t="shared" si="671"/>
        <v/>
      </c>
      <c r="AU1329" s="138" t="str">
        <f>IF(AX1329="","",IF(R1329="Refreshment Beverage",ROUND((BA1329-Y1329-Z1329-AA1329)*VLOOKUP(VALUE(Q1329),Rates!G$15:L$19,3,0),4),ROUND(AW1329*(VLOOKUP(VALUE(Q1329),Rates!G:L,3,0)),4)))</f>
        <v/>
      </c>
      <c r="AV1329" s="126" t="str">
        <f t="shared" si="672"/>
        <v/>
      </c>
      <c r="AW1329" s="127" t="str">
        <f t="shared" si="673"/>
        <v/>
      </c>
      <c r="AX1329" s="123" t="str">
        <f t="shared" si="674"/>
        <v/>
      </c>
      <c r="AY1329" s="140" t="str">
        <f>IF(AX1329="","",IF(R1329="Refreshment Beverage",ROUND(SUM(AX1329*Rates!K$19),4),ROUND(SUM(AX1329*(Rates!J$8/100)),4)))</f>
        <v/>
      </c>
      <c r="AZ1329" s="124" t="str">
        <f t="shared" si="675"/>
        <v/>
      </c>
      <c r="BA1329" s="125" t="str">
        <f t="shared" si="676"/>
        <v/>
      </c>
      <c r="BB1329" s="115"/>
      <c r="BC1329" s="143"/>
      <c r="BD1329" s="100"/>
      <c r="BE1329" s="100"/>
      <c r="BF1329" s="100"/>
      <c r="BG1329" s="100"/>
    </row>
    <row r="1330" spans="1:59" ht="12.75" customHeight="1" x14ac:dyDescent="0.2">
      <c r="A1330" s="144"/>
      <c r="B1330" s="141"/>
      <c r="C1330" s="141"/>
      <c r="D1330" s="142"/>
      <c r="E1330" s="142"/>
      <c r="F1330" s="142"/>
      <c r="G1330" s="142"/>
      <c r="H1330" s="142"/>
      <c r="I1330" s="129"/>
      <c r="J1330" s="130"/>
      <c r="K1330" s="131" t="str">
        <f t="shared" si="647"/>
        <v/>
      </c>
      <c r="L1330" s="132" t="str">
        <f t="shared" si="648"/>
        <v/>
      </c>
      <c r="M1330" s="133" t="str">
        <f t="shared" si="649"/>
        <v/>
      </c>
      <c r="N1330" s="134" t="str">
        <f>IFERROR(IF(B:B="","",IF(R1330="Beer",SUM(LOOKUP(2,1/(Rates!$B$3:$B$5&lt;=W1330)/(Rates!$C$3:$C$5&gt;=W1330),Rates!$D$3:$D$5)*(X1330/100)*W1330),IF(R1330="Refreshment Beverage",SUM(LOOKUP(2,1/(Rates!$B$7:$B$11&lt;=W1330)/(Rates!$C$7:$C$11&gt;=W1330),Rates!$D$7:$D$11)*(X1330/100)*W1330)))),"")</f>
        <v/>
      </c>
      <c r="O1330" s="134" t="str">
        <f t="shared" si="650"/>
        <v/>
      </c>
      <c r="P1330" s="116"/>
      <c r="Q1330" s="117" t="str">
        <f t="shared" si="651"/>
        <v/>
      </c>
      <c r="R1330" s="128" t="str">
        <f t="shared" si="652"/>
        <v/>
      </c>
      <c r="S1330" s="135" t="str">
        <f>IF(B1330="","",IF(R1330="Refreshment Beverage",VLOOKUP(VALUE(Q1330),Rates!G$15:L$19,2,0),VLOOKUP(VALUE(Q1330),Rates!G$4:L$12,2,0)))</f>
        <v/>
      </c>
      <c r="T1330" s="135" t="str">
        <f t="shared" si="653"/>
        <v/>
      </c>
      <c r="U1330" s="118" t="str">
        <f t="shared" si="654"/>
        <v/>
      </c>
      <c r="V1330" s="135" t="str">
        <f t="shared" si="655"/>
        <v/>
      </c>
      <c r="W1330" s="135" t="str">
        <f t="shared" si="656"/>
        <v/>
      </c>
      <c r="X1330" s="119" t="str">
        <f t="shared" si="657"/>
        <v/>
      </c>
      <c r="Y1330" s="120" t="str">
        <f>IF(B:B="","",IF(R1330="Refreshment Beverage",VLOOKUP(Q1330,Rates!G$15:L$19,6,0)*W1330,VLOOKUP(Q1330,Rates!G$4:L$12,6,0)*W1330))</f>
        <v/>
      </c>
      <c r="Z1330" s="120" t="str">
        <f t="shared" si="658"/>
        <v/>
      </c>
      <c r="AA1330" s="120" t="str">
        <f t="shared" si="659"/>
        <v/>
      </c>
      <c r="AB1330" s="136" t="str">
        <f>IF(B:B="","",IF(R1330="Refreshment Beverage","",IF(AND(R1330="Beer",Q1330=0),SUM(LOOKUP(2,1/(Rates!$B$15:$B$18&lt;=W1330)/(Rates!$C$15:$C$18&gt;=W1330),Rates!$D$15:$D$18)*W1330),VLOOKUP(VALUE(Q:Q),Rates!A:B,2,0)*W1330)))</f>
        <v/>
      </c>
      <c r="AC1330" s="136" t="str">
        <f>IF(B:B="","",IF(R1330="Refreshment Beverage","",IF(AND(R1330="Beer",Q1330=0),SUM(LOOKUP(2,1/(Rates!$B$15:$B$18&lt;=W1330)/(Rates!$C$15:$C$18&gt;=W1330),Rates!$E$15:$E$18)*W1330),VLOOKUP(VALUE(Q:Q),Rates!A:C,3,0)*W1330)))</f>
        <v/>
      </c>
      <c r="AD1330" s="137" t="str">
        <f>IFERROR(IF(B:B="","",IF(R1330="Beer","",IF(VALUE(Q1330)=0,VLOOKUP(VLOOKUP(B:B,#REF!,16,0),Rates!A:E,2,0),VLOOKUP(VALUE(Q1330),Rates!A$31:B$34,2,0)*W1330))),0)</f>
        <v/>
      </c>
      <c r="AE1330" s="121" t="str">
        <f t="shared" si="660"/>
        <v/>
      </c>
      <c r="AF1330" s="138" t="str">
        <f t="shared" si="661"/>
        <v/>
      </c>
      <c r="AG1330" s="122" t="str">
        <f t="shared" si="662"/>
        <v/>
      </c>
      <c r="AH1330" s="123" t="str">
        <f t="shared" si="663"/>
        <v/>
      </c>
      <c r="AI1330" s="139" t="str">
        <f>IF(AE:AE="","",IF(R1330="Refreshment Beverage",AK1330*(Rates!J$19/100),ROUND(SUM(AH1330*(Rates!$J$8/100)),4)))</f>
        <v/>
      </c>
      <c r="AJ1330" s="124" t="str">
        <f t="shared" si="664"/>
        <v/>
      </c>
      <c r="AK1330" s="125" t="str">
        <f t="shared" si="665"/>
        <v/>
      </c>
      <c r="AL1330" s="121" t="str">
        <f t="shared" si="666"/>
        <v/>
      </c>
      <c r="AM1330" s="138" t="str">
        <f>IF(AS1330="","",IF(R1330="Refreshment Beverage",ROUND(AS1330*Rates!K$19,4),ROUND(AO1330*(VLOOKUP(VALUE(Q1330),Rates!G$4:L$12,3,0)),4)))</f>
        <v/>
      </c>
      <c r="AN1330" s="126" t="str">
        <f>IF(AS1330="","",IF(R1330="Refreshment Beverage",AS1330*(Rates!J$19/100),MAX(AM1330,AB1330)))</f>
        <v/>
      </c>
      <c r="AO1330" s="127" t="str">
        <f t="shared" si="667"/>
        <v/>
      </c>
      <c r="AP1330" s="127" t="str">
        <f t="shared" si="668"/>
        <v/>
      </c>
      <c r="AQ1330" s="140" t="str">
        <f>IF(AS1330="","",IF(R1330="Refreshment Beverage",ROUND(SUM(VLOOKUP(Q:Q,Rates!G$15:L$19,3,0)*(AS1330-Y1330-Z1330-AA1330)),4),ROUND(SUM(Rates!$K$8*AS1330),4)))</f>
        <v/>
      </c>
      <c r="AR1330" s="139" t="str">
        <f t="shared" si="669"/>
        <v/>
      </c>
      <c r="AS1330" s="125" t="str">
        <f t="shared" si="670"/>
        <v/>
      </c>
      <c r="AT1330" s="121" t="str">
        <f t="shared" si="671"/>
        <v/>
      </c>
      <c r="AU1330" s="138" t="str">
        <f>IF(AX1330="","",IF(R1330="Refreshment Beverage",ROUND((BA1330-Y1330-Z1330-AA1330)*VLOOKUP(VALUE(Q1330),Rates!G$15:L$19,3,0),4),ROUND(AW1330*(VLOOKUP(VALUE(Q1330),Rates!G:L,3,0)),4)))</f>
        <v/>
      </c>
      <c r="AV1330" s="126" t="str">
        <f t="shared" si="672"/>
        <v/>
      </c>
      <c r="AW1330" s="127" t="str">
        <f t="shared" si="673"/>
        <v/>
      </c>
      <c r="AX1330" s="123" t="str">
        <f t="shared" si="674"/>
        <v/>
      </c>
      <c r="AY1330" s="140" t="str">
        <f>IF(AX1330="","",IF(R1330="Refreshment Beverage",ROUND(SUM(AX1330*Rates!K$19),4),ROUND(SUM(AX1330*(Rates!J$8/100)),4)))</f>
        <v/>
      </c>
      <c r="AZ1330" s="124" t="str">
        <f t="shared" si="675"/>
        <v/>
      </c>
      <c r="BA1330" s="125" t="str">
        <f t="shared" si="676"/>
        <v/>
      </c>
      <c r="BB1330" s="115"/>
      <c r="BC1330" s="143"/>
      <c r="BD1330" s="100"/>
      <c r="BE1330" s="100"/>
      <c r="BF1330" s="100"/>
      <c r="BG1330" s="100"/>
    </row>
    <row r="1331" spans="1:59" ht="12.75" customHeight="1" x14ac:dyDescent="0.2">
      <c r="A1331" s="144"/>
      <c r="B1331" s="141"/>
      <c r="C1331" s="141"/>
      <c r="D1331" s="142"/>
      <c r="E1331" s="142"/>
      <c r="F1331" s="142"/>
      <c r="G1331" s="142"/>
      <c r="H1331" s="142"/>
      <c r="I1331" s="129"/>
      <c r="J1331" s="130"/>
      <c r="K1331" s="131" t="str">
        <f t="shared" si="647"/>
        <v/>
      </c>
      <c r="L1331" s="132" t="str">
        <f t="shared" si="648"/>
        <v/>
      </c>
      <c r="M1331" s="133" t="str">
        <f t="shared" si="649"/>
        <v/>
      </c>
      <c r="N1331" s="134" t="str">
        <f>IFERROR(IF(B:B="","",IF(R1331="Beer",SUM(LOOKUP(2,1/(Rates!$B$3:$B$5&lt;=W1331)/(Rates!$C$3:$C$5&gt;=W1331),Rates!$D$3:$D$5)*(X1331/100)*W1331),IF(R1331="Refreshment Beverage",SUM(LOOKUP(2,1/(Rates!$B$7:$B$11&lt;=W1331)/(Rates!$C$7:$C$11&gt;=W1331),Rates!$D$7:$D$11)*(X1331/100)*W1331)))),"")</f>
        <v/>
      </c>
      <c r="O1331" s="134" t="str">
        <f t="shared" si="650"/>
        <v/>
      </c>
      <c r="P1331" s="116"/>
      <c r="Q1331" s="117" t="str">
        <f t="shared" si="651"/>
        <v/>
      </c>
      <c r="R1331" s="128" t="str">
        <f t="shared" si="652"/>
        <v/>
      </c>
      <c r="S1331" s="135" t="str">
        <f>IF(B1331="","",IF(R1331="Refreshment Beverage",VLOOKUP(VALUE(Q1331),Rates!G$15:L$19,2,0),VLOOKUP(VALUE(Q1331),Rates!G$4:L$12,2,0)))</f>
        <v/>
      </c>
      <c r="T1331" s="135" t="str">
        <f t="shared" si="653"/>
        <v/>
      </c>
      <c r="U1331" s="118" t="str">
        <f t="shared" si="654"/>
        <v/>
      </c>
      <c r="V1331" s="135" t="str">
        <f t="shared" si="655"/>
        <v/>
      </c>
      <c r="W1331" s="135" t="str">
        <f t="shared" si="656"/>
        <v/>
      </c>
      <c r="X1331" s="119" t="str">
        <f t="shared" si="657"/>
        <v/>
      </c>
      <c r="Y1331" s="120" t="str">
        <f>IF(B:B="","",IF(R1331="Refreshment Beverage",VLOOKUP(Q1331,Rates!G$15:L$19,6,0)*W1331,VLOOKUP(Q1331,Rates!G$4:L$12,6,0)*W1331))</f>
        <v/>
      </c>
      <c r="Z1331" s="120" t="str">
        <f t="shared" si="658"/>
        <v/>
      </c>
      <c r="AA1331" s="120" t="str">
        <f t="shared" si="659"/>
        <v/>
      </c>
      <c r="AB1331" s="136" t="str">
        <f>IF(B:B="","",IF(R1331="Refreshment Beverage","",IF(AND(R1331="Beer",Q1331=0),SUM(LOOKUP(2,1/(Rates!$B$15:$B$18&lt;=W1331)/(Rates!$C$15:$C$18&gt;=W1331),Rates!$D$15:$D$18)*W1331),VLOOKUP(VALUE(Q:Q),Rates!A:B,2,0)*W1331)))</f>
        <v/>
      </c>
      <c r="AC1331" s="136" t="str">
        <f>IF(B:B="","",IF(R1331="Refreshment Beverage","",IF(AND(R1331="Beer",Q1331=0),SUM(LOOKUP(2,1/(Rates!$B$15:$B$18&lt;=W1331)/(Rates!$C$15:$C$18&gt;=W1331),Rates!$E$15:$E$18)*W1331),VLOOKUP(VALUE(Q:Q),Rates!A:C,3,0)*W1331)))</f>
        <v/>
      </c>
      <c r="AD1331" s="137" t="str">
        <f>IFERROR(IF(B:B="","",IF(R1331="Beer","",IF(VALUE(Q1331)=0,VLOOKUP(VLOOKUP(B:B,#REF!,16,0),Rates!A:E,2,0),VLOOKUP(VALUE(Q1331),Rates!A$31:B$34,2,0)*W1331))),0)</f>
        <v/>
      </c>
      <c r="AE1331" s="121" t="str">
        <f t="shared" si="660"/>
        <v/>
      </c>
      <c r="AF1331" s="138" t="str">
        <f t="shared" si="661"/>
        <v/>
      </c>
      <c r="AG1331" s="122" t="str">
        <f t="shared" si="662"/>
        <v/>
      </c>
      <c r="AH1331" s="123" t="str">
        <f t="shared" si="663"/>
        <v/>
      </c>
      <c r="AI1331" s="139" t="str">
        <f>IF(AE:AE="","",IF(R1331="Refreshment Beverage",AK1331*(Rates!J$19/100),ROUND(SUM(AH1331*(Rates!$J$8/100)),4)))</f>
        <v/>
      </c>
      <c r="AJ1331" s="124" t="str">
        <f t="shared" si="664"/>
        <v/>
      </c>
      <c r="AK1331" s="125" t="str">
        <f t="shared" si="665"/>
        <v/>
      </c>
      <c r="AL1331" s="121" t="str">
        <f t="shared" si="666"/>
        <v/>
      </c>
      <c r="AM1331" s="138" t="str">
        <f>IF(AS1331="","",IF(R1331="Refreshment Beverage",ROUND(AS1331*Rates!K$19,4),ROUND(AO1331*(VLOOKUP(VALUE(Q1331),Rates!G$4:L$12,3,0)),4)))</f>
        <v/>
      </c>
      <c r="AN1331" s="126" t="str">
        <f>IF(AS1331="","",IF(R1331="Refreshment Beverage",AS1331*(Rates!J$19/100),MAX(AM1331,AB1331)))</f>
        <v/>
      </c>
      <c r="AO1331" s="127" t="str">
        <f t="shared" si="667"/>
        <v/>
      </c>
      <c r="AP1331" s="127" t="str">
        <f t="shared" si="668"/>
        <v/>
      </c>
      <c r="AQ1331" s="140" t="str">
        <f>IF(AS1331="","",IF(R1331="Refreshment Beverage",ROUND(SUM(VLOOKUP(Q:Q,Rates!G$15:L$19,3,0)*(AS1331-Y1331-Z1331-AA1331)),4),ROUND(SUM(Rates!$K$8*AS1331),4)))</f>
        <v/>
      </c>
      <c r="AR1331" s="139" t="str">
        <f t="shared" si="669"/>
        <v/>
      </c>
      <c r="AS1331" s="125" t="str">
        <f t="shared" si="670"/>
        <v/>
      </c>
      <c r="AT1331" s="121" t="str">
        <f t="shared" si="671"/>
        <v/>
      </c>
      <c r="AU1331" s="138" t="str">
        <f>IF(AX1331="","",IF(R1331="Refreshment Beverage",ROUND((BA1331-Y1331-Z1331-AA1331)*VLOOKUP(VALUE(Q1331),Rates!G$15:L$19,3,0),4),ROUND(AW1331*(VLOOKUP(VALUE(Q1331),Rates!G:L,3,0)),4)))</f>
        <v/>
      </c>
      <c r="AV1331" s="126" t="str">
        <f t="shared" si="672"/>
        <v/>
      </c>
      <c r="AW1331" s="127" t="str">
        <f t="shared" si="673"/>
        <v/>
      </c>
      <c r="AX1331" s="123" t="str">
        <f t="shared" si="674"/>
        <v/>
      </c>
      <c r="AY1331" s="140" t="str">
        <f>IF(AX1331="","",IF(R1331="Refreshment Beverage",ROUND(SUM(AX1331*Rates!K$19),4),ROUND(SUM(AX1331*(Rates!J$8/100)),4)))</f>
        <v/>
      </c>
      <c r="AZ1331" s="124" t="str">
        <f t="shared" si="675"/>
        <v/>
      </c>
      <c r="BA1331" s="125" t="str">
        <f t="shared" si="676"/>
        <v/>
      </c>
      <c r="BB1331" s="115"/>
      <c r="BC1331" s="143"/>
      <c r="BD1331" s="100"/>
      <c r="BE1331" s="100"/>
      <c r="BF1331" s="100"/>
      <c r="BG1331" s="100"/>
    </row>
    <row r="1332" spans="1:59" ht="12.75" customHeight="1" x14ac:dyDescent="0.2">
      <c r="A1332" s="144"/>
      <c r="B1332" s="141"/>
      <c r="C1332" s="141"/>
      <c r="D1332" s="142"/>
      <c r="E1332" s="142"/>
      <c r="F1332" s="142"/>
      <c r="G1332" s="142"/>
      <c r="H1332" s="142"/>
      <c r="I1332" s="129"/>
      <c r="J1332" s="130"/>
      <c r="K1332" s="131" t="str">
        <f t="shared" si="647"/>
        <v/>
      </c>
      <c r="L1332" s="132" t="str">
        <f t="shared" si="648"/>
        <v/>
      </c>
      <c r="M1332" s="133" t="str">
        <f t="shared" si="649"/>
        <v/>
      </c>
      <c r="N1332" s="134" t="str">
        <f>IFERROR(IF(B:B="","",IF(R1332="Beer",SUM(LOOKUP(2,1/(Rates!$B$3:$B$5&lt;=W1332)/(Rates!$C$3:$C$5&gt;=W1332),Rates!$D$3:$D$5)*(X1332/100)*W1332),IF(R1332="Refreshment Beverage",SUM(LOOKUP(2,1/(Rates!$B$7:$B$11&lt;=W1332)/(Rates!$C$7:$C$11&gt;=W1332),Rates!$D$7:$D$11)*(X1332/100)*W1332)))),"")</f>
        <v/>
      </c>
      <c r="O1332" s="134" t="str">
        <f t="shared" si="650"/>
        <v/>
      </c>
      <c r="P1332" s="116"/>
      <c r="Q1332" s="117" t="str">
        <f t="shared" si="651"/>
        <v/>
      </c>
      <c r="R1332" s="128" t="str">
        <f t="shared" si="652"/>
        <v/>
      </c>
      <c r="S1332" s="135" t="str">
        <f>IF(B1332="","",IF(R1332="Refreshment Beverage",VLOOKUP(VALUE(Q1332),Rates!G$15:L$19,2,0),VLOOKUP(VALUE(Q1332),Rates!G$4:L$12,2,0)))</f>
        <v/>
      </c>
      <c r="T1332" s="135" t="str">
        <f t="shared" si="653"/>
        <v/>
      </c>
      <c r="U1332" s="118" t="str">
        <f t="shared" si="654"/>
        <v/>
      </c>
      <c r="V1332" s="135" t="str">
        <f t="shared" si="655"/>
        <v/>
      </c>
      <c r="W1332" s="135" t="str">
        <f t="shared" si="656"/>
        <v/>
      </c>
      <c r="X1332" s="119" t="str">
        <f t="shared" si="657"/>
        <v/>
      </c>
      <c r="Y1332" s="120" t="str">
        <f>IF(B:B="","",IF(R1332="Refreshment Beverage",VLOOKUP(Q1332,Rates!G$15:L$19,6,0)*W1332,VLOOKUP(Q1332,Rates!G$4:L$12,6,0)*W1332))</f>
        <v/>
      </c>
      <c r="Z1332" s="120" t="str">
        <f t="shared" si="658"/>
        <v/>
      </c>
      <c r="AA1332" s="120" t="str">
        <f t="shared" si="659"/>
        <v/>
      </c>
      <c r="AB1332" s="136" t="str">
        <f>IF(B:B="","",IF(R1332="Refreshment Beverage","",IF(AND(R1332="Beer",Q1332=0),SUM(LOOKUP(2,1/(Rates!$B$15:$B$18&lt;=W1332)/(Rates!$C$15:$C$18&gt;=W1332),Rates!$D$15:$D$18)*W1332),VLOOKUP(VALUE(Q:Q),Rates!A:B,2,0)*W1332)))</f>
        <v/>
      </c>
      <c r="AC1332" s="136" t="str">
        <f>IF(B:B="","",IF(R1332="Refreshment Beverage","",IF(AND(R1332="Beer",Q1332=0),SUM(LOOKUP(2,1/(Rates!$B$15:$B$18&lt;=W1332)/(Rates!$C$15:$C$18&gt;=W1332),Rates!$E$15:$E$18)*W1332),VLOOKUP(VALUE(Q:Q),Rates!A:C,3,0)*W1332)))</f>
        <v/>
      </c>
      <c r="AD1332" s="137" t="str">
        <f>IFERROR(IF(B:B="","",IF(R1332="Beer","",IF(VALUE(Q1332)=0,VLOOKUP(VLOOKUP(B:B,#REF!,16,0),Rates!A:E,2,0),VLOOKUP(VALUE(Q1332),Rates!A$31:B$34,2,0)*W1332))),0)</f>
        <v/>
      </c>
      <c r="AE1332" s="121" t="str">
        <f t="shared" si="660"/>
        <v/>
      </c>
      <c r="AF1332" s="138" t="str">
        <f t="shared" si="661"/>
        <v/>
      </c>
      <c r="AG1332" s="122" t="str">
        <f t="shared" si="662"/>
        <v/>
      </c>
      <c r="AH1332" s="123" t="str">
        <f t="shared" si="663"/>
        <v/>
      </c>
      <c r="AI1332" s="139" t="str">
        <f>IF(AE:AE="","",IF(R1332="Refreshment Beverage",AK1332*(Rates!J$19/100),ROUND(SUM(AH1332*(Rates!$J$8/100)),4)))</f>
        <v/>
      </c>
      <c r="AJ1332" s="124" t="str">
        <f t="shared" si="664"/>
        <v/>
      </c>
      <c r="AK1332" s="125" t="str">
        <f t="shared" si="665"/>
        <v/>
      </c>
      <c r="AL1332" s="121" t="str">
        <f t="shared" si="666"/>
        <v/>
      </c>
      <c r="AM1332" s="138" t="str">
        <f>IF(AS1332="","",IF(R1332="Refreshment Beverage",ROUND(AS1332*Rates!K$19,4),ROUND(AO1332*(VLOOKUP(VALUE(Q1332),Rates!G$4:L$12,3,0)),4)))</f>
        <v/>
      </c>
      <c r="AN1332" s="126" t="str">
        <f>IF(AS1332="","",IF(R1332="Refreshment Beverage",AS1332*(Rates!J$19/100),MAX(AM1332,AB1332)))</f>
        <v/>
      </c>
      <c r="AO1332" s="127" t="str">
        <f t="shared" si="667"/>
        <v/>
      </c>
      <c r="AP1332" s="127" t="str">
        <f t="shared" si="668"/>
        <v/>
      </c>
      <c r="AQ1332" s="140" t="str">
        <f>IF(AS1332="","",IF(R1332="Refreshment Beverage",ROUND(SUM(VLOOKUP(Q:Q,Rates!G$15:L$19,3,0)*(AS1332-Y1332-Z1332-AA1332)),4),ROUND(SUM(Rates!$K$8*AS1332),4)))</f>
        <v/>
      </c>
      <c r="AR1332" s="139" t="str">
        <f t="shared" si="669"/>
        <v/>
      </c>
      <c r="AS1332" s="125" t="str">
        <f t="shared" si="670"/>
        <v/>
      </c>
      <c r="AT1332" s="121" t="str">
        <f t="shared" si="671"/>
        <v/>
      </c>
      <c r="AU1332" s="138" t="str">
        <f>IF(AX1332="","",IF(R1332="Refreshment Beverage",ROUND((BA1332-Y1332-Z1332-AA1332)*VLOOKUP(VALUE(Q1332),Rates!G$15:L$19,3,0),4),ROUND(AW1332*(VLOOKUP(VALUE(Q1332),Rates!G:L,3,0)),4)))</f>
        <v/>
      </c>
      <c r="AV1332" s="126" t="str">
        <f t="shared" si="672"/>
        <v/>
      </c>
      <c r="AW1332" s="127" t="str">
        <f t="shared" si="673"/>
        <v/>
      </c>
      <c r="AX1332" s="123" t="str">
        <f t="shared" si="674"/>
        <v/>
      </c>
      <c r="AY1332" s="140" t="str">
        <f>IF(AX1332="","",IF(R1332="Refreshment Beverage",ROUND(SUM(AX1332*Rates!K$19),4),ROUND(SUM(AX1332*(Rates!J$8/100)),4)))</f>
        <v/>
      </c>
      <c r="AZ1332" s="124" t="str">
        <f t="shared" si="675"/>
        <v/>
      </c>
      <c r="BA1332" s="125" t="str">
        <f t="shared" si="676"/>
        <v/>
      </c>
      <c r="BB1332" s="115"/>
      <c r="BC1332" s="143"/>
      <c r="BD1332" s="100"/>
      <c r="BE1332" s="100"/>
      <c r="BF1332" s="100"/>
      <c r="BG1332" s="100"/>
    </row>
    <row r="1333" spans="1:59" ht="12.75" customHeight="1" x14ac:dyDescent="0.2">
      <c r="A1333" s="144"/>
      <c r="B1333" s="141"/>
      <c r="C1333" s="141"/>
      <c r="D1333" s="142"/>
      <c r="E1333" s="142"/>
      <c r="F1333" s="142"/>
      <c r="G1333" s="142"/>
      <c r="H1333" s="142"/>
      <c r="I1333" s="129"/>
      <c r="J1333" s="130"/>
      <c r="K1333" s="131" t="str">
        <f t="shared" si="647"/>
        <v/>
      </c>
      <c r="L1333" s="132" t="str">
        <f t="shared" si="648"/>
        <v/>
      </c>
      <c r="M1333" s="133" t="str">
        <f t="shared" si="649"/>
        <v/>
      </c>
      <c r="N1333" s="134" t="str">
        <f>IFERROR(IF(B:B="","",IF(R1333="Beer",SUM(LOOKUP(2,1/(Rates!$B$3:$B$5&lt;=W1333)/(Rates!$C$3:$C$5&gt;=W1333),Rates!$D$3:$D$5)*(X1333/100)*W1333),IF(R1333="Refreshment Beverage",SUM(LOOKUP(2,1/(Rates!$B$7:$B$11&lt;=W1333)/(Rates!$C$7:$C$11&gt;=W1333),Rates!$D$7:$D$11)*(X1333/100)*W1333)))),"")</f>
        <v/>
      </c>
      <c r="O1333" s="134" t="str">
        <f t="shared" si="650"/>
        <v/>
      </c>
      <c r="P1333" s="116"/>
      <c r="Q1333" s="117" t="str">
        <f t="shared" si="651"/>
        <v/>
      </c>
      <c r="R1333" s="128" t="str">
        <f t="shared" si="652"/>
        <v/>
      </c>
      <c r="S1333" s="135" t="str">
        <f>IF(B1333="","",IF(R1333="Refreshment Beverage",VLOOKUP(VALUE(Q1333),Rates!G$15:L$19,2,0),VLOOKUP(VALUE(Q1333),Rates!G$4:L$12,2,0)))</f>
        <v/>
      </c>
      <c r="T1333" s="135" t="str">
        <f t="shared" si="653"/>
        <v/>
      </c>
      <c r="U1333" s="118" t="str">
        <f t="shared" si="654"/>
        <v/>
      </c>
      <c r="V1333" s="135" t="str">
        <f t="shared" si="655"/>
        <v/>
      </c>
      <c r="W1333" s="135" t="str">
        <f t="shared" si="656"/>
        <v/>
      </c>
      <c r="X1333" s="119" t="str">
        <f t="shared" si="657"/>
        <v/>
      </c>
      <c r="Y1333" s="120" t="str">
        <f>IF(B:B="","",IF(R1333="Refreshment Beverage",VLOOKUP(Q1333,Rates!G$15:L$19,6,0)*W1333,VLOOKUP(Q1333,Rates!G$4:L$12,6,0)*W1333))</f>
        <v/>
      </c>
      <c r="Z1333" s="120" t="str">
        <f t="shared" si="658"/>
        <v/>
      </c>
      <c r="AA1333" s="120" t="str">
        <f t="shared" si="659"/>
        <v/>
      </c>
      <c r="AB1333" s="136" t="str">
        <f>IF(B:B="","",IF(R1333="Refreshment Beverage","",IF(AND(R1333="Beer",Q1333=0),SUM(LOOKUP(2,1/(Rates!$B$15:$B$18&lt;=W1333)/(Rates!$C$15:$C$18&gt;=W1333),Rates!$D$15:$D$18)*W1333),VLOOKUP(VALUE(Q:Q),Rates!A:B,2,0)*W1333)))</f>
        <v/>
      </c>
      <c r="AC1333" s="136" t="str">
        <f>IF(B:B="","",IF(R1333="Refreshment Beverage","",IF(AND(R1333="Beer",Q1333=0),SUM(LOOKUP(2,1/(Rates!$B$15:$B$18&lt;=W1333)/(Rates!$C$15:$C$18&gt;=W1333),Rates!$E$15:$E$18)*W1333),VLOOKUP(VALUE(Q:Q),Rates!A:C,3,0)*W1333)))</f>
        <v/>
      </c>
      <c r="AD1333" s="137" t="str">
        <f>IFERROR(IF(B:B="","",IF(R1333="Beer","",IF(VALUE(Q1333)=0,VLOOKUP(VLOOKUP(B:B,#REF!,16,0),Rates!A:E,2,0),VLOOKUP(VALUE(Q1333),Rates!A$31:B$34,2,0)*W1333))),0)</f>
        <v/>
      </c>
      <c r="AE1333" s="121" t="str">
        <f t="shared" si="660"/>
        <v/>
      </c>
      <c r="AF1333" s="138" t="str">
        <f t="shared" si="661"/>
        <v/>
      </c>
      <c r="AG1333" s="122" t="str">
        <f t="shared" si="662"/>
        <v/>
      </c>
      <c r="AH1333" s="123" t="str">
        <f t="shared" si="663"/>
        <v/>
      </c>
      <c r="AI1333" s="139" t="str">
        <f>IF(AE:AE="","",IF(R1333="Refreshment Beverage",AK1333*(Rates!J$19/100),ROUND(SUM(AH1333*(Rates!$J$8/100)),4)))</f>
        <v/>
      </c>
      <c r="AJ1333" s="124" t="str">
        <f t="shared" si="664"/>
        <v/>
      </c>
      <c r="AK1333" s="125" t="str">
        <f t="shared" si="665"/>
        <v/>
      </c>
      <c r="AL1333" s="121" t="str">
        <f t="shared" si="666"/>
        <v/>
      </c>
      <c r="AM1333" s="138" t="str">
        <f>IF(AS1333="","",IF(R1333="Refreshment Beverage",ROUND(AS1333*Rates!K$19,4),ROUND(AO1333*(VLOOKUP(VALUE(Q1333),Rates!G$4:L$12,3,0)),4)))</f>
        <v/>
      </c>
      <c r="AN1333" s="126" t="str">
        <f>IF(AS1333="","",IF(R1333="Refreshment Beverage",AS1333*(Rates!J$19/100),MAX(AM1333,AB1333)))</f>
        <v/>
      </c>
      <c r="AO1333" s="127" t="str">
        <f t="shared" si="667"/>
        <v/>
      </c>
      <c r="AP1333" s="127" t="str">
        <f t="shared" si="668"/>
        <v/>
      </c>
      <c r="AQ1333" s="140" t="str">
        <f>IF(AS1333="","",IF(R1333="Refreshment Beverage",ROUND(SUM(VLOOKUP(Q:Q,Rates!G$15:L$19,3,0)*(AS1333-Y1333-Z1333-AA1333)),4),ROUND(SUM(Rates!$K$8*AS1333),4)))</f>
        <v/>
      </c>
      <c r="AR1333" s="139" t="str">
        <f t="shared" si="669"/>
        <v/>
      </c>
      <c r="AS1333" s="125" t="str">
        <f t="shared" si="670"/>
        <v/>
      </c>
      <c r="AT1333" s="121" t="str">
        <f t="shared" si="671"/>
        <v/>
      </c>
      <c r="AU1333" s="138" t="str">
        <f>IF(AX1333="","",IF(R1333="Refreshment Beverage",ROUND((BA1333-Y1333-Z1333-AA1333)*VLOOKUP(VALUE(Q1333),Rates!G$15:L$19,3,0),4),ROUND(AW1333*(VLOOKUP(VALUE(Q1333),Rates!G:L,3,0)),4)))</f>
        <v/>
      </c>
      <c r="AV1333" s="126" t="str">
        <f t="shared" si="672"/>
        <v/>
      </c>
      <c r="AW1333" s="127" t="str">
        <f t="shared" si="673"/>
        <v/>
      </c>
      <c r="AX1333" s="123" t="str">
        <f t="shared" si="674"/>
        <v/>
      </c>
      <c r="AY1333" s="140" t="str">
        <f>IF(AX1333="","",IF(R1333="Refreshment Beverage",ROUND(SUM(AX1333*Rates!K$19),4),ROUND(SUM(AX1333*(Rates!J$8/100)),4)))</f>
        <v/>
      </c>
      <c r="AZ1333" s="124" t="str">
        <f t="shared" si="675"/>
        <v/>
      </c>
      <c r="BA1333" s="125" t="str">
        <f t="shared" si="676"/>
        <v/>
      </c>
      <c r="BB1333" s="115"/>
      <c r="BC1333" s="143"/>
      <c r="BD1333" s="100"/>
      <c r="BE1333" s="100"/>
      <c r="BF1333" s="100"/>
      <c r="BG1333" s="100"/>
    </row>
    <row r="1334" spans="1:59" ht="12.75" customHeight="1" x14ac:dyDescent="0.2">
      <c r="A1334" s="144"/>
      <c r="B1334" s="141"/>
      <c r="C1334" s="141"/>
      <c r="D1334" s="142"/>
      <c r="E1334" s="142"/>
      <c r="F1334" s="142"/>
      <c r="G1334" s="142"/>
      <c r="H1334" s="142"/>
      <c r="I1334" s="129"/>
      <c r="J1334" s="130"/>
      <c r="K1334" s="131" t="str">
        <f t="shared" si="647"/>
        <v/>
      </c>
      <c r="L1334" s="132" t="str">
        <f t="shared" si="648"/>
        <v/>
      </c>
      <c r="M1334" s="133" t="str">
        <f t="shared" si="649"/>
        <v/>
      </c>
      <c r="N1334" s="134" t="str">
        <f>IFERROR(IF(B:B="","",IF(R1334="Beer",SUM(LOOKUP(2,1/(Rates!$B$3:$B$5&lt;=W1334)/(Rates!$C$3:$C$5&gt;=W1334),Rates!$D$3:$D$5)*(X1334/100)*W1334),IF(R1334="Refreshment Beverage",SUM(LOOKUP(2,1/(Rates!$B$7:$B$11&lt;=W1334)/(Rates!$C$7:$C$11&gt;=W1334),Rates!$D$7:$D$11)*(X1334/100)*W1334)))),"")</f>
        <v/>
      </c>
      <c r="O1334" s="134" t="str">
        <f t="shared" si="650"/>
        <v/>
      </c>
      <c r="P1334" s="116"/>
      <c r="Q1334" s="117" t="str">
        <f t="shared" si="651"/>
        <v/>
      </c>
      <c r="R1334" s="128" t="str">
        <f t="shared" si="652"/>
        <v/>
      </c>
      <c r="S1334" s="135" t="str">
        <f>IF(B1334="","",IF(R1334="Refreshment Beverage",VLOOKUP(VALUE(Q1334),Rates!G$15:L$19,2,0),VLOOKUP(VALUE(Q1334),Rates!G$4:L$12,2,0)))</f>
        <v/>
      </c>
      <c r="T1334" s="135" t="str">
        <f t="shared" si="653"/>
        <v/>
      </c>
      <c r="U1334" s="118" t="str">
        <f t="shared" si="654"/>
        <v/>
      </c>
      <c r="V1334" s="135" t="str">
        <f t="shared" si="655"/>
        <v/>
      </c>
      <c r="W1334" s="135" t="str">
        <f t="shared" si="656"/>
        <v/>
      </c>
      <c r="X1334" s="119" t="str">
        <f t="shared" si="657"/>
        <v/>
      </c>
      <c r="Y1334" s="120" t="str">
        <f>IF(B:B="","",IF(R1334="Refreshment Beverage",VLOOKUP(Q1334,Rates!G$15:L$19,6,0)*W1334,VLOOKUP(Q1334,Rates!G$4:L$12,6,0)*W1334))</f>
        <v/>
      </c>
      <c r="Z1334" s="120" t="str">
        <f t="shared" si="658"/>
        <v/>
      </c>
      <c r="AA1334" s="120" t="str">
        <f t="shared" si="659"/>
        <v/>
      </c>
      <c r="AB1334" s="136" t="str">
        <f>IF(B:B="","",IF(R1334="Refreshment Beverage","",IF(AND(R1334="Beer",Q1334=0),SUM(LOOKUP(2,1/(Rates!$B$15:$B$18&lt;=W1334)/(Rates!$C$15:$C$18&gt;=W1334),Rates!$D$15:$D$18)*W1334),VLOOKUP(VALUE(Q:Q),Rates!A:B,2,0)*W1334)))</f>
        <v/>
      </c>
      <c r="AC1334" s="136" t="str">
        <f>IF(B:B="","",IF(R1334="Refreshment Beverage","",IF(AND(R1334="Beer",Q1334=0),SUM(LOOKUP(2,1/(Rates!$B$15:$B$18&lt;=W1334)/(Rates!$C$15:$C$18&gt;=W1334),Rates!$E$15:$E$18)*W1334),VLOOKUP(VALUE(Q:Q),Rates!A:C,3,0)*W1334)))</f>
        <v/>
      </c>
      <c r="AD1334" s="137" t="str">
        <f>IFERROR(IF(B:B="","",IF(R1334="Beer","",IF(VALUE(Q1334)=0,VLOOKUP(VLOOKUP(B:B,#REF!,16,0),Rates!A:E,2,0),VLOOKUP(VALUE(Q1334),Rates!A$31:B$34,2,0)*W1334))),0)</f>
        <v/>
      </c>
      <c r="AE1334" s="121" t="str">
        <f t="shared" si="660"/>
        <v/>
      </c>
      <c r="AF1334" s="138" t="str">
        <f t="shared" si="661"/>
        <v/>
      </c>
      <c r="AG1334" s="122" t="str">
        <f t="shared" si="662"/>
        <v/>
      </c>
      <c r="AH1334" s="123" t="str">
        <f t="shared" si="663"/>
        <v/>
      </c>
      <c r="AI1334" s="139" t="str">
        <f>IF(AE:AE="","",IF(R1334="Refreshment Beverage",AK1334*(Rates!J$19/100),ROUND(SUM(AH1334*(Rates!$J$8/100)),4)))</f>
        <v/>
      </c>
      <c r="AJ1334" s="124" t="str">
        <f t="shared" si="664"/>
        <v/>
      </c>
      <c r="AK1334" s="125" t="str">
        <f t="shared" si="665"/>
        <v/>
      </c>
      <c r="AL1334" s="121" t="str">
        <f t="shared" si="666"/>
        <v/>
      </c>
      <c r="AM1334" s="138" t="str">
        <f>IF(AS1334="","",IF(R1334="Refreshment Beverage",ROUND(AS1334*Rates!K$19,4),ROUND(AO1334*(VLOOKUP(VALUE(Q1334),Rates!G$4:L$12,3,0)),4)))</f>
        <v/>
      </c>
      <c r="AN1334" s="126" t="str">
        <f>IF(AS1334="","",IF(R1334="Refreshment Beverage",AS1334*(Rates!J$19/100),MAX(AM1334,AB1334)))</f>
        <v/>
      </c>
      <c r="AO1334" s="127" t="str">
        <f t="shared" si="667"/>
        <v/>
      </c>
      <c r="AP1334" s="127" t="str">
        <f t="shared" si="668"/>
        <v/>
      </c>
      <c r="AQ1334" s="140" t="str">
        <f>IF(AS1334="","",IF(R1334="Refreshment Beverage",ROUND(SUM(VLOOKUP(Q:Q,Rates!G$15:L$19,3,0)*(AS1334-Y1334-Z1334-AA1334)),4),ROUND(SUM(Rates!$K$8*AS1334),4)))</f>
        <v/>
      </c>
      <c r="AR1334" s="139" t="str">
        <f t="shared" si="669"/>
        <v/>
      </c>
      <c r="AS1334" s="125" t="str">
        <f t="shared" si="670"/>
        <v/>
      </c>
      <c r="AT1334" s="121" t="str">
        <f t="shared" si="671"/>
        <v/>
      </c>
      <c r="AU1334" s="138" t="str">
        <f>IF(AX1334="","",IF(R1334="Refreshment Beverage",ROUND((BA1334-Y1334-Z1334-AA1334)*VLOOKUP(VALUE(Q1334),Rates!G$15:L$19,3,0),4),ROUND(AW1334*(VLOOKUP(VALUE(Q1334),Rates!G:L,3,0)),4)))</f>
        <v/>
      </c>
      <c r="AV1334" s="126" t="str">
        <f t="shared" si="672"/>
        <v/>
      </c>
      <c r="AW1334" s="127" t="str">
        <f t="shared" si="673"/>
        <v/>
      </c>
      <c r="AX1334" s="123" t="str">
        <f t="shared" si="674"/>
        <v/>
      </c>
      <c r="AY1334" s="140" t="str">
        <f>IF(AX1334="","",IF(R1334="Refreshment Beverage",ROUND(SUM(AX1334*Rates!K$19),4),ROUND(SUM(AX1334*(Rates!J$8/100)),4)))</f>
        <v/>
      </c>
      <c r="AZ1334" s="124" t="str">
        <f t="shared" si="675"/>
        <v/>
      </c>
      <c r="BA1334" s="125" t="str">
        <f t="shared" si="676"/>
        <v/>
      </c>
      <c r="BB1334" s="115"/>
      <c r="BC1334" s="143"/>
      <c r="BD1334" s="100"/>
      <c r="BE1334" s="100"/>
      <c r="BF1334" s="100"/>
      <c r="BG1334" s="100"/>
    </row>
    <row r="1335" spans="1:59" ht="12.75" customHeight="1" x14ac:dyDescent="0.2">
      <c r="A1335" s="144"/>
      <c r="B1335" s="141"/>
      <c r="C1335" s="141"/>
      <c r="D1335" s="142"/>
      <c r="E1335" s="142"/>
      <c r="F1335" s="142"/>
      <c r="G1335" s="142"/>
      <c r="H1335" s="142"/>
      <c r="I1335" s="129"/>
      <c r="J1335" s="130"/>
      <c r="K1335" s="131" t="str">
        <f t="shared" si="647"/>
        <v/>
      </c>
      <c r="L1335" s="132" t="str">
        <f t="shared" si="648"/>
        <v/>
      </c>
      <c r="M1335" s="133" t="str">
        <f t="shared" si="649"/>
        <v/>
      </c>
      <c r="N1335" s="134" t="str">
        <f>IFERROR(IF(B:B="","",IF(R1335="Beer",SUM(LOOKUP(2,1/(Rates!$B$3:$B$5&lt;=W1335)/(Rates!$C$3:$C$5&gt;=W1335),Rates!$D$3:$D$5)*(X1335/100)*W1335),IF(R1335="Refreshment Beverage",SUM(LOOKUP(2,1/(Rates!$B$7:$B$11&lt;=W1335)/(Rates!$C$7:$C$11&gt;=W1335),Rates!$D$7:$D$11)*(X1335/100)*W1335)))),"")</f>
        <v/>
      </c>
      <c r="O1335" s="134" t="str">
        <f t="shared" si="650"/>
        <v/>
      </c>
      <c r="P1335" s="116"/>
      <c r="Q1335" s="117" t="str">
        <f t="shared" si="651"/>
        <v/>
      </c>
      <c r="R1335" s="128" t="str">
        <f t="shared" si="652"/>
        <v/>
      </c>
      <c r="S1335" s="135" t="str">
        <f>IF(B1335="","",IF(R1335="Refreshment Beverage",VLOOKUP(VALUE(Q1335),Rates!G$15:L$19,2,0),VLOOKUP(VALUE(Q1335),Rates!G$4:L$12,2,0)))</f>
        <v/>
      </c>
      <c r="T1335" s="135" t="str">
        <f t="shared" si="653"/>
        <v/>
      </c>
      <c r="U1335" s="118" t="str">
        <f t="shared" si="654"/>
        <v/>
      </c>
      <c r="V1335" s="135" t="str">
        <f t="shared" si="655"/>
        <v/>
      </c>
      <c r="W1335" s="135" t="str">
        <f t="shared" si="656"/>
        <v/>
      </c>
      <c r="X1335" s="119" t="str">
        <f t="shared" si="657"/>
        <v/>
      </c>
      <c r="Y1335" s="120" t="str">
        <f>IF(B:B="","",IF(R1335="Refreshment Beverage",VLOOKUP(Q1335,Rates!G$15:L$19,6,0)*W1335,VLOOKUP(Q1335,Rates!G$4:L$12,6,0)*W1335))</f>
        <v/>
      </c>
      <c r="Z1335" s="120" t="str">
        <f t="shared" si="658"/>
        <v/>
      </c>
      <c r="AA1335" s="120" t="str">
        <f t="shared" si="659"/>
        <v/>
      </c>
      <c r="AB1335" s="136" t="str">
        <f>IF(B:B="","",IF(R1335="Refreshment Beverage","",IF(AND(R1335="Beer",Q1335=0),SUM(LOOKUP(2,1/(Rates!$B$15:$B$18&lt;=W1335)/(Rates!$C$15:$C$18&gt;=W1335),Rates!$D$15:$D$18)*W1335),VLOOKUP(VALUE(Q:Q),Rates!A:B,2,0)*W1335)))</f>
        <v/>
      </c>
      <c r="AC1335" s="136" t="str">
        <f>IF(B:B="","",IF(R1335="Refreshment Beverage","",IF(AND(R1335="Beer",Q1335=0),SUM(LOOKUP(2,1/(Rates!$B$15:$B$18&lt;=W1335)/(Rates!$C$15:$C$18&gt;=W1335),Rates!$E$15:$E$18)*W1335),VLOOKUP(VALUE(Q:Q),Rates!A:C,3,0)*W1335)))</f>
        <v/>
      </c>
      <c r="AD1335" s="137" t="str">
        <f>IFERROR(IF(B:B="","",IF(R1335="Beer","",IF(VALUE(Q1335)=0,VLOOKUP(VLOOKUP(B:B,#REF!,16,0),Rates!A:E,2,0),VLOOKUP(VALUE(Q1335),Rates!A$31:B$34,2,0)*W1335))),0)</f>
        <v/>
      </c>
      <c r="AE1335" s="121" t="str">
        <f t="shared" si="660"/>
        <v/>
      </c>
      <c r="AF1335" s="138" t="str">
        <f t="shared" si="661"/>
        <v/>
      </c>
      <c r="AG1335" s="122" t="str">
        <f t="shared" si="662"/>
        <v/>
      </c>
      <c r="AH1335" s="123" t="str">
        <f t="shared" si="663"/>
        <v/>
      </c>
      <c r="AI1335" s="139" t="str">
        <f>IF(AE:AE="","",IF(R1335="Refreshment Beverage",AK1335*(Rates!J$19/100),ROUND(SUM(AH1335*(Rates!$J$8/100)),4)))</f>
        <v/>
      </c>
      <c r="AJ1335" s="124" t="str">
        <f t="shared" si="664"/>
        <v/>
      </c>
      <c r="AK1335" s="125" t="str">
        <f t="shared" si="665"/>
        <v/>
      </c>
      <c r="AL1335" s="121" t="str">
        <f t="shared" si="666"/>
        <v/>
      </c>
      <c r="AM1335" s="138" t="str">
        <f>IF(AS1335="","",IF(R1335="Refreshment Beverage",ROUND(AS1335*Rates!K$19,4),ROUND(AO1335*(VLOOKUP(VALUE(Q1335),Rates!G$4:L$12,3,0)),4)))</f>
        <v/>
      </c>
      <c r="AN1335" s="126" t="str">
        <f>IF(AS1335="","",IF(R1335="Refreshment Beverage",AS1335*(Rates!J$19/100),MAX(AM1335,AB1335)))</f>
        <v/>
      </c>
      <c r="AO1335" s="127" t="str">
        <f t="shared" si="667"/>
        <v/>
      </c>
      <c r="AP1335" s="127" t="str">
        <f t="shared" si="668"/>
        <v/>
      </c>
      <c r="AQ1335" s="140" t="str">
        <f>IF(AS1335="","",IF(R1335="Refreshment Beverage",ROUND(SUM(VLOOKUP(Q:Q,Rates!G$15:L$19,3,0)*(AS1335-Y1335-Z1335-AA1335)),4),ROUND(SUM(Rates!$K$8*AS1335),4)))</f>
        <v/>
      </c>
      <c r="AR1335" s="139" t="str">
        <f t="shared" si="669"/>
        <v/>
      </c>
      <c r="AS1335" s="125" t="str">
        <f t="shared" si="670"/>
        <v/>
      </c>
      <c r="AT1335" s="121" t="str">
        <f t="shared" si="671"/>
        <v/>
      </c>
      <c r="AU1335" s="138" t="str">
        <f>IF(AX1335="","",IF(R1335="Refreshment Beverage",ROUND((BA1335-Y1335-Z1335-AA1335)*VLOOKUP(VALUE(Q1335),Rates!G$15:L$19,3,0),4),ROUND(AW1335*(VLOOKUP(VALUE(Q1335),Rates!G:L,3,0)),4)))</f>
        <v/>
      </c>
      <c r="AV1335" s="126" t="str">
        <f t="shared" si="672"/>
        <v/>
      </c>
      <c r="AW1335" s="127" t="str">
        <f t="shared" si="673"/>
        <v/>
      </c>
      <c r="AX1335" s="123" t="str">
        <f t="shared" si="674"/>
        <v/>
      </c>
      <c r="AY1335" s="140" t="str">
        <f>IF(AX1335="","",IF(R1335="Refreshment Beverage",ROUND(SUM(AX1335*Rates!K$19),4),ROUND(SUM(AX1335*(Rates!J$8/100)),4)))</f>
        <v/>
      </c>
      <c r="AZ1335" s="124" t="str">
        <f t="shared" si="675"/>
        <v/>
      </c>
      <c r="BA1335" s="125" t="str">
        <f t="shared" si="676"/>
        <v/>
      </c>
      <c r="BB1335" s="115"/>
      <c r="BC1335" s="143"/>
      <c r="BD1335" s="100"/>
      <c r="BE1335" s="100"/>
      <c r="BF1335" s="100"/>
      <c r="BG1335" s="100"/>
    </row>
    <row r="1336" spans="1:59" ht="12.75" customHeight="1" x14ac:dyDescent="0.2">
      <c r="A1336" s="144"/>
      <c r="B1336" s="141"/>
      <c r="C1336" s="141"/>
      <c r="D1336" s="142"/>
      <c r="E1336" s="142"/>
      <c r="F1336" s="142"/>
      <c r="G1336" s="142"/>
      <c r="H1336" s="142"/>
      <c r="I1336" s="129"/>
      <c r="J1336" s="130"/>
      <c r="K1336" s="131" t="str">
        <f t="shared" si="647"/>
        <v/>
      </c>
      <c r="L1336" s="132" t="str">
        <f t="shared" si="648"/>
        <v/>
      </c>
      <c r="M1336" s="133" t="str">
        <f t="shared" si="649"/>
        <v/>
      </c>
      <c r="N1336" s="134" t="str">
        <f>IFERROR(IF(B:B="","",IF(R1336="Beer",SUM(LOOKUP(2,1/(Rates!$B$3:$B$5&lt;=W1336)/(Rates!$C$3:$C$5&gt;=W1336),Rates!$D$3:$D$5)*(X1336/100)*W1336),IF(R1336="Refreshment Beverage",SUM(LOOKUP(2,1/(Rates!$B$7:$B$11&lt;=W1336)/(Rates!$C$7:$C$11&gt;=W1336),Rates!$D$7:$D$11)*(X1336/100)*W1336)))),"")</f>
        <v/>
      </c>
      <c r="O1336" s="134" t="str">
        <f t="shared" si="650"/>
        <v/>
      </c>
      <c r="P1336" s="116"/>
      <c r="Q1336" s="117" t="str">
        <f t="shared" si="651"/>
        <v/>
      </c>
      <c r="R1336" s="128" t="str">
        <f t="shared" si="652"/>
        <v/>
      </c>
      <c r="S1336" s="135" t="str">
        <f>IF(B1336="","",IF(R1336="Refreshment Beverage",VLOOKUP(VALUE(Q1336),Rates!G$15:L$19,2,0),VLOOKUP(VALUE(Q1336),Rates!G$4:L$12,2,0)))</f>
        <v/>
      </c>
      <c r="T1336" s="135" t="str">
        <f t="shared" si="653"/>
        <v/>
      </c>
      <c r="U1336" s="118" t="str">
        <f t="shared" si="654"/>
        <v/>
      </c>
      <c r="V1336" s="135" t="str">
        <f t="shared" si="655"/>
        <v/>
      </c>
      <c r="W1336" s="135" t="str">
        <f t="shared" si="656"/>
        <v/>
      </c>
      <c r="X1336" s="119" t="str">
        <f t="shared" si="657"/>
        <v/>
      </c>
      <c r="Y1336" s="120" t="str">
        <f>IF(B:B="","",IF(R1336="Refreshment Beverage",VLOOKUP(Q1336,Rates!G$15:L$19,6,0)*W1336,VLOOKUP(Q1336,Rates!G$4:L$12,6,0)*W1336))</f>
        <v/>
      </c>
      <c r="Z1336" s="120" t="str">
        <f t="shared" si="658"/>
        <v/>
      </c>
      <c r="AA1336" s="120" t="str">
        <f t="shared" si="659"/>
        <v/>
      </c>
      <c r="AB1336" s="136" t="str">
        <f>IF(B:B="","",IF(R1336="Refreshment Beverage","",IF(AND(R1336="Beer",Q1336=0),SUM(LOOKUP(2,1/(Rates!$B$15:$B$18&lt;=W1336)/(Rates!$C$15:$C$18&gt;=W1336),Rates!$D$15:$D$18)*W1336),VLOOKUP(VALUE(Q:Q),Rates!A:B,2,0)*W1336)))</f>
        <v/>
      </c>
      <c r="AC1336" s="136" t="str">
        <f>IF(B:B="","",IF(R1336="Refreshment Beverage","",IF(AND(R1336="Beer",Q1336=0),SUM(LOOKUP(2,1/(Rates!$B$15:$B$18&lt;=W1336)/(Rates!$C$15:$C$18&gt;=W1336),Rates!$E$15:$E$18)*W1336),VLOOKUP(VALUE(Q:Q),Rates!A:C,3,0)*W1336)))</f>
        <v/>
      </c>
      <c r="AD1336" s="137" t="str">
        <f>IFERROR(IF(B:B="","",IF(R1336="Beer","",IF(VALUE(Q1336)=0,VLOOKUP(VLOOKUP(B:B,#REF!,16,0),Rates!A:E,2,0),VLOOKUP(VALUE(Q1336),Rates!A$31:B$34,2,0)*W1336))),0)</f>
        <v/>
      </c>
      <c r="AE1336" s="121" t="str">
        <f t="shared" si="660"/>
        <v/>
      </c>
      <c r="AF1336" s="138" t="str">
        <f t="shared" si="661"/>
        <v/>
      </c>
      <c r="AG1336" s="122" t="str">
        <f t="shared" si="662"/>
        <v/>
      </c>
      <c r="AH1336" s="123" t="str">
        <f t="shared" si="663"/>
        <v/>
      </c>
      <c r="AI1336" s="139" t="str">
        <f>IF(AE:AE="","",IF(R1336="Refreshment Beverage",AK1336*(Rates!J$19/100),ROUND(SUM(AH1336*(Rates!$J$8/100)),4)))</f>
        <v/>
      </c>
      <c r="AJ1336" s="124" t="str">
        <f t="shared" si="664"/>
        <v/>
      </c>
      <c r="AK1336" s="125" t="str">
        <f t="shared" si="665"/>
        <v/>
      </c>
      <c r="AL1336" s="121" t="str">
        <f t="shared" si="666"/>
        <v/>
      </c>
      <c r="AM1336" s="138" t="str">
        <f>IF(AS1336="","",IF(R1336="Refreshment Beverage",ROUND(AS1336*Rates!K$19,4),ROUND(AO1336*(VLOOKUP(VALUE(Q1336),Rates!G$4:L$12,3,0)),4)))</f>
        <v/>
      </c>
      <c r="AN1336" s="126" t="str">
        <f>IF(AS1336="","",IF(R1336="Refreshment Beverage",AS1336*(Rates!J$19/100),MAX(AM1336,AB1336)))</f>
        <v/>
      </c>
      <c r="AO1336" s="127" t="str">
        <f t="shared" si="667"/>
        <v/>
      </c>
      <c r="AP1336" s="127" t="str">
        <f t="shared" si="668"/>
        <v/>
      </c>
      <c r="AQ1336" s="140" t="str">
        <f>IF(AS1336="","",IF(R1336="Refreshment Beverage",ROUND(SUM(VLOOKUP(Q:Q,Rates!G$15:L$19,3,0)*(AS1336-Y1336-Z1336-AA1336)),4),ROUND(SUM(Rates!$K$8*AS1336),4)))</f>
        <v/>
      </c>
      <c r="AR1336" s="139" t="str">
        <f t="shared" si="669"/>
        <v/>
      </c>
      <c r="AS1336" s="125" t="str">
        <f t="shared" si="670"/>
        <v/>
      </c>
      <c r="AT1336" s="121" t="str">
        <f t="shared" si="671"/>
        <v/>
      </c>
      <c r="AU1336" s="138" t="str">
        <f>IF(AX1336="","",IF(R1336="Refreshment Beverage",ROUND((BA1336-Y1336-Z1336-AA1336)*VLOOKUP(VALUE(Q1336),Rates!G$15:L$19,3,0),4),ROUND(AW1336*(VLOOKUP(VALUE(Q1336),Rates!G:L,3,0)),4)))</f>
        <v/>
      </c>
      <c r="AV1336" s="126" t="str">
        <f t="shared" si="672"/>
        <v/>
      </c>
      <c r="AW1336" s="127" t="str">
        <f t="shared" si="673"/>
        <v/>
      </c>
      <c r="AX1336" s="123" t="str">
        <f t="shared" si="674"/>
        <v/>
      </c>
      <c r="AY1336" s="140" t="str">
        <f>IF(AX1336="","",IF(R1336="Refreshment Beverage",ROUND(SUM(AX1336*Rates!K$19),4),ROUND(SUM(AX1336*(Rates!J$8/100)),4)))</f>
        <v/>
      </c>
      <c r="AZ1336" s="124" t="str">
        <f t="shared" si="675"/>
        <v/>
      </c>
      <c r="BA1336" s="125" t="str">
        <f t="shared" si="676"/>
        <v/>
      </c>
      <c r="BB1336" s="115"/>
      <c r="BC1336" s="143"/>
      <c r="BD1336" s="100"/>
      <c r="BE1336" s="100"/>
      <c r="BF1336" s="100"/>
      <c r="BG1336" s="100"/>
    </row>
    <row r="1337" spans="1:59" ht="12.75" customHeight="1" x14ac:dyDescent="0.2">
      <c r="A1337" s="144"/>
      <c r="B1337" s="141"/>
      <c r="C1337" s="141"/>
      <c r="D1337" s="142"/>
      <c r="E1337" s="142"/>
      <c r="F1337" s="142"/>
      <c r="G1337" s="142"/>
      <c r="H1337" s="142"/>
      <c r="I1337" s="129"/>
      <c r="J1337" s="130"/>
      <c r="K1337" s="131" t="str">
        <f t="shared" si="647"/>
        <v/>
      </c>
      <c r="L1337" s="132" t="str">
        <f t="shared" si="648"/>
        <v/>
      </c>
      <c r="M1337" s="133" t="str">
        <f t="shared" si="649"/>
        <v/>
      </c>
      <c r="N1337" s="134" t="str">
        <f>IFERROR(IF(B:B="","",IF(R1337="Beer",SUM(LOOKUP(2,1/(Rates!$B$3:$B$5&lt;=W1337)/(Rates!$C$3:$C$5&gt;=W1337),Rates!$D$3:$D$5)*(X1337/100)*W1337),IF(R1337="Refreshment Beverage",SUM(LOOKUP(2,1/(Rates!$B$7:$B$11&lt;=W1337)/(Rates!$C$7:$C$11&gt;=W1337),Rates!$D$7:$D$11)*(X1337/100)*W1337)))),"")</f>
        <v/>
      </c>
      <c r="O1337" s="134" t="str">
        <f t="shared" si="650"/>
        <v/>
      </c>
      <c r="P1337" s="116"/>
      <c r="Q1337" s="117" t="str">
        <f t="shared" si="651"/>
        <v/>
      </c>
      <c r="R1337" s="128" t="str">
        <f t="shared" si="652"/>
        <v/>
      </c>
      <c r="S1337" s="135" t="str">
        <f>IF(B1337="","",IF(R1337="Refreshment Beverage",VLOOKUP(VALUE(Q1337),Rates!G$15:L$19,2,0),VLOOKUP(VALUE(Q1337),Rates!G$4:L$12,2,0)))</f>
        <v/>
      </c>
      <c r="T1337" s="135" t="str">
        <f t="shared" si="653"/>
        <v/>
      </c>
      <c r="U1337" s="118" t="str">
        <f t="shared" si="654"/>
        <v/>
      </c>
      <c r="V1337" s="135" t="str">
        <f t="shared" si="655"/>
        <v/>
      </c>
      <c r="W1337" s="135" t="str">
        <f t="shared" si="656"/>
        <v/>
      </c>
      <c r="X1337" s="119" t="str">
        <f t="shared" si="657"/>
        <v/>
      </c>
      <c r="Y1337" s="120" t="str">
        <f>IF(B:B="","",IF(R1337="Refreshment Beverage",VLOOKUP(Q1337,Rates!G$15:L$19,6,0)*W1337,VLOOKUP(Q1337,Rates!G$4:L$12,6,0)*W1337))</f>
        <v/>
      </c>
      <c r="Z1337" s="120" t="str">
        <f t="shared" si="658"/>
        <v/>
      </c>
      <c r="AA1337" s="120" t="str">
        <f t="shared" si="659"/>
        <v/>
      </c>
      <c r="AB1337" s="136" t="str">
        <f>IF(B:B="","",IF(R1337="Refreshment Beverage","",IF(AND(R1337="Beer",Q1337=0),SUM(LOOKUP(2,1/(Rates!$B$15:$B$18&lt;=W1337)/(Rates!$C$15:$C$18&gt;=W1337),Rates!$D$15:$D$18)*W1337),VLOOKUP(VALUE(Q:Q),Rates!A:B,2,0)*W1337)))</f>
        <v/>
      </c>
      <c r="AC1337" s="136" t="str">
        <f>IF(B:B="","",IF(R1337="Refreshment Beverage","",IF(AND(R1337="Beer",Q1337=0),SUM(LOOKUP(2,1/(Rates!$B$15:$B$18&lt;=W1337)/(Rates!$C$15:$C$18&gt;=W1337),Rates!$E$15:$E$18)*W1337),VLOOKUP(VALUE(Q:Q),Rates!A:C,3,0)*W1337)))</f>
        <v/>
      </c>
      <c r="AD1337" s="137" t="str">
        <f>IFERROR(IF(B:B="","",IF(R1337="Beer","",IF(VALUE(Q1337)=0,VLOOKUP(VLOOKUP(B:B,#REF!,16,0),Rates!A:E,2,0),VLOOKUP(VALUE(Q1337),Rates!A$31:B$34,2,0)*W1337))),0)</f>
        <v/>
      </c>
      <c r="AE1337" s="121" t="str">
        <f t="shared" si="660"/>
        <v/>
      </c>
      <c r="AF1337" s="138" t="str">
        <f t="shared" si="661"/>
        <v/>
      </c>
      <c r="AG1337" s="122" t="str">
        <f t="shared" si="662"/>
        <v/>
      </c>
      <c r="AH1337" s="123" t="str">
        <f t="shared" si="663"/>
        <v/>
      </c>
      <c r="AI1337" s="139" t="str">
        <f>IF(AE:AE="","",IF(R1337="Refreshment Beverage",AK1337*(Rates!J$19/100),ROUND(SUM(AH1337*(Rates!$J$8/100)),4)))</f>
        <v/>
      </c>
      <c r="AJ1337" s="124" t="str">
        <f t="shared" si="664"/>
        <v/>
      </c>
      <c r="AK1337" s="125" t="str">
        <f t="shared" si="665"/>
        <v/>
      </c>
      <c r="AL1337" s="121" t="str">
        <f t="shared" si="666"/>
        <v/>
      </c>
      <c r="AM1337" s="138" t="str">
        <f>IF(AS1337="","",IF(R1337="Refreshment Beverage",ROUND(AS1337*Rates!K$19,4),ROUND(AO1337*(VLOOKUP(VALUE(Q1337),Rates!G$4:L$12,3,0)),4)))</f>
        <v/>
      </c>
      <c r="AN1337" s="126" t="str">
        <f>IF(AS1337="","",IF(R1337="Refreshment Beverage",AS1337*(Rates!J$19/100),MAX(AM1337,AB1337)))</f>
        <v/>
      </c>
      <c r="AO1337" s="127" t="str">
        <f t="shared" si="667"/>
        <v/>
      </c>
      <c r="AP1337" s="127" t="str">
        <f t="shared" si="668"/>
        <v/>
      </c>
      <c r="AQ1337" s="140" t="str">
        <f>IF(AS1337="","",IF(R1337="Refreshment Beverage",ROUND(SUM(VLOOKUP(Q:Q,Rates!G$15:L$19,3,0)*(AS1337-Y1337-Z1337-AA1337)),4),ROUND(SUM(Rates!$K$8*AS1337),4)))</f>
        <v/>
      </c>
      <c r="AR1337" s="139" t="str">
        <f t="shared" si="669"/>
        <v/>
      </c>
      <c r="AS1337" s="125" t="str">
        <f t="shared" si="670"/>
        <v/>
      </c>
      <c r="AT1337" s="121" t="str">
        <f t="shared" si="671"/>
        <v/>
      </c>
      <c r="AU1337" s="138" t="str">
        <f>IF(AX1337="","",IF(R1337="Refreshment Beverage",ROUND((BA1337-Y1337-Z1337-AA1337)*VLOOKUP(VALUE(Q1337),Rates!G$15:L$19,3,0),4),ROUND(AW1337*(VLOOKUP(VALUE(Q1337),Rates!G:L,3,0)),4)))</f>
        <v/>
      </c>
      <c r="AV1337" s="126" t="str">
        <f t="shared" si="672"/>
        <v/>
      </c>
      <c r="AW1337" s="127" t="str">
        <f t="shared" si="673"/>
        <v/>
      </c>
      <c r="AX1337" s="123" t="str">
        <f t="shared" si="674"/>
        <v/>
      </c>
      <c r="AY1337" s="140" t="str">
        <f>IF(AX1337="","",IF(R1337="Refreshment Beverage",ROUND(SUM(AX1337*Rates!K$19),4),ROUND(SUM(AX1337*(Rates!J$8/100)),4)))</f>
        <v/>
      </c>
      <c r="AZ1337" s="124" t="str">
        <f t="shared" si="675"/>
        <v/>
      </c>
      <c r="BA1337" s="125" t="str">
        <f t="shared" si="676"/>
        <v/>
      </c>
      <c r="BB1337" s="115"/>
      <c r="BC1337" s="143"/>
      <c r="BD1337" s="100"/>
      <c r="BE1337" s="100"/>
      <c r="BF1337" s="100"/>
      <c r="BG1337" s="100"/>
    </row>
    <row r="1338" spans="1:59" ht="12.75" customHeight="1" x14ac:dyDescent="0.2">
      <c r="A1338" s="144"/>
      <c r="B1338" s="141"/>
      <c r="C1338" s="141"/>
      <c r="D1338" s="142"/>
      <c r="E1338" s="142"/>
      <c r="F1338" s="142"/>
      <c r="G1338" s="142"/>
      <c r="H1338" s="142"/>
      <c r="I1338" s="129"/>
      <c r="J1338" s="130"/>
      <c r="K1338" s="131" t="str">
        <f t="shared" si="647"/>
        <v/>
      </c>
      <c r="L1338" s="132" t="str">
        <f t="shared" si="648"/>
        <v/>
      </c>
      <c r="M1338" s="133" t="str">
        <f t="shared" si="649"/>
        <v/>
      </c>
      <c r="N1338" s="134" t="str">
        <f>IFERROR(IF(B:B="","",IF(R1338="Beer",SUM(LOOKUP(2,1/(Rates!$B$3:$B$5&lt;=W1338)/(Rates!$C$3:$C$5&gt;=W1338),Rates!$D$3:$D$5)*(X1338/100)*W1338),IF(R1338="Refreshment Beverage",SUM(LOOKUP(2,1/(Rates!$B$7:$B$11&lt;=W1338)/(Rates!$C$7:$C$11&gt;=W1338),Rates!$D$7:$D$11)*(X1338/100)*W1338)))),"")</f>
        <v/>
      </c>
      <c r="O1338" s="134" t="str">
        <f t="shared" si="650"/>
        <v/>
      </c>
      <c r="P1338" s="116"/>
      <c r="Q1338" s="117" t="str">
        <f t="shared" si="651"/>
        <v/>
      </c>
      <c r="R1338" s="128" t="str">
        <f t="shared" si="652"/>
        <v/>
      </c>
      <c r="S1338" s="135" t="str">
        <f>IF(B1338="","",IF(R1338="Refreshment Beverage",VLOOKUP(VALUE(Q1338),Rates!G$15:L$19,2,0),VLOOKUP(VALUE(Q1338),Rates!G$4:L$12,2,0)))</f>
        <v/>
      </c>
      <c r="T1338" s="135" t="str">
        <f t="shared" si="653"/>
        <v/>
      </c>
      <c r="U1338" s="118" t="str">
        <f t="shared" si="654"/>
        <v/>
      </c>
      <c r="V1338" s="135" t="str">
        <f t="shared" si="655"/>
        <v/>
      </c>
      <c r="W1338" s="135" t="str">
        <f t="shared" si="656"/>
        <v/>
      </c>
      <c r="X1338" s="119" t="str">
        <f t="shared" si="657"/>
        <v/>
      </c>
      <c r="Y1338" s="120" t="str">
        <f>IF(B:B="","",IF(R1338="Refreshment Beverage",VLOOKUP(Q1338,Rates!G$15:L$19,6,0)*W1338,VLOOKUP(Q1338,Rates!G$4:L$12,6,0)*W1338))</f>
        <v/>
      </c>
      <c r="Z1338" s="120" t="str">
        <f t="shared" si="658"/>
        <v/>
      </c>
      <c r="AA1338" s="120" t="str">
        <f t="shared" si="659"/>
        <v/>
      </c>
      <c r="AB1338" s="136" t="str">
        <f>IF(B:B="","",IF(R1338="Refreshment Beverage","",IF(AND(R1338="Beer",Q1338=0),SUM(LOOKUP(2,1/(Rates!$B$15:$B$18&lt;=W1338)/(Rates!$C$15:$C$18&gt;=W1338),Rates!$D$15:$D$18)*W1338),VLOOKUP(VALUE(Q:Q),Rates!A:B,2,0)*W1338)))</f>
        <v/>
      </c>
      <c r="AC1338" s="136" t="str">
        <f>IF(B:B="","",IF(R1338="Refreshment Beverage","",IF(AND(R1338="Beer",Q1338=0),SUM(LOOKUP(2,1/(Rates!$B$15:$B$18&lt;=W1338)/(Rates!$C$15:$C$18&gt;=W1338),Rates!$E$15:$E$18)*W1338),VLOOKUP(VALUE(Q:Q),Rates!A:C,3,0)*W1338)))</f>
        <v/>
      </c>
      <c r="AD1338" s="137" t="str">
        <f>IFERROR(IF(B:B="","",IF(R1338="Beer","",IF(VALUE(Q1338)=0,VLOOKUP(VLOOKUP(B:B,#REF!,16,0),Rates!A:E,2,0),VLOOKUP(VALUE(Q1338),Rates!A$31:B$34,2,0)*W1338))),0)</f>
        <v/>
      </c>
      <c r="AE1338" s="121" t="str">
        <f t="shared" si="660"/>
        <v/>
      </c>
      <c r="AF1338" s="138" t="str">
        <f t="shared" si="661"/>
        <v/>
      </c>
      <c r="AG1338" s="122" t="str">
        <f t="shared" si="662"/>
        <v/>
      </c>
      <c r="AH1338" s="123" t="str">
        <f t="shared" si="663"/>
        <v/>
      </c>
      <c r="AI1338" s="139" t="str">
        <f>IF(AE:AE="","",IF(R1338="Refreshment Beverage",AK1338*(Rates!J$19/100),ROUND(SUM(AH1338*(Rates!$J$8/100)),4)))</f>
        <v/>
      </c>
      <c r="AJ1338" s="124" t="str">
        <f t="shared" si="664"/>
        <v/>
      </c>
      <c r="AK1338" s="125" t="str">
        <f t="shared" si="665"/>
        <v/>
      </c>
      <c r="AL1338" s="121" t="str">
        <f t="shared" si="666"/>
        <v/>
      </c>
      <c r="AM1338" s="138" t="str">
        <f>IF(AS1338="","",IF(R1338="Refreshment Beverage",ROUND(AS1338*Rates!K$19,4),ROUND(AO1338*(VLOOKUP(VALUE(Q1338),Rates!G$4:L$12,3,0)),4)))</f>
        <v/>
      </c>
      <c r="AN1338" s="126" t="str">
        <f>IF(AS1338="","",IF(R1338="Refreshment Beverage",AS1338*(Rates!J$19/100),MAX(AM1338,AB1338)))</f>
        <v/>
      </c>
      <c r="AO1338" s="127" t="str">
        <f t="shared" si="667"/>
        <v/>
      </c>
      <c r="AP1338" s="127" t="str">
        <f t="shared" si="668"/>
        <v/>
      </c>
      <c r="AQ1338" s="140" t="str">
        <f>IF(AS1338="","",IF(R1338="Refreshment Beverage",ROUND(SUM(VLOOKUP(Q:Q,Rates!G$15:L$19,3,0)*(AS1338-Y1338-Z1338-AA1338)),4),ROUND(SUM(Rates!$K$8*AS1338),4)))</f>
        <v/>
      </c>
      <c r="AR1338" s="139" t="str">
        <f t="shared" si="669"/>
        <v/>
      </c>
      <c r="AS1338" s="125" t="str">
        <f t="shared" si="670"/>
        <v/>
      </c>
      <c r="AT1338" s="121" t="str">
        <f t="shared" si="671"/>
        <v/>
      </c>
      <c r="AU1338" s="138" t="str">
        <f>IF(AX1338="","",IF(R1338="Refreshment Beverage",ROUND((BA1338-Y1338-Z1338-AA1338)*VLOOKUP(VALUE(Q1338),Rates!G$15:L$19,3,0),4),ROUND(AW1338*(VLOOKUP(VALUE(Q1338),Rates!G:L,3,0)),4)))</f>
        <v/>
      </c>
      <c r="AV1338" s="126" t="str">
        <f t="shared" si="672"/>
        <v/>
      </c>
      <c r="AW1338" s="127" t="str">
        <f t="shared" si="673"/>
        <v/>
      </c>
      <c r="AX1338" s="123" t="str">
        <f t="shared" si="674"/>
        <v/>
      </c>
      <c r="AY1338" s="140" t="str">
        <f>IF(AX1338="","",IF(R1338="Refreshment Beverage",ROUND(SUM(AX1338*Rates!K$19),4),ROUND(SUM(AX1338*(Rates!J$8/100)),4)))</f>
        <v/>
      </c>
      <c r="AZ1338" s="124" t="str">
        <f t="shared" si="675"/>
        <v/>
      </c>
      <c r="BA1338" s="125" t="str">
        <f t="shared" si="676"/>
        <v/>
      </c>
      <c r="BB1338" s="115"/>
      <c r="BC1338" s="143"/>
      <c r="BD1338" s="100"/>
      <c r="BE1338" s="100"/>
      <c r="BF1338" s="100"/>
      <c r="BG1338" s="100"/>
    </row>
    <row r="1339" spans="1:59" ht="12.75" customHeight="1" x14ac:dyDescent="0.2">
      <c r="A1339" s="144"/>
      <c r="B1339" s="141"/>
      <c r="C1339" s="141"/>
      <c r="D1339" s="142"/>
      <c r="E1339" s="142"/>
      <c r="F1339" s="142"/>
      <c r="G1339" s="142"/>
      <c r="H1339" s="142"/>
      <c r="I1339" s="129"/>
      <c r="J1339" s="130"/>
      <c r="K1339" s="131" t="str">
        <f t="shared" si="647"/>
        <v/>
      </c>
      <c r="L1339" s="132" t="str">
        <f t="shared" si="648"/>
        <v/>
      </c>
      <c r="M1339" s="133" t="str">
        <f t="shared" si="649"/>
        <v/>
      </c>
      <c r="N1339" s="134" t="str">
        <f>IFERROR(IF(B:B="","",IF(R1339="Beer",SUM(LOOKUP(2,1/(Rates!$B$3:$B$5&lt;=W1339)/(Rates!$C$3:$C$5&gt;=W1339),Rates!$D$3:$D$5)*(X1339/100)*W1339),IF(R1339="Refreshment Beverage",SUM(LOOKUP(2,1/(Rates!$B$7:$B$11&lt;=W1339)/(Rates!$C$7:$C$11&gt;=W1339),Rates!$D$7:$D$11)*(X1339/100)*W1339)))),"")</f>
        <v/>
      </c>
      <c r="O1339" s="134" t="str">
        <f t="shared" si="650"/>
        <v/>
      </c>
      <c r="P1339" s="116"/>
      <c r="Q1339" s="117" t="str">
        <f t="shared" si="651"/>
        <v/>
      </c>
      <c r="R1339" s="128" t="str">
        <f t="shared" si="652"/>
        <v/>
      </c>
      <c r="S1339" s="135" t="str">
        <f>IF(B1339="","",IF(R1339="Refreshment Beverage",VLOOKUP(VALUE(Q1339),Rates!G$15:L$19,2,0),VLOOKUP(VALUE(Q1339),Rates!G$4:L$12,2,0)))</f>
        <v/>
      </c>
      <c r="T1339" s="135" t="str">
        <f t="shared" si="653"/>
        <v/>
      </c>
      <c r="U1339" s="118" t="str">
        <f t="shared" si="654"/>
        <v/>
      </c>
      <c r="V1339" s="135" t="str">
        <f t="shared" si="655"/>
        <v/>
      </c>
      <c r="W1339" s="135" t="str">
        <f t="shared" si="656"/>
        <v/>
      </c>
      <c r="X1339" s="119" t="str">
        <f t="shared" si="657"/>
        <v/>
      </c>
      <c r="Y1339" s="120" t="str">
        <f>IF(B:B="","",IF(R1339="Refreshment Beverage",VLOOKUP(Q1339,Rates!G$15:L$19,6,0)*W1339,VLOOKUP(Q1339,Rates!G$4:L$12,6,0)*W1339))</f>
        <v/>
      </c>
      <c r="Z1339" s="120" t="str">
        <f t="shared" si="658"/>
        <v/>
      </c>
      <c r="AA1339" s="120" t="str">
        <f t="shared" si="659"/>
        <v/>
      </c>
      <c r="AB1339" s="136" t="str">
        <f>IF(B:B="","",IF(R1339="Refreshment Beverage","",IF(AND(R1339="Beer",Q1339=0),SUM(LOOKUP(2,1/(Rates!$B$15:$B$18&lt;=W1339)/(Rates!$C$15:$C$18&gt;=W1339),Rates!$D$15:$D$18)*W1339),VLOOKUP(VALUE(Q:Q),Rates!A:B,2,0)*W1339)))</f>
        <v/>
      </c>
      <c r="AC1339" s="136" t="str">
        <f>IF(B:B="","",IF(R1339="Refreshment Beverage","",IF(AND(R1339="Beer",Q1339=0),SUM(LOOKUP(2,1/(Rates!$B$15:$B$18&lt;=W1339)/(Rates!$C$15:$C$18&gt;=W1339),Rates!$E$15:$E$18)*W1339),VLOOKUP(VALUE(Q:Q),Rates!A:C,3,0)*W1339)))</f>
        <v/>
      </c>
      <c r="AD1339" s="137" t="str">
        <f>IFERROR(IF(B:B="","",IF(R1339="Beer","",IF(VALUE(Q1339)=0,VLOOKUP(VLOOKUP(B:B,#REF!,16,0),Rates!A:E,2,0),VLOOKUP(VALUE(Q1339),Rates!A$31:B$34,2,0)*W1339))),0)</f>
        <v/>
      </c>
      <c r="AE1339" s="121" t="str">
        <f t="shared" si="660"/>
        <v/>
      </c>
      <c r="AF1339" s="138" t="str">
        <f t="shared" si="661"/>
        <v/>
      </c>
      <c r="AG1339" s="122" t="str">
        <f t="shared" si="662"/>
        <v/>
      </c>
      <c r="AH1339" s="123" t="str">
        <f t="shared" si="663"/>
        <v/>
      </c>
      <c r="AI1339" s="139" t="str">
        <f>IF(AE:AE="","",IF(R1339="Refreshment Beverage",AK1339*(Rates!J$19/100),ROUND(SUM(AH1339*(Rates!$J$8/100)),4)))</f>
        <v/>
      </c>
      <c r="AJ1339" s="124" t="str">
        <f t="shared" si="664"/>
        <v/>
      </c>
      <c r="AK1339" s="125" t="str">
        <f t="shared" si="665"/>
        <v/>
      </c>
      <c r="AL1339" s="121" t="str">
        <f t="shared" si="666"/>
        <v/>
      </c>
      <c r="AM1339" s="138" t="str">
        <f>IF(AS1339="","",IF(R1339="Refreshment Beverage",ROUND(AS1339*Rates!K$19,4),ROUND(AO1339*(VLOOKUP(VALUE(Q1339),Rates!G$4:L$12,3,0)),4)))</f>
        <v/>
      </c>
      <c r="AN1339" s="126" t="str">
        <f>IF(AS1339="","",IF(R1339="Refreshment Beverage",AS1339*(Rates!J$19/100),MAX(AM1339,AB1339)))</f>
        <v/>
      </c>
      <c r="AO1339" s="127" t="str">
        <f t="shared" si="667"/>
        <v/>
      </c>
      <c r="AP1339" s="127" t="str">
        <f t="shared" si="668"/>
        <v/>
      </c>
      <c r="AQ1339" s="140" t="str">
        <f>IF(AS1339="","",IF(R1339="Refreshment Beverage",ROUND(SUM(VLOOKUP(Q:Q,Rates!G$15:L$19,3,0)*(AS1339-Y1339-Z1339-AA1339)),4),ROUND(SUM(Rates!$K$8*AS1339),4)))</f>
        <v/>
      </c>
      <c r="AR1339" s="139" t="str">
        <f t="shared" si="669"/>
        <v/>
      </c>
      <c r="AS1339" s="125" t="str">
        <f t="shared" si="670"/>
        <v/>
      </c>
      <c r="AT1339" s="121" t="str">
        <f t="shared" si="671"/>
        <v/>
      </c>
      <c r="AU1339" s="138" t="str">
        <f>IF(AX1339="","",IF(R1339="Refreshment Beverage",ROUND((BA1339-Y1339-Z1339-AA1339)*VLOOKUP(VALUE(Q1339),Rates!G$15:L$19,3,0),4),ROUND(AW1339*(VLOOKUP(VALUE(Q1339),Rates!G:L,3,0)),4)))</f>
        <v/>
      </c>
      <c r="AV1339" s="126" t="str">
        <f t="shared" si="672"/>
        <v/>
      </c>
      <c r="AW1339" s="127" t="str">
        <f t="shared" si="673"/>
        <v/>
      </c>
      <c r="AX1339" s="123" t="str">
        <f t="shared" si="674"/>
        <v/>
      </c>
      <c r="AY1339" s="140" t="str">
        <f>IF(AX1339="","",IF(R1339="Refreshment Beverage",ROUND(SUM(AX1339*Rates!K$19),4),ROUND(SUM(AX1339*(Rates!J$8/100)),4)))</f>
        <v/>
      </c>
      <c r="AZ1339" s="124" t="str">
        <f t="shared" si="675"/>
        <v/>
      </c>
      <c r="BA1339" s="125" t="str">
        <f t="shared" si="676"/>
        <v/>
      </c>
      <c r="BB1339" s="115"/>
      <c r="BC1339" s="143"/>
      <c r="BD1339" s="100"/>
      <c r="BE1339" s="100"/>
      <c r="BF1339" s="100"/>
      <c r="BG1339" s="100"/>
    </row>
    <row r="1340" spans="1:59" ht="12.75" customHeight="1" x14ac:dyDescent="0.2">
      <c r="A1340" s="144"/>
      <c r="B1340" s="141"/>
      <c r="C1340" s="141"/>
      <c r="D1340" s="142"/>
      <c r="E1340" s="142"/>
      <c r="F1340" s="142"/>
      <c r="G1340" s="142"/>
      <c r="H1340" s="142"/>
      <c r="I1340" s="129"/>
      <c r="J1340" s="130"/>
      <c r="K1340" s="131" t="str">
        <f t="shared" si="647"/>
        <v/>
      </c>
      <c r="L1340" s="132" t="str">
        <f t="shared" si="648"/>
        <v/>
      </c>
      <c r="M1340" s="133" t="str">
        <f t="shared" si="649"/>
        <v/>
      </c>
      <c r="N1340" s="134" t="str">
        <f>IFERROR(IF(B:B="","",IF(R1340="Beer",SUM(LOOKUP(2,1/(Rates!$B$3:$B$5&lt;=W1340)/(Rates!$C$3:$C$5&gt;=W1340),Rates!$D$3:$D$5)*(X1340/100)*W1340),IF(R1340="Refreshment Beverage",SUM(LOOKUP(2,1/(Rates!$B$7:$B$11&lt;=W1340)/(Rates!$C$7:$C$11&gt;=W1340),Rates!$D$7:$D$11)*(X1340/100)*W1340)))),"")</f>
        <v/>
      </c>
      <c r="O1340" s="134" t="str">
        <f t="shared" si="650"/>
        <v/>
      </c>
      <c r="P1340" s="116"/>
      <c r="Q1340" s="117" t="str">
        <f t="shared" si="651"/>
        <v/>
      </c>
      <c r="R1340" s="128" t="str">
        <f t="shared" si="652"/>
        <v/>
      </c>
      <c r="S1340" s="135" t="str">
        <f>IF(B1340="","",IF(R1340="Refreshment Beverage",VLOOKUP(VALUE(Q1340),Rates!G$15:L$19,2,0),VLOOKUP(VALUE(Q1340),Rates!G$4:L$12,2,0)))</f>
        <v/>
      </c>
      <c r="T1340" s="135" t="str">
        <f t="shared" si="653"/>
        <v/>
      </c>
      <c r="U1340" s="118" t="str">
        <f t="shared" si="654"/>
        <v/>
      </c>
      <c r="V1340" s="135" t="str">
        <f t="shared" si="655"/>
        <v/>
      </c>
      <c r="W1340" s="135" t="str">
        <f t="shared" si="656"/>
        <v/>
      </c>
      <c r="X1340" s="119" t="str">
        <f t="shared" si="657"/>
        <v/>
      </c>
      <c r="Y1340" s="120" t="str">
        <f>IF(B:B="","",IF(R1340="Refreshment Beverage",VLOOKUP(Q1340,Rates!G$15:L$19,6,0)*W1340,VLOOKUP(Q1340,Rates!G$4:L$12,6,0)*W1340))</f>
        <v/>
      </c>
      <c r="Z1340" s="120" t="str">
        <f t="shared" si="658"/>
        <v/>
      </c>
      <c r="AA1340" s="120" t="str">
        <f t="shared" si="659"/>
        <v/>
      </c>
      <c r="AB1340" s="136" t="str">
        <f>IF(B:B="","",IF(R1340="Refreshment Beverage","",IF(AND(R1340="Beer",Q1340=0),SUM(LOOKUP(2,1/(Rates!$B$15:$B$18&lt;=W1340)/(Rates!$C$15:$C$18&gt;=W1340),Rates!$D$15:$D$18)*W1340),VLOOKUP(VALUE(Q:Q),Rates!A:B,2,0)*W1340)))</f>
        <v/>
      </c>
      <c r="AC1340" s="136" t="str">
        <f>IF(B:B="","",IF(R1340="Refreshment Beverage","",IF(AND(R1340="Beer",Q1340=0),SUM(LOOKUP(2,1/(Rates!$B$15:$B$18&lt;=W1340)/(Rates!$C$15:$C$18&gt;=W1340),Rates!$E$15:$E$18)*W1340),VLOOKUP(VALUE(Q:Q),Rates!A:C,3,0)*W1340)))</f>
        <v/>
      </c>
      <c r="AD1340" s="137" t="str">
        <f>IFERROR(IF(B:B="","",IF(R1340="Beer","",IF(VALUE(Q1340)=0,VLOOKUP(VLOOKUP(B:B,#REF!,16,0),Rates!A:E,2,0),VLOOKUP(VALUE(Q1340),Rates!A$31:B$34,2,0)*W1340))),0)</f>
        <v/>
      </c>
      <c r="AE1340" s="121" t="str">
        <f t="shared" si="660"/>
        <v/>
      </c>
      <c r="AF1340" s="138" t="str">
        <f t="shared" si="661"/>
        <v/>
      </c>
      <c r="AG1340" s="122" t="str">
        <f t="shared" si="662"/>
        <v/>
      </c>
      <c r="AH1340" s="123" t="str">
        <f t="shared" si="663"/>
        <v/>
      </c>
      <c r="AI1340" s="139" t="str">
        <f>IF(AE:AE="","",IF(R1340="Refreshment Beverage",AK1340*(Rates!J$19/100),ROUND(SUM(AH1340*(Rates!$J$8/100)),4)))</f>
        <v/>
      </c>
      <c r="AJ1340" s="124" t="str">
        <f t="shared" si="664"/>
        <v/>
      </c>
      <c r="AK1340" s="125" t="str">
        <f t="shared" si="665"/>
        <v/>
      </c>
      <c r="AL1340" s="121" t="str">
        <f t="shared" si="666"/>
        <v/>
      </c>
      <c r="AM1340" s="138" t="str">
        <f>IF(AS1340="","",IF(R1340="Refreshment Beverage",ROUND(AS1340*Rates!K$19,4),ROUND(AO1340*(VLOOKUP(VALUE(Q1340),Rates!G$4:L$12,3,0)),4)))</f>
        <v/>
      </c>
      <c r="AN1340" s="126" t="str">
        <f>IF(AS1340="","",IF(R1340="Refreshment Beverage",AS1340*(Rates!J$19/100),MAX(AM1340,AB1340)))</f>
        <v/>
      </c>
      <c r="AO1340" s="127" t="str">
        <f t="shared" si="667"/>
        <v/>
      </c>
      <c r="AP1340" s="127" t="str">
        <f t="shared" si="668"/>
        <v/>
      </c>
      <c r="AQ1340" s="140" t="str">
        <f>IF(AS1340="","",IF(R1340="Refreshment Beverage",ROUND(SUM(VLOOKUP(Q:Q,Rates!G$15:L$19,3,0)*(AS1340-Y1340-Z1340-AA1340)),4),ROUND(SUM(Rates!$K$8*AS1340),4)))</f>
        <v/>
      </c>
      <c r="AR1340" s="139" t="str">
        <f t="shared" si="669"/>
        <v/>
      </c>
      <c r="AS1340" s="125" t="str">
        <f t="shared" si="670"/>
        <v/>
      </c>
      <c r="AT1340" s="121" t="str">
        <f t="shared" si="671"/>
        <v/>
      </c>
      <c r="AU1340" s="138" t="str">
        <f>IF(AX1340="","",IF(R1340="Refreshment Beverage",ROUND((BA1340-Y1340-Z1340-AA1340)*VLOOKUP(VALUE(Q1340),Rates!G$15:L$19,3,0),4),ROUND(AW1340*(VLOOKUP(VALUE(Q1340),Rates!G:L,3,0)),4)))</f>
        <v/>
      </c>
      <c r="AV1340" s="126" t="str">
        <f t="shared" si="672"/>
        <v/>
      </c>
      <c r="AW1340" s="127" t="str">
        <f t="shared" si="673"/>
        <v/>
      </c>
      <c r="AX1340" s="123" t="str">
        <f t="shared" si="674"/>
        <v/>
      </c>
      <c r="AY1340" s="140" t="str">
        <f>IF(AX1340="","",IF(R1340="Refreshment Beverage",ROUND(SUM(AX1340*Rates!K$19),4),ROUND(SUM(AX1340*(Rates!J$8/100)),4)))</f>
        <v/>
      </c>
      <c r="AZ1340" s="124" t="str">
        <f t="shared" si="675"/>
        <v/>
      </c>
      <c r="BA1340" s="125" t="str">
        <f t="shared" si="676"/>
        <v/>
      </c>
      <c r="BB1340" s="115"/>
      <c r="BC1340" s="143"/>
      <c r="BD1340" s="100"/>
      <c r="BE1340" s="100"/>
      <c r="BF1340" s="100"/>
      <c r="BG1340" s="100"/>
    </row>
    <row r="1341" spans="1:59" ht="12.75" customHeight="1" x14ac:dyDescent="0.2">
      <c r="A1341" s="144"/>
      <c r="B1341" s="141"/>
      <c r="C1341" s="141"/>
      <c r="D1341" s="142"/>
      <c r="E1341" s="142"/>
      <c r="F1341" s="142"/>
      <c r="G1341" s="142"/>
      <c r="H1341" s="142"/>
      <c r="I1341" s="129"/>
      <c r="J1341" s="130"/>
      <c r="K1341" s="131" t="str">
        <f t="shared" si="647"/>
        <v/>
      </c>
      <c r="L1341" s="132" t="str">
        <f t="shared" si="648"/>
        <v/>
      </c>
      <c r="M1341" s="133" t="str">
        <f t="shared" si="649"/>
        <v/>
      </c>
      <c r="N1341" s="134" t="str">
        <f>IFERROR(IF(B:B="","",IF(R1341="Beer",SUM(LOOKUP(2,1/(Rates!$B$3:$B$5&lt;=W1341)/(Rates!$C$3:$C$5&gt;=W1341),Rates!$D$3:$D$5)*(X1341/100)*W1341),IF(R1341="Refreshment Beverage",SUM(LOOKUP(2,1/(Rates!$B$7:$B$11&lt;=W1341)/(Rates!$C$7:$C$11&gt;=W1341),Rates!$D$7:$D$11)*(X1341/100)*W1341)))),"")</f>
        <v/>
      </c>
      <c r="O1341" s="134" t="str">
        <f t="shared" si="650"/>
        <v/>
      </c>
      <c r="P1341" s="116"/>
      <c r="Q1341" s="117" t="str">
        <f t="shared" si="651"/>
        <v/>
      </c>
      <c r="R1341" s="128" t="str">
        <f t="shared" si="652"/>
        <v/>
      </c>
      <c r="S1341" s="135" t="str">
        <f>IF(B1341="","",IF(R1341="Refreshment Beverage",VLOOKUP(VALUE(Q1341),Rates!G$15:L$19,2,0),VLOOKUP(VALUE(Q1341),Rates!G$4:L$12,2,0)))</f>
        <v/>
      </c>
      <c r="T1341" s="135" t="str">
        <f t="shared" si="653"/>
        <v/>
      </c>
      <c r="U1341" s="118" t="str">
        <f t="shared" si="654"/>
        <v/>
      </c>
      <c r="V1341" s="135" t="str">
        <f t="shared" si="655"/>
        <v/>
      </c>
      <c r="W1341" s="135" t="str">
        <f t="shared" si="656"/>
        <v/>
      </c>
      <c r="X1341" s="119" t="str">
        <f t="shared" si="657"/>
        <v/>
      </c>
      <c r="Y1341" s="120" t="str">
        <f>IF(B:B="","",IF(R1341="Refreshment Beverage",VLOOKUP(Q1341,Rates!G$15:L$19,6,0)*W1341,VLOOKUP(Q1341,Rates!G$4:L$12,6,0)*W1341))</f>
        <v/>
      </c>
      <c r="Z1341" s="120" t="str">
        <f t="shared" si="658"/>
        <v/>
      </c>
      <c r="AA1341" s="120" t="str">
        <f t="shared" si="659"/>
        <v/>
      </c>
      <c r="AB1341" s="136" t="str">
        <f>IF(B:B="","",IF(R1341="Refreshment Beverage","",IF(AND(R1341="Beer",Q1341=0),SUM(LOOKUP(2,1/(Rates!$B$15:$B$18&lt;=W1341)/(Rates!$C$15:$C$18&gt;=W1341),Rates!$D$15:$D$18)*W1341),VLOOKUP(VALUE(Q:Q),Rates!A:B,2,0)*W1341)))</f>
        <v/>
      </c>
      <c r="AC1341" s="136" t="str">
        <f>IF(B:B="","",IF(R1341="Refreshment Beverage","",IF(AND(R1341="Beer",Q1341=0),SUM(LOOKUP(2,1/(Rates!$B$15:$B$18&lt;=W1341)/(Rates!$C$15:$C$18&gt;=W1341),Rates!$E$15:$E$18)*W1341),VLOOKUP(VALUE(Q:Q),Rates!A:C,3,0)*W1341)))</f>
        <v/>
      </c>
      <c r="AD1341" s="137" t="str">
        <f>IFERROR(IF(B:B="","",IF(R1341="Beer","",IF(VALUE(Q1341)=0,VLOOKUP(VLOOKUP(B:B,#REF!,16,0),Rates!A:E,2,0),VLOOKUP(VALUE(Q1341),Rates!A$31:B$34,2,0)*W1341))),0)</f>
        <v/>
      </c>
      <c r="AE1341" s="121" t="str">
        <f t="shared" si="660"/>
        <v/>
      </c>
      <c r="AF1341" s="138" t="str">
        <f t="shared" si="661"/>
        <v/>
      </c>
      <c r="AG1341" s="122" t="str">
        <f t="shared" si="662"/>
        <v/>
      </c>
      <c r="AH1341" s="123" t="str">
        <f t="shared" si="663"/>
        <v/>
      </c>
      <c r="AI1341" s="139" t="str">
        <f>IF(AE:AE="","",IF(R1341="Refreshment Beverage",AK1341*(Rates!J$19/100),ROUND(SUM(AH1341*(Rates!$J$8/100)),4)))</f>
        <v/>
      </c>
      <c r="AJ1341" s="124" t="str">
        <f t="shared" si="664"/>
        <v/>
      </c>
      <c r="AK1341" s="125" t="str">
        <f t="shared" si="665"/>
        <v/>
      </c>
      <c r="AL1341" s="121" t="str">
        <f t="shared" si="666"/>
        <v/>
      </c>
      <c r="AM1341" s="138" t="str">
        <f>IF(AS1341="","",IF(R1341="Refreshment Beverage",ROUND(AS1341*Rates!K$19,4),ROUND(AO1341*(VLOOKUP(VALUE(Q1341),Rates!G$4:L$12,3,0)),4)))</f>
        <v/>
      </c>
      <c r="AN1341" s="126" t="str">
        <f>IF(AS1341="","",IF(R1341="Refreshment Beverage",AS1341*(Rates!J$19/100),MAX(AM1341,AB1341)))</f>
        <v/>
      </c>
      <c r="AO1341" s="127" t="str">
        <f t="shared" si="667"/>
        <v/>
      </c>
      <c r="AP1341" s="127" t="str">
        <f t="shared" si="668"/>
        <v/>
      </c>
      <c r="AQ1341" s="140" t="str">
        <f>IF(AS1341="","",IF(R1341="Refreshment Beverage",ROUND(SUM(VLOOKUP(Q:Q,Rates!G$15:L$19,3,0)*(AS1341-Y1341-Z1341-AA1341)),4),ROUND(SUM(Rates!$K$8*AS1341),4)))</f>
        <v/>
      </c>
      <c r="AR1341" s="139" t="str">
        <f t="shared" si="669"/>
        <v/>
      </c>
      <c r="AS1341" s="125" t="str">
        <f t="shared" si="670"/>
        <v/>
      </c>
      <c r="AT1341" s="121" t="str">
        <f t="shared" si="671"/>
        <v/>
      </c>
      <c r="AU1341" s="138" t="str">
        <f>IF(AX1341="","",IF(R1341="Refreshment Beverage",ROUND((BA1341-Y1341-Z1341-AA1341)*VLOOKUP(VALUE(Q1341),Rates!G$15:L$19,3,0),4),ROUND(AW1341*(VLOOKUP(VALUE(Q1341),Rates!G:L,3,0)),4)))</f>
        <v/>
      </c>
      <c r="AV1341" s="126" t="str">
        <f t="shared" si="672"/>
        <v/>
      </c>
      <c r="AW1341" s="127" t="str">
        <f t="shared" si="673"/>
        <v/>
      </c>
      <c r="AX1341" s="123" t="str">
        <f t="shared" si="674"/>
        <v/>
      </c>
      <c r="AY1341" s="140" t="str">
        <f>IF(AX1341="","",IF(R1341="Refreshment Beverage",ROUND(SUM(AX1341*Rates!K$19),4),ROUND(SUM(AX1341*(Rates!J$8/100)),4)))</f>
        <v/>
      </c>
      <c r="AZ1341" s="124" t="str">
        <f t="shared" si="675"/>
        <v/>
      </c>
      <c r="BA1341" s="125" t="str">
        <f t="shared" si="676"/>
        <v/>
      </c>
      <c r="BB1341" s="115"/>
      <c r="BC1341" s="143"/>
      <c r="BD1341" s="100"/>
      <c r="BE1341" s="100"/>
      <c r="BF1341" s="100"/>
      <c r="BG1341" s="100"/>
    </row>
    <row r="1342" spans="1:59" ht="12.75" customHeight="1" x14ac:dyDescent="0.2">
      <c r="A1342" s="144"/>
      <c r="B1342" s="141"/>
      <c r="C1342" s="141"/>
      <c r="D1342" s="142"/>
      <c r="E1342" s="142"/>
      <c r="F1342" s="142"/>
      <c r="G1342" s="142"/>
      <c r="H1342" s="142"/>
      <c r="I1342" s="129"/>
      <c r="J1342" s="130"/>
      <c r="K1342" s="131" t="str">
        <f t="shared" si="647"/>
        <v/>
      </c>
      <c r="L1342" s="132" t="str">
        <f t="shared" si="648"/>
        <v/>
      </c>
      <c r="M1342" s="133" t="str">
        <f t="shared" si="649"/>
        <v/>
      </c>
      <c r="N1342" s="134" t="str">
        <f>IFERROR(IF(B:B="","",IF(R1342="Beer",SUM(LOOKUP(2,1/(Rates!$B$3:$B$5&lt;=W1342)/(Rates!$C$3:$C$5&gt;=W1342),Rates!$D$3:$D$5)*(X1342/100)*W1342),IF(R1342="Refreshment Beverage",SUM(LOOKUP(2,1/(Rates!$B$7:$B$11&lt;=W1342)/(Rates!$C$7:$C$11&gt;=W1342),Rates!$D$7:$D$11)*(X1342/100)*W1342)))),"")</f>
        <v/>
      </c>
      <c r="O1342" s="134" t="str">
        <f t="shared" si="650"/>
        <v/>
      </c>
      <c r="P1342" s="116"/>
      <c r="Q1342" s="117" t="str">
        <f t="shared" si="651"/>
        <v/>
      </c>
      <c r="R1342" s="128" t="str">
        <f t="shared" si="652"/>
        <v/>
      </c>
      <c r="S1342" s="135" t="str">
        <f>IF(B1342="","",IF(R1342="Refreshment Beverage",VLOOKUP(VALUE(Q1342),Rates!G$15:L$19,2,0),VLOOKUP(VALUE(Q1342),Rates!G$4:L$12,2,0)))</f>
        <v/>
      </c>
      <c r="T1342" s="135" t="str">
        <f t="shared" si="653"/>
        <v/>
      </c>
      <c r="U1342" s="118" t="str">
        <f t="shared" si="654"/>
        <v/>
      </c>
      <c r="V1342" s="135" t="str">
        <f t="shared" si="655"/>
        <v/>
      </c>
      <c r="W1342" s="135" t="str">
        <f t="shared" si="656"/>
        <v/>
      </c>
      <c r="X1342" s="119" t="str">
        <f t="shared" si="657"/>
        <v/>
      </c>
      <c r="Y1342" s="120" t="str">
        <f>IF(B:B="","",IF(R1342="Refreshment Beverage",VLOOKUP(Q1342,Rates!G$15:L$19,6,0)*W1342,VLOOKUP(Q1342,Rates!G$4:L$12,6,0)*W1342))</f>
        <v/>
      </c>
      <c r="Z1342" s="120" t="str">
        <f t="shared" si="658"/>
        <v/>
      </c>
      <c r="AA1342" s="120" t="str">
        <f t="shared" si="659"/>
        <v/>
      </c>
      <c r="AB1342" s="136" t="str">
        <f>IF(B:B="","",IF(R1342="Refreshment Beverage","",IF(AND(R1342="Beer",Q1342=0),SUM(LOOKUP(2,1/(Rates!$B$15:$B$18&lt;=W1342)/(Rates!$C$15:$C$18&gt;=W1342),Rates!$D$15:$D$18)*W1342),VLOOKUP(VALUE(Q:Q),Rates!A:B,2,0)*W1342)))</f>
        <v/>
      </c>
      <c r="AC1342" s="136" t="str">
        <f>IF(B:B="","",IF(R1342="Refreshment Beverage","",IF(AND(R1342="Beer",Q1342=0),SUM(LOOKUP(2,1/(Rates!$B$15:$B$18&lt;=W1342)/(Rates!$C$15:$C$18&gt;=W1342),Rates!$E$15:$E$18)*W1342),VLOOKUP(VALUE(Q:Q),Rates!A:C,3,0)*W1342)))</f>
        <v/>
      </c>
      <c r="AD1342" s="137" t="str">
        <f>IFERROR(IF(B:B="","",IF(R1342="Beer","",IF(VALUE(Q1342)=0,VLOOKUP(VLOOKUP(B:B,#REF!,16,0),Rates!A:E,2,0),VLOOKUP(VALUE(Q1342),Rates!A$31:B$34,2,0)*W1342))),0)</f>
        <v/>
      </c>
      <c r="AE1342" s="121" t="str">
        <f t="shared" si="660"/>
        <v/>
      </c>
      <c r="AF1342" s="138" t="str">
        <f t="shared" si="661"/>
        <v/>
      </c>
      <c r="AG1342" s="122" t="str">
        <f t="shared" si="662"/>
        <v/>
      </c>
      <c r="AH1342" s="123" t="str">
        <f t="shared" si="663"/>
        <v/>
      </c>
      <c r="AI1342" s="139" t="str">
        <f>IF(AE:AE="","",IF(R1342="Refreshment Beverage",AK1342*(Rates!J$19/100),ROUND(SUM(AH1342*(Rates!$J$8/100)),4)))</f>
        <v/>
      </c>
      <c r="AJ1342" s="124" t="str">
        <f t="shared" si="664"/>
        <v/>
      </c>
      <c r="AK1342" s="125" t="str">
        <f t="shared" si="665"/>
        <v/>
      </c>
      <c r="AL1342" s="121" t="str">
        <f t="shared" si="666"/>
        <v/>
      </c>
      <c r="AM1342" s="138" t="str">
        <f>IF(AS1342="","",IF(R1342="Refreshment Beverage",ROUND(AS1342*Rates!K$19,4),ROUND(AO1342*(VLOOKUP(VALUE(Q1342),Rates!G$4:L$12,3,0)),4)))</f>
        <v/>
      </c>
      <c r="AN1342" s="126" t="str">
        <f>IF(AS1342="","",IF(R1342="Refreshment Beverage",AS1342*(Rates!J$19/100),MAX(AM1342,AB1342)))</f>
        <v/>
      </c>
      <c r="AO1342" s="127" t="str">
        <f t="shared" si="667"/>
        <v/>
      </c>
      <c r="AP1342" s="127" t="str">
        <f t="shared" si="668"/>
        <v/>
      </c>
      <c r="AQ1342" s="140" t="str">
        <f>IF(AS1342="","",IF(R1342="Refreshment Beverage",ROUND(SUM(VLOOKUP(Q:Q,Rates!G$15:L$19,3,0)*(AS1342-Y1342-Z1342-AA1342)),4),ROUND(SUM(Rates!$K$8*AS1342),4)))</f>
        <v/>
      </c>
      <c r="AR1342" s="139" t="str">
        <f t="shared" si="669"/>
        <v/>
      </c>
      <c r="AS1342" s="125" t="str">
        <f t="shared" si="670"/>
        <v/>
      </c>
      <c r="AT1342" s="121" t="str">
        <f t="shared" si="671"/>
        <v/>
      </c>
      <c r="AU1342" s="138" t="str">
        <f>IF(AX1342="","",IF(R1342="Refreshment Beverage",ROUND((BA1342-Y1342-Z1342-AA1342)*VLOOKUP(VALUE(Q1342),Rates!G$15:L$19,3,0),4),ROUND(AW1342*(VLOOKUP(VALUE(Q1342),Rates!G:L,3,0)),4)))</f>
        <v/>
      </c>
      <c r="AV1342" s="126" t="str">
        <f t="shared" si="672"/>
        <v/>
      </c>
      <c r="AW1342" s="127" t="str">
        <f t="shared" si="673"/>
        <v/>
      </c>
      <c r="AX1342" s="123" t="str">
        <f t="shared" si="674"/>
        <v/>
      </c>
      <c r="AY1342" s="140" t="str">
        <f>IF(AX1342="","",IF(R1342="Refreshment Beverage",ROUND(SUM(AX1342*Rates!K$19),4),ROUND(SUM(AX1342*(Rates!J$8/100)),4)))</f>
        <v/>
      </c>
      <c r="AZ1342" s="124" t="str">
        <f t="shared" si="675"/>
        <v/>
      </c>
      <c r="BA1342" s="125" t="str">
        <f t="shared" si="676"/>
        <v/>
      </c>
      <c r="BB1342" s="115"/>
      <c r="BC1342" s="143"/>
      <c r="BD1342" s="100"/>
      <c r="BE1342" s="100"/>
      <c r="BF1342" s="100"/>
      <c r="BG1342" s="100"/>
    </row>
    <row r="1343" spans="1:59" ht="12.75" customHeight="1" x14ac:dyDescent="0.2">
      <c r="A1343" s="144"/>
      <c r="B1343" s="141"/>
      <c r="C1343" s="141"/>
      <c r="D1343" s="142"/>
      <c r="E1343" s="142"/>
      <c r="F1343" s="142"/>
      <c r="G1343" s="142"/>
      <c r="H1343" s="142"/>
      <c r="I1343" s="129"/>
      <c r="J1343" s="130"/>
      <c r="K1343" s="131" t="str">
        <f t="shared" si="647"/>
        <v/>
      </c>
      <c r="L1343" s="132" t="str">
        <f t="shared" si="648"/>
        <v/>
      </c>
      <c r="M1343" s="133" t="str">
        <f t="shared" si="649"/>
        <v/>
      </c>
      <c r="N1343" s="134" t="str">
        <f>IFERROR(IF(B:B="","",IF(R1343="Beer",SUM(LOOKUP(2,1/(Rates!$B$3:$B$5&lt;=W1343)/(Rates!$C$3:$C$5&gt;=W1343),Rates!$D$3:$D$5)*(X1343/100)*W1343),IF(R1343="Refreshment Beverage",SUM(LOOKUP(2,1/(Rates!$B$7:$B$11&lt;=W1343)/(Rates!$C$7:$C$11&gt;=W1343),Rates!$D$7:$D$11)*(X1343/100)*W1343)))),"")</f>
        <v/>
      </c>
      <c r="O1343" s="134" t="str">
        <f t="shared" si="650"/>
        <v/>
      </c>
      <c r="P1343" s="116"/>
      <c r="Q1343" s="117" t="str">
        <f t="shared" si="651"/>
        <v/>
      </c>
      <c r="R1343" s="128" t="str">
        <f t="shared" si="652"/>
        <v/>
      </c>
      <c r="S1343" s="135" t="str">
        <f>IF(B1343="","",IF(R1343="Refreshment Beverage",VLOOKUP(VALUE(Q1343),Rates!G$15:L$19,2,0),VLOOKUP(VALUE(Q1343),Rates!G$4:L$12,2,0)))</f>
        <v/>
      </c>
      <c r="T1343" s="135" t="str">
        <f t="shared" si="653"/>
        <v/>
      </c>
      <c r="U1343" s="118" t="str">
        <f t="shared" si="654"/>
        <v/>
      </c>
      <c r="V1343" s="135" t="str">
        <f t="shared" si="655"/>
        <v/>
      </c>
      <c r="W1343" s="135" t="str">
        <f t="shared" si="656"/>
        <v/>
      </c>
      <c r="X1343" s="119" t="str">
        <f t="shared" si="657"/>
        <v/>
      </c>
      <c r="Y1343" s="120" t="str">
        <f>IF(B:B="","",IF(R1343="Refreshment Beverage",VLOOKUP(Q1343,Rates!G$15:L$19,6,0)*W1343,VLOOKUP(Q1343,Rates!G$4:L$12,6,0)*W1343))</f>
        <v/>
      </c>
      <c r="Z1343" s="120" t="str">
        <f t="shared" si="658"/>
        <v/>
      </c>
      <c r="AA1343" s="120" t="str">
        <f t="shared" si="659"/>
        <v/>
      </c>
      <c r="AB1343" s="136" t="str">
        <f>IF(B:B="","",IF(R1343="Refreshment Beverage","",IF(AND(R1343="Beer",Q1343=0),SUM(LOOKUP(2,1/(Rates!$B$15:$B$18&lt;=W1343)/(Rates!$C$15:$C$18&gt;=W1343),Rates!$D$15:$D$18)*W1343),VLOOKUP(VALUE(Q:Q),Rates!A:B,2,0)*W1343)))</f>
        <v/>
      </c>
      <c r="AC1343" s="136" t="str">
        <f>IF(B:B="","",IF(R1343="Refreshment Beverage","",IF(AND(R1343="Beer",Q1343=0),SUM(LOOKUP(2,1/(Rates!$B$15:$B$18&lt;=W1343)/(Rates!$C$15:$C$18&gt;=W1343),Rates!$E$15:$E$18)*W1343),VLOOKUP(VALUE(Q:Q),Rates!A:C,3,0)*W1343)))</f>
        <v/>
      </c>
      <c r="AD1343" s="137" t="str">
        <f>IFERROR(IF(B:B="","",IF(R1343="Beer","",IF(VALUE(Q1343)=0,VLOOKUP(VLOOKUP(B:B,#REF!,16,0),Rates!A:E,2,0),VLOOKUP(VALUE(Q1343),Rates!A$31:B$34,2,0)*W1343))),0)</f>
        <v/>
      </c>
      <c r="AE1343" s="121" t="str">
        <f t="shared" si="660"/>
        <v/>
      </c>
      <c r="AF1343" s="138" t="str">
        <f t="shared" si="661"/>
        <v/>
      </c>
      <c r="AG1343" s="122" t="str">
        <f t="shared" si="662"/>
        <v/>
      </c>
      <c r="AH1343" s="123" t="str">
        <f t="shared" si="663"/>
        <v/>
      </c>
      <c r="AI1343" s="139" t="str">
        <f>IF(AE:AE="","",IF(R1343="Refreshment Beverage",AK1343*(Rates!J$19/100),ROUND(SUM(AH1343*(Rates!$J$8/100)),4)))</f>
        <v/>
      </c>
      <c r="AJ1343" s="124" t="str">
        <f t="shared" si="664"/>
        <v/>
      </c>
      <c r="AK1343" s="125" t="str">
        <f t="shared" si="665"/>
        <v/>
      </c>
      <c r="AL1343" s="121" t="str">
        <f t="shared" si="666"/>
        <v/>
      </c>
      <c r="AM1343" s="138" t="str">
        <f>IF(AS1343="","",IF(R1343="Refreshment Beverage",ROUND(AS1343*Rates!K$19,4),ROUND(AO1343*(VLOOKUP(VALUE(Q1343),Rates!G$4:L$12,3,0)),4)))</f>
        <v/>
      </c>
      <c r="AN1343" s="126" t="str">
        <f>IF(AS1343="","",IF(R1343="Refreshment Beverage",AS1343*(Rates!J$19/100),MAX(AM1343,AB1343)))</f>
        <v/>
      </c>
      <c r="AO1343" s="127" t="str">
        <f t="shared" si="667"/>
        <v/>
      </c>
      <c r="AP1343" s="127" t="str">
        <f t="shared" si="668"/>
        <v/>
      </c>
      <c r="AQ1343" s="140" t="str">
        <f>IF(AS1343="","",IF(R1343="Refreshment Beverage",ROUND(SUM(VLOOKUP(Q:Q,Rates!G$15:L$19,3,0)*(AS1343-Y1343-Z1343-AA1343)),4),ROUND(SUM(Rates!$K$8*AS1343),4)))</f>
        <v/>
      </c>
      <c r="AR1343" s="139" t="str">
        <f t="shared" si="669"/>
        <v/>
      </c>
      <c r="AS1343" s="125" t="str">
        <f t="shared" si="670"/>
        <v/>
      </c>
      <c r="AT1343" s="121" t="str">
        <f t="shared" si="671"/>
        <v/>
      </c>
      <c r="AU1343" s="138" t="str">
        <f>IF(AX1343="","",IF(R1343="Refreshment Beverage",ROUND((BA1343-Y1343-Z1343-AA1343)*VLOOKUP(VALUE(Q1343),Rates!G$15:L$19,3,0),4),ROUND(AW1343*(VLOOKUP(VALUE(Q1343),Rates!G:L,3,0)),4)))</f>
        <v/>
      </c>
      <c r="AV1343" s="126" t="str">
        <f t="shared" si="672"/>
        <v/>
      </c>
      <c r="AW1343" s="127" t="str">
        <f t="shared" si="673"/>
        <v/>
      </c>
      <c r="AX1343" s="123" t="str">
        <f t="shared" si="674"/>
        <v/>
      </c>
      <c r="AY1343" s="140" t="str">
        <f>IF(AX1343="","",IF(R1343="Refreshment Beverage",ROUND(SUM(AX1343*Rates!K$19),4),ROUND(SUM(AX1343*(Rates!J$8/100)),4)))</f>
        <v/>
      </c>
      <c r="AZ1343" s="124" t="str">
        <f t="shared" si="675"/>
        <v/>
      </c>
      <c r="BA1343" s="125" t="str">
        <f t="shared" si="676"/>
        <v/>
      </c>
      <c r="BB1343" s="115"/>
      <c r="BC1343" s="143"/>
      <c r="BD1343" s="100"/>
      <c r="BE1343" s="100"/>
      <c r="BF1343" s="100"/>
      <c r="BG1343" s="100"/>
    </row>
    <row r="1344" spans="1:59" ht="12.75" customHeight="1" x14ac:dyDescent="0.2">
      <c r="A1344" s="144"/>
      <c r="B1344" s="141"/>
      <c r="C1344" s="141"/>
      <c r="D1344" s="142"/>
      <c r="E1344" s="142"/>
      <c r="F1344" s="142"/>
      <c r="G1344" s="142"/>
      <c r="H1344" s="142"/>
      <c r="I1344" s="129"/>
      <c r="J1344" s="130"/>
      <c r="K1344" s="131" t="str">
        <f t="shared" si="647"/>
        <v/>
      </c>
      <c r="L1344" s="132" t="str">
        <f t="shared" si="648"/>
        <v/>
      </c>
      <c r="M1344" s="133" t="str">
        <f t="shared" si="649"/>
        <v/>
      </c>
      <c r="N1344" s="134" t="str">
        <f>IFERROR(IF(B:B="","",IF(R1344="Beer",SUM(LOOKUP(2,1/(Rates!$B$3:$B$5&lt;=W1344)/(Rates!$C$3:$C$5&gt;=W1344),Rates!$D$3:$D$5)*(X1344/100)*W1344),IF(R1344="Refreshment Beverage",SUM(LOOKUP(2,1/(Rates!$B$7:$B$11&lt;=W1344)/(Rates!$C$7:$C$11&gt;=W1344),Rates!$D$7:$D$11)*(X1344/100)*W1344)))),"")</f>
        <v/>
      </c>
      <c r="O1344" s="134" t="str">
        <f t="shared" si="650"/>
        <v/>
      </c>
      <c r="P1344" s="116"/>
      <c r="Q1344" s="117" t="str">
        <f t="shared" si="651"/>
        <v/>
      </c>
      <c r="R1344" s="128" t="str">
        <f t="shared" si="652"/>
        <v/>
      </c>
      <c r="S1344" s="135" t="str">
        <f>IF(B1344="","",IF(R1344="Refreshment Beverage",VLOOKUP(VALUE(Q1344),Rates!G$15:L$19,2,0),VLOOKUP(VALUE(Q1344),Rates!G$4:L$12,2,0)))</f>
        <v/>
      </c>
      <c r="T1344" s="135" t="str">
        <f t="shared" si="653"/>
        <v/>
      </c>
      <c r="U1344" s="118" t="str">
        <f t="shared" si="654"/>
        <v/>
      </c>
      <c r="V1344" s="135" t="str">
        <f t="shared" si="655"/>
        <v/>
      </c>
      <c r="W1344" s="135" t="str">
        <f t="shared" si="656"/>
        <v/>
      </c>
      <c r="X1344" s="119" t="str">
        <f t="shared" si="657"/>
        <v/>
      </c>
      <c r="Y1344" s="120" t="str">
        <f>IF(B:B="","",IF(R1344="Refreshment Beverage",VLOOKUP(Q1344,Rates!G$15:L$19,6,0)*W1344,VLOOKUP(Q1344,Rates!G$4:L$12,6,0)*W1344))</f>
        <v/>
      </c>
      <c r="Z1344" s="120" t="str">
        <f t="shared" si="658"/>
        <v/>
      </c>
      <c r="AA1344" s="120" t="str">
        <f t="shared" si="659"/>
        <v/>
      </c>
      <c r="AB1344" s="136" t="str">
        <f>IF(B:B="","",IF(R1344="Refreshment Beverage","",IF(AND(R1344="Beer",Q1344=0),SUM(LOOKUP(2,1/(Rates!$B$15:$B$18&lt;=W1344)/(Rates!$C$15:$C$18&gt;=W1344),Rates!$D$15:$D$18)*W1344),VLOOKUP(VALUE(Q:Q),Rates!A:B,2,0)*W1344)))</f>
        <v/>
      </c>
      <c r="AC1344" s="136" t="str">
        <f>IF(B:B="","",IF(R1344="Refreshment Beverage","",IF(AND(R1344="Beer",Q1344=0),SUM(LOOKUP(2,1/(Rates!$B$15:$B$18&lt;=W1344)/(Rates!$C$15:$C$18&gt;=W1344),Rates!$E$15:$E$18)*W1344),VLOOKUP(VALUE(Q:Q),Rates!A:C,3,0)*W1344)))</f>
        <v/>
      </c>
      <c r="AD1344" s="137" t="str">
        <f>IFERROR(IF(B:B="","",IF(R1344="Beer","",IF(VALUE(Q1344)=0,VLOOKUP(VLOOKUP(B:B,#REF!,16,0),Rates!A:E,2,0),VLOOKUP(VALUE(Q1344),Rates!A$31:B$34,2,0)*W1344))),0)</f>
        <v/>
      </c>
      <c r="AE1344" s="121" t="str">
        <f t="shared" si="660"/>
        <v/>
      </c>
      <c r="AF1344" s="138" t="str">
        <f t="shared" si="661"/>
        <v/>
      </c>
      <c r="AG1344" s="122" t="str">
        <f t="shared" si="662"/>
        <v/>
      </c>
      <c r="AH1344" s="123" t="str">
        <f t="shared" si="663"/>
        <v/>
      </c>
      <c r="AI1344" s="139" t="str">
        <f>IF(AE:AE="","",IF(R1344="Refreshment Beverage",AK1344*(Rates!J$19/100),ROUND(SUM(AH1344*(Rates!$J$8/100)),4)))</f>
        <v/>
      </c>
      <c r="AJ1344" s="124" t="str">
        <f t="shared" si="664"/>
        <v/>
      </c>
      <c r="AK1344" s="125" t="str">
        <f t="shared" si="665"/>
        <v/>
      </c>
      <c r="AL1344" s="121" t="str">
        <f t="shared" si="666"/>
        <v/>
      </c>
      <c r="AM1344" s="138" t="str">
        <f>IF(AS1344="","",IF(R1344="Refreshment Beverage",ROUND(AS1344*Rates!K$19,4),ROUND(AO1344*(VLOOKUP(VALUE(Q1344),Rates!G$4:L$12,3,0)),4)))</f>
        <v/>
      </c>
      <c r="AN1344" s="126" t="str">
        <f>IF(AS1344="","",IF(R1344="Refreshment Beverage",AS1344*(Rates!J$19/100),MAX(AM1344,AB1344)))</f>
        <v/>
      </c>
      <c r="AO1344" s="127" t="str">
        <f t="shared" si="667"/>
        <v/>
      </c>
      <c r="AP1344" s="127" t="str">
        <f t="shared" si="668"/>
        <v/>
      </c>
      <c r="AQ1344" s="140" t="str">
        <f>IF(AS1344="","",IF(R1344="Refreshment Beverage",ROUND(SUM(VLOOKUP(Q:Q,Rates!G$15:L$19,3,0)*(AS1344-Y1344-Z1344-AA1344)),4),ROUND(SUM(Rates!$K$8*AS1344),4)))</f>
        <v/>
      </c>
      <c r="AR1344" s="139" t="str">
        <f t="shared" si="669"/>
        <v/>
      </c>
      <c r="AS1344" s="125" t="str">
        <f t="shared" si="670"/>
        <v/>
      </c>
      <c r="AT1344" s="121" t="str">
        <f t="shared" si="671"/>
        <v/>
      </c>
      <c r="AU1344" s="138" t="str">
        <f>IF(AX1344="","",IF(R1344="Refreshment Beverage",ROUND((BA1344-Y1344-Z1344-AA1344)*VLOOKUP(VALUE(Q1344),Rates!G$15:L$19,3,0),4),ROUND(AW1344*(VLOOKUP(VALUE(Q1344),Rates!G:L,3,0)),4)))</f>
        <v/>
      </c>
      <c r="AV1344" s="126" t="str">
        <f t="shared" si="672"/>
        <v/>
      </c>
      <c r="AW1344" s="127" t="str">
        <f t="shared" si="673"/>
        <v/>
      </c>
      <c r="AX1344" s="123" t="str">
        <f t="shared" si="674"/>
        <v/>
      </c>
      <c r="AY1344" s="140" t="str">
        <f>IF(AX1344="","",IF(R1344="Refreshment Beverage",ROUND(SUM(AX1344*Rates!K$19),4),ROUND(SUM(AX1344*(Rates!J$8/100)),4)))</f>
        <v/>
      </c>
      <c r="AZ1344" s="124" t="str">
        <f t="shared" si="675"/>
        <v/>
      </c>
      <c r="BA1344" s="125" t="str">
        <f t="shared" si="676"/>
        <v/>
      </c>
      <c r="BB1344" s="115"/>
      <c r="BC1344" s="143"/>
      <c r="BD1344" s="100"/>
      <c r="BE1344" s="100"/>
      <c r="BF1344" s="100"/>
      <c r="BG1344" s="100"/>
    </row>
    <row r="1345" spans="1:59" ht="12.75" customHeight="1" x14ac:dyDescent="0.2">
      <c r="A1345" s="144"/>
      <c r="B1345" s="141"/>
      <c r="C1345" s="141"/>
      <c r="D1345" s="142"/>
      <c r="E1345" s="142"/>
      <c r="F1345" s="142"/>
      <c r="G1345" s="142"/>
      <c r="H1345" s="142"/>
      <c r="I1345" s="129"/>
      <c r="J1345" s="130"/>
      <c r="K1345" s="131" t="str">
        <f t="shared" si="647"/>
        <v/>
      </c>
      <c r="L1345" s="132" t="str">
        <f t="shared" si="648"/>
        <v/>
      </c>
      <c r="M1345" s="133" t="str">
        <f t="shared" si="649"/>
        <v/>
      </c>
      <c r="N1345" s="134" t="str">
        <f>IFERROR(IF(B:B="","",IF(R1345="Beer",SUM(LOOKUP(2,1/(Rates!$B$3:$B$5&lt;=W1345)/(Rates!$C$3:$C$5&gt;=W1345),Rates!$D$3:$D$5)*(X1345/100)*W1345),IF(R1345="Refreshment Beverage",SUM(LOOKUP(2,1/(Rates!$B$7:$B$11&lt;=W1345)/(Rates!$C$7:$C$11&gt;=W1345),Rates!$D$7:$D$11)*(X1345/100)*W1345)))),"")</f>
        <v/>
      </c>
      <c r="O1345" s="134" t="str">
        <f t="shared" si="650"/>
        <v/>
      </c>
      <c r="P1345" s="116"/>
      <c r="Q1345" s="117" t="str">
        <f t="shared" si="651"/>
        <v/>
      </c>
      <c r="R1345" s="128" t="str">
        <f t="shared" si="652"/>
        <v/>
      </c>
      <c r="S1345" s="135" t="str">
        <f>IF(B1345="","",IF(R1345="Refreshment Beverage",VLOOKUP(VALUE(Q1345),Rates!G$15:L$19,2,0),VLOOKUP(VALUE(Q1345),Rates!G$4:L$12,2,0)))</f>
        <v/>
      </c>
      <c r="T1345" s="135" t="str">
        <f t="shared" si="653"/>
        <v/>
      </c>
      <c r="U1345" s="118" t="str">
        <f t="shared" si="654"/>
        <v/>
      </c>
      <c r="V1345" s="135" t="str">
        <f t="shared" si="655"/>
        <v/>
      </c>
      <c r="W1345" s="135" t="str">
        <f t="shared" si="656"/>
        <v/>
      </c>
      <c r="X1345" s="119" t="str">
        <f t="shared" si="657"/>
        <v/>
      </c>
      <c r="Y1345" s="120" t="str">
        <f>IF(B:B="","",IF(R1345="Refreshment Beverage",VLOOKUP(Q1345,Rates!G$15:L$19,6,0)*W1345,VLOOKUP(Q1345,Rates!G$4:L$12,6,0)*W1345))</f>
        <v/>
      </c>
      <c r="Z1345" s="120" t="str">
        <f t="shared" si="658"/>
        <v/>
      </c>
      <c r="AA1345" s="120" t="str">
        <f t="shared" si="659"/>
        <v/>
      </c>
      <c r="AB1345" s="136" t="str">
        <f>IF(B:B="","",IF(R1345="Refreshment Beverage","",IF(AND(R1345="Beer",Q1345=0),SUM(LOOKUP(2,1/(Rates!$B$15:$B$18&lt;=W1345)/(Rates!$C$15:$C$18&gt;=W1345),Rates!$D$15:$D$18)*W1345),VLOOKUP(VALUE(Q:Q),Rates!A:B,2,0)*W1345)))</f>
        <v/>
      </c>
      <c r="AC1345" s="136" t="str">
        <f>IF(B:B="","",IF(R1345="Refreshment Beverage","",IF(AND(R1345="Beer",Q1345=0),SUM(LOOKUP(2,1/(Rates!$B$15:$B$18&lt;=W1345)/(Rates!$C$15:$C$18&gt;=W1345),Rates!$E$15:$E$18)*W1345),VLOOKUP(VALUE(Q:Q),Rates!A:C,3,0)*W1345)))</f>
        <v/>
      </c>
      <c r="AD1345" s="137" t="str">
        <f>IFERROR(IF(B:B="","",IF(R1345="Beer","",IF(VALUE(Q1345)=0,VLOOKUP(VLOOKUP(B:B,#REF!,16,0),Rates!A:E,2,0),VLOOKUP(VALUE(Q1345),Rates!A$31:B$34,2,0)*W1345))),0)</f>
        <v/>
      </c>
      <c r="AE1345" s="121" t="str">
        <f t="shared" si="660"/>
        <v/>
      </c>
      <c r="AF1345" s="138" t="str">
        <f t="shared" si="661"/>
        <v/>
      </c>
      <c r="AG1345" s="122" t="str">
        <f t="shared" si="662"/>
        <v/>
      </c>
      <c r="AH1345" s="123" t="str">
        <f t="shared" si="663"/>
        <v/>
      </c>
      <c r="AI1345" s="139" t="str">
        <f>IF(AE:AE="","",IF(R1345="Refreshment Beverage",AK1345*(Rates!J$19/100),ROUND(SUM(AH1345*(Rates!$J$8/100)),4)))</f>
        <v/>
      </c>
      <c r="AJ1345" s="124" t="str">
        <f t="shared" si="664"/>
        <v/>
      </c>
      <c r="AK1345" s="125" t="str">
        <f t="shared" si="665"/>
        <v/>
      </c>
      <c r="AL1345" s="121" t="str">
        <f t="shared" si="666"/>
        <v/>
      </c>
      <c r="AM1345" s="138" t="str">
        <f>IF(AS1345="","",IF(R1345="Refreshment Beverage",ROUND(AS1345*Rates!K$19,4),ROUND(AO1345*(VLOOKUP(VALUE(Q1345),Rates!G$4:L$12,3,0)),4)))</f>
        <v/>
      </c>
      <c r="AN1345" s="126" t="str">
        <f>IF(AS1345="","",IF(R1345="Refreshment Beverage",AS1345*(Rates!J$19/100),MAX(AM1345,AB1345)))</f>
        <v/>
      </c>
      <c r="AO1345" s="127" t="str">
        <f t="shared" si="667"/>
        <v/>
      </c>
      <c r="AP1345" s="127" t="str">
        <f t="shared" si="668"/>
        <v/>
      </c>
      <c r="AQ1345" s="140" t="str">
        <f>IF(AS1345="","",IF(R1345="Refreshment Beverage",ROUND(SUM(VLOOKUP(Q:Q,Rates!G$15:L$19,3,0)*(AS1345-Y1345-Z1345-AA1345)),4),ROUND(SUM(Rates!$K$8*AS1345),4)))</f>
        <v/>
      </c>
      <c r="AR1345" s="139" t="str">
        <f t="shared" si="669"/>
        <v/>
      </c>
      <c r="AS1345" s="125" t="str">
        <f t="shared" si="670"/>
        <v/>
      </c>
      <c r="AT1345" s="121" t="str">
        <f t="shared" si="671"/>
        <v/>
      </c>
      <c r="AU1345" s="138" t="str">
        <f>IF(AX1345="","",IF(R1345="Refreshment Beverage",ROUND((BA1345-Y1345-Z1345-AA1345)*VLOOKUP(VALUE(Q1345),Rates!G$15:L$19,3,0),4),ROUND(AW1345*(VLOOKUP(VALUE(Q1345),Rates!G:L,3,0)),4)))</f>
        <v/>
      </c>
      <c r="AV1345" s="126" t="str">
        <f t="shared" si="672"/>
        <v/>
      </c>
      <c r="AW1345" s="127" t="str">
        <f t="shared" si="673"/>
        <v/>
      </c>
      <c r="AX1345" s="123" t="str">
        <f t="shared" si="674"/>
        <v/>
      </c>
      <c r="AY1345" s="140" t="str">
        <f>IF(AX1345="","",IF(R1345="Refreshment Beverage",ROUND(SUM(AX1345*Rates!K$19),4),ROUND(SUM(AX1345*(Rates!J$8/100)),4)))</f>
        <v/>
      </c>
      <c r="AZ1345" s="124" t="str">
        <f t="shared" si="675"/>
        <v/>
      </c>
      <c r="BA1345" s="125" t="str">
        <f t="shared" si="676"/>
        <v/>
      </c>
      <c r="BB1345" s="115"/>
      <c r="BC1345" s="143"/>
      <c r="BD1345" s="100"/>
      <c r="BE1345" s="100"/>
      <c r="BF1345" s="100"/>
      <c r="BG1345" s="100"/>
    </row>
    <row r="1346" spans="1:59" ht="12.75" customHeight="1" x14ac:dyDescent="0.2">
      <c r="A1346" s="144"/>
      <c r="B1346" s="141"/>
      <c r="C1346" s="141"/>
      <c r="D1346" s="142"/>
      <c r="E1346" s="142"/>
      <c r="F1346" s="142"/>
      <c r="G1346" s="142"/>
      <c r="H1346" s="142"/>
      <c r="I1346" s="129"/>
      <c r="J1346" s="130"/>
      <c r="K1346" s="131" t="str">
        <f t="shared" si="647"/>
        <v/>
      </c>
      <c r="L1346" s="132" t="str">
        <f t="shared" si="648"/>
        <v/>
      </c>
      <c r="M1346" s="133" t="str">
        <f t="shared" si="649"/>
        <v/>
      </c>
      <c r="N1346" s="134" t="str">
        <f>IFERROR(IF(B:B="","",IF(R1346="Beer",SUM(LOOKUP(2,1/(Rates!$B$3:$B$5&lt;=W1346)/(Rates!$C$3:$C$5&gt;=W1346),Rates!$D$3:$D$5)*(X1346/100)*W1346),IF(R1346="Refreshment Beverage",SUM(LOOKUP(2,1/(Rates!$B$7:$B$11&lt;=W1346)/(Rates!$C$7:$C$11&gt;=W1346),Rates!$D$7:$D$11)*(X1346/100)*W1346)))),"")</f>
        <v/>
      </c>
      <c r="O1346" s="134" t="str">
        <f t="shared" si="650"/>
        <v/>
      </c>
      <c r="P1346" s="116"/>
      <c r="Q1346" s="117" t="str">
        <f t="shared" si="651"/>
        <v/>
      </c>
      <c r="R1346" s="128" t="str">
        <f t="shared" si="652"/>
        <v/>
      </c>
      <c r="S1346" s="135" t="str">
        <f>IF(B1346="","",IF(R1346="Refreshment Beverage",VLOOKUP(VALUE(Q1346),Rates!G$15:L$19,2,0),VLOOKUP(VALUE(Q1346),Rates!G$4:L$12,2,0)))</f>
        <v/>
      </c>
      <c r="T1346" s="135" t="str">
        <f t="shared" si="653"/>
        <v/>
      </c>
      <c r="U1346" s="118" t="str">
        <f t="shared" si="654"/>
        <v/>
      </c>
      <c r="V1346" s="135" t="str">
        <f t="shared" si="655"/>
        <v/>
      </c>
      <c r="W1346" s="135" t="str">
        <f t="shared" si="656"/>
        <v/>
      </c>
      <c r="X1346" s="119" t="str">
        <f t="shared" si="657"/>
        <v/>
      </c>
      <c r="Y1346" s="120" t="str">
        <f>IF(B:B="","",IF(R1346="Refreshment Beverage",VLOOKUP(Q1346,Rates!G$15:L$19,6,0)*W1346,VLOOKUP(Q1346,Rates!G$4:L$12,6,0)*W1346))</f>
        <v/>
      </c>
      <c r="Z1346" s="120" t="str">
        <f t="shared" si="658"/>
        <v/>
      </c>
      <c r="AA1346" s="120" t="str">
        <f t="shared" si="659"/>
        <v/>
      </c>
      <c r="AB1346" s="136" t="str">
        <f>IF(B:B="","",IF(R1346="Refreshment Beverage","",IF(AND(R1346="Beer",Q1346=0),SUM(LOOKUP(2,1/(Rates!$B$15:$B$18&lt;=W1346)/(Rates!$C$15:$C$18&gt;=W1346),Rates!$D$15:$D$18)*W1346),VLOOKUP(VALUE(Q:Q),Rates!A:B,2,0)*W1346)))</f>
        <v/>
      </c>
      <c r="AC1346" s="136" t="str">
        <f>IF(B:B="","",IF(R1346="Refreshment Beverage","",IF(AND(R1346="Beer",Q1346=0),SUM(LOOKUP(2,1/(Rates!$B$15:$B$18&lt;=W1346)/(Rates!$C$15:$C$18&gt;=W1346),Rates!$E$15:$E$18)*W1346),VLOOKUP(VALUE(Q:Q),Rates!A:C,3,0)*W1346)))</f>
        <v/>
      </c>
      <c r="AD1346" s="137" t="str">
        <f>IFERROR(IF(B:B="","",IF(R1346="Beer","",IF(VALUE(Q1346)=0,VLOOKUP(VLOOKUP(B:B,#REF!,16,0),Rates!A:E,2,0),VLOOKUP(VALUE(Q1346),Rates!A$31:B$34,2,0)*W1346))),0)</f>
        <v/>
      </c>
      <c r="AE1346" s="121" t="str">
        <f t="shared" si="660"/>
        <v/>
      </c>
      <c r="AF1346" s="138" t="str">
        <f t="shared" si="661"/>
        <v/>
      </c>
      <c r="AG1346" s="122" t="str">
        <f t="shared" si="662"/>
        <v/>
      </c>
      <c r="AH1346" s="123" t="str">
        <f t="shared" si="663"/>
        <v/>
      </c>
      <c r="AI1346" s="139" t="str">
        <f>IF(AE:AE="","",IF(R1346="Refreshment Beverage",AK1346*(Rates!J$19/100),ROUND(SUM(AH1346*(Rates!$J$8/100)),4)))</f>
        <v/>
      </c>
      <c r="AJ1346" s="124" t="str">
        <f t="shared" si="664"/>
        <v/>
      </c>
      <c r="AK1346" s="125" t="str">
        <f t="shared" si="665"/>
        <v/>
      </c>
      <c r="AL1346" s="121" t="str">
        <f t="shared" si="666"/>
        <v/>
      </c>
      <c r="AM1346" s="138" t="str">
        <f>IF(AS1346="","",IF(R1346="Refreshment Beverage",ROUND(AS1346*Rates!K$19,4),ROUND(AO1346*(VLOOKUP(VALUE(Q1346),Rates!G$4:L$12,3,0)),4)))</f>
        <v/>
      </c>
      <c r="AN1346" s="126" t="str">
        <f>IF(AS1346="","",IF(R1346="Refreshment Beverage",AS1346*(Rates!J$19/100),MAX(AM1346,AB1346)))</f>
        <v/>
      </c>
      <c r="AO1346" s="127" t="str">
        <f t="shared" si="667"/>
        <v/>
      </c>
      <c r="AP1346" s="127" t="str">
        <f t="shared" si="668"/>
        <v/>
      </c>
      <c r="AQ1346" s="140" t="str">
        <f>IF(AS1346="","",IF(R1346="Refreshment Beverage",ROUND(SUM(VLOOKUP(Q:Q,Rates!G$15:L$19,3,0)*(AS1346-Y1346-Z1346-AA1346)),4),ROUND(SUM(Rates!$K$8*AS1346),4)))</f>
        <v/>
      </c>
      <c r="AR1346" s="139" t="str">
        <f t="shared" si="669"/>
        <v/>
      </c>
      <c r="AS1346" s="125" t="str">
        <f t="shared" si="670"/>
        <v/>
      </c>
      <c r="AT1346" s="121" t="str">
        <f t="shared" si="671"/>
        <v/>
      </c>
      <c r="AU1346" s="138" t="str">
        <f>IF(AX1346="","",IF(R1346="Refreshment Beverage",ROUND((BA1346-Y1346-Z1346-AA1346)*VLOOKUP(VALUE(Q1346),Rates!G$15:L$19,3,0),4),ROUND(AW1346*(VLOOKUP(VALUE(Q1346),Rates!G:L,3,0)),4)))</f>
        <v/>
      </c>
      <c r="AV1346" s="126" t="str">
        <f t="shared" si="672"/>
        <v/>
      </c>
      <c r="AW1346" s="127" t="str">
        <f t="shared" si="673"/>
        <v/>
      </c>
      <c r="AX1346" s="123" t="str">
        <f t="shared" si="674"/>
        <v/>
      </c>
      <c r="AY1346" s="140" t="str">
        <f>IF(AX1346="","",IF(R1346="Refreshment Beverage",ROUND(SUM(AX1346*Rates!K$19),4),ROUND(SUM(AX1346*(Rates!J$8/100)),4)))</f>
        <v/>
      </c>
      <c r="AZ1346" s="124" t="str">
        <f t="shared" si="675"/>
        <v/>
      </c>
      <c r="BA1346" s="125" t="str">
        <f t="shared" si="676"/>
        <v/>
      </c>
      <c r="BB1346" s="115"/>
      <c r="BC1346" s="143"/>
      <c r="BD1346" s="100"/>
      <c r="BE1346" s="100"/>
      <c r="BF1346" s="100"/>
      <c r="BG1346" s="100"/>
    </row>
    <row r="1347" spans="1:59" ht="12.75" customHeight="1" x14ac:dyDescent="0.2">
      <c r="A1347" s="144"/>
      <c r="B1347" s="141"/>
      <c r="C1347" s="141"/>
      <c r="D1347" s="142"/>
      <c r="E1347" s="142"/>
      <c r="F1347" s="142"/>
      <c r="G1347" s="142"/>
      <c r="H1347" s="142"/>
      <c r="I1347" s="129"/>
      <c r="J1347" s="130"/>
      <c r="K1347" s="131" t="str">
        <f t="shared" si="647"/>
        <v/>
      </c>
      <c r="L1347" s="132" t="str">
        <f t="shared" si="648"/>
        <v/>
      </c>
      <c r="M1347" s="133" t="str">
        <f t="shared" si="649"/>
        <v/>
      </c>
      <c r="N1347" s="134" t="str">
        <f>IFERROR(IF(B:B="","",IF(R1347="Beer",SUM(LOOKUP(2,1/(Rates!$B$3:$B$5&lt;=W1347)/(Rates!$C$3:$C$5&gt;=W1347),Rates!$D$3:$D$5)*(X1347/100)*W1347),IF(R1347="Refreshment Beverage",SUM(LOOKUP(2,1/(Rates!$B$7:$B$11&lt;=W1347)/(Rates!$C$7:$C$11&gt;=W1347),Rates!$D$7:$D$11)*(X1347/100)*W1347)))),"")</f>
        <v/>
      </c>
      <c r="O1347" s="134" t="str">
        <f t="shared" si="650"/>
        <v/>
      </c>
      <c r="P1347" s="116"/>
      <c r="Q1347" s="117" t="str">
        <f t="shared" si="651"/>
        <v/>
      </c>
      <c r="R1347" s="128" t="str">
        <f t="shared" si="652"/>
        <v/>
      </c>
      <c r="S1347" s="135" t="str">
        <f>IF(B1347="","",IF(R1347="Refreshment Beverage",VLOOKUP(VALUE(Q1347),Rates!G$15:L$19,2,0),VLOOKUP(VALUE(Q1347),Rates!G$4:L$12,2,0)))</f>
        <v/>
      </c>
      <c r="T1347" s="135" t="str">
        <f t="shared" si="653"/>
        <v/>
      </c>
      <c r="U1347" s="118" t="str">
        <f t="shared" si="654"/>
        <v/>
      </c>
      <c r="V1347" s="135" t="str">
        <f t="shared" si="655"/>
        <v/>
      </c>
      <c r="W1347" s="135" t="str">
        <f t="shared" si="656"/>
        <v/>
      </c>
      <c r="X1347" s="119" t="str">
        <f t="shared" si="657"/>
        <v/>
      </c>
      <c r="Y1347" s="120" t="str">
        <f>IF(B:B="","",IF(R1347="Refreshment Beverage",VLOOKUP(Q1347,Rates!G$15:L$19,6,0)*W1347,VLOOKUP(Q1347,Rates!G$4:L$12,6,0)*W1347))</f>
        <v/>
      </c>
      <c r="Z1347" s="120" t="str">
        <f t="shared" si="658"/>
        <v/>
      </c>
      <c r="AA1347" s="120" t="str">
        <f t="shared" si="659"/>
        <v/>
      </c>
      <c r="AB1347" s="136" t="str">
        <f>IF(B:B="","",IF(R1347="Refreshment Beverage","",IF(AND(R1347="Beer",Q1347=0),SUM(LOOKUP(2,1/(Rates!$B$15:$B$18&lt;=W1347)/(Rates!$C$15:$C$18&gt;=W1347),Rates!$D$15:$D$18)*W1347),VLOOKUP(VALUE(Q:Q),Rates!A:B,2,0)*W1347)))</f>
        <v/>
      </c>
      <c r="AC1347" s="136" t="str">
        <f>IF(B:B="","",IF(R1347="Refreshment Beverage","",IF(AND(R1347="Beer",Q1347=0),SUM(LOOKUP(2,1/(Rates!$B$15:$B$18&lt;=W1347)/(Rates!$C$15:$C$18&gt;=W1347),Rates!$E$15:$E$18)*W1347),VLOOKUP(VALUE(Q:Q),Rates!A:C,3,0)*W1347)))</f>
        <v/>
      </c>
      <c r="AD1347" s="137" t="str">
        <f>IFERROR(IF(B:B="","",IF(R1347="Beer","",IF(VALUE(Q1347)=0,VLOOKUP(VLOOKUP(B:B,#REF!,16,0),Rates!A:E,2,0),VLOOKUP(VALUE(Q1347),Rates!A$31:B$34,2,0)*W1347))),0)</f>
        <v/>
      </c>
      <c r="AE1347" s="121" t="str">
        <f t="shared" si="660"/>
        <v/>
      </c>
      <c r="AF1347" s="138" t="str">
        <f t="shared" si="661"/>
        <v/>
      </c>
      <c r="AG1347" s="122" t="str">
        <f t="shared" si="662"/>
        <v/>
      </c>
      <c r="AH1347" s="123" t="str">
        <f t="shared" si="663"/>
        <v/>
      </c>
      <c r="AI1347" s="139" t="str">
        <f>IF(AE:AE="","",IF(R1347="Refreshment Beverage",AK1347*(Rates!J$19/100),ROUND(SUM(AH1347*(Rates!$J$8/100)),4)))</f>
        <v/>
      </c>
      <c r="AJ1347" s="124" t="str">
        <f t="shared" si="664"/>
        <v/>
      </c>
      <c r="AK1347" s="125" t="str">
        <f t="shared" si="665"/>
        <v/>
      </c>
      <c r="AL1347" s="121" t="str">
        <f t="shared" si="666"/>
        <v/>
      </c>
      <c r="AM1347" s="138" t="str">
        <f>IF(AS1347="","",IF(R1347="Refreshment Beverage",ROUND(AS1347*Rates!K$19,4),ROUND(AO1347*(VLOOKUP(VALUE(Q1347),Rates!G$4:L$12,3,0)),4)))</f>
        <v/>
      </c>
      <c r="AN1347" s="126" t="str">
        <f>IF(AS1347="","",IF(R1347="Refreshment Beverage",AS1347*(Rates!J$19/100),MAX(AM1347,AB1347)))</f>
        <v/>
      </c>
      <c r="AO1347" s="127" t="str">
        <f t="shared" si="667"/>
        <v/>
      </c>
      <c r="AP1347" s="127" t="str">
        <f t="shared" si="668"/>
        <v/>
      </c>
      <c r="AQ1347" s="140" t="str">
        <f>IF(AS1347="","",IF(R1347="Refreshment Beverage",ROUND(SUM(VLOOKUP(Q:Q,Rates!G$15:L$19,3,0)*(AS1347-Y1347-Z1347-AA1347)),4),ROUND(SUM(Rates!$K$8*AS1347),4)))</f>
        <v/>
      </c>
      <c r="AR1347" s="139" t="str">
        <f t="shared" si="669"/>
        <v/>
      </c>
      <c r="AS1347" s="125" t="str">
        <f t="shared" si="670"/>
        <v/>
      </c>
      <c r="AT1347" s="121" t="str">
        <f t="shared" si="671"/>
        <v/>
      </c>
      <c r="AU1347" s="138" t="str">
        <f>IF(AX1347="","",IF(R1347="Refreshment Beverage",ROUND((BA1347-Y1347-Z1347-AA1347)*VLOOKUP(VALUE(Q1347),Rates!G$15:L$19,3,0),4),ROUND(AW1347*(VLOOKUP(VALUE(Q1347),Rates!G:L,3,0)),4)))</f>
        <v/>
      </c>
      <c r="AV1347" s="126" t="str">
        <f t="shared" si="672"/>
        <v/>
      </c>
      <c r="AW1347" s="127" t="str">
        <f t="shared" si="673"/>
        <v/>
      </c>
      <c r="AX1347" s="123" t="str">
        <f t="shared" si="674"/>
        <v/>
      </c>
      <c r="AY1347" s="140" t="str">
        <f>IF(AX1347="","",IF(R1347="Refreshment Beverage",ROUND(SUM(AX1347*Rates!K$19),4),ROUND(SUM(AX1347*(Rates!J$8/100)),4)))</f>
        <v/>
      </c>
      <c r="AZ1347" s="124" t="str">
        <f t="shared" si="675"/>
        <v/>
      </c>
      <c r="BA1347" s="125" t="str">
        <f t="shared" si="676"/>
        <v/>
      </c>
      <c r="BB1347" s="115"/>
      <c r="BC1347" s="143"/>
      <c r="BD1347" s="100"/>
      <c r="BE1347" s="100"/>
      <c r="BF1347" s="100"/>
      <c r="BG1347" s="100"/>
    </row>
    <row r="1348" spans="1:59" ht="12.75" customHeight="1" x14ac:dyDescent="0.2">
      <c r="A1348" s="144"/>
      <c r="B1348" s="141"/>
      <c r="C1348" s="141"/>
      <c r="D1348" s="142"/>
      <c r="E1348" s="142"/>
      <c r="F1348" s="142"/>
      <c r="G1348" s="142"/>
      <c r="H1348" s="142"/>
      <c r="I1348" s="129"/>
      <c r="J1348" s="130"/>
      <c r="K1348" s="131" t="str">
        <f t="shared" si="647"/>
        <v/>
      </c>
      <c r="L1348" s="132" t="str">
        <f t="shared" si="648"/>
        <v/>
      </c>
      <c r="M1348" s="133" t="str">
        <f t="shared" si="649"/>
        <v/>
      </c>
      <c r="N1348" s="134" t="str">
        <f>IFERROR(IF(B:B="","",IF(R1348="Beer",SUM(LOOKUP(2,1/(Rates!$B$3:$B$5&lt;=W1348)/(Rates!$C$3:$C$5&gt;=W1348),Rates!$D$3:$D$5)*(X1348/100)*W1348),IF(R1348="Refreshment Beverage",SUM(LOOKUP(2,1/(Rates!$B$7:$B$11&lt;=W1348)/(Rates!$C$7:$C$11&gt;=W1348),Rates!$D$7:$D$11)*(X1348/100)*W1348)))),"")</f>
        <v/>
      </c>
      <c r="O1348" s="134" t="str">
        <f t="shared" si="650"/>
        <v/>
      </c>
      <c r="P1348" s="116"/>
      <c r="Q1348" s="117" t="str">
        <f t="shared" si="651"/>
        <v/>
      </c>
      <c r="R1348" s="128" t="str">
        <f t="shared" si="652"/>
        <v/>
      </c>
      <c r="S1348" s="135" t="str">
        <f>IF(B1348="","",IF(R1348="Refreshment Beverage",VLOOKUP(VALUE(Q1348),Rates!G$15:L$19,2,0),VLOOKUP(VALUE(Q1348),Rates!G$4:L$12,2,0)))</f>
        <v/>
      </c>
      <c r="T1348" s="135" t="str">
        <f t="shared" si="653"/>
        <v/>
      </c>
      <c r="U1348" s="118" t="str">
        <f t="shared" si="654"/>
        <v/>
      </c>
      <c r="V1348" s="135" t="str">
        <f t="shared" si="655"/>
        <v/>
      </c>
      <c r="W1348" s="135" t="str">
        <f t="shared" si="656"/>
        <v/>
      </c>
      <c r="X1348" s="119" t="str">
        <f t="shared" si="657"/>
        <v/>
      </c>
      <c r="Y1348" s="120" t="str">
        <f>IF(B:B="","",IF(R1348="Refreshment Beverage",VLOOKUP(Q1348,Rates!G$15:L$19,6,0)*W1348,VLOOKUP(Q1348,Rates!G$4:L$12,6,0)*W1348))</f>
        <v/>
      </c>
      <c r="Z1348" s="120" t="str">
        <f t="shared" si="658"/>
        <v/>
      </c>
      <c r="AA1348" s="120" t="str">
        <f t="shared" si="659"/>
        <v/>
      </c>
      <c r="AB1348" s="136" t="str">
        <f>IF(B:B="","",IF(R1348="Refreshment Beverage","",IF(AND(R1348="Beer",Q1348=0),SUM(LOOKUP(2,1/(Rates!$B$15:$B$18&lt;=W1348)/(Rates!$C$15:$C$18&gt;=W1348),Rates!$D$15:$D$18)*W1348),VLOOKUP(VALUE(Q:Q),Rates!A:B,2,0)*W1348)))</f>
        <v/>
      </c>
      <c r="AC1348" s="136" t="str">
        <f>IF(B:B="","",IF(R1348="Refreshment Beverage","",IF(AND(R1348="Beer",Q1348=0),SUM(LOOKUP(2,1/(Rates!$B$15:$B$18&lt;=W1348)/(Rates!$C$15:$C$18&gt;=W1348),Rates!$E$15:$E$18)*W1348),VLOOKUP(VALUE(Q:Q),Rates!A:C,3,0)*W1348)))</f>
        <v/>
      </c>
      <c r="AD1348" s="137" t="str">
        <f>IFERROR(IF(B:B="","",IF(R1348="Beer","",IF(VALUE(Q1348)=0,VLOOKUP(VLOOKUP(B:B,#REF!,16,0),Rates!A:E,2,0),VLOOKUP(VALUE(Q1348),Rates!A$31:B$34,2,0)*W1348))),0)</f>
        <v/>
      </c>
      <c r="AE1348" s="121" t="str">
        <f t="shared" si="660"/>
        <v/>
      </c>
      <c r="AF1348" s="138" t="str">
        <f t="shared" si="661"/>
        <v/>
      </c>
      <c r="AG1348" s="122" t="str">
        <f t="shared" si="662"/>
        <v/>
      </c>
      <c r="AH1348" s="123" t="str">
        <f t="shared" si="663"/>
        <v/>
      </c>
      <c r="AI1348" s="139" t="str">
        <f>IF(AE:AE="","",IF(R1348="Refreshment Beverage",AK1348*(Rates!J$19/100),ROUND(SUM(AH1348*(Rates!$J$8/100)),4)))</f>
        <v/>
      </c>
      <c r="AJ1348" s="124" t="str">
        <f t="shared" si="664"/>
        <v/>
      </c>
      <c r="AK1348" s="125" t="str">
        <f t="shared" si="665"/>
        <v/>
      </c>
      <c r="AL1348" s="121" t="str">
        <f t="shared" si="666"/>
        <v/>
      </c>
      <c r="AM1348" s="138" t="str">
        <f>IF(AS1348="","",IF(R1348="Refreshment Beverage",ROUND(AS1348*Rates!K$19,4),ROUND(AO1348*(VLOOKUP(VALUE(Q1348),Rates!G$4:L$12,3,0)),4)))</f>
        <v/>
      </c>
      <c r="AN1348" s="126" t="str">
        <f>IF(AS1348="","",IF(R1348="Refreshment Beverage",AS1348*(Rates!J$19/100),MAX(AM1348,AB1348)))</f>
        <v/>
      </c>
      <c r="AO1348" s="127" t="str">
        <f t="shared" si="667"/>
        <v/>
      </c>
      <c r="AP1348" s="127" t="str">
        <f t="shared" si="668"/>
        <v/>
      </c>
      <c r="AQ1348" s="140" t="str">
        <f>IF(AS1348="","",IF(R1348="Refreshment Beverage",ROUND(SUM(VLOOKUP(Q:Q,Rates!G$15:L$19,3,0)*(AS1348-Y1348-Z1348-AA1348)),4),ROUND(SUM(Rates!$K$8*AS1348),4)))</f>
        <v/>
      </c>
      <c r="AR1348" s="139" t="str">
        <f t="shared" si="669"/>
        <v/>
      </c>
      <c r="AS1348" s="125" t="str">
        <f t="shared" si="670"/>
        <v/>
      </c>
      <c r="AT1348" s="121" t="str">
        <f t="shared" si="671"/>
        <v/>
      </c>
      <c r="AU1348" s="138" t="str">
        <f>IF(AX1348="","",IF(R1348="Refreshment Beverage",ROUND((BA1348-Y1348-Z1348-AA1348)*VLOOKUP(VALUE(Q1348),Rates!G$15:L$19,3,0),4),ROUND(AW1348*(VLOOKUP(VALUE(Q1348),Rates!G:L,3,0)),4)))</f>
        <v/>
      </c>
      <c r="AV1348" s="126" t="str">
        <f t="shared" si="672"/>
        <v/>
      </c>
      <c r="AW1348" s="127" t="str">
        <f t="shared" si="673"/>
        <v/>
      </c>
      <c r="AX1348" s="123" t="str">
        <f t="shared" si="674"/>
        <v/>
      </c>
      <c r="AY1348" s="140" t="str">
        <f>IF(AX1348="","",IF(R1348="Refreshment Beverage",ROUND(SUM(AX1348*Rates!K$19),4),ROUND(SUM(AX1348*(Rates!J$8/100)),4)))</f>
        <v/>
      </c>
      <c r="AZ1348" s="124" t="str">
        <f t="shared" si="675"/>
        <v/>
      </c>
      <c r="BA1348" s="125" t="str">
        <f t="shared" si="676"/>
        <v/>
      </c>
      <c r="BB1348" s="115"/>
      <c r="BC1348" s="143"/>
      <c r="BD1348" s="100"/>
      <c r="BE1348" s="100"/>
      <c r="BF1348" s="100"/>
      <c r="BG1348" s="100"/>
    </row>
    <row r="1349" spans="1:59" ht="12.75" customHeight="1" x14ac:dyDescent="0.2">
      <c r="A1349" s="144"/>
      <c r="B1349" s="141"/>
      <c r="C1349" s="141"/>
      <c r="D1349" s="142"/>
      <c r="E1349" s="142"/>
      <c r="F1349" s="142"/>
      <c r="G1349" s="142"/>
      <c r="H1349" s="142"/>
      <c r="I1349" s="129"/>
      <c r="J1349" s="130"/>
      <c r="K1349" s="131" t="str">
        <f t="shared" si="647"/>
        <v/>
      </c>
      <c r="L1349" s="132" t="str">
        <f t="shared" si="648"/>
        <v/>
      </c>
      <c r="M1349" s="133" t="str">
        <f t="shared" si="649"/>
        <v/>
      </c>
      <c r="N1349" s="134" t="str">
        <f>IFERROR(IF(B:B="","",IF(R1349="Beer",SUM(LOOKUP(2,1/(Rates!$B$3:$B$5&lt;=W1349)/(Rates!$C$3:$C$5&gt;=W1349),Rates!$D$3:$D$5)*(X1349/100)*W1349),IF(R1349="Refreshment Beverage",SUM(LOOKUP(2,1/(Rates!$B$7:$B$11&lt;=W1349)/(Rates!$C$7:$C$11&gt;=W1349),Rates!$D$7:$D$11)*(X1349/100)*W1349)))),"")</f>
        <v/>
      </c>
      <c r="O1349" s="134" t="str">
        <f t="shared" si="650"/>
        <v/>
      </c>
      <c r="P1349" s="116"/>
      <c r="Q1349" s="117" t="str">
        <f t="shared" si="651"/>
        <v/>
      </c>
      <c r="R1349" s="128" t="str">
        <f t="shared" si="652"/>
        <v/>
      </c>
      <c r="S1349" s="135" t="str">
        <f>IF(B1349="","",IF(R1349="Refreshment Beverage",VLOOKUP(VALUE(Q1349),Rates!G$15:L$19,2,0),VLOOKUP(VALUE(Q1349),Rates!G$4:L$12,2,0)))</f>
        <v/>
      </c>
      <c r="T1349" s="135" t="str">
        <f t="shared" si="653"/>
        <v/>
      </c>
      <c r="U1349" s="118" t="str">
        <f t="shared" si="654"/>
        <v/>
      </c>
      <c r="V1349" s="135" t="str">
        <f t="shared" si="655"/>
        <v/>
      </c>
      <c r="W1349" s="135" t="str">
        <f t="shared" si="656"/>
        <v/>
      </c>
      <c r="X1349" s="119" t="str">
        <f t="shared" si="657"/>
        <v/>
      </c>
      <c r="Y1349" s="120" t="str">
        <f>IF(B:B="","",IF(R1349="Refreshment Beverage",VLOOKUP(Q1349,Rates!G$15:L$19,6,0)*W1349,VLOOKUP(Q1349,Rates!G$4:L$12,6,0)*W1349))</f>
        <v/>
      </c>
      <c r="Z1349" s="120" t="str">
        <f t="shared" si="658"/>
        <v/>
      </c>
      <c r="AA1349" s="120" t="str">
        <f t="shared" si="659"/>
        <v/>
      </c>
      <c r="AB1349" s="136" t="str">
        <f>IF(B:B="","",IF(R1349="Refreshment Beverage","",IF(AND(R1349="Beer",Q1349=0),SUM(LOOKUP(2,1/(Rates!$B$15:$B$18&lt;=W1349)/(Rates!$C$15:$C$18&gt;=W1349),Rates!$D$15:$D$18)*W1349),VLOOKUP(VALUE(Q:Q),Rates!A:B,2,0)*W1349)))</f>
        <v/>
      </c>
      <c r="AC1349" s="136" t="str">
        <f>IF(B:B="","",IF(R1349="Refreshment Beverage","",IF(AND(R1349="Beer",Q1349=0),SUM(LOOKUP(2,1/(Rates!$B$15:$B$18&lt;=W1349)/(Rates!$C$15:$C$18&gt;=W1349),Rates!$E$15:$E$18)*W1349),VLOOKUP(VALUE(Q:Q),Rates!A:C,3,0)*W1349)))</f>
        <v/>
      </c>
      <c r="AD1349" s="137" t="str">
        <f>IFERROR(IF(B:B="","",IF(R1349="Beer","",IF(VALUE(Q1349)=0,VLOOKUP(VLOOKUP(B:B,#REF!,16,0),Rates!A:E,2,0),VLOOKUP(VALUE(Q1349),Rates!A$31:B$34,2,0)*W1349))),0)</f>
        <v/>
      </c>
      <c r="AE1349" s="121" t="str">
        <f t="shared" si="660"/>
        <v/>
      </c>
      <c r="AF1349" s="138" t="str">
        <f t="shared" si="661"/>
        <v/>
      </c>
      <c r="AG1349" s="122" t="str">
        <f t="shared" si="662"/>
        <v/>
      </c>
      <c r="AH1349" s="123" t="str">
        <f t="shared" si="663"/>
        <v/>
      </c>
      <c r="AI1349" s="139" t="str">
        <f>IF(AE:AE="","",IF(R1349="Refreshment Beverage",AK1349*(Rates!J$19/100),ROUND(SUM(AH1349*(Rates!$J$8/100)),4)))</f>
        <v/>
      </c>
      <c r="AJ1349" s="124" t="str">
        <f t="shared" si="664"/>
        <v/>
      </c>
      <c r="AK1349" s="125" t="str">
        <f t="shared" si="665"/>
        <v/>
      </c>
      <c r="AL1349" s="121" t="str">
        <f t="shared" si="666"/>
        <v/>
      </c>
      <c r="AM1349" s="138" t="str">
        <f>IF(AS1349="","",IF(R1349="Refreshment Beverage",ROUND(AS1349*Rates!K$19,4),ROUND(AO1349*(VLOOKUP(VALUE(Q1349),Rates!G$4:L$12,3,0)),4)))</f>
        <v/>
      </c>
      <c r="AN1349" s="126" t="str">
        <f>IF(AS1349="","",IF(R1349="Refreshment Beverage",AS1349*(Rates!J$19/100),MAX(AM1349,AB1349)))</f>
        <v/>
      </c>
      <c r="AO1349" s="127" t="str">
        <f t="shared" si="667"/>
        <v/>
      </c>
      <c r="AP1349" s="127" t="str">
        <f t="shared" si="668"/>
        <v/>
      </c>
      <c r="AQ1349" s="140" t="str">
        <f>IF(AS1349="","",IF(R1349="Refreshment Beverage",ROUND(SUM(VLOOKUP(Q:Q,Rates!G$15:L$19,3,0)*(AS1349-Y1349-Z1349-AA1349)),4),ROUND(SUM(Rates!$K$8*AS1349),4)))</f>
        <v/>
      </c>
      <c r="AR1349" s="139" t="str">
        <f t="shared" si="669"/>
        <v/>
      </c>
      <c r="AS1349" s="125" t="str">
        <f t="shared" si="670"/>
        <v/>
      </c>
      <c r="AT1349" s="121" t="str">
        <f t="shared" si="671"/>
        <v/>
      </c>
      <c r="AU1349" s="138" t="str">
        <f>IF(AX1349="","",IF(R1349="Refreshment Beverage",ROUND((BA1349-Y1349-Z1349-AA1349)*VLOOKUP(VALUE(Q1349),Rates!G$15:L$19,3,0),4),ROUND(AW1349*(VLOOKUP(VALUE(Q1349),Rates!G:L,3,0)),4)))</f>
        <v/>
      </c>
      <c r="AV1349" s="126" t="str">
        <f t="shared" si="672"/>
        <v/>
      </c>
      <c r="AW1349" s="127" t="str">
        <f t="shared" si="673"/>
        <v/>
      </c>
      <c r="AX1349" s="123" t="str">
        <f t="shared" si="674"/>
        <v/>
      </c>
      <c r="AY1349" s="140" t="str">
        <f>IF(AX1349="","",IF(R1349="Refreshment Beverage",ROUND(SUM(AX1349*Rates!K$19),4),ROUND(SUM(AX1349*(Rates!J$8/100)),4)))</f>
        <v/>
      </c>
      <c r="AZ1349" s="124" t="str">
        <f t="shared" si="675"/>
        <v/>
      </c>
      <c r="BA1349" s="125" t="str">
        <f t="shared" si="676"/>
        <v/>
      </c>
      <c r="BB1349" s="115"/>
      <c r="BC1349" s="143"/>
      <c r="BD1349" s="100"/>
      <c r="BE1349" s="100"/>
      <c r="BF1349" s="100"/>
      <c r="BG1349" s="100"/>
    </row>
    <row r="1350" spans="1:59" ht="12.75" customHeight="1" x14ac:dyDescent="0.2">
      <c r="A1350" s="144"/>
      <c r="B1350" s="141"/>
      <c r="C1350" s="141"/>
      <c r="D1350" s="142"/>
      <c r="E1350" s="142"/>
      <c r="F1350" s="142"/>
      <c r="G1350" s="142"/>
      <c r="H1350" s="142"/>
      <c r="I1350" s="129"/>
      <c r="J1350" s="130"/>
      <c r="K1350" s="131" t="str">
        <f t="shared" si="647"/>
        <v/>
      </c>
      <c r="L1350" s="132" t="str">
        <f t="shared" si="648"/>
        <v/>
      </c>
      <c r="M1350" s="133" t="str">
        <f t="shared" si="649"/>
        <v/>
      </c>
      <c r="N1350" s="134" t="str">
        <f>IFERROR(IF(B:B="","",IF(R1350="Beer",SUM(LOOKUP(2,1/(Rates!$B$3:$B$5&lt;=W1350)/(Rates!$C$3:$C$5&gt;=W1350),Rates!$D$3:$D$5)*(X1350/100)*W1350),IF(R1350="Refreshment Beverage",SUM(LOOKUP(2,1/(Rates!$B$7:$B$11&lt;=W1350)/(Rates!$C$7:$C$11&gt;=W1350),Rates!$D$7:$D$11)*(X1350/100)*W1350)))),"")</f>
        <v/>
      </c>
      <c r="O1350" s="134" t="str">
        <f t="shared" si="650"/>
        <v/>
      </c>
      <c r="P1350" s="116"/>
      <c r="Q1350" s="117" t="str">
        <f t="shared" si="651"/>
        <v/>
      </c>
      <c r="R1350" s="128" t="str">
        <f t="shared" si="652"/>
        <v/>
      </c>
      <c r="S1350" s="135" t="str">
        <f>IF(B1350="","",IF(R1350="Refreshment Beverage",VLOOKUP(VALUE(Q1350),Rates!G$15:L$19,2,0),VLOOKUP(VALUE(Q1350),Rates!G$4:L$12,2,0)))</f>
        <v/>
      </c>
      <c r="T1350" s="135" t="str">
        <f t="shared" si="653"/>
        <v/>
      </c>
      <c r="U1350" s="118" t="str">
        <f t="shared" si="654"/>
        <v/>
      </c>
      <c r="V1350" s="135" t="str">
        <f t="shared" si="655"/>
        <v/>
      </c>
      <c r="W1350" s="135" t="str">
        <f t="shared" si="656"/>
        <v/>
      </c>
      <c r="X1350" s="119" t="str">
        <f t="shared" si="657"/>
        <v/>
      </c>
      <c r="Y1350" s="120" t="str">
        <f>IF(B:B="","",IF(R1350="Refreshment Beverage",VLOOKUP(Q1350,Rates!G$15:L$19,6,0)*W1350,VLOOKUP(Q1350,Rates!G$4:L$12,6,0)*W1350))</f>
        <v/>
      </c>
      <c r="Z1350" s="120" t="str">
        <f t="shared" si="658"/>
        <v/>
      </c>
      <c r="AA1350" s="120" t="str">
        <f t="shared" si="659"/>
        <v/>
      </c>
      <c r="AB1350" s="136" t="str">
        <f>IF(B:B="","",IF(R1350="Refreshment Beverage","",IF(AND(R1350="Beer",Q1350=0),SUM(LOOKUP(2,1/(Rates!$B$15:$B$18&lt;=W1350)/(Rates!$C$15:$C$18&gt;=W1350),Rates!$D$15:$D$18)*W1350),VLOOKUP(VALUE(Q:Q),Rates!A:B,2,0)*W1350)))</f>
        <v/>
      </c>
      <c r="AC1350" s="136" t="str">
        <f>IF(B:B="","",IF(R1350="Refreshment Beverage","",IF(AND(R1350="Beer",Q1350=0),SUM(LOOKUP(2,1/(Rates!$B$15:$B$18&lt;=W1350)/(Rates!$C$15:$C$18&gt;=W1350),Rates!$E$15:$E$18)*W1350),VLOOKUP(VALUE(Q:Q),Rates!A:C,3,0)*W1350)))</f>
        <v/>
      </c>
      <c r="AD1350" s="137" t="str">
        <f>IFERROR(IF(B:B="","",IF(R1350="Beer","",IF(VALUE(Q1350)=0,VLOOKUP(VLOOKUP(B:B,#REF!,16,0),Rates!A:E,2,0),VLOOKUP(VALUE(Q1350),Rates!A$31:B$34,2,0)*W1350))),0)</f>
        <v/>
      </c>
      <c r="AE1350" s="121" t="str">
        <f t="shared" si="660"/>
        <v/>
      </c>
      <c r="AF1350" s="138" t="str">
        <f t="shared" si="661"/>
        <v/>
      </c>
      <c r="AG1350" s="122" t="str">
        <f t="shared" si="662"/>
        <v/>
      </c>
      <c r="AH1350" s="123" t="str">
        <f t="shared" si="663"/>
        <v/>
      </c>
      <c r="AI1350" s="139" t="str">
        <f>IF(AE:AE="","",IF(R1350="Refreshment Beverage",AK1350*(Rates!J$19/100),ROUND(SUM(AH1350*(Rates!$J$8/100)),4)))</f>
        <v/>
      </c>
      <c r="AJ1350" s="124" t="str">
        <f t="shared" si="664"/>
        <v/>
      </c>
      <c r="AK1350" s="125" t="str">
        <f t="shared" si="665"/>
        <v/>
      </c>
      <c r="AL1350" s="121" t="str">
        <f t="shared" si="666"/>
        <v/>
      </c>
      <c r="AM1350" s="138" t="str">
        <f>IF(AS1350="","",IF(R1350="Refreshment Beverage",ROUND(AS1350*Rates!K$19,4),ROUND(AO1350*(VLOOKUP(VALUE(Q1350),Rates!G$4:L$12,3,0)),4)))</f>
        <v/>
      </c>
      <c r="AN1350" s="126" t="str">
        <f>IF(AS1350="","",IF(R1350="Refreshment Beverage",AS1350*(Rates!J$19/100),MAX(AM1350,AB1350)))</f>
        <v/>
      </c>
      <c r="AO1350" s="127" t="str">
        <f t="shared" si="667"/>
        <v/>
      </c>
      <c r="AP1350" s="127" t="str">
        <f t="shared" si="668"/>
        <v/>
      </c>
      <c r="AQ1350" s="140" t="str">
        <f>IF(AS1350="","",IF(R1350="Refreshment Beverage",ROUND(SUM(VLOOKUP(Q:Q,Rates!G$15:L$19,3,0)*(AS1350-Y1350-Z1350-AA1350)),4),ROUND(SUM(Rates!$K$8*AS1350),4)))</f>
        <v/>
      </c>
      <c r="AR1350" s="139" t="str">
        <f t="shared" si="669"/>
        <v/>
      </c>
      <c r="AS1350" s="125" t="str">
        <f t="shared" si="670"/>
        <v/>
      </c>
      <c r="AT1350" s="121" t="str">
        <f t="shared" si="671"/>
        <v/>
      </c>
      <c r="AU1350" s="138" t="str">
        <f>IF(AX1350="","",IF(R1350="Refreshment Beverage",ROUND((BA1350-Y1350-Z1350-AA1350)*VLOOKUP(VALUE(Q1350),Rates!G$15:L$19,3,0),4),ROUND(AW1350*(VLOOKUP(VALUE(Q1350),Rates!G:L,3,0)),4)))</f>
        <v/>
      </c>
      <c r="AV1350" s="126" t="str">
        <f t="shared" si="672"/>
        <v/>
      </c>
      <c r="AW1350" s="127" t="str">
        <f t="shared" si="673"/>
        <v/>
      </c>
      <c r="AX1350" s="123" t="str">
        <f t="shared" si="674"/>
        <v/>
      </c>
      <c r="AY1350" s="140" t="str">
        <f>IF(AX1350="","",IF(R1350="Refreshment Beverage",ROUND(SUM(AX1350*Rates!K$19),4),ROUND(SUM(AX1350*(Rates!J$8/100)),4)))</f>
        <v/>
      </c>
      <c r="AZ1350" s="124" t="str">
        <f t="shared" si="675"/>
        <v/>
      </c>
      <c r="BA1350" s="125" t="str">
        <f t="shared" si="676"/>
        <v/>
      </c>
      <c r="BB1350" s="115"/>
      <c r="BC1350" s="143"/>
      <c r="BD1350" s="100"/>
      <c r="BE1350" s="100"/>
      <c r="BF1350" s="100"/>
      <c r="BG1350" s="100"/>
    </row>
    <row r="1351" spans="1:59" ht="12.75" customHeight="1" x14ac:dyDescent="0.2">
      <c r="A1351" s="144"/>
      <c r="B1351" s="141"/>
      <c r="C1351" s="141"/>
      <c r="D1351" s="142"/>
      <c r="E1351" s="142"/>
      <c r="F1351" s="142"/>
      <c r="G1351" s="142"/>
      <c r="H1351" s="142"/>
      <c r="I1351" s="129"/>
      <c r="J1351" s="130"/>
      <c r="K1351" s="131" t="str">
        <f t="shared" si="647"/>
        <v/>
      </c>
      <c r="L1351" s="132" t="str">
        <f t="shared" si="648"/>
        <v/>
      </c>
      <c r="M1351" s="133" t="str">
        <f t="shared" si="649"/>
        <v/>
      </c>
      <c r="N1351" s="134" t="str">
        <f>IFERROR(IF(B:B="","",IF(R1351="Beer",SUM(LOOKUP(2,1/(Rates!$B$3:$B$5&lt;=W1351)/(Rates!$C$3:$C$5&gt;=W1351),Rates!$D$3:$D$5)*(X1351/100)*W1351),IF(R1351="Refreshment Beverage",SUM(LOOKUP(2,1/(Rates!$B$7:$B$11&lt;=W1351)/(Rates!$C$7:$C$11&gt;=W1351),Rates!$D$7:$D$11)*(X1351/100)*W1351)))),"")</f>
        <v/>
      </c>
      <c r="O1351" s="134" t="str">
        <f t="shared" si="650"/>
        <v/>
      </c>
      <c r="P1351" s="116"/>
      <c r="Q1351" s="117" t="str">
        <f t="shared" si="651"/>
        <v/>
      </c>
      <c r="R1351" s="128" t="str">
        <f t="shared" si="652"/>
        <v/>
      </c>
      <c r="S1351" s="135" t="str">
        <f>IF(B1351="","",IF(R1351="Refreshment Beverage",VLOOKUP(VALUE(Q1351),Rates!G$15:L$19,2,0),VLOOKUP(VALUE(Q1351),Rates!G$4:L$12,2,0)))</f>
        <v/>
      </c>
      <c r="T1351" s="135" t="str">
        <f t="shared" si="653"/>
        <v/>
      </c>
      <c r="U1351" s="118" t="str">
        <f t="shared" si="654"/>
        <v/>
      </c>
      <c r="V1351" s="135" t="str">
        <f t="shared" si="655"/>
        <v/>
      </c>
      <c r="W1351" s="135" t="str">
        <f t="shared" si="656"/>
        <v/>
      </c>
      <c r="X1351" s="119" t="str">
        <f t="shared" si="657"/>
        <v/>
      </c>
      <c r="Y1351" s="120" t="str">
        <f>IF(B:B="","",IF(R1351="Refreshment Beverage",VLOOKUP(Q1351,Rates!G$15:L$19,6,0)*W1351,VLOOKUP(Q1351,Rates!G$4:L$12,6,0)*W1351))</f>
        <v/>
      </c>
      <c r="Z1351" s="120" t="str">
        <f t="shared" si="658"/>
        <v/>
      </c>
      <c r="AA1351" s="120" t="str">
        <f t="shared" si="659"/>
        <v/>
      </c>
      <c r="AB1351" s="136" t="str">
        <f>IF(B:B="","",IF(R1351="Refreshment Beverage","",IF(AND(R1351="Beer",Q1351=0),SUM(LOOKUP(2,1/(Rates!$B$15:$B$18&lt;=W1351)/(Rates!$C$15:$C$18&gt;=W1351),Rates!$D$15:$D$18)*W1351),VLOOKUP(VALUE(Q:Q),Rates!A:B,2,0)*W1351)))</f>
        <v/>
      </c>
      <c r="AC1351" s="136" t="str">
        <f>IF(B:B="","",IF(R1351="Refreshment Beverage","",IF(AND(R1351="Beer",Q1351=0),SUM(LOOKUP(2,1/(Rates!$B$15:$B$18&lt;=W1351)/(Rates!$C$15:$C$18&gt;=W1351),Rates!$E$15:$E$18)*W1351),VLOOKUP(VALUE(Q:Q),Rates!A:C,3,0)*W1351)))</f>
        <v/>
      </c>
      <c r="AD1351" s="137" t="str">
        <f>IFERROR(IF(B:B="","",IF(R1351="Beer","",IF(VALUE(Q1351)=0,VLOOKUP(VLOOKUP(B:B,#REF!,16,0),Rates!A:E,2,0),VLOOKUP(VALUE(Q1351),Rates!A$31:B$34,2,0)*W1351))),0)</f>
        <v/>
      </c>
      <c r="AE1351" s="121" t="str">
        <f t="shared" si="660"/>
        <v/>
      </c>
      <c r="AF1351" s="138" t="str">
        <f t="shared" si="661"/>
        <v/>
      </c>
      <c r="AG1351" s="122" t="str">
        <f t="shared" si="662"/>
        <v/>
      </c>
      <c r="AH1351" s="123" t="str">
        <f t="shared" si="663"/>
        <v/>
      </c>
      <c r="AI1351" s="139" t="str">
        <f>IF(AE:AE="","",IF(R1351="Refreshment Beverage",AK1351*(Rates!J$19/100),ROUND(SUM(AH1351*(Rates!$J$8/100)),4)))</f>
        <v/>
      </c>
      <c r="AJ1351" s="124" t="str">
        <f t="shared" si="664"/>
        <v/>
      </c>
      <c r="AK1351" s="125" t="str">
        <f t="shared" si="665"/>
        <v/>
      </c>
      <c r="AL1351" s="121" t="str">
        <f t="shared" si="666"/>
        <v/>
      </c>
      <c r="AM1351" s="138" t="str">
        <f>IF(AS1351="","",IF(R1351="Refreshment Beverage",ROUND(AS1351*Rates!K$19,4),ROUND(AO1351*(VLOOKUP(VALUE(Q1351),Rates!G$4:L$12,3,0)),4)))</f>
        <v/>
      </c>
      <c r="AN1351" s="126" t="str">
        <f>IF(AS1351="","",IF(R1351="Refreshment Beverage",AS1351*(Rates!J$19/100),MAX(AM1351,AB1351)))</f>
        <v/>
      </c>
      <c r="AO1351" s="127" t="str">
        <f t="shared" si="667"/>
        <v/>
      </c>
      <c r="AP1351" s="127" t="str">
        <f t="shared" si="668"/>
        <v/>
      </c>
      <c r="AQ1351" s="140" t="str">
        <f>IF(AS1351="","",IF(R1351="Refreshment Beverage",ROUND(SUM(VLOOKUP(Q:Q,Rates!G$15:L$19,3,0)*(AS1351-Y1351-Z1351-AA1351)),4),ROUND(SUM(Rates!$K$8*AS1351),4)))</f>
        <v/>
      </c>
      <c r="AR1351" s="139" t="str">
        <f t="shared" si="669"/>
        <v/>
      </c>
      <c r="AS1351" s="125" t="str">
        <f t="shared" si="670"/>
        <v/>
      </c>
      <c r="AT1351" s="121" t="str">
        <f t="shared" si="671"/>
        <v/>
      </c>
      <c r="AU1351" s="138" t="str">
        <f>IF(AX1351="","",IF(R1351="Refreshment Beverage",ROUND((BA1351-Y1351-Z1351-AA1351)*VLOOKUP(VALUE(Q1351),Rates!G$15:L$19,3,0),4),ROUND(AW1351*(VLOOKUP(VALUE(Q1351),Rates!G:L,3,0)),4)))</f>
        <v/>
      </c>
      <c r="AV1351" s="126" t="str">
        <f t="shared" si="672"/>
        <v/>
      </c>
      <c r="AW1351" s="127" t="str">
        <f t="shared" si="673"/>
        <v/>
      </c>
      <c r="AX1351" s="123" t="str">
        <f t="shared" si="674"/>
        <v/>
      </c>
      <c r="AY1351" s="140" t="str">
        <f>IF(AX1351="","",IF(R1351="Refreshment Beverage",ROUND(SUM(AX1351*Rates!K$19),4),ROUND(SUM(AX1351*(Rates!J$8/100)),4)))</f>
        <v/>
      </c>
      <c r="AZ1351" s="124" t="str">
        <f t="shared" si="675"/>
        <v/>
      </c>
      <c r="BA1351" s="125" t="str">
        <f t="shared" si="676"/>
        <v/>
      </c>
      <c r="BB1351" s="115"/>
      <c r="BC1351" s="143"/>
      <c r="BD1351" s="100"/>
      <c r="BE1351" s="100"/>
      <c r="BF1351" s="100"/>
      <c r="BG1351" s="100"/>
    </row>
    <row r="1352" spans="1:59" ht="12.75" customHeight="1" x14ac:dyDescent="0.2">
      <c r="A1352" s="144"/>
      <c r="B1352" s="141"/>
      <c r="C1352" s="141"/>
      <c r="D1352" s="142"/>
      <c r="E1352" s="142"/>
      <c r="F1352" s="142"/>
      <c r="G1352" s="142"/>
      <c r="H1352" s="142"/>
      <c r="I1352" s="129"/>
      <c r="J1352" s="130"/>
      <c r="K1352" s="131" t="str">
        <f t="shared" si="647"/>
        <v/>
      </c>
      <c r="L1352" s="132" t="str">
        <f t="shared" si="648"/>
        <v/>
      </c>
      <c r="M1352" s="133" t="str">
        <f t="shared" si="649"/>
        <v/>
      </c>
      <c r="N1352" s="134" t="str">
        <f>IFERROR(IF(B:B="","",IF(R1352="Beer",SUM(LOOKUP(2,1/(Rates!$B$3:$B$5&lt;=W1352)/(Rates!$C$3:$C$5&gt;=W1352),Rates!$D$3:$D$5)*(X1352/100)*W1352),IF(R1352="Refreshment Beverage",SUM(LOOKUP(2,1/(Rates!$B$7:$B$11&lt;=W1352)/(Rates!$C$7:$C$11&gt;=W1352),Rates!$D$7:$D$11)*(X1352/100)*W1352)))),"")</f>
        <v/>
      </c>
      <c r="O1352" s="134" t="str">
        <f t="shared" si="650"/>
        <v/>
      </c>
      <c r="P1352" s="116"/>
      <c r="Q1352" s="117" t="str">
        <f t="shared" si="651"/>
        <v/>
      </c>
      <c r="R1352" s="128" t="str">
        <f t="shared" si="652"/>
        <v/>
      </c>
      <c r="S1352" s="135" t="str">
        <f>IF(B1352="","",IF(R1352="Refreshment Beverage",VLOOKUP(VALUE(Q1352),Rates!G$15:L$19,2,0),VLOOKUP(VALUE(Q1352),Rates!G$4:L$12,2,0)))</f>
        <v/>
      </c>
      <c r="T1352" s="135" t="str">
        <f t="shared" si="653"/>
        <v/>
      </c>
      <c r="U1352" s="118" t="str">
        <f t="shared" si="654"/>
        <v/>
      </c>
      <c r="V1352" s="135" t="str">
        <f t="shared" si="655"/>
        <v/>
      </c>
      <c r="W1352" s="135" t="str">
        <f t="shared" si="656"/>
        <v/>
      </c>
      <c r="X1352" s="119" t="str">
        <f t="shared" si="657"/>
        <v/>
      </c>
      <c r="Y1352" s="120" t="str">
        <f>IF(B:B="","",IF(R1352="Refreshment Beverage",VLOOKUP(Q1352,Rates!G$15:L$19,6,0)*W1352,VLOOKUP(Q1352,Rates!G$4:L$12,6,0)*W1352))</f>
        <v/>
      </c>
      <c r="Z1352" s="120" t="str">
        <f t="shared" si="658"/>
        <v/>
      </c>
      <c r="AA1352" s="120" t="str">
        <f t="shared" si="659"/>
        <v/>
      </c>
      <c r="AB1352" s="136" t="str">
        <f>IF(B:B="","",IF(R1352="Refreshment Beverage","",IF(AND(R1352="Beer",Q1352=0),SUM(LOOKUP(2,1/(Rates!$B$15:$B$18&lt;=W1352)/(Rates!$C$15:$C$18&gt;=W1352),Rates!$D$15:$D$18)*W1352),VLOOKUP(VALUE(Q:Q),Rates!A:B,2,0)*W1352)))</f>
        <v/>
      </c>
      <c r="AC1352" s="136" t="str">
        <f>IF(B:B="","",IF(R1352="Refreshment Beverage","",IF(AND(R1352="Beer",Q1352=0),SUM(LOOKUP(2,1/(Rates!$B$15:$B$18&lt;=W1352)/(Rates!$C$15:$C$18&gt;=W1352),Rates!$E$15:$E$18)*W1352),VLOOKUP(VALUE(Q:Q),Rates!A:C,3,0)*W1352)))</f>
        <v/>
      </c>
      <c r="AD1352" s="137" t="str">
        <f>IFERROR(IF(B:B="","",IF(R1352="Beer","",IF(VALUE(Q1352)=0,VLOOKUP(VLOOKUP(B:B,#REF!,16,0),Rates!A:E,2,0),VLOOKUP(VALUE(Q1352),Rates!A$31:B$34,2,0)*W1352))),0)</f>
        <v/>
      </c>
      <c r="AE1352" s="121" t="str">
        <f t="shared" si="660"/>
        <v/>
      </c>
      <c r="AF1352" s="138" t="str">
        <f t="shared" si="661"/>
        <v/>
      </c>
      <c r="AG1352" s="122" t="str">
        <f t="shared" si="662"/>
        <v/>
      </c>
      <c r="AH1352" s="123" t="str">
        <f t="shared" si="663"/>
        <v/>
      </c>
      <c r="AI1352" s="139" t="str">
        <f>IF(AE:AE="","",IF(R1352="Refreshment Beverage",AK1352*(Rates!J$19/100),ROUND(SUM(AH1352*(Rates!$J$8/100)),4)))</f>
        <v/>
      </c>
      <c r="AJ1352" s="124" t="str">
        <f t="shared" si="664"/>
        <v/>
      </c>
      <c r="AK1352" s="125" t="str">
        <f t="shared" si="665"/>
        <v/>
      </c>
      <c r="AL1352" s="121" t="str">
        <f t="shared" si="666"/>
        <v/>
      </c>
      <c r="AM1352" s="138" t="str">
        <f>IF(AS1352="","",IF(R1352="Refreshment Beverage",ROUND(AS1352*Rates!K$19,4),ROUND(AO1352*(VLOOKUP(VALUE(Q1352),Rates!G$4:L$12,3,0)),4)))</f>
        <v/>
      </c>
      <c r="AN1352" s="126" t="str">
        <f>IF(AS1352="","",IF(R1352="Refreshment Beverage",AS1352*(Rates!J$19/100),MAX(AM1352,AB1352)))</f>
        <v/>
      </c>
      <c r="AO1352" s="127" t="str">
        <f t="shared" si="667"/>
        <v/>
      </c>
      <c r="AP1352" s="127" t="str">
        <f t="shared" si="668"/>
        <v/>
      </c>
      <c r="AQ1352" s="140" t="str">
        <f>IF(AS1352="","",IF(R1352="Refreshment Beverage",ROUND(SUM(VLOOKUP(Q:Q,Rates!G$15:L$19,3,0)*(AS1352-Y1352-Z1352-AA1352)),4),ROUND(SUM(Rates!$K$8*AS1352),4)))</f>
        <v/>
      </c>
      <c r="AR1352" s="139" t="str">
        <f t="shared" si="669"/>
        <v/>
      </c>
      <c r="AS1352" s="125" t="str">
        <f t="shared" si="670"/>
        <v/>
      </c>
      <c r="AT1352" s="121" t="str">
        <f t="shared" si="671"/>
        <v/>
      </c>
      <c r="AU1352" s="138" t="str">
        <f>IF(AX1352="","",IF(R1352="Refreshment Beverage",ROUND((BA1352-Y1352-Z1352-AA1352)*VLOOKUP(VALUE(Q1352),Rates!G$15:L$19,3,0),4),ROUND(AW1352*(VLOOKUP(VALUE(Q1352),Rates!G:L,3,0)),4)))</f>
        <v/>
      </c>
      <c r="AV1352" s="126" t="str">
        <f t="shared" si="672"/>
        <v/>
      </c>
      <c r="AW1352" s="127" t="str">
        <f t="shared" si="673"/>
        <v/>
      </c>
      <c r="AX1352" s="123" t="str">
        <f t="shared" si="674"/>
        <v/>
      </c>
      <c r="AY1352" s="140" t="str">
        <f>IF(AX1352="","",IF(R1352="Refreshment Beverage",ROUND(SUM(AX1352*Rates!K$19),4),ROUND(SUM(AX1352*(Rates!J$8/100)),4)))</f>
        <v/>
      </c>
      <c r="AZ1352" s="124" t="str">
        <f t="shared" si="675"/>
        <v/>
      </c>
      <c r="BA1352" s="125" t="str">
        <f t="shared" si="676"/>
        <v/>
      </c>
      <c r="BB1352" s="115"/>
      <c r="BC1352" s="143"/>
      <c r="BD1352" s="100"/>
      <c r="BE1352" s="100"/>
      <c r="BF1352" s="100"/>
      <c r="BG1352" s="100"/>
    </row>
    <row r="1353" spans="1:59" ht="12.75" customHeight="1" x14ac:dyDescent="0.2">
      <c r="A1353" s="144"/>
      <c r="B1353" s="141"/>
      <c r="C1353" s="141"/>
      <c r="D1353" s="142"/>
      <c r="E1353" s="142"/>
      <c r="F1353" s="142"/>
      <c r="G1353" s="142"/>
      <c r="H1353" s="142"/>
      <c r="I1353" s="129"/>
      <c r="J1353" s="130"/>
      <c r="K1353" s="131" t="str">
        <f t="shared" si="647"/>
        <v/>
      </c>
      <c r="L1353" s="132" t="str">
        <f t="shared" si="648"/>
        <v/>
      </c>
      <c r="M1353" s="133" t="str">
        <f t="shared" si="649"/>
        <v/>
      </c>
      <c r="N1353" s="134" t="str">
        <f>IFERROR(IF(B:B="","",IF(R1353="Beer",SUM(LOOKUP(2,1/(Rates!$B$3:$B$5&lt;=W1353)/(Rates!$C$3:$C$5&gt;=W1353),Rates!$D$3:$D$5)*(X1353/100)*W1353),IF(R1353="Refreshment Beverage",SUM(LOOKUP(2,1/(Rates!$B$7:$B$11&lt;=W1353)/(Rates!$C$7:$C$11&gt;=W1353),Rates!$D$7:$D$11)*(X1353/100)*W1353)))),"")</f>
        <v/>
      </c>
      <c r="O1353" s="134" t="str">
        <f t="shared" si="650"/>
        <v/>
      </c>
      <c r="P1353" s="116"/>
      <c r="Q1353" s="117" t="str">
        <f t="shared" si="651"/>
        <v/>
      </c>
      <c r="R1353" s="128" t="str">
        <f t="shared" si="652"/>
        <v/>
      </c>
      <c r="S1353" s="135" t="str">
        <f>IF(B1353="","",IF(R1353="Refreshment Beverage",VLOOKUP(VALUE(Q1353),Rates!G$15:L$19,2,0),VLOOKUP(VALUE(Q1353),Rates!G$4:L$12,2,0)))</f>
        <v/>
      </c>
      <c r="T1353" s="135" t="str">
        <f t="shared" si="653"/>
        <v/>
      </c>
      <c r="U1353" s="118" t="str">
        <f t="shared" si="654"/>
        <v/>
      </c>
      <c r="V1353" s="135" t="str">
        <f t="shared" si="655"/>
        <v/>
      </c>
      <c r="W1353" s="135" t="str">
        <f t="shared" si="656"/>
        <v/>
      </c>
      <c r="X1353" s="119" t="str">
        <f t="shared" si="657"/>
        <v/>
      </c>
      <c r="Y1353" s="120" t="str">
        <f>IF(B:B="","",IF(R1353="Refreshment Beverage",VLOOKUP(Q1353,Rates!G$15:L$19,6,0)*W1353,VLOOKUP(Q1353,Rates!G$4:L$12,6,0)*W1353))</f>
        <v/>
      </c>
      <c r="Z1353" s="120" t="str">
        <f t="shared" si="658"/>
        <v/>
      </c>
      <c r="AA1353" s="120" t="str">
        <f t="shared" si="659"/>
        <v/>
      </c>
      <c r="AB1353" s="136" t="str">
        <f>IF(B:B="","",IF(R1353="Refreshment Beverage","",IF(AND(R1353="Beer",Q1353=0),SUM(LOOKUP(2,1/(Rates!$B$15:$B$18&lt;=W1353)/(Rates!$C$15:$C$18&gt;=W1353),Rates!$D$15:$D$18)*W1353),VLOOKUP(VALUE(Q:Q),Rates!A:B,2,0)*W1353)))</f>
        <v/>
      </c>
      <c r="AC1353" s="136" t="str">
        <f>IF(B:B="","",IF(R1353="Refreshment Beverage","",IF(AND(R1353="Beer",Q1353=0),SUM(LOOKUP(2,1/(Rates!$B$15:$B$18&lt;=W1353)/(Rates!$C$15:$C$18&gt;=W1353),Rates!$E$15:$E$18)*W1353),VLOOKUP(VALUE(Q:Q),Rates!A:C,3,0)*W1353)))</f>
        <v/>
      </c>
      <c r="AD1353" s="137" t="str">
        <f>IFERROR(IF(B:B="","",IF(R1353="Beer","",IF(VALUE(Q1353)=0,VLOOKUP(VLOOKUP(B:B,#REF!,16,0),Rates!A:E,2,0),VLOOKUP(VALUE(Q1353),Rates!A$31:B$34,2,0)*W1353))),0)</f>
        <v/>
      </c>
      <c r="AE1353" s="121" t="str">
        <f t="shared" si="660"/>
        <v/>
      </c>
      <c r="AF1353" s="138" t="str">
        <f t="shared" si="661"/>
        <v/>
      </c>
      <c r="AG1353" s="122" t="str">
        <f t="shared" si="662"/>
        <v/>
      </c>
      <c r="AH1353" s="123" t="str">
        <f t="shared" si="663"/>
        <v/>
      </c>
      <c r="AI1353" s="139" t="str">
        <f>IF(AE:AE="","",IF(R1353="Refreshment Beverage",AK1353*(Rates!J$19/100),ROUND(SUM(AH1353*(Rates!$J$8/100)),4)))</f>
        <v/>
      </c>
      <c r="AJ1353" s="124" t="str">
        <f t="shared" si="664"/>
        <v/>
      </c>
      <c r="AK1353" s="125" t="str">
        <f t="shared" si="665"/>
        <v/>
      </c>
      <c r="AL1353" s="121" t="str">
        <f t="shared" si="666"/>
        <v/>
      </c>
      <c r="AM1353" s="138" t="str">
        <f>IF(AS1353="","",IF(R1353="Refreshment Beverage",ROUND(AS1353*Rates!K$19,4),ROUND(AO1353*(VLOOKUP(VALUE(Q1353),Rates!G$4:L$12,3,0)),4)))</f>
        <v/>
      </c>
      <c r="AN1353" s="126" t="str">
        <f>IF(AS1353="","",IF(R1353="Refreshment Beverage",AS1353*(Rates!J$19/100),MAX(AM1353,AB1353)))</f>
        <v/>
      </c>
      <c r="AO1353" s="127" t="str">
        <f t="shared" si="667"/>
        <v/>
      </c>
      <c r="AP1353" s="127" t="str">
        <f t="shared" si="668"/>
        <v/>
      </c>
      <c r="AQ1353" s="140" t="str">
        <f>IF(AS1353="","",IF(R1353="Refreshment Beverage",ROUND(SUM(VLOOKUP(Q:Q,Rates!G$15:L$19,3,0)*(AS1353-Y1353-Z1353-AA1353)),4),ROUND(SUM(Rates!$K$8*AS1353),4)))</f>
        <v/>
      </c>
      <c r="AR1353" s="139" t="str">
        <f t="shared" si="669"/>
        <v/>
      </c>
      <c r="AS1353" s="125" t="str">
        <f t="shared" si="670"/>
        <v/>
      </c>
      <c r="AT1353" s="121" t="str">
        <f t="shared" si="671"/>
        <v/>
      </c>
      <c r="AU1353" s="138" t="str">
        <f>IF(AX1353="","",IF(R1353="Refreshment Beverage",ROUND((BA1353-Y1353-Z1353-AA1353)*VLOOKUP(VALUE(Q1353),Rates!G$15:L$19,3,0),4),ROUND(AW1353*(VLOOKUP(VALUE(Q1353),Rates!G:L,3,0)),4)))</f>
        <v/>
      </c>
      <c r="AV1353" s="126" t="str">
        <f t="shared" si="672"/>
        <v/>
      </c>
      <c r="AW1353" s="127" t="str">
        <f t="shared" si="673"/>
        <v/>
      </c>
      <c r="AX1353" s="123" t="str">
        <f t="shared" si="674"/>
        <v/>
      </c>
      <c r="AY1353" s="140" t="str">
        <f>IF(AX1353="","",IF(R1353="Refreshment Beverage",ROUND(SUM(AX1353*Rates!K$19),4),ROUND(SUM(AX1353*(Rates!J$8/100)),4)))</f>
        <v/>
      </c>
      <c r="AZ1353" s="124" t="str">
        <f t="shared" si="675"/>
        <v/>
      </c>
      <c r="BA1353" s="125" t="str">
        <f t="shared" si="676"/>
        <v/>
      </c>
      <c r="BB1353" s="115"/>
      <c r="BC1353" s="143"/>
      <c r="BD1353" s="100"/>
      <c r="BE1353" s="100"/>
      <c r="BF1353" s="100"/>
      <c r="BG1353" s="100"/>
    </row>
    <row r="1354" spans="1:59" ht="12.75" customHeight="1" x14ac:dyDescent="0.2">
      <c r="A1354" s="144"/>
      <c r="B1354" s="141"/>
      <c r="C1354" s="141"/>
      <c r="D1354" s="142"/>
      <c r="E1354" s="142"/>
      <c r="F1354" s="142"/>
      <c r="G1354" s="142"/>
      <c r="H1354" s="142"/>
      <c r="I1354" s="129"/>
      <c r="J1354" s="130"/>
      <c r="K1354" s="131" t="str">
        <f t="shared" si="647"/>
        <v/>
      </c>
      <c r="L1354" s="132" t="str">
        <f t="shared" si="648"/>
        <v/>
      </c>
      <c r="M1354" s="133" t="str">
        <f t="shared" si="649"/>
        <v/>
      </c>
      <c r="N1354" s="134" t="str">
        <f>IFERROR(IF(B:B="","",IF(R1354="Beer",SUM(LOOKUP(2,1/(Rates!$B$3:$B$5&lt;=W1354)/(Rates!$C$3:$C$5&gt;=W1354),Rates!$D$3:$D$5)*(X1354/100)*W1354),IF(R1354="Refreshment Beverage",SUM(LOOKUP(2,1/(Rates!$B$7:$B$11&lt;=W1354)/(Rates!$C$7:$C$11&gt;=W1354),Rates!$D$7:$D$11)*(X1354/100)*W1354)))),"")</f>
        <v/>
      </c>
      <c r="O1354" s="134" t="str">
        <f t="shared" si="650"/>
        <v/>
      </c>
      <c r="P1354" s="116"/>
      <c r="Q1354" s="117" t="str">
        <f t="shared" si="651"/>
        <v/>
      </c>
      <c r="R1354" s="128" t="str">
        <f t="shared" si="652"/>
        <v/>
      </c>
      <c r="S1354" s="135" t="str">
        <f>IF(B1354="","",IF(R1354="Refreshment Beverage",VLOOKUP(VALUE(Q1354),Rates!G$15:L$19,2,0),VLOOKUP(VALUE(Q1354),Rates!G$4:L$12,2,0)))</f>
        <v/>
      </c>
      <c r="T1354" s="135" t="str">
        <f t="shared" si="653"/>
        <v/>
      </c>
      <c r="U1354" s="118" t="str">
        <f t="shared" si="654"/>
        <v/>
      </c>
      <c r="V1354" s="135" t="str">
        <f t="shared" si="655"/>
        <v/>
      </c>
      <c r="W1354" s="135" t="str">
        <f t="shared" si="656"/>
        <v/>
      </c>
      <c r="X1354" s="119" t="str">
        <f t="shared" si="657"/>
        <v/>
      </c>
      <c r="Y1354" s="120" t="str">
        <f>IF(B:B="","",IF(R1354="Refreshment Beverage",VLOOKUP(Q1354,Rates!G$15:L$19,6,0)*W1354,VLOOKUP(Q1354,Rates!G$4:L$12,6,0)*W1354))</f>
        <v/>
      </c>
      <c r="Z1354" s="120" t="str">
        <f t="shared" si="658"/>
        <v/>
      </c>
      <c r="AA1354" s="120" t="str">
        <f t="shared" si="659"/>
        <v/>
      </c>
      <c r="AB1354" s="136" t="str">
        <f>IF(B:B="","",IF(R1354="Refreshment Beverage","",IF(AND(R1354="Beer",Q1354=0),SUM(LOOKUP(2,1/(Rates!$B$15:$B$18&lt;=W1354)/(Rates!$C$15:$C$18&gt;=W1354),Rates!$D$15:$D$18)*W1354),VLOOKUP(VALUE(Q:Q),Rates!A:B,2,0)*W1354)))</f>
        <v/>
      </c>
      <c r="AC1354" s="136" t="str">
        <f>IF(B:B="","",IF(R1354="Refreshment Beverage","",IF(AND(R1354="Beer",Q1354=0),SUM(LOOKUP(2,1/(Rates!$B$15:$B$18&lt;=W1354)/(Rates!$C$15:$C$18&gt;=W1354),Rates!$E$15:$E$18)*W1354),VLOOKUP(VALUE(Q:Q),Rates!A:C,3,0)*W1354)))</f>
        <v/>
      </c>
      <c r="AD1354" s="137" t="str">
        <f>IFERROR(IF(B:B="","",IF(R1354="Beer","",IF(VALUE(Q1354)=0,VLOOKUP(VLOOKUP(B:B,#REF!,16,0),Rates!A:E,2,0),VLOOKUP(VALUE(Q1354),Rates!A$31:B$34,2,0)*W1354))),0)</f>
        <v/>
      </c>
      <c r="AE1354" s="121" t="str">
        <f t="shared" si="660"/>
        <v/>
      </c>
      <c r="AF1354" s="138" t="str">
        <f t="shared" si="661"/>
        <v/>
      </c>
      <c r="AG1354" s="122" t="str">
        <f t="shared" si="662"/>
        <v/>
      </c>
      <c r="AH1354" s="123" t="str">
        <f t="shared" si="663"/>
        <v/>
      </c>
      <c r="AI1354" s="139" t="str">
        <f>IF(AE:AE="","",IF(R1354="Refreshment Beverage",AK1354*(Rates!J$19/100),ROUND(SUM(AH1354*(Rates!$J$8/100)),4)))</f>
        <v/>
      </c>
      <c r="AJ1354" s="124" t="str">
        <f t="shared" si="664"/>
        <v/>
      </c>
      <c r="AK1354" s="125" t="str">
        <f t="shared" si="665"/>
        <v/>
      </c>
      <c r="AL1354" s="121" t="str">
        <f t="shared" si="666"/>
        <v/>
      </c>
      <c r="AM1354" s="138" t="str">
        <f>IF(AS1354="","",IF(R1354="Refreshment Beverage",ROUND(AS1354*Rates!K$19,4),ROUND(AO1354*(VLOOKUP(VALUE(Q1354),Rates!G$4:L$12,3,0)),4)))</f>
        <v/>
      </c>
      <c r="AN1354" s="126" t="str">
        <f>IF(AS1354="","",IF(R1354="Refreshment Beverage",AS1354*(Rates!J$19/100),MAX(AM1354,AB1354)))</f>
        <v/>
      </c>
      <c r="AO1354" s="127" t="str">
        <f t="shared" si="667"/>
        <v/>
      </c>
      <c r="AP1354" s="127" t="str">
        <f t="shared" si="668"/>
        <v/>
      </c>
      <c r="AQ1354" s="140" t="str">
        <f>IF(AS1354="","",IF(R1354="Refreshment Beverage",ROUND(SUM(VLOOKUP(Q:Q,Rates!G$15:L$19,3,0)*(AS1354-Y1354-Z1354-AA1354)),4),ROUND(SUM(Rates!$K$8*AS1354),4)))</f>
        <v/>
      </c>
      <c r="AR1354" s="139" t="str">
        <f t="shared" si="669"/>
        <v/>
      </c>
      <c r="AS1354" s="125" t="str">
        <f t="shared" si="670"/>
        <v/>
      </c>
      <c r="AT1354" s="121" t="str">
        <f t="shared" si="671"/>
        <v/>
      </c>
      <c r="AU1354" s="138" t="str">
        <f>IF(AX1354="","",IF(R1354="Refreshment Beverage",ROUND((BA1354-Y1354-Z1354-AA1354)*VLOOKUP(VALUE(Q1354),Rates!G$15:L$19,3,0),4),ROUND(AW1354*(VLOOKUP(VALUE(Q1354),Rates!G:L,3,0)),4)))</f>
        <v/>
      </c>
      <c r="AV1354" s="126" t="str">
        <f t="shared" si="672"/>
        <v/>
      </c>
      <c r="AW1354" s="127" t="str">
        <f t="shared" si="673"/>
        <v/>
      </c>
      <c r="AX1354" s="123" t="str">
        <f t="shared" si="674"/>
        <v/>
      </c>
      <c r="AY1354" s="140" t="str">
        <f>IF(AX1354="","",IF(R1354="Refreshment Beverage",ROUND(SUM(AX1354*Rates!K$19),4),ROUND(SUM(AX1354*(Rates!J$8/100)),4)))</f>
        <v/>
      </c>
      <c r="AZ1354" s="124" t="str">
        <f t="shared" si="675"/>
        <v/>
      </c>
      <c r="BA1354" s="125" t="str">
        <f t="shared" si="676"/>
        <v/>
      </c>
      <c r="BB1354" s="115"/>
      <c r="BC1354" s="143"/>
      <c r="BD1354" s="100"/>
      <c r="BE1354" s="100"/>
      <c r="BF1354" s="100"/>
      <c r="BG1354" s="100"/>
    </row>
    <row r="1355" spans="1:59" ht="12.75" customHeight="1" x14ac:dyDescent="0.2">
      <c r="A1355" s="144"/>
      <c r="B1355" s="141"/>
      <c r="C1355" s="141"/>
      <c r="D1355" s="142"/>
      <c r="E1355" s="142"/>
      <c r="F1355" s="142"/>
      <c r="G1355" s="142"/>
      <c r="H1355" s="142"/>
      <c r="I1355" s="129"/>
      <c r="J1355" s="130"/>
      <c r="K1355" s="131" t="str">
        <f t="shared" si="647"/>
        <v/>
      </c>
      <c r="L1355" s="132" t="str">
        <f t="shared" si="648"/>
        <v/>
      </c>
      <c r="M1355" s="133" t="str">
        <f t="shared" si="649"/>
        <v/>
      </c>
      <c r="N1355" s="134" t="str">
        <f>IFERROR(IF(B:B="","",IF(R1355="Beer",SUM(LOOKUP(2,1/(Rates!$B$3:$B$5&lt;=W1355)/(Rates!$C$3:$C$5&gt;=W1355),Rates!$D$3:$D$5)*(X1355/100)*W1355),IF(R1355="Refreshment Beverage",SUM(LOOKUP(2,1/(Rates!$B$7:$B$11&lt;=W1355)/(Rates!$C$7:$C$11&gt;=W1355),Rates!$D$7:$D$11)*(X1355/100)*W1355)))),"")</f>
        <v/>
      </c>
      <c r="O1355" s="134" t="str">
        <f t="shared" si="650"/>
        <v/>
      </c>
      <c r="P1355" s="116"/>
      <c r="Q1355" s="117" t="str">
        <f t="shared" si="651"/>
        <v/>
      </c>
      <c r="R1355" s="128" t="str">
        <f t="shared" si="652"/>
        <v/>
      </c>
      <c r="S1355" s="135" t="str">
        <f>IF(B1355="","",IF(R1355="Refreshment Beverage",VLOOKUP(VALUE(Q1355),Rates!G$15:L$19,2,0),VLOOKUP(VALUE(Q1355),Rates!G$4:L$12,2,0)))</f>
        <v/>
      </c>
      <c r="T1355" s="135" t="str">
        <f t="shared" si="653"/>
        <v/>
      </c>
      <c r="U1355" s="118" t="str">
        <f t="shared" si="654"/>
        <v/>
      </c>
      <c r="V1355" s="135" t="str">
        <f t="shared" si="655"/>
        <v/>
      </c>
      <c r="W1355" s="135" t="str">
        <f t="shared" si="656"/>
        <v/>
      </c>
      <c r="X1355" s="119" t="str">
        <f t="shared" si="657"/>
        <v/>
      </c>
      <c r="Y1355" s="120" t="str">
        <f>IF(B:B="","",IF(R1355="Refreshment Beverage",VLOOKUP(Q1355,Rates!G$15:L$19,6,0)*W1355,VLOOKUP(Q1355,Rates!G$4:L$12,6,0)*W1355))</f>
        <v/>
      </c>
      <c r="Z1355" s="120" t="str">
        <f t="shared" si="658"/>
        <v/>
      </c>
      <c r="AA1355" s="120" t="str">
        <f t="shared" si="659"/>
        <v/>
      </c>
      <c r="AB1355" s="136" t="str">
        <f>IF(B:B="","",IF(R1355="Refreshment Beverage","",IF(AND(R1355="Beer",Q1355=0),SUM(LOOKUP(2,1/(Rates!$B$15:$B$18&lt;=W1355)/(Rates!$C$15:$C$18&gt;=W1355),Rates!$D$15:$D$18)*W1355),VLOOKUP(VALUE(Q:Q),Rates!A:B,2,0)*W1355)))</f>
        <v/>
      </c>
      <c r="AC1355" s="136" t="str">
        <f>IF(B:B="","",IF(R1355="Refreshment Beverage","",IF(AND(R1355="Beer",Q1355=0),SUM(LOOKUP(2,1/(Rates!$B$15:$B$18&lt;=W1355)/(Rates!$C$15:$C$18&gt;=W1355),Rates!$E$15:$E$18)*W1355),VLOOKUP(VALUE(Q:Q),Rates!A:C,3,0)*W1355)))</f>
        <v/>
      </c>
      <c r="AD1355" s="137" t="str">
        <f>IFERROR(IF(B:B="","",IF(R1355="Beer","",IF(VALUE(Q1355)=0,VLOOKUP(VLOOKUP(B:B,#REF!,16,0),Rates!A:E,2,0),VLOOKUP(VALUE(Q1355),Rates!A$31:B$34,2,0)*W1355))),0)</f>
        <v/>
      </c>
      <c r="AE1355" s="121" t="str">
        <f t="shared" si="660"/>
        <v/>
      </c>
      <c r="AF1355" s="138" t="str">
        <f t="shared" si="661"/>
        <v/>
      </c>
      <c r="AG1355" s="122" t="str">
        <f t="shared" si="662"/>
        <v/>
      </c>
      <c r="AH1355" s="123" t="str">
        <f t="shared" si="663"/>
        <v/>
      </c>
      <c r="AI1355" s="139" t="str">
        <f>IF(AE:AE="","",IF(R1355="Refreshment Beverage",AK1355*(Rates!J$19/100),ROUND(SUM(AH1355*(Rates!$J$8/100)),4)))</f>
        <v/>
      </c>
      <c r="AJ1355" s="124" t="str">
        <f t="shared" si="664"/>
        <v/>
      </c>
      <c r="AK1355" s="125" t="str">
        <f t="shared" si="665"/>
        <v/>
      </c>
      <c r="AL1355" s="121" t="str">
        <f t="shared" si="666"/>
        <v/>
      </c>
      <c r="AM1355" s="138" t="str">
        <f>IF(AS1355="","",IF(R1355="Refreshment Beverage",ROUND(AS1355*Rates!K$19,4),ROUND(AO1355*(VLOOKUP(VALUE(Q1355),Rates!G$4:L$12,3,0)),4)))</f>
        <v/>
      </c>
      <c r="AN1355" s="126" t="str">
        <f>IF(AS1355="","",IF(R1355="Refreshment Beverage",AS1355*(Rates!J$19/100),MAX(AM1355,AB1355)))</f>
        <v/>
      </c>
      <c r="AO1355" s="127" t="str">
        <f t="shared" si="667"/>
        <v/>
      </c>
      <c r="AP1355" s="127" t="str">
        <f t="shared" si="668"/>
        <v/>
      </c>
      <c r="AQ1355" s="140" t="str">
        <f>IF(AS1355="","",IF(R1355="Refreshment Beverage",ROUND(SUM(VLOOKUP(Q:Q,Rates!G$15:L$19,3,0)*(AS1355-Y1355-Z1355-AA1355)),4),ROUND(SUM(Rates!$K$8*AS1355),4)))</f>
        <v/>
      </c>
      <c r="AR1355" s="139" t="str">
        <f t="shared" si="669"/>
        <v/>
      </c>
      <c r="AS1355" s="125" t="str">
        <f t="shared" si="670"/>
        <v/>
      </c>
      <c r="AT1355" s="121" t="str">
        <f t="shared" si="671"/>
        <v/>
      </c>
      <c r="AU1355" s="138" t="str">
        <f>IF(AX1355="","",IF(R1355="Refreshment Beverage",ROUND((BA1355-Y1355-Z1355-AA1355)*VLOOKUP(VALUE(Q1355),Rates!G$15:L$19,3,0),4),ROUND(AW1355*(VLOOKUP(VALUE(Q1355),Rates!G:L,3,0)),4)))</f>
        <v/>
      </c>
      <c r="AV1355" s="126" t="str">
        <f t="shared" si="672"/>
        <v/>
      </c>
      <c r="AW1355" s="127" t="str">
        <f t="shared" si="673"/>
        <v/>
      </c>
      <c r="AX1355" s="123" t="str">
        <f t="shared" si="674"/>
        <v/>
      </c>
      <c r="AY1355" s="140" t="str">
        <f>IF(AX1355="","",IF(R1355="Refreshment Beverage",ROUND(SUM(AX1355*Rates!K$19),4),ROUND(SUM(AX1355*(Rates!J$8/100)),4)))</f>
        <v/>
      </c>
      <c r="AZ1355" s="124" t="str">
        <f t="shared" si="675"/>
        <v/>
      </c>
      <c r="BA1355" s="125" t="str">
        <f t="shared" si="676"/>
        <v/>
      </c>
      <c r="BB1355" s="115"/>
      <c r="BC1355" s="143"/>
      <c r="BD1355" s="100"/>
      <c r="BE1355" s="100"/>
      <c r="BF1355" s="100"/>
      <c r="BG1355" s="100"/>
    </row>
    <row r="1356" spans="1:59" ht="12.75" customHeight="1" x14ac:dyDescent="0.2">
      <c r="A1356" s="144"/>
      <c r="B1356" s="141"/>
      <c r="C1356" s="141"/>
      <c r="D1356" s="142"/>
      <c r="E1356" s="142"/>
      <c r="F1356" s="142"/>
      <c r="G1356" s="142"/>
      <c r="H1356" s="142"/>
      <c r="I1356" s="129"/>
      <c r="J1356" s="130"/>
      <c r="K1356" s="131" t="str">
        <f t="shared" si="647"/>
        <v/>
      </c>
      <c r="L1356" s="132" t="str">
        <f t="shared" si="648"/>
        <v/>
      </c>
      <c r="M1356" s="133" t="str">
        <f t="shared" si="649"/>
        <v/>
      </c>
      <c r="N1356" s="134" t="str">
        <f>IFERROR(IF(B:B="","",IF(R1356="Beer",SUM(LOOKUP(2,1/(Rates!$B$3:$B$5&lt;=W1356)/(Rates!$C$3:$C$5&gt;=W1356),Rates!$D$3:$D$5)*(X1356/100)*W1356),IF(R1356="Refreshment Beverage",SUM(LOOKUP(2,1/(Rates!$B$7:$B$11&lt;=W1356)/(Rates!$C$7:$C$11&gt;=W1356),Rates!$D$7:$D$11)*(X1356/100)*W1356)))),"")</f>
        <v/>
      </c>
      <c r="O1356" s="134" t="str">
        <f t="shared" si="650"/>
        <v/>
      </c>
      <c r="P1356" s="116"/>
      <c r="Q1356" s="117" t="str">
        <f t="shared" si="651"/>
        <v/>
      </c>
      <c r="R1356" s="128" t="str">
        <f t="shared" si="652"/>
        <v/>
      </c>
      <c r="S1356" s="135" t="str">
        <f>IF(B1356="","",IF(R1356="Refreshment Beverage",VLOOKUP(VALUE(Q1356),Rates!G$15:L$19,2,0),VLOOKUP(VALUE(Q1356),Rates!G$4:L$12,2,0)))</f>
        <v/>
      </c>
      <c r="T1356" s="135" t="str">
        <f t="shared" si="653"/>
        <v/>
      </c>
      <c r="U1356" s="118" t="str">
        <f t="shared" si="654"/>
        <v/>
      </c>
      <c r="V1356" s="135" t="str">
        <f t="shared" si="655"/>
        <v/>
      </c>
      <c r="W1356" s="135" t="str">
        <f t="shared" si="656"/>
        <v/>
      </c>
      <c r="X1356" s="119" t="str">
        <f t="shared" si="657"/>
        <v/>
      </c>
      <c r="Y1356" s="120" t="str">
        <f>IF(B:B="","",IF(R1356="Refreshment Beverage",VLOOKUP(Q1356,Rates!G$15:L$19,6,0)*W1356,VLOOKUP(Q1356,Rates!G$4:L$12,6,0)*W1356))</f>
        <v/>
      </c>
      <c r="Z1356" s="120" t="str">
        <f t="shared" si="658"/>
        <v/>
      </c>
      <c r="AA1356" s="120" t="str">
        <f t="shared" si="659"/>
        <v/>
      </c>
      <c r="AB1356" s="136" t="str">
        <f>IF(B:B="","",IF(R1356="Refreshment Beverage","",IF(AND(R1356="Beer",Q1356=0),SUM(LOOKUP(2,1/(Rates!$B$15:$B$18&lt;=W1356)/(Rates!$C$15:$C$18&gt;=W1356),Rates!$D$15:$D$18)*W1356),VLOOKUP(VALUE(Q:Q),Rates!A:B,2,0)*W1356)))</f>
        <v/>
      </c>
      <c r="AC1356" s="136" t="str">
        <f>IF(B:B="","",IF(R1356="Refreshment Beverage","",IF(AND(R1356="Beer",Q1356=0),SUM(LOOKUP(2,1/(Rates!$B$15:$B$18&lt;=W1356)/(Rates!$C$15:$C$18&gt;=W1356),Rates!$E$15:$E$18)*W1356),VLOOKUP(VALUE(Q:Q),Rates!A:C,3,0)*W1356)))</f>
        <v/>
      </c>
      <c r="AD1356" s="137" t="str">
        <f>IFERROR(IF(B:B="","",IF(R1356="Beer","",IF(VALUE(Q1356)=0,VLOOKUP(VLOOKUP(B:B,#REF!,16,0),Rates!A:E,2,0),VLOOKUP(VALUE(Q1356),Rates!A$31:B$34,2,0)*W1356))),0)</f>
        <v/>
      </c>
      <c r="AE1356" s="121" t="str">
        <f t="shared" si="660"/>
        <v/>
      </c>
      <c r="AF1356" s="138" t="str">
        <f t="shared" si="661"/>
        <v/>
      </c>
      <c r="AG1356" s="122" t="str">
        <f t="shared" si="662"/>
        <v/>
      </c>
      <c r="AH1356" s="123" t="str">
        <f t="shared" si="663"/>
        <v/>
      </c>
      <c r="AI1356" s="139" t="str">
        <f>IF(AE:AE="","",IF(R1356="Refreshment Beverage",AK1356*(Rates!J$19/100),ROUND(SUM(AH1356*(Rates!$J$8/100)),4)))</f>
        <v/>
      </c>
      <c r="AJ1356" s="124" t="str">
        <f t="shared" si="664"/>
        <v/>
      </c>
      <c r="AK1356" s="125" t="str">
        <f t="shared" si="665"/>
        <v/>
      </c>
      <c r="AL1356" s="121" t="str">
        <f t="shared" si="666"/>
        <v/>
      </c>
      <c r="AM1356" s="138" t="str">
        <f>IF(AS1356="","",IF(R1356="Refreshment Beverage",ROUND(AS1356*Rates!K$19,4),ROUND(AO1356*(VLOOKUP(VALUE(Q1356),Rates!G$4:L$12,3,0)),4)))</f>
        <v/>
      </c>
      <c r="AN1356" s="126" t="str">
        <f>IF(AS1356="","",IF(R1356="Refreshment Beverage",AS1356*(Rates!J$19/100),MAX(AM1356,AB1356)))</f>
        <v/>
      </c>
      <c r="AO1356" s="127" t="str">
        <f t="shared" si="667"/>
        <v/>
      </c>
      <c r="AP1356" s="127" t="str">
        <f t="shared" si="668"/>
        <v/>
      </c>
      <c r="AQ1356" s="140" t="str">
        <f>IF(AS1356="","",IF(R1356="Refreshment Beverage",ROUND(SUM(VLOOKUP(Q:Q,Rates!G$15:L$19,3,0)*(AS1356-Y1356-Z1356-AA1356)),4),ROUND(SUM(Rates!$K$8*AS1356),4)))</f>
        <v/>
      </c>
      <c r="AR1356" s="139" t="str">
        <f t="shared" si="669"/>
        <v/>
      </c>
      <c r="AS1356" s="125" t="str">
        <f t="shared" si="670"/>
        <v/>
      </c>
      <c r="AT1356" s="121" t="str">
        <f t="shared" si="671"/>
        <v/>
      </c>
      <c r="AU1356" s="138" t="str">
        <f>IF(AX1356="","",IF(R1356="Refreshment Beverage",ROUND((BA1356-Y1356-Z1356-AA1356)*VLOOKUP(VALUE(Q1356),Rates!G$15:L$19,3,0),4),ROUND(AW1356*(VLOOKUP(VALUE(Q1356),Rates!G:L,3,0)),4)))</f>
        <v/>
      </c>
      <c r="AV1356" s="126" t="str">
        <f t="shared" si="672"/>
        <v/>
      </c>
      <c r="AW1356" s="127" t="str">
        <f t="shared" si="673"/>
        <v/>
      </c>
      <c r="AX1356" s="123" t="str">
        <f t="shared" si="674"/>
        <v/>
      </c>
      <c r="AY1356" s="140" t="str">
        <f>IF(AX1356="","",IF(R1356="Refreshment Beverage",ROUND(SUM(AX1356*Rates!K$19),4),ROUND(SUM(AX1356*(Rates!J$8/100)),4)))</f>
        <v/>
      </c>
      <c r="AZ1356" s="124" t="str">
        <f t="shared" si="675"/>
        <v/>
      </c>
      <c r="BA1356" s="125" t="str">
        <f t="shared" si="676"/>
        <v/>
      </c>
      <c r="BB1356" s="115"/>
      <c r="BC1356" s="143"/>
      <c r="BD1356" s="100"/>
      <c r="BE1356" s="100"/>
      <c r="BF1356" s="100"/>
      <c r="BG1356" s="100"/>
    </row>
    <row r="1357" spans="1:59" ht="12.75" customHeight="1" x14ac:dyDescent="0.2">
      <c r="A1357" s="144"/>
      <c r="B1357" s="141"/>
      <c r="C1357" s="141"/>
      <c r="D1357" s="142"/>
      <c r="E1357" s="142"/>
      <c r="F1357" s="142"/>
      <c r="G1357" s="142"/>
      <c r="H1357" s="142"/>
      <c r="I1357" s="129"/>
      <c r="J1357" s="130"/>
      <c r="K1357" s="131" t="str">
        <f t="shared" si="647"/>
        <v/>
      </c>
      <c r="L1357" s="132" t="str">
        <f t="shared" si="648"/>
        <v/>
      </c>
      <c r="M1357" s="133" t="str">
        <f t="shared" si="649"/>
        <v/>
      </c>
      <c r="N1357" s="134" t="str">
        <f>IFERROR(IF(B:B="","",IF(R1357="Beer",SUM(LOOKUP(2,1/(Rates!$B$3:$B$5&lt;=W1357)/(Rates!$C$3:$C$5&gt;=W1357),Rates!$D$3:$D$5)*(X1357/100)*W1357),IF(R1357="Refreshment Beverage",SUM(LOOKUP(2,1/(Rates!$B$7:$B$11&lt;=W1357)/(Rates!$C$7:$C$11&gt;=W1357),Rates!$D$7:$D$11)*(X1357/100)*W1357)))),"")</f>
        <v/>
      </c>
      <c r="O1357" s="134" t="str">
        <f t="shared" si="650"/>
        <v/>
      </c>
      <c r="P1357" s="116"/>
      <c r="Q1357" s="117" t="str">
        <f t="shared" si="651"/>
        <v/>
      </c>
      <c r="R1357" s="128" t="str">
        <f t="shared" si="652"/>
        <v/>
      </c>
      <c r="S1357" s="135" t="str">
        <f>IF(B1357="","",IF(R1357="Refreshment Beverage",VLOOKUP(VALUE(Q1357),Rates!G$15:L$19,2,0),VLOOKUP(VALUE(Q1357),Rates!G$4:L$12,2,0)))</f>
        <v/>
      </c>
      <c r="T1357" s="135" t="str">
        <f t="shared" si="653"/>
        <v/>
      </c>
      <c r="U1357" s="118" t="str">
        <f t="shared" si="654"/>
        <v/>
      </c>
      <c r="V1357" s="135" t="str">
        <f t="shared" si="655"/>
        <v/>
      </c>
      <c r="W1357" s="135" t="str">
        <f t="shared" si="656"/>
        <v/>
      </c>
      <c r="X1357" s="119" t="str">
        <f t="shared" si="657"/>
        <v/>
      </c>
      <c r="Y1357" s="120" t="str">
        <f>IF(B:B="","",IF(R1357="Refreshment Beverage",VLOOKUP(Q1357,Rates!G$15:L$19,6,0)*W1357,VLOOKUP(Q1357,Rates!G$4:L$12,6,0)*W1357))</f>
        <v/>
      </c>
      <c r="Z1357" s="120" t="str">
        <f t="shared" si="658"/>
        <v/>
      </c>
      <c r="AA1357" s="120" t="str">
        <f t="shared" si="659"/>
        <v/>
      </c>
      <c r="AB1357" s="136" t="str">
        <f>IF(B:B="","",IF(R1357="Refreshment Beverage","",IF(AND(R1357="Beer",Q1357=0),SUM(LOOKUP(2,1/(Rates!$B$15:$B$18&lt;=W1357)/(Rates!$C$15:$C$18&gt;=W1357),Rates!$D$15:$D$18)*W1357),VLOOKUP(VALUE(Q:Q),Rates!A:B,2,0)*W1357)))</f>
        <v/>
      </c>
      <c r="AC1357" s="136" t="str">
        <f>IF(B:B="","",IF(R1357="Refreshment Beverage","",IF(AND(R1357="Beer",Q1357=0),SUM(LOOKUP(2,1/(Rates!$B$15:$B$18&lt;=W1357)/(Rates!$C$15:$C$18&gt;=W1357),Rates!$E$15:$E$18)*W1357),VLOOKUP(VALUE(Q:Q),Rates!A:C,3,0)*W1357)))</f>
        <v/>
      </c>
      <c r="AD1357" s="137" t="str">
        <f>IFERROR(IF(B:B="","",IF(R1357="Beer","",IF(VALUE(Q1357)=0,VLOOKUP(VLOOKUP(B:B,#REF!,16,0),Rates!A:E,2,0),VLOOKUP(VALUE(Q1357),Rates!A$31:B$34,2,0)*W1357))),0)</f>
        <v/>
      </c>
      <c r="AE1357" s="121" t="str">
        <f t="shared" si="660"/>
        <v/>
      </c>
      <c r="AF1357" s="138" t="str">
        <f t="shared" si="661"/>
        <v/>
      </c>
      <c r="AG1357" s="122" t="str">
        <f t="shared" si="662"/>
        <v/>
      </c>
      <c r="AH1357" s="123" t="str">
        <f t="shared" si="663"/>
        <v/>
      </c>
      <c r="AI1357" s="139" t="str">
        <f>IF(AE:AE="","",IF(R1357="Refreshment Beverage",AK1357*(Rates!J$19/100),ROUND(SUM(AH1357*(Rates!$J$8/100)),4)))</f>
        <v/>
      </c>
      <c r="AJ1357" s="124" t="str">
        <f t="shared" si="664"/>
        <v/>
      </c>
      <c r="AK1357" s="125" t="str">
        <f t="shared" si="665"/>
        <v/>
      </c>
      <c r="AL1357" s="121" t="str">
        <f t="shared" si="666"/>
        <v/>
      </c>
      <c r="AM1357" s="138" t="str">
        <f>IF(AS1357="","",IF(R1357="Refreshment Beverage",ROUND(AS1357*Rates!K$19,4),ROUND(AO1357*(VLOOKUP(VALUE(Q1357),Rates!G$4:L$12,3,0)),4)))</f>
        <v/>
      </c>
      <c r="AN1357" s="126" t="str">
        <f>IF(AS1357="","",IF(R1357="Refreshment Beverage",AS1357*(Rates!J$19/100),MAX(AM1357,AB1357)))</f>
        <v/>
      </c>
      <c r="AO1357" s="127" t="str">
        <f t="shared" si="667"/>
        <v/>
      </c>
      <c r="AP1357" s="127" t="str">
        <f t="shared" si="668"/>
        <v/>
      </c>
      <c r="AQ1357" s="140" t="str">
        <f>IF(AS1357="","",IF(R1357="Refreshment Beverage",ROUND(SUM(VLOOKUP(Q:Q,Rates!G$15:L$19,3,0)*(AS1357-Y1357-Z1357-AA1357)),4),ROUND(SUM(Rates!$K$8*AS1357),4)))</f>
        <v/>
      </c>
      <c r="AR1357" s="139" t="str">
        <f t="shared" si="669"/>
        <v/>
      </c>
      <c r="AS1357" s="125" t="str">
        <f t="shared" si="670"/>
        <v/>
      </c>
      <c r="AT1357" s="121" t="str">
        <f t="shared" si="671"/>
        <v/>
      </c>
      <c r="AU1357" s="138" t="str">
        <f>IF(AX1357="","",IF(R1357="Refreshment Beverage",ROUND((BA1357-Y1357-Z1357-AA1357)*VLOOKUP(VALUE(Q1357),Rates!G$15:L$19,3,0),4),ROUND(AW1357*(VLOOKUP(VALUE(Q1357),Rates!G:L,3,0)),4)))</f>
        <v/>
      </c>
      <c r="AV1357" s="126" t="str">
        <f t="shared" si="672"/>
        <v/>
      </c>
      <c r="AW1357" s="127" t="str">
        <f t="shared" si="673"/>
        <v/>
      </c>
      <c r="AX1357" s="123" t="str">
        <f t="shared" si="674"/>
        <v/>
      </c>
      <c r="AY1357" s="140" t="str">
        <f>IF(AX1357="","",IF(R1357="Refreshment Beverage",ROUND(SUM(AX1357*Rates!K$19),4),ROUND(SUM(AX1357*(Rates!J$8/100)),4)))</f>
        <v/>
      </c>
      <c r="AZ1357" s="124" t="str">
        <f t="shared" si="675"/>
        <v/>
      </c>
      <c r="BA1357" s="125" t="str">
        <f t="shared" si="676"/>
        <v/>
      </c>
      <c r="BB1357" s="115"/>
      <c r="BC1357" s="143"/>
      <c r="BD1357" s="100"/>
      <c r="BE1357" s="100"/>
      <c r="BF1357" s="100"/>
      <c r="BG1357" s="100"/>
    </row>
    <row r="1358" spans="1:59" ht="12.75" customHeight="1" x14ac:dyDescent="0.2">
      <c r="A1358" s="144"/>
      <c r="B1358" s="141"/>
      <c r="C1358" s="141"/>
      <c r="D1358" s="142"/>
      <c r="E1358" s="142"/>
      <c r="F1358" s="142"/>
      <c r="G1358" s="142"/>
      <c r="H1358" s="142"/>
      <c r="I1358" s="129"/>
      <c r="J1358" s="130"/>
      <c r="K1358" s="131" t="str">
        <f t="shared" si="647"/>
        <v/>
      </c>
      <c r="L1358" s="132" t="str">
        <f t="shared" si="648"/>
        <v/>
      </c>
      <c r="M1358" s="133" t="str">
        <f t="shared" si="649"/>
        <v/>
      </c>
      <c r="N1358" s="134" t="str">
        <f>IFERROR(IF(B:B="","",IF(R1358="Beer",SUM(LOOKUP(2,1/(Rates!$B$3:$B$5&lt;=W1358)/(Rates!$C$3:$C$5&gt;=W1358),Rates!$D$3:$D$5)*(X1358/100)*W1358),IF(R1358="Refreshment Beverage",SUM(LOOKUP(2,1/(Rates!$B$7:$B$11&lt;=W1358)/(Rates!$C$7:$C$11&gt;=W1358),Rates!$D$7:$D$11)*(X1358/100)*W1358)))),"")</f>
        <v/>
      </c>
      <c r="O1358" s="134" t="str">
        <f t="shared" si="650"/>
        <v/>
      </c>
      <c r="P1358" s="116"/>
      <c r="Q1358" s="117" t="str">
        <f t="shared" si="651"/>
        <v/>
      </c>
      <c r="R1358" s="128" t="str">
        <f t="shared" si="652"/>
        <v/>
      </c>
      <c r="S1358" s="135" t="str">
        <f>IF(B1358="","",IF(R1358="Refreshment Beverage",VLOOKUP(VALUE(Q1358),Rates!G$15:L$19,2,0),VLOOKUP(VALUE(Q1358),Rates!G$4:L$12,2,0)))</f>
        <v/>
      </c>
      <c r="T1358" s="135" t="str">
        <f t="shared" si="653"/>
        <v/>
      </c>
      <c r="U1358" s="118" t="str">
        <f t="shared" si="654"/>
        <v/>
      </c>
      <c r="V1358" s="135" t="str">
        <f t="shared" si="655"/>
        <v/>
      </c>
      <c r="W1358" s="135" t="str">
        <f t="shared" si="656"/>
        <v/>
      </c>
      <c r="X1358" s="119" t="str">
        <f t="shared" si="657"/>
        <v/>
      </c>
      <c r="Y1358" s="120" t="str">
        <f>IF(B:B="","",IF(R1358="Refreshment Beverage",VLOOKUP(Q1358,Rates!G$15:L$19,6,0)*W1358,VLOOKUP(Q1358,Rates!G$4:L$12,6,0)*W1358))</f>
        <v/>
      </c>
      <c r="Z1358" s="120" t="str">
        <f t="shared" si="658"/>
        <v/>
      </c>
      <c r="AA1358" s="120" t="str">
        <f t="shared" si="659"/>
        <v/>
      </c>
      <c r="AB1358" s="136" t="str">
        <f>IF(B:B="","",IF(R1358="Refreshment Beverage","",IF(AND(R1358="Beer",Q1358=0),SUM(LOOKUP(2,1/(Rates!$B$15:$B$18&lt;=W1358)/(Rates!$C$15:$C$18&gt;=W1358),Rates!$D$15:$D$18)*W1358),VLOOKUP(VALUE(Q:Q),Rates!A:B,2,0)*W1358)))</f>
        <v/>
      </c>
      <c r="AC1358" s="136" t="str">
        <f>IF(B:B="","",IF(R1358="Refreshment Beverage","",IF(AND(R1358="Beer",Q1358=0),SUM(LOOKUP(2,1/(Rates!$B$15:$B$18&lt;=W1358)/(Rates!$C$15:$C$18&gt;=W1358),Rates!$E$15:$E$18)*W1358),VLOOKUP(VALUE(Q:Q),Rates!A:C,3,0)*W1358)))</f>
        <v/>
      </c>
      <c r="AD1358" s="137" t="str">
        <f>IFERROR(IF(B:B="","",IF(R1358="Beer","",IF(VALUE(Q1358)=0,VLOOKUP(VLOOKUP(B:B,#REF!,16,0),Rates!A:E,2,0),VLOOKUP(VALUE(Q1358),Rates!A$31:B$34,2,0)*W1358))),0)</f>
        <v/>
      </c>
      <c r="AE1358" s="121" t="str">
        <f t="shared" si="660"/>
        <v/>
      </c>
      <c r="AF1358" s="138" t="str">
        <f t="shared" si="661"/>
        <v/>
      </c>
      <c r="AG1358" s="122" t="str">
        <f t="shared" si="662"/>
        <v/>
      </c>
      <c r="AH1358" s="123" t="str">
        <f t="shared" si="663"/>
        <v/>
      </c>
      <c r="AI1358" s="139" t="str">
        <f>IF(AE:AE="","",IF(R1358="Refreshment Beverage",AK1358*(Rates!J$19/100),ROUND(SUM(AH1358*(Rates!$J$8/100)),4)))</f>
        <v/>
      </c>
      <c r="AJ1358" s="124" t="str">
        <f t="shared" si="664"/>
        <v/>
      </c>
      <c r="AK1358" s="125" t="str">
        <f t="shared" si="665"/>
        <v/>
      </c>
      <c r="AL1358" s="121" t="str">
        <f t="shared" si="666"/>
        <v/>
      </c>
      <c r="AM1358" s="138" t="str">
        <f>IF(AS1358="","",IF(R1358="Refreshment Beverage",ROUND(AS1358*Rates!K$19,4),ROUND(AO1358*(VLOOKUP(VALUE(Q1358),Rates!G$4:L$12,3,0)),4)))</f>
        <v/>
      </c>
      <c r="AN1358" s="126" t="str">
        <f>IF(AS1358="","",IF(R1358="Refreshment Beverage",AS1358*(Rates!J$19/100),MAX(AM1358,AB1358)))</f>
        <v/>
      </c>
      <c r="AO1358" s="127" t="str">
        <f t="shared" si="667"/>
        <v/>
      </c>
      <c r="AP1358" s="127" t="str">
        <f t="shared" si="668"/>
        <v/>
      </c>
      <c r="AQ1358" s="140" t="str">
        <f>IF(AS1358="","",IF(R1358="Refreshment Beverage",ROUND(SUM(VLOOKUP(Q:Q,Rates!G$15:L$19,3,0)*(AS1358-Y1358-Z1358-AA1358)),4),ROUND(SUM(Rates!$K$8*AS1358),4)))</f>
        <v/>
      </c>
      <c r="AR1358" s="139" t="str">
        <f t="shared" si="669"/>
        <v/>
      </c>
      <c r="AS1358" s="125" t="str">
        <f t="shared" si="670"/>
        <v/>
      </c>
      <c r="AT1358" s="121" t="str">
        <f t="shared" si="671"/>
        <v/>
      </c>
      <c r="AU1358" s="138" t="str">
        <f>IF(AX1358="","",IF(R1358="Refreshment Beverage",ROUND((BA1358-Y1358-Z1358-AA1358)*VLOOKUP(VALUE(Q1358),Rates!G$15:L$19,3,0),4),ROUND(AW1358*(VLOOKUP(VALUE(Q1358),Rates!G:L,3,0)),4)))</f>
        <v/>
      </c>
      <c r="AV1358" s="126" t="str">
        <f t="shared" si="672"/>
        <v/>
      </c>
      <c r="AW1358" s="127" t="str">
        <f t="shared" si="673"/>
        <v/>
      </c>
      <c r="AX1358" s="123" t="str">
        <f t="shared" si="674"/>
        <v/>
      </c>
      <c r="AY1358" s="140" t="str">
        <f>IF(AX1358="","",IF(R1358="Refreshment Beverage",ROUND(SUM(AX1358*Rates!K$19),4),ROUND(SUM(AX1358*(Rates!J$8/100)),4)))</f>
        <v/>
      </c>
      <c r="AZ1358" s="124" t="str">
        <f t="shared" si="675"/>
        <v/>
      </c>
      <c r="BA1358" s="125" t="str">
        <f t="shared" si="676"/>
        <v/>
      </c>
      <c r="BB1358" s="115"/>
      <c r="BC1358" s="143"/>
      <c r="BD1358" s="100"/>
      <c r="BE1358" s="100"/>
      <c r="BF1358" s="100"/>
      <c r="BG1358" s="100"/>
    </row>
    <row r="1359" spans="1:59" ht="12.75" customHeight="1" x14ac:dyDescent="0.2">
      <c r="A1359" s="144"/>
      <c r="B1359" s="141"/>
      <c r="C1359" s="141"/>
      <c r="D1359" s="142"/>
      <c r="E1359" s="142"/>
      <c r="F1359" s="142"/>
      <c r="G1359" s="142"/>
      <c r="H1359" s="142"/>
      <c r="I1359" s="129"/>
      <c r="J1359" s="130"/>
      <c r="K1359" s="131" t="str">
        <f t="shared" si="647"/>
        <v/>
      </c>
      <c r="L1359" s="132" t="str">
        <f t="shared" si="648"/>
        <v/>
      </c>
      <c r="M1359" s="133" t="str">
        <f t="shared" si="649"/>
        <v/>
      </c>
      <c r="N1359" s="134" t="str">
        <f>IFERROR(IF(B:B="","",IF(R1359="Beer",SUM(LOOKUP(2,1/(Rates!$B$3:$B$5&lt;=W1359)/(Rates!$C$3:$C$5&gt;=W1359),Rates!$D$3:$D$5)*(X1359/100)*W1359),IF(R1359="Refreshment Beverage",SUM(LOOKUP(2,1/(Rates!$B$7:$B$11&lt;=W1359)/(Rates!$C$7:$C$11&gt;=W1359),Rates!$D$7:$D$11)*(X1359/100)*W1359)))),"")</f>
        <v/>
      </c>
      <c r="O1359" s="134" t="str">
        <f t="shared" si="650"/>
        <v/>
      </c>
      <c r="P1359" s="116"/>
      <c r="Q1359" s="117" t="str">
        <f t="shared" si="651"/>
        <v/>
      </c>
      <c r="R1359" s="128" t="str">
        <f t="shared" si="652"/>
        <v/>
      </c>
      <c r="S1359" s="135" t="str">
        <f>IF(B1359="","",IF(R1359="Refreshment Beverage",VLOOKUP(VALUE(Q1359),Rates!G$15:L$19,2,0),VLOOKUP(VALUE(Q1359),Rates!G$4:L$12,2,0)))</f>
        <v/>
      </c>
      <c r="T1359" s="135" t="str">
        <f t="shared" si="653"/>
        <v/>
      </c>
      <c r="U1359" s="118" t="str">
        <f t="shared" si="654"/>
        <v/>
      </c>
      <c r="V1359" s="135" t="str">
        <f t="shared" si="655"/>
        <v/>
      </c>
      <c r="W1359" s="135" t="str">
        <f t="shared" si="656"/>
        <v/>
      </c>
      <c r="X1359" s="119" t="str">
        <f t="shared" si="657"/>
        <v/>
      </c>
      <c r="Y1359" s="120" t="str">
        <f>IF(B:B="","",IF(R1359="Refreshment Beverage",VLOOKUP(Q1359,Rates!G$15:L$19,6,0)*W1359,VLOOKUP(Q1359,Rates!G$4:L$12,6,0)*W1359))</f>
        <v/>
      </c>
      <c r="Z1359" s="120" t="str">
        <f t="shared" si="658"/>
        <v/>
      </c>
      <c r="AA1359" s="120" t="str">
        <f t="shared" si="659"/>
        <v/>
      </c>
      <c r="AB1359" s="136" t="str">
        <f>IF(B:B="","",IF(R1359="Refreshment Beverage","",IF(AND(R1359="Beer",Q1359=0),SUM(LOOKUP(2,1/(Rates!$B$15:$B$18&lt;=W1359)/(Rates!$C$15:$C$18&gt;=W1359),Rates!$D$15:$D$18)*W1359),VLOOKUP(VALUE(Q:Q),Rates!A:B,2,0)*W1359)))</f>
        <v/>
      </c>
      <c r="AC1359" s="136" t="str">
        <f>IF(B:B="","",IF(R1359="Refreshment Beverage","",IF(AND(R1359="Beer",Q1359=0),SUM(LOOKUP(2,1/(Rates!$B$15:$B$18&lt;=W1359)/(Rates!$C$15:$C$18&gt;=W1359),Rates!$E$15:$E$18)*W1359),VLOOKUP(VALUE(Q:Q),Rates!A:C,3,0)*W1359)))</f>
        <v/>
      </c>
      <c r="AD1359" s="137" t="str">
        <f>IFERROR(IF(B:B="","",IF(R1359="Beer","",IF(VALUE(Q1359)=0,VLOOKUP(VLOOKUP(B:B,#REF!,16,0),Rates!A:E,2,0),VLOOKUP(VALUE(Q1359),Rates!A$31:B$34,2,0)*W1359))),0)</f>
        <v/>
      </c>
      <c r="AE1359" s="121" t="str">
        <f t="shared" si="660"/>
        <v/>
      </c>
      <c r="AF1359" s="138" t="str">
        <f t="shared" si="661"/>
        <v/>
      </c>
      <c r="AG1359" s="122" t="str">
        <f t="shared" si="662"/>
        <v/>
      </c>
      <c r="AH1359" s="123" t="str">
        <f t="shared" si="663"/>
        <v/>
      </c>
      <c r="AI1359" s="139" t="str">
        <f>IF(AE:AE="","",IF(R1359="Refreshment Beverage",AK1359*(Rates!J$19/100),ROUND(SUM(AH1359*(Rates!$J$8/100)),4)))</f>
        <v/>
      </c>
      <c r="AJ1359" s="124" t="str">
        <f t="shared" si="664"/>
        <v/>
      </c>
      <c r="AK1359" s="125" t="str">
        <f t="shared" si="665"/>
        <v/>
      </c>
      <c r="AL1359" s="121" t="str">
        <f t="shared" si="666"/>
        <v/>
      </c>
      <c r="AM1359" s="138" t="str">
        <f>IF(AS1359="","",IF(R1359="Refreshment Beverage",ROUND(AS1359*Rates!K$19,4),ROUND(AO1359*(VLOOKUP(VALUE(Q1359),Rates!G$4:L$12,3,0)),4)))</f>
        <v/>
      </c>
      <c r="AN1359" s="126" t="str">
        <f>IF(AS1359="","",IF(R1359="Refreshment Beverage",AS1359*(Rates!J$19/100),MAX(AM1359,AB1359)))</f>
        <v/>
      </c>
      <c r="AO1359" s="127" t="str">
        <f t="shared" si="667"/>
        <v/>
      </c>
      <c r="AP1359" s="127" t="str">
        <f t="shared" si="668"/>
        <v/>
      </c>
      <c r="AQ1359" s="140" t="str">
        <f>IF(AS1359="","",IF(R1359="Refreshment Beverage",ROUND(SUM(VLOOKUP(Q:Q,Rates!G$15:L$19,3,0)*(AS1359-Y1359-Z1359-AA1359)),4),ROUND(SUM(Rates!$K$8*AS1359),4)))</f>
        <v/>
      </c>
      <c r="AR1359" s="139" t="str">
        <f t="shared" si="669"/>
        <v/>
      </c>
      <c r="AS1359" s="125" t="str">
        <f t="shared" si="670"/>
        <v/>
      </c>
      <c r="AT1359" s="121" t="str">
        <f t="shared" si="671"/>
        <v/>
      </c>
      <c r="AU1359" s="138" t="str">
        <f>IF(AX1359="","",IF(R1359="Refreshment Beverage",ROUND((BA1359-Y1359-Z1359-AA1359)*VLOOKUP(VALUE(Q1359),Rates!G$15:L$19,3,0),4),ROUND(AW1359*(VLOOKUP(VALUE(Q1359),Rates!G:L,3,0)),4)))</f>
        <v/>
      </c>
      <c r="AV1359" s="126" t="str">
        <f t="shared" si="672"/>
        <v/>
      </c>
      <c r="AW1359" s="127" t="str">
        <f t="shared" si="673"/>
        <v/>
      </c>
      <c r="AX1359" s="123" t="str">
        <f t="shared" si="674"/>
        <v/>
      </c>
      <c r="AY1359" s="140" t="str">
        <f>IF(AX1359="","",IF(R1359="Refreshment Beverage",ROUND(SUM(AX1359*Rates!K$19),4),ROUND(SUM(AX1359*(Rates!J$8/100)),4)))</f>
        <v/>
      </c>
      <c r="AZ1359" s="124" t="str">
        <f t="shared" si="675"/>
        <v/>
      </c>
      <c r="BA1359" s="125" t="str">
        <f t="shared" si="676"/>
        <v/>
      </c>
      <c r="BB1359" s="115"/>
      <c r="BC1359" s="143"/>
      <c r="BD1359" s="100"/>
      <c r="BE1359" s="100"/>
      <c r="BF1359" s="100"/>
      <c r="BG1359" s="100"/>
    </row>
    <row r="1360" spans="1:59" ht="12.75" customHeight="1" x14ac:dyDescent="0.2">
      <c r="A1360" s="144"/>
      <c r="B1360" s="141"/>
      <c r="C1360" s="141"/>
      <c r="D1360" s="142"/>
      <c r="E1360" s="142"/>
      <c r="F1360" s="142"/>
      <c r="G1360" s="142"/>
      <c r="H1360" s="142"/>
      <c r="I1360" s="129"/>
      <c r="J1360" s="130"/>
      <c r="K1360" s="131" t="str">
        <f t="shared" si="647"/>
        <v/>
      </c>
      <c r="L1360" s="132" t="str">
        <f t="shared" si="648"/>
        <v/>
      </c>
      <c r="M1360" s="133" t="str">
        <f t="shared" si="649"/>
        <v/>
      </c>
      <c r="N1360" s="134" t="str">
        <f>IFERROR(IF(B:B="","",IF(R1360="Beer",SUM(LOOKUP(2,1/(Rates!$B$3:$B$5&lt;=W1360)/(Rates!$C$3:$C$5&gt;=W1360),Rates!$D$3:$D$5)*(X1360/100)*W1360),IF(R1360="Refreshment Beverage",SUM(LOOKUP(2,1/(Rates!$B$7:$B$11&lt;=W1360)/(Rates!$C$7:$C$11&gt;=W1360),Rates!$D$7:$D$11)*(X1360/100)*W1360)))),"")</f>
        <v/>
      </c>
      <c r="O1360" s="134" t="str">
        <f t="shared" si="650"/>
        <v/>
      </c>
      <c r="P1360" s="116"/>
      <c r="Q1360" s="117" t="str">
        <f t="shared" si="651"/>
        <v/>
      </c>
      <c r="R1360" s="128" t="str">
        <f t="shared" si="652"/>
        <v/>
      </c>
      <c r="S1360" s="135" t="str">
        <f>IF(B1360="","",IF(R1360="Refreshment Beverage",VLOOKUP(VALUE(Q1360),Rates!G$15:L$19,2,0),VLOOKUP(VALUE(Q1360),Rates!G$4:L$12,2,0)))</f>
        <v/>
      </c>
      <c r="T1360" s="135" t="str">
        <f t="shared" si="653"/>
        <v/>
      </c>
      <c r="U1360" s="118" t="str">
        <f t="shared" si="654"/>
        <v/>
      </c>
      <c r="V1360" s="135" t="str">
        <f t="shared" si="655"/>
        <v/>
      </c>
      <c r="W1360" s="135" t="str">
        <f t="shared" si="656"/>
        <v/>
      </c>
      <c r="X1360" s="119" t="str">
        <f t="shared" si="657"/>
        <v/>
      </c>
      <c r="Y1360" s="120" t="str">
        <f>IF(B:B="","",IF(R1360="Refreshment Beverage",VLOOKUP(Q1360,Rates!G$15:L$19,6,0)*W1360,VLOOKUP(Q1360,Rates!G$4:L$12,6,0)*W1360))</f>
        <v/>
      </c>
      <c r="Z1360" s="120" t="str">
        <f t="shared" si="658"/>
        <v/>
      </c>
      <c r="AA1360" s="120" t="str">
        <f t="shared" si="659"/>
        <v/>
      </c>
      <c r="AB1360" s="136" t="str">
        <f>IF(B:B="","",IF(R1360="Refreshment Beverage","",IF(AND(R1360="Beer",Q1360=0),SUM(LOOKUP(2,1/(Rates!$B$15:$B$18&lt;=W1360)/(Rates!$C$15:$C$18&gt;=W1360),Rates!$D$15:$D$18)*W1360),VLOOKUP(VALUE(Q:Q),Rates!A:B,2,0)*W1360)))</f>
        <v/>
      </c>
      <c r="AC1360" s="136" t="str">
        <f>IF(B:B="","",IF(R1360="Refreshment Beverage","",IF(AND(R1360="Beer",Q1360=0),SUM(LOOKUP(2,1/(Rates!$B$15:$B$18&lt;=W1360)/(Rates!$C$15:$C$18&gt;=W1360),Rates!$E$15:$E$18)*W1360),VLOOKUP(VALUE(Q:Q),Rates!A:C,3,0)*W1360)))</f>
        <v/>
      </c>
      <c r="AD1360" s="137" t="str">
        <f>IFERROR(IF(B:B="","",IF(R1360="Beer","",IF(VALUE(Q1360)=0,VLOOKUP(VLOOKUP(B:B,#REF!,16,0),Rates!A:E,2,0),VLOOKUP(VALUE(Q1360),Rates!A$31:B$34,2,0)*W1360))),0)</f>
        <v/>
      </c>
      <c r="AE1360" s="121" t="str">
        <f t="shared" si="660"/>
        <v/>
      </c>
      <c r="AF1360" s="138" t="str">
        <f t="shared" si="661"/>
        <v/>
      </c>
      <c r="AG1360" s="122" t="str">
        <f t="shared" si="662"/>
        <v/>
      </c>
      <c r="AH1360" s="123" t="str">
        <f t="shared" si="663"/>
        <v/>
      </c>
      <c r="AI1360" s="139" t="str">
        <f>IF(AE:AE="","",IF(R1360="Refreshment Beverage",AK1360*(Rates!J$19/100),ROUND(SUM(AH1360*(Rates!$J$8/100)),4)))</f>
        <v/>
      </c>
      <c r="AJ1360" s="124" t="str">
        <f t="shared" si="664"/>
        <v/>
      </c>
      <c r="AK1360" s="125" t="str">
        <f t="shared" si="665"/>
        <v/>
      </c>
      <c r="AL1360" s="121" t="str">
        <f t="shared" si="666"/>
        <v/>
      </c>
      <c r="AM1360" s="138" t="str">
        <f>IF(AS1360="","",IF(R1360="Refreshment Beverage",ROUND(AS1360*Rates!K$19,4),ROUND(AO1360*(VLOOKUP(VALUE(Q1360),Rates!G$4:L$12,3,0)),4)))</f>
        <v/>
      </c>
      <c r="AN1360" s="126" t="str">
        <f>IF(AS1360="","",IF(R1360="Refreshment Beverage",AS1360*(Rates!J$19/100),MAX(AM1360,AB1360)))</f>
        <v/>
      </c>
      <c r="AO1360" s="127" t="str">
        <f t="shared" si="667"/>
        <v/>
      </c>
      <c r="AP1360" s="127" t="str">
        <f t="shared" si="668"/>
        <v/>
      </c>
      <c r="AQ1360" s="140" t="str">
        <f>IF(AS1360="","",IF(R1360="Refreshment Beverage",ROUND(SUM(VLOOKUP(Q:Q,Rates!G$15:L$19,3,0)*(AS1360-Y1360-Z1360-AA1360)),4),ROUND(SUM(Rates!$K$8*AS1360),4)))</f>
        <v/>
      </c>
      <c r="AR1360" s="139" t="str">
        <f t="shared" si="669"/>
        <v/>
      </c>
      <c r="AS1360" s="125" t="str">
        <f t="shared" si="670"/>
        <v/>
      </c>
      <c r="AT1360" s="121" t="str">
        <f t="shared" si="671"/>
        <v/>
      </c>
      <c r="AU1360" s="138" t="str">
        <f>IF(AX1360="","",IF(R1360="Refreshment Beverage",ROUND((BA1360-Y1360-Z1360-AA1360)*VLOOKUP(VALUE(Q1360),Rates!G$15:L$19,3,0),4),ROUND(AW1360*(VLOOKUP(VALUE(Q1360),Rates!G:L,3,0)),4)))</f>
        <v/>
      </c>
      <c r="AV1360" s="126" t="str">
        <f t="shared" si="672"/>
        <v/>
      </c>
      <c r="AW1360" s="127" t="str">
        <f t="shared" si="673"/>
        <v/>
      </c>
      <c r="AX1360" s="123" t="str">
        <f t="shared" si="674"/>
        <v/>
      </c>
      <c r="AY1360" s="140" t="str">
        <f>IF(AX1360="","",IF(R1360="Refreshment Beverage",ROUND(SUM(AX1360*Rates!K$19),4),ROUND(SUM(AX1360*(Rates!J$8/100)),4)))</f>
        <v/>
      </c>
      <c r="AZ1360" s="124" t="str">
        <f t="shared" si="675"/>
        <v/>
      </c>
      <c r="BA1360" s="125" t="str">
        <f t="shared" si="676"/>
        <v/>
      </c>
      <c r="BB1360" s="115"/>
      <c r="BC1360" s="143"/>
      <c r="BD1360" s="100"/>
      <c r="BE1360" s="100"/>
      <c r="BF1360" s="100"/>
      <c r="BG1360" s="100"/>
    </row>
    <row r="1361" spans="1:59" ht="12.75" customHeight="1" x14ac:dyDescent="0.2">
      <c r="A1361" s="144"/>
      <c r="B1361" s="141"/>
      <c r="C1361" s="141"/>
      <c r="D1361" s="142"/>
      <c r="E1361" s="142"/>
      <c r="F1361" s="142"/>
      <c r="G1361" s="142"/>
      <c r="H1361" s="142"/>
      <c r="I1361" s="129"/>
      <c r="J1361" s="130"/>
      <c r="K1361" s="131" t="str">
        <f t="shared" si="647"/>
        <v/>
      </c>
      <c r="L1361" s="132" t="str">
        <f t="shared" si="648"/>
        <v/>
      </c>
      <c r="M1361" s="133" t="str">
        <f t="shared" si="649"/>
        <v/>
      </c>
      <c r="N1361" s="134" t="str">
        <f>IFERROR(IF(B:B="","",IF(R1361="Beer",SUM(LOOKUP(2,1/(Rates!$B$3:$B$5&lt;=W1361)/(Rates!$C$3:$C$5&gt;=W1361),Rates!$D$3:$D$5)*(X1361/100)*W1361),IF(R1361="Refreshment Beverage",SUM(LOOKUP(2,1/(Rates!$B$7:$B$11&lt;=W1361)/(Rates!$C$7:$C$11&gt;=W1361),Rates!$D$7:$D$11)*(X1361/100)*W1361)))),"")</f>
        <v/>
      </c>
      <c r="O1361" s="134" t="str">
        <f t="shared" si="650"/>
        <v/>
      </c>
      <c r="P1361" s="116"/>
      <c r="Q1361" s="117" t="str">
        <f t="shared" si="651"/>
        <v/>
      </c>
      <c r="R1361" s="128" t="str">
        <f t="shared" si="652"/>
        <v/>
      </c>
      <c r="S1361" s="135" t="str">
        <f>IF(B1361="","",IF(R1361="Refreshment Beverage",VLOOKUP(VALUE(Q1361),Rates!G$15:L$19,2,0),VLOOKUP(VALUE(Q1361),Rates!G$4:L$12,2,0)))</f>
        <v/>
      </c>
      <c r="T1361" s="135" t="str">
        <f t="shared" si="653"/>
        <v/>
      </c>
      <c r="U1361" s="118" t="str">
        <f t="shared" si="654"/>
        <v/>
      </c>
      <c r="V1361" s="135" t="str">
        <f t="shared" si="655"/>
        <v/>
      </c>
      <c r="W1361" s="135" t="str">
        <f t="shared" si="656"/>
        <v/>
      </c>
      <c r="X1361" s="119" t="str">
        <f t="shared" si="657"/>
        <v/>
      </c>
      <c r="Y1361" s="120" t="str">
        <f>IF(B:B="","",IF(R1361="Refreshment Beverage",VLOOKUP(Q1361,Rates!G$15:L$19,6,0)*W1361,VLOOKUP(Q1361,Rates!G$4:L$12,6,0)*W1361))</f>
        <v/>
      </c>
      <c r="Z1361" s="120" t="str">
        <f t="shared" si="658"/>
        <v/>
      </c>
      <c r="AA1361" s="120" t="str">
        <f t="shared" si="659"/>
        <v/>
      </c>
      <c r="AB1361" s="136" t="str">
        <f>IF(B:B="","",IF(R1361="Refreshment Beverage","",IF(AND(R1361="Beer",Q1361=0),SUM(LOOKUP(2,1/(Rates!$B$15:$B$18&lt;=W1361)/(Rates!$C$15:$C$18&gt;=W1361),Rates!$D$15:$D$18)*W1361),VLOOKUP(VALUE(Q:Q),Rates!A:B,2,0)*W1361)))</f>
        <v/>
      </c>
      <c r="AC1361" s="136" t="str">
        <f>IF(B:B="","",IF(R1361="Refreshment Beverage","",IF(AND(R1361="Beer",Q1361=0),SUM(LOOKUP(2,1/(Rates!$B$15:$B$18&lt;=W1361)/(Rates!$C$15:$C$18&gt;=W1361),Rates!$E$15:$E$18)*W1361),VLOOKUP(VALUE(Q:Q),Rates!A:C,3,0)*W1361)))</f>
        <v/>
      </c>
      <c r="AD1361" s="137" t="str">
        <f>IFERROR(IF(B:B="","",IF(R1361="Beer","",IF(VALUE(Q1361)=0,VLOOKUP(VLOOKUP(B:B,#REF!,16,0),Rates!A:E,2,0),VLOOKUP(VALUE(Q1361),Rates!A$31:B$34,2,0)*W1361))),0)</f>
        <v/>
      </c>
      <c r="AE1361" s="121" t="str">
        <f t="shared" si="660"/>
        <v/>
      </c>
      <c r="AF1361" s="138" t="str">
        <f t="shared" si="661"/>
        <v/>
      </c>
      <c r="AG1361" s="122" t="str">
        <f t="shared" si="662"/>
        <v/>
      </c>
      <c r="AH1361" s="123" t="str">
        <f t="shared" si="663"/>
        <v/>
      </c>
      <c r="AI1361" s="139" t="str">
        <f>IF(AE:AE="","",IF(R1361="Refreshment Beverage",AK1361*(Rates!J$19/100),ROUND(SUM(AH1361*(Rates!$J$8/100)),4)))</f>
        <v/>
      </c>
      <c r="AJ1361" s="124" t="str">
        <f t="shared" si="664"/>
        <v/>
      </c>
      <c r="AK1361" s="125" t="str">
        <f t="shared" si="665"/>
        <v/>
      </c>
      <c r="AL1361" s="121" t="str">
        <f t="shared" si="666"/>
        <v/>
      </c>
      <c r="AM1361" s="138" t="str">
        <f>IF(AS1361="","",IF(R1361="Refreshment Beverage",ROUND(AS1361*Rates!K$19,4),ROUND(AO1361*(VLOOKUP(VALUE(Q1361),Rates!G$4:L$12,3,0)),4)))</f>
        <v/>
      </c>
      <c r="AN1361" s="126" t="str">
        <f>IF(AS1361="","",IF(R1361="Refreshment Beverage",AS1361*(Rates!J$19/100),MAX(AM1361,AB1361)))</f>
        <v/>
      </c>
      <c r="AO1361" s="127" t="str">
        <f t="shared" si="667"/>
        <v/>
      </c>
      <c r="AP1361" s="127" t="str">
        <f t="shared" si="668"/>
        <v/>
      </c>
      <c r="AQ1361" s="140" t="str">
        <f>IF(AS1361="","",IF(R1361="Refreshment Beverage",ROUND(SUM(VLOOKUP(Q:Q,Rates!G$15:L$19,3,0)*(AS1361-Y1361-Z1361-AA1361)),4),ROUND(SUM(Rates!$K$8*AS1361),4)))</f>
        <v/>
      </c>
      <c r="AR1361" s="139" t="str">
        <f t="shared" si="669"/>
        <v/>
      </c>
      <c r="AS1361" s="125" t="str">
        <f t="shared" si="670"/>
        <v/>
      </c>
      <c r="AT1361" s="121" t="str">
        <f t="shared" si="671"/>
        <v/>
      </c>
      <c r="AU1361" s="138" t="str">
        <f>IF(AX1361="","",IF(R1361="Refreshment Beverage",ROUND((BA1361-Y1361-Z1361-AA1361)*VLOOKUP(VALUE(Q1361),Rates!G$15:L$19,3,0),4),ROUND(AW1361*(VLOOKUP(VALUE(Q1361),Rates!G:L,3,0)),4)))</f>
        <v/>
      </c>
      <c r="AV1361" s="126" t="str">
        <f t="shared" si="672"/>
        <v/>
      </c>
      <c r="AW1361" s="127" t="str">
        <f t="shared" si="673"/>
        <v/>
      </c>
      <c r="AX1361" s="123" t="str">
        <f t="shared" si="674"/>
        <v/>
      </c>
      <c r="AY1361" s="140" t="str">
        <f>IF(AX1361="","",IF(R1361="Refreshment Beverage",ROUND(SUM(AX1361*Rates!K$19),4),ROUND(SUM(AX1361*(Rates!J$8/100)),4)))</f>
        <v/>
      </c>
      <c r="AZ1361" s="124" t="str">
        <f t="shared" si="675"/>
        <v/>
      </c>
      <c r="BA1361" s="125" t="str">
        <f t="shared" si="676"/>
        <v/>
      </c>
      <c r="BB1361" s="115"/>
      <c r="BC1361" s="143"/>
      <c r="BD1361" s="100"/>
      <c r="BE1361" s="100"/>
      <c r="BF1361" s="100"/>
      <c r="BG1361" s="100"/>
    </row>
    <row r="1362" spans="1:59" ht="12.75" customHeight="1" x14ac:dyDescent="0.2">
      <c r="A1362" s="144"/>
      <c r="B1362" s="141"/>
      <c r="C1362" s="141"/>
      <c r="D1362" s="142"/>
      <c r="E1362" s="142"/>
      <c r="F1362" s="142"/>
      <c r="G1362" s="142"/>
      <c r="H1362" s="142"/>
      <c r="I1362" s="129"/>
      <c r="J1362" s="130"/>
      <c r="K1362" s="131" t="str">
        <f t="shared" si="647"/>
        <v/>
      </c>
      <c r="L1362" s="132" t="str">
        <f t="shared" si="648"/>
        <v/>
      </c>
      <c r="M1362" s="133" t="str">
        <f t="shared" si="649"/>
        <v/>
      </c>
      <c r="N1362" s="134" t="str">
        <f>IFERROR(IF(B:B="","",IF(R1362="Beer",SUM(LOOKUP(2,1/(Rates!$B$3:$B$5&lt;=W1362)/(Rates!$C$3:$C$5&gt;=W1362),Rates!$D$3:$D$5)*(X1362/100)*W1362),IF(R1362="Refreshment Beverage",SUM(LOOKUP(2,1/(Rates!$B$7:$B$11&lt;=W1362)/(Rates!$C$7:$C$11&gt;=W1362),Rates!$D$7:$D$11)*(X1362/100)*W1362)))),"")</f>
        <v/>
      </c>
      <c r="O1362" s="134" t="str">
        <f t="shared" si="650"/>
        <v/>
      </c>
      <c r="P1362" s="116"/>
      <c r="Q1362" s="117" t="str">
        <f t="shared" si="651"/>
        <v/>
      </c>
      <c r="R1362" s="128" t="str">
        <f t="shared" si="652"/>
        <v/>
      </c>
      <c r="S1362" s="135" t="str">
        <f>IF(B1362="","",IF(R1362="Refreshment Beverage",VLOOKUP(VALUE(Q1362),Rates!G$15:L$19,2,0),VLOOKUP(VALUE(Q1362),Rates!G$4:L$12,2,0)))</f>
        <v/>
      </c>
      <c r="T1362" s="135" t="str">
        <f t="shared" si="653"/>
        <v/>
      </c>
      <c r="U1362" s="118" t="str">
        <f t="shared" si="654"/>
        <v/>
      </c>
      <c r="V1362" s="135" t="str">
        <f t="shared" si="655"/>
        <v/>
      </c>
      <c r="W1362" s="135" t="str">
        <f t="shared" si="656"/>
        <v/>
      </c>
      <c r="X1362" s="119" t="str">
        <f t="shared" si="657"/>
        <v/>
      </c>
      <c r="Y1362" s="120" t="str">
        <f>IF(B:B="","",IF(R1362="Refreshment Beverage",VLOOKUP(Q1362,Rates!G$15:L$19,6,0)*W1362,VLOOKUP(Q1362,Rates!G$4:L$12,6,0)*W1362))</f>
        <v/>
      </c>
      <c r="Z1362" s="120" t="str">
        <f t="shared" si="658"/>
        <v/>
      </c>
      <c r="AA1362" s="120" t="str">
        <f t="shared" si="659"/>
        <v/>
      </c>
      <c r="AB1362" s="136" t="str">
        <f>IF(B:B="","",IF(R1362="Refreshment Beverage","",IF(AND(R1362="Beer",Q1362=0),SUM(LOOKUP(2,1/(Rates!$B$15:$B$18&lt;=W1362)/(Rates!$C$15:$C$18&gt;=W1362),Rates!$D$15:$D$18)*W1362),VLOOKUP(VALUE(Q:Q),Rates!A:B,2,0)*W1362)))</f>
        <v/>
      </c>
      <c r="AC1362" s="136" t="str">
        <f>IF(B:B="","",IF(R1362="Refreshment Beverage","",IF(AND(R1362="Beer",Q1362=0),SUM(LOOKUP(2,1/(Rates!$B$15:$B$18&lt;=W1362)/(Rates!$C$15:$C$18&gt;=W1362),Rates!$E$15:$E$18)*W1362),VLOOKUP(VALUE(Q:Q),Rates!A:C,3,0)*W1362)))</f>
        <v/>
      </c>
      <c r="AD1362" s="137" t="str">
        <f>IFERROR(IF(B:B="","",IF(R1362="Beer","",IF(VALUE(Q1362)=0,VLOOKUP(VLOOKUP(B:B,#REF!,16,0),Rates!A:E,2,0),VLOOKUP(VALUE(Q1362),Rates!A$31:B$34,2,0)*W1362))),0)</f>
        <v/>
      </c>
      <c r="AE1362" s="121" t="str">
        <f t="shared" si="660"/>
        <v/>
      </c>
      <c r="AF1362" s="138" t="str">
        <f t="shared" si="661"/>
        <v/>
      </c>
      <c r="AG1362" s="122" t="str">
        <f t="shared" si="662"/>
        <v/>
      </c>
      <c r="AH1362" s="123" t="str">
        <f t="shared" si="663"/>
        <v/>
      </c>
      <c r="AI1362" s="139" t="str">
        <f>IF(AE:AE="","",IF(R1362="Refreshment Beverage",AK1362*(Rates!J$19/100),ROUND(SUM(AH1362*(Rates!$J$8/100)),4)))</f>
        <v/>
      </c>
      <c r="AJ1362" s="124" t="str">
        <f t="shared" si="664"/>
        <v/>
      </c>
      <c r="AK1362" s="125" t="str">
        <f t="shared" si="665"/>
        <v/>
      </c>
      <c r="AL1362" s="121" t="str">
        <f t="shared" si="666"/>
        <v/>
      </c>
      <c r="AM1362" s="138" t="str">
        <f>IF(AS1362="","",IF(R1362="Refreshment Beverage",ROUND(AS1362*Rates!K$19,4),ROUND(AO1362*(VLOOKUP(VALUE(Q1362),Rates!G$4:L$12,3,0)),4)))</f>
        <v/>
      </c>
      <c r="AN1362" s="126" t="str">
        <f>IF(AS1362="","",IF(R1362="Refreshment Beverage",AS1362*(Rates!J$19/100),MAX(AM1362,AB1362)))</f>
        <v/>
      </c>
      <c r="AO1362" s="127" t="str">
        <f t="shared" si="667"/>
        <v/>
      </c>
      <c r="AP1362" s="127" t="str">
        <f t="shared" si="668"/>
        <v/>
      </c>
      <c r="AQ1362" s="140" t="str">
        <f>IF(AS1362="","",IF(R1362="Refreshment Beverage",ROUND(SUM(VLOOKUP(Q:Q,Rates!G$15:L$19,3,0)*(AS1362-Y1362-Z1362-AA1362)),4),ROUND(SUM(Rates!$K$8*AS1362),4)))</f>
        <v/>
      </c>
      <c r="AR1362" s="139" t="str">
        <f t="shared" si="669"/>
        <v/>
      </c>
      <c r="AS1362" s="125" t="str">
        <f t="shared" si="670"/>
        <v/>
      </c>
      <c r="AT1362" s="121" t="str">
        <f t="shared" si="671"/>
        <v/>
      </c>
      <c r="AU1362" s="138" t="str">
        <f>IF(AX1362="","",IF(R1362="Refreshment Beverage",ROUND((BA1362-Y1362-Z1362-AA1362)*VLOOKUP(VALUE(Q1362),Rates!G$15:L$19,3,0),4),ROUND(AW1362*(VLOOKUP(VALUE(Q1362),Rates!G:L,3,0)),4)))</f>
        <v/>
      </c>
      <c r="AV1362" s="126" t="str">
        <f t="shared" si="672"/>
        <v/>
      </c>
      <c r="AW1362" s="127" t="str">
        <f t="shared" si="673"/>
        <v/>
      </c>
      <c r="AX1362" s="123" t="str">
        <f t="shared" si="674"/>
        <v/>
      </c>
      <c r="AY1362" s="140" t="str">
        <f>IF(AX1362="","",IF(R1362="Refreshment Beverage",ROUND(SUM(AX1362*Rates!K$19),4),ROUND(SUM(AX1362*(Rates!J$8/100)),4)))</f>
        <v/>
      </c>
      <c r="AZ1362" s="124" t="str">
        <f t="shared" si="675"/>
        <v/>
      </c>
      <c r="BA1362" s="125" t="str">
        <f t="shared" si="676"/>
        <v/>
      </c>
      <c r="BB1362" s="115"/>
      <c r="BC1362" s="143"/>
      <c r="BD1362" s="100"/>
      <c r="BE1362" s="100"/>
      <c r="BF1362" s="100"/>
      <c r="BG1362" s="100"/>
    </row>
    <row r="1363" spans="1:59" ht="12.75" customHeight="1" x14ac:dyDescent="0.2">
      <c r="A1363" s="144"/>
      <c r="B1363" s="141"/>
      <c r="C1363" s="141"/>
      <c r="D1363" s="142"/>
      <c r="E1363" s="142"/>
      <c r="F1363" s="142"/>
      <c r="G1363" s="142"/>
      <c r="H1363" s="142"/>
      <c r="I1363" s="129"/>
      <c r="J1363" s="130"/>
      <c r="K1363" s="131" t="str">
        <f t="shared" si="647"/>
        <v/>
      </c>
      <c r="L1363" s="132" t="str">
        <f t="shared" si="648"/>
        <v/>
      </c>
      <c r="M1363" s="133" t="str">
        <f t="shared" si="649"/>
        <v/>
      </c>
      <c r="N1363" s="134" t="str">
        <f>IFERROR(IF(B:B="","",IF(R1363="Beer",SUM(LOOKUP(2,1/(Rates!$B$3:$B$5&lt;=W1363)/(Rates!$C$3:$C$5&gt;=W1363),Rates!$D$3:$D$5)*(X1363/100)*W1363),IF(R1363="Refreshment Beverage",SUM(LOOKUP(2,1/(Rates!$B$7:$B$11&lt;=W1363)/(Rates!$C$7:$C$11&gt;=W1363),Rates!$D$7:$D$11)*(X1363/100)*W1363)))),"")</f>
        <v/>
      </c>
      <c r="O1363" s="134" t="str">
        <f t="shared" si="650"/>
        <v/>
      </c>
      <c r="P1363" s="116"/>
      <c r="Q1363" s="117" t="str">
        <f t="shared" si="651"/>
        <v/>
      </c>
      <c r="R1363" s="128" t="str">
        <f t="shared" si="652"/>
        <v/>
      </c>
      <c r="S1363" s="135" t="str">
        <f>IF(B1363="","",IF(R1363="Refreshment Beverage",VLOOKUP(VALUE(Q1363),Rates!G$15:L$19,2,0),VLOOKUP(VALUE(Q1363),Rates!G$4:L$12,2,0)))</f>
        <v/>
      </c>
      <c r="T1363" s="135" t="str">
        <f t="shared" si="653"/>
        <v/>
      </c>
      <c r="U1363" s="118" t="str">
        <f t="shared" si="654"/>
        <v/>
      </c>
      <c r="V1363" s="135" t="str">
        <f t="shared" si="655"/>
        <v/>
      </c>
      <c r="W1363" s="135" t="str">
        <f t="shared" si="656"/>
        <v/>
      </c>
      <c r="X1363" s="119" t="str">
        <f t="shared" si="657"/>
        <v/>
      </c>
      <c r="Y1363" s="120" t="str">
        <f>IF(B:B="","",IF(R1363="Refreshment Beverage",VLOOKUP(Q1363,Rates!G$15:L$19,6,0)*W1363,VLOOKUP(Q1363,Rates!G$4:L$12,6,0)*W1363))</f>
        <v/>
      </c>
      <c r="Z1363" s="120" t="str">
        <f t="shared" si="658"/>
        <v/>
      </c>
      <c r="AA1363" s="120" t="str">
        <f t="shared" si="659"/>
        <v/>
      </c>
      <c r="AB1363" s="136" t="str">
        <f>IF(B:B="","",IF(R1363="Refreshment Beverage","",IF(AND(R1363="Beer",Q1363=0),SUM(LOOKUP(2,1/(Rates!$B$15:$B$18&lt;=W1363)/(Rates!$C$15:$C$18&gt;=W1363),Rates!$D$15:$D$18)*W1363),VLOOKUP(VALUE(Q:Q),Rates!A:B,2,0)*W1363)))</f>
        <v/>
      </c>
      <c r="AC1363" s="136" t="str">
        <f>IF(B:B="","",IF(R1363="Refreshment Beverage","",IF(AND(R1363="Beer",Q1363=0),SUM(LOOKUP(2,1/(Rates!$B$15:$B$18&lt;=W1363)/(Rates!$C$15:$C$18&gt;=W1363),Rates!$E$15:$E$18)*W1363),VLOOKUP(VALUE(Q:Q),Rates!A:C,3,0)*W1363)))</f>
        <v/>
      </c>
      <c r="AD1363" s="137" t="str">
        <f>IFERROR(IF(B:B="","",IF(R1363="Beer","",IF(VALUE(Q1363)=0,VLOOKUP(VLOOKUP(B:B,#REF!,16,0),Rates!A:E,2,0),VLOOKUP(VALUE(Q1363),Rates!A$31:B$34,2,0)*W1363))),0)</f>
        <v/>
      </c>
      <c r="AE1363" s="121" t="str">
        <f t="shared" si="660"/>
        <v/>
      </c>
      <c r="AF1363" s="138" t="str">
        <f t="shared" si="661"/>
        <v/>
      </c>
      <c r="AG1363" s="122" t="str">
        <f t="shared" si="662"/>
        <v/>
      </c>
      <c r="AH1363" s="123" t="str">
        <f t="shared" si="663"/>
        <v/>
      </c>
      <c r="AI1363" s="139" t="str">
        <f>IF(AE:AE="","",IF(R1363="Refreshment Beverage",AK1363*(Rates!J$19/100),ROUND(SUM(AH1363*(Rates!$J$8/100)),4)))</f>
        <v/>
      </c>
      <c r="AJ1363" s="124" t="str">
        <f t="shared" si="664"/>
        <v/>
      </c>
      <c r="AK1363" s="125" t="str">
        <f t="shared" si="665"/>
        <v/>
      </c>
      <c r="AL1363" s="121" t="str">
        <f t="shared" si="666"/>
        <v/>
      </c>
      <c r="AM1363" s="138" t="str">
        <f>IF(AS1363="","",IF(R1363="Refreshment Beverage",ROUND(AS1363*Rates!K$19,4),ROUND(AO1363*(VLOOKUP(VALUE(Q1363),Rates!G$4:L$12,3,0)),4)))</f>
        <v/>
      </c>
      <c r="AN1363" s="126" t="str">
        <f>IF(AS1363="","",IF(R1363="Refreshment Beverage",AS1363*(Rates!J$19/100),MAX(AM1363,AB1363)))</f>
        <v/>
      </c>
      <c r="AO1363" s="127" t="str">
        <f t="shared" si="667"/>
        <v/>
      </c>
      <c r="AP1363" s="127" t="str">
        <f t="shared" si="668"/>
        <v/>
      </c>
      <c r="AQ1363" s="140" t="str">
        <f>IF(AS1363="","",IF(R1363="Refreshment Beverage",ROUND(SUM(VLOOKUP(Q:Q,Rates!G$15:L$19,3,0)*(AS1363-Y1363-Z1363-AA1363)),4),ROUND(SUM(Rates!$K$8*AS1363),4)))</f>
        <v/>
      </c>
      <c r="AR1363" s="139" t="str">
        <f t="shared" si="669"/>
        <v/>
      </c>
      <c r="AS1363" s="125" t="str">
        <f t="shared" si="670"/>
        <v/>
      </c>
      <c r="AT1363" s="121" t="str">
        <f t="shared" si="671"/>
        <v/>
      </c>
      <c r="AU1363" s="138" t="str">
        <f>IF(AX1363="","",IF(R1363="Refreshment Beverage",ROUND((BA1363-Y1363-Z1363-AA1363)*VLOOKUP(VALUE(Q1363),Rates!G$15:L$19,3,0),4),ROUND(AW1363*(VLOOKUP(VALUE(Q1363),Rates!G:L,3,0)),4)))</f>
        <v/>
      </c>
      <c r="AV1363" s="126" t="str">
        <f t="shared" si="672"/>
        <v/>
      </c>
      <c r="AW1363" s="127" t="str">
        <f t="shared" si="673"/>
        <v/>
      </c>
      <c r="AX1363" s="123" t="str">
        <f t="shared" si="674"/>
        <v/>
      </c>
      <c r="AY1363" s="140" t="str">
        <f>IF(AX1363="","",IF(R1363="Refreshment Beverage",ROUND(SUM(AX1363*Rates!K$19),4),ROUND(SUM(AX1363*(Rates!J$8/100)),4)))</f>
        <v/>
      </c>
      <c r="AZ1363" s="124" t="str">
        <f t="shared" si="675"/>
        <v/>
      </c>
      <c r="BA1363" s="125" t="str">
        <f t="shared" si="676"/>
        <v/>
      </c>
      <c r="BB1363" s="115"/>
      <c r="BC1363" s="143"/>
      <c r="BD1363" s="100"/>
      <c r="BE1363" s="100"/>
      <c r="BF1363" s="100"/>
      <c r="BG1363" s="100"/>
    </row>
    <row r="1364" spans="1:59" ht="12.75" customHeight="1" x14ac:dyDescent="0.2">
      <c r="A1364" s="144"/>
      <c r="B1364" s="141"/>
      <c r="C1364" s="141"/>
      <c r="D1364" s="142"/>
      <c r="E1364" s="142"/>
      <c r="F1364" s="142"/>
      <c r="G1364" s="142"/>
      <c r="H1364" s="142"/>
      <c r="I1364" s="129"/>
      <c r="J1364" s="130"/>
      <c r="K1364" s="131" t="str">
        <f t="shared" si="647"/>
        <v/>
      </c>
      <c r="L1364" s="132" t="str">
        <f t="shared" si="648"/>
        <v/>
      </c>
      <c r="M1364" s="133" t="str">
        <f t="shared" si="649"/>
        <v/>
      </c>
      <c r="N1364" s="134" t="str">
        <f>IFERROR(IF(B:B="","",IF(R1364="Beer",SUM(LOOKUP(2,1/(Rates!$B$3:$B$5&lt;=W1364)/(Rates!$C$3:$C$5&gt;=W1364),Rates!$D$3:$D$5)*(X1364/100)*W1364),IF(R1364="Refreshment Beverage",SUM(LOOKUP(2,1/(Rates!$B$7:$B$11&lt;=W1364)/(Rates!$C$7:$C$11&gt;=W1364),Rates!$D$7:$D$11)*(X1364/100)*W1364)))),"")</f>
        <v/>
      </c>
      <c r="O1364" s="134" t="str">
        <f t="shared" si="650"/>
        <v/>
      </c>
      <c r="P1364" s="116"/>
      <c r="Q1364" s="117" t="str">
        <f t="shared" si="651"/>
        <v/>
      </c>
      <c r="R1364" s="128" t="str">
        <f t="shared" si="652"/>
        <v/>
      </c>
      <c r="S1364" s="135" t="str">
        <f>IF(B1364="","",IF(R1364="Refreshment Beverage",VLOOKUP(VALUE(Q1364),Rates!G$15:L$19,2,0),VLOOKUP(VALUE(Q1364),Rates!G$4:L$12,2,0)))</f>
        <v/>
      </c>
      <c r="T1364" s="135" t="str">
        <f t="shared" si="653"/>
        <v/>
      </c>
      <c r="U1364" s="118" t="str">
        <f t="shared" si="654"/>
        <v/>
      </c>
      <c r="V1364" s="135" t="str">
        <f t="shared" si="655"/>
        <v/>
      </c>
      <c r="W1364" s="135" t="str">
        <f t="shared" si="656"/>
        <v/>
      </c>
      <c r="X1364" s="119" t="str">
        <f t="shared" si="657"/>
        <v/>
      </c>
      <c r="Y1364" s="120" t="str">
        <f>IF(B:B="","",IF(R1364="Refreshment Beverage",VLOOKUP(Q1364,Rates!G$15:L$19,6,0)*W1364,VLOOKUP(Q1364,Rates!G$4:L$12,6,0)*W1364))</f>
        <v/>
      </c>
      <c r="Z1364" s="120" t="str">
        <f t="shared" si="658"/>
        <v/>
      </c>
      <c r="AA1364" s="120" t="str">
        <f t="shared" si="659"/>
        <v/>
      </c>
      <c r="AB1364" s="136" t="str">
        <f>IF(B:B="","",IF(R1364="Refreshment Beverage","",IF(AND(R1364="Beer",Q1364=0),SUM(LOOKUP(2,1/(Rates!$B$15:$B$18&lt;=W1364)/(Rates!$C$15:$C$18&gt;=W1364),Rates!$D$15:$D$18)*W1364),VLOOKUP(VALUE(Q:Q),Rates!A:B,2,0)*W1364)))</f>
        <v/>
      </c>
      <c r="AC1364" s="136" t="str">
        <f>IF(B:B="","",IF(R1364="Refreshment Beverage","",IF(AND(R1364="Beer",Q1364=0),SUM(LOOKUP(2,1/(Rates!$B$15:$B$18&lt;=W1364)/(Rates!$C$15:$C$18&gt;=W1364),Rates!$E$15:$E$18)*W1364),VLOOKUP(VALUE(Q:Q),Rates!A:C,3,0)*W1364)))</f>
        <v/>
      </c>
      <c r="AD1364" s="137" t="str">
        <f>IFERROR(IF(B:B="","",IF(R1364="Beer","",IF(VALUE(Q1364)=0,VLOOKUP(VLOOKUP(B:B,#REF!,16,0),Rates!A:E,2,0),VLOOKUP(VALUE(Q1364),Rates!A$31:B$34,2,0)*W1364))),0)</f>
        <v/>
      </c>
      <c r="AE1364" s="121" t="str">
        <f t="shared" si="660"/>
        <v/>
      </c>
      <c r="AF1364" s="138" t="str">
        <f t="shared" si="661"/>
        <v/>
      </c>
      <c r="AG1364" s="122" t="str">
        <f t="shared" si="662"/>
        <v/>
      </c>
      <c r="AH1364" s="123" t="str">
        <f t="shared" si="663"/>
        <v/>
      </c>
      <c r="AI1364" s="139" t="str">
        <f>IF(AE:AE="","",IF(R1364="Refreshment Beverage",AK1364*(Rates!J$19/100),ROUND(SUM(AH1364*(Rates!$J$8/100)),4)))</f>
        <v/>
      </c>
      <c r="AJ1364" s="124" t="str">
        <f t="shared" si="664"/>
        <v/>
      </c>
      <c r="AK1364" s="125" t="str">
        <f t="shared" si="665"/>
        <v/>
      </c>
      <c r="AL1364" s="121" t="str">
        <f t="shared" si="666"/>
        <v/>
      </c>
      <c r="AM1364" s="138" t="str">
        <f>IF(AS1364="","",IF(R1364="Refreshment Beverage",ROUND(AS1364*Rates!K$19,4),ROUND(AO1364*(VLOOKUP(VALUE(Q1364),Rates!G$4:L$12,3,0)),4)))</f>
        <v/>
      </c>
      <c r="AN1364" s="126" t="str">
        <f>IF(AS1364="","",IF(R1364="Refreshment Beverage",AS1364*(Rates!J$19/100),MAX(AM1364,AB1364)))</f>
        <v/>
      </c>
      <c r="AO1364" s="127" t="str">
        <f t="shared" si="667"/>
        <v/>
      </c>
      <c r="AP1364" s="127" t="str">
        <f t="shared" si="668"/>
        <v/>
      </c>
      <c r="AQ1364" s="140" t="str">
        <f>IF(AS1364="","",IF(R1364="Refreshment Beverage",ROUND(SUM(VLOOKUP(Q:Q,Rates!G$15:L$19,3,0)*(AS1364-Y1364-Z1364-AA1364)),4),ROUND(SUM(Rates!$K$8*AS1364),4)))</f>
        <v/>
      </c>
      <c r="AR1364" s="139" t="str">
        <f t="shared" si="669"/>
        <v/>
      </c>
      <c r="AS1364" s="125" t="str">
        <f t="shared" si="670"/>
        <v/>
      </c>
      <c r="AT1364" s="121" t="str">
        <f t="shared" si="671"/>
        <v/>
      </c>
      <c r="AU1364" s="138" t="str">
        <f>IF(AX1364="","",IF(R1364="Refreshment Beverage",ROUND((BA1364-Y1364-Z1364-AA1364)*VLOOKUP(VALUE(Q1364),Rates!G$15:L$19,3,0),4),ROUND(AW1364*(VLOOKUP(VALUE(Q1364),Rates!G:L,3,0)),4)))</f>
        <v/>
      </c>
      <c r="AV1364" s="126" t="str">
        <f t="shared" si="672"/>
        <v/>
      </c>
      <c r="AW1364" s="127" t="str">
        <f t="shared" si="673"/>
        <v/>
      </c>
      <c r="AX1364" s="123" t="str">
        <f t="shared" si="674"/>
        <v/>
      </c>
      <c r="AY1364" s="140" t="str">
        <f>IF(AX1364="","",IF(R1364="Refreshment Beverage",ROUND(SUM(AX1364*Rates!K$19),4),ROUND(SUM(AX1364*(Rates!J$8/100)),4)))</f>
        <v/>
      </c>
      <c r="AZ1364" s="124" t="str">
        <f t="shared" si="675"/>
        <v/>
      </c>
      <c r="BA1364" s="125" t="str">
        <f t="shared" si="676"/>
        <v/>
      </c>
      <c r="BB1364" s="115"/>
      <c r="BC1364" s="143"/>
      <c r="BD1364" s="100"/>
      <c r="BE1364" s="100"/>
      <c r="BF1364" s="100"/>
      <c r="BG1364" s="100"/>
    </row>
    <row r="1365" spans="1:59" ht="12.75" customHeight="1" x14ac:dyDescent="0.2">
      <c r="A1365" s="144"/>
      <c r="B1365" s="141"/>
      <c r="C1365" s="141"/>
      <c r="D1365" s="142"/>
      <c r="E1365" s="142"/>
      <c r="F1365" s="142"/>
      <c r="G1365" s="142"/>
      <c r="H1365" s="142"/>
      <c r="I1365" s="129"/>
      <c r="J1365" s="130"/>
      <c r="K1365" s="131" t="str">
        <f t="shared" si="647"/>
        <v/>
      </c>
      <c r="L1365" s="132" t="str">
        <f t="shared" si="648"/>
        <v/>
      </c>
      <c r="M1365" s="133" t="str">
        <f t="shared" si="649"/>
        <v/>
      </c>
      <c r="N1365" s="134" t="str">
        <f>IFERROR(IF(B:B="","",IF(R1365="Beer",SUM(LOOKUP(2,1/(Rates!$B$3:$B$5&lt;=W1365)/(Rates!$C$3:$C$5&gt;=W1365),Rates!$D$3:$D$5)*(X1365/100)*W1365),IF(R1365="Refreshment Beverage",SUM(LOOKUP(2,1/(Rates!$B$7:$B$11&lt;=W1365)/(Rates!$C$7:$C$11&gt;=W1365),Rates!$D$7:$D$11)*(X1365/100)*W1365)))),"")</f>
        <v/>
      </c>
      <c r="O1365" s="134" t="str">
        <f t="shared" si="650"/>
        <v/>
      </c>
      <c r="P1365" s="116"/>
      <c r="Q1365" s="117" t="str">
        <f t="shared" si="651"/>
        <v/>
      </c>
      <c r="R1365" s="128" t="str">
        <f t="shared" si="652"/>
        <v/>
      </c>
      <c r="S1365" s="135" t="str">
        <f>IF(B1365="","",IF(R1365="Refreshment Beverage",VLOOKUP(VALUE(Q1365),Rates!G$15:L$19,2,0),VLOOKUP(VALUE(Q1365),Rates!G$4:L$12,2,0)))</f>
        <v/>
      </c>
      <c r="T1365" s="135" t="str">
        <f t="shared" si="653"/>
        <v/>
      </c>
      <c r="U1365" s="118" t="str">
        <f t="shared" si="654"/>
        <v/>
      </c>
      <c r="V1365" s="135" t="str">
        <f t="shared" si="655"/>
        <v/>
      </c>
      <c r="W1365" s="135" t="str">
        <f t="shared" si="656"/>
        <v/>
      </c>
      <c r="X1365" s="119" t="str">
        <f t="shared" si="657"/>
        <v/>
      </c>
      <c r="Y1365" s="120" t="str">
        <f>IF(B:B="","",IF(R1365="Refreshment Beverage",VLOOKUP(Q1365,Rates!G$15:L$19,6,0)*W1365,VLOOKUP(Q1365,Rates!G$4:L$12,6,0)*W1365))</f>
        <v/>
      </c>
      <c r="Z1365" s="120" t="str">
        <f t="shared" si="658"/>
        <v/>
      </c>
      <c r="AA1365" s="120" t="str">
        <f t="shared" si="659"/>
        <v/>
      </c>
      <c r="AB1365" s="136" t="str">
        <f>IF(B:B="","",IF(R1365="Refreshment Beverage","",IF(AND(R1365="Beer",Q1365=0),SUM(LOOKUP(2,1/(Rates!$B$15:$B$18&lt;=W1365)/(Rates!$C$15:$C$18&gt;=W1365),Rates!$D$15:$D$18)*W1365),VLOOKUP(VALUE(Q:Q),Rates!A:B,2,0)*W1365)))</f>
        <v/>
      </c>
      <c r="AC1365" s="136" t="str">
        <f>IF(B:B="","",IF(R1365="Refreshment Beverage","",IF(AND(R1365="Beer",Q1365=0),SUM(LOOKUP(2,1/(Rates!$B$15:$B$18&lt;=W1365)/(Rates!$C$15:$C$18&gt;=W1365),Rates!$E$15:$E$18)*W1365),VLOOKUP(VALUE(Q:Q),Rates!A:C,3,0)*W1365)))</f>
        <v/>
      </c>
      <c r="AD1365" s="137" t="str">
        <f>IFERROR(IF(B:B="","",IF(R1365="Beer","",IF(VALUE(Q1365)=0,VLOOKUP(VLOOKUP(B:B,#REF!,16,0),Rates!A:E,2,0),VLOOKUP(VALUE(Q1365),Rates!A$31:B$34,2,0)*W1365))),0)</f>
        <v/>
      </c>
      <c r="AE1365" s="121" t="str">
        <f t="shared" si="660"/>
        <v/>
      </c>
      <c r="AF1365" s="138" t="str">
        <f t="shared" si="661"/>
        <v/>
      </c>
      <c r="AG1365" s="122" t="str">
        <f t="shared" si="662"/>
        <v/>
      </c>
      <c r="AH1365" s="123" t="str">
        <f t="shared" si="663"/>
        <v/>
      </c>
      <c r="AI1365" s="139" t="str">
        <f>IF(AE:AE="","",IF(R1365="Refreshment Beverage",AK1365*(Rates!J$19/100),ROUND(SUM(AH1365*(Rates!$J$8/100)),4)))</f>
        <v/>
      </c>
      <c r="AJ1365" s="124" t="str">
        <f t="shared" si="664"/>
        <v/>
      </c>
      <c r="AK1365" s="125" t="str">
        <f t="shared" si="665"/>
        <v/>
      </c>
      <c r="AL1365" s="121" t="str">
        <f t="shared" si="666"/>
        <v/>
      </c>
      <c r="AM1365" s="138" t="str">
        <f>IF(AS1365="","",IF(R1365="Refreshment Beverage",ROUND(AS1365*Rates!K$19,4),ROUND(AO1365*(VLOOKUP(VALUE(Q1365),Rates!G$4:L$12,3,0)),4)))</f>
        <v/>
      </c>
      <c r="AN1365" s="126" t="str">
        <f>IF(AS1365="","",IF(R1365="Refreshment Beverage",AS1365*(Rates!J$19/100),MAX(AM1365,AB1365)))</f>
        <v/>
      </c>
      <c r="AO1365" s="127" t="str">
        <f t="shared" si="667"/>
        <v/>
      </c>
      <c r="AP1365" s="127" t="str">
        <f t="shared" si="668"/>
        <v/>
      </c>
      <c r="AQ1365" s="140" t="str">
        <f>IF(AS1365="","",IF(R1365="Refreshment Beverage",ROUND(SUM(VLOOKUP(Q:Q,Rates!G$15:L$19,3,0)*(AS1365-Y1365-Z1365-AA1365)),4),ROUND(SUM(Rates!$K$8*AS1365),4)))</f>
        <v/>
      </c>
      <c r="AR1365" s="139" t="str">
        <f t="shared" si="669"/>
        <v/>
      </c>
      <c r="AS1365" s="125" t="str">
        <f t="shared" si="670"/>
        <v/>
      </c>
      <c r="AT1365" s="121" t="str">
        <f t="shared" si="671"/>
        <v/>
      </c>
      <c r="AU1365" s="138" t="str">
        <f>IF(AX1365="","",IF(R1365="Refreshment Beverage",ROUND((BA1365-Y1365-Z1365-AA1365)*VLOOKUP(VALUE(Q1365),Rates!G$15:L$19,3,0),4),ROUND(AW1365*(VLOOKUP(VALUE(Q1365),Rates!G:L,3,0)),4)))</f>
        <v/>
      </c>
      <c r="AV1365" s="126" t="str">
        <f t="shared" si="672"/>
        <v/>
      </c>
      <c r="AW1365" s="127" t="str">
        <f t="shared" si="673"/>
        <v/>
      </c>
      <c r="AX1365" s="123" t="str">
        <f t="shared" si="674"/>
        <v/>
      </c>
      <c r="AY1365" s="140" t="str">
        <f>IF(AX1365="","",IF(R1365="Refreshment Beverage",ROUND(SUM(AX1365*Rates!K$19),4),ROUND(SUM(AX1365*(Rates!J$8/100)),4)))</f>
        <v/>
      </c>
      <c r="AZ1365" s="124" t="str">
        <f t="shared" si="675"/>
        <v/>
      </c>
      <c r="BA1365" s="125" t="str">
        <f t="shared" si="676"/>
        <v/>
      </c>
      <c r="BB1365" s="115"/>
      <c r="BC1365" s="143"/>
      <c r="BD1365" s="100"/>
      <c r="BE1365" s="100"/>
      <c r="BF1365" s="100"/>
      <c r="BG1365" s="100"/>
    </row>
    <row r="1366" spans="1:59" ht="12.75" customHeight="1" x14ac:dyDescent="0.2">
      <c r="A1366" s="144"/>
      <c r="B1366" s="141"/>
      <c r="C1366" s="141"/>
      <c r="D1366" s="142"/>
      <c r="E1366" s="142"/>
      <c r="F1366" s="142"/>
      <c r="G1366" s="142"/>
      <c r="H1366" s="142"/>
      <c r="I1366" s="129"/>
      <c r="J1366" s="130"/>
      <c r="K1366" s="131" t="str">
        <f t="shared" si="647"/>
        <v/>
      </c>
      <c r="L1366" s="132" t="str">
        <f t="shared" si="648"/>
        <v/>
      </c>
      <c r="M1366" s="133" t="str">
        <f t="shared" si="649"/>
        <v/>
      </c>
      <c r="N1366" s="134" t="str">
        <f>IFERROR(IF(B:B="","",IF(R1366="Beer",SUM(LOOKUP(2,1/(Rates!$B$3:$B$5&lt;=W1366)/(Rates!$C$3:$C$5&gt;=W1366),Rates!$D$3:$D$5)*(X1366/100)*W1366),IF(R1366="Refreshment Beverage",SUM(LOOKUP(2,1/(Rates!$B$7:$B$11&lt;=W1366)/(Rates!$C$7:$C$11&gt;=W1366),Rates!$D$7:$D$11)*(X1366/100)*W1366)))),"")</f>
        <v/>
      </c>
      <c r="O1366" s="134" t="str">
        <f t="shared" si="650"/>
        <v/>
      </c>
      <c r="P1366" s="116"/>
      <c r="Q1366" s="117" t="str">
        <f t="shared" si="651"/>
        <v/>
      </c>
      <c r="R1366" s="128" t="str">
        <f t="shared" si="652"/>
        <v/>
      </c>
      <c r="S1366" s="135" t="str">
        <f>IF(B1366="","",IF(R1366="Refreshment Beverage",VLOOKUP(VALUE(Q1366),Rates!G$15:L$19,2,0),VLOOKUP(VALUE(Q1366),Rates!G$4:L$12,2,0)))</f>
        <v/>
      </c>
      <c r="T1366" s="135" t="str">
        <f t="shared" si="653"/>
        <v/>
      </c>
      <c r="U1366" s="118" t="str">
        <f t="shared" si="654"/>
        <v/>
      </c>
      <c r="V1366" s="135" t="str">
        <f t="shared" si="655"/>
        <v/>
      </c>
      <c r="W1366" s="135" t="str">
        <f t="shared" si="656"/>
        <v/>
      </c>
      <c r="X1366" s="119" t="str">
        <f t="shared" si="657"/>
        <v/>
      </c>
      <c r="Y1366" s="120" t="str">
        <f>IF(B:B="","",IF(R1366="Refreshment Beverage",VLOOKUP(Q1366,Rates!G$15:L$19,6,0)*W1366,VLOOKUP(Q1366,Rates!G$4:L$12,6,0)*W1366))</f>
        <v/>
      </c>
      <c r="Z1366" s="120" t="str">
        <f t="shared" si="658"/>
        <v/>
      </c>
      <c r="AA1366" s="120" t="str">
        <f t="shared" si="659"/>
        <v/>
      </c>
      <c r="AB1366" s="136" t="str">
        <f>IF(B:B="","",IF(R1366="Refreshment Beverage","",IF(AND(R1366="Beer",Q1366=0),SUM(LOOKUP(2,1/(Rates!$B$15:$B$18&lt;=W1366)/(Rates!$C$15:$C$18&gt;=W1366),Rates!$D$15:$D$18)*W1366),VLOOKUP(VALUE(Q:Q),Rates!A:B,2,0)*W1366)))</f>
        <v/>
      </c>
      <c r="AC1366" s="136" t="str">
        <f>IF(B:B="","",IF(R1366="Refreshment Beverage","",IF(AND(R1366="Beer",Q1366=0),SUM(LOOKUP(2,1/(Rates!$B$15:$B$18&lt;=W1366)/(Rates!$C$15:$C$18&gt;=W1366),Rates!$E$15:$E$18)*W1366),VLOOKUP(VALUE(Q:Q),Rates!A:C,3,0)*W1366)))</f>
        <v/>
      </c>
      <c r="AD1366" s="137" t="str">
        <f>IFERROR(IF(B:B="","",IF(R1366="Beer","",IF(VALUE(Q1366)=0,VLOOKUP(VLOOKUP(B:B,#REF!,16,0),Rates!A:E,2,0),VLOOKUP(VALUE(Q1366),Rates!A$31:B$34,2,0)*W1366))),0)</f>
        <v/>
      </c>
      <c r="AE1366" s="121" t="str">
        <f t="shared" si="660"/>
        <v/>
      </c>
      <c r="AF1366" s="138" t="str">
        <f t="shared" si="661"/>
        <v/>
      </c>
      <c r="AG1366" s="122" t="str">
        <f t="shared" si="662"/>
        <v/>
      </c>
      <c r="AH1366" s="123" t="str">
        <f t="shared" si="663"/>
        <v/>
      </c>
      <c r="AI1366" s="139" t="str">
        <f>IF(AE:AE="","",IF(R1366="Refreshment Beverage",AK1366*(Rates!J$19/100),ROUND(SUM(AH1366*(Rates!$J$8/100)),4)))</f>
        <v/>
      </c>
      <c r="AJ1366" s="124" t="str">
        <f t="shared" si="664"/>
        <v/>
      </c>
      <c r="AK1366" s="125" t="str">
        <f t="shared" si="665"/>
        <v/>
      </c>
      <c r="AL1366" s="121" t="str">
        <f t="shared" si="666"/>
        <v/>
      </c>
      <c r="AM1366" s="138" t="str">
        <f>IF(AS1366="","",IF(R1366="Refreshment Beverage",ROUND(AS1366*Rates!K$19,4),ROUND(AO1366*(VLOOKUP(VALUE(Q1366),Rates!G$4:L$12,3,0)),4)))</f>
        <v/>
      </c>
      <c r="AN1366" s="126" t="str">
        <f>IF(AS1366="","",IF(R1366="Refreshment Beverage",AS1366*(Rates!J$19/100),MAX(AM1366,AB1366)))</f>
        <v/>
      </c>
      <c r="AO1366" s="127" t="str">
        <f t="shared" si="667"/>
        <v/>
      </c>
      <c r="AP1366" s="127" t="str">
        <f t="shared" si="668"/>
        <v/>
      </c>
      <c r="AQ1366" s="140" t="str">
        <f>IF(AS1366="","",IF(R1366="Refreshment Beverage",ROUND(SUM(VLOOKUP(Q:Q,Rates!G$15:L$19,3,0)*(AS1366-Y1366-Z1366-AA1366)),4),ROUND(SUM(Rates!$K$8*AS1366),4)))</f>
        <v/>
      </c>
      <c r="AR1366" s="139" t="str">
        <f t="shared" si="669"/>
        <v/>
      </c>
      <c r="AS1366" s="125" t="str">
        <f t="shared" si="670"/>
        <v/>
      </c>
      <c r="AT1366" s="121" t="str">
        <f t="shared" si="671"/>
        <v/>
      </c>
      <c r="AU1366" s="138" t="str">
        <f>IF(AX1366="","",IF(R1366="Refreshment Beverage",ROUND((BA1366-Y1366-Z1366-AA1366)*VLOOKUP(VALUE(Q1366),Rates!G$15:L$19,3,0),4),ROUND(AW1366*(VLOOKUP(VALUE(Q1366),Rates!G:L,3,0)),4)))</f>
        <v/>
      </c>
      <c r="AV1366" s="126" t="str">
        <f t="shared" si="672"/>
        <v/>
      </c>
      <c r="AW1366" s="127" t="str">
        <f t="shared" si="673"/>
        <v/>
      </c>
      <c r="AX1366" s="123" t="str">
        <f t="shared" si="674"/>
        <v/>
      </c>
      <c r="AY1366" s="140" t="str">
        <f>IF(AX1366="","",IF(R1366="Refreshment Beverage",ROUND(SUM(AX1366*Rates!K$19),4),ROUND(SUM(AX1366*(Rates!J$8/100)),4)))</f>
        <v/>
      </c>
      <c r="AZ1366" s="124" t="str">
        <f t="shared" si="675"/>
        <v/>
      </c>
      <c r="BA1366" s="125" t="str">
        <f t="shared" si="676"/>
        <v/>
      </c>
      <c r="BB1366" s="115"/>
      <c r="BC1366" s="143"/>
      <c r="BD1366" s="100"/>
      <c r="BE1366" s="100"/>
      <c r="BF1366" s="100"/>
      <c r="BG1366" s="100"/>
    </row>
    <row r="1367" spans="1:59" ht="12.75" customHeight="1" x14ac:dyDescent="0.2">
      <c r="A1367" s="144"/>
      <c r="B1367" s="141"/>
      <c r="C1367" s="141"/>
      <c r="D1367" s="142"/>
      <c r="E1367" s="142"/>
      <c r="F1367" s="142"/>
      <c r="G1367" s="142"/>
      <c r="H1367" s="142"/>
      <c r="I1367" s="129"/>
      <c r="J1367" s="130"/>
      <c r="K1367" s="131" t="str">
        <f t="shared" si="647"/>
        <v/>
      </c>
      <c r="L1367" s="132" t="str">
        <f t="shared" si="648"/>
        <v/>
      </c>
      <c r="M1367" s="133" t="str">
        <f t="shared" si="649"/>
        <v/>
      </c>
      <c r="N1367" s="134" t="str">
        <f>IFERROR(IF(B:B="","",IF(R1367="Beer",SUM(LOOKUP(2,1/(Rates!$B$3:$B$5&lt;=W1367)/(Rates!$C$3:$C$5&gt;=W1367),Rates!$D$3:$D$5)*(X1367/100)*W1367),IF(R1367="Refreshment Beverage",SUM(LOOKUP(2,1/(Rates!$B$7:$B$11&lt;=W1367)/(Rates!$C$7:$C$11&gt;=W1367),Rates!$D$7:$D$11)*(X1367/100)*W1367)))),"")</f>
        <v/>
      </c>
      <c r="O1367" s="134" t="str">
        <f t="shared" si="650"/>
        <v/>
      </c>
      <c r="P1367" s="116"/>
      <c r="Q1367" s="117" t="str">
        <f t="shared" si="651"/>
        <v/>
      </c>
      <c r="R1367" s="128" t="str">
        <f t="shared" si="652"/>
        <v/>
      </c>
      <c r="S1367" s="135" t="str">
        <f>IF(B1367="","",IF(R1367="Refreshment Beverage",VLOOKUP(VALUE(Q1367),Rates!G$15:L$19,2,0),VLOOKUP(VALUE(Q1367),Rates!G$4:L$12,2,0)))</f>
        <v/>
      </c>
      <c r="T1367" s="135" t="str">
        <f t="shared" si="653"/>
        <v/>
      </c>
      <c r="U1367" s="118" t="str">
        <f t="shared" si="654"/>
        <v/>
      </c>
      <c r="V1367" s="135" t="str">
        <f t="shared" si="655"/>
        <v/>
      </c>
      <c r="W1367" s="135" t="str">
        <f t="shared" si="656"/>
        <v/>
      </c>
      <c r="X1367" s="119" t="str">
        <f t="shared" si="657"/>
        <v/>
      </c>
      <c r="Y1367" s="120" t="str">
        <f>IF(B:B="","",IF(R1367="Refreshment Beverage",VLOOKUP(Q1367,Rates!G$15:L$19,6,0)*W1367,VLOOKUP(Q1367,Rates!G$4:L$12,6,0)*W1367))</f>
        <v/>
      </c>
      <c r="Z1367" s="120" t="str">
        <f t="shared" si="658"/>
        <v/>
      </c>
      <c r="AA1367" s="120" t="str">
        <f t="shared" si="659"/>
        <v/>
      </c>
      <c r="AB1367" s="136" t="str">
        <f>IF(B:B="","",IF(R1367="Refreshment Beverage","",IF(AND(R1367="Beer",Q1367=0),SUM(LOOKUP(2,1/(Rates!$B$15:$B$18&lt;=W1367)/(Rates!$C$15:$C$18&gt;=W1367),Rates!$D$15:$D$18)*W1367),VLOOKUP(VALUE(Q:Q),Rates!A:B,2,0)*W1367)))</f>
        <v/>
      </c>
      <c r="AC1367" s="136" t="str">
        <f>IF(B:B="","",IF(R1367="Refreshment Beverage","",IF(AND(R1367="Beer",Q1367=0),SUM(LOOKUP(2,1/(Rates!$B$15:$B$18&lt;=W1367)/(Rates!$C$15:$C$18&gt;=W1367),Rates!$E$15:$E$18)*W1367),VLOOKUP(VALUE(Q:Q),Rates!A:C,3,0)*W1367)))</f>
        <v/>
      </c>
      <c r="AD1367" s="137" t="str">
        <f>IFERROR(IF(B:B="","",IF(R1367="Beer","",IF(VALUE(Q1367)=0,VLOOKUP(VLOOKUP(B:B,#REF!,16,0),Rates!A:E,2,0),VLOOKUP(VALUE(Q1367),Rates!A$31:B$34,2,0)*W1367))),0)</f>
        <v/>
      </c>
      <c r="AE1367" s="121" t="str">
        <f t="shared" si="660"/>
        <v/>
      </c>
      <c r="AF1367" s="138" t="str">
        <f t="shared" si="661"/>
        <v/>
      </c>
      <c r="AG1367" s="122" t="str">
        <f t="shared" si="662"/>
        <v/>
      </c>
      <c r="AH1367" s="123" t="str">
        <f t="shared" si="663"/>
        <v/>
      </c>
      <c r="AI1367" s="139" t="str">
        <f>IF(AE:AE="","",IF(R1367="Refreshment Beverage",AK1367*(Rates!J$19/100),ROUND(SUM(AH1367*(Rates!$J$8/100)),4)))</f>
        <v/>
      </c>
      <c r="AJ1367" s="124" t="str">
        <f t="shared" si="664"/>
        <v/>
      </c>
      <c r="AK1367" s="125" t="str">
        <f t="shared" si="665"/>
        <v/>
      </c>
      <c r="AL1367" s="121" t="str">
        <f t="shared" si="666"/>
        <v/>
      </c>
      <c r="AM1367" s="138" t="str">
        <f>IF(AS1367="","",IF(R1367="Refreshment Beverage",ROUND(AS1367*Rates!K$19,4),ROUND(AO1367*(VLOOKUP(VALUE(Q1367),Rates!G$4:L$12,3,0)),4)))</f>
        <v/>
      </c>
      <c r="AN1367" s="126" t="str">
        <f>IF(AS1367="","",IF(R1367="Refreshment Beverage",AS1367*(Rates!J$19/100),MAX(AM1367,AB1367)))</f>
        <v/>
      </c>
      <c r="AO1367" s="127" t="str">
        <f t="shared" si="667"/>
        <v/>
      </c>
      <c r="AP1367" s="127" t="str">
        <f t="shared" si="668"/>
        <v/>
      </c>
      <c r="AQ1367" s="140" t="str">
        <f>IF(AS1367="","",IF(R1367="Refreshment Beverage",ROUND(SUM(VLOOKUP(Q:Q,Rates!G$15:L$19,3,0)*(AS1367-Y1367-Z1367-AA1367)),4),ROUND(SUM(Rates!$K$8*AS1367),4)))</f>
        <v/>
      </c>
      <c r="AR1367" s="139" t="str">
        <f t="shared" si="669"/>
        <v/>
      </c>
      <c r="AS1367" s="125" t="str">
        <f t="shared" si="670"/>
        <v/>
      </c>
      <c r="AT1367" s="121" t="str">
        <f t="shared" si="671"/>
        <v/>
      </c>
      <c r="AU1367" s="138" t="str">
        <f>IF(AX1367="","",IF(R1367="Refreshment Beverage",ROUND((BA1367-Y1367-Z1367-AA1367)*VLOOKUP(VALUE(Q1367),Rates!G$15:L$19,3,0),4),ROUND(AW1367*(VLOOKUP(VALUE(Q1367),Rates!G:L,3,0)),4)))</f>
        <v/>
      </c>
      <c r="AV1367" s="126" t="str">
        <f t="shared" si="672"/>
        <v/>
      </c>
      <c r="AW1367" s="127" t="str">
        <f t="shared" si="673"/>
        <v/>
      </c>
      <c r="AX1367" s="123" t="str">
        <f t="shared" si="674"/>
        <v/>
      </c>
      <c r="AY1367" s="140" t="str">
        <f>IF(AX1367="","",IF(R1367="Refreshment Beverage",ROUND(SUM(AX1367*Rates!K$19),4),ROUND(SUM(AX1367*(Rates!J$8/100)),4)))</f>
        <v/>
      </c>
      <c r="AZ1367" s="124" t="str">
        <f t="shared" si="675"/>
        <v/>
      </c>
      <c r="BA1367" s="125" t="str">
        <f t="shared" si="676"/>
        <v/>
      </c>
      <c r="BB1367" s="115"/>
      <c r="BC1367" s="143"/>
      <c r="BD1367" s="100"/>
      <c r="BE1367" s="100"/>
      <c r="BF1367" s="100"/>
      <c r="BG1367" s="100"/>
    </row>
    <row r="1368" spans="1:59" ht="12.75" customHeight="1" x14ac:dyDescent="0.2">
      <c r="A1368" s="144"/>
      <c r="B1368" s="141"/>
      <c r="C1368" s="141"/>
      <c r="D1368" s="142"/>
      <c r="E1368" s="142"/>
      <c r="F1368" s="142"/>
      <c r="G1368" s="142"/>
      <c r="H1368" s="142"/>
      <c r="I1368" s="129"/>
      <c r="J1368" s="130"/>
      <c r="K1368" s="131" t="str">
        <f t="shared" si="647"/>
        <v/>
      </c>
      <c r="L1368" s="132" t="str">
        <f t="shared" si="648"/>
        <v/>
      </c>
      <c r="M1368" s="133" t="str">
        <f t="shared" si="649"/>
        <v/>
      </c>
      <c r="N1368" s="134" t="str">
        <f>IFERROR(IF(B:B="","",IF(R1368="Beer",SUM(LOOKUP(2,1/(Rates!$B$3:$B$5&lt;=W1368)/(Rates!$C$3:$C$5&gt;=W1368),Rates!$D$3:$D$5)*(X1368/100)*W1368),IF(R1368="Refreshment Beverage",SUM(LOOKUP(2,1/(Rates!$B$7:$B$11&lt;=W1368)/(Rates!$C$7:$C$11&gt;=W1368),Rates!$D$7:$D$11)*(X1368/100)*W1368)))),"")</f>
        <v/>
      </c>
      <c r="O1368" s="134" t="str">
        <f t="shared" si="650"/>
        <v/>
      </c>
      <c r="P1368" s="116"/>
      <c r="Q1368" s="117" t="str">
        <f t="shared" si="651"/>
        <v/>
      </c>
      <c r="R1368" s="128" t="str">
        <f t="shared" si="652"/>
        <v/>
      </c>
      <c r="S1368" s="135" t="str">
        <f>IF(B1368="","",IF(R1368="Refreshment Beverage",VLOOKUP(VALUE(Q1368),Rates!G$15:L$19,2,0),VLOOKUP(VALUE(Q1368),Rates!G$4:L$12,2,0)))</f>
        <v/>
      </c>
      <c r="T1368" s="135" t="str">
        <f t="shared" si="653"/>
        <v/>
      </c>
      <c r="U1368" s="118" t="str">
        <f t="shared" si="654"/>
        <v/>
      </c>
      <c r="V1368" s="135" t="str">
        <f t="shared" si="655"/>
        <v/>
      </c>
      <c r="W1368" s="135" t="str">
        <f t="shared" si="656"/>
        <v/>
      </c>
      <c r="X1368" s="119" t="str">
        <f t="shared" si="657"/>
        <v/>
      </c>
      <c r="Y1368" s="120" t="str">
        <f>IF(B:B="","",IF(R1368="Refreshment Beverage",VLOOKUP(Q1368,Rates!G$15:L$19,6,0)*W1368,VLOOKUP(Q1368,Rates!G$4:L$12,6,0)*W1368))</f>
        <v/>
      </c>
      <c r="Z1368" s="120" t="str">
        <f t="shared" si="658"/>
        <v/>
      </c>
      <c r="AA1368" s="120" t="str">
        <f t="shared" si="659"/>
        <v/>
      </c>
      <c r="AB1368" s="136" t="str">
        <f>IF(B:B="","",IF(R1368="Refreshment Beverage","",IF(AND(R1368="Beer",Q1368=0),SUM(LOOKUP(2,1/(Rates!$B$15:$B$18&lt;=W1368)/(Rates!$C$15:$C$18&gt;=W1368),Rates!$D$15:$D$18)*W1368),VLOOKUP(VALUE(Q:Q),Rates!A:B,2,0)*W1368)))</f>
        <v/>
      </c>
      <c r="AC1368" s="136" t="str">
        <f>IF(B:B="","",IF(R1368="Refreshment Beverage","",IF(AND(R1368="Beer",Q1368=0),SUM(LOOKUP(2,1/(Rates!$B$15:$B$18&lt;=W1368)/(Rates!$C$15:$C$18&gt;=W1368),Rates!$E$15:$E$18)*W1368),VLOOKUP(VALUE(Q:Q),Rates!A:C,3,0)*W1368)))</f>
        <v/>
      </c>
      <c r="AD1368" s="137" t="str">
        <f>IFERROR(IF(B:B="","",IF(R1368="Beer","",IF(VALUE(Q1368)=0,VLOOKUP(VLOOKUP(B:B,#REF!,16,0),Rates!A:E,2,0),VLOOKUP(VALUE(Q1368),Rates!A$31:B$34,2,0)*W1368))),0)</f>
        <v/>
      </c>
      <c r="AE1368" s="121" t="str">
        <f t="shared" si="660"/>
        <v/>
      </c>
      <c r="AF1368" s="138" t="str">
        <f t="shared" si="661"/>
        <v/>
      </c>
      <c r="AG1368" s="122" t="str">
        <f t="shared" si="662"/>
        <v/>
      </c>
      <c r="AH1368" s="123" t="str">
        <f t="shared" si="663"/>
        <v/>
      </c>
      <c r="AI1368" s="139" t="str">
        <f>IF(AE:AE="","",IF(R1368="Refreshment Beverage",AK1368*(Rates!J$19/100),ROUND(SUM(AH1368*(Rates!$J$8/100)),4)))</f>
        <v/>
      </c>
      <c r="AJ1368" s="124" t="str">
        <f t="shared" si="664"/>
        <v/>
      </c>
      <c r="AK1368" s="125" t="str">
        <f t="shared" si="665"/>
        <v/>
      </c>
      <c r="AL1368" s="121" t="str">
        <f t="shared" si="666"/>
        <v/>
      </c>
      <c r="AM1368" s="138" t="str">
        <f>IF(AS1368="","",IF(R1368="Refreshment Beverage",ROUND(AS1368*Rates!K$19,4),ROUND(AO1368*(VLOOKUP(VALUE(Q1368),Rates!G$4:L$12,3,0)),4)))</f>
        <v/>
      </c>
      <c r="AN1368" s="126" t="str">
        <f>IF(AS1368="","",IF(R1368="Refreshment Beverage",AS1368*(Rates!J$19/100),MAX(AM1368,AB1368)))</f>
        <v/>
      </c>
      <c r="AO1368" s="127" t="str">
        <f t="shared" si="667"/>
        <v/>
      </c>
      <c r="AP1368" s="127" t="str">
        <f t="shared" si="668"/>
        <v/>
      </c>
      <c r="AQ1368" s="140" t="str">
        <f>IF(AS1368="","",IF(R1368="Refreshment Beverage",ROUND(SUM(VLOOKUP(Q:Q,Rates!G$15:L$19,3,0)*(AS1368-Y1368-Z1368-AA1368)),4),ROUND(SUM(Rates!$K$8*AS1368),4)))</f>
        <v/>
      </c>
      <c r="AR1368" s="139" t="str">
        <f t="shared" si="669"/>
        <v/>
      </c>
      <c r="AS1368" s="125" t="str">
        <f t="shared" si="670"/>
        <v/>
      </c>
      <c r="AT1368" s="121" t="str">
        <f t="shared" si="671"/>
        <v/>
      </c>
      <c r="AU1368" s="138" t="str">
        <f>IF(AX1368="","",IF(R1368="Refreshment Beverage",ROUND((BA1368-Y1368-Z1368-AA1368)*VLOOKUP(VALUE(Q1368),Rates!G$15:L$19,3,0),4),ROUND(AW1368*(VLOOKUP(VALUE(Q1368),Rates!G:L,3,0)),4)))</f>
        <v/>
      </c>
      <c r="AV1368" s="126" t="str">
        <f t="shared" si="672"/>
        <v/>
      </c>
      <c r="AW1368" s="127" t="str">
        <f t="shared" si="673"/>
        <v/>
      </c>
      <c r="AX1368" s="123" t="str">
        <f t="shared" si="674"/>
        <v/>
      </c>
      <c r="AY1368" s="140" t="str">
        <f>IF(AX1368="","",IF(R1368="Refreshment Beverage",ROUND(SUM(AX1368*Rates!K$19),4),ROUND(SUM(AX1368*(Rates!J$8/100)),4)))</f>
        <v/>
      </c>
      <c r="AZ1368" s="124" t="str">
        <f t="shared" si="675"/>
        <v/>
      </c>
      <c r="BA1368" s="125" t="str">
        <f t="shared" si="676"/>
        <v/>
      </c>
      <c r="BB1368" s="115"/>
      <c r="BC1368" s="143"/>
      <c r="BD1368" s="100"/>
      <c r="BE1368" s="100"/>
      <c r="BF1368" s="100"/>
      <c r="BG1368" s="100"/>
    </row>
    <row r="1369" spans="1:59" ht="12.75" customHeight="1" x14ac:dyDescent="0.2">
      <c r="A1369" s="144"/>
      <c r="B1369" s="141"/>
      <c r="C1369" s="141"/>
      <c r="D1369" s="142"/>
      <c r="E1369" s="142"/>
      <c r="F1369" s="142"/>
      <c r="G1369" s="142"/>
      <c r="H1369" s="142"/>
      <c r="I1369" s="129"/>
      <c r="J1369" s="130"/>
      <c r="K1369" s="131" t="str">
        <f t="shared" si="647"/>
        <v/>
      </c>
      <c r="L1369" s="132" t="str">
        <f t="shared" si="648"/>
        <v/>
      </c>
      <c r="M1369" s="133" t="str">
        <f t="shared" si="649"/>
        <v/>
      </c>
      <c r="N1369" s="134" t="str">
        <f>IFERROR(IF(B:B="","",IF(R1369="Beer",SUM(LOOKUP(2,1/(Rates!$B$3:$B$5&lt;=W1369)/(Rates!$C$3:$C$5&gt;=W1369),Rates!$D$3:$D$5)*(X1369/100)*W1369),IF(R1369="Refreshment Beverage",SUM(LOOKUP(2,1/(Rates!$B$7:$B$11&lt;=W1369)/(Rates!$C$7:$C$11&gt;=W1369),Rates!$D$7:$D$11)*(X1369/100)*W1369)))),"")</f>
        <v/>
      </c>
      <c r="O1369" s="134" t="str">
        <f t="shared" si="650"/>
        <v/>
      </c>
      <c r="P1369" s="116"/>
      <c r="Q1369" s="117" t="str">
        <f t="shared" si="651"/>
        <v/>
      </c>
      <c r="R1369" s="128" t="str">
        <f t="shared" si="652"/>
        <v/>
      </c>
      <c r="S1369" s="135" t="str">
        <f>IF(B1369="","",IF(R1369="Refreshment Beverage",VLOOKUP(VALUE(Q1369),Rates!G$15:L$19,2,0),VLOOKUP(VALUE(Q1369),Rates!G$4:L$12,2,0)))</f>
        <v/>
      </c>
      <c r="T1369" s="135" t="str">
        <f t="shared" si="653"/>
        <v/>
      </c>
      <c r="U1369" s="118" t="str">
        <f t="shared" si="654"/>
        <v/>
      </c>
      <c r="V1369" s="135" t="str">
        <f t="shared" si="655"/>
        <v/>
      </c>
      <c r="W1369" s="135" t="str">
        <f t="shared" si="656"/>
        <v/>
      </c>
      <c r="X1369" s="119" t="str">
        <f t="shared" si="657"/>
        <v/>
      </c>
      <c r="Y1369" s="120" t="str">
        <f>IF(B:B="","",IF(R1369="Refreshment Beverage",VLOOKUP(Q1369,Rates!G$15:L$19,6,0)*W1369,VLOOKUP(Q1369,Rates!G$4:L$12,6,0)*W1369))</f>
        <v/>
      </c>
      <c r="Z1369" s="120" t="str">
        <f t="shared" si="658"/>
        <v/>
      </c>
      <c r="AA1369" s="120" t="str">
        <f t="shared" si="659"/>
        <v/>
      </c>
      <c r="AB1369" s="136" t="str">
        <f>IF(B:B="","",IF(R1369="Refreshment Beverage","",IF(AND(R1369="Beer",Q1369=0),SUM(LOOKUP(2,1/(Rates!$B$15:$B$18&lt;=W1369)/(Rates!$C$15:$C$18&gt;=W1369),Rates!$D$15:$D$18)*W1369),VLOOKUP(VALUE(Q:Q),Rates!A:B,2,0)*W1369)))</f>
        <v/>
      </c>
      <c r="AC1369" s="136" t="str">
        <f>IF(B:B="","",IF(R1369="Refreshment Beverage","",IF(AND(R1369="Beer",Q1369=0),SUM(LOOKUP(2,1/(Rates!$B$15:$B$18&lt;=W1369)/(Rates!$C$15:$C$18&gt;=W1369),Rates!$E$15:$E$18)*W1369),VLOOKUP(VALUE(Q:Q),Rates!A:C,3,0)*W1369)))</f>
        <v/>
      </c>
      <c r="AD1369" s="137" t="str">
        <f>IFERROR(IF(B:B="","",IF(R1369="Beer","",IF(VALUE(Q1369)=0,VLOOKUP(VLOOKUP(B:B,#REF!,16,0),Rates!A:E,2,0),VLOOKUP(VALUE(Q1369),Rates!A$31:B$34,2,0)*W1369))),0)</f>
        <v/>
      </c>
      <c r="AE1369" s="121" t="str">
        <f t="shared" si="660"/>
        <v/>
      </c>
      <c r="AF1369" s="138" t="str">
        <f t="shared" si="661"/>
        <v/>
      </c>
      <c r="AG1369" s="122" t="str">
        <f t="shared" si="662"/>
        <v/>
      </c>
      <c r="AH1369" s="123" t="str">
        <f t="shared" si="663"/>
        <v/>
      </c>
      <c r="AI1369" s="139" t="str">
        <f>IF(AE:AE="","",IF(R1369="Refreshment Beverage",AK1369*(Rates!J$19/100),ROUND(SUM(AH1369*(Rates!$J$8/100)),4)))</f>
        <v/>
      </c>
      <c r="AJ1369" s="124" t="str">
        <f t="shared" si="664"/>
        <v/>
      </c>
      <c r="AK1369" s="125" t="str">
        <f t="shared" si="665"/>
        <v/>
      </c>
      <c r="AL1369" s="121" t="str">
        <f t="shared" si="666"/>
        <v/>
      </c>
      <c r="AM1369" s="138" t="str">
        <f>IF(AS1369="","",IF(R1369="Refreshment Beverage",ROUND(AS1369*Rates!K$19,4),ROUND(AO1369*(VLOOKUP(VALUE(Q1369),Rates!G$4:L$12,3,0)),4)))</f>
        <v/>
      </c>
      <c r="AN1369" s="126" t="str">
        <f>IF(AS1369="","",IF(R1369="Refreshment Beverage",AS1369*(Rates!J$19/100),MAX(AM1369,AB1369)))</f>
        <v/>
      </c>
      <c r="AO1369" s="127" t="str">
        <f t="shared" si="667"/>
        <v/>
      </c>
      <c r="AP1369" s="127" t="str">
        <f t="shared" si="668"/>
        <v/>
      </c>
      <c r="AQ1369" s="140" t="str">
        <f>IF(AS1369="","",IF(R1369="Refreshment Beverage",ROUND(SUM(VLOOKUP(Q:Q,Rates!G$15:L$19,3,0)*(AS1369-Y1369-Z1369-AA1369)),4),ROUND(SUM(Rates!$K$8*AS1369),4)))</f>
        <v/>
      </c>
      <c r="AR1369" s="139" t="str">
        <f t="shared" si="669"/>
        <v/>
      </c>
      <c r="AS1369" s="125" t="str">
        <f t="shared" si="670"/>
        <v/>
      </c>
      <c r="AT1369" s="121" t="str">
        <f t="shared" si="671"/>
        <v/>
      </c>
      <c r="AU1369" s="138" t="str">
        <f>IF(AX1369="","",IF(R1369="Refreshment Beverage",ROUND((BA1369-Y1369-Z1369-AA1369)*VLOOKUP(VALUE(Q1369),Rates!G$15:L$19,3,0),4),ROUND(AW1369*(VLOOKUP(VALUE(Q1369),Rates!G:L,3,0)),4)))</f>
        <v/>
      </c>
      <c r="AV1369" s="126" t="str">
        <f t="shared" si="672"/>
        <v/>
      </c>
      <c r="AW1369" s="127" t="str">
        <f t="shared" si="673"/>
        <v/>
      </c>
      <c r="AX1369" s="123" t="str">
        <f t="shared" si="674"/>
        <v/>
      </c>
      <c r="AY1369" s="140" t="str">
        <f>IF(AX1369="","",IF(R1369="Refreshment Beverage",ROUND(SUM(AX1369*Rates!K$19),4),ROUND(SUM(AX1369*(Rates!J$8/100)),4)))</f>
        <v/>
      </c>
      <c r="AZ1369" s="124" t="str">
        <f t="shared" si="675"/>
        <v/>
      </c>
      <c r="BA1369" s="125" t="str">
        <f t="shared" si="676"/>
        <v/>
      </c>
      <c r="BB1369" s="115"/>
      <c r="BC1369" s="143"/>
      <c r="BD1369" s="100"/>
      <c r="BE1369" s="100"/>
      <c r="BF1369" s="100"/>
      <c r="BG1369" s="100"/>
    </row>
    <row r="1370" spans="1:59" ht="12.75" customHeight="1" x14ac:dyDescent="0.2">
      <c r="A1370" s="144"/>
      <c r="B1370" s="141"/>
      <c r="C1370" s="141"/>
      <c r="D1370" s="142"/>
      <c r="E1370" s="142"/>
      <c r="F1370" s="142"/>
      <c r="G1370" s="142"/>
      <c r="H1370" s="142"/>
      <c r="I1370" s="129"/>
      <c r="J1370" s="130"/>
      <c r="K1370" s="131" t="str">
        <f t="shared" ref="K1370:K1433" si="677">IFERROR(IF(B:B="","",IF(OR(C1370="",E1370="",F1370="",G1370="",H1370="",I1370="",J1370=""),"",ROUND(IF(J1370="Gross Price to Brewers",AE1370,IF(J1370="Retail Price",AL1370,IF(J1370="Licensee Retail",AT1370,""))),2))),"")</f>
        <v/>
      </c>
      <c r="L1370" s="132" t="str">
        <f t="shared" ref="L1370:L1433" si="678">IFERROR(IF(B:B="","",IF(OR(C1370="",E1370="",F1370="",G1370="",H1370="",I1370="",J1370=""),"",ROUND(IF(J1370="Gross Price to Brewers",AH1370,IF(J1370="Retail Price",AP1370,IF(J1370="Licensee Retail",AX1370,""))),2))),"")</f>
        <v/>
      </c>
      <c r="M1370" s="133" t="str">
        <f t="shared" ref="M1370:M1433" si="679">IFERROR(IF(B:B="","",IF(OR(C1370="",E1370="",F1370="",G1370="",H1370="",I1370="",J1370=""),"",ROUND(IF(J1370="Gross Price to Brewers",AK1370,IF(J1370="Retail Price",AS1370,IF(J1370="Licensee Retail",BA1370,""))),2))),"")</f>
        <v/>
      </c>
      <c r="N1370" s="134" t="str">
        <f>IFERROR(IF(B:B="","",IF(R1370="Beer",SUM(LOOKUP(2,1/(Rates!$B$3:$B$5&lt;=W1370)/(Rates!$C$3:$C$5&gt;=W1370),Rates!$D$3:$D$5)*(X1370/100)*W1370),IF(R1370="Refreshment Beverage",SUM(LOOKUP(2,1/(Rates!$B$7:$B$11&lt;=W1370)/(Rates!$C$7:$C$11&gt;=W1370),Rates!$D$7:$D$11)*(X1370/100)*W1370)))),"")</f>
        <v/>
      </c>
      <c r="O1370" s="134" t="str">
        <f t="shared" ref="O1370:O1433" si="680">IF(B:B="","",IF(M1370&gt;N1370,"YES","NO"))</f>
        <v/>
      </c>
      <c r="P1370" s="116"/>
      <c r="Q1370" s="117" t="str">
        <f t="shared" ref="Q1370:Q1433" si="681">IF(B1370="","",IF(OR(D1370="",D1370=5),0,D1370))</f>
        <v/>
      </c>
      <c r="R1370" s="128" t="str">
        <f t="shared" ref="R1370:R1433" si="682">IF(B1370="","",C1370)</f>
        <v/>
      </c>
      <c r="S1370" s="135" t="str">
        <f>IF(B1370="","",IF(R1370="Refreshment Beverage",VLOOKUP(VALUE(Q1370),Rates!G$15:L$19,2,0),VLOOKUP(VALUE(Q1370),Rates!G$4:L$12,2,0)))</f>
        <v/>
      </c>
      <c r="T1370" s="135" t="str">
        <f t="shared" ref="T1370:T1433" si="683">IF(B1370="","",G1370)</f>
        <v/>
      </c>
      <c r="U1370" s="118" t="str">
        <f t="shared" ref="U1370:U1433" si="684">IF(B:B="","",SUM(W1370/V1370))</f>
        <v/>
      </c>
      <c r="V1370" s="135" t="str">
        <f t="shared" ref="V1370:V1433" si="685">IF(B1370="","",F1370)</f>
        <v/>
      </c>
      <c r="W1370" s="135" t="str">
        <f t="shared" ref="W1370:W1433" si="686">IF(B1370="","",E1370*F1370)</f>
        <v/>
      </c>
      <c r="X1370" s="119" t="str">
        <f t="shared" ref="X1370:X1433" si="687">IF(B1370="","",H1370)</f>
        <v/>
      </c>
      <c r="Y1370" s="120" t="str">
        <f>IF(B:B="","",IF(R1370="Refreshment Beverage",VLOOKUP(Q1370,Rates!G$15:L$19,6,0)*W1370,VLOOKUP(Q1370,Rates!G$4:L$12,6,0)*W1370))</f>
        <v/>
      </c>
      <c r="Z1370" s="120" t="str">
        <f t="shared" ref="Z1370:Z1433" si="688">IF(B:B="","",IF(R1370="Refreshment Beverage",0,IF(T1370="Keg",0,ROUND(0.34/12*V1370,2))))</f>
        <v/>
      </c>
      <c r="AA1370" s="120" t="str">
        <f t="shared" ref="AA1370:AA1433" si="689">IF(B:B="","",IF(AND(T1370="Can",V1370=8,R1370="Beer"),V1370*0.0192,IF(AND(T1370="Can",V1370=15,R1370="Beer"),V1370*0.0096,IF(AND(T1370="Can",V1370=20,R1370="Beer"),V1370*0.0102,IF(AND(T1370="Can",V1370=30,R1370="Beer"),V1370*0.0085,IF(AND(T1370="Can",V1370=36,R1370="Beer"),V1370*0.0071,IF(AND(T1370="Bottle",V1370=24,R1370="Beer"),V1370*0.0153,IF(AND(R1370="Refreshment Beverage",U1370&gt;0.49,U1370&lt;0.401),V1370*0.0512,IF(AND(R1370="Refreshment Beverage",U1370&gt;0.4,U1370&lt;0.47),V1370*0.0614,IF(AND(R1370="Refreshment Beverage",U1370&gt;0.469,U1370&lt;0.66),V1370*0.0716,IF(AND(R1370="Refreshment Beverage",U1370&gt;0.659,U1370&lt;0.75),V1370*0.1023,IF(AND(R1370="Refreshment Beverage",U1370&gt;0.749,U1370&lt;0.9),V1370*0.1125,IF(AND(R1370="Refreshment Beverage",U1370&gt;0.899,U1370&lt;1),V1370*0.133,IF(AND(R1370="Refreshment Beverage",U1370=1),V1370*0.1432,IF(AND(R1370="Refreshment Beverage",U1370=1.14),V1370*0.1637,IF(AND(R1370="Refreshment Beverage",U1370=2),V1370*0.2864,IF(AND(R1370="Refreshment Beverage",U1370=3),V1370*0.4297,IF(AND(R1370="Refreshment Beverage",U1370=1.75),V1370*0.2558,0))))))))))))))))))</f>
        <v/>
      </c>
      <c r="AB1370" s="136" t="str">
        <f>IF(B:B="","",IF(R1370="Refreshment Beverage","",IF(AND(R1370="Beer",Q1370=0),SUM(LOOKUP(2,1/(Rates!$B$15:$B$18&lt;=W1370)/(Rates!$C$15:$C$18&gt;=W1370),Rates!$D$15:$D$18)*W1370),VLOOKUP(VALUE(Q:Q),Rates!A:B,2,0)*W1370)))</f>
        <v/>
      </c>
      <c r="AC1370" s="136" t="str">
        <f>IF(B:B="","",IF(R1370="Refreshment Beverage","",IF(AND(R1370="Beer",Q1370=0),SUM(LOOKUP(2,1/(Rates!$B$15:$B$18&lt;=W1370)/(Rates!$C$15:$C$18&gt;=W1370),Rates!$E$15:$E$18)*W1370),VLOOKUP(VALUE(Q:Q),Rates!A:C,3,0)*W1370)))</f>
        <v/>
      </c>
      <c r="AD1370" s="137" t="str">
        <f>IFERROR(IF(B:B="","",IF(R1370="Beer","",IF(VALUE(Q1370)=0,VLOOKUP(VLOOKUP(B:B,#REF!,16,0),Rates!A:E,2,0),VLOOKUP(VALUE(Q1370),Rates!A$31:B$34,2,0)*W1370))),0)</f>
        <v/>
      </c>
      <c r="AE1370" s="121" t="str">
        <f t="shared" ref="AE1370:AE1433" si="690">IF(J1370="Gross Price to Brewers",I1370,"")</f>
        <v/>
      </c>
      <c r="AF1370" s="138" t="str">
        <f t="shared" ref="AF1370:AF1433" si="691">IF(AE:AE="","",ROUND(SUM(AE1370*(S1370/100)),4))</f>
        <v/>
      </c>
      <c r="AG1370" s="122" t="str">
        <f t="shared" ref="AG1370:AG1433" si="692">IF(AE:AE="","",IF(R1370="Refreshment Beverage",MAX(AF1370,AD1370),MAX(AB1370,AF1370)))</f>
        <v/>
      </c>
      <c r="AH1370" s="123" t="str">
        <f t="shared" ref="AH1370:AH1433" si="693">IF(AE:AE="","",IF(R1370="Refreshment Beverage",AK1370-AJ1370,SUM(Y1370:AA1370)+AE1370+AG1370))</f>
        <v/>
      </c>
      <c r="AI1370" s="139" t="str">
        <f>IF(AE:AE="","",IF(R1370="Refreshment Beverage",AK1370*(Rates!J$19/100),ROUND(SUM(AH1370*(Rates!$J$8/100)),4)))</f>
        <v/>
      </c>
      <c r="AJ1370" s="124" t="str">
        <f t="shared" ref="AJ1370:AJ1433" si="694">IF(AE:AE="","",IF(R1370="Refreshment Beverage",AI1370,MAX(AC1370,AI1370)))</f>
        <v/>
      </c>
      <c r="AK1370" s="125" t="str">
        <f t="shared" ref="AK1370:AK1433" si="695">IF(AE:AE="","",IF(R1370="Refreshment Beverage",SUM(AE1370+Y1370+Z1370+AA1370+AG1370),SUM(AH1370+AJ1370)))</f>
        <v/>
      </c>
      <c r="AL1370" s="121" t="str">
        <f t="shared" ref="AL1370:AL1433" si="696">IF(AS1370="","",IF(R1370="Refreshment Beverage",ROUND(SUM(AS1370-AR1370-AA1370-Z1370-Y1370),2),ROUND(SUM(AS1370-AR1370-AN1370-Y1370-Z1370-AA1370),2)))</f>
        <v/>
      </c>
      <c r="AM1370" s="138" t="str">
        <f>IF(AS1370="","",IF(R1370="Refreshment Beverage",ROUND(AS1370*Rates!K$19,4),ROUND(AO1370*(VLOOKUP(VALUE(Q1370),Rates!G$4:L$12,3,0)),4)))</f>
        <v/>
      </c>
      <c r="AN1370" s="126" t="str">
        <f>IF(AS1370="","",IF(R1370="Refreshment Beverage",AS1370*(Rates!J$19/100),MAX(AM1370,AB1370)))</f>
        <v/>
      </c>
      <c r="AO1370" s="127" t="str">
        <f t="shared" ref="AO1370:AO1433" si="697">IF(AS1370="","",ROUND(SUM(AS1370-AR1370-Y1370-Z1370-AA1370),4))</f>
        <v/>
      </c>
      <c r="AP1370" s="127" t="str">
        <f t="shared" ref="AP1370:AP1433" si="698">IF(AS1370="","",IF(R1370="Refreshment Beverage",ROUND(AS1370-AN1370,2),ROUND(SUM(AS1370-AR1370),2)))</f>
        <v/>
      </c>
      <c r="AQ1370" s="140" t="str">
        <f>IF(AS1370="","",IF(R1370="Refreshment Beverage",ROUND(SUM(VLOOKUP(Q:Q,Rates!G$15:L$19,3,0)*(AS1370-Y1370-Z1370-AA1370)),4),ROUND(SUM(Rates!$K$8*AS1370),4)))</f>
        <v/>
      </c>
      <c r="AR1370" s="139" t="str">
        <f t="shared" ref="AR1370:AR1433" si="699">IF(AS1370="","",IF(R1370="Refreshment Beverage",MAX(AD1370,AQ1370),MAX(AQ1370,AC1370)))</f>
        <v/>
      </c>
      <c r="AS1370" s="125" t="str">
        <f t="shared" ref="AS1370:AS1433" si="700">IF(J1370="Retail Price",SUM(I1370+0.004),"")</f>
        <v/>
      </c>
      <c r="AT1370" s="121" t="str">
        <f t="shared" ref="AT1370:AT1433" si="701">IF(AX1370="","",IF(R1370="Refreshment Beverage",SUM(BA1370-AV1370-Y1370-Z1370-AA1370),SUM(AX1370-AV1370-Y1370-Z1370-AA1370)))</f>
        <v/>
      </c>
      <c r="AU1370" s="138" t="str">
        <f>IF(AX1370="","",IF(R1370="Refreshment Beverage",ROUND((BA1370-Y1370-Z1370-AA1370)*VLOOKUP(VALUE(Q1370),Rates!G$15:L$19,3,0),4),ROUND(AW1370*(VLOOKUP(VALUE(Q1370),Rates!G:L,3,0)),4)))</f>
        <v/>
      </c>
      <c r="AV1370" s="126" t="str">
        <f t="shared" ref="AV1370:AV1433" si="702">IF(AX1370="","",IF(R1370="Refreshment Beverage",MAX(AU1370,AD1370),MAX(AB1370,AU1370)))</f>
        <v/>
      </c>
      <c r="AW1370" s="127" t="str">
        <f t="shared" ref="AW1370:AW1433" si="703">IF(AX1370="","",IF(R1370="Refreshment Beverage",SUM(BA1370-AV1370-Y1370-Z1370-AA1370),ROUND(SUM(BA1370-AZ1370-Y1370-Z1370-AA1370),4)))</f>
        <v/>
      </c>
      <c r="AX1370" s="123" t="str">
        <f t="shared" ref="AX1370:AX1433" si="704">IF(J1370="Licensee Retail",I1370,"")</f>
        <v/>
      </c>
      <c r="AY1370" s="140" t="str">
        <f>IF(AX1370="","",IF(R1370="Refreshment Beverage",ROUND(SUM(AX1370*Rates!K$19),4),ROUND(SUM(AX1370*(Rates!J$8/100)),4)))</f>
        <v/>
      </c>
      <c r="AZ1370" s="124" t="str">
        <f t="shared" ref="AZ1370:AZ1433" si="705">IF(AX1370="","",MAX($AC1370,AY1370))</f>
        <v/>
      </c>
      <c r="BA1370" s="125" t="str">
        <f t="shared" ref="BA1370:BA1433" si="706">IF(AX1370="","",SUM(AX1370+AZ1370))</f>
        <v/>
      </c>
      <c r="BB1370" s="115"/>
      <c r="BC1370" s="143"/>
      <c r="BD1370" s="100"/>
      <c r="BE1370" s="100"/>
      <c r="BF1370" s="100"/>
      <c r="BG1370" s="100"/>
    </row>
    <row r="1371" spans="1:59" ht="12.75" customHeight="1" x14ac:dyDescent="0.2">
      <c r="A1371" s="144"/>
      <c r="B1371" s="141"/>
      <c r="C1371" s="141"/>
      <c r="D1371" s="142"/>
      <c r="E1371" s="142"/>
      <c r="F1371" s="142"/>
      <c r="G1371" s="142"/>
      <c r="H1371" s="142"/>
      <c r="I1371" s="129"/>
      <c r="J1371" s="130"/>
      <c r="K1371" s="131" t="str">
        <f t="shared" si="677"/>
        <v/>
      </c>
      <c r="L1371" s="132" t="str">
        <f t="shared" si="678"/>
        <v/>
      </c>
      <c r="M1371" s="133" t="str">
        <f t="shared" si="679"/>
        <v/>
      </c>
      <c r="N1371" s="134" t="str">
        <f>IFERROR(IF(B:B="","",IF(R1371="Beer",SUM(LOOKUP(2,1/(Rates!$B$3:$B$5&lt;=W1371)/(Rates!$C$3:$C$5&gt;=W1371),Rates!$D$3:$D$5)*(X1371/100)*W1371),IF(R1371="Refreshment Beverage",SUM(LOOKUP(2,1/(Rates!$B$7:$B$11&lt;=W1371)/(Rates!$C$7:$C$11&gt;=W1371),Rates!$D$7:$D$11)*(X1371/100)*W1371)))),"")</f>
        <v/>
      </c>
      <c r="O1371" s="134" t="str">
        <f t="shared" si="680"/>
        <v/>
      </c>
      <c r="P1371" s="116"/>
      <c r="Q1371" s="117" t="str">
        <f t="shared" si="681"/>
        <v/>
      </c>
      <c r="R1371" s="128" t="str">
        <f t="shared" si="682"/>
        <v/>
      </c>
      <c r="S1371" s="135" t="str">
        <f>IF(B1371="","",IF(R1371="Refreshment Beverage",VLOOKUP(VALUE(Q1371),Rates!G$15:L$19,2,0),VLOOKUP(VALUE(Q1371),Rates!G$4:L$12,2,0)))</f>
        <v/>
      </c>
      <c r="T1371" s="135" t="str">
        <f t="shared" si="683"/>
        <v/>
      </c>
      <c r="U1371" s="118" t="str">
        <f t="shared" si="684"/>
        <v/>
      </c>
      <c r="V1371" s="135" t="str">
        <f t="shared" si="685"/>
        <v/>
      </c>
      <c r="W1371" s="135" t="str">
        <f t="shared" si="686"/>
        <v/>
      </c>
      <c r="X1371" s="119" t="str">
        <f t="shared" si="687"/>
        <v/>
      </c>
      <c r="Y1371" s="120" t="str">
        <f>IF(B:B="","",IF(R1371="Refreshment Beverage",VLOOKUP(Q1371,Rates!G$15:L$19,6,0)*W1371,VLOOKUP(Q1371,Rates!G$4:L$12,6,0)*W1371))</f>
        <v/>
      </c>
      <c r="Z1371" s="120" t="str">
        <f t="shared" si="688"/>
        <v/>
      </c>
      <c r="AA1371" s="120" t="str">
        <f t="shared" si="689"/>
        <v/>
      </c>
      <c r="AB1371" s="136" t="str">
        <f>IF(B:B="","",IF(R1371="Refreshment Beverage","",IF(AND(R1371="Beer",Q1371=0),SUM(LOOKUP(2,1/(Rates!$B$15:$B$18&lt;=W1371)/(Rates!$C$15:$C$18&gt;=W1371),Rates!$D$15:$D$18)*W1371),VLOOKUP(VALUE(Q:Q),Rates!A:B,2,0)*W1371)))</f>
        <v/>
      </c>
      <c r="AC1371" s="136" t="str">
        <f>IF(B:B="","",IF(R1371="Refreshment Beverage","",IF(AND(R1371="Beer",Q1371=0),SUM(LOOKUP(2,1/(Rates!$B$15:$B$18&lt;=W1371)/(Rates!$C$15:$C$18&gt;=W1371),Rates!$E$15:$E$18)*W1371),VLOOKUP(VALUE(Q:Q),Rates!A:C,3,0)*W1371)))</f>
        <v/>
      </c>
      <c r="AD1371" s="137" t="str">
        <f>IFERROR(IF(B:B="","",IF(R1371="Beer","",IF(VALUE(Q1371)=0,VLOOKUP(VLOOKUP(B:B,#REF!,16,0),Rates!A:E,2,0),VLOOKUP(VALUE(Q1371),Rates!A$31:B$34,2,0)*W1371))),0)</f>
        <v/>
      </c>
      <c r="AE1371" s="121" t="str">
        <f t="shared" si="690"/>
        <v/>
      </c>
      <c r="AF1371" s="138" t="str">
        <f t="shared" si="691"/>
        <v/>
      </c>
      <c r="AG1371" s="122" t="str">
        <f t="shared" si="692"/>
        <v/>
      </c>
      <c r="AH1371" s="123" t="str">
        <f t="shared" si="693"/>
        <v/>
      </c>
      <c r="AI1371" s="139" t="str">
        <f>IF(AE:AE="","",IF(R1371="Refreshment Beverage",AK1371*(Rates!J$19/100),ROUND(SUM(AH1371*(Rates!$J$8/100)),4)))</f>
        <v/>
      </c>
      <c r="AJ1371" s="124" t="str">
        <f t="shared" si="694"/>
        <v/>
      </c>
      <c r="AK1371" s="125" t="str">
        <f t="shared" si="695"/>
        <v/>
      </c>
      <c r="AL1371" s="121" t="str">
        <f t="shared" si="696"/>
        <v/>
      </c>
      <c r="AM1371" s="138" t="str">
        <f>IF(AS1371="","",IF(R1371="Refreshment Beverage",ROUND(AS1371*Rates!K$19,4),ROUND(AO1371*(VLOOKUP(VALUE(Q1371),Rates!G$4:L$12,3,0)),4)))</f>
        <v/>
      </c>
      <c r="AN1371" s="126" t="str">
        <f>IF(AS1371="","",IF(R1371="Refreshment Beverage",AS1371*(Rates!J$19/100),MAX(AM1371,AB1371)))</f>
        <v/>
      </c>
      <c r="AO1371" s="127" t="str">
        <f t="shared" si="697"/>
        <v/>
      </c>
      <c r="AP1371" s="127" t="str">
        <f t="shared" si="698"/>
        <v/>
      </c>
      <c r="AQ1371" s="140" t="str">
        <f>IF(AS1371="","",IF(R1371="Refreshment Beverage",ROUND(SUM(VLOOKUP(Q:Q,Rates!G$15:L$19,3,0)*(AS1371-Y1371-Z1371-AA1371)),4),ROUND(SUM(Rates!$K$8*AS1371),4)))</f>
        <v/>
      </c>
      <c r="AR1371" s="139" t="str">
        <f t="shared" si="699"/>
        <v/>
      </c>
      <c r="AS1371" s="125" t="str">
        <f t="shared" si="700"/>
        <v/>
      </c>
      <c r="AT1371" s="121" t="str">
        <f t="shared" si="701"/>
        <v/>
      </c>
      <c r="AU1371" s="138" t="str">
        <f>IF(AX1371="","",IF(R1371="Refreshment Beverage",ROUND((BA1371-Y1371-Z1371-AA1371)*VLOOKUP(VALUE(Q1371),Rates!G$15:L$19,3,0),4),ROUND(AW1371*(VLOOKUP(VALUE(Q1371),Rates!G:L,3,0)),4)))</f>
        <v/>
      </c>
      <c r="AV1371" s="126" t="str">
        <f t="shared" si="702"/>
        <v/>
      </c>
      <c r="AW1371" s="127" t="str">
        <f t="shared" si="703"/>
        <v/>
      </c>
      <c r="AX1371" s="123" t="str">
        <f t="shared" si="704"/>
        <v/>
      </c>
      <c r="AY1371" s="140" t="str">
        <f>IF(AX1371="","",IF(R1371="Refreshment Beverage",ROUND(SUM(AX1371*Rates!K$19),4),ROUND(SUM(AX1371*(Rates!J$8/100)),4)))</f>
        <v/>
      </c>
      <c r="AZ1371" s="124" t="str">
        <f t="shared" si="705"/>
        <v/>
      </c>
      <c r="BA1371" s="125" t="str">
        <f t="shared" si="706"/>
        <v/>
      </c>
      <c r="BB1371" s="115"/>
      <c r="BC1371" s="143"/>
      <c r="BD1371" s="100"/>
      <c r="BE1371" s="100"/>
      <c r="BF1371" s="100"/>
      <c r="BG1371" s="100"/>
    </row>
    <row r="1372" spans="1:59" ht="12.75" customHeight="1" x14ac:dyDescent="0.2">
      <c r="A1372" s="144"/>
      <c r="B1372" s="141"/>
      <c r="C1372" s="141"/>
      <c r="D1372" s="142"/>
      <c r="E1372" s="142"/>
      <c r="F1372" s="142"/>
      <c r="G1372" s="142"/>
      <c r="H1372" s="142"/>
      <c r="I1372" s="129"/>
      <c r="J1372" s="130"/>
      <c r="K1372" s="131" t="str">
        <f t="shared" si="677"/>
        <v/>
      </c>
      <c r="L1372" s="132" t="str">
        <f t="shared" si="678"/>
        <v/>
      </c>
      <c r="M1372" s="133" t="str">
        <f t="shared" si="679"/>
        <v/>
      </c>
      <c r="N1372" s="134" t="str">
        <f>IFERROR(IF(B:B="","",IF(R1372="Beer",SUM(LOOKUP(2,1/(Rates!$B$3:$B$5&lt;=W1372)/(Rates!$C$3:$C$5&gt;=W1372),Rates!$D$3:$D$5)*(X1372/100)*W1372),IF(R1372="Refreshment Beverage",SUM(LOOKUP(2,1/(Rates!$B$7:$B$11&lt;=W1372)/(Rates!$C$7:$C$11&gt;=W1372),Rates!$D$7:$D$11)*(X1372/100)*W1372)))),"")</f>
        <v/>
      </c>
      <c r="O1372" s="134" t="str">
        <f t="shared" si="680"/>
        <v/>
      </c>
      <c r="P1372" s="116"/>
      <c r="Q1372" s="117" t="str">
        <f t="shared" si="681"/>
        <v/>
      </c>
      <c r="R1372" s="128" t="str">
        <f t="shared" si="682"/>
        <v/>
      </c>
      <c r="S1372" s="135" t="str">
        <f>IF(B1372="","",IF(R1372="Refreshment Beverage",VLOOKUP(VALUE(Q1372),Rates!G$15:L$19,2,0),VLOOKUP(VALUE(Q1372),Rates!G$4:L$12,2,0)))</f>
        <v/>
      </c>
      <c r="T1372" s="135" t="str">
        <f t="shared" si="683"/>
        <v/>
      </c>
      <c r="U1372" s="118" t="str">
        <f t="shared" si="684"/>
        <v/>
      </c>
      <c r="V1372" s="135" t="str">
        <f t="shared" si="685"/>
        <v/>
      </c>
      <c r="W1372" s="135" t="str">
        <f t="shared" si="686"/>
        <v/>
      </c>
      <c r="X1372" s="119" t="str">
        <f t="shared" si="687"/>
        <v/>
      </c>
      <c r="Y1372" s="120" t="str">
        <f>IF(B:B="","",IF(R1372="Refreshment Beverage",VLOOKUP(Q1372,Rates!G$15:L$19,6,0)*W1372,VLOOKUP(Q1372,Rates!G$4:L$12,6,0)*W1372))</f>
        <v/>
      </c>
      <c r="Z1372" s="120" t="str">
        <f t="shared" si="688"/>
        <v/>
      </c>
      <c r="AA1372" s="120" t="str">
        <f t="shared" si="689"/>
        <v/>
      </c>
      <c r="AB1372" s="136" t="str">
        <f>IF(B:B="","",IF(R1372="Refreshment Beverage","",IF(AND(R1372="Beer",Q1372=0),SUM(LOOKUP(2,1/(Rates!$B$15:$B$18&lt;=W1372)/(Rates!$C$15:$C$18&gt;=W1372),Rates!$D$15:$D$18)*W1372),VLOOKUP(VALUE(Q:Q),Rates!A:B,2,0)*W1372)))</f>
        <v/>
      </c>
      <c r="AC1372" s="136" t="str">
        <f>IF(B:B="","",IF(R1372="Refreshment Beverage","",IF(AND(R1372="Beer",Q1372=0),SUM(LOOKUP(2,1/(Rates!$B$15:$B$18&lt;=W1372)/(Rates!$C$15:$C$18&gt;=W1372),Rates!$E$15:$E$18)*W1372),VLOOKUP(VALUE(Q:Q),Rates!A:C,3,0)*W1372)))</f>
        <v/>
      </c>
      <c r="AD1372" s="137" t="str">
        <f>IFERROR(IF(B:B="","",IF(R1372="Beer","",IF(VALUE(Q1372)=0,VLOOKUP(VLOOKUP(B:B,#REF!,16,0),Rates!A:E,2,0),VLOOKUP(VALUE(Q1372),Rates!A$31:B$34,2,0)*W1372))),0)</f>
        <v/>
      </c>
      <c r="AE1372" s="121" t="str">
        <f t="shared" si="690"/>
        <v/>
      </c>
      <c r="AF1372" s="138" t="str">
        <f t="shared" si="691"/>
        <v/>
      </c>
      <c r="AG1372" s="122" t="str">
        <f t="shared" si="692"/>
        <v/>
      </c>
      <c r="AH1372" s="123" t="str">
        <f t="shared" si="693"/>
        <v/>
      </c>
      <c r="AI1372" s="139" t="str">
        <f>IF(AE:AE="","",IF(R1372="Refreshment Beverage",AK1372*(Rates!J$19/100),ROUND(SUM(AH1372*(Rates!$J$8/100)),4)))</f>
        <v/>
      </c>
      <c r="AJ1372" s="124" t="str">
        <f t="shared" si="694"/>
        <v/>
      </c>
      <c r="AK1372" s="125" t="str">
        <f t="shared" si="695"/>
        <v/>
      </c>
      <c r="AL1372" s="121" t="str">
        <f t="shared" si="696"/>
        <v/>
      </c>
      <c r="AM1372" s="138" t="str">
        <f>IF(AS1372="","",IF(R1372="Refreshment Beverage",ROUND(AS1372*Rates!K$19,4),ROUND(AO1372*(VLOOKUP(VALUE(Q1372),Rates!G$4:L$12,3,0)),4)))</f>
        <v/>
      </c>
      <c r="AN1372" s="126" t="str">
        <f>IF(AS1372="","",IF(R1372="Refreshment Beverage",AS1372*(Rates!J$19/100),MAX(AM1372,AB1372)))</f>
        <v/>
      </c>
      <c r="AO1372" s="127" t="str">
        <f t="shared" si="697"/>
        <v/>
      </c>
      <c r="AP1372" s="127" t="str">
        <f t="shared" si="698"/>
        <v/>
      </c>
      <c r="AQ1372" s="140" t="str">
        <f>IF(AS1372="","",IF(R1372="Refreshment Beverage",ROUND(SUM(VLOOKUP(Q:Q,Rates!G$15:L$19,3,0)*(AS1372-Y1372-Z1372-AA1372)),4),ROUND(SUM(Rates!$K$8*AS1372),4)))</f>
        <v/>
      </c>
      <c r="AR1372" s="139" t="str">
        <f t="shared" si="699"/>
        <v/>
      </c>
      <c r="AS1372" s="125" t="str">
        <f t="shared" si="700"/>
        <v/>
      </c>
      <c r="AT1372" s="121" t="str">
        <f t="shared" si="701"/>
        <v/>
      </c>
      <c r="AU1372" s="138" t="str">
        <f>IF(AX1372="","",IF(R1372="Refreshment Beverage",ROUND((BA1372-Y1372-Z1372-AA1372)*VLOOKUP(VALUE(Q1372),Rates!G$15:L$19,3,0),4),ROUND(AW1372*(VLOOKUP(VALUE(Q1372),Rates!G:L,3,0)),4)))</f>
        <v/>
      </c>
      <c r="AV1372" s="126" t="str">
        <f t="shared" si="702"/>
        <v/>
      </c>
      <c r="AW1372" s="127" t="str">
        <f t="shared" si="703"/>
        <v/>
      </c>
      <c r="AX1372" s="123" t="str">
        <f t="shared" si="704"/>
        <v/>
      </c>
      <c r="AY1372" s="140" t="str">
        <f>IF(AX1372="","",IF(R1372="Refreshment Beverage",ROUND(SUM(AX1372*Rates!K$19),4),ROUND(SUM(AX1372*(Rates!J$8/100)),4)))</f>
        <v/>
      </c>
      <c r="AZ1372" s="124" t="str">
        <f t="shared" si="705"/>
        <v/>
      </c>
      <c r="BA1372" s="125" t="str">
        <f t="shared" si="706"/>
        <v/>
      </c>
      <c r="BB1372" s="115"/>
      <c r="BC1372" s="143"/>
      <c r="BD1372" s="100"/>
      <c r="BE1372" s="100"/>
      <c r="BF1372" s="100"/>
      <c r="BG1372" s="100"/>
    </row>
    <row r="1373" spans="1:59" ht="12.75" customHeight="1" x14ac:dyDescent="0.2">
      <c r="A1373" s="144"/>
      <c r="B1373" s="141"/>
      <c r="C1373" s="141"/>
      <c r="D1373" s="142"/>
      <c r="E1373" s="142"/>
      <c r="F1373" s="142"/>
      <c r="G1373" s="142"/>
      <c r="H1373" s="142"/>
      <c r="I1373" s="129"/>
      <c r="J1373" s="130"/>
      <c r="K1373" s="131" t="str">
        <f t="shared" si="677"/>
        <v/>
      </c>
      <c r="L1373" s="132" t="str">
        <f t="shared" si="678"/>
        <v/>
      </c>
      <c r="M1373" s="133" t="str">
        <f t="shared" si="679"/>
        <v/>
      </c>
      <c r="N1373" s="134" t="str">
        <f>IFERROR(IF(B:B="","",IF(R1373="Beer",SUM(LOOKUP(2,1/(Rates!$B$3:$B$5&lt;=W1373)/(Rates!$C$3:$C$5&gt;=W1373),Rates!$D$3:$D$5)*(X1373/100)*W1373),IF(R1373="Refreshment Beverage",SUM(LOOKUP(2,1/(Rates!$B$7:$B$11&lt;=W1373)/(Rates!$C$7:$C$11&gt;=W1373),Rates!$D$7:$D$11)*(X1373/100)*W1373)))),"")</f>
        <v/>
      </c>
      <c r="O1373" s="134" t="str">
        <f t="shared" si="680"/>
        <v/>
      </c>
      <c r="P1373" s="116"/>
      <c r="Q1373" s="117" t="str">
        <f t="shared" si="681"/>
        <v/>
      </c>
      <c r="R1373" s="128" t="str">
        <f t="shared" si="682"/>
        <v/>
      </c>
      <c r="S1373" s="135" t="str">
        <f>IF(B1373="","",IF(R1373="Refreshment Beverage",VLOOKUP(VALUE(Q1373),Rates!G$15:L$19,2,0),VLOOKUP(VALUE(Q1373),Rates!G$4:L$12,2,0)))</f>
        <v/>
      </c>
      <c r="T1373" s="135" t="str">
        <f t="shared" si="683"/>
        <v/>
      </c>
      <c r="U1373" s="118" t="str">
        <f t="shared" si="684"/>
        <v/>
      </c>
      <c r="V1373" s="135" t="str">
        <f t="shared" si="685"/>
        <v/>
      </c>
      <c r="W1373" s="135" t="str">
        <f t="shared" si="686"/>
        <v/>
      </c>
      <c r="X1373" s="119" t="str">
        <f t="shared" si="687"/>
        <v/>
      </c>
      <c r="Y1373" s="120" t="str">
        <f>IF(B:B="","",IF(R1373="Refreshment Beverage",VLOOKUP(Q1373,Rates!G$15:L$19,6,0)*W1373,VLOOKUP(Q1373,Rates!G$4:L$12,6,0)*W1373))</f>
        <v/>
      </c>
      <c r="Z1373" s="120" t="str">
        <f t="shared" si="688"/>
        <v/>
      </c>
      <c r="AA1373" s="120" t="str">
        <f t="shared" si="689"/>
        <v/>
      </c>
      <c r="AB1373" s="136" t="str">
        <f>IF(B:B="","",IF(R1373="Refreshment Beverage","",IF(AND(R1373="Beer",Q1373=0),SUM(LOOKUP(2,1/(Rates!$B$15:$B$18&lt;=W1373)/(Rates!$C$15:$C$18&gt;=W1373),Rates!$D$15:$D$18)*W1373),VLOOKUP(VALUE(Q:Q),Rates!A:B,2,0)*W1373)))</f>
        <v/>
      </c>
      <c r="AC1373" s="136" t="str">
        <f>IF(B:B="","",IF(R1373="Refreshment Beverage","",IF(AND(R1373="Beer",Q1373=0),SUM(LOOKUP(2,1/(Rates!$B$15:$B$18&lt;=W1373)/(Rates!$C$15:$C$18&gt;=W1373),Rates!$E$15:$E$18)*W1373),VLOOKUP(VALUE(Q:Q),Rates!A:C,3,0)*W1373)))</f>
        <v/>
      </c>
      <c r="AD1373" s="137" t="str">
        <f>IFERROR(IF(B:B="","",IF(R1373="Beer","",IF(VALUE(Q1373)=0,VLOOKUP(VLOOKUP(B:B,#REF!,16,0),Rates!A:E,2,0),VLOOKUP(VALUE(Q1373),Rates!A$31:B$34,2,0)*W1373))),0)</f>
        <v/>
      </c>
      <c r="AE1373" s="121" t="str">
        <f t="shared" si="690"/>
        <v/>
      </c>
      <c r="AF1373" s="138" t="str">
        <f t="shared" si="691"/>
        <v/>
      </c>
      <c r="AG1373" s="122" t="str">
        <f t="shared" si="692"/>
        <v/>
      </c>
      <c r="AH1373" s="123" t="str">
        <f t="shared" si="693"/>
        <v/>
      </c>
      <c r="AI1373" s="139" t="str">
        <f>IF(AE:AE="","",IF(R1373="Refreshment Beverage",AK1373*(Rates!J$19/100),ROUND(SUM(AH1373*(Rates!$J$8/100)),4)))</f>
        <v/>
      </c>
      <c r="AJ1373" s="124" t="str">
        <f t="shared" si="694"/>
        <v/>
      </c>
      <c r="AK1373" s="125" t="str">
        <f t="shared" si="695"/>
        <v/>
      </c>
      <c r="AL1373" s="121" t="str">
        <f t="shared" si="696"/>
        <v/>
      </c>
      <c r="AM1373" s="138" t="str">
        <f>IF(AS1373="","",IF(R1373="Refreshment Beverage",ROUND(AS1373*Rates!K$19,4),ROUND(AO1373*(VLOOKUP(VALUE(Q1373),Rates!G$4:L$12,3,0)),4)))</f>
        <v/>
      </c>
      <c r="AN1373" s="126" t="str">
        <f>IF(AS1373="","",IF(R1373="Refreshment Beverage",AS1373*(Rates!J$19/100),MAX(AM1373,AB1373)))</f>
        <v/>
      </c>
      <c r="AO1373" s="127" t="str">
        <f t="shared" si="697"/>
        <v/>
      </c>
      <c r="AP1373" s="127" t="str">
        <f t="shared" si="698"/>
        <v/>
      </c>
      <c r="AQ1373" s="140" t="str">
        <f>IF(AS1373="","",IF(R1373="Refreshment Beverage",ROUND(SUM(VLOOKUP(Q:Q,Rates!G$15:L$19,3,0)*(AS1373-Y1373-Z1373-AA1373)),4),ROUND(SUM(Rates!$K$8*AS1373),4)))</f>
        <v/>
      </c>
      <c r="AR1373" s="139" t="str">
        <f t="shared" si="699"/>
        <v/>
      </c>
      <c r="AS1373" s="125" t="str">
        <f t="shared" si="700"/>
        <v/>
      </c>
      <c r="AT1373" s="121" t="str">
        <f t="shared" si="701"/>
        <v/>
      </c>
      <c r="AU1373" s="138" t="str">
        <f>IF(AX1373="","",IF(R1373="Refreshment Beverage",ROUND((BA1373-Y1373-Z1373-AA1373)*VLOOKUP(VALUE(Q1373),Rates!G$15:L$19,3,0),4),ROUND(AW1373*(VLOOKUP(VALUE(Q1373),Rates!G:L,3,0)),4)))</f>
        <v/>
      </c>
      <c r="AV1373" s="126" t="str">
        <f t="shared" si="702"/>
        <v/>
      </c>
      <c r="AW1373" s="127" t="str">
        <f t="shared" si="703"/>
        <v/>
      </c>
      <c r="AX1373" s="123" t="str">
        <f t="shared" si="704"/>
        <v/>
      </c>
      <c r="AY1373" s="140" t="str">
        <f>IF(AX1373="","",IF(R1373="Refreshment Beverage",ROUND(SUM(AX1373*Rates!K$19),4),ROUND(SUM(AX1373*(Rates!J$8/100)),4)))</f>
        <v/>
      </c>
      <c r="AZ1373" s="124" t="str">
        <f t="shared" si="705"/>
        <v/>
      </c>
      <c r="BA1373" s="125" t="str">
        <f t="shared" si="706"/>
        <v/>
      </c>
      <c r="BB1373" s="115"/>
      <c r="BC1373" s="143"/>
      <c r="BD1373" s="100"/>
      <c r="BE1373" s="100"/>
      <c r="BF1373" s="100"/>
      <c r="BG1373" s="100"/>
    </row>
    <row r="1374" spans="1:59" ht="12.75" customHeight="1" x14ac:dyDescent="0.2">
      <c r="A1374" s="144"/>
      <c r="B1374" s="141"/>
      <c r="C1374" s="141"/>
      <c r="D1374" s="142"/>
      <c r="E1374" s="142"/>
      <c r="F1374" s="142"/>
      <c r="G1374" s="142"/>
      <c r="H1374" s="142"/>
      <c r="I1374" s="129"/>
      <c r="J1374" s="130"/>
      <c r="K1374" s="131" t="str">
        <f t="shared" si="677"/>
        <v/>
      </c>
      <c r="L1374" s="132" t="str">
        <f t="shared" si="678"/>
        <v/>
      </c>
      <c r="M1374" s="133" t="str">
        <f t="shared" si="679"/>
        <v/>
      </c>
      <c r="N1374" s="134" t="str">
        <f>IFERROR(IF(B:B="","",IF(R1374="Beer",SUM(LOOKUP(2,1/(Rates!$B$3:$B$5&lt;=W1374)/(Rates!$C$3:$C$5&gt;=W1374),Rates!$D$3:$D$5)*(X1374/100)*W1374),IF(R1374="Refreshment Beverage",SUM(LOOKUP(2,1/(Rates!$B$7:$B$11&lt;=W1374)/(Rates!$C$7:$C$11&gt;=W1374),Rates!$D$7:$D$11)*(X1374/100)*W1374)))),"")</f>
        <v/>
      </c>
      <c r="O1374" s="134" t="str">
        <f t="shared" si="680"/>
        <v/>
      </c>
      <c r="P1374" s="116"/>
      <c r="Q1374" s="117" t="str">
        <f t="shared" si="681"/>
        <v/>
      </c>
      <c r="R1374" s="128" t="str">
        <f t="shared" si="682"/>
        <v/>
      </c>
      <c r="S1374" s="135" t="str">
        <f>IF(B1374="","",IF(R1374="Refreshment Beverage",VLOOKUP(VALUE(Q1374),Rates!G$15:L$19,2,0),VLOOKUP(VALUE(Q1374),Rates!G$4:L$12,2,0)))</f>
        <v/>
      </c>
      <c r="T1374" s="135" t="str">
        <f t="shared" si="683"/>
        <v/>
      </c>
      <c r="U1374" s="118" t="str">
        <f t="shared" si="684"/>
        <v/>
      </c>
      <c r="V1374" s="135" t="str">
        <f t="shared" si="685"/>
        <v/>
      </c>
      <c r="W1374" s="135" t="str">
        <f t="shared" si="686"/>
        <v/>
      </c>
      <c r="X1374" s="119" t="str">
        <f t="shared" si="687"/>
        <v/>
      </c>
      <c r="Y1374" s="120" t="str">
        <f>IF(B:B="","",IF(R1374="Refreshment Beverage",VLOOKUP(Q1374,Rates!G$15:L$19,6,0)*W1374,VLOOKUP(Q1374,Rates!G$4:L$12,6,0)*W1374))</f>
        <v/>
      </c>
      <c r="Z1374" s="120" t="str">
        <f t="shared" si="688"/>
        <v/>
      </c>
      <c r="AA1374" s="120" t="str">
        <f t="shared" si="689"/>
        <v/>
      </c>
      <c r="AB1374" s="136" t="str">
        <f>IF(B:B="","",IF(R1374="Refreshment Beverage","",IF(AND(R1374="Beer",Q1374=0),SUM(LOOKUP(2,1/(Rates!$B$15:$B$18&lt;=W1374)/(Rates!$C$15:$C$18&gt;=W1374),Rates!$D$15:$D$18)*W1374),VLOOKUP(VALUE(Q:Q),Rates!A:B,2,0)*W1374)))</f>
        <v/>
      </c>
      <c r="AC1374" s="136" t="str">
        <f>IF(B:B="","",IF(R1374="Refreshment Beverage","",IF(AND(R1374="Beer",Q1374=0),SUM(LOOKUP(2,1/(Rates!$B$15:$B$18&lt;=W1374)/(Rates!$C$15:$C$18&gt;=W1374),Rates!$E$15:$E$18)*W1374),VLOOKUP(VALUE(Q:Q),Rates!A:C,3,0)*W1374)))</f>
        <v/>
      </c>
      <c r="AD1374" s="137" t="str">
        <f>IFERROR(IF(B:B="","",IF(R1374="Beer","",IF(VALUE(Q1374)=0,VLOOKUP(VLOOKUP(B:B,#REF!,16,0),Rates!A:E,2,0),VLOOKUP(VALUE(Q1374),Rates!A$31:B$34,2,0)*W1374))),0)</f>
        <v/>
      </c>
      <c r="AE1374" s="121" t="str">
        <f t="shared" si="690"/>
        <v/>
      </c>
      <c r="AF1374" s="138" t="str">
        <f t="shared" si="691"/>
        <v/>
      </c>
      <c r="AG1374" s="122" t="str">
        <f t="shared" si="692"/>
        <v/>
      </c>
      <c r="AH1374" s="123" t="str">
        <f t="shared" si="693"/>
        <v/>
      </c>
      <c r="AI1374" s="139" t="str">
        <f>IF(AE:AE="","",IF(R1374="Refreshment Beverage",AK1374*(Rates!J$19/100),ROUND(SUM(AH1374*(Rates!$J$8/100)),4)))</f>
        <v/>
      </c>
      <c r="AJ1374" s="124" t="str">
        <f t="shared" si="694"/>
        <v/>
      </c>
      <c r="AK1374" s="125" t="str">
        <f t="shared" si="695"/>
        <v/>
      </c>
      <c r="AL1374" s="121" t="str">
        <f t="shared" si="696"/>
        <v/>
      </c>
      <c r="AM1374" s="138" t="str">
        <f>IF(AS1374="","",IF(R1374="Refreshment Beverage",ROUND(AS1374*Rates!K$19,4),ROUND(AO1374*(VLOOKUP(VALUE(Q1374),Rates!G$4:L$12,3,0)),4)))</f>
        <v/>
      </c>
      <c r="AN1374" s="126" t="str">
        <f>IF(AS1374="","",IF(R1374="Refreshment Beverage",AS1374*(Rates!J$19/100),MAX(AM1374,AB1374)))</f>
        <v/>
      </c>
      <c r="AO1374" s="127" t="str">
        <f t="shared" si="697"/>
        <v/>
      </c>
      <c r="AP1374" s="127" t="str">
        <f t="shared" si="698"/>
        <v/>
      </c>
      <c r="AQ1374" s="140" t="str">
        <f>IF(AS1374="","",IF(R1374="Refreshment Beverage",ROUND(SUM(VLOOKUP(Q:Q,Rates!G$15:L$19,3,0)*(AS1374-Y1374-Z1374-AA1374)),4),ROUND(SUM(Rates!$K$8*AS1374),4)))</f>
        <v/>
      </c>
      <c r="AR1374" s="139" t="str">
        <f t="shared" si="699"/>
        <v/>
      </c>
      <c r="AS1374" s="125" t="str">
        <f t="shared" si="700"/>
        <v/>
      </c>
      <c r="AT1374" s="121" t="str">
        <f t="shared" si="701"/>
        <v/>
      </c>
      <c r="AU1374" s="138" t="str">
        <f>IF(AX1374="","",IF(R1374="Refreshment Beverage",ROUND((BA1374-Y1374-Z1374-AA1374)*VLOOKUP(VALUE(Q1374),Rates!G$15:L$19,3,0),4),ROUND(AW1374*(VLOOKUP(VALUE(Q1374),Rates!G:L,3,0)),4)))</f>
        <v/>
      </c>
      <c r="AV1374" s="126" t="str">
        <f t="shared" si="702"/>
        <v/>
      </c>
      <c r="AW1374" s="127" t="str">
        <f t="shared" si="703"/>
        <v/>
      </c>
      <c r="AX1374" s="123" t="str">
        <f t="shared" si="704"/>
        <v/>
      </c>
      <c r="AY1374" s="140" t="str">
        <f>IF(AX1374="","",IF(R1374="Refreshment Beverage",ROUND(SUM(AX1374*Rates!K$19),4),ROUND(SUM(AX1374*(Rates!J$8/100)),4)))</f>
        <v/>
      </c>
      <c r="AZ1374" s="124" t="str">
        <f t="shared" si="705"/>
        <v/>
      </c>
      <c r="BA1374" s="125" t="str">
        <f t="shared" si="706"/>
        <v/>
      </c>
      <c r="BB1374" s="115"/>
      <c r="BC1374" s="143"/>
      <c r="BD1374" s="100"/>
      <c r="BE1374" s="100"/>
      <c r="BF1374" s="100"/>
      <c r="BG1374" s="100"/>
    </row>
    <row r="1375" spans="1:59" ht="12.75" customHeight="1" x14ac:dyDescent="0.2">
      <c r="A1375" s="144"/>
      <c r="B1375" s="141"/>
      <c r="C1375" s="141"/>
      <c r="D1375" s="142"/>
      <c r="E1375" s="142"/>
      <c r="F1375" s="142"/>
      <c r="G1375" s="142"/>
      <c r="H1375" s="142"/>
      <c r="I1375" s="129"/>
      <c r="J1375" s="130"/>
      <c r="K1375" s="131" t="str">
        <f t="shared" si="677"/>
        <v/>
      </c>
      <c r="L1375" s="132" t="str">
        <f t="shared" si="678"/>
        <v/>
      </c>
      <c r="M1375" s="133" t="str">
        <f t="shared" si="679"/>
        <v/>
      </c>
      <c r="N1375" s="134" t="str">
        <f>IFERROR(IF(B:B="","",IF(R1375="Beer",SUM(LOOKUP(2,1/(Rates!$B$3:$B$5&lt;=W1375)/(Rates!$C$3:$C$5&gt;=W1375),Rates!$D$3:$D$5)*(X1375/100)*W1375),IF(R1375="Refreshment Beverage",SUM(LOOKUP(2,1/(Rates!$B$7:$B$11&lt;=W1375)/(Rates!$C$7:$C$11&gt;=W1375),Rates!$D$7:$D$11)*(X1375/100)*W1375)))),"")</f>
        <v/>
      </c>
      <c r="O1375" s="134" t="str">
        <f t="shared" si="680"/>
        <v/>
      </c>
      <c r="P1375" s="116"/>
      <c r="Q1375" s="117" t="str">
        <f t="shared" si="681"/>
        <v/>
      </c>
      <c r="R1375" s="128" t="str">
        <f t="shared" si="682"/>
        <v/>
      </c>
      <c r="S1375" s="135" t="str">
        <f>IF(B1375="","",IF(R1375="Refreshment Beverage",VLOOKUP(VALUE(Q1375),Rates!G$15:L$19,2,0),VLOOKUP(VALUE(Q1375),Rates!G$4:L$12,2,0)))</f>
        <v/>
      </c>
      <c r="T1375" s="135" t="str">
        <f t="shared" si="683"/>
        <v/>
      </c>
      <c r="U1375" s="118" t="str">
        <f t="shared" si="684"/>
        <v/>
      </c>
      <c r="V1375" s="135" t="str">
        <f t="shared" si="685"/>
        <v/>
      </c>
      <c r="W1375" s="135" t="str">
        <f t="shared" si="686"/>
        <v/>
      </c>
      <c r="X1375" s="119" t="str">
        <f t="shared" si="687"/>
        <v/>
      </c>
      <c r="Y1375" s="120" t="str">
        <f>IF(B:B="","",IF(R1375="Refreshment Beverage",VLOOKUP(Q1375,Rates!G$15:L$19,6,0)*W1375,VLOOKUP(Q1375,Rates!G$4:L$12,6,0)*W1375))</f>
        <v/>
      </c>
      <c r="Z1375" s="120" t="str">
        <f t="shared" si="688"/>
        <v/>
      </c>
      <c r="AA1375" s="120" t="str">
        <f t="shared" si="689"/>
        <v/>
      </c>
      <c r="AB1375" s="136" t="str">
        <f>IF(B:B="","",IF(R1375="Refreshment Beverage","",IF(AND(R1375="Beer",Q1375=0),SUM(LOOKUP(2,1/(Rates!$B$15:$B$18&lt;=W1375)/(Rates!$C$15:$C$18&gt;=W1375),Rates!$D$15:$D$18)*W1375),VLOOKUP(VALUE(Q:Q),Rates!A:B,2,0)*W1375)))</f>
        <v/>
      </c>
      <c r="AC1375" s="136" t="str">
        <f>IF(B:B="","",IF(R1375="Refreshment Beverage","",IF(AND(R1375="Beer",Q1375=0),SUM(LOOKUP(2,1/(Rates!$B$15:$B$18&lt;=W1375)/(Rates!$C$15:$C$18&gt;=W1375),Rates!$E$15:$E$18)*W1375),VLOOKUP(VALUE(Q:Q),Rates!A:C,3,0)*W1375)))</f>
        <v/>
      </c>
      <c r="AD1375" s="137" t="str">
        <f>IFERROR(IF(B:B="","",IF(R1375="Beer","",IF(VALUE(Q1375)=0,VLOOKUP(VLOOKUP(B:B,#REF!,16,0),Rates!A:E,2,0),VLOOKUP(VALUE(Q1375),Rates!A$31:B$34,2,0)*W1375))),0)</f>
        <v/>
      </c>
      <c r="AE1375" s="121" t="str">
        <f t="shared" si="690"/>
        <v/>
      </c>
      <c r="AF1375" s="138" t="str">
        <f t="shared" si="691"/>
        <v/>
      </c>
      <c r="AG1375" s="122" t="str">
        <f t="shared" si="692"/>
        <v/>
      </c>
      <c r="AH1375" s="123" t="str">
        <f t="shared" si="693"/>
        <v/>
      </c>
      <c r="AI1375" s="139" t="str">
        <f>IF(AE:AE="","",IF(R1375="Refreshment Beverage",AK1375*(Rates!J$19/100),ROUND(SUM(AH1375*(Rates!$J$8/100)),4)))</f>
        <v/>
      </c>
      <c r="AJ1375" s="124" t="str">
        <f t="shared" si="694"/>
        <v/>
      </c>
      <c r="AK1375" s="125" t="str">
        <f t="shared" si="695"/>
        <v/>
      </c>
      <c r="AL1375" s="121" t="str">
        <f t="shared" si="696"/>
        <v/>
      </c>
      <c r="AM1375" s="138" t="str">
        <f>IF(AS1375="","",IF(R1375="Refreshment Beverage",ROUND(AS1375*Rates!K$19,4),ROUND(AO1375*(VLOOKUP(VALUE(Q1375),Rates!G$4:L$12,3,0)),4)))</f>
        <v/>
      </c>
      <c r="AN1375" s="126" t="str">
        <f>IF(AS1375="","",IF(R1375="Refreshment Beverage",AS1375*(Rates!J$19/100),MAX(AM1375,AB1375)))</f>
        <v/>
      </c>
      <c r="AO1375" s="127" t="str">
        <f t="shared" si="697"/>
        <v/>
      </c>
      <c r="AP1375" s="127" t="str">
        <f t="shared" si="698"/>
        <v/>
      </c>
      <c r="AQ1375" s="140" t="str">
        <f>IF(AS1375="","",IF(R1375="Refreshment Beverage",ROUND(SUM(VLOOKUP(Q:Q,Rates!G$15:L$19,3,0)*(AS1375-Y1375-Z1375-AA1375)),4),ROUND(SUM(Rates!$K$8*AS1375),4)))</f>
        <v/>
      </c>
      <c r="AR1375" s="139" t="str">
        <f t="shared" si="699"/>
        <v/>
      </c>
      <c r="AS1375" s="125" t="str">
        <f t="shared" si="700"/>
        <v/>
      </c>
      <c r="AT1375" s="121" t="str">
        <f t="shared" si="701"/>
        <v/>
      </c>
      <c r="AU1375" s="138" t="str">
        <f>IF(AX1375="","",IF(R1375="Refreshment Beverage",ROUND((BA1375-Y1375-Z1375-AA1375)*VLOOKUP(VALUE(Q1375),Rates!G$15:L$19,3,0),4),ROUND(AW1375*(VLOOKUP(VALUE(Q1375),Rates!G:L,3,0)),4)))</f>
        <v/>
      </c>
      <c r="AV1375" s="126" t="str">
        <f t="shared" si="702"/>
        <v/>
      </c>
      <c r="AW1375" s="127" t="str">
        <f t="shared" si="703"/>
        <v/>
      </c>
      <c r="AX1375" s="123" t="str">
        <f t="shared" si="704"/>
        <v/>
      </c>
      <c r="AY1375" s="140" t="str">
        <f>IF(AX1375="","",IF(R1375="Refreshment Beverage",ROUND(SUM(AX1375*Rates!K$19),4),ROUND(SUM(AX1375*(Rates!J$8/100)),4)))</f>
        <v/>
      </c>
      <c r="AZ1375" s="124" t="str">
        <f t="shared" si="705"/>
        <v/>
      </c>
      <c r="BA1375" s="125" t="str">
        <f t="shared" si="706"/>
        <v/>
      </c>
      <c r="BB1375" s="115"/>
      <c r="BC1375" s="143"/>
      <c r="BD1375" s="100"/>
      <c r="BE1375" s="100"/>
      <c r="BF1375" s="100"/>
      <c r="BG1375" s="100"/>
    </row>
    <row r="1376" spans="1:59" ht="12.75" customHeight="1" x14ac:dyDescent="0.2">
      <c r="A1376" s="144"/>
      <c r="B1376" s="141"/>
      <c r="C1376" s="141"/>
      <c r="D1376" s="142"/>
      <c r="E1376" s="142"/>
      <c r="F1376" s="142"/>
      <c r="G1376" s="142"/>
      <c r="H1376" s="142"/>
      <c r="I1376" s="129"/>
      <c r="J1376" s="130"/>
      <c r="K1376" s="131" t="str">
        <f t="shared" si="677"/>
        <v/>
      </c>
      <c r="L1376" s="132" t="str">
        <f t="shared" si="678"/>
        <v/>
      </c>
      <c r="M1376" s="133" t="str">
        <f t="shared" si="679"/>
        <v/>
      </c>
      <c r="N1376" s="134" t="str">
        <f>IFERROR(IF(B:B="","",IF(R1376="Beer",SUM(LOOKUP(2,1/(Rates!$B$3:$B$5&lt;=W1376)/(Rates!$C$3:$C$5&gt;=W1376),Rates!$D$3:$D$5)*(X1376/100)*W1376),IF(R1376="Refreshment Beverage",SUM(LOOKUP(2,1/(Rates!$B$7:$B$11&lt;=W1376)/(Rates!$C$7:$C$11&gt;=W1376),Rates!$D$7:$D$11)*(X1376/100)*W1376)))),"")</f>
        <v/>
      </c>
      <c r="O1376" s="134" t="str">
        <f t="shared" si="680"/>
        <v/>
      </c>
      <c r="P1376" s="116"/>
      <c r="Q1376" s="117" t="str">
        <f t="shared" si="681"/>
        <v/>
      </c>
      <c r="R1376" s="128" t="str">
        <f t="shared" si="682"/>
        <v/>
      </c>
      <c r="S1376" s="135" t="str">
        <f>IF(B1376="","",IF(R1376="Refreshment Beverage",VLOOKUP(VALUE(Q1376),Rates!G$15:L$19,2,0),VLOOKUP(VALUE(Q1376),Rates!G$4:L$12,2,0)))</f>
        <v/>
      </c>
      <c r="T1376" s="135" t="str">
        <f t="shared" si="683"/>
        <v/>
      </c>
      <c r="U1376" s="118" t="str">
        <f t="shared" si="684"/>
        <v/>
      </c>
      <c r="V1376" s="135" t="str">
        <f t="shared" si="685"/>
        <v/>
      </c>
      <c r="W1376" s="135" t="str">
        <f t="shared" si="686"/>
        <v/>
      </c>
      <c r="X1376" s="119" t="str">
        <f t="shared" si="687"/>
        <v/>
      </c>
      <c r="Y1376" s="120" t="str">
        <f>IF(B:B="","",IF(R1376="Refreshment Beverage",VLOOKUP(Q1376,Rates!G$15:L$19,6,0)*W1376,VLOOKUP(Q1376,Rates!G$4:L$12,6,0)*W1376))</f>
        <v/>
      </c>
      <c r="Z1376" s="120" t="str">
        <f t="shared" si="688"/>
        <v/>
      </c>
      <c r="AA1376" s="120" t="str">
        <f t="shared" si="689"/>
        <v/>
      </c>
      <c r="AB1376" s="136" t="str">
        <f>IF(B:B="","",IF(R1376="Refreshment Beverage","",IF(AND(R1376="Beer",Q1376=0),SUM(LOOKUP(2,1/(Rates!$B$15:$B$18&lt;=W1376)/(Rates!$C$15:$C$18&gt;=W1376),Rates!$D$15:$D$18)*W1376),VLOOKUP(VALUE(Q:Q),Rates!A:B,2,0)*W1376)))</f>
        <v/>
      </c>
      <c r="AC1376" s="136" t="str">
        <f>IF(B:B="","",IF(R1376="Refreshment Beverage","",IF(AND(R1376="Beer",Q1376=0),SUM(LOOKUP(2,1/(Rates!$B$15:$B$18&lt;=W1376)/(Rates!$C$15:$C$18&gt;=W1376),Rates!$E$15:$E$18)*W1376),VLOOKUP(VALUE(Q:Q),Rates!A:C,3,0)*W1376)))</f>
        <v/>
      </c>
      <c r="AD1376" s="137" t="str">
        <f>IFERROR(IF(B:B="","",IF(R1376="Beer","",IF(VALUE(Q1376)=0,VLOOKUP(VLOOKUP(B:B,#REF!,16,0),Rates!A:E,2,0),VLOOKUP(VALUE(Q1376),Rates!A$31:B$34,2,0)*W1376))),0)</f>
        <v/>
      </c>
      <c r="AE1376" s="121" t="str">
        <f t="shared" si="690"/>
        <v/>
      </c>
      <c r="AF1376" s="138" t="str">
        <f t="shared" si="691"/>
        <v/>
      </c>
      <c r="AG1376" s="122" t="str">
        <f t="shared" si="692"/>
        <v/>
      </c>
      <c r="AH1376" s="123" t="str">
        <f t="shared" si="693"/>
        <v/>
      </c>
      <c r="AI1376" s="139" t="str">
        <f>IF(AE:AE="","",IF(R1376="Refreshment Beverage",AK1376*(Rates!J$19/100),ROUND(SUM(AH1376*(Rates!$J$8/100)),4)))</f>
        <v/>
      </c>
      <c r="AJ1376" s="124" t="str">
        <f t="shared" si="694"/>
        <v/>
      </c>
      <c r="AK1376" s="125" t="str">
        <f t="shared" si="695"/>
        <v/>
      </c>
      <c r="AL1376" s="121" t="str">
        <f t="shared" si="696"/>
        <v/>
      </c>
      <c r="AM1376" s="138" t="str">
        <f>IF(AS1376="","",IF(R1376="Refreshment Beverage",ROUND(AS1376*Rates!K$19,4),ROUND(AO1376*(VLOOKUP(VALUE(Q1376),Rates!G$4:L$12,3,0)),4)))</f>
        <v/>
      </c>
      <c r="AN1376" s="126" t="str">
        <f>IF(AS1376="","",IF(R1376="Refreshment Beverage",AS1376*(Rates!J$19/100),MAX(AM1376,AB1376)))</f>
        <v/>
      </c>
      <c r="AO1376" s="127" t="str">
        <f t="shared" si="697"/>
        <v/>
      </c>
      <c r="AP1376" s="127" t="str">
        <f t="shared" si="698"/>
        <v/>
      </c>
      <c r="AQ1376" s="140" t="str">
        <f>IF(AS1376="","",IF(R1376="Refreshment Beverage",ROUND(SUM(VLOOKUP(Q:Q,Rates!G$15:L$19,3,0)*(AS1376-Y1376-Z1376-AA1376)),4),ROUND(SUM(Rates!$K$8*AS1376),4)))</f>
        <v/>
      </c>
      <c r="AR1376" s="139" t="str">
        <f t="shared" si="699"/>
        <v/>
      </c>
      <c r="AS1376" s="125" t="str">
        <f t="shared" si="700"/>
        <v/>
      </c>
      <c r="AT1376" s="121" t="str">
        <f t="shared" si="701"/>
        <v/>
      </c>
      <c r="AU1376" s="138" t="str">
        <f>IF(AX1376="","",IF(R1376="Refreshment Beverage",ROUND((BA1376-Y1376-Z1376-AA1376)*VLOOKUP(VALUE(Q1376),Rates!G$15:L$19,3,0),4),ROUND(AW1376*(VLOOKUP(VALUE(Q1376),Rates!G:L,3,0)),4)))</f>
        <v/>
      </c>
      <c r="AV1376" s="126" t="str">
        <f t="shared" si="702"/>
        <v/>
      </c>
      <c r="AW1376" s="127" t="str">
        <f t="shared" si="703"/>
        <v/>
      </c>
      <c r="AX1376" s="123" t="str">
        <f t="shared" si="704"/>
        <v/>
      </c>
      <c r="AY1376" s="140" t="str">
        <f>IF(AX1376="","",IF(R1376="Refreshment Beverage",ROUND(SUM(AX1376*Rates!K$19),4),ROUND(SUM(AX1376*(Rates!J$8/100)),4)))</f>
        <v/>
      </c>
      <c r="AZ1376" s="124" t="str">
        <f t="shared" si="705"/>
        <v/>
      </c>
      <c r="BA1376" s="125" t="str">
        <f t="shared" si="706"/>
        <v/>
      </c>
      <c r="BB1376" s="115"/>
      <c r="BC1376" s="143"/>
      <c r="BD1376" s="100"/>
      <c r="BE1376" s="100"/>
      <c r="BF1376" s="100"/>
      <c r="BG1376" s="100"/>
    </row>
    <row r="1377" spans="1:59" ht="12.75" customHeight="1" x14ac:dyDescent="0.2">
      <c r="A1377" s="144"/>
      <c r="B1377" s="141"/>
      <c r="C1377" s="141"/>
      <c r="D1377" s="142"/>
      <c r="E1377" s="142"/>
      <c r="F1377" s="142"/>
      <c r="G1377" s="142"/>
      <c r="H1377" s="142"/>
      <c r="I1377" s="129"/>
      <c r="J1377" s="130"/>
      <c r="K1377" s="131" t="str">
        <f t="shared" si="677"/>
        <v/>
      </c>
      <c r="L1377" s="132" t="str">
        <f t="shared" si="678"/>
        <v/>
      </c>
      <c r="M1377" s="133" t="str">
        <f t="shared" si="679"/>
        <v/>
      </c>
      <c r="N1377" s="134" t="str">
        <f>IFERROR(IF(B:B="","",IF(R1377="Beer",SUM(LOOKUP(2,1/(Rates!$B$3:$B$5&lt;=W1377)/(Rates!$C$3:$C$5&gt;=W1377),Rates!$D$3:$D$5)*(X1377/100)*W1377),IF(R1377="Refreshment Beverage",SUM(LOOKUP(2,1/(Rates!$B$7:$B$11&lt;=W1377)/(Rates!$C$7:$C$11&gt;=W1377),Rates!$D$7:$D$11)*(X1377/100)*W1377)))),"")</f>
        <v/>
      </c>
      <c r="O1377" s="134" t="str">
        <f t="shared" si="680"/>
        <v/>
      </c>
      <c r="P1377" s="116"/>
      <c r="Q1377" s="117" t="str">
        <f t="shared" si="681"/>
        <v/>
      </c>
      <c r="R1377" s="128" t="str">
        <f t="shared" si="682"/>
        <v/>
      </c>
      <c r="S1377" s="135" t="str">
        <f>IF(B1377="","",IF(R1377="Refreshment Beverage",VLOOKUP(VALUE(Q1377),Rates!G$15:L$19,2,0),VLOOKUP(VALUE(Q1377),Rates!G$4:L$12,2,0)))</f>
        <v/>
      </c>
      <c r="T1377" s="135" t="str">
        <f t="shared" si="683"/>
        <v/>
      </c>
      <c r="U1377" s="118" t="str">
        <f t="shared" si="684"/>
        <v/>
      </c>
      <c r="V1377" s="135" t="str">
        <f t="shared" si="685"/>
        <v/>
      </c>
      <c r="W1377" s="135" t="str">
        <f t="shared" si="686"/>
        <v/>
      </c>
      <c r="X1377" s="119" t="str">
        <f t="shared" si="687"/>
        <v/>
      </c>
      <c r="Y1377" s="120" t="str">
        <f>IF(B:B="","",IF(R1377="Refreshment Beverage",VLOOKUP(Q1377,Rates!G$15:L$19,6,0)*W1377,VLOOKUP(Q1377,Rates!G$4:L$12,6,0)*W1377))</f>
        <v/>
      </c>
      <c r="Z1377" s="120" t="str">
        <f t="shared" si="688"/>
        <v/>
      </c>
      <c r="AA1377" s="120" t="str">
        <f t="shared" si="689"/>
        <v/>
      </c>
      <c r="AB1377" s="136" t="str">
        <f>IF(B:B="","",IF(R1377="Refreshment Beverage","",IF(AND(R1377="Beer",Q1377=0),SUM(LOOKUP(2,1/(Rates!$B$15:$B$18&lt;=W1377)/(Rates!$C$15:$C$18&gt;=W1377),Rates!$D$15:$D$18)*W1377),VLOOKUP(VALUE(Q:Q),Rates!A:B,2,0)*W1377)))</f>
        <v/>
      </c>
      <c r="AC1377" s="136" t="str">
        <f>IF(B:B="","",IF(R1377="Refreshment Beverage","",IF(AND(R1377="Beer",Q1377=0),SUM(LOOKUP(2,1/(Rates!$B$15:$B$18&lt;=W1377)/(Rates!$C$15:$C$18&gt;=W1377),Rates!$E$15:$E$18)*W1377),VLOOKUP(VALUE(Q:Q),Rates!A:C,3,0)*W1377)))</f>
        <v/>
      </c>
      <c r="AD1377" s="137" t="str">
        <f>IFERROR(IF(B:B="","",IF(R1377="Beer","",IF(VALUE(Q1377)=0,VLOOKUP(VLOOKUP(B:B,#REF!,16,0),Rates!A:E,2,0),VLOOKUP(VALUE(Q1377),Rates!A$31:B$34,2,0)*W1377))),0)</f>
        <v/>
      </c>
      <c r="AE1377" s="121" t="str">
        <f t="shared" si="690"/>
        <v/>
      </c>
      <c r="AF1377" s="138" t="str">
        <f t="shared" si="691"/>
        <v/>
      </c>
      <c r="AG1377" s="122" t="str">
        <f t="shared" si="692"/>
        <v/>
      </c>
      <c r="AH1377" s="123" t="str">
        <f t="shared" si="693"/>
        <v/>
      </c>
      <c r="AI1377" s="139" t="str">
        <f>IF(AE:AE="","",IF(R1377="Refreshment Beverage",AK1377*(Rates!J$19/100),ROUND(SUM(AH1377*(Rates!$J$8/100)),4)))</f>
        <v/>
      </c>
      <c r="AJ1377" s="124" t="str">
        <f t="shared" si="694"/>
        <v/>
      </c>
      <c r="AK1377" s="125" t="str">
        <f t="shared" si="695"/>
        <v/>
      </c>
      <c r="AL1377" s="121" t="str">
        <f t="shared" si="696"/>
        <v/>
      </c>
      <c r="AM1377" s="138" t="str">
        <f>IF(AS1377="","",IF(R1377="Refreshment Beverage",ROUND(AS1377*Rates!K$19,4),ROUND(AO1377*(VLOOKUP(VALUE(Q1377),Rates!G$4:L$12,3,0)),4)))</f>
        <v/>
      </c>
      <c r="AN1377" s="126" t="str">
        <f>IF(AS1377="","",IF(R1377="Refreshment Beverage",AS1377*(Rates!J$19/100),MAX(AM1377,AB1377)))</f>
        <v/>
      </c>
      <c r="AO1377" s="127" t="str">
        <f t="shared" si="697"/>
        <v/>
      </c>
      <c r="AP1377" s="127" t="str">
        <f t="shared" si="698"/>
        <v/>
      </c>
      <c r="AQ1377" s="140" t="str">
        <f>IF(AS1377="","",IF(R1377="Refreshment Beverage",ROUND(SUM(VLOOKUP(Q:Q,Rates!G$15:L$19,3,0)*(AS1377-Y1377-Z1377-AA1377)),4),ROUND(SUM(Rates!$K$8*AS1377),4)))</f>
        <v/>
      </c>
      <c r="AR1377" s="139" t="str">
        <f t="shared" si="699"/>
        <v/>
      </c>
      <c r="AS1377" s="125" t="str">
        <f t="shared" si="700"/>
        <v/>
      </c>
      <c r="AT1377" s="121" t="str">
        <f t="shared" si="701"/>
        <v/>
      </c>
      <c r="AU1377" s="138" t="str">
        <f>IF(AX1377="","",IF(R1377="Refreshment Beverage",ROUND((BA1377-Y1377-Z1377-AA1377)*VLOOKUP(VALUE(Q1377),Rates!G$15:L$19,3,0),4),ROUND(AW1377*(VLOOKUP(VALUE(Q1377),Rates!G:L,3,0)),4)))</f>
        <v/>
      </c>
      <c r="AV1377" s="126" t="str">
        <f t="shared" si="702"/>
        <v/>
      </c>
      <c r="AW1377" s="127" t="str">
        <f t="shared" si="703"/>
        <v/>
      </c>
      <c r="AX1377" s="123" t="str">
        <f t="shared" si="704"/>
        <v/>
      </c>
      <c r="AY1377" s="140" t="str">
        <f>IF(AX1377="","",IF(R1377="Refreshment Beverage",ROUND(SUM(AX1377*Rates!K$19),4),ROUND(SUM(AX1377*(Rates!J$8/100)),4)))</f>
        <v/>
      </c>
      <c r="AZ1377" s="124" t="str">
        <f t="shared" si="705"/>
        <v/>
      </c>
      <c r="BA1377" s="125" t="str">
        <f t="shared" si="706"/>
        <v/>
      </c>
      <c r="BB1377" s="115"/>
      <c r="BC1377" s="143"/>
      <c r="BD1377" s="100"/>
      <c r="BE1377" s="100"/>
      <c r="BF1377" s="100"/>
      <c r="BG1377" s="100"/>
    </row>
    <row r="1378" spans="1:59" ht="12.75" customHeight="1" x14ac:dyDescent="0.2">
      <c r="A1378" s="144"/>
      <c r="B1378" s="141"/>
      <c r="C1378" s="141"/>
      <c r="D1378" s="142"/>
      <c r="E1378" s="142"/>
      <c r="F1378" s="142"/>
      <c r="G1378" s="142"/>
      <c r="H1378" s="142"/>
      <c r="I1378" s="129"/>
      <c r="J1378" s="130"/>
      <c r="K1378" s="131" t="str">
        <f t="shared" si="677"/>
        <v/>
      </c>
      <c r="L1378" s="132" t="str">
        <f t="shared" si="678"/>
        <v/>
      </c>
      <c r="M1378" s="133" t="str">
        <f t="shared" si="679"/>
        <v/>
      </c>
      <c r="N1378" s="134" t="str">
        <f>IFERROR(IF(B:B="","",IF(R1378="Beer",SUM(LOOKUP(2,1/(Rates!$B$3:$B$5&lt;=W1378)/(Rates!$C$3:$C$5&gt;=W1378),Rates!$D$3:$D$5)*(X1378/100)*W1378),IF(R1378="Refreshment Beverage",SUM(LOOKUP(2,1/(Rates!$B$7:$B$11&lt;=W1378)/(Rates!$C$7:$C$11&gt;=W1378),Rates!$D$7:$D$11)*(X1378/100)*W1378)))),"")</f>
        <v/>
      </c>
      <c r="O1378" s="134" t="str">
        <f t="shared" si="680"/>
        <v/>
      </c>
      <c r="P1378" s="116"/>
      <c r="Q1378" s="117" t="str">
        <f t="shared" si="681"/>
        <v/>
      </c>
      <c r="R1378" s="128" t="str">
        <f t="shared" si="682"/>
        <v/>
      </c>
      <c r="S1378" s="135" t="str">
        <f>IF(B1378="","",IF(R1378="Refreshment Beverage",VLOOKUP(VALUE(Q1378),Rates!G$15:L$19,2,0),VLOOKUP(VALUE(Q1378),Rates!G$4:L$12,2,0)))</f>
        <v/>
      </c>
      <c r="T1378" s="135" t="str">
        <f t="shared" si="683"/>
        <v/>
      </c>
      <c r="U1378" s="118" t="str">
        <f t="shared" si="684"/>
        <v/>
      </c>
      <c r="V1378" s="135" t="str">
        <f t="shared" si="685"/>
        <v/>
      </c>
      <c r="W1378" s="135" t="str">
        <f t="shared" si="686"/>
        <v/>
      </c>
      <c r="X1378" s="119" t="str">
        <f t="shared" si="687"/>
        <v/>
      </c>
      <c r="Y1378" s="120" t="str">
        <f>IF(B:B="","",IF(R1378="Refreshment Beverage",VLOOKUP(Q1378,Rates!G$15:L$19,6,0)*W1378,VLOOKUP(Q1378,Rates!G$4:L$12,6,0)*W1378))</f>
        <v/>
      </c>
      <c r="Z1378" s="120" t="str">
        <f t="shared" si="688"/>
        <v/>
      </c>
      <c r="AA1378" s="120" t="str">
        <f t="shared" si="689"/>
        <v/>
      </c>
      <c r="AB1378" s="136" t="str">
        <f>IF(B:B="","",IF(R1378="Refreshment Beverage","",IF(AND(R1378="Beer",Q1378=0),SUM(LOOKUP(2,1/(Rates!$B$15:$B$18&lt;=W1378)/(Rates!$C$15:$C$18&gt;=W1378),Rates!$D$15:$D$18)*W1378),VLOOKUP(VALUE(Q:Q),Rates!A:B,2,0)*W1378)))</f>
        <v/>
      </c>
      <c r="AC1378" s="136" t="str">
        <f>IF(B:B="","",IF(R1378="Refreshment Beverage","",IF(AND(R1378="Beer",Q1378=0),SUM(LOOKUP(2,1/(Rates!$B$15:$B$18&lt;=W1378)/(Rates!$C$15:$C$18&gt;=W1378),Rates!$E$15:$E$18)*W1378),VLOOKUP(VALUE(Q:Q),Rates!A:C,3,0)*W1378)))</f>
        <v/>
      </c>
      <c r="AD1378" s="137" t="str">
        <f>IFERROR(IF(B:B="","",IF(R1378="Beer","",IF(VALUE(Q1378)=0,VLOOKUP(VLOOKUP(B:B,#REF!,16,0),Rates!A:E,2,0),VLOOKUP(VALUE(Q1378),Rates!A$31:B$34,2,0)*W1378))),0)</f>
        <v/>
      </c>
      <c r="AE1378" s="121" t="str">
        <f t="shared" si="690"/>
        <v/>
      </c>
      <c r="AF1378" s="138" t="str">
        <f t="shared" si="691"/>
        <v/>
      </c>
      <c r="AG1378" s="122" t="str">
        <f t="shared" si="692"/>
        <v/>
      </c>
      <c r="AH1378" s="123" t="str">
        <f t="shared" si="693"/>
        <v/>
      </c>
      <c r="AI1378" s="139" t="str">
        <f>IF(AE:AE="","",IF(R1378="Refreshment Beverage",AK1378*(Rates!J$19/100),ROUND(SUM(AH1378*(Rates!$J$8/100)),4)))</f>
        <v/>
      </c>
      <c r="AJ1378" s="124" t="str">
        <f t="shared" si="694"/>
        <v/>
      </c>
      <c r="AK1378" s="125" t="str">
        <f t="shared" si="695"/>
        <v/>
      </c>
      <c r="AL1378" s="121" t="str">
        <f t="shared" si="696"/>
        <v/>
      </c>
      <c r="AM1378" s="138" t="str">
        <f>IF(AS1378="","",IF(R1378="Refreshment Beverage",ROUND(AS1378*Rates!K$19,4),ROUND(AO1378*(VLOOKUP(VALUE(Q1378),Rates!G$4:L$12,3,0)),4)))</f>
        <v/>
      </c>
      <c r="AN1378" s="126" t="str">
        <f>IF(AS1378="","",IF(R1378="Refreshment Beverage",AS1378*(Rates!J$19/100),MAX(AM1378,AB1378)))</f>
        <v/>
      </c>
      <c r="AO1378" s="127" t="str">
        <f t="shared" si="697"/>
        <v/>
      </c>
      <c r="AP1378" s="127" t="str">
        <f t="shared" si="698"/>
        <v/>
      </c>
      <c r="AQ1378" s="140" t="str">
        <f>IF(AS1378="","",IF(R1378="Refreshment Beverage",ROUND(SUM(VLOOKUP(Q:Q,Rates!G$15:L$19,3,0)*(AS1378-Y1378-Z1378-AA1378)),4),ROUND(SUM(Rates!$K$8*AS1378),4)))</f>
        <v/>
      </c>
      <c r="AR1378" s="139" t="str">
        <f t="shared" si="699"/>
        <v/>
      </c>
      <c r="AS1378" s="125" t="str">
        <f t="shared" si="700"/>
        <v/>
      </c>
      <c r="AT1378" s="121" t="str">
        <f t="shared" si="701"/>
        <v/>
      </c>
      <c r="AU1378" s="138" t="str">
        <f>IF(AX1378="","",IF(R1378="Refreshment Beverage",ROUND((BA1378-Y1378-Z1378-AA1378)*VLOOKUP(VALUE(Q1378),Rates!G$15:L$19,3,0),4),ROUND(AW1378*(VLOOKUP(VALUE(Q1378),Rates!G:L,3,0)),4)))</f>
        <v/>
      </c>
      <c r="AV1378" s="126" t="str">
        <f t="shared" si="702"/>
        <v/>
      </c>
      <c r="AW1378" s="127" t="str">
        <f t="shared" si="703"/>
        <v/>
      </c>
      <c r="AX1378" s="123" t="str">
        <f t="shared" si="704"/>
        <v/>
      </c>
      <c r="AY1378" s="140" t="str">
        <f>IF(AX1378="","",IF(R1378="Refreshment Beverage",ROUND(SUM(AX1378*Rates!K$19),4),ROUND(SUM(AX1378*(Rates!J$8/100)),4)))</f>
        <v/>
      </c>
      <c r="AZ1378" s="124" t="str">
        <f t="shared" si="705"/>
        <v/>
      </c>
      <c r="BA1378" s="125" t="str">
        <f t="shared" si="706"/>
        <v/>
      </c>
      <c r="BB1378" s="115"/>
      <c r="BC1378" s="143"/>
      <c r="BD1378" s="100"/>
      <c r="BE1378" s="100"/>
      <c r="BF1378" s="100"/>
      <c r="BG1378" s="100"/>
    </row>
    <row r="1379" spans="1:59" ht="12.75" customHeight="1" x14ac:dyDescent="0.2">
      <c r="A1379" s="144"/>
      <c r="B1379" s="141"/>
      <c r="C1379" s="141"/>
      <c r="D1379" s="142"/>
      <c r="E1379" s="142"/>
      <c r="F1379" s="142"/>
      <c r="G1379" s="142"/>
      <c r="H1379" s="142"/>
      <c r="I1379" s="129"/>
      <c r="J1379" s="130"/>
      <c r="K1379" s="131" t="str">
        <f t="shared" si="677"/>
        <v/>
      </c>
      <c r="L1379" s="132" t="str">
        <f t="shared" si="678"/>
        <v/>
      </c>
      <c r="M1379" s="133" t="str">
        <f t="shared" si="679"/>
        <v/>
      </c>
      <c r="N1379" s="134" t="str">
        <f>IFERROR(IF(B:B="","",IF(R1379="Beer",SUM(LOOKUP(2,1/(Rates!$B$3:$B$5&lt;=W1379)/(Rates!$C$3:$C$5&gt;=W1379),Rates!$D$3:$D$5)*(X1379/100)*W1379),IF(R1379="Refreshment Beverage",SUM(LOOKUP(2,1/(Rates!$B$7:$B$11&lt;=W1379)/(Rates!$C$7:$C$11&gt;=W1379),Rates!$D$7:$D$11)*(X1379/100)*W1379)))),"")</f>
        <v/>
      </c>
      <c r="O1379" s="134" t="str">
        <f t="shared" si="680"/>
        <v/>
      </c>
      <c r="P1379" s="116"/>
      <c r="Q1379" s="117" t="str">
        <f t="shared" si="681"/>
        <v/>
      </c>
      <c r="R1379" s="128" t="str">
        <f t="shared" si="682"/>
        <v/>
      </c>
      <c r="S1379" s="135" t="str">
        <f>IF(B1379="","",IF(R1379="Refreshment Beverage",VLOOKUP(VALUE(Q1379),Rates!G$15:L$19,2,0),VLOOKUP(VALUE(Q1379),Rates!G$4:L$12,2,0)))</f>
        <v/>
      </c>
      <c r="T1379" s="135" t="str">
        <f t="shared" si="683"/>
        <v/>
      </c>
      <c r="U1379" s="118" t="str">
        <f t="shared" si="684"/>
        <v/>
      </c>
      <c r="V1379" s="135" t="str">
        <f t="shared" si="685"/>
        <v/>
      </c>
      <c r="W1379" s="135" t="str">
        <f t="shared" si="686"/>
        <v/>
      </c>
      <c r="X1379" s="119" t="str">
        <f t="shared" si="687"/>
        <v/>
      </c>
      <c r="Y1379" s="120" t="str">
        <f>IF(B:B="","",IF(R1379="Refreshment Beverage",VLOOKUP(Q1379,Rates!G$15:L$19,6,0)*W1379,VLOOKUP(Q1379,Rates!G$4:L$12,6,0)*W1379))</f>
        <v/>
      </c>
      <c r="Z1379" s="120" t="str">
        <f t="shared" si="688"/>
        <v/>
      </c>
      <c r="AA1379" s="120" t="str">
        <f t="shared" si="689"/>
        <v/>
      </c>
      <c r="AB1379" s="136" t="str">
        <f>IF(B:B="","",IF(R1379="Refreshment Beverage","",IF(AND(R1379="Beer",Q1379=0),SUM(LOOKUP(2,1/(Rates!$B$15:$B$18&lt;=W1379)/(Rates!$C$15:$C$18&gt;=W1379),Rates!$D$15:$D$18)*W1379),VLOOKUP(VALUE(Q:Q),Rates!A:B,2,0)*W1379)))</f>
        <v/>
      </c>
      <c r="AC1379" s="136" t="str">
        <f>IF(B:B="","",IF(R1379="Refreshment Beverage","",IF(AND(R1379="Beer",Q1379=0),SUM(LOOKUP(2,1/(Rates!$B$15:$B$18&lt;=W1379)/(Rates!$C$15:$C$18&gt;=W1379),Rates!$E$15:$E$18)*W1379),VLOOKUP(VALUE(Q:Q),Rates!A:C,3,0)*W1379)))</f>
        <v/>
      </c>
      <c r="AD1379" s="137" t="str">
        <f>IFERROR(IF(B:B="","",IF(R1379="Beer","",IF(VALUE(Q1379)=0,VLOOKUP(VLOOKUP(B:B,#REF!,16,0),Rates!A:E,2,0),VLOOKUP(VALUE(Q1379),Rates!A$31:B$34,2,0)*W1379))),0)</f>
        <v/>
      </c>
      <c r="AE1379" s="121" t="str">
        <f t="shared" si="690"/>
        <v/>
      </c>
      <c r="AF1379" s="138" t="str">
        <f t="shared" si="691"/>
        <v/>
      </c>
      <c r="AG1379" s="122" t="str">
        <f t="shared" si="692"/>
        <v/>
      </c>
      <c r="AH1379" s="123" t="str">
        <f t="shared" si="693"/>
        <v/>
      </c>
      <c r="AI1379" s="139" t="str">
        <f>IF(AE:AE="","",IF(R1379="Refreshment Beverage",AK1379*(Rates!J$19/100),ROUND(SUM(AH1379*(Rates!$J$8/100)),4)))</f>
        <v/>
      </c>
      <c r="AJ1379" s="124" t="str">
        <f t="shared" si="694"/>
        <v/>
      </c>
      <c r="AK1379" s="125" t="str">
        <f t="shared" si="695"/>
        <v/>
      </c>
      <c r="AL1379" s="121" t="str">
        <f t="shared" si="696"/>
        <v/>
      </c>
      <c r="AM1379" s="138" t="str">
        <f>IF(AS1379="","",IF(R1379="Refreshment Beverage",ROUND(AS1379*Rates!K$19,4),ROUND(AO1379*(VLOOKUP(VALUE(Q1379),Rates!G$4:L$12,3,0)),4)))</f>
        <v/>
      </c>
      <c r="AN1379" s="126" t="str">
        <f>IF(AS1379="","",IF(R1379="Refreshment Beverage",AS1379*(Rates!J$19/100),MAX(AM1379,AB1379)))</f>
        <v/>
      </c>
      <c r="AO1379" s="127" t="str">
        <f t="shared" si="697"/>
        <v/>
      </c>
      <c r="AP1379" s="127" t="str">
        <f t="shared" si="698"/>
        <v/>
      </c>
      <c r="AQ1379" s="140" t="str">
        <f>IF(AS1379="","",IF(R1379="Refreshment Beverage",ROUND(SUM(VLOOKUP(Q:Q,Rates!G$15:L$19,3,0)*(AS1379-Y1379-Z1379-AA1379)),4),ROUND(SUM(Rates!$K$8*AS1379),4)))</f>
        <v/>
      </c>
      <c r="AR1379" s="139" t="str">
        <f t="shared" si="699"/>
        <v/>
      </c>
      <c r="AS1379" s="125" t="str">
        <f t="shared" si="700"/>
        <v/>
      </c>
      <c r="AT1379" s="121" t="str">
        <f t="shared" si="701"/>
        <v/>
      </c>
      <c r="AU1379" s="138" t="str">
        <f>IF(AX1379="","",IF(R1379="Refreshment Beverage",ROUND((BA1379-Y1379-Z1379-AA1379)*VLOOKUP(VALUE(Q1379),Rates!G$15:L$19,3,0),4),ROUND(AW1379*(VLOOKUP(VALUE(Q1379),Rates!G:L,3,0)),4)))</f>
        <v/>
      </c>
      <c r="AV1379" s="126" t="str">
        <f t="shared" si="702"/>
        <v/>
      </c>
      <c r="AW1379" s="127" t="str">
        <f t="shared" si="703"/>
        <v/>
      </c>
      <c r="AX1379" s="123" t="str">
        <f t="shared" si="704"/>
        <v/>
      </c>
      <c r="AY1379" s="140" t="str">
        <f>IF(AX1379="","",IF(R1379="Refreshment Beverage",ROUND(SUM(AX1379*Rates!K$19),4),ROUND(SUM(AX1379*(Rates!J$8/100)),4)))</f>
        <v/>
      </c>
      <c r="AZ1379" s="124" t="str">
        <f t="shared" si="705"/>
        <v/>
      </c>
      <c r="BA1379" s="125" t="str">
        <f t="shared" si="706"/>
        <v/>
      </c>
      <c r="BB1379" s="115"/>
      <c r="BC1379" s="143"/>
      <c r="BD1379" s="100"/>
      <c r="BE1379" s="100"/>
      <c r="BF1379" s="100"/>
      <c r="BG1379" s="100"/>
    </row>
    <row r="1380" spans="1:59" ht="12.75" customHeight="1" x14ac:dyDescent="0.2">
      <c r="A1380" s="144"/>
      <c r="B1380" s="141"/>
      <c r="C1380" s="141"/>
      <c r="D1380" s="142"/>
      <c r="E1380" s="142"/>
      <c r="F1380" s="142"/>
      <c r="G1380" s="142"/>
      <c r="H1380" s="142"/>
      <c r="I1380" s="129"/>
      <c r="J1380" s="130"/>
      <c r="K1380" s="131" t="str">
        <f t="shared" si="677"/>
        <v/>
      </c>
      <c r="L1380" s="132" t="str">
        <f t="shared" si="678"/>
        <v/>
      </c>
      <c r="M1380" s="133" t="str">
        <f t="shared" si="679"/>
        <v/>
      </c>
      <c r="N1380" s="134" t="str">
        <f>IFERROR(IF(B:B="","",IF(R1380="Beer",SUM(LOOKUP(2,1/(Rates!$B$3:$B$5&lt;=W1380)/(Rates!$C$3:$C$5&gt;=W1380),Rates!$D$3:$D$5)*(X1380/100)*W1380),IF(R1380="Refreshment Beverage",SUM(LOOKUP(2,1/(Rates!$B$7:$B$11&lt;=W1380)/(Rates!$C$7:$C$11&gt;=W1380),Rates!$D$7:$D$11)*(X1380/100)*W1380)))),"")</f>
        <v/>
      </c>
      <c r="O1380" s="134" t="str">
        <f t="shared" si="680"/>
        <v/>
      </c>
      <c r="P1380" s="116"/>
      <c r="Q1380" s="117" t="str">
        <f t="shared" si="681"/>
        <v/>
      </c>
      <c r="R1380" s="128" t="str">
        <f t="shared" si="682"/>
        <v/>
      </c>
      <c r="S1380" s="135" t="str">
        <f>IF(B1380="","",IF(R1380="Refreshment Beverage",VLOOKUP(VALUE(Q1380),Rates!G$15:L$19,2,0),VLOOKUP(VALUE(Q1380),Rates!G$4:L$12,2,0)))</f>
        <v/>
      </c>
      <c r="T1380" s="135" t="str">
        <f t="shared" si="683"/>
        <v/>
      </c>
      <c r="U1380" s="118" t="str">
        <f t="shared" si="684"/>
        <v/>
      </c>
      <c r="V1380" s="135" t="str">
        <f t="shared" si="685"/>
        <v/>
      </c>
      <c r="W1380" s="135" t="str">
        <f t="shared" si="686"/>
        <v/>
      </c>
      <c r="X1380" s="119" t="str">
        <f t="shared" si="687"/>
        <v/>
      </c>
      <c r="Y1380" s="120" t="str">
        <f>IF(B:B="","",IF(R1380="Refreshment Beverage",VLOOKUP(Q1380,Rates!G$15:L$19,6,0)*W1380,VLOOKUP(Q1380,Rates!G$4:L$12,6,0)*W1380))</f>
        <v/>
      </c>
      <c r="Z1380" s="120" t="str">
        <f t="shared" si="688"/>
        <v/>
      </c>
      <c r="AA1380" s="120" t="str">
        <f t="shared" si="689"/>
        <v/>
      </c>
      <c r="AB1380" s="136" t="str">
        <f>IF(B:B="","",IF(R1380="Refreshment Beverage","",IF(AND(R1380="Beer",Q1380=0),SUM(LOOKUP(2,1/(Rates!$B$15:$B$18&lt;=W1380)/(Rates!$C$15:$C$18&gt;=W1380),Rates!$D$15:$D$18)*W1380),VLOOKUP(VALUE(Q:Q),Rates!A:B,2,0)*W1380)))</f>
        <v/>
      </c>
      <c r="AC1380" s="136" t="str">
        <f>IF(B:B="","",IF(R1380="Refreshment Beverage","",IF(AND(R1380="Beer",Q1380=0),SUM(LOOKUP(2,1/(Rates!$B$15:$B$18&lt;=W1380)/(Rates!$C$15:$C$18&gt;=W1380),Rates!$E$15:$E$18)*W1380),VLOOKUP(VALUE(Q:Q),Rates!A:C,3,0)*W1380)))</f>
        <v/>
      </c>
      <c r="AD1380" s="137" t="str">
        <f>IFERROR(IF(B:B="","",IF(R1380="Beer","",IF(VALUE(Q1380)=0,VLOOKUP(VLOOKUP(B:B,#REF!,16,0),Rates!A:E,2,0),VLOOKUP(VALUE(Q1380),Rates!A$31:B$34,2,0)*W1380))),0)</f>
        <v/>
      </c>
      <c r="AE1380" s="121" t="str">
        <f t="shared" si="690"/>
        <v/>
      </c>
      <c r="AF1380" s="138" t="str">
        <f t="shared" si="691"/>
        <v/>
      </c>
      <c r="AG1380" s="122" t="str">
        <f t="shared" si="692"/>
        <v/>
      </c>
      <c r="AH1380" s="123" t="str">
        <f t="shared" si="693"/>
        <v/>
      </c>
      <c r="AI1380" s="139" t="str">
        <f>IF(AE:AE="","",IF(R1380="Refreshment Beverage",AK1380*(Rates!J$19/100),ROUND(SUM(AH1380*(Rates!$J$8/100)),4)))</f>
        <v/>
      </c>
      <c r="AJ1380" s="124" t="str">
        <f t="shared" si="694"/>
        <v/>
      </c>
      <c r="AK1380" s="125" t="str">
        <f t="shared" si="695"/>
        <v/>
      </c>
      <c r="AL1380" s="121" t="str">
        <f t="shared" si="696"/>
        <v/>
      </c>
      <c r="AM1380" s="138" t="str">
        <f>IF(AS1380="","",IF(R1380="Refreshment Beverage",ROUND(AS1380*Rates!K$19,4),ROUND(AO1380*(VLOOKUP(VALUE(Q1380),Rates!G$4:L$12,3,0)),4)))</f>
        <v/>
      </c>
      <c r="AN1380" s="126" t="str">
        <f>IF(AS1380="","",IF(R1380="Refreshment Beverage",AS1380*(Rates!J$19/100),MAX(AM1380,AB1380)))</f>
        <v/>
      </c>
      <c r="AO1380" s="127" t="str">
        <f t="shared" si="697"/>
        <v/>
      </c>
      <c r="AP1380" s="127" t="str">
        <f t="shared" si="698"/>
        <v/>
      </c>
      <c r="AQ1380" s="140" t="str">
        <f>IF(AS1380="","",IF(R1380="Refreshment Beverage",ROUND(SUM(VLOOKUP(Q:Q,Rates!G$15:L$19,3,0)*(AS1380-Y1380-Z1380-AA1380)),4),ROUND(SUM(Rates!$K$8*AS1380),4)))</f>
        <v/>
      </c>
      <c r="AR1380" s="139" t="str">
        <f t="shared" si="699"/>
        <v/>
      </c>
      <c r="AS1380" s="125" t="str">
        <f t="shared" si="700"/>
        <v/>
      </c>
      <c r="AT1380" s="121" t="str">
        <f t="shared" si="701"/>
        <v/>
      </c>
      <c r="AU1380" s="138" t="str">
        <f>IF(AX1380="","",IF(R1380="Refreshment Beverage",ROUND((BA1380-Y1380-Z1380-AA1380)*VLOOKUP(VALUE(Q1380),Rates!G$15:L$19,3,0),4),ROUND(AW1380*(VLOOKUP(VALUE(Q1380),Rates!G:L,3,0)),4)))</f>
        <v/>
      </c>
      <c r="AV1380" s="126" t="str">
        <f t="shared" si="702"/>
        <v/>
      </c>
      <c r="AW1380" s="127" t="str">
        <f t="shared" si="703"/>
        <v/>
      </c>
      <c r="AX1380" s="123" t="str">
        <f t="shared" si="704"/>
        <v/>
      </c>
      <c r="AY1380" s="140" t="str">
        <f>IF(AX1380="","",IF(R1380="Refreshment Beverage",ROUND(SUM(AX1380*Rates!K$19),4),ROUND(SUM(AX1380*(Rates!J$8/100)),4)))</f>
        <v/>
      </c>
      <c r="AZ1380" s="124" t="str">
        <f t="shared" si="705"/>
        <v/>
      </c>
      <c r="BA1380" s="125" t="str">
        <f t="shared" si="706"/>
        <v/>
      </c>
      <c r="BB1380" s="115"/>
      <c r="BC1380" s="143"/>
      <c r="BD1380" s="100"/>
      <c r="BE1380" s="100"/>
      <c r="BF1380" s="100"/>
      <c r="BG1380" s="100"/>
    </row>
    <row r="1381" spans="1:59" ht="12.75" customHeight="1" x14ac:dyDescent="0.2">
      <c r="A1381" s="144"/>
      <c r="B1381" s="141"/>
      <c r="C1381" s="141"/>
      <c r="D1381" s="142"/>
      <c r="E1381" s="142"/>
      <c r="F1381" s="142"/>
      <c r="G1381" s="142"/>
      <c r="H1381" s="142"/>
      <c r="I1381" s="129"/>
      <c r="J1381" s="130"/>
      <c r="K1381" s="131" t="str">
        <f t="shared" si="677"/>
        <v/>
      </c>
      <c r="L1381" s="132" t="str">
        <f t="shared" si="678"/>
        <v/>
      </c>
      <c r="M1381" s="133" t="str">
        <f t="shared" si="679"/>
        <v/>
      </c>
      <c r="N1381" s="134" t="str">
        <f>IFERROR(IF(B:B="","",IF(R1381="Beer",SUM(LOOKUP(2,1/(Rates!$B$3:$B$5&lt;=W1381)/(Rates!$C$3:$C$5&gt;=W1381),Rates!$D$3:$D$5)*(X1381/100)*W1381),IF(R1381="Refreshment Beverage",SUM(LOOKUP(2,1/(Rates!$B$7:$B$11&lt;=W1381)/(Rates!$C$7:$C$11&gt;=W1381),Rates!$D$7:$D$11)*(X1381/100)*W1381)))),"")</f>
        <v/>
      </c>
      <c r="O1381" s="134" t="str">
        <f t="shared" si="680"/>
        <v/>
      </c>
      <c r="P1381" s="116"/>
      <c r="Q1381" s="117" t="str">
        <f t="shared" si="681"/>
        <v/>
      </c>
      <c r="R1381" s="128" t="str">
        <f t="shared" si="682"/>
        <v/>
      </c>
      <c r="S1381" s="135" t="str">
        <f>IF(B1381="","",IF(R1381="Refreshment Beverage",VLOOKUP(VALUE(Q1381),Rates!G$15:L$19,2,0),VLOOKUP(VALUE(Q1381),Rates!G$4:L$12,2,0)))</f>
        <v/>
      </c>
      <c r="T1381" s="135" t="str">
        <f t="shared" si="683"/>
        <v/>
      </c>
      <c r="U1381" s="118" t="str">
        <f t="shared" si="684"/>
        <v/>
      </c>
      <c r="V1381" s="135" t="str">
        <f t="shared" si="685"/>
        <v/>
      </c>
      <c r="W1381" s="135" t="str">
        <f t="shared" si="686"/>
        <v/>
      </c>
      <c r="X1381" s="119" t="str">
        <f t="shared" si="687"/>
        <v/>
      </c>
      <c r="Y1381" s="120" t="str">
        <f>IF(B:B="","",IF(R1381="Refreshment Beverage",VLOOKUP(Q1381,Rates!G$15:L$19,6,0)*W1381,VLOOKUP(Q1381,Rates!G$4:L$12,6,0)*W1381))</f>
        <v/>
      </c>
      <c r="Z1381" s="120" t="str">
        <f t="shared" si="688"/>
        <v/>
      </c>
      <c r="AA1381" s="120" t="str">
        <f t="shared" si="689"/>
        <v/>
      </c>
      <c r="AB1381" s="136" t="str">
        <f>IF(B:B="","",IF(R1381="Refreshment Beverage","",IF(AND(R1381="Beer",Q1381=0),SUM(LOOKUP(2,1/(Rates!$B$15:$B$18&lt;=W1381)/(Rates!$C$15:$C$18&gt;=W1381),Rates!$D$15:$D$18)*W1381),VLOOKUP(VALUE(Q:Q),Rates!A:B,2,0)*W1381)))</f>
        <v/>
      </c>
      <c r="AC1381" s="136" t="str">
        <f>IF(B:B="","",IF(R1381="Refreshment Beverage","",IF(AND(R1381="Beer",Q1381=0),SUM(LOOKUP(2,1/(Rates!$B$15:$B$18&lt;=W1381)/(Rates!$C$15:$C$18&gt;=W1381),Rates!$E$15:$E$18)*W1381),VLOOKUP(VALUE(Q:Q),Rates!A:C,3,0)*W1381)))</f>
        <v/>
      </c>
      <c r="AD1381" s="137" t="str">
        <f>IFERROR(IF(B:B="","",IF(R1381="Beer","",IF(VALUE(Q1381)=0,VLOOKUP(VLOOKUP(B:B,#REF!,16,0),Rates!A:E,2,0),VLOOKUP(VALUE(Q1381),Rates!A$31:B$34,2,0)*W1381))),0)</f>
        <v/>
      </c>
      <c r="AE1381" s="121" t="str">
        <f t="shared" si="690"/>
        <v/>
      </c>
      <c r="AF1381" s="138" t="str">
        <f t="shared" si="691"/>
        <v/>
      </c>
      <c r="AG1381" s="122" t="str">
        <f t="shared" si="692"/>
        <v/>
      </c>
      <c r="AH1381" s="123" t="str">
        <f t="shared" si="693"/>
        <v/>
      </c>
      <c r="AI1381" s="139" t="str">
        <f>IF(AE:AE="","",IF(R1381="Refreshment Beverage",AK1381*(Rates!J$19/100),ROUND(SUM(AH1381*(Rates!$J$8/100)),4)))</f>
        <v/>
      </c>
      <c r="AJ1381" s="124" t="str">
        <f t="shared" si="694"/>
        <v/>
      </c>
      <c r="AK1381" s="125" t="str">
        <f t="shared" si="695"/>
        <v/>
      </c>
      <c r="AL1381" s="121" t="str">
        <f t="shared" si="696"/>
        <v/>
      </c>
      <c r="AM1381" s="138" t="str">
        <f>IF(AS1381="","",IF(R1381="Refreshment Beverage",ROUND(AS1381*Rates!K$19,4),ROUND(AO1381*(VLOOKUP(VALUE(Q1381),Rates!G$4:L$12,3,0)),4)))</f>
        <v/>
      </c>
      <c r="AN1381" s="126" t="str">
        <f>IF(AS1381="","",IF(R1381="Refreshment Beverage",AS1381*(Rates!J$19/100),MAX(AM1381,AB1381)))</f>
        <v/>
      </c>
      <c r="AO1381" s="127" t="str">
        <f t="shared" si="697"/>
        <v/>
      </c>
      <c r="AP1381" s="127" t="str">
        <f t="shared" si="698"/>
        <v/>
      </c>
      <c r="AQ1381" s="140" t="str">
        <f>IF(AS1381="","",IF(R1381="Refreshment Beverage",ROUND(SUM(VLOOKUP(Q:Q,Rates!G$15:L$19,3,0)*(AS1381-Y1381-Z1381-AA1381)),4),ROUND(SUM(Rates!$K$8*AS1381),4)))</f>
        <v/>
      </c>
      <c r="AR1381" s="139" t="str">
        <f t="shared" si="699"/>
        <v/>
      </c>
      <c r="AS1381" s="125" t="str">
        <f t="shared" si="700"/>
        <v/>
      </c>
      <c r="AT1381" s="121" t="str">
        <f t="shared" si="701"/>
        <v/>
      </c>
      <c r="AU1381" s="138" t="str">
        <f>IF(AX1381="","",IF(R1381="Refreshment Beverage",ROUND((BA1381-Y1381-Z1381-AA1381)*VLOOKUP(VALUE(Q1381),Rates!G$15:L$19,3,0),4),ROUND(AW1381*(VLOOKUP(VALUE(Q1381),Rates!G:L,3,0)),4)))</f>
        <v/>
      </c>
      <c r="AV1381" s="126" t="str">
        <f t="shared" si="702"/>
        <v/>
      </c>
      <c r="AW1381" s="127" t="str">
        <f t="shared" si="703"/>
        <v/>
      </c>
      <c r="AX1381" s="123" t="str">
        <f t="shared" si="704"/>
        <v/>
      </c>
      <c r="AY1381" s="140" t="str">
        <f>IF(AX1381="","",IF(R1381="Refreshment Beverage",ROUND(SUM(AX1381*Rates!K$19),4),ROUND(SUM(AX1381*(Rates!J$8/100)),4)))</f>
        <v/>
      </c>
      <c r="AZ1381" s="124" t="str">
        <f t="shared" si="705"/>
        <v/>
      </c>
      <c r="BA1381" s="125" t="str">
        <f t="shared" si="706"/>
        <v/>
      </c>
      <c r="BB1381" s="115"/>
      <c r="BC1381" s="143"/>
      <c r="BD1381" s="100"/>
      <c r="BE1381" s="100"/>
      <c r="BF1381" s="100"/>
      <c r="BG1381" s="100"/>
    </row>
    <row r="1382" spans="1:59" ht="12.75" customHeight="1" x14ac:dyDescent="0.2">
      <c r="A1382" s="144"/>
      <c r="B1382" s="141"/>
      <c r="C1382" s="141"/>
      <c r="D1382" s="142"/>
      <c r="E1382" s="142"/>
      <c r="F1382" s="142"/>
      <c r="G1382" s="142"/>
      <c r="H1382" s="142"/>
      <c r="I1382" s="129"/>
      <c r="J1382" s="130"/>
      <c r="K1382" s="131" t="str">
        <f t="shared" si="677"/>
        <v/>
      </c>
      <c r="L1382" s="132" t="str">
        <f t="shared" si="678"/>
        <v/>
      </c>
      <c r="M1382" s="133" t="str">
        <f t="shared" si="679"/>
        <v/>
      </c>
      <c r="N1382" s="134" t="str">
        <f>IFERROR(IF(B:B="","",IF(R1382="Beer",SUM(LOOKUP(2,1/(Rates!$B$3:$B$5&lt;=W1382)/(Rates!$C$3:$C$5&gt;=W1382),Rates!$D$3:$D$5)*(X1382/100)*W1382),IF(R1382="Refreshment Beverage",SUM(LOOKUP(2,1/(Rates!$B$7:$B$11&lt;=W1382)/(Rates!$C$7:$C$11&gt;=W1382),Rates!$D$7:$D$11)*(X1382/100)*W1382)))),"")</f>
        <v/>
      </c>
      <c r="O1382" s="134" t="str">
        <f t="shared" si="680"/>
        <v/>
      </c>
      <c r="P1382" s="116"/>
      <c r="Q1382" s="117" t="str">
        <f t="shared" si="681"/>
        <v/>
      </c>
      <c r="R1382" s="128" t="str">
        <f t="shared" si="682"/>
        <v/>
      </c>
      <c r="S1382" s="135" t="str">
        <f>IF(B1382="","",IF(R1382="Refreshment Beverage",VLOOKUP(VALUE(Q1382),Rates!G$15:L$19,2,0),VLOOKUP(VALUE(Q1382),Rates!G$4:L$12,2,0)))</f>
        <v/>
      </c>
      <c r="T1382" s="135" t="str">
        <f t="shared" si="683"/>
        <v/>
      </c>
      <c r="U1382" s="118" t="str">
        <f t="shared" si="684"/>
        <v/>
      </c>
      <c r="V1382" s="135" t="str">
        <f t="shared" si="685"/>
        <v/>
      </c>
      <c r="W1382" s="135" t="str">
        <f t="shared" si="686"/>
        <v/>
      </c>
      <c r="X1382" s="119" t="str">
        <f t="shared" si="687"/>
        <v/>
      </c>
      <c r="Y1382" s="120" t="str">
        <f>IF(B:B="","",IF(R1382="Refreshment Beverage",VLOOKUP(Q1382,Rates!G$15:L$19,6,0)*W1382,VLOOKUP(Q1382,Rates!G$4:L$12,6,0)*W1382))</f>
        <v/>
      </c>
      <c r="Z1382" s="120" t="str">
        <f t="shared" si="688"/>
        <v/>
      </c>
      <c r="AA1382" s="120" t="str">
        <f t="shared" si="689"/>
        <v/>
      </c>
      <c r="AB1382" s="136" t="str">
        <f>IF(B:B="","",IF(R1382="Refreshment Beverage","",IF(AND(R1382="Beer",Q1382=0),SUM(LOOKUP(2,1/(Rates!$B$15:$B$18&lt;=W1382)/(Rates!$C$15:$C$18&gt;=W1382),Rates!$D$15:$D$18)*W1382),VLOOKUP(VALUE(Q:Q),Rates!A:B,2,0)*W1382)))</f>
        <v/>
      </c>
      <c r="AC1382" s="136" t="str">
        <f>IF(B:B="","",IF(R1382="Refreshment Beverage","",IF(AND(R1382="Beer",Q1382=0),SUM(LOOKUP(2,1/(Rates!$B$15:$B$18&lt;=W1382)/(Rates!$C$15:$C$18&gt;=W1382),Rates!$E$15:$E$18)*W1382),VLOOKUP(VALUE(Q:Q),Rates!A:C,3,0)*W1382)))</f>
        <v/>
      </c>
      <c r="AD1382" s="137" t="str">
        <f>IFERROR(IF(B:B="","",IF(R1382="Beer","",IF(VALUE(Q1382)=0,VLOOKUP(VLOOKUP(B:B,#REF!,16,0),Rates!A:E,2,0),VLOOKUP(VALUE(Q1382),Rates!A$31:B$34,2,0)*W1382))),0)</f>
        <v/>
      </c>
      <c r="AE1382" s="121" t="str">
        <f t="shared" si="690"/>
        <v/>
      </c>
      <c r="AF1382" s="138" t="str">
        <f t="shared" si="691"/>
        <v/>
      </c>
      <c r="AG1382" s="122" t="str">
        <f t="shared" si="692"/>
        <v/>
      </c>
      <c r="AH1382" s="123" t="str">
        <f t="shared" si="693"/>
        <v/>
      </c>
      <c r="AI1382" s="139" t="str">
        <f>IF(AE:AE="","",IF(R1382="Refreshment Beverage",AK1382*(Rates!J$19/100),ROUND(SUM(AH1382*(Rates!$J$8/100)),4)))</f>
        <v/>
      </c>
      <c r="AJ1382" s="124" t="str">
        <f t="shared" si="694"/>
        <v/>
      </c>
      <c r="AK1382" s="125" t="str">
        <f t="shared" si="695"/>
        <v/>
      </c>
      <c r="AL1382" s="121" t="str">
        <f t="shared" si="696"/>
        <v/>
      </c>
      <c r="AM1382" s="138" t="str">
        <f>IF(AS1382="","",IF(R1382="Refreshment Beverage",ROUND(AS1382*Rates!K$19,4),ROUND(AO1382*(VLOOKUP(VALUE(Q1382),Rates!G$4:L$12,3,0)),4)))</f>
        <v/>
      </c>
      <c r="AN1382" s="126" t="str">
        <f>IF(AS1382="","",IF(R1382="Refreshment Beverage",AS1382*(Rates!J$19/100),MAX(AM1382,AB1382)))</f>
        <v/>
      </c>
      <c r="AO1382" s="127" t="str">
        <f t="shared" si="697"/>
        <v/>
      </c>
      <c r="AP1382" s="127" t="str">
        <f t="shared" si="698"/>
        <v/>
      </c>
      <c r="AQ1382" s="140" t="str">
        <f>IF(AS1382="","",IF(R1382="Refreshment Beverage",ROUND(SUM(VLOOKUP(Q:Q,Rates!G$15:L$19,3,0)*(AS1382-Y1382-Z1382-AA1382)),4),ROUND(SUM(Rates!$K$8*AS1382),4)))</f>
        <v/>
      </c>
      <c r="AR1382" s="139" t="str">
        <f t="shared" si="699"/>
        <v/>
      </c>
      <c r="AS1382" s="125" t="str">
        <f t="shared" si="700"/>
        <v/>
      </c>
      <c r="AT1382" s="121" t="str">
        <f t="shared" si="701"/>
        <v/>
      </c>
      <c r="AU1382" s="138" t="str">
        <f>IF(AX1382="","",IF(R1382="Refreshment Beverage",ROUND((BA1382-Y1382-Z1382-AA1382)*VLOOKUP(VALUE(Q1382),Rates!G$15:L$19,3,0),4),ROUND(AW1382*(VLOOKUP(VALUE(Q1382),Rates!G:L,3,0)),4)))</f>
        <v/>
      </c>
      <c r="AV1382" s="126" t="str">
        <f t="shared" si="702"/>
        <v/>
      </c>
      <c r="AW1382" s="127" t="str">
        <f t="shared" si="703"/>
        <v/>
      </c>
      <c r="AX1382" s="123" t="str">
        <f t="shared" si="704"/>
        <v/>
      </c>
      <c r="AY1382" s="140" t="str">
        <f>IF(AX1382="","",IF(R1382="Refreshment Beverage",ROUND(SUM(AX1382*Rates!K$19),4),ROUND(SUM(AX1382*(Rates!J$8/100)),4)))</f>
        <v/>
      </c>
      <c r="AZ1382" s="124" t="str">
        <f t="shared" si="705"/>
        <v/>
      </c>
      <c r="BA1382" s="125" t="str">
        <f t="shared" si="706"/>
        <v/>
      </c>
      <c r="BB1382" s="115"/>
      <c r="BC1382" s="143"/>
      <c r="BD1382" s="100"/>
      <c r="BE1382" s="100"/>
      <c r="BF1382" s="100"/>
      <c r="BG1382" s="100"/>
    </row>
    <row r="1383" spans="1:59" ht="12.75" customHeight="1" x14ac:dyDescent="0.2">
      <c r="A1383" s="144"/>
      <c r="B1383" s="141"/>
      <c r="C1383" s="141"/>
      <c r="D1383" s="142"/>
      <c r="E1383" s="142"/>
      <c r="F1383" s="142"/>
      <c r="G1383" s="142"/>
      <c r="H1383" s="142"/>
      <c r="I1383" s="129"/>
      <c r="J1383" s="130"/>
      <c r="K1383" s="131" t="str">
        <f t="shared" si="677"/>
        <v/>
      </c>
      <c r="L1383" s="132" t="str">
        <f t="shared" si="678"/>
        <v/>
      </c>
      <c r="M1383" s="133" t="str">
        <f t="shared" si="679"/>
        <v/>
      </c>
      <c r="N1383" s="134" t="str">
        <f>IFERROR(IF(B:B="","",IF(R1383="Beer",SUM(LOOKUP(2,1/(Rates!$B$3:$B$5&lt;=W1383)/(Rates!$C$3:$C$5&gt;=W1383),Rates!$D$3:$D$5)*(X1383/100)*W1383),IF(R1383="Refreshment Beverage",SUM(LOOKUP(2,1/(Rates!$B$7:$B$11&lt;=W1383)/(Rates!$C$7:$C$11&gt;=W1383),Rates!$D$7:$D$11)*(X1383/100)*W1383)))),"")</f>
        <v/>
      </c>
      <c r="O1383" s="134" t="str">
        <f t="shared" si="680"/>
        <v/>
      </c>
      <c r="P1383" s="116"/>
      <c r="Q1383" s="117" t="str">
        <f t="shared" si="681"/>
        <v/>
      </c>
      <c r="R1383" s="128" t="str">
        <f t="shared" si="682"/>
        <v/>
      </c>
      <c r="S1383" s="135" t="str">
        <f>IF(B1383="","",IF(R1383="Refreshment Beverage",VLOOKUP(VALUE(Q1383),Rates!G$15:L$19,2,0),VLOOKUP(VALUE(Q1383),Rates!G$4:L$12,2,0)))</f>
        <v/>
      </c>
      <c r="T1383" s="135" t="str">
        <f t="shared" si="683"/>
        <v/>
      </c>
      <c r="U1383" s="118" t="str">
        <f t="shared" si="684"/>
        <v/>
      </c>
      <c r="V1383" s="135" t="str">
        <f t="shared" si="685"/>
        <v/>
      </c>
      <c r="W1383" s="135" t="str">
        <f t="shared" si="686"/>
        <v/>
      </c>
      <c r="X1383" s="119" t="str">
        <f t="shared" si="687"/>
        <v/>
      </c>
      <c r="Y1383" s="120" t="str">
        <f>IF(B:B="","",IF(R1383="Refreshment Beverage",VLOOKUP(Q1383,Rates!G$15:L$19,6,0)*W1383,VLOOKUP(Q1383,Rates!G$4:L$12,6,0)*W1383))</f>
        <v/>
      </c>
      <c r="Z1383" s="120" t="str">
        <f t="shared" si="688"/>
        <v/>
      </c>
      <c r="AA1383" s="120" t="str">
        <f t="shared" si="689"/>
        <v/>
      </c>
      <c r="AB1383" s="136" t="str">
        <f>IF(B:B="","",IF(R1383="Refreshment Beverage","",IF(AND(R1383="Beer",Q1383=0),SUM(LOOKUP(2,1/(Rates!$B$15:$B$18&lt;=W1383)/(Rates!$C$15:$C$18&gt;=W1383),Rates!$D$15:$D$18)*W1383),VLOOKUP(VALUE(Q:Q),Rates!A:B,2,0)*W1383)))</f>
        <v/>
      </c>
      <c r="AC1383" s="136" t="str">
        <f>IF(B:B="","",IF(R1383="Refreshment Beverage","",IF(AND(R1383="Beer",Q1383=0),SUM(LOOKUP(2,1/(Rates!$B$15:$B$18&lt;=W1383)/(Rates!$C$15:$C$18&gt;=W1383),Rates!$E$15:$E$18)*W1383),VLOOKUP(VALUE(Q:Q),Rates!A:C,3,0)*W1383)))</f>
        <v/>
      </c>
      <c r="AD1383" s="137" t="str">
        <f>IFERROR(IF(B:B="","",IF(R1383="Beer","",IF(VALUE(Q1383)=0,VLOOKUP(VLOOKUP(B:B,#REF!,16,0),Rates!A:E,2,0),VLOOKUP(VALUE(Q1383),Rates!A$31:B$34,2,0)*W1383))),0)</f>
        <v/>
      </c>
      <c r="AE1383" s="121" t="str">
        <f t="shared" si="690"/>
        <v/>
      </c>
      <c r="AF1383" s="138" t="str">
        <f t="shared" si="691"/>
        <v/>
      </c>
      <c r="AG1383" s="122" t="str">
        <f t="shared" si="692"/>
        <v/>
      </c>
      <c r="AH1383" s="123" t="str">
        <f t="shared" si="693"/>
        <v/>
      </c>
      <c r="AI1383" s="139" t="str">
        <f>IF(AE:AE="","",IF(R1383="Refreshment Beverage",AK1383*(Rates!J$19/100),ROUND(SUM(AH1383*(Rates!$J$8/100)),4)))</f>
        <v/>
      </c>
      <c r="AJ1383" s="124" t="str">
        <f t="shared" si="694"/>
        <v/>
      </c>
      <c r="AK1383" s="125" t="str">
        <f t="shared" si="695"/>
        <v/>
      </c>
      <c r="AL1383" s="121" t="str">
        <f t="shared" si="696"/>
        <v/>
      </c>
      <c r="AM1383" s="138" t="str">
        <f>IF(AS1383="","",IF(R1383="Refreshment Beverage",ROUND(AS1383*Rates!K$19,4),ROUND(AO1383*(VLOOKUP(VALUE(Q1383),Rates!G$4:L$12,3,0)),4)))</f>
        <v/>
      </c>
      <c r="AN1383" s="126" t="str">
        <f>IF(AS1383="","",IF(R1383="Refreshment Beverage",AS1383*(Rates!J$19/100),MAX(AM1383,AB1383)))</f>
        <v/>
      </c>
      <c r="AO1383" s="127" t="str">
        <f t="shared" si="697"/>
        <v/>
      </c>
      <c r="AP1383" s="127" t="str">
        <f t="shared" si="698"/>
        <v/>
      </c>
      <c r="AQ1383" s="140" t="str">
        <f>IF(AS1383="","",IF(R1383="Refreshment Beverage",ROUND(SUM(VLOOKUP(Q:Q,Rates!G$15:L$19,3,0)*(AS1383-Y1383-Z1383-AA1383)),4),ROUND(SUM(Rates!$K$8*AS1383),4)))</f>
        <v/>
      </c>
      <c r="AR1383" s="139" t="str">
        <f t="shared" si="699"/>
        <v/>
      </c>
      <c r="AS1383" s="125" t="str">
        <f t="shared" si="700"/>
        <v/>
      </c>
      <c r="AT1383" s="121" t="str">
        <f t="shared" si="701"/>
        <v/>
      </c>
      <c r="AU1383" s="138" t="str">
        <f>IF(AX1383="","",IF(R1383="Refreshment Beverage",ROUND((BA1383-Y1383-Z1383-AA1383)*VLOOKUP(VALUE(Q1383),Rates!G$15:L$19,3,0),4),ROUND(AW1383*(VLOOKUP(VALUE(Q1383),Rates!G:L,3,0)),4)))</f>
        <v/>
      </c>
      <c r="AV1383" s="126" t="str">
        <f t="shared" si="702"/>
        <v/>
      </c>
      <c r="AW1383" s="127" t="str">
        <f t="shared" si="703"/>
        <v/>
      </c>
      <c r="AX1383" s="123" t="str">
        <f t="shared" si="704"/>
        <v/>
      </c>
      <c r="AY1383" s="140" t="str">
        <f>IF(AX1383="","",IF(R1383="Refreshment Beverage",ROUND(SUM(AX1383*Rates!K$19),4),ROUND(SUM(AX1383*(Rates!J$8/100)),4)))</f>
        <v/>
      </c>
      <c r="AZ1383" s="124" t="str">
        <f t="shared" si="705"/>
        <v/>
      </c>
      <c r="BA1383" s="125" t="str">
        <f t="shared" si="706"/>
        <v/>
      </c>
      <c r="BB1383" s="115"/>
      <c r="BC1383" s="143"/>
      <c r="BD1383" s="100"/>
      <c r="BE1383" s="100"/>
      <c r="BF1383" s="100"/>
      <c r="BG1383" s="100"/>
    </row>
    <row r="1384" spans="1:59" ht="12.75" customHeight="1" x14ac:dyDescent="0.2">
      <c r="A1384" s="144"/>
      <c r="B1384" s="141"/>
      <c r="C1384" s="141"/>
      <c r="D1384" s="142"/>
      <c r="E1384" s="142"/>
      <c r="F1384" s="142"/>
      <c r="G1384" s="142"/>
      <c r="H1384" s="142"/>
      <c r="I1384" s="129"/>
      <c r="J1384" s="130"/>
      <c r="K1384" s="131" t="str">
        <f t="shared" si="677"/>
        <v/>
      </c>
      <c r="L1384" s="132" t="str">
        <f t="shared" si="678"/>
        <v/>
      </c>
      <c r="M1384" s="133" t="str">
        <f t="shared" si="679"/>
        <v/>
      </c>
      <c r="N1384" s="134" t="str">
        <f>IFERROR(IF(B:B="","",IF(R1384="Beer",SUM(LOOKUP(2,1/(Rates!$B$3:$B$5&lt;=W1384)/(Rates!$C$3:$C$5&gt;=W1384),Rates!$D$3:$D$5)*(X1384/100)*W1384),IF(R1384="Refreshment Beverage",SUM(LOOKUP(2,1/(Rates!$B$7:$B$11&lt;=W1384)/(Rates!$C$7:$C$11&gt;=W1384),Rates!$D$7:$D$11)*(X1384/100)*W1384)))),"")</f>
        <v/>
      </c>
      <c r="O1384" s="134" t="str">
        <f t="shared" si="680"/>
        <v/>
      </c>
      <c r="P1384" s="116"/>
      <c r="Q1384" s="117" t="str">
        <f t="shared" si="681"/>
        <v/>
      </c>
      <c r="R1384" s="128" t="str">
        <f t="shared" si="682"/>
        <v/>
      </c>
      <c r="S1384" s="135" t="str">
        <f>IF(B1384="","",IF(R1384="Refreshment Beverage",VLOOKUP(VALUE(Q1384),Rates!G$15:L$19,2,0),VLOOKUP(VALUE(Q1384),Rates!G$4:L$12,2,0)))</f>
        <v/>
      </c>
      <c r="T1384" s="135" t="str">
        <f t="shared" si="683"/>
        <v/>
      </c>
      <c r="U1384" s="118" t="str">
        <f t="shared" si="684"/>
        <v/>
      </c>
      <c r="V1384" s="135" t="str">
        <f t="shared" si="685"/>
        <v/>
      </c>
      <c r="W1384" s="135" t="str">
        <f t="shared" si="686"/>
        <v/>
      </c>
      <c r="X1384" s="119" t="str">
        <f t="shared" si="687"/>
        <v/>
      </c>
      <c r="Y1384" s="120" t="str">
        <f>IF(B:B="","",IF(R1384="Refreshment Beverage",VLOOKUP(Q1384,Rates!G$15:L$19,6,0)*W1384,VLOOKUP(Q1384,Rates!G$4:L$12,6,0)*W1384))</f>
        <v/>
      </c>
      <c r="Z1384" s="120" t="str">
        <f t="shared" si="688"/>
        <v/>
      </c>
      <c r="AA1384" s="120" t="str">
        <f t="shared" si="689"/>
        <v/>
      </c>
      <c r="AB1384" s="136" t="str">
        <f>IF(B:B="","",IF(R1384="Refreshment Beverage","",IF(AND(R1384="Beer",Q1384=0),SUM(LOOKUP(2,1/(Rates!$B$15:$B$18&lt;=W1384)/(Rates!$C$15:$C$18&gt;=W1384),Rates!$D$15:$D$18)*W1384),VLOOKUP(VALUE(Q:Q),Rates!A:B,2,0)*W1384)))</f>
        <v/>
      </c>
      <c r="AC1384" s="136" t="str">
        <f>IF(B:B="","",IF(R1384="Refreshment Beverage","",IF(AND(R1384="Beer",Q1384=0),SUM(LOOKUP(2,1/(Rates!$B$15:$B$18&lt;=W1384)/(Rates!$C$15:$C$18&gt;=W1384),Rates!$E$15:$E$18)*W1384),VLOOKUP(VALUE(Q:Q),Rates!A:C,3,0)*W1384)))</f>
        <v/>
      </c>
      <c r="AD1384" s="137" t="str">
        <f>IFERROR(IF(B:B="","",IF(R1384="Beer","",IF(VALUE(Q1384)=0,VLOOKUP(VLOOKUP(B:B,#REF!,16,0),Rates!A:E,2,0),VLOOKUP(VALUE(Q1384),Rates!A$31:B$34,2,0)*W1384))),0)</f>
        <v/>
      </c>
      <c r="AE1384" s="121" t="str">
        <f t="shared" si="690"/>
        <v/>
      </c>
      <c r="AF1384" s="138" t="str">
        <f t="shared" si="691"/>
        <v/>
      </c>
      <c r="AG1384" s="122" t="str">
        <f t="shared" si="692"/>
        <v/>
      </c>
      <c r="AH1384" s="123" t="str">
        <f t="shared" si="693"/>
        <v/>
      </c>
      <c r="AI1384" s="139" t="str">
        <f>IF(AE:AE="","",IF(R1384="Refreshment Beverage",AK1384*(Rates!J$19/100),ROUND(SUM(AH1384*(Rates!$J$8/100)),4)))</f>
        <v/>
      </c>
      <c r="AJ1384" s="124" t="str">
        <f t="shared" si="694"/>
        <v/>
      </c>
      <c r="AK1384" s="125" t="str">
        <f t="shared" si="695"/>
        <v/>
      </c>
      <c r="AL1384" s="121" t="str">
        <f t="shared" si="696"/>
        <v/>
      </c>
      <c r="AM1384" s="138" t="str">
        <f>IF(AS1384="","",IF(R1384="Refreshment Beverage",ROUND(AS1384*Rates!K$19,4),ROUND(AO1384*(VLOOKUP(VALUE(Q1384),Rates!G$4:L$12,3,0)),4)))</f>
        <v/>
      </c>
      <c r="AN1384" s="126" t="str">
        <f>IF(AS1384="","",IF(R1384="Refreshment Beverage",AS1384*(Rates!J$19/100),MAX(AM1384,AB1384)))</f>
        <v/>
      </c>
      <c r="AO1384" s="127" t="str">
        <f t="shared" si="697"/>
        <v/>
      </c>
      <c r="AP1384" s="127" t="str">
        <f t="shared" si="698"/>
        <v/>
      </c>
      <c r="AQ1384" s="140" t="str">
        <f>IF(AS1384="","",IF(R1384="Refreshment Beverage",ROUND(SUM(VLOOKUP(Q:Q,Rates!G$15:L$19,3,0)*(AS1384-Y1384-Z1384-AA1384)),4),ROUND(SUM(Rates!$K$8*AS1384),4)))</f>
        <v/>
      </c>
      <c r="AR1384" s="139" t="str">
        <f t="shared" si="699"/>
        <v/>
      </c>
      <c r="AS1384" s="125" t="str">
        <f t="shared" si="700"/>
        <v/>
      </c>
      <c r="AT1384" s="121" t="str">
        <f t="shared" si="701"/>
        <v/>
      </c>
      <c r="AU1384" s="138" t="str">
        <f>IF(AX1384="","",IF(R1384="Refreshment Beverage",ROUND((BA1384-Y1384-Z1384-AA1384)*VLOOKUP(VALUE(Q1384),Rates!G$15:L$19,3,0),4),ROUND(AW1384*(VLOOKUP(VALUE(Q1384),Rates!G:L,3,0)),4)))</f>
        <v/>
      </c>
      <c r="AV1384" s="126" t="str">
        <f t="shared" si="702"/>
        <v/>
      </c>
      <c r="AW1384" s="127" t="str">
        <f t="shared" si="703"/>
        <v/>
      </c>
      <c r="AX1384" s="123" t="str">
        <f t="shared" si="704"/>
        <v/>
      </c>
      <c r="AY1384" s="140" t="str">
        <f>IF(AX1384="","",IF(R1384="Refreshment Beverage",ROUND(SUM(AX1384*Rates!K$19),4),ROUND(SUM(AX1384*(Rates!J$8/100)),4)))</f>
        <v/>
      </c>
      <c r="AZ1384" s="124" t="str">
        <f t="shared" si="705"/>
        <v/>
      </c>
      <c r="BA1384" s="125" t="str">
        <f t="shared" si="706"/>
        <v/>
      </c>
      <c r="BB1384" s="115"/>
      <c r="BC1384" s="143"/>
      <c r="BD1384" s="100"/>
      <c r="BE1384" s="100"/>
      <c r="BF1384" s="100"/>
      <c r="BG1384" s="100"/>
    </row>
    <row r="1385" spans="1:59" ht="12.75" customHeight="1" x14ac:dyDescent="0.2">
      <c r="A1385" s="144"/>
      <c r="B1385" s="141"/>
      <c r="C1385" s="141"/>
      <c r="D1385" s="142"/>
      <c r="E1385" s="142"/>
      <c r="F1385" s="142"/>
      <c r="G1385" s="142"/>
      <c r="H1385" s="142"/>
      <c r="I1385" s="129"/>
      <c r="J1385" s="130"/>
      <c r="K1385" s="131" t="str">
        <f t="shared" si="677"/>
        <v/>
      </c>
      <c r="L1385" s="132" t="str">
        <f t="shared" si="678"/>
        <v/>
      </c>
      <c r="M1385" s="133" t="str">
        <f t="shared" si="679"/>
        <v/>
      </c>
      <c r="N1385" s="134" t="str">
        <f>IFERROR(IF(B:B="","",IF(R1385="Beer",SUM(LOOKUP(2,1/(Rates!$B$3:$B$5&lt;=W1385)/(Rates!$C$3:$C$5&gt;=W1385),Rates!$D$3:$D$5)*(X1385/100)*W1385),IF(R1385="Refreshment Beverage",SUM(LOOKUP(2,1/(Rates!$B$7:$B$11&lt;=W1385)/(Rates!$C$7:$C$11&gt;=W1385),Rates!$D$7:$D$11)*(X1385/100)*W1385)))),"")</f>
        <v/>
      </c>
      <c r="O1385" s="134" t="str">
        <f t="shared" si="680"/>
        <v/>
      </c>
      <c r="P1385" s="116"/>
      <c r="Q1385" s="117" t="str">
        <f t="shared" si="681"/>
        <v/>
      </c>
      <c r="R1385" s="128" t="str">
        <f t="shared" si="682"/>
        <v/>
      </c>
      <c r="S1385" s="135" t="str">
        <f>IF(B1385="","",IF(R1385="Refreshment Beverage",VLOOKUP(VALUE(Q1385),Rates!G$15:L$19,2,0),VLOOKUP(VALUE(Q1385),Rates!G$4:L$12,2,0)))</f>
        <v/>
      </c>
      <c r="T1385" s="135" t="str">
        <f t="shared" si="683"/>
        <v/>
      </c>
      <c r="U1385" s="118" t="str">
        <f t="shared" si="684"/>
        <v/>
      </c>
      <c r="V1385" s="135" t="str">
        <f t="shared" si="685"/>
        <v/>
      </c>
      <c r="W1385" s="135" t="str">
        <f t="shared" si="686"/>
        <v/>
      </c>
      <c r="X1385" s="119" t="str">
        <f t="shared" si="687"/>
        <v/>
      </c>
      <c r="Y1385" s="120" t="str">
        <f>IF(B:B="","",IF(R1385="Refreshment Beverage",VLOOKUP(Q1385,Rates!G$15:L$19,6,0)*W1385,VLOOKUP(Q1385,Rates!G$4:L$12,6,0)*W1385))</f>
        <v/>
      </c>
      <c r="Z1385" s="120" t="str">
        <f t="shared" si="688"/>
        <v/>
      </c>
      <c r="AA1385" s="120" t="str">
        <f t="shared" si="689"/>
        <v/>
      </c>
      <c r="AB1385" s="136" t="str">
        <f>IF(B:B="","",IF(R1385="Refreshment Beverage","",IF(AND(R1385="Beer",Q1385=0),SUM(LOOKUP(2,1/(Rates!$B$15:$B$18&lt;=W1385)/(Rates!$C$15:$C$18&gt;=W1385),Rates!$D$15:$D$18)*W1385),VLOOKUP(VALUE(Q:Q),Rates!A:B,2,0)*W1385)))</f>
        <v/>
      </c>
      <c r="AC1385" s="136" t="str">
        <f>IF(B:B="","",IF(R1385="Refreshment Beverage","",IF(AND(R1385="Beer",Q1385=0),SUM(LOOKUP(2,1/(Rates!$B$15:$B$18&lt;=W1385)/(Rates!$C$15:$C$18&gt;=W1385),Rates!$E$15:$E$18)*W1385),VLOOKUP(VALUE(Q:Q),Rates!A:C,3,0)*W1385)))</f>
        <v/>
      </c>
      <c r="AD1385" s="137" t="str">
        <f>IFERROR(IF(B:B="","",IF(R1385="Beer","",IF(VALUE(Q1385)=0,VLOOKUP(VLOOKUP(B:B,#REF!,16,0),Rates!A:E,2,0),VLOOKUP(VALUE(Q1385),Rates!A$31:B$34,2,0)*W1385))),0)</f>
        <v/>
      </c>
      <c r="AE1385" s="121" t="str">
        <f t="shared" si="690"/>
        <v/>
      </c>
      <c r="AF1385" s="138" t="str">
        <f t="shared" si="691"/>
        <v/>
      </c>
      <c r="AG1385" s="122" t="str">
        <f t="shared" si="692"/>
        <v/>
      </c>
      <c r="AH1385" s="123" t="str">
        <f t="shared" si="693"/>
        <v/>
      </c>
      <c r="AI1385" s="139" t="str">
        <f>IF(AE:AE="","",IF(R1385="Refreshment Beverage",AK1385*(Rates!J$19/100),ROUND(SUM(AH1385*(Rates!$J$8/100)),4)))</f>
        <v/>
      </c>
      <c r="AJ1385" s="124" t="str">
        <f t="shared" si="694"/>
        <v/>
      </c>
      <c r="AK1385" s="125" t="str">
        <f t="shared" si="695"/>
        <v/>
      </c>
      <c r="AL1385" s="121" t="str">
        <f t="shared" si="696"/>
        <v/>
      </c>
      <c r="AM1385" s="138" t="str">
        <f>IF(AS1385="","",IF(R1385="Refreshment Beverage",ROUND(AS1385*Rates!K$19,4),ROUND(AO1385*(VLOOKUP(VALUE(Q1385),Rates!G$4:L$12,3,0)),4)))</f>
        <v/>
      </c>
      <c r="AN1385" s="126" t="str">
        <f>IF(AS1385="","",IF(R1385="Refreshment Beverage",AS1385*(Rates!J$19/100),MAX(AM1385,AB1385)))</f>
        <v/>
      </c>
      <c r="AO1385" s="127" t="str">
        <f t="shared" si="697"/>
        <v/>
      </c>
      <c r="AP1385" s="127" t="str">
        <f t="shared" si="698"/>
        <v/>
      </c>
      <c r="AQ1385" s="140" t="str">
        <f>IF(AS1385="","",IF(R1385="Refreshment Beverage",ROUND(SUM(VLOOKUP(Q:Q,Rates!G$15:L$19,3,0)*(AS1385-Y1385-Z1385-AA1385)),4),ROUND(SUM(Rates!$K$8*AS1385),4)))</f>
        <v/>
      </c>
      <c r="AR1385" s="139" t="str">
        <f t="shared" si="699"/>
        <v/>
      </c>
      <c r="AS1385" s="125" t="str">
        <f t="shared" si="700"/>
        <v/>
      </c>
      <c r="AT1385" s="121" t="str">
        <f t="shared" si="701"/>
        <v/>
      </c>
      <c r="AU1385" s="138" t="str">
        <f>IF(AX1385="","",IF(R1385="Refreshment Beverage",ROUND((BA1385-Y1385-Z1385-AA1385)*VLOOKUP(VALUE(Q1385),Rates!G$15:L$19,3,0),4),ROUND(AW1385*(VLOOKUP(VALUE(Q1385),Rates!G:L,3,0)),4)))</f>
        <v/>
      </c>
      <c r="AV1385" s="126" t="str">
        <f t="shared" si="702"/>
        <v/>
      </c>
      <c r="AW1385" s="127" t="str">
        <f t="shared" si="703"/>
        <v/>
      </c>
      <c r="AX1385" s="123" t="str">
        <f t="shared" si="704"/>
        <v/>
      </c>
      <c r="AY1385" s="140" t="str">
        <f>IF(AX1385="","",IF(R1385="Refreshment Beverage",ROUND(SUM(AX1385*Rates!K$19),4),ROUND(SUM(AX1385*(Rates!J$8/100)),4)))</f>
        <v/>
      </c>
      <c r="AZ1385" s="124" t="str">
        <f t="shared" si="705"/>
        <v/>
      </c>
      <c r="BA1385" s="125" t="str">
        <f t="shared" si="706"/>
        <v/>
      </c>
      <c r="BB1385" s="115"/>
      <c r="BC1385" s="143"/>
      <c r="BD1385" s="100"/>
      <c r="BE1385" s="100"/>
      <c r="BF1385" s="100"/>
      <c r="BG1385" s="100"/>
    </row>
    <row r="1386" spans="1:59" ht="12.75" customHeight="1" x14ac:dyDescent="0.2">
      <c r="A1386" s="144"/>
      <c r="B1386" s="141"/>
      <c r="C1386" s="141"/>
      <c r="D1386" s="142"/>
      <c r="E1386" s="142"/>
      <c r="F1386" s="142"/>
      <c r="G1386" s="142"/>
      <c r="H1386" s="142"/>
      <c r="I1386" s="129"/>
      <c r="J1386" s="130"/>
      <c r="K1386" s="131" t="str">
        <f t="shared" si="677"/>
        <v/>
      </c>
      <c r="L1386" s="132" t="str">
        <f t="shared" si="678"/>
        <v/>
      </c>
      <c r="M1386" s="133" t="str">
        <f t="shared" si="679"/>
        <v/>
      </c>
      <c r="N1386" s="134" t="str">
        <f>IFERROR(IF(B:B="","",IF(R1386="Beer",SUM(LOOKUP(2,1/(Rates!$B$3:$B$5&lt;=W1386)/(Rates!$C$3:$C$5&gt;=W1386),Rates!$D$3:$D$5)*(X1386/100)*W1386),IF(R1386="Refreshment Beverage",SUM(LOOKUP(2,1/(Rates!$B$7:$B$11&lt;=W1386)/(Rates!$C$7:$C$11&gt;=W1386),Rates!$D$7:$D$11)*(X1386/100)*W1386)))),"")</f>
        <v/>
      </c>
      <c r="O1386" s="134" t="str">
        <f t="shared" si="680"/>
        <v/>
      </c>
      <c r="P1386" s="116"/>
      <c r="Q1386" s="117" t="str">
        <f t="shared" si="681"/>
        <v/>
      </c>
      <c r="R1386" s="128" t="str">
        <f t="shared" si="682"/>
        <v/>
      </c>
      <c r="S1386" s="135" t="str">
        <f>IF(B1386="","",IF(R1386="Refreshment Beverage",VLOOKUP(VALUE(Q1386),Rates!G$15:L$19,2,0),VLOOKUP(VALUE(Q1386),Rates!G$4:L$12,2,0)))</f>
        <v/>
      </c>
      <c r="T1386" s="135" t="str">
        <f t="shared" si="683"/>
        <v/>
      </c>
      <c r="U1386" s="118" t="str">
        <f t="shared" si="684"/>
        <v/>
      </c>
      <c r="V1386" s="135" t="str">
        <f t="shared" si="685"/>
        <v/>
      </c>
      <c r="W1386" s="135" t="str">
        <f t="shared" si="686"/>
        <v/>
      </c>
      <c r="X1386" s="119" t="str">
        <f t="shared" si="687"/>
        <v/>
      </c>
      <c r="Y1386" s="120" t="str">
        <f>IF(B:B="","",IF(R1386="Refreshment Beverage",VLOOKUP(Q1386,Rates!G$15:L$19,6,0)*W1386,VLOOKUP(Q1386,Rates!G$4:L$12,6,0)*W1386))</f>
        <v/>
      </c>
      <c r="Z1386" s="120" t="str">
        <f t="shared" si="688"/>
        <v/>
      </c>
      <c r="AA1386" s="120" t="str">
        <f t="shared" si="689"/>
        <v/>
      </c>
      <c r="AB1386" s="136" t="str">
        <f>IF(B:B="","",IF(R1386="Refreshment Beverage","",IF(AND(R1386="Beer",Q1386=0),SUM(LOOKUP(2,1/(Rates!$B$15:$B$18&lt;=W1386)/(Rates!$C$15:$C$18&gt;=W1386),Rates!$D$15:$D$18)*W1386),VLOOKUP(VALUE(Q:Q),Rates!A:B,2,0)*W1386)))</f>
        <v/>
      </c>
      <c r="AC1386" s="136" t="str">
        <f>IF(B:B="","",IF(R1386="Refreshment Beverage","",IF(AND(R1386="Beer",Q1386=0),SUM(LOOKUP(2,1/(Rates!$B$15:$B$18&lt;=W1386)/(Rates!$C$15:$C$18&gt;=W1386),Rates!$E$15:$E$18)*W1386),VLOOKUP(VALUE(Q:Q),Rates!A:C,3,0)*W1386)))</f>
        <v/>
      </c>
      <c r="AD1386" s="137" t="str">
        <f>IFERROR(IF(B:B="","",IF(R1386="Beer","",IF(VALUE(Q1386)=0,VLOOKUP(VLOOKUP(B:B,#REF!,16,0),Rates!A:E,2,0),VLOOKUP(VALUE(Q1386),Rates!A$31:B$34,2,0)*W1386))),0)</f>
        <v/>
      </c>
      <c r="AE1386" s="121" t="str">
        <f t="shared" si="690"/>
        <v/>
      </c>
      <c r="AF1386" s="138" t="str">
        <f t="shared" si="691"/>
        <v/>
      </c>
      <c r="AG1386" s="122" t="str">
        <f t="shared" si="692"/>
        <v/>
      </c>
      <c r="AH1386" s="123" t="str">
        <f t="shared" si="693"/>
        <v/>
      </c>
      <c r="AI1386" s="139" t="str">
        <f>IF(AE:AE="","",IF(R1386="Refreshment Beverage",AK1386*(Rates!J$19/100),ROUND(SUM(AH1386*(Rates!$J$8/100)),4)))</f>
        <v/>
      </c>
      <c r="AJ1386" s="124" t="str">
        <f t="shared" si="694"/>
        <v/>
      </c>
      <c r="AK1386" s="125" t="str">
        <f t="shared" si="695"/>
        <v/>
      </c>
      <c r="AL1386" s="121" t="str">
        <f t="shared" si="696"/>
        <v/>
      </c>
      <c r="AM1386" s="138" t="str">
        <f>IF(AS1386="","",IF(R1386="Refreshment Beverage",ROUND(AS1386*Rates!K$19,4),ROUND(AO1386*(VLOOKUP(VALUE(Q1386),Rates!G$4:L$12,3,0)),4)))</f>
        <v/>
      </c>
      <c r="AN1386" s="126" t="str">
        <f>IF(AS1386="","",IF(R1386="Refreshment Beverage",AS1386*(Rates!J$19/100),MAX(AM1386,AB1386)))</f>
        <v/>
      </c>
      <c r="AO1386" s="127" t="str">
        <f t="shared" si="697"/>
        <v/>
      </c>
      <c r="AP1386" s="127" t="str">
        <f t="shared" si="698"/>
        <v/>
      </c>
      <c r="AQ1386" s="140" t="str">
        <f>IF(AS1386="","",IF(R1386="Refreshment Beverage",ROUND(SUM(VLOOKUP(Q:Q,Rates!G$15:L$19,3,0)*(AS1386-Y1386-Z1386-AA1386)),4),ROUND(SUM(Rates!$K$8*AS1386),4)))</f>
        <v/>
      </c>
      <c r="AR1386" s="139" t="str">
        <f t="shared" si="699"/>
        <v/>
      </c>
      <c r="AS1386" s="125" t="str">
        <f t="shared" si="700"/>
        <v/>
      </c>
      <c r="AT1386" s="121" t="str">
        <f t="shared" si="701"/>
        <v/>
      </c>
      <c r="AU1386" s="138" t="str">
        <f>IF(AX1386="","",IF(R1386="Refreshment Beverage",ROUND((BA1386-Y1386-Z1386-AA1386)*VLOOKUP(VALUE(Q1386),Rates!G$15:L$19,3,0),4),ROUND(AW1386*(VLOOKUP(VALUE(Q1386),Rates!G:L,3,0)),4)))</f>
        <v/>
      </c>
      <c r="AV1386" s="126" t="str">
        <f t="shared" si="702"/>
        <v/>
      </c>
      <c r="AW1386" s="127" t="str">
        <f t="shared" si="703"/>
        <v/>
      </c>
      <c r="AX1386" s="123" t="str">
        <f t="shared" si="704"/>
        <v/>
      </c>
      <c r="AY1386" s="140" t="str">
        <f>IF(AX1386="","",IF(R1386="Refreshment Beverage",ROUND(SUM(AX1386*Rates!K$19),4),ROUND(SUM(AX1386*(Rates!J$8/100)),4)))</f>
        <v/>
      </c>
      <c r="AZ1386" s="124" t="str">
        <f t="shared" si="705"/>
        <v/>
      </c>
      <c r="BA1386" s="125" t="str">
        <f t="shared" si="706"/>
        <v/>
      </c>
      <c r="BB1386" s="115"/>
      <c r="BC1386" s="143"/>
      <c r="BD1386" s="100"/>
      <c r="BE1386" s="100"/>
      <c r="BF1386" s="100"/>
      <c r="BG1386" s="100"/>
    </row>
    <row r="1387" spans="1:59" ht="12.75" customHeight="1" x14ac:dyDescent="0.2">
      <c r="A1387" s="144"/>
      <c r="B1387" s="141"/>
      <c r="C1387" s="141"/>
      <c r="D1387" s="142"/>
      <c r="E1387" s="142"/>
      <c r="F1387" s="142"/>
      <c r="G1387" s="142"/>
      <c r="H1387" s="142"/>
      <c r="I1387" s="129"/>
      <c r="J1387" s="130"/>
      <c r="K1387" s="131" t="str">
        <f t="shared" si="677"/>
        <v/>
      </c>
      <c r="L1387" s="132" t="str">
        <f t="shared" si="678"/>
        <v/>
      </c>
      <c r="M1387" s="133" t="str">
        <f t="shared" si="679"/>
        <v/>
      </c>
      <c r="N1387" s="134" t="str">
        <f>IFERROR(IF(B:B="","",IF(R1387="Beer",SUM(LOOKUP(2,1/(Rates!$B$3:$B$5&lt;=W1387)/(Rates!$C$3:$C$5&gt;=W1387),Rates!$D$3:$D$5)*(X1387/100)*W1387),IF(R1387="Refreshment Beverage",SUM(LOOKUP(2,1/(Rates!$B$7:$B$11&lt;=W1387)/(Rates!$C$7:$C$11&gt;=W1387),Rates!$D$7:$D$11)*(X1387/100)*W1387)))),"")</f>
        <v/>
      </c>
      <c r="O1387" s="134" t="str">
        <f t="shared" si="680"/>
        <v/>
      </c>
      <c r="P1387" s="116"/>
      <c r="Q1387" s="117" t="str">
        <f t="shared" si="681"/>
        <v/>
      </c>
      <c r="R1387" s="128" t="str">
        <f t="shared" si="682"/>
        <v/>
      </c>
      <c r="S1387" s="135" t="str">
        <f>IF(B1387="","",IF(R1387="Refreshment Beverage",VLOOKUP(VALUE(Q1387),Rates!G$15:L$19,2,0),VLOOKUP(VALUE(Q1387),Rates!G$4:L$12,2,0)))</f>
        <v/>
      </c>
      <c r="T1387" s="135" t="str">
        <f t="shared" si="683"/>
        <v/>
      </c>
      <c r="U1387" s="118" t="str">
        <f t="shared" si="684"/>
        <v/>
      </c>
      <c r="V1387" s="135" t="str">
        <f t="shared" si="685"/>
        <v/>
      </c>
      <c r="W1387" s="135" t="str">
        <f t="shared" si="686"/>
        <v/>
      </c>
      <c r="X1387" s="119" t="str">
        <f t="shared" si="687"/>
        <v/>
      </c>
      <c r="Y1387" s="120" t="str">
        <f>IF(B:B="","",IF(R1387="Refreshment Beverage",VLOOKUP(Q1387,Rates!G$15:L$19,6,0)*W1387,VLOOKUP(Q1387,Rates!G$4:L$12,6,0)*W1387))</f>
        <v/>
      </c>
      <c r="Z1387" s="120" t="str">
        <f t="shared" si="688"/>
        <v/>
      </c>
      <c r="AA1387" s="120" t="str">
        <f t="shared" si="689"/>
        <v/>
      </c>
      <c r="AB1387" s="136" t="str">
        <f>IF(B:B="","",IF(R1387="Refreshment Beverage","",IF(AND(R1387="Beer",Q1387=0),SUM(LOOKUP(2,1/(Rates!$B$15:$B$18&lt;=W1387)/(Rates!$C$15:$C$18&gt;=W1387),Rates!$D$15:$D$18)*W1387),VLOOKUP(VALUE(Q:Q),Rates!A:B,2,0)*W1387)))</f>
        <v/>
      </c>
      <c r="AC1387" s="136" t="str">
        <f>IF(B:B="","",IF(R1387="Refreshment Beverage","",IF(AND(R1387="Beer",Q1387=0),SUM(LOOKUP(2,1/(Rates!$B$15:$B$18&lt;=W1387)/(Rates!$C$15:$C$18&gt;=W1387),Rates!$E$15:$E$18)*W1387),VLOOKUP(VALUE(Q:Q),Rates!A:C,3,0)*W1387)))</f>
        <v/>
      </c>
      <c r="AD1387" s="137" t="str">
        <f>IFERROR(IF(B:B="","",IF(R1387="Beer","",IF(VALUE(Q1387)=0,VLOOKUP(VLOOKUP(B:B,#REF!,16,0),Rates!A:E,2,0),VLOOKUP(VALUE(Q1387),Rates!A$31:B$34,2,0)*W1387))),0)</f>
        <v/>
      </c>
      <c r="AE1387" s="121" t="str">
        <f t="shared" si="690"/>
        <v/>
      </c>
      <c r="AF1387" s="138" t="str">
        <f t="shared" si="691"/>
        <v/>
      </c>
      <c r="AG1387" s="122" t="str">
        <f t="shared" si="692"/>
        <v/>
      </c>
      <c r="AH1387" s="123" t="str">
        <f t="shared" si="693"/>
        <v/>
      </c>
      <c r="AI1387" s="139" t="str">
        <f>IF(AE:AE="","",IF(R1387="Refreshment Beverage",AK1387*(Rates!J$19/100),ROUND(SUM(AH1387*(Rates!$J$8/100)),4)))</f>
        <v/>
      </c>
      <c r="AJ1387" s="124" t="str">
        <f t="shared" si="694"/>
        <v/>
      </c>
      <c r="AK1387" s="125" t="str">
        <f t="shared" si="695"/>
        <v/>
      </c>
      <c r="AL1387" s="121" t="str">
        <f t="shared" si="696"/>
        <v/>
      </c>
      <c r="AM1387" s="138" t="str">
        <f>IF(AS1387="","",IF(R1387="Refreshment Beverage",ROUND(AS1387*Rates!K$19,4),ROUND(AO1387*(VLOOKUP(VALUE(Q1387),Rates!G$4:L$12,3,0)),4)))</f>
        <v/>
      </c>
      <c r="AN1387" s="126" t="str">
        <f>IF(AS1387="","",IF(R1387="Refreshment Beverage",AS1387*(Rates!J$19/100),MAX(AM1387,AB1387)))</f>
        <v/>
      </c>
      <c r="AO1387" s="127" t="str">
        <f t="shared" si="697"/>
        <v/>
      </c>
      <c r="AP1387" s="127" t="str">
        <f t="shared" si="698"/>
        <v/>
      </c>
      <c r="AQ1387" s="140" t="str">
        <f>IF(AS1387="","",IF(R1387="Refreshment Beverage",ROUND(SUM(VLOOKUP(Q:Q,Rates!G$15:L$19,3,0)*(AS1387-Y1387-Z1387-AA1387)),4),ROUND(SUM(Rates!$K$8*AS1387),4)))</f>
        <v/>
      </c>
      <c r="AR1387" s="139" t="str">
        <f t="shared" si="699"/>
        <v/>
      </c>
      <c r="AS1387" s="125" t="str">
        <f t="shared" si="700"/>
        <v/>
      </c>
      <c r="AT1387" s="121" t="str">
        <f t="shared" si="701"/>
        <v/>
      </c>
      <c r="AU1387" s="138" t="str">
        <f>IF(AX1387="","",IF(R1387="Refreshment Beverage",ROUND((BA1387-Y1387-Z1387-AA1387)*VLOOKUP(VALUE(Q1387),Rates!G$15:L$19,3,0),4),ROUND(AW1387*(VLOOKUP(VALUE(Q1387),Rates!G:L,3,0)),4)))</f>
        <v/>
      </c>
      <c r="AV1387" s="126" t="str">
        <f t="shared" si="702"/>
        <v/>
      </c>
      <c r="AW1387" s="127" t="str">
        <f t="shared" si="703"/>
        <v/>
      </c>
      <c r="AX1387" s="123" t="str">
        <f t="shared" si="704"/>
        <v/>
      </c>
      <c r="AY1387" s="140" t="str">
        <f>IF(AX1387="","",IF(R1387="Refreshment Beverage",ROUND(SUM(AX1387*Rates!K$19),4),ROUND(SUM(AX1387*(Rates!J$8/100)),4)))</f>
        <v/>
      </c>
      <c r="AZ1387" s="124" t="str">
        <f t="shared" si="705"/>
        <v/>
      </c>
      <c r="BA1387" s="125" t="str">
        <f t="shared" si="706"/>
        <v/>
      </c>
      <c r="BB1387" s="115"/>
      <c r="BC1387" s="143"/>
      <c r="BD1387" s="100"/>
      <c r="BE1387" s="100"/>
      <c r="BF1387" s="100"/>
      <c r="BG1387" s="100"/>
    </row>
    <row r="1388" spans="1:59" ht="12.75" customHeight="1" x14ac:dyDescent="0.2">
      <c r="A1388" s="144"/>
      <c r="B1388" s="141"/>
      <c r="C1388" s="141"/>
      <c r="D1388" s="142"/>
      <c r="E1388" s="142"/>
      <c r="F1388" s="142"/>
      <c r="G1388" s="142"/>
      <c r="H1388" s="142"/>
      <c r="I1388" s="129"/>
      <c r="J1388" s="130"/>
      <c r="K1388" s="131" t="str">
        <f t="shared" si="677"/>
        <v/>
      </c>
      <c r="L1388" s="132" t="str">
        <f t="shared" si="678"/>
        <v/>
      </c>
      <c r="M1388" s="133" t="str">
        <f t="shared" si="679"/>
        <v/>
      </c>
      <c r="N1388" s="134" t="str">
        <f>IFERROR(IF(B:B="","",IF(R1388="Beer",SUM(LOOKUP(2,1/(Rates!$B$3:$B$5&lt;=W1388)/(Rates!$C$3:$C$5&gt;=W1388),Rates!$D$3:$D$5)*(X1388/100)*W1388),IF(R1388="Refreshment Beverage",SUM(LOOKUP(2,1/(Rates!$B$7:$B$11&lt;=W1388)/(Rates!$C$7:$C$11&gt;=W1388),Rates!$D$7:$D$11)*(X1388/100)*W1388)))),"")</f>
        <v/>
      </c>
      <c r="O1388" s="134" t="str">
        <f t="shared" si="680"/>
        <v/>
      </c>
      <c r="P1388" s="116"/>
      <c r="Q1388" s="117" t="str">
        <f t="shared" si="681"/>
        <v/>
      </c>
      <c r="R1388" s="128" t="str">
        <f t="shared" si="682"/>
        <v/>
      </c>
      <c r="S1388" s="135" t="str">
        <f>IF(B1388="","",IF(R1388="Refreshment Beverage",VLOOKUP(VALUE(Q1388),Rates!G$15:L$19,2,0),VLOOKUP(VALUE(Q1388),Rates!G$4:L$12,2,0)))</f>
        <v/>
      </c>
      <c r="T1388" s="135" t="str">
        <f t="shared" si="683"/>
        <v/>
      </c>
      <c r="U1388" s="118" t="str">
        <f t="shared" si="684"/>
        <v/>
      </c>
      <c r="V1388" s="135" t="str">
        <f t="shared" si="685"/>
        <v/>
      </c>
      <c r="W1388" s="135" t="str">
        <f t="shared" si="686"/>
        <v/>
      </c>
      <c r="X1388" s="119" t="str">
        <f t="shared" si="687"/>
        <v/>
      </c>
      <c r="Y1388" s="120" t="str">
        <f>IF(B:B="","",IF(R1388="Refreshment Beverage",VLOOKUP(Q1388,Rates!G$15:L$19,6,0)*W1388,VLOOKUP(Q1388,Rates!G$4:L$12,6,0)*W1388))</f>
        <v/>
      </c>
      <c r="Z1388" s="120" t="str">
        <f t="shared" si="688"/>
        <v/>
      </c>
      <c r="AA1388" s="120" t="str">
        <f t="shared" si="689"/>
        <v/>
      </c>
      <c r="AB1388" s="136" t="str">
        <f>IF(B:B="","",IF(R1388="Refreshment Beverage","",IF(AND(R1388="Beer",Q1388=0),SUM(LOOKUP(2,1/(Rates!$B$15:$B$18&lt;=W1388)/(Rates!$C$15:$C$18&gt;=W1388),Rates!$D$15:$D$18)*W1388),VLOOKUP(VALUE(Q:Q),Rates!A:B,2,0)*W1388)))</f>
        <v/>
      </c>
      <c r="AC1388" s="136" t="str">
        <f>IF(B:B="","",IF(R1388="Refreshment Beverage","",IF(AND(R1388="Beer",Q1388=0),SUM(LOOKUP(2,1/(Rates!$B$15:$B$18&lt;=W1388)/(Rates!$C$15:$C$18&gt;=W1388),Rates!$E$15:$E$18)*W1388),VLOOKUP(VALUE(Q:Q),Rates!A:C,3,0)*W1388)))</f>
        <v/>
      </c>
      <c r="AD1388" s="137" t="str">
        <f>IFERROR(IF(B:B="","",IF(R1388="Beer","",IF(VALUE(Q1388)=0,VLOOKUP(VLOOKUP(B:B,#REF!,16,0),Rates!A:E,2,0),VLOOKUP(VALUE(Q1388),Rates!A$31:B$34,2,0)*W1388))),0)</f>
        <v/>
      </c>
      <c r="AE1388" s="121" t="str">
        <f t="shared" si="690"/>
        <v/>
      </c>
      <c r="AF1388" s="138" t="str">
        <f t="shared" si="691"/>
        <v/>
      </c>
      <c r="AG1388" s="122" t="str">
        <f t="shared" si="692"/>
        <v/>
      </c>
      <c r="AH1388" s="123" t="str">
        <f t="shared" si="693"/>
        <v/>
      </c>
      <c r="AI1388" s="139" t="str">
        <f>IF(AE:AE="","",IF(R1388="Refreshment Beverage",AK1388*(Rates!J$19/100),ROUND(SUM(AH1388*(Rates!$J$8/100)),4)))</f>
        <v/>
      </c>
      <c r="AJ1388" s="124" t="str">
        <f t="shared" si="694"/>
        <v/>
      </c>
      <c r="AK1388" s="125" t="str">
        <f t="shared" si="695"/>
        <v/>
      </c>
      <c r="AL1388" s="121" t="str">
        <f t="shared" si="696"/>
        <v/>
      </c>
      <c r="AM1388" s="138" t="str">
        <f>IF(AS1388="","",IF(R1388="Refreshment Beverage",ROUND(AS1388*Rates!K$19,4),ROUND(AO1388*(VLOOKUP(VALUE(Q1388),Rates!G$4:L$12,3,0)),4)))</f>
        <v/>
      </c>
      <c r="AN1388" s="126" t="str">
        <f>IF(AS1388="","",IF(R1388="Refreshment Beverage",AS1388*(Rates!J$19/100),MAX(AM1388,AB1388)))</f>
        <v/>
      </c>
      <c r="AO1388" s="127" t="str">
        <f t="shared" si="697"/>
        <v/>
      </c>
      <c r="AP1388" s="127" t="str">
        <f t="shared" si="698"/>
        <v/>
      </c>
      <c r="AQ1388" s="140" t="str">
        <f>IF(AS1388="","",IF(R1388="Refreshment Beverage",ROUND(SUM(VLOOKUP(Q:Q,Rates!G$15:L$19,3,0)*(AS1388-Y1388-Z1388-AA1388)),4),ROUND(SUM(Rates!$K$8*AS1388),4)))</f>
        <v/>
      </c>
      <c r="AR1388" s="139" t="str">
        <f t="shared" si="699"/>
        <v/>
      </c>
      <c r="AS1388" s="125" t="str">
        <f t="shared" si="700"/>
        <v/>
      </c>
      <c r="AT1388" s="121" t="str">
        <f t="shared" si="701"/>
        <v/>
      </c>
      <c r="AU1388" s="138" t="str">
        <f>IF(AX1388="","",IF(R1388="Refreshment Beverage",ROUND((BA1388-Y1388-Z1388-AA1388)*VLOOKUP(VALUE(Q1388),Rates!G$15:L$19,3,0),4),ROUND(AW1388*(VLOOKUP(VALUE(Q1388),Rates!G:L,3,0)),4)))</f>
        <v/>
      </c>
      <c r="AV1388" s="126" t="str">
        <f t="shared" si="702"/>
        <v/>
      </c>
      <c r="AW1388" s="127" t="str">
        <f t="shared" si="703"/>
        <v/>
      </c>
      <c r="AX1388" s="123" t="str">
        <f t="shared" si="704"/>
        <v/>
      </c>
      <c r="AY1388" s="140" t="str">
        <f>IF(AX1388="","",IF(R1388="Refreshment Beverage",ROUND(SUM(AX1388*Rates!K$19),4),ROUND(SUM(AX1388*(Rates!J$8/100)),4)))</f>
        <v/>
      </c>
      <c r="AZ1388" s="124" t="str">
        <f t="shared" si="705"/>
        <v/>
      </c>
      <c r="BA1388" s="125" t="str">
        <f t="shared" si="706"/>
        <v/>
      </c>
      <c r="BB1388" s="115"/>
      <c r="BC1388" s="143"/>
      <c r="BD1388" s="100"/>
      <c r="BE1388" s="100"/>
      <c r="BF1388" s="100"/>
      <c r="BG1388" s="100"/>
    </row>
    <row r="1389" spans="1:59" ht="12.75" customHeight="1" x14ac:dyDescent="0.2">
      <c r="A1389" s="144"/>
      <c r="B1389" s="141"/>
      <c r="C1389" s="141"/>
      <c r="D1389" s="142"/>
      <c r="E1389" s="142"/>
      <c r="F1389" s="142"/>
      <c r="G1389" s="142"/>
      <c r="H1389" s="142"/>
      <c r="I1389" s="129"/>
      <c r="J1389" s="130"/>
      <c r="K1389" s="131" t="str">
        <f t="shared" si="677"/>
        <v/>
      </c>
      <c r="L1389" s="132" t="str">
        <f t="shared" si="678"/>
        <v/>
      </c>
      <c r="M1389" s="133" t="str">
        <f t="shared" si="679"/>
        <v/>
      </c>
      <c r="N1389" s="134" t="str">
        <f>IFERROR(IF(B:B="","",IF(R1389="Beer",SUM(LOOKUP(2,1/(Rates!$B$3:$B$5&lt;=W1389)/(Rates!$C$3:$C$5&gt;=W1389),Rates!$D$3:$D$5)*(X1389/100)*W1389),IF(R1389="Refreshment Beverage",SUM(LOOKUP(2,1/(Rates!$B$7:$B$11&lt;=W1389)/(Rates!$C$7:$C$11&gt;=W1389),Rates!$D$7:$D$11)*(X1389/100)*W1389)))),"")</f>
        <v/>
      </c>
      <c r="O1389" s="134" t="str">
        <f t="shared" si="680"/>
        <v/>
      </c>
      <c r="P1389" s="116"/>
      <c r="Q1389" s="117" t="str">
        <f t="shared" si="681"/>
        <v/>
      </c>
      <c r="R1389" s="128" t="str">
        <f t="shared" si="682"/>
        <v/>
      </c>
      <c r="S1389" s="135" t="str">
        <f>IF(B1389="","",IF(R1389="Refreshment Beverage",VLOOKUP(VALUE(Q1389),Rates!G$15:L$19,2,0),VLOOKUP(VALUE(Q1389),Rates!G$4:L$12,2,0)))</f>
        <v/>
      </c>
      <c r="T1389" s="135" t="str">
        <f t="shared" si="683"/>
        <v/>
      </c>
      <c r="U1389" s="118" t="str">
        <f t="shared" si="684"/>
        <v/>
      </c>
      <c r="V1389" s="135" t="str">
        <f t="shared" si="685"/>
        <v/>
      </c>
      <c r="W1389" s="135" t="str">
        <f t="shared" si="686"/>
        <v/>
      </c>
      <c r="X1389" s="119" t="str">
        <f t="shared" si="687"/>
        <v/>
      </c>
      <c r="Y1389" s="120" t="str">
        <f>IF(B:B="","",IF(R1389="Refreshment Beverage",VLOOKUP(Q1389,Rates!G$15:L$19,6,0)*W1389,VLOOKUP(Q1389,Rates!G$4:L$12,6,0)*W1389))</f>
        <v/>
      </c>
      <c r="Z1389" s="120" t="str">
        <f t="shared" si="688"/>
        <v/>
      </c>
      <c r="AA1389" s="120" t="str">
        <f t="shared" si="689"/>
        <v/>
      </c>
      <c r="AB1389" s="136" t="str">
        <f>IF(B:B="","",IF(R1389="Refreshment Beverage","",IF(AND(R1389="Beer",Q1389=0),SUM(LOOKUP(2,1/(Rates!$B$15:$B$18&lt;=W1389)/(Rates!$C$15:$C$18&gt;=W1389),Rates!$D$15:$D$18)*W1389),VLOOKUP(VALUE(Q:Q),Rates!A:B,2,0)*W1389)))</f>
        <v/>
      </c>
      <c r="AC1389" s="136" t="str">
        <f>IF(B:B="","",IF(R1389="Refreshment Beverage","",IF(AND(R1389="Beer",Q1389=0),SUM(LOOKUP(2,1/(Rates!$B$15:$B$18&lt;=W1389)/(Rates!$C$15:$C$18&gt;=W1389),Rates!$E$15:$E$18)*W1389),VLOOKUP(VALUE(Q:Q),Rates!A:C,3,0)*W1389)))</f>
        <v/>
      </c>
      <c r="AD1389" s="137" t="str">
        <f>IFERROR(IF(B:B="","",IF(R1389="Beer","",IF(VALUE(Q1389)=0,VLOOKUP(VLOOKUP(B:B,#REF!,16,0),Rates!A:E,2,0),VLOOKUP(VALUE(Q1389),Rates!A$31:B$34,2,0)*W1389))),0)</f>
        <v/>
      </c>
      <c r="AE1389" s="121" t="str">
        <f t="shared" si="690"/>
        <v/>
      </c>
      <c r="AF1389" s="138" t="str">
        <f t="shared" si="691"/>
        <v/>
      </c>
      <c r="AG1389" s="122" t="str">
        <f t="shared" si="692"/>
        <v/>
      </c>
      <c r="AH1389" s="123" t="str">
        <f t="shared" si="693"/>
        <v/>
      </c>
      <c r="AI1389" s="139" t="str">
        <f>IF(AE:AE="","",IF(R1389="Refreshment Beverage",AK1389*(Rates!J$19/100),ROUND(SUM(AH1389*(Rates!$J$8/100)),4)))</f>
        <v/>
      </c>
      <c r="AJ1389" s="124" t="str">
        <f t="shared" si="694"/>
        <v/>
      </c>
      <c r="AK1389" s="125" t="str">
        <f t="shared" si="695"/>
        <v/>
      </c>
      <c r="AL1389" s="121" t="str">
        <f t="shared" si="696"/>
        <v/>
      </c>
      <c r="AM1389" s="138" t="str">
        <f>IF(AS1389="","",IF(R1389="Refreshment Beverage",ROUND(AS1389*Rates!K$19,4),ROUND(AO1389*(VLOOKUP(VALUE(Q1389),Rates!G$4:L$12,3,0)),4)))</f>
        <v/>
      </c>
      <c r="AN1389" s="126" t="str">
        <f>IF(AS1389="","",IF(R1389="Refreshment Beverage",AS1389*(Rates!J$19/100),MAX(AM1389,AB1389)))</f>
        <v/>
      </c>
      <c r="AO1389" s="127" t="str">
        <f t="shared" si="697"/>
        <v/>
      </c>
      <c r="AP1389" s="127" t="str">
        <f t="shared" si="698"/>
        <v/>
      </c>
      <c r="AQ1389" s="140" t="str">
        <f>IF(AS1389="","",IF(R1389="Refreshment Beverage",ROUND(SUM(VLOOKUP(Q:Q,Rates!G$15:L$19,3,0)*(AS1389-Y1389-Z1389-AA1389)),4),ROUND(SUM(Rates!$K$8*AS1389),4)))</f>
        <v/>
      </c>
      <c r="AR1389" s="139" t="str">
        <f t="shared" si="699"/>
        <v/>
      </c>
      <c r="AS1389" s="125" t="str">
        <f t="shared" si="700"/>
        <v/>
      </c>
      <c r="AT1389" s="121" t="str">
        <f t="shared" si="701"/>
        <v/>
      </c>
      <c r="AU1389" s="138" t="str">
        <f>IF(AX1389="","",IF(R1389="Refreshment Beverage",ROUND((BA1389-Y1389-Z1389-AA1389)*VLOOKUP(VALUE(Q1389),Rates!G$15:L$19,3,0),4),ROUND(AW1389*(VLOOKUP(VALUE(Q1389),Rates!G:L,3,0)),4)))</f>
        <v/>
      </c>
      <c r="AV1389" s="126" t="str">
        <f t="shared" si="702"/>
        <v/>
      </c>
      <c r="AW1389" s="127" t="str">
        <f t="shared" si="703"/>
        <v/>
      </c>
      <c r="AX1389" s="123" t="str">
        <f t="shared" si="704"/>
        <v/>
      </c>
      <c r="AY1389" s="140" t="str">
        <f>IF(AX1389="","",IF(R1389="Refreshment Beverage",ROUND(SUM(AX1389*Rates!K$19),4),ROUND(SUM(AX1389*(Rates!J$8/100)),4)))</f>
        <v/>
      </c>
      <c r="AZ1389" s="124" t="str">
        <f t="shared" si="705"/>
        <v/>
      </c>
      <c r="BA1389" s="125" t="str">
        <f t="shared" si="706"/>
        <v/>
      </c>
      <c r="BB1389" s="115"/>
      <c r="BC1389" s="143"/>
      <c r="BD1389" s="100"/>
      <c r="BE1389" s="100"/>
      <c r="BF1389" s="100"/>
      <c r="BG1389" s="100"/>
    </row>
    <row r="1390" spans="1:59" ht="12.75" customHeight="1" x14ac:dyDescent="0.2">
      <c r="A1390" s="144"/>
      <c r="B1390" s="141"/>
      <c r="C1390" s="141"/>
      <c r="D1390" s="142"/>
      <c r="E1390" s="142"/>
      <c r="F1390" s="142"/>
      <c r="G1390" s="142"/>
      <c r="H1390" s="142"/>
      <c r="I1390" s="129"/>
      <c r="J1390" s="130"/>
      <c r="K1390" s="131" t="str">
        <f t="shared" si="677"/>
        <v/>
      </c>
      <c r="L1390" s="132" t="str">
        <f t="shared" si="678"/>
        <v/>
      </c>
      <c r="M1390" s="133" t="str">
        <f t="shared" si="679"/>
        <v/>
      </c>
      <c r="N1390" s="134" t="str">
        <f>IFERROR(IF(B:B="","",IF(R1390="Beer",SUM(LOOKUP(2,1/(Rates!$B$3:$B$5&lt;=W1390)/(Rates!$C$3:$C$5&gt;=W1390),Rates!$D$3:$D$5)*(X1390/100)*W1390),IF(R1390="Refreshment Beverage",SUM(LOOKUP(2,1/(Rates!$B$7:$B$11&lt;=W1390)/(Rates!$C$7:$C$11&gt;=W1390),Rates!$D$7:$D$11)*(X1390/100)*W1390)))),"")</f>
        <v/>
      </c>
      <c r="O1390" s="134" t="str">
        <f t="shared" si="680"/>
        <v/>
      </c>
      <c r="P1390" s="116"/>
      <c r="Q1390" s="117" t="str">
        <f t="shared" si="681"/>
        <v/>
      </c>
      <c r="R1390" s="128" t="str">
        <f t="shared" si="682"/>
        <v/>
      </c>
      <c r="S1390" s="135" t="str">
        <f>IF(B1390="","",IF(R1390="Refreshment Beverage",VLOOKUP(VALUE(Q1390),Rates!G$15:L$19,2,0),VLOOKUP(VALUE(Q1390),Rates!G$4:L$12,2,0)))</f>
        <v/>
      </c>
      <c r="T1390" s="135" t="str">
        <f t="shared" si="683"/>
        <v/>
      </c>
      <c r="U1390" s="118" t="str">
        <f t="shared" si="684"/>
        <v/>
      </c>
      <c r="V1390" s="135" t="str">
        <f t="shared" si="685"/>
        <v/>
      </c>
      <c r="W1390" s="135" t="str">
        <f t="shared" si="686"/>
        <v/>
      </c>
      <c r="X1390" s="119" t="str">
        <f t="shared" si="687"/>
        <v/>
      </c>
      <c r="Y1390" s="120" t="str">
        <f>IF(B:B="","",IF(R1390="Refreshment Beverage",VLOOKUP(Q1390,Rates!G$15:L$19,6,0)*W1390,VLOOKUP(Q1390,Rates!G$4:L$12,6,0)*W1390))</f>
        <v/>
      </c>
      <c r="Z1390" s="120" t="str">
        <f t="shared" si="688"/>
        <v/>
      </c>
      <c r="AA1390" s="120" t="str">
        <f t="shared" si="689"/>
        <v/>
      </c>
      <c r="AB1390" s="136" t="str">
        <f>IF(B:B="","",IF(R1390="Refreshment Beverage","",IF(AND(R1390="Beer",Q1390=0),SUM(LOOKUP(2,1/(Rates!$B$15:$B$18&lt;=W1390)/(Rates!$C$15:$C$18&gt;=W1390),Rates!$D$15:$D$18)*W1390),VLOOKUP(VALUE(Q:Q),Rates!A:B,2,0)*W1390)))</f>
        <v/>
      </c>
      <c r="AC1390" s="136" t="str">
        <f>IF(B:B="","",IF(R1390="Refreshment Beverage","",IF(AND(R1390="Beer",Q1390=0),SUM(LOOKUP(2,1/(Rates!$B$15:$B$18&lt;=W1390)/(Rates!$C$15:$C$18&gt;=W1390),Rates!$E$15:$E$18)*W1390),VLOOKUP(VALUE(Q:Q),Rates!A:C,3,0)*W1390)))</f>
        <v/>
      </c>
      <c r="AD1390" s="137" t="str">
        <f>IFERROR(IF(B:B="","",IF(R1390="Beer","",IF(VALUE(Q1390)=0,VLOOKUP(VLOOKUP(B:B,#REF!,16,0),Rates!A:E,2,0),VLOOKUP(VALUE(Q1390),Rates!A$31:B$34,2,0)*W1390))),0)</f>
        <v/>
      </c>
      <c r="AE1390" s="121" t="str">
        <f t="shared" si="690"/>
        <v/>
      </c>
      <c r="AF1390" s="138" t="str">
        <f t="shared" si="691"/>
        <v/>
      </c>
      <c r="AG1390" s="122" t="str">
        <f t="shared" si="692"/>
        <v/>
      </c>
      <c r="AH1390" s="123" t="str">
        <f t="shared" si="693"/>
        <v/>
      </c>
      <c r="AI1390" s="139" t="str">
        <f>IF(AE:AE="","",IF(R1390="Refreshment Beverage",AK1390*(Rates!J$19/100),ROUND(SUM(AH1390*(Rates!$J$8/100)),4)))</f>
        <v/>
      </c>
      <c r="AJ1390" s="124" t="str">
        <f t="shared" si="694"/>
        <v/>
      </c>
      <c r="AK1390" s="125" t="str">
        <f t="shared" si="695"/>
        <v/>
      </c>
      <c r="AL1390" s="121" t="str">
        <f t="shared" si="696"/>
        <v/>
      </c>
      <c r="AM1390" s="138" t="str">
        <f>IF(AS1390="","",IF(R1390="Refreshment Beverage",ROUND(AS1390*Rates!K$19,4),ROUND(AO1390*(VLOOKUP(VALUE(Q1390),Rates!G$4:L$12,3,0)),4)))</f>
        <v/>
      </c>
      <c r="AN1390" s="126" t="str">
        <f>IF(AS1390="","",IF(R1390="Refreshment Beverage",AS1390*(Rates!J$19/100),MAX(AM1390,AB1390)))</f>
        <v/>
      </c>
      <c r="AO1390" s="127" t="str">
        <f t="shared" si="697"/>
        <v/>
      </c>
      <c r="AP1390" s="127" t="str">
        <f t="shared" si="698"/>
        <v/>
      </c>
      <c r="AQ1390" s="140" t="str">
        <f>IF(AS1390="","",IF(R1390="Refreshment Beverage",ROUND(SUM(VLOOKUP(Q:Q,Rates!G$15:L$19,3,0)*(AS1390-Y1390-Z1390-AA1390)),4),ROUND(SUM(Rates!$K$8*AS1390),4)))</f>
        <v/>
      </c>
      <c r="AR1390" s="139" t="str">
        <f t="shared" si="699"/>
        <v/>
      </c>
      <c r="AS1390" s="125" t="str">
        <f t="shared" si="700"/>
        <v/>
      </c>
      <c r="AT1390" s="121" t="str">
        <f t="shared" si="701"/>
        <v/>
      </c>
      <c r="AU1390" s="138" t="str">
        <f>IF(AX1390="","",IF(R1390="Refreshment Beverage",ROUND((BA1390-Y1390-Z1390-AA1390)*VLOOKUP(VALUE(Q1390),Rates!G$15:L$19,3,0),4),ROUND(AW1390*(VLOOKUP(VALUE(Q1390),Rates!G:L,3,0)),4)))</f>
        <v/>
      </c>
      <c r="AV1390" s="126" t="str">
        <f t="shared" si="702"/>
        <v/>
      </c>
      <c r="AW1390" s="127" t="str">
        <f t="shared" si="703"/>
        <v/>
      </c>
      <c r="AX1390" s="123" t="str">
        <f t="shared" si="704"/>
        <v/>
      </c>
      <c r="AY1390" s="140" t="str">
        <f>IF(AX1390="","",IF(R1390="Refreshment Beverage",ROUND(SUM(AX1390*Rates!K$19),4),ROUND(SUM(AX1390*(Rates!J$8/100)),4)))</f>
        <v/>
      </c>
      <c r="AZ1390" s="124" t="str">
        <f t="shared" si="705"/>
        <v/>
      </c>
      <c r="BA1390" s="125" t="str">
        <f t="shared" si="706"/>
        <v/>
      </c>
      <c r="BB1390" s="115"/>
      <c r="BC1390" s="143"/>
      <c r="BD1390" s="100"/>
      <c r="BE1390" s="100"/>
      <c r="BF1390" s="100"/>
      <c r="BG1390" s="100"/>
    </row>
    <row r="1391" spans="1:59" ht="12.75" customHeight="1" x14ac:dyDescent="0.2">
      <c r="A1391" s="144"/>
      <c r="B1391" s="141"/>
      <c r="C1391" s="141"/>
      <c r="D1391" s="142"/>
      <c r="E1391" s="142"/>
      <c r="F1391" s="142"/>
      <c r="G1391" s="142"/>
      <c r="H1391" s="142"/>
      <c r="I1391" s="129"/>
      <c r="J1391" s="130"/>
      <c r="K1391" s="131" t="str">
        <f t="shared" si="677"/>
        <v/>
      </c>
      <c r="L1391" s="132" t="str">
        <f t="shared" si="678"/>
        <v/>
      </c>
      <c r="M1391" s="133" t="str">
        <f t="shared" si="679"/>
        <v/>
      </c>
      <c r="N1391" s="134" t="str">
        <f>IFERROR(IF(B:B="","",IF(R1391="Beer",SUM(LOOKUP(2,1/(Rates!$B$3:$B$5&lt;=W1391)/(Rates!$C$3:$C$5&gt;=W1391),Rates!$D$3:$D$5)*(X1391/100)*W1391),IF(R1391="Refreshment Beverage",SUM(LOOKUP(2,1/(Rates!$B$7:$B$11&lt;=W1391)/(Rates!$C$7:$C$11&gt;=W1391),Rates!$D$7:$D$11)*(X1391/100)*W1391)))),"")</f>
        <v/>
      </c>
      <c r="O1391" s="134" t="str">
        <f t="shared" si="680"/>
        <v/>
      </c>
      <c r="P1391" s="116"/>
      <c r="Q1391" s="117" t="str">
        <f t="shared" si="681"/>
        <v/>
      </c>
      <c r="R1391" s="128" t="str">
        <f t="shared" si="682"/>
        <v/>
      </c>
      <c r="S1391" s="135" t="str">
        <f>IF(B1391="","",IF(R1391="Refreshment Beverage",VLOOKUP(VALUE(Q1391),Rates!G$15:L$19,2,0),VLOOKUP(VALUE(Q1391),Rates!G$4:L$12,2,0)))</f>
        <v/>
      </c>
      <c r="T1391" s="135" t="str">
        <f t="shared" si="683"/>
        <v/>
      </c>
      <c r="U1391" s="118" t="str">
        <f t="shared" si="684"/>
        <v/>
      </c>
      <c r="V1391" s="135" t="str">
        <f t="shared" si="685"/>
        <v/>
      </c>
      <c r="W1391" s="135" t="str">
        <f t="shared" si="686"/>
        <v/>
      </c>
      <c r="X1391" s="119" t="str">
        <f t="shared" si="687"/>
        <v/>
      </c>
      <c r="Y1391" s="120" t="str">
        <f>IF(B:B="","",IF(R1391="Refreshment Beverage",VLOOKUP(Q1391,Rates!G$15:L$19,6,0)*W1391,VLOOKUP(Q1391,Rates!G$4:L$12,6,0)*W1391))</f>
        <v/>
      </c>
      <c r="Z1391" s="120" t="str">
        <f t="shared" si="688"/>
        <v/>
      </c>
      <c r="AA1391" s="120" t="str">
        <f t="shared" si="689"/>
        <v/>
      </c>
      <c r="AB1391" s="136" t="str">
        <f>IF(B:B="","",IF(R1391="Refreshment Beverage","",IF(AND(R1391="Beer",Q1391=0),SUM(LOOKUP(2,1/(Rates!$B$15:$B$18&lt;=W1391)/(Rates!$C$15:$C$18&gt;=W1391),Rates!$D$15:$D$18)*W1391),VLOOKUP(VALUE(Q:Q),Rates!A:B,2,0)*W1391)))</f>
        <v/>
      </c>
      <c r="AC1391" s="136" t="str">
        <f>IF(B:B="","",IF(R1391="Refreshment Beverage","",IF(AND(R1391="Beer",Q1391=0),SUM(LOOKUP(2,1/(Rates!$B$15:$B$18&lt;=W1391)/(Rates!$C$15:$C$18&gt;=W1391),Rates!$E$15:$E$18)*W1391),VLOOKUP(VALUE(Q:Q),Rates!A:C,3,0)*W1391)))</f>
        <v/>
      </c>
      <c r="AD1391" s="137" t="str">
        <f>IFERROR(IF(B:B="","",IF(R1391="Beer","",IF(VALUE(Q1391)=0,VLOOKUP(VLOOKUP(B:B,#REF!,16,0),Rates!A:E,2,0),VLOOKUP(VALUE(Q1391),Rates!A$31:B$34,2,0)*W1391))),0)</f>
        <v/>
      </c>
      <c r="AE1391" s="121" t="str">
        <f t="shared" si="690"/>
        <v/>
      </c>
      <c r="AF1391" s="138" t="str">
        <f t="shared" si="691"/>
        <v/>
      </c>
      <c r="AG1391" s="122" t="str">
        <f t="shared" si="692"/>
        <v/>
      </c>
      <c r="AH1391" s="123" t="str">
        <f t="shared" si="693"/>
        <v/>
      </c>
      <c r="AI1391" s="139" t="str">
        <f>IF(AE:AE="","",IF(R1391="Refreshment Beverage",AK1391*(Rates!J$19/100),ROUND(SUM(AH1391*(Rates!$J$8/100)),4)))</f>
        <v/>
      </c>
      <c r="AJ1391" s="124" t="str">
        <f t="shared" si="694"/>
        <v/>
      </c>
      <c r="AK1391" s="125" t="str">
        <f t="shared" si="695"/>
        <v/>
      </c>
      <c r="AL1391" s="121" t="str">
        <f t="shared" si="696"/>
        <v/>
      </c>
      <c r="AM1391" s="138" t="str">
        <f>IF(AS1391="","",IF(R1391="Refreshment Beverage",ROUND(AS1391*Rates!K$19,4),ROUND(AO1391*(VLOOKUP(VALUE(Q1391),Rates!G$4:L$12,3,0)),4)))</f>
        <v/>
      </c>
      <c r="AN1391" s="126" t="str">
        <f>IF(AS1391="","",IF(R1391="Refreshment Beverage",AS1391*(Rates!J$19/100),MAX(AM1391,AB1391)))</f>
        <v/>
      </c>
      <c r="AO1391" s="127" t="str">
        <f t="shared" si="697"/>
        <v/>
      </c>
      <c r="AP1391" s="127" t="str">
        <f t="shared" si="698"/>
        <v/>
      </c>
      <c r="AQ1391" s="140" t="str">
        <f>IF(AS1391="","",IF(R1391="Refreshment Beverage",ROUND(SUM(VLOOKUP(Q:Q,Rates!G$15:L$19,3,0)*(AS1391-Y1391-Z1391-AA1391)),4),ROUND(SUM(Rates!$K$8*AS1391),4)))</f>
        <v/>
      </c>
      <c r="AR1391" s="139" t="str">
        <f t="shared" si="699"/>
        <v/>
      </c>
      <c r="AS1391" s="125" t="str">
        <f t="shared" si="700"/>
        <v/>
      </c>
      <c r="AT1391" s="121" t="str">
        <f t="shared" si="701"/>
        <v/>
      </c>
      <c r="AU1391" s="138" t="str">
        <f>IF(AX1391="","",IF(R1391="Refreshment Beverage",ROUND((BA1391-Y1391-Z1391-AA1391)*VLOOKUP(VALUE(Q1391),Rates!G$15:L$19,3,0),4),ROUND(AW1391*(VLOOKUP(VALUE(Q1391),Rates!G:L,3,0)),4)))</f>
        <v/>
      </c>
      <c r="AV1391" s="126" t="str">
        <f t="shared" si="702"/>
        <v/>
      </c>
      <c r="AW1391" s="127" t="str">
        <f t="shared" si="703"/>
        <v/>
      </c>
      <c r="AX1391" s="123" t="str">
        <f t="shared" si="704"/>
        <v/>
      </c>
      <c r="AY1391" s="140" t="str">
        <f>IF(AX1391="","",IF(R1391="Refreshment Beverage",ROUND(SUM(AX1391*Rates!K$19),4),ROUND(SUM(AX1391*(Rates!J$8/100)),4)))</f>
        <v/>
      </c>
      <c r="AZ1391" s="124" t="str">
        <f t="shared" si="705"/>
        <v/>
      </c>
      <c r="BA1391" s="125" t="str">
        <f t="shared" si="706"/>
        <v/>
      </c>
      <c r="BB1391" s="115"/>
      <c r="BC1391" s="143"/>
      <c r="BD1391" s="100"/>
      <c r="BE1391" s="100"/>
      <c r="BF1391" s="100"/>
      <c r="BG1391" s="100"/>
    </row>
    <row r="1392" spans="1:59" ht="12.75" customHeight="1" x14ac:dyDescent="0.2">
      <c r="A1392" s="144"/>
      <c r="B1392" s="141"/>
      <c r="C1392" s="141"/>
      <c r="D1392" s="142"/>
      <c r="E1392" s="142"/>
      <c r="F1392" s="142"/>
      <c r="G1392" s="142"/>
      <c r="H1392" s="142"/>
      <c r="I1392" s="129"/>
      <c r="J1392" s="130"/>
      <c r="K1392" s="131" t="str">
        <f t="shared" si="677"/>
        <v/>
      </c>
      <c r="L1392" s="132" t="str">
        <f t="shared" si="678"/>
        <v/>
      </c>
      <c r="M1392" s="133" t="str">
        <f t="shared" si="679"/>
        <v/>
      </c>
      <c r="N1392" s="134" t="str">
        <f>IFERROR(IF(B:B="","",IF(R1392="Beer",SUM(LOOKUP(2,1/(Rates!$B$3:$B$5&lt;=W1392)/(Rates!$C$3:$C$5&gt;=W1392),Rates!$D$3:$D$5)*(X1392/100)*W1392),IF(R1392="Refreshment Beverage",SUM(LOOKUP(2,1/(Rates!$B$7:$B$11&lt;=W1392)/(Rates!$C$7:$C$11&gt;=W1392),Rates!$D$7:$D$11)*(X1392/100)*W1392)))),"")</f>
        <v/>
      </c>
      <c r="O1392" s="134" t="str">
        <f t="shared" si="680"/>
        <v/>
      </c>
      <c r="P1392" s="116"/>
      <c r="Q1392" s="117" t="str">
        <f t="shared" si="681"/>
        <v/>
      </c>
      <c r="R1392" s="128" t="str">
        <f t="shared" si="682"/>
        <v/>
      </c>
      <c r="S1392" s="135" t="str">
        <f>IF(B1392="","",IF(R1392="Refreshment Beverage",VLOOKUP(VALUE(Q1392),Rates!G$15:L$19,2,0),VLOOKUP(VALUE(Q1392),Rates!G$4:L$12,2,0)))</f>
        <v/>
      </c>
      <c r="T1392" s="135" t="str">
        <f t="shared" si="683"/>
        <v/>
      </c>
      <c r="U1392" s="118" t="str">
        <f t="shared" si="684"/>
        <v/>
      </c>
      <c r="V1392" s="135" t="str">
        <f t="shared" si="685"/>
        <v/>
      </c>
      <c r="W1392" s="135" t="str">
        <f t="shared" si="686"/>
        <v/>
      </c>
      <c r="X1392" s="119" t="str">
        <f t="shared" si="687"/>
        <v/>
      </c>
      <c r="Y1392" s="120" t="str">
        <f>IF(B:B="","",IF(R1392="Refreshment Beverage",VLOOKUP(Q1392,Rates!G$15:L$19,6,0)*W1392,VLOOKUP(Q1392,Rates!G$4:L$12,6,0)*W1392))</f>
        <v/>
      </c>
      <c r="Z1392" s="120" t="str">
        <f t="shared" si="688"/>
        <v/>
      </c>
      <c r="AA1392" s="120" t="str">
        <f t="shared" si="689"/>
        <v/>
      </c>
      <c r="AB1392" s="136" t="str">
        <f>IF(B:B="","",IF(R1392="Refreshment Beverage","",IF(AND(R1392="Beer",Q1392=0),SUM(LOOKUP(2,1/(Rates!$B$15:$B$18&lt;=W1392)/(Rates!$C$15:$C$18&gt;=W1392),Rates!$D$15:$D$18)*W1392),VLOOKUP(VALUE(Q:Q),Rates!A:B,2,0)*W1392)))</f>
        <v/>
      </c>
      <c r="AC1392" s="136" t="str">
        <f>IF(B:B="","",IF(R1392="Refreshment Beverage","",IF(AND(R1392="Beer",Q1392=0),SUM(LOOKUP(2,1/(Rates!$B$15:$B$18&lt;=W1392)/(Rates!$C$15:$C$18&gt;=W1392),Rates!$E$15:$E$18)*W1392),VLOOKUP(VALUE(Q:Q),Rates!A:C,3,0)*W1392)))</f>
        <v/>
      </c>
      <c r="AD1392" s="137" t="str">
        <f>IFERROR(IF(B:B="","",IF(R1392="Beer","",IF(VALUE(Q1392)=0,VLOOKUP(VLOOKUP(B:B,#REF!,16,0),Rates!A:E,2,0),VLOOKUP(VALUE(Q1392),Rates!A$31:B$34,2,0)*W1392))),0)</f>
        <v/>
      </c>
      <c r="AE1392" s="121" t="str">
        <f t="shared" si="690"/>
        <v/>
      </c>
      <c r="AF1392" s="138" t="str">
        <f t="shared" si="691"/>
        <v/>
      </c>
      <c r="AG1392" s="122" t="str">
        <f t="shared" si="692"/>
        <v/>
      </c>
      <c r="AH1392" s="123" t="str">
        <f t="shared" si="693"/>
        <v/>
      </c>
      <c r="AI1392" s="139" t="str">
        <f>IF(AE:AE="","",IF(R1392="Refreshment Beverage",AK1392*(Rates!J$19/100),ROUND(SUM(AH1392*(Rates!$J$8/100)),4)))</f>
        <v/>
      </c>
      <c r="AJ1392" s="124" t="str">
        <f t="shared" si="694"/>
        <v/>
      </c>
      <c r="AK1392" s="125" t="str">
        <f t="shared" si="695"/>
        <v/>
      </c>
      <c r="AL1392" s="121" t="str">
        <f t="shared" si="696"/>
        <v/>
      </c>
      <c r="AM1392" s="138" t="str">
        <f>IF(AS1392="","",IF(R1392="Refreshment Beverage",ROUND(AS1392*Rates!K$19,4),ROUND(AO1392*(VLOOKUP(VALUE(Q1392),Rates!G$4:L$12,3,0)),4)))</f>
        <v/>
      </c>
      <c r="AN1392" s="126" t="str">
        <f>IF(AS1392="","",IF(R1392="Refreshment Beverage",AS1392*(Rates!J$19/100),MAX(AM1392,AB1392)))</f>
        <v/>
      </c>
      <c r="AO1392" s="127" t="str">
        <f t="shared" si="697"/>
        <v/>
      </c>
      <c r="AP1392" s="127" t="str">
        <f t="shared" si="698"/>
        <v/>
      </c>
      <c r="AQ1392" s="140" t="str">
        <f>IF(AS1392="","",IF(R1392="Refreshment Beverage",ROUND(SUM(VLOOKUP(Q:Q,Rates!G$15:L$19,3,0)*(AS1392-Y1392-Z1392-AA1392)),4),ROUND(SUM(Rates!$K$8*AS1392),4)))</f>
        <v/>
      </c>
      <c r="AR1392" s="139" t="str">
        <f t="shared" si="699"/>
        <v/>
      </c>
      <c r="AS1392" s="125" t="str">
        <f t="shared" si="700"/>
        <v/>
      </c>
      <c r="AT1392" s="121" t="str">
        <f t="shared" si="701"/>
        <v/>
      </c>
      <c r="AU1392" s="138" t="str">
        <f>IF(AX1392="","",IF(R1392="Refreshment Beverage",ROUND((BA1392-Y1392-Z1392-AA1392)*VLOOKUP(VALUE(Q1392),Rates!G$15:L$19,3,0),4),ROUND(AW1392*(VLOOKUP(VALUE(Q1392),Rates!G:L,3,0)),4)))</f>
        <v/>
      </c>
      <c r="AV1392" s="126" t="str">
        <f t="shared" si="702"/>
        <v/>
      </c>
      <c r="AW1392" s="127" t="str">
        <f t="shared" si="703"/>
        <v/>
      </c>
      <c r="AX1392" s="123" t="str">
        <f t="shared" si="704"/>
        <v/>
      </c>
      <c r="AY1392" s="140" t="str">
        <f>IF(AX1392="","",IF(R1392="Refreshment Beverage",ROUND(SUM(AX1392*Rates!K$19),4),ROUND(SUM(AX1392*(Rates!J$8/100)),4)))</f>
        <v/>
      </c>
      <c r="AZ1392" s="124" t="str">
        <f t="shared" si="705"/>
        <v/>
      </c>
      <c r="BA1392" s="125" t="str">
        <f t="shared" si="706"/>
        <v/>
      </c>
      <c r="BB1392" s="115"/>
      <c r="BC1392" s="143"/>
      <c r="BD1392" s="100"/>
      <c r="BE1392" s="100"/>
      <c r="BF1392" s="100"/>
      <c r="BG1392" s="100"/>
    </row>
    <row r="1393" spans="1:59" ht="12.75" customHeight="1" x14ac:dyDescent="0.2">
      <c r="A1393" s="144"/>
      <c r="B1393" s="141"/>
      <c r="C1393" s="141"/>
      <c r="D1393" s="142"/>
      <c r="E1393" s="142"/>
      <c r="F1393" s="142"/>
      <c r="G1393" s="142"/>
      <c r="H1393" s="142"/>
      <c r="I1393" s="129"/>
      <c r="J1393" s="130"/>
      <c r="K1393" s="131" t="str">
        <f t="shared" si="677"/>
        <v/>
      </c>
      <c r="L1393" s="132" t="str">
        <f t="shared" si="678"/>
        <v/>
      </c>
      <c r="M1393" s="133" t="str">
        <f t="shared" si="679"/>
        <v/>
      </c>
      <c r="N1393" s="134" t="str">
        <f>IFERROR(IF(B:B="","",IF(R1393="Beer",SUM(LOOKUP(2,1/(Rates!$B$3:$B$5&lt;=W1393)/(Rates!$C$3:$C$5&gt;=W1393),Rates!$D$3:$D$5)*(X1393/100)*W1393),IF(R1393="Refreshment Beverage",SUM(LOOKUP(2,1/(Rates!$B$7:$B$11&lt;=W1393)/(Rates!$C$7:$C$11&gt;=W1393),Rates!$D$7:$D$11)*(X1393/100)*W1393)))),"")</f>
        <v/>
      </c>
      <c r="O1393" s="134" t="str">
        <f t="shared" si="680"/>
        <v/>
      </c>
      <c r="P1393" s="116"/>
      <c r="Q1393" s="117" t="str">
        <f t="shared" si="681"/>
        <v/>
      </c>
      <c r="R1393" s="128" t="str">
        <f t="shared" si="682"/>
        <v/>
      </c>
      <c r="S1393" s="135" t="str">
        <f>IF(B1393="","",IF(R1393="Refreshment Beverage",VLOOKUP(VALUE(Q1393),Rates!G$15:L$19,2,0),VLOOKUP(VALUE(Q1393),Rates!G$4:L$12,2,0)))</f>
        <v/>
      </c>
      <c r="T1393" s="135" t="str">
        <f t="shared" si="683"/>
        <v/>
      </c>
      <c r="U1393" s="118" t="str">
        <f t="shared" si="684"/>
        <v/>
      </c>
      <c r="V1393" s="135" t="str">
        <f t="shared" si="685"/>
        <v/>
      </c>
      <c r="W1393" s="135" t="str">
        <f t="shared" si="686"/>
        <v/>
      </c>
      <c r="X1393" s="119" t="str">
        <f t="shared" si="687"/>
        <v/>
      </c>
      <c r="Y1393" s="120" t="str">
        <f>IF(B:B="","",IF(R1393="Refreshment Beverage",VLOOKUP(Q1393,Rates!G$15:L$19,6,0)*W1393,VLOOKUP(Q1393,Rates!G$4:L$12,6,0)*W1393))</f>
        <v/>
      </c>
      <c r="Z1393" s="120" t="str">
        <f t="shared" si="688"/>
        <v/>
      </c>
      <c r="AA1393" s="120" t="str">
        <f t="shared" si="689"/>
        <v/>
      </c>
      <c r="AB1393" s="136" t="str">
        <f>IF(B:B="","",IF(R1393="Refreshment Beverage","",IF(AND(R1393="Beer",Q1393=0),SUM(LOOKUP(2,1/(Rates!$B$15:$B$18&lt;=W1393)/(Rates!$C$15:$C$18&gt;=W1393),Rates!$D$15:$D$18)*W1393),VLOOKUP(VALUE(Q:Q),Rates!A:B,2,0)*W1393)))</f>
        <v/>
      </c>
      <c r="AC1393" s="136" t="str">
        <f>IF(B:B="","",IF(R1393="Refreshment Beverage","",IF(AND(R1393="Beer",Q1393=0),SUM(LOOKUP(2,1/(Rates!$B$15:$B$18&lt;=W1393)/(Rates!$C$15:$C$18&gt;=W1393),Rates!$E$15:$E$18)*W1393),VLOOKUP(VALUE(Q:Q),Rates!A:C,3,0)*W1393)))</f>
        <v/>
      </c>
      <c r="AD1393" s="137" t="str">
        <f>IFERROR(IF(B:B="","",IF(R1393="Beer","",IF(VALUE(Q1393)=0,VLOOKUP(VLOOKUP(B:B,#REF!,16,0),Rates!A:E,2,0),VLOOKUP(VALUE(Q1393),Rates!A$31:B$34,2,0)*W1393))),0)</f>
        <v/>
      </c>
      <c r="AE1393" s="121" t="str">
        <f t="shared" si="690"/>
        <v/>
      </c>
      <c r="AF1393" s="138" t="str">
        <f t="shared" si="691"/>
        <v/>
      </c>
      <c r="AG1393" s="122" t="str">
        <f t="shared" si="692"/>
        <v/>
      </c>
      <c r="AH1393" s="123" t="str">
        <f t="shared" si="693"/>
        <v/>
      </c>
      <c r="AI1393" s="139" t="str">
        <f>IF(AE:AE="","",IF(R1393="Refreshment Beverage",AK1393*(Rates!J$19/100),ROUND(SUM(AH1393*(Rates!$J$8/100)),4)))</f>
        <v/>
      </c>
      <c r="AJ1393" s="124" t="str">
        <f t="shared" si="694"/>
        <v/>
      </c>
      <c r="AK1393" s="125" t="str">
        <f t="shared" si="695"/>
        <v/>
      </c>
      <c r="AL1393" s="121" t="str">
        <f t="shared" si="696"/>
        <v/>
      </c>
      <c r="AM1393" s="138" t="str">
        <f>IF(AS1393="","",IF(R1393="Refreshment Beverage",ROUND(AS1393*Rates!K$19,4),ROUND(AO1393*(VLOOKUP(VALUE(Q1393),Rates!G$4:L$12,3,0)),4)))</f>
        <v/>
      </c>
      <c r="AN1393" s="126" t="str">
        <f>IF(AS1393="","",IF(R1393="Refreshment Beverage",AS1393*(Rates!J$19/100),MAX(AM1393,AB1393)))</f>
        <v/>
      </c>
      <c r="AO1393" s="127" t="str">
        <f t="shared" si="697"/>
        <v/>
      </c>
      <c r="AP1393" s="127" t="str">
        <f t="shared" si="698"/>
        <v/>
      </c>
      <c r="AQ1393" s="140" t="str">
        <f>IF(AS1393="","",IF(R1393="Refreshment Beverage",ROUND(SUM(VLOOKUP(Q:Q,Rates!G$15:L$19,3,0)*(AS1393-Y1393-Z1393-AA1393)),4),ROUND(SUM(Rates!$K$8*AS1393),4)))</f>
        <v/>
      </c>
      <c r="AR1393" s="139" t="str">
        <f t="shared" si="699"/>
        <v/>
      </c>
      <c r="AS1393" s="125" t="str">
        <f t="shared" si="700"/>
        <v/>
      </c>
      <c r="AT1393" s="121" t="str">
        <f t="shared" si="701"/>
        <v/>
      </c>
      <c r="AU1393" s="138" t="str">
        <f>IF(AX1393="","",IF(R1393="Refreshment Beverage",ROUND((BA1393-Y1393-Z1393-AA1393)*VLOOKUP(VALUE(Q1393),Rates!G$15:L$19,3,0),4),ROUND(AW1393*(VLOOKUP(VALUE(Q1393),Rates!G:L,3,0)),4)))</f>
        <v/>
      </c>
      <c r="AV1393" s="126" t="str">
        <f t="shared" si="702"/>
        <v/>
      </c>
      <c r="AW1393" s="127" t="str">
        <f t="shared" si="703"/>
        <v/>
      </c>
      <c r="AX1393" s="123" t="str">
        <f t="shared" si="704"/>
        <v/>
      </c>
      <c r="AY1393" s="140" t="str">
        <f>IF(AX1393="","",IF(R1393="Refreshment Beverage",ROUND(SUM(AX1393*Rates!K$19),4),ROUND(SUM(AX1393*(Rates!J$8/100)),4)))</f>
        <v/>
      </c>
      <c r="AZ1393" s="124" t="str">
        <f t="shared" si="705"/>
        <v/>
      </c>
      <c r="BA1393" s="125" t="str">
        <f t="shared" si="706"/>
        <v/>
      </c>
      <c r="BB1393" s="115"/>
      <c r="BC1393" s="143"/>
      <c r="BD1393" s="100"/>
      <c r="BE1393" s="100"/>
      <c r="BF1393" s="100"/>
      <c r="BG1393" s="100"/>
    </row>
    <row r="1394" spans="1:59" ht="12.75" customHeight="1" x14ac:dyDescent="0.2">
      <c r="A1394" s="144"/>
      <c r="B1394" s="141"/>
      <c r="C1394" s="141"/>
      <c r="D1394" s="142"/>
      <c r="E1394" s="142"/>
      <c r="F1394" s="142"/>
      <c r="G1394" s="142"/>
      <c r="H1394" s="142"/>
      <c r="I1394" s="129"/>
      <c r="J1394" s="130"/>
      <c r="K1394" s="131" t="str">
        <f t="shared" si="677"/>
        <v/>
      </c>
      <c r="L1394" s="132" t="str">
        <f t="shared" si="678"/>
        <v/>
      </c>
      <c r="M1394" s="133" t="str">
        <f t="shared" si="679"/>
        <v/>
      </c>
      <c r="N1394" s="134" t="str">
        <f>IFERROR(IF(B:B="","",IF(R1394="Beer",SUM(LOOKUP(2,1/(Rates!$B$3:$B$5&lt;=W1394)/(Rates!$C$3:$C$5&gt;=W1394),Rates!$D$3:$D$5)*(X1394/100)*W1394),IF(R1394="Refreshment Beverage",SUM(LOOKUP(2,1/(Rates!$B$7:$B$11&lt;=W1394)/(Rates!$C$7:$C$11&gt;=W1394),Rates!$D$7:$D$11)*(X1394/100)*W1394)))),"")</f>
        <v/>
      </c>
      <c r="O1394" s="134" t="str">
        <f t="shared" si="680"/>
        <v/>
      </c>
      <c r="P1394" s="116"/>
      <c r="Q1394" s="117" t="str">
        <f t="shared" si="681"/>
        <v/>
      </c>
      <c r="R1394" s="128" t="str">
        <f t="shared" si="682"/>
        <v/>
      </c>
      <c r="S1394" s="135" t="str">
        <f>IF(B1394="","",IF(R1394="Refreshment Beverage",VLOOKUP(VALUE(Q1394),Rates!G$15:L$19,2,0),VLOOKUP(VALUE(Q1394),Rates!G$4:L$12,2,0)))</f>
        <v/>
      </c>
      <c r="T1394" s="135" t="str">
        <f t="shared" si="683"/>
        <v/>
      </c>
      <c r="U1394" s="118" t="str">
        <f t="shared" si="684"/>
        <v/>
      </c>
      <c r="V1394" s="135" t="str">
        <f t="shared" si="685"/>
        <v/>
      </c>
      <c r="W1394" s="135" t="str">
        <f t="shared" si="686"/>
        <v/>
      </c>
      <c r="X1394" s="119" t="str">
        <f t="shared" si="687"/>
        <v/>
      </c>
      <c r="Y1394" s="120" t="str">
        <f>IF(B:B="","",IF(R1394="Refreshment Beverage",VLOOKUP(Q1394,Rates!G$15:L$19,6,0)*W1394,VLOOKUP(Q1394,Rates!G$4:L$12,6,0)*W1394))</f>
        <v/>
      </c>
      <c r="Z1394" s="120" t="str">
        <f t="shared" si="688"/>
        <v/>
      </c>
      <c r="AA1394" s="120" t="str">
        <f t="shared" si="689"/>
        <v/>
      </c>
      <c r="AB1394" s="136" t="str">
        <f>IF(B:B="","",IF(R1394="Refreshment Beverage","",IF(AND(R1394="Beer",Q1394=0),SUM(LOOKUP(2,1/(Rates!$B$15:$B$18&lt;=W1394)/(Rates!$C$15:$C$18&gt;=W1394),Rates!$D$15:$D$18)*W1394),VLOOKUP(VALUE(Q:Q),Rates!A:B,2,0)*W1394)))</f>
        <v/>
      </c>
      <c r="AC1394" s="136" t="str">
        <f>IF(B:B="","",IF(R1394="Refreshment Beverage","",IF(AND(R1394="Beer",Q1394=0),SUM(LOOKUP(2,1/(Rates!$B$15:$B$18&lt;=W1394)/(Rates!$C$15:$C$18&gt;=W1394),Rates!$E$15:$E$18)*W1394),VLOOKUP(VALUE(Q:Q),Rates!A:C,3,0)*W1394)))</f>
        <v/>
      </c>
      <c r="AD1394" s="137" t="str">
        <f>IFERROR(IF(B:B="","",IF(R1394="Beer","",IF(VALUE(Q1394)=0,VLOOKUP(VLOOKUP(B:B,#REF!,16,0),Rates!A:E,2,0),VLOOKUP(VALUE(Q1394),Rates!A$31:B$34,2,0)*W1394))),0)</f>
        <v/>
      </c>
      <c r="AE1394" s="121" t="str">
        <f t="shared" si="690"/>
        <v/>
      </c>
      <c r="AF1394" s="138" t="str">
        <f t="shared" si="691"/>
        <v/>
      </c>
      <c r="AG1394" s="122" t="str">
        <f t="shared" si="692"/>
        <v/>
      </c>
      <c r="AH1394" s="123" t="str">
        <f t="shared" si="693"/>
        <v/>
      </c>
      <c r="AI1394" s="139" t="str">
        <f>IF(AE:AE="","",IF(R1394="Refreshment Beverage",AK1394*(Rates!J$19/100),ROUND(SUM(AH1394*(Rates!$J$8/100)),4)))</f>
        <v/>
      </c>
      <c r="AJ1394" s="124" t="str">
        <f t="shared" si="694"/>
        <v/>
      </c>
      <c r="AK1394" s="125" t="str">
        <f t="shared" si="695"/>
        <v/>
      </c>
      <c r="AL1394" s="121" t="str">
        <f t="shared" si="696"/>
        <v/>
      </c>
      <c r="AM1394" s="138" t="str">
        <f>IF(AS1394="","",IF(R1394="Refreshment Beverage",ROUND(AS1394*Rates!K$19,4),ROUND(AO1394*(VLOOKUP(VALUE(Q1394),Rates!G$4:L$12,3,0)),4)))</f>
        <v/>
      </c>
      <c r="AN1394" s="126" t="str">
        <f>IF(AS1394="","",IF(R1394="Refreshment Beverage",AS1394*(Rates!J$19/100),MAX(AM1394,AB1394)))</f>
        <v/>
      </c>
      <c r="AO1394" s="127" t="str">
        <f t="shared" si="697"/>
        <v/>
      </c>
      <c r="AP1394" s="127" t="str">
        <f t="shared" si="698"/>
        <v/>
      </c>
      <c r="AQ1394" s="140" t="str">
        <f>IF(AS1394="","",IF(R1394="Refreshment Beverage",ROUND(SUM(VLOOKUP(Q:Q,Rates!G$15:L$19,3,0)*(AS1394-Y1394-Z1394-AA1394)),4),ROUND(SUM(Rates!$K$8*AS1394),4)))</f>
        <v/>
      </c>
      <c r="AR1394" s="139" t="str">
        <f t="shared" si="699"/>
        <v/>
      </c>
      <c r="AS1394" s="125" t="str">
        <f t="shared" si="700"/>
        <v/>
      </c>
      <c r="AT1394" s="121" t="str">
        <f t="shared" si="701"/>
        <v/>
      </c>
      <c r="AU1394" s="138" t="str">
        <f>IF(AX1394="","",IF(R1394="Refreshment Beverage",ROUND((BA1394-Y1394-Z1394-AA1394)*VLOOKUP(VALUE(Q1394),Rates!G$15:L$19,3,0),4),ROUND(AW1394*(VLOOKUP(VALUE(Q1394),Rates!G:L,3,0)),4)))</f>
        <v/>
      </c>
      <c r="AV1394" s="126" t="str">
        <f t="shared" si="702"/>
        <v/>
      </c>
      <c r="AW1394" s="127" t="str">
        <f t="shared" si="703"/>
        <v/>
      </c>
      <c r="AX1394" s="123" t="str">
        <f t="shared" si="704"/>
        <v/>
      </c>
      <c r="AY1394" s="140" t="str">
        <f>IF(AX1394="","",IF(R1394="Refreshment Beverage",ROUND(SUM(AX1394*Rates!K$19),4),ROUND(SUM(AX1394*(Rates!J$8/100)),4)))</f>
        <v/>
      </c>
      <c r="AZ1394" s="124" t="str">
        <f t="shared" si="705"/>
        <v/>
      </c>
      <c r="BA1394" s="125" t="str">
        <f t="shared" si="706"/>
        <v/>
      </c>
      <c r="BB1394" s="115"/>
      <c r="BC1394" s="143"/>
      <c r="BD1394" s="100"/>
      <c r="BE1394" s="100"/>
      <c r="BF1394" s="100"/>
      <c r="BG1394" s="100"/>
    </row>
    <row r="1395" spans="1:59" ht="12.75" customHeight="1" x14ac:dyDescent="0.2">
      <c r="A1395" s="144"/>
      <c r="B1395" s="141"/>
      <c r="C1395" s="141"/>
      <c r="D1395" s="142"/>
      <c r="E1395" s="142"/>
      <c r="F1395" s="142"/>
      <c r="G1395" s="142"/>
      <c r="H1395" s="142"/>
      <c r="I1395" s="129"/>
      <c r="J1395" s="130"/>
      <c r="K1395" s="131" t="str">
        <f t="shared" si="677"/>
        <v/>
      </c>
      <c r="L1395" s="132" t="str">
        <f t="shared" si="678"/>
        <v/>
      </c>
      <c r="M1395" s="133" t="str">
        <f t="shared" si="679"/>
        <v/>
      </c>
      <c r="N1395" s="134" t="str">
        <f>IFERROR(IF(B:B="","",IF(R1395="Beer",SUM(LOOKUP(2,1/(Rates!$B$3:$B$5&lt;=W1395)/(Rates!$C$3:$C$5&gt;=W1395),Rates!$D$3:$D$5)*(X1395/100)*W1395),IF(R1395="Refreshment Beverage",SUM(LOOKUP(2,1/(Rates!$B$7:$B$11&lt;=W1395)/(Rates!$C$7:$C$11&gt;=W1395),Rates!$D$7:$D$11)*(X1395/100)*W1395)))),"")</f>
        <v/>
      </c>
      <c r="O1395" s="134" t="str">
        <f t="shared" si="680"/>
        <v/>
      </c>
      <c r="P1395" s="116"/>
      <c r="Q1395" s="117" t="str">
        <f t="shared" si="681"/>
        <v/>
      </c>
      <c r="R1395" s="128" t="str">
        <f t="shared" si="682"/>
        <v/>
      </c>
      <c r="S1395" s="135" t="str">
        <f>IF(B1395="","",IF(R1395="Refreshment Beverage",VLOOKUP(VALUE(Q1395),Rates!G$15:L$19,2,0),VLOOKUP(VALUE(Q1395),Rates!G$4:L$12,2,0)))</f>
        <v/>
      </c>
      <c r="T1395" s="135" t="str">
        <f t="shared" si="683"/>
        <v/>
      </c>
      <c r="U1395" s="118" t="str">
        <f t="shared" si="684"/>
        <v/>
      </c>
      <c r="V1395" s="135" t="str">
        <f t="shared" si="685"/>
        <v/>
      </c>
      <c r="W1395" s="135" t="str">
        <f t="shared" si="686"/>
        <v/>
      </c>
      <c r="X1395" s="119" t="str">
        <f t="shared" si="687"/>
        <v/>
      </c>
      <c r="Y1395" s="120" t="str">
        <f>IF(B:B="","",IF(R1395="Refreshment Beverage",VLOOKUP(Q1395,Rates!G$15:L$19,6,0)*W1395,VLOOKUP(Q1395,Rates!G$4:L$12,6,0)*W1395))</f>
        <v/>
      </c>
      <c r="Z1395" s="120" t="str">
        <f t="shared" si="688"/>
        <v/>
      </c>
      <c r="AA1395" s="120" t="str">
        <f t="shared" si="689"/>
        <v/>
      </c>
      <c r="AB1395" s="136" t="str">
        <f>IF(B:B="","",IF(R1395="Refreshment Beverage","",IF(AND(R1395="Beer",Q1395=0),SUM(LOOKUP(2,1/(Rates!$B$15:$B$18&lt;=W1395)/(Rates!$C$15:$C$18&gt;=W1395),Rates!$D$15:$D$18)*W1395),VLOOKUP(VALUE(Q:Q),Rates!A:B,2,0)*W1395)))</f>
        <v/>
      </c>
      <c r="AC1395" s="136" t="str">
        <f>IF(B:B="","",IF(R1395="Refreshment Beverage","",IF(AND(R1395="Beer",Q1395=0),SUM(LOOKUP(2,1/(Rates!$B$15:$B$18&lt;=W1395)/(Rates!$C$15:$C$18&gt;=W1395),Rates!$E$15:$E$18)*W1395),VLOOKUP(VALUE(Q:Q),Rates!A:C,3,0)*W1395)))</f>
        <v/>
      </c>
      <c r="AD1395" s="137" t="str">
        <f>IFERROR(IF(B:B="","",IF(R1395="Beer","",IF(VALUE(Q1395)=0,VLOOKUP(VLOOKUP(B:B,#REF!,16,0),Rates!A:E,2,0),VLOOKUP(VALUE(Q1395),Rates!A$31:B$34,2,0)*W1395))),0)</f>
        <v/>
      </c>
      <c r="AE1395" s="121" t="str">
        <f t="shared" si="690"/>
        <v/>
      </c>
      <c r="AF1395" s="138" t="str">
        <f t="shared" si="691"/>
        <v/>
      </c>
      <c r="AG1395" s="122" t="str">
        <f t="shared" si="692"/>
        <v/>
      </c>
      <c r="AH1395" s="123" t="str">
        <f t="shared" si="693"/>
        <v/>
      </c>
      <c r="AI1395" s="139" t="str">
        <f>IF(AE:AE="","",IF(R1395="Refreshment Beverage",AK1395*(Rates!J$19/100),ROUND(SUM(AH1395*(Rates!$J$8/100)),4)))</f>
        <v/>
      </c>
      <c r="AJ1395" s="124" t="str">
        <f t="shared" si="694"/>
        <v/>
      </c>
      <c r="AK1395" s="125" t="str">
        <f t="shared" si="695"/>
        <v/>
      </c>
      <c r="AL1395" s="121" t="str">
        <f t="shared" si="696"/>
        <v/>
      </c>
      <c r="AM1395" s="138" t="str">
        <f>IF(AS1395="","",IF(R1395="Refreshment Beverage",ROUND(AS1395*Rates!K$19,4),ROUND(AO1395*(VLOOKUP(VALUE(Q1395),Rates!G$4:L$12,3,0)),4)))</f>
        <v/>
      </c>
      <c r="AN1395" s="126" t="str">
        <f>IF(AS1395="","",IF(R1395="Refreshment Beverage",AS1395*(Rates!J$19/100),MAX(AM1395,AB1395)))</f>
        <v/>
      </c>
      <c r="AO1395" s="127" t="str">
        <f t="shared" si="697"/>
        <v/>
      </c>
      <c r="AP1395" s="127" t="str">
        <f t="shared" si="698"/>
        <v/>
      </c>
      <c r="AQ1395" s="140" t="str">
        <f>IF(AS1395="","",IF(R1395="Refreshment Beverage",ROUND(SUM(VLOOKUP(Q:Q,Rates!G$15:L$19,3,0)*(AS1395-Y1395-Z1395-AA1395)),4),ROUND(SUM(Rates!$K$8*AS1395),4)))</f>
        <v/>
      </c>
      <c r="AR1395" s="139" t="str">
        <f t="shared" si="699"/>
        <v/>
      </c>
      <c r="AS1395" s="125" t="str">
        <f t="shared" si="700"/>
        <v/>
      </c>
      <c r="AT1395" s="121" t="str">
        <f t="shared" si="701"/>
        <v/>
      </c>
      <c r="AU1395" s="138" t="str">
        <f>IF(AX1395="","",IF(R1395="Refreshment Beverage",ROUND((BA1395-Y1395-Z1395-AA1395)*VLOOKUP(VALUE(Q1395),Rates!G$15:L$19,3,0),4),ROUND(AW1395*(VLOOKUP(VALUE(Q1395),Rates!G:L,3,0)),4)))</f>
        <v/>
      </c>
      <c r="AV1395" s="126" t="str">
        <f t="shared" si="702"/>
        <v/>
      </c>
      <c r="AW1395" s="127" t="str">
        <f t="shared" si="703"/>
        <v/>
      </c>
      <c r="AX1395" s="123" t="str">
        <f t="shared" si="704"/>
        <v/>
      </c>
      <c r="AY1395" s="140" t="str">
        <f>IF(AX1395="","",IF(R1395="Refreshment Beverage",ROUND(SUM(AX1395*Rates!K$19),4),ROUND(SUM(AX1395*(Rates!J$8/100)),4)))</f>
        <v/>
      </c>
      <c r="AZ1395" s="124" t="str">
        <f t="shared" si="705"/>
        <v/>
      </c>
      <c r="BA1395" s="125" t="str">
        <f t="shared" si="706"/>
        <v/>
      </c>
      <c r="BB1395" s="115"/>
      <c r="BC1395" s="143"/>
      <c r="BD1395" s="100"/>
      <c r="BE1395" s="100"/>
      <c r="BF1395" s="100"/>
      <c r="BG1395" s="100"/>
    </row>
    <row r="1396" spans="1:59" ht="12.75" customHeight="1" x14ac:dyDescent="0.2">
      <c r="A1396" s="144"/>
      <c r="B1396" s="141"/>
      <c r="C1396" s="141"/>
      <c r="D1396" s="142"/>
      <c r="E1396" s="142"/>
      <c r="F1396" s="142"/>
      <c r="G1396" s="142"/>
      <c r="H1396" s="142"/>
      <c r="I1396" s="129"/>
      <c r="J1396" s="130"/>
      <c r="K1396" s="131" t="str">
        <f t="shared" si="677"/>
        <v/>
      </c>
      <c r="L1396" s="132" t="str">
        <f t="shared" si="678"/>
        <v/>
      </c>
      <c r="M1396" s="133" t="str">
        <f t="shared" si="679"/>
        <v/>
      </c>
      <c r="N1396" s="134" t="str">
        <f>IFERROR(IF(B:B="","",IF(R1396="Beer",SUM(LOOKUP(2,1/(Rates!$B$3:$B$5&lt;=W1396)/(Rates!$C$3:$C$5&gt;=W1396),Rates!$D$3:$D$5)*(X1396/100)*W1396),IF(R1396="Refreshment Beverage",SUM(LOOKUP(2,1/(Rates!$B$7:$B$11&lt;=W1396)/(Rates!$C$7:$C$11&gt;=W1396),Rates!$D$7:$D$11)*(X1396/100)*W1396)))),"")</f>
        <v/>
      </c>
      <c r="O1396" s="134" t="str">
        <f t="shared" si="680"/>
        <v/>
      </c>
      <c r="P1396" s="116"/>
      <c r="Q1396" s="117" t="str">
        <f t="shared" si="681"/>
        <v/>
      </c>
      <c r="R1396" s="128" t="str">
        <f t="shared" si="682"/>
        <v/>
      </c>
      <c r="S1396" s="135" t="str">
        <f>IF(B1396="","",IF(R1396="Refreshment Beverage",VLOOKUP(VALUE(Q1396),Rates!G$15:L$19,2,0),VLOOKUP(VALUE(Q1396),Rates!G$4:L$12,2,0)))</f>
        <v/>
      </c>
      <c r="T1396" s="135" t="str">
        <f t="shared" si="683"/>
        <v/>
      </c>
      <c r="U1396" s="118" t="str">
        <f t="shared" si="684"/>
        <v/>
      </c>
      <c r="V1396" s="135" t="str">
        <f t="shared" si="685"/>
        <v/>
      </c>
      <c r="W1396" s="135" t="str">
        <f t="shared" si="686"/>
        <v/>
      </c>
      <c r="X1396" s="119" t="str">
        <f t="shared" si="687"/>
        <v/>
      </c>
      <c r="Y1396" s="120" t="str">
        <f>IF(B:B="","",IF(R1396="Refreshment Beverage",VLOOKUP(Q1396,Rates!G$15:L$19,6,0)*W1396,VLOOKUP(Q1396,Rates!G$4:L$12,6,0)*W1396))</f>
        <v/>
      </c>
      <c r="Z1396" s="120" t="str">
        <f t="shared" si="688"/>
        <v/>
      </c>
      <c r="AA1396" s="120" t="str">
        <f t="shared" si="689"/>
        <v/>
      </c>
      <c r="AB1396" s="136" t="str">
        <f>IF(B:B="","",IF(R1396="Refreshment Beverage","",IF(AND(R1396="Beer",Q1396=0),SUM(LOOKUP(2,1/(Rates!$B$15:$B$18&lt;=W1396)/(Rates!$C$15:$C$18&gt;=W1396),Rates!$D$15:$D$18)*W1396),VLOOKUP(VALUE(Q:Q),Rates!A:B,2,0)*W1396)))</f>
        <v/>
      </c>
      <c r="AC1396" s="136" t="str">
        <f>IF(B:B="","",IF(R1396="Refreshment Beverage","",IF(AND(R1396="Beer",Q1396=0),SUM(LOOKUP(2,1/(Rates!$B$15:$B$18&lt;=W1396)/(Rates!$C$15:$C$18&gt;=W1396),Rates!$E$15:$E$18)*W1396),VLOOKUP(VALUE(Q:Q),Rates!A:C,3,0)*W1396)))</f>
        <v/>
      </c>
      <c r="AD1396" s="137" t="str">
        <f>IFERROR(IF(B:B="","",IF(R1396="Beer","",IF(VALUE(Q1396)=0,VLOOKUP(VLOOKUP(B:B,#REF!,16,0),Rates!A:E,2,0),VLOOKUP(VALUE(Q1396),Rates!A$31:B$34,2,0)*W1396))),0)</f>
        <v/>
      </c>
      <c r="AE1396" s="121" t="str">
        <f t="shared" si="690"/>
        <v/>
      </c>
      <c r="AF1396" s="138" t="str">
        <f t="shared" si="691"/>
        <v/>
      </c>
      <c r="AG1396" s="122" t="str">
        <f t="shared" si="692"/>
        <v/>
      </c>
      <c r="AH1396" s="123" t="str">
        <f t="shared" si="693"/>
        <v/>
      </c>
      <c r="AI1396" s="139" t="str">
        <f>IF(AE:AE="","",IF(R1396="Refreshment Beverage",AK1396*(Rates!J$19/100),ROUND(SUM(AH1396*(Rates!$J$8/100)),4)))</f>
        <v/>
      </c>
      <c r="AJ1396" s="124" t="str">
        <f t="shared" si="694"/>
        <v/>
      </c>
      <c r="AK1396" s="125" t="str">
        <f t="shared" si="695"/>
        <v/>
      </c>
      <c r="AL1396" s="121" t="str">
        <f t="shared" si="696"/>
        <v/>
      </c>
      <c r="AM1396" s="138" t="str">
        <f>IF(AS1396="","",IF(R1396="Refreshment Beverage",ROUND(AS1396*Rates!K$19,4),ROUND(AO1396*(VLOOKUP(VALUE(Q1396),Rates!G$4:L$12,3,0)),4)))</f>
        <v/>
      </c>
      <c r="AN1396" s="126" t="str">
        <f>IF(AS1396="","",IF(R1396="Refreshment Beverage",AS1396*(Rates!J$19/100),MAX(AM1396,AB1396)))</f>
        <v/>
      </c>
      <c r="AO1396" s="127" t="str">
        <f t="shared" si="697"/>
        <v/>
      </c>
      <c r="AP1396" s="127" t="str">
        <f t="shared" si="698"/>
        <v/>
      </c>
      <c r="AQ1396" s="140" t="str">
        <f>IF(AS1396="","",IF(R1396="Refreshment Beverage",ROUND(SUM(VLOOKUP(Q:Q,Rates!G$15:L$19,3,0)*(AS1396-Y1396-Z1396-AA1396)),4),ROUND(SUM(Rates!$K$8*AS1396),4)))</f>
        <v/>
      </c>
      <c r="AR1396" s="139" t="str">
        <f t="shared" si="699"/>
        <v/>
      </c>
      <c r="AS1396" s="125" t="str">
        <f t="shared" si="700"/>
        <v/>
      </c>
      <c r="AT1396" s="121" t="str">
        <f t="shared" si="701"/>
        <v/>
      </c>
      <c r="AU1396" s="138" t="str">
        <f>IF(AX1396="","",IF(R1396="Refreshment Beverage",ROUND((BA1396-Y1396-Z1396-AA1396)*VLOOKUP(VALUE(Q1396),Rates!G$15:L$19,3,0),4),ROUND(AW1396*(VLOOKUP(VALUE(Q1396),Rates!G:L,3,0)),4)))</f>
        <v/>
      </c>
      <c r="AV1396" s="126" t="str">
        <f t="shared" si="702"/>
        <v/>
      </c>
      <c r="AW1396" s="127" t="str">
        <f t="shared" si="703"/>
        <v/>
      </c>
      <c r="AX1396" s="123" t="str">
        <f t="shared" si="704"/>
        <v/>
      </c>
      <c r="AY1396" s="140" t="str">
        <f>IF(AX1396="","",IF(R1396="Refreshment Beverage",ROUND(SUM(AX1396*Rates!K$19),4),ROUND(SUM(AX1396*(Rates!J$8/100)),4)))</f>
        <v/>
      </c>
      <c r="AZ1396" s="124" t="str">
        <f t="shared" si="705"/>
        <v/>
      </c>
      <c r="BA1396" s="125" t="str">
        <f t="shared" si="706"/>
        <v/>
      </c>
      <c r="BB1396" s="115"/>
      <c r="BC1396" s="143"/>
      <c r="BD1396" s="100"/>
      <c r="BE1396" s="100"/>
      <c r="BF1396" s="100"/>
      <c r="BG1396" s="100"/>
    </row>
    <row r="1397" spans="1:59" ht="12.75" customHeight="1" x14ac:dyDescent="0.2">
      <c r="A1397" s="144"/>
      <c r="B1397" s="141"/>
      <c r="C1397" s="141"/>
      <c r="D1397" s="142"/>
      <c r="E1397" s="142"/>
      <c r="F1397" s="142"/>
      <c r="G1397" s="142"/>
      <c r="H1397" s="142"/>
      <c r="I1397" s="129"/>
      <c r="J1397" s="130"/>
      <c r="K1397" s="131" t="str">
        <f t="shared" si="677"/>
        <v/>
      </c>
      <c r="L1397" s="132" t="str">
        <f t="shared" si="678"/>
        <v/>
      </c>
      <c r="M1397" s="133" t="str">
        <f t="shared" si="679"/>
        <v/>
      </c>
      <c r="N1397" s="134" t="str">
        <f>IFERROR(IF(B:B="","",IF(R1397="Beer",SUM(LOOKUP(2,1/(Rates!$B$3:$B$5&lt;=W1397)/(Rates!$C$3:$C$5&gt;=W1397),Rates!$D$3:$D$5)*(X1397/100)*W1397),IF(R1397="Refreshment Beverage",SUM(LOOKUP(2,1/(Rates!$B$7:$B$11&lt;=W1397)/(Rates!$C$7:$C$11&gt;=W1397),Rates!$D$7:$D$11)*(X1397/100)*W1397)))),"")</f>
        <v/>
      </c>
      <c r="O1397" s="134" t="str">
        <f t="shared" si="680"/>
        <v/>
      </c>
      <c r="P1397" s="116"/>
      <c r="Q1397" s="117" t="str">
        <f t="shared" si="681"/>
        <v/>
      </c>
      <c r="R1397" s="128" t="str">
        <f t="shared" si="682"/>
        <v/>
      </c>
      <c r="S1397" s="135" t="str">
        <f>IF(B1397="","",IF(R1397="Refreshment Beverage",VLOOKUP(VALUE(Q1397),Rates!G$15:L$19,2,0),VLOOKUP(VALUE(Q1397),Rates!G$4:L$12,2,0)))</f>
        <v/>
      </c>
      <c r="T1397" s="135" t="str">
        <f t="shared" si="683"/>
        <v/>
      </c>
      <c r="U1397" s="118" t="str">
        <f t="shared" si="684"/>
        <v/>
      </c>
      <c r="V1397" s="135" t="str">
        <f t="shared" si="685"/>
        <v/>
      </c>
      <c r="W1397" s="135" t="str">
        <f t="shared" si="686"/>
        <v/>
      </c>
      <c r="X1397" s="119" t="str">
        <f t="shared" si="687"/>
        <v/>
      </c>
      <c r="Y1397" s="120" t="str">
        <f>IF(B:B="","",IF(R1397="Refreshment Beverage",VLOOKUP(Q1397,Rates!G$15:L$19,6,0)*W1397,VLOOKUP(Q1397,Rates!G$4:L$12,6,0)*W1397))</f>
        <v/>
      </c>
      <c r="Z1397" s="120" t="str">
        <f t="shared" si="688"/>
        <v/>
      </c>
      <c r="AA1397" s="120" t="str">
        <f t="shared" si="689"/>
        <v/>
      </c>
      <c r="AB1397" s="136" t="str">
        <f>IF(B:B="","",IF(R1397="Refreshment Beverage","",IF(AND(R1397="Beer",Q1397=0),SUM(LOOKUP(2,1/(Rates!$B$15:$B$18&lt;=W1397)/(Rates!$C$15:$C$18&gt;=W1397),Rates!$D$15:$D$18)*W1397),VLOOKUP(VALUE(Q:Q),Rates!A:B,2,0)*W1397)))</f>
        <v/>
      </c>
      <c r="AC1397" s="136" t="str">
        <f>IF(B:B="","",IF(R1397="Refreshment Beverage","",IF(AND(R1397="Beer",Q1397=0),SUM(LOOKUP(2,1/(Rates!$B$15:$B$18&lt;=W1397)/(Rates!$C$15:$C$18&gt;=W1397),Rates!$E$15:$E$18)*W1397),VLOOKUP(VALUE(Q:Q),Rates!A:C,3,0)*W1397)))</f>
        <v/>
      </c>
      <c r="AD1397" s="137" t="str">
        <f>IFERROR(IF(B:B="","",IF(R1397="Beer","",IF(VALUE(Q1397)=0,VLOOKUP(VLOOKUP(B:B,#REF!,16,0),Rates!A:E,2,0),VLOOKUP(VALUE(Q1397),Rates!A$31:B$34,2,0)*W1397))),0)</f>
        <v/>
      </c>
      <c r="AE1397" s="121" t="str">
        <f t="shared" si="690"/>
        <v/>
      </c>
      <c r="AF1397" s="138" t="str">
        <f t="shared" si="691"/>
        <v/>
      </c>
      <c r="AG1397" s="122" t="str">
        <f t="shared" si="692"/>
        <v/>
      </c>
      <c r="AH1397" s="123" t="str">
        <f t="shared" si="693"/>
        <v/>
      </c>
      <c r="AI1397" s="139" t="str">
        <f>IF(AE:AE="","",IF(R1397="Refreshment Beverage",AK1397*(Rates!J$19/100),ROUND(SUM(AH1397*(Rates!$J$8/100)),4)))</f>
        <v/>
      </c>
      <c r="AJ1397" s="124" t="str">
        <f t="shared" si="694"/>
        <v/>
      </c>
      <c r="AK1397" s="125" t="str">
        <f t="shared" si="695"/>
        <v/>
      </c>
      <c r="AL1397" s="121" t="str">
        <f t="shared" si="696"/>
        <v/>
      </c>
      <c r="AM1397" s="138" t="str">
        <f>IF(AS1397="","",IF(R1397="Refreshment Beverage",ROUND(AS1397*Rates!K$19,4),ROUND(AO1397*(VLOOKUP(VALUE(Q1397),Rates!G$4:L$12,3,0)),4)))</f>
        <v/>
      </c>
      <c r="AN1397" s="126" t="str">
        <f>IF(AS1397="","",IF(R1397="Refreshment Beverage",AS1397*(Rates!J$19/100),MAX(AM1397,AB1397)))</f>
        <v/>
      </c>
      <c r="AO1397" s="127" t="str">
        <f t="shared" si="697"/>
        <v/>
      </c>
      <c r="AP1397" s="127" t="str">
        <f t="shared" si="698"/>
        <v/>
      </c>
      <c r="AQ1397" s="140" t="str">
        <f>IF(AS1397="","",IF(R1397="Refreshment Beverage",ROUND(SUM(VLOOKUP(Q:Q,Rates!G$15:L$19,3,0)*(AS1397-Y1397-Z1397-AA1397)),4),ROUND(SUM(Rates!$K$8*AS1397),4)))</f>
        <v/>
      </c>
      <c r="AR1397" s="139" t="str">
        <f t="shared" si="699"/>
        <v/>
      </c>
      <c r="AS1397" s="125" t="str">
        <f t="shared" si="700"/>
        <v/>
      </c>
      <c r="AT1397" s="121" t="str">
        <f t="shared" si="701"/>
        <v/>
      </c>
      <c r="AU1397" s="138" t="str">
        <f>IF(AX1397="","",IF(R1397="Refreshment Beverage",ROUND((BA1397-Y1397-Z1397-AA1397)*VLOOKUP(VALUE(Q1397),Rates!G$15:L$19,3,0),4),ROUND(AW1397*(VLOOKUP(VALUE(Q1397),Rates!G:L,3,0)),4)))</f>
        <v/>
      </c>
      <c r="AV1397" s="126" t="str">
        <f t="shared" si="702"/>
        <v/>
      </c>
      <c r="AW1397" s="127" t="str">
        <f t="shared" si="703"/>
        <v/>
      </c>
      <c r="AX1397" s="123" t="str">
        <f t="shared" si="704"/>
        <v/>
      </c>
      <c r="AY1397" s="140" t="str">
        <f>IF(AX1397="","",IF(R1397="Refreshment Beverage",ROUND(SUM(AX1397*Rates!K$19),4),ROUND(SUM(AX1397*(Rates!J$8/100)),4)))</f>
        <v/>
      </c>
      <c r="AZ1397" s="124" t="str">
        <f t="shared" si="705"/>
        <v/>
      </c>
      <c r="BA1397" s="125" t="str">
        <f t="shared" si="706"/>
        <v/>
      </c>
      <c r="BB1397" s="115"/>
      <c r="BC1397" s="143"/>
      <c r="BD1397" s="100"/>
      <c r="BE1397" s="100"/>
      <c r="BF1397" s="100"/>
      <c r="BG1397" s="100"/>
    </row>
    <row r="1398" spans="1:59" ht="12.75" customHeight="1" x14ac:dyDescent="0.2">
      <c r="A1398" s="144"/>
      <c r="B1398" s="141"/>
      <c r="C1398" s="141"/>
      <c r="D1398" s="142"/>
      <c r="E1398" s="142"/>
      <c r="F1398" s="142"/>
      <c r="G1398" s="142"/>
      <c r="H1398" s="142"/>
      <c r="I1398" s="129"/>
      <c r="J1398" s="130"/>
      <c r="K1398" s="131" t="str">
        <f t="shared" si="677"/>
        <v/>
      </c>
      <c r="L1398" s="132" t="str">
        <f t="shared" si="678"/>
        <v/>
      </c>
      <c r="M1398" s="133" t="str">
        <f t="shared" si="679"/>
        <v/>
      </c>
      <c r="N1398" s="134" t="str">
        <f>IFERROR(IF(B:B="","",IF(R1398="Beer",SUM(LOOKUP(2,1/(Rates!$B$3:$B$5&lt;=W1398)/(Rates!$C$3:$C$5&gt;=W1398),Rates!$D$3:$D$5)*(X1398/100)*W1398),IF(R1398="Refreshment Beverage",SUM(LOOKUP(2,1/(Rates!$B$7:$B$11&lt;=W1398)/(Rates!$C$7:$C$11&gt;=W1398),Rates!$D$7:$D$11)*(X1398/100)*W1398)))),"")</f>
        <v/>
      </c>
      <c r="O1398" s="134" t="str">
        <f t="shared" si="680"/>
        <v/>
      </c>
      <c r="P1398" s="116"/>
      <c r="Q1398" s="117" t="str">
        <f t="shared" si="681"/>
        <v/>
      </c>
      <c r="R1398" s="128" t="str">
        <f t="shared" si="682"/>
        <v/>
      </c>
      <c r="S1398" s="135" t="str">
        <f>IF(B1398="","",IF(R1398="Refreshment Beverage",VLOOKUP(VALUE(Q1398),Rates!G$15:L$19,2,0),VLOOKUP(VALUE(Q1398),Rates!G$4:L$12,2,0)))</f>
        <v/>
      </c>
      <c r="T1398" s="135" t="str">
        <f t="shared" si="683"/>
        <v/>
      </c>
      <c r="U1398" s="118" t="str">
        <f t="shared" si="684"/>
        <v/>
      </c>
      <c r="V1398" s="135" t="str">
        <f t="shared" si="685"/>
        <v/>
      </c>
      <c r="W1398" s="135" t="str">
        <f t="shared" si="686"/>
        <v/>
      </c>
      <c r="X1398" s="119" t="str">
        <f t="shared" si="687"/>
        <v/>
      </c>
      <c r="Y1398" s="120" t="str">
        <f>IF(B:B="","",IF(R1398="Refreshment Beverage",VLOOKUP(Q1398,Rates!G$15:L$19,6,0)*W1398,VLOOKUP(Q1398,Rates!G$4:L$12,6,0)*W1398))</f>
        <v/>
      </c>
      <c r="Z1398" s="120" t="str">
        <f t="shared" si="688"/>
        <v/>
      </c>
      <c r="AA1398" s="120" t="str">
        <f t="shared" si="689"/>
        <v/>
      </c>
      <c r="AB1398" s="136" t="str">
        <f>IF(B:B="","",IF(R1398="Refreshment Beverage","",IF(AND(R1398="Beer",Q1398=0),SUM(LOOKUP(2,1/(Rates!$B$15:$B$18&lt;=W1398)/(Rates!$C$15:$C$18&gt;=W1398),Rates!$D$15:$D$18)*W1398),VLOOKUP(VALUE(Q:Q),Rates!A:B,2,0)*W1398)))</f>
        <v/>
      </c>
      <c r="AC1398" s="136" t="str">
        <f>IF(B:B="","",IF(R1398="Refreshment Beverage","",IF(AND(R1398="Beer",Q1398=0),SUM(LOOKUP(2,1/(Rates!$B$15:$B$18&lt;=W1398)/(Rates!$C$15:$C$18&gt;=W1398),Rates!$E$15:$E$18)*W1398),VLOOKUP(VALUE(Q:Q),Rates!A:C,3,0)*W1398)))</f>
        <v/>
      </c>
      <c r="AD1398" s="137" t="str">
        <f>IFERROR(IF(B:B="","",IF(R1398="Beer","",IF(VALUE(Q1398)=0,VLOOKUP(VLOOKUP(B:B,#REF!,16,0),Rates!A:E,2,0),VLOOKUP(VALUE(Q1398),Rates!A$31:B$34,2,0)*W1398))),0)</f>
        <v/>
      </c>
      <c r="AE1398" s="121" t="str">
        <f t="shared" si="690"/>
        <v/>
      </c>
      <c r="AF1398" s="138" t="str">
        <f t="shared" si="691"/>
        <v/>
      </c>
      <c r="AG1398" s="122" t="str">
        <f t="shared" si="692"/>
        <v/>
      </c>
      <c r="AH1398" s="123" t="str">
        <f t="shared" si="693"/>
        <v/>
      </c>
      <c r="AI1398" s="139" t="str">
        <f>IF(AE:AE="","",IF(R1398="Refreshment Beverage",AK1398*(Rates!J$19/100),ROUND(SUM(AH1398*(Rates!$J$8/100)),4)))</f>
        <v/>
      </c>
      <c r="AJ1398" s="124" t="str">
        <f t="shared" si="694"/>
        <v/>
      </c>
      <c r="AK1398" s="125" t="str">
        <f t="shared" si="695"/>
        <v/>
      </c>
      <c r="AL1398" s="121" t="str">
        <f t="shared" si="696"/>
        <v/>
      </c>
      <c r="AM1398" s="138" t="str">
        <f>IF(AS1398="","",IF(R1398="Refreshment Beverage",ROUND(AS1398*Rates!K$19,4),ROUND(AO1398*(VLOOKUP(VALUE(Q1398),Rates!G$4:L$12,3,0)),4)))</f>
        <v/>
      </c>
      <c r="AN1398" s="126" t="str">
        <f>IF(AS1398="","",IF(R1398="Refreshment Beverage",AS1398*(Rates!J$19/100),MAX(AM1398,AB1398)))</f>
        <v/>
      </c>
      <c r="AO1398" s="127" t="str">
        <f t="shared" si="697"/>
        <v/>
      </c>
      <c r="AP1398" s="127" t="str">
        <f t="shared" si="698"/>
        <v/>
      </c>
      <c r="AQ1398" s="140" t="str">
        <f>IF(AS1398="","",IF(R1398="Refreshment Beverage",ROUND(SUM(VLOOKUP(Q:Q,Rates!G$15:L$19,3,0)*(AS1398-Y1398-Z1398-AA1398)),4),ROUND(SUM(Rates!$K$8*AS1398),4)))</f>
        <v/>
      </c>
      <c r="AR1398" s="139" t="str">
        <f t="shared" si="699"/>
        <v/>
      </c>
      <c r="AS1398" s="125" t="str">
        <f t="shared" si="700"/>
        <v/>
      </c>
      <c r="AT1398" s="121" t="str">
        <f t="shared" si="701"/>
        <v/>
      </c>
      <c r="AU1398" s="138" t="str">
        <f>IF(AX1398="","",IF(R1398="Refreshment Beverage",ROUND((BA1398-Y1398-Z1398-AA1398)*VLOOKUP(VALUE(Q1398),Rates!G$15:L$19,3,0),4),ROUND(AW1398*(VLOOKUP(VALUE(Q1398),Rates!G:L,3,0)),4)))</f>
        <v/>
      </c>
      <c r="AV1398" s="126" t="str">
        <f t="shared" si="702"/>
        <v/>
      </c>
      <c r="AW1398" s="127" t="str">
        <f t="shared" si="703"/>
        <v/>
      </c>
      <c r="AX1398" s="123" t="str">
        <f t="shared" si="704"/>
        <v/>
      </c>
      <c r="AY1398" s="140" t="str">
        <f>IF(AX1398="","",IF(R1398="Refreshment Beverage",ROUND(SUM(AX1398*Rates!K$19),4),ROUND(SUM(AX1398*(Rates!J$8/100)),4)))</f>
        <v/>
      </c>
      <c r="AZ1398" s="124" t="str">
        <f t="shared" si="705"/>
        <v/>
      </c>
      <c r="BA1398" s="125" t="str">
        <f t="shared" si="706"/>
        <v/>
      </c>
      <c r="BB1398" s="115"/>
      <c r="BC1398" s="143"/>
      <c r="BD1398" s="100"/>
      <c r="BE1398" s="100"/>
      <c r="BF1398" s="100"/>
      <c r="BG1398" s="100"/>
    </row>
    <row r="1399" spans="1:59" ht="12.75" customHeight="1" x14ac:dyDescent="0.2">
      <c r="A1399" s="144"/>
      <c r="B1399" s="141"/>
      <c r="C1399" s="141"/>
      <c r="D1399" s="142"/>
      <c r="E1399" s="142"/>
      <c r="F1399" s="142"/>
      <c r="G1399" s="142"/>
      <c r="H1399" s="142"/>
      <c r="I1399" s="129"/>
      <c r="J1399" s="130"/>
      <c r="K1399" s="131" t="str">
        <f t="shared" si="677"/>
        <v/>
      </c>
      <c r="L1399" s="132" t="str">
        <f t="shared" si="678"/>
        <v/>
      </c>
      <c r="M1399" s="133" t="str">
        <f t="shared" si="679"/>
        <v/>
      </c>
      <c r="N1399" s="134" t="str">
        <f>IFERROR(IF(B:B="","",IF(R1399="Beer",SUM(LOOKUP(2,1/(Rates!$B$3:$B$5&lt;=W1399)/(Rates!$C$3:$C$5&gt;=W1399),Rates!$D$3:$D$5)*(X1399/100)*W1399),IF(R1399="Refreshment Beverage",SUM(LOOKUP(2,1/(Rates!$B$7:$B$11&lt;=W1399)/(Rates!$C$7:$C$11&gt;=W1399),Rates!$D$7:$D$11)*(X1399/100)*W1399)))),"")</f>
        <v/>
      </c>
      <c r="O1399" s="134" t="str">
        <f t="shared" si="680"/>
        <v/>
      </c>
      <c r="P1399" s="116"/>
      <c r="Q1399" s="117" t="str">
        <f t="shared" si="681"/>
        <v/>
      </c>
      <c r="R1399" s="128" t="str">
        <f t="shared" si="682"/>
        <v/>
      </c>
      <c r="S1399" s="135" t="str">
        <f>IF(B1399="","",IF(R1399="Refreshment Beverage",VLOOKUP(VALUE(Q1399),Rates!G$15:L$19,2,0),VLOOKUP(VALUE(Q1399),Rates!G$4:L$12,2,0)))</f>
        <v/>
      </c>
      <c r="T1399" s="135" t="str">
        <f t="shared" si="683"/>
        <v/>
      </c>
      <c r="U1399" s="118" t="str">
        <f t="shared" si="684"/>
        <v/>
      </c>
      <c r="V1399" s="135" t="str">
        <f t="shared" si="685"/>
        <v/>
      </c>
      <c r="W1399" s="135" t="str">
        <f t="shared" si="686"/>
        <v/>
      </c>
      <c r="X1399" s="119" t="str">
        <f t="shared" si="687"/>
        <v/>
      </c>
      <c r="Y1399" s="120" t="str">
        <f>IF(B:B="","",IF(R1399="Refreshment Beverage",VLOOKUP(Q1399,Rates!G$15:L$19,6,0)*W1399,VLOOKUP(Q1399,Rates!G$4:L$12,6,0)*W1399))</f>
        <v/>
      </c>
      <c r="Z1399" s="120" t="str">
        <f t="shared" si="688"/>
        <v/>
      </c>
      <c r="AA1399" s="120" t="str">
        <f t="shared" si="689"/>
        <v/>
      </c>
      <c r="AB1399" s="136" t="str">
        <f>IF(B:B="","",IF(R1399="Refreshment Beverage","",IF(AND(R1399="Beer",Q1399=0),SUM(LOOKUP(2,1/(Rates!$B$15:$B$18&lt;=W1399)/(Rates!$C$15:$C$18&gt;=W1399),Rates!$D$15:$D$18)*W1399),VLOOKUP(VALUE(Q:Q),Rates!A:B,2,0)*W1399)))</f>
        <v/>
      </c>
      <c r="AC1399" s="136" t="str">
        <f>IF(B:B="","",IF(R1399="Refreshment Beverage","",IF(AND(R1399="Beer",Q1399=0),SUM(LOOKUP(2,1/(Rates!$B$15:$B$18&lt;=W1399)/(Rates!$C$15:$C$18&gt;=W1399),Rates!$E$15:$E$18)*W1399),VLOOKUP(VALUE(Q:Q),Rates!A:C,3,0)*W1399)))</f>
        <v/>
      </c>
      <c r="AD1399" s="137" t="str">
        <f>IFERROR(IF(B:B="","",IF(R1399="Beer","",IF(VALUE(Q1399)=0,VLOOKUP(VLOOKUP(B:B,#REF!,16,0),Rates!A:E,2,0),VLOOKUP(VALUE(Q1399),Rates!A$31:B$34,2,0)*W1399))),0)</f>
        <v/>
      </c>
      <c r="AE1399" s="121" t="str">
        <f t="shared" si="690"/>
        <v/>
      </c>
      <c r="AF1399" s="138" t="str">
        <f t="shared" si="691"/>
        <v/>
      </c>
      <c r="AG1399" s="122" t="str">
        <f t="shared" si="692"/>
        <v/>
      </c>
      <c r="AH1399" s="123" t="str">
        <f t="shared" si="693"/>
        <v/>
      </c>
      <c r="AI1399" s="139" t="str">
        <f>IF(AE:AE="","",IF(R1399="Refreshment Beverage",AK1399*(Rates!J$19/100),ROUND(SUM(AH1399*(Rates!$J$8/100)),4)))</f>
        <v/>
      </c>
      <c r="AJ1399" s="124" t="str">
        <f t="shared" si="694"/>
        <v/>
      </c>
      <c r="AK1399" s="125" t="str">
        <f t="shared" si="695"/>
        <v/>
      </c>
      <c r="AL1399" s="121" t="str">
        <f t="shared" si="696"/>
        <v/>
      </c>
      <c r="AM1399" s="138" t="str">
        <f>IF(AS1399="","",IF(R1399="Refreshment Beverage",ROUND(AS1399*Rates!K$19,4),ROUND(AO1399*(VLOOKUP(VALUE(Q1399),Rates!G$4:L$12,3,0)),4)))</f>
        <v/>
      </c>
      <c r="AN1399" s="126" t="str">
        <f>IF(AS1399="","",IF(R1399="Refreshment Beverage",AS1399*(Rates!J$19/100),MAX(AM1399,AB1399)))</f>
        <v/>
      </c>
      <c r="AO1399" s="127" t="str">
        <f t="shared" si="697"/>
        <v/>
      </c>
      <c r="AP1399" s="127" t="str">
        <f t="shared" si="698"/>
        <v/>
      </c>
      <c r="AQ1399" s="140" t="str">
        <f>IF(AS1399="","",IF(R1399="Refreshment Beverage",ROUND(SUM(VLOOKUP(Q:Q,Rates!G$15:L$19,3,0)*(AS1399-Y1399-Z1399-AA1399)),4),ROUND(SUM(Rates!$K$8*AS1399),4)))</f>
        <v/>
      </c>
      <c r="AR1399" s="139" t="str">
        <f t="shared" si="699"/>
        <v/>
      </c>
      <c r="AS1399" s="125" t="str">
        <f t="shared" si="700"/>
        <v/>
      </c>
      <c r="AT1399" s="121" t="str">
        <f t="shared" si="701"/>
        <v/>
      </c>
      <c r="AU1399" s="138" t="str">
        <f>IF(AX1399="","",IF(R1399="Refreshment Beverage",ROUND((BA1399-Y1399-Z1399-AA1399)*VLOOKUP(VALUE(Q1399),Rates!G$15:L$19,3,0),4),ROUND(AW1399*(VLOOKUP(VALUE(Q1399),Rates!G:L,3,0)),4)))</f>
        <v/>
      </c>
      <c r="AV1399" s="126" t="str">
        <f t="shared" si="702"/>
        <v/>
      </c>
      <c r="AW1399" s="127" t="str">
        <f t="shared" si="703"/>
        <v/>
      </c>
      <c r="AX1399" s="123" t="str">
        <f t="shared" si="704"/>
        <v/>
      </c>
      <c r="AY1399" s="140" t="str">
        <f>IF(AX1399="","",IF(R1399="Refreshment Beverage",ROUND(SUM(AX1399*Rates!K$19),4),ROUND(SUM(AX1399*(Rates!J$8/100)),4)))</f>
        <v/>
      </c>
      <c r="AZ1399" s="124" t="str">
        <f t="shared" si="705"/>
        <v/>
      </c>
      <c r="BA1399" s="125" t="str">
        <f t="shared" si="706"/>
        <v/>
      </c>
      <c r="BB1399" s="115"/>
      <c r="BC1399" s="143"/>
      <c r="BD1399" s="100"/>
      <c r="BE1399" s="100"/>
      <c r="BF1399" s="100"/>
      <c r="BG1399" s="100"/>
    </row>
    <row r="1400" spans="1:59" ht="12.75" customHeight="1" x14ac:dyDescent="0.2">
      <c r="A1400" s="144"/>
      <c r="B1400" s="141"/>
      <c r="C1400" s="141"/>
      <c r="D1400" s="142"/>
      <c r="E1400" s="142"/>
      <c r="F1400" s="142"/>
      <c r="G1400" s="142"/>
      <c r="H1400" s="142"/>
      <c r="I1400" s="129"/>
      <c r="J1400" s="130"/>
      <c r="K1400" s="131" t="str">
        <f t="shared" si="677"/>
        <v/>
      </c>
      <c r="L1400" s="132" t="str">
        <f t="shared" si="678"/>
        <v/>
      </c>
      <c r="M1400" s="133" t="str">
        <f t="shared" si="679"/>
        <v/>
      </c>
      <c r="N1400" s="134" t="str">
        <f>IFERROR(IF(B:B="","",IF(R1400="Beer",SUM(LOOKUP(2,1/(Rates!$B$3:$B$5&lt;=W1400)/(Rates!$C$3:$C$5&gt;=W1400),Rates!$D$3:$D$5)*(X1400/100)*W1400),IF(R1400="Refreshment Beverage",SUM(LOOKUP(2,1/(Rates!$B$7:$B$11&lt;=W1400)/(Rates!$C$7:$C$11&gt;=W1400),Rates!$D$7:$D$11)*(X1400/100)*W1400)))),"")</f>
        <v/>
      </c>
      <c r="O1400" s="134" t="str">
        <f t="shared" si="680"/>
        <v/>
      </c>
      <c r="P1400" s="116"/>
      <c r="Q1400" s="117" t="str">
        <f t="shared" si="681"/>
        <v/>
      </c>
      <c r="R1400" s="128" t="str">
        <f t="shared" si="682"/>
        <v/>
      </c>
      <c r="S1400" s="135" t="str">
        <f>IF(B1400="","",IF(R1400="Refreshment Beverage",VLOOKUP(VALUE(Q1400),Rates!G$15:L$19,2,0),VLOOKUP(VALUE(Q1400),Rates!G$4:L$12,2,0)))</f>
        <v/>
      </c>
      <c r="T1400" s="135" t="str">
        <f t="shared" si="683"/>
        <v/>
      </c>
      <c r="U1400" s="118" t="str">
        <f t="shared" si="684"/>
        <v/>
      </c>
      <c r="V1400" s="135" t="str">
        <f t="shared" si="685"/>
        <v/>
      </c>
      <c r="W1400" s="135" t="str">
        <f t="shared" si="686"/>
        <v/>
      </c>
      <c r="X1400" s="119" t="str">
        <f t="shared" si="687"/>
        <v/>
      </c>
      <c r="Y1400" s="120" t="str">
        <f>IF(B:B="","",IF(R1400="Refreshment Beverage",VLOOKUP(Q1400,Rates!G$15:L$19,6,0)*W1400,VLOOKUP(Q1400,Rates!G$4:L$12,6,0)*W1400))</f>
        <v/>
      </c>
      <c r="Z1400" s="120" t="str">
        <f t="shared" si="688"/>
        <v/>
      </c>
      <c r="AA1400" s="120" t="str">
        <f t="shared" si="689"/>
        <v/>
      </c>
      <c r="AB1400" s="136" t="str">
        <f>IF(B:B="","",IF(R1400="Refreshment Beverage","",IF(AND(R1400="Beer",Q1400=0),SUM(LOOKUP(2,1/(Rates!$B$15:$B$18&lt;=W1400)/(Rates!$C$15:$C$18&gt;=W1400),Rates!$D$15:$D$18)*W1400),VLOOKUP(VALUE(Q:Q),Rates!A:B,2,0)*W1400)))</f>
        <v/>
      </c>
      <c r="AC1400" s="136" t="str">
        <f>IF(B:B="","",IF(R1400="Refreshment Beverage","",IF(AND(R1400="Beer",Q1400=0),SUM(LOOKUP(2,1/(Rates!$B$15:$B$18&lt;=W1400)/(Rates!$C$15:$C$18&gt;=W1400),Rates!$E$15:$E$18)*W1400),VLOOKUP(VALUE(Q:Q),Rates!A:C,3,0)*W1400)))</f>
        <v/>
      </c>
      <c r="AD1400" s="137" t="str">
        <f>IFERROR(IF(B:B="","",IF(R1400="Beer","",IF(VALUE(Q1400)=0,VLOOKUP(VLOOKUP(B:B,#REF!,16,0),Rates!A:E,2,0),VLOOKUP(VALUE(Q1400),Rates!A$31:B$34,2,0)*W1400))),0)</f>
        <v/>
      </c>
      <c r="AE1400" s="121" t="str">
        <f t="shared" si="690"/>
        <v/>
      </c>
      <c r="AF1400" s="138" t="str">
        <f t="shared" si="691"/>
        <v/>
      </c>
      <c r="AG1400" s="122" t="str">
        <f t="shared" si="692"/>
        <v/>
      </c>
      <c r="AH1400" s="123" t="str">
        <f t="shared" si="693"/>
        <v/>
      </c>
      <c r="AI1400" s="139" t="str">
        <f>IF(AE:AE="","",IF(R1400="Refreshment Beverage",AK1400*(Rates!J$19/100),ROUND(SUM(AH1400*(Rates!$J$8/100)),4)))</f>
        <v/>
      </c>
      <c r="AJ1400" s="124" t="str">
        <f t="shared" si="694"/>
        <v/>
      </c>
      <c r="AK1400" s="125" t="str">
        <f t="shared" si="695"/>
        <v/>
      </c>
      <c r="AL1400" s="121" t="str">
        <f t="shared" si="696"/>
        <v/>
      </c>
      <c r="AM1400" s="138" t="str">
        <f>IF(AS1400="","",IF(R1400="Refreshment Beverage",ROUND(AS1400*Rates!K$19,4),ROUND(AO1400*(VLOOKUP(VALUE(Q1400),Rates!G$4:L$12,3,0)),4)))</f>
        <v/>
      </c>
      <c r="AN1400" s="126" t="str">
        <f>IF(AS1400="","",IF(R1400="Refreshment Beverage",AS1400*(Rates!J$19/100),MAX(AM1400,AB1400)))</f>
        <v/>
      </c>
      <c r="AO1400" s="127" t="str">
        <f t="shared" si="697"/>
        <v/>
      </c>
      <c r="AP1400" s="127" t="str">
        <f t="shared" si="698"/>
        <v/>
      </c>
      <c r="AQ1400" s="140" t="str">
        <f>IF(AS1400="","",IF(R1400="Refreshment Beverage",ROUND(SUM(VLOOKUP(Q:Q,Rates!G$15:L$19,3,0)*(AS1400-Y1400-Z1400-AA1400)),4),ROUND(SUM(Rates!$K$8*AS1400),4)))</f>
        <v/>
      </c>
      <c r="AR1400" s="139" t="str">
        <f t="shared" si="699"/>
        <v/>
      </c>
      <c r="AS1400" s="125" t="str">
        <f t="shared" si="700"/>
        <v/>
      </c>
      <c r="AT1400" s="121" t="str">
        <f t="shared" si="701"/>
        <v/>
      </c>
      <c r="AU1400" s="138" t="str">
        <f>IF(AX1400="","",IF(R1400="Refreshment Beverage",ROUND((BA1400-Y1400-Z1400-AA1400)*VLOOKUP(VALUE(Q1400),Rates!G$15:L$19,3,0),4),ROUND(AW1400*(VLOOKUP(VALUE(Q1400),Rates!G:L,3,0)),4)))</f>
        <v/>
      </c>
      <c r="AV1400" s="126" t="str">
        <f t="shared" si="702"/>
        <v/>
      </c>
      <c r="AW1400" s="127" t="str">
        <f t="shared" si="703"/>
        <v/>
      </c>
      <c r="AX1400" s="123" t="str">
        <f t="shared" si="704"/>
        <v/>
      </c>
      <c r="AY1400" s="140" t="str">
        <f>IF(AX1400="","",IF(R1400="Refreshment Beverage",ROUND(SUM(AX1400*Rates!K$19),4),ROUND(SUM(AX1400*(Rates!J$8/100)),4)))</f>
        <v/>
      </c>
      <c r="AZ1400" s="124" t="str">
        <f t="shared" si="705"/>
        <v/>
      </c>
      <c r="BA1400" s="125" t="str">
        <f t="shared" si="706"/>
        <v/>
      </c>
      <c r="BB1400" s="115"/>
      <c r="BC1400" s="143"/>
      <c r="BD1400" s="100"/>
      <c r="BE1400" s="100"/>
      <c r="BF1400" s="100"/>
      <c r="BG1400" s="100"/>
    </row>
    <row r="1401" spans="1:59" ht="12.75" customHeight="1" x14ac:dyDescent="0.2">
      <c r="A1401" s="144"/>
      <c r="B1401" s="141"/>
      <c r="C1401" s="141"/>
      <c r="D1401" s="142"/>
      <c r="E1401" s="142"/>
      <c r="F1401" s="142"/>
      <c r="G1401" s="142"/>
      <c r="H1401" s="142"/>
      <c r="I1401" s="129"/>
      <c r="J1401" s="130"/>
      <c r="K1401" s="131" t="str">
        <f t="shared" si="677"/>
        <v/>
      </c>
      <c r="L1401" s="132" t="str">
        <f t="shared" si="678"/>
        <v/>
      </c>
      <c r="M1401" s="133" t="str">
        <f t="shared" si="679"/>
        <v/>
      </c>
      <c r="N1401" s="134" t="str">
        <f>IFERROR(IF(B:B="","",IF(R1401="Beer",SUM(LOOKUP(2,1/(Rates!$B$3:$B$5&lt;=W1401)/(Rates!$C$3:$C$5&gt;=W1401),Rates!$D$3:$D$5)*(X1401/100)*W1401),IF(R1401="Refreshment Beverage",SUM(LOOKUP(2,1/(Rates!$B$7:$B$11&lt;=W1401)/(Rates!$C$7:$C$11&gt;=W1401),Rates!$D$7:$D$11)*(X1401/100)*W1401)))),"")</f>
        <v/>
      </c>
      <c r="O1401" s="134" t="str">
        <f t="shared" si="680"/>
        <v/>
      </c>
      <c r="P1401" s="116"/>
      <c r="Q1401" s="117" t="str">
        <f t="shared" si="681"/>
        <v/>
      </c>
      <c r="R1401" s="128" t="str">
        <f t="shared" si="682"/>
        <v/>
      </c>
      <c r="S1401" s="135" t="str">
        <f>IF(B1401="","",IF(R1401="Refreshment Beverage",VLOOKUP(VALUE(Q1401),Rates!G$15:L$19,2,0),VLOOKUP(VALUE(Q1401),Rates!G$4:L$12,2,0)))</f>
        <v/>
      </c>
      <c r="T1401" s="135" t="str">
        <f t="shared" si="683"/>
        <v/>
      </c>
      <c r="U1401" s="118" t="str">
        <f t="shared" si="684"/>
        <v/>
      </c>
      <c r="V1401" s="135" t="str">
        <f t="shared" si="685"/>
        <v/>
      </c>
      <c r="W1401" s="135" t="str">
        <f t="shared" si="686"/>
        <v/>
      </c>
      <c r="X1401" s="119" t="str">
        <f t="shared" si="687"/>
        <v/>
      </c>
      <c r="Y1401" s="120" t="str">
        <f>IF(B:B="","",IF(R1401="Refreshment Beverage",VLOOKUP(Q1401,Rates!G$15:L$19,6,0)*W1401,VLOOKUP(Q1401,Rates!G$4:L$12,6,0)*W1401))</f>
        <v/>
      </c>
      <c r="Z1401" s="120" t="str">
        <f t="shared" si="688"/>
        <v/>
      </c>
      <c r="AA1401" s="120" t="str">
        <f t="shared" si="689"/>
        <v/>
      </c>
      <c r="AB1401" s="136" t="str">
        <f>IF(B:B="","",IF(R1401="Refreshment Beverage","",IF(AND(R1401="Beer",Q1401=0),SUM(LOOKUP(2,1/(Rates!$B$15:$B$18&lt;=W1401)/(Rates!$C$15:$C$18&gt;=W1401),Rates!$D$15:$D$18)*W1401),VLOOKUP(VALUE(Q:Q),Rates!A:B,2,0)*W1401)))</f>
        <v/>
      </c>
      <c r="AC1401" s="136" t="str">
        <f>IF(B:B="","",IF(R1401="Refreshment Beverage","",IF(AND(R1401="Beer",Q1401=0),SUM(LOOKUP(2,1/(Rates!$B$15:$B$18&lt;=W1401)/(Rates!$C$15:$C$18&gt;=W1401),Rates!$E$15:$E$18)*W1401),VLOOKUP(VALUE(Q:Q),Rates!A:C,3,0)*W1401)))</f>
        <v/>
      </c>
      <c r="AD1401" s="137" t="str">
        <f>IFERROR(IF(B:B="","",IF(R1401="Beer","",IF(VALUE(Q1401)=0,VLOOKUP(VLOOKUP(B:B,#REF!,16,0),Rates!A:E,2,0),VLOOKUP(VALUE(Q1401),Rates!A$31:B$34,2,0)*W1401))),0)</f>
        <v/>
      </c>
      <c r="AE1401" s="121" t="str">
        <f t="shared" si="690"/>
        <v/>
      </c>
      <c r="AF1401" s="138" t="str">
        <f t="shared" si="691"/>
        <v/>
      </c>
      <c r="AG1401" s="122" t="str">
        <f t="shared" si="692"/>
        <v/>
      </c>
      <c r="AH1401" s="123" t="str">
        <f t="shared" si="693"/>
        <v/>
      </c>
      <c r="AI1401" s="139" t="str">
        <f>IF(AE:AE="","",IF(R1401="Refreshment Beverage",AK1401*(Rates!J$19/100),ROUND(SUM(AH1401*(Rates!$J$8/100)),4)))</f>
        <v/>
      </c>
      <c r="AJ1401" s="124" t="str">
        <f t="shared" si="694"/>
        <v/>
      </c>
      <c r="AK1401" s="125" t="str">
        <f t="shared" si="695"/>
        <v/>
      </c>
      <c r="AL1401" s="121" t="str">
        <f t="shared" si="696"/>
        <v/>
      </c>
      <c r="AM1401" s="138" t="str">
        <f>IF(AS1401="","",IF(R1401="Refreshment Beverage",ROUND(AS1401*Rates!K$19,4),ROUND(AO1401*(VLOOKUP(VALUE(Q1401),Rates!G$4:L$12,3,0)),4)))</f>
        <v/>
      </c>
      <c r="AN1401" s="126" t="str">
        <f>IF(AS1401="","",IF(R1401="Refreshment Beverage",AS1401*(Rates!J$19/100),MAX(AM1401,AB1401)))</f>
        <v/>
      </c>
      <c r="AO1401" s="127" t="str">
        <f t="shared" si="697"/>
        <v/>
      </c>
      <c r="AP1401" s="127" t="str">
        <f t="shared" si="698"/>
        <v/>
      </c>
      <c r="AQ1401" s="140" t="str">
        <f>IF(AS1401="","",IF(R1401="Refreshment Beverage",ROUND(SUM(VLOOKUP(Q:Q,Rates!G$15:L$19,3,0)*(AS1401-Y1401-Z1401-AA1401)),4),ROUND(SUM(Rates!$K$8*AS1401),4)))</f>
        <v/>
      </c>
      <c r="AR1401" s="139" t="str">
        <f t="shared" si="699"/>
        <v/>
      </c>
      <c r="AS1401" s="125" t="str">
        <f t="shared" si="700"/>
        <v/>
      </c>
      <c r="AT1401" s="121" t="str">
        <f t="shared" si="701"/>
        <v/>
      </c>
      <c r="AU1401" s="138" t="str">
        <f>IF(AX1401="","",IF(R1401="Refreshment Beverage",ROUND((BA1401-Y1401-Z1401-AA1401)*VLOOKUP(VALUE(Q1401),Rates!G$15:L$19,3,0),4),ROUND(AW1401*(VLOOKUP(VALUE(Q1401),Rates!G:L,3,0)),4)))</f>
        <v/>
      </c>
      <c r="AV1401" s="126" t="str">
        <f t="shared" si="702"/>
        <v/>
      </c>
      <c r="AW1401" s="127" t="str">
        <f t="shared" si="703"/>
        <v/>
      </c>
      <c r="AX1401" s="123" t="str">
        <f t="shared" si="704"/>
        <v/>
      </c>
      <c r="AY1401" s="140" t="str">
        <f>IF(AX1401="","",IF(R1401="Refreshment Beverage",ROUND(SUM(AX1401*Rates!K$19),4),ROUND(SUM(AX1401*(Rates!J$8/100)),4)))</f>
        <v/>
      </c>
      <c r="AZ1401" s="124" t="str">
        <f t="shared" si="705"/>
        <v/>
      </c>
      <c r="BA1401" s="125" t="str">
        <f t="shared" si="706"/>
        <v/>
      </c>
      <c r="BB1401" s="115"/>
      <c r="BC1401" s="143"/>
      <c r="BD1401" s="100"/>
      <c r="BE1401" s="100"/>
      <c r="BF1401" s="100"/>
      <c r="BG1401" s="100"/>
    </row>
    <row r="1402" spans="1:59" ht="12.75" customHeight="1" x14ac:dyDescent="0.2">
      <c r="A1402" s="144"/>
      <c r="B1402" s="141"/>
      <c r="C1402" s="141"/>
      <c r="D1402" s="142"/>
      <c r="E1402" s="142"/>
      <c r="F1402" s="142"/>
      <c r="G1402" s="142"/>
      <c r="H1402" s="142"/>
      <c r="I1402" s="129"/>
      <c r="J1402" s="130"/>
      <c r="K1402" s="131" t="str">
        <f t="shared" si="677"/>
        <v/>
      </c>
      <c r="L1402" s="132" t="str">
        <f t="shared" si="678"/>
        <v/>
      </c>
      <c r="M1402" s="133" t="str">
        <f t="shared" si="679"/>
        <v/>
      </c>
      <c r="N1402" s="134" t="str">
        <f>IFERROR(IF(B:B="","",IF(R1402="Beer",SUM(LOOKUP(2,1/(Rates!$B$3:$B$5&lt;=W1402)/(Rates!$C$3:$C$5&gt;=W1402),Rates!$D$3:$D$5)*(X1402/100)*W1402),IF(R1402="Refreshment Beverage",SUM(LOOKUP(2,1/(Rates!$B$7:$B$11&lt;=W1402)/(Rates!$C$7:$C$11&gt;=W1402),Rates!$D$7:$D$11)*(X1402/100)*W1402)))),"")</f>
        <v/>
      </c>
      <c r="O1402" s="134" t="str">
        <f t="shared" si="680"/>
        <v/>
      </c>
      <c r="P1402" s="116"/>
      <c r="Q1402" s="117" t="str">
        <f t="shared" si="681"/>
        <v/>
      </c>
      <c r="R1402" s="128" t="str">
        <f t="shared" si="682"/>
        <v/>
      </c>
      <c r="S1402" s="135" t="str">
        <f>IF(B1402="","",IF(R1402="Refreshment Beverage",VLOOKUP(VALUE(Q1402),Rates!G$15:L$19,2,0),VLOOKUP(VALUE(Q1402),Rates!G$4:L$12,2,0)))</f>
        <v/>
      </c>
      <c r="T1402" s="135" t="str">
        <f t="shared" si="683"/>
        <v/>
      </c>
      <c r="U1402" s="118" t="str">
        <f t="shared" si="684"/>
        <v/>
      </c>
      <c r="V1402" s="135" t="str">
        <f t="shared" si="685"/>
        <v/>
      </c>
      <c r="W1402" s="135" t="str">
        <f t="shared" si="686"/>
        <v/>
      </c>
      <c r="X1402" s="119" t="str">
        <f t="shared" si="687"/>
        <v/>
      </c>
      <c r="Y1402" s="120" t="str">
        <f>IF(B:B="","",IF(R1402="Refreshment Beverage",VLOOKUP(Q1402,Rates!G$15:L$19,6,0)*W1402,VLOOKUP(Q1402,Rates!G$4:L$12,6,0)*W1402))</f>
        <v/>
      </c>
      <c r="Z1402" s="120" t="str">
        <f t="shared" si="688"/>
        <v/>
      </c>
      <c r="AA1402" s="120" t="str">
        <f t="shared" si="689"/>
        <v/>
      </c>
      <c r="AB1402" s="136" t="str">
        <f>IF(B:B="","",IF(R1402="Refreshment Beverage","",IF(AND(R1402="Beer",Q1402=0),SUM(LOOKUP(2,1/(Rates!$B$15:$B$18&lt;=W1402)/(Rates!$C$15:$C$18&gt;=W1402),Rates!$D$15:$D$18)*W1402),VLOOKUP(VALUE(Q:Q),Rates!A:B,2,0)*W1402)))</f>
        <v/>
      </c>
      <c r="AC1402" s="136" t="str">
        <f>IF(B:B="","",IF(R1402="Refreshment Beverage","",IF(AND(R1402="Beer",Q1402=0),SUM(LOOKUP(2,1/(Rates!$B$15:$B$18&lt;=W1402)/(Rates!$C$15:$C$18&gt;=W1402),Rates!$E$15:$E$18)*W1402),VLOOKUP(VALUE(Q:Q),Rates!A:C,3,0)*W1402)))</f>
        <v/>
      </c>
      <c r="AD1402" s="137" t="str">
        <f>IFERROR(IF(B:B="","",IF(R1402="Beer","",IF(VALUE(Q1402)=0,VLOOKUP(VLOOKUP(B:B,#REF!,16,0),Rates!A:E,2,0),VLOOKUP(VALUE(Q1402),Rates!A$31:B$34,2,0)*W1402))),0)</f>
        <v/>
      </c>
      <c r="AE1402" s="121" t="str">
        <f t="shared" si="690"/>
        <v/>
      </c>
      <c r="AF1402" s="138" t="str">
        <f t="shared" si="691"/>
        <v/>
      </c>
      <c r="AG1402" s="122" t="str">
        <f t="shared" si="692"/>
        <v/>
      </c>
      <c r="AH1402" s="123" t="str">
        <f t="shared" si="693"/>
        <v/>
      </c>
      <c r="AI1402" s="139" t="str">
        <f>IF(AE:AE="","",IF(R1402="Refreshment Beverage",AK1402*(Rates!J$19/100),ROUND(SUM(AH1402*(Rates!$J$8/100)),4)))</f>
        <v/>
      </c>
      <c r="AJ1402" s="124" t="str">
        <f t="shared" si="694"/>
        <v/>
      </c>
      <c r="AK1402" s="125" t="str">
        <f t="shared" si="695"/>
        <v/>
      </c>
      <c r="AL1402" s="121" t="str">
        <f t="shared" si="696"/>
        <v/>
      </c>
      <c r="AM1402" s="138" t="str">
        <f>IF(AS1402="","",IF(R1402="Refreshment Beverage",ROUND(AS1402*Rates!K$19,4),ROUND(AO1402*(VLOOKUP(VALUE(Q1402),Rates!G$4:L$12,3,0)),4)))</f>
        <v/>
      </c>
      <c r="AN1402" s="126" t="str">
        <f>IF(AS1402="","",IF(R1402="Refreshment Beverage",AS1402*(Rates!J$19/100),MAX(AM1402,AB1402)))</f>
        <v/>
      </c>
      <c r="AO1402" s="127" t="str">
        <f t="shared" si="697"/>
        <v/>
      </c>
      <c r="AP1402" s="127" t="str">
        <f t="shared" si="698"/>
        <v/>
      </c>
      <c r="AQ1402" s="140" t="str">
        <f>IF(AS1402="","",IF(R1402="Refreshment Beverage",ROUND(SUM(VLOOKUP(Q:Q,Rates!G$15:L$19,3,0)*(AS1402-Y1402-Z1402-AA1402)),4),ROUND(SUM(Rates!$K$8*AS1402),4)))</f>
        <v/>
      </c>
      <c r="AR1402" s="139" t="str">
        <f t="shared" si="699"/>
        <v/>
      </c>
      <c r="AS1402" s="125" t="str">
        <f t="shared" si="700"/>
        <v/>
      </c>
      <c r="AT1402" s="121" t="str">
        <f t="shared" si="701"/>
        <v/>
      </c>
      <c r="AU1402" s="138" t="str">
        <f>IF(AX1402="","",IF(R1402="Refreshment Beverage",ROUND((BA1402-Y1402-Z1402-AA1402)*VLOOKUP(VALUE(Q1402),Rates!G$15:L$19,3,0),4),ROUND(AW1402*(VLOOKUP(VALUE(Q1402),Rates!G:L,3,0)),4)))</f>
        <v/>
      </c>
      <c r="AV1402" s="126" t="str">
        <f t="shared" si="702"/>
        <v/>
      </c>
      <c r="AW1402" s="127" t="str">
        <f t="shared" si="703"/>
        <v/>
      </c>
      <c r="AX1402" s="123" t="str">
        <f t="shared" si="704"/>
        <v/>
      </c>
      <c r="AY1402" s="140" t="str">
        <f>IF(AX1402="","",IF(R1402="Refreshment Beverage",ROUND(SUM(AX1402*Rates!K$19),4),ROUND(SUM(AX1402*(Rates!J$8/100)),4)))</f>
        <v/>
      </c>
      <c r="AZ1402" s="124" t="str">
        <f t="shared" si="705"/>
        <v/>
      </c>
      <c r="BA1402" s="125" t="str">
        <f t="shared" si="706"/>
        <v/>
      </c>
      <c r="BB1402" s="115"/>
      <c r="BC1402" s="143"/>
      <c r="BD1402" s="100"/>
      <c r="BE1402" s="100"/>
      <c r="BF1402" s="100"/>
      <c r="BG1402" s="100"/>
    </row>
    <row r="1403" spans="1:59" ht="12.75" customHeight="1" x14ac:dyDescent="0.2">
      <c r="A1403" s="144"/>
      <c r="B1403" s="141"/>
      <c r="C1403" s="141"/>
      <c r="D1403" s="142"/>
      <c r="E1403" s="142"/>
      <c r="F1403" s="142"/>
      <c r="G1403" s="142"/>
      <c r="H1403" s="142"/>
      <c r="I1403" s="129"/>
      <c r="J1403" s="130"/>
      <c r="K1403" s="131" t="str">
        <f t="shared" si="677"/>
        <v/>
      </c>
      <c r="L1403" s="132" t="str">
        <f t="shared" si="678"/>
        <v/>
      </c>
      <c r="M1403" s="133" t="str">
        <f t="shared" si="679"/>
        <v/>
      </c>
      <c r="N1403" s="134" t="str">
        <f>IFERROR(IF(B:B="","",IF(R1403="Beer",SUM(LOOKUP(2,1/(Rates!$B$3:$B$5&lt;=W1403)/(Rates!$C$3:$C$5&gt;=W1403),Rates!$D$3:$D$5)*(X1403/100)*W1403),IF(R1403="Refreshment Beverage",SUM(LOOKUP(2,1/(Rates!$B$7:$B$11&lt;=W1403)/(Rates!$C$7:$C$11&gt;=W1403),Rates!$D$7:$D$11)*(X1403/100)*W1403)))),"")</f>
        <v/>
      </c>
      <c r="O1403" s="134" t="str">
        <f t="shared" si="680"/>
        <v/>
      </c>
      <c r="P1403" s="116"/>
      <c r="Q1403" s="117" t="str">
        <f t="shared" si="681"/>
        <v/>
      </c>
      <c r="R1403" s="128" t="str">
        <f t="shared" si="682"/>
        <v/>
      </c>
      <c r="S1403" s="135" t="str">
        <f>IF(B1403="","",IF(R1403="Refreshment Beverage",VLOOKUP(VALUE(Q1403),Rates!G$15:L$19,2,0),VLOOKUP(VALUE(Q1403),Rates!G$4:L$12,2,0)))</f>
        <v/>
      </c>
      <c r="T1403" s="135" t="str">
        <f t="shared" si="683"/>
        <v/>
      </c>
      <c r="U1403" s="118" t="str">
        <f t="shared" si="684"/>
        <v/>
      </c>
      <c r="V1403" s="135" t="str">
        <f t="shared" si="685"/>
        <v/>
      </c>
      <c r="W1403" s="135" t="str">
        <f t="shared" si="686"/>
        <v/>
      </c>
      <c r="X1403" s="119" t="str">
        <f t="shared" si="687"/>
        <v/>
      </c>
      <c r="Y1403" s="120" t="str">
        <f>IF(B:B="","",IF(R1403="Refreshment Beverage",VLOOKUP(Q1403,Rates!G$15:L$19,6,0)*W1403,VLOOKUP(Q1403,Rates!G$4:L$12,6,0)*W1403))</f>
        <v/>
      </c>
      <c r="Z1403" s="120" t="str">
        <f t="shared" si="688"/>
        <v/>
      </c>
      <c r="AA1403" s="120" t="str">
        <f t="shared" si="689"/>
        <v/>
      </c>
      <c r="AB1403" s="136" t="str">
        <f>IF(B:B="","",IF(R1403="Refreshment Beverage","",IF(AND(R1403="Beer",Q1403=0),SUM(LOOKUP(2,1/(Rates!$B$15:$B$18&lt;=W1403)/(Rates!$C$15:$C$18&gt;=W1403),Rates!$D$15:$D$18)*W1403),VLOOKUP(VALUE(Q:Q),Rates!A:B,2,0)*W1403)))</f>
        <v/>
      </c>
      <c r="AC1403" s="136" t="str">
        <f>IF(B:B="","",IF(R1403="Refreshment Beverage","",IF(AND(R1403="Beer",Q1403=0),SUM(LOOKUP(2,1/(Rates!$B$15:$B$18&lt;=W1403)/(Rates!$C$15:$C$18&gt;=W1403),Rates!$E$15:$E$18)*W1403),VLOOKUP(VALUE(Q:Q),Rates!A:C,3,0)*W1403)))</f>
        <v/>
      </c>
      <c r="AD1403" s="137" t="str">
        <f>IFERROR(IF(B:B="","",IF(R1403="Beer","",IF(VALUE(Q1403)=0,VLOOKUP(VLOOKUP(B:B,#REF!,16,0),Rates!A:E,2,0),VLOOKUP(VALUE(Q1403),Rates!A$31:B$34,2,0)*W1403))),0)</f>
        <v/>
      </c>
      <c r="AE1403" s="121" t="str">
        <f t="shared" si="690"/>
        <v/>
      </c>
      <c r="AF1403" s="138" t="str">
        <f t="shared" si="691"/>
        <v/>
      </c>
      <c r="AG1403" s="122" t="str">
        <f t="shared" si="692"/>
        <v/>
      </c>
      <c r="AH1403" s="123" t="str">
        <f t="shared" si="693"/>
        <v/>
      </c>
      <c r="AI1403" s="139" t="str">
        <f>IF(AE:AE="","",IF(R1403="Refreshment Beverage",AK1403*(Rates!J$19/100),ROUND(SUM(AH1403*(Rates!$J$8/100)),4)))</f>
        <v/>
      </c>
      <c r="AJ1403" s="124" t="str">
        <f t="shared" si="694"/>
        <v/>
      </c>
      <c r="AK1403" s="125" t="str">
        <f t="shared" si="695"/>
        <v/>
      </c>
      <c r="AL1403" s="121" t="str">
        <f t="shared" si="696"/>
        <v/>
      </c>
      <c r="AM1403" s="138" t="str">
        <f>IF(AS1403="","",IF(R1403="Refreshment Beverage",ROUND(AS1403*Rates!K$19,4),ROUND(AO1403*(VLOOKUP(VALUE(Q1403),Rates!G$4:L$12,3,0)),4)))</f>
        <v/>
      </c>
      <c r="AN1403" s="126" t="str">
        <f>IF(AS1403="","",IF(R1403="Refreshment Beverage",AS1403*(Rates!J$19/100),MAX(AM1403,AB1403)))</f>
        <v/>
      </c>
      <c r="AO1403" s="127" t="str">
        <f t="shared" si="697"/>
        <v/>
      </c>
      <c r="AP1403" s="127" t="str">
        <f t="shared" si="698"/>
        <v/>
      </c>
      <c r="AQ1403" s="140" t="str">
        <f>IF(AS1403="","",IF(R1403="Refreshment Beverage",ROUND(SUM(VLOOKUP(Q:Q,Rates!G$15:L$19,3,0)*(AS1403-Y1403-Z1403-AA1403)),4),ROUND(SUM(Rates!$K$8*AS1403),4)))</f>
        <v/>
      </c>
      <c r="AR1403" s="139" t="str">
        <f t="shared" si="699"/>
        <v/>
      </c>
      <c r="AS1403" s="125" t="str">
        <f t="shared" si="700"/>
        <v/>
      </c>
      <c r="AT1403" s="121" t="str">
        <f t="shared" si="701"/>
        <v/>
      </c>
      <c r="AU1403" s="138" t="str">
        <f>IF(AX1403="","",IF(R1403="Refreshment Beverage",ROUND((BA1403-Y1403-Z1403-AA1403)*VLOOKUP(VALUE(Q1403),Rates!G$15:L$19,3,0),4),ROUND(AW1403*(VLOOKUP(VALUE(Q1403),Rates!G:L,3,0)),4)))</f>
        <v/>
      </c>
      <c r="AV1403" s="126" t="str">
        <f t="shared" si="702"/>
        <v/>
      </c>
      <c r="AW1403" s="127" t="str">
        <f t="shared" si="703"/>
        <v/>
      </c>
      <c r="AX1403" s="123" t="str">
        <f t="shared" si="704"/>
        <v/>
      </c>
      <c r="AY1403" s="140" t="str">
        <f>IF(AX1403="","",IF(R1403="Refreshment Beverage",ROUND(SUM(AX1403*Rates!K$19),4),ROUND(SUM(AX1403*(Rates!J$8/100)),4)))</f>
        <v/>
      </c>
      <c r="AZ1403" s="124" t="str">
        <f t="shared" si="705"/>
        <v/>
      </c>
      <c r="BA1403" s="125" t="str">
        <f t="shared" si="706"/>
        <v/>
      </c>
      <c r="BB1403" s="115"/>
      <c r="BC1403" s="143"/>
      <c r="BD1403" s="100"/>
      <c r="BE1403" s="100"/>
      <c r="BF1403" s="100"/>
      <c r="BG1403" s="100"/>
    </row>
    <row r="1404" spans="1:59" ht="12.75" customHeight="1" x14ac:dyDescent="0.2">
      <c r="A1404" s="144"/>
      <c r="B1404" s="141"/>
      <c r="C1404" s="141"/>
      <c r="D1404" s="142"/>
      <c r="E1404" s="142"/>
      <c r="F1404" s="142"/>
      <c r="G1404" s="142"/>
      <c r="H1404" s="142"/>
      <c r="I1404" s="129"/>
      <c r="J1404" s="130"/>
      <c r="K1404" s="131" t="str">
        <f t="shared" si="677"/>
        <v/>
      </c>
      <c r="L1404" s="132" t="str">
        <f t="shared" si="678"/>
        <v/>
      </c>
      <c r="M1404" s="133" t="str">
        <f t="shared" si="679"/>
        <v/>
      </c>
      <c r="N1404" s="134" t="str">
        <f>IFERROR(IF(B:B="","",IF(R1404="Beer",SUM(LOOKUP(2,1/(Rates!$B$3:$B$5&lt;=W1404)/(Rates!$C$3:$C$5&gt;=W1404),Rates!$D$3:$D$5)*(X1404/100)*W1404),IF(R1404="Refreshment Beverage",SUM(LOOKUP(2,1/(Rates!$B$7:$B$11&lt;=W1404)/(Rates!$C$7:$C$11&gt;=W1404),Rates!$D$7:$D$11)*(X1404/100)*W1404)))),"")</f>
        <v/>
      </c>
      <c r="O1404" s="134" t="str">
        <f t="shared" si="680"/>
        <v/>
      </c>
      <c r="P1404" s="116"/>
      <c r="Q1404" s="117" t="str">
        <f t="shared" si="681"/>
        <v/>
      </c>
      <c r="R1404" s="128" t="str">
        <f t="shared" si="682"/>
        <v/>
      </c>
      <c r="S1404" s="135" t="str">
        <f>IF(B1404="","",IF(R1404="Refreshment Beverage",VLOOKUP(VALUE(Q1404),Rates!G$15:L$19,2,0),VLOOKUP(VALUE(Q1404),Rates!G$4:L$12,2,0)))</f>
        <v/>
      </c>
      <c r="T1404" s="135" t="str">
        <f t="shared" si="683"/>
        <v/>
      </c>
      <c r="U1404" s="118" t="str">
        <f t="shared" si="684"/>
        <v/>
      </c>
      <c r="V1404" s="135" t="str">
        <f t="shared" si="685"/>
        <v/>
      </c>
      <c r="W1404" s="135" t="str">
        <f t="shared" si="686"/>
        <v/>
      </c>
      <c r="X1404" s="119" t="str">
        <f t="shared" si="687"/>
        <v/>
      </c>
      <c r="Y1404" s="120" t="str">
        <f>IF(B:B="","",IF(R1404="Refreshment Beverage",VLOOKUP(Q1404,Rates!G$15:L$19,6,0)*W1404,VLOOKUP(Q1404,Rates!G$4:L$12,6,0)*W1404))</f>
        <v/>
      </c>
      <c r="Z1404" s="120" t="str">
        <f t="shared" si="688"/>
        <v/>
      </c>
      <c r="AA1404" s="120" t="str">
        <f t="shared" si="689"/>
        <v/>
      </c>
      <c r="AB1404" s="136" t="str">
        <f>IF(B:B="","",IF(R1404="Refreshment Beverage","",IF(AND(R1404="Beer",Q1404=0),SUM(LOOKUP(2,1/(Rates!$B$15:$B$18&lt;=W1404)/(Rates!$C$15:$C$18&gt;=W1404),Rates!$D$15:$D$18)*W1404),VLOOKUP(VALUE(Q:Q),Rates!A:B,2,0)*W1404)))</f>
        <v/>
      </c>
      <c r="AC1404" s="136" t="str">
        <f>IF(B:B="","",IF(R1404="Refreshment Beverage","",IF(AND(R1404="Beer",Q1404=0),SUM(LOOKUP(2,1/(Rates!$B$15:$B$18&lt;=W1404)/(Rates!$C$15:$C$18&gt;=W1404),Rates!$E$15:$E$18)*W1404),VLOOKUP(VALUE(Q:Q),Rates!A:C,3,0)*W1404)))</f>
        <v/>
      </c>
      <c r="AD1404" s="137" t="str">
        <f>IFERROR(IF(B:B="","",IF(R1404="Beer","",IF(VALUE(Q1404)=0,VLOOKUP(VLOOKUP(B:B,#REF!,16,0),Rates!A:E,2,0),VLOOKUP(VALUE(Q1404),Rates!A$31:B$34,2,0)*W1404))),0)</f>
        <v/>
      </c>
      <c r="AE1404" s="121" t="str">
        <f t="shared" si="690"/>
        <v/>
      </c>
      <c r="AF1404" s="138" t="str">
        <f t="shared" si="691"/>
        <v/>
      </c>
      <c r="AG1404" s="122" t="str">
        <f t="shared" si="692"/>
        <v/>
      </c>
      <c r="AH1404" s="123" t="str">
        <f t="shared" si="693"/>
        <v/>
      </c>
      <c r="AI1404" s="139" t="str">
        <f>IF(AE:AE="","",IF(R1404="Refreshment Beverage",AK1404*(Rates!J$19/100),ROUND(SUM(AH1404*(Rates!$J$8/100)),4)))</f>
        <v/>
      </c>
      <c r="AJ1404" s="124" t="str">
        <f t="shared" si="694"/>
        <v/>
      </c>
      <c r="AK1404" s="125" t="str">
        <f t="shared" si="695"/>
        <v/>
      </c>
      <c r="AL1404" s="121" t="str">
        <f t="shared" si="696"/>
        <v/>
      </c>
      <c r="AM1404" s="138" t="str">
        <f>IF(AS1404="","",IF(R1404="Refreshment Beverage",ROUND(AS1404*Rates!K$19,4),ROUND(AO1404*(VLOOKUP(VALUE(Q1404),Rates!G$4:L$12,3,0)),4)))</f>
        <v/>
      </c>
      <c r="AN1404" s="126" t="str">
        <f>IF(AS1404="","",IF(R1404="Refreshment Beverage",AS1404*(Rates!J$19/100),MAX(AM1404,AB1404)))</f>
        <v/>
      </c>
      <c r="AO1404" s="127" t="str">
        <f t="shared" si="697"/>
        <v/>
      </c>
      <c r="AP1404" s="127" t="str">
        <f t="shared" si="698"/>
        <v/>
      </c>
      <c r="AQ1404" s="140" t="str">
        <f>IF(AS1404="","",IF(R1404="Refreshment Beverage",ROUND(SUM(VLOOKUP(Q:Q,Rates!G$15:L$19,3,0)*(AS1404-Y1404-Z1404-AA1404)),4),ROUND(SUM(Rates!$K$8*AS1404),4)))</f>
        <v/>
      </c>
      <c r="AR1404" s="139" t="str">
        <f t="shared" si="699"/>
        <v/>
      </c>
      <c r="AS1404" s="125" t="str">
        <f t="shared" si="700"/>
        <v/>
      </c>
      <c r="AT1404" s="121" t="str">
        <f t="shared" si="701"/>
        <v/>
      </c>
      <c r="AU1404" s="138" t="str">
        <f>IF(AX1404="","",IF(R1404="Refreshment Beverage",ROUND((BA1404-Y1404-Z1404-AA1404)*VLOOKUP(VALUE(Q1404),Rates!G$15:L$19,3,0),4),ROUND(AW1404*(VLOOKUP(VALUE(Q1404),Rates!G:L,3,0)),4)))</f>
        <v/>
      </c>
      <c r="AV1404" s="126" t="str">
        <f t="shared" si="702"/>
        <v/>
      </c>
      <c r="AW1404" s="127" t="str">
        <f t="shared" si="703"/>
        <v/>
      </c>
      <c r="AX1404" s="123" t="str">
        <f t="shared" si="704"/>
        <v/>
      </c>
      <c r="AY1404" s="140" t="str">
        <f>IF(AX1404="","",IF(R1404="Refreshment Beverage",ROUND(SUM(AX1404*Rates!K$19),4),ROUND(SUM(AX1404*(Rates!J$8/100)),4)))</f>
        <v/>
      </c>
      <c r="AZ1404" s="124" t="str">
        <f t="shared" si="705"/>
        <v/>
      </c>
      <c r="BA1404" s="125" t="str">
        <f t="shared" si="706"/>
        <v/>
      </c>
      <c r="BB1404" s="115"/>
      <c r="BC1404" s="143"/>
      <c r="BD1404" s="100"/>
      <c r="BE1404" s="100"/>
      <c r="BF1404" s="100"/>
      <c r="BG1404" s="100"/>
    </row>
    <row r="1405" spans="1:59" ht="12.75" customHeight="1" x14ac:dyDescent="0.2">
      <c r="A1405" s="144"/>
      <c r="B1405" s="141"/>
      <c r="C1405" s="141"/>
      <c r="D1405" s="142"/>
      <c r="E1405" s="142"/>
      <c r="F1405" s="142"/>
      <c r="G1405" s="142"/>
      <c r="H1405" s="142"/>
      <c r="I1405" s="129"/>
      <c r="J1405" s="130"/>
      <c r="K1405" s="131" t="str">
        <f t="shared" si="677"/>
        <v/>
      </c>
      <c r="L1405" s="132" t="str">
        <f t="shared" si="678"/>
        <v/>
      </c>
      <c r="M1405" s="133" t="str">
        <f t="shared" si="679"/>
        <v/>
      </c>
      <c r="N1405" s="134" t="str">
        <f>IFERROR(IF(B:B="","",IF(R1405="Beer",SUM(LOOKUP(2,1/(Rates!$B$3:$B$5&lt;=W1405)/(Rates!$C$3:$C$5&gt;=W1405),Rates!$D$3:$D$5)*(X1405/100)*W1405),IF(R1405="Refreshment Beverage",SUM(LOOKUP(2,1/(Rates!$B$7:$B$11&lt;=W1405)/(Rates!$C$7:$C$11&gt;=W1405),Rates!$D$7:$D$11)*(X1405/100)*W1405)))),"")</f>
        <v/>
      </c>
      <c r="O1405" s="134" t="str">
        <f t="shared" si="680"/>
        <v/>
      </c>
      <c r="P1405" s="116"/>
      <c r="Q1405" s="117" t="str">
        <f t="shared" si="681"/>
        <v/>
      </c>
      <c r="R1405" s="128" t="str">
        <f t="shared" si="682"/>
        <v/>
      </c>
      <c r="S1405" s="135" t="str">
        <f>IF(B1405="","",IF(R1405="Refreshment Beverage",VLOOKUP(VALUE(Q1405),Rates!G$15:L$19,2,0),VLOOKUP(VALUE(Q1405),Rates!G$4:L$12,2,0)))</f>
        <v/>
      </c>
      <c r="T1405" s="135" t="str">
        <f t="shared" si="683"/>
        <v/>
      </c>
      <c r="U1405" s="118" t="str">
        <f t="shared" si="684"/>
        <v/>
      </c>
      <c r="V1405" s="135" t="str">
        <f t="shared" si="685"/>
        <v/>
      </c>
      <c r="W1405" s="135" t="str">
        <f t="shared" si="686"/>
        <v/>
      </c>
      <c r="X1405" s="119" t="str">
        <f t="shared" si="687"/>
        <v/>
      </c>
      <c r="Y1405" s="120" t="str">
        <f>IF(B:B="","",IF(R1405="Refreshment Beverage",VLOOKUP(Q1405,Rates!G$15:L$19,6,0)*W1405,VLOOKUP(Q1405,Rates!G$4:L$12,6,0)*W1405))</f>
        <v/>
      </c>
      <c r="Z1405" s="120" t="str">
        <f t="shared" si="688"/>
        <v/>
      </c>
      <c r="AA1405" s="120" t="str">
        <f t="shared" si="689"/>
        <v/>
      </c>
      <c r="AB1405" s="136" t="str">
        <f>IF(B:B="","",IF(R1405="Refreshment Beverage","",IF(AND(R1405="Beer",Q1405=0),SUM(LOOKUP(2,1/(Rates!$B$15:$B$18&lt;=W1405)/(Rates!$C$15:$C$18&gt;=W1405),Rates!$D$15:$D$18)*W1405),VLOOKUP(VALUE(Q:Q),Rates!A:B,2,0)*W1405)))</f>
        <v/>
      </c>
      <c r="AC1405" s="136" t="str">
        <f>IF(B:B="","",IF(R1405="Refreshment Beverage","",IF(AND(R1405="Beer",Q1405=0),SUM(LOOKUP(2,1/(Rates!$B$15:$B$18&lt;=W1405)/(Rates!$C$15:$C$18&gt;=W1405),Rates!$E$15:$E$18)*W1405),VLOOKUP(VALUE(Q:Q),Rates!A:C,3,0)*W1405)))</f>
        <v/>
      </c>
      <c r="AD1405" s="137" t="str">
        <f>IFERROR(IF(B:B="","",IF(R1405="Beer","",IF(VALUE(Q1405)=0,VLOOKUP(VLOOKUP(B:B,#REF!,16,0),Rates!A:E,2,0),VLOOKUP(VALUE(Q1405),Rates!A$31:B$34,2,0)*W1405))),0)</f>
        <v/>
      </c>
      <c r="AE1405" s="121" t="str">
        <f t="shared" si="690"/>
        <v/>
      </c>
      <c r="AF1405" s="138" t="str">
        <f t="shared" si="691"/>
        <v/>
      </c>
      <c r="AG1405" s="122" t="str">
        <f t="shared" si="692"/>
        <v/>
      </c>
      <c r="AH1405" s="123" t="str">
        <f t="shared" si="693"/>
        <v/>
      </c>
      <c r="AI1405" s="139" t="str">
        <f>IF(AE:AE="","",IF(R1405="Refreshment Beverage",AK1405*(Rates!J$19/100),ROUND(SUM(AH1405*(Rates!$J$8/100)),4)))</f>
        <v/>
      </c>
      <c r="AJ1405" s="124" t="str">
        <f t="shared" si="694"/>
        <v/>
      </c>
      <c r="AK1405" s="125" t="str">
        <f t="shared" si="695"/>
        <v/>
      </c>
      <c r="AL1405" s="121" t="str">
        <f t="shared" si="696"/>
        <v/>
      </c>
      <c r="AM1405" s="138" t="str">
        <f>IF(AS1405="","",IF(R1405="Refreshment Beverage",ROUND(AS1405*Rates!K$19,4),ROUND(AO1405*(VLOOKUP(VALUE(Q1405),Rates!G$4:L$12,3,0)),4)))</f>
        <v/>
      </c>
      <c r="AN1405" s="126" t="str">
        <f>IF(AS1405="","",IF(R1405="Refreshment Beverage",AS1405*(Rates!J$19/100),MAX(AM1405,AB1405)))</f>
        <v/>
      </c>
      <c r="AO1405" s="127" t="str">
        <f t="shared" si="697"/>
        <v/>
      </c>
      <c r="AP1405" s="127" t="str">
        <f t="shared" si="698"/>
        <v/>
      </c>
      <c r="AQ1405" s="140" t="str">
        <f>IF(AS1405="","",IF(R1405="Refreshment Beverage",ROUND(SUM(VLOOKUP(Q:Q,Rates!G$15:L$19,3,0)*(AS1405-Y1405-Z1405-AA1405)),4),ROUND(SUM(Rates!$K$8*AS1405),4)))</f>
        <v/>
      </c>
      <c r="AR1405" s="139" t="str">
        <f t="shared" si="699"/>
        <v/>
      </c>
      <c r="AS1405" s="125" t="str">
        <f t="shared" si="700"/>
        <v/>
      </c>
      <c r="AT1405" s="121" t="str">
        <f t="shared" si="701"/>
        <v/>
      </c>
      <c r="AU1405" s="138" t="str">
        <f>IF(AX1405="","",IF(R1405="Refreshment Beverage",ROUND((BA1405-Y1405-Z1405-AA1405)*VLOOKUP(VALUE(Q1405),Rates!G$15:L$19,3,0),4),ROUND(AW1405*(VLOOKUP(VALUE(Q1405),Rates!G:L,3,0)),4)))</f>
        <v/>
      </c>
      <c r="AV1405" s="126" t="str">
        <f t="shared" si="702"/>
        <v/>
      </c>
      <c r="AW1405" s="127" t="str">
        <f t="shared" si="703"/>
        <v/>
      </c>
      <c r="AX1405" s="123" t="str">
        <f t="shared" si="704"/>
        <v/>
      </c>
      <c r="AY1405" s="140" t="str">
        <f>IF(AX1405="","",IF(R1405="Refreshment Beverage",ROUND(SUM(AX1405*Rates!K$19),4),ROUND(SUM(AX1405*(Rates!J$8/100)),4)))</f>
        <v/>
      </c>
      <c r="AZ1405" s="124" t="str">
        <f t="shared" si="705"/>
        <v/>
      </c>
      <c r="BA1405" s="125" t="str">
        <f t="shared" si="706"/>
        <v/>
      </c>
      <c r="BB1405" s="115"/>
      <c r="BC1405" s="143"/>
      <c r="BD1405" s="100"/>
      <c r="BE1405" s="100"/>
      <c r="BF1405" s="100"/>
      <c r="BG1405" s="100"/>
    </row>
    <row r="1406" spans="1:59" ht="12.75" customHeight="1" x14ac:dyDescent="0.2">
      <c r="A1406" s="144"/>
      <c r="B1406" s="141"/>
      <c r="C1406" s="141"/>
      <c r="D1406" s="142"/>
      <c r="E1406" s="142"/>
      <c r="F1406" s="142"/>
      <c r="G1406" s="142"/>
      <c r="H1406" s="142"/>
      <c r="I1406" s="129"/>
      <c r="J1406" s="130"/>
      <c r="K1406" s="131" t="str">
        <f t="shared" si="677"/>
        <v/>
      </c>
      <c r="L1406" s="132" t="str">
        <f t="shared" si="678"/>
        <v/>
      </c>
      <c r="M1406" s="133" t="str">
        <f t="shared" si="679"/>
        <v/>
      </c>
      <c r="N1406" s="134" t="str">
        <f>IFERROR(IF(B:B="","",IF(R1406="Beer",SUM(LOOKUP(2,1/(Rates!$B$3:$B$5&lt;=W1406)/(Rates!$C$3:$C$5&gt;=W1406),Rates!$D$3:$D$5)*(X1406/100)*W1406),IF(R1406="Refreshment Beverage",SUM(LOOKUP(2,1/(Rates!$B$7:$B$11&lt;=W1406)/(Rates!$C$7:$C$11&gt;=W1406),Rates!$D$7:$D$11)*(X1406/100)*W1406)))),"")</f>
        <v/>
      </c>
      <c r="O1406" s="134" t="str">
        <f t="shared" si="680"/>
        <v/>
      </c>
      <c r="P1406" s="116"/>
      <c r="Q1406" s="117" t="str">
        <f t="shared" si="681"/>
        <v/>
      </c>
      <c r="R1406" s="128" t="str">
        <f t="shared" si="682"/>
        <v/>
      </c>
      <c r="S1406" s="135" t="str">
        <f>IF(B1406="","",IF(R1406="Refreshment Beverage",VLOOKUP(VALUE(Q1406),Rates!G$15:L$19,2,0),VLOOKUP(VALUE(Q1406),Rates!G$4:L$12,2,0)))</f>
        <v/>
      </c>
      <c r="T1406" s="135" t="str">
        <f t="shared" si="683"/>
        <v/>
      </c>
      <c r="U1406" s="118" t="str">
        <f t="shared" si="684"/>
        <v/>
      </c>
      <c r="V1406" s="135" t="str">
        <f t="shared" si="685"/>
        <v/>
      </c>
      <c r="W1406" s="135" t="str">
        <f t="shared" si="686"/>
        <v/>
      </c>
      <c r="X1406" s="119" t="str">
        <f t="shared" si="687"/>
        <v/>
      </c>
      <c r="Y1406" s="120" t="str">
        <f>IF(B:B="","",IF(R1406="Refreshment Beverage",VLOOKUP(Q1406,Rates!G$15:L$19,6,0)*W1406,VLOOKUP(Q1406,Rates!G$4:L$12,6,0)*W1406))</f>
        <v/>
      </c>
      <c r="Z1406" s="120" t="str">
        <f t="shared" si="688"/>
        <v/>
      </c>
      <c r="AA1406" s="120" t="str">
        <f t="shared" si="689"/>
        <v/>
      </c>
      <c r="AB1406" s="136" t="str">
        <f>IF(B:B="","",IF(R1406="Refreshment Beverage","",IF(AND(R1406="Beer",Q1406=0),SUM(LOOKUP(2,1/(Rates!$B$15:$B$18&lt;=W1406)/(Rates!$C$15:$C$18&gt;=W1406),Rates!$D$15:$D$18)*W1406),VLOOKUP(VALUE(Q:Q),Rates!A:B,2,0)*W1406)))</f>
        <v/>
      </c>
      <c r="AC1406" s="136" t="str">
        <f>IF(B:B="","",IF(R1406="Refreshment Beverage","",IF(AND(R1406="Beer",Q1406=0),SUM(LOOKUP(2,1/(Rates!$B$15:$B$18&lt;=W1406)/(Rates!$C$15:$C$18&gt;=W1406),Rates!$E$15:$E$18)*W1406),VLOOKUP(VALUE(Q:Q),Rates!A:C,3,0)*W1406)))</f>
        <v/>
      </c>
      <c r="AD1406" s="137" t="str">
        <f>IFERROR(IF(B:B="","",IF(R1406="Beer","",IF(VALUE(Q1406)=0,VLOOKUP(VLOOKUP(B:B,#REF!,16,0),Rates!A:E,2,0),VLOOKUP(VALUE(Q1406),Rates!A$31:B$34,2,0)*W1406))),0)</f>
        <v/>
      </c>
      <c r="AE1406" s="121" t="str">
        <f t="shared" si="690"/>
        <v/>
      </c>
      <c r="AF1406" s="138" t="str">
        <f t="shared" si="691"/>
        <v/>
      </c>
      <c r="AG1406" s="122" t="str">
        <f t="shared" si="692"/>
        <v/>
      </c>
      <c r="AH1406" s="123" t="str">
        <f t="shared" si="693"/>
        <v/>
      </c>
      <c r="AI1406" s="139" t="str">
        <f>IF(AE:AE="","",IF(R1406="Refreshment Beverage",AK1406*(Rates!J$19/100),ROUND(SUM(AH1406*(Rates!$J$8/100)),4)))</f>
        <v/>
      </c>
      <c r="AJ1406" s="124" t="str">
        <f t="shared" si="694"/>
        <v/>
      </c>
      <c r="AK1406" s="125" t="str">
        <f t="shared" si="695"/>
        <v/>
      </c>
      <c r="AL1406" s="121" t="str">
        <f t="shared" si="696"/>
        <v/>
      </c>
      <c r="AM1406" s="138" t="str">
        <f>IF(AS1406="","",IF(R1406="Refreshment Beverage",ROUND(AS1406*Rates!K$19,4),ROUND(AO1406*(VLOOKUP(VALUE(Q1406),Rates!G$4:L$12,3,0)),4)))</f>
        <v/>
      </c>
      <c r="AN1406" s="126" t="str">
        <f>IF(AS1406="","",IF(R1406="Refreshment Beverage",AS1406*(Rates!J$19/100),MAX(AM1406,AB1406)))</f>
        <v/>
      </c>
      <c r="AO1406" s="127" t="str">
        <f t="shared" si="697"/>
        <v/>
      </c>
      <c r="AP1406" s="127" t="str">
        <f t="shared" si="698"/>
        <v/>
      </c>
      <c r="AQ1406" s="140" t="str">
        <f>IF(AS1406="","",IF(R1406="Refreshment Beverage",ROUND(SUM(VLOOKUP(Q:Q,Rates!G$15:L$19,3,0)*(AS1406-Y1406-Z1406-AA1406)),4),ROUND(SUM(Rates!$K$8*AS1406),4)))</f>
        <v/>
      </c>
      <c r="AR1406" s="139" t="str">
        <f t="shared" si="699"/>
        <v/>
      </c>
      <c r="AS1406" s="125" t="str">
        <f t="shared" si="700"/>
        <v/>
      </c>
      <c r="AT1406" s="121" t="str">
        <f t="shared" si="701"/>
        <v/>
      </c>
      <c r="AU1406" s="138" t="str">
        <f>IF(AX1406="","",IF(R1406="Refreshment Beverage",ROUND((BA1406-Y1406-Z1406-AA1406)*VLOOKUP(VALUE(Q1406),Rates!G$15:L$19,3,0),4),ROUND(AW1406*(VLOOKUP(VALUE(Q1406),Rates!G:L,3,0)),4)))</f>
        <v/>
      </c>
      <c r="AV1406" s="126" t="str">
        <f t="shared" si="702"/>
        <v/>
      </c>
      <c r="AW1406" s="127" t="str">
        <f t="shared" si="703"/>
        <v/>
      </c>
      <c r="AX1406" s="123" t="str">
        <f t="shared" si="704"/>
        <v/>
      </c>
      <c r="AY1406" s="140" t="str">
        <f>IF(AX1406="","",IF(R1406="Refreshment Beverage",ROUND(SUM(AX1406*Rates!K$19),4),ROUND(SUM(AX1406*(Rates!J$8/100)),4)))</f>
        <v/>
      </c>
      <c r="AZ1406" s="124" t="str">
        <f t="shared" si="705"/>
        <v/>
      </c>
      <c r="BA1406" s="125" t="str">
        <f t="shared" si="706"/>
        <v/>
      </c>
      <c r="BB1406" s="115"/>
      <c r="BC1406" s="143"/>
      <c r="BD1406" s="100"/>
      <c r="BE1406" s="100"/>
      <c r="BF1406" s="100"/>
      <c r="BG1406" s="100"/>
    </row>
    <row r="1407" spans="1:59" ht="12.75" customHeight="1" x14ac:dyDescent="0.2">
      <c r="A1407" s="144"/>
      <c r="B1407" s="141"/>
      <c r="C1407" s="141"/>
      <c r="D1407" s="142"/>
      <c r="E1407" s="142"/>
      <c r="F1407" s="142"/>
      <c r="G1407" s="142"/>
      <c r="H1407" s="142"/>
      <c r="I1407" s="129"/>
      <c r="J1407" s="130"/>
      <c r="K1407" s="131" t="str">
        <f t="shared" si="677"/>
        <v/>
      </c>
      <c r="L1407" s="132" t="str">
        <f t="shared" si="678"/>
        <v/>
      </c>
      <c r="M1407" s="133" t="str">
        <f t="shared" si="679"/>
        <v/>
      </c>
      <c r="N1407" s="134" t="str">
        <f>IFERROR(IF(B:B="","",IF(R1407="Beer",SUM(LOOKUP(2,1/(Rates!$B$3:$B$5&lt;=W1407)/(Rates!$C$3:$C$5&gt;=W1407),Rates!$D$3:$D$5)*(X1407/100)*W1407),IF(R1407="Refreshment Beverage",SUM(LOOKUP(2,1/(Rates!$B$7:$B$11&lt;=W1407)/(Rates!$C$7:$C$11&gt;=W1407),Rates!$D$7:$D$11)*(X1407/100)*W1407)))),"")</f>
        <v/>
      </c>
      <c r="O1407" s="134" t="str">
        <f t="shared" si="680"/>
        <v/>
      </c>
      <c r="P1407" s="116"/>
      <c r="Q1407" s="117" t="str">
        <f t="shared" si="681"/>
        <v/>
      </c>
      <c r="R1407" s="128" t="str">
        <f t="shared" si="682"/>
        <v/>
      </c>
      <c r="S1407" s="135" t="str">
        <f>IF(B1407="","",IF(R1407="Refreshment Beverage",VLOOKUP(VALUE(Q1407),Rates!G$15:L$19,2,0),VLOOKUP(VALUE(Q1407),Rates!G$4:L$12,2,0)))</f>
        <v/>
      </c>
      <c r="T1407" s="135" t="str">
        <f t="shared" si="683"/>
        <v/>
      </c>
      <c r="U1407" s="118" t="str">
        <f t="shared" si="684"/>
        <v/>
      </c>
      <c r="V1407" s="135" t="str">
        <f t="shared" si="685"/>
        <v/>
      </c>
      <c r="W1407" s="135" t="str">
        <f t="shared" si="686"/>
        <v/>
      </c>
      <c r="X1407" s="119" t="str">
        <f t="shared" si="687"/>
        <v/>
      </c>
      <c r="Y1407" s="120" t="str">
        <f>IF(B:B="","",IF(R1407="Refreshment Beverage",VLOOKUP(Q1407,Rates!G$15:L$19,6,0)*W1407,VLOOKUP(Q1407,Rates!G$4:L$12,6,0)*W1407))</f>
        <v/>
      </c>
      <c r="Z1407" s="120" t="str">
        <f t="shared" si="688"/>
        <v/>
      </c>
      <c r="AA1407" s="120" t="str">
        <f t="shared" si="689"/>
        <v/>
      </c>
      <c r="AB1407" s="136" t="str">
        <f>IF(B:B="","",IF(R1407="Refreshment Beverage","",IF(AND(R1407="Beer",Q1407=0),SUM(LOOKUP(2,1/(Rates!$B$15:$B$18&lt;=W1407)/(Rates!$C$15:$C$18&gt;=W1407),Rates!$D$15:$D$18)*W1407),VLOOKUP(VALUE(Q:Q),Rates!A:B,2,0)*W1407)))</f>
        <v/>
      </c>
      <c r="AC1407" s="136" t="str">
        <f>IF(B:B="","",IF(R1407="Refreshment Beverage","",IF(AND(R1407="Beer",Q1407=0),SUM(LOOKUP(2,1/(Rates!$B$15:$B$18&lt;=W1407)/(Rates!$C$15:$C$18&gt;=W1407),Rates!$E$15:$E$18)*W1407),VLOOKUP(VALUE(Q:Q),Rates!A:C,3,0)*W1407)))</f>
        <v/>
      </c>
      <c r="AD1407" s="137" t="str">
        <f>IFERROR(IF(B:B="","",IF(R1407="Beer","",IF(VALUE(Q1407)=0,VLOOKUP(VLOOKUP(B:B,#REF!,16,0),Rates!A:E,2,0),VLOOKUP(VALUE(Q1407),Rates!A$31:B$34,2,0)*W1407))),0)</f>
        <v/>
      </c>
      <c r="AE1407" s="121" t="str">
        <f t="shared" si="690"/>
        <v/>
      </c>
      <c r="AF1407" s="138" t="str">
        <f t="shared" si="691"/>
        <v/>
      </c>
      <c r="AG1407" s="122" t="str">
        <f t="shared" si="692"/>
        <v/>
      </c>
      <c r="AH1407" s="123" t="str">
        <f t="shared" si="693"/>
        <v/>
      </c>
      <c r="AI1407" s="139" t="str">
        <f>IF(AE:AE="","",IF(R1407="Refreshment Beverage",AK1407*(Rates!J$19/100),ROUND(SUM(AH1407*(Rates!$J$8/100)),4)))</f>
        <v/>
      </c>
      <c r="AJ1407" s="124" t="str">
        <f t="shared" si="694"/>
        <v/>
      </c>
      <c r="AK1407" s="125" t="str">
        <f t="shared" si="695"/>
        <v/>
      </c>
      <c r="AL1407" s="121" t="str">
        <f t="shared" si="696"/>
        <v/>
      </c>
      <c r="AM1407" s="138" t="str">
        <f>IF(AS1407="","",IF(R1407="Refreshment Beverage",ROUND(AS1407*Rates!K$19,4),ROUND(AO1407*(VLOOKUP(VALUE(Q1407),Rates!G$4:L$12,3,0)),4)))</f>
        <v/>
      </c>
      <c r="AN1407" s="126" t="str">
        <f>IF(AS1407="","",IF(R1407="Refreshment Beverage",AS1407*(Rates!J$19/100),MAX(AM1407,AB1407)))</f>
        <v/>
      </c>
      <c r="AO1407" s="127" t="str">
        <f t="shared" si="697"/>
        <v/>
      </c>
      <c r="AP1407" s="127" t="str">
        <f t="shared" si="698"/>
        <v/>
      </c>
      <c r="AQ1407" s="140" t="str">
        <f>IF(AS1407="","",IF(R1407="Refreshment Beverage",ROUND(SUM(VLOOKUP(Q:Q,Rates!G$15:L$19,3,0)*(AS1407-Y1407-Z1407-AA1407)),4),ROUND(SUM(Rates!$K$8*AS1407),4)))</f>
        <v/>
      </c>
      <c r="AR1407" s="139" t="str">
        <f t="shared" si="699"/>
        <v/>
      </c>
      <c r="AS1407" s="125" t="str">
        <f t="shared" si="700"/>
        <v/>
      </c>
      <c r="AT1407" s="121" t="str">
        <f t="shared" si="701"/>
        <v/>
      </c>
      <c r="AU1407" s="138" t="str">
        <f>IF(AX1407="","",IF(R1407="Refreshment Beverage",ROUND((BA1407-Y1407-Z1407-AA1407)*VLOOKUP(VALUE(Q1407),Rates!G$15:L$19,3,0),4),ROUND(AW1407*(VLOOKUP(VALUE(Q1407),Rates!G:L,3,0)),4)))</f>
        <v/>
      </c>
      <c r="AV1407" s="126" t="str">
        <f t="shared" si="702"/>
        <v/>
      </c>
      <c r="AW1407" s="127" t="str">
        <f t="shared" si="703"/>
        <v/>
      </c>
      <c r="AX1407" s="123" t="str">
        <f t="shared" si="704"/>
        <v/>
      </c>
      <c r="AY1407" s="140" t="str">
        <f>IF(AX1407="","",IF(R1407="Refreshment Beverage",ROUND(SUM(AX1407*Rates!K$19),4),ROUND(SUM(AX1407*(Rates!J$8/100)),4)))</f>
        <v/>
      </c>
      <c r="AZ1407" s="124" t="str">
        <f t="shared" si="705"/>
        <v/>
      </c>
      <c r="BA1407" s="125" t="str">
        <f t="shared" si="706"/>
        <v/>
      </c>
      <c r="BB1407" s="115"/>
      <c r="BC1407" s="143"/>
      <c r="BD1407" s="100"/>
      <c r="BE1407" s="100"/>
      <c r="BF1407" s="100"/>
      <c r="BG1407" s="100"/>
    </row>
    <row r="1408" spans="1:59" ht="12.75" customHeight="1" x14ac:dyDescent="0.2">
      <c r="A1408" s="144"/>
      <c r="B1408" s="141"/>
      <c r="C1408" s="141"/>
      <c r="D1408" s="142"/>
      <c r="E1408" s="142"/>
      <c r="F1408" s="142"/>
      <c r="G1408" s="142"/>
      <c r="H1408" s="142"/>
      <c r="I1408" s="129"/>
      <c r="J1408" s="130"/>
      <c r="K1408" s="131" t="str">
        <f t="shared" si="677"/>
        <v/>
      </c>
      <c r="L1408" s="132" t="str">
        <f t="shared" si="678"/>
        <v/>
      </c>
      <c r="M1408" s="133" t="str">
        <f t="shared" si="679"/>
        <v/>
      </c>
      <c r="N1408" s="134" t="str">
        <f>IFERROR(IF(B:B="","",IF(R1408="Beer",SUM(LOOKUP(2,1/(Rates!$B$3:$B$5&lt;=W1408)/(Rates!$C$3:$C$5&gt;=W1408),Rates!$D$3:$D$5)*(X1408/100)*W1408),IF(R1408="Refreshment Beverage",SUM(LOOKUP(2,1/(Rates!$B$7:$B$11&lt;=W1408)/(Rates!$C$7:$C$11&gt;=W1408),Rates!$D$7:$D$11)*(X1408/100)*W1408)))),"")</f>
        <v/>
      </c>
      <c r="O1408" s="134" t="str">
        <f t="shared" si="680"/>
        <v/>
      </c>
      <c r="P1408" s="116"/>
      <c r="Q1408" s="117" t="str">
        <f t="shared" si="681"/>
        <v/>
      </c>
      <c r="R1408" s="128" t="str">
        <f t="shared" si="682"/>
        <v/>
      </c>
      <c r="S1408" s="135" t="str">
        <f>IF(B1408="","",IF(R1408="Refreshment Beverage",VLOOKUP(VALUE(Q1408),Rates!G$15:L$19,2,0),VLOOKUP(VALUE(Q1408),Rates!G$4:L$12,2,0)))</f>
        <v/>
      </c>
      <c r="T1408" s="135" t="str">
        <f t="shared" si="683"/>
        <v/>
      </c>
      <c r="U1408" s="118" t="str">
        <f t="shared" si="684"/>
        <v/>
      </c>
      <c r="V1408" s="135" t="str">
        <f t="shared" si="685"/>
        <v/>
      </c>
      <c r="W1408" s="135" t="str">
        <f t="shared" si="686"/>
        <v/>
      </c>
      <c r="X1408" s="119" t="str">
        <f t="shared" si="687"/>
        <v/>
      </c>
      <c r="Y1408" s="120" t="str">
        <f>IF(B:B="","",IF(R1408="Refreshment Beverage",VLOOKUP(Q1408,Rates!G$15:L$19,6,0)*W1408,VLOOKUP(Q1408,Rates!G$4:L$12,6,0)*W1408))</f>
        <v/>
      </c>
      <c r="Z1408" s="120" t="str">
        <f t="shared" si="688"/>
        <v/>
      </c>
      <c r="AA1408" s="120" t="str">
        <f t="shared" si="689"/>
        <v/>
      </c>
      <c r="AB1408" s="136" t="str">
        <f>IF(B:B="","",IF(R1408="Refreshment Beverage","",IF(AND(R1408="Beer",Q1408=0),SUM(LOOKUP(2,1/(Rates!$B$15:$B$18&lt;=W1408)/(Rates!$C$15:$C$18&gt;=W1408),Rates!$D$15:$D$18)*W1408),VLOOKUP(VALUE(Q:Q),Rates!A:B,2,0)*W1408)))</f>
        <v/>
      </c>
      <c r="AC1408" s="136" t="str">
        <f>IF(B:B="","",IF(R1408="Refreshment Beverage","",IF(AND(R1408="Beer",Q1408=0),SUM(LOOKUP(2,1/(Rates!$B$15:$B$18&lt;=W1408)/(Rates!$C$15:$C$18&gt;=W1408),Rates!$E$15:$E$18)*W1408),VLOOKUP(VALUE(Q:Q),Rates!A:C,3,0)*W1408)))</f>
        <v/>
      </c>
      <c r="AD1408" s="137" t="str">
        <f>IFERROR(IF(B:B="","",IF(R1408="Beer","",IF(VALUE(Q1408)=0,VLOOKUP(VLOOKUP(B:B,#REF!,16,0),Rates!A:E,2,0),VLOOKUP(VALUE(Q1408),Rates!A$31:B$34,2,0)*W1408))),0)</f>
        <v/>
      </c>
      <c r="AE1408" s="121" t="str">
        <f t="shared" si="690"/>
        <v/>
      </c>
      <c r="AF1408" s="138" t="str">
        <f t="shared" si="691"/>
        <v/>
      </c>
      <c r="AG1408" s="122" t="str">
        <f t="shared" si="692"/>
        <v/>
      </c>
      <c r="AH1408" s="123" t="str">
        <f t="shared" si="693"/>
        <v/>
      </c>
      <c r="AI1408" s="139" t="str">
        <f>IF(AE:AE="","",IF(R1408="Refreshment Beverage",AK1408*(Rates!J$19/100),ROUND(SUM(AH1408*(Rates!$J$8/100)),4)))</f>
        <v/>
      </c>
      <c r="AJ1408" s="124" t="str">
        <f t="shared" si="694"/>
        <v/>
      </c>
      <c r="AK1408" s="125" t="str">
        <f t="shared" si="695"/>
        <v/>
      </c>
      <c r="AL1408" s="121" t="str">
        <f t="shared" si="696"/>
        <v/>
      </c>
      <c r="AM1408" s="138" t="str">
        <f>IF(AS1408="","",IF(R1408="Refreshment Beverage",ROUND(AS1408*Rates!K$19,4),ROUND(AO1408*(VLOOKUP(VALUE(Q1408),Rates!G$4:L$12,3,0)),4)))</f>
        <v/>
      </c>
      <c r="AN1408" s="126" t="str">
        <f>IF(AS1408="","",IF(R1408="Refreshment Beverage",AS1408*(Rates!J$19/100),MAX(AM1408,AB1408)))</f>
        <v/>
      </c>
      <c r="AO1408" s="127" t="str">
        <f t="shared" si="697"/>
        <v/>
      </c>
      <c r="AP1408" s="127" t="str">
        <f t="shared" si="698"/>
        <v/>
      </c>
      <c r="AQ1408" s="140" t="str">
        <f>IF(AS1408="","",IF(R1408="Refreshment Beverage",ROUND(SUM(VLOOKUP(Q:Q,Rates!G$15:L$19,3,0)*(AS1408-Y1408-Z1408-AA1408)),4),ROUND(SUM(Rates!$K$8*AS1408),4)))</f>
        <v/>
      </c>
      <c r="AR1408" s="139" t="str">
        <f t="shared" si="699"/>
        <v/>
      </c>
      <c r="AS1408" s="125" t="str">
        <f t="shared" si="700"/>
        <v/>
      </c>
      <c r="AT1408" s="121" t="str">
        <f t="shared" si="701"/>
        <v/>
      </c>
      <c r="AU1408" s="138" t="str">
        <f>IF(AX1408="","",IF(R1408="Refreshment Beverage",ROUND((BA1408-Y1408-Z1408-AA1408)*VLOOKUP(VALUE(Q1408),Rates!G$15:L$19,3,0),4),ROUND(AW1408*(VLOOKUP(VALUE(Q1408),Rates!G:L,3,0)),4)))</f>
        <v/>
      </c>
      <c r="AV1408" s="126" t="str">
        <f t="shared" si="702"/>
        <v/>
      </c>
      <c r="AW1408" s="127" t="str">
        <f t="shared" si="703"/>
        <v/>
      </c>
      <c r="AX1408" s="123" t="str">
        <f t="shared" si="704"/>
        <v/>
      </c>
      <c r="AY1408" s="140" t="str">
        <f>IF(AX1408="","",IF(R1408="Refreshment Beverage",ROUND(SUM(AX1408*Rates!K$19),4),ROUND(SUM(AX1408*(Rates!J$8/100)),4)))</f>
        <v/>
      </c>
      <c r="AZ1408" s="124" t="str">
        <f t="shared" si="705"/>
        <v/>
      </c>
      <c r="BA1408" s="125" t="str">
        <f t="shared" si="706"/>
        <v/>
      </c>
      <c r="BB1408" s="115"/>
      <c r="BC1408" s="143"/>
      <c r="BD1408" s="100"/>
      <c r="BE1408" s="100"/>
      <c r="BF1408" s="100"/>
      <c r="BG1408" s="100"/>
    </row>
    <row r="1409" spans="1:59" ht="12.75" customHeight="1" x14ac:dyDescent="0.2">
      <c r="A1409" s="144"/>
      <c r="B1409" s="141"/>
      <c r="C1409" s="141"/>
      <c r="D1409" s="142"/>
      <c r="E1409" s="142"/>
      <c r="F1409" s="142"/>
      <c r="G1409" s="142"/>
      <c r="H1409" s="142"/>
      <c r="I1409" s="129"/>
      <c r="J1409" s="130"/>
      <c r="K1409" s="131" t="str">
        <f t="shared" si="677"/>
        <v/>
      </c>
      <c r="L1409" s="132" t="str">
        <f t="shared" si="678"/>
        <v/>
      </c>
      <c r="M1409" s="133" t="str">
        <f t="shared" si="679"/>
        <v/>
      </c>
      <c r="N1409" s="134" t="str">
        <f>IFERROR(IF(B:B="","",IF(R1409="Beer",SUM(LOOKUP(2,1/(Rates!$B$3:$B$5&lt;=W1409)/(Rates!$C$3:$C$5&gt;=W1409),Rates!$D$3:$D$5)*(X1409/100)*W1409),IF(R1409="Refreshment Beverage",SUM(LOOKUP(2,1/(Rates!$B$7:$B$11&lt;=W1409)/(Rates!$C$7:$C$11&gt;=W1409),Rates!$D$7:$D$11)*(X1409/100)*W1409)))),"")</f>
        <v/>
      </c>
      <c r="O1409" s="134" t="str">
        <f t="shared" si="680"/>
        <v/>
      </c>
      <c r="P1409" s="116"/>
      <c r="Q1409" s="117" t="str">
        <f t="shared" si="681"/>
        <v/>
      </c>
      <c r="R1409" s="128" t="str">
        <f t="shared" si="682"/>
        <v/>
      </c>
      <c r="S1409" s="135" t="str">
        <f>IF(B1409="","",IF(R1409="Refreshment Beverage",VLOOKUP(VALUE(Q1409),Rates!G$15:L$19,2,0),VLOOKUP(VALUE(Q1409),Rates!G$4:L$12,2,0)))</f>
        <v/>
      </c>
      <c r="T1409" s="135" t="str">
        <f t="shared" si="683"/>
        <v/>
      </c>
      <c r="U1409" s="118" t="str">
        <f t="shared" si="684"/>
        <v/>
      </c>
      <c r="V1409" s="135" t="str">
        <f t="shared" si="685"/>
        <v/>
      </c>
      <c r="W1409" s="135" t="str">
        <f t="shared" si="686"/>
        <v/>
      </c>
      <c r="X1409" s="119" t="str">
        <f t="shared" si="687"/>
        <v/>
      </c>
      <c r="Y1409" s="120" t="str">
        <f>IF(B:B="","",IF(R1409="Refreshment Beverage",VLOOKUP(Q1409,Rates!G$15:L$19,6,0)*W1409,VLOOKUP(Q1409,Rates!G$4:L$12,6,0)*W1409))</f>
        <v/>
      </c>
      <c r="Z1409" s="120" t="str">
        <f t="shared" si="688"/>
        <v/>
      </c>
      <c r="AA1409" s="120" t="str">
        <f t="shared" si="689"/>
        <v/>
      </c>
      <c r="AB1409" s="136" t="str">
        <f>IF(B:B="","",IF(R1409="Refreshment Beverage","",IF(AND(R1409="Beer",Q1409=0),SUM(LOOKUP(2,1/(Rates!$B$15:$B$18&lt;=W1409)/(Rates!$C$15:$C$18&gt;=W1409),Rates!$D$15:$D$18)*W1409),VLOOKUP(VALUE(Q:Q),Rates!A:B,2,0)*W1409)))</f>
        <v/>
      </c>
      <c r="AC1409" s="136" t="str">
        <f>IF(B:B="","",IF(R1409="Refreshment Beverage","",IF(AND(R1409="Beer",Q1409=0),SUM(LOOKUP(2,1/(Rates!$B$15:$B$18&lt;=W1409)/(Rates!$C$15:$C$18&gt;=W1409),Rates!$E$15:$E$18)*W1409),VLOOKUP(VALUE(Q:Q),Rates!A:C,3,0)*W1409)))</f>
        <v/>
      </c>
      <c r="AD1409" s="137" t="str">
        <f>IFERROR(IF(B:B="","",IF(R1409="Beer","",IF(VALUE(Q1409)=0,VLOOKUP(VLOOKUP(B:B,#REF!,16,0),Rates!A:E,2,0),VLOOKUP(VALUE(Q1409),Rates!A$31:B$34,2,0)*W1409))),0)</f>
        <v/>
      </c>
      <c r="AE1409" s="121" t="str">
        <f t="shared" si="690"/>
        <v/>
      </c>
      <c r="AF1409" s="138" t="str">
        <f t="shared" si="691"/>
        <v/>
      </c>
      <c r="AG1409" s="122" t="str">
        <f t="shared" si="692"/>
        <v/>
      </c>
      <c r="AH1409" s="123" t="str">
        <f t="shared" si="693"/>
        <v/>
      </c>
      <c r="AI1409" s="139" t="str">
        <f>IF(AE:AE="","",IF(R1409="Refreshment Beverage",AK1409*(Rates!J$19/100),ROUND(SUM(AH1409*(Rates!$J$8/100)),4)))</f>
        <v/>
      </c>
      <c r="AJ1409" s="124" t="str">
        <f t="shared" si="694"/>
        <v/>
      </c>
      <c r="AK1409" s="125" t="str">
        <f t="shared" si="695"/>
        <v/>
      </c>
      <c r="AL1409" s="121" t="str">
        <f t="shared" si="696"/>
        <v/>
      </c>
      <c r="AM1409" s="138" t="str">
        <f>IF(AS1409="","",IF(R1409="Refreshment Beverage",ROUND(AS1409*Rates!K$19,4),ROUND(AO1409*(VLOOKUP(VALUE(Q1409),Rates!G$4:L$12,3,0)),4)))</f>
        <v/>
      </c>
      <c r="AN1409" s="126" t="str">
        <f>IF(AS1409="","",IF(R1409="Refreshment Beverage",AS1409*(Rates!J$19/100),MAX(AM1409,AB1409)))</f>
        <v/>
      </c>
      <c r="AO1409" s="127" t="str">
        <f t="shared" si="697"/>
        <v/>
      </c>
      <c r="AP1409" s="127" t="str">
        <f t="shared" si="698"/>
        <v/>
      </c>
      <c r="AQ1409" s="140" t="str">
        <f>IF(AS1409="","",IF(R1409="Refreshment Beverage",ROUND(SUM(VLOOKUP(Q:Q,Rates!G$15:L$19,3,0)*(AS1409-Y1409-Z1409-AA1409)),4),ROUND(SUM(Rates!$K$8*AS1409),4)))</f>
        <v/>
      </c>
      <c r="AR1409" s="139" t="str">
        <f t="shared" si="699"/>
        <v/>
      </c>
      <c r="AS1409" s="125" t="str">
        <f t="shared" si="700"/>
        <v/>
      </c>
      <c r="AT1409" s="121" t="str">
        <f t="shared" si="701"/>
        <v/>
      </c>
      <c r="AU1409" s="138" t="str">
        <f>IF(AX1409="","",IF(R1409="Refreshment Beverage",ROUND((BA1409-Y1409-Z1409-AA1409)*VLOOKUP(VALUE(Q1409),Rates!G$15:L$19,3,0),4),ROUND(AW1409*(VLOOKUP(VALUE(Q1409),Rates!G:L,3,0)),4)))</f>
        <v/>
      </c>
      <c r="AV1409" s="126" t="str">
        <f t="shared" si="702"/>
        <v/>
      </c>
      <c r="AW1409" s="127" t="str">
        <f t="shared" si="703"/>
        <v/>
      </c>
      <c r="AX1409" s="123" t="str">
        <f t="shared" si="704"/>
        <v/>
      </c>
      <c r="AY1409" s="140" t="str">
        <f>IF(AX1409="","",IF(R1409="Refreshment Beverage",ROUND(SUM(AX1409*Rates!K$19),4),ROUND(SUM(AX1409*(Rates!J$8/100)),4)))</f>
        <v/>
      </c>
      <c r="AZ1409" s="124" t="str">
        <f t="shared" si="705"/>
        <v/>
      </c>
      <c r="BA1409" s="125" t="str">
        <f t="shared" si="706"/>
        <v/>
      </c>
      <c r="BB1409" s="115"/>
      <c r="BC1409" s="143"/>
      <c r="BD1409" s="100"/>
      <c r="BE1409" s="100"/>
      <c r="BF1409" s="100"/>
      <c r="BG1409" s="100"/>
    </row>
    <row r="1410" spans="1:59" ht="12.75" customHeight="1" x14ac:dyDescent="0.2">
      <c r="A1410" s="144"/>
      <c r="B1410" s="141"/>
      <c r="C1410" s="141"/>
      <c r="D1410" s="142"/>
      <c r="E1410" s="142"/>
      <c r="F1410" s="142"/>
      <c r="G1410" s="142"/>
      <c r="H1410" s="142"/>
      <c r="I1410" s="129"/>
      <c r="J1410" s="130"/>
      <c r="K1410" s="131" t="str">
        <f t="shared" si="677"/>
        <v/>
      </c>
      <c r="L1410" s="132" t="str">
        <f t="shared" si="678"/>
        <v/>
      </c>
      <c r="M1410" s="133" t="str">
        <f t="shared" si="679"/>
        <v/>
      </c>
      <c r="N1410" s="134" t="str">
        <f>IFERROR(IF(B:B="","",IF(R1410="Beer",SUM(LOOKUP(2,1/(Rates!$B$3:$B$5&lt;=W1410)/(Rates!$C$3:$C$5&gt;=W1410),Rates!$D$3:$D$5)*(X1410/100)*W1410),IF(R1410="Refreshment Beverage",SUM(LOOKUP(2,1/(Rates!$B$7:$B$11&lt;=W1410)/(Rates!$C$7:$C$11&gt;=W1410),Rates!$D$7:$D$11)*(X1410/100)*W1410)))),"")</f>
        <v/>
      </c>
      <c r="O1410" s="134" t="str">
        <f t="shared" si="680"/>
        <v/>
      </c>
      <c r="P1410" s="116"/>
      <c r="Q1410" s="117" t="str">
        <f t="shared" si="681"/>
        <v/>
      </c>
      <c r="R1410" s="128" t="str">
        <f t="shared" si="682"/>
        <v/>
      </c>
      <c r="S1410" s="135" t="str">
        <f>IF(B1410="","",IF(R1410="Refreshment Beverage",VLOOKUP(VALUE(Q1410),Rates!G$15:L$19,2,0),VLOOKUP(VALUE(Q1410),Rates!G$4:L$12,2,0)))</f>
        <v/>
      </c>
      <c r="T1410" s="135" t="str">
        <f t="shared" si="683"/>
        <v/>
      </c>
      <c r="U1410" s="118" t="str">
        <f t="shared" si="684"/>
        <v/>
      </c>
      <c r="V1410" s="135" t="str">
        <f t="shared" si="685"/>
        <v/>
      </c>
      <c r="W1410" s="135" t="str">
        <f t="shared" si="686"/>
        <v/>
      </c>
      <c r="X1410" s="119" t="str">
        <f t="shared" si="687"/>
        <v/>
      </c>
      <c r="Y1410" s="120" t="str">
        <f>IF(B:B="","",IF(R1410="Refreshment Beverage",VLOOKUP(Q1410,Rates!G$15:L$19,6,0)*W1410,VLOOKUP(Q1410,Rates!G$4:L$12,6,0)*W1410))</f>
        <v/>
      </c>
      <c r="Z1410" s="120" t="str">
        <f t="shared" si="688"/>
        <v/>
      </c>
      <c r="AA1410" s="120" t="str">
        <f t="shared" si="689"/>
        <v/>
      </c>
      <c r="AB1410" s="136" t="str">
        <f>IF(B:B="","",IF(R1410="Refreshment Beverage","",IF(AND(R1410="Beer",Q1410=0),SUM(LOOKUP(2,1/(Rates!$B$15:$B$18&lt;=W1410)/(Rates!$C$15:$C$18&gt;=W1410),Rates!$D$15:$D$18)*W1410),VLOOKUP(VALUE(Q:Q),Rates!A:B,2,0)*W1410)))</f>
        <v/>
      </c>
      <c r="AC1410" s="136" t="str">
        <f>IF(B:B="","",IF(R1410="Refreshment Beverage","",IF(AND(R1410="Beer",Q1410=0),SUM(LOOKUP(2,1/(Rates!$B$15:$B$18&lt;=W1410)/(Rates!$C$15:$C$18&gt;=W1410),Rates!$E$15:$E$18)*W1410),VLOOKUP(VALUE(Q:Q),Rates!A:C,3,0)*W1410)))</f>
        <v/>
      </c>
      <c r="AD1410" s="137" t="str">
        <f>IFERROR(IF(B:B="","",IF(R1410="Beer","",IF(VALUE(Q1410)=0,VLOOKUP(VLOOKUP(B:B,#REF!,16,0),Rates!A:E,2,0),VLOOKUP(VALUE(Q1410),Rates!A$31:B$34,2,0)*W1410))),0)</f>
        <v/>
      </c>
      <c r="AE1410" s="121" t="str">
        <f t="shared" si="690"/>
        <v/>
      </c>
      <c r="AF1410" s="138" t="str">
        <f t="shared" si="691"/>
        <v/>
      </c>
      <c r="AG1410" s="122" t="str">
        <f t="shared" si="692"/>
        <v/>
      </c>
      <c r="AH1410" s="123" t="str">
        <f t="shared" si="693"/>
        <v/>
      </c>
      <c r="AI1410" s="139" t="str">
        <f>IF(AE:AE="","",IF(R1410="Refreshment Beverage",AK1410*(Rates!J$19/100),ROUND(SUM(AH1410*(Rates!$J$8/100)),4)))</f>
        <v/>
      </c>
      <c r="AJ1410" s="124" t="str">
        <f t="shared" si="694"/>
        <v/>
      </c>
      <c r="AK1410" s="125" t="str">
        <f t="shared" si="695"/>
        <v/>
      </c>
      <c r="AL1410" s="121" t="str">
        <f t="shared" si="696"/>
        <v/>
      </c>
      <c r="AM1410" s="138" t="str">
        <f>IF(AS1410="","",IF(R1410="Refreshment Beverage",ROUND(AS1410*Rates!K$19,4),ROUND(AO1410*(VLOOKUP(VALUE(Q1410),Rates!G$4:L$12,3,0)),4)))</f>
        <v/>
      </c>
      <c r="AN1410" s="126" t="str">
        <f>IF(AS1410="","",IF(R1410="Refreshment Beverage",AS1410*(Rates!J$19/100),MAX(AM1410,AB1410)))</f>
        <v/>
      </c>
      <c r="AO1410" s="127" t="str">
        <f t="shared" si="697"/>
        <v/>
      </c>
      <c r="AP1410" s="127" t="str">
        <f t="shared" si="698"/>
        <v/>
      </c>
      <c r="AQ1410" s="140" t="str">
        <f>IF(AS1410="","",IF(R1410="Refreshment Beverage",ROUND(SUM(VLOOKUP(Q:Q,Rates!G$15:L$19,3,0)*(AS1410-Y1410-Z1410-AA1410)),4),ROUND(SUM(Rates!$K$8*AS1410),4)))</f>
        <v/>
      </c>
      <c r="AR1410" s="139" t="str">
        <f t="shared" si="699"/>
        <v/>
      </c>
      <c r="AS1410" s="125" t="str">
        <f t="shared" si="700"/>
        <v/>
      </c>
      <c r="AT1410" s="121" t="str">
        <f t="shared" si="701"/>
        <v/>
      </c>
      <c r="AU1410" s="138" t="str">
        <f>IF(AX1410="","",IF(R1410="Refreshment Beverage",ROUND((BA1410-Y1410-Z1410-AA1410)*VLOOKUP(VALUE(Q1410),Rates!G$15:L$19,3,0),4),ROUND(AW1410*(VLOOKUP(VALUE(Q1410),Rates!G:L,3,0)),4)))</f>
        <v/>
      </c>
      <c r="AV1410" s="126" t="str">
        <f t="shared" si="702"/>
        <v/>
      </c>
      <c r="AW1410" s="127" t="str">
        <f t="shared" si="703"/>
        <v/>
      </c>
      <c r="AX1410" s="123" t="str">
        <f t="shared" si="704"/>
        <v/>
      </c>
      <c r="AY1410" s="140" t="str">
        <f>IF(AX1410="","",IF(R1410="Refreshment Beverage",ROUND(SUM(AX1410*Rates!K$19),4),ROUND(SUM(AX1410*(Rates!J$8/100)),4)))</f>
        <v/>
      </c>
      <c r="AZ1410" s="124" t="str">
        <f t="shared" si="705"/>
        <v/>
      </c>
      <c r="BA1410" s="125" t="str">
        <f t="shared" si="706"/>
        <v/>
      </c>
      <c r="BB1410" s="115"/>
      <c r="BC1410" s="143"/>
      <c r="BD1410" s="100"/>
      <c r="BE1410" s="100"/>
      <c r="BF1410" s="100"/>
      <c r="BG1410" s="100"/>
    </row>
    <row r="1411" spans="1:59" ht="12.75" customHeight="1" x14ac:dyDescent="0.2">
      <c r="A1411" s="144"/>
      <c r="B1411" s="141"/>
      <c r="C1411" s="141"/>
      <c r="D1411" s="142"/>
      <c r="E1411" s="142"/>
      <c r="F1411" s="142"/>
      <c r="G1411" s="142"/>
      <c r="H1411" s="142"/>
      <c r="I1411" s="129"/>
      <c r="J1411" s="130"/>
      <c r="K1411" s="131" t="str">
        <f t="shared" si="677"/>
        <v/>
      </c>
      <c r="L1411" s="132" t="str">
        <f t="shared" si="678"/>
        <v/>
      </c>
      <c r="M1411" s="133" t="str">
        <f t="shared" si="679"/>
        <v/>
      </c>
      <c r="N1411" s="134" t="str">
        <f>IFERROR(IF(B:B="","",IF(R1411="Beer",SUM(LOOKUP(2,1/(Rates!$B$3:$B$5&lt;=W1411)/(Rates!$C$3:$C$5&gt;=W1411),Rates!$D$3:$D$5)*(X1411/100)*W1411),IF(R1411="Refreshment Beverage",SUM(LOOKUP(2,1/(Rates!$B$7:$B$11&lt;=W1411)/(Rates!$C$7:$C$11&gt;=W1411),Rates!$D$7:$D$11)*(X1411/100)*W1411)))),"")</f>
        <v/>
      </c>
      <c r="O1411" s="134" t="str">
        <f t="shared" si="680"/>
        <v/>
      </c>
      <c r="P1411" s="116"/>
      <c r="Q1411" s="117" t="str">
        <f t="shared" si="681"/>
        <v/>
      </c>
      <c r="R1411" s="128" t="str">
        <f t="shared" si="682"/>
        <v/>
      </c>
      <c r="S1411" s="135" t="str">
        <f>IF(B1411="","",IF(R1411="Refreshment Beverage",VLOOKUP(VALUE(Q1411),Rates!G$15:L$19,2,0),VLOOKUP(VALUE(Q1411),Rates!G$4:L$12,2,0)))</f>
        <v/>
      </c>
      <c r="T1411" s="135" t="str">
        <f t="shared" si="683"/>
        <v/>
      </c>
      <c r="U1411" s="118" t="str">
        <f t="shared" si="684"/>
        <v/>
      </c>
      <c r="V1411" s="135" t="str">
        <f t="shared" si="685"/>
        <v/>
      </c>
      <c r="W1411" s="135" t="str">
        <f t="shared" si="686"/>
        <v/>
      </c>
      <c r="X1411" s="119" t="str">
        <f t="shared" si="687"/>
        <v/>
      </c>
      <c r="Y1411" s="120" t="str">
        <f>IF(B:B="","",IF(R1411="Refreshment Beverage",VLOOKUP(Q1411,Rates!G$15:L$19,6,0)*W1411,VLOOKUP(Q1411,Rates!G$4:L$12,6,0)*W1411))</f>
        <v/>
      </c>
      <c r="Z1411" s="120" t="str">
        <f t="shared" si="688"/>
        <v/>
      </c>
      <c r="AA1411" s="120" t="str">
        <f t="shared" si="689"/>
        <v/>
      </c>
      <c r="AB1411" s="136" t="str">
        <f>IF(B:B="","",IF(R1411="Refreshment Beverage","",IF(AND(R1411="Beer",Q1411=0),SUM(LOOKUP(2,1/(Rates!$B$15:$B$18&lt;=W1411)/(Rates!$C$15:$C$18&gt;=W1411),Rates!$D$15:$D$18)*W1411),VLOOKUP(VALUE(Q:Q),Rates!A:B,2,0)*W1411)))</f>
        <v/>
      </c>
      <c r="AC1411" s="136" t="str">
        <f>IF(B:B="","",IF(R1411="Refreshment Beverage","",IF(AND(R1411="Beer",Q1411=0),SUM(LOOKUP(2,1/(Rates!$B$15:$B$18&lt;=W1411)/(Rates!$C$15:$C$18&gt;=W1411),Rates!$E$15:$E$18)*W1411),VLOOKUP(VALUE(Q:Q),Rates!A:C,3,0)*W1411)))</f>
        <v/>
      </c>
      <c r="AD1411" s="137" t="str">
        <f>IFERROR(IF(B:B="","",IF(R1411="Beer","",IF(VALUE(Q1411)=0,VLOOKUP(VLOOKUP(B:B,#REF!,16,0),Rates!A:E,2,0),VLOOKUP(VALUE(Q1411),Rates!A$31:B$34,2,0)*W1411))),0)</f>
        <v/>
      </c>
      <c r="AE1411" s="121" t="str">
        <f t="shared" si="690"/>
        <v/>
      </c>
      <c r="AF1411" s="138" t="str">
        <f t="shared" si="691"/>
        <v/>
      </c>
      <c r="AG1411" s="122" t="str">
        <f t="shared" si="692"/>
        <v/>
      </c>
      <c r="AH1411" s="123" t="str">
        <f t="shared" si="693"/>
        <v/>
      </c>
      <c r="AI1411" s="139" t="str">
        <f>IF(AE:AE="","",IF(R1411="Refreshment Beverage",AK1411*(Rates!J$19/100),ROUND(SUM(AH1411*(Rates!$J$8/100)),4)))</f>
        <v/>
      </c>
      <c r="AJ1411" s="124" t="str">
        <f t="shared" si="694"/>
        <v/>
      </c>
      <c r="AK1411" s="125" t="str">
        <f t="shared" si="695"/>
        <v/>
      </c>
      <c r="AL1411" s="121" t="str">
        <f t="shared" si="696"/>
        <v/>
      </c>
      <c r="AM1411" s="138" t="str">
        <f>IF(AS1411="","",IF(R1411="Refreshment Beverage",ROUND(AS1411*Rates!K$19,4),ROUND(AO1411*(VLOOKUP(VALUE(Q1411),Rates!G$4:L$12,3,0)),4)))</f>
        <v/>
      </c>
      <c r="AN1411" s="126" t="str">
        <f>IF(AS1411="","",IF(R1411="Refreshment Beverage",AS1411*(Rates!J$19/100),MAX(AM1411,AB1411)))</f>
        <v/>
      </c>
      <c r="AO1411" s="127" t="str">
        <f t="shared" si="697"/>
        <v/>
      </c>
      <c r="AP1411" s="127" t="str">
        <f t="shared" si="698"/>
        <v/>
      </c>
      <c r="AQ1411" s="140" t="str">
        <f>IF(AS1411="","",IF(R1411="Refreshment Beverage",ROUND(SUM(VLOOKUP(Q:Q,Rates!G$15:L$19,3,0)*(AS1411-Y1411-Z1411-AA1411)),4),ROUND(SUM(Rates!$K$8*AS1411),4)))</f>
        <v/>
      </c>
      <c r="AR1411" s="139" t="str">
        <f t="shared" si="699"/>
        <v/>
      </c>
      <c r="AS1411" s="125" t="str">
        <f t="shared" si="700"/>
        <v/>
      </c>
      <c r="AT1411" s="121" t="str">
        <f t="shared" si="701"/>
        <v/>
      </c>
      <c r="AU1411" s="138" t="str">
        <f>IF(AX1411="","",IF(R1411="Refreshment Beverage",ROUND((BA1411-Y1411-Z1411-AA1411)*VLOOKUP(VALUE(Q1411),Rates!G$15:L$19,3,0),4),ROUND(AW1411*(VLOOKUP(VALUE(Q1411),Rates!G:L,3,0)),4)))</f>
        <v/>
      </c>
      <c r="AV1411" s="126" t="str">
        <f t="shared" si="702"/>
        <v/>
      </c>
      <c r="AW1411" s="127" t="str">
        <f t="shared" si="703"/>
        <v/>
      </c>
      <c r="AX1411" s="123" t="str">
        <f t="shared" si="704"/>
        <v/>
      </c>
      <c r="AY1411" s="140" t="str">
        <f>IF(AX1411="","",IF(R1411="Refreshment Beverage",ROUND(SUM(AX1411*Rates!K$19),4),ROUND(SUM(AX1411*(Rates!J$8/100)),4)))</f>
        <v/>
      </c>
      <c r="AZ1411" s="124" t="str">
        <f t="shared" si="705"/>
        <v/>
      </c>
      <c r="BA1411" s="125" t="str">
        <f t="shared" si="706"/>
        <v/>
      </c>
      <c r="BB1411" s="115"/>
      <c r="BC1411" s="143"/>
      <c r="BD1411" s="100"/>
      <c r="BE1411" s="100"/>
      <c r="BF1411" s="100"/>
      <c r="BG1411" s="100"/>
    </row>
    <row r="1412" spans="1:59" ht="12.75" customHeight="1" x14ac:dyDescent="0.2">
      <c r="A1412" s="144"/>
      <c r="B1412" s="141"/>
      <c r="C1412" s="141"/>
      <c r="D1412" s="142"/>
      <c r="E1412" s="142"/>
      <c r="F1412" s="142"/>
      <c r="G1412" s="142"/>
      <c r="H1412" s="142"/>
      <c r="I1412" s="129"/>
      <c r="J1412" s="130"/>
      <c r="K1412" s="131" t="str">
        <f t="shared" si="677"/>
        <v/>
      </c>
      <c r="L1412" s="132" t="str">
        <f t="shared" si="678"/>
        <v/>
      </c>
      <c r="M1412" s="133" t="str">
        <f t="shared" si="679"/>
        <v/>
      </c>
      <c r="N1412" s="134" t="str">
        <f>IFERROR(IF(B:B="","",IF(R1412="Beer",SUM(LOOKUP(2,1/(Rates!$B$3:$B$5&lt;=W1412)/(Rates!$C$3:$C$5&gt;=W1412),Rates!$D$3:$D$5)*(X1412/100)*W1412),IF(R1412="Refreshment Beverage",SUM(LOOKUP(2,1/(Rates!$B$7:$B$11&lt;=W1412)/(Rates!$C$7:$C$11&gt;=W1412),Rates!$D$7:$D$11)*(X1412/100)*W1412)))),"")</f>
        <v/>
      </c>
      <c r="O1412" s="134" t="str">
        <f t="shared" si="680"/>
        <v/>
      </c>
      <c r="P1412" s="116"/>
      <c r="Q1412" s="117" t="str">
        <f t="shared" si="681"/>
        <v/>
      </c>
      <c r="R1412" s="128" t="str">
        <f t="shared" si="682"/>
        <v/>
      </c>
      <c r="S1412" s="135" t="str">
        <f>IF(B1412="","",IF(R1412="Refreshment Beverage",VLOOKUP(VALUE(Q1412),Rates!G$15:L$19,2,0),VLOOKUP(VALUE(Q1412),Rates!G$4:L$12,2,0)))</f>
        <v/>
      </c>
      <c r="T1412" s="135" t="str">
        <f t="shared" si="683"/>
        <v/>
      </c>
      <c r="U1412" s="118" t="str">
        <f t="shared" si="684"/>
        <v/>
      </c>
      <c r="V1412" s="135" t="str">
        <f t="shared" si="685"/>
        <v/>
      </c>
      <c r="W1412" s="135" t="str">
        <f t="shared" si="686"/>
        <v/>
      </c>
      <c r="X1412" s="119" t="str">
        <f t="shared" si="687"/>
        <v/>
      </c>
      <c r="Y1412" s="120" t="str">
        <f>IF(B:B="","",IF(R1412="Refreshment Beverage",VLOOKUP(Q1412,Rates!G$15:L$19,6,0)*W1412,VLOOKUP(Q1412,Rates!G$4:L$12,6,0)*W1412))</f>
        <v/>
      </c>
      <c r="Z1412" s="120" t="str">
        <f t="shared" si="688"/>
        <v/>
      </c>
      <c r="AA1412" s="120" t="str">
        <f t="shared" si="689"/>
        <v/>
      </c>
      <c r="AB1412" s="136" t="str">
        <f>IF(B:B="","",IF(R1412="Refreshment Beverage","",IF(AND(R1412="Beer",Q1412=0),SUM(LOOKUP(2,1/(Rates!$B$15:$B$18&lt;=W1412)/(Rates!$C$15:$C$18&gt;=W1412),Rates!$D$15:$D$18)*W1412),VLOOKUP(VALUE(Q:Q),Rates!A:B,2,0)*W1412)))</f>
        <v/>
      </c>
      <c r="AC1412" s="136" t="str">
        <f>IF(B:B="","",IF(R1412="Refreshment Beverage","",IF(AND(R1412="Beer",Q1412=0),SUM(LOOKUP(2,1/(Rates!$B$15:$B$18&lt;=W1412)/(Rates!$C$15:$C$18&gt;=W1412),Rates!$E$15:$E$18)*W1412),VLOOKUP(VALUE(Q:Q),Rates!A:C,3,0)*W1412)))</f>
        <v/>
      </c>
      <c r="AD1412" s="137" t="str">
        <f>IFERROR(IF(B:B="","",IF(R1412="Beer","",IF(VALUE(Q1412)=0,VLOOKUP(VLOOKUP(B:B,#REF!,16,0),Rates!A:E,2,0),VLOOKUP(VALUE(Q1412),Rates!A$31:B$34,2,0)*W1412))),0)</f>
        <v/>
      </c>
      <c r="AE1412" s="121" t="str">
        <f t="shared" si="690"/>
        <v/>
      </c>
      <c r="AF1412" s="138" t="str">
        <f t="shared" si="691"/>
        <v/>
      </c>
      <c r="AG1412" s="122" t="str">
        <f t="shared" si="692"/>
        <v/>
      </c>
      <c r="AH1412" s="123" t="str">
        <f t="shared" si="693"/>
        <v/>
      </c>
      <c r="AI1412" s="139" t="str">
        <f>IF(AE:AE="","",IF(R1412="Refreshment Beverage",AK1412*(Rates!J$19/100),ROUND(SUM(AH1412*(Rates!$J$8/100)),4)))</f>
        <v/>
      </c>
      <c r="AJ1412" s="124" t="str">
        <f t="shared" si="694"/>
        <v/>
      </c>
      <c r="AK1412" s="125" t="str">
        <f t="shared" si="695"/>
        <v/>
      </c>
      <c r="AL1412" s="121" t="str">
        <f t="shared" si="696"/>
        <v/>
      </c>
      <c r="AM1412" s="138" t="str">
        <f>IF(AS1412="","",IF(R1412="Refreshment Beverage",ROUND(AS1412*Rates!K$19,4),ROUND(AO1412*(VLOOKUP(VALUE(Q1412),Rates!G$4:L$12,3,0)),4)))</f>
        <v/>
      </c>
      <c r="AN1412" s="126" t="str">
        <f>IF(AS1412="","",IF(R1412="Refreshment Beverage",AS1412*(Rates!J$19/100),MAX(AM1412,AB1412)))</f>
        <v/>
      </c>
      <c r="AO1412" s="127" t="str">
        <f t="shared" si="697"/>
        <v/>
      </c>
      <c r="AP1412" s="127" t="str">
        <f t="shared" si="698"/>
        <v/>
      </c>
      <c r="AQ1412" s="140" t="str">
        <f>IF(AS1412="","",IF(R1412="Refreshment Beverage",ROUND(SUM(VLOOKUP(Q:Q,Rates!G$15:L$19,3,0)*(AS1412-Y1412-Z1412-AA1412)),4),ROUND(SUM(Rates!$K$8*AS1412),4)))</f>
        <v/>
      </c>
      <c r="AR1412" s="139" t="str">
        <f t="shared" si="699"/>
        <v/>
      </c>
      <c r="AS1412" s="125" t="str">
        <f t="shared" si="700"/>
        <v/>
      </c>
      <c r="AT1412" s="121" t="str">
        <f t="shared" si="701"/>
        <v/>
      </c>
      <c r="AU1412" s="138" t="str">
        <f>IF(AX1412="","",IF(R1412="Refreshment Beverage",ROUND((BA1412-Y1412-Z1412-AA1412)*VLOOKUP(VALUE(Q1412),Rates!G$15:L$19,3,0),4),ROUND(AW1412*(VLOOKUP(VALUE(Q1412),Rates!G:L,3,0)),4)))</f>
        <v/>
      </c>
      <c r="AV1412" s="126" t="str">
        <f t="shared" si="702"/>
        <v/>
      </c>
      <c r="AW1412" s="127" t="str">
        <f t="shared" si="703"/>
        <v/>
      </c>
      <c r="AX1412" s="123" t="str">
        <f t="shared" si="704"/>
        <v/>
      </c>
      <c r="AY1412" s="140" t="str">
        <f>IF(AX1412="","",IF(R1412="Refreshment Beverage",ROUND(SUM(AX1412*Rates!K$19),4),ROUND(SUM(AX1412*(Rates!J$8/100)),4)))</f>
        <v/>
      </c>
      <c r="AZ1412" s="124" t="str">
        <f t="shared" si="705"/>
        <v/>
      </c>
      <c r="BA1412" s="125" t="str">
        <f t="shared" si="706"/>
        <v/>
      </c>
      <c r="BB1412" s="115"/>
      <c r="BC1412" s="143"/>
      <c r="BD1412" s="100"/>
      <c r="BE1412" s="100"/>
      <c r="BF1412" s="100"/>
      <c r="BG1412" s="100"/>
    </row>
    <row r="1413" spans="1:59" ht="12.75" customHeight="1" x14ac:dyDescent="0.2">
      <c r="A1413" s="144"/>
      <c r="B1413" s="141"/>
      <c r="C1413" s="141"/>
      <c r="D1413" s="142"/>
      <c r="E1413" s="142"/>
      <c r="F1413" s="142"/>
      <c r="G1413" s="142"/>
      <c r="H1413" s="142"/>
      <c r="I1413" s="129"/>
      <c r="J1413" s="130"/>
      <c r="K1413" s="131" t="str">
        <f t="shared" si="677"/>
        <v/>
      </c>
      <c r="L1413" s="132" t="str">
        <f t="shared" si="678"/>
        <v/>
      </c>
      <c r="M1413" s="133" t="str">
        <f t="shared" si="679"/>
        <v/>
      </c>
      <c r="N1413" s="134" t="str">
        <f>IFERROR(IF(B:B="","",IF(R1413="Beer",SUM(LOOKUP(2,1/(Rates!$B$3:$B$5&lt;=W1413)/(Rates!$C$3:$C$5&gt;=W1413),Rates!$D$3:$D$5)*(X1413/100)*W1413),IF(R1413="Refreshment Beverage",SUM(LOOKUP(2,1/(Rates!$B$7:$B$11&lt;=W1413)/(Rates!$C$7:$C$11&gt;=W1413),Rates!$D$7:$D$11)*(X1413/100)*W1413)))),"")</f>
        <v/>
      </c>
      <c r="O1413" s="134" t="str">
        <f t="shared" si="680"/>
        <v/>
      </c>
      <c r="P1413" s="116"/>
      <c r="Q1413" s="117" t="str">
        <f t="shared" si="681"/>
        <v/>
      </c>
      <c r="R1413" s="128" t="str">
        <f t="shared" si="682"/>
        <v/>
      </c>
      <c r="S1413" s="135" t="str">
        <f>IF(B1413="","",IF(R1413="Refreshment Beverage",VLOOKUP(VALUE(Q1413),Rates!G$15:L$19,2,0),VLOOKUP(VALUE(Q1413),Rates!G$4:L$12,2,0)))</f>
        <v/>
      </c>
      <c r="T1413" s="135" t="str">
        <f t="shared" si="683"/>
        <v/>
      </c>
      <c r="U1413" s="118" t="str">
        <f t="shared" si="684"/>
        <v/>
      </c>
      <c r="V1413" s="135" t="str">
        <f t="shared" si="685"/>
        <v/>
      </c>
      <c r="W1413" s="135" t="str">
        <f t="shared" si="686"/>
        <v/>
      </c>
      <c r="X1413" s="119" t="str">
        <f t="shared" si="687"/>
        <v/>
      </c>
      <c r="Y1413" s="120" t="str">
        <f>IF(B:B="","",IF(R1413="Refreshment Beverage",VLOOKUP(Q1413,Rates!G$15:L$19,6,0)*W1413,VLOOKUP(Q1413,Rates!G$4:L$12,6,0)*W1413))</f>
        <v/>
      </c>
      <c r="Z1413" s="120" t="str">
        <f t="shared" si="688"/>
        <v/>
      </c>
      <c r="AA1413" s="120" t="str">
        <f t="shared" si="689"/>
        <v/>
      </c>
      <c r="AB1413" s="136" t="str">
        <f>IF(B:B="","",IF(R1413="Refreshment Beverage","",IF(AND(R1413="Beer",Q1413=0),SUM(LOOKUP(2,1/(Rates!$B$15:$B$18&lt;=W1413)/(Rates!$C$15:$C$18&gt;=W1413),Rates!$D$15:$D$18)*W1413),VLOOKUP(VALUE(Q:Q),Rates!A:B,2,0)*W1413)))</f>
        <v/>
      </c>
      <c r="AC1413" s="136" t="str">
        <f>IF(B:B="","",IF(R1413="Refreshment Beverage","",IF(AND(R1413="Beer",Q1413=0),SUM(LOOKUP(2,1/(Rates!$B$15:$B$18&lt;=W1413)/(Rates!$C$15:$C$18&gt;=W1413),Rates!$E$15:$E$18)*W1413),VLOOKUP(VALUE(Q:Q),Rates!A:C,3,0)*W1413)))</f>
        <v/>
      </c>
      <c r="AD1413" s="137" t="str">
        <f>IFERROR(IF(B:B="","",IF(R1413="Beer","",IF(VALUE(Q1413)=0,VLOOKUP(VLOOKUP(B:B,#REF!,16,0),Rates!A:E,2,0),VLOOKUP(VALUE(Q1413),Rates!A$31:B$34,2,0)*W1413))),0)</f>
        <v/>
      </c>
      <c r="AE1413" s="121" t="str">
        <f t="shared" si="690"/>
        <v/>
      </c>
      <c r="AF1413" s="138" t="str">
        <f t="shared" si="691"/>
        <v/>
      </c>
      <c r="AG1413" s="122" t="str">
        <f t="shared" si="692"/>
        <v/>
      </c>
      <c r="AH1413" s="123" t="str">
        <f t="shared" si="693"/>
        <v/>
      </c>
      <c r="AI1413" s="139" t="str">
        <f>IF(AE:AE="","",IF(R1413="Refreshment Beverage",AK1413*(Rates!J$19/100),ROUND(SUM(AH1413*(Rates!$J$8/100)),4)))</f>
        <v/>
      </c>
      <c r="AJ1413" s="124" t="str">
        <f t="shared" si="694"/>
        <v/>
      </c>
      <c r="AK1413" s="125" t="str">
        <f t="shared" si="695"/>
        <v/>
      </c>
      <c r="AL1413" s="121" t="str">
        <f t="shared" si="696"/>
        <v/>
      </c>
      <c r="AM1413" s="138" t="str">
        <f>IF(AS1413="","",IF(R1413="Refreshment Beverage",ROUND(AS1413*Rates!K$19,4),ROUND(AO1413*(VLOOKUP(VALUE(Q1413),Rates!G$4:L$12,3,0)),4)))</f>
        <v/>
      </c>
      <c r="AN1413" s="126" t="str">
        <f>IF(AS1413="","",IF(R1413="Refreshment Beverage",AS1413*(Rates!J$19/100),MAX(AM1413,AB1413)))</f>
        <v/>
      </c>
      <c r="AO1413" s="127" t="str">
        <f t="shared" si="697"/>
        <v/>
      </c>
      <c r="AP1413" s="127" t="str">
        <f t="shared" si="698"/>
        <v/>
      </c>
      <c r="AQ1413" s="140" t="str">
        <f>IF(AS1413="","",IF(R1413="Refreshment Beverage",ROUND(SUM(VLOOKUP(Q:Q,Rates!G$15:L$19,3,0)*(AS1413-Y1413-Z1413-AA1413)),4),ROUND(SUM(Rates!$K$8*AS1413),4)))</f>
        <v/>
      </c>
      <c r="AR1413" s="139" t="str">
        <f t="shared" si="699"/>
        <v/>
      </c>
      <c r="AS1413" s="125" t="str">
        <f t="shared" si="700"/>
        <v/>
      </c>
      <c r="AT1413" s="121" t="str">
        <f t="shared" si="701"/>
        <v/>
      </c>
      <c r="AU1413" s="138" t="str">
        <f>IF(AX1413="","",IF(R1413="Refreshment Beverage",ROUND((BA1413-Y1413-Z1413-AA1413)*VLOOKUP(VALUE(Q1413),Rates!G$15:L$19,3,0),4),ROUND(AW1413*(VLOOKUP(VALUE(Q1413),Rates!G:L,3,0)),4)))</f>
        <v/>
      </c>
      <c r="AV1413" s="126" t="str">
        <f t="shared" si="702"/>
        <v/>
      </c>
      <c r="AW1413" s="127" t="str">
        <f t="shared" si="703"/>
        <v/>
      </c>
      <c r="AX1413" s="123" t="str">
        <f t="shared" si="704"/>
        <v/>
      </c>
      <c r="AY1413" s="140" t="str">
        <f>IF(AX1413="","",IF(R1413="Refreshment Beverage",ROUND(SUM(AX1413*Rates!K$19),4),ROUND(SUM(AX1413*(Rates!J$8/100)),4)))</f>
        <v/>
      </c>
      <c r="AZ1413" s="124" t="str">
        <f t="shared" si="705"/>
        <v/>
      </c>
      <c r="BA1413" s="125" t="str">
        <f t="shared" si="706"/>
        <v/>
      </c>
      <c r="BB1413" s="115"/>
      <c r="BC1413" s="143"/>
      <c r="BD1413" s="100"/>
      <c r="BE1413" s="100"/>
      <c r="BF1413" s="100"/>
      <c r="BG1413" s="100"/>
    </row>
    <row r="1414" spans="1:59" ht="12.75" customHeight="1" x14ac:dyDescent="0.2">
      <c r="A1414" s="144"/>
      <c r="B1414" s="141"/>
      <c r="C1414" s="141"/>
      <c r="D1414" s="142"/>
      <c r="E1414" s="142"/>
      <c r="F1414" s="142"/>
      <c r="G1414" s="142"/>
      <c r="H1414" s="142"/>
      <c r="I1414" s="129"/>
      <c r="J1414" s="130"/>
      <c r="K1414" s="131" t="str">
        <f t="shared" si="677"/>
        <v/>
      </c>
      <c r="L1414" s="132" t="str">
        <f t="shared" si="678"/>
        <v/>
      </c>
      <c r="M1414" s="133" t="str">
        <f t="shared" si="679"/>
        <v/>
      </c>
      <c r="N1414" s="134" t="str">
        <f>IFERROR(IF(B:B="","",IF(R1414="Beer",SUM(LOOKUP(2,1/(Rates!$B$3:$B$5&lt;=W1414)/(Rates!$C$3:$C$5&gt;=W1414),Rates!$D$3:$D$5)*(X1414/100)*W1414),IF(R1414="Refreshment Beverage",SUM(LOOKUP(2,1/(Rates!$B$7:$B$11&lt;=W1414)/(Rates!$C$7:$C$11&gt;=W1414),Rates!$D$7:$D$11)*(X1414/100)*W1414)))),"")</f>
        <v/>
      </c>
      <c r="O1414" s="134" t="str">
        <f t="shared" si="680"/>
        <v/>
      </c>
      <c r="P1414" s="116"/>
      <c r="Q1414" s="117" t="str">
        <f t="shared" si="681"/>
        <v/>
      </c>
      <c r="R1414" s="128" t="str">
        <f t="shared" si="682"/>
        <v/>
      </c>
      <c r="S1414" s="135" t="str">
        <f>IF(B1414="","",IF(R1414="Refreshment Beverage",VLOOKUP(VALUE(Q1414),Rates!G$15:L$19,2,0),VLOOKUP(VALUE(Q1414),Rates!G$4:L$12,2,0)))</f>
        <v/>
      </c>
      <c r="T1414" s="135" t="str">
        <f t="shared" si="683"/>
        <v/>
      </c>
      <c r="U1414" s="118" t="str">
        <f t="shared" si="684"/>
        <v/>
      </c>
      <c r="V1414" s="135" t="str">
        <f t="shared" si="685"/>
        <v/>
      </c>
      <c r="W1414" s="135" t="str">
        <f t="shared" si="686"/>
        <v/>
      </c>
      <c r="X1414" s="119" t="str">
        <f t="shared" si="687"/>
        <v/>
      </c>
      <c r="Y1414" s="120" t="str">
        <f>IF(B:B="","",IF(R1414="Refreshment Beverage",VLOOKUP(Q1414,Rates!G$15:L$19,6,0)*W1414,VLOOKUP(Q1414,Rates!G$4:L$12,6,0)*W1414))</f>
        <v/>
      </c>
      <c r="Z1414" s="120" t="str">
        <f t="shared" si="688"/>
        <v/>
      </c>
      <c r="AA1414" s="120" t="str">
        <f t="shared" si="689"/>
        <v/>
      </c>
      <c r="AB1414" s="136" t="str">
        <f>IF(B:B="","",IF(R1414="Refreshment Beverage","",IF(AND(R1414="Beer",Q1414=0),SUM(LOOKUP(2,1/(Rates!$B$15:$B$18&lt;=W1414)/(Rates!$C$15:$C$18&gt;=W1414),Rates!$D$15:$D$18)*W1414),VLOOKUP(VALUE(Q:Q),Rates!A:B,2,0)*W1414)))</f>
        <v/>
      </c>
      <c r="AC1414" s="136" t="str">
        <f>IF(B:B="","",IF(R1414="Refreshment Beverage","",IF(AND(R1414="Beer",Q1414=0),SUM(LOOKUP(2,1/(Rates!$B$15:$B$18&lt;=W1414)/(Rates!$C$15:$C$18&gt;=W1414),Rates!$E$15:$E$18)*W1414),VLOOKUP(VALUE(Q:Q),Rates!A:C,3,0)*W1414)))</f>
        <v/>
      </c>
      <c r="AD1414" s="137" t="str">
        <f>IFERROR(IF(B:B="","",IF(R1414="Beer","",IF(VALUE(Q1414)=0,VLOOKUP(VLOOKUP(B:B,#REF!,16,0),Rates!A:E,2,0),VLOOKUP(VALUE(Q1414),Rates!A$31:B$34,2,0)*W1414))),0)</f>
        <v/>
      </c>
      <c r="AE1414" s="121" t="str">
        <f t="shared" si="690"/>
        <v/>
      </c>
      <c r="AF1414" s="138" t="str">
        <f t="shared" si="691"/>
        <v/>
      </c>
      <c r="AG1414" s="122" t="str">
        <f t="shared" si="692"/>
        <v/>
      </c>
      <c r="AH1414" s="123" t="str">
        <f t="shared" si="693"/>
        <v/>
      </c>
      <c r="AI1414" s="139" t="str">
        <f>IF(AE:AE="","",IF(R1414="Refreshment Beverage",AK1414*(Rates!J$19/100),ROUND(SUM(AH1414*(Rates!$J$8/100)),4)))</f>
        <v/>
      </c>
      <c r="AJ1414" s="124" t="str">
        <f t="shared" si="694"/>
        <v/>
      </c>
      <c r="AK1414" s="125" t="str">
        <f t="shared" si="695"/>
        <v/>
      </c>
      <c r="AL1414" s="121" t="str">
        <f t="shared" si="696"/>
        <v/>
      </c>
      <c r="AM1414" s="138" t="str">
        <f>IF(AS1414="","",IF(R1414="Refreshment Beverage",ROUND(AS1414*Rates!K$19,4),ROUND(AO1414*(VLOOKUP(VALUE(Q1414),Rates!G$4:L$12,3,0)),4)))</f>
        <v/>
      </c>
      <c r="AN1414" s="126" t="str">
        <f>IF(AS1414="","",IF(R1414="Refreshment Beverage",AS1414*(Rates!J$19/100),MAX(AM1414,AB1414)))</f>
        <v/>
      </c>
      <c r="AO1414" s="127" t="str">
        <f t="shared" si="697"/>
        <v/>
      </c>
      <c r="AP1414" s="127" t="str">
        <f t="shared" si="698"/>
        <v/>
      </c>
      <c r="AQ1414" s="140" t="str">
        <f>IF(AS1414="","",IF(R1414="Refreshment Beverage",ROUND(SUM(VLOOKUP(Q:Q,Rates!G$15:L$19,3,0)*(AS1414-Y1414-Z1414-AA1414)),4),ROUND(SUM(Rates!$K$8*AS1414),4)))</f>
        <v/>
      </c>
      <c r="AR1414" s="139" t="str">
        <f t="shared" si="699"/>
        <v/>
      </c>
      <c r="AS1414" s="125" t="str">
        <f t="shared" si="700"/>
        <v/>
      </c>
      <c r="AT1414" s="121" t="str">
        <f t="shared" si="701"/>
        <v/>
      </c>
      <c r="AU1414" s="138" t="str">
        <f>IF(AX1414="","",IF(R1414="Refreshment Beverage",ROUND((BA1414-Y1414-Z1414-AA1414)*VLOOKUP(VALUE(Q1414),Rates!G$15:L$19,3,0),4),ROUND(AW1414*(VLOOKUP(VALUE(Q1414),Rates!G:L,3,0)),4)))</f>
        <v/>
      </c>
      <c r="AV1414" s="126" t="str">
        <f t="shared" si="702"/>
        <v/>
      </c>
      <c r="AW1414" s="127" t="str">
        <f t="shared" si="703"/>
        <v/>
      </c>
      <c r="AX1414" s="123" t="str">
        <f t="shared" si="704"/>
        <v/>
      </c>
      <c r="AY1414" s="140" t="str">
        <f>IF(AX1414="","",IF(R1414="Refreshment Beverage",ROUND(SUM(AX1414*Rates!K$19),4),ROUND(SUM(AX1414*(Rates!J$8/100)),4)))</f>
        <v/>
      </c>
      <c r="AZ1414" s="124" t="str">
        <f t="shared" si="705"/>
        <v/>
      </c>
      <c r="BA1414" s="125" t="str">
        <f t="shared" si="706"/>
        <v/>
      </c>
      <c r="BB1414" s="115"/>
      <c r="BC1414" s="143"/>
      <c r="BD1414" s="100"/>
      <c r="BE1414" s="100"/>
      <c r="BF1414" s="100"/>
      <c r="BG1414" s="100"/>
    </row>
    <row r="1415" spans="1:59" ht="12.75" customHeight="1" x14ac:dyDescent="0.2">
      <c r="A1415" s="144"/>
      <c r="B1415" s="141"/>
      <c r="C1415" s="141"/>
      <c r="D1415" s="142"/>
      <c r="E1415" s="142"/>
      <c r="F1415" s="142"/>
      <c r="G1415" s="142"/>
      <c r="H1415" s="142"/>
      <c r="I1415" s="129"/>
      <c r="J1415" s="130"/>
      <c r="K1415" s="131" t="str">
        <f t="shared" si="677"/>
        <v/>
      </c>
      <c r="L1415" s="132" t="str">
        <f t="shared" si="678"/>
        <v/>
      </c>
      <c r="M1415" s="133" t="str">
        <f t="shared" si="679"/>
        <v/>
      </c>
      <c r="N1415" s="134" t="str">
        <f>IFERROR(IF(B:B="","",IF(R1415="Beer",SUM(LOOKUP(2,1/(Rates!$B$3:$B$5&lt;=W1415)/(Rates!$C$3:$C$5&gt;=W1415),Rates!$D$3:$D$5)*(X1415/100)*W1415),IF(R1415="Refreshment Beverage",SUM(LOOKUP(2,1/(Rates!$B$7:$B$11&lt;=W1415)/(Rates!$C$7:$C$11&gt;=W1415),Rates!$D$7:$D$11)*(X1415/100)*W1415)))),"")</f>
        <v/>
      </c>
      <c r="O1415" s="134" t="str">
        <f t="shared" si="680"/>
        <v/>
      </c>
      <c r="P1415" s="116"/>
      <c r="Q1415" s="117" t="str">
        <f t="shared" si="681"/>
        <v/>
      </c>
      <c r="R1415" s="128" t="str">
        <f t="shared" si="682"/>
        <v/>
      </c>
      <c r="S1415" s="135" t="str">
        <f>IF(B1415="","",IF(R1415="Refreshment Beverage",VLOOKUP(VALUE(Q1415),Rates!G$15:L$19,2,0),VLOOKUP(VALUE(Q1415),Rates!G$4:L$12,2,0)))</f>
        <v/>
      </c>
      <c r="T1415" s="135" t="str">
        <f t="shared" si="683"/>
        <v/>
      </c>
      <c r="U1415" s="118" t="str">
        <f t="shared" si="684"/>
        <v/>
      </c>
      <c r="V1415" s="135" t="str">
        <f t="shared" si="685"/>
        <v/>
      </c>
      <c r="W1415" s="135" t="str">
        <f t="shared" si="686"/>
        <v/>
      </c>
      <c r="X1415" s="119" t="str">
        <f t="shared" si="687"/>
        <v/>
      </c>
      <c r="Y1415" s="120" t="str">
        <f>IF(B:B="","",IF(R1415="Refreshment Beverage",VLOOKUP(Q1415,Rates!G$15:L$19,6,0)*W1415,VLOOKUP(Q1415,Rates!G$4:L$12,6,0)*W1415))</f>
        <v/>
      </c>
      <c r="Z1415" s="120" t="str">
        <f t="shared" si="688"/>
        <v/>
      </c>
      <c r="AA1415" s="120" t="str">
        <f t="shared" si="689"/>
        <v/>
      </c>
      <c r="AB1415" s="136" t="str">
        <f>IF(B:B="","",IF(R1415="Refreshment Beverage","",IF(AND(R1415="Beer",Q1415=0),SUM(LOOKUP(2,1/(Rates!$B$15:$B$18&lt;=W1415)/(Rates!$C$15:$C$18&gt;=W1415),Rates!$D$15:$D$18)*W1415),VLOOKUP(VALUE(Q:Q),Rates!A:B,2,0)*W1415)))</f>
        <v/>
      </c>
      <c r="AC1415" s="136" t="str">
        <f>IF(B:B="","",IF(R1415="Refreshment Beverage","",IF(AND(R1415="Beer",Q1415=0),SUM(LOOKUP(2,1/(Rates!$B$15:$B$18&lt;=W1415)/(Rates!$C$15:$C$18&gt;=W1415),Rates!$E$15:$E$18)*W1415),VLOOKUP(VALUE(Q:Q),Rates!A:C,3,0)*W1415)))</f>
        <v/>
      </c>
      <c r="AD1415" s="137" t="str">
        <f>IFERROR(IF(B:B="","",IF(R1415="Beer","",IF(VALUE(Q1415)=0,VLOOKUP(VLOOKUP(B:B,#REF!,16,0),Rates!A:E,2,0),VLOOKUP(VALUE(Q1415),Rates!A$31:B$34,2,0)*W1415))),0)</f>
        <v/>
      </c>
      <c r="AE1415" s="121" t="str">
        <f t="shared" si="690"/>
        <v/>
      </c>
      <c r="AF1415" s="138" t="str">
        <f t="shared" si="691"/>
        <v/>
      </c>
      <c r="AG1415" s="122" t="str">
        <f t="shared" si="692"/>
        <v/>
      </c>
      <c r="AH1415" s="123" t="str">
        <f t="shared" si="693"/>
        <v/>
      </c>
      <c r="AI1415" s="139" t="str">
        <f>IF(AE:AE="","",IF(R1415="Refreshment Beverage",AK1415*(Rates!J$19/100),ROUND(SUM(AH1415*(Rates!$J$8/100)),4)))</f>
        <v/>
      </c>
      <c r="AJ1415" s="124" t="str">
        <f t="shared" si="694"/>
        <v/>
      </c>
      <c r="AK1415" s="125" t="str">
        <f t="shared" si="695"/>
        <v/>
      </c>
      <c r="AL1415" s="121" t="str">
        <f t="shared" si="696"/>
        <v/>
      </c>
      <c r="AM1415" s="138" t="str">
        <f>IF(AS1415="","",IF(R1415="Refreshment Beverage",ROUND(AS1415*Rates!K$19,4),ROUND(AO1415*(VLOOKUP(VALUE(Q1415),Rates!G$4:L$12,3,0)),4)))</f>
        <v/>
      </c>
      <c r="AN1415" s="126" t="str">
        <f>IF(AS1415="","",IF(R1415="Refreshment Beverage",AS1415*(Rates!J$19/100),MAX(AM1415,AB1415)))</f>
        <v/>
      </c>
      <c r="AO1415" s="127" t="str">
        <f t="shared" si="697"/>
        <v/>
      </c>
      <c r="AP1415" s="127" t="str">
        <f t="shared" si="698"/>
        <v/>
      </c>
      <c r="AQ1415" s="140" t="str">
        <f>IF(AS1415="","",IF(R1415="Refreshment Beverage",ROUND(SUM(VLOOKUP(Q:Q,Rates!G$15:L$19,3,0)*(AS1415-Y1415-Z1415-AA1415)),4),ROUND(SUM(Rates!$K$8*AS1415),4)))</f>
        <v/>
      </c>
      <c r="AR1415" s="139" t="str">
        <f t="shared" si="699"/>
        <v/>
      </c>
      <c r="AS1415" s="125" t="str">
        <f t="shared" si="700"/>
        <v/>
      </c>
      <c r="AT1415" s="121" t="str">
        <f t="shared" si="701"/>
        <v/>
      </c>
      <c r="AU1415" s="138" t="str">
        <f>IF(AX1415="","",IF(R1415="Refreshment Beverage",ROUND((BA1415-Y1415-Z1415-AA1415)*VLOOKUP(VALUE(Q1415),Rates!G$15:L$19,3,0),4),ROUND(AW1415*(VLOOKUP(VALUE(Q1415),Rates!G:L,3,0)),4)))</f>
        <v/>
      </c>
      <c r="AV1415" s="126" t="str">
        <f t="shared" si="702"/>
        <v/>
      </c>
      <c r="AW1415" s="127" t="str">
        <f t="shared" si="703"/>
        <v/>
      </c>
      <c r="AX1415" s="123" t="str">
        <f t="shared" si="704"/>
        <v/>
      </c>
      <c r="AY1415" s="140" t="str">
        <f>IF(AX1415="","",IF(R1415="Refreshment Beverage",ROUND(SUM(AX1415*Rates!K$19),4),ROUND(SUM(AX1415*(Rates!J$8/100)),4)))</f>
        <v/>
      </c>
      <c r="AZ1415" s="124" t="str">
        <f t="shared" si="705"/>
        <v/>
      </c>
      <c r="BA1415" s="125" t="str">
        <f t="shared" si="706"/>
        <v/>
      </c>
      <c r="BB1415" s="115"/>
      <c r="BC1415" s="143"/>
      <c r="BD1415" s="100"/>
      <c r="BE1415" s="100"/>
      <c r="BF1415" s="100"/>
      <c r="BG1415" s="100"/>
    </row>
    <row r="1416" spans="1:59" ht="12.75" customHeight="1" x14ac:dyDescent="0.2">
      <c r="A1416" s="144"/>
      <c r="B1416" s="141"/>
      <c r="C1416" s="141"/>
      <c r="D1416" s="142"/>
      <c r="E1416" s="142"/>
      <c r="F1416" s="142"/>
      <c r="G1416" s="142"/>
      <c r="H1416" s="142"/>
      <c r="I1416" s="129"/>
      <c r="J1416" s="130"/>
      <c r="K1416" s="131" t="str">
        <f t="shared" si="677"/>
        <v/>
      </c>
      <c r="L1416" s="132" t="str">
        <f t="shared" si="678"/>
        <v/>
      </c>
      <c r="M1416" s="133" t="str">
        <f t="shared" si="679"/>
        <v/>
      </c>
      <c r="N1416" s="134" t="str">
        <f>IFERROR(IF(B:B="","",IF(R1416="Beer",SUM(LOOKUP(2,1/(Rates!$B$3:$B$5&lt;=W1416)/(Rates!$C$3:$C$5&gt;=W1416),Rates!$D$3:$D$5)*(X1416/100)*W1416),IF(R1416="Refreshment Beverage",SUM(LOOKUP(2,1/(Rates!$B$7:$B$11&lt;=W1416)/(Rates!$C$7:$C$11&gt;=W1416),Rates!$D$7:$D$11)*(X1416/100)*W1416)))),"")</f>
        <v/>
      </c>
      <c r="O1416" s="134" t="str">
        <f t="shared" si="680"/>
        <v/>
      </c>
      <c r="P1416" s="116"/>
      <c r="Q1416" s="117" t="str">
        <f t="shared" si="681"/>
        <v/>
      </c>
      <c r="R1416" s="128" t="str">
        <f t="shared" si="682"/>
        <v/>
      </c>
      <c r="S1416" s="135" t="str">
        <f>IF(B1416="","",IF(R1416="Refreshment Beverage",VLOOKUP(VALUE(Q1416),Rates!G$15:L$19,2,0),VLOOKUP(VALUE(Q1416),Rates!G$4:L$12,2,0)))</f>
        <v/>
      </c>
      <c r="T1416" s="135" t="str">
        <f t="shared" si="683"/>
        <v/>
      </c>
      <c r="U1416" s="118" t="str">
        <f t="shared" si="684"/>
        <v/>
      </c>
      <c r="V1416" s="135" t="str">
        <f t="shared" si="685"/>
        <v/>
      </c>
      <c r="W1416" s="135" t="str">
        <f t="shared" si="686"/>
        <v/>
      </c>
      <c r="X1416" s="119" t="str">
        <f t="shared" si="687"/>
        <v/>
      </c>
      <c r="Y1416" s="120" t="str">
        <f>IF(B:B="","",IF(R1416="Refreshment Beverage",VLOOKUP(Q1416,Rates!G$15:L$19,6,0)*W1416,VLOOKUP(Q1416,Rates!G$4:L$12,6,0)*W1416))</f>
        <v/>
      </c>
      <c r="Z1416" s="120" t="str">
        <f t="shared" si="688"/>
        <v/>
      </c>
      <c r="AA1416" s="120" t="str">
        <f t="shared" si="689"/>
        <v/>
      </c>
      <c r="AB1416" s="136" t="str">
        <f>IF(B:B="","",IF(R1416="Refreshment Beverage","",IF(AND(R1416="Beer",Q1416=0),SUM(LOOKUP(2,1/(Rates!$B$15:$B$18&lt;=W1416)/(Rates!$C$15:$C$18&gt;=W1416),Rates!$D$15:$D$18)*W1416),VLOOKUP(VALUE(Q:Q),Rates!A:B,2,0)*W1416)))</f>
        <v/>
      </c>
      <c r="AC1416" s="136" t="str">
        <f>IF(B:B="","",IF(R1416="Refreshment Beverage","",IF(AND(R1416="Beer",Q1416=0),SUM(LOOKUP(2,1/(Rates!$B$15:$B$18&lt;=W1416)/(Rates!$C$15:$C$18&gt;=W1416),Rates!$E$15:$E$18)*W1416),VLOOKUP(VALUE(Q:Q),Rates!A:C,3,0)*W1416)))</f>
        <v/>
      </c>
      <c r="AD1416" s="137" t="str">
        <f>IFERROR(IF(B:B="","",IF(R1416="Beer","",IF(VALUE(Q1416)=0,VLOOKUP(VLOOKUP(B:B,#REF!,16,0),Rates!A:E,2,0),VLOOKUP(VALUE(Q1416),Rates!A$31:B$34,2,0)*W1416))),0)</f>
        <v/>
      </c>
      <c r="AE1416" s="121" t="str">
        <f t="shared" si="690"/>
        <v/>
      </c>
      <c r="AF1416" s="138" t="str">
        <f t="shared" si="691"/>
        <v/>
      </c>
      <c r="AG1416" s="122" t="str">
        <f t="shared" si="692"/>
        <v/>
      </c>
      <c r="AH1416" s="123" t="str">
        <f t="shared" si="693"/>
        <v/>
      </c>
      <c r="AI1416" s="139" t="str">
        <f>IF(AE:AE="","",IF(R1416="Refreshment Beverage",AK1416*(Rates!J$19/100),ROUND(SUM(AH1416*(Rates!$J$8/100)),4)))</f>
        <v/>
      </c>
      <c r="AJ1416" s="124" t="str">
        <f t="shared" si="694"/>
        <v/>
      </c>
      <c r="AK1416" s="125" t="str">
        <f t="shared" si="695"/>
        <v/>
      </c>
      <c r="AL1416" s="121" t="str">
        <f t="shared" si="696"/>
        <v/>
      </c>
      <c r="AM1416" s="138" t="str">
        <f>IF(AS1416="","",IF(R1416="Refreshment Beverage",ROUND(AS1416*Rates!K$19,4),ROUND(AO1416*(VLOOKUP(VALUE(Q1416),Rates!G$4:L$12,3,0)),4)))</f>
        <v/>
      </c>
      <c r="AN1416" s="126" t="str">
        <f>IF(AS1416="","",IF(R1416="Refreshment Beverage",AS1416*(Rates!J$19/100),MAX(AM1416,AB1416)))</f>
        <v/>
      </c>
      <c r="AO1416" s="127" t="str">
        <f t="shared" si="697"/>
        <v/>
      </c>
      <c r="AP1416" s="127" t="str">
        <f t="shared" si="698"/>
        <v/>
      </c>
      <c r="AQ1416" s="140" t="str">
        <f>IF(AS1416="","",IF(R1416="Refreshment Beverage",ROUND(SUM(VLOOKUP(Q:Q,Rates!G$15:L$19,3,0)*(AS1416-Y1416-Z1416-AA1416)),4),ROUND(SUM(Rates!$K$8*AS1416),4)))</f>
        <v/>
      </c>
      <c r="AR1416" s="139" t="str">
        <f t="shared" si="699"/>
        <v/>
      </c>
      <c r="AS1416" s="125" t="str">
        <f t="shared" si="700"/>
        <v/>
      </c>
      <c r="AT1416" s="121" t="str">
        <f t="shared" si="701"/>
        <v/>
      </c>
      <c r="AU1416" s="138" t="str">
        <f>IF(AX1416="","",IF(R1416="Refreshment Beverage",ROUND((BA1416-Y1416-Z1416-AA1416)*VLOOKUP(VALUE(Q1416),Rates!G$15:L$19,3,0),4),ROUND(AW1416*(VLOOKUP(VALUE(Q1416),Rates!G:L,3,0)),4)))</f>
        <v/>
      </c>
      <c r="AV1416" s="126" t="str">
        <f t="shared" si="702"/>
        <v/>
      </c>
      <c r="AW1416" s="127" t="str">
        <f t="shared" si="703"/>
        <v/>
      </c>
      <c r="AX1416" s="123" t="str">
        <f t="shared" si="704"/>
        <v/>
      </c>
      <c r="AY1416" s="140" t="str">
        <f>IF(AX1416="","",IF(R1416="Refreshment Beverage",ROUND(SUM(AX1416*Rates!K$19),4),ROUND(SUM(AX1416*(Rates!J$8/100)),4)))</f>
        <v/>
      </c>
      <c r="AZ1416" s="124" t="str">
        <f t="shared" si="705"/>
        <v/>
      </c>
      <c r="BA1416" s="125" t="str">
        <f t="shared" si="706"/>
        <v/>
      </c>
      <c r="BB1416" s="115"/>
      <c r="BC1416" s="143"/>
      <c r="BD1416" s="100"/>
      <c r="BE1416" s="100"/>
      <c r="BF1416" s="100"/>
      <c r="BG1416" s="100"/>
    </row>
    <row r="1417" spans="1:59" ht="12.75" customHeight="1" x14ac:dyDescent="0.2">
      <c r="A1417" s="144"/>
      <c r="B1417" s="141"/>
      <c r="C1417" s="141"/>
      <c r="D1417" s="142"/>
      <c r="E1417" s="142"/>
      <c r="F1417" s="142"/>
      <c r="G1417" s="142"/>
      <c r="H1417" s="142"/>
      <c r="I1417" s="129"/>
      <c r="J1417" s="130"/>
      <c r="K1417" s="131" t="str">
        <f t="shared" si="677"/>
        <v/>
      </c>
      <c r="L1417" s="132" t="str">
        <f t="shared" si="678"/>
        <v/>
      </c>
      <c r="M1417" s="133" t="str">
        <f t="shared" si="679"/>
        <v/>
      </c>
      <c r="N1417" s="134" t="str">
        <f>IFERROR(IF(B:B="","",IF(R1417="Beer",SUM(LOOKUP(2,1/(Rates!$B$3:$B$5&lt;=W1417)/(Rates!$C$3:$C$5&gt;=W1417),Rates!$D$3:$D$5)*(X1417/100)*W1417),IF(R1417="Refreshment Beverage",SUM(LOOKUP(2,1/(Rates!$B$7:$B$11&lt;=W1417)/(Rates!$C$7:$C$11&gt;=W1417),Rates!$D$7:$D$11)*(X1417/100)*W1417)))),"")</f>
        <v/>
      </c>
      <c r="O1417" s="134" t="str">
        <f t="shared" si="680"/>
        <v/>
      </c>
      <c r="P1417" s="116"/>
      <c r="Q1417" s="117" t="str">
        <f t="shared" si="681"/>
        <v/>
      </c>
      <c r="R1417" s="128" t="str">
        <f t="shared" si="682"/>
        <v/>
      </c>
      <c r="S1417" s="135" t="str">
        <f>IF(B1417="","",IF(R1417="Refreshment Beverage",VLOOKUP(VALUE(Q1417),Rates!G$15:L$19,2,0),VLOOKUP(VALUE(Q1417),Rates!G$4:L$12,2,0)))</f>
        <v/>
      </c>
      <c r="T1417" s="135" t="str">
        <f t="shared" si="683"/>
        <v/>
      </c>
      <c r="U1417" s="118" t="str">
        <f t="shared" si="684"/>
        <v/>
      </c>
      <c r="V1417" s="135" t="str">
        <f t="shared" si="685"/>
        <v/>
      </c>
      <c r="W1417" s="135" t="str">
        <f t="shared" si="686"/>
        <v/>
      </c>
      <c r="X1417" s="119" t="str">
        <f t="shared" si="687"/>
        <v/>
      </c>
      <c r="Y1417" s="120" t="str">
        <f>IF(B:B="","",IF(R1417="Refreshment Beverage",VLOOKUP(Q1417,Rates!G$15:L$19,6,0)*W1417,VLOOKUP(Q1417,Rates!G$4:L$12,6,0)*W1417))</f>
        <v/>
      </c>
      <c r="Z1417" s="120" t="str">
        <f t="shared" si="688"/>
        <v/>
      </c>
      <c r="AA1417" s="120" t="str">
        <f t="shared" si="689"/>
        <v/>
      </c>
      <c r="AB1417" s="136" t="str">
        <f>IF(B:B="","",IF(R1417="Refreshment Beverage","",IF(AND(R1417="Beer",Q1417=0),SUM(LOOKUP(2,1/(Rates!$B$15:$B$18&lt;=W1417)/(Rates!$C$15:$C$18&gt;=W1417),Rates!$D$15:$D$18)*W1417),VLOOKUP(VALUE(Q:Q),Rates!A:B,2,0)*W1417)))</f>
        <v/>
      </c>
      <c r="AC1417" s="136" t="str">
        <f>IF(B:B="","",IF(R1417="Refreshment Beverage","",IF(AND(R1417="Beer",Q1417=0),SUM(LOOKUP(2,1/(Rates!$B$15:$B$18&lt;=W1417)/(Rates!$C$15:$C$18&gt;=W1417),Rates!$E$15:$E$18)*W1417),VLOOKUP(VALUE(Q:Q),Rates!A:C,3,0)*W1417)))</f>
        <v/>
      </c>
      <c r="AD1417" s="137" t="str">
        <f>IFERROR(IF(B:B="","",IF(R1417="Beer","",IF(VALUE(Q1417)=0,VLOOKUP(VLOOKUP(B:B,#REF!,16,0),Rates!A:E,2,0),VLOOKUP(VALUE(Q1417),Rates!A$31:B$34,2,0)*W1417))),0)</f>
        <v/>
      </c>
      <c r="AE1417" s="121" t="str">
        <f t="shared" si="690"/>
        <v/>
      </c>
      <c r="AF1417" s="138" t="str">
        <f t="shared" si="691"/>
        <v/>
      </c>
      <c r="AG1417" s="122" t="str">
        <f t="shared" si="692"/>
        <v/>
      </c>
      <c r="AH1417" s="123" t="str">
        <f t="shared" si="693"/>
        <v/>
      </c>
      <c r="AI1417" s="139" t="str">
        <f>IF(AE:AE="","",IF(R1417="Refreshment Beverage",AK1417*(Rates!J$19/100),ROUND(SUM(AH1417*(Rates!$J$8/100)),4)))</f>
        <v/>
      </c>
      <c r="AJ1417" s="124" t="str">
        <f t="shared" si="694"/>
        <v/>
      </c>
      <c r="AK1417" s="125" t="str">
        <f t="shared" si="695"/>
        <v/>
      </c>
      <c r="AL1417" s="121" t="str">
        <f t="shared" si="696"/>
        <v/>
      </c>
      <c r="AM1417" s="138" t="str">
        <f>IF(AS1417="","",IF(R1417="Refreshment Beverage",ROUND(AS1417*Rates!K$19,4),ROUND(AO1417*(VLOOKUP(VALUE(Q1417),Rates!G$4:L$12,3,0)),4)))</f>
        <v/>
      </c>
      <c r="AN1417" s="126" t="str">
        <f>IF(AS1417="","",IF(R1417="Refreshment Beverage",AS1417*(Rates!J$19/100),MAX(AM1417,AB1417)))</f>
        <v/>
      </c>
      <c r="AO1417" s="127" t="str">
        <f t="shared" si="697"/>
        <v/>
      </c>
      <c r="AP1417" s="127" t="str">
        <f t="shared" si="698"/>
        <v/>
      </c>
      <c r="AQ1417" s="140" t="str">
        <f>IF(AS1417="","",IF(R1417="Refreshment Beverage",ROUND(SUM(VLOOKUP(Q:Q,Rates!G$15:L$19,3,0)*(AS1417-Y1417-Z1417-AA1417)),4),ROUND(SUM(Rates!$K$8*AS1417),4)))</f>
        <v/>
      </c>
      <c r="AR1417" s="139" t="str">
        <f t="shared" si="699"/>
        <v/>
      </c>
      <c r="AS1417" s="125" t="str">
        <f t="shared" si="700"/>
        <v/>
      </c>
      <c r="AT1417" s="121" t="str">
        <f t="shared" si="701"/>
        <v/>
      </c>
      <c r="AU1417" s="138" t="str">
        <f>IF(AX1417="","",IF(R1417="Refreshment Beverage",ROUND((BA1417-Y1417-Z1417-AA1417)*VLOOKUP(VALUE(Q1417),Rates!G$15:L$19,3,0),4),ROUND(AW1417*(VLOOKUP(VALUE(Q1417),Rates!G:L,3,0)),4)))</f>
        <v/>
      </c>
      <c r="AV1417" s="126" t="str">
        <f t="shared" si="702"/>
        <v/>
      </c>
      <c r="AW1417" s="127" t="str">
        <f t="shared" si="703"/>
        <v/>
      </c>
      <c r="AX1417" s="123" t="str">
        <f t="shared" si="704"/>
        <v/>
      </c>
      <c r="AY1417" s="140" t="str">
        <f>IF(AX1417="","",IF(R1417="Refreshment Beverage",ROUND(SUM(AX1417*Rates!K$19),4),ROUND(SUM(AX1417*(Rates!J$8/100)),4)))</f>
        <v/>
      </c>
      <c r="AZ1417" s="124" t="str">
        <f t="shared" si="705"/>
        <v/>
      </c>
      <c r="BA1417" s="125" t="str">
        <f t="shared" si="706"/>
        <v/>
      </c>
      <c r="BB1417" s="115"/>
      <c r="BC1417" s="143"/>
      <c r="BD1417" s="100"/>
      <c r="BE1417" s="100"/>
      <c r="BF1417" s="100"/>
      <c r="BG1417" s="100"/>
    </row>
    <row r="1418" spans="1:59" ht="12.75" customHeight="1" x14ac:dyDescent="0.2">
      <c r="A1418" s="144"/>
      <c r="B1418" s="141"/>
      <c r="C1418" s="141"/>
      <c r="D1418" s="142"/>
      <c r="E1418" s="142"/>
      <c r="F1418" s="142"/>
      <c r="G1418" s="142"/>
      <c r="H1418" s="142"/>
      <c r="I1418" s="129"/>
      <c r="J1418" s="130"/>
      <c r="K1418" s="131" t="str">
        <f t="shared" si="677"/>
        <v/>
      </c>
      <c r="L1418" s="132" t="str">
        <f t="shared" si="678"/>
        <v/>
      </c>
      <c r="M1418" s="133" t="str">
        <f t="shared" si="679"/>
        <v/>
      </c>
      <c r="N1418" s="134" t="str">
        <f>IFERROR(IF(B:B="","",IF(R1418="Beer",SUM(LOOKUP(2,1/(Rates!$B$3:$B$5&lt;=W1418)/(Rates!$C$3:$C$5&gt;=W1418),Rates!$D$3:$D$5)*(X1418/100)*W1418),IF(R1418="Refreshment Beverage",SUM(LOOKUP(2,1/(Rates!$B$7:$B$11&lt;=W1418)/(Rates!$C$7:$C$11&gt;=W1418),Rates!$D$7:$D$11)*(X1418/100)*W1418)))),"")</f>
        <v/>
      </c>
      <c r="O1418" s="134" t="str">
        <f t="shared" si="680"/>
        <v/>
      </c>
      <c r="P1418" s="116"/>
      <c r="Q1418" s="117" t="str">
        <f t="shared" si="681"/>
        <v/>
      </c>
      <c r="R1418" s="128" t="str">
        <f t="shared" si="682"/>
        <v/>
      </c>
      <c r="S1418" s="135" t="str">
        <f>IF(B1418="","",IF(R1418="Refreshment Beverage",VLOOKUP(VALUE(Q1418),Rates!G$15:L$19,2,0),VLOOKUP(VALUE(Q1418),Rates!G$4:L$12,2,0)))</f>
        <v/>
      </c>
      <c r="T1418" s="135" t="str">
        <f t="shared" si="683"/>
        <v/>
      </c>
      <c r="U1418" s="118" t="str">
        <f t="shared" si="684"/>
        <v/>
      </c>
      <c r="V1418" s="135" t="str">
        <f t="shared" si="685"/>
        <v/>
      </c>
      <c r="W1418" s="135" t="str">
        <f t="shared" si="686"/>
        <v/>
      </c>
      <c r="X1418" s="119" t="str">
        <f t="shared" si="687"/>
        <v/>
      </c>
      <c r="Y1418" s="120" t="str">
        <f>IF(B:B="","",IF(R1418="Refreshment Beverage",VLOOKUP(Q1418,Rates!G$15:L$19,6,0)*W1418,VLOOKUP(Q1418,Rates!G$4:L$12,6,0)*W1418))</f>
        <v/>
      </c>
      <c r="Z1418" s="120" t="str">
        <f t="shared" si="688"/>
        <v/>
      </c>
      <c r="AA1418" s="120" t="str">
        <f t="shared" si="689"/>
        <v/>
      </c>
      <c r="AB1418" s="136" t="str">
        <f>IF(B:B="","",IF(R1418="Refreshment Beverage","",IF(AND(R1418="Beer",Q1418=0),SUM(LOOKUP(2,1/(Rates!$B$15:$B$18&lt;=W1418)/(Rates!$C$15:$C$18&gt;=W1418),Rates!$D$15:$D$18)*W1418),VLOOKUP(VALUE(Q:Q),Rates!A:B,2,0)*W1418)))</f>
        <v/>
      </c>
      <c r="AC1418" s="136" t="str">
        <f>IF(B:B="","",IF(R1418="Refreshment Beverage","",IF(AND(R1418="Beer",Q1418=0),SUM(LOOKUP(2,1/(Rates!$B$15:$B$18&lt;=W1418)/(Rates!$C$15:$C$18&gt;=W1418),Rates!$E$15:$E$18)*W1418),VLOOKUP(VALUE(Q:Q),Rates!A:C,3,0)*W1418)))</f>
        <v/>
      </c>
      <c r="AD1418" s="137" t="str">
        <f>IFERROR(IF(B:B="","",IF(R1418="Beer","",IF(VALUE(Q1418)=0,VLOOKUP(VLOOKUP(B:B,#REF!,16,0),Rates!A:E,2,0),VLOOKUP(VALUE(Q1418),Rates!A$31:B$34,2,0)*W1418))),0)</f>
        <v/>
      </c>
      <c r="AE1418" s="121" t="str">
        <f t="shared" si="690"/>
        <v/>
      </c>
      <c r="AF1418" s="138" t="str">
        <f t="shared" si="691"/>
        <v/>
      </c>
      <c r="AG1418" s="122" t="str">
        <f t="shared" si="692"/>
        <v/>
      </c>
      <c r="AH1418" s="123" t="str">
        <f t="shared" si="693"/>
        <v/>
      </c>
      <c r="AI1418" s="139" t="str">
        <f>IF(AE:AE="","",IF(R1418="Refreshment Beverage",AK1418*(Rates!J$19/100),ROUND(SUM(AH1418*(Rates!$J$8/100)),4)))</f>
        <v/>
      </c>
      <c r="AJ1418" s="124" t="str">
        <f t="shared" si="694"/>
        <v/>
      </c>
      <c r="AK1418" s="125" t="str">
        <f t="shared" si="695"/>
        <v/>
      </c>
      <c r="AL1418" s="121" t="str">
        <f t="shared" si="696"/>
        <v/>
      </c>
      <c r="AM1418" s="138" t="str">
        <f>IF(AS1418="","",IF(R1418="Refreshment Beverage",ROUND(AS1418*Rates!K$19,4),ROUND(AO1418*(VLOOKUP(VALUE(Q1418),Rates!G$4:L$12,3,0)),4)))</f>
        <v/>
      </c>
      <c r="AN1418" s="126" t="str">
        <f>IF(AS1418="","",IF(R1418="Refreshment Beverage",AS1418*(Rates!J$19/100),MAX(AM1418,AB1418)))</f>
        <v/>
      </c>
      <c r="AO1418" s="127" t="str">
        <f t="shared" si="697"/>
        <v/>
      </c>
      <c r="AP1418" s="127" t="str">
        <f t="shared" si="698"/>
        <v/>
      </c>
      <c r="AQ1418" s="140" t="str">
        <f>IF(AS1418="","",IF(R1418="Refreshment Beverage",ROUND(SUM(VLOOKUP(Q:Q,Rates!G$15:L$19,3,0)*(AS1418-Y1418-Z1418-AA1418)),4),ROUND(SUM(Rates!$K$8*AS1418),4)))</f>
        <v/>
      </c>
      <c r="AR1418" s="139" t="str">
        <f t="shared" si="699"/>
        <v/>
      </c>
      <c r="AS1418" s="125" t="str">
        <f t="shared" si="700"/>
        <v/>
      </c>
      <c r="AT1418" s="121" t="str">
        <f t="shared" si="701"/>
        <v/>
      </c>
      <c r="AU1418" s="138" t="str">
        <f>IF(AX1418="","",IF(R1418="Refreshment Beverage",ROUND((BA1418-Y1418-Z1418-AA1418)*VLOOKUP(VALUE(Q1418),Rates!G$15:L$19,3,0),4),ROUND(AW1418*(VLOOKUP(VALUE(Q1418),Rates!G:L,3,0)),4)))</f>
        <v/>
      </c>
      <c r="AV1418" s="126" t="str">
        <f t="shared" si="702"/>
        <v/>
      </c>
      <c r="AW1418" s="127" t="str">
        <f t="shared" si="703"/>
        <v/>
      </c>
      <c r="AX1418" s="123" t="str">
        <f t="shared" si="704"/>
        <v/>
      </c>
      <c r="AY1418" s="140" t="str">
        <f>IF(AX1418="","",IF(R1418="Refreshment Beverage",ROUND(SUM(AX1418*Rates!K$19),4),ROUND(SUM(AX1418*(Rates!J$8/100)),4)))</f>
        <v/>
      </c>
      <c r="AZ1418" s="124" t="str">
        <f t="shared" si="705"/>
        <v/>
      </c>
      <c r="BA1418" s="125" t="str">
        <f t="shared" si="706"/>
        <v/>
      </c>
      <c r="BB1418" s="115"/>
      <c r="BC1418" s="143"/>
      <c r="BD1418" s="100"/>
      <c r="BE1418" s="100"/>
      <c r="BF1418" s="100"/>
      <c r="BG1418" s="100"/>
    </row>
    <row r="1419" spans="1:59" ht="12.75" customHeight="1" x14ac:dyDescent="0.2">
      <c r="A1419" s="144"/>
      <c r="B1419" s="141"/>
      <c r="C1419" s="141"/>
      <c r="D1419" s="142"/>
      <c r="E1419" s="142"/>
      <c r="F1419" s="142"/>
      <c r="G1419" s="142"/>
      <c r="H1419" s="142"/>
      <c r="I1419" s="129"/>
      <c r="J1419" s="130"/>
      <c r="K1419" s="131" t="str">
        <f t="shared" si="677"/>
        <v/>
      </c>
      <c r="L1419" s="132" t="str">
        <f t="shared" si="678"/>
        <v/>
      </c>
      <c r="M1419" s="133" t="str">
        <f t="shared" si="679"/>
        <v/>
      </c>
      <c r="N1419" s="134" t="str">
        <f>IFERROR(IF(B:B="","",IF(R1419="Beer",SUM(LOOKUP(2,1/(Rates!$B$3:$B$5&lt;=W1419)/(Rates!$C$3:$C$5&gt;=W1419),Rates!$D$3:$D$5)*(X1419/100)*W1419),IF(R1419="Refreshment Beverage",SUM(LOOKUP(2,1/(Rates!$B$7:$B$11&lt;=W1419)/(Rates!$C$7:$C$11&gt;=W1419),Rates!$D$7:$D$11)*(X1419/100)*W1419)))),"")</f>
        <v/>
      </c>
      <c r="O1419" s="134" t="str">
        <f t="shared" si="680"/>
        <v/>
      </c>
      <c r="P1419" s="116"/>
      <c r="Q1419" s="117" t="str">
        <f t="shared" si="681"/>
        <v/>
      </c>
      <c r="R1419" s="128" t="str">
        <f t="shared" si="682"/>
        <v/>
      </c>
      <c r="S1419" s="135" t="str">
        <f>IF(B1419="","",IF(R1419="Refreshment Beverage",VLOOKUP(VALUE(Q1419),Rates!G$15:L$19,2,0),VLOOKUP(VALUE(Q1419),Rates!G$4:L$12,2,0)))</f>
        <v/>
      </c>
      <c r="T1419" s="135" t="str">
        <f t="shared" si="683"/>
        <v/>
      </c>
      <c r="U1419" s="118" t="str">
        <f t="shared" si="684"/>
        <v/>
      </c>
      <c r="V1419" s="135" t="str">
        <f t="shared" si="685"/>
        <v/>
      </c>
      <c r="W1419" s="135" t="str">
        <f t="shared" si="686"/>
        <v/>
      </c>
      <c r="X1419" s="119" t="str">
        <f t="shared" si="687"/>
        <v/>
      </c>
      <c r="Y1419" s="120" t="str">
        <f>IF(B:B="","",IF(R1419="Refreshment Beverage",VLOOKUP(Q1419,Rates!G$15:L$19,6,0)*W1419,VLOOKUP(Q1419,Rates!G$4:L$12,6,0)*W1419))</f>
        <v/>
      </c>
      <c r="Z1419" s="120" t="str">
        <f t="shared" si="688"/>
        <v/>
      </c>
      <c r="AA1419" s="120" t="str">
        <f t="shared" si="689"/>
        <v/>
      </c>
      <c r="AB1419" s="136" t="str">
        <f>IF(B:B="","",IF(R1419="Refreshment Beverage","",IF(AND(R1419="Beer",Q1419=0),SUM(LOOKUP(2,1/(Rates!$B$15:$B$18&lt;=W1419)/(Rates!$C$15:$C$18&gt;=W1419),Rates!$D$15:$D$18)*W1419),VLOOKUP(VALUE(Q:Q),Rates!A:B,2,0)*W1419)))</f>
        <v/>
      </c>
      <c r="AC1419" s="136" t="str">
        <f>IF(B:B="","",IF(R1419="Refreshment Beverage","",IF(AND(R1419="Beer",Q1419=0),SUM(LOOKUP(2,1/(Rates!$B$15:$B$18&lt;=W1419)/(Rates!$C$15:$C$18&gt;=W1419),Rates!$E$15:$E$18)*W1419),VLOOKUP(VALUE(Q:Q),Rates!A:C,3,0)*W1419)))</f>
        <v/>
      </c>
      <c r="AD1419" s="137" t="str">
        <f>IFERROR(IF(B:B="","",IF(R1419="Beer","",IF(VALUE(Q1419)=0,VLOOKUP(VLOOKUP(B:B,#REF!,16,0),Rates!A:E,2,0),VLOOKUP(VALUE(Q1419),Rates!A$31:B$34,2,0)*W1419))),0)</f>
        <v/>
      </c>
      <c r="AE1419" s="121" t="str">
        <f t="shared" si="690"/>
        <v/>
      </c>
      <c r="AF1419" s="138" t="str">
        <f t="shared" si="691"/>
        <v/>
      </c>
      <c r="AG1419" s="122" t="str">
        <f t="shared" si="692"/>
        <v/>
      </c>
      <c r="AH1419" s="123" t="str">
        <f t="shared" si="693"/>
        <v/>
      </c>
      <c r="AI1419" s="139" t="str">
        <f>IF(AE:AE="","",IF(R1419="Refreshment Beverage",AK1419*(Rates!J$19/100),ROUND(SUM(AH1419*(Rates!$J$8/100)),4)))</f>
        <v/>
      </c>
      <c r="AJ1419" s="124" t="str">
        <f t="shared" si="694"/>
        <v/>
      </c>
      <c r="AK1419" s="125" t="str">
        <f t="shared" si="695"/>
        <v/>
      </c>
      <c r="AL1419" s="121" t="str">
        <f t="shared" si="696"/>
        <v/>
      </c>
      <c r="AM1419" s="138" t="str">
        <f>IF(AS1419="","",IF(R1419="Refreshment Beverage",ROUND(AS1419*Rates!K$19,4),ROUND(AO1419*(VLOOKUP(VALUE(Q1419),Rates!G$4:L$12,3,0)),4)))</f>
        <v/>
      </c>
      <c r="AN1419" s="126" t="str">
        <f>IF(AS1419="","",IF(R1419="Refreshment Beverage",AS1419*(Rates!J$19/100),MAX(AM1419,AB1419)))</f>
        <v/>
      </c>
      <c r="AO1419" s="127" t="str">
        <f t="shared" si="697"/>
        <v/>
      </c>
      <c r="AP1419" s="127" t="str">
        <f t="shared" si="698"/>
        <v/>
      </c>
      <c r="AQ1419" s="140" t="str">
        <f>IF(AS1419="","",IF(R1419="Refreshment Beverage",ROUND(SUM(VLOOKUP(Q:Q,Rates!G$15:L$19,3,0)*(AS1419-Y1419-Z1419-AA1419)),4),ROUND(SUM(Rates!$K$8*AS1419),4)))</f>
        <v/>
      </c>
      <c r="AR1419" s="139" t="str">
        <f t="shared" si="699"/>
        <v/>
      </c>
      <c r="AS1419" s="125" t="str">
        <f t="shared" si="700"/>
        <v/>
      </c>
      <c r="AT1419" s="121" t="str">
        <f t="shared" si="701"/>
        <v/>
      </c>
      <c r="AU1419" s="138" t="str">
        <f>IF(AX1419="","",IF(R1419="Refreshment Beverage",ROUND((BA1419-Y1419-Z1419-AA1419)*VLOOKUP(VALUE(Q1419),Rates!G$15:L$19,3,0),4),ROUND(AW1419*(VLOOKUP(VALUE(Q1419),Rates!G:L,3,0)),4)))</f>
        <v/>
      </c>
      <c r="AV1419" s="126" t="str">
        <f t="shared" si="702"/>
        <v/>
      </c>
      <c r="AW1419" s="127" t="str">
        <f t="shared" si="703"/>
        <v/>
      </c>
      <c r="AX1419" s="123" t="str">
        <f t="shared" si="704"/>
        <v/>
      </c>
      <c r="AY1419" s="140" t="str">
        <f>IF(AX1419="","",IF(R1419="Refreshment Beverage",ROUND(SUM(AX1419*Rates!K$19),4),ROUND(SUM(AX1419*(Rates!J$8/100)),4)))</f>
        <v/>
      </c>
      <c r="AZ1419" s="124" t="str">
        <f t="shared" si="705"/>
        <v/>
      </c>
      <c r="BA1419" s="125" t="str">
        <f t="shared" si="706"/>
        <v/>
      </c>
      <c r="BB1419" s="115"/>
      <c r="BC1419" s="143"/>
      <c r="BD1419" s="100"/>
      <c r="BE1419" s="100"/>
      <c r="BF1419" s="100"/>
      <c r="BG1419" s="100"/>
    </row>
    <row r="1420" spans="1:59" ht="12.75" customHeight="1" x14ac:dyDescent="0.2">
      <c r="A1420" s="144"/>
      <c r="B1420" s="141"/>
      <c r="C1420" s="141"/>
      <c r="D1420" s="142"/>
      <c r="E1420" s="142"/>
      <c r="F1420" s="142"/>
      <c r="G1420" s="142"/>
      <c r="H1420" s="142"/>
      <c r="I1420" s="129"/>
      <c r="J1420" s="130"/>
      <c r="K1420" s="131" t="str">
        <f t="shared" si="677"/>
        <v/>
      </c>
      <c r="L1420" s="132" t="str">
        <f t="shared" si="678"/>
        <v/>
      </c>
      <c r="M1420" s="133" t="str">
        <f t="shared" si="679"/>
        <v/>
      </c>
      <c r="N1420" s="134" t="str">
        <f>IFERROR(IF(B:B="","",IF(R1420="Beer",SUM(LOOKUP(2,1/(Rates!$B$3:$B$5&lt;=W1420)/(Rates!$C$3:$C$5&gt;=W1420),Rates!$D$3:$D$5)*(X1420/100)*W1420),IF(R1420="Refreshment Beverage",SUM(LOOKUP(2,1/(Rates!$B$7:$B$11&lt;=W1420)/(Rates!$C$7:$C$11&gt;=W1420),Rates!$D$7:$D$11)*(X1420/100)*W1420)))),"")</f>
        <v/>
      </c>
      <c r="O1420" s="134" t="str">
        <f t="shared" si="680"/>
        <v/>
      </c>
      <c r="P1420" s="116"/>
      <c r="Q1420" s="117" t="str">
        <f t="shared" si="681"/>
        <v/>
      </c>
      <c r="R1420" s="128" t="str">
        <f t="shared" si="682"/>
        <v/>
      </c>
      <c r="S1420" s="135" t="str">
        <f>IF(B1420="","",IF(R1420="Refreshment Beverage",VLOOKUP(VALUE(Q1420),Rates!G$15:L$19,2,0),VLOOKUP(VALUE(Q1420),Rates!G$4:L$12,2,0)))</f>
        <v/>
      </c>
      <c r="T1420" s="135" t="str">
        <f t="shared" si="683"/>
        <v/>
      </c>
      <c r="U1420" s="118" t="str">
        <f t="shared" si="684"/>
        <v/>
      </c>
      <c r="V1420" s="135" t="str">
        <f t="shared" si="685"/>
        <v/>
      </c>
      <c r="W1420" s="135" t="str">
        <f t="shared" si="686"/>
        <v/>
      </c>
      <c r="X1420" s="119" t="str">
        <f t="shared" si="687"/>
        <v/>
      </c>
      <c r="Y1420" s="120" t="str">
        <f>IF(B:B="","",IF(R1420="Refreshment Beverage",VLOOKUP(Q1420,Rates!G$15:L$19,6,0)*W1420,VLOOKUP(Q1420,Rates!G$4:L$12,6,0)*W1420))</f>
        <v/>
      </c>
      <c r="Z1420" s="120" t="str">
        <f t="shared" si="688"/>
        <v/>
      </c>
      <c r="AA1420" s="120" t="str">
        <f t="shared" si="689"/>
        <v/>
      </c>
      <c r="AB1420" s="136" t="str">
        <f>IF(B:B="","",IF(R1420="Refreshment Beverage","",IF(AND(R1420="Beer",Q1420=0),SUM(LOOKUP(2,1/(Rates!$B$15:$B$18&lt;=W1420)/(Rates!$C$15:$C$18&gt;=W1420),Rates!$D$15:$D$18)*W1420),VLOOKUP(VALUE(Q:Q),Rates!A:B,2,0)*W1420)))</f>
        <v/>
      </c>
      <c r="AC1420" s="136" t="str">
        <f>IF(B:B="","",IF(R1420="Refreshment Beverage","",IF(AND(R1420="Beer",Q1420=0),SUM(LOOKUP(2,1/(Rates!$B$15:$B$18&lt;=W1420)/(Rates!$C$15:$C$18&gt;=W1420),Rates!$E$15:$E$18)*W1420),VLOOKUP(VALUE(Q:Q),Rates!A:C,3,0)*W1420)))</f>
        <v/>
      </c>
      <c r="AD1420" s="137" t="str">
        <f>IFERROR(IF(B:B="","",IF(R1420="Beer","",IF(VALUE(Q1420)=0,VLOOKUP(VLOOKUP(B:B,#REF!,16,0),Rates!A:E,2,0),VLOOKUP(VALUE(Q1420),Rates!A$31:B$34,2,0)*W1420))),0)</f>
        <v/>
      </c>
      <c r="AE1420" s="121" t="str">
        <f t="shared" si="690"/>
        <v/>
      </c>
      <c r="AF1420" s="138" t="str">
        <f t="shared" si="691"/>
        <v/>
      </c>
      <c r="AG1420" s="122" t="str">
        <f t="shared" si="692"/>
        <v/>
      </c>
      <c r="AH1420" s="123" t="str">
        <f t="shared" si="693"/>
        <v/>
      </c>
      <c r="AI1420" s="139" t="str">
        <f>IF(AE:AE="","",IF(R1420="Refreshment Beverage",AK1420*(Rates!J$19/100),ROUND(SUM(AH1420*(Rates!$J$8/100)),4)))</f>
        <v/>
      </c>
      <c r="AJ1420" s="124" t="str">
        <f t="shared" si="694"/>
        <v/>
      </c>
      <c r="AK1420" s="125" t="str">
        <f t="shared" si="695"/>
        <v/>
      </c>
      <c r="AL1420" s="121" t="str">
        <f t="shared" si="696"/>
        <v/>
      </c>
      <c r="AM1420" s="138" t="str">
        <f>IF(AS1420="","",IF(R1420="Refreshment Beverage",ROUND(AS1420*Rates!K$19,4),ROUND(AO1420*(VLOOKUP(VALUE(Q1420),Rates!G$4:L$12,3,0)),4)))</f>
        <v/>
      </c>
      <c r="AN1420" s="126" t="str">
        <f>IF(AS1420="","",IF(R1420="Refreshment Beverage",AS1420*(Rates!J$19/100),MAX(AM1420,AB1420)))</f>
        <v/>
      </c>
      <c r="AO1420" s="127" t="str">
        <f t="shared" si="697"/>
        <v/>
      </c>
      <c r="AP1420" s="127" t="str">
        <f t="shared" si="698"/>
        <v/>
      </c>
      <c r="AQ1420" s="140" t="str">
        <f>IF(AS1420="","",IF(R1420="Refreshment Beverage",ROUND(SUM(VLOOKUP(Q:Q,Rates!G$15:L$19,3,0)*(AS1420-Y1420-Z1420-AA1420)),4),ROUND(SUM(Rates!$K$8*AS1420),4)))</f>
        <v/>
      </c>
      <c r="AR1420" s="139" t="str">
        <f t="shared" si="699"/>
        <v/>
      </c>
      <c r="AS1420" s="125" t="str">
        <f t="shared" si="700"/>
        <v/>
      </c>
      <c r="AT1420" s="121" t="str">
        <f t="shared" si="701"/>
        <v/>
      </c>
      <c r="AU1420" s="138" t="str">
        <f>IF(AX1420="","",IF(R1420="Refreshment Beverage",ROUND((BA1420-Y1420-Z1420-AA1420)*VLOOKUP(VALUE(Q1420),Rates!G$15:L$19,3,0),4),ROUND(AW1420*(VLOOKUP(VALUE(Q1420),Rates!G:L,3,0)),4)))</f>
        <v/>
      </c>
      <c r="AV1420" s="126" t="str">
        <f t="shared" si="702"/>
        <v/>
      </c>
      <c r="AW1420" s="127" t="str">
        <f t="shared" si="703"/>
        <v/>
      </c>
      <c r="AX1420" s="123" t="str">
        <f t="shared" si="704"/>
        <v/>
      </c>
      <c r="AY1420" s="140" t="str">
        <f>IF(AX1420="","",IF(R1420="Refreshment Beverage",ROUND(SUM(AX1420*Rates!K$19),4),ROUND(SUM(AX1420*(Rates!J$8/100)),4)))</f>
        <v/>
      </c>
      <c r="AZ1420" s="124" t="str">
        <f t="shared" si="705"/>
        <v/>
      </c>
      <c r="BA1420" s="125" t="str">
        <f t="shared" si="706"/>
        <v/>
      </c>
      <c r="BB1420" s="115"/>
      <c r="BC1420" s="143"/>
      <c r="BD1420" s="100"/>
      <c r="BE1420" s="100"/>
      <c r="BF1420" s="100"/>
      <c r="BG1420" s="100"/>
    </row>
    <row r="1421" spans="1:59" ht="12.75" customHeight="1" x14ac:dyDescent="0.2">
      <c r="A1421" s="144"/>
      <c r="B1421" s="141"/>
      <c r="C1421" s="141"/>
      <c r="D1421" s="142"/>
      <c r="E1421" s="142"/>
      <c r="F1421" s="142"/>
      <c r="G1421" s="142"/>
      <c r="H1421" s="142"/>
      <c r="I1421" s="129"/>
      <c r="J1421" s="130"/>
      <c r="K1421" s="131" t="str">
        <f t="shared" si="677"/>
        <v/>
      </c>
      <c r="L1421" s="132" t="str">
        <f t="shared" si="678"/>
        <v/>
      </c>
      <c r="M1421" s="133" t="str">
        <f t="shared" si="679"/>
        <v/>
      </c>
      <c r="N1421" s="134" t="str">
        <f>IFERROR(IF(B:B="","",IF(R1421="Beer",SUM(LOOKUP(2,1/(Rates!$B$3:$B$5&lt;=W1421)/(Rates!$C$3:$C$5&gt;=W1421),Rates!$D$3:$D$5)*(X1421/100)*W1421),IF(R1421="Refreshment Beverage",SUM(LOOKUP(2,1/(Rates!$B$7:$B$11&lt;=W1421)/(Rates!$C$7:$C$11&gt;=W1421),Rates!$D$7:$D$11)*(X1421/100)*W1421)))),"")</f>
        <v/>
      </c>
      <c r="O1421" s="134" t="str">
        <f t="shared" si="680"/>
        <v/>
      </c>
      <c r="P1421" s="116"/>
      <c r="Q1421" s="117" t="str">
        <f t="shared" si="681"/>
        <v/>
      </c>
      <c r="R1421" s="128" t="str">
        <f t="shared" si="682"/>
        <v/>
      </c>
      <c r="S1421" s="135" t="str">
        <f>IF(B1421="","",IF(R1421="Refreshment Beverage",VLOOKUP(VALUE(Q1421),Rates!G$15:L$19,2,0),VLOOKUP(VALUE(Q1421),Rates!G$4:L$12,2,0)))</f>
        <v/>
      </c>
      <c r="T1421" s="135" t="str">
        <f t="shared" si="683"/>
        <v/>
      </c>
      <c r="U1421" s="118" t="str">
        <f t="shared" si="684"/>
        <v/>
      </c>
      <c r="V1421" s="135" t="str">
        <f t="shared" si="685"/>
        <v/>
      </c>
      <c r="W1421" s="135" t="str">
        <f t="shared" si="686"/>
        <v/>
      </c>
      <c r="X1421" s="119" t="str">
        <f t="shared" si="687"/>
        <v/>
      </c>
      <c r="Y1421" s="120" t="str">
        <f>IF(B:B="","",IF(R1421="Refreshment Beverage",VLOOKUP(Q1421,Rates!G$15:L$19,6,0)*W1421,VLOOKUP(Q1421,Rates!G$4:L$12,6,0)*W1421))</f>
        <v/>
      </c>
      <c r="Z1421" s="120" t="str">
        <f t="shared" si="688"/>
        <v/>
      </c>
      <c r="AA1421" s="120" t="str">
        <f t="shared" si="689"/>
        <v/>
      </c>
      <c r="AB1421" s="136" t="str">
        <f>IF(B:B="","",IF(R1421="Refreshment Beverage","",IF(AND(R1421="Beer",Q1421=0),SUM(LOOKUP(2,1/(Rates!$B$15:$B$18&lt;=W1421)/(Rates!$C$15:$C$18&gt;=W1421),Rates!$D$15:$D$18)*W1421),VLOOKUP(VALUE(Q:Q),Rates!A:B,2,0)*W1421)))</f>
        <v/>
      </c>
      <c r="AC1421" s="136" t="str">
        <f>IF(B:B="","",IF(R1421="Refreshment Beverage","",IF(AND(R1421="Beer",Q1421=0),SUM(LOOKUP(2,1/(Rates!$B$15:$B$18&lt;=W1421)/(Rates!$C$15:$C$18&gt;=W1421),Rates!$E$15:$E$18)*W1421),VLOOKUP(VALUE(Q:Q),Rates!A:C,3,0)*W1421)))</f>
        <v/>
      </c>
      <c r="AD1421" s="137" t="str">
        <f>IFERROR(IF(B:B="","",IF(R1421="Beer","",IF(VALUE(Q1421)=0,VLOOKUP(VLOOKUP(B:B,#REF!,16,0),Rates!A:E,2,0),VLOOKUP(VALUE(Q1421),Rates!A$31:B$34,2,0)*W1421))),0)</f>
        <v/>
      </c>
      <c r="AE1421" s="121" t="str">
        <f t="shared" si="690"/>
        <v/>
      </c>
      <c r="AF1421" s="138" t="str">
        <f t="shared" si="691"/>
        <v/>
      </c>
      <c r="AG1421" s="122" t="str">
        <f t="shared" si="692"/>
        <v/>
      </c>
      <c r="AH1421" s="123" t="str">
        <f t="shared" si="693"/>
        <v/>
      </c>
      <c r="AI1421" s="139" t="str">
        <f>IF(AE:AE="","",IF(R1421="Refreshment Beverage",AK1421*(Rates!J$19/100),ROUND(SUM(AH1421*(Rates!$J$8/100)),4)))</f>
        <v/>
      </c>
      <c r="AJ1421" s="124" t="str">
        <f t="shared" si="694"/>
        <v/>
      </c>
      <c r="AK1421" s="125" t="str">
        <f t="shared" si="695"/>
        <v/>
      </c>
      <c r="AL1421" s="121" t="str">
        <f t="shared" si="696"/>
        <v/>
      </c>
      <c r="AM1421" s="138" t="str">
        <f>IF(AS1421="","",IF(R1421="Refreshment Beverage",ROUND(AS1421*Rates!K$19,4),ROUND(AO1421*(VLOOKUP(VALUE(Q1421),Rates!G$4:L$12,3,0)),4)))</f>
        <v/>
      </c>
      <c r="AN1421" s="126" t="str">
        <f>IF(AS1421="","",IF(R1421="Refreshment Beverage",AS1421*(Rates!J$19/100),MAX(AM1421,AB1421)))</f>
        <v/>
      </c>
      <c r="AO1421" s="127" t="str">
        <f t="shared" si="697"/>
        <v/>
      </c>
      <c r="AP1421" s="127" t="str">
        <f t="shared" si="698"/>
        <v/>
      </c>
      <c r="AQ1421" s="140" t="str">
        <f>IF(AS1421="","",IF(R1421="Refreshment Beverage",ROUND(SUM(VLOOKUP(Q:Q,Rates!G$15:L$19,3,0)*(AS1421-Y1421-Z1421-AA1421)),4),ROUND(SUM(Rates!$K$8*AS1421),4)))</f>
        <v/>
      </c>
      <c r="AR1421" s="139" t="str">
        <f t="shared" si="699"/>
        <v/>
      </c>
      <c r="AS1421" s="125" t="str">
        <f t="shared" si="700"/>
        <v/>
      </c>
      <c r="AT1421" s="121" t="str">
        <f t="shared" si="701"/>
        <v/>
      </c>
      <c r="AU1421" s="138" t="str">
        <f>IF(AX1421="","",IF(R1421="Refreshment Beverage",ROUND((BA1421-Y1421-Z1421-AA1421)*VLOOKUP(VALUE(Q1421),Rates!G$15:L$19,3,0),4),ROUND(AW1421*(VLOOKUP(VALUE(Q1421),Rates!G:L,3,0)),4)))</f>
        <v/>
      </c>
      <c r="AV1421" s="126" t="str">
        <f t="shared" si="702"/>
        <v/>
      </c>
      <c r="AW1421" s="127" t="str">
        <f t="shared" si="703"/>
        <v/>
      </c>
      <c r="AX1421" s="123" t="str">
        <f t="shared" si="704"/>
        <v/>
      </c>
      <c r="AY1421" s="140" t="str">
        <f>IF(AX1421="","",IF(R1421="Refreshment Beverage",ROUND(SUM(AX1421*Rates!K$19),4),ROUND(SUM(AX1421*(Rates!J$8/100)),4)))</f>
        <v/>
      </c>
      <c r="AZ1421" s="124" t="str">
        <f t="shared" si="705"/>
        <v/>
      </c>
      <c r="BA1421" s="125" t="str">
        <f t="shared" si="706"/>
        <v/>
      </c>
      <c r="BB1421" s="115"/>
      <c r="BC1421" s="143"/>
      <c r="BD1421" s="100"/>
      <c r="BE1421" s="100"/>
      <c r="BF1421" s="100"/>
      <c r="BG1421" s="100"/>
    </row>
    <row r="1422" spans="1:59" ht="12.75" customHeight="1" x14ac:dyDescent="0.2">
      <c r="A1422" s="144"/>
      <c r="B1422" s="141"/>
      <c r="C1422" s="141"/>
      <c r="D1422" s="142"/>
      <c r="E1422" s="142"/>
      <c r="F1422" s="142"/>
      <c r="G1422" s="142"/>
      <c r="H1422" s="142"/>
      <c r="I1422" s="129"/>
      <c r="J1422" s="130"/>
      <c r="K1422" s="131" t="str">
        <f t="shared" si="677"/>
        <v/>
      </c>
      <c r="L1422" s="132" t="str">
        <f t="shared" si="678"/>
        <v/>
      </c>
      <c r="M1422" s="133" t="str">
        <f t="shared" si="679"/>
        <v/>
      </c>
      <c r="N1422" s="134" t="str">
        <f>IFERROR(IF(B:B="","",IF(R1422="Beer",SUM(LOOKUP(2,1/(Rates!$B$3:$B$5&lt;=W1422)/(Rates!$C$3:$C$5&gt;=W1422),Rates!$D$3:$D$5)*(X1422/100)*W1422),IF(R1422="Refreshment Beverage",SUM(LOOKUP(2,1/(Rates!$B$7:$B$11&lt;=W1422)/(Rates!$C$7:$C$11&gt;=W1422),Rates!$D$7:$D$11)*(X1422/100)*W1422)))),"")</f>
        <v/>
      </c>
      <c r="O1422" s="134" t="str">
        <f t="shared" si="680"/>
        <v/>
      </c>
      <c r="P1422" s="116"/>
      <c r="Q1422" s="117" t="str">
        <f t="shared" si="681"/>
        <v/>
      </c>
      <c r="R1422" s="128" t="str">
        <f t="shared" si="682"/>
        <v/>
      </c>
      <c r="S1422" s="135" t="str">
        <f>IF(B1422="","",IF(R1422="Refreshment Beverage",VLOOKUP(VALUE(Q1422),Rates!G$15:L$19,2,0),VLOOKUP(VALUE(Q1422),Rates!G$4:L$12,2,0)))</f>
        <v/>
      </c>
      <c r="T1422" s="135" t="str">
        <f t="shared" si="683"/>
        <v/>
      </c>
      <c r="U1422" s="118" t="str">
        <f t="shared" si="684"/>
        <v/>
      </c>
      <c r="V1422" s="135" t="str">
        <f t="shared" si="685"/>
        <v/>
      </c>
      <c r="W1422" s="135" t="str">
        <f t="shared" si="686"/>
        <v/>
      </c>
      <c r="X1422" s="119" t="str">
        <f t="shared" si="687"/>
        <v/>
      </c>
      <c r="Y1422" s="120" t="str">
        <f>IF(B:B="","",IF(R1422="Refreshment Beverage",VLOOKUP(Q1422,Rates!G$15:L$19,6,0)*W1422,VLOOKUP(Q1422,Rates!G$4:L$12,6,0)*W1422))</f>
        <v/>
      </c>
      <c r="Z1422" s="120" t="str">
        <f t="shared" si="688"/>
        <v/>
      </c>
      <c r="AA1422" s="120" t="str">
        <f t="shared" si="689"/>
        <v/>
      </c>
      <c r="AB1422" s="136" t="str">
        <f>IF(B:B="","",IF(R1422="Refreshment Beverage","",IF(AND(R1422="Beer",Q1422=0),SUM(LOOKUP(2,1/(Rates!$B$15:$B$18&lt;=W1422)/(Rates!$C$15:$C$18&gt;=W1422),Rates!$D$15:$D$18)*W1422),VLOOKUP(VALUE(Q:Q),Rates!A:B,2,0)*W1422)))</f>
        <v/>
      </c>
      <c r="AC1422" s="136" t="str">
        <f>IF(B:B="","",IF(R1422="Refreshment Beverage","",IF(AND(R1422="Beer",Q1422=0),SUM(LOOKUP(2,1/(Rates!$B$15:$B$18&lt;=W1422)/(Rates!$C$15:$C$18&gt;=W1422),Rates!$E$15:$E$18)*W1422),VLOOKUP(VALUE(Q:Q),Rates!A:C,3,0)*W1422)))</f>
        <v/>
      </c>
      <c r="AD1422" s="137" t="str">
        <f>IFERROR(IF(B:B="","",IF(R1422="Beer","",IF(VALUE(Q1422)=0,VLOOKUP(VLOOKUP(B:B,#REF!,16,0),Rates!A:E,2,0),VLOOKUP(VALUE(Q1422),Rates!A$31:B$34,2,0)*W1422))),0)</f>
        <v/>
      </c>
      <c r="AE1422" s="121" t="str">
        <f t="shared" si="690"/>
        <v/>
      </c>
      <c r="AF1422" s="138" t="str">
        <f t="shared" si="691"/>
        <v/>
      </c>
      <c r="AG1422" s="122" t="str">
        <f t="shared" si="692"/>
        <v/>
      </c>
      <c r="AH1422" s="123" t="str">
        <f t="shared" si="693"/>
        <v/>
      </c>
      <c r="AI1422" s="139" t="str">
        <f>IF(AE:AE="","",IF(R1422="Refreshment Beverage",AK1422*(Rates!J$19/100),ROUND(SUM(AH1422*(Rates!$J$8/100)),4)))</f>
        <v/>
      </c>
      <c r="AJ1422" s="124" t="str">
        <f t="shared" si="694"/>
        <v/>
      </c>
      <c r="AK1422" s="125" t="str">
        <f t="shared" si="695"/>
        <v/>
      </c>
      <c r="AL1422" s="121" t="str">
        <f t="shared" si="696"/>
        <v/>
      </c>
      <c r="AM1422" s="138" t="str">
        <f>IF(AS1422="","",IF(R1422="Refreshment Beverage",ROUND(AS1422*Rates!K$19,4),ROUND(AO1422*(VLOOKUP(VALUE(Q1422),Rates!G$4:L$12,3,0)),4)))</f>
        <v/>
      </c>
      <c r="AN1422" s="126" t="str">
        <f>IF(AS1422="","",IF(R1422="Refreshment Beverage",AS1422*(Rates!J$19/100),MAX(AM1422,AB1422)))</f>
        <v/>
      </c>
      <c r="AO1422" s="127" t="str">
        <f t="shared" si="697"/>
        <v/>
      </c>
      <c r="AP1422" s="127" t="str">
        <f t="shared" si="698"/>
        <v/>
      </c>
      <c r="AQ1422" s="140" t="str">
        <f>IF(AS1422="","",IF(R1422="Refreshment Beverage",ROUND(SUM(VLOOKUP(Q:Q,Rates!G$15:L$19,3,0)*(AS1422-Y1422-Z1422-AA1422)),4),ROUND(SUM(Rates!$K$8*AS1422),4)))</f>
        <v/>
      </c>
      <c r="AR1422" s="139" t="str">
        <f t="shared" si="699"/>
        <v/>
      </c>
      <c r="AS1422" s="125" t="str">
        <f t="shared" si="700"/>
        <v/>
      </c>
      <c r="AT1422" s="121" t="str">
        <f t="shared" si="701"/>
        <v/>
      </c>
      <c r="AU1422" s="138" t="str">
        <f>IF(AX1422="","",IF(R1422="Refreshment Beverage",ROUND((BA1422-Y1422-Z1422-AA1422)*VLOOKUP(VALUE(Q1422),Rates!G$15:L$19,3,0),4),ROUND(AW1422*(VLOOKUP(VALUE(Q1422),Rates!G:L,3,0)),4)))</f>
        <v/>
      </c>
      <c r="AV1422" s="126" t="str">
        <f t="shared" si="702"/>
        <v/>
      </c>
      <c r="AW1422" s="127" t="str">
        <f t="shared" si="703"/>
        <v/>
      </c>
      <c r="AX1422" s="123" t="str">
        <f t="shared" si="704"/>
        <v/>
      </c>
      <c r="AY1422" s="140" t="str">
        <f>IF(AX1422="","",IF(R1422="Refreshment Beverage",ROUND(SUM(AX1422*Rates!K$19),4),ROUND(SUM(AX1422*(Rates!J$8/100)),4)))</f>
        <v/>
      </c>
      <c r="AZ1422" s="124" t="str">
        <f t="shared" si="705"/>
        <v/>
      </c>
      <c r="BA1422" s="125" t="str">
        <f t="shared" si="706"/>
        <v/>
      </c>
      <c r="BB1422" s="115"/>
      <c r="BC1422" s="143"/>
      <c r="BD1422" s="100"/>
      <c r="BE1422" s="100"/>
      <c r="BF1422" s="100"/>
      <c r="BG1422" s="100"/>
    </row>
    <row r="1423" spans="1:59" ht="12.75" customHeight="1" x14ac:dyDescent="0.2">
      <c r="A1423" s="144"/>
      <c r="B1423" s="141"/>
      <c r="C1423" s="141"/>
      <c r="D1423" s="142"/>
      <c r="E1423" s="142"/>
      <c r="F1423" s="142"/>
      <c r="G1423" s="142"/>
      <c r="H1423" s="142"/>
      <c r="I1423" s="129"/>
      <c r="J1423" s="130"/>
      <c r="K1423" s="131" t="str">
        <f t="shared" si="677"/>
        <v/>
      </c>
      <c r="L1423" s="132" t="str">
        <f t="shared" si="678"/>
        <v/>
      </c>
      <c r="M1423" s="133" t="str">
        <f t="shared" si="679"/>
        <v/>
      </c>
      <c r="N1423" s="134" t="str">
        <f>IFERROR(IF(B:B="","",IF(R1423="Beer",SUM(LOOKUP(2,1/(Rates!$B$3:$B$5&lt;=W1423)/(Rates!$C$3:$C$5&gt;=W1423),Rates!$D$3:$D$5)*(X1423/100)*W1423),IF(R1423="Refreshment Beverage",SUM(LOOKUP(2,1/(Rates!$B$7:$B$11&lt;=W1423)/(Rates!$C$7:$C$11&gt;=W1423),Rates!$D$7:$D$11)*(X1423/100)*W1423)))),"")</f>
        <v/>
      </c>
      <c r="O1423" s="134" t="str">
        <f t="shared" si="680"/>
        <v/>
      </c>
      <c r="P1423" s="116"/>
      <c r="Q1423" s="117" t="str">
        <f t="shared" si="681"/>
        <v/>
      </c>
      <c r="R1423" s="128" t="str">
        <f t="shared" si="682"/>
        <v/>
      </c>
      <c r="S1423" s="135" t="str">
        <f>IF(B1423="","",IF(R1423="Refreshment Beverage",VLOOKUP(VALUE(Q1423),Rates!G$15:L$19,2,0),VLOOKUP(VALUE(Q1423),Rates!G$4:L$12,2,0)))</f>
        <v/>
      </c>
      <c r="T1423" s="135" t="str">
        <f t="shared" si="683"/>
        <v/>
      </c>
      <c r="U1423" s="118" t="str">
        <f t="shared" si="684"/>
        <v/>
      </c>
      <c r="V1423" s="135" t="str">
        <f t="shared" si="685"/>
        <v/>
      </c>
      <c r="W1423" s="135" t="str">
        <f t="shared" si="686"/>
        <v/>
      </c>
      <c r="X1423" s="119" t="str">
        <f t="shared" si="687"/>
        <v/>
      </c>
      <c r="Y1423" s="120" t="str">
        <f>IF(B:B="","",IF(R1423="Refreshment Beverage",VLOOKUP(Q1423,Rates!G$15:L$19,6,0)*W1423,VLOOKUP(Q1423,Rates!G$4:L$12,6,0)*W1423))</f>
        <v/>
      </c>
      <c r="Z1423" s="120" t="str">
        <f t="shared" si="688"/>
        <v/>
      </c>
      <c r="AA1423" s="120" t="str">
        <f t="shared" si="689"/>
        <v/>
      </c>
      <c r="AB1423" s="136" t="str">
        <f>IF(B:B="","",IF(R1423="Refreshment Beverage","",IF(AND(R1423="Beer",Q1423=0),SUM(LOOKUP(2,1/(Rates!$B$15:$B$18&lt;=W1423)/(Rates!$C$15:$C$18&gt;=W1423),Rates!$D$15:$D$18)*W1423),VLOOKUP(VALUE(Q:Q),Rates!A:B,2,0)*W1423)))</f>
        <v/>
      </c>
      <c r="AC1423" s="136" t="str">
        <f>IF(B:B="","",IF(R1423="Refreshment Beverage","",IF(AND(R1423="Beer",Q1423=0),SUM(LOOKUP(2,1/(Rates!$B$15:$B$18&lt;=W1423)/(Rates!$C$15:$C$18&gt;=W1423),Rates!$E$15:$E$18)*W1423),VLOOKUP(VALUE(Q:Q),Rates!A:C,3,0)*W1423)))</f>
        <v/>
      </c>
      <c r="AD1423" s="137" t="str">
        <f>IFERROR(IF(B:B="","",IF(R1423="Beer","",IF(VALUE(Q1423)=0,VLOOKUP(VLOOKUP(B:B,#REF!,16,0),Rates!A:E,2,0),VLOOKUP(VALUE(Q1423),Rates!A$31:B$34,2,0)*W1423))),0)</f>
        <v/>
      </c>
      <c r="AE1423" s="121" t="str">
        <f t="shared" si="690"/>
        <v/>
      </c>
      <c r="AF1423" s="138" t="str">
        <f t="shared" si="691"/>
        <v/>
      </c>
      <c r="AG1423" s="122" t="str">
        <f t="shared" si="692"/>
        <v/>
      </c>
      <c r="AH1423" s="123" t="str">
        <f t="shared" si="693"/>
        <v/>
      </c>
      <c r="AI1423" s="139" t="str">
        <f>IF(AE:AE="","",IF(R1423="Refreshment Beverage",AK1423*(Rates!J$19/100),ROUND(SUM(AH1423*(Rates!$J$8/100)),4)))</f>
        <v/>
      </c>
      <c r="AJ1423" s="124" t="str">
        <f t="shared" si="694"/>
        <v/>
      </c>
      <c r="AK1423" s="125" t="str">
        <f t="shared" si="695"/>
        <v/>
      </c>
      <c r="AL1423" s="121" t="str">
        <f t="shared" si="696"/>
        <v/>
      </c>
      <c r="AM1423" s="138" t="str">
        <f>IF(AS1423="","",IF(R1423="Refreshment Beverage",ROUND(AS1423*Rates!K$19,4),ROUND(AO1423*(VLOOKUP(VALUE(Q1423),Rates!G$4:L$12,3,0)),4)))</f>
        <v/>
      </c>
      <c r="AN1423" s="126" t="str">
        <f>IF(AS1423="","",IF(R1423="Refreshment Beverage",AS1423*(Rates!J$19/100),MAX(AM1423,AB1423)))</f>
        <v/>
      </c>
      <c r="AO1423" s="127" t="str">
        <f t="shared" si="697"/>
        <v/>
      </c>
      <c r="AP1423" s="127" t="str">
        <f t="shared" si="698"/>
        <v/>
      </c>
      <c r="AQ1423" s="140" t="str">
        <f>IF(AS1423="","",IF(R1423="Refreshment Beverage",ROUND(SUM(VLOOKUP(Q:Q,Rates!G$15:L$19,3,0)*(AS1423-Y1423-Z1423-AA1423)),4),ROUND(SUM(Rates!$K$8*AS1423),4)))</f>
        <v/>
      </c>
      <c r="AR1423" s="139" t="str">
        <f t="shared" si="699"/>
        <v/>
      </c>
      <c r="AS1423" s="125" t="str">
        <f t="shared" si="700"/>
        <v/>
      </c>
      <c r="AT1423" s="121" t="str">
        <f t="shared" si="701"/>
        <v/>
      </c>
      <c r="AU1423" s="138" t="str">
        <f>IF(AX1423="","",IF(R1423="Refreshment Beverage",ROUND((BA1423-Y1423-Z1423-AA1423)*VLOOKUP(VALUE(Q1423),Rates!G$15:L$19,3,0),4),ROUND(AW1423*(VLOOKUP(VALUE(Q1423),Rates!G:L,3,0)),4)))</f>
        <v/>
      </c>
      <c r="AV1423" s="126" t="str">
        <f t="shared" si="702"/>
        <v/>
      </c>
      <c r="AW1423" s="127" t="str">
        <f t="shared" si="703"/>
        <v/>
      </c>
      <c r="AX1423" s="123" t="str">
        <f t="shared" si="704"/>
        <v/>
      </c>
      <c r="AY1423" s="140" t="str">
        <f>IF(AX1423="","",IF(R1423="Refreshment Beverage",ROUND(SUM(AX1423*Rates!K$19),4),ROUND(SUM(AX1423*(Rates!J$8/100)),4)))</f>
        <v/>
      </c>
      <c r="AZ1423" s="124" t="str">
        <f t="shared" si="705"/>
        <v/>
      </c>
      <c r="BA1423" s="125" t="str">
        <f t="shared" si="706"/>
        <v/>
      </c>
      <c r="BB1423" s="115"/>
      <c r="BC1423" s="143"/>
      <c r="BD1423" s="100"/>
      <c r="BE1423" s="100"/>
      <c r="BF1423" s="100"/>
      <c r="BG1423" s="100"/>
    </row>
    <row r="1424" spans="1:59" ht="12.75" customHeight="1" x14ac:dyDescent="0.2">
      <c r="A1424" s="144"/>
      <c r="B1424" s="141"/>
      <c r="C1424" s="141"/>
      <c r="D1424" s="142"/>
      <c r="E1424" s="142"/>
      <c r="F1424" s="142"/>
      <c r="G1424" s="142"/>
      <c r="H1424" s="142"/>
      <c r="I1424" s="129"/>
      <c r="J1424" s="130"/>
      <c r="K1424" s="131" t="str">
        <f t="shared" si="677"/>
        <v/>
      </c>
      <c r="L1424" s="132" t="str">
        <f t="shared" si="678"/>
        <v/>
      </c>
      <c r="M1424" s="133" t="str">
        <f t="shared" si="679"/>
        <v/>
      </c>
      <c r="N1424" s="134" t="str">
        <f>IFERROR(IF(B:B="","",IF(R1424="Beer",SUM(LOOKUP(2,1/(Rates!$B$3:$B$5&lt;=W1424)/(Rates!$C$3:$C$5&gt;=W1424),Rates!$D$3:$D$5)*(X1424/100)*W1424),IF(R1424="Refreshment Beverage",SUM(LOOKUP(2,1/(Rates!$B$7:$B$11&lt;=W1424)/(Rates!$C$7:$C$11&gt;=W1424),Rates!$D$7:$D$11)*(X1424/100)*W1424)))),"")</f>
        <v/>
      </c>
      <c r="O1424" s="134" t="str">
        <f t="shared" si="680"/>
        <v/>
      </c>
      <c r="P1424" s="116"/>
      <c r="Q1424" s="117" t="str">
        <f t="shared" si="681"/>
        <v/>
      </c>
      <c r="R1424" s="128" t="str">
        <f t="shared" si="682"/>
        <v/>
      </c>
      <c r="S1424" s="135" t="str">
        <f>IF(B1424="","",IF(R1424="Refreshment Beverage",VLOOKUP(VALUE(Q1424),Rates!G$15:L$19,2,0),VLOOKUP(VALUE(Q1424),Rates!G$4:L$12,2,0)))</f>
        <v/>
      </c>
      <c r="T1424" s="135" t="str">
        <f t="shared" si="683"/>
        <v/>
      </c>
      <c r="U1424" s="118" t="str">
        <f t="shared" si="684"/>
        <v/>
      </c>
      <c r="V1424" s="135" t="str">
        <f t="shared" si="685"/>
        <v/>
      </c>
      <c r="W1424" s="135" t="str">
        <f t="shared" si="686"/>
        <v/>
      </c>
      <c r="X1424" s="119" t="str">
        <f t="shared" si="687"/>
        <v/>
      </c>
      <c r="Y1424" s="120" t="str">
        <f>IF(B:B="","",IF(R1424="Refreshment Beverage",VLOOKUP(Q1424,Rates!G$15:L$19,6,0)*W1424,VLOOKUP(Q1424,Rates!G$4:L$12,6,0)*W1424))</f>
        <v/>
      </c>
      <c r="Z1424" s="120" t="str">
        <f t="shared" si="688"/>
        <v/>
      </c>
      <c r="AA1424" s="120" t="str">
        <f t="shared" si="689"/>
        <v/>
      </c>
      <c r="AB1424" s="136" t="str">
        <f>IF(B:B="","",IF(R1424="Refreshment Beverage","",IF(AND(R1424="Beer",Q1424=0),SUM(LOOKUP(2,1/(Rates!$B$15:$B$18&lt;=W1424)/(Rates!$C$15:$C$18&gt;=W1424),Rates!$D$15:$D$18)*W1424),VLOOKUP(VALUE(Q:Q),Rates!A:B,2,0)*W1424)))</f>
        <v/>
      </c>
      <c r="AC1424" s="136" t="str">
        <f>IF(B:B="","",IF(R1424="Refreshment Beverage","",IF(AND(R1424="Beer",Q1424=0),SUM(LOOKUP(2,1/(Rates!$B$15:$B$18&lt;=W1424)/(Rates!$C$15:$C$18&gt;=W1424),Rates!$E$15:$E$18)*W1424),VLOOKUP(VALUE(Q:Q),Rates!A:C,3,0)*W1424)))</f>
        <v/>
      </c>
      <c r="AD1424" s="137" t="str">
        <f>IFERROR(IF(B:B="","",IF(R1424="Beer","",IF(VALUE(Q1424)=0,VLOOKUP(VLOOKUP(B:B,#REF!,16,0),Rates!A:E,2,0),VLOOKUP(VALUE(Q1424),Rates!A$31:B$34,2,0)*W1424))),0)</f>
        <v/>
      </c>
      <c r="AE1424" s="121" t="str">
        <f t="shared" si="690"/>
        <v/>
      </c>
      <c r="AF1424" s="138" t="str">
        <f t="shared" si="691"/>
        <v/>
      </c>
      <c r="AG1424" s="122" t="str">
        <f t="shared" si="692"/>
        <v/>
      </c>
      <c r="AH1424" s="123" t="str">
        <f t="shared" si="693"/>
        <v/>
      </c>
      <c r="AI1424" s="139" t="str">
        <f>IF(AE:AE="","",IF(R1424="Refreshment Beverage",AK1424*(Rates!J$19/100),ROUND(SUM(AH1424*(Rates!$J$8/100)),4)))</f>
        <v/>
      </c>
      <c r="AJ1424" s="124" t="str">
        <f t="shared" si="694"/>
        <v/>
      </c>
      <c r="AK1424" s="125" t="str">
        <f t="shared" si="695"/>
        <v/>
      </c>
      <c r="AL1424" s="121" t="str">
        <f t="shared" si="696"/>
        <v/>
      </c>
      <c r="AM1424" s="138" t="str">
        <f>IF(AS1424="","",IF(R1424="Refreshment Beverage",ROUND(AS1424*Rates!K$19,4),ROUND(AO1424*(VLOOKUP(VALUE(Q1424),Rates!G$4:L$12,3,0)),4)))</f>
        <v/>
      </c>
      <c r="AN1424" s="126" t="str">
        <f>IF(AS1424="","",IF(R1424="Refreshment Beverage",AS1424*(Rates!J$19/100),MAX(AM1424,AB1424)))</f>
        <v/>
      </c>
      <c r="AO1424" s="127" t="str">
        <f t="shared" si="697"/>
        <v/>
      </c>
      <c r="AP1424" s="127" t="str">
        <f t="shared" si="698"/>
        <v/>
      </c>
      <c r="AQ1424" s="140" t="str">
        <f>IF(AS1424="","",IF(R1424="Refreshment Beverage",ROUND(SUM(VLOOKUP(Q:Q,Rates!G$15:L$19,3,0)*(AS1424-Y1424-Z1424-AA1424)),4),ROUND(SUM(Rates!$K$8*AS1424),4)))</f>
        <v/>
      </c>
      <c r="AR1424" s="139" t="str">
        <f t="shared" si="699"/>
        <v/>
      </c>
      <c r="AS1424" s="125" t="str">
        <f t="shared" si="700"/>
        <v/>
      </c>
      <c r="AT1424" s="121" t="str">
        <f t="shared" si="701"/>
        <v/>
      </c>
      <c r="AU1424" s="138" t="str">
        <f>IF(AX1424="","",IF(R1424="Refreshment Beverage",ROUND((BA1424-Y1424-Z1424-AA1424)*VLOOKUP(VALUE(Q1424),Rates!G$15:L$19,3,0),4),ROUND(AW1424*(VLOOKUP(VALUE(Q1424),Rates!G:L,3,0)),4)))</f>
        <v/>
      </c>
      <c r="AV1424" s="126" t="str">
        <f t="shared" si="702"/>
        <v/>
      </c>
      <c r="AW1424" s="127" t="str">
        <f t="shared" si="703"/>
        <v/>
      </c>
      <c r="AX1424" s="123" t="str">
        <f t="shared" si="704"/>
        <v/>
      </c>
      <c r="AY1424" s="140" t="str">
        <f>IF(AX1424="","",IF(R1424="Refreshment Beverage",ROUND(SUM(AX1424*Rates!K$19),4),ROUND(SUM(AX1424*(Rates!J$8/100)),4)))</f>
        <v/>
      </c>
      <c r="AZ1424" s="124" t="str">
        <f t="shared" si="705"/>
        <v/>
      </c>
      <c r="BA1424" s="125" t="str">
        <f t="shared" si="706"/>
        <v/>
      </c>
      <c r="BB1424" s="115"/>
      <c r="BC1424" s="143"/>
      <c r="BD1424" s="100"/>
      <c r="BE1424" s="100"/>
      <c r="BF1424" s="100"/>
      <c r="BG1424" s="100"/>
    </row>
    <row r="1425" spans="1:59" ht="12.75" customHeight="1" x14ac:dyDescent="0.2">
      <c r="A1425" s="144"/>
      <c r="B1425" s="141"/>
      <c r="C1425" s="141"/>
      <c r="D1425" s="142"/>
      <c r="E1425" s="142"/>
      <c r="F1425" s="142"/>
      <c r="G1425" s="142"/>
      <c r="H1425" s="142"/>
      <c r="I1425" s="129"/>
      <c r="J1425" s="130"/>
      <c r="K1425" s="131" t="str">
        <f t="shared" si="677"/>
        <v/>
      </c>
      <c r="L1425" s="132" t="str">
        <f t="shared" si="678"/>
        <v/>
      </c>
      <c r="M1425" s="133" t="str">
        <f t="shared" si="679"/>
        <v/>
      </c>
      <c r="N1425" s="134" t="str">
        <f>IFERROR(IF(B:B="","",IF(R1425="Beer",SUM(LOOKUP(2,1/(Rates!$B$3:$B$5&lt;=W1425)/(Rates!$C$3:$C$5&gt;=W1425),Rates!$D$3:$D$5)*(X1425/100)*W1425),IF(R1425="Refreshment Beverage",SUM(LOOKUP(2,1/(Rates!$B$7:$B$11&lt;=W1425)/(Rates!$C$7:$C$11&gt;=W1425),Rates!$D$7:$D$11)*(X1425/100)*W1425)))),"")</f>
        <v/>
      </c>
      <c r="O1425" s="134" t="str">
        <f t="shared" si="680"/>
        <v/>
      </c>
      <c r="P1425" s="116"/>
      <c r="Q1425" s="117" t="str">
        <f t="shared" si="681"/>
        <v/>
      </c>
      <c r="R1425" s="128" t="str">
        <f t="shared" si="682"/>
        <v/>
      </c>
      <c r="S1425" s="135" t="str">
        <f>IF(B1425="","",IF(R1425="Refreshment Beverage",VLOOKUP(VALUE(Q1425),Rates!G$15:L$19,2,0),VLOOKUP(VALUE(Q1425),Rates!G$4:L$12,2,0)))</f>
        <v/>
      </c>
      <c r="T1425" s="135" t="str">
        <f t="shared" si="683"/>
        <v/>
      </c>
      <c r="U1425" s="118" t="str">
        <f t="shared" si="684"/>
        <v/>
      </c>
      <c r="V1425" s="135" t="str">
        <f t="shared" si="685"/>
        <v/>
      </c>
      <c r="W1425" s="135" t="str">
        <f t="shared" si="686"/>
        <v/>
      </c>
      <c r="X1425" s="119" t="str">
        <f t="shared" si="687"/>
        <v/>
      </c>
      <c r="Y1425" s="120" t="str">
        <f>IF(B:B="","",IF(R1425="Refreshment Beverage",VLOOKUP(Q1425,Rates!G$15:L$19,6,0)*W1425,VLOOKUP(Q1425,Rates!G$4:L$12,6,0)*W1425))</f>
        <v/>
      </c>
      <c r="Z1425" s="120" t="str">
        <f t="shared" si="688"/>
        <v/>
      </c>
      <c r="AA1425" s="120" t="str">
        <f t="shared" si="689"/>
        <v/>
      </c>
      <c r="AB1425" s="136" t="str">
        <f>IF(B:B="","",IF(R1425="Refreshment Beverage","",IF(AND(R1425="Beer",Q1425=0),SUM(LOOKUP(2,1/(Rates!$B$15:$B$18&lt;=W1425)/(Rates!$C$15:$C$18&gt;=W1425),Rates!$D$15:$D$18)*W1425),VLOOKUP(VALUE(Q:Q),Rates!A:B,2,0)*W1425)))</f>
        <v/>
      </c>
      <c r="AC1425" s="136" t="str">
        <f>IF(B:B="","",IF(R1425="Refreshment Beverage","",IF(AND(R1425="Beer",Q1425=0),SUM(LOOKUP(2,1/(Rates!$B$15:$B$18&lt;=W1425)/(Rates!$C$15:$C$18&gt;=W1425),Rates!$E$15:$E$18)*W1425),VLOOKUP(VALUE(Q:Q),Rates!A:C,3,0)*W1425)))</f>
        <v/>
      </c>
      <c r="AD1425" s="137" t="str">
        <f>IFERROR(IF(B:B="","",IF(R1425="Beer","",IF(VALUE(Q1425)=0,VLOOKUP(VLOOKUP(B:B,#REF!,16,0),Rates!A:E,2,0),VLOOKUP(VALUE(Q1425),Rates!A$31:B$34,2,0)*W1425))),0)</f>
        <v/>
      </c>
      <c r="AE1425" s="121" t="str">
        <f t="shared" si="690"/>
        <v/>
      </c>
      <c r="AF1425" s="138" t="str">
        <f t="shared" si="691"/>
        <v/>
      </c>
      <c r="AG1425" s="122" t="str">
        <f t="shared" si="692"/>
        <v/>
      </c>
      <c r="AH1425" s="123" t="str">
        <f t="shared" si="693"/>
        <v/>
      </c>
      <c r="AI1425" s="139" t="str">
        <f>IF(AE:AE="","",IF(R1425="Refreshment Beverage",AK1425*(Rates!J$19/100),ROUND(SUM(AH1425*(Rates!$J$8/100)),4)))</f>
        <v/>
      </c>
      <c r="AJ1425" s="124" t="str">
        <f t="shared" si="694"/>
        <v/>
      </c>
      <c r="AK1425" s="125" t="str">
        <f t="shared" si="695"/>
        <v/>
      </c>
      <c r="AL1425" s="121" t="str">
        <f t="shared" si="696"/>
        <v/>
      </c>
      <c r="AM1425" s="138" t="str">
        <f>IF(AS1425="","",IF(R1425="Refreshment Beverage",ROUND(AS1425*Rates!K$19,4),ROUND(AO1425*(VLOOKUP(VALUE(Q1425),Rates!G$4:L$12,3,0)),4)))</f>
        <v/>
      </c>
      <c r="AN1425" s="126" t="str">
        <f>IF(AS1425="","",IF(R1425="Refreshment Beverage",AS1425*(Rates!J$19/100),MAX(AM1425,AB1425)))</f>
        <v/>
      </c>
      <c r="AO1425" s="127" t="str">
        <f t="shared" si="697"/>
        <v/>
      </c>
      <c r="AP1425" s="127" t="str">
        <f t="shared" si="698"/>
        <v/>
      </c>
      <c r="AQ1425" s="140" t="str">
        <f>IF(AS1425="","",IF(R1425="Refreshment Beverage",ROUND(SUM(VLOOKUP(Q:Q,Rates!G$15:L$19,3,0)*(AS1425-Y1425-Z1425-AA1425)),4),ROUND(SUM(Rates!$K$8*AS1425),4)))</f>
        <v/>
      </c>
      <c r="AR1425" s="139" t="str">
        <f t="shared" si="699"/>
        <v/>
      </c>
      <c r="AS1425" s="125" t="str">
        <f t="shared" si="700"/>
        <v/>
      </c>
      <c r="AT1425" s="121" t="str">
        <f t="shared" si="701"/>
        <v/>
      </c>
      <c r="AU1425" s="138" t="str">
        <f>IF(AX1425="","",IF(R1425="Refreshment Beverage",ROUND((BA1425-Y1425-Z1425-AA1425)*VLOOKUP(VALUE(Q1425),Rates!G$15:L$19,3,0),4),ROUND(AW1425*(VLOOKUP(VALUE(Q1425),Rates!G:L,3,0)),4)))</f>
        <v/>
      </c>
      <c r="AV1425" s="126" t="str">
        <f t="shared" si="702"/>
        <v/>
      </c>
      <c r="AW1425" s="127" t="str">
        <f t="shared" si="703"/>
        <v/>
      </c>
      <c r="AX1425" s="123" t="str">
        <f t="shared" si="704"/>
        <v/>
      </c>
      <c r="AY1425" s="140" t="str">
        <f>IF(AX1425="","",IF(R1425="Refreshment Beverage",ROUND(SUM(AX1425*Rates!K$19),4),ROUND(SUM(AX1425*(Rates!J$8/100)),4)))</f>
        <v/>
      </c>
      <c r="AZ1425" s="124" t="str">
        <f t="shared" si="705"/>
        <v/>
      </c>
      <c r="BA1425" s="125" t="str">
        <f t="shared" si="706"/>
        <v/>
      </c>
      <c r="BB1425" s="115"/>
      <c r="BC1425" s="143"/>
      <c r="BD1425" s="100"/>
      <c r="BE1425" s="100"/>
      <c r="BF1425" s="100"/>
      <c r="BG1425" s="100"/>
    </row>
    <row r="1426" spans="1:59" ht="12.75" customHeight="1" x14ac:dyDescent="0.2">
      <c r="A1426" s="144"/>
      <c r="B1426" s="141"/>
      <c r="C1426" s="141"/>
      <c r="D1426" s="142"/>
      <c r="E1426" s="142"/>
      <c r="F1426" s="142"/>
      <c r="G1426" s="142"/>
      <c r="H1426" s="142"/>
      <c r="I1426" s="129"/>
      <c r="J1426" s="130"/>
      <c r="K1426" s="131" t="str">
        <f t="shared" si="677"/>
        <v/>
      </c>
      <c r="L1426" s="132" t="str">
        <f t="shared" si="678"/>
        <v/>
      </c>
      <c r="M1426" s="133" t="str">
        <f t="shared" si="679"/>
        <v/>
      </c>
      <c r="N1426" s="134" t="str">
        <f>IFERROR(IF(B:B="","",IF(R1426="Beer",SUM(LOOKUP(2,1/(Rates!$B$3:$B$5&lt;=W1426)/(Rates!$C$3:$C$5&gt;=W1426),Rates!$D$3:$D$5)*(X1426/100)*W1426),IF(R1426="Refreshment Beverage",SUM(LOOKUP(2,1/(Rates!$B$7:$B$11&lt;=W1426)/(Rates!$C$7:$C$11&gt;=W1426),Rates!$D$7:$D$11)*(X1426/100)*W1426)))),"")</f>
        <v/>
      </c>
      <c r="O1426" s="134" t="str">
        <f t="shared" si="680"/>
        <v/>
      </c>
      <c r="P1426" s="116"/>
      <c r="Q1426" s="117" t="str">
        <f t="shared" si="681"/>
        <v/>
      </c>
      <c r="R1426" s="128" t="str">
        <f t="shared" si="682"/>
        <v/>
      </c>
      <c r="S1426" s="135" t="str">
        <f>IF(B1426="","",IF(R1426="Refreshment Beverage",VLOOKUP(VALUE(Q1426),Rates!G$15:L$19,2,0),VLOOKUP(VALUE(Q1426),Rates!G$4:L$12,2,0)))</f>
        <v/>
      </c>
      <c r="T1426" s="135" t="str">
        <f t="shared" si="683"/>
        <v/>
      </c>
      <c r="U1426" s="118" t="str">
        <f t="shared" si="684"/>
        <v/>
      </c>
      <c r="V1426" s="135" t="str">
        <f t="shared" si="685"/>
        <v/>
      </c>
      <c r="W1426" s="135" t="str">
        <f t="shared" si="686"/>
        <v/>
      </c>
      <c r="X1426" s="119" t="str">
        <f t="shared" si="687"/>
        <v/>
      </c>
      <c r="Y1426" s="120" t="str">
        <f>IF(B:B="","",IF(R1426="Refreshment Beverage",VLOOKUP(Q1426,Rates!G$15:L$19,6,0)*W1426,VLOOKUP(Q1426,Rates!G$4:L$12,6,0)*W1426))</f>
        <v/>
      </c>
      <c r="Z1426" s="120" t="str">
        <f t="shared" si="688"/>
        <v/>
      </c>
      <c r="AA1426" s="120" t="str">
        <f t="shared" si="689"/>
        <v/>
      </c>
      <c r="AB1426" s="136" t="str">
        <f>IF(B:B="","",IF(R1426="Refreshment Beverage","",IF(AND(R1426="Beer",Q1426=0),SUM(LOOKUP(2,1/(Rates!$B$15:$B$18&lt;=W1426)/(Rates!$C$15:$C$18&gt;=W1426),Rates!$D$15:$D$18)*W1426),VLOOKUP(VALUE(Q:Q),Rates!A:B,2,0)*W1426)))</f>
        <v/>
      </c>
      <c r="AC1426" s="136" t="str">
        <f>IF(B:B="","",IF(R1426="Refreshment Beverage","",IF(AND(R1426="Beer",Q1426=0),SUM(LOOKUP(2,1/(Rates!$B$15:$B$18&lt;=W1426)/(Rates!$C$15:$C$18&gt;=W1426),Rates!$E$15:$E$18)*W1426),VLOOKUP(VALUE(Q:Q),Rates!A:C,3,0)*W1426)))</f>
        <v/>
      </c>
      <c r="AD1426" s="137" t="str">
        <f>IFERROR(IF(B:B="","",IF(R1426="Beer","",IF(VALUE(Q1426)=0,VLOOKUP(VLOOKUP(B:B,#REF!,16,0),Rates!A:E,2,0),VLOOKUP(VALUE(Q1426),Rates!A$31:B$34,2,0)*W1426))),0)</f>
        <v/>
      </c>
      <c r="AE1426" s="121" t="str">
        <f t="shared" si="690"/>
        <v/>
      </c>
      <c r="AF1426" s="138" t="str">
        <f t="shared" si="691"/>
        <v/>
      </c>
      <c r="AG1426" s="122" t="str">
        <f t="shared" si="692"/>
        <v/>
      </c>
      <c r="AH1426" s="123" t="str">
        <f t="shared" si="693"/>
        <v/>
      </c>
      <c r="AI1426" s="139" t="str">
        <f>IF(AE:AE="","",IF(R1426="Refreshment Beverage",AK1426*(Rates!J$19/100),ROUND(SUM(AH1426*(Rates!$J$8/100)),4)))</f>
        <v/>
      </c>
      <c r="AJ1426" s="124" t="str">
        <f t="shared" si="694"/>
        <v/>
      </c>
      <c r="AK1426" s="125" t="str">
        <f t="shared" si="695"/>
        <v/>
      </c>
      <c r="AL1426" s="121" t="str">
        <f t="shared" si="696"/>
        <v/>
      </c>
      <c r="AM1426" s="138" t="str">
        <f>IF(AS1426="","",IF(R1426="Refreshment Beverage",ROUND(AS1426*Rates!K$19,4),ROUND(AO1426*(VLOOKUP(VALUE(Q1426),Rates!G$4:L$12,3,0)),4)))</f>
        <v/>
      </c>
      <c r="AN1426" s="126" t="str">
        <f>IF(AS1426="","",IF(R1426="Refreshment Beverage",AS1426*(Rates!J$19/100),MAX(AM1426,AB1426)))</f>
        <v/>
      </c>
      <c r="AO1426" s="127" t="str">
        <f t="shared" si="697"/>
        <v/>
      </c>
      <c r="AP1426" s="127" t="str">
        <f t="shared" si="698"/>
        <v/>
      </c>
      <c r="AQ1426" s="140" t="str">
        <f>IF(AS1426="","",IF(R1426="Refreshment Beverage",ROUND(SUM(VLOOKUP(Q:Q,Rates!G$15:L$19,3,0)*(AS1426-Y1426-Z1426-AA1426)),4),ROUND(SUM(Rates!$K$8*AS1426),4)))</f>
        <v/>
      </c>
      <c r="AR1426" s="139" t="str">
        <f t="shared" si="699"/>
        <v/>
      </c>
      <c r="AS1426" s="125" t="str">
        <f t="shared" si="700"/>
        <v/>
      </c>
      <c r="AT1426" s="121" t="str">
        <f t="shared" si="701"/>
        <v/>
      </c>
      <c r="AU1426" s="138" t="str">
        <f>IF(AX1426="","",IF(R1426="Refreshment Beverage",ROUND((BA1426-Y1426-Z1426-AA1426)*VLOOKUP(VALUE(Q1426),Rates!G$15:L$19,3,0),4),ROUND(AW1426*(VLOOKUP(VALUE(Q1426),Rates!G:L,3,0)),4)))</f>
        <v/>
      </c>
      <c r="AV1426" s="126" t="str">
        <f t="shared" si="702"/>
        <v/>
      </c>
      <c r="AW1426" s="127" t="str">
        <f t="shared" si="703"/>
        <v/>
      </c>
      <c r="AX1426" s="123" t="str">
        <f t="shared" si="704"/>
        <v/>
      </c>
      <c r="AY1426" s="140" t="str">
        <f>IF(AX1426="","",IF(R1426="Refreshment Beverage",ROUND(SUM(AX1426*Rates!K$19),4),ROUND(SUM(AX1426*(Rates!J$8/100)),4)))</f>
        <v/>
      </c>
      <c r="AZ1426" s="124" t="str">
        <f t="shared" si="705"/>
        <v/>
      </c>
      <c r="BA1426" s="125" t="str">
        <f t="shared" si="706"/>
        <v/>
      </c>
      <c r="BB1426" s="115"/>
      <c r="BC1426" s="143"/>
      <c r="BD1426" s="100"/>
      <c r="BE1426" s="100"/>
      <c r="BF1426" s="100"/>
      <c r="BG1426" s="100"/>
    </row>
    <row r="1427" spans="1:59" ht="12.75" customHeight="1" x14ac:dyDescent="0.2">
      <c r="A1427" s="144"/>
      <c r="B1427" s="141"/>
      <c r="C1427" s="141"/>
      <c r="D1427" s="142"/>
      <c r="E1427" s="142"/>
      <c r="F1427" s="142"/>
      <c r="G1427" s="142"/>
      <c r="H1427" s="142"/>
      <c r="I1427" s="129"/>
      <c r="J1427" s="130"/>
      <c r="K1427" s="131" t="str">
        <f t="shared" si="677"/>
        <v/>
      </c>
      <c r="L1427" s="132" t="str">
        <f t="shared" si="678"/>
        <v/>
      </c>
      <c r="M1427" s="133" t="str">
        <f t="shared" si="679"/>
        <v/>
      </c>
      <c r="N1427" s="134" t="str">
        <f>IFERROR(IF(B:B="","",IF(R1427="Beer",SUM(LOOKUP(2,1/(Rates!$B$3:$B$5&lt;=W1427)/(Rates!$C$3:$C$5&gt;=W1427),Rates!$D$3:$D$5)*(X1427/100)*W1427),IF(R1427="Refreshment Beverage",SUM(LOOKUP(2,1/(Rates!$B$7:$B$11&lt;=W1427)/(Rates!$C$7:$C$11&gt;=W1427),Rates!$D$7:$D$11)*(X1427/100)*W1427)))),"")</f>
        <v/>
      </c>
      <c r="O1427" s="134" t="str">
        <f t="shared" si="680"/>
        <v/>
      </c>
      <c r="P1427" s="116"/>
      <c r="Q1427" s="117" t="str">
        <f t="shared" si="681"/>
        <v/>
      </c>
      <c r="R1427" s="128" t="str">
        <f t="shared" si="682"/>
        <v/>
      </c>
      <c r="S1427" s="135" t="str">
        <f>IF(B1427="","",IF(R1427="Refreshment Beverage",VLOOKUP(VALUE(Q1427),Rates!G$15:L$19,2,0),VLOOKUP(VALUE(Q1427),Rates!G$4:L$12,2,0)))</f>
        <v/>
      </c>
      <c r="T1427" s="135" t="str">
        <f t="shared" si="683"/>
        <v/>
      </c>
      <c r="U1427" s="118" t="str">
        <f t="shared" si="684"/>
        <v/>
      </c>
      <c r="V1427" s="135" t="str">
        <f t="shared" si="685"/>
        <v/>
      </c>
      <c r="W1427" s="135" t="str">
        <f t="shared" si="686"/>
        <v/>
      </c>
      <c r="X1427" s="119" t="str">
        <f t="shared" si="687"/>
        <v/>
      </c>
      <c r="Y1427" s="120" t="str">
        <f>IF(B:B="","",IF(R1427="Refreshment Beverage",VLOOKUP(Q1427,Rates!G$15:L$19,6,0)*W1427,VLOOKUP(Q1427,Rates!G$4:L$12,6,0)*W1427))</f>
        <v/>
      </c>
      <c r="Z1427" s="120" t="str">
        <f t="shared" si="688"/>
        <v/>
      </c>
      <c r="AA1427" s="120" t="str">
        <f t="shared" si="689"/>
        <v/>
      </c>
      <c r="AB1427" s="136" t="str">
        <f>IF(B:B="","",IF(R1427="Refreshment Beverage","",IF(AND(R1427="Beer",Q1427=0),SUM(LOOKUP(2,1/(Rates!$B$15:$B$18&lt;=W1427)/(Rates!$C$15:$C$18&gt;=W1427),Rates!$D$15:$D$18)*W1427),VLOOKUP(VALUE(Q:Q),Rates!A:B,2,0)*W1427)))</f>
        <v/>
      </c>
      <c r="AC1427" s="136" t="str">
        <f>IF(B:B="","",IF(R1427="Refreshment Beverage","",IF(AND(R1427="Beer",Q1427=0),SUM(LOOKUP(2,1/(Rates!$B$15:$B$18&lt;=W1427)/(Rates!$C$15:$C$18&gt;=W1427),Rates!$E$15:$E$18)*W1427),VLOOKUP(VALUE(Q:Q),Rates!A:C,3,0)*W1427)))</f>
        <v/>
      </c>
      <c r="AD1427" s="137" t="str">
        <f>IFERROR(IF(B:B="","",IF(R1427="Beer","",IF(VALUE(Q1427)=0,VLOOKUP(VLOOKUP(B:B,#REF!,16,0),Rates!A:E,2,0),VLOOKUP(VALUE(Q1427),Rates!A$31:B$34,2,0)*W1427))),0)</f>
        <v/>
      </c>
      <c r="AE1427" s="121" t="str">
        <f t="shared" si="690"/>
        <v/>
      </c>
      <c r="AF1427" s="138" t="str">
        <f t="shared" si="691"/>
        <v/>
      </c>
      <c r="AG1427" s="122" t="str">
        <f t="shared" si="692"/>
        <v/>
      </c>
      <c r="AH1427" s="123" t="str">
        <f t="shared" si="693"/>
        <v/>
      </c>
      <c r="AI1427" s="139" t="str">
        <f>IF(AE:AE="","",IF(R1427="Refreshment Beverage",AK1427*(Rates!J$19/100),ROUND(SUM(AH1427*(Rates!$J$8/100)),4)))</f>
        <v/>
      </c>
      <c r="AJ1427" s="124" t="str">
        <f t="shared" si="694"/>
        <v/>
      </c>
      <c r="AK1427" s="125" t="str">
        <f t="shared" si="695"/>
        <v/>
      </c>
      <c r="AL1427" s="121" t="str">
        <f t="shared" si="696"/>
        <v/>
      </c>
      <c r="AM1427" s="138" t="str">
        <f>IF(AS1427="","",IF(R1427="Refreshment Beverage",ROUND(AS1427*Rates!K$19,4),ROUND(AO1427*(VLOOKUP(VALUE(Q1427),Rates!G$4:L$12,3,0)),4)))</f>
        <v/>
      </c>
      <c r="AN1427" s="126" t="str">
        <f>IF(AS1427="","",IF(R1427="Refreshment Beverage",AS1427*(Rates!J$19/100),MAX(AM1427,AB1427)))</f>
        <v/>
      </c>
      <c r="AO1427" s="127" t="str">
        <f t="shared" si="697"/>
        <v/>
      </c>
      <c r="AP1427" s="127" t="str">
        <f t="shared" si="698"/>
        <v/>
      </c>
      <c r="AQ1427" s="140" t="str">
        <f>IF(AS1427="","",IF(R1427="Refreshment Beverage",ROUND(SUM(VLOOKUP(Q:Q,Rates!G$15:L$19,3,0)*(AS1427-Y1427-Z1427-AA1427)),4),ROUND(SUM(Rates!$K$8*AS1427),4)))</f>
        <v/>
      </c>
      <c r="AR1427" s="139" t="str">
        <f t="shared" si="699"/>
        <v/>
      </c>
      <c r="AS1427" s="125" t="str">
        <f t="shared" si="700"/>
        <v/>
      </c>
      <c r="AT1427" s="121" t="str">
        <f t="shared" si="701"/>
        <v/>
      </c>
      <c r="AU1427" s="138" t="str">
        <f>IF(AX1427="","",IF(R1427="Refreshment Beverage",ROUND((BA1427-Y1427-Z1427-AA1427)*VLOOKUP(VALUE(Q1427),Rates!G$15:L$19,3,0),4),ROUND(AW1427*(VLOOKUP(VALUE(Q1427),Rates!G:L,3,0)),4)))</f>
        <v/>
      </c>
      <c r="AV1427" s="126" t="str">
        <f t="shared" si="702"/>
        <v/>
      </c>
      <c r="AW1427" s="127" t="str">
        <f t="shared" si="703"/>
        <v/>
      </c>
      <c r="AX1427" s="123" t="str">
        <f t="shared" si="704"/>
        <v/>
      </c>
      <c r="AY1427" s="140" t="str">
        <f>IF(AX1427="","",IF(R1427="Refreshment Beverage",ROUND(SUM(AX1427*Rates!K$19),4),ROUND(SUM(AX1427*(Rates!J$8/100)),4)))</f>
        <v/>
      </c>
      <c r="AZ1427" s="124" t="str">
        <f t="shared" si="705"/>
        <v/>
      </c>
      <c r="BA1427" s="125" t="str">
        <f t="shared" si="706"/>
        <v/>
      </c>
      <c r="BB1427" s="115"/>
      <c r="BC1427" s="143"/>
      <c r="BD1427" s="100"/>
      <c r="BE1427" s="100"/>
      <c r="BF1427" s="100"/>
      <c r="BG1427" s="100"/>
    </row>
    <row r="1428" spans="1:59" ht="12.75" customHeight="1" x14ac:dyDescent="0.2">
      <c r="A1428" s="144"/>
      <c r="B1428" s="141"/>
      <c r="C1428" s="141"/>
      <c r="D1428" s="142"/>
      <c r="E1428" s="142"/>
      <c r="F1428" s="142"/>
      <c r="G1428" s="142"/>
      <c r="H1428" s="142"/>
      <c r="I1428" s="129"/>
      <c r="J1428" s="130"/>
      <c r="K1428" s="131" t="str">
        <f t="shared" si="677"/>
        <v/>
      </c>
      <c r="L1428" s="132" t="str">
        <f t="shared" si="678"/>
        <v/>
      </c>
      <c r="M1428" s="133" t="str">
        <f t="shared" si="679"/>
        <v/>
      </c>
      <c r="N1428" s="134" t="str">
        <f>IFERROR(IF(B:B="","",IF(R1428="Beer",SUM(LOOKUP(2,1/(Rates!$B$3:$B$5&lt;=W1428)/(Rates!$C$3:$C$5&gt;=W1428),Rates!$D$3:$D$5)*(X1428/100)*W1428),IF(R1428="Refreshment Beverage",SUM(LOOKUP(2,1/(Rates!$B$7:$B$11&lt;=W1428)/(Rates!$C$7:$C$11&gt;=W1428),Rates!$D$7:$D$11)*(X1428/100)*W1428)))),"")</f>
        <v/>
      </c>
      <c r="O1428" s="134" t="str">
        <f t="shared" si="680"/>
        <v/>
      </c>
      <c r="P1428" s="116"/>
      <c r="Q1428" s="117" t="str">
        <f t="shared" si="681"/>
        <v/>
      </c>
      <c r="R1428" s="128" t="str">
        <f t="shared" si="682"/>
        <v/>
      </c>
      <c r="S1428" s="135" t="str">
        <f>IF(B1428="","",IF(R1428="Refreshment Beverage",VLOOKUP(VALUE(Q1428),Rates!G$15:L$19,2,0),VLOOKUP(VALUE(Q1428),Rates!G$4:L$12,2,0)))</f>
        <v/>
      </c>
      <c r="T1428" s="135" t="str">
        <f t="shared" si="683"/>
        <v/>
      </c>
      <c r="U1428" s="118" t="str">
        <f t="shared" si="684"/>
        <v/>
      </c>
      <c r="V1428" s="135" t="str">
        <f t="shared" si="685"/>
        <v/>
      </c>
      <c r="W1428" s="135" t="str">
        <f t="shared" si="686"/>
        <v/>
      </c>
      <c r="X1428" s="119" t="str">
        <f t="shared" si="687"/>
        <v/>
      </c>
      <c r="Y1428" s="120" t="str">
        <f>IF(B:B="","",IF(R1428="Refreshment Beverage",VLOOKUP(Q1428,Rates!G$15:L$19,6,0)*W1428,VLOOKUP(Q1428,Rates!G$4:L$12,6,0)*W1428))</f>
        <v/>
      </c>
      <c r="Z1428" s="120" t="str">
        <f t="shared" si="688"/>
        <v/>
      </c>
      <c r="AA1428" s="120" t="str">
        <f t="shared" si="689"/>
        <v/>
      </c>
      <c r="AB1428" s="136" t="str">
        <f>IF(B:B="","",IF(R1428="Refreshment Beverage","",IF(AND(R1428="Beer",Q1428=0),SUM(LOOKUP(2,1/(Rates!$B$15:$B$18&lt;=W1428)/(Rates!$C$15:$C$18&gt;=W1428),Rates!$D$15:$D$18)*W1428),VLOOKUP(VALUE(Q:Q),Rates!A:B,2,0)*W1428)))</f>
        <v/>
      </c>
      <c r="AC1428" s="136" t="str">
        <f>IF(B:B="","",IF(R1428="Refreshment Beverage","",IF(AND(R1428="Beer",Q1428=0),SUM(LOOKUP(2,1/(Rates!$B$15:$B$18&lt;=W1428)/(Rates!$C$15:$C$18&gt;=W1428),Rates!$E$15:$E$18)*W1428),VLOOKUP(VALUE(Q:Q),Rates!A:C,3,0)*W1428)))</f>
        <v/>
      </c>
      <c r="AD1428" s="137" t="str">
        <f>IFERROR(IF(B:B="","",IF(R1428="Beer","",IF(VALUE(Q1428)=0,VLOOKUP(VLOOKUP(B:B,#REF!,16,0),Rates!A:E,2,0),VLOOKUP(VALUE(Q1428),Rates!A$31:B$34,2,0)*W1428))),0)</f>
        <v/>
      </c>
      <c r="AE1428" s="121" t="str">
        <f t="shared" si="690"/>
        <v/>
      </c>
      <c r="AF1428" s="138" t="str">
        <f t="shared" si="691"/>
        <v/>
      </c>
      <c r="AG1428" s="122" t="str">
        <f t="shared" si="692"/>
        <v/>
      </c>
      <c r="AH1428" s="123" t="str">
        <f t="shared" si="693"/>
        <v/>
      </c>
      <c r="AI1428" s="139" t="str">
        <f>IF(AE:AE="","",IF(R1428="Refreshment Beverage",AK1428*(Rates!J$19/100),ROUND(SUM(AH1428*(Rates!$J$8/100)),4)))</f>
        <v/>
      </c>
      <c r="AJ1428" s="124" t="str">
        <f t="shared" si="694"/>
        <v/>
      </c>
      <c r="AK1428" s="125" t="str">
        <f t="shared" si="695"/>
        <v/>
      </c>
      <c r="AL1428" s="121" t="str">
        <f t="shared" si="696"/>
        <v/>
      </c>
      <c r="AM1428" s="138" t="str">
        <f>IF(AS1428="","",IF(R1428="Refreshment Beverage",ROUND(AS1428*Rates!K$19,4),ROUND(AO1428*(VLOOKUP(VALUE(Q1428),Rates!G$4:L$12,3,0)),4)))</f>
        <v/>
      </c>
      <c r="AN1428" s="126" t="str">
        <f>IF(AS1428="","",IF(R1428="Refreshment Beverage",AS1428*(Rates!J$19/100),MAX(AM1428,AB1428)))</f>
        <v/>
      </c>
      <c r="AO1428" s="127" t="str">
        <f t="shared" si="697"/>
        <v/>
      </c>
      <c r="AP1428" s="127" t="str">
        <f t="shared" si="698"/>
        <v/>
      </c>
      <c r="AQ1428" s="140" t="str">
        <f>IF(AS1428="","",IF(R1428="Refreshment Beverage",ROUND(SUM(VLOOKUP(Q:Q,Rates!G$15:L$19,3,0)*(AS1428-Y1428-Z1428-AA1428)),4),ROUND(SUM(Rates!$K$8*AS1428),4)))</f>
        <v/>
      </c>
      <c r="AR1428" s="139" t="str">
        <f t="shared" si="699"/>
        <v/>
      </c>
      <c r="AS1428" s="125" t="str">
        <f t="shared" si="700"/>
        <v/>
      </c>
      <c r="AT1428" s="121" t="str">
        <f t="shared" si="701"/>
        <v/>
      </c>
      <c r="AU1428" s="138" t="str">
        <f>IF(AX1428="","",IF(R1428="Refreshment Beverage",ROUND((BA1428-Y1428-Z1428-AA1428)*VLOOKUP(VALUE(Q1428),Rates!G$15:L$19,3,0),4),ROUND(AW1428*(VLOOKUP(VALUE(Q1428),Rates!G:L,3,0)),4)))</f>
        <v/>
      </c>
      <c r="AV1428" s="126" t="str">
        <f t="shared" si="702"/>
        <v/>
      </c>
      <c r="AW1428" s="127" t="str">
        <f t="shared" si="703"/>
        <v/>
      </c>
      <c r="AX1428" s="123" t="str">
        <f t="shared" si="704"/>
        <v/>
      </c>
      <c r="AY1428" s="140" t="str">
        <f>IF(AX1428="","",IF(R1428="Refreshment Beverage",ROUND(SUM(AX1428*Rates!K$19),4),ROUND(SUM(AX1428*(Rates!J$8/100)),4)))</f>
        <v/>
      </c>
      <c r="AZ1428" s="124" t="str">
        <f t="shared" si="705"/>
        <v/>
      </c>
      <c r="BA1428" s="125" t="str">
        <f t="shared" si="706"/>
        <v/>
      </c>
      <c r="BB1428" s="115"/>
      <c r="BC1428" s="143"/>
      <c r="BD1428" s="100"/>
      <c r="BE1428" s="100"/>
      <c r="BF1428" s="100"/>
      <c r="BG1428" s="100"/>
    </row>
    <row r="1429" spans="1:59" ht="12.75" customHeight="1" x14ac:dyDescent="0.2">
      <c r="A1429" s="144"/>
      <c r="B1429" s="141"/>
      <c r="C1429" s="141"/>
      <c r="D1429" s="142"/>
      <c r="E1429" s="142"/>
      <c r="F1429" s="142"/>
      <c r="G1429" s="142"/>
      <c r="H1429" s="142"/>
      <c r="I1429" s="129"/>
      <c r="J1429" s="130"/>
      <c r="K1429" s="131" t="str">
        <f t="shared" si="677"/>
        <v/>
      </c>
      <c r="L1429" s="132" t="str">
        <f t="shared" si="678"/>
        <v/>
      </c>
      <c r="M1429" s="133" t="str">
        <f t="shared" si="679"/>
        <v/>
      </c>
      <c r="N1429" s="134" t="str">
        <f>IFERROR(IF(B:B="","",IF(R1429="Beer",SUM(LOOKUP(2,1/(Rates!$B$3:$B$5&lt;=W1429)/(Rates!$C$3:$C$5&gt;=W1429),Rates!$D$3:$D$5)*(X1429/100)*W1429),IF(R1429="Refreshment Beverage",SUM(LOOKUP(2,1/(Rates!$B$7:$B$11&lt;=W1429)/(Rates!$C$7:$C$11&gt;=W1429),Rates!$D$7:$D$11)*(X1429/100)*W1429)))),"")</f>
        <v/>
      </c>
      <c r="O1429" s="134" t="str">
        <f t="shared" si="680"/>
        <v/>
      </c>
      <c r="P1429" s="116"/>
      <c r="Q1429" s="117" t="str">
        <f t="shared" si="681"/>
        <v/>
      </c>
      <c r="R1429" s="128" t="str">
        <f t="shared" si="682"/>
        <v/>
      </c>
      <c r="S1429" s="135" t="str">
        <f>IF(B1429="","",IF(R1429="Refreshment Beverage",VLOOKUP(VALUE(Q1429),Rates!G$15:L$19,2,0),VLOOKUP(VALUE(Q1429),Rates!G$4:L$12,2,0)))</f>
        <v/>
      </c>
      <c r="T1429" s="135" t="str">
        <f t="shared" si="683"/>
        <v/>
      </c>
      <c r="U1429" s="118" t="str">
        <f t="shared" si="684"/>
        <v/>
      </c>
      <c r="V1429" s="135" t="str">
        <f t="shared" si="685"/>
        <v/>
      </c>
      <c r="W1429" s="135" t="str">
        <f t="shared" si="686"/>
        <v/>
      </c>
      <c r="X1429" s="119" t="str">
        <f t="shared" si="687"/>
        <v/>
      </c>
      <c r="Y1429" s="120" t="str">
        <f>IF(B:B="","",IF(R1429="Refreshment Beverage",VLOOKUP(Q1429,Rates!G$15:L$19,6,0)*W1429,VLOOKUP(Q1429,Rates!G$4:L$12,6,0)*W1429))</f>
        <v/>
      </c>
      <c r="Z1429" s="120" t="str">
        <f t="shared" si="688"/>
        <v/>
      </c>
      <c r="AA1429" s="120" t="str">
        <f t="shared" si="689"/>
        <v/>
      </c>
      <c r="AB1429" s="136" t="str">
        <f>IF(B:B="","",IF(R1429="Refreshment Beverage","",IF(AND(R1429="Beer",Q1429=0),SUM(LOOKUP(2,1/(Rates!$B$15:$B$18&lt;=W1429)/(Rates!$C$15:$C$18&gt;=W1429),Rates!$D$15:$D$18)*W1429),VLOOKUP(VALUE(Q:Q),Rates!A:B,2,0)*W1429)))</f>
        <v/>
      </c>
      <c r="AC1429" s="136" t="str">
        <f>IF(B:B="","",IF(R1429="Refreshment Beverage","",IF(AND(R1429="Beer",Q1429=0),SUM(LOOKUP(2,1/(Rates!$B$15:$B$18&lt;=W1429)/(Rates!$C$15:$C$18&gt;=W1429),Rates!$E$15:$E$18)*W1429),VLOOKUP(VALUE(Q:Q),Rates!A:C,3,0)*W1429)))</f>
        <v/>
      </c>
      <c r="AD1429" s="137" t="str">
        <f>IFERROR(IF(B:B="","",IF(R1429="Beer","",IF(VALUE(Q1429)=0,VLOOKUP(VLOOKUP(B:B,#REF!,16,0),Rates!A:E,2,0),VLOOKUP(VALUE(Q1429),Rates!A$31:B$34,2,0)*W1429))),0)</f>
        <v/>
      </c>
      <c r="AE1429" s="121" t="str">
        <f t="shared" si="690"/>
        <v/>
      </c>
      <c r="AF1429" s="138" t="str">
        <f t="shared" si="691"/>
        <v/>
      </c>
      <c r="AG1429" s="122" t="str">
        <f t="shared" si="692"/>
        <v/>
      </c>
      <c r="AH1429" s="123" t="str">
        <f t="shared" si="693"/>
        <v/>
      </c>
      <c r="AI1429" s="139" t="str">
        <f>IF(AE:AE="","",IF(R1429="Refreshment Beverage",AK1429*(Rates!J$19/100),ROUND(SUM(AH1429*(Rates!$J$8/100)),4)))</f>
        <v/>
      </c>
      <c r="AJ1429" s="124" t="str">
        <f t="shared" si="694"/>
        <v/>
      </c>
      <c r="AK1429" s="125" t="str">
        <f t="shared" si="695"/>
        <v/>
      </c>
      <c r="AL1429" s="121" t="str">
        <f t="shared" si="696"/>
        <v/>
      </c>
      <c r="AM1429" s="138" t="str">
        <f>IF(AS1429="","",IF(R1429="Refreshment Beverage",ROUND(AS1429*Rates!K$19,4),ROUND(AO1429*(VLOOKUP(VALUE(Q1429),Rates!G$4:L$12,3,0)),4)))</f>
        <v/>
      </c>
      <c r="AN1429" s="126" t="str">
        <f>IF(AS1429="","",IF(R1429="Refreshment Beverage",AS1429*(Rates!J$19/100),MAX(AM1429,AB1429)))</f>
        <v/>
      </c>
      <c r="AO1429" s="127" t="str">
        <f t="shared" si="697"/>
        <v/>
      </c>
      <c r="AP1429" s="127" t="str">
        <f t="shared" si="698"/>
        <v/>
      </c>
      <c r="AQ1429" s="140" t="str">
        <f>IF(AS1429="","",IF(R1429="Refreshment Beverage",ROUND(SUM(VLOOKUP(Q:Q,Rates!G$15:L$19,3,0)*(AS1429-Y1429-Z1429-AA1429)),4),ROUND(SUM(Rates!$K$8*AS1429),4)))</f>
        <v/>
      </c>
      <c r="AR1429" s="139" t="str">
        <f t="shared" si="699"/>
        <v/>
      </c>
      <c r="AS1429" s="125" t="str">
        <f t="shared" si="700"/>
        <v/>
      </c>
      <c r="AT1429" s="121" t="str">
        <f t="shared" si="701"/>
        <v/>
      </c>
      <c r="AU1429" s="138" t="str">
        <f>IF(AX1429="","",IF(R1429="Refreshment Beverage",ROUND((BA1429-Y1429-Z1429-AA1429)*VLOOKUP(VALUE(Q1429),Rates!G$15:L$19,3,0),4),ROUND(AW1429*(VLOOKUP(VALUE(Q1429),Rates!G:L,3,0)),4)))</f>
        <v/>
      </c>
      <c r="AV1429" s="126" t="str">
        <f t="shared" si="702"/>
        <v/>
      </c>
      <c r="AW1429" s="127" t="str">
        <f t="shared" si="703"/>
        <v/>
      </c>
      <c r="AX1429" s="123" t="str">
        <f t="shared" si="704"/>
        <v/>
      </c>
      <c r="AY1429" s="140" t="str">
        <f>IF(AX1429="","",IF(R1429="Refreshment Beverage",ROUND(SUM(AX1429*Rates!K$19),4),ROUND(SUM(AX1429*(Rates!J$8/100)),4)))</f>
        <v/>
      </c>
      <c r="AZ1429" s="124" t="str">
        <f t="shared" si="705"/>
        <v/>
      </c>
      <c r="BA1429" s="125" t="str">
        <f t="shared" si="706"/>
        <v/>
      </c>
      <c r="BB1429" s="115"/>
      <c r="BC1429" s="143"/>
      <c r="BD1429" s="100"/>
      <c r="BE1429" s="100"/>
      <c r="BF1429" s="100"/>
      <c r="BG1429" s="100"/>
    </row>
    <row r="1430" spans="1:59" ht="12.75" customHeight="1" x14ac:dyDescent="0.2">
      <c r="A1430" s="144"/>
      <c r="B1430" s="141"/>
      <c r="C1430" s="141"/>
      <c r="D1430" s="142"/>
      <c r="E1430" s="142"/>
      <c r="F1430" s="142"/>
      <c r="G1430" s="142"/>
      <c r="H1430" s="142"/>
      <c r="I1430" s="129"/>
      <c r="J1430" s="130"/>
      <c r="K1430" s="131" t="str">
        <f t="shared" si="677"/>
        <v/>
      </c>
      <c r="L1430" s="132" t="str">
        <f t="shared" si="678"/>
        <v/>
      </c>
      <c r="M1430" s="133" t="str">
        <f t="shared" si="679"/>
        <v/>
      </c>
      <c r="N1430" s="134" t="str">
        <f>IFERROR(IF(B:B="","",IF(R1430="Beer",SUM(LOOKUP(2,1/(Rates!$B$3:$B$5&lt;=W1430)/(Rates!$C$3:$C$5&gt;=W1430),Rates!$D$3:$D$5)*(X1430/100)*W1430),IF(R1430="Refreshment Beverage",SUM(LOOKUP(2,1/(Rates!$B$7:$B$11&lt;=W1430)/(Rates!$C$7:$C$11&gt;=W1430),Rates!$D$7:$D$11)*(X1430/100)*W1430)))),"")</f>
        <v/>
      </c>
      <c r="O1430" s="134" t="str">
        <f t="shared" si="680"/>
        <v/>
      </c>
      <c r="P1430" s="116"/>
      <c r="Q1430" s="117" t="str">
        <f t="shared" si="681"/>
        <v/>
      </c>
      <c r="R1430" s="128" t="str">
        <f t="shared" si="682"/>
        <v/>
      </c>
      <c r="S1430" s="135" t="str">
        <f>IF(B1430="","",IF(R1430="Refreshment Beverage",VLOOKUP(VALUE(Q1430),Rates!G$15:L$19,2,0),VLOOKUP(VALUE(Q1430),Rates!G$4:L$12,2,0)))</f>
        <v/>
      </c>
      <c r="T1430" s="135" t="str">
        <f t="shared" si="683"/>
        <v/>
      </c>
      <c r="U1430" s="118" t="str">
        <f t="shared" si="684"/>
        <v/>
      </c>
      <c r="V1430" s="135" t="str">
        <f t="shared" si="685"/>
        <v/>
      </c>
      <c r="W1430" s="135" t="str">
        <f t="shared" si="686"/>
        <v/>
      </c>
      <c r="X1430" s="119" t="str">
        <f t="shared" si="687"/>
        <v/>
      </c>
      <c r="Y1430" s="120" t="str">
        <f>IF(B:B="","",IF(R1430="Refreshment Beverage",VLOOKUP(Q1430,Rates!G$15:L$19,6,0)*W1430,VLOOKUP(Q1430,Rates!G$4:L$12,6,0)*W1430))</f>
        <v/>
      </c>
      <c r="Z1430" s="120" t="str">
        <f t="shared" si="688"/>
        <v/>
      </c>
      <c r="AA1430" s="120" t="str">
        <f t="shared" si="689"/>
        <v/>
      </c>
      <c r="AB1430" s="136" t="str">
        <f>IF(B:B="","",IF(R1430="Refreshment Beverage","",IF(AND(R1430="Beer",Q1430=0),SUM(LOOKUP(2,1/(Rates!$B$15:$B$18&lt;=W1430)/(Rates!$C$15:$C$18&gt;=W1430),Rates!$D$15:$D$18)*W1430),VLOOKUP(VALUE(Q:Q),Rates!A:B,2,0)*W1430)))</f>
        <v/>
      </c>
      <c r="AC1430" s="136" t="str">
        <f>IF(B:B="","",IF(R1430="Refreshment Beverage","",IF(AND(R1430="Beer",Q1430=0),SUM(LOOKUP(2,1/(Rates!$B$15:$B$18&lt;=W1430)/(Rates!$C$15:$C$18&gt;=W1430),Rates!$E$15:$E$18)*W1430),VLOOKUP(VALUE(Q:Q),Rates!A:C,3,0)*W1430)))</f>
        <v/>
      </c>
      <c r="AD1430" s="137" t="str">
        <f>IFERROR(IF(B:B="","",IF(R1430="Beer","",IF(VALUE(Q1430)=0,VLOOKUP(VLOOKUP(B:B,#REF!,16,0),Rates!A:E,2,0),VLOOKUP(VALUE(Q1430),Rates!A$31:B$34,2,0)*W1430))),0)</f>
        <v/>
      </c>
      <c r="AE1430" s="121" t="str">
        <f t="shared" si="690"/>
        <v/>
      </c>
      <c r="AF1430" s="138" t="str">
        <f t="shared" si="691"/>
        <v/>
      </c>
      <c r="AG1430" s="122" t="str">
        <f t="shared" si="692"/>
        <v/>
      </c>
      <c r="AH1430" s="123" t="str">
        <f t="shared" si="693"/>
        <v/>
      </c>
      <c r="AI1430" s="139" t="str">
        <f>IF(AE:AE="","",IF(R1430="Refreshment Beverage",AK1430*(Rates!J$19/100),ROUND(SUM(AH1430*(Rates!$J$8/100)),4)))</f>
        <v/>
      </c>
      <c r="AJ1430" s="124" t="str">
        <f t="shared" si="694"/>
        <v/>
      </c>
      <c r="AK1430" s="125" t="str">
        <f t="shared" si="695"/>
        <v/>
      </c>
      <c r="AL1430" s="121" t="str">
        <f t="shared" si="696"/>
        <v/>
      </c>
      <c r="AM1430" s="138" t="str">
        <f>IF(AS1430="","",IF(R1430="Refreshment Beverage",ROUND(AS1430*Rates!K$19,4),ROUND(AO1430*(VLOOKUP(VALUE(Q1430),Rates!G$4:L$12,3,0)),4)))</f>
        <v/>
      </c>
      <c r="AN1430" s="126" t="str">
        <f>IF(AS1430="","",IF(R1430="Refreshment Beverage",AS1430*(Rates!J$19/100),MAX(AM1430,AB1430)))</f>
        <v/>
      </c>
      <c r="AO1430" s="127" t="str">
        <f t="shared" si="697"/>
        <v/>
      </c>
      <c r="AP1430" s="127" t="str">
        <f t="shared" si="698"/>
        <v/>
      </c>
      <c r="AQ1430" s="140" t="str">
        <f>IF(AS1430="","",IF(R1430="Refreshment Beverage",ROUND(SUM(VLOOKUP(Q:Q,Rates!G$15:L$19,3,0)*(AS1430-Y1430-Z1430-AA1430)),4),ROUND(SUM(Rates!$K$8*AS1430),4)))</f>
        <v/>
      </c>
      <c r="AR1430" s="139" t="str">
        <f t="shared" si="699"/>
        <v/>
      </c>
      <c r="AS1430" s="125" t="str">
        <f t="shared" si="700"/>
        <v/>
      </c>
      <c r="AT1430" s="121" t="str">
        <f t="shared" si="701"/>
        <v/>
      </c>
      <c r="AU1430" s="138" t="str">
        <f>IF(AX1430="","",IF(R1430="Refreshment Beverage",ROUND((BA1430-Y1430-Z1430-AA1430)*VLOOKUP(VALUE(Q1430),Rates!G$15:L$19,3,0),4),ROUND(AW1430*(VLOOKUP(VALUE(Q1430),Rates!G:L,3,0)),4)))</f>
        <v/>
      </c>
      <c r="AV1430" s="126" t="str">
        <f t="shared" si="702"/>
        <v/>
      </c>
      <c r="AW1430" s="127" t="str">
        <f t="shared" si="703"/>
        <v/>
      </c>
      <c r="AX1430" s="123" t="str">
        <f t="shared" si="704"/>
        <v/>
      </c>
      <c r="AY1430" s="140" t="str">
        <f>IF(AX1430="","",IF(R1430="Refreshment Beverage",ROUND(SUM(AX1430*Rates!K$19),4),ROUND(SUM(AX1430*(Rates!J$8/100)),4)))</f>
        <v/>
      </c>
      <c r="AZ1430" s="124" t="str">
        <f t="shared" si="705"/>
        <v/>
      </c>
      <c r="BA1430" s="125" t="str">
        <f t="shared" si="706"/>
        <v/>
      </c>
      <c r="BB1430" s="115"/>
      <c r="BC1430" s="143"/>
      <c r="BD1430" s="100"/>
      <c r="BE1430" s="100"/>
      <c r="BF1430" s="100"/>
      <c r="BG1430" s="100"/>
    </row>
    <row r="1431" spans="1:59" ht="12.75" customHeight="1" x14ac:dyDescent="0.2">
      <c r="A1431" s="144"/>
      <c r="B1431" s="141"/>
      <c r="C1431" s="141"/>
      <c r="D1431" s="142"/>
      <c r="E1431" s="142"/>
      <c r="F1431" s="142"/>
      <c r="G1431" s="142"/>
      <c r="H1431" s="142"/>
      <c r="I1431" s="129"/>
      <c r="J1431" s="130"/>
      <c r="K1431" s="131" t="str">
        <f t="shared" si="677"/>
        <v/>
      </c>
      <c r="L1431" s="132" t="str">
        <f t="shared" si="678"/>
        <v/>
      </c>
      <c r="M1431" s="133" t="str">
        <f t="shared" si="679"/>
        <v/>
      </c>
      <c r="N1431" s="134" t="str">
        <f>IFERROR(IF(B:B="","",IF(R1431="Beer",SUM(LOOKUP(2,1/(Rates!$B$3:$B$5&lt;=W1431)/(Rates!$C$3:$C$5&gt;=W1431),Rates!$D$3:$D$5)*(X1431/100)*W1431),IF(R1431="Refreshment Beverage",SUM(LOOKUP(2,1/(Rates!$B$7:$B$11&lt;=W1431)/(Rates!$C$7:$C$11&gt;=W1431),Rates!$D$7:$D$11)*(X1431/100)*W1431)))),"")</f>
        <v/>
      </c>
      <c r="O1431" s="134" t="str">
        <f t="shared" si="680"/>
        <v/>
      </c>
      <c r="P1431" s="116"/>
      <c r="Q1431" s="117" t="str">
        <f t="shared" si="681"/>
        <v/>
      </c>
      <c r="R1431" s="128" t="str">
        <f t="shared" si="682"/>
        <v/>
      </c>
      <c r="S1431" s="135" t="str">
        <f>IF(B1431="","",IF(R1431="Refreshment Beverage",VLOOKUP(VALUE(Q1431),Rates!G$15:L$19,2,0),VLOOKUP(VALUE(Q1431),Rates!G$4:L$12,2,0)))</f>
        <v/>
      </c>
      <c r="T1431" s="135" t="str">
        <f t="shared" si="683"/>
        <v/>
      </c>
      <c r="U1431" s="118" t="str">
        <f t="shared" si="684"/>
        <v/>
      </c>
      <c r="V1431" s="135" t="str">
        <f t="shared" si="685"/>
        <v/>
      </c>
      <c r="W1431" s="135" t="str">
        <f t="shared" si="686"/>
        <v/>
      </c>
      <c r="X1431" s="119" t="str">
        <f t="shared" si="687"/>
        <v/>
      </c>
      <c r="Y1431" s="120" t="str">
        <f>IF(B:B="","",IF(R1431="Refreshment Beverage",VLOOKUP(Q1431,Rates!G$15:L$19,6,0)*W1431,VLOOKUP(Q1431,Rates!G$4:L$12,6,0)*W1431))</f>
        <v/>
      </c>
      <c r="Z1431" s="120" t="str">
        <f t="shared" si="688"/>
        <v/>
      </c>
      <c r="AA1431" s="120" t="str">
        <f t="shared" si="689"/>
        <v/>
      </c>
      <c r="AB1431" s="136" t="str">
        <f>IF(B:B="","",IF(R1431="Refreshment Beverage","",IF(AND(R1431="Beer",Q1431=0),SUM(LOOKUP(2,1/(Rates!$B$15:$B$18&lt;=W1431)/(Rates!$C$15:$C$18&gt;=W1431),Rates!$D$15:$D$18)*W1431),VLOOKUP(VALUE(Q:Q),Rates!A:B,2,0)*W1431)))</f>
        <v/>
      </c>
      <c r="AC1431" s="136" t="str">
        <f>IF(B:B="","",IF(R1431="Refreshment Beverage","",IF(AND(R1431="Beer",Q1431=0),SUM(LOOKUP(2,1/(Rates!$B$15:$B$18&lt;=W1431)/(Rates!$C$15:$C$18&gt;=W1431),Rates!$E$15:$E$18)*W1431),VLOOKUP(VALUE(Q:Q),Rates!A:C,3,0)*W1431)))</f>
        <v/>
      </c>
      <c r="AD1431" s="137" t="str">
        <f>IFERROR(IF(B:B="","",IF(R1431="Beer","",IF(VALUE(Q1431)=0,VLOOKUP(VLOOKUP(B:B,#REF!,16,0),Rates!A:E,2,0),VLOOKUP(VALUE(Q1431),Rates!A$31:B$34,2,0)*W1431))),0)</f>
        <v/>
      </c>
      <c r="AE1431" s="121" t="str">
        <f t="shared" si="690"/>
        <v/>
      </c>
      <c r="AF1431" s="138" t="str">
        <f t="shared" si="691"/>
        <v/>
      </c>
      <c r="AG1431" s="122" t="str">
        <f t="shared" si="692"/>
        <v/>
      </c>
      <c r="AH1431" s="123" t="str">
        <f t="shared" si="693"/>
        <v/>
      </c>
      <c r="AI1431" s="139" t="str">
        <f>IF(AE:AE="","",IF(R1431="Refreshment Beverage",AK1431*(Rates!J$19/100),ROUND(SUM(AH1431*(Rates!$J$8/100)),4)))</f>
        <v/>
      </c>
      <c r="AJ1431" s="124" t="str">
        <f t="shared" si="694"/>
        <v/>
      </c>
      <c r="AK1431" s="125" t="str">
        <f t="shared" si="695"/>
        <v/>
      </c>
      <c r="AL1431" s="121" t="str">
        <f t="shared" si="696"/>
        <v/>
      </c>
      <c r="AM1431" s="138" t="str">
        <f>IF(AS1431="","",IF(R1431="Refreshment Beverage",ROUND(AS1431*Rates!K$19,4),ROUND(AO1431*(VLOOKUP(VALUE(Q1431),Rates!G$4:L$12,3,0)),4)))</f>
        <v/>
      </c>
      <c r="AN1431" s="126" t="str">
        <f>IF(AS1431="","",IF(R1431="Refreshment Beverage",AS1431*(Rates!J$19/100),MAX(AM1431,AB1431)))</f>
        <v/>
      </c>
      <c r="AO1431" s="127" t="str">
        <f t="shared" si="697"/>
        <v/>
      </c>
      <c r="AP1431" s="127" t="str">
        <f t="shared" si="698"/>
        <v/>
      </c>
      <c r="AQ1431" s="140" t="str">
        <f>IF(AS1431="","",IF(R1431="Refreshment Beverage",ROUND(SUM(VLOOKUP(Q:Q,Rates!G$15:L$19,3,0)*(AS1431-Y1431-Z1431-AA1431)),4),ROUND(SUM(Rates!$K$8*AS1431),4)))</f>
        <v/>
      </c>
      <c r="AR1431" s="139" t="str">
        <f t="shared" si="699"/>
        <v/>
      </c>
      <c r="AS1431" s="125" t="str">
        <f t="shared" si="700"/>
        <v/>
      </c>
      <c r="AT1431" s="121" t="str">
        <f t="shared" si="701"/>
        <v/>
      </c>
      <c r="AU1431" s="138" t="str">
        <f>IF(AX1431="","",IF(R1431="Refreshment Beverage",ROUND((BA1431-Y1431-Z1431-AA1431)*VLOOKUP(VALUE(Q1431),Rates!G$15:L$19,3,0),4),ROUND(AW1431*(VLOOKUP(VALUE(Q1431),Rates!G:L,3,0)),4)))</f>
        <v/>
      </c>
      <c r="AV1431" s="126" t="str">
        <f t="shared" si="702"/>
        <v/>
      </c>
      <c r="AW1431" s="127" t="str">
        <f t="shared" si="703"/>
        <v/>
      </c>
      <c r="AX1431" s="123" t="str">
        <f t="shared" si="704"/>
        <v/>
      </c>
      <c r="AY1431" s="140" t="str">
        <f>IF(AX1431="","",IF(R1431="Refreshment Beverage",ROUND(SUM(AX1431*Rates!K$19),4),ROUND(SUM(AX1431*(Rates!J$8/100)),4)))</f>
        <v/>
      </c>
      <c r="AZ1431" s="124" t="str">
        <f t="shared" si="705"/>
        <v/>
      </c>
      <c r="BA1431" s="125" t="str">
        <f t="shared" si="706"/>
        <v/>
      </c>
      <c r="BB1431" s="115"/>
      <c r="BC1431" s="143"/>
      <c r="BD1431" s="100"/>
      <c r="BE1431" s="100"/>
      <c r="BF1431" s="100"/>
      <c r="BG1431" s="100"/>
    </row>
    <row r="1432" spans="1:59" ht="12.75" customHeight="1" x14ac:dyDescent="0.2">
      <c r="A1432" s="144"/>
      <c r="B1432" s="141"/>
      <c r="C1432" s="141"/>
      <c r="D1432" s="142"/>
      <c r="E1432" s="142"/>
      <c r="F1432" s="142"/>
      <c r="G1432" s="142"/>
      <c r="H1432" s="142"/>
      <c r="I1432" s="129"/>
      <c r="J1432" s="130"/>
      <c r="K1432" s="131" t="str">
        <f t="shared" si="677"/>
        <v/>
      </c>
      <c r="L1432" s="132" t="str">
        <f t="shared" si="678"/>
        <v/>
      </c>
      <c r="M1432" s="133" t="str">
        <f t="shared" si="679"/>
        <v/>
      </c>
      <c r="N1432" s="134" t="str">
        <f>IFERROR(IF(B:B="","",IF(R1432="Beer",SUM(LOOKUP(2,1/(Rates!$B$3:$B$5&lt;=W1432)/(Rates!$C$3:$C$5&gt;=W1432),Rates!$D$3:$D$5)*(X1432/100)*W1432),IF(R1432="Refreshment Beverage",SUM(LOOKUP(2,1/(Rates!$B$7:$B$11&lt;=W1432)/(Rates!$C$7:$C$11&gt;=W1432),Rates!$D$7:$D$11)*(X1432/100)*W1432)))),"")</f>
        <v/>
      </c>
      <c r="O1432" s="134" t="str">
        <f t="shared" si="680"/>
        <v/>
      </c>
      <c r="P1432" s="116"/>
      <c r="Q1432" s="117" t="str">
        <f t="shared" si="681"/>
        <v/>
      </c>
      <c r="R1432" s="128" t="str">
        <f t="shared" si="682"/>
        <v/>
      </c>
      <c r="S1432" s="135" t="str">
        <f>IF(B1432="","",IF(R1432="Refreshment Beverage",VLOOKUP(VALUE(Q1432),Rates!G$15:L$19,2,0),VLOOKUP(VALUE(Q1432),Rates!G$4:L$12,2,0)))</f>
        <v/>
      </c>
      <c r="T1432" s="135" t="str">
        <f t="shared" si="683"/>
        <v/>
      </c>
      <c r="U1432" s="118" t="str">
        <f t="shared" si="684"/>
        <v/>
      </c>
      <c r="V1432" s="135" t="str">
        <f t="shared" si="685"/>
        <v/>
      </c>
      <c r="W1432" s="135" t="str">
        <f t="shared" si="686"/>
        <v/>
      </c>
      <c r="X1432" s="119" t="str">
        <f t="shared" si="687"/>
        <v/>
      </c>
      <c r="Y1432" s="120" t="str">
        <f>IF(B:B="","",IF(R1432="Refreshment Beverage",VLOOKUP(Q1432,Rates!G$15:L$19,6,0)*W1432,VLOOKUP(Q1432,Rates!G$4:L$12,6,0)*W1432))</f>
        <v/>
      </c>
      <c r="Z1432" s="120" t="str">
        <f t="shared" si="688"/>
        <v/>
      </c>
      <c r="AA1432" s="120" t="str">
        <f t="shared" si="689"/>
        <v/>
      </c>
      <c r="AB1432" s="136" t="str">
        <f>IF(B:B="","",IF(R1432="Refreshment Beverage","",IF(AND(R1432="Beer",Q1432=0),SUM(LOOKUP(2,1/(Rates!$B$15:$B$18&lt;=W1432)/(Rates!$C$15:$C$18&gt;=W1432),Rates!$D$15:$D$18)*W1432),VLOOKUP(VALUE(Q:Q),Rates!A:B,2,0)*W1432)))</f>
        <v/>
      </c>
      <c r="AC1432" s="136" t="str">
        <f>IF(B:B="","",IF(R1432="Refreshment Beverage","",IF(AND(R1432="Beer",Q1432=0),SUM(LOOKUP(2,1/(Rates!$B$15:$B$18&lt;=W1432)/(Rates!$C$15:$C$18&gt;=W1432),Rates!$E$15:$E$18)*W1432),VLOOKUP(VALUE(Q:Q),Rates!A:C,3,0)*W1432)))</f>
        <v/>
      </c>
      <c r="AD1432" s="137" t="str">
        <f>IFERROR(IF(B:B="","",IF(R1432="Beer","",IF(VALUE(Q1432)=0,VLOOKUP(VLOOKUP(B:B,#REF!,16,0),Rates!A:E,2,0),VLOOKUP(VALUE(Q1432),Rates!A$31:B$34,2,0)*W1432))),0)</f>
        <v/>
      </c>
      <c r="AE1432" s="121" t="str">
        <f t="shared" si="690"/>
        <v/>
      </c>
      <c r="AF1432" s="138" t="str">
        <f t="shared" si="691"/>
        <v/>
      </c>
      <c r="AG1432" s="122" t="str">
        <f t="shared" si="692"/>
        <v/>
      </c>
      <c r="AH1432" s="123" t="str">
        <f t="shared" si="693"/>
        <v/>
      </c>
      <c r="AI1432" s="139" t="str">
        <f>IF(AE:AE="","",IF(R1432="Refreshment Beverage",AK1432*(Rates!J$19/100),ROUND(SUM(AH1432*(Rates!$J$8/100)),4)))</f>
        <v/>
      </c>
      <c r="AJ1432" s="124" t="str">
        <f t="shared" si="694"/>
        <v/>
      </c>
      <c r="AK1432" s="125" t="str">
        <f t="shared" si="695"/>
        <v/>
      </c>
      <c r="AL1432" s="121" t="str">
        <f t="shared" si="696"/>
        <v/>
      </c>
      <c r="AM1432" s="138" t="str">
        <f>IF(AS1432="","",IF(R1432="Refreshment Beverage",ROUND(AS1432*Rates!K$19,4),ROUND(AO1432*(VLOOKUP(VALUE(Q1432),Rates!G$4:L$12,3,0)),4)))</f>
        <v/>
      </c>
      <c r="AN1432" s="126" t="str">
        <f>IF(AS1432="","",IF(R1432="Refreshment Beverage",AS1432*(Rates!J$19/100),MAX(AM1432,AB1432)))</f>
        <v/>
      </c>
      <c r="AO1432" s="127" t="str">
        <f t="shared" si="697"/>
        <v/>
      </c>
      <c r="AP1432" s="127" t="str">
        <f t="shared" si="698"/>
        <v/>
      </c>
      <c r="AQ1432" s="140" t="str">
        <f>IF(AS1432="","",IF(R1432="Refreshment Beverage",ROUND(SUM(VLOOKUP(Q:Q,Rates!G$15:L$19,3,0)*(AS1432-Y1432-Z1432-AA1432)),4),ROUND(SUM(Rates!$K$8*AS1432),4)))</f>
        <v/>
      </c>
      <c r="AR1432" s="139" t="str">
        <f t="shared" si="699"/>
        <v/>
      </c>
      <c r="AS1432" s="125" t="str">
        <f t="shared" si="700"/>
        <v/>
      </c>
      <c r="AT1432" s="121" t="str">
        <f t="shared" si="701"/>
        <v/>
      </c>
      <c r="AU1432" s="138" t="str">
        <f>IF(AX1432="","",IF(R1432="Refreshment Beverage",ROUND((BA1432-Y1432-Z1432-AA1432)*VLOOKUP(VALUE(Q1432),Rates!G$15:L$19,3,0),4),ROUND(AW1432*(VLOOKUP(VALUE(Q1432),Rates!G:L,3,0)),4)))</f>
        <v/>
      </c>
      <c r="AV1432" s="126" t="str">
        <f t="shared" si="702"/>
        <v/>
      </c>
      <c r="AW1432" s="127" t="str">
        <f t="shared" si="703"/>
        <v/>
      </c>
      <c r="AX1432" s="123" t="str">
        <f t="shared" si="704"/>
        <v/>
      </c>
      <c r="AY1432" s="140" t="str">
        <f>IF(AX1432="","",IF(R1432="Refreshment Beverage",ROUND(SUM(AX1432*Rates!K$19),4),ROUND(SUM(AX1432*(Rates!J$8/100)),4)))</f>
        <v/>
      </c>
      <c r="AZ1432" s="124" t="str">
        <f t="shared" si="705"/>
        <v/>
      </c>
      <c r="BA1432" s="125" t="str">
        <f t="shared" si="706"/>
        <v/>
      </c>
      <c r="BB1432" s="115"/>
      <c r="BC1432" s="143"/>
      <c r="BD1432" s="100"/>
      <c r="BE1432" s="100"/>
      <c r="BF1432" s="100"/>
      <c r="BG1432" s="100"/>
    </row>
    <row r="1433" spans="1:59" ht="12.75" customHeight="1" x14ac:dyDescent="0.2">
      <c r="A1433" s="144"/>
      <c r="B1433" s="141"/>
      <c r="C1433" s="141"/>
      <c r="D1433" s="142"/>
      <c r="E1433" s="142"/>
      <c r="F1433" s="142"/>
      <c r="G1433" s="142"/>
      <c r="H1433" s="142"/>
      <c r="I1433" s="129"/>
      <c r="J1433" s="130"/>
      <c r="K1433" s="131" t="str">
        <f t="shared" si="677"/>
        <v/>
      </c>
      <c r="L1433" s="132" t="str">
        <f t="shared" si="678"/>
        <v/>
      </c>
      <c r="M1433" s="133" t="str">
        <f t="shared" si="679"/>
        <v/>
      </c>
      <c r="N1433" s="134" t="str">
        <f>IFERROR(IF(B:B="","",IF(R1433="Beer",SUM(LOOKUP(2,1/(Rates!$B$3:$B$5&lt;=W1433)/(Rates!$C$3:$C$5&gt;=W1433),Rates!$D$3:$D$5)*(X1433/100)*W1433),IF(R1433="Refreshment Beverage",SUM(LOOKUP(2,1/(Rates!$B$7:$B$11&lt;=W1433)/(Rates!$C$7:$C$11&gt;=W1433),Rates!$D$7:$D$11)*(X1433/100)*W1433)))),"")</f>
        <v/>
      </c>
      <c r="O1433" s="134" t="str">
        <f t="shared" si="680"/>
        <v/>
      </c>
      <c r="P1433" s="116"/>
      <c r="Q1433" s="117" t="str">
        <f t="shared" si="681"/>
        <v/>
      </c>
      <c r="R1433" s="128" t="str">
        <f t="shared" si="682"/>
        <v/>
      </c>
      <c r="S1433" s="135" t="str">
        <f>IF(B1433="","",IF(R1433="Refreshment Beverage",VLOOKUP(VALUE(Q1433),Rates!G$15:L$19,2,0),VLOOKUP(VALUE(Q1433),Rates!G$4:L$12,2,0)))</f>
        <v/>
      </c>
      <c r="T1433" s="135" t="str">
        <f t="shared" si="683"/>
        <v/>
      </c>
      <c r="U1433" s="118" t="str">
        <f t="shared" si="684"/>
        <v/>
      </c>
      <c r="V1433" s="135" t="str">
        <f t="shared" si="685"/>
        <v/>
      </c>
      <c r="W1433" s="135" t="str">
        <f t="shared" si="686"/>
        <v/>
      </c>
      <c r="X1433" s="119" t="str">
        <f t="shared" si="687"/>
        <v/>
      </c>
      <c r="Y1433" s="120" t="str">
        <f>IF(B:B="","",IF(R1433="Refreshment Beverage",VLOOKUP(Q1433,Rates!G$15:L$19,6,0)*W1433,VLOOKUP(Q1433,Rates!G$4:L$12,6,0)*W1433))</f>
        <v/>
      </c>
      <c r="Z1433" s="120" t="str">
        <f t="shared" si="688"/>
        <v/>
      </c>
      <c r="AA1433" s="120" t="str">
        <f t="shared" si="689"/>
        <v/>
      </c>
      <c r="AB1433" s="136" t="str">
        <f>IF(B:B="","",IF(R1433="Refreshment Beverage","",IF(AND(R1433="Beer",Q1433=0),SUM(LOOKUP(2,1/(Rates!$B$15:$B$18&lt;=W1433)/(Rates!$C$15:$C$18&gt;=W1433),Rates!$D$15:$D$18)*W1433),VLOOKUP(VALUE(Q:Q),Rates!A:B,2,0)*W1433)))</f>
        <v/>
      </c>
      <c r="AC1433" s="136" t="str">
        <f>IF(B:B="","",IF(R1433="Refreshment Beverage","",IF(AND(R1433="Beer",Q1433=0),SUM(LOOKUP(2,1/(Rates!$B$15:$B$18&lt;=W1433)/(Rates!$C$15:$C$18&gt;=W1433),Rates!$E$15:$E$18)*W1433),VLOOKUP(VALUE(Q:Q),Rates!A:C,3,0)*W1433)))</f>
        <v/>
      </c>
      <c r="AD1433" s="137" t="str">
        <f>IFERROR(IF(B:B="","",IF(R1433="Beer","",IF(VALUE(Q1433)=0,VLOOKUP(VLOOKUP(B:B,#REF!,16,0),Rates!A:E,2,0),VLOOKUP(VALUE(Q1433),Rates!A$31:B$34,2,0)*W1433))),0)</f>
        <v/>
      </c>
      <c r="AE1433" s="121" t="str">
        <f t="shared" si="690"/>
        <v/>
      </c>
      <c r="AF1433" s="138" t="str">
        <f t="shared" si="691"/>
        <v/>
      </c>
      <c r="AG1433" s="122" t="str">
        <f t="shared" si="692"/>
        <v/>
      </c>
      <c r="AH1433" s="123" t="str">
        <f t="shared" si="693"/>
        <v/>
      </c>
      <c r="AI1433" s="139" t="str">
        <f>IF(AE:AE="","",IF(R1433="Refreshment Beverage",AK1433*(Rates!J$19/100),ROUND(SUM(AH1433*(Rates!$J$8/100)),4)))</f>
        <v/>
      </c>
      <c r="AJ1433" s="124" t="str">
        <f t="shared" si="694"/>
        <v/>
      </c>
      <c r="AK1433" s="125" t="str">
        <f t="shared" si="695"/>
        <v/>
      </c>
      <c r="AL1433" s="121" t="str">
        <f t="shared" si="696"/>
        <v/>
      </c>
      <c r="AM1433" s="138" t="str">
        <f>IF(AS1433="","",IF(R1433="Refreshment Beverage",ROUND(AS1433*Rates!K$19,4),ROUND(AO1433*(VLOOKUP(VALUE(Q1433),Rates!G$4:L$12,3,0)),4)))</f>
        <v/>
      </c>
      <c r="AN1433" s="126" t="str">
        <f>IF(AS1433="","",IF(R1433="Refreshment Beverage",AS1433*(Rates!J$19/100),MAX(AM1433,AB1433)))</f>
        <v/>
      </c>
      <c r="AO1433" s="127" t="str">
        <f t="shared" si="697"/>
        <v/>
      </c>
      <c r="AP1433" s="127" t="str">
        <f t="shared" si="698"/>
        <v/>
      </c>
      <c r="AQ1433" s="140" t="str">
        <f>IF(AS1433="","",IF(R1433="Refreshment Beverage",ROUND(SUM(VLOOKUP(Q:Q,Rates!G$15:L$19,3,0)*(AS1433-Y1433-Z1433-AA1433)),4),ROUND(SUM(Rates!$K$8*AS1433),4)))</f>
        <v/>
      </c>
      <c r="AR1433" s="139" t="str">
        <f t="shared" si="699"/>
        <v/>
      </c>
      <c r="AS1433" s="125" t="str">
        <f t="shared" si="700"/>
        <v/>
      </c>
      <c r="AT1433" s="121" t="str">
        <f t="shared" si="701"/>
        <v/>
      </c>
      <c r="AU1433" s="138" t="str">
        <f>IF(AX1433="","",IF(R1433="Refreshment Beverage",ROUND((BA1433-Y1433-Z1433-AA1433)*VLOOKUP(VALUE(Q1433),Rates!G$15:L$19,3,0),4),ROUND(AW1433*(VLOOKUP(VALUE(Q1433),Rates!G:L,3,0)),4)))</f>
        <v/>
      </c>
      <c r="AV1433" s="126" t="str">
        <f t="shared" si="702"/>
        <v/>
      </c>
      <c r="AW1433" s="127" t="str">
        <f t="shared" si="703"/>
        <v/>
      </c>
      <c r="AX1433" s="123" t="str">
        <f t="shared" si="704"/>
        <v/>
      </c>
      <c r="AY1433" s="140" t="str">
        <f>IF(AX1433="","",IF(R1433="Refreshment Beverage",ROUND(SUM(AX1433*Rates!K$19),4),ROUND(SUM(AX1433*(Rates!J$8/100)),4)))</f>
        <v/>
      </c>
      <c r="AZ1433" s="124" t="str">
        <f t="shared" si="705"/>
        <v/>
      </c>
      <c r="BA1433" s="125" t="str">
        <f t="shared" si="706"/>
        <v/>
      </c>
      <c r="BB1433" s="115"/>
      <c r="BC1433" s="143"/>
      <c r="BD1433" s="100"/>
      <c r="BE1433" s="100"/>
      <c r="BF1433" s="100"/>
      <c r="BG1433" s="100"/>
    </row>
    <row r="1434" spans="1:59" ht="12.75" customHeight="1" x14ac:dyDescent="0.2">
      <c r="A1434" s="144"/>
      <c r="B1434" s="141"/>
      <c r="C1434" s="141"/>
      <c r="D1434" s="142"/>
      <c r="E1434" s="142"/>
      <c r="F1434" s="142"/>
      <c r="G1434" s="142"/>
      <c r="H1434" s="142"/>
      <c r="I1434" s="129"/>
      <c r="J1434" s="130"/>
      <c r="K1434" s="131" t="str">
        <f t="shared" ref="K1434:K1497" si="707">IFERROR(IF(B:B="","",IF(OR(C1434="",E1434="",F1434="",G1434="",H1434="",I1434="",J1434=""),"",ROUND(IF(J1434="Gross Price to Brewers",AE1434,IF(J1434="Retail Price",AL1434,IF(J1434="Licensee Retail",AT1434,""))),2))),"")</f>
        <v/>
      </c>
      <c r="L1434" s="132" t="str">
        <f t="shared" ref="L1434:L1497" si="708">IFERROR(IF(B:B="","",IF(OR(C1434="",E1434="",F1434="",G1434="",H1434="",I1434="",J1434=""),"",ROUND(IF(J1434="Gross Price to Brewers",AH1434,IF(J1434="Retail Price",AP1434,IF(J1434="Licensee Retail",AX1434,""))),2))),"")</f>
        <v/>
      </c>
      <c r="M1434" s="133" t="str">
        <f t="shared" ref="M1434:M1497" si="709">IFERROR(IF(B:B="","",IF(OR(C1434="",E1434="",F1434="",G1434="",H1434="",I1434="",J1434=""),"",ROUND(IF(J1434="Gross Price to Brewers",AK1434,IF(J1434="Retail Price",AS1434,IF(J1434="Licensee Retail",BA1434,""))),2))),"")</f>
        <v/>
      </c>
      <c r="N1434" s="134" t="str">
        <f>IFERROR(IF(B:B="","",IF(R1434="Beer",SUM(LOOKUP(2,1/(Rates!$B$3:$B$5&lt;=W1434)/(Rates!$C$3:$C$5&gt;=W1434),Rates!$D$3:$D$5)*(X1434/100)*W1434),IF(R1434="Refreshment Beverage",SUM(LOOKUP(2,1/(Rates!$B$7:$B$11&lt;=W1434)/(Rates!$C$7:$C$11&gt;=W1434),Rates!$D$7:$D$11)*(X1434/100)*W1434)))),"")</f>
        <v/>
      </c>
      <c r="O1434" s="134" t="str">
        <f t="shared" ref="O1434:O1497" si="710">IF(B:B="","",IF(M1434&gt;N1434,"YES","NO"))</f>
        <v/>
      </c>
      <c r="P1434" s="116"/>
      <c r="Q1434" s="117" t="str">
        <f t="shared" ref="Q1434:Q1497" si="711">IF(B1434="","",IF(OR(D1434="",D1434=5),0,D1434))</f>
        <v/>
      </c>
      <c r="R1434" s="128" t="str">
        <f t="shared" ref="R1434:R1497" si="712">IF(B1434="","",C1434)</f>
        <v/>
      </c>
      <c r="S1434" s="135" t="str">
        <f>IF(B1434="","",IF(R1434="Refreshment Beverage",VLOOKUP(VALUE(Q1434),Rates!G$15:L$19,2,0),VLOOKUP(VALUE(Q1434),Rates!G$4:L$12,2,0)))</f>
        <v/>
      </c>
      <c r="T1434" s="135" t="str">
        <f t="shared" ref="T1434:T1497" si="713">IF(B1434="","",G1434)</f>
        <v/>
      </c>
      <c r="U1434" s="118" t="str">
        <f t="shared" ref="U1434:U1497" si="714">IF(B:B="","",SUM(W1434/V1434))</f>
        <v/>
      </c>
      <c r="V1434" s="135" t="str">
        <f t="shared" ref="V1434:V1497" si="715">IF(B1434="","",F1434)</f>
        <v/>
      </c>
      <c r="W1434" s="135" t="str">
        <f t="shared" ref="W1434:W1497" si="716">IF(B1434="","",E1434*F1434)</f>
        <v/>
      </c>
      <c r="X1434" s="119" t="str">
        <f t="shared" ref="X1434:X1497" si="717">IF(B1434="","",H1434)</f>
        <v/>
      </c>
      <c r="Y1434" s="120" t="str">
        <f>IF(B:B="","",IF(R1434="Refreshment Beverage",VLOOKUP(Q1434,Rates!G$15:L$19,6,0)*W1434,VLOOKUP(Q1434,Rates!G$4:L$12,6,0)*W1434))</f>
        <v/>
      </c>
      <c r="Z1434" s="120" t="str">
        <f t="shared" ref="Z1434:Z1497" si="718">IF(B:B="","",IF(R1434="Refreshment Beverage",0,IF(T1434="Keg",0,ROUND(0.34/12*V1434,2))))</f>
        <v/>
      </c>
      <c r="AA1434" s="120" t="str">
        <f t="shared" ref="AA1434:AA1497" si="719">IF(B:B="","",IF(AND(T1434="Can",V1434=8,R1434="Beer"),V1434*0.0192,IF(AND(T1434="Can",V1434=15,R1434="Beer"),V1434*0.0096,IF(AND(T1434="Can",V1434=20,R1434="Beer"),V1434*0.0102,IF(AND(T1434="Can",V1434=30,R1434="Beer"),V1434*0.0085,IF(AND(T1434="Can",V1434=36,R1434="Beer"),V1434*0.0071,IF(AND(T1434="Bottle",V1434=24,R1434="Beer"),V1434*0.0153,IF(AND(R1434="Refreshment Beverage",U1434&gt;0.49,U1434&lt;0.401),V1434*0.0512,IF(AND(R1434="Refreshment Beverage",U1434&gt;0.4,U1434&lt;0.47),V1434*0.0614,IF(AND(R1434="Refreshment Beverage",U1434&gt;0.469,U1434&lt;0.66),V1434*0.0716,IF(AND(R1434="Refreshment Beverage",U1434&gt;0.659,U1434&lt;0.75),V1434*0.1023,IF(AND(R1434="Refreshment Beverage",U1434&gt;0.749,U1434&lt;0.9),V1434*0.1125,IF(AND(R1434="Refreshment Beverage",U1434&gt;0.899,U1434&lt;1),V1434*0.133,IF(AND(R1434="Refreshment Beverage",U1434=1),V1434*0.1432,IF(AND(R1434="Refreshment Beverage",U1434=1.14),V1434*0.1637,IF(AND(R1434="Refreshment Beverage",U1434=2),V1434*0.2864,IF(AND(R1434="Refreshment Beverage",U1434=3),V1434*0.4297,IF(AND(R1434="Refreshment Beverage",U1434=1.75),V1434*0.2558,0))))))))))))))))))</f>
        <v/>
      </c>
      <c r="AB1434" s="136" t="str">
        <f>IF(B:B="","",IF(R1434="Refreshment Beverage","",IF(AND(R1434="Beer",Q1434=0),SUM(LOOKUP(2,1/(Rates!$B$15:$B$18&lt;=W1434)/(Rates!$C$15:$C$18&gt;=W1434),Rates!$D$15:$D$18)*W1434),VLOOKUP(VALUE(Q:Q),Rates!A:B,2,0)*W1434)))</f>
        <v/>
      </c>
      <c r="AC1434" s="136" t="str">
        <f>IF(B:B="","",IF(R1434="Refreshment Beverage","",IF(AND(R1434="Beer",Q1434=0),SUM(LOOKUP(2,1/(Rates!$B$15:$B$18&lt;=W1434)/(Rates!$C$15:$C$18&gt;=W1434),Rates!$E$15:$E$18)*W1434),VLOOKUP(VALUE(Q:Q),Rates!A:C,3,0)*W1434)))</f>
        <v/>
      </c>
      <c r="AD1434" s="137" t="str">
        <f>IFERROR(IF(B:B="","",IF(R1434="Beer","",IF(VALUE(Q1434)=0,VLOOKUP(VLOOKUP(B:B,#REF!,16,0),Rates!A:E,2,0),VLOOKUP(VALUE(Q1434),Rates!A$31:B$34,2,0)*W1434))),0)</f>
        <v/>
      </c>
      <c r="AE1434" s="121" t="str">
        <f t="shared" ref="AE1434:AE1497" si="720">IF(J1434="Gross Price to Brewers",I1434,"")</f>
        <v/>
      </c>
      <c r="AF1434" s="138" t="str">
        <f t="shared" ref="AF1434:AF1497" si="721">IF(AE:AE="","",ROUND(SUM(AE1434*(S1434/100)),4))</f>
        <v/>
      </c>
      <c r="AG1434" s="122" t="str">
        <f t="shared" ref="AG1434:AG1497" si="722">IF(AE:AE="","",IF(R1434="Refreshment Beverage",MAX(AF1434,AD1434),MAX(AB1434,AF1434)))</f>
        <v/>
      </c>
      <c r="AH1434" s="123" t="str">
        <f t="shared" ref="AH1434:AH1497" si="723">IF(AE:AE="","",IF(R1434="Refreshment Beverage",AK1434-AJ1434,SUM(Y1434:AA1434)+AE1434+AG1434))</f>
        <v/>
      </c>
      <c r="AI1434" s="139" t="str">
        <f>IF(AE:AE="","",IF(R1434="Refreshment Beverage",AK1434*(Rates!J$19/100),ROUND(SUM(AH1434*(Rates!$J$8/100)),4)))</f>
        <v/>
      </c>
      <c r="AJ1434" s="124" t="str">
        <f t="shared" ref="AJ1434:AJ1497" si="724">IF(AE:AE="","",IF(R1434="Refreshment Beverage",AI1434,MAX(AC1434,AI1434)))</f>
        <v/>
      </c>
      <c r="AK1434" s="125" t="str">
        <f t="shared" ref="AK1434:AK1497" si="725">IF(AE:AE="","",IF(R1434="Refreshment Beverage",SUM(AE1434+Y1434+Z1434+AA1434+AG1434),SUM(AH1434+AJ1434)))</f>
        <v/>
      </c>
      <c r="AL1434" s="121" t="str">
        <f t="shared" ref="AL1434:AL1497" si="726">IF(AS1434="","",IF(R1434="Refreshment Beverage",ROUND(SUM(AS1434-AR1434-AA1434-Z1434-Y1434),2),ROUND(SUM(AS1434-AR1434-AN1434-Y1434-Z1434-AA1434),2)))</f>
        <v/>
      </c>
      <c r="AM1434" s="138" t="str">
        <f>IF(AS1434="","",IF(R1434="Refreshment Beverage",ROUND(AS1434*Rates!K$19,4),ROUND(AO1434*(VLOOKUP(VALUE(Q1434),Rates!G$4:L$12,3,0)),4)))</f>
        <v/>
      </c>
      <c r="AN1434" s="126" t="str">
        <f>IF(AS1434="","",IF(R1434="Refreshment Beverage",AS1434*(Rates!J$19/100),MAX(AM1434,AB1434)))</f>
        <v/>
      </c>
      <c r="AO1434" s="127" t="str">
        <f t="shared" ref="AO1434:AO1497" si="727">IF(AS1434="","",ROUND(SUM(AS1434-AR1434-Y1434-Z1434-AA1434),4))</f>
        <v/>
      </c>
      <c r="AP1434" s="127" t="str">
        <f t="shared" ref="AP1434:AP1497" si="728">IF(AS1434="","",IF(R1434="Refreshment Beverage",ROUND(AS1434-AN1434,2),ROUND(SUM(AS1434-AR1434),2)))</f>
        <v/>
      </c>
      <c r="AQ1434" s="140" t="str">
        <f>IF(AS1434="","",IF(R1434="Refreshment Beverage",ROUND(SUM(VLOOKUP(Q:Q,Rates!G$15:L$19,3,0)*(AS1434-Y1434-Z1434-AA1434)),4),ROUND(SUM(Rates!$K$8*AS1434),4)))</f>
        <v/>
      </c>
      <c r="AR1434" s="139" t="str">
        <f t="shared" ref="AR1434:AR1497" si="729">IF(AS1434="","",IF(R1434="Refreshment Beverage",MAX(AD1434,AQ1434),MAX(AQ1434,AC1434)))</f>
        <v/>
      </c>
      <c r="AS1434" s="125" t="str">
        <f t="shared" ref="AS1434:AS1497" si="730">IF(J1434="Retail Price",SUM(I1434+0.004),"")</f>
        <v/>
      </c>
      <c r="AT1434" s="121" t="str">
        <f t="shared" ref="AT1434:AT1497" si="731">IF(AX1434="","",IF(R1434="Refreshment Beverage",SUM(BA1434-AV1434-Y1434-Z1434-AA1434),SUM(AX1434-AV1434-Y1434-Z1434-AA1434)))</f>
        <v/>
      </c>
      <c r="AU1434" s="138" t="str">
        <f>IF(AX1434="","",IF(R1434="Refreshment Beverage",ROUND((BA1434-Y1434-Z1434-AA1434)*VLOOKUP(VALUE(Q1434),Rates!G$15:L$19,3,0),4),ROUND(AW1434*(VLOOKUP(VALUE(Q1434),Rates!G:L,3,0)),4)))</f>
        <v/>
      </c>
      <c r="AV1434" s="126" t="str">
        <f t="shared" ref="AV1434:AV1497" si="732">IF(AX1434="","",IF(R1434="Refreshment Beverage",MAX(AU1434,AD1434),MAX(AB1434,AU1434)))</f>
        <v/>
      </c>
      <c r="AW1434" s="127" t="str">
        <f t="shared" ref="AW1434:AW1497" si="733">IF(AX1434="","",IF(R1434="Refreshment Beverage",SUM(BA1434-AV1434-Y1434-Z1434-AA1434),ROUND(SUM(BA1434-AZ1434-Y1434-Z1434-AA1434),4)))</f>
        <v/>
      </c>
      <c r="AX1434" s="123" t="str">
        <f t="shared" ref="AX1434:AX1497" si="734">IF(J1434="Licensee Retail",I1434,"")</f>
        <v/>
      </c>
      <c r="AY1434" s="140" t="str">
        <f>IF(AX1434="","",IF(R1434="Refreshment Beverage",ROUND(SUM(AX1434*Rates!K$19),4),ROUND(SUM(AX1434*(Rates!J$8/100)),4)))</f>
        <v/>
      </c>
      <c r="AZ1434" s="124" t="str">
        <f t="shared" ref="AZ1434:AZ1497" si="735">IF(AX1434="","",MAX($AC1434,AY1434))</f>
        <v/>
      </c>
      <c r="BA1434" s="125" t="str">
        <f t="shared" ref="BA1434:BA1497" si="736">IF(AX1434="","",SUM(AX1434+AZ1434))</f>
        <v/>
      </c>
      <c r="BB1434" s="115"/>
      <c r="BC1434" s="143"/>
      <c r="BD1434" s="100"/>
      <c r="BE1434" s="100"/>
      <c r="BF1434" s="100"/>
      <c r="BG1434" s="100"/>
    </row>
    <row r="1435" spans="1:59" ht="12.75" customHeight="1" x14ac:dyDescent="0.2">
      <c r="A1435" s="144"/>
      <c r="B1435" s="141"/>
      <c r="C1435" s="141"/>
      <c r="D1435" s="142"/>
      <c r="E1435" s="142"/>
      <c r="F1435" s="142"/>
      <c r="G1435" s="142"/>
      <c r="H1435" s="142"/>
      <c r="I1435" s="129"/>
      <c r="J1435" s="130"/>
      <c r="K1435" s="131" t="str">
        <f t="shared" si="707"/>
        <v/>
      </c>
      <c r="L1435" s="132" t="str">
        <f t="shared" si="708"/>
        <v/>
      </c>
      <c r="M1435" s="133" t="str">
        <f t="shared" si="709"/>
        <v/>
      </c>
      <c r="N1435" s="134" t="str">
        <f>IFERROR(IF(B:B="","",IF(R1435="Beer",SUM(LOOKUP(2,1/(Rates!$B$3:$B$5&lt;=W1435)/(Rates!$C$3:$C$5&gt;=W1435),Rates!$D$3:$D$5)*(X1435/100)*W1435),IF(R1435="Refreshment Beverage",SUM(LOOKUP(2,1/(Rates!$B$7:$B$11&lt;=W1435)/(Rates!$C$7:$C$11&gt;=W1435),Rates!$D$7:$D$11)*(X1435/100)*W1435)))),"")</f>
        <v/>
      </c>
      <c r="O1435" s="134" t="str">
        <f t="shared" si="710"/>
        <v/>
      </c>
      <c r="P1435" s="116"/>
      <c r="Q1435" s="117" t="str">
        <f t="shared" si="711"/>
        <v/>
      </c>
      <c r="R1435" s="128" t="str">
        <f t="shared" si="712"/>
        <v/>
      </c>
      <c r="S1435" s="135" t="str">
        <f>IF(B1435="","",IF(R1435="Refreshment Beverage",VLOOKUP(VALUE(Q1435),Rates!G$15:L$19,2,0),VLOOKUP(VALUE(Q1435),Rates!G$4:L$12,2,0)))</f>
        <v/>
      </c>
      <c r="T1435" s="135" t="str">
        <f t="shared" si="713"/>
        <v/>
      </c>
      <c r="U1435" s="118" t="str">
        <f t="shared" si="714"/>
        <v/>
      </c>
      <c r="V1435" s="135" t="str">
        <f t="shared" si="715"/>
        <v/>
      </c>
      <c r="W1435" s="135" t="str">
        <f t="shared" si="716"/>
        <v/>
      </c>
      <c r="X1435" s="119" t="str">
        <f t="shared" si="717"/>
        <v/>
      </c>
      <c r="Y1435" s="120" t="str">
        <f>IF(B:B="","",IF(R1435="Refreshment Beverage",VLOOKUP(Q1435,Rates!G$15:L$19,6,0)*W1435,VLOOKUP(Q1435,Rates!G$4:L$12,6,0)*W1435))</f>
        <v/>
      </c>
      <c r="Z1435" s="120" t="str">
        <f t="shared" si="718"/>
        <v/>
      </c>
      <c r="AA1435" s="120" t="str">
        <f t="shared" si="719"/>
        <v/>
      </c>
      <c r="AB1435" s="136" t="str">
        <f>IF(B:B="","",IF(R1435="Refreshment Beverage","",IF(AND(R1435="Beer",Q1435=0),SUM(LOOKUP(2,1/(Rates!$B$15:$B$18&lt;=W1435)/(Rates!$C$15:$C$18&gt;=W1435),Rates!$D$15:$D$18)*W1435),VLOOKUP(VALUE(Q:Q),Rates!A:B,2,0)*W1435)))</f>
        <v/>
      </c>
      <c r="AC1435" s="136" t="str">
        <f>IF(B:B="","",IF(R1435="Refreshment Beverage","",IF(AND(R1435="Beer",Q1435=0),SUM(LOOKUP(2,1/(Rates!$B$15:$B$18&lt;=W1435)/(Rates!$C$15:$C$18&gt;=W1435),Rates!$E$15:$E$18)*W1435),VLOOKUP(VALUE(Q:Q),Rates!A:C,3,0)*W1435)))</f>
        <v/>
      </c>
      <c r="AD1435" s="137" t="str">
        <f>IFERROR(IF(B:B="","",IF(R1435="Beer","",IF(VALUE(Q1435)=0,VLOOKUP(VLOOKUP(B:B,#REF!,16,0),Rates!A:E,2,0),VLOOKUP(VALUE(Q1435),Rates!A$31:B$34,2,0)*W1435))),0)</f>
        <v/>
      </c>
      <c r="AE1435" s="121" t="str">
        <f t="shared" si="720"/>
        <v/>
      </c>
      <c r="AF1435" s="138" t="str">
        <f t="shared" si="721"/>
        <v/>
      </c>
      <c r="AG1435" s="122" t="str">
        <f t="shared" si="722"/>
        <v/>
      </c>
      <c r="AH1435" s="123" t="str">
        <f t="shared" si="723"/>
        <v/>
      </c>
      <c r="AI1435" s="139" t="str">
        <f>IF(AE:AE="","",IF(R1435="Refreshment Beverage",AK1435*(Rates!J$19/100),ROUND(SUM(AH1435*(Rates!$J$8/100)),4)))</f>
        <v/>
      </c>
      <c r="AJ1435" s="124" t="str">
        <f t="shared" si="724"/>
        <v/>
      </c>
      <c r="AK1435" s="125" t="str">
        <f t="shared" si="725"/>
        <v/>
      </c>
      <c r="AL1435" s="121" t="str">
        <f t="shared" si="726"/>
        <v/>
      </c>
      <c r="AM1435" s="138" t="str">
        <f>IF(AS1435="","",IF(R1435="Refreshment Beverage",ROUND(AS1435*Rates!K$19,4),ROUND(AO1435*(VLOOKUP(VALUE(Q1435),Rates!G$4:L$12,3,0)),4)))</f>
        <v/>
      </c>
      <c r="AN1435" s="126" t="str">
        <f>IF(AS1435="","",IF(R1435="Refreshment Beverage",AS1435*(Rates!J$19/100),MAX(AM1435,AB1435)))</f>
        <v/>
      </c>
      <c r="AO1435" s="127" t="str">
        <f t="shared" si="727"/>
        <v/>
      </c>
      <c r="AP1435" s="127" t="str">
        <f t="shared" si="728"/>
        <v/>
      </c>
      <c r="AQ1435" s="140" t="str">
        <f>IF(AS1435="","",IF(R1435="Refreshment Beverage",ROUND(SUM(VLOOKUP(Q:Q,Rates!G$15:L$19,3,0)*(AS1435-Y1435-Z1435-AA1435)),4),ROUND(SUM(Rates!$K$8*AS1435),4)))</f>
        <v/>
      </c>
      <c r="AR1435" s="139" t="str">
        <f t="shared" si="729"/>
        <v/>
      </c>
      <c r="AS1435" s="125" t="str">
        <f t="shared" si="730"/>
        <v/>
      </c>
      <c r="AT1435" s="121" t="str">
        <f t="shared" si="731"/>
        <v/>
      </c>
      <c r="AU1435" s="138" t="str">
        <f>IF(AX1435="","",IF(R1435="Refreshment Beverage",ROUND((BA1435-Y1435-Z1435-AA1435)*VLOOKUP(VALUE(Q1435),Rates!G$15:L$19,3,0),4),ROUND(AW1435*(VLOOKUP(VALUE(Q1435),Rates!G:L,3,0)),4)))</f>
        <v/>
      </c>
      <c r="AV1435" s="126" t="str">
        <f t="shared" si="732"/>
        <v/>
      </c>
      <c r="AW1435" s="127" t="str">
        <f t="shared" si="733"/>
        <v/>
      </c>
      <c r="AX1435" s="123" t="str">
        <f t="shared" si="734"/>
        <v/>
      </c>
      <c r="AY1435" s="140" t="str">
        <f>IF(AX1435="","",IF(R1435="Refreshment Beverage",ROUND(SUM(AX1435*Rates!K$19),4),ROUND(SUM(AX1435*(Rates!J$8/100)),4)))</f>
        <v/>
      </c>
      <c r="AZ1435" s="124" t="str">
        <f t="shared" si="735"/>
        <v/>
      </c>
      <c r="BA1435" s="125" t="str">
        <f t="shared" si="736"/>
        <v/>
      </c>
      <c r="BB1435" s="115"/>
      <c r="BC1435" s="143"/>
      <c r="BD1435" s="100"/>
      <c r="BE1435" s="100"/>
      <c r="BF1435" s="100"/>
      <c r="BG1435" s="100"/>
    </row>
    <row r="1436" spans="1:59" ht="12.75" customHeight="1" x14ac:dyDescent="0.2">
      <c r="A1436" s="144"/>
      <c r="B1436" s="141"/>
      <c r="C1436" s="141"/>
      <c r="D1436" s="142"/>
      <c r="E1436" s="142"/>
      <c r="F1436" s="142"/>
      <c r="G1436" s="142"/>
      <c r="H1436" s="142"/>
      <c r="I1436" s="129"/>
      <c r="J1436" s="130"/>
      <c r="K1436" s="131" t="str">
        <f t="shared" si="707"/>
        <v/>
      </c>
      <c r="L1436" s="132" t="str">
        <f t="shared" si="708"/>
        <v/>
      </c>
      <c r="M1436" s="133" t="str">
        <f t="shared" si="709"/>
        <v/>
      </c>
      <c r="N1436" s="134" t="str">
        <f>IFERROR(IF(B:B="","",IF(R1436="Beer",SUM(LOOKUP(2,1/(Rates!$B$3:$B$5&lt;=W1436)/(Rates!$C$3:$C$5&gt;=W1436),Rates!$D$3:$D$5)*(X1436/100)*W1436),IF(R1436="Refreshment Beverage",SUM(LOOKUP(2,1/(Rates!$B$7:$B$11&lt;=W1436)/(Rates!$C$7:$C$11&gt;=W1436),Rates!$D$7:$D$11)*(X1436/100)*W1436)))),"")</f>
        <v/>
      </c>
      <c r="O1436" s="134" t="str">
        <f t="shared" si="710"/>
        <v/>
      </c>
      <c r="P1436" s="116"/>
      <c r="Q1436" s="117" t="str">
        <f t="shared" si="711"/>
        <v/>
      </c>
      <c r="R1436" s="128" t="str">
        <f t="shared" si="712"/>
        <v/>
      </c>
      <c r="S1436" s="135" t="str">
        <f>IF(B1436="","",IF(R1436="Refreshment Beverage",VLOOKUP(VALUE(Q1436),Rates!G$15:L$19,2,0),VLOOKUP(VALUE(Q1436),Rates!G$4:L$12,2,0)))</f>
        <v/>
      </c>
      <c r="T1436" s="135" t="str">
        <f t="shared" si="713"/>
        <v/>
      </c>
      <c r="U1436" s="118" t="str">
        <f t="shared" si="714"/>
        <v/>
      </c>
      <c r="V1436" s="135" t="str">
        <f t="shared" si="715"/>
        <v/>
      </c>
      <c r="W1436" s="135" t="str">
        <f t="shared" si="716"/>
        <v/>
      </c>
      <c r="X1436" s="119" t="str">
        <f t="shared" si="717"/>
        <v/>
      </c>
      <c r="Y1436" s="120" t="str">
        <f>IF(B:B="","",IF(R1436="Refreshment Beverage",VLOOKUP(Q1436,Rates!G$15:L$19,6,0)*W1436,VLOOKUP(Q1436,Rates!G$4:L$12,6,0)*W1436))</f>
        <v/>
      </c>
      <c r="Z1436" s="120" t="str">
        <f t="shared" si="718"/>
        <v/>
      </c>
      <c r="AA1436" s="120" t="str">
        <f t="shared" si="719"/>
        <v/>
      </c>
      <c r="AB1436" s="136" t="str">
        <f>IF(B:B="","",IF(R1436="Refreshment Beverage","",IF(AND(R1436="Beer",Q1436=0),SUM(LOOKUP(2,1/(Rates!$B$15:$B$18&lt;=W1436)/(Rates!$C$15:$C$18&gt;=W1436),Rates!$D$15:$D$18)*W1436),VLOOKUP(VALUE(Q:Q),Rates!A:B,2,0)*W1436)))</f>
        <v/>
      </c>
      <c r="AC1436" s="136" t="str">
        <f>IF(B:B="","",IF(R1436="Refreshment Beverage","",IF(AND(R1436="Beer",Q1436=0),SUM(LOOKUP(2,1/(Rates!$B$15:$B$18&lt;=W1436)/(Rates!$C$15:$C$18&gt;=W1436),Rates!$E$15:$E$18)*W1436),VLOOKUP(VALUE(Q:Q),Rates!A:C,3,0)*W1436)))</f>
        <v/>
      </c>
      <c r="AD1436" s="137" t="str">
        <f>IFERROR(IF(B:B="","",IF(R1436="Beer","",IF(VALUE(Q1436)=0,VLOOKUP(VLOOKUP(B:B,#REF!,16,0),Rates!A:E,2,0),VLOOKUP(VALUE(Q1436),Rates!A$31:B$34,2,0)*W1436))),0)</f>
        <v/>
      </c>
      <c r="AE1436" s="121" t="str">
        <f t="shared" si="720"/>
        <v/>
      </c>
      <c r="AF1436" s="138" t="str">
        <f t="shared" si="721"/>
        <v/>
      </c>
      <c r="AG1436" s="122" t="str">
        <f t="shared" si="722"/>
        <v/>
      </c>
      <c r="AH1436" s="123" t="str">
        <f t="shared" si="723"/>
        <v/>
      </c>
      <c r="AI1436" s="139" t="str">
        <f>IF(AE:AE="","",IF(R1436="Refreshment Beverage",AK1436*(Rates!J$19/100),ROUND(SUM(AH1436*(Rates!$J$8/100)),4)))</f>
        <v/>
      </c>
      <c r="AJ1436" s="124" t="str">
        <f t="shared" si="724"/>
        <v/>
      </c>
      <c r="AK1436" s="125" t="str">
        <f t="shared" si="725"/>
        <v/>
      </c>
      <c r="AL1436" s="121" t="str">
        <f t="shared" si="726"/>
        <v/>
      </c>
      <c r="AM1436" s="138" t="str">
        <f>IF(AS1436="","",IF(R1436="Refreshment Beverage",ROUND(AS1436*Rates!K$19,4),ROUND(AO1436*(VLOOKUP(VALUE(Q1436),Rates!G$4:L$12,3,0)),4)))</f>
        <v/>
      </c>
      <c r="AN1436" s="126" t="str">
        <f>IF(AS1436="","",IF(R1436="Refreshment Beverage",AS1436*(Rates!J$19/100),MAX(AM1436,AB1436)))</f>
        <v/>
      </c>
      <c r="AO1436" s="127" t="str">
        <f t="shared" si="727"/>
        <v/>
      </c>
      <c r="AP1436" s="127" t="str">
        <f t="shared" si="728"/>
        <v/>
      </c>
      <c r="AQ1436" s="140" t="str">
        <f>IF(AS1436="","",IF(R1436="Refreshment Beverage",ROUND(SUM(VLOOKUP(Q:Q,Rates!G$15:L$19,3,0)*(AS1436-Y1436-Z1436-AA1436)),4),ROUND(SUM(Rates!$K$8*AS1436),4)))</f>
        <v/>
      </c>
      <c r="AR1436" s="139" t="str">
        <f t="shared" si="729"/>
        <v/>
      </c>
      <c r="AS1436" s="125" t="str">
        <f t="shared" si="730"/>
        <v/>
      </c>
      <c r="AT1436" s="121" t="str">
        <f t="shared" si="731"/>
        <v/>
      </c>
      <c r="AU1436" s="138" t="str">
        <f>IF(AX1436="","",IF(R1436="Refreshment Beverage",ROUND((BA1436-Y1436-Z1436-AA1436)*VLOOKUP(VALUE(Q1436),Rates!G$15:L$19,3,0),4),ROUND(AW1436*(VLOOKUP(VALUE(Q1436),Rates!G:L,3,0)),4)))</f>
        <v/>
      </c>
      <c r="AV1436" s="126" t="str">
        <f t="shared" si="732"/>
        <v/>
      </c>
      <c r="AW1436" s="127" t="str">
        <f t="shared" si="733"/>
        <v/>
      </c>
      <c r="AX1436" s="123" t="str">
        <f t="shared" si="734"/>
        <v/>
      </c>
      <c r="AY1436" s="140" t="str">
        <f>IF(AX1436="","",IF(R1436="Refreshment Beverage",ROUND(SUM(AX1436*Rates!K$19),4),ROUND(SUM(AX1436*(Rates!J$8/100)),4)))</f>
        <v/>
      </c>
      <c r="AZ1436" s="124" t="str">
        <f t="shared" si="735"/>
        <v/>
      </c>
      <c r="BA1436" s="125" t="str">
        <f t="shared" si="736"/>
        <v/>
      </c>
      <c r="BB1436" s="115"/>
      <c r="BC1436" s="143"/>
      <c r="BD1436" s="100"/>
      <c r="BE1436" s="100"/>
      <c r="BF1436" s="100"/>
      <c r="BG1436" s="100"/>
    </row>
    <row r="1437" spans="1:59" ht="12.75" customHeight="1" x14ac:dyDescent="0.2">
      <c r="A1437" s="144"/>
      <c r="B1437" s="141"/>
      <c r="C1437" s="141"/>
      <c r="D1437" s="142"/>
      <c r="E1437" s="142"/>
      <c r="F1437" s="142"/>
      <c r="G1437" s="142"/>
      <c r="H1437" s="142"/>
      <c r="I1437" s="129"/>
      <c r="J1437" s="130"/>
      <c r="K1437" s="131" t="str">
        <f t="shared" si="707"/>
        <v/>
      </c>
      <c r="L1437" s="132" t="str">
        <f t="shared" si="708"/>
        <v/>
      </c>
      <c r="M1437" s="133" t="str">
        <f t="shared" si="709"/>
        <v/>
      </c>
      <c r="N1437" s="134" t="str">
        <f>IFERROR(IF(B:B="","",IF(R1437="Beer",SUM(LOOKUP(2,1/(Rates!$B$3:$B$5&lt;=W1437)/(Rates!$C$3:$C$5&gt;=W1437),Rates!$D$3:$D$5)*(X1437/100)*W1437),IF(R1437="Refreshment Beverage",SUM(LOOKUP(2,1/(Rates!$B$7:$B$11&lt;=W1437)/(Rates!$C$7:$C$11&gt;=W1437),Rates!$D$7:$D$11)*(X1437/100)*W1437)))),"")</f>
        <v/>
      </c>
      <c r="O1437" s="134" t="str">
        <f t="shared" si="710"/>
        <v/>
      </c>
      <c r="P1437" s="116"/>
      <c r="Q1437" s="117" t="str">
        <f t="shared" si="711"/>
        <v/>
      </c>
      <c r="R1437" s="128" t="str">
        <f t="shared" si="712"/>
        <v/>
      </c>
      <c r="S1437" s="135" t="str">
        <f>IF(B1437="","",IF(R1437="Refreshment Beverage",VLOOKUP(VALUE(Q1437),Rates!G$15:L$19,2,0),VLOOKUP(VALUE(Q1437),Rates!G$4:L$12,2,0)))</f>
        <v/>
      </c>
      <c r="T1437" s="135" t="str">
        <f t="shared" si="713"/>
        <v/>
      </c>
      <c r="U1437" s="118" t="str">
        <f t="shared" si="714"/>
        <v/>
      </c>
      <c r="V1437" s="135" t="str">
        <f t="shared" si="715"/>
        <v/>
      </c>
      <c r="W1437" s="135" t="str">
        <f t="shared" si="716"/>
        <v/>
      </c>
      <c r="X1437" s="119" t="str">
        <f t="shared" si="717"/>
        <v/>
      </c>
      <c r="Y1437" s="120" t="str">
        <f>IF(B:B="","",IF(R1437="Refreshment Beverage",VLOOKUP(Q1437,Rates!G$15:L$19,6,0)*W1437,VLOOKUP(Q1437,Rates!G$4:L$12,6,0)*W1437))</f>
        <v/>
      </c>
      <c r="Z1437" s="120" t="str">
        <f t="shared" si="718"/>
        <v/>
      </c>
      <c r="AA1437" s="120" t="str">
        <f t="shared" si="719"/>
        <v/>
      </c>
      <c r="AB1437" s="136" t="str">
        <f>IF(B:B="","",IF(R1437="Refreshment Beverage","",IF(AND(R1437="Beer",Q1437=0),SUM(LOOKUP(2,1/(Rates!$B$15:$B$18&lt;=W1437)/(Rates!$C$15:$C$18&gt;=W1437),Rates!$D$15:$D$18)*W1437),VLOOKUP(VALUE(Q:Q),Rates!A:B,2,0)*W1437)))</f>
        <v/>
      </c>
      <c r="AC1437" s="136" t="str">
        <f>IF(B:B="","",IF(R1437="Refreshment Beverage","",IF(AND(R1437="Beer",Q1437=0),SUM(LOOKUP(2,1/(Rates!$B$15:$B$18&lt;=W1437)/(Rates!$C$15:$C$18&gt;=W1437),Rates!$E$15:$E$18)*W1437),VLOOKUP(VALUE(Q:Q),Rates!A:C,3,0)*W1437)))</f>
        <v/>
      </c>
      <c r="AD1437" s="137" t="str">
        <f>IFERROR(IF(B:B="","",IF(R1437="Beer","",IF(VALUE(Q1437)=0,VLOOKUP(VLOOKUP(B:B,#REF!,16,0),Rates!A:E,2,0),VLOOKUP(VALUE(Q1437),Rates!A$31:B$34,2,0)*W1437))),0)</f>
        <v/>
      </c>
      <c r="AE1437" s="121" t="str">
        <f t="shared" si="720"/>
        <v/>
      </c>
      <c r="AF1437" s="138" t="str">
        <f t="shared" si="721"/>
        <v/>
      </c>
      <c r="AG1437" s="122" t="str">
        <f t="shared" si="722"/>
        <v/>
      </c>
      <c r="AH1437" s="123" t="str">
        <f t="shared" si="723"/>
        <v/>
      </c>
      <c r="AI1437" s="139" t="str">
        <f>IF(AE:AE="","",IF(R1437="Refreshment Beverage",AK1437*(Rates!J$19/100),ROUND(SUM(AH1437*(Rates!$J$8/100)),4)))</f>
        <v/>
      </c>
      <c r="AJ1437" s="124" t="str">
        <f t="shared" si="724"/>
        <v/>
      </c>
      <c r="AK1437" s="125" t="str">
        <f t="shared" si="725"/>
        <v/>
      </c>
      <c r="AL1437" s="121" t="str">
        <f t="shared" si="726"/>
        <v/>
      </c>
      <c r="AM1437" s="138" t="str">
        <f>IF(AS1437="","",IF(R1437="Refreshment Beverage",ROUND(AS1437*Rates!K$19,4),ROUND(AO1437*(VLOOKUP(VALUE(Q1437),Rates!G$4:L$12,3,0)),4)))</f>
        <v/>
      </c>
      <c r="AN1437" s="126" t="str">
        <f>IF(AS1437="","",IF(R1437="Refreshment Beverage",AS1437*(Rates!J$19/100),MAX(AM1437,AB1437)))</f>
        <v/>
      </c>
      <c r="AO1437" s="127" t="str">
        <f t="shared" si="727"/>
        <v/>
      </c>
      <c r="AP1437" s="127" t="str">
        <f t="shared" si="728"/>
        <v/>
      </c>
      <c r="AQ1437" s="140" t="str">
        <f>IF(AS1437="","",IF(R1437="Refreshment Beverage",ROUND(SUM(VLOOKUP(Q:Q,Rates!G$15:L$19,3,0)*(AS1437-Y1437-Z1437-AA1437)),4),ROUND(SUM(Rates!$K$8*AS1437),4)))</f>
        <v/>
      </c>
      <c r="AR1437" s="139" t="str">
        <f t="shared" si="729"/>
        <v/>
      </c>
      <c r="AS1437" s="125" t="str">
        <f t="shared" si="730"/>
        <v/>
      </c>
      <c r="AT1437" s="121" t="str">
        <f t="shared" si="731"/>
        <v/>
      </c>
      <c r="AU1437" s="138" t="str">
        <f>IF(AX1437="","",IF(R1437="Refreshment Beverage",ROUND((BA1437-Y1437-Z1437-AA1437)*VLOOKUP(VALUE(Q1437),Rates!G$15:L$19,3,0),4),ROUND(AW1437*(VLOOKUP(VALUE(Q1437),Rates!G:L,3,0)),4)))</f>
        <v/>
      </c>
      <c r="AV1437" s="126" t="str">
        <f t="shared" si="732"/>
        <v/>
      </c>
      <c r="AW1437" s="127" t="str">
        <f t="shared" si="733"/>
        <v/>
      </c>
      <c r="AX1437" s="123" t="str">
        <f t="shared" si="734"/>
        <v/>
      </c>
      <c r="AY1437" s="140" t="str">
        <f>IF(AX1437="","",IF(R1437="Refreshment Beverage",ROUND(SUM(AX1437*Rates!K$19),4),ROUND(SUM(AX1437*(Rates!J$8/100)),4)))</f>
        <v/>
      </c>
      <c r="AZ1437" s="124" t="str">
        <f t="shared" si="735"/>
        <v/>
      </c>
      <c r="BA1437" s="125" t="str">
        <f t="shared" si="736"/>
        <v/>
      </c>
      <c r="BB1437" s="115"/>
      <c r="BC1437" s="143"/>
      <c r="BD1437" s="100"/>
      <c r="BE1437" s="100"/>
      <c r="BF1437" s="100"/>
      <c r="BG1437" s="100"/>
    </row>
    <row r="1438" spans="1:59" ht="12.75" customHeight="1" x14ac:dyDescent="0.2">
      <c r="A1438" s="144"/>
      <c r="B1438" s="141"/>
      <c r="C1438" s="141"/>
      <c r="D1438" s="142"/>
      <c r="E1438" s="142"/>
      <c r="F1438" s="142"/>
      <c r="G1438" s="142"/>
      <c r="H1438" s="142"/>
      <c r="I1438" s="129"/>
      <c r="J1438" s="130"/>
      <c r="K1438" s="131" t="str">
        <f t="shared" si="707"/>
        <v/>
      </c>
      <c r="L1438" s="132" t="str">
        <f t="shared" si="708"/>
        <v/>
      </c>
      <c r="M1438" s="133" t="str">
        <f t="shared" si="709"/>
        <v/>
      </c>
      <c r="N1438" s="134" t="str">
        <f>IFERROR(IF(B:B="","",IF(R1438="Beer",SUM(LOOKUP(2,1/(Rates!$B$3:$B$5&lt;=W1438)/(Rates!$C$3:$C$5&gt;=W1438),Rates!$D$3:$D$5)*(X1438/100)*W1438),IF(R1438="Refreshment Beverage",SUM(LOOKUP(2,1/(Rates!$B$7:$B$11&lt;=W1438)/(Rates!$C$7:$C$11&gt;=W1438),Rates!$D$7:$D$11)*(X1438/100)*W1438)))),"")</f>
        <v/>
      </c>
      <c r="O1438" s="134" t="str">
        <f t="shared" si="710"/>
        <v/>
      </c>
      <c r="P1438" s="116"/>
      <c r="Q1438" s="117" t="str">
        <f t="shared" si="711"/>
        <v/>
      </c>
      <c r="R1438" s="128" t="str">
        <f t="shared" si="712"/>
        <v/>
      </c>
      <c r="S1438" s="135" t="str">
        <f>IF(B1438="","",IF(R1438="Refreshment Beverage",VLOOKUP(VALUE(Q1438),Rates!G$15:L$19,2,0),VLOOKUP(VALUE(Q1438),Rates!G$4:L$12,2,0)))</f>
        <v/>
      </c>
      <c r="T1438" s="135" t="str">
        <f t="shared" si="713"/>
        <v/>
      </c>
      <c r="U1438" s="118" t="str">
        <f t="shared" si="714"/>
        <v/>
      </c>
      <c r="V1438" s="135" t="str">
        <f t="shared" si="715"/>
        <v/>
      </c>
      <c r="W1438" s="135" t="str">
        <f t="shared" si="716"/>
        <v/>
      </c>
      <c r="X1438" s="119" t="str">
        <f t="shared" si="717"/>
        <v/>
      </c>
      <c r="Y1438" s="120" t="str">
        <f>IF(B:B="","",IF(R1438="Refreshment Beverage",VLOOKUP(Q1438,Rates!G$15:L$19,6,0)*W1438,VLOOKUP(Q1438,Rates!G$4:L$12,6,0)*W1438))</f>
        <v/>
      </c>
      <c r="Z1438" s="120" t="str">
        <f t="shared" si="718"/>
        <v/>
      </c>
      <c r="AA1438" s="120" t="str">
        <f t="shared" si="719"/>
        <v/>
      </c>
      <c r="AB1438" s="136" t="str">
        <f>IF(B:B="","",IF(R1438="Refreshment Beverage","",IF(AND(R1438="Beer",Q1438=0),SUM(LOOKUP(2,1/(Rates!$B$15:$B$18&lt;=W1438)/(Rates!$C$15:$C$18&gt;=W1438),Rates!$D$15:$D$18)*W1438),VLOOKUP(VALUE(Q:Q),Rates!A:B,2,0)*W1438)))</f>
        <v/>
      </c>
      <c r="AC1438" s="136" t="str">
        <f>IF(B:B="","",IF(R1438="Refreshment Beverage","",IF(AND(R1438="Beer",Q1438=0),SUM(LOOKUP(2,1/(Rates!$B$15:$B$18&lt;=W1438)/(Rates!$C$15:$C$18&gt;=W1438),Rates!$E$15:$E$18)*W1438),VLOOKUP(VALUE(Q:Q),Rates!A:C,3,0)*W1438)))</f>
        <v/>
      </c>
      <c r="AD1438" s="137" t="str">
        <f>IFERROR(IF(B:B="","",IF(R1438="Beer","",IF(VALUE(Q1438)=0,VLOOKUP(VLOOKUP(B:B,#REF!,16,0),Rates!A:E,2,0),VLOOKUP(VALUE(Q1438),Rates!A$31:B$34,2,0)*W1438))),0)</f>
        <v/>
      </c>
      <c r="AE1438" s="121" t="str">
        <f t="shared" si="720"/>
        <v/>
      </c>
      <c r="AF1438" s="138" t="str">
        <f t="shared" si="721"/>
        <v/>
      </c>
      <c r="AG1438" s="122" t="str">
        <f t="shared" si="722"/>
        <v/>
      </c>
      <c r="AH1438" s="123" t="str">
        <f t="shared" si="723"/>
        <v/>
      </c>
      <c r="AI1438" s="139" t="str">
        <f>IF(AE:AE="","",IF(R1438="Refreshment Beverage",AK1438*(Rates!J$19/100),ROUND(SUM(AH1438*(Rates!$J$8/100)),4)))</f>
        <v/>
      </c>
      <c r="AJ1438" s="124" t="str">
        <f t="shared" si="724"/>
        <v/>
      </c>
      <c r="AK1438" s="125" t="str">
        <f t="shared" si="725"/>
        <v/>
      </c>
      <c r="AL1438" s="121" t="str">
        <f t="shared" si="726"/>
        <v/>
      </c>
      <c r="AM1438" s="138" t="str">
        <f>IF(AS1438="","",IF(R1438="Refreshment Beverage",ROUND(AS1438*Rates!K$19,4),ROUND(AO1438*(VLOOKUP(VALUE(Q1438),Rates!G$4:L$12,3,0)),4)))</f>
        <v/>
      </c>
      <c r="AN1438" s="126" t="str">
        <f>IF(AS1438="","",IF(R1438="Refreshment Beverage",AS1438*(Rates!J$19/100),MAX(AM1438,AB1438)))</f>
        <v/>
      </c>
      <c r="AO1438" s="127" t="str">
        <f t="shared" si="727"/>
        <v/>
      </c>
      <c r="AP1438" s="127" t="str">
        <f t="shared" si="728"/>
        <v/>
      </c>
      <c r="AQ1438" s="140" t="str">
        <f>IF(AS1438="","",IF(R1438="Refreshment Beverage",ROUND(SUM(VLOOKUP(Q:Q,Rates!G$15:L$19,3,0)*(AS1438-Y1438-Z1438-AA1438)),4),ROUND(SUM(Rates!$K$8*AS1438),4)))</f>
        <v/>
      </c>
      <c r="AR1438" s="139" t="str">
        <f t="shared" si="729"/>
        <v/>
      </c>
      <c r="AS1438" s="125" t="str">
        <f t="shared" si="730"/>
        <v/>
      </c>
      <c r="AT1438" s="121" t="str">
        <f t="shared" si="731"/>
        <v/>
      </c>
      <c r="AU1438" s="138" t="str">
        <f>IF(AX1438="","",IF(R1438="Refreshment Beverage",ROUND((BA1438-Y1438-Z1438-AA1438)*VLOOKUP(VALUE(Q1438),Rates!G$15:L$19,3,0),4),ROUND(AW1438*(VLOOKUP(VALUE(Q1438),Rates!G:L,3,0)),4)))</f>
        <v/>
      </c>
      <c r="AV1438" s="126" t="str">
        <f t="shared" si="732"/>
        <v/>
      </c>
      <c r="AW1438" s="127" t="str">
        <f t="shared" si="733"/>
        <v/>
      </c>
      <c r="AX1438" s="123" t="str">
        <f t="shared" si="734"/>
        <v/>
      </c>
      <c r="AY1438" s="140" t="str">
        <f>IF(AX1438="","",IF(R1438="Refreshment Beverage",ROUND(SUM(AX1438*Rates!K$19),4),ROUND(SUM(AX1438*(Rates!J$8/100)),4)))</f>
        <v/>
      </c>
      <c r="AZ1438" s="124" t="str">
        <f t="shared" si="735"/>
        <v/>
      </c>
      <c r="BA1438" s="125" t="str">
        <f t="shared" si="736"/>
        <v/>
      </c>
      <c r="BB1438" s="115"/>
      <c r="BC1438" s="143"/>
      <c r="BD1438" s="100"/>
      <c r="BE1438" s="100"/>
      <c r="BF1438" s="100"/>
      <c r="BG1438" s="100"/>
    </row>
    <row r="1439" spans="1:59" ht="12.75" customHeight="1" x14ac:dyDescent="0.2">
      <c r="A1439" s="144"/>
      <c r="B1439" s="141"/>
      <c r="C1439" s="141"/>
      <c r="D1439" s="142"/>
      <c r="E1439" s="142"/>
      <c r="F1439" s="142"/>
      <c r="G1439" s="142"/>
      <c r="H1439" s="142"/>
      <c r="I1439" s="129"/>
      <c r="J1439" s="130"/>
      <c r="K1439" s="131" t="str">
        <f t="shared" si="707"/>
        <v/>
      </c>
      <c r="L1439" s="132" t="str">
        <f t="shared" si="708"/>
        <v/>
      </c>
      <c r="M1439" s="133" t="str">
        <f t="shared" si="709"/>
        <v/>
      </c>
      <c r="N1439" s="134" t="str">
        <f>IFERROR(IF(B:B="","",IF(R1439="Beer",SUM(LOOKUP(2,1/(Rates!$B$3:$B$5&lt;=W1439)/(Rates!$C$3:$C$5&gt;=W1439),Rates!$D$3:$D$5)*(X1439/100)*W1439),IF(R1439="Refreshment Beverage",SUM(LOOKUP(2,1/(Rates!$B$7:$B$11&lt;=W1439)/(Rates!$C$7:$C$11&gt;=W1439),Rates!$D$7:$D$11)*(X1439/100)*W1439)))),"")</f>
        <v/>
      </c>
      <c r="O1439" s="134" t="str">
        <f t="shared" si="710"/>
        <v/>
      </c>
      <c r="P1439" s="116"/>
      <c r="Q1439" s="117" t="str">
        <f t="shared" si="711"/>
        <v/>
      </c>
      <c r="R1439" s="128" t="str">
        <f t="shared" si="712"/>
        <v/>
      </c>
      <c r="S1439" s="135" t="str">
        <f>IF(B1439="","",IF(R1439="Refreshment Beverage",VLOOKUP(VALUE(Q1439),Rates!G$15:L$19,2,0),VLOOKUP(VALUE(Q1439),Rates!G$4:L$12,2,0)))</f>
        <v/>
      </c>
      <c r="T1439" s="135" t="str">
        <f t="shared" si="713"/>
        <v/>
      </c>
      <c r="U1439" s="118" t="str">
        <f t="shared" si="714"/>
        <v/>
      </c>
      <c r="V1439" s="135" t="str">
        <f t="shared" si="715"/>
        <v/>
      </c>
      <c r="W1439" s="135" t="str">
        <f t="shared" si="716"/>
        <v/>
      </c>
      <c r="X1439" s="119" t="str">
        <f t="shared" si="717"/>
        <v/>
      </c>
      <c r="Y1439" s="120" t="str">
        <f>IF(B:B="","",IF(R1439="Refreshment Beverage",VLOOKUP(Q1439,Rates!G$15:L$19,6,0)*W1439,VLOOKUP(Q1439,Rates!G$4:L$12,6,0)*W1439))</f>
        <v/>
      </c>
      <c r="Z1439" s="120" t="str">
        <f t="shared" si="718"/>
        <v/>
      </c>
      <c r="AA1439" s="120" t="str">
        <f t="shared" si="719"/>
        <v/>
      </c>
      <c r="AB1439" s="136" t="str">
        <f>IF(B:B="","",IF(R1439="Refreshment Beverage","",IF(AND(R1439="Beer",Q1439=0),SUM(LOOKUP(2,1/(Rates!$B$15:$B$18&lt;=W1439)/(Rates!$C$15:$C$18&gt;=W1439),Rates!$D$15:$D$18)*W1439),VLOOKUP(VALUE(Q:Q),Rates!A:B,2,0)*W1439)))</f>
        <v/>
      </c>
      <c r="AC1439" s="136" t="str">
        <f>IF(B:B="","",IF(R1439="Refreshment Beverage","",IF(AND(R1439="Beer",Q1439=0),SUM(LOOKUP(2,1/(Rates!$B$15:$B$18&lt;=W1439)/(Rates!$C$15:$C$18&gt;=W1439),Rates!$E$15:$E$18)*W1439),VLOOKUP(VALUE(Q:Q),Rates!A:C,3,0)*W1439)))</f>
        <v/>
      </c>
      <c r="AD1439" s="137" t="str">
        <f>IFERROR(IF(B:B="","",IF(R1439="Beer","",IF(VALUE(Q1439)=0,VLOOKUP(VLOOKUP(B:B,#REF!,16,0),Rates!A:E,2,0),VLOOKUP(VALUE(Q1439),Rates!A$31:B$34,2,0)*W1439))),0)</f>
        <v/>
      </c>
      <c r="AE1439" s="121" t="str">
        <f t="shared" si="720"/>
        <v/>
      </c>
      <c r="AF1439" s="138" t="str">
        <f t="shared" si="721"/>
        <v/>
      </c>
      <c r="AG1439" s="122" t="str">
        <f t="shared" si="722"/>
        <v/>
      </c>
      <c r="AH1439" s="123" t="str">
        <f t="shared" si="723"/>
        <v/>
      </c>
      <c r="AI1439" s="139" t="str">
        <f>IF(AE:AE="","",IF(R1439="Refreshment Beverage",AK1439*(Rates!J$19/100),ROUND(SUM(AH1439*(Rates!$J$8/100)),4)))</f>
        <v/>
      </c>
      <c r="AJ1439" s="124" t="str">
        <f t="shared" si="724"/>
        <v/>
      </c>
      <c r="AK1439" s="125" t="str">
        <f t="shared" si="725"/>
        <v/>
      </c>
      <c r="AL1439" s="121" t="str">
        <f t="shared" si="726"/>
        <v/>
      </c>
      <c r="AM1439" s="138" t="str">
        <f>IF(AS1439="","",IF(R1439="Refreshment Beverage",ROUND(AS1439*Rates!K$19,4),ROUND(AO1439*(VLOOKUP(VALUE(Q1439),Rates!G$4:L$12,3,0)),4)))</f>
        <v/>
      </c>
      <c r="AN1439" s="126" t="str">
        <f>IF(AS1439="","",IF(R1439="Refreshment Beverage",AS1439*(Rates!J$19/100),MAX(AM1439,AB1439)))</f>
        <v/>
      </c>
      <c r="AO1439" s="127" t="str">
        <f t="shared" si="727"/>
        <v/>
      </c>
      <c r="AP1439" s="127" t="str">
        <f t="shared" si="728"/>
        <v/>
      </c>
      <c r="AQ1439" s="140" t="str">
        <f>IF(AS1439="","",IF(R1439="Refreshment Beverage",ROUND(SUM(VLOOKUP(Q:Q,Rates!G$15:L$19,3,0)*(AS1439-Y1439-Z1439-AA1439)),4),ROUND(SUM(Rates!$K$8*AS1439),4)))</f>
        <v/>
      </c>
      <c r="AR1439" s="139" t="str">
        <f t="shared" si="729"/>
        <v/>
      </c>
      <c r="AS1439" s="125" t="str">
        <f t="shared" si="730"/>
        <v/>
      </c>
      <c r="AT1439" s="121" t="str">
        <f t="shared" si="731"/>
        <v/>
      </c>
      <c r="AU1439" s="138" t="str">
        <f>IF(AX1439="","",IF(R1439="Refreshment Beverage",ROUND((BA1439-Y1439-Z1439-AA1439)*VLOOKUP(VALUE(Q1439),Rates!G$15:L$19,3,0),4),ROUND(AW1439*(VLOOKUP(VALUE(Q1439),Rates!G:L,3,0)),4)))</f>
        <v/>
      </c>
      <c r="AV1439" s="126" t="str">
        <f t="shared" si="732"/>
        <v/>
      </c>
      <c r="AW1439" s="127" t="str">
        <f t="shared" si="733"/>
        <v/>
      </c>
      <c r="AX1439" s="123" t="str">
        <f t="shared" si="734"/>
        <v/>
      </c>
      <c r="AY1439" s="140" t="str">
        <f>IF(AX1439="","",IF(R1439="Refreshment Beverage",ROUND(SUM(AX1439*Rates!K$19),4),ROUND(SUM(AX1439*(Rates!J$8/100)),4)))</f>
        <v/>
      </c>
      <c r="AZ1439" s="124" t="str">
        <f t="shared" si="735"/>
        <v/>
      </c>
      <c r="BA1439" s="125" t="str">
        <f t="shared" si="736"/>
        <v/>
      </c>
      <c r="BB1439" s="115"/>
      <c r="BC1439" s="143"/>
      <c r="BD1439" s="100"/>
      <c r="BE1439" s="100"/>
      <c r="BF1439" s="100"/>
      <c r="BG1439" s="100"/>
    </row>
    <row r="1440" spans="1:59" ht="12.75" customHeight="1" x14ac:dyDescent="0.2">
      <c r="A1440" s="144"/>
      <c r="B1440" s="141"/>
      <c r="C1440" s="141"/>
      <c r="D1440" s="142"/>
      <c r="E1440" s="142"/>
      <c r="F1440" s="142"/>
      <c r="G1440" s="142"/>
      <c r="H1440" s="142"/>
      <c r="I1440" s="129"/>
      <c r="J1440" s="130"/>
      <c r="K1440" s="131" t="str">
        <f t="shared" si="707"/>
        <v/>
      </c>
      <c r="L1440" s="132" t="str">
        <f t="shared" si="708"/>
        <v/>
      </c>
      <c r="M1440" s="133" t="str">
        <f t="shared" si="709"/>
        <v/>
      </c>
      <c r="N1440" s="134" t="str">
        <f>IFERROR(IF(B:B="","",IF(R1440="Beer",SUM(LOOKUP(2,1/(Rates!$B$3:$B$5&lt;=W1440)/(Rates!$C$3:$C$5&gt;=W1440),Rates!$D$3:$D$5)*(X1440/100)*W1440),IF(R1440="Refreshment Beverage",SUM(LOOKUP(2,1/(Rates!$B$7:$B$11&lt;=W1440)/(Rates!$C$7:$C$11&gt;=W1440),Rates!$D$7:$D$11)*(X1440/100)*W1440)))),"")</f>
        <v/>
      </c>
      <c r="O1440" s="134" t="str">
        <f t="shared" si="710"/>
        <v/>
      </c>
      <c r="P1440" s="116"/>
      <c r="Q1440" s="117" t="str">
        <f t="shared" si="711"/>
        <v/>
      </c>
      <c r="R1440" s="128" t="str">
        <f t="shared" si="712"/>
        <v/>
      </c>
      <c r="S1440" s="135" t="str">
        <f>IF(B1440="","",IF(R1440="Refreshment Beverage",VLOOKUP(VALUE(Q1440),Rates!G$15:L$19,2,0),VLOOKUP(VALUE(Q1440),Rates!G$4:L$12,2,0)))</f>
        <v/>
      </c>
      <c r="T1440" s="135" t="str">
        <f t="shared" si="713"/>
        <v/>
      </c>
      <c r="U1440" s="118" t="str">
        <f t="shared" si="714"/>
        <v/>
      </c>
      <c r="V1440" s="135" t="str">
        <f t="shared" si="715"/>
        <v/>
      </c>
      <c r="W1440" s="135" t="str">
        <f t="shared" si="716"/>
        <v/>
      </c>
      <c r="X1440" s="119" t="str">
        <f t="shared" si="717"/>
        <v/>
      </c>
      <c r="Y1440" s="120" t="str">
        <f>IF(B:B="","",IF(R1440="Refreshment Beverage",VLOOKUP(Q1440,Rates!G$15:L$19,6,0)*W1440,VLOOKUP(Q1440,Rates!G$4:L$12,6,0)*W1440))</f>
        <v/>
      </c>
      <c r="Z1440" s="120" t="str">
        <f t="shared" si="718"/>
        <v/>
      </c>
      <c r="AA1440" s="120" t="str">
        <f t="shared" si="719"/>
        <v/>
      </c>
      <c r="AB1440" s="136" t="str">
        <f>IF(B:B="","",IF(R1440="Refreshment Beverage","",IF(AND(R1440="Beer",Q1440=0),SUM(LOOKUP(2,1/(Rates!$B$15:$B$18&lt;=W1440)/(Rates!$C$15:$C$18&gt;=W1440),Rates!$D$15:$D$18)*W1440),VLOOKUP(VALUE(Q:Q),Rates!A:B,2,0)*W1440)))</f>
        <v/>
      </c>
      <c r="AC1440" s="136" t="str">
        <f>IF(B:B="","",IF(R1440="Refreshment Beverage","",IF(AND(R1440="Beer",Q1440=0),SUM(LOOKUP(2,1/(Rates!$B$15:$B$18&lt;=W1440)/(Rates!$C$15:$C$18&gt;=W1440),Rates!$E$15:$E$18)*W1440),VLOOKUP(VALUE(Q:Q),Rates!A:C,3,0)*W1440)))</f>
        <v/>
      </c>
      <c r="AD1440" s="137" t="str">
        <f>IFERROR(IF(B:B="","",IF(R1440="Beer","",IF(VALUE(Q1440)=0,VLOOKUP(VLOOKUP(B:B,#REF!,16,0),Rates!A:E,2,0),VLOOKUP(VALUE(Q1440),Rates!A$31:B$34,2,0)*W1440))),0)</f>
        <v/>
      </c>
      <c r="AE1440" s="121" t="str">
        <f t="shared" si="720"/>
        <v/>
      </c>
      <c r="AF1440" s="138" t="str">
        <f t="shared" si="721"/>
        <v/>
      </c>
      <c r="AG1440" s="122" t="str">
        <f t="shared" si="722"/>
        <v/>
      </c>
      <c r="AH1440" s="123" t="str">
        <f t="shared" si="723"/>
        <v/>
      </c>
      <c r="AI1440" s="139" t="str">
        <f>IF(AE:AE="","",IF(R1440="Refreshment Beverage",AK1440*(Rates!J$19/100),ROUND(SUM(AH1440*(Rates!$J$8/100)),4)))</f>
        <v/>
      </c>
      <c r="AJ1440" s="124" t="str">
        <f t="shared" si="724"/>
        <v/>
      </c>
      <c r="AK1440" s="125" t="str">
        <f t="shared" si="725"/>
        <v/>
      </c>
      <c r="AL1440" s="121" t="str">
        <f t="shared" si="726"/>
        <v/>
      </c>
      <c r="AM1440" s="138" t="str">
        <f>IF(AS1440="","",IF(R1440="Refreshment Beverage",ROUND(AS1440*Rates!K$19,4),ROUND(AO1440*(VLOOKUP(VALUE(Q1440),Rates!G$4:L$12,3,0)),4)))</f>
        <v/>
      </c>
      <c r="AN1440" s="126" t="str">
        <f>IF(AS1440="","",IF(R1440="Refreshment Beverage",AS1440*(Rates!J$19/100),MAX(AM1440,AB1440)))</f>
        <v/>
      </c>
      <c r="AO1440" s="127" t="str">
        <f t="shared" si="727"/>
        <v/>
      </c>
      <c r="AP1440" s="127" t="str">
        <f t="shared" si="728"/>
        <v/>
      </c>
      <c r="AQ1440" s="140" t="str">
        <f>IF(AS1440="","",IF(R1440="Refreshment Beverage",ROUND(SUM(VLOOKUP(Q:Q,Rates!G$15:L$19,3,0)*(AS1440-Y1440-Z1440-AA1440)),4),ROUND(SUM(Rates!$K$8*AS1440),4)))</f>
        <v/>
      </c>
      <c r="AR1440" s="139" t="str">
        <f t="shared" si="729"/>
        <v/>
      </c>
      <c r="AS1440" s="125" t="str">
        <f t="shared" si="730"/>
        <v/>
      </c>
      <c r="AT1440" s="121" t="str">
        <f t="shared" si="731"/>
        <v/>
      </c>
      <c r="AU1440" s="138" t="str">
        <f>IF(AX1440="","",IF(R1440="Refreshment Beverage",ROUND((BA1440-Y1440-Z1440-AA1440)*VLOOKUP(VALUE(Q1440),Rates!G$15:L$19,3,0),4),ROUND(AW1440*(VLOOKUP(VALUE(Q1440),Rates!G:L,3,0)),4)))</f>
        <v/>
      </c>
      <c r="AV1440" s="126" t="str">
        <f t="shared" si="732"/>
        <v/>
      </c>
      <c r="AW1440" s="127" t="str">
        <f t="shared" si="733"/>
        <v/>
      </c>
      <c r="AX1440" s="123" t="str">
        <f t="shared" si="734"/>
        <v/>
      </c>
      <c r="AY1440" s="140" t="str">
        <f>IF(AX1440="","",IF(R1440="Refreshment Beverage",ROUND(SUM(AX1440*Rates!K$19),4),ROUND(SUM(AX1440*(Rates!J$8/100)),4)))</f>
        <v/>
      </c>
      <c r="AZ1440" s="124" t="str">
        <f t="shared" si="735"/>
        <v/>
      </c>
      <c r="BA1440" s="125" t="str">
        <f t="shared" si="736"/>
        <v/>
      </c>
      <c r="BB1440" s="115"/>
      <c r="BC1440" s="143"/>
      <c r="BD1440" s="100"/>
      <c r="BE1440" s="100"/>
      <c r="BF1440" s="100"/>
      <c r="BG1440" s="100"/>
    </row>
    <row r="1441" spans="1:59" ht="12.75" customHeight="1" x14ac:dyDescent="0.2">
      <c r="A1441" s="144"/>
      <c r="B1441" s="141"/>
      <c r="C1441" s="141"/>
      <c r="D1441" s="142"/>
      <c r="E1441" s="142"/>
      <c r="F1441" s="142"/>
      <c r="G1441" s="142"/>
      <c r="H1441" s="142"/>
      <c r="I1441" s="129"/>
      <c r="J1441" s="130"/>
      <c r="K1441" s="131" t="str">
        <f t="shared" si="707"/>
        <v/>
      </c>
      <c r="L1441" s="132" t="str">
        <f t="shared" si="708"/>
        <v/>
      </c>
      <c r="M1441" s="133" t="str">
        <f t="shared" si="709"/>
        <v/>
      </c>
      <c r="N1441" s="134" t="str">
        <f>IFERROR(IF(B:B="","",IF(R1441="Beer",SUM(LOOKUP(2,1/(Rates!$B$3:$B$5&lt;=W1441)/(Rates!$C$3:$C$5&gt;=W1441),Rates!$D$3:$D$5)*(X1441/100)*W1441),IF(R1441="Refreshment Beverage",SUM(LOOKUP(2,1/(Rates!$B$7:$B$11&lt;=W1441)/(Rates!$C$7:$C$11&gt;=W1441),Rates!$D$7:$D$11)*(X1441/100)*W1441)))),"")</f>
        <v/>
      </c>
      <c r="O1441" s="134" t="str">
        <f t="shared" si="710"/>
        <v/>
      </c>
      <c r="P1441" s="116"/>
      <c r="Q1441" s="117" t="str">
        <f t="shared" si="711"/>
        <v/>
      </c>
      <c r="R1441" s="128" t="str">
        <f t="shared" si="712"/>
        <v/>
      </c>
      <c r="S1441" s="135" t="str">
        <f>IF(B1441="","",IF(R1441="Refreshment Beverage",VLOOKUP(VALUE(Q1441),Rates!G$15:L$19,2,0),VLOOKUP(VALUE(Q1441),Rates!G$4:L$12,2,0)))</f>
        <v/>
      </c>
      <c r="T1441" s="135" t="str">
        <f t="shared" si="713"/>
        <v/>
      </c>
      <c r="U1441" s="118" t="str">
        <f t="shared" si="714"/>
        <v/>
      </c>
      <c r="V1441" s="135" t="str">
        <f t="shared" si="715"/>
        <v/>
      </c>
      <c r="W1441" s="135" t="str">
        <f t="shared" si="716"/>
        <v/>
      </c>
      <c r="X1441" s="119" t="str">
        <f t="shared" si="717"/>
        <v/>
      </c>
      <c r="Y1441" s="120" t="str">
        <f>IF(B:B="","",IF(R1441="Refreshment Beverage",VLOOKUP(Q1441,Rates!G$15:L$19,6,0)*W1441,VLOOKUP(Q1441,Rates!G$4:L$12,6,0)*W1441))</f>
        <v/>
      </c>
      <c r="Z1441" s="120" t="str">
        <f t="shared" si="718"/>
        <v/>
      </c>
      <c r="AA1441" s="120" t="str">
        <f t="shared" si="719"/>
        <v/>
      </c>
      <c r="AB1441" s="136" t="str">
        <f>IF(B:B="","",IF(R1441="Refreshment Beverage","",IF(AND(R1441="Beer",Q1441=0),SUM(LOOKUP(2,1/(Rates!$B$15:$B$18&lt;=W1441)/(Rates!$C$15:$C$18&gt;=W1441),Rates!$D$15:$D$18)*W1441),VLOOKUP(VALUE(Q:Q),Rates!A:B,2,0)*W1441)))</f>
        <v/>
      </c>
      <c r="AC1441" s="136" t="str">
        <f>IF(B:B="","",IF(R1441="Refreshment Beverage","",IF(AND(R1441="Beer",Q1441=0),SUM(LOOKUP(2,1/(Rates!$B$15:$B$18&lt;=W1441)/(Rates!$C$15:$C$18&gt;=W1441),Rates!$E$15:$E$18)*W1441),VLOOKUP(VALUE(Q:Q),Rates!A:C,3,0)*W1441)))</f>
        <v/>
      </c>
      <c r="AD1441" s="137" t="str">
        <f>IFERROR(IF(B:B="","",IF(R1441="Beer","",IF(VALUE(Q1441)=0,VLOOKUP(VLOOKUP(B:B,#REF!,16,0),Rates!A:E,2,0),VLOOKUP(VALUE(Q1441),Rates!A$31:B$34,2,0)*W1441))),0)</f>
        <v/>
      </c>
      <c r="AE1441" s="121" t="str">
        <f t="shared" si="720"/>
        <v/>
      </c>
      <c r="AF1441" s="138" t="str">
        <f t="shared" si="721"/>
        <v/>
      </c>
      <c r="AG1441" s="122" t="str">
        <f t="shared" si="722"/>
        <v/>
      </c>
      <c r="AH1441" s="123" t="str">
        <f t="shared" si="723"/>
        <v/>
      </c>
      <c r="AI1441" s="139" t="str">
        <f>IF(AE:AE="","",IF(R1441="Refreshment Beverage",AK1441*(Rates!J$19/100),ROUND(SUM(AH1441*(Rates!$J$8/100)),4)))</f>
        <v/>
      </c>
      <c r="AJ1441" s="124" t="str">
        <f t="shared" si="724"/>
        <v/>
      </c>
      <c r="AK1441" s="125" t="str">
        <f t="shared" si="725"/>
        <v/>
      </c>
      <c r="AL1441" s="121" t="str">
        <f t="shared" si="726"/>
        <v/>
      </c>
      <c r="AM1441" s="138" t="str">
        <f>IF(AS1441="","",IF(R1441="Refreshment Beverage",ROUND(AS1441*Rates!K$19,4),ROUND(AO1441*(VLOOKUP(VALUE(Q1441),Rates!G$4:L$12,3,0)),4)))</f>
        <v/>
      </c>
      <c r="AN1441" s="126" t="str">
        <f>IF(AS1441="","",IF(R1441="Refreshment Beverage",AS1441*(Rates!J$19/100),MAX(AM1441,AB1441)))</f>
        <v/>
      </c>
      <c r="AO1441" s="127" t="str">
        <f t="shared" si="727"/>
        <v/>
      </c>
      <c r="AP1441" s="127" t="str">
        <f t="shared" si="728"/>
        <v/>
      </c>
      <c r="AQ1441" s="140" t="str">
        <f>IF(AS1441="","",IF(R1441="Refreshment Beverage",ROUND(SUM(VLOOKUP(Q:Q,Rates!G$15:L$19,3,0)*(AS1441-Y1441-Z1441-AA1441)),4),ROUND(SUM(Rates!$K$8*AS1441),4)))</f>
        <v/>
      </c>
      <c r="AR1441" s="139" t="str">
        <f t="shared" si="729"/>
        <v/>
      </c>
      <c r="AS1441" s="125" t="str">
        <f t="shared" si="730"/>
        <v/>
      </c>
      <c r="AT1441" s="121" t="str">
        <f t="shared" si="731"/>
        <v/>
      </c>
      <c r="AU1441" s="138" t="str">
        <f>IF(AX1441="","",IF(R1441="Refreshment Beverage",ROUND((BA1441-Y1441-Z1441-AA1441)*VLOOKUP(VALUE(Q1441),Rates!G$15:L$19,3,0),4),ROUND(AW1441*(VLOOKUP(VALUE(Q1441),Rates!G:L,3,0)),4)))</f>
        <v/>
      </c>
      <c r="AV1441" s="126" t="str">
        <f t="shared" si="732"/>
        <v/>
      </c>
      <c r="AW1441" s="127" t="str">
        <f t="shared" si="733"/>
        <v/>
      </c>
      <c r="AX1441" s="123" t="str">
        <f t="shared" si="734"/>
        <v/>
      </c>
      <c r="AY1441" s="140" t="str">
        <f>IF(AX1441="","",IF(R1441="Refreshment Beverage",ROUND(SUM(AX1441*Rates!K$19),4),ROUND(SUM(AX1441*(Rates!J$8/100)),4)))</f>
        <v/>
      </c>
      <c r="AZ1441" s="124" t="str">
        <f t="shared" si="735"/>
        <v/>
      </c>
      <c r="BA1441" s="125" t="str">
        <f t="shared" si="736"/>
        <v/>
      </c>
      <c r="BB1441" s="115"/>
      <c r="BC1441" s="143"/>
      <c r="BD1441" s="100"/>
      <c r="BE1441" s="100"/>
      <c r="BF1441" s="100"/>
      <c r="BG1441" s="100"/>
    </row>
    <row r="1442" spans="1:59" ht="12.75" customHeight="1" x14ac:dyDescent="0.2">
      <c r="A1442" s="144"/>
      <c r="B1442" s="141"/>
      <c r="C1442" s="141"/>
      <c r="D1442" s="142"/>
      <c r="E1442" s="142"/>
      <c r="F1442" s="142"/>
      <c r="G1442" s="142"/>
      <c r="H1442" s="142"/>
      <c r="I1442" s="129"/>
      <c r="J1442" s="130"/>
      <c r="K1442" s="131" t="str">
        <f t="shared" si="707"/>
        <v/>
      </c>
      <c r="L1442" s="132" t="str">
        <f t="shared" si="708"/>
        <v/>
      </c>
      <c r="M1442" s="133" t="str">
        <f t="shared" si="709"/>
        <v/>
      </c>
      <c r="N1442" s="134" t="str">
        <f>IFERROR(IF(B:B="","",IF(R1442="Beer",SUM(LOOKUP(2,1/(Rates!$B$3:$B$5&lt;=W1442)/(Rates!$C$3:$C$5&gt;=W1442),Rates!$D$3:$D$5)*(X1442/100)*W1442),IF(R1442="Refreshment Beverage",SUM(LOOKUP(2,1/(Rates!$B$7:$B$11&lt;=W1442)/(Rates!$C$7:$C$11&gt;=W1442),Rates!$D$7:$D$11)*(X1442/100)*W1442)))),"")</f>
        <v/>
      </c>
      <c r="O1442" s="134" t="str">
        <f t="shared" si="710"/>
        <v/>
      </c>
      <c r="P1442" s="116"/>
      <c r="Q1442" s="117" t="str">
        <f t="shared" si="711"/>
        <v/>
      </c>
      <c r="R1442" s="128" t="str">
        <f t="shared" si="712"/>
        <v/>
      </c>
      <c r="S1442" s="135" t="str">
        <f>IF(B1442="","",IF(R1442="Refreshment Beverage",VLOOKUP(VALUE(Q1442),Rates!G$15:L$19,2,0),VLOOKUP(VALUE(Q1442),Rates!G$4:L$12,2,0)))</f>
        <v/>
      </c>
      <c r="T1442" s="135" t="str">
        <f t="shared" si="713"/>
        <v/>
      </c>
      <c r="U1442" s="118" t="str">
        <f t="shared" si="714"/>
        <v/>
      </c>
      <c r="V1442" s="135" t="str">
        <f t="shared" si="715"/>
        <v/>
      </c>
      <c r="W1442" s="135" t="str">
        <f t="shared" si="716"/>
        <v/>
      </c>
      <c r="X1442" s="119" t="str">
        <f t="shared" si="717"/>
        <v/>
      </c>
      <c r="Y1442" s="120" t="str">
        <f>IF(B:B="","",IF(R1442="Refreshment Beverage",VLOOKUP(Q1442,Rates!G$15:L$19,6,0)*W1442,VLOOKUP(Q1442,Rates!G$4:L$12,6,0)*W1442))</f>
        <v/>
      </c>
      <c r="Z1442" s="120" t="str">
        <f t="shared" si="718"/>
        <v/>
      </c>
      <c r="AA1442" s="120" t="str">
        <f t="shared" si="719"/>
        <v/>
      </c>
      <c r="AB1442" s="136" t="str">
        <f>IF(B:B="","",IF(R1442="Refreshment Beverage","",IF(AND(R1442="Beer",Q1442=0),SUM(LOOKUP(2,1/(Rates!$B$15:$B$18&lt;=W1442)/(Rates!$C$15:$C$18&gt;=W1442),Rates!$D$15:$D$18)*W1442),VLOOKUP(VALUE(Q:Q),Rates!A:B,2,0)*W1442)))</f>
        <v/>
      </c>
      <c r="AC1442" s="136" t="str">
        <f>IF(B:B="","",IF(R1442="Refreshment Beverage","",IF(AND(R1442="Beer",Q1442=0),SUM(LOOKUP(2,1/(Rates!$B$15:$B$18&lt;=W1442)/(Rates!$C$15:$C$18&gt;=W1442),Rates!$E$15:$E$18)*W1442),VLOOKUP(VALUE(Q:Q),Rates!A:C,3,0)*W1442)))</f>
        <v/>
      </c>
      <c r="AD1442" s="137" t="str">
        <f>IFERROR(IF(B:B="","",IF(R1442="Beer","",IF(VALUE(Q1442)=0,VLOOKUP(VLOOKUP(B:B,#REF!,16,0),Rates!A:E,2,0),VLOOKUP(VALUE(Q1442),Rates!A$31:B$34,2,0)*W1442))),0)</f>
        <v/>
      </c>
      <c r="AE1442" s="121" t="str">
        <f t="shared" si="720"/>
        <v/>
      </c>
      <c r="AF1442" s="138" t="str">
        <f t="shared" si="721"/>
        <v/>
      </c>
      <c r="AG1442" s="122" t="str">
        <f t="shared" si="722"/>
        <v/>
      </c>
      <c r="AH1442" s="123" t="str">
        <f t="shared" si="723"/>
        <v/>
      </c>
      <c r="AI1442" s="139" t="str">
        <f>IF(AE:AE="","",IF(R1442="Refreshment Beverage",AK1442*(Rates!J$19/100),ROUND(SUM(AH1442*(Rates!$J$8/100)),4)))</f>
        <v/>
      </c>
      <c r="AJ1442" s="124" t="str">
        <f t="shared" si="724"/>
        <v/>
      </c>
      <c r="AK1442" s="125" t="str">
        <f t="shared" si="725"/>
        <v/>
      </c>
      <c r="AL1442" s="121" t="str">
        <f t="shared" si="726"/>
        <v/>
      </c>
      <c r="AM1442" s="138" t="str">
        <f>IF(AS1442="","",IF(R1442="Refreshment Beverage",ROUND(AS1442*Rates!K$19,4),ROUND(AO1442*(VLOOKUP(VALUE(Q1442),Rates!G$4:L$12,3,0)),4)))</f>
        <v/>
      </c>
      <c r="AN1442" s="126" t="str">
        <f>IF(AS1442="","",IF(R1442="Refreshment Beverage",AS1442*(Rates!J$19/100),MAX(AM1442,AB1442)))</f>
        <v/>
      </c>
      <c r="AO1442" s="127" t="str">
        <f t="shared" si="727"/>
        <v/>
      </c>
      <c r="AP1442" s="127" t="str">
        <f t="shared" si="728"/>
        <v/>
      </c>
      <c r="AQ1442" s="140" t="str">
        <f>IF(AS1442="","",IF(R1442="Refreshment Beverage",ROUND(SUM(VLOOKUP(Q:Q,Rates!G$15:L$19,3,0)*(AS1442-Y1442-Z1442-AA1442)),4),ROUND(SUM(Rates!$K$8*AS1442),4)))</f>
        <v/>
      </c>
      <c r="AR1442" s="139" t="str">
        <f t="shared" si="729"/>
        <v/>
      </c>
      <c r="AS1442" s="125" t="str">
        <f t="shared" si="730"/>
        <v/>
      </c>
      <c r="AT1442" s="121" t="str">
        <f t="shared" si="731"/>
        <v/>
      </c>
      <c r="AU1442" s="138" t="str">
        <f>IF(AX1442="","",IF(R1442="Refreshment Beverage",ROUND((BA1442-Y1442-Z1442-AA1442)*VLOOKUP(VALUE(Q1442),Rates!G$15:L$19,3,0),4),ROUND(AW1442*(VLOOKUP(VALUE(Q1442),Rates!G:L,3,0)),4)))</f>
        <v/>
      </c>
      <c r="AV1442" s="126" t="str">
        <f t="shared" si="732"/>
        <v/>
      </c>
      <c r="AW1442" s="127" t="str">
        <f t="shared" si="733"/>
        <v/>
      </c>
      <c r="AX1442" s="123" t="str">
        <f t="shared" si="734"/>
        <v/>
      </c>
      <c r="AY1442" s="140" t="str">
        <f>IF(AX1442="","",IF(R1442="Refreshment Beverage",ROUND(SUM(AX1442*Rates!K$19),4),ROUND(SUM(AX1442*(Rates!J$8/100)),4)))</f>
        <v/>
      </c>
      <c r="AZ1442" s="124" t="str">
        <f t="shared" si="735"/>
        <v/>
      </c>
      <c r="BA1442" s="125" t="str">
        <f t="shared" si="736"/>
        <v/>
      </c>
      <c r="BB1442" s="115"/>
      <c r="BC1442" s="143"/>
      <c r="BD1442" s="100"/>
      <c r="BE1442" s="100"/>
      <c r="BF1442" s="100"/>
      <c r="BG1442" s="100"/>
    </row>
    <row r="1443" spans="1:59" ht="12.75" customHeight="1" x14ac:dyDescent="0.2">
      <c r="A1443" s="144"/>
      <c r="B1443" s="141"/>
      <c r="C1443" s="141"/>
      <c r="D1443" s="142"/>
      <c r="E1443" s="142"/>
      <c r="F1443" s="142"/>
      <c r="G1443" s="142"/>
      <c r="H1443" s="142"/>
      <c r="I1443" s="129"/>
      <c r="J1443" s="130"/>
      <c r="K1443" s="131" t="str">
        <f t="shared" si="707"/>
        <v/>
      </c>
      <c r="L1443" s="132" t="str">
        <f t="shared" si="708"/>
        <v/>
      </c>
      <c r="M1443" s="133" t="str">
        <f t="shared" si="709"/>
        <v/>
      </c>
      <c r="N1443" s="134" t="str">
        <f>IFERROR(IF(B:B="","",IF(R1443="Beer",SUM(LOOKUP(2,1/(Rates!$B$3:$B$5&lt;=W1443)/(Rates!$C$3:$C$5&gt;=W1443),Rates!$D$3:$D$5)*(X1443/100)*W1443),IF(R1443="Refreshment Beverage",SUM(LOOKUP(2,1/(Rates!$B$7:$B$11&lt;=W1443)/(Rates!$C$7:$C$11&gt;=W1443),Rates!$D$7:$D$11)*(X1443/100)*W1443)))),"")</f>
        <v/>
      </c>
      <c r="O1443" s="134" t="str">
        <f t="shared" si="710"/>
        <v/>
      </c>
      <c r="P1443" s="116"/>
      <c r="Q1443" s="117" t="str">
        <f t="shared" si="711"/>
        <v/>
      </c>
      <c r="R1443" s="128" t="str">
        <f t="shared" si="712"/>
        <v/>
      </c>
      <c r="S1443" s="135" t="str">
        <f>IF(B1443="","",IF(R1443="Refreshment Beverage",VLOOKUP(VALUE(Q1443),Rates!G$15:L$19,2,0),VLOOKUP(VALUE(Q1443),Rates!G$4:L$12,2,0)))</f>
        <v/>
      </c>
      <c r="T1443" s="135" t="str">
        <f t="shared" si="713"/>
        <v/>
      </c>
      <c r="U1443" s="118" t="str">
        <f t="shared" si="714"/>
        <v/>
      </c>
      <c r="V1443" s="135" t="str">
        <f t="shared" si="715"/>
        <v/>
      </c>
      <c r="W1443" s="135" t="str">
        <f t="shared" si="716"/>
        <v/>
      </c>
      <c r="X1443" s="119" t="str">
        <f t="shared" si="717"/>
        <v/>
      </c>
      <c r="Y1443" s="120" t="str">
        <f>IF(B:B="","",IF(R1443="Refreshment Beverage",VLOOKUP(Q1443,Rates!G$15:L$19,6,0)*W1443,VLOOKUP(Q1443,Rates!G$4:L$12,6,0)*W1443))</f>
        <v/>
      </c>
      <c r="Z1443" s="120" t="str">
        <f t="shared" si="718"/>
        <v/>
      </c>
      <c r="AA1443" s="120" t="str">
        <f t="shared" si="719"/>
        <v/>
      </c>
      <c r="AB1443" s="136" t="str">
        <f>IF(B:B="","",IF(R1443="Refreshment Beverage","",IF(AND(R1443="Beer",Q1443=0),SUM(LOOKUP(2,1/(Rates!$B$15:$B$18&lt;=W1443)/(Rates!$C$15:$C$18&gt;=W1443),Rates!$D$15:$D$18)*W1443),VLOOKUP(VALUE(Q:Q),Rates!A:B,2,0)*W1443)))</f>
        <v/>
      </c>
      <c r="AC1443" s="136" t="str">
        <f>IF(B:B="","",IF(R1443="Refreshment Beverage","",IF(AND(R1443="Beer",Q1443=0),SUM(LOOKUP(2,1/(Rates!$B$15:$B$18&lt;=W1443)/(Rates!$C$15:$C$18&gt;=W1443),Rates!$E$15:$E$18)*W1443),VLOOKUP(VALUE(Q:Q),Rates!A:C,3,0)*W1443)))</f>
        <v/>
      </c>
      <c r="AD1443" s="137" t="str">
        <f>IFERROR(IF(B:B="","",IF(R1443="Beer","",IF(VALUE(Q1443)=0,VLOOKUP(VLOOKUP(B:B,#REF!,16,0),Rates!A:E,2,0),VLOOKUP(VALUE(Q1443),Rates!A$31:B$34,2,0)*W1443))),0)</f>
        <v/>
      </c>
      <c r="AE1443" s="121" t="str">
        <f t="shared" si="720"/>
        <v/>
      </c>
      <c r="AF1443" s="138" t="str">
        <f t="shared" si="721"/>
        <v/>
      </c>
      <c r="AG1443" s="122" t="str">
        <f t="shared" si="722"/>
        <v/>
      </c>
      <c r="AH1443" s="123" t="str">
        <f t="shared" si="723"/>
        <v/>
      </c>
      <c r="AI1443" s="139" t="str">
        <f>IF(AE:AE="","",IF(R1443="Refreshment Beverage",AK1443*(Rates!J$19/100),ROUND(SUM(AH1443*(Rates!$J$8/100)),4)))</f>
        <v/>
      </c>
      <c r="AJ1443" s="124" t="str">
        <f t="shared" si="724"/>
        <v/>
      </c>
      <c r="AK1443" s="125" t="str">
        <f t="shared" si="725"/>
        <v/>
      </c>
      <c r="AL1443" s="121" t="str">
        <f t="shared" si="726"/>
        <v/>
      </c>
      <c r="AM1443" s="138" t="str">
        <f>IF(AS1443="","",IF(R1443="Refreshment Beverage",ROUND(AS1443*Rates!K$19,4),ROUND(AO1443*(VLOOKUP(VALUE(Q1443),Rates!G$4:L$12,3,0)),4)))</f>
        <v/>
      </c>
      <c r="AN1443" s="126" t="str">
        <f>IF(AS1443="","",IF(R1443="Refreshment Beverage",AS1443*(Rates!J$19/100),MAX(AM1443,AB1443)))</f>
        <v/>
      </c>
      <c r="AO1443" s="127" t="str">
        <f t="shared" si="727"/>
        <v/>
      </c>
      <c r="AP1443" s="127" t="str">
        <f t="shared" si="728"/>
        <v/>
      </c>
      <c r="AQ1443" s="140" t="str">
        <f>IF(AS1443="","",IF(R1443="Refreshment Beverage",ROUND(SUM(VLOOKUP(Q:Q,Rates!G$15:L$19,3,0)*(AS1443-Y1443-Z1443-AA1443)),4),ROUND(SUM(Rates!$K$8*AS1443),4)))</f>
        <v/>
      </c>
      <c r="AR1443" s="139" t="str">
        <f t="shared" si="729"/>
        <v/>
      </c>
      <c r="AS1443" s="125" t="str">
        <f t="shared" si="730"/>
        <v/>
      </c>
      <c r="AT1443" s="121" t="str">
        <f t="shared" si="731"/>
        <v/>
      </c>
      <c r="AU1443" s="138" t="str">
        <f>IF(AX1443="","",IF(R1443="Refreshment Beverage",ROUND((BA1443-Y1443-Z1443-AA1443)*VLOOKUP(VALUE(Q1443),Rates!G$15:L$19,3,0),4),ROUND(AW1443*(VLOOKUP(VALUE(Q1443),Rates!G:L,3,0)),4)))</f>
        <v/>
      </c>
      <c r="AV1443" s="126" t="str">
        <f t="shared" si="732"/>
        <v/>
      </c>
      <c r="AW1443" s="127" t="str">
        <f t="shared" si="733"/>
        <v/>
      </c>
      <c r="AX1443" s="123" t="str">
        <f t="shared" si="734"/>
        <v/>
      </c>
      <c r="AY1443" s="140" t="str">
        <f>IF(AX1443="","",IF(R1443="Refreshment Beverage",ROUND(SUM(AX1443*Rates!K$19),4),ROUND(SUM(AX1443*(Rates!J$8/100)),4)))</f>
        <v/>
      </c>
      <c r="AZ1443" s="124" t="str">
        <f t="shared" si="735"/>
        <v/>
      </c>
      <c r="BA1443" s="125" t="str">
        <f t="shared" si="736"/>
        <v/>
      </c>
      <c r="BB1443" s="115"/>
      <c r="BC1443" s="143"/>
      <c r="BD1443" s="100"/>
      <c r="BE1443" s="100"/>
      <c r="BF1443" s="100"/>
      <c r="BG1443" s="100"/>
    </row>
    <row r="1444" spans="1:59" ht="12.75" customHeight="1" x14ac:dyDescent="0.2">
      <c r="A1444" s="144"/>
      <c r="B1444" s="141"/>
      <c r="C1444" s="141"/>
      <c r="D1444" s="142"/>
      <c r="E1444" s="142"/>
      <c r="F1444" s="142"/>
      <c r="G1444" s="142"/>
      <c r="H1444" s="142"/>
      <c r="I1444" s="129"/>
      <c r="J1444" s="130"/>
      <c r="K1444" s="131" t="str">
        <f t="shared" si="707"/>
        <v/>
      </c>
      <c r="L1444" s="132" t="str">
        <f t="shared" si="708"/>
        <v/>
      </c>
      <c r="M1444" s="133" t="str">
        <f t="shared" si="709"/>
        <v/>
      </c>
      <c r="N1444" s="134" t="str">
        <f>IFERROR(IF(B:B="","",IF(R1444="Beer",SUM(LOOKUP(2,1/(Rates!$B$3:$B$5&lt;=W1444)/(Rates!$C$3:$C$5&gt;=W1444),Rates!$D$3:$D$5)*(X1444/100)*W1444),IF(R1444="Refreshment Beverage",SUM(LOOKUP(2,1/(Rates!$B$7:$B$11&lt;=W1444)/(Rates!$C$7:$C$11&gt;=W1444),Rates!$D$7:$D$11)*(X1444/100)*W1444)))),"")</f>
        <v/>
      </c>
      <c r="O1444" s="134" t="str">
        <f t="shared" si="710"/>
        <v/>
      </c>
      <c r="P1444" s="116"/>
      <c r="Q1444" s="117" t="str">
        <f t="shared" si="711"/>
        <v/>
      </c>
      <c r="R1444" s="128" t="str">
        <f t="shared" si="712"/>
        <v/>
      </c>
      <c r="S1444" s="135" t="str">
        <f>IF(B1444="","",IF(R1444="Refreshment Beverage",VLOOKUP(VALUE(Q1444),Rates!G$15:L$19,2,0),VLOOKUP(VALUE(Q1444),Rates!G$4:L$12,2,0)))</f>
        <v/>
      </c>
      <c r="T1444" s="135" t="str">
        <f t="shared" si="713"/>
        <v/>
      </c>
      <c r="U1444" s="118" t="str">
        <f t="shared" si="714"/>
        <v/>
      </c>
      <c r="V1444" s="135" t="str">
        <f t="shared" si="715"/>
        <v/>
      </c>
      <c r="W1444" s="135" t="str">
        <f t="shared" si="716"/>
        <v/>
      </c>
      <c r="X1444" s="119" t="str">
        <f t="shared" si="717"/>
        <v/>
      </c>
      <c r="Y1444" s="120" t="str">
        <f>IF(B:B="","",IF(R1444="Refreshment Beverage",VLOOKUP(Q1444,Rates!G$15:L$19,6,0)*W1444,VLOOKUP(Q1444,Rates!G$4:L$12,6,0)*W1444))</f>
        <v/>
      </c>
      <c r="Z1444" s="120" t="str">
        <f t="shared" si="718"/>
        <v/>
      </c>
      <c r="AA1444" s="120" t="str">
        <f t="shared" si="719"/>
        <v/>
      </c>
      <c r="AB1444" s="136" t="str">
        <f>IF(B:B="","",IF(R1444="Refreshment Beverage","",IF(AND(R1444="Beer",Q1444=0),SUM(LOOKUP(2,1/(Rates!$B$15:$B$18&lt;=W1444)/(Rates!$C$15:$C$18&gt;=W1444),Rates!$D$15:$D$18)*W1444),VLOOKUP(VALUE(Q:Q),Rates!A:B,2,0)*W1444)))</f>
        <v/>
      </c>
      <c r="AC1444" s="136" t="str">
        <f>IF(B:B="","",IF(R1444="Refreshment Beverage","",IF(AND(R1444="Beer",Q1444=0),SUM(LOOKUP(2,1/(Rates!$B$15:$B$18&lt;=W1444)/(Rates!$C$15:$C$18&gt;=W1444),Rates!$E$15:$E$18)*W1444),VLOOKUP(VALUE(Q:Q),Rates!A:C,3,0)*W1444)))</f>
        <v/>
      </c>
      <c r="AD1444" s="137" t="str">
        <f>IFERROR(IF(B:B="","",IF(R1444="Beer","",IF(VALUE(Q1444)=0,VLOOKUP(VLOOKUP(B:B,#REF!,16,0),Rates!A:E,2,0),VLOOKUP(VALUE(Q1444),Rates!A$31:B$34,2,0)*W1444))),0)</f>
        <v/>
      </c>
      <c r="AE1444" s="121" t="str">
        <f t="shared" si="720"/>
        <v/>
      </c>
      <c r="AF1444" s="138" t="str">
        <f t="shared" si="721"/>
        <v/>
      </c>
      <c r="AG1444" s="122" t="str">
        <f t="shared" si="722"/>
        <v/>
      </c>
      <c r="AH1444" s="123" t="str">
        <f t="shared" si="723"/>
        <v/>
      </c>
      <c r="AI1444" s="139" t="str">
        <f>IF(AE:AE="","",IF(R1444="Refreshment Beverage",AK1444*(Rates!J$19/100),ROUND(SUM(AH1444*(Rates!$J$8/100)),4)))</f>
        <v/>
      </c>
      <c r="AJ1444" s="124" t="str">
        <f t="shared" si="724"/>
        <v/>
      </c>
      <c r="AK1444" s="125" t="str">
        <f t="shared" si="725"/>
        <v/>
      </c>
      <c r="AL1444" s="121" t="str">
        <f t="shared" si="726"/>
        <v/>
      </c>
      <c r="AM1444" s="138" t="str">
        <f>IF(AS1444="","",IF(R1444="Refreshment Beverage",ROUND(AS1444*Rates!K$19,4),ROUND(AO1444*(VLOOKUP(VALUE(Q1444),Rates!G$4:L$12,3,0)),4)))</f>
        <v/>
      </c>
      <c r="AN1444" s="126" t="str">
        <f>IF(AS1444="","",IF(R1444="Refreshment Beverage",AS1444*(Rates!J$19/100),MAX(AM1444,AB1444)))</f>
        <v/>
      </c>
      <c r="AO1444" s="127" t="str">
        <f t="shared" si="727"/>
        <v/>
      </c>
      <c r="AP1444" s="127" t="str">
        <f t="shared" si="728"/>
        <v/>
      </c>
      <c r="AQ1444" s="140" t="str">
        <f>IF(AS1444="","",IF(R1444="Refreshment Beverage",ROUND(SUM(VLOOKUP(Q:Q,Rates!G$15:L$19,3,0)*(AS1444-Y1444-Z1444-AA1444)),4),ROUND(SUM(Rates!$K$8*AS1444),4)))</f>
        <v/>
      </c>
      <c r="AR1444" s="139" t="str">
        <f t="shared" si="729"/>
        <v/>
      </c>
      <c r="AS1444" s="125" t="str">
        <f t="shared" si="730"/>
        <v/>
      </c>
      <c r="AT1444" s="121" t="str">
        <f t="shared" si="731"/>
        <v/>
      </c>
      <c r="AU1444" s="138" t="str">
        <f>IF(AX1444="","",IF(R1444="Refreshment Beverage",ROUND((BA1444-Y1444-Z1444-AA1444)*VLOOKUP(VALUE(Q1444),Rates!G$15:L$19,3,0),4),ROUND(AW1444*(VLOOKUP(VALUE(Q1444),Rates!G:L,3,0)),4)))</f>
        <v/>
      </c>
      <c r="AV1444" s="126" t="str">
        <f t="shared" si="732"/>
        <v/>
      </c>
      <c r="AW1444" s="127" t="str">
        <f t="shared" si="733"/>
        <v/>
      </c>
      <c r="AX1444" s="123" t="str">
        <f t="shared" si="734"/>
        <v/>
      </c>
      <c r="AY1444" s="140" t="str">
        <f>IF(AX1444="","",IF(R1444="Refreshment Beverage",ROUND(SUM(AX1444*Rates!K$19),4),ROUND(SUM(AX1444*(Rates!J$8/100)),4)))</f>
        <v/>
      </c>
      <c r="AZ1444" s="124" t="str">
        <f t="shared" si="735"/>
        <v/>
      </c>
      <c r="BA1444" s="125" t="str">
        <f t="shared" si="736"/>
        <v/>
      </c>
      <c r="BB1444" s="115"/>
      <c r="BC1444" s="143"/>
      <c r="BD1444" s="100"/>
      <c r="BE1444" s="100"/>
      <c r="BF1444" s="100"/>
      <c r="BG1444" s="100"/>
    </row>
    <row r="1445" spans="1:59" ht="12.75" customHeight="1" x14ac:dyDescent="0.2">
      <c r="A1445" s="144"/>
      <c r="B1445" s="141"/>
      <c r="C1445" s="141"/>
      <c r="D1445" s="142"/>
      <c r="E1445" s="142"/>
      <c r="F1445" s="142"/>
      <c r="G1445" s="142"/>
      <c r="H1445" s="142"/>
      <c r="I1445" s="129"/>
      <c r="J1445" s="130"/>
      <c r="K1445" s="131" t="str">
        <f t="shared" si="707"/>
        <v/>
      </c>
      <c r="L1445" s="132" t="str">
        <f t="shared" si="708"/>
        <v/>
      </c>
      <c r="M1445" s="133" t="str">
        <f t="shared" si="709"/>
        <v/>
      </c>
      <c r="N1445" s="134" t="str">
        <f>IFERROR(IF(B:B="","",IF(R1445="Beer",SUM(LOOKUP(2,1/(Rates!$B$3:$B$5&lt;=W1445)/(Rates!$C$3:$C$5&gt;=W1445),Rates!$D$3:$D$5)*(X1445/100)*W1445),IF(R1445="Refreshment Beverage",SUM(LOOKUP(2,1/(Rates!$B$7:$B$11&lt;=W1445)/(Rates!$C$7:$C$11&gt;=W1445),Rates!$D$7:$D$11)*(X1445/100)*W1445)))),"")</f>
        <v/>
      </c>
      <c r="O1445" s="134" t="str">
        <f t="shared" si="710"/>
        <v/>
      </c>
      <c r="P1445" s="116"/>
      <c r="Q1445" s="117" t="str">
        <f t="shared" si="711"/>
        <v/>
      </c>
      <c r="R1445" s="128" t="str">
        <f t="shared" si="712"/>
        <v/>
      </c>
      <c r="S1445" s="135" t="str">
        <f>IF(B1445="","",IF(R1445="Refreshment Beverage",VLOOKUP(VALUE(Q1445),Rates!G$15:L$19,2,0),VLOOKUP(VALUE(Q1445),Rates!G$4:L$12,2,0)))</f>
        <v/>
      </c>
      <c r="T1445" s="135" t="str">
        <f t="shared" si="713"/>
        <v/>
      </c>
      <c r="U1445" s="118" t="str">
        <f t="shared" si="714"/>
        <v/>
      </c>
      <c r="V1445" s="135" t="str">
        <f t="shared" si="715"/>
        <v/>
      </c>
      <c r="W1445" s="135" t="str">
        <f t="shared" si="716"/>
        <v/>
      </c>
      <c r="X1445" s="119" t="str">
        <f t="shared" si="717"/>
        <v/>
      </c>
      <c r="Y1445" s="120" t="str">
        <f>IF(B:B="","",IF(R1445="Refreshment Beverage",VLOOKUP(Q1445,Rates!G$15:L$19,6,0)*W1445,VLOOKUP(Q1445,Rates!G$4:L$12,6,0)*W1445))</f>
        <v/>
      </c>
      <c r="Z1445" s="120" t="str">
        <f t="shared" si="718"/>
        <v/>
      </c>
      <c r="AA1445" s="120" t="str">
        <f t="shared" si="719"/>
        <v/>
      </c>
      <c r="AB1445" s="136" t="str">
        <f>IF(B:B="","",IF(R1445="Refreshment Beverage","",IF(AND(R1445="Beer",Q1445=0),SUM(LOOKUP(2,1/(Rates!$B$15:$B$18&lt;=W1445)/(Rates!$C$15:$C$18&gt;=W1445),Rates!$D$15:$D$18)*W1445),VLOOKUP(VALUE(Q:Q),Rates!A:B,2,0)*W1445)))</f>
        <v/>
      </c>
      <c r="AC1445" s="136" t="str">
        <f>IF(B:B="","",IF(R1445="Refreshment Beverage","",IF(AND(R1445="Beer",Q1445=0),SUM(LOOKUP(2,1/(Rates!$B$15:$B$18&lt;=W1445)/(Rates!$C$15:$C$18&gt;=W1445),Rates!$E$15:$E$18)*W1445),VLOOKUP(VALUE(Q:Q),Rates!A:C,3,0)*W1445)))</f>
        <v/>
      </c>
      <c r="AD1445" s="137" t="str">
        <f>IFERROR(IF(B:B="","",IF(R1445="Beer","",IF(VALUE(Q1445)=0,VLOOKUP(VLOOKUP(B:B,#REF!,16,0),Rates!A:E,2,0),VLOOKUP(VALUE(Q1445),Rates!A$31:B$34,2,0)*W1445))),0)</f>
        <v/>
      </c>
      <c r="AE1445" s="121" t="str">
        <f t="shared" si="720"/>
        <v/>
      </c>
      <c r="AF1445" s="138" t="str">
        <f t="shared" si="721"/>
        <v/>
      </c>
      <c r="AG1445" s="122" t="str">
        <f t="shared" si="722"/>
        <v/>
      </c>
      <c r="AH1445" s="123" t="str">
        <f t="shared" si="723"/>
        <v/>
      </c>
      <c r="AI1445" s="139" t="str">
        <f>IF(AE:AE="","",IF(R1445="Refreshment Beverage",AK1445*(Rates!J$19/100),ROUND(SUM(AH1445*(Rates!$J$8/100)),4)))</f>
        <v/>
      </c>
      <c r="AJ1445" s="124" t="str">
        <f t="shared" si="724"/>
        <v/>
      </c>
      <c r="AK1445" s="125" t="str">
        <f t="shared" si="725"/>
        <v/>
      </c>
      <c r="AL1445" s="121" t="str">
        <f t="shared" si="726"/>
        <v/>
      </c>
      <c r="AM1445" s="138" t="str">
        <f>IF(AS1445="","",IF(R1445="Refreshment Beverage",ROUND(AS1445*Rates!K$19,4),ROUND(AO1445*(VLOOKUP(VALUE(Q1445),Rates!G$4:L$12,3,0)),4)))</f>
        <v/>
      </c>
      <c r="AN1445" s="126" t="str">
        <f>IF(AS1445="","",IF(R1445="Refreshment Beverage",AS1445*(Rates!J$19/100),MAX(AM1445,AB1445)))</f>
        <v/>
      </c>
      <c r="AO1445" s="127" t="str">
        <f t="shared" si="727"/>
        <v/>
      </c>
      <c r="AP1445" s="127" t="str">
        <f t="shared" si="728"/>
        <v/>
      </c>
      <c r="AQ1445" s="140" t="str">
        <f>IF(AS1445="","",IF(R1445="Refreshment Beverage",ROUND(SUM(VLOOKUP(Q:Q,Rates!G$15:L$19,3,0)*(AS1445-Y1445-Z1445-AA1445)),4),ROUND(SUM(Rates!$K$8*AS1445),4)))</f>
        <v/>
      </c>
      <c r="AR1445" s="139" t="str">
        <f t="shared" si="729"/>
        <v/>
      </c>
      <c r="AS1445" s="125" t="str">
        <f t="shared" si="730"/>
        <v/>
      </c>
      <c r="AT1445" s="121" t="str">
        <f t="shared" si="731"/>
        <v/>
      </c>
      <c r="AU1445" s="138" t="str">
        <f>IF(AX1445="","",IF(R1445="Refreshment Beverage",ROUND((BA1445-Y1445-Z1445-AA1445)*VLOOKUP(VALUE(Q1445),Rates!G$15:L$19,3,0),4),ROUND(AW1445*(VLOOKUP(VALUE(Q1445),Rates!G:L,3,0)),4)))</f>
        <v/>
      </c>
      <c r="AV1445" s="126" t="str">
        <f t="shared" si="732"/>
        <v/>
      </c>
      <c r="AW1445" s="127" t="str">
        <f t="shared" si="733"/>
        <v/>
      </c>
      <c r="AX1445" s="123" t="str">
        <f t="shared" si="734"/>
        <v/>
      </c>
      <c r="AY1445" s="140" t="str">
        <f>IF(AX1445="","",IF(R1445="Refreshment Beverage",ROUND(SUM(AX1445*Rates!K$19),4),ROUND(SUM(AX1445*(Rates!J$8/100)),4)))</f>
        <v/>
      </c>
      <c r="AZ1445" s="124" t="str">
        <f t="shared" si="735"/>
        <v/>
      </c>
      <c r="BA1445" s="125" t="str">
        <f t="shared" si="736"/>
        <v/>
      </c>
      <c r="BB1445" s="115"/>
      <c r="BC1445" s="143"/>
      <c r="BD1445" s="100"/>
      <c r="BE1445" s="100"/>
      <c r="BF1445" s="100"/>
      <c r="BG1445" s="100"/>
    </row>
    <row r="1446" spans="1:59" ht="12.75" customHeight="1" x14ac:dyDescent="0.2">
      <c r="A1446" s="144"/>
      <c r="B1446" s="141"/>
      <c r="C1446" s="141"/>
      <c r="D1446" s="142"/>
      <c r="E1446" s="142"/>
      <c r="F1446" s="142"/>
      <c r="G1446" s="142"/>
      <c r="H1446" s="142"/>
      <c r="I1446" s="129"/>
      <c r="J1446" s="130"/>
      <c r="K1446" s="131" t="str">
        <f t="shared" si="707"/>
        <v/>
      </c>
      <c r="L1446" s="132" t="str">
        <f t="shared" si="708"/>
        <v/>
      </c>
      <c r="M1446" s="133" t="str">
        <f t="shared" si="709"/>
        <v/>
      </c>
      <c r="N1446" s="134" t="str">
        <f>IFERROR(IF(B:B="","",IF(R1446="Beer",SUM(LOOKUP(2,1/(Rates!$B$3:$B$5&lt;=W1446)/(Rates!$C$3:$C$5&gt;=W1446),Rates!$D$3:$D$5)*(X1446/100)*W1446),IF(R1446="Refreshment Beverage",SUM(LOOKUP(2,1/(Rates!$B$7:$B$11&lt;=W1446)/(Rates!$C$7:$C$11&gt;=W1446),Rates!$D$7:$D$11)*(X1446/100)*W1446)))),"")</f>
        <v/>
      </c>
      <c r="O1446" s="134" t="str">
        <f t="shared" si="710"/>
        <v/>
      </c>
      <c r="P1446" s="116"/>
      <c r="Q1446" s="117" t="str">
        <f t="shared" si="711"/>
        <v/>
      </c>
      <c r="R1446" s="128" t="str">
        <f t="shared" si="712"/>
        <v/>
      </c>
      <c r="S1446" s="135" t="str">
        <f>IF(B1446="","",IF(R1446="Refreshment Beverage",VLOOKUP(VALUE(Q1446),Rates!G$15:L$19,2,0),VLOOKUP(VALUE(Q1446),Rates!G$4:L$12,2,0)))</f>
        <v/>
      </c>
      <c r="T1446" s="135" t="str">
        <f t="shared" si="713"/>
        <v/>
      </c>
      <c r="U1446" s="118" t="str">
        <f t="shared" si="714"/>
        <v/>
      </c>
      <c r="V1446" s="135" t="str">
        <f t="shared" si="715"/>
        <v/>
      </c>
      <c r="W1446" s="135" t="str">
        <f t="shared" si="716"/>
        <v/>
      </c>
      <c r="X1446" s="119" t="str">
        <f t="shared" si="717"/>
        <v/>
      </c>
      <c r="Y1446" s="120" t="str">
        <f>IF(B:B="","",IF(R1446="Refreshment Beverage",VLOOKUP(Q1446,Rates!G$15:L$19,6,0)*W1446,VLOOKUP(Q1446,Rates!G$4:L$12,6,0)*W1446))</f>
        <v/>
      </c>
      <c r="Z1446" s="120" t="str">
        <f t="shared" si="718"/>
        <v/>
      </c>
      <c r="AA1446" s="120" t="str">
        <f t="shared" si="719"/>
        <v/>
      </c>
      <c r="AB1446" s="136" t="str">
        <f>IF(B:B="","",IF(R1446="Refreshment Beverage","",IF(AND(R1446="Beer",Q1446=0),SUM(LOOKUP(2,1/(Rates!$B$15:$B$18&lt;=W1446)/(Rates!$C$15:$C$18&gt;=W1446),Rates!$D$15:$D$18)*W1446),VLOOKUP(VALUE(Q:Q),Rates!A:B,2,0)*W1446)))</f>
        <v/>
      </c>
      <c r="AC1446" s="136" t="str">
        <f>IF(B:B="","",IF(R1446="Refreshment Beverage","",IF(AND(R1446="Beer",Q1446=0),SUM(LOOKUP(2,1/(Rates!$B$15:$B$18&lt;=W1446)/(Rates!$C$15:$C$18&gt;=W1446),Rates!$E$15:$E$18)*W1446),VLOOKUP(VALUE(Q:Q),Rates!A:C,3,0)*W1446)))</f>
        <v/>
      </c>
      <c r="AD1446" s="137" t="str">
        <f>IFERROR(IF(B:B="","",IF(R1446="Beer","",IF(VALUE(Q1446)=0,VLOOKUP(VLOOKUP(B:B,#REF!,16,0),Rates!A:E,2,0),VLOOKUP(VALUE(Q1446),Rates!A$31:B$34,2,0)*W1446))),0)</f>
        <v/>
      </c>
      <c r="AE1446" s="121" t="str">
        <f t="shared" si="720"/>
        <v/>
      </c>
      <c r="AF1446" s="138" t="str">
        <f t="shared" si="721"/>
        <v/>
      </c>
      <c r="AG1446" s="122" t="str">
        <f t="shared" si="722"/>
        <v/>
      </c>
      <c r="AH1446" s="123" t="str">
        <f t="shared" si="723"/>
        <v/>
      </c>
      <c r="AI1446" s="139" t="str">
        <f>IF(AE:AE="","",IF(R1446="Refreshment Beverage",AK1446*(Rates!J$19/100),ROUND(SUM(AH1446*(Rates!$J$8/100)),4)))</f>
        <v/>
      </c>
      <c r="AJ1446" s="124" t="str">
        <f t="shared" si="724"/>
        <v/>
      </c>
      <c r="AK1446" s="125" t="str">
        <f t="shared" si="725"/>
        <v/>
      </c>
      <c r="AL1446" s="121" t="str">
        <f t="shared" si="726"/>
        <v/>
      </c>
      <c r="AM1446" s="138" t="str">
        <f>IF(AS1446="","",IF(R1446="Refreshment Beverage",ROUND(AS1446*Rates!K$19,4),ROUND(AO1446*(VLOOKUP(VALUE(Q1446),Rates!G$4:L$12,3,0)),4)))</f>
        <v/>
      </c>
      <c r="AN1446" s="126" t="str">
        <f>IF(AS1446="","",IF(R1446="Refreshment Beverage",AS1446*(Rates!J$19/100),MAX(AM1446,AB1446)))</f>
        <v/>
      </c>
      <c r="AO1446" s="127" t="str">
        <f t="shared" si="727"/>
        <v/>
      </c>
      <c r="AP1446" s="127" t="str">
        <f t="shared" si="728"/>
        <v/>
      </c>
      <c r="AQ1446" s="140" t="str">
        <f>IF(AS1446="","",IF(R1446="Refreshment Beverage",ROUND(SUM(VLOOKUP(Q:Q,Rates!G$15:L$19,3,0)*(AS1446-Y1446-Z1446-AA1446)),4),ROUND(SUM(Rates!$K$8*AS1446),4)))</f>
        <v/>
      </c>
      <c r="AR1446" s="139" t="str">
        <f t="shared" si="729"/>
        <v/>
      </c>
      <c r="AS1446" s="125" t="str">
        <f t="shared" si="730"/>
        <v/>
      </c>
      <c r="AT1446" s="121" t="str">
        <f t="shared" si="731"/>
        <v/>
      </c>
      <c r="AU1446" s="138" t="str">
        <f>IF(AX1446="","",IF(R1446="Refreshment Beverage",ROUND((BA1446-Y1446-Z1446-AA1446)*VLOOKUP(VALUE(Q1446),Rates!G$15:L$19,3,0),4),ROUND(AW1446*(VLOOKUP(VALUE(Q1446),Rates!G:L,3,0)),4)))</f>
        <v/>
      </c>
      <c r="AV1446" s="126" t="str">
        <f t="shared" si="732"/>
        <v/>
      </c>
      <c r="AW1446" s="127" t="str">
        <f t="shared" si="733"/>
        <v/>
      </c>
      <c r="AX1446" s="123" t="str">
        <f t="shared" si="734"/>
        <v/>
      </c>
      <c r="AY1446" s="140" t="str">
        <f>IF(AX1446="","",IF(R1446="Refreshment Beverage",ROUND(SUM(AX1446*Rates!K$19),4),ROUND(SUM(AX1446*(Rates!J$8/100)),4)))</f>
        <v/>
      </c>
      <c r="AZ1446" s="124" t="str">
        <f t="shared" si="735"/>
        <v/>
      </c>
      <c r="BA1446" s="125" t="str">
        <f t="shared" si="736"/>
        <v/>
      </c>
      <c r="BB1446" s="115"/>
      <c r="BC1446" s="143"/>
      <c r="BD1446" s="100"/>
      <c r="BE1446" s="100"/>
      <c r="BF1446" s="100"/>
      <c r="BG1446" s="100"/>
    </row>
    <row r="1447" spans="1:59" ht="12.75" customHeight="1" x14ac:dyDescent="0.2">
      <c r="A1447" s="144"/>
      <c r="B1447" s="141"/>
      <c r="C1447" s="141"/>
      <c r="D1447" s="142"/>
      <c r="E1447" s="142"/>
      <c r="F1447" s="142"/>
      <c r="G1447" s="142"/>
      <c r="H1447" s="142"/>
      <c r="I1447" s="129"/>
      <c r="J1447" s="130"/>
      <c r="K1447" s="131" t="str">
        <f t="shared" si="707"/>
        <v/>
      </c>
      <c r="L1447" s="132" t="str">
        <f t="shared" si="708"/>
        <v/>
      </c>
      <c r="M1447" s="133" t="str">
        <f t="shared" si="709"/>
        <v/>
      </c>
      <c r="N1447" s="134" t="str">
        <f>IFERROR(IF(B:B="","",IF(R1447="Beer",SUM(LOOKUP(2,1/(Rates!$B$3:$B$5&lt;=W1447)/(Rates!$C$3:$C$5&gt;=W1447),Rates!$D$3:$D$5)*(X1447/100)*W1447),IF(R1447="Refreshment Beverage",SUM(LOOKUP(2,1/(Rates!$B$7:$B$11&lt;=W1447)/(Rates!$C$7:$C$11&gt;=W1447),Rates!$D$7:$D$11)*(X1447/100)*W1447)))),"")</f>
        <v/>
      </c>
      <c r="O1447" s="134" t="str">
        <f t="shared" si="710"/>
        <v/>
      </c>
      <c r="P1447" s="116"/>
      <c r="Q1447" s="117" t="str">
        <f t="shared" si="711"/>
        <v/>
      </c>
      <c r="R1447" s="128" t="str">
        <f t="shared" si="712"/>
        <v/>
      </c>
      <c r="S1447" s="135" t="str">
        <f>IF(B1447="","",IF(R1447="Refreshment Beverage",VLOOKUP(VALUE(Q1447),Rates!G$15:L$19,2,0),VLOOKUP(VALUE(Q1447),Rates!G$4:L$12,2,0)))</f>
        <v/>
      </c>
      <c r="T1447" s="135" t="str">
        <f t="shared" si="713"/>
        <v/>
      </c>
      <c r="U1447" s="118" t="str">
        <f t="shared" si="714"/>
        <v/>
      </c>
      <c r="V1447" s="135" t="str">
        <f t="shared" si="715"/>
        <v/>
      </c>
      <c r="W1447" s="135" t="str">
        <f t="shared" si="716"/>
        <v/>
      </c>
      <c r="X1447" s="119" t="str">
        <f t="shared" si="717"/>
        <v/>
      </c>
      <c r="Y1447" s="120" t="str">
        <f>IF(B:B="","",IF(R1447="Refreshment Beverage",VLOOKUP(Q1447,Rates!G$15:L$19,6,0)*W1447,VLOOKUP(Q1447,Rates!G$4:L$12,6,0)*W1447))</f>
        <v/>
      </c>
      <c r="Z1447" s="120" t="str">
        <f t="shared" si="718"/>
        <v/>
      </c>
      <c r="AA1447" s="120" t="str">
        <f t="shared" si="719"/>
        <v/>
      </c>
      <c r="AB1447" s="136" t="str">
        <f>IF(B:B="","",IF(R1447="Refreshment Beverage","",IF(AND(R1447="Beer",Q1447=0),SUM(LOOKUP(2,1/(Rates!$B$15:$B$18&lt;=W1447)/(Rates!$C$15:$C$18&gt;=W1447),Rates!$D$15:$D$18)*W1447),VLOOKUP(VALUE(Q:Q),Rates!A:B,2,0)*W1447)))</f>
        <v/>
      </c>
      <c r="AC1447" s="136" t="str">
        <f>IF(B:B="","",IF(R1447="Refreshment Beverage","",IF(AND(R1447="Beer",Q1447=0),SUM(LOOKUP(2,1/(Rates!$B$15:$B$18&lt;=W1447)/(Rates!$C$15:$C$18&gt;=W1447),Rates!$E$15:$E$18)*W1447),VLOOKUP(VALUE(Q:Q),Rates!A:C,3,0)*W1447)))</f>
        <v/>
      </c>
      <c r="AD1447" s="137" t="str">
        <f>IFERROR(IF(B:B="","",IF(R1447="Beer","",IF(VALUE(Q1447)=0,VLOOKUP(VLOOKUP(B:B,#REF!,16,0),Rates!A:E,2,0),VLOOKUP(VALUE(Q1447),Rates!A$31:B$34,2,0)*W1447))),0)</f>
        <v/>
      </c>
      <c r="AE1447" s="121" t="str">
        <f t="shared" si="720"/>
        <v/>
      </c>
      <c r="AF1447" s="138" t="str">
        <f t="shared" si="721"/>
        <v/>
      </c>
      <c r="AG1447" s="122" t="str">
        <f t="shared" si="722"/>
        <v/>
      </c>
      <c r="AH1447" s="123" t="str">
        <f t="shared" si="723"/>
        <v/>
      </c>
      <c r="AI1447" s="139" t="str">
        <f>IF(AE:AE="","",IF(R1447="Refreshment Beverage",AK1447*(Rates!J$19/100),ROUND(SUM(AH1447*(Rates!$J$8/100)),4)))</f>
        <v/>
      </c>
      <c r="AJ1447" s="124" t="str">
        <f t="shared" si="724"/>
        <v/>
      </c>
      <c r="AK1447" s="125" t="str">
        <f t="shared" si="725"/>
        <v/>
      </c>
      <c r="AL1447" s="121" t="str">
        <f t="shared" si="726"/>
        <v/>
      </c>
      <c r="AM1447" s="138" t="str">
        <f>IF(AS1447="","",IF(R1447="Refreshment Beverage",ROUND(AS1447*Rates!K$19,4),ROUND(AO1447*(VLOOKUP(VALUE(Q1447),Rates!G$4:L$12,3,0)),4)))</f>
        <v/>
      </c>
      <c r="AN1447" s="126" t="str">
        <f>IF(AS1447="","",IF(R1447="Refreshment Beverage",AS1447*(Rates!J$19/100),MAX(AM1447,AB1447)))</f>
        <v/>
      </c>
      <c r="AO1447" s="127" t="str">
        <f t="shared" si="727"/>
        <v/>
      </c>
      <c r="AP1447" s="127" t="str">
        <f t="shared" si="728"/>
        <v/>
      </c>
      <c r="AQ1447" s="140" t="str">
        <f>IF(AS1447="","",IF(R1447="Refreshment Beverage",ROUND(SUM(VLOOKUP(Q:Q,Rates!G$15:L$19,3,0)*(AS1447-Y1447-Z1447-AA1447)),4),ROUND(SUM(Rates!$K$8*AS1447),4)))</f>
        <v/>
      </c>
      <c r="AR1447" s="139" t="str">
        <f t="shared" si="729"/>
        <v/>
      </c>
      <c r="AS1447" s="125" t="str">
        <f t="shared" si="730"/>
        <v/>
      </c>
      <c r="AT1447" s="121" t="str">
        <f t="shared" si="731"/>
        <v/>
      </c>
      <c r="AU1447" s="138" t="str">
        <f>IF(AX1447="","",IF(R1447="Refreshment Beverage",ROUND((BA1447-Y1447-Z1447-AA1447)*VLOOKUP(VALUE(Q1447),Rates!G$15:L$19,3,0),4),ROUND(AW1447*(VLOOKUP(VALUE(Q1447),Rates!G:L,3,0)),4)))</f>
        <v/>
      </c>
      <c r="AV1447" s="126" t="str">
        <f t="shared" si="732"/>
        <v/>
      </c>
      <c r="AW1447" s="127" t="str">
        <f t="shared" si="733"/>
        <v/>
      </c>
      <c r="AX1447" s="123" t="str">
        <f t="shared" si="734"/>
        <v/>
      </c>
      <c r="AY1447" s="140" t="str">
        <f>IF(AX1447="","",IF(R1447="Refreshment Beverage",ROUND(SUM(AX1447*Rates!K$19),4),ROUND(SUM(AX1447*(Rates!J$8/100)),4)))</f>
        <v/>
      </c>
      <c r="AZ1447" s="124" t="str">
        <f t="shared" si="735"/>
        <v/>
      </c>
      <c r="BA1447" s="125" t="str">
        <f t="shared" si="736"/>
        <v/>
      </c>
      <c r="BB1447" s="115"/>
      <c r="BC1447" s="143"/>
      <c r="BD1447" s="100"/>
      <c r="BE1447" s="100"/>
      <c r="BF1447" s="100"/>
      <c r="BG1447" s="100"/>
    </row>
    <row r="1448" spans="1:59" ht="12.75" customHeight="1" x14ac:dyDescent="0.2">
      <c r="A1448" s="144"/>
      <c r="B1448" s="141"/>
      <c r="C1448" s="141"/>
      <c r="D1448" s="142"/>
      <c r="E1448" s="142"/>
      <c r="F1448" s="142"/>
      <c r="G1448" s="142"/>
      <c r="H1448" s="142"/>
      <c r="I1448" s="129"/>
      <c r="J1448" s="130"/>
      <c r="K1448" s="131" t="str">
        <f t="shared" si="707"/>
        <v/>
      </c>
      <c r="L1448" s="132" t="str">
        <f t="shared" si="708"/>
        <v/>
      </c>
      <c r="M1448" s="133" t="str">
        <f t="shared" si="709"/>
        <v/>
      </c>
      <c r="N1448" s="134" t="str">
        <f>IFERROR(IF(B:B="","",IF(R1448="Beer",SUM(LOOKUP(2,1/(Rates!$B$3:$B$5&lt;=W1448)/(Rates!$C$3:$C$5&gt;=W1448),Rates!$D$3:$D$5)*(X1448/100)*W1448),IF(R1448="Refreshment Beverage",SUM(LOOKUP(2,1/(Rates!$B$7:$B$11&lt;=W1448)/(Rates!$C$7:$C$11&gt;=W1448),Rates!$D$7:$D$11)*(X1448/100)*W1448)))),"")</f>
        <v/>
      </c>
      <c r="O1448" s="134" t="str">
        <f t="shared" si="710"/>
        <v/>
      </c>
      <c r="P1448" s="116"/>
      <c r="Q1448" s="117" t="str">
        <f t="shared" si="711"/>
        <v/>
      </c>
      <c r="R1448" s="128" t="str">
        <f t="shared" si="712"/>
        <v/>
      </c>
      <c r="S1448" s="135" t="str">
        <f>IF(B1448="","",IF(R1448="Refreshment Beverage",VLOOKUP(VALUE(Q1448),Rates!G$15:L$19,2,0),VLOOKUP(VALUE(Q1448),Rates!G$4:L$12,2,0)))</f>
        <v/>
      </c>
      <c r="T1448" s="135" t="str">
        <f t="shared" si="713"/>
        <v/>
      </c>
      <c r="U1448" s="118" t="str">
        <f t="shared" si="714"/>
        <v/>
      </c>
      <c r="V1448" s="135" t="str">
        <f t="shared" si="715"/>
        <v/>
      </c>
      <c r="W1448" s="135" t="str">
        <f t="shared" si="716"/>
        <v/>
      </c>
      <c r="X1448" s="119" t="str">
        <f t="shared" si="717"/>
        <v/>
      </c>
      <c r="Y1448" s="120" t="str">
        <f>IF(B:B="","",IF(R1448="Refreshment Beverage",VLOOKUP(Q1448,Rates!G$15:L$19,6,0)*W1448,VLOOKUP(Q1448,Rates!G$4:L$12,6,0)*W1448))</f>
        <v/>
      </c>
      <c r="Z1448" s="120" t="str">
        <f t="shared" si="718"/>
        <v/>
      </c>
      <c r="AA1448" s="120" t="str">
        <f t="shared" si="719"/>
        <v/>
      </c>
      <c r="AB1448" s="136" t="str">
        <f>IF(B:B="","",IF(R1448="Refreshment Beverage","",IF(AND(R1448="Beer",Q1448=0),SUM(LOOKUP(2,1/(Rates!$B$15:$B$18&lt;=W1448)/(Rates!$C$15:$C$18&gt;=W1448),Rates!$D$15:$D$18)*W1448),VLOOKUP(VALUE(Q:Q),Rates!A:B,2,0)*W1448)))</f>
        <v/>
      </c>
      <c r="AC1448" s="136" t="str">
        <f>IF(B:B="","",IF(R1448="Refreshment Beverage","",IF(AND(R1448="Beer",Q1448=0),SUM(LOOKUP(2,1/(Rates!$B$15:$B$18&lt;=W1448)/(Rates!$C$15:$C$18&gt;=W1448),Rates!$E$15:$E$18)*W1448),VLOOKUP(VALUE(Q:Q),Rates!A:C,3,0)*W1448)))</f>
        <v/>
      </c>
      <c r="AD1448" s="137" t="str">
        <f>IFERROR(IF(B:B="","",IF(R1448="Beer","",IF(VALUE(Q1448)=0,VLOOKUP(VLOOKUP(B:B,#REF!,16,0),Rates!A:E,2,0),VLOOKUP(VALUE(Q1448),Rates!A$31:B$34,2,0)*W1448))),0)</f>
        <v/>
      </c>
      <c r="AE1448" s="121" t="str">
        <f t="shared" si="720"/>
        <v/>
      </c>
      <c r="AF1448" s="138" t="str">
        <f t="shared" si="721"/>
        <v/>
      </c>
      <c r="AG1448" s="122" t="str">
        <f t="shared" si="722"/>
        <v/>
      </c>
      <c r="AH1448" s="123" t="str">
        <f t="shared" si="723"/>
        <v/>
      </c>
      <c r="AI1448" s="139" t="str">
        <f>IF(AE:AE="","",IF(R1448="Refreshment Beverage",AK1448*(Rates!J$19/100),ROUND(SUM(AH1448*(Rates!$J$8/100)),4)))</f>
        <v/>
      </c>
      <c r="AJ1448" s="124" t="str">
        <f t="shared" si="724"/>
        <v/>
      </c>
      <c r="AK1448" s="125" t="str">
        <f t="shared" si="725"/>
        <v/>
      </c>
      <c r="AL1448" s="121" t="str">
        <f t="shared" si="726"/>
        <v/>
      </c>
      <c r="AM1448" s="138" t="str">
        <f>IF(AS1448="","",IF(R1448="Refreshment Beverage",ROUND(AS1448*Rates!K$19,4),ROUND(AO1448*(VLOOKUP(VALUE(Q1448),Rates!G$4:L$12,3,0)),4)))</f>
        <v/>
      </c>
      <c r="AN1448" s="126" t="str">
        <f>IF(AS1448="","",IF(R1448="Refreshment Beverage",AS1448*(Rates!J$19/100),MAX(AM1448,AB1448)))</f>
        <v/>
      </c>
      <c r="AO1448" s="127" t="str">
        <f t="shared" si="727"/>
        <v/>
      </c>
      <c r="AP1448" s="127" t="str">
        <f t="shared" si="728"/>
        <v/>
      </c>
      <c r="AQ1448" s="140" t="str">
        <f>IF(AS1448="","",IF(R1448="Refreshment Beverage",ROUND(SUM(VLOOKUP(Q:Q,Rates!G$15:L$19,3,0)*(AS1448-Y1448-Z1448-AA1448)),4),ROUND(SUM(Rates!$K$8*AS1448),4)))</f>
        <v/>
      </c>
      <c r="AR1448" s="139" t="str">
        <f t="shared" si="729"/>
        <v/>
      </c>
      <c r="AS1448" s="125" t="str">
        <f t="shared" si="730"/>
        <v/>
      </c>
      <c r="AT1448" s="121" t="str">
        <f t="shared" si="731"/>
        <v/>
      </c>
      <c r="AU1448" s="138" t="str">
        <f>IF(AX1448="","",IF(R1448="Refreshment Beverage",ROUND((BA1448-Y1448-Z1448-AA1448)*VLOOKUP(VALUE(Q1448),Rates!G$15:L$19,3,0),4),ROUND(AW1448*(VLOOKUP(VALUE(Q1448),Rates!G:L,3,0)),4)))</f>
        <v/>
      </c>
      <c r="AV1448" s="126" t="str">
        <f t="shared" si="732"/>
        <v/>
      </c>
      <c r="AW1448" s="127" t="str">
        <f t="shared" si="733"/>
        <v/>
      </c>
      <c r="AX1448" s="123" t="str">
        <f t="shared" si="734"/>
        <v/>
      </c>
      <c r="AY1448" s="140" t="str">
        <f>IF(AX1448="","",IF(R1448="Refreshment Beverage",ROUND(SUM(AX1448*Rates!K$19),4),ROUND(SUM(AX1448*(Rates!J$8/100)),4)))</f>
        <v/>
      </c>
      <c r="AZ1448" s="124" t="str">
        <f t="shared" si="735"/>
        <v/>
      </c>
      <c r="BA1448" s="125" t="str">
        <f t="shared" si="736"/>
        <v/>
      </c>
      <c r="BB1448" s="115"/>
      <c r="BC1448" s="143"/>
      <c r="BD1448" s="100"/>
      <c r="BE1448" s="100"/>
      <c r="BF1448" s="100"/>
      <c r="BG1448" s="100"/>
    </row>
    <row r="1449" spans="1:59" ht="12.75" customHeight="1" x14ac:dyDescent="0.2">
      <c r="A1449" s="144"/>
      <c r="B1449" s="141"/>
      <c r="C1449" s="141"/>
      <c r="D1449" s="142"/>
      <c r="E1449" s="142"/>
      <c r="F1449" s="142"/>
      <c r="G1449" s="142"/>
      <c r="H1449" s="142"/>
      <c r="I1449" s="129"/>
      <c r="J1449" s="130"/>
      <c r="K1449" s="131" t="str">
        <f t="shared" si="707"/>
        <v/>
      </c>
      <c r="L1449" s="132" t="str">
        <f t="shared" si="708"/>
        <v/>
      </c>
      <c r="M1449" s="133" t="str">
        <f t="shared" si="709"/>
        <v/>
      </c>
      <c r="N1449" s="134" t="str">
        <f>IFERROR(IF(B:B="","",IF(R1449="Beer",SUM(LOOKUP(2,1/(Rates!$B$3:$B$5&lt;=W1449)/(Rates!$C$3:$C$5&gt;=W1449),Rates!$D$3:$D$5)*(X1449/100)*W1449),IF(R1449="Refreshment Beverage",SUM(LOOKUP(2,1/(Rates!$B$7:$B$11&lt;=W1449)/(Rates!$C$7:$C$11&gt;=W1449),Rates!$D$7:$D$11)*(X1449/100)*W1449)))),"")</f>
        <v/>
      </c>
      <c r="O1449" s="134" t="str">
        <f t="shared" si="710"/>
        <v/>
      </c>
      <c r="P1449" s="116"/>
      <c r="Q1449" s="117" t="str">
        <f t="shared" si="711"/>
        <v/>
      </c>
      <c r="R1449" s="128" t="str">
        <f t="shared" si="712"/>
        <v/>
      </c>
      <c r="S1449" s="135" t="str">
        <f>IF(B1449="","",IF(R1449="Refreshment Beverage",VLOOKUP(VALUE(Q1449),Rates!G$15:L$19,2,0),VLOOKUP(VALUE(Q1449),Rates!G$4:L$12,2,0)))</f>
        <v/>
      </c>
      <c r="T1449" s="135" t="str">
        <f t="shared" si="713"/>
        <v/>
      </c>
      <c r="U1449" s="118" t="str">
        <f t="shared" si="714"/>
        <v/>
      </c>
      <c r="V1449" s="135" t="str">
        <f t="shared" si="715"/>
        <v/>
      </c>
      <c r="W1449" s="135" t="str">
        <f t="shared" si="716"/>
        <v/>
      </c>
      <c r="X1449" s="119" t="str">
        <f t="shared" si="717"/>
        <v/>
      </c>
      <c r="Y1449" s="120" t="str">
        <f>IF(B:B="","",IF(R1449="Refreshment Beverage",VLOOKUP(Q1449,Rates!G$15:L$19,6,0)*W1449,VLOOKUP(Q1449,Rates!G$4:L$12,6,0)*W1449))</f>
        <v/>
      </c>
      <c r="Z1449" s="120" t="str">
        <f t="shared" si="718"/>
        <v/>
      </c>
      <c r="AA1449" s="120" t="str">
        <f t="shared" si="719"/>
        <v/>
      </c>
      <c r="AB1449" s="136" t="str">
        <f>IF(B:B="","",IF(R1449="Refreshment Beverage","",IF(AND(R1449="Beer",Q1449=0),SUM(LOOKUP(2,1/(Rates!$B$15:$B$18&lt;=W1449)/(Rates!$C$15:$C$18&gt;=W1449),Rates!$D$15:$D$18)*W1449),VLOOKUP(VALUE(Q:Q),Rates!A:B,2,0)*W1449)))</f>
        <v/>
      </c>
      <c r="AC1449" s="136" t="str">
        <f>IF(B:B="","",IF(R1449="Refreshment Beverage","",IF(AND(R1449="Beer",Q1449=0),SUM(LOOKUP(2,1/(Rates!$B$15:$B$18&lt;=W1449)/(Rates!$C$15:$C$18&gt;=W1449),Rates!$E$15:$E$18)*W1449),VLOOKUP(VALUE(Q:Q),Rates!A:C,3,0)*W1449)))</f>
        <v/>
      </c>
      <c r="AD1449" s="137" t="str">
        <f>IFERROR(IF(B:B="","",IF(R1449="Beer","",IF(VALUE(Q1449)=0,VLOOKUP(VLOOKUP(B:B,#REF!,16,0),Rates!A:E,2,0),VLOOKUP(VALUE(Q1449),Rates!A$31:B$34,2,0)*W1449))),0)</f>
        <v/>
      </c>
      <c r="AE1449" s="121" t="str">
        <f t="shared" si="720"/>
        <v/>
      </c>
      <c r="AF1449" s="138" t="str">
        <f t="shared" si="721"/>
        <v/>
      </c>
      <c r="AG1449" s="122" t="str">
        <f t="shared" si="722"/>
        <v/>
      </c>
      <c r="AH1449" s="123" t="str">
        <f t="shared" si="723"/>
        <v/>
      </c>
      <c r="AI1449" s="139" t="str">
        <f>IF(AE:AE="","",IF(R1449="Refreshment Beverage",AK1449*(Rates!J$19/100),ROUND(SUM(AH1449*(Rates!$J$8/100)),4)))</f>
        <v/>
      </c>
      <c r="AJ1449" s="124" t="str">
        <f t="shared" si="724"/>
        <v/>
      </c>
      <c r="AK1449" s="125" t="str">
        <f t="shared" si="725"/>
        <v/>
      </c>
      <c r="AL1449" s="121" t="str">
        <f t="shared" si="726"/>
        <v/>
      </c>
      <c r="AM1449" s="138" t="str">
        <f>IF(AS1449="","",IF(R1449="Refreshment Beverage",ROUND(AS1449*Rates!K$19,4),ROUND(AO1449*(VLOOKUP(VALUE(Q1449),Rates!G$4:L$12,3,0)),4)))</f>
        <v/>
      </c>
      <c r="AN1449" s="126" t="str">
        <f>IF(AS1449="","",IF(R1449="Refreshment Beverage",AS1449*(Rates!J$19/100),MAX(AM1449,AB1449)))</f>
        <v/>
      </c>
      <c r="AO1449" s="127" t="str">
        <f t="shared" si="727"/>
        <v/>
      </c>
      <c r="AP1449" s="127" t="str">
        <f t="shared" si="728"/>
        <v/>
      </c>
      <c r="AQ1449" s="140" t="str">
        <f>IF(AS1449="","",IF(R1449="Refreshment Beverage",ROUND(SUM(VLOOKUP(Q:Q,Rates!G$15:L$19,3,0)*(AS1449-Y1449-Z1449-AA1449)),4),ROUND(SUM(Rates!$K$8*AS1449),4)))</f>
        <v/>
      </c>
      <c r="AR1449" s="139" t="str">
        <f t="shared" si="729"/>
        <v/>
      </c>
      <c r="AS1449" s="125" t="str">
        <f t="shared" si="730"/>
        <v/>
      </c>
      <c r="AT1449" s="121" t="str">
        <f t="shared" si="731"/>
        <v/>
      </c>
      <c r="AU1449" s="138" t="str">
        <f>IF(AX1449="","",IF(R1449="Refreshment Beverage",ROUND((BA1449-Y1449-Z1449-AA1449)*VLOOKUP(VALUE(Q1449),Rates!G$15:L$19,3,0),4),ROUND(AW1449*(VLOOKUP(VALUE(Q1449),Rates!G:L,3,0)),4)))</f>
        <v/>
      </c>
      <c r="AV1449" s="126" t="str">
        <f t="shared" si="732"/>
        <v/>
      </c>
      <c r="AW1449" s="127" t="str">
        <f t="shared" si="733"/>
        <v/>
      </c>
      <c r="AX1449" s="123" t="str">
        <f t="shared" si="734"/>
        <v/>
      </c>
      <c r="AY1449" s="140" t="str">
        <f>IF(AX1449="","",IF(R1449="Refreshment Beverage",ROUND(SUM(AX1449*Rates!K$19),4),ROUND(SUM(AX1449*(Rates!J$8/100)),4)))</f>
        <v/>
      </c>
      <c r="AZ1449" s="124" t="str">
        <f t="shared" si="735"/>
        <v/>
      </c>
      <c r="BA1449" s="125" t="str">
        <f t="shared" si="736"/>
        <v/>
      </c>
      <c r="BB1449" s="115"/>
      <c r="BC1449" s="143"/>
      <c r="BD1449" s="100"/>
      <c r="BE1449" s="100"/>
      <c r="BF1449" s="100"/>
      <c r="BG1449" s="100"/>
    </row>
    <row r="1450" spans="1:59" ht="12.75" customHeight="1" x14ac:dyDescent="0.2">
      <c r="A1450" s="144"/>
      <c r="B1450" s="141"/>
      <c r="C1450" s="141"/>
      <c r="D1450" s="142"/>
      <c r="E1450" s="142"/>
      <c r="F1450" s="142"/>
      <c r="G1450" s="142"/>
      <c r="H1450" s="142"/>
      <c r="I1450" s="129"/>
      <c r="J1450" s="130"/>
      <c r="K1450" s="131" t="str">
        <f t="shared" si="707"/>
        <v/>
      </c>
      <c r="L1450" s="132" t="str">
        <f t="shared" si="708"/>
        <v/>
      </c>
      <c r="M1450" s="133" t="str">
        <f t="shared" si="709"/>
        <v/>
      </c>
      <c r="N1450" s="134" t="str">
        <f>IFERROR(IF(B:B="","",IF(R1450="Beer",SUM(LOOKUP(2,1/(Rates!$B$3:$B$5&lt;=W1450)/(Rates!$C$3:$C$5&gt;=W1450),Rates!$D$3:$D$5)*(X1450/100)*W1450),IF(R1450="Refreshment Beverage",SUM(LOOKUP(2,1/(Rates!$B$7:$B$11&lt;=W1450)/(Rates!$C$7:$C$11&gt;=W1450),Rates!$D$7:$D$11)*(X1450/100)*W1450)))),"")</f>
        <v/>
      </c>
      <c r="O1450" s="134" t="str">
        <f t="shared" si="710"/>
        <v/>
      </c>
      <c r="P1450" s="116"/>
      <c r="Q1450" s="117" t="str">
        <f t="shared" si="711"/>
        <v/>
      </c>
      <c r="R1450" s="128" t="str">
        <f t="shared" si="712"/>
        <v/>
      </c>
      <c r="S1450" s="135" t="str">
        <f>IF(B1450="","",IF(R1450="Refreshment Beverage",VLOOKUP(VALUE(Q1450),Rates!G$15:L$19,2,0),VLOOKUP(VALUE(Q1450),Rates!G$4:L$12,2,0)))</f>
        <v/>
      </c>
      <c r="T1450" s="135" t="str">
        <f t="shared" si="713"/>
        <v/>
      </c>
      <c r="U1450" s="118" t="str">
        <f t="shared" si="714"/>
        <v/>
      </c>
      <c r="V1450" s="135" t="str">
        <f t="shared" si="715"/>
        <v/>
      </c>
      <c r="W1450" s="135" t="str">
        <f t="shared" si="716"/>
        <v/>
      </c>
      <c r="X1450" s="119" t="str">
        <f t="shared" si="717"/>
        <v/>
      </c>
      <c r="Y1450" s="120" t="str">
        <f>IF(B:B="","",IF(R1450="Refreshment Beverage",VLOOKUP(Q1450,Rates!G$15:L$19,6,0)*W1450,VLOOKUP(Q1450,Rates!G$4:L$12,6,0)*W1450))</f>
        <v/>
      </c>
      <c r="Z1450" s="120" t="str">
        <f t="shared" si="718"/>
        <v/>
      </c>
      <c r="AA1450" s="120" t="str">
        <f t="shared" si="719"/>
        <v/>
      </c>
      <c r="AB1450" s="136" t="str">
        <f>IF(B:B="","",IF(R1450="Refreshment Beverage","",IF(AND(R1450="Beer",Q1450=0),SUM(LOOKUP(2,1/(Rates!$B$15:$B$18&lt;=W1450)/(Rates!$C$15:$C$18&gt;=W1450),Rates!$D$15:$D$18)*W1450),VLOOKUP(VALUE(Q:Q),Rates!A:B,2,0)*W1450)))</f>
        <v/>
      </c>
      <c r="AC1450" s="136" t="str">
        <f>IF(B:B="","",IF(R1450="Refreshment Beverage","",IF(AND(R1450="Beer",Q1450=0),SUM(LOOKUP(2,1/(Rates!$B$15:$B$18&lt;=W1450)/(Rates!$C$15:$C$18&gt;=W1450),Rates!$E$15:$E$18)*W1450),VLOOKUP(VALUE(Q:Q),Rates!A:C,3,0)*W1450)))</f>
        <v/>
      </c>
      <c r="AD1450" s="137" t="str">
        <f>IFERROR(IF(B:B="","",IF(R1450="Beer","",IF(VALUE(Q1450)=0,VLOOKUP(VLOOKUP(B:B,#REF!,16,0),Rates!A:E,2,0),VLOOKUP(VALUE(Q1450),Rates!A$31:B$34,2,0)*W1450))),0)</f>
        <v/>
      </c>
      <c r="AE1450" s="121" t="str">
        <f t="shared" si="720"/>
        <v/>
      </c>
      <c r="AF1450" s="138" t="str">
        <f t="shared" si="721"/>
        <v/>
      </c>
      <c r="AG1450" s="122" t="str">
        <f t="shared" si="722"/>
        <v/>
      </c>
      <c r="AH1450" s="123" t="str">
        <f t="shared" si="723"/>
        <v/>
      </c>
      <c r="AI1450" s="139" t="str">
        <f>IF(AE:AE="","",IF(R1450="Refreshment Beverage",AK1450*(Rates!J$19/100),ROUND(SUM(AH1450*(Rates!$J$8/100)),4)))</f>
        <v/>
      </c>
      <c r="AJ1450" s="124" t="str">
        <f t="shared" si="724"/>
        <v/>
      </c>
      <c r="AK1450" s="125" t="str">
        <f t="shared" si="725"/>
        <v/>
      </c>
      <c r="AL1450" s="121" t="str">
        <f t="shared" si="726"/>
        <v/>
      </c>
      <c r="AM1450" s="138" t="str">
        <f>IF(AS1450="","",IF(R1450="Refreshment Beverage",ROUND(AS1450*Rates!K$19,4),ROUND(AO1450*(VLOOKUP(VALUE(Q1450),Rates!G$4:L$12,3,0)),4)))</f>
        <v/>
      </c>
      <c r="AN1450" s="126" t="str">
        <f>IF(AS1450="","",IF(R1450="Refreshment Beverage",AS1450*(Rates!J$19/100),MAX(AM1450,AB1450)))</f>
        <v/>
      </c>
      <c r="AO1450" s="127" t="str">
        <f t="shared" si="727"/>
        <v/>
      </c>
      <c r="AP1450" s="127" t="str">
        <f t="shared" si="728"/>
        <v/>
      </c>
      <c r="AQ1450" s="140" t="str">
        <f>IF(AS1450="","",IF(R1450="Refreshment Beverage",ROUND(SUM(VLOOKUP(Q:Q,Rates!G$15:L$19,3,0)*(AS1450-Y1450-Z1450-AA1450)),4),ROUND(SUM(Rates!$K$8*AS1450),4)))</f>
        <v/>
      </c>
      <c r="AR1450" s="139" t="str">
        <f t="shared" si="729"/>
        <v/>
      </c>
      <c r="AS1450" s="125" t="str">
        <f t="shared" si="730"/>
        <v/>
      </c>
      <c r="AT1450" s="121" t="str">
        <f t="shared" si="731"/>
        <v/>
      </c>
      <c r="AU1450" s="138" t="str">
        <f>IF(AX1450="","",IF(R1450="Refreshment Beverage",ROUND((BA1450-Y1450-Z1450-AA1450)*VLOOKUP(VALUE(Q1450),Rates!G$15:L$19,3,0),4),ROUND(AW1450*(VLOOKUP(VALUE(Q1450),Rates!G:L,3,0)),4)))</f>
        <v/>
      </c>
      <c r="AV1450" s="126" t="str">
        <f t="shared" si="732"/>
        <v/>
      </c>
      <c r="AW1450" s="127" t="str">
        <f t="shared" si="733"/>
        <v/>
      </c>
      <c r="AX1450" s="123" t="str">
        <f t="shared" si="734"/>
        <v/>
      </c>
      <c r="AY1450" s="140" t="str">
        <f>IF(AX1450="","",IF(R1450="Refreshment Beverage",ROUND(SUM(AX1450*Rates!K$19),4),ROUND(SUM(AX1450*(Rates!J$8/100)),4)))</f>
        <v/>
      </c>
      <c r="AZ1450" s="124" t="str">
        <f t="shared" si="735"/>
        <v/>
      </c>
      <c r="BA1450" s="125" t="str">
        <f t="shared" si="736"/>
        <v/>
      </c>
      <c r="BB1450" s="115"/>
      <c r="BC1450" s="143"/>
      <c r="BD1450" s="100"/>
      <c r="BE1450" s="100"/>
      <c r="BF1450" s="100"/>
      <c r="BG1450" s="100"/>
    </row>
    <row r="1451" spans="1:59" ht="12.75" customHeight="1" x14ac:dyDescent="0.2">
      <c r="A1451" s="144"/>
      <c r="B1451" s="141"/>
      <c r="C1451" s="141"/>
      <c r="D1451" s="142"/>
      <c r="E1451" s="142"/>
      <c r="F1451" s="142"/>
      <c r="G1451" s="142"/>
      <c r="H1451" s="142"/>
      <c r="I1451" s="129"/>
      <c r="J1451" s="130"/>
      <c r="K1451" s="131" t="str">
        <f t="shared" si="707"/>
        <v/>
      </c>
      <c r="L1451" s="132" t="str">
        <f t="shared" si="708"/>
        <v/>
      </c>
      <c r="M1451" s="133" t="str">
        <f t="shared" si="709"/>
        <v/>
      </c>
      <c r="N1451" s="134" t="str">
        <f>IFERROR(IF(B:B="","",IF(R1451="Beer",SUM(LOOKUP(2,1/(Rates!$B$3:$B$5&lt;=W1451)/(Rates!$C$3:$C$5&gt;=W1451),Rates!$D$3:$D$5)*(X1451/100)*W1451),IF(R1451="Refreshment Beverage",SUM(LOOKUP(2,1/(Rates!$B$7:$B$11&lt;=W1451)/(Rates!$C$7:$C$11&gt;=W1451),Rates!$D$7:$D$11)*(X1451/100)*W1451)))),"")</f>
        <v/>
      </c>
      <c r="O1451" s="134" t="str">
        <f t="shared" si="710"/>
        <v/>
      </c>
      <c r="P1451" s="116"/>
      <c r="Q1451" s="117" t="str">
        <f t="shared" si="711"/>
        <v/>
      </c>
      <c r="R1451" s="128" t="str">
        <f t="shared" si="712"/>
        <v/>
      </c>
      <c r="S1451" s="135" t="str">
        <f>IF(B1451="","",IF(R1451="Refreshment Beverage",VLOOKUP(VALUE(Q1451),Rates!G$15:L$19,2,0),VLOOKUP(VALUE(Q1451),Rates!G$4:L$12,2,0)))</f>
        <v/>
      </c>
      <c r="T1451" s="135" t="str">
        <f t="shared" si="713"/>
        <v/>
      </c>
      <c r="U1451" s="118" t="str">
        <f t="shared" si="714"/>
        <v/>
      </c>
      <c r="V1451" s="135" t="str">
        <f t="shared" si="715"/>
        <v/>
      </c>
      <c r="W1451" s="135" t="str">
        <f t="shared" si="716"/>
        <v/>
      </c>
      <c r="X1451" s="119" t="str">
        <f t="shared" si="717"/>
        <v/>
      </c>
      <c r="Y1451" s="120" t="str">
        <f>IF(B:B="","",IF(R1451="Refreshment Beverage",VLOOKUP(Q1451,Rates!G$15:L$19,6,0)*W1451,VLOOKUP(Q1451,Rates!G$4:L$12,6,0)*W1451))</f>
        <v/>
      </c>
      <c r="Z1451" s="120" t="str">
        <f t="shared" si="718"/>
        <v/>
      </c>
      <c r="AA1451" s="120" t="str">
        <f t="shared" si="719"/>
        <v/>
      </c>
      <c r="AB1451" s="136" t="str">
        <f>IF(B:B="","",IF(R1451="Refreshment Beverage","",IF(AND(R1451="Beer",Q1451=0),SUM(LOOKUP(2,1/(Rates!$B$15:$B$18&lt;=W1451)/(Rates!$C$15:$C$18&gt;=W1451),Rates!$D$15:$D$18)*W1451),VLOOKUP(VALUE(Q:Q),Rates!A:B,2,0)*W1451)))</f>
        <v/>
      </c>
      <c r="AC1451" s="136" t="str">
        <f>IF(B:B="","",IF(R1451="Refreshment Beverage","",IF(AND(R1451="Beer",Q1451=0),SUM(LOOKUP(2,1/(Rates!$B$15:$B$18&lt;=W1451)/(Rates!$C$15:$C$18&gt;=W1451),Rates!$E$15:$E$18)*W1451),VLOOKUP(VALUE(Q:Q),Rates!A:C,3,0)*W1451)))</f>
        <v/>
      </c>
      <c r="AD1451" s="137" t="str">
        <f>IFERROR(IF(B:B="","",IF(R1451="Beer","",IF(VALUE(Q1451)=0,VLOOKUP(VLOOKUP(B:B,#REF!,16,0),Rates!A:E,2,0),VLOOKUP(VALUE(Q1451),Rates!A$31:B$34,2,0)*W1451))),0)</f>
        <v/>
      </c>
      <c r="AE1451" s="121" t="str">
        <f t="shared" si="720"/>
        <v/>
      </c>
      <c r="AF1451" s="138" t="str">
        <f t="shared" si="721"/>
        <v/>
      </c>
      <c r="AG1451" s="122" t="str">
        <f t="shared" si="722"/>
        <v/>
      </c>
      <c r="AH1451" s="123" t="str">
        <f t="shared" si="723"/>
        <v/>
      </c>
      <c r="AI1451" s="139" t="str">
        <f>IF(AE:AE="","",IF(R1451="Refreshment Beverage",AK1451*(Rates!J$19/100),ROUND(SUM(AH1451*(Rates!$J$8/100)),4)))</f>
        <v/>
      </c>
      <c r="AJ1451" s="124" t="str">
        <f t="shared" si="724"/>
        <v/>
      </c>
      <c r="AK1451" s="125" t="str">
        <f t="shared" si="725"/>
        <v/>
      </c>
      <c r="AL1451" s="121" t="str">
        <f t="shared" si="726"/>
        <v/>
      </c>
      <c r="AM1451" s="138" t="str">
        <f>IF(AS1451="","",IF(R1451="Refreshment Beverage",ROUND(AS1451*Rates!K$19,4),ROUND(AO1451*(VLOOKUP(VALUE(Q1451),Rates!G$4:L$12,3,0)),4)))</f>
        <v/>
      </c>
      <c r="AN1451" s="126" t="str">
        <f>IF(AS1451="","",IF(R1451="Refreshment Beverage",AS1451*(Rates!J$19/100),MAX(AM1451,AB1451)))</f>
        <v/>
      </c>
      <c r="AO1451" s="127" t="str">
        <f t="shared" si="727"/>
        <v/>
      </c>
      <c r="AP1451" s="127" t="str">
        <f t="shared" si="728"/>
        <v/>
      </c>
      <c r="AQ1451" s="140" t="str">
        <f>IF(AS1451="","",IF(R1451="Refreshment Beverage",ROUND(SUM(VLOOKUP(Q:Q,Rates!G$15:L$19,3,0)*(AS1451-Y1451-Z1451-AA1451)),4),ROUND(SUM(Rates!$K$8*AS1451),4)))</f>
        <v/>
      </c>
      <c r="AR1451" s="139" t="str">
        <f t="shared" si="729"/>
        <v/>
      </c>
      <c r="AS1451" s="125" t="str">
        <f t="shared" si="730"/>
        <v/>
      </c>
      <c r="AT1451" s="121" t="str">
        <f t="shared" si="731"/>
        <v/>
      </c>
      <c r="AU1451" s="138" t="str">
        <f>IF(AX1451="","",IF(R1451="Refreshment Beverage",ROUND((BA1451-Y1451-Z1451-AA1451)*VLOOKUP(VALUE(Q1451),Rates!G$15:L$19,3,0),4),ROUND(AW1451*(VLOOKUP(VALUE(Q1451),Rates!G:L,3,0)),4)))</f>
        <v/>
      </c>
      <c r="AV1451" s="126" t="str">
        <f t="shared" si="732"/>
        <v/>
      </c>
      <c r="AW1451" s="127" t="str">
        <f t="shared" si="733"/>
        <v/>
      </c>
      <c r="AX1451" s="123" t="str">
        <f t="shared" si="734"/>
        <v/>
      </c>
      <c r="AY1451" s="140" t="str">
        <f>IF(AX1451="","",IF(R1451="Refreshment Beverage",ROUND(SUM(AX1451*Rates!K$19),4),ROUND(SUM(AX1451*(Rates!J$8/100)),4)))</f>
        <v/>
      </c>
      <c r="AZ1451" s="124" t="str">
        <f t="shared" si="735"/>
        <v/>
      </c>
      <c r="BA1451" s="125" t="str">
        <f t="shared" si="736"/>
        <v/>
      </c>
      <c r="BB1451" s="115"/>
      <c r="BC1451" s="143"/>
      <c r="BD1451" s="100"/>
      <c r="BE1451" s="100"/>
      <c r="BF1451" s="100"/>
      <c r="BG1451" s="100"/>
    </row>
    <row r="1452" spans="1:59" ht="12.75" customHeight="1" x14ac:dyDescent="0.2">
      <c r="A1452" s="144"/>
      <c r="B1452" s="141"/>
      <c r="C1452" s="141"/>
      <c r="D1452" s="142"/>
      <c r="E1452" s="142"/>
      <c r="F1452" s="142"/>
      <c r="G1452" s="142"/>
      <c r="H1452" s="142"/>
      <c r="I1452" s="129"/>
      <c r="J1452" s="130"/>
      <c r="K1452" s="131" t="str">
        <f t="shared" si="707"/>
        <v/>
      </c>
      <c r="L1452" s="132" t="str">
        <f t="shared" si="708"/>
        <v/>
      </c>
      <c r="M1452" s="133" t="str">
        <f t="shared" si="709"/>
        <v/>
      </c>
      <c r="N1452" s="134" t="str">
        <f>IFERROR(IF(B:B="","",IF(R1452="Beer",SUM(LOOKUP(2,1/(Rates!$B$3:$B$5&lt;=W1452)/(Rates!$C$3:$C$5&gt;=W1452),Rates!$D$3:$D$5)*(X1452/100)*W1452),IF(R1452="Refreshment Beverage",SUM(LOOKUP(2,1/(Rates!$B$7:$B$11&lt;=W1452)/(Rates!$C$7:$C$11&gt;=W1452),Rates!$D$7:$D$11)*(X1452/100)*W1452)))),"")</f>
        <v/>
      </c>
      <c r="O1452" s="134" t="str">
        <f t="shared" si="710"/>
        <v/>
      </c>
      <c r="P1452" s="116"/>
      <c r="Q1452" s="117" t="str">
        <f t="shared" si="711"/>
        <v/>
      </c>
      <c r="R1452" s="128" t="str">
        <f t="shared" si="712"/>
        <v/>
      </c>
      <c r="S1452" s="135" t="str">
        <f>IF(B1452="","",IF(R1452="Refreshment Beverage",VLOOKUP(VALUE(Q1452),Rates!G$15:L$19,2,0),VLOOKUP(VALUE(Q1452),Rates!G$4:L$12,2,0)))</f>
        <v/>
      </c>
      <c r="T1452" s="135" t="str">
        <f t="shared" si="713"/>
        <v/>
      </c>
      <c r="U1452" s="118" t="str">
        <f t="shared" si="714"/>
        <v/>
      </c>
      <c r="V1452" s="135" t="str">
        <f t="shared" si="715"/>
        <v/>
      </c>
      <c r="W1452" s="135" t="str">
        <f t="shared" si="716"/>
        <v/>
      </c>
      <c r="X1452" s="119" t="str">
        <f t="shared" si="717"/>
        <v/>
      </c>
      <c r="Y1452" s="120" t="str">
        <f>IF(B:B="","",IF(R1452="Refreshment Beverage",VLOOKUP(Q1452,Rates!G$15:L$19,6,0)*W1452,VLOOKUP(Q1452,Rates!G$4:L$12,6,0)*W1452))</f>
        <v/>
      </c>
      <c r="Z1452" s="120" t="str">
        <f t="shared" si="718"/>
        <v/>
      </c>
      <c r="AA1452" s="120" t="str">
        <f t="shared" si="719"/>
        <v/>
      </c>
      <c r="AB1452" s="136" t="str">
        <f>IF(B:B="","",IF(R1452="Refreshment Beverage","",IF(AND(R1452="Beer",Q1452=0),SUM(LOOKUP(2,1/(Rates!$B$15:$B$18&lt;=W1452)/(Rates!$C$15:$C$18&gt;=W1452),Rates!$D$15:$D$18)*W1452),VLOOKUP(VALUE(Q:Q),Rates!A:B,2,0)*W1452)))</f>
        <v/>
      </c>
      <c r="AC1452" s="136" t="str">
        <f>IF(B:B="","",IF(R1452="Refreshment Beverage","",IF(AND(R1452="Beer",Q1452=0),SUM(LOOKUP(2,1/(Rates!$B$15:$B$18&lt;=W1452)/(Rates!$C$15:$C$18&gt;=W1452),Rates!$E$15:$E$18)*W1452),VLOOKUP(VALUE(Q:Q),Rates!A:C,3,0)*W1452)))</f>
        <v/>
      </c>
      <c r="AD1452" s="137" t="str">
        <f>IFERROR(IF(B:B="","",IF(R1452="Beer","",IF(VALUE(Q1452)=0,VLOOKUP(VLOOKUP(B:B,#REF!,16,0),Rates!A:E,2,0),VLOOKUP(VALUE(Q1452),Rates!A$31:B$34,2,0)*W1452))),0)</f>
        <v/>
      </c>
      <c r="AE1452" s="121" t="str">
        <f t="shared" si="720"/>
        <v/>
      </c>
      <c r="AF1452" s="138" t="str">
        <f t="shared" si="721"/>
        <v/>
      </c>
      <c r="AG1452" s="122" t="str">
        <f t="shared" si="722"/>
        <v/>
      </c>
      <c r="AH1452" s="123" t="str">
        <f t="shared" si="723"/>
        <v/>
      </c>
      <c r="AI1452" s="139" t="str">
        <f>IF(AE:AE="","",IF(R1452="Refreshment Beverage",AK1452*(Rates!J$19/100),ROUND(SUM(AH1452*(Rates!$J$8/100)),4)))</f>
        <v/>
      </c>
      <c r="AJ1452" s="124" t="str">
        <f t="shared" si="724"/>
        <v/>
      </c>
      <c r="AK1452" s="125" t="str">
        <f t="shared" si="725"/>
        <v/>
      </c>
      <c r="AL1452" s="121" t="str">
        <f t="shared" si="726"/>
        <v/>
      </c>
      <c r="AM1452" s="138" t="str">
        <f>IF(AS1452="","",IF(R1452="Refreshment Beverage",ROUND(AS1452*Rates!K$19,4),ROUND(AO1452*(VLOOKUP(VALUE(Q1452),Rates!G$4:L$12,3,0)),4)))</f>
        <v/>
      </c>
      <c r="AN1452" s="126" t="str">
        <f>IF(AS1452="","",IF(R1452="Refreshment Beverage",AS1452*(Rates!J$19/100),MAX(AM1452,AB1452)))</f>
        <v/>
      </c>
      <c r="AO1452" s="127" t="str">
        <f t="shared" si="727"/>
        <v/>
      </c>
      <c r="AP1452" s="127" t="str">
        <f t="shared" si="728"/>
        <v/>
      </c>
      <c r="AQ1452" s="140" t="str">
        <f>IF(AS1452="","",IF(R1452="Refreshment Beverage",ROUND(SUM(VLOOKUP(Q:Q,Rates!G$15:L$19,3,0)*(AS1452-Y1452-Z1452-AA1452)),4),ROUND(SUM(Rates!$K$8*AS1452),4)))</f>
        <v/>
      </c>
      <c r="AR1452" s="139" t="str">
        <f t="shared" si="729"/>
        <v/>
      </c>
      <c r="AS1452" s="125" t="str">
        <f t="shared" si="730"/>
        <v/>
      </c>
      <c r="AT1452" s="121" t="str">
        <f t="shared" si="731"/>
        <v/>
      </c>
      <c r="AU1452" s="138" t="str">
        <f>IF(AX1452="","",IF(R1452="Refreshment Beverage",ROUND((BA1452-Y1452-Z1452-AA1452)*VLOOKUP(VALUE(Q1452),Rates!G$15:L$19,3,0),4),ROUND(AW1452*(VLOOKUP(VALUE(Q1452),Rates!G:L,3,0)),4)))</f>
        <v/>
      </c>
      <c r="AV1452" s="126" t="str">
        <f t="shared" si="732"/>
        <v/>
      </c>
      <c r="AW1452" s="127" t="str">
        <f t="shared" si="733"/>
        <v/>
      </c>
      <c r="AX1452" s="123" t="str">
        <f t="shared" si="734"/>
        <v/>
      </c>
      <c r="AY1452" s="140" t="str">
        <f>IF(AX1452="","",IF(R1452="Refreshment Beverage",ROUND(SUM(AX1452*Rates!K$19),4),ROUND(SUM(AX1452*(Rates!J$8/100)),4)))</f>
        <v/>
      </c>
      <c r="AZ1452" s="124" t="str">
        <f t="shared" si="735"/>
        <v/>
      </c>
      <c r="BA1452" s="125" t="str">
        <f t="shared" si="736"/>
        <v/>
      </c>
      <c r="BB1452" s="115"/>
      <c r="BC1452" s="143"/>
      <c r="BD1452" s="100"/>
      <c r="BE1452" s="100"/>
      <c r="BF1452" s="100"/>
      <c r="BG1452" s="100"/>
    </row>
    <row r="1453" spans="1:59" ht="12.75" customHeight="1" x14ac:dyDescent="0.2">
      <c r="A1453" s="144"/>
      <c r="B1453" s="141"/>
      <c r="C1453" s="141"/>
      <c r="D1453" s="142"/>
      <c r="E1453" s="142"/>
      <c r="F1453" s="142"/>
      <c r="G1453" s="142"/>
      <c r="H1453" s="142"/>
      <c r="I1453" s="129"/>
      <c r="J1453" s="130"/>
      <c r="K1453" s="131" t="str">
        <f t="shared" si="707"/>
        <v/>
      </c>
      <c r="L1453" s="132" t="str">
        <f t="shared" si="708"/>
        <v/>
      </c>
      <c r="M1453" s="133" t="str">
        <f t="shared" si="709"/>
        <v/>
      </c>
      <c r="N1453" s="134" t="str">
        <f>IFERROR(IF(B:B="","",IF(R1453="Beer",SUM(LOOKUP(2,1/(Rates!$B$3:$B$5&lt;=W1453)/(Rates!$C$3:$C$5&gt;=W1453),Rates!$D$3:$D$5)*(X1453/100)*W1453),IF(R1453="Refreshment Beverage",SUM(LOOKUP(2,1/(Rates!$B$7:$B$11&lt;=W1453)/(Rates!$C$7:$C$11&gt;=W1453),Rates!$D$7:$D$11)*(X1453/100)*W1453)))),"")</f>
        <v/>
      </c>
      <c r="O1453" s="134" t="str">
        <f t="shared" si="710"/>
        <v/>
      </c>
      <c r="P1453" s="116"/>
      <c r="Q1453" s="117" t="str">
        <f t="shared" si="711"/>
        <v/>
      </c>
      <c r="R1453" s="128" t="str">
        <f t="shared" si="712"/>
        <v/>
      </c>
      <c r="S1453" s="135" t="str">
        <f>IF(B1453="","",IF(R1453="Refreshment Beverage",VLOOKUP(VALUE(Q1453),Rates!G$15:L$19,2,0),VLOOKUP(VALUE(Q1453),Rates!G$4:L$12,2,0)))</f>
        <v/>
      </c>
      <c r="T1453" s="135" t="str">
        <f t="shared" si="713"/>
        <v/>
      </c>
      <c r="U1453" s="118" t="str">
        <f t="shared" si="714"/>
        <v/>
      </c>
      <c r="V1453" s="135" t="str">
        <f t="shared" si="715"/>
        <v/>
      </c>
      <c r="W1453" s="135" t="str">
        <f t="shared" si="716"/>
        <v/>
      </c>
      <c r="X1453" s="119" t="str">
        <f t="shared" si="717"/>
        <v/>
      </c>
      <c r="Y1453" s="120" t="str">
        <f>IF(B:B="","",IF(R1453="Refreshment Beverage",VLOOKUP(Q1453,Rates!G$15:L$19,6,0)*W1453,VLOOKUP(Q1453,Rates!G$4:L$12,6,0)*W1453))</f>
        <v/>
      </c>
      <c r="Z1453" s="120" t="str">
        <f t="shared" si="718"/>
        <v/>
      </c>
      <c r="AA1453" s="120" t="str">
        <f t="shared" si="719"/>
        <v/>
      </c>
      <c r="AB1453" s="136" t="str">
        <f>IF(B:B="","",IF(R1453="Refreshment Beverage","",IF(AND(R1453="Beer",Q1453=0),SUM(LOOKUP(2,1/(Rates!$B$15:$B$18&lt;=W1453)/(Rates!$C$15:$C$18&gt;=W1453),Rates!$D$15:$D$18)*W1453),VLOOKUP(VALUE(Q:Q),Rates!A:B,2,0)*W1453)))</f>
        <v/>
      </c>
      <c r="AC1453" s="136" t="str">
        <f>IF(B:B="","",IF(R1453="Refreshment Beverage","",IF(AND(R1453="Beer",Q1453=0),SUM(LOOKUP(2,1/(Rates!$B$15:$B$18&lt;=W1453)/(Rates!$C$15:$C$18&gt;=W1453),Rates!$E$15:$E$18)*W1453),VLOOKUP(VALUE(Q:Q),Rates!A:C,3,0)*W1453)))</f>
        <v/>
      </c>
      <c r="AD1453" s="137" t="str">
        <f>IFERROR(IF(B:B="","",IF(R1453="Beer","",IF(VALUE(Q1453)=0,VLOOKUP(VLOOKUP(B:B,#REF!,16,0),Rates!A:E,2,0),VLOOKUP(VALUE(Q1453),Rates!A$31:B$34,2,0)*W1453))),0)</f>
        <v/>
      </c>
      <c r="AE1453" s="121" t="str">
        <f t="shared" si="720"/>
        <v/>
      </c>
      <c r="AF1453" s="138" t="str">
        <f t="shared" si="721"/>
        <v/>
      </c>
      <c r="AG1453" s="122" t="str">
        <f t="shared" si="722"/>
        <v/>
      </c>
      <c r="AH1453" s="123" t="str">
        <f t="shared" si="723"/>
        <v/>
      </c>
      <c r="AI1453" s="139" t="str">
        <f>IF(AE:AE="","",IF(R1453="Refreshment Beverage",AK1453*(Rates!J$19/100),ROUND(SUM(AH1453*(Rates!$J$8/100)),4)))</f>
        <v/>
      </c>
      <c r="AJ1453" s="124" t="str">
        <f t="shared" si="724"/>
        <v/>
      </c>
      <c r="AK1453" s="125" t="str">
        <f t="shared" si="725"/>
        <v/>
      </c>
      <c r="AL1453" s="121" t="str">
        <f t="shared" si="726"/>
        <v/>
      </c>
      <c r="AM1453" s="138" t="str">
        <f>IF(AS1453="","",IF(R1453="Refreshment Beverage",ROUND(AS1453*Rates!K$19,4),ROUND(AO1453*(VLOOKUP(VALUE(Q1453),Rates!G$4:L$12,3,0)),4)))</f>
        <v/>
      </c>
      <c r="AN1453" s="126" t="str">
        <f>IF(AS1453="","",IF(R1453="Refreshment Beverage",AS1453*(Rates!J$19/100),MAX(AM1453,AB1453)))</f>
        <v/>
      </c>
      <c r="AO1453" s="127" t="str">
        <f t="shared" si="727"/>
        <v/>
      </c>
      <c r="AP1453" s="127" t="str">
        <f t="shared" si="728"/>
        <v/>
      </c>
      <c r="AQ1453" s="140" t="str">
        <f>IF(AS1453="","",IF(R1453="Refreshment Beverage",ROUND(SUM(VLOOKUP(Q:Q,Rates!G$15:L$19,3,0)*(AS1453-Y1453-Z1453-AA1453)),4),ROUND(SUM(Rates!$K$8*AS1453),4)))</f>
        <v/>
      </c>
      <c r="AR1453" s="139" t="str">
        <f t="shared" si="729"/>
        <v/>
      </c>
      <c r="AS1453" s="125" t="str">
        <f t="shared" si="730"/>
        <v/>
      </c>
      <c r="AT1453" s="121" t="str">
        <f t="shared" si="731"/>
        <v/>
      </c>
      <c r="AU1453" s="138" t="str">
        <f>IF(AX1453="","",IF(R1453="Refreshment Beverage",ROUND((BA1453-Y1453-Z1453-AA1453)*VLOOKUP(VALUE(Q1453),Rates!G$15:L$19,3,0),4),ROUND(AW1453*(VLOOKUP(VALUE(Q1453),Rates!G:L,3,0)),4)))</f>
        <v/>
      </c>
      <c r="AV1453" s="126" t="str">
        <f t="shared" si="732"/>
        <v/>
      </c>
      <c r="AW1453" s="127" t="str">
        <f t="shared" si="733"/>
        <v/>
      </c>
      <c r="AX1453" s="123" t="str">
        <f t="shared" si="734"/>
        <v/>
      </c>
      <c r="AY1453" s="140" t="str">
        <f>IF(AX1453="","",IF(R1453="Refreshment Beverage",ROUND(SUM(AX1453*Rates!K$19),4),ROUND(SUM(AX1453*(Rates!J$8/100)),4)))</f>
        <v/>
      </c>
      <c r="AZ1453" s="124" t="str">
        <f t="shared" si="735"/>
        <v/>
      </c>
      <c r="BA1453" s="125" t="str">
        <f t="shared" si="736"/>
        <v/>
      </c>
      <c r="BB1453" s="115"/>
      <c r="BC1453" s="143"/>
      <c r="BD1453" s="100"/>
      <c r="BE1453" s="100"/>
      <c r="BF1453" s="100"/>
      <c r="BG1453" s="100"/>
    </row>
    <row r="1454" spans="1:59" ht="12.75" customHeight="1" x14ac:dyDescent="0.2">
      <c r="A1454" s="144"/>
      <c r="B1454" s="141"/>
      <c r="C1454" s="141"/>
      <c r="D1454" s="142"/>
      <c r="E1454" s="142"/>
      <c r="F1454" s="142"/>
      <c r="G1454" s="142"/>
      <c r="H1454" s="142"/>
      <c r="I1454" s="129"/>
      <c r="J1454" s="130"/>
      <c r="K1454" s="131" t="str">
        <f t="shared" si="707"/>
        <v/>
      </c>
      <c r="L1454" s="132" t="str">
        <f t="shared" si="708"/>
        <v/>
      </c>
      <c r="M1454" s="133" t="str">
        <f t="shared" si="709"/>
        <v/>
      </c>
      <c r="N1454" s="134" t="str">
        <f>IFERROR(IF(B:B="","",IF(R1454="Beer",SUM(LOOKUP(2,1/(Rates!$B$3:$B$5&lt;=W1454)/(Rates!$C$3:$C$5&gt;=W1454),Rates!$D$3:$D$5)*(X1454/100)*W1454),IF(R1454="Refreshment Beverage",SUM(LOOKUP(2,1/(Rates!$B$7:$B$11&lt;=W1454)/(Rates!$C$7:$C$11&gt;=W1454),Rates!$D$7:$D$11)*(X1454/100)*W1454)))),"")</f>
        <v/>
      </c>
      <c r="O1454" s="134" t="str">
        <f t="shared" si="710"/>
        <v/>
      </c>
      <c r="P1454" s="116"/>
      <c r="Q1454" s="117" t="str">
        <f t="shared" si="711"/>
        <v/>
      </c>
      <c r="R1454" s="128" t="str">
        <f t="shared" si="712"/>
        <v/>
      </c>
      <c r="S1454" s="135" t="str">
        <f>IF(B1454="","",IF(R1454="Refreshment Beverage",VLOOKUP(VALUE(Q1454),Rates!G$15:L$19,2,0),VLOOKUP(VALUE(Q1454),Rates!G$4:L$12,2,0)))</f>
        <v/>
      </c>
      <c r="T1454" s="135" t="str">
        <f t="shared" si="713"/>
        <v/>
      </c>
      <c r="U1454" s="118" t="str">
        <f t="shared" si="714"/>
        <v/>
      </c>
      <c r="V1454" s="135" t="str">
        <f t="shared" si="715"/>
        <v/>
      </c>
      <c r="W1454" s="135" t="str">
        <f t="shared" si="716"/>
        <v/>
      </c>
      <c r="X1454" s="119" t="str">
        <f t="shared" si="717"/>
        <v/>
      </c>
      <c r="Y1454" s="120" t="str">
        <f>IF(B:B="","",IF(R1454="Refreshment Beverage",VLOOKUP(Q1454,Rates!G$15:L$19,6,0)*W1454,VLOOKUP(Q1454,Rates!G$4:L$12,6,0)*W1454))</f>
        <v/>
      </c>
      <c r="Z1454" s="120" t="str">
        <f t="shared" si="718"/>
        <v/>
      </c>
      <c r="AA1454" s="120" t="str">
        <f t="shared" si="719"/>
        <v/>
      </c>
      <c r="AB1454" s="136" t="str">
        <f>IF(B:B="","",IF(R1454="Refreshment Beverage","",IF(AND(R1454="Beer",Q1454=0),SUM(LOOKUP(2,1/(Rates!$B$15:$B$18&lt;=W1454)/(Rates!$C$15:$C$18&gt;=W1454),Rates!$D$15:$D$18)*W1454),VLOOKUP(VALUE(Q:Q),Rates!A:B,2,0)*W1454)))</f>
        <v/>
      </c>
      <c r="AC1454" s="136" t="str">
        <f>IF(B:B="","",IF(R1454="Refreshment Beverage","",IF(AND(R1454="Beer",Q1454=0),SUM(LOOKUP(2,1/(Rates!$B$15:$B$18&lt;=W1454)/(Rates!$C$15:$C$18&gt;=W1454),Rates!$E$15:$E$18)*W1454),VLOOKUP(VALUE(Q:Q),Rates!A:C,3,0)*W1454)))</f>
        <v/>
      </c>
      <c r="AD1454" s="137" t="str">
        <f>IFERROR(IF(B:B="","",IF(R1454="Beer","",IF(VALUE(Q1454)=0,VLOOKUP(VLOOKUP(B:B,#REF!,16,0),Rates!A:E,2,0),VLOOKUP(VALUE(Q1454),Rates!A$31:B$34,2,0)*W1454))),0)</f>
        <v/>
      </c>
      <c r="AE1454" s="121" t="str">
        <f t="shared" si="720"/>
        <v/>
      </c>
      <c r="AF1454" s="138" t="str">
        <f t="shared" si="721"/>
        <v/>
      </c>
      <c r="AG1454" s="122" t="str">
        <f t="shared" si="722"/>
        <v/>
      </c>
      <c r="AH1454" s="123" t="str">
        <f t="shared" si="723"/>
        <v/>
      </c>
      <c r="AI1454" s="139" t="str">
        <f>IF(AE:AE="","",IF(R1454="Refreshment Beverage",AK1454*(Rates!J$19/100),ROUND(SUM(AH1454*(Rates!$J$8/100)),4)))</f>
        <v/>
      </c>
      <c r="AJ1454" s="124" t="str">
        <f t="shared" si="724"/>
        <v/>
      </c>
      <c r="AK1454" s="125" t="str">
        <f t="shared" si="725"/>
        <v/>
      </c>
      <c r="AL1454" s="121" t="str">
        <f t="shared" si="726"/>
        <v/>
      </c>
      <c r="AM1454" s="138" t="str">
        <f>IF(AS1454="","",IF(R1454="Refreshment Beverage",ROUND(AS1454*Rates!K$19,4),ROUND(AO1454*(VLOOKUP(VALUE(Q1454),Rates!G$4:L$12,3,0)),4)))</f>
        <v/>
      </c>
      <c r="AN1454" s="126" t="str">
        <f>IF(AS1454="","",IF(R1454="Refreshment Beverage",AS1454*(Rates!J$19/100),MAX(AM1454,AB1454)))</f>
        <v/>
      </c>
      <c r="AO1454" s="127" t="str">
        <f t="shared" si="727"/>
        <v/>
      </c>
      <c r="AP1454" s="127" t="str">
        <f t="shared" si="728"/>
        <v/>
      </c>
      <c r="AQ1454" s="140" t="str">
        <f>IF(AS1454="","",IF(R1454="Refreshment Beverage",ROUND(SUM(VLOOKUP(Q:Q,Rates!G$15:L$19,3,0)*(AS1454-Y1454-Z1454-AA1454)),4),ROUND(SUM(Rates!$K$8*AS1454),4)))</f>
        <v/>
      </c>
      <c r="AR1454" s="139" t="str">
        <f t="shared" si="729"/>
        <v/>
      </c>
      <c r="AS1454" s="125" t="str">
        <f t="shared" si="730"/>
        <v/>
      </c>
      <c r="AT1454" s="121" t="str">
        <f t="shared" si="731"/>
        <v/>
      </c>
      <c r="AU1454" s="138" t="str">
        <f>IF(AX1454="","",IF(R1454="Refreshment Beverage",ROUND((BA1454-Y1454-Z1454-AA1454)*VLOOKUP(VALUE(Q1454),Rates!G$15:L$19,3,0),4),ROUND(AW1454*(VLOOKUP(VALUE(Q1454),Rates!G:L,3,0)),4)))</f>
        <v/>
      </c>
      <c r="AV1454" s="126" t="str">
        <f t="shared" si="732"/>
        <v/>
      </c>
      <c r="AW1454" s="127" t="str">
        <f t="shared" si="733"/>
        <v/>
      </c>
      <c r="AX1454" s="123" t="str">
        <f t="shared" si="734"/>
        <v/>
      </c>
      <c r="AY1454" s="140" t="str">
        <f>IF(AX1454="","",IF(R1454="Refreshment Beverage",ROUND(SUM(AX1454*Rates!K$19),4),ROUND(SUM(AX1454*(Rates!J$8/100)),4)))</f>
        <v/>
      </c>
      <c r="AZ1454" s="124" t="str">
        <f t="shared" si="735"/>
        <v/>
      </c>
      <c r="BA1454" s="125" t="str">
        <f t="shared" si="736"/>
        <v/>
      </c>
      <c r="BB1454" s="115"/>
      <c r="BC1454" s="143"/>
      <c r="BD1454" s="100"/>
      <c r="BE1454" s="100"/>
      <c r="BF1454" s="100"/>
      <c r="BG1454" s="100"/>
    </row>
    <row r="1455" spans="1:59" ht="12.75" customHeight="1" x14ac:dyDescent="0.2">
      <c r="A1455" s="144"/>
      <c r="B1455" s="141"/>
      <c r="C1455" s="141"/>
      <c r="D1455" s="142"/>
      <c r="E1455" s="142"/>
      <c r="F1455" s="142"/>
      <c r="G1455" s="142"/>
      <c r="H1455" s="142"/>
      <c r="I1455" s="129"/>
      <c r="J1455" s="130"/>
      <c r="K1455" s="131" t="str">
        <f t="shared" si="707"/>
        <v/>
      </c>
      <c r="L1455" s="132" t="str">
        <f t="shared" si="708"/>
        <v/>
      </c>
      <c r="M1455" s="133" t="str">
        <f t="shared" si="709"/>
        <v/>
      </c>
      <c r="N1455" s="134" t="str">
        <f>IFERROR(IF(B:B="","",IF(R1455="Beer",SUM(LOOKUP(2,1/(Rates!$B$3:$B$5&lt;=W1455)/(Rates!$C$3:$C$5&gt;=W1455),Rates!$D$3:$D$5)*(X1455/100)*W1455),IF(R1455="Refreshment Beverage",SUM(LOOKUP(2,1/(Rates!$B$7:$B$11&lt;=W1455)/(Rates!$C$7:$C$11&gt;=W1455),Rates!$D$7:$D$11)*(X1455/100)*W1455)))),"")</f>
        <v/>
      </c>
      <c r="O1455" s="134" t="str">
        <f t="shared" si="710"/>
        <v/>
      </c>
      <c r="P1455" s="116"/>
      <c r="Q1455" s="117" t="str">
        <f t="shared" si="711"/>
        <v/>
      </c>
      <c r="R1455" s="128" t="str">
        <f t="shared" si="712"/>
        <v/>
      </c>
      <c r="S1455" s="135" t="str">
        <f>IF(B1455="","",IF(R1455="Refreshment Beverage",VLOOKUP(VALUE(Q1455),Rates!G$15:L$19,2,0),VLOOKUP(VALUE(Q1455),Rates!G$4:L$12,2,0)))</f>
        <v/>
      </c>
      <c r="T1455" s="135" t="str">
        <f t="shared" si="713"/>
        <v/>
      </c>
      <c r="U1455" s="118" t="str">
        <f t="shared" si="714"/>
        <v/>
      </c>
      <c r="V1455" s="135" t="str">
        <f t="shared" si="715"/>
        <v/>
      </c>
      <c r="W1455" s="135" t="str">
        <f t="shared" si="716"/>
        <v/>
      </c>
      <c r="X1455" s="119" t="str">
        <f t="shared" si="717"/>
        <v/>
      </c>
      <c r="Y1455" s="120" t="str">
        <f>IF(B:B="","",IF(R1455="Refreshment Beverage",VLOOKUP(Q1455,Rates!G$15:L$19,6,0)*W1455,VLOOKUP(Q1455,Rates!G$4:L$12,6,0)*W1455))</f>
        <v/>
      </c>
      <c r="Z1455" s="120" t="str">
        <f t="shared" si="718"/>
        <v/>
      </c>
      <c r="AA1455" s="120" t="str">
        <f t="shared" si="719"/>
        <v/>
      </c>
      <c r="AB1455" s="136" t="str">
        <f>IF(B:B="","",IF(R1455="Refreshment Beverage","",IF(AND(R1455="Beer",Q1455=0),SUM(LOOKUP(2,1/(Rates!$B$15:$B$18&lt;=W1455)/(Rates!$C$15:$C$18&gt;=W1455),Rates!$D$15:$D$18)*W1455),VLOOKUP(VALUE(Q:Q),Rates!A:B,2,0)*W1455)))</f>
        <v/>
      </c>
      <c r="AC1455" s="136" t="str">
        <f>IF(B:B="","",IF(R1455="Refreshment Beverage","",IF(AND(R1455="Beer",Q1455=0),SUM(LOOKUP(2,1/(Rates!$B$15:$B$18&lt;=W1455)/(Rates!$C$15:$C$18&gt;=W1455),Rates!$E$15:$E$18)*W1455),VLOOKUP(VALUE(Q:Q),Rates!A:C,3,0)*W1455)))</f>
        <v/>
      </c>
      <c r="AD1455" s="137" t="str">
        <f>IFERROR(IF(B:B="","",IF(R1455="Beer","",IF(VALUE(Q1455)=0,VLOOKUP(VLOOKUP(B:B,#REF!,16,0),Rates!A:E,2,0),VLOOKUP(VALUE(Q1455),Rates!A$31:B$34,2,0)*W1455))),0)</f>
        <v/>
      </c>
      <c r="AE1455" s="121" t="str">
        <f t="shared" si="720"/>
        <v/>
      </c>
      <c r="AF1455" s="138" t="str">
        <f t="shared" si="721"/>
        <v/>
      </c>
      <c r="AG1455" s="122" t="str">
        <f t="shared" si="722"/>
        <v/>
      </c>
      <c r="AH1455" s="123" t="str">
        <f t="shared" si="723"/>
        <v/>
      </c>
      <c r="AI1455" s="139" t="str">
        <f>IF(AE:AE="","",IF(R1455="Refreshment Beverage",AK1455*(Rates!J$19/100),ROUND(SUM(AH1455*(Rates!$J$8/100)),4)))</f>
        <v/>
      </c>
      <c r="AJ1455" s="124" t="str">
        <f t="shared" si="724"/>
        <v/>
      </c>
      <c r="AK1455" s="125" t="str">
        <f t="shared" si="725"/>
        <v/>
      </c>
      <c r="AL1455" s="121" t="str">
        <f t="shared" si="726"/>
        <v/>
      </c>
      <c r="AM1455" s="138" t="str">
        <f>IF(AS1455="","",IF(R1455="Refreshment Beverage",ROUND(AS1455*Rates!K$19,4),ROUND(AO1455*(VLOOKUP(VALUE(Q1455),Rates!G$4:L$12,3,0)),4)))</f>
        <v/>
      </c>
      <c r="AN1455" s="126" t="str">
        <f>IF(AS1455="","",IF(R1455="Refreshment Beverage",AS1455*(Rates!J$19/100),MAX(AM1455,AB1455)))</f>
        <v/>
      </c>
      <c r="AO1455" s="127" t="str">
        <f t="shared" si="727"/>
        <v/>
      </c>
      <c r="AP1455" s="127" t="str">
        <f t="shared" si="728"/>
        <v/>
      </c>
      <c r="AQ1455" s="140" t="str">
        <f>IF(AS1455="","",IF(R1455="Refreshment Beverage",ROUND(SUM(VLOOKUP(Q:Q,Rates!G$15:L$19,3,0)*(AS1455-Y1455-Z1455-AA1455)),4),ROUND(SUM(Rates!$K$8*AS1455),4)))</f>
        <v/>
      </c>
      <c r="AR1455" s="139" t="str">
        <f t="shared" si="729"/>
        <v/>
      </c>
      <c r="AS1455" s="125" t="str">
        <f t="shared" si="730"/>
        <v/>
      </c>
      <c r="AT1455" s="121" t="str">
        <f t="shared" si="731"/>
        <v/>
      </c>
      <c r="AU1455" s="138" t="str">
        <f>IF(AX1455="","",IF(R1455="Refreshment Beverage",ROUND((BA1455-Y1455-Z1455-AA1455)*VLOOKUP(VALUE(Q1455),Rates!G$15:L$19,3,0),4),ROUND(AW1455*(VLOOKUP(VALUE(Q1455),Rates!G:L,3,0)),4)))</f>
        <v/>
      </c>
      <c r="AV1455" s="126" t="str">
        <f t="shared" si="732"/>
        <v/>
      </c>
      <c r="AW1455" s="127" t="str">
        <f t="shared" si="733"/>
        <v/>
      </c>
      <c r="AX1455" s="123" t="str">
        <f t="shared" si="734"/>
        <v/>
      </c>
      <c r="AY1455" s="140" t="str">
        <f>IF(AX1455="","",IF(R1455="Refreshment Beverage",ROUND(SUM(AX1455*Rates!K$19),4),ROUND(SUM(AX1455*(Rates!J$8/100)),4)))</f>
        <v/>
      </c>
      <c r="AZ1455" s="124" t="str">
        <f t="shared" si="735"/>
        <v/>
      </c>
      <c r="BA1455" s="125" t="str">
        <f t="shared" si="736"/>
        <v/>
      </c>
      <c r="BB1455" s="115"/>
      <c r="BC1455" s="143"/>
      <c r="BD1455" s="100"/>
      <c r="BE1455" s="100"/>
      <c r="BF1455" s="100"/>
      <c r="BG1455" s="100"/>
    </row>
    <row r="1456" spans="1:59" ht="12.75" customHeight="1" x14ac:dyDescent="0.2">
      <c r="A1456" s="144"/>
      <c r="B1456" s="141"/>
      <c r="C1456" s="141"/>
      <c r="D1456" s="142"/>
      <c r="E1456" s="142"/>
      <c r="F1456" s="142"/>
      <c r="G1456" s="142"/>
      <c r="H1456" s="142"/>
      <c r="I1456" s="129"/>
      <c r="J1456" s="130"/>
      <c r="K1456" s="131" t="str">
        <f t="shared" si="707"/>
        <v/>
      </c>
      <c r="L1456" s="132" t="str">
        <f t="shared" si="708"/>
        <v/>
      </c>
      <c r="M1456" s="133" t="str">
        <f t="shared" si="709"/>
        <v/>
      </c>
      <c r="N1456" s="134" t="str">
        <f>IFERROR(IF(B:B="","",IF(R1456="Beer",SUM(LOOKUP(2,1/(Rates!$B$3:$B$5&lt;=W1456)/(Rates!$C$3:$C$5&gt;=W1456),Rates!$D$3:$D$5)*(X1456/100)*W1456),IF(R1456="Refreshment Beverage",SUM(LOOKUP(2,1/(Rates!$B$7:$B$11&lt;=W1456)/(Rates!$C$7:$C$11&gt;=W1456),Rates!$D$7:$D$11)*(X1456/100)*W1456)))),"")</f>
        <v/>
      </c>
      <c r="O1456" s="134" t="str">
        <f t="shared" si="710"/>
        <v/>
      </c>
      <c r="P1456" s="116"/>
      <c r="Q1456" s="117" t="str">
        <f t="shared" si="711"/>
        <v/>
      </c>
      <c r="R1456" s="128" t="str">
        <f t="shared" si="712"/>
        <v/>
      </c>
      <c r="S1456" s="135" t="str">
        <f>IF(B1456="","",IF(R1456="Refreshment Beverage",VLOOKUP(VALUE(Q1456),Rates!G$15:L$19,2,0),VLOOKUP(VALUE(Q1456),Rates!G$4:L$12,2,0)))</f>
        <v/>
      </c>
      <c r="T1456" s="135" t="str">
        <f t="shared" si="713"/>
        <v/>
      </c>
      <c r="U1456" s="118" t="str">
        <f t="shared" si="714"/>
        <v/>
      </c>
      <c r="V1456" s="135" t="str">
        <f t="shared" si="715"/>
        <v/>
      </c>
      <c r="W1456" s="135" t="str">
        <f t="shared" si="716"/>
        <v/>
      </c>
      <c r="X1456" s="119" t="str">
        <f t="shared" si="717"/>
        <v/>
      </c>
      <c r="Y1456" s="120" t="str">
        <f>IF(B:B="","",IF(R1456="Refreshment Beverage",VLOOKUP(Q1456,Rates!G$15:L$19,6,0)*W1456,VLOOKUP(Q1456,Rates!G$4:L$12,6,0)*W1456))</f>
        <v/>
      </c>
      <c r="Z1456" s="120" t="str">
        <f t="shared" si="718"/>
        <v/>
      </c>
      <c r="AA1456" s="120" t="str">
        <f t="shared" si="719"/>
        <v/>
      </c>
      <c r="AB1456" s="136" t="str">
        <f>IF(B:B="","",IF(R1456="Refreshment Beverage","",IF(AND(R1456="Beer",Q1456=0),SUM(LOOKUP(2,1/(Rates!$B$15:$B$18&lt;=W1456)/(Rates!$C$15:$C$18&gt;=W1456),Rates!$D$15:$D$18)*W1456),VLOOKUP(VALUE(Q:Q),Rates!A:B,2,0)*W1456)))</f>
        <v/>
      </c>
      <c r="AC1456" s="136" t="str">
        <f>IF(B:B="","",IF(R1456="Refreshment Beverage","",IF(AND(R1456="Beer",Q1456=0),SUM(LOOKUP(2,1/(Rates!$B$15:$B$18&lt;=W1456)/(Rates!$C$15:$C$18&gt;=W1456),Rates!$E$15:$E$18)*W1456),VLOOKUP(VALUE(Q:Q),Rates!A:C,3,0)*W1456)))</f>
        <v/>
      </c>
      <c r="AD1456" s="137" t="str">
        <f>IFERROR(IF(B:B="","",IF(R1456="Beer","",IF(VALUE(Q1456)=0,VLOOKUP(VLOOKUP(B:B,#REF!,16,0),Rates!A:E,2,0),VLOOKUP(VALUE(Q1456),Rates!A$31:B$34,2,0)*W1456))),0)</f>
        <v/>
      </c>
      <c r="AE1456" s="121" t="str">
        <f t="shared" si="720"/>
        <v/>
      </c>
      <c r="AF1456" s="138" t="str">
        <f t="shared" si="721"/>
        <v/>
      </c>
      <c r="AG1456" s="122" t="str">
        <f t="shared" si="722"/>
        <v/>
      </c>
      <c r="AH1456" s="123" t="str">
        <f t="shared" si="723"/>
        <v/>
      </c>
      <c r="AI1456" s="139" t="str">
        <f>IF(AE:AE="","",IF(R1456="Refreshment Beverage",AK1456*(Rates!J$19/100),ROUND(SUM(AH1456*(Rates!$J$8/100)),4)))</f>
        <v/>
      </c>
      <c r="AJ1456" s="124" t="str">
        <f t="shared" si="724"/>
        <v/>
      </c>
      <c r="AK1456" s="125" t="str">
        <f t="shared" si="725"/>
        <v/>
      </c>
      <c r="AL1456" s="121" t="str">
        <f t="shared" si="726"/>
        <v/>
      </c>
      <c r="AM1456" s="138" t="str">
        <f>IF(AS1456="","",IF(R1456="Refreshment Beverage",ROUND(AS1456*Rates!K$19,4),ROUND(AO1456*(VLOOKUP(VALUE(Q1456),Rates!G$4:L$12,3,0)),4)))</f>
        <v/>
      </c>
      <c r="AN1456" s="126" t="str">
        <f>IF(AS1456="","",IF(R1456="Refreshment Beverage",AS1456*(Rates!J$19/100),MAX(AM1456,AB1456)))</f>
        <v/>
      </c>
      <c r="AO1456" s="127" t="str">
        <f t="shared" si="727"/>
        <v/>
      </c>
      <c r="AP1456" s="127" t="str">
        <f t="shared" si="728"/>
        <v/>
      </c>
      <c r="AQ1456" s="140" t="str">
        <f>IF(AS1456="","",IF(R1456="Refreshment Beverage",ROUND(SUM(VLOOKUP(Q:Q,Rates!G$15:L$19,3,0)*(AS1456-Y1456-Z1456-AA1456)),4),ROUND(SUM(Rates!$K$8*AS1456),4)))</f>
        <v/>
      </c>
      <c r="AR1456" s="139" t="str">
        <f t="shared" si="729"/>
        <v/>
      </c>
      <c r="AS1456" s="125" t="str">
        <f t="shared" si="730"/>
        <v/>
      </c>
      <c r="AT1456" s="121" t="str">
        <f t="shared" si="731"/>
        <v/>
      </c>
      <c r="AU1456" s="138" t="str">
        <f>IF(AX1456="","",IF(R1456="Refreshment Beverage",ROUND((BA1456-Y1456-Z1456-AA1456)*VLOOKUP(VALUE(Q1456),Rates!G$15:L$19,3,0),4),ROUND(AW1456*(VLOOKUP(VALUE(Q1456),Rates!G:L,3,0)),4)))</f>
        <v/>
      </c>
      <c r="AV1456" s="126" t="str">
        <f t="shared" si="732"/>
        <v/>
      </c>
      <c r="AW1456" s="127" t="str">
        <f t="shared" si="733"/>
        <v/>
      </c>
      <c r="AX1456" s="123" t="str">
        <f t="shared" si="734"/>
        <v/>
      </c>
      <c r="AY1456" s="140" t="str">
        <f>IF(AX1456="","",IF(R1456="Refreshment Beverage",ROUND(SUM(AX1456*Rates!K$19),4),ROUND(SUM(AX1456*(Rates!J$8/100)),4)))</f>
        <v/>
      </c>
      <c r="AZ1456" s="124" t="str">
        <f t="shared" si="735"/>
        <v/>
      </c>
      <c r="BA1456" s="125" t="str">
        <f t="shared" si="736"/>
        <v/>
      </c>
      <c r="BB1456" s="115"/>
      <c r="BC1456" s="143"/>
      <c r="BD1456" s="100"/>
      <c r="BE1456" s="100"/>
      <c r="BF1456" s="100"/>
      <c r="BG1456" s="100"/>
    </row>
    <row r="1457" spans="1:59" ht="12.75" customHeight="1" x14ac:dyDescent="0.2">
      <c r="A1457" s="144"/>
      <c r="B1457" s="141"/>
      <c r="C1457" s="141"/>
      <c r="D1457" s="142"/>
      <c r="E1457" s="142"/>
      <c r="F1457" s="142"/>
      <c r="G1457" s="142"/>
      <c r="H1457" s="142"/>
      <c r="I1457" s="129"/>
      <c r="J1457" s="130"/>
      <c r="K1457" s="131" t="str">
        <f t="shared" si="707"/>
        <v/>
      </c>
      <c r="L1457" s="132" t="str">
        <f t="shared" si="708"/>
        <v/>
      </c>
      <c r="M1457" s="133" t="str">
        <f t="shared" si="709"/>
        <v/>
      </c>
      <c r="N1457" s="134" t="str">
        <f>IFERROR(IF(B:B="","",IF(R1457="Beer",SUM(LOOKUP(2,1/(Rates!$B$3:$B$5&lt;=W1457)/(Rates!$C$3:$C$5&gt;=W1457),Rates!$D$3:$D$5)*(X1457/100)*W1457),IF(R1457="Refreshment Beverage",SUM(LOOKUP(2,1/(Rates!$B$7:$B$11&lt;=W1457)/(Rates!$C$7:$C$11&gt;=W1457),Rates!$D$7:$D$11)*(X1457/100)*W1457)))),"")</f>
        <v/>
      </c>
      <c r="O1457" s="134" t="str">
        <f t="shared" si="710"/>
        <v/>
      </c>
      <c r="P1457" s="116"/>
      <c r="Q1457" s="117" t="str">
        <f t="shared" si="711"/>
        <v/>
      </c>
      <c r="R1457" s="128" t="str">
        <f t="shared" si="712"/>
        <v/>
      </c>
      <c r="S1457" s="135" t="str">
        <f>IF(B1457="","",IF(R1457="Refreshment Beverage",VLOOKUP(VALUE(Q1457),Rates!G$15:L$19,2,0),VLOOKUP(VALUE(Q1457),Rates!G$4:L$12,2,0)))</f>
        <v/>
      </c>
      <c r="T1457" s="135" t="str">
        <f t="shared" si="713"/>
        <v/>
      </c>
      <c r="U1457" s="118" t="str">
        <f t="shared" si="714"/>
        <v/>
      </c>
      <c r="V1457" s="135" t="str">
        <f t="shared" si="715"/>
        <v/>
      </c>
      <c r="W1457" s="135" t="str">
        <f t="shared" si="716"/>
        <v/>
      </c>
      <c r="X1457" s="119" t="str">
        <f t="shared" si="717"/>
        <v/>
      </c>
      <c r="Y1457" s="120" t="str">
        <f>IF(B:B="","",IF(R1457="Refreshment Beverage",VLOOKUP(Q1457,Rates!G$15:L$19,6,0)*W1457,VLOOKUP(Q1457,Rates!G$4:L$12,6,0)*W1457))</f>
        <v/>
      </c>
      <c r="Z1457" s="120" t="str">
        <f t="shared" si="718"/>
        <v/>
      </c>
      <c r="AA1457" s="120" t="str">
        <f t="shared" si="719"/>
        <v/>
      </c>
      <c r="AB1457" s="136" t="str">
        <f>IF(B:B="","",IF(R1457="Refreshment Beverage","",IF(AND(R1457="Beer",Q1457=0),SUM(LOOKUP(2,1/(Rates!$B$15:$B$18&lt;=W1457)/(Rates!$C$15:$C$18&gt;=W1457),Rates!$D$15:$D$18)*W1457),VLOOKUP(VALUE(Q:Q),Rates!A:B,2,0)*W1457)))</f>
        <v/>
      </c>
      <c r="AC1457" s="136" t="str">
        <f>IF(B:B="","",IF(R1457="Refreshment Beverage","",IF(AND(R1457="Beer",Q1457=0),SUM(LOOKUP(2,1/(Rates!$B$15:$B$18&lt;=W1457)/(Rates!$C$15:$C$18&gt;=W1457),Rates!$E$15:$E$18)*W1457),VLOOKUP(VALUE(Q:Q),Rates!A:C,3,0)*W1457)))</f>
        <v/>
      </c>
      <c r="AD1457" s="137" t="str">
        <f>IFERROR(IF(B:B="","",IF(R1457="Beer","",IF(VALUE(Q1457)=0,VLOOKUP(VLOOKUP(B:B,#REF!,16,0),Rates!A:E,2,0),VLOOKUP(VALUE(Q1457),Rates!A$31:B$34,2,0)*W1457))),0)</f>
        <v/>
      </c>
      <c r="AE1457" s="121" t="str">
        <f t="shared" si="720"/>
        <v/>
      </c>
      <c r="AF1457" s="138" t="str">
        <f t="shared" si="721"/>
        <v/>
      </c>
      <c r="AG1457" s="122" t="str">
        <f t="shared" si="722"/>
        <v/>
      </c>
      <c r="AH1457" s="123" t="str">
        <f t="shared" si="723"/>
        <v/>
      </c>
      <c r="AI1457" s="139" t="str">
        <f>IF(AE:AE="","",IF(R1457="Refreshment Beverage",AK1457*(Rates!J$19/100),ROUND(SUM(AH1457*(Rates!$J$8/100)),4)))</f>
        <v/>
      </c>
      <c r="AJ1457" s="124" t="str">
        <f t="shared" si="724"/>
        <v/>
      </c>
      <c r="AK1457" s="125" t="str">
        <f t="shared" si="725"/>
        <v/>
      </c>
      <c r="AL1457" s="121" t="str">
        <f t="shared" si="726"/>
        <v/>
      </c>
      <c r="AM1457" s="138" t="str">
        <f>IF(AS1457="","",IF(R1457="Refreshment Beverage",ROUND(AS1457*Rates!K$19,4),ROUND(AO1457*(VLOOKUP(VALUE(Q1457),Rates!G$4:L$12,3,0)),4)))</f>
        <v/>
      </c>
      <c r="AN1457" s="126" t="str">
        <f>IF(AS1457="","",IF(R1457="Refreshment Beverage",AS1457*(Rates!J$19/100),MAX(AM1457,AB1457)))</f>
        <v/>
      </c>
      <c r="AO1457" s="127" t="str">
        <f t="shared" si="727"/>
        <v/>
      </c>
      <c r="AP1457" s="127" t="str">
        <f t="shared" si="728"/>
        <v/>
      </c>
      <c r="AQ1457" s="140" t="str">
        <f>IF(AS1457="","",IF(R1457="Refreshment Beverage",ROUND(SUM(VLOOKUP(Q:Q,Rates!G$15:L$19,3,0)*(AS1457-Y1457-Z1457-AA1457)),4),ROUND(SUM(Rates!$K$8*AS1457),4)))</f>
        <v/>
      </c>
      <c r="AR1457" s="139" t="str">
        <f t="shared" si="729"/>
        <v/>
      </c>
      <c r="AS1457" s="125" t="str">
        <f t="shared" si="730"/>
        <v/>
      </c>
      <c r="AT1457" s="121" t="str">
        <f t="shared" si="731"/>
        <v/>
      </c>
      <c r="AU1457" s="138" t="str">
        <f>IF(AX1457="","",IF(R1457="Refreshment Beverage",ROUND((BA1457-Y1457-Z1457-AA1457)*VLOOKUP(VALUE(Q1457),Rates!G$15:L$19,3,0),4),ROUND(AW1457*(VLOOKUP(VALUE(Q1457),Rates!G:L,3,0)),4)))</f>
        <v/>
      </c>
      <c r="AV1457" s="126" t="str">
        <f t="shared" si="732"/>
        <v/>
      </c>
      <c r="AW1457" s="127" t="str">
        <f t="shared" si="733"/>
        <v/>
      </c>
      <c r="AX1457" s="123" t="str">
        <f t="shared" si="734"/>
        <v/>
      </c>
      <c r="AY1457" s="140" t="str">
        <f>IF(AX1457="","",IF(R1457="Refreshment Beverage",ROUND(SUM(AX1457*Rates!K$19),4),ROUND(SUM(AX1457*(Rates!J$8/100)),4)))</f>
        <v/>
      </c>
      <c r="AZ1457" s="124" t="str">
        <f t="shared" si="735"/>
        <v/>
      </c>
      <c r="BA1457" s="125" t="str">
        <f t="shared" si="736"/>
        <v/>
      </c>
      <c r="BB1457" s="115"/>
      <c r="BC1457" s="143"/>
      <c r="BD1457" s="100"/>
      <c r="BE1457" s="100"/>
      <c r="BF1457" s="100"/>
      <c r="BG1457" s="100"/>
    </row>
    <row r="1458" spans="1:59" ht="12.75" customHeight="1" x14ac:dyDescent="0.2">
      <c r="A1458" s="144"/>
      <c r="B1458" s="141"/>
      <c r="C1458" s="141"/>
      <c r="D1458" s="142"/>
      <c r="E1458" s="142"/>
      <c r="F1458" s="142"/>
      <c r="G1458" s="142"/>
      <c r="H1458" s="142"/>
      <c r="I1458" s="129"/>
      <c r="J1458" s="130"/>
      <c r="K1458" s="131" t="str">
        <f t="shared" si="707"/>
        <v/>
      </c>
      <c r="L1458" s="132" t="str">
        <f t="shared" si="708"/>
        <v/>
      </c>
      <c r="M1458" s="133" t="str">
        <f t="shared" si="709"/>
        <v/>
      </c>
      <c r="N1458" s="134" t="str">
        <f>IFERROR(IF(B:B="","",IF(R1458="Beer",SUM(LOOKUP(2,1/(Rates!$B$3:$B$5&lt;=W1458)/(Rates!$C$3:$C$5&gt;=W1458),Rates!$D$3:$D$5)*(X1458/100)*W1458),IF(R1458="Refreshment Beverage",SUM(LOOKUP(2,1/(Rates!$B$7:$B$11&lt;=W1458)/(Rates!$C$7:$C$11&gt;=W1458),Rates!$D$7:$D$11)*(X1458/100)*W1458)))),"")</f>
        <v/>
      </c>
      <c r="O1458" s="134" t="str">
        <f t="shared" si="710"/>
        <v/>
      </c>
      <c r="P1458" s="116"/>
      <c r="Q1458" s="117" t="str">
        <f t="shared" si="711"/>
        <v/>
      </c>
      <c r="R1458" s="128" t="str">
        <f t="shared" si="712"/>
        <v/>
      </c>
      <c r="S1458" s="135" t="str">
        <f>IF(B1458="","",IF(R1458="Refreshment Beverage",VLOOKUP(VALUE(Q1458),Rates!G$15:L$19,2,0),VLOOKUP(VALUE(Q1458),Rates!G$4:L$12,2,0)))</f>
        <v/>
      </c>
      <c r="T1458" s="135" t="str">
        <f t="shared" si="713"/>
        <v/>
      </c>
      <c r="U1458" s="118" t="str">
        <f t="shared" si="714"/>
        <v/>
      </c>
      <c r="V1458" s="135" t="str">
        <f t="shared" si="715"/>
        <v/>
      </c>
      <c r="W1458" s="135" t="str">
        <f t="shared" si="716"/>
        <v/>
      </c>
      <c r="X1458" s="119" t="str">
        <f t="shared" si="717"/>
        <v/>
      </c>
      <c r="Y1458" s="120" t="str">
        <f>IF(B:B="","",IF(R1458="Refreshment Beverage",VLOOKUP(Q1458,Rates!G$15:L$19,6,0)*W1458,VLOOKUP(Q1458,Rates!G$4:L$12,6,0)*W1458))</f>
        <v/>
      </c>
      <c r="Z1458" s="120" t="str">
        <f t="shared" si="718"/>
        <v/>
      </c>
      <c r="AA1458" s="120" t="str">
        <f t="shared" si="719"/>
        <v/>
      </c>
      <c r="AB1458" s="136" t="str">
        <f>IF(B:B="","",IF(R1458="Refreshment Beverage","",IF(AND(R1458="Beer",Q1458=0),SUM(LOOKUP(2,1/(Rates!$B$15:$B$18&lt;=W1458)/(Rates!$C$15:$C$18&gt;=W1458),Rates!$D$15:$D$18)*W1458),VLOOKUP(VALUE(Q:Q),Rates!A:B,2,0)*W1458)))</f>
        <v/>
      </c>
      <c r="AC1458" s="136" t="str">
        <f>IF(B:B="","",IF(R1458="Refreshment Beverage","",IF(AND(R1458="Beer",Q1458=0),SUM(LOOKUP(2,1/(Rates!$B$15:$B$18&lt;=W1458)/(Rates!$C$15:$C$18&gt;=W1458),Rates!$E$15:$E$18)*W1458),VLOOKUP(VALUE(Q:Q),Rates!A:C,3,0)*W1458)))</f>
        <v/>
      </c>
      <c r="AD1458" s="137" t="str">
        <f>IFERROR(IF(B:B="","",IF(R1458="Beer","",IF(VALUE(Q1458)=0,VLOOKUP(VLOOKUP(B:B,#REF!,16,0),Rates!A:E,2,0),VLOOKUP(VALUE(Q1458),Rates!A$31:B$34,2,0)*W1458))),0)</f>
        <v/>
      </c>
      <c r="AE1458" s="121" t="str">
        <f t="shared" si="720"/>
        <v/>
      </c>
      <c r="AF1458" s="138" t="str">
        <f t="shared" si="721"/>
        <v/>
      </c>
      <c r="AG1458" s="122" t="str">
        <f t="shared" si="722"/>
        <v/>
      </c>
      <c r="AH1458" s="123" t="str">
        <f t="shared" si="723"/>
        <v/>
      </c>
      <c r="AI1458" s="139" t="str">
        <f>IF(AE:AE="","",IF(R1458="Refreshment Beverage",AK1458*(Rates!J$19/100),ROUND(SUM(AH1458*(Rates!$J$8/100)),4)))</f>
        <v/>
      </c>
      <c r="AJ1458" s="124" t="str">
        <f t="shared" si="724"/>
        <v/>
      </c>
      <c r="AK1458" s="125" t="str">
        <f t="shared" si="725"/>
        <v/>
      </c>
      <c r="AL1458" s="121" t="str">
        <f t="shared" si="726"/>
        <v/>
      </c>
      <c r="AM1458" s="138" t="str">
        <f>IF(AS1458="","",IF(R1458="Refreshment Beverage",ROUND(AS1458*Rates!K$19,4),ROUND(AO1458*(VLOOKUP(VALUE(Q1458),Rates!G$4:L$12,3,0)),4)))</f>
        <v/>
      </c>
      <c r="AN1458" s="126" t="str">
        <f>IF(AS1458="","",IF(R1458="Refreshment Beverage",AS1458*(Rates!J$19/100),MAX(AM1458,AB1458)))</f>
        <v/>
      </c>
      <c r="AO1458" s="127" t="str">
        <f t="shared" si="727"/>
        <v/>
      </c>
      <c r="AP1458" s="127" t="str">
        <f t="shared" si="728"/>
        <v/>
      </c>
      <c r="AQ1458" s="140" t="str">
        <f>IF(AS1458="","",IF(R1458="Refreshment Beverage",ROUND(SUM(VLOOKUP(Q:Q,Rates!G$15:L$19,3,0)*(AS1458-Y1458-Z1458-AA1458)),4),ROUND(SUM(Rates!$K$8*AS1458),4)))</f>
        <v/>
      </c>
      <c r="AR1458" s="139" t="str">
        <f t="shared" si="729"/>
        <v/>
      </c>
      <c r="AS1458" s="125" t="str">
        <f t="shared" si="730"/>
        <v/>
      </c>
      <c r="AT1458" s="121" t="str">
        <f t="shared" si="731"/>
        <v/>
      </c>
      <c r="AU1458" s="138" t="str">
        <f>IF(AX1458="","",IF(R1458="Refreshment Beverage",ROUND((BA1458-Y1458-Z1458-AA1458)*VLOOKUP(VALUE(Q1458),Rates!G$15:L$19,3,0),4),ROUND(AW1458*(VLOOKUP(VALUE(Q1458),Rates!G:L,3,0)),4)))</f>
        <v/>
      </c>
      <c r="AV1458" s="126" t="str">
        <f t="shared" si="732"/>
        <v/>
      </c>
      <c r="AW1458" s="127" t="str">
        <f t="shared" si="733"/>
        <v/>
      </c>
      <c r="AX1458" s="123" t="str">
        <f t="shared" si="734"/>
        <v/>
      </c>
      <c r="AY1458" s="140" t="str">
        <f>IF(AX1458="","",IF(R1458="Refreshment Beverage",ROUND(SUM(AX1458*Rates!K$19),4),ROUND(SUM(AX1458*(Rates!J$8/100)),4)))</f>
        <v/>
      </c>
      <c r="AZ1458" s="124" t="str">
        <f t="shared" si="735"/>
        <v/>
      </c>
      <c r="BA1458" s="125" t="str">
        <f t="shared" si="736"/>
        <v/>
      </c>
      <c r="BB1458" s="115"/>
      <c r="BC1458" s="143"/>
      <c r="BD1458" s="100"/>
      <c r="BE1458" s="100"/>
      <c r="BF1458" s="100"/>
      <c r="BG1458" s="100"/>
    </row>
    <row r="1459" spans="1:59" ht="12.75" customHeight="1" x14ac:dyDescent="0.2">
      <c r="A1459" s="144"/>
      <c r="B1459" s="141"/>
      <c r="C1459" s="141"/>
      <c r="D1459" s="142"/>
      <c r="E1459" s="142"/>
      <c r="F1459" s="142"/>
      <c r="G1459" s="142"/>
      <c r="H1459" s="142"/>
      <c r="I1459" s="129"/>
      <c r="J1459" s="130"/>
      <c r="K1459" s="131" t="str">
        <f t="shared" si="707"/>
        <v/>
      </c>
      <c r="L1459" s="132" t="str">
        <f t="shared" si="708"/>
        <v/>
      </c>
      <c r="M1459" s="133" t="str">
        <f t="shared" si="709"/>
        <v/>
      </c>
      <c r="N1459" s="134" t="str">
        <f>IFERROR(IF(B:B="","",IF(R1459="Beer",SUM(LOOKUP(2,1/(Rates!$B$3:$B$5&lt;=W1459)/(Rates!$C$3:$C$5&gt;=W1459),Rates!$D$3:$D$5)*(X1459/100)*W1459),IF(R1459="Refreshment Beverage",SUM(LOOKUP(2,1/(Rates!$B$7:$B$11&lt;=W1459)/(Rates!$C$7:$C$11&gt;=W1459),Rates!$D$7:$D$11)*(X1459/100)*W1459)))),"")</f>
        <v/>
      </c>
      <c r="O1459" s="134" t="str">
        <f t="shared" si="710"/>
        <v/>
      </c>
      <c r="P1459" s="116"/>
      <c r="Q1459" s="117" t="str">
        <f t="shared" si="711"/>
        <v/>
      </c>
      <c r="R1459" s="128" t="str">
        <f t="shared" si="712"/>
        <v/>
      </c>
      <c r="S1459" s="135" t="str">
        <f>IF(B1459="","",IF(R1459="Refreshment Beverage",VLOOKUP(VALUE(Q1459),Rates!G$15:L$19,2,0),VLOOKUP(VALUE(Q1459),Rates!G$4:L$12,2,0)))</f>
        <v/>
      </c>
      <c r="T1459" s="135" t="str">
        <f t="shared" si="713"/>
        <v/>
      </c>
      <c r="U1459" s="118" t="str">
        <f t="shared" si="714"/>
        <v/>
      </c>
      <c r="V1459" s="135" t="str">
        <f t="shared" si="715"/>
        <v/>
      </c>
      <c r="W1459" s="135" t="str">
        <f t="shared" si="716"/>
        <v/>
      </c>
      <c r="X1459" s="119" t="str">
        <f t="shared" si="717"/>
        <v/>
      </c>
      <c r="Y1459" s="120" t="str">
        <f>IF(B:B="","",IF(R1459="Refreshment Beverage",VLOOKUP(Q1459,Rates!G$15:L$19,6,0)*W1459,VLOOKUP(Q1459,Rates!G$4:L$12,6,0)*W1459))</f>
        <v/>
      </c>
      <c r="Z1459" s="120" t="str">
        <f t="shared" si="718"/>
        <v/>
      </c>
      <c r="AA1459" s="120" t="str">
        <f t="shared" si="719"/>
        <v/>
      </c>
      <c r="AB1459" s="136" t="str">
        <f>IF(B:B="","",IF(R1459="Refreshment Beverage","",IF(AND(R1459="Beer",Q1459=0),SUM(LOOKUP(2,1/(Rates!$B$15:$B$18&lt;=W1459)/(Rates!$C$15:$C$18&gt;=W1459),Rates!$D$15:$D$18)*W1459),VLOOKUP(VALUE(Q:Q),Rates!A:B,2,0)*W1459)))</f>
        <v/>
      </c>
      <c r="AC1459" s="136" t="str">
        <f>IF(B:B="","",IF(R1459="Refreshment Beverage","",IF(AND(R1459="Beer",Q1459=0),SUM(LOOKUP(2,1/(Rates!$B$15:$B$18&lt;=W1459)/(Rates!$C$15:$C$18&gt;=W1459),Rates!$E$15:$E$18)*W1459),VLOOKUP(VALUE(Q:Q),Rates!A:C,3,0)*W1459)))</f>
        <v/>
      </c>
      <c r="AD1459" s="137" t="str">
        <f>IFERROR(IF(B:B="","",IF(R1459="Beer","",IF(VALUE(Q1459)=0,VLOOKUP(VLOOKUP(B:B,#REF!,16,0),Rates!A:E,2,0),VLOOKUP(VALUE(Q1459),Rates!A$31:B$34,2,0)*W1459))),0)</f>
        <v/>
      </c>
      <c r="AE1459" s="121" t="str">
        <f t="shared" si="720"/>
        <v/>
      </c>
      <c r="AF1459" s="138" t="str">
        <f t="shared" si="721"/>
        <v/>
      </c>
      <c r="AG1459" s="122" t="str">
        <f t="shared" si="722"/>
        <v/>
      </c>
      <c r="AH1459" s="123" t="str">
        <f t="shared" si="723"/>
        <v/>
      </c>
      <c r="AI1459" s="139" t="str">
        <f>IF(AE:AE="","",IF(R1459="Refreshment Beverage",AK1459*(Rates!J$19/100),ROUND(SUM(AH1459*(Rates!$J$8/100)),4)))</f>
        <v/>
      </c>
      <c r="AJ1459" s="124" t="str">
        <f t="shared" si="724"/>
        <v/>
      </c>
      <c r="AK1459" s="125" t="str">
        <f t="shared" si="725"/>
        <v/>
      </c>
      <c r="AL1459" s="121" t="str">
        <f t="shared" si="726"/>
        <v/>
      </c>
      <c r="AM1459" s="138" t="str">
        <f>IF(AS1459="","",IF(R1459="Refreshment Beverage",ROUND(AS1459*Rates!K$19,4),ROUND(AO1459*(VLOOKUP(VALUE(Q1459),Rates!G$4:L$12,3,0)),4)))</f>
        <v/>
      </c>
      <c r="AN1459" s="126" t="str">
        <f>IF(AS1459="","",IF(R1459="Refreshment Beverage",AS1459*(Rates!J$19/100),MAX(AM1459,AB1459)))</f>
        <v/>
      </c>
      <c r="AO1459" s="127" t="str">
        <f t="shared" si="727"/>
        <v/>
      </c>
      <c r="AP1459" s="127" t="str">
        <f t="shared" si="728"/>
        <v/>
      </c>
      <c r="AQ1459" s="140" t="str">
        <f>IF(AS1459="","",IF(R1459="Refreshment Beverage",ROUND(SUM(VLOOKUP(Q:Q,Rates!G$15:L$19,3,0)*(AS1459-Y1459-Z1459-AA1459)),4),ROUND(SUM(Rates!$K$8*AS1459),4)))</f>
        <v/>
      </c>
      <c r="AR1459" s="139" t="str">
        <f t="shared" si="729"/>
        <v/>
      </c>
      <c r="AS1459" s="125" t="str">
        <f t="shared" si="730"/>
        <v/>
      </c>
      <c r="AT1459" s="121" t="str">
        <f t="shared" si="731"/>
        <v/>
      </c>
      <c r="AU1459" s="138" t="str">
        <f>IF(AX1459="","",IF(R1459="Refreshment Beverage",ROUND((BA1459-Y1459-Z1459-AA1459)*VLOOKUP(VALUE(Q1459),Rates!G$15:L$19,3,0),4),ROUND(AW1459*(VLOOKUP(VALUE(Q1459),Rates!G:L,3,0)),4)))</f>
        <v/>
      </c>
      <c r="AV1459" s="126" t="str">
        <f t="shared" si="732"/>
        <v/>
      </c>
      <c r="AW1459" s="127" t="str">
        <f t="shared" si="733"/>
        <v/>
      </c>
      <c r="AX1459" s="123" t="str">
        <f t="shared" si="734"/>
        <v/>
      </c>
      <c r="AY1459" s="140" t="str">
        <f>IF(AX1459="","",IF(R1459="Refreshment Beverage",ROUND(SUM(AX1459*Rates!K$19),4),ROUND(SUM(AX1459*(Rates!J$8/100)),4)))</f>
        <v/>
      </c>
      <c r="AZ1459" s="124" t="str">
        <f t="shared" si="735"/>
        <v/>
      </c>
      <c r="BA1459" s="125" t="str">
        <f t="shared" si="736"/>
        <v/>
      </c>
      <c r="BB1459" s="115"/>
      <c r="BC1459" s="143"/>
      <c r="BD1459" s="100"/>
      <c r="BE1459" s="100"/>
      <c r="BF1459" s="100"/>
      <c r="BG1459" s="100"/>
    </row>
    <row r="1460" spans="1:59" ht="12.75" customHeight="1" x14ac:dyDescent="0.2">
      <c r="A1460" s="144"/>
      <c r="B1460" s="141"/>
      <c r="C1460" s="141"/>
      <c r="D1460" s="142"/>
      <c r="E1460" s="142"/>
      <c r="F1460" s="142"/>
      <c r="G1460" s="142"/>
      <c r="H1460" s="142"/>
      <c r="I1460" s="129"/>
      <c r="J1460" s="130"/>
      <c r="K1460" s="131" t="str">
        <f t="shared" si="707"/>
        <v/>
      </c>
      <c r="L1460" s="132" t="str">
        <f t="shared" si="708"/>
        <v/>
      </c>
      <c r="M1460" s="133" t="str">
        <f t="shared" si="709"/>
        <v/>
      </c>
      <c r="N1460" s="134" t="str">
        <f>IFERROR(IF(B:B="","",IF(R1460="Beer",SUM(LOOKUP(2,1/(Rates!$B$3:$B$5&lt;=W1460)/(Rates!$C$3:$C$5&gt;=W1460),Rates!$D$3:$D$5)*(X1460/100)*W1460),IF(R1460="Refreshment Beverage",SUM(LOOKUP(2,1/(Rates!$B$7:$B$11&lt;=W1460)/(Rates!$C$7:$C$11&gt;=W1460),Rates!$D$7:$D$11)*(X1460/100)*W1460)))),"")</f>
        <v/>
      </c>
      <c r="O1460" s="134" t="str">
        <f t="shared" si="710"/>
        <v/>
      </c>
      <c r="P1460" s="116"/>
      <c r="Q1460" s="117" t="str">
        <f t="shared" si="711"/>
        <v/>
      </c>
      <c r="R1460" s="128" t="str">
        <f t="shared" si="712"/>
        <v/>
      </c>
      <c r="S1460" s="135" t="str">
        <f>IF(B1460="","",IF(R1460="Refreshment Beverage",VLOOKUP(VALUE(Q1460),Rates!G$15:L$19,2,0),VLOOKUP(VALUE(Q1460),Rates!G$4:L$12,2,0)))</f>
        <v/>
      </c>
      <c r="T1460" s="135" t="str">
        <f t="shared" si="713"/>
        <v/>
      </c>
      <c r="U1460" s="118" t="str">
        <f t="shared" si="714"/>
        <v/>
      </c>
      <c r="V1460" s="135" t="str">
        <f t="shared" si="715"/>
        <v/>
      </c>
      <c r="W1460" s="135" t="str">
        <f t="shared" si="716"/>
        <v/>
      </c>
      <c r="X1460" s="119" t="str">
        <f t="shared" si="717"/>
        <v/>
      </c>
      <c r="Y1460" s="120" t="str">
        <f>IF(B:B="","",IF(R1460="Refreshment Beverage",VLOOKUP(Q1460,Rates!G$15:L$19,6,0)*W1460,VLOOKUP(Q1460,Rates!G$4:L$12,6,0)*W1460))</f>
        <v/>
      </c>
      <c r="Z1460" s="120" t="str">
        <f t="shared" si="718"/>
        <v/>
      </c>
      <c r="AA1460" s="120" t="str">
        <f t="shared" si="719"/>
        <v/>
      </c>
      <c r="AB1460" s="136" t="str">
        <f>IF(B:B="","",IF(R1460="Refreshment Beverage","",IF(AND(R1460="Beer",Q1460=0),SUM(LOOKUP(2,1/(Rates!$B$15:$B$18&lt;=W1460)/(Rates!$C$15:$C$18&gt;=W1460),Rates!$D$15:$D$18)*W1460),VLOOKUP(VALUE(Q:Q),Rates!A:B,2,0)*W1460)))</f>
        <v/>
      </c>
      <c r="AC1460" s="136" t="str">
        <f>IF(B:B="","",IF(R1460="Refreshment Beverage","",IF(AND(R1460="Beer",Q1460=0),SUM(LOOKUP(2,1/(Rates!$B$15:$B$18&lt;=W1460)/(Rates!$C$15:$C$18&gt;=W1460),Rates!$E$15:$E$18)*W1460),VLOOKUP(VALUE(Q:Q),Rates!A:C,3,0)*W1460)))</f>
        <v/>
      </c>
      <c r="AD1460" s="137" t="str">
        <f>IFERROR(IF(B:B="","",IF(R1460="Beer","",IF(VALUE(Q1460)=0,VLOOKUP(VLOOKUP(B:B,#REF!,16,0),Rates!A:E,2,0),VLOOKUP(VALUE(Q1460),Rates!A$31:B$34,2,0)*W1460))),0)</f>
        <v/>
      </c>
      <c r="AE1460" s="121" t="str">
        <f t="shared" si="720"/>
        <v/>
      </c>
      <c r="AF1460" s="138" t="str">
        <f t="shared" si="721"/>
        <v/>
      </c>
      <c r="AG1460" s="122" t="str">
        <f t="shared" si="722"/>
        <v/>
      </c>
      <c r="AH1460" s="123" t="str">
        <f t="shared" si="723"/>
        <v/>
      </c>
      <c r="AI1460" s="139" t="str">
        <f>IF(AE:AE="","",IF(R1460="Refreshment Beverage",AK1460*(Rates!J$19/100),ROUND(SUM(AH1460*(Rates!$J$8/100)),4)))</f>
        <v/>
      </c>
      <c r="AJ1460" s="124" t="str">
        <f t="shared" si="724"/>
        <v/>
      </c>
      <c r="AK1460" s="125" t="str">
        <f t="shared" si="725"/>
        <v/>
      </c>
      <c r="AL1460" s="121" t="str">
        <f t="shared" si="726"/>
        <v/>
      </c>
      <c r="AM1460" s="138" t="str">
        <f>IF(AS1460="","",IF(R1460="Refreshment Beverage",ROUND(AS1460*Rates!K$19,4),ROUND(AO1460*(VLOOKUP(VALUE(Q1460),Rates!G$4:L$12,3,0)),4)))</f>
        <v/>
      </c>
      <c r="AN1460" s="126" t="str">
        <f>IF(AS1460="","",IF(R1460="Refreshment Beverage",AS1460*(Rates!J$19/100),MAX(AM1460,AB1460)))</f>
        <v/>
      </c>
      <c r="AO1460" s="127" t="str">
        <f t="shared" si="727"/>
        <v/>
      </c>
      <c r="AP1460" s="127" t="str">
        <f t="shared" si="728"/>
        <v/>
      </c>
      <c r="AQ1460" s="140" t="str">
        <f>IF(AS1460="","",IF(R1460="Refreshment Beverage",ROUND(SUM(VLOOKUP(Q:Q,Rates!G$15:L$19,3,0)*(AS1460-Y1460-Z1460-AA1460)),4),ROUND(SUM(Rates!$K$8*AS1460),4)))</f>
        <v/>
      </c>
      <c r="AR1460" s="139" t="str">
        <f t="shared" si="729"/>
        <v/>
      </c>
      <c r="AS1460" s="125" t="str">
        <f t="shared" si="730"/>
        <v/>
      </c>
      <c r="AT1460" s="121" t="str">
        <f t="shared" si="731"/>
        <v/>
      </c>
      <c r="AU1460" s="138" t="str">
        <f>IF(AX1460="","",IF(R1460="Refreshment Beverage",ROUND((BA1460-Y1460-Z1460-AA1460)*VLOOKUP(VALUE(Q1460),Rates!G$15:L$19,3,0),4),ROUND(AW1460*(VLOOKUP(VALUE(Q1460),Rates!G:L,3,0)),4)))</f>
        <v/>
      </c>
      <c r="AV1460" s="126" t="str">
        <f t="shared" si="732"/>
        <v/>
      </c>
      <c r="AW1460" s="127" t="str">
        <f t="shared" si="733"/>
        <v/>
      </c>
      <c r="AX1460" s="123" t="str">
        <f t="shared" si="734"/>
        <v/>
      </c>
      <c r="AY1460" s="140" t="str">
        <f>IF(AX1460="","",IF(R1460="Refreshment Beverage",ROUND(SUM(AX1460*Rates!K$19),4),ROUND(SUM(AX1460*(Rates!J$8/100)),4)))</f>
        <v/>
      </c>
      <c r="AZ1460" s="124" t="str">
        <f t="shared" si="735"/>
        <v/>
      </c>
      <c r="BA1460" s="125" t="str">
        <f t="shared" si="736"/>
        <v/>
      </c>
      <c r="BB1460" s="115"/>
      <c r="BC1460" s="143"/>
      <c r="BD1460" s="100"/>
      <c r="BE1460" s="100"/>
      <c r="BF1460" s="100"/>
      <c r="BG1460" s="100"/>
    </row>
    <row r="1461" spans="1:59" ht="12.75" customHeight="1" x14ac:dyDescent="0.2">
      <c r="A1461" s="144"/>
      <c r="B1461" s="141"/>
      <c r="C1461" s="141"/>
      <c r="D1461" s="142"/>
      <c r="E1461" s="142"/>
      <c r="F1461" s="142"/>
      <c r="G1461" s="142"/>
      <c r="H1461" s="142"/>
      <c r="I1461" s="129"/>
      <c r="J1461" s="130"/>
      <c r="K1461" s="131" t="str">
        <f t="shared" si="707"/>
        <v/>
      </c>
      <c r="L1461" s="132" t="str">
        <f t="shared" si="708"/>
        <v/>
      </c>
      <c r="M1461" s="133" t="str">
        <f t="shared" si="709"/>
        <v/>
      </c>
      <c r="N1461" s="134" t="str">
        <f>IFERROR(IF(B:B="","",IF(R1461="Beer",SUM(LOOKUP(2,1/(Rates!$B$3:$B$5&lt;=W1461)/(Rates!$C$3:$C$5&gt;=W1461),Rates!$D$3:$D$5)*(X1461/100)*W1461),IF(R1461="Refreshment Beverage",SUM(LOOKUP(2,1/(Rates!$B$7:$B$11&lt;=W1461)/(Rates!$C$7:$C$11&gt;=W1461),Rates!$D$7:$D$11)*(X1461/100)*W1461)))),"")</f>
        <v/>
      </c>
      <c r="O1461" s="134" t="str">
        <f t="shared" si="710"/>
        <v/>
      </c>
      <c r="P1461" s="116"/>
      <c r="Q1461" s="117" t="str">
        <f t="shared" si="711"/>
        <v/>
      </c>
      <c r="R1461" s="128" t="str">
        <f t="shared" si="712"/>
        <v/>
      </c>
      <c r="S1461" s="135" t="str">
        <f>IF(B1461="","",IF(R1461="Refreshment Beverage",VLOOKUP(VALUE(Q1461),Rates!G$15:L$19,2,0),VLOOKUP(VALUE(Q1461),Rates!G$4:L$12,2,0)))</f>
        <v/>
      </c>
      <c r="T1461" s="135" t="str">
        <f t="shared" si="713"/>
        <v/>
      </c>
      <c r="U1461" s="118" t="str">
        <f t="shared" si="714"/>
        <v/>
      </c>
      <c r="V1461" s="135" t="str">
        <f t="shared" si="715"/>
        <v/>
      </c>
      <c r="W1461" s="135" t="str">
        <f t="shared" si="716"/>
        <v/>
      </c>
      <c r="X1461" s="119" t="str">
        <f t="shared" si="717"/>
        <v/>
      </c>
      <c r="Y1461" s="120" t="str">
        <f>IF(B:B="","",IF(R1461="Refreshment Beverage",VLOOKUP(Q1461,Rates!G$15:L$19,6,0)*W1461,VLOOKUP(Q1461,Rates!G$4:L$12,6,0)*W1461))</f>
        <v/>
      </c>
      <c r="Z1461" s="120" t="str">
        <f t="shared" si="718"/>
        <v/>
      </c>
      <c r="AA1461" s="120" t="str">
        <f t="shared" si="719"/>
        <v/>
      </c>
      <c r="AB1461" s="136" t="str">
        <f>IF(B:B="","",IF(R1461="Refreshment Beverage","",IF(AND(R1461="Beer",Q1461=0),SUM(LOOKUP(2,1/(Rates!$B$15:$B$18&lt;=W1461)/(Rates!$C$15:$C$18&gt;=W1461),Rates!$D$15:$D$18)*W1461),VLOOKUP(VALUE(Q:Q),Rates!A:B,2,0)*W1461)))</f>
        <v/>
      </c>
      <c r="AC1461" s="136" t="str">
        <f>IF(B:B="","",IF(R1461="Refreshment Beverage","",IF(AND(R1461="Beer",Q1461=0),SUM(LOOKUP(2,1/(Rates!$B$15:$B$18&lt;=W1461)/(Rates!$C$15:$C$18&gt;=W1461),Rates!$E$15:$E$18)*W1461),VLOOKUP(VALUE(Q:Q),Rates!A:C,3,0)*W1461)))</f>
        <v/>
      </c>
      <c r="AD1461" s="137" t="str">
        <f>IFERROR(IF(B:B="","",IF(R1461="Beer","",IF(VALUE(Q1461)=0,VLOOKUP(VLOOKUP(B:B,#REF!,16,0),Rates!A:E,2,0),VLOOKUP(VALUE(Q1461),Rates!A$31:B$34,2,0)*W1461))),0)</f>
        <v/>
      </c>
      <c r="AE1461" s="121" t="str">
        <f t="shared" si="720"/>
        <v/>
      </c>
      <c r="AF1461" s="138" t="str">
        <f t="shared" si="721"/>
        <v/>
      </c>
      <c r="AG1461" s="122" t="str">
        <f t="shared" si="722"/>
        <v/>
      </c>
      <c r="AH1461" s="123" t="str">
        <f t="shared" si="723"/>
        <v/>
      </c>
      <c r="AI1461" s="139" t="str">
        <f>IF(AE:AE="","",IF(R1461="Refreshment Beverage",AK1461*(Rates!J$19/100),ROUND(SUM(AH1461*(Rates!$J$8/100)),4)))</f>
        <v/>
      </c>
      <c r="AJ1461" s="124" t="str">
        <f t="shared" si="724"/>
        <v/>
      </c>
      <c r="AK1461" s="125" t="str">
        <f t="shared" si="725"/>
        <v/>
      </c>
      <c r="AL1461" s="121" t="str">
        <f t="shared" si="726"/>
        <v/>
      </c>
      <c r="AM1461" s="138" t="str">
        <f>IF(AS1461="","",IF(R1461="Refreshment Beverage",ROUND(AS1461*Rates!K$19,4),ROUND(AO1461*(VLOOKUP(VALUE(Q1461),Rates!G$4:L$12,3,0)),4)))</f>
        <v/>
      </c>
      <c r="AN1461" s="126" t="str">
        <f>IF(AS1461="","",IF(R1461="Refreshment Beverage",AS1461*(Rates!J$19/100),MAX(AM1461,AB1461)))</f>
        <v/>
      </c>
      <c r="AO1461" s="127" t="str">
        <f t="shared" si="727"/>
        <v/>
      </c>
      <c r="AP1461" s="127" t="str">
        <f t="shared" si="728"/>
        <v/>
      </c>
      <c r="AQ1461" s="140" t="str">
        <f>IF(AS1461="","",IF(R1461="Refreshment Beverage",ROUND(SUM(VLOOKUP(Q:Q,Rates!G$15:L$19,3,0)*(AS1461-Y1461-Z1461-AA1461)),4),ROUND(SUM(Rates!$K$8*AS1461),4)))</f>
        <v/>
      </c>
      <c r="AR1461" s="139" t="str">
        <f t="shared" si="729"/>
        <v/>
      </c>
      <c r="AS1461" s="125" t="str">
        <f t="shared" si="730"/>
        <v/>
      </c>
      <c r="AT1461" s="121" t="str">
        <f t="shared" si="731"/>
        <v/>
      </c>
      <c r="AU1461" s="138" t="str">
        <f>IF(AX1461="","",IF(R1461="Refreshment Beverage",ROUND((BA1461-Y1461-Z1461-AA1461)*VLOOKUP(VALUE(Q1461),Rates!G$15:L$19,3,0),4),ROUND(AW1461*(VLOOKUP(VALUE(Q1461),Rates!G:L,3,0)),4)))</f>
        <v/>
      </c>
      <c r="AV1461" s="126" t="str">
        <f t="shared" si="732"/>
        <v/>
      </c>
      <c r="AW1461" s="127" t="str">
        <f t="shared" si="733"/>
        <v/>
      </c>
      <c r="AX1461" s="123" t="str">
        <f t="shared" si="734"/>
        <v/>
      </c>
      <c r="AY1461" s="140" t="str">
        <f>IF(AX1461="","",IF(R1461="Refreshment Beverage",ROUND(SUM(AX1461*Rates!K$19),4),ROUND(SUM(AX1461*(Rates!J$8/100)),4)))</f>
        <v/>
      </c>
      <c r="AZ1461" s="124" t="str">
        <f t="shared" si="735"/>
        <v/>
      </c>
      <c r="BA1461" s="125" t="str">
        <f t="shared" si="736"/>
        <v/>
      </c>
      <c r="BB1461" s="115"/>
      <c r="BC1461" s="143"/>
      <c r="BD1461" s="100"/>
      <c r="BE1461" s="100"/>
      <c r="BF1461" s="100"/>
      <c r="BG1461" s="100"/>
    </row>
    <row r="1462" spans="1:59" ht="12.75" customHeight="1" x14ac:dyDescent="0.2">
      <c r="A1462" s="144"/>
      <c r="B1462" s="141"/>
      <c r="C1462" s="141"/>
      <c r="D1462" s="142"/>
      <c r="E1462" s="142"/>
      <c r="F1462" s="142"/>
      <c r="G1462" s="142"/>
      <c r="H1462" s="142"/>
      <c r="I1462" s="129"/>
      <c r="J1462" s="130"/>
      <c r="K1462" s="131" t="str">
        <f t="shared" si="707"/>
        <v/>
      </c>
      <c r="L1462" s="132" t="str">
        <f t="shared" si="708"/>
        <v/>
      </c>
      <c r="M1462" s="133" t="str">
        <f t="shared" si="709"/>
        <v/>
      </c>
      <c r="N1462" s="134" t="str">
        <f>IFERROR(IF(B:B="","",IF(R1462="Beer",SUM(LOOKUP(2,1/(Rates!$B$3:$B$5&lt;=W1462)/(Rates!$C$3:$C$5&gt;=W1462),Rates!$D$3:$D$5)*(X1462/100)*W1462),IF(R1462="Refreshment Beverage",SUM(LOOKUP(2,1/(Rates!$B$7:$B$11&lt;=W1462)/(Rates!$C$7:$C$11&gt;=W1462),Rates!$D$7:$D$11)*(X1462/100)*W1462)))),"")</f>
        <v/>
      </c>
      <c r="O1462" s="134" t="str">
        <f t="shared" si="710"/>
        <v/>
      </c>
      <c r="P1462" s="116"/>
      <c r="Q1462" s="117" t="str">
        <f t="shared" si="711"/>
        <v/>
      </c>
      <c r="R1462" s="128" t="str">
        <f t="shared" si="712"/>
        <v/>
      </c>
      <c r="S1462" s="135" t="str">
        <f>IF(B1462="","",IF(R1462="Refreshment Beverage",VLOOKUP(VALUE(Q1462),Rates!G$15:L$19,2,0),VLOOKUP(VALUE(Q1462),Rates!G$4:L$12,2,0)))</f>
        <v/>
      </c>
      <c r="T1462" s="135" t="str">
        <f t="shared" si="713"/>
        <v/>
      </c>
      <c r="U1462" s="118" t="str">
        <f t="shared" si="714"/>
        <v/>
      </c>
      <c r="V1462" s="135" t="str">
        <f t="shared" si="715"/>
        <v/>
      </c>
      <c r="W1462" s="135" t="str">
        <f t="shared" si="716"/>
        <v/>
      </c>
      <c r="X1462" s="119" t="str">
        <f t="shared" si="717"/>
        <v/>
      </c>
      <c r="Y1462" s="120" t="str">
        <f>IF(B:B="","",IF(R1462="Refreshment Beverage",VLOOKUP(Q1462,Rates!G$15:L$19,6,0)*W1462,VLOOKUP(Q1462,Rates!G$4:L$12,6,0)*W1462))</f>
        <v/>
      </c>
      <c r="Z1462" s="120" t="str">
        <f t="shared" si="718"/>
        <v/>
      </c>
      <c r="AA1462" s="120" t="str">
        <f t="shared" si="719"/>
        <v/>
      </c>
      <c r="AB1462" s="136" t="str">
        <f>IF(B:B="","",IF(R1462="Refreshment Beverage","",IF(AND(R1462="Beer",Q1462=0),SUM(LOOKUP(2,1/(Rates!$B$15:$B$18&lt;=W1462)/(Rates!$C$15:$C$18&gt;=W1462),Rates!$D$15:$D$18)*W1462),VLOOKUP(VALUE(Q:Q),Rates!A:B,2,0)*W1462)))</f>
        <v/>
      </c>
      <c r="AC1462" s="136" t="str">
        <f>IF(B:B="","",IF(R1462="Refreshment Beverage","",IF(AND(R1462="Beer",Q1462=0),SUM(LOOKUP(2,1/(Rates!$B$15:$B$18&lt;=W1462)/(Rates!$C$15:$C$18&gt;=W1462),Rates!$E$15:$E$18)*W1462),VLOOKUP(VALUE(Q:Q),Rates!A:C,3,0)*W1462)))</f>
        <v/>
      </c>
      <c r="AD1462" s="137" t="str">
        <f>IFERROR(IF(B:B="","",IF(R1462="Beer","",IF(VALUE(Q1462)=0,VLOOKUP(VLOOKUP(B:B,#REF!,16,0),Rates!A:E,2,0),VLOOKUP(VALUE(Q1462),Rates!A$31:B$34,2,0)*W1462))),0)</f>
        <v/>
      </c>
      <c r="AE1462" s="121" t="str">
        <f t="shared" si="720"/>
        <v/>
      </c>
      <c r="AF1462" s="138" t="str">
        <f t="shared" si="721"/>
        <v/>
      </c>
      <c r="AG1462" s="122" t="str">
        <f t="shared" si="722"/>
        <v/>
      </c>
      <c r="AH1462" s="123" t="str">
        <f t="shared" si="723"/>
        <v/>
      </c>
      <c r="AI1462" s="139" t="str">
        <f>IF(AE:AE="","",IF(R1462="Refreshment Beverage",AK1462*(Rates!J$19/100),ROUND(SUM(AH1462*(Rates!$J$8/100)),4)))</f>
        <v/>
      </c>
      <c r="AJ1462" s="124" t="str">
        <f t="shared" si="724"/>
        <v/>
      </c>
      <c r="AK1462" s="125" t="str">
        <f t="shared" si="725"/>
        <v/>
      </c>
      <c r="AL1462" s="121" t="str">
        <f t="shared" si="726"/>
        <v/>
      </c>
      <c r="AM1462" s="138" t="str">
        <f>IF(AS1462="","",IF(R1462="Refreshment Beverage",ROUND(AS1462*Rates!K$19,4),ROUND(AO1462*(VLOOKUP(VALUE(Q1462),Rates!G$4:L$12,3,0)),4)))</f>
        <v/>
      </c>
      <c r="AN1462" s="126" t="str">
        <f>IF(AS1462="","",IF(R1462="Refreshment Beverage",AS1462*(Rates!J$19/100),MAX(AM1462,AB1462)))</f>
        <v/>
      </c>
      <c r="AO1462" s="127" t="str">
        <f t="shared" si="727"/>
        <v/>
      </c>
      <c r="AP1462" s="127" t="str">
        <f t="shared" si="728"/>
        <v/>
      </c>
      <c r="AQ1462" s="140" t="str">
        <f>IF(AS1462="","",IF(R1462="Refreshment Beverage",ROUND(SUM(VLOOKUP(Q:Q,Rates!G$15:L$19,3,0)*(AS1462-Y1462-Z1462-AA1462)),4),ROUND(SUM(Rates!$K$8*AS1462),4)))</f>
        <v/>
      </c>
      <c r="AR1462" s="139" t="str">
        <f t="shared" si="729"/>
        <v/>
      </c>
      <c r="AS1462" s="125" t="str">
        <f t="shared" si="730"/>
        <v/>
      </c>
      <c r="AT1462" s="121" t="str">
        <f t="shared" si="731"/>
        <v/>
      </c>
      <c r="AU1462" s="138" t="str">
        <f>IF(AX1462="","",IF(R1462="Refreshment Beverage",ROUND((BA1462-Y1462-Z1462-AA1462)*VLOOKUP(VALUE(Q1462),Rates!G$15:L$19,3,0),4),ROUND(AW1462*(VLOOKUP(VALUE(Q1462),Rates!G:L,3,0)),4)))</f>
        <v/>
      </c>
      <c r="AV1462" s="126" t="str">
        <f t="shared" si="732"/>
        <v/>
      </c>
      <c r="AW1462" s="127" t="str">
        <f t="shared" si="733"/>
        <v/>
      </c>
      <c r="AX1462" s="123" t="str">
        <f t="shared" si="734"/>
        <v/>
      </c>
      <c r="AY1462" s="140" t="str">
        <f>IF(AX1462="","",IF(R1462="Refreshment Beverage",ROUND(SUM(AX1462*Rates!K$19),4),ROUND(SUM(AX1462*(Rates!J$8/100)),4)))</f>
        <v/>
      </c>
      <c r="AZ1462" s="124" t="str">
        <f t="shared" si="735"/>
        <v/>
      </c>
      <c r="BA1462" s="125" t="str">
        <f t="shared" si="736"/>
        <v/>
      </c>
      <c r="BB1462" s="115"/>
      <c r="BC1462" s="143"/>
      <c r="BD1462" s="100"/>
      <c r="BE1462" s="100"/>
      <c r="BF1462" s="100"/>
      <c r="BG1462" s="100"/>
    </row>
    <row r="1463" spans="1:59" ht="12.75" customHeight="1" x14ac:dyDescent="0.2">
      <c r="A1463" s="144"/>
      <c r="B1463" s="141"/>
      <c r="C1463" s="141"/>
      <c r="D1463" s="142"/>
      <c r="E1463" s="142"/>
      <c r="F1463" s="142"/>
      <c r="G1463" s="142"/>
      <c r="H1463" s="142"/>
      <c r="I1463" s="129"/>
      <c r="J1463" s="130"/>
      <c r="K1463" s="131" t="str">
        <f t="shared" si="707"/>
        <v/>
      </c>
      <c r="L1463" s="132" t="str">
        <f t="shared" si="708"/>
        <v/>
      </c>
      <c r="M1463" s="133" t="str">
        <f t="shared" si="709"/>
        <v/>
      </c>
      <c r="N1463" s="134" t="str">
        <f>IFERROR(IF(B:B="","",IF(R1463="Beer",SUM(LOOKUP(2,1/(Rates!$B$3:$B$5&lt;=W1463)/(Rates!$C$3:$C$5&gt;=W1463),Rates!$D$3:$D$5)*(X1463/100)*W1463),IF(R1463="Refreshment Beverage",SUM(LOOKUP(2,1/(Rates!$B$7:$B$11&lt;=W1463)/(Rates!$C$7:$C$11&gt;=W1463),Rates!$D$7:$D$11)*(X1463/100)*W1463)))),"")</f>
        <v/>
      </c>
      <c r="O1463" s="134" t="str">
        <f t="shared" si="710"/>
        <v/>
      </c>
      <c r="P1463" s="116"/>
      <c r="Q1463" s="117" t="str">
        <f t="shared" si="711"/>
        <v/>
      </c>
      <c r="R1463" s="128" t="str">
        <f t="shared" si="712"/>
        <v/>
      </c>
      <c r="S1463" s="135" t="str">
        <f>IF(B1463="","",IF(R1463="Refreshment Beverage",VLOOKUP(VALUE(Q1463),Rates!G$15:L$19,2,0),VLOOKUP(VALUE(Q1463),Rates!G$4:L$12,2,0)))</f>
        <v/>
      </c>
      <c r="T1463" s="135" t="str">
        <f t="shared" si="713"/>
        <v/>
      </c>
      <c r="U1463" s="118" t="str">
        <f t="shared" si="714"/>
        <v/>
      </c>
      <c r="V1463" s="135" t="str">
        <f t="shared" si="715"/>
        <v/>
      </c>
      <c r="W1463" s="135" t="str">
        <f t="shared" si="716"/>
        <v/>
      </c>
      <c r="X1463" s="119" t="str">
        <f t="shared" si="717"/>
        <v/>
      </c>
      <c r="Y1463" s="120" t="str">
        <f>IF(B:B="","",IF(R1463="Refreshment Beverage",VLOOKUP(Q1463,Rates!G$15:L$19,6,0)*W1463,VLOOKUP(Q1463,Rates!G$4:L$12,6,0)*W1463))</f>
        <v/>
      </c>
      <c r="Z1463" s="120" t="str">
        <f t="shared" si="718"/>
        <v/>
      </c>
      <c r="AA1463" s="120" t="str">
        <f t="shared" si="719"/>
        <v/>
      </c>
      <c r="AB1463" s="136" t="str">
        <f>IF(B:B="","",IF(R1463="Refreshment Beverage","",IF(AND(R1463="Beer",Q1463=0),SUM(LOOKUP(2,1/(Rates!$B$15:$B$18&lt;=W1463)/(Rates!$C$15:$C$18&gt;=W1463),Rates!$D$15:$D$18)*W1463),VLOOKUP(VALUE(Q:Q),Rates!A:B,2,0)*W1463)))</f>
        <v/>
      </c>
      <c r="AC1463" s="136" t="str">
        <f>IF(B:B="","",IF(R1463="Refreshment Beverage","",IF(AND(R1463="Beer",Q1463=0),SUM(LOOKUP(2,1/(Rates!$B$15:$B$18&lt;=W1463)/(Rates!$C$15:$C$18&gt;=W1463),Rates!$E$15:$E$18)*W1463),VLOOKUP(VALUE(Q:Q),Rates!A:C,3,0)*W1463)))</f>
        <v/>
      </c>
      <c r="AD1463" s="137" t="str">
        <f>IFERROR(IF(B:B="","",IF(R1463="Beer","",IF(VALUE(Q1463)=0,VLOOKUP(VLOOKUP(B:B,#REF!,16,0),Rates!A:E,2,0),VLOOKUP(VALUE(Q1463),Rates!A$31:B$34,2,0)*W1463))),0)</f>
        <v/>
      </c>
      <c r="AE1463" s="121" t="str">
        <f t="shared" si="720"/>
        <v/>
      </c>
      <c r="AF1463" s="138" t="str">
        <f t="shared" si="721"/>
        <v/>
      </c>
      <c r="AG1463" s="122" t="str">
        <f t="shared" si="722"/>
        <v/>
      </c>
      <c r="AH1463" s="123" t="str">
        <f t="shared" si="723"/>
        <v/>
      </c>
      <c r="AI1463" s="139" t="str">
        <f>IF(AE:AE="","",IF(R1463="Refreshment Beverage",AK1463*(Rates!J$19/100),ROUND(SUM(AH1463*(Rates!$J$8/100)),4)))</f>
        <v/>
      </c>
      <c r="AJ1463" s="124" t="str">
        <f t="shared" si="724"/>
        <v/>
      </c>
      <c r="AK1463" s="125" t="str">
        <f t="shared" si="725"/>
        <v/>
      </c>
      <c r="AL1463" s="121" t="str">
        <f t="shared" si="726"/>
        <v/>
      </c>
      <c r="AM1463" s="138" t="str">
        <f>IF(AS1463="","",IF(R1463="Refreshment Beverage",ROUND(AS1463*Rates!K$19,4),ROUND(AO1463*(VLOOKUP(VALUE(Q1463),Rates!G$4:L$12,3,0)),4)))</f>
        <v/>
      </c>
      <c r="AN1463" s="126" t="str">
        <f>IF(AS1463="","",IF(R1463="Refreshment Beverage",AS1463*(Rates!J$19/100),MAX(AM1463,AB1463)))</f>
        <v/>
      </c>
      <c r="AO1463" s="127" t="str">
        <f t="shared" si="727"/>
        <v/>
      </c>
      <c r="AP1463" s="127" t="str">
        <f t="shared" si="728"/>
        <v/>
      </c>
      <c r="AQ1463" s="140" t="str">
        <f>IF(AS1463="","",IF(R1463="Refreshment Beverage",ROUND(SUM(VLOOKUP(Q:Q,Rates!G$15:L$19,3,0)*(AS1463-Y1463-Z1463-AA1463)),4),ROUND(SUM(Rates!$K$8*AS1463),4)))</f>
        <v/>
      </c>
      <c r="AR1463" s="139" t="str">
        <f t="shared" si="729"/>
        <v/>
      </c>
      <c r="AS1463" s="125" t="str">
        <f t="shared" si="730"/>
        <v/>
      </c>
      <c r="AT1463" s="121" t="str">
        <f t="shared" si="731"/>
        <v/>
      </c>
      <c r="AU1463" s="138" t="str">
        <f>IF(AX1463="","",IF(R1463="Refreshment Beverage",ROUND((BA1463-Y1463-Z1463-AA1463)*VLOOKUP(VALUE(Q1463),Rates!G$15:L$19,3,0),4),ROUND(AW1463*(VLOOKUP(VALUE(Q1463),Rates!G:L,3,0)),4)))</f>
        <v/>
      </c>
      <c r="AV1463" s="126" t="str">
        <f t="shared" si="732"/>
        <v/>
      </c>
      <c r="AW1463" s="127" t="str">
        <f t="shared" si="733"/>
        <v/>
      </c>
      <c r="AX1463" s="123" t="str">
        <f t="shared" si="734"/>
        <v/>
      </c>
      <c r="AY1463" s="140" t="str">
        <f>IF(AX1463="","",IF(R1463="Refreshment Beverage",ROUND(SUM(AX1463*Rates!K$19),4),ROUND(SUM(AX1463*(Rates!J$8/100)),4)))</f>
        <v/>
      </c>
      <c r="AZ1463" s="124" t="str">
        <f t="shared" si="735"/>
        <v/>
      </c>
      <c r="BA1463" s="125" t="str">
        <f t="shared" si="736"/>
        <v/>
      </c>
      <c r="BB1463" s="115"/>
      <c r="BC1463" s="143"/>
      <c r="BD1463" s="100"/>
      <c r="BE1463" s="100"/>
      <c r="BF1463" s="100"/>
      <c r="BG1463" s="100"/>
    </row>
    <row r="1464" spans="1:59" ht="12.75" customHeight="1" x14ac:dyDescent="0.2">
      <c r="A1464" s="144"/>
      <c r="B1464" s="141"/>
      <c r="C1464" s="141"/>
      <c r="D1464" s="142"/>
      <c r="E1464" s="142"/>
      <c r="F1464" s="142"/>
      <c r="G1464" s="142"/>
      <c r="H1464" s="142"/>
      <c r="I1464" s="129"/>
      <c r="J1464" s="130"/>
      <c r="K1464" s="131" t="str">
        <f t="shared" si="707"/>
        <v/>
      </c>
      <c r="L1464" s="132" t="str">
        <f t="shared" si="708"/>
        <v/>
      </c>
      <c r="M1464" s="133" t="str">
        <f t="shared" si="709"/>
        <v/>
      </c>
      <c r="N1464" s="134" t="str">
        <f>IFERROR(IF(B:B="","",IF(R1464="Beer",SUM(LOOKUP(2,1/(Rates!$B$3:$B$5&lt;=W1464)/(Rates!$C$3:$C$5&gt;=W1464),Rates!$D$3:$D$5)*(X1464/100)*W1464),IF(R1464="Refreshment Beverage",SUM(LOOKUP(2,1/(Rates!$B$7:$B$11&lt;=W1464)/(Rates!$C$7:$C$11&gt;=W1464),Rates!$D$7:$D$11)*(X1464/100)*W1464)))),"")</f>
        <v/>
      </c>
      <c r="O1464" s="134" t="str">
        <f t="shared" si="710"/>
        <v/>
      </c>
      <c r="P1464" s="116"/>
      <c r="Q1464" s="117" t="str">
        <f t="shared" si="711"/>
        <v/>
      </c>
      <c r="R1464" s="128" t="str">
        <f t="shared" si="712"/>
        <v/>
      </c>
      <c r="S1464" s="135" t="str">
        <f>IF(B1464="","",IF(R1464="Refreshment Beverage",VLOOKUP(VALUE(Q1464),Rates!G$15:L$19,2,0),VLOOKUP(VALUE(Q1464),Rates!G$4:L$12,2,0)))</f>
        <v/>
      </c>
      <c r="T1464" s="135" t="str">
        <f t="shared" si="713"/>
        <v/>
      </c>
      <c r="U1464" s="118" t="str">
        <f t="shared" si="714"/>
        <v/>
      </c>
      <c r="V1464" s="135" t="str">
        <f t="shared" si="715"/>
        <v/>
      </c>
      <c r="W1464" s="135" t="str">
        <f t="shared" si="716"/>
        <v/>
      </c>
      <c r="X1464" s="119" t="str">
        <f t="shared" si="717"/>
        <v/>
      </c>
      <c r="Y1464" s="120" t="str">
        <f>IF(B:B="","",IF(R1464="Refreshment Beverage",VLOOKUP(Q1464,Rates!G$15:L$19,6,0)*W1464,VLOOKUP(Q1464,Rates!G$4:L$12,6,0)*W1464))</f>
        <v/>
      </c>
      <c r="Z1464" s="120" t="str">
        <f t="shared" si="718"/>
        <v/>
      </c>
      <c r="AA1464" s="120" t="str">
        <f t="shared" si="719"/>
        <v/>
      </c>
      <c r="AB1464" s="136" t="str">
        <f>IF(B:B="","",IF(R1464="Refreshment Beverage","",IF(AND(R1464="Beer",Q1464=0),SUM(LOOKUP(2,1/(Rates!$B$15:$B$18&lt;=W1464)/(Rates!$C$15:$C$18&gt;=W1464),Rates!$D$15:$D$18)*W1464),VLOOKUP(VALUE(Q:Q),Rates!A:B,2,0)*W1464)))</f>
        <v/>
      </c>
      <c r="AC1464" s="136" t="str">
        <f>IF(B:B="","",IF(R1464="Refreshment Beverage","",IF(AND(R1464="Beer",Q1464=0),SUM(LOOKUP(2,1/(Rates!$B$15:$B$18&lt;=W1464)/(Rates!$C$15:$C$18&gt;=W1464),Rates!$E$15:$E$18)*W1464),VLOOKUP(VALUE(Q:Q),Rates!A:C,3,0)*W1464)))</f>
        <v/>
      </c>
      <c r="AD1464" s="137" t="str">
        <f>IFERROR(IF(B:B="","",IF(R1464="Beer","",IF(VALUE(Q1464)=0,VLOOKUP(VLOOKUP(B:B,#REF!,16,0),Rates!A:E,2,0),VLOOKUP(VALUE(Q1464),Rates!A$31:B$34,2,0)*W1464))),0)</f>
        <v/>
      </c>
      <c r="AE1464" s="121" t="str">
        <f t="shared" si="720"/>
        <v/>
      </c>
      <c r="AF1464" s="138" t="str">
        <f t="shared" si="721"/>
        <v/>
      </c>
      <c r="AG1464" s="122" t="str">
        <f t="shared" si="722"/>
        <v/>
      </c>
      <c r="AH1464" s="123" t="str">
        <f t="shared" si="723"/>
        <v/>
      </c>
      <c r="AI1464" s="139" t="str">
        <f>IF(AE:AE="","",IF(R1464="Refreshment Beverage",AK1464*(Rates!J$19/100),ROUND(SUM(AH1464*(Rates!$J$8/100)),4)))</f>
        <v/>
      </c>
      <c r="AJ1464" s="124" t="str">
        <f t="shared" si="724"/>
        <v/>
      </c>
      <c r="AK1464" s="125" t="str">
        <f t="shared" si="725"/>
        <v/>
      </c>
      <c r="AL1464" s="121" t="str">
        <f t="shared" si="726"/>
        <v/>
      </c>
      <c r="AM1464" s="138" t="str">
        <f>IF(AS1464="","",IF(R1464="Refreshment Beverage",ROUND(AS1464*Rates!K$19,4),ROUND(AO1464*(VLOOKUP(VALUE(Q1464),Rates!G$4:L$12,3,0)),4)))</f>
        <v/>
      </c>
      <c r="AN1464" s="126" t="str">
        <f>IF(AS1464="","",IF(R1464="Refreshment Beverage",AS1464*(Rates!J$19/100),MAX(AM1464,AB1464)))</f>
        <v/>
      </c>
      <c r="AO1464" s="127" t="str">
        <f t="shared" si="727"/>
        <v/>
      </c>
      <c r="AP1464" s="127" t="str">
        <f t="shared" si="728"/>
        <v/>
      </c>
      <c r="AQ1464" s="140" t="str">
        <f>IF(AS1464="","",IF(R1464="Refreshment Beverage",ROUND(SUM(VLOOKUP(Q:Q,Rates!G$15:L$19,3,0)*(AS1464-Y1464-Z1464-AA1464)),4),ROUND(SUM(Rates!$K$8*AS1464),4)))</f>
        <v/>
      </c>
      <c r="AR1464" s="139" t="str">
        <f t="shared" si="729"/>
        <v/>
      </c>
      <c r="AS1464" s="125" t="str">
        <f t="shared" si="730"/>
        <v/>
      </c>
      <c r="AT1464" s="121" t="str">
        <f t="shared" si="731"/>
        <v/>
      </c>
      <c r="AU1464" s="138" t="str">
        <f>IF(AX1464="","",IF(R1464="Refreshment Beverage",ROUND((BA1464-Y1464-Z1464-AA1464)*VLOOKUP(VALUE(Q1464),Rates!G$15:L$19,3,0),4),ROUND(AW1464*(VLOOKUP(VALUE(Q1464),Rates!G:L,3,0)),4)))</f>
        <v/>
      </c>
      <c r="AV1464" s="126" t="str">
        <f t="shared" si="732"/>
        <v/>
      </c>
      <c r="AW1464" s="127" t="str">
        <f t="shared" si="733"/>
        <v/>
      </c>
      <c r="AX1464" s="123" t="str">
        <f t="shared" si="734"/>
        <v/>
      </c>
      <c r="AY1464" s="140" t="str">
        <f>IF(AX1464="","",IF(R1464="Refreshment Beverage",ROUND(SUM(AX1464*Rates!K$19),4),ROUND(SUM(AX1464*(Rates!J$8/100)),4)))</f>
        <v/>
      </c>
      <c r="AZ1464" s="124" t="str">
        <f t="shared" si="735"/>
        <v/>
      </c>
      <c r="BA1464" s="125" t="str">
        <f t="shared" si="736"/>
        <v/>
      </c>
      <c r="BB1464" s="115"/>
      <c r="BC1464" s="143"/>
      <c r="BD1464" s="100"/>
      <c r="BE1464" s="100"/>
      <c r="BF1464" s="100"/>
      <c r="BG1464" s="100"/>
    </row>
    <row r="1465" spans="1:59" ht="12.75" customHeight="1" x14ac:dyDescent="0.2">
      <c r="A1465" s="144"/>
      <c r="B1465" s="141"/>
      <c r="C1465" s="141"/>
      <c r="D1465" s="142"/>
      <c r="E1465" s="142"/>
      <c r="F1465" s="142"/>
      <c r="G1465" s="142"/>
      <c r="H1465" s="142"/>
      <c r="I1465" s="129"/>
      <c r="J1465" s="130"/>
      <c r="K1465" s="131" t="str">
        <f t="shared" si="707"/>
        <v/>
      </c>
      <c r="L1465" s="132" t="str">
        <f t="shared" si="708"/>
        <v/>
      </c>
      <c r="M1465" s="133" t="str">
        <f t="shared" si="709"/>
        <v/>
      </c>
      <c r="N1465" s="134" t="str">
        <f>IFERROR(IF(B:B="","",IF(R1465="Beer",SUM(LOOKUP(2,1/(Rates!$B$3:$B$5&lt;=W1465)/(Rates!$C$3:$C$5&gt;=W1465),Rates!$D$3:$D$5)*(X1465/100)*W1465),IF(R1465="Refreshment Beverage",SUM(LOOKUP(2,1/(Rates!$B$7:$B$11&lt;=W1465)/(Rates!$C$7:$C$11&gt;=W1465),Rates!$D$7:$D$11)*(X1465/100)*W1465)))),"")</f>
        <v/>
      </c>
      <c r="O1465" s="134" t="str">
        <f t="shared" si="710"/>
        <v/>
      </c>
      <c r="P1465" s="116"/>
      <c r="Q1465" s="117" t="str">
        <f t="shared" si="711"/>
        <v/>
      </c>
      <c r="R1465" s="128" t="str">
        <f t="shared" si="712"/>
        <v/>
      </c>
      <c r="S1465" s="135" t="str">
        <f>IF(B1465="","",IF(R1465="Refreshment Beverage",VLOOKUP(VALUE(Q1465),Rates!G$15:L$19,2,0),VLOOKUP(VALUE(Q1465),Rates!G$4:L$12,2,0)))</f>
        <v/>
      </c>
      <c r="T1465" s="135" t="str">
        <f t="shared" si="713"/>
        <v/>
      </c>
      <c r="U1465" s="118" t="str">
        <f t="shared" si="714"/>
        <v/>
      </c>
      <c r="V1465" s="135" t="str">
        <f t="shared" si="715"/>
        <v/>
      </c>
      <c r="W1465" s="135" t="str">
        <f t="shared" si="716"/>
        <v/>
      </c>
      <c r="X1465" s="119" t="str">
        <f t="shared" si="717"/>
        <v/>
      </c>
      <c r="Y1465" s="120" t="str">
        <f>IF(B:B="","",IF(R1465="Refreshment Beverage",VLOOKUP(Q1465,Rates!G$15:L$19,6,0)*W1465,VLOOKUP(Q1465,Rates!G$4:L$12,6,0)*W1465))</f>
        <v/>
      </c>
      <c r="Z1465" s="120" t="str">
        <f t="shared" si="718"/>
        <v/>
      </c>
      <c r="AA1465" s="120" t="str">
        <f t="shared" si="719"/>
        <v/>
      </c>
      <c r="AB1465" s="136" t="str">
        <f>IF(B:B="","",IF(R1465="Refreshment Beverage","",IF(AND(R1465="Beer",Q1465=0),SUM(LOOKUP(2,1/(Rates!$B$15:$B$18&lt;=W1465)/(Rates!$C$15:$C$18&gt;=W1465),Rates!$D$15:$D$18)*W1465),VLOOKUP(VALUE(Q:Q),Rates!A:B,2,0)*W1465)))</f>
        <v/>
      </c>
      <c r="AC1465" s="136" t="str">
        <f>IF(B:B="","",IF(R1465="Refreshment Beverage","",IF(AND(R1465="Beer",Q1465=0),SUM(LOOKUP(2,1/(Rates!$B$15:$B$18&lt;=W1465)/(Rates!$C$15:$C$18&gt;=W1465),Rates!$E$15:$E$18)*W1465),VLOOKUP(VALUE(Q:Q),Rates!A:C,3,0)*W1465)))</f>
        <v/>
      </c>
      <c r="AD1465" s="137" t="str">
        <f>IFERROR(IF(B:B="","",IF(R1465="Beer","",IF(VALUE(Q1465)=0,VLOOKUP(VLOOKUP(B:B,#REF!,16,0),Rates!A:E,2,0),VLOOKUP(VALUE(Q1465),Rates!A$31:B$34,2,0)*W1465))),0)</f>
        <v/>
      </c>
      <c r="AE1465" s="121" t="str">
        <f t="shared" si="720"/>
        <v/>
      </c>
      <c r="AF1465" s="138" t="str">
        <f t="shared" si="721"/>
        <v/>
      </c>
      <c r="AG1465" s="122" t="str">
        <f t="shared" si="722"/>
        <v/>
      </c>
      <c r="AH1465" s="123" t="str">
        <f t="shared" si="723"/>
        <v/>
      </c>
      <c r="AI1465" s="139" t="str">
        <f>IF(AE:AE="","",IF(R1465="Refreshment Beverage",AK1465*(Rates!J$19/100),ROUND(SUM(AH1465*(Rates!$J$8/100)),4)))</f>
        <v/>
      </c>
      <c r="AJ1465" s="124" t="str">
        <f t="shared" si="724"/>
        <v/>
      </c>
      <c r="AK1465" s="125" t="str">
        <f t="shared" si="725"/>
        <v/>
      </c>
      <c r="AL1465" s="121" t="str">
        <f t="shared" si="726"/>
        <v/>
      </c>
      <c r="AM1465" s="138" t="str">
        <f>IF(AS1465="","",IF(R1465="Refreshment Beverage",ROUND(AS1465*Rates!K$19,4),ROUND(AO1465*(VLOOKUP(VALUE(Q1465),Rates!G$4:L$12,3,0)),4)))</f>
        <v/>
      </c>
      <c r="AN1465" s="126" t="str">
        <f>IF(AS1465="","",IF(R1465="Refreshment Beverage",AS1465*(Rates!J$19/100),MAX(AM1465,AB1465)))</f>
        <v/>
      </c>
      <c r="AO1465" s="127" t="str">
        <f t="shared" si="727"/>
        <v/>
      </c>
      <c r="AP1465" s="127" t="str">
        <f t="shared" si="728"/>
        <v/>
      </c>
      <c r="AQ1465" s="140" t="str">
        <f>IF(AS1465="","",IF(R1465="Refreshment Beverage",ROUND(SUM(VLOOKUP(Q:Q,Rates!G$15:L$19,3,0)*(AS1465-Y1465-Z1465-AA1465)),4),ROUND(SUM(Rates!$K$8*AS1465),4)))</f>
        <v/>
      </c>
      <c r="AR1465" s="139" t="str">
        <f t="shared" si="729"/>
        <v/>
      </c>
      <c r="AS1465" s="125" t="str">
        <f t="shared" si="730"/>
        <v/>
      </c>
      <c r="AT1465" s="121" t="str">
        <f t="shared" si="731"/>
        <v/>
      </c>
      <c r="AU1465" s="138" t="str">
        <f>IF(AX1465="","",IF(R1465="Refreshment Beverage",ROUND((BA1465-Y1465-Z1465-AA1465)*VLOOKUP(VALUE(Q1465),Rates!G$15:L$19,3,0),4),ROUND(AW1465*(VLOOKUP(VALUE(Q1465),Rates!G:L,3,0)),4)))</f>
        <v/>
      </c>
      <c r="AV1465" s="126" t="str">
        <f t="shared" si="732"/>
        <v/>
      </c>
      <c r="AW1465" s="127" t="str">
        <f t="shared" si="733"/>
        <v/>
      </c>
      <c r="AX1465" s="123" t="str">
        <f t="shared" si="734"/>
        <v/>
      </c>
      <c r="AY1465" s="140" t="str">
        <f>IF(AX1465="","",IF(R1465="Refreshment Beverage",ROUND(SUM(AX1465*Rates!K$19),4),ROUND(SUM(AX1465*(Rates!J$8/100)),4)))</f>
        <v/>
      </c>
      <c r="AZ1465" s="124" t="str">
        <f t="shared" si="735"/>
        <v/>
      </c>
      <c r="BA1465" s="125" t="str">
        <f t="shared" si="736"/>
        <v/>
      </c>
      <c r="BB1465" s="115"/>
      <c r="BC1465" s="143"/>
      <c r="BD1465" s="100"/>
      <c r="BE1465" s="100"/>
      <c r="BF1465" s="100"/>
      <c r="BG1465" s="100"/>
    </row>
    <row r="1466" spans="1:59" ht="12.75" customHeight="1" x14ac:dyDescent="0.2">
      <c r="A1466" s="144"/>
      <c r="B1466" s="141"/>
      <c r="C1466" s="141"/>
      <c r="D1466" s="142"/>
      <c r="E1466" s="142"/>
      <c r="F1466" s="142"/>
      <c r="G1466" s="142"/>
      <c r="H1466" s="142"/>
      <c r="I1466" s="129"/>
      <c r="J1466" s="130"/>
      <c r="K1466" s="131" t="str">
        <f t="shared" si="707"/>
        <v/>
      </c>
      <c r="L1466" s="132" t="str">
        <f t="shared" si="708"/>
        <v/>
      </c>
      <c r="M1466" s="133" t="str">
        <f t="shared" si="709"/>
        <v/>
      </c>
      <c r="N1466" s="134" t="str">
        <f>IFERROR(IF(B:B="","",IF(R1466="Beer",SUM(LOOKUP(2,1/(Rates!$B$3:$B$5&lt;=W1466)/(Rates!$C$3:$C$5&gt;=W1466),Rates!$D$3:$D$5)*(X1466/100)*W1466),IF(R1466="Refreshment Beverage",SUM(LOOKUP(2,1/(Rates!$B$7:$B$11&lt;=W1466)/(Rates!$C$7:$C$11&gt;=W1466),Rates!$D$7:$D$11)*(X1466/100)*W1466)))),"")</f>
        <v/>
      </c>
      <c r="O1466" s="134" t="str">
        <f t="shared" si="710"/>
        <v/>
      </c>
      <c r="P1466" s="116"/>
      <c r="Q1466" s="117" t="str">
        <f t="shared" si="711"/>
        <v/>
      </c>
      <c r="R1466" s="128" t="str">
        <f t="shared" si="712"/>
        <v/>
      </c>
      <c r="S1466" s="135" t="str">
        <f>IF(B1466="","",IF(R1466="Refreshment Beverage",VLOOKUP(VALUE(Q1466),Rates!G$15:L$19,2,0),VLOOKUP(VALUE(Q1466),Rates!G$4:L$12,2,0)))</f>
        <v/>
      </c>
      <c r="T1466" s="135" t="str">
        <f t="shared" si="713"/>
        <v/>
      </c>
      <c r="U1466" s="118" t="str">
        <f t="shared" si="714"/>
        <v/>
      </c>
      <c r="V1466" s="135" t="str">
        <f t="shared" si="715"/>
        <v/>
      </c>
      <c r="W1466" s="135" t="str">
        <f t="shared" si="716"/>
        <v/>
      </c>
      <c r="X1466" s="119" t="str">
        <f t="shared" si="717"/>
        <v/>
      </c>
      <c r="Y1466" s="120" t="str">
        <f>IF(B:B="","",IF(R1466="Refreshment Beverage",VLOOKUP(Q1466,Rates!G$15:L$19,6,0)*W1466,VLOOKUP(Q1466,Rates!G$4:L$12,6,0)*W1466))</f>
        <v/>
      </c>
      <c r="Z1466" s="120" t="str">
        <f t="shared" si="718"/>
        <v/>
      </c>
      <c r="AA1466" s="120" t="str">
        <f t="shared" si="719"/>
        <v/>
      </c>
      <c r="AB1466" s="136" t="str">
        <f>IF(B:B="","",IF(R1466="Refreshment Beverage","",IF(AND(R1466="Beer",Q1466=0),SUM(LOOKUP(2,1/(Rates!$B$15:$B$18&lt;=W1466)/(Rates!$C$15:$C$18&gt;=W1466),Rates!$D$15:$D$18)*W1466),VLOOKUP(VALUE(Q:Q),Rates!A:B,2,0)*W1466)))</f>
        <v/>
      </c>
      <c r="AC1466" s="136" t="str">
        <f>IF(B:B="","",IF(R1466="Refreshment Beverage","",IF(AND(R1466="Beer",Q1466=0),SUM(LOOKUP(2,1/(Rates!$B$15:$B$18&lt;=W1466)/(Rates!$C$15:$C$18&gt;=W1466),Rates!$E$15:$E$18)*W1466),VLOOKUP(VALUE(Q:Q),Rates!A:C,3,0)*W1466)))</f>
        <v/>
      </c>
      <c r="AD1466" s="137" t="str">
        <f>IFERROR(IF(B:B="","",IF(R1466="Beer","",IF(VALUE(Q1466)=0,VLOOKUP(VLOOKUP(B:B,#REF!,16,0),Rates!A:E,2,0),VLOOKUP(VALUE(Q1466),Rates!A$31:B$34,2,0)*W1466))),0)</f>
        <v/>
      </c>
      <c r="AE1466" s="121" t="str">
        <f t="shared" si="720"/>
        <v/>
      </c>
      <c r="AF1466" s="138" t="str">
        <f t="shared" si="721"/>
        <v/>
      </c>
      <c r="AG1466" s="122" t="str">
        <f t="shared" si="722"/>
        <v/>
      </c>
      <c r="AH1466" s="123" t="str">
        <f t="shared" si="723"/>
        <v/>
      </c>
      <c r="AI1466" s="139" t="str">
        <f>IF(AE:AE="","",IF(R1466="Refreshment Beverage",AK1466*(Rates!J$19/100),ROUND(SUM(AH1466*(Rates!$J$8/100)),4)))</f>
        <v/>
      </c>
      <c r="AJ1466" s="124" t="str">
        <f t="shared" si="724"/>
        <v/>
      </c>
      <c r="AK1466" s="125" t="str">
        <f t="shared" si="725"/>
        <v/>
      </c>
      <c r="AL1466" s="121" t="str">
        <f t="shared" si="726"/>
        <v/>
      </c>
      <c r="AM1466" s="138" t="str">
        <f>IF(AS1466="","",IF(R1466="Refreshment Beverage",ROUND(AS1466*Rates!K$19,4),ROUND(AO1466*(VLOOKUP(VALUE(Q1466),Rates!G$4:L$12,3,0)),4)))</f>
        <v/>
      </c>
      <c r="AN1466" s="126" t="str">
        <f>IF(AS1466="","",IF(R1466="Refreshment Beverage",AS1466*(Rates!J$19/100),MAX(AM1466,AB1466)))</f>
        <v/>
      </c>
      <c r="AO1466" s="127" t="str">
        <f t="shared" si="727"/>
        <v/>
      </c>
      <c r="AP1466" s="127" t="str">
        <f t="shared" si="728"/>
        <v/>
      </c>
      <c r="AQ1466" s="140" t="str">
        <f>IF(AS1466="","",IF(R1466="Refreshment Beverage",ROUND(SUM(VLOOKUP(Q:Q,Rates!G$15:L$19,3,0)*(AS1466-Y1466-Z1466-AA1466)),4),ROUND(SUM(Rates!$K$8*AS1466),4)))</f>
        <v/>
      </c>
      <c r="AR1466" s="139" t="str">
        <f t="shared" si="729"/>
        <v/>
      </c>
      <c r="AS1466" s="125" t="str">
        <f t="shared" si="730"/>
        <v/>
      </c>
      <c r="AT1466" s="121" t="str">
        <f t="shared" si="731"/>
        <v/>
      </c>
      <c r="AU1466" s="138" t="str">
        <f>IF(AX1466="","",IF(R1466="Refreshment Beverage",ROUND((BA1466-Y1466-Z1466-AA1466)*VLOOKUP(VALUE(Q1466),Rates!G$15:L$19,3,0),4),ROUND(AW1466*(VLOOKUP(VALUE(Q1466),Rates!G:L,3,0)),4)))</f>
        <v/>
      </c>
      <c r="AV1466" s="126" t="str">
        <f t="shared" si="732"/>
        <v/>
      </c>
      <c r="AW1466" s="127" t="str">
        <f t="shared" si="733"/>
        <v/>
      </c>
      <c r="AX1466" s="123" t="str">
        <f t="shared" si="734"/>
        <v/>
      </c>
      <c r="AY1466" s="140" t="str">
        <f>IF(AX1466="","",IF(R1466="Refreshment Beverage",ROUND(SUM(AX1466*Rates!K$19),4),ROUND(SUM(AX1466*(Rates!J$8/100)),4)))</f>
        <v/>
      </c>
      <c r="AZ1466" s="124" t="str">
        <f t="shared" si="735"/>
        <v/>
      </c>
      <c r="BA1466" s="125" t="str">
        <f t="shared" si="736"/>
        <v/>
      </c>
      <c r="BB1466" s="115"/>
      <c r="BC1466" s="143"/>
      <c r="BD1466" s="100"/>
      <c r="BE1466" s="100"/>
      <c r="BF1466" s="100"/>
      <c r="BG1466" s="100"/>
    </row>
    <row r="1467" spans="1:59" ht="12.75" customHeight="1" x14ac:dyDescent="0.2">
      <c r="A1467" s="144"/>
      <c r="B1467" s="141"/>
      <c r="C1467" s="141"/>
      <c r="D1467" s="142"/>
      <c r="E1467" s="142"/>
      <c r="F1467" s="142"/>
      <c r="G1467" s="142"/>
      <c r="H1467" s="142"/>
      <c r="I1467" s="129"/>
      <c r="J1467" s="130"/>
      <c r="K1467" s="131" t="str">
        <f t="shared" si="707"/>
        <v/>
      </c>
      <c r="L1467" s="132" t="str">
        <f t="shared" si="708"/>
        <v/>
      </c>
      <c r="M1467" s="133" t="str">
        <f t="shared" si="709"/>
        <v/>
      </c>
      <c r="N1467" s="134" t="str">
        <f>IFERROR(IF(B:B="","",IF(R1467="Beer",SUM(LOOKUP(2,1/(Rates!$B$3:$B$5&lt;=W1467)/(Rates!$C$3:$C$5&gt;=W1467),Rates!$D$3:$D$5)*(X1467/100)*W1467),IF(R1467="Refreshment Beverage",SUM(LOOKUP(2,1/(Rates!$B$7:$B$11&lt;=W1467)/(Rates!$C$7:$C$11&gt;=W1467),Rates!$D$7:$D$11)*(X1467/100)*W1467)))),"")</f>
        <v/>
      </c>
      <c r="O1467" s="134" t="str">
        <f t="shared" si="710"/>
        <v/>
      </c>
      <c r="P1467" s="116"/>
      <c r="Q1467" s="117" t="str">
        <f t="shared" si="711"/>
        <v/>
      </c>
      <c r="R1467" s="128" t="str">
        <f t="shared" si="712"/>
        <v/>
      </c>
      <c r="S1467" s="135" t="str">
        <f>IF(B1467="","",IF(R1467="Refreshment Beverage",VLOOKUP(VALUE(Q1467),Rates!G$15:L$19,2,0),VLOOKUP(VALUE(Q1467),Rates!G$4:L$12,2,0)))</f>
        <v/>
      </c>
      <c r="T1467" s="135" t="str">
        <f t="shared" si="713"/>
        <v/>
      </c>
      <c r="U1467" s="118" t="str">
        <f t="shared" si="714"/>
        <v/>
      </c>
      <c r="V1467" s="135" t="str">
        <f t="shared" si="715"/>
        <v/>
      </c>
      <c r="W1467" s="135" t="str">
        <f t="shared" si="716"/>
        <v/>
      </c>
      <c r="X1467" s="119" t="str">
        <f t="shared" si="717"/>
        <v/>
      </c>
      <c r="Y1467" s="120" t="str">
        <f>IF(B:B="","",IF(R1467="Refreshment Beverage",VLOOKUP(Q1467,Rates!G$15:L$19,6,0)*W1467,VLOOKUP(Q1467,Rates!G$4:L$12,6,0)*W1467))</f>
        <v/>
      </c>
      <c r="Z1467" s="120" t="str">
        <f t="shared" si="718"/>
        <v/>
      </c>
      <c r="AA1467" s="120" t="str">
        <f t="shared" si="719"/>
        <v/>
      </c>
      <c r="AB1467" s="136" t="str">
        <f>IF(B:B="","",IF(R1467="Refreshment Beverage","",IF(AND(R1467="Beer",Q1467=0),SUM(LOOKUP(2,1/(Rates!$B$15:$B$18&lt;=W1467)/(Rates!$C$15:$C$18&gt;=W1467),Rates!$D$15:$D$18)*W1467),VLOOKUP(VALUE(Q:Q),Rates!A:B,2,0)*W1467)))</f>
        <v/>
      </c>
      <c r="AC1467" s="136" t="str">
        <f>IF(B:B="","",IF(R1467="Refreshment Beverage","",IF(AND(R1467="Beer",Q1467=0),SUM(LOOKUP(2,1/(Rates!$B$15:$B$18&lt;=W1467)/(Rates!$C$15:$C$18&gt;=W1467),Rates!$E$15:$E$18)*W1467),VLOOKUP(VALUE(Q:Q),Rates!A:C,3,0)*W1467)))</f>
        <v/>
      </c>
      <c r="AD1467" s="137" t="str">
        <f>IFERROR(IF(B:B="","",IF(R1467="Beer","",IF(VALUE(Q1467)=0,VLOOKUP(VLOOKUP(B:B,#REF!,16,0),Rates!A:E,2,0),VLOOKUP(VALUE(Q1467),Rates!A$31:B$34,2,0)*W1467))),0)</f>
        <v/>
      </c>
      <c r="AE1467" s="121" t="str">
        <f t="shared" si="720"/>
        <v/>
      </c>
      <c r="AF1467" s="138" t="str">
        <f t="shared" si="721"/>
        <v/>
      </c>
      <c r="AG1467" s="122" t="str">
        <f t="shared" si="722"/>
        <v/>
      </c>
      <c r="AH1467" s="123" t="str">
        <f t="shared" si="723"/>
        <v/>
      </c>
      <c r="AI1467" s="139" t="str">
        <f>IF(AE:AE="","",IF(R1467="Refreshment Beverage",AK1467*(Rates!J$19/100),ROUND(SUM(AH1467*(Rates!$J$8/100)),4)))</f>
        <v/>
      </c>
      <c r="AJ1467" s="124" t="str">
        <f t="shared" si="724"/>
        <v/>
      </c>
      <c r="AK1467" s="125" t="str">
        <f t="shared" si="725"/>
        <v/>
      </c>
      <c r="AL1467" s="121" t="str">
        <f t="shared" si="726"/>
        <v/>
      </c>
      <c r="AM1467" s="138" t="str">
        <f>IF(AS1467="","",IF(R1467="Refreshment Beverage",ROUND(AS1467*Rates!K$19,4),ROUND(AO1467*(VLOOKUP(VALUE(Q1467),Rates!G$4:L$12,3,0)),4)))</f>
        <v/>
      </c>
      <c r="AN1467" s="126" t="str">
        <f>IF(AS1467="","",IF(R1467="Refreshment Beverage",AS1467*(Rates!J$19/100),MAX(AM1467,AB1467)))</f>
        <v/>
      </c>
      <c r="AO1467" s="127" t="str">
        <f t="shared" si="727"/>
        <v/>
      </c>
      <c r="AP1467" s="127" t="str">
        <f t="shared" si="728"/>
        <v/>
      </c>
      <c r="AQ1467" s="140" t="str">
        <f>IF(AS1467="","",IF(R1467="Refreshment Beverage",ROUND(SUM(VLOOKUP(Q:Q,Rates!G$15:L$19,3,0)*(AS1467-Y1467-Z1467-AA1467)),4),ROUND(SUM(Rates!$K$8*AS1467),4)))</f>
        <v/>
      </c>
      <c r="AR1467" s="139" t="str">
        <f t="shared" si="729"/>
        <v/>
      </c>
      <c r="AS1467" s="125" t="str">
        <f t="shared" si="730"/>
        <v/>
      </c>
      <c r="AT1467" s="121" t="str">
        <f t="shared" si="731"/>
        <v/>
      </c>
      <c r="AU1467" s="138" t="str">
        <f>IF(AX1467="","",IF(R1467="Refreshment Beverage",ROUND((BA1467-Y1467-Z1467-AA1467)*VLOOKUP(VALUE(Q1467),Rates!G$15:L$19,3,0),4),ROUND(AW1467*(VLOOKUP(VALUE(Q1467),Rates!G:L,3,0)),4)))</f>
        <v/>
      </c>
      <c r="AV1467" s="126" t="str">
        <f t="shared" si="732"/>
        <v/>
      </c>
      <c r="AW1467" s="127" t="str">
        <f t="shared" si="733"/>
        <v/>
      </c>
      <c r="AX1467" s="123" t="str">
        <f t="shared" si="734"/>
        <v/>
      </c>
      <c r="AY1467" s="140" t="str">
        <f>IF(AX1467="","",IF(R1467="Refreshment Beverage",ROUND(SUM(AX1467*Rates!K$19),4),ROUND(SUM(AX1467*(Rates!J$8/100)),4)))</f>
        <v/>
      </c>
      <c r="AZ1467" s="124" t="str">
        <f t="shared" si="735"/>
        <v/>
      </c>
      <c r="BA1467" s="125" t="str">
        <f t="shared" si="736"/>
        <v/>
      </c>
      <c r="BB1467" s="115"/>
      <c r="BC1467" s="143"/>
      <c r="BD1467" s="100"/>
      <c r="BE1467" s="100"/>
      <c r="BF1467" s="100"/>
      <c r="BG1467" s="100"/>
    </row>
    <row r="1468" spans="1:59" ht="12.75" customHeight="1" x14ac:dyDescent="0.2">
      <c r="A1468" s="144"/>
      <c r="B1468" s="141"/>
      <c r="C1468" s="141"/>
      <c r="D1468" s="142"/>
      <c r="E1468" s="142"/>
      <c r="F1468" s="142"/>
      <c r="G1468" s="142"/>
      <c r="H1468" s="142"/>
      <c r="I1468" s="129"/>
      <c r="J1468" s="130"/>
      <c r="K1468" s="131" t="str">
        <f t="shared" si="707"/>
        <v/>
      </c>
      <c r="L1468" s="132" t="str">
        <f t="shared" si="708"/>
        <v/>
      </c>
      <c r="M1468" s="133" t="str">
        <f t="shared" si="709"/>
        <v/>
      </c>
      <c r="N1468" s="134" t="str">
        <f>IFERROR(IF(B:B="","",IF(R1468="Beer",SUM(LOOKUP(2,1/(Rates!$B$3:$B$5&lt;=W1468)/(Rates!$C$3:$C$5&gt;=W1468),Rates!$D$3:$D$5)*(X1468/100)*W1468),IF(R1468="Refreshment Beverage",SUM(LOOKUP(2,1/(Rates!$B$7:$B$11&lt;=W1468)/(Rates!$C$7:$C$11&gt;=W1468),Rates!$D$7:$D$11)*(X1468/100)*W1468)))),"")</f>
        <v/>
      </c>
      <c r="O1468" s="134" t="str">
        <f t="shared" si="710"/>
        <v/>
      </c>
      <c r="P1468" s="116"/>
      <c r="Q1468" s="117" t="str">
        <f t="shared" si="711"/>
        <v/>
      </c>
      <c r="R1468" s="128" t="str">
        <f t="shared" si="712"/>
        <v/>
      </c>
      <c r="S1468" s="135" t="str">
        <f>IF(B1468="","",IF(R1468="Refreshment Beverage",VLOOKUP(VALUE(Q1468),Rates!G$15:L$19,2,0),VLOOKUP(VALUE(Q1468),Rates!G$4:L$12,2,0)))</f>
        <v/>
      </c>
      <c r="T1468" s="135" t="str">
        <f t="shared" si="713"/>
        <v/>
      </c>
      <c r="U1468" s="118" t="str">
        <f t="shared" si="714"/>
        <v/>
      </c>
      <c r="V1468" s="135" t="str">
        <f t="shared" si="715"/>
        <v/>
      </c>
      <c r="W1468" s="135" t="str">
        <f t="shared" si="716"/>
        <v/>
      </c>
      <c r="X1468" s="119" t="str">
        <f t="shared" si="717"/>
        <v/>
      </c>
      <c r="Y1468" s="120" t="str">
        <f>IF(B:B="","",IF(R1468="Refreshment Beverage",VLOOKUP(Q1468,Rates!G$15:L$19,6,0)*W1468,VLOOKUP(Q1468,Rates!G$4:L$12,6,0)*W1468))</f>
        <v/>
      </c>
      <c r="Z1468" s="120" t="str">
        <f t="shared" si="718"/>
        <v/>
      </c>
      <c r="AA1468" s="120" t="str">
        <f t="shared" si="719"/>
        <v/>
      </c>
      <c r="AB1468" s="136" t="str">
        <f>IF(B:B="","",IF(R1468="Refreshment Beverage","",IF(AND(R1468="Beer",Q1468=0),SUM(LOOKUP(2,1/(Rates!$B$15:$B$18&lt;=W1468)/(Rates!$C$15:$C$18&gt;=W1468),Rates!$D$15:$D$18)*W1468),VLOOKUP(VALUE(Q:Q),Rates!A:B,2,0)*W1468)))</f>
        <v/>
      </c>
      <c r="AC1468" s="136" t="str">
        <f>IF(B:B="","",IF(R1468="Refreshment Beverage","",IF(AND(R1468="Beer",Q1468=0),SUM(LOOKUP(2,1/(Rates!$B$15:$B$18&lt;=W1468)/(Rates!$C$15:$C$18&gt;=W1468),Rates!$E$15:$E$18)*W1468),VLOOKUP(VALUE(Q:Q),Rates!A:C,3,0)*W1468)))</f>
        <v/>
      </c>
      <c r="AD1468" s="137" t="str">
        <f>IFERROR(IF(B:B="","",IF(R1468="Beer","",IF(VALUE(Q1468)=0,VLOOKUP(VLOOKUP(B:B,#REF!,16,0),Rates!A:E,2,0),VLOOKUP(VALUE(Q1468),Rates!A$31:B$34,2,0)*W1468))),0)</f>
        <v/>
      </c>
      <c r="AE1468" s="121" t="str">
        <f t="shared" si="720"/>
        <v/>
      </c>
      <c r="AF1468" s="138" t="str">
        <f t="shared" si="721"/>
        <v/>
      </c>
      <c r="AG1468" s="122" t="str">
        <f t="shared" si="722"/>
        <v/>
      </c>
      <c r="AH1468" s="123" t="str">
        <f t="shared" si="723"/>
        <v/>
      </c>
      <c r="AI1468" s="139" t="str">
        <f>IF(AE:AE="","",IF(R1468="Refreshment Beverage",AK1468*(Rates!J$19/100),ROUND(SUM(AH1468*(Rates!$J$8/100)),4)))</f>
        <v/>
      </c>
      <c r="AJ1468" s="124" t="str">
        <f t="shared" si="724"/>
        <v/>
      </c>
      <c r="AK1468" s="125" t="str">
        <f t="shared" si="725"/>
        <v/>
      </c>
      <c r="AL1468" s="121" t="str">
        <f t="shared" si="726"/>
        <v/>
      </c>
      <c r="AM1468" s="138" t="str">
        <f>IF(AS1468="","",IF(R1468="Refreshment Beverage",ROUND(AS1468*Rates!K$19,4),ROUND(AO1468*(VLOOKUP(VALUE(Q1468),Rates!G$4:L$12,3,0)),4)))</f>
        <v/>
      </c>
      <c r="AN1468" s="126" t="str">
        <f>IF(AS1468="","",IF(R1468="Refreshment Beverage",AS1468*(Rates!J$19/100),MAX(AM1468,AB1468)))</f>
        <v/>
      </c>
      <c r="AO1468" s="127" t="str">
        <f t="shared" si="727"/>
        <v/>
      </c>
      <c r="AP1468" s="127" t="str">
        <f t="shared" si="728"/>
        <v/>
      </c>
      <c r="AQ1468" s="140" t="str">
        <f>IF(AS1468="","",IF(R1468="Refreshment Beverage",ROUND(SUM(VLOOKUP(Q:Q,Rates!G$15:L$19,3,0)*(AS1468-Y1468-Z1468-AA1468)),4),ROUND(SUM(Rates!$K$8*AS1468),4)))</f>
        <v/>
      </c>
      <c r="AR1468" s="139" t="str">
        <f t="shared" si="729"/>
        <v/>
      </c>
      <c r="AS1468" s="125" t="str">
        <f t="shared" si="730"/>
        <v/>
      </c>
      <c r="AT1468" s="121" t="str">
        <f t="shared" si="731"/>
        <v/>
      </c>
      <c r="AU1468" s="138" t="str">
        <f>IF(AX1468="","",IF(R1468="Refreshment Beverage",ROUND((BA1468-Y1468-Z1468-AA1468)*VLOOKUP(VALUE(Q1468),Rates!G$15:L$19,3,0),4),ROUND(AW1468*(VLOOKUP(VALUE(Q1468),Rates!G:L,3,0)),4)))</f>
        <v/>
      </c>
      <c r="AV1468" s="126" t="str">
        <f t="shared" si="732"/>
        <v/>
      </c>
      <c r="AW1468" s="127" t="str">
        <f t="shared" si="733"/>
        <v/>
      </c>
      <c r="AX1468" s="123" t="str">
        <f t="shared" si="734"/>
        <v/>
      </c>
      <c r="AY1468" s="140" t="str">
        <f>IF(AX1468="","",IF(R1468="Refreshment Beverage",ROUND(SUM(AX1468*Rates!K$19),4),ROUND(SUM(AX1468*(Rates!J$8/100)),4)))</f>
        <v/>
      </c>
      <c r="AZ1468" s="124" t="str">
        <f t="shared" si="735"/>
        <v/>
      </c>
      <c r="BA1468" s="125" t="str">
        <f t="shared" si="736"/>
        <v/>
      </c>
      <c r="BB1468" s="115"/>
      <c r="BC1468" s="143"/>
      <c r="BD1468" s="100"/>
      <c r="BE1468" s="100"/>
      <c r="BF1468" s="100"/>
      <c r="BG1468" s="100"/>
    </row>
    <row r="1469" spans="1:59" ht="12.75" customHeight="1" x14ac:dyDescent="0.2">
      <c r="A1469" s="144"/>
      <c r="B1469" s="141"/>
      <c r="C1469" s="141"/>
      <c r="D1469" s="142"/>
      <c r="E1469" s="142"/>
      <c r="F1469" s="142"/>
      <c r="G1469" s="142"/>
      <c r="H1469" s="142"/>
      <c r="I1469" s="129"/>
      <c r="J1469" s="130"/>
      <c r="K1469" s="131" t="str">
        <f t="shared" si="707"/>
        <v/>
      </c>
      <c r="L1469" s="132" t="str">
        <f t="shared" si="708"/>
        <v/>
      </c>
      <c r="M1469" s="133" t="str">
        <f t="shared" si="709"/>
        <v/>
      </c>
      <c r="N1469" s="134" t="str">
        <f>IFERROR(IF(B:B="","",IF(R1469="Beer",SUM(LOOKUP(2,1/(Rates!$B$3:$B$5&lt;=W1469)/(Rates!$C$3:$C$5&gt;=W1469),Rates!$D$3:$D$5)*(X1469/100)*W1469),IF(R1469="Refreshment Beverage",SUM(LOOKUP(2,1/(Rates!$B$7:$B$11&lt;=W1469)/(Rates!$C$7:$C$11&gt;=W1469),Rates!$D$7:$D$11)*(X1469/100)*W1469)))),"")</f>
        <v/>
      </c>
      <c r="O1469" s="134" t="str">
        <f t="shared" si="710"/>
        <v/>
      </c>
      <c r="P1469" s="116"/>
      <c r="Q1469" s="117" t="str">
        <f t="shared" si="711"/>
        <v/>
      </c>
      <c r="R1469" s="128" t="str">
        <f t="shared" si="712"/>
        <v/>
      </c>
      <c r="S1469" s="135" t="str">
        <f>IF(B1469="","",IF(R1469="Refreshment Beverage",VLOOKUP(VALUE(Q1469),Rates!G$15:L$19,2,0),VLOOKUP(VALUE(Q1469),Rates!G$4:L$12,2,0)))</f>
        <v/>
      </c>
      <c r="T1469" s="135" t="str">
        <f t="shared" si="713"/>
        <v/>
      </c>
      <c r="U1469" s="118" t="str">
        <f t="shared" si="714"/>
        <v/>
      </c>
      <c r="V1469" s="135" t="str">
        <f t="shared" si="715"/>
        <v/>
      </c>
      <c r="W1469" s="135" t="str">
        <f t="shared" si="716"/>
        <v/>
      </c>
      <c r="X1469" s="119" t="str">
        <f t="shared" si="717"/>
        <v/>
      </c>
      <c r="Y1469" s="120" t="str">
        <f>IF(B:B="","",IF(R1469="Refreshment Beverage",VLOOKUP(Q1469,Rates!G$15:L$19,6,0)*W1469,VLOOKUP(Q1469,Rates!G$4:L$12,6,0)*W1469))</f>
        <v/>
      </c>
      <c r="Z1469" s="120" t="str">
        <f t="shared" si="718"/>
        <v/>
      </c>
      <c r="AA1469" s="120" t="str">
        <f t="shared" si="719"/>
        <v/>
      </c>
      <c r="AB1469" s="136" t="str">
        <f>IF(B:B="","",IF(R1469="Refreshment Beverage","",IF(AND(R1469="Beer",Q1469=0),SUM(LOOKUP(2,1/(Rates!$B$15:$B$18&lt;=W1469)/(Rates!$C$15:$C$18&gt;=W1469),Rates!$D$15:$D$18)*W1469),VLOOKUP(VALUE(Q:Q),Rates!A:B,2,0)*W1469)))</f>
        <v/>
      </c>
      <c r="AC1469" s="136" t="str">
        <f>IF(B:B="","",IF(R1469="Refreshment Beverage","",IF(AND(R1469="Beer",Q1469=0),SUM(LOOKUP(2,1/(Rates!$B$15:$B$18&lt;=W1469)/(Rates!$C$15:$C$18&gt;=W1469),Rates!$E$15:$E$18)*W1469),VLOOKUP(VALUE(Q:Q),Rates!A:C,3,0)*W1469)))</f>
        <v/>
      </c>
      <c r="AD1469" s="137" t="str">
        <f>IFERROR(IF(B:B="","",IF(R1469="Beer","",IF(VALUE(Q1469)=0,VLOOKUP(VLOOKUP(B:B,#REF!,16,0),Rates!A:E,2,0),VLOOKUP(VALUE(Q1469),Rates!A$31:B$34,2,0)*W1469))),0)</f>
        <v/>
      </c>
      <c r="AE1469" s="121" t="str">
        <f t="shared" si="720"/>
        <v/>
      </c>
      <c r="AF1469" s="138" t="str">
        <f t="shared" si="721"/>
        <v/>
      </c>
      <c r="AG1469" s="122" t="str">
        <f t="shared" si="722"/>
        <v/>
      </c>
      <c r="AH1469" s="123" t="str">
        <f t="shared" si="723"/>
        <v/>
      </c>
      <c r="AI1469" s="139" t="str">
        <f>IF(AE:AE="","",IF(R1469="Refreshment Beverage",AK1469*(Rates!J$19/100),ROUND(SUM(AH1469*(Rates!$J$8/100)),4)))</f>
        <v/>
      </c>
      <c r="AJ1469" s="124" t="str">
        <f t="shared" si="724"/>
        <v/>
      </c>
      <c r="AK1469" s="125" t="str">
        <f t="shared" si="725"/>
        <v/>
      </c>
      <c r="AL1469" s="121" t="str">
        <f t="shared" si="726"/>
        <v/>
      </c>
      <c r="AM1469" s="138" t="str">
        <f>IF(AS1469="","",IF(R1469="Refreshment Beverage",ROUND(AS1469*Rates!K$19,4),ROUND(AO1469*(VLOOKUP(VALUE(Q1469),Rates!G$4:L$12,3,0)),4)))</f>
        <v/>
      </c>
      <c r="AN1469" s="126" t="str">
        <f>IF(AS1469="","",IF(R1469="Refreshment Beverage",AS1469*(Rates!J$19/100),MAX(AM1469,AB1469)))</f>
        <v/>
      </c>
      <c r="AO1469" s="127" t="str">
        <f t="shared" si="727"/>
        <v/>
      </c>
      <c r="AP1469" s="127" t="str">
        <f t="shared" si="728"/>
        <v/>
      </c>
      <c r="AQ1469" s="140" t="str">
        <f>IF(AS1469="","",IF(R1469="Refreshment Beverage",ROUND(SUM(VLOOKUP(Q:Q,Rates!G$15:L$19,3,0)*(AS1469-Y1469-Z1469-AA1469)),4),ROUND(SUM(Rates!$K$8*AS1469),4)))</f>
        <v/>
      </c>
      <c r="AR1469" s="139" t="str">
        <f t="shared" si="729"/>
        <v/>
      </c>
      <c r="AS1469" s="125" t="str">
        <f t="shared" si="730"/>
        <v/>
      </c>
      <c r="AT1469" s="121" t="str">
        <f t="shared" si="731"/>
        <v/>
      </c>
      <c r="AU1469" s="138" t="str">
        <f>IF(AX1469="","",IF(R1469="Refreshment Beverage",ROUND((BA1469-Y1469-Z1469-AA1469)*VLOOKUP(VALUE(Q1469),Rates!G$15:L$19,3,0),4),ROUND(AW1469*(VLOOKUP(VALUE(Q1469),Rates!G:L,3,0)),4)))</f>
        <v/>
      </c>
      <c r="AV1469" s="126" t="str">
        <f t="shared" si="732"/>
        <v/>
      </c>
      <c r="AW1469" s="127" t="str">
        <f t="shared" si="733"/>
        <v/>
      </c>
      <c r="AX1469" s="123" t="str">
        <f t="shared" si="734"/>
        <v/>
      </c>
      <c r="AY1469" s="140" t="str">
        <f>IF(AX1469="","",IF(R1469="Refreshment Beverage",ROUND(SUM(AX1469*Rates!K$19),4),ROUND(SUM(AX1469*(Rates!J$8/100)),4)))</f>
        <v/>
      </c>
      <c r="AZ1469" s="124" t="str">
        <f t="shared" si="735"/>
        <v/>
      </c>
      <c r="BA1469" s="125" t="str">
        <f t="shared" si="736"/>
        <v/>
      </c>
      <c r="BB1469" s="115"/>
      <c r="BC1469" s="143"/>
      <c r="BD1469" s="100"/>
      <c r="BE1469" s="100"/>
      <c r="BF1469" s="100"/>
      <c r="BG1469" s="100"/>
    </row>
    <row r="1470" spans="1:59" ht="12.75" customHeight="1" x14ac:dyDescent="0.2">
      <c r="A1470" s="144"/>
      <c r="B1470" s="141"/>
      <c r="C1470" s="141"/>
      <c r="D1470" s="142"/>
      <c r="E1470" s="142"/>
      <c r="F1470" s="142"/>
      <c r="G1470" s="142"/>
      <c r="H1470" s="142"/>
      <c r="I1470" s="129"/>
      <c r="J1470" s="130"/>
      <c r="K1470" s="131" t="str">
        <f t="shared" si="707"/>
        <v/>
      </c>
      <c r="L1470" s="132" t="str">
        <f t="shared" si="708"/>
        <v/>
      </c>
      <c r="M1470" s="133" t="str">
        <f t="shared" si="709"/>
        <v/>
      </c>
      <c r="N1470" s="134" t="str">
        <f>IFERROR(IF(B:B="","",IF(R1470="Beer",SUM(LOOKUP(2,1/(Rates!$B$3:$B$5&lt;=W1470)/(Rates!$C$3:$C$5&gt;=W1470),Rates!$D$3:$D$5)*(X1470/100)*W1470),IF(R1470="Refreshment Beverage",SUM(LOOKUP(2,1/(Rates!$B$7:$B$11&lt;=W1470)/(Rates!$C$7:$C$11&gt;=W1470),Rates!$D$7:$D$11)*(X1470/100)*W1470)))),"")</f>
        <v/>
      </c>
      <c r="O1470" s="134" t="str">
        <f t="shared" si="710"/>
        <v/>
      </c>
      <c r="P1470" s="116"/>
      <c r="Q1470" s="117" t="str">
        <f t="shared" si="711"/>
        <v/>
      </c>
      <c r="R1470" s="128" t="str">
        <f t="shared" si="712"/>
        <v/>
      </c>
      <c r="S1470" s="135" t="str">
        <f>IF(B1470="","",IF(R1470="Refreshment Beverage",VLOOKUP(VALUE(Q1470),Rates!G$15:L$19,2,0),VLOOKUP(VALUE(Q1470),Rates!G$4:L$12,2,0)))</f>
        <v/>
      </c>
      <c r="T1470" s="135" t="str">
        <f t="shared" si="713"/>
        <v/>
      </c>
      <c r="U1470" s="118" t="str">
        <f t="shared" si="714"/>
        <v/>
      </c>
      <c r="V1470" s="135" t="str">
        <f t="shared" si="715"/>
        <v/>
      </c>
      <c r="W1470" s="135" t="str">
        <f t="shared" si="716"/>
        <v/>
      </c>
      <c r="X1470" s="119" t="str">
        <f t="shared" si="717"/>
        <v/>
      </c>
      <c r="Y1470" s="120" t="str">
        <f>IF(B:B="","",IF(R1470="Refreshment Beverage",VLOOKUP(Q1470,Rates!G$15:L$19,6,0)*W1470,VLOOKUP(Q1470,Rates!G$4:L$12,6,0)*W1470))</f>
        <v/>
      </c>
      <c r="Z1470" s="120" t="str">
        <f t="shared" si="718"/>
        <v/>
      </c>
      <c r="AA1470" s="120" t="str">
        <f t="shared" si="719"/>
        <v/>
      </c>
      <c r="AB1470" s="136" t="str">
        <f>IF(B:B="","",IF(R1470="Refreshment Beverage","",IF(AND(R1470="Beer",Q1470=0),SUM(LOOKUP(2,1/(Rates!$B$15:$B$18&lt;=W1470)/(Rates!$C$15:$C$18&gt;=W1470),Rates!$D$15:$D$18)*W1470),VLOOKUP(VALUE(Q:Q),Rates!A:B,2,0)*W1470)))</f>
        <v/>
      </c>
      <c r="AC1470" s="136" t="str">
        <f>IF(B:B="","",IF(R1470="Refreshment Beverage","",IF(AND(R1470="Beer",Q1470=0),SUM(LOOKUP(2,1/(Rates!$B$15:$B$18&lt;=W1470)/(Rates!$C$15:$C$18&gt;=W1470),Rates!$E$15:$E$18)*W1470),VLOOKUP(VALUE(Q:Q),Rates!A:C,3,0)*W1470)))</f>
        <v/>
      </c>
      <c r="AD1470" s="137" t="str">
        <f>IFERROR(IF(B:B="","",IF(R1470="Beer","",IF(VALUE(Q1470)=0,VLOOKUP(VLOOKUP(B:B,#REF!,16,0),Rates!A:E,2,0),VLOOKUP(VALUE(Q1470),Rates!A$31:B$34,2,0)*W1470))),0)</f>
        <v/>
      </c>
      <c r="AE1470" s="121" t="str">
        <f t="shared" si="720"/>
        <v/>
      </c>
      <c r="AF1470" s="138" t="str">
        <f t="shared" si="721"/>
        <v/>
      </c>
      <c r="AG1470" s="122" t="str">
        <f t="shared" si="722"/>
        <v/>
      </c>
      <c r="AH1470" s="123" t="str">
        <f t="shared" si="723"/>
        <v/>
      </c>
      <c r="AI1470" s="139" t="str">
        <f>IF(AE:AE="","",IF(R1470="Refreshment Beverage",AK1470*(Rates!J$19/100),ROUND(SUM(AH1470*(Rates!$J$8/100)),4)))</f>
        <v/>
      </c>
      <c r="AJ1470" s="124" t="str">
        <f t="shared" si="724"/>
        <v/>
      </c>
      <c r="AK1470" s="125" t="str">
        <f t="shared" si="725"/>
        <v/>
      </c>
      <c r="AL1470" s="121" t="str">
        <f t="shared" si="726"/>
        <v/>
      </c>
      <c r="AM1470" s="138" t="str">
        <f>IF(AS1470="","",IF(R1470="Refreshment Beverage",ROUND(AS1470*Rates!K$19,4),ROUND(AO1470*(VLOOKUP(VALUE(Q1470),Rates!G$4:L$12,3,0)),4)))</f>
        <v/>
      </c>
      <c r="AN1470" s="126" t="str">
        <f>IF(AS1470="","",IF(R1470="Refreshment Beverage",AS1470*(Rates!J$19/100),MAX(AM1470,AB1470)))</f>
        <v/>
      </c>
      <c r="AO1470" s="127" t="str">
        <f t="shared" si="727"/>
        <v/>
      </c>
      <c r="AP1470" s="127" t="str">
        <f t="shared" si="728"/>
        <v/>
      </c>
      <c r="AQ1470" s="140" t="str">
        <f>IF(AS1470="","",IF(R1470="Refreshment Beverage",ROUND(SUM(VLOOKUP(Q:Q,Rates!G$15:L$19,3,0)*(AS1470-Y1470-Z1470-AA1470)),4),ROUND(SUM(Rates!$K$8*AS1470),4)))</f>
        <v/>
      </c>
      <c r="AR1470" s="139" t="str">
        <f t="shared" si="729"/>
        <v/>
      </c>
      <c r="AS1470" s="125" t="str">
        <f t="shared" si="730"/>
        <v/>
      </c>
      <c r="AT1470" s="121" t="str">
        <f t="shared" si="731"/>
        <v/>
      </c>
      <c r="AU1470" s="138" t="str">
        <f>IF(AX1470="","",IF(R1470="Refreshment Beverage",ROUND((BA1470-Y1470-Z1470-AA1470)*VLOOKUP(VALUE(Q1470),Rates!G$15:L$19,3,0),4),ROUND(AW1470*(VLOOKUP(VALUE(Q1470),Rates!G:L,3,0)),4)))</f>
        <v/>
      </c>
      <c r="AV1470" s="126" t="str">
        <f t="shared" si="732"/>
        <v/>
      </c>
      <c r="AW1470" s="127" t="str">
        <f t="shared" si="733"/>
        <v/>
      </c>
      <c r="AX1470" s="123" t="str">
        <f t="shared" si="734"/>
        <v/>
      </c>
      <c r="AY1470" s="140" t="str">
        <f>IF(AX1470="","",IF(R1470="Refreshment Beverage",ROUND(SUM(AX1470*Rates!K$19),4),ROUND(SUM(AX1470*(Rates!J$8/100)),4)))</f>
        <v/>
      </c>
      <c r="AZ1470" s="124" t="str">
        <f t="shared" si="735"/>
        <v/>
      </c>
      <c r="BA1470" s="125" t="str">
        <f t="shared" si="736"/>
        <v/>
      </c>
      <c r="BB1470" s="115"/>
      <c r="BC1470" s="143"/>
      <c r="BD1470" s="100"/>
      <c r="BE1470" s="100"/>
      <c r="BF1470" s="100"/>
      <c r="BG1470" s="100"/>
    </row>
    <row r="1471" spans="1:59" ht="12.75" customHeight="1" x14ac:dyDescent="0.2">
      <c r="A1471" s="144"/>
      <c r="B1471" s="141"/>
      <c r="C1471" s="141"/>
      <c r="D1471" s="142"/>
      <c r="E1471" s="142"/>
      <c r="F1471" s="142"/>
      <c r="G1471" s="142"/>
      <c r="H1471" s="142"/>
      <c r="I1471" s="129"/>
      <c r="J1471" s="130"/>
      <c r="K1471" s="131" t="str">
        <f t="shared" si="707"/>
        <v/>
      </c>
      <c r="L1471" s="132" t="str">
        <f t="shared" si="708"/>
        <v/>
      </c>
      <c r="M1471" s="133" t="str">
        <f t="shared" si="709"/>
        <v/>
      </c>
      <c r="N1471" s="134" t="str">
        <f>IFERROR(IF(B:B="","",IF(R1471="Beer",SUM(LOOKUP(2,1/(Rates!$B$3:$B$5&lt;=W1471)/(Rates!$C$3:$C$5&gt;=W1471),Rates!$D$3:$D$5)*(X1471/100)*W1471),IF(R1471="Refreshment Beverage",SUM(LOOKUP(2,1/(Rates!$B$7:$B$11&lt;=W1471)/(Rates!$C$7:$C$11&gt;=W1471),Rates!$D$7:$D$11)*(X1471/100)*W1471)))),"")</f>
        <v/>
      </c>
      <c r="O1471" s="134" t="str">
        <f t="shared" si="710"/>
        <v/>
      </c>
      <c r="P1471" s="116"/>
      <c r="Q1471" s="117" t="str">
        <f t="shared" si="711"/>
        <v/>
      </c>
      <c r="R1471" s="128" t="str">
        <f t="shared" si="712"/>
        <v/>
      </c>
      <c r="S1471" s="135" t="str">
        <f>IF(B1471="","",IF(R1471="Refreshment Beverage",VLOOKUP(VALUE(Q1471),Rates!G$15:L$19,2,0),VLOOKUP(VALUE(Q1471),Rates!G$4:L$12,2,0)))</f>
        <v/>
      </c>
      <c r="T1471" s="135" t="str">
        <f t="shared" si="713"/>
        <v/>
      </c>
      <c r="U1471" s="118" t="str">
        <f t="shared" si="714"/>
        <v/>
      </c>
      <c r="V1471" s="135" t="str">
        <f t="shared" si="715"/>
        <v/>
      </c>
      <c r="W1471" s="135" t="str">
        <f t="shared" si="716"/>
        <v/>
      </c>
      <c r="X1471" s="119" t="str">
        <f t="shared" si="717"/>
        <v/>
      </c>
      <c r="Y1471" s="120" t="str">
        <f>IF(B:B="","",IF(R1471="Refreshment Beverage",VLOOKUP(Q1471,Rates!G$15:L$19,6,0)*W1471,VLOOKUP(Q1471,Rates!G$4:L$12,6,0)*W1471))</f>
        <v/>
      </c>
      <c r="Z1471" s="120" t="str">
        <f t="shared" si="718"/>
        <v/>
      </c>
      <c r="AA1471" s="120" t="str">
        <f t="shared" si="719"/>
        <v/>
      </c>
      <c r="AB1471" s="136" t="str">
        <f>IF(B:B="","",IF(R1471="Refreshment Beverage","",IF(AND(R1471="Beer",Q1471=0),SUM(LOOKUP(2,1/(Rates!$B$15:$B$18&lt;=W1471)/(Rates!$C$15:$C$18&gt;=W1471),Rates!$D$15:$D$18)*W1471),VLOOKUP(VALUE(Q:Q),Rates!A:B,2,0)*W1471)))</f>
        <v/>
      </c>
      <c r="AC1471" s="136" t="str">
        <f>IF(B:B="","",IF(R1471="Refreshment Beverage","",IF(AND(R1471="Beer",Q1471=0),SUM(LOOKUP(2,1/(Rates!$B$15:$B$18&lt;=W1471)/(Rates!$C$15:$C$18&gt;=W1471),Rates!$E$15:$E$18)*W1471),VLOOKUP(VALUE(Q:Q),Rates!A:C,3,0)*W1471)))</f>
        <v/>
      </c>
      <c r="AD1471" s="137" t="str">
        <f>IFERROR(IF(B:B="","",IF(R1471="Beer","",IF(VALUE(Q1471)=0,VLOOKUP(VLOOKUP(B:B,#REF!,16,0),Rates!A:E,2,0),VLOOKUP(VALUE(Q1471),Rates!A$31:B$34,2,0)*W1471))),0)</f>
        <v/>
      </c>
      <c r="AE1471" s="121" t="str">
        <f t="shared" si="720"/>
        <v/>
      </c>
      <c r="AF1471" s="138" t="str">
        <f t="shared" si="721"/>
        <v/>
      </c>
      <c r="AG1471" s="122" t="str">
        <f t="shared" si="722"/>
        <v/>
      </c>
      <c r="AH1471" s="123" t="str">
        <f t="shared" si="723"/>
        <v/>
      </c>
      <c r="AI1471" s="139" t="str">
        <f>IF(AE:AE="","",IF(R1471="Refreshment Beverage",AK1471*(Rates!J$19/100),ROUND(SUM(AH1471*(Rates!$J$8/100)),4)))</f>
        <v/>
      </c>
      <c r="AJ1471" s="124" t="str">
        <f t="shared" si="724"/>
        <v/>
      </c>
      <c r="AK1471" s="125" t="str">
        <f t="shared" si="725"/>
        <v/>
      </c>
      <c r="AL1471" s="121" t="str">
        <f t="shared" si="726"/>
        <v/>
      </c>
      <c r="AM1471" s="138" t="str">
        <f>IF(AS1471="","",IF(R1471="Refreshment Beverage",ROUND(AS1471*Rates!K$19,4),ROUND(AO1471*(VLOOKUP(VALUE(Q1471),Rates!G$4:L$12,3,0)),4)))</f>
        <v/>
      </c>
      <c r="AN1471" s="126" t="str">
        <f>IF(AS1471="","",IF(R1471="Refreshment Beverage",AS1471*(Rates!J$19/100),MAX(AM1471,AB1471)))</f>
        <v/>
      </c>
      <c r="AO1471" s="127" t="str">
        <f t="shared" si="727"/>
        <v/>
      </c>
      <c r="AP1471" s="127" t="str">
        <f t="shared" si="728"/>
        <v/>
      </c>
      <c r="AQ1471" s="140" t="str">
        <f>IF(AS1471="","",IF(R1471="Refreshment Beverage",ROUND(SUM(VLOOKUP(Q:Q,Rates!G$15:L$19,3,0)*(AS1471-Y1471-Z1471-AA1471)),4),ROUND(SUM(Rates!$K$8*AS1471),4)))</f>
        <v/>
      </c>
      <c r="AR1471" s="139" t="str">
        <f t="shared" si="729"/>
        <v/>
      </c>
      <c r="AS1471" s="125" t="str">
        <f t="shared" si="730"/>
        <v/>
      </c>
      <c r="AT1471" s="121" t="str">
        <f t="shared" si="731"/>
        <v/>
      </c>
      <c r="AU1471" s="138" t="str">
        <f>IF(AX1471="","",IF(R1471="Refreshment Beverage",ROUND((BA1471-Y1471-Z1471-AA1471)*VLOOKUP(VALUE(Q1471),Rates!G$15:L$19,3,0),4),ROUND(AW1471*(VLOOKUP(VALUE(Q1471),Rates!G:L,3,0)),4)))</f>
        <v/>
      </c>
      <c r="AV1471" s="126" t="str">
        <f t="shared" si="732"/>
        <v/>
      </c>
      <c r="AW1471" s="127" t="str">
        <f t="shared" si="733"/>
        <v/>
      </c>
      <c r="AX1471" s="123" t="str">
        <f t="shared" si="734"/>
        <v/>
      </c>
      <c r="AY1471" s="140" t="str">
        <f>IF(AX1471="","",IF(R1471="Refreshment Beverage",ROUND(SUM(AX1471*Rates!K$19),4),ROUND(SUM(AX1471*(Rates!J$8/100)),4)))</f>
        <v/>
      </c>
      <c r="AZ1471" s="124" t="str">
        <f t="shared" si="735"/>
        <v/>
      </c>
      <c r="BA1471" s="125" t="str">
        <f t="shared" si="736"/>
        <v/>
      </c>
      <c r="BB1471" s="115"/>
      <c r="BC1471" s="143"/>
      <c r="BD1471" s="100"/>
      <c r="BE1471" s="100"/>
      <c r="BF1471" s="100"/>
      <c r="BG1471" s="100"/>
    </row>
    <row r="1472" spans="1:59" ht="12.75" customHeight="1" x14ac:dyDescent="0.2">
      <c r="A1472" s="144"/>
      <c r="B1472" s="141"/>
      <c r="C1472" s="141"/>
      <c r="D1472" s="142"/>
      <c r="E1472" s="142"/>
      <c r="F1472" s="142"/>
      <c r="G1472" s="142"/>
      <c r="H1472" s="142"/>
      <c r="I1472" s="129"/>
      <c r="J1472" s="130"/>
      <c r="K1472" s="131" t="str">
        <f t="shared" si="707"/>
        <v/>
      </c>
      <c r="L1472" s="132" t="str">
        <f t="shared" si="708"/>
        <v/>
      </c>
      <c r="M1472" s="133" t="str">
        <f t="shared" si="709"/>
        <v/>
      </c>
      <c r="N1472" s="134" t="str">
        <f>IFERROR(IF(B:B="","",IF(R1472="Beer",SUM(LOOKUP(2,1/(Rates!$B$3:$B$5&lt;=W1472)/(Rates!$C$3:$C$5&gt;=W1472),Rates!$D$3:$D$5)*(X1472/100)*W1472),IF(R1472="Refreshment Beverage",SUM(LOOKUP(2,1/(Rates!$B$7:$B$11&lt;=W1472)/(Rates!$C$7:$C$11&gt;=W1472),Rates!$D$7:$D$11)*(X1472/100)*W1472)))),"")</f>
        <v/>
      </c>
      <c r="O1472" s="134" t="str">
        <f t="shared" si="710"/>
        <v/>
      </c>
      <c r="P1472" s="116"/>
      <c r="Q1472" s="117" t="str">
        <f t="shared" si="711"/>
        <v/>
      </c>
      <c r="R1472" s="128" t="str">
        <f t="shared" si="712"/>
        <v/>
      </c>
      <c r="S1472" s="135" t="str">
        <f>IF(B1472="","",IF(R1472="Refreshment Beverage",VLOOKUP(VALUE(Q1472),Rates!G$15:L$19,2,0),VLOOKUP(VALUE(Q1472),Rates!G$4:L$12,2,0)))</f>
        <v/>
      </c>
      <c r="T1472" s="135" t="str">
        <f t="shared" si="713"/>
        <v/>
      </c>
      <c r="U1472" s="118" t="str">
        <f t="shared" si="714"/>
        <v/>
      </c>
      <c r="V1472" s="135" t="str">
        <f t="shared" si="715"/>
        <v/>
      </c>
      <c r="W1472" s="135" t="str">
        <f t="shared" si="716"/>
        <v/>
      </c>
      <c r="X1472" s="119" t="str">
        <f t="shared" si="717"/>
        <v/>
      </c>
      <c r="Y1472" s="120" t="str">
        <f>IF(B:B="","",IF(R1472="Refreshment Beverage",VLOOKUP(Q1472,Rates!G$15:L$19,6,0)*W1472,VLOOKUP(Q1472,Rates!G$4:L$12,6,0)*W1472))</f>
        <v/>
      </c>
      <c r="Z1472" s="120" t="str">
        <f t="shared" si="718"/>
        <v/>
      </c>
      <c r="AA1472" s="120" t="str">
        <f t="shared" si="719"/>
        <v/>
      </c>
      <c r="AB1472" s="136" t="str">
        <f>IF(B:B="","",IF(R1472="Refreshment Beverage","",IF(AND(R1472="Beer",Q1472=0),SUM(LOOKUP(2,1/(Rates!$B$15:$B$18&lt;=W1472)/(Rates!$C$15:$C$18&gt;=W1472),Rates!$D$15:$D$18)*W1472),VLOOKUP(VALUE(Q:Q),Rates!A:B,2,0)*W1472)))</f>
        <v/>
      </c>
      <c r="AC1472" s="136" t="str">
        <f>IF(B:B="","",IF(R1472="Refreshment Beverage","",IF(AND(R1472="Beer",Q1472=0),SUM(LOOKUP(2,1/(Rates!$B$15:$B$18&lt;=W1472)/(Rates!$C$15:$C$18&gt;=W1472),Rates!$E$15:$E$18)*W1472),VLOOKUP(VALUE(Q:Q),Rates!A:C,3,0)*W1472)))</f>
        <v/>
      </c>
      <c r="AD1472" s="137" t="str">
        <f>IFERROR(IF(B:B="","",IF(R1472="Beer","",IF(VALUE(Q1472)=0,VLOOKUP(VLOOKUP(B:B,#REF!,16,0),Rates!A:E,2,0),VLOOKUP(VALUE(Q1472),Rates!A$31:B$34,2,0)*W1472))),0)</f>
        <v/>
      </c>
      <c r="AE1472" s="121" t="str">
        <f t="shared" si="720"/>
        <v/>
      </c>
      <c r="AF1472" s="138" t="str">
        <f t="shared" si="721"/>
        <v/>
      </c>
      <c r="AG1472" s="122" t="str">
        <f t="shared" si="722"/>
        <v/>
      </c>
      <c r="AH1472" s="123" t="str">
        <f t="shared" si="723"/>
        <v/>
      </c>
      <c r="AI1472" s="139" t="str">
        <f>IF(AE:AE="","",IF(R1472="Refreshment Beverage",AK1472*(Rates!J$19/100),ROUND(SUM(AH1472*(Rates!$J$8/100)),4)))</f>
        <v/>
      </c>
      <c r="AJ1472" s="124" t="str">
        <f t="shared" si="724"/>
        <v/>
      </c>
      <c r="AK1472" s="125" t="str">
        <f t="shared" si="725"/>
        <v/>
      </c>
      <c r="AL1472" s="121" t="str">
        <f t="shared" si="726"/>
        <v/>
      </c>
      <c r="AM1472" s="138" t="str">
        <f>IF(AS1472="","",IF(R1472="Refreshment Beverage",ROUND(AS1472*Rates!K$19,4),ROUND(AO1472*(VLOOKUP(VALUE(Q1472),Rates!G$4:L$12,3,0)),4)))</f>
        <v/>
      </c>
      <c r="AN1472" s="126" t="str">
        <f>IF(AS1472="","",IF(R1472="Refreshment Beverage",AS1472*(Rates!J$19/100),MAX(AM1472,AB1472)))</f>
        <v/>
      </c>
      <c r="AO1472" s="127" t="str">
        <f t="shared" si="727"/>
        <v/>
      </c>
      <c r="AP1472" s="127" t="str">
        <f t="shared" si="728"/>
        <v/>
      </c>
      <c r="AQ1472" s="140" t="str">
        <f>IF(AS1472="","",IF(R1472="Refreshment Beverage",ROUND(SUM(VLOOKUP(Q:Q,Rates!G$15:L$19,3,0)*(AS1472-Y1472-Z1472-AA1472)),4),ROUND(SUM(Rates!$K$8*AS1472),4)))</f>
        <v/>
      </c>
      <c r="AR1472" s="139" t="str">
        <f t="shared" si="729"/>
        <v/>
      </c>
      <c r="AS1472" s="125" t="str">
        <f t="shared" si="730"/>
        <v/>
      </c>
      <c r="AT1472" s="121" t="str">
        <f t="shared" si="731"/>
        <v/>
      </c>
      <c r="AU1472" s="138" t="str">
        <f>IF(AX1472="","",IF(R1472="Refreshment Beverage",ROUND((BA1472-Y1472-Z1472-AA1472)*VLOOKUP(VALUE(Q1472),Rates!G$15:L$19,3,0),4),ROUND(AW1472*(VLOOKUP(VALUE(Q1472),Rates!G:L,3,0)),4)))</f>
        <v/>
      </c>
      <c r="AV1472" s="126" t="str">
        <f t="shared" si="732"/>
        <v/>
      </c>
      <c r="AW1472" s="127" t="str">
        <f t="shared" si="733"/>
        <v/>
      </c>
      <c r="AX1472" s="123" t="str">
        <f t="shared" si="734"/>
        <v/>
      </c>
      <c r="AY1472" s="140" t="str">
        <f>IF(AX1472="","",IF(R1472="Refreshment Beverage",ROUND(SUM(AX1472*Rates!K$19),4),ROUND(SUM(AX1472*(Rates!J$8/100)),4)))</f>
        <v/>
      </c>
      <c r="AZ1472" s="124" t="str">
        <f t="shared" si="735"/>
        <v/>
      </c>
      <c r="BA1472" s="125" t="str">
        <f t="shared" si="736"/>
        <v/>
      </c>
      <c r="BB1472" s="115"/>
      <c r="BC1472" s="143"/>
      <c r="BD1472" s="100"/>
      <c r="BE1472" s="100"/>
      <c r="BF1472" s="100"/>
      <c r="BG1472" s="100"/>
    </row>
    <row r="1473" spans="1:59" ht="12.75" customHeight="1" x14ac:dyDescent="0.2">
      <c r="A1473" s="144"/>
      <c r="B1473" s="141"/>
      <c r="C1473" s="141"/>
      <c r="D1473" s="142"/>
      <c r="E1473" s="142"/>
      <c r="F1473" s="142"/>
      <c r="G1473" s="142"/>
      <c r="H1473" s="142"/>
      <c r="I1473" s="129"/>
      <c r="J1473" s="130"/>
      <c r="K1473" s="131" t="str">
        <f t="shared" si="707"/>
        <v/>
      </c>
      <c r="L1473" s="132" t="str">
        <f t="shared" si="708"/>
        <v/>
      </c>
      <c r="M1473" s="133" t="str">
        <f t="shared" si="709"/>
        <v/>
      </c>
      <c r="N1473" s="134" t="str">
        <f>IFERROR(IF(B:B="","",IF(R1473="Beer",SUM(LOOKUP(2,1/(Rates!$B$3:$B$5&lt;=W1473)/(Rates!$C$3:$C$5&gt;=W1473),Rates!$D$3:$D$5)*(X1473/100)*W1473),IF(R1473="Refreshment Beverage",SUM(LOOKUP(2,1/(Rates!$B$7:$B$11&lt;=W1473)/(Rates!$C$7:$C$11&gt;=W1473),Rates!$D$7:$D$11)*(X1473/100)*W1473)))),"")</f>
        <v/>
      </c>
      <c r="O1473" s="134" t="str">
        <f t="shared" si="710"/>
        <v/>
      </c>
      <c r="P1473" s="116"/>
      <c r="Q1473" s="117" t="str">
        <f t="shared" si="711"/>
        <v/>
      </c>
      <c r="R1473" s="128" t="str">
        <f t="shared" si="712"/>
        <v/>
      </c>
      <c r="S1473" s="135" t="str">
        <f>IF(B1473="","",IF(R1473="Refreshment Beverage",VLOOKUP(VALUE(Q1473),Rates!G$15:L$19,2,0),VLOOKUP(VALUE(Q1473),Rates!G$4:L$12,2,0)))</f>
        <v/>
      </c>
      <c r="T1473" s="135" t="str">
        <f t="shared" si="713"/>
        <v/>
      </c>
      <c r="U1473" s="118" t="str">
        <f t="shared" si="714"/>
        <v/>
      </c>
      <c r="V1473" s="135" t="str">
        <f t="shared" si="715"/>
        <v/>
      </c>
      <c r="W1473" s="135" t="str">
        <f t="shared" si="716"/>
        <v/>
      </c>
      <c r="X1473" s="119" t="str">
        <f t="shared" si="717"/>
        <v/>
      </c>
      <c r="Y1473" s="120" t="str">
        <f>IF(B:B="","",IF(R1473="Refreshment Beverage",VLOOKUP(Q1473,Rates!G$15:L$19,6,0)*W1473,VLOOKUP(Q1473,Rates!G$4:L$12,6,0)*W1473))</f>
        <v/>
      </c>
      <c r="Z1473" s="120" t="str">
        <f t="shared" si="718"/>
        <v/>
      </c>
      <c r="AA1473" s="120" t="str">
        <f t="shared" si="719"/>
        <v/>
      </c>
      <c r="AB1473" s="136" t="str">
        <f>IF(B:B="","",IF(R1473="Refreshment Beverage","",IF(AND(R1473="Beer",Q1473=0),SUM(LOOKUP(2,1/(Rates!$B$15:$B$18&lt;=W1473)/(Rates!$C$15:$C$18&gt;=W1473),Rates!$D$15:$D$18)*W1473),VLOOKUP(VALUE(Q:Q),Rates!A:B,2,0)*W1473)))</f>
        <v/>
      </c>
      <c r="AC1473" s="136" t="str">
        <f>IF(B:B="","",IF(R1473="Refreshment Beverage","",IF(AND(R1473="Beer",Q1473=0),SUM(LOOKUP(2,1/(Rates!$B$15:$B$18&lt;=W1473)/(Rates!$C$15:$C$18&gt;=W1473),Rates!$E$15:$E$18)*W1473),VLOOKUP(VALUE(Q:Q),Rates!A:C,3,0)*W1473)))</f>
        <v/>
      </c>
      <c r="AD1473" s="137" t="str">
        <f>IFERROR(IF(B:B="","",IF(R1473="Beer","",IF(VALUE(Q1473)=0,VLOOKUP(VLOOKUP(B:B,#REF!,16,0),Rates!A:E,2,0),VLOOKUP(VALUE(Q1473),Rates!A$31:B$34,2,0)*W1473))),0)</f>
        <v/>
      </c>
      <c r="AE1473" s="121" t="str">
        <f t="shared" si="720"/>
        <v/>
      </c>
      <c r="AF1473" s="138" t="str">
        <f t="shared" si="721"/>
        <v/>
      </c>
      <c r="AG1473" s="122" t="str">
        <f t="shared" si="722"/>
        <v/>
      </c>
      <c r="AH1473" s="123" t="str">
        <f t="shared" si="723"/>
        <v/>
      </c>
      <c r="AI1473" s="139" t="str">
        <f>IF(AE:AE="","",IF(R1473="Refreshment Beverage",AK1473*(Rates!J$19/100),ROUND(SUM(AH1473*(Rates!$J$8/100)),4)))</f>
        <v/>
      </c>
      <c r="AJ1473" s="124" t="str">
        <f t="shared" si="724"/>
        <v/>
      </c>
      <c r="AK1473" s="125" t="str">
        <f t="shared" si="725"/>
        <v/>
      </c>
      <c r="AL1473" s="121" t="str">
        <f t="shared" si="726"/>
        <v/>
      </c>
      <c r="AM1473" s="138" t="str">
        <f>IF(AS1473="","",IF(R1473="Refreshment Beverage",ROUND(AS1473*Rates!K$19,4),ROUND(AO1473*(VLOOKUP(VALUE(Q1473),Rates!G$4:L$12,3,0)),4)))</f>
        <v/>
      </c>
      <c r="AN1473" s="126" t="str">
        <f>IF(AS1473="","",IF(R1473="Refreshment Beverage",AS1473*(Rates!J$19/100),MAX(AM1473,AB1473)))</f>
        <v/>
      </c>
      <c r="AO1473" s="127" t="str">
        <f t="shared" si="727"/>
        <v/>
      </c>
      <c r="AP1473" s="127" t="str">
        <f t="shared" si="728"/>
        <v/>
      </c>
      <c r="AQ1473" s="140" t="str">
        <f>IF(AS1473="","",IF(R1473="Refreshment Beverage",ROUND(SUM(VLOOKUP(Q:Q,Rates!G$15:L$19,3,0)*(AS1473-Y1473-Z1473-AA1473)),4),ROUND(SUM(Rates!$K$8*AS1473),4)))</f>
        <v/>
      </c>
      <c r="AR1473" s="139" t="str">
        <f t="shared" si="729"/>
        <v/>
      </c>
      <c r="AS1473" s="125" t="str">
        <f t="shared" si="730"/>
        <v/>
      </c>
      <c r="AT1473" s="121" t="str">
        <f t="shared" si="731"/>
        <v/>
      </c>
      <c r="AU1473" s="138" t="str">
        <f>IF(AX1473="","",IF(R1473="Refreshment Beverage",ROUND((BA1473-Y1473-Z1473-AA1473)*VLOOKUP(VALUE(Q1473),Rates!G$15:L$19,3,0),4),ROUND(AW1473*(VLOOKUP(VALUE(Q1473),Rates!G:L,3,0)),4)))</f>
        <v/>
      </c>
      <c r="AV1473" s="126" t="str">
        <f t="shared" si="732"/>
        <v/>
      </c>
      <c r="AW1473" s="127" t="str">
        <f t="shared" si="733"/>
        <v/>
      </c>
      <c r="AX1473" s="123" t="str">
        <f t="shared" si="734"/>
        <v/>
      </c>
      <c r="AY1473" s="140" t="str">
        <f>IF(AX1473="","",IF(R1473="Refreshment Beverage",ROUND(SUM(AX1473*Rates!K$19),4),ROUND(SUM(AX1473*(Rates!J$8/100)),4)))</f>
        <v/>
      </c>
      <c r="AZ1473" s="124" t="str">
        <f t="shared" si="735"/>
        <v/>
      </c>
      <c r="BA1473" s="125" t="str">
        <f t="shared" si="736"/>
        <v/>
      </c>
      <c r="BB1473" s="115"/>
      <c r="BC1473" s="143"/>
      <c r="BD1473" s="100"/>
      <c r="BE1473" s="100"/>
      <c r="BF1473" s="100"/>
      <c r="BG1473" s="100"/>
    </row>
    <row r="1474" spans="1:59" ht="12.75" customHeight="1" x14ac:dyDescent="0.2">
      <c r="A1474" s="144"/>
      <c r="B1474" s="141"/>
      <c r="C1474" s="141"/>
      <c r="D1474" s="142"/>
      <c r="E1474" s="142"/>
      <c r="F1474" s="142"/>
      <c r="G1474" s="142"/>
      <c r="H1474" s="142"/>
      <c r="I1474" s="129"/>
      <c r="J1474" s="130"/>
      <c r="K1474" s="131" t="str">
        <f t="shared" si="707"/>
        <v/>
      </c>
      <c r="L1474" s="132" t="str">
        <f t="shared" si="708"/>
        <v/>
      </c>
      <c r="M1474" s="133" t="str">
        <f t="shared" si="709"/>
        <v/>
      </c>
      <c r="N1474" s="134" t="str">
        <f>IFERROR(IF(B:B="","",IF(R1474="Beer",SUM(LOOKUP(2,1/(Rates!$B$3:$B$5&lt;=W1474)/(Rates!$C$3:$C$5&gt;=W1474),Rates!$D$3:$D$5)*(X1474/100)*W1474),IF(R1474="Refreshment Beverage",SUM(LOOKUP(2,1/(Rates!$B$7:$B$11&lt;=W1474)/(Rates!$C$7:$C$11&gt;=W1474),Rates!$D$7:$D$11)*(X1474/100)*W1474)))),"")</f>
        <v/>
      </c>
      <c r="O1474" s="134" t="str">
        <f t="shared" si="710"/>
        <v/>
      </c>
      <c r="P1474" s="116"/>
      <c r="Q1474" s="117" t="str">
        <f t="shared" si="711"/>
        <v/>
      </c>
      <c r="R1474" s="128" t="str">
        <f t="shared" si="712"/>
        <v/>
      </c>
      <c r="S1474" s="135" t="str">
        <f>IF(B1474="","",IF(R1474="Refreshment Beverage",VLOOKUP(VALUE(Q1474),Rates!G$15:L$19,2,0),VLOOKUP(VALUE(Q1474),Rates!G$4:L$12,2,0)))</f>
        <v/>
      </c>
      <c r="T1474" s="135" t="str">
        <f t="shared" si="713"/>
        <v/>
      </c>
      <c r="U1474" s="118" t="str">
        <f t="shared" si="714"/>
        <v/>
      </c>
      <c r="V1474" s="135" t="str">
        <f t="shared" si="715"/>
        <v/>
      </c>
      <c r="W1474" s="135" t="str">
        <f t="shared" si="716"/>
        <v/>
      </c>
      <c r="X1474" s="119" t="str">
        <f t="shared" si="717"/>
        <v/>
      </c>
      <c r="Y1474" s="120" t="str">
        <f>IF(B:B="","",IF(R1474="Refreshment Beverage",VLOOKUP(Q1474,Rates!G$15:L$19,6,0)*W1474,VLOOKUP(Q1474,Rates!G$4:L$12,6,0)*W1474))</f>
        <v/>
      </c>
      <c r="Z1474" s="120" t="str">
        <f t="shared" si="718"/>
        <v/>
      </c>
      <c r="AA1474" s="120" t="str">
        <f t="shared" si="719"/>
        <v/>
      </c>
      <c r="AB1474" s="136" t="str">
        <f>IF(B:B="","",IF(R1474="Refreshment Beverage","",IF(AND(R1474="Beer",Q1474=0),SUM(LOOKUP(2,1/(Rates!$B$15:$B$18&lt;=W1474)/(Rates!$C$15:$C$18&gt;=W1474),Rates!$D$15:$D$18)*W1474),VLOOKUP(VALUE(Q:Q),Rates!A:B,2,0)*W1474)))</f>
        <v/>
      </c>
      <c r="AC1474" s="136" t="str">
        <f>IF(B:B="","",IF(R1474="Refreshment Beverage","",IF(AND(R1474="Beer",Q1474=0),SUM(LOOKUP(2,1/(Rates!$B$15:$B$18&lt;=W1474)/(Rates!$C$15:$C$18&gt;=W1474),Rates!$E$15:$E$18)*W1474),VLOOKUP(VALUE(Q:Q),Rates!A:C,3,0)*W1474)))</f>
        <v/>
      </c>
      <c r="AD1474" s="137" t="str">
        <f>IFERROR(IF(B:B="","",IF(R1474="Beer","",IF(VALUE(Q1474)=0,VLOOKUP(VLOOKUP(B:B,#REF!,16,0),Rates!A:E,2,0),VLOOKUP(VALUE(Q1474),Rates!A$31:B$34,2,0)*W1474))),0)</f>
        <v/>
      </c>
      <c r="AE1474" s="121" t="str">
        <f t="shared" si="720"/>
        <v/>
      </c>
      <c r="AF1474" s="138" t="str">
        <f t="shared" si="721"/>
        <v/>
      </c>
      <c r="AG1474" s="122" t="str">
        <f t="shared" si="722"/>
        <v/>
      </c>
      <c r="AH1474" s="123" t="str">
        <f t="shared" si="723"/>
        <v/>
      </c>
      <c r="AI1474" s="139" t="str">
        <f>IF(AE:AE="","",IF(R1474="Refreshment Beverage",AK1474*(Rates!J$19/100),ROUND(SUM(AH1474*(Rates!$J$8/100)),4)))</f>
        <v/>
      </c>
      <c r="AJ1474" s="124" t="str">
        <f t="shared" si="724"/>
        <v/>
      </c>
      <c r="AK1474" s="125" t="str">
        <f t="shared" si="725"/>
        <v/>
      </c>
      <c r="AL1474" s="121" t="str">
        <f t="shared" si="726"/>
        <v/>
      </c>
      <c r="AM1474" s="138" t="str">
        <f>IF(AS1474="","",IF(R1474="Refreshment Beverage",ROUND(AS1474*Rates!K$19,4),ROUND(AO1474*(VLOOKUP(VALUE(Q1474),Rates!G$4:L$12,3,0)),4)))</f>
        <v/>
      </c>
      <c r="AN1474" s="126" t="str">
        <f>IF(AS1474="","",IF(R1474="Refreshment Beverage",AS1474*(Rates!J$19/100),MAX(AM1474,AB1474)))</f>
        <v/>
      </c>
      <c r="AO1474" s="127" t="str">
        <f t="shared" si="727"/>
        <v/>
      </c>
      <c r="AP1474" s="127" t="str">
        <f t="shared" si="728"/>
        <v/>
      </c>
      <c r="AQ1474" s="140" t="str">
        <f>IF(AS1474="","",IF(R1474="Refreshment Beverage",ROUND(SUM(VLOOKUP(Q:Q,Rates!G$15:L$19,3,0)*(AS1474-Y1474-Z1474-AA1474)),4),ROUND(SUM(Rates!$K$8*AS1474),4)))</f>
        <v/>
      </c>
      <c r="AR1474" s="139" t="str">
        <f t="shared" si="729"/>
        <v/>
      </c>
      <c r="AS1474" s="125" t="str">
        <f t="shared" si="730"/>
        <v/>
      </c>
      <c r="AT1474" s="121" t="str">
        <f t="shared" si="731"/>
        <v/>
      </c>
      <c r="AU1474" s="138" t="str">
        <f>IF(AX1474="","",IF(R1474="Refreshment Beverage",ROUND((BA1474-Y1474-Z1474-AA1474)*VLOOKUP(VALUE(Q1474),Rates!G$15:L$19,3,0),4),ROUND(AW1474*(VLOOKUP(VALUE(Q1474),Rates!G:L,3,0)),4)))</f>
        <v/>
      </c>
      <c r="AV1474" s="126" t="str">
        <f t="shared" si="732"/>
        <v/>
      </c>
      <c r="AW1474" s="127" t="str">
        <f t="shared" si="733"/>
        <v/>
      </c>
      <c r="AX1474" s="123" t="str">
        <f t="shared" si="734"/>
        <v/>
      </c>
      <c r="AY1474" s="140" t="str">
        <f>IF(AX1474="","",IF(R1474="Refreshment Beverage",ROUND(SUM(AX1474*Rates!K$19),4),ROUND(SUM(AX1474*(Rates!J$8/100)),4)))</f>
        <v/>
      </c>
      <c r="AZ1474" s="124" t="str">
        <f t="shared" si="735"/>
        <v/>
      </c>
      <c r="BA1474" s="125" t="str">
        <f t="shared" si="736"/>
        <v/>
      </c>
      <c r="BB1474" s="115"/>
      <c r="BC1474" s="143"/>
      <c r="BD1474" s="100"/>
      <c r="BE1474" s="100"/>
      <c r="BF1474" s="100"/>
      <c r="BG1474" s="100"/>
    </row>
    <row r="1475" spans="1:59" ht="12.75" customHeight="1" x14ac:dyDescent="0.2">
      <c r="A1475" s="144"/>
      <c r="B1475" s="141"/>
      <c r="C1475" s="141"/>
      <c r="D1475" s="142"/>
      <c r="E1475" s="142"/>
      <c r="F1475" s="142"/>
      <c r="G1475" s="142"/>
      <c r="H1475" s="142"/>
      <c r="I1475" s="129"/>
      <c r="J1475" s="130"/>
      <c r="K1475" s="131" t="str">
        <f t="shared" si="707"/>
        <v/>
      </c>
      <c r="L1475" s="132" t="str">
        <f t="shared" si="708"/>
        <v/>
      </c>
      <c r="M1475" s="133" t="str">
        <f t="shared" si="709"/>
        <v/>
      </c>
      <c r="N1475" s="134" t="str">
        <f>IFERROR(IF(B:B="","",IF(R1475="Beer",SUM(LOOKUP(2,1/(Rates!$B$3:$B$5&lt;=W1475)/(Rates!$C$3:$C$5&gt;=W1475),Rates!$D$3:$D$5)*(X1475/100)*W1475),IF(R1475="Refreshment Beverage",SUM(LOOKUP(2,1/(Rates!$B$7:$B$11&lt;=W1475)/(Rates!$C$7:$C$11&gt;=W1475),Rates!$D$7:$D$11)*(X1475/100)*W1475)))),"")</f>
        <v/>
      </c>
      <c r="O1475" s="134" t="str">
        <f t="shared" si="710"/>
        <v/>
      </c>
      <c r="P1475" s="116"/>
      <c r="Q1475" s="117" t="str">
        <f t="shared" si="711"/>
        <v/>
      </c>
      <c r="R1475" s="128" t="str">
        <f t="shared" si="712"/>
        <v/>
      </c>
      <c r="S1475" s="135" t="str">
        <f>IF(B1475="","",IF(R1475="Refreshment Beverage",VLOOKUP(VALUE(Q1475),Rates!G$15:L$19,2,0),VLOOKUP(VALUE(Q1475),Rates!G$4:L$12,2,0)))</f>
        <v/>
      </c>
      <c r="T1475" s="135" t="str">
        <f t="shared" si="713"/>
        <v/>
      </c>
      <c r="U1475" s="118" t="str">
        <f t="shared" si="714"/>
        <v/>
      </c>
      <c r="V1475" s="135" t="str">
        <f t="shared" si="715"/>
        <v/>
      </c>
      <c r="W1475" s="135" t="str">
        <f t="shared" si="716"/>
        <v/>
      </c>
      <c r="X1475" s="119" t="str">
        <f t="shared" si="717"/>
        <v/>
      </c>
      <c r="Y1475" s="120" t="str">
        <f>IF(B:B="","",IF(R1475="Refreshment Beverage",VLOOKUP(Q1475,Rates!G$15:L$19,6,0)*W1475,VLOOKUP(Q1475,Rates!G$4:L$12,6,0)*W1475))</f>
        <v/>
      </c>
      <c r="Z1475" s="120" t="str">
        <f t="shared" si="718"/>
        <v/>
      </c>
      <c r="AA1475" s="120" t="str">
        <f t="shared" si="719"/>
        <v/>
      </c>
      <c r="AB1475" s="136" t="str">
        <f>IF(B:B="","",IF(R1475="Refreshment Beverage","",IF(AND(R1475="Beer",Q1475=0),SUM(LOOKUP(2,1/(Rates!$B$15:$B$18&lt;=W1475)/(Rates!$C$15:$C$18&gt;=W1475),Rates!$D$15:$D$18)*W1475),VLOOKUP(VALUE(Q:Q),Rates!A:B,2,0)*W1475)))</f>
        <v/>
      </c>
      <c r="AC1475" s="136" t="str">
        <f>IF(B:B="","",IF(R1475="Refreshment Beverage","",IF(AND(R1475="Beer",Q1475=0),SUM(LOOKUP(2,1/(Rates!$B$15:$B$18&lt;=W1475)/(Rates!$C$15:$C$18&gt;=W1475),Rates!$E$15:$E$18)*W1475),VLOOKUP(VALUE(Q:Q),Rates!A:C,3,0)*W1475)))</f>
        <v/>
      </c>
      <c r="AD1475" s="137" t="str">
        <f>IFERROR(IF(B:B="","",IF(R1475="Beer","",IF(VALUE(Q1475)=0,VLOOKUP(VLOOKUP(B:B,#REF!,16,0),Rates!A:E,2,0),VLOOKUP(VALUE(Q1475),Rates!A$31:B$34,2,0)*W1475))),0)</f>
        <v/>
      </c>
      <c r="AE1475" s="121" t="str">
        <f t="shared" si="720"/>
        <v/>
      </c>
      <c r="AF1475" s="138" t="str">
        <f t="shared" si="721"/>
        <v/>
      </c>
      <c r="AG1475" s="122" t="str">
        <f t="shared" si="722"/>
        <v/>
      </c>
      <c r="AH1475" s="123" t="str">
        <f t="shared" si="723"/>
        <v/>
      </c>
      <c r="AI1475" s="139" t="str">
        <f>IF(AE:AE="","",IF(R1475="Refreshment Beverage",AK1475*(Rates!J$19/100),ROUND(SUM(AH1475*(Rates!$J$8/100)),4)))</f>
        <v/>
      </c>
      <c r="AJ1475" s="124" t="str">
        <f t="shared" si="724"/>
        <v/>
      </c>
      <c r="AK1475" s="125" t="str">
        <f t="shared" si="725"/>
        <v/>
      </c>
      <c r="AL1475" s="121" t="str">
        <f t="shared" si="726"/>
        <v/>
      </c>
      <c r="AM1475" s="138" t="str">
        <f>IF(AS1475="","",IF(R1475="Refreshment Beverage",ROUND(AS1475*Rates!K$19,4),ROUND(AO1475*(VLOOKUP(VALUE(Q1475),Rates!G$4:L$12,3,0)),4)))</f>
        <v/>
      </c>
      <c r="AN1475" s="126" t="str">
        <f>IF(AS1475="","",IF(R1475="Refreshment Beverage",AS1475*(Rates!J$19/100),MAX(AM1475,AB1475)))</f>
        <v/>
      </c>
      <c r="AO1475" s="127" t="str">
        <f t="shared" si="727"/>
        <v/>
      </c>
      <c r="AP1475" s="127" t="str">
        <f t="shared" si="728"/>
        <v/>
      </c>
      <c r="AQ1475" s="140" t="str">
        <f>IF(AS1475="","",IF(R1475="Refreshment Beverage",ROUND(SUM(VLOOKUP(Q:Q,Rates!G$15:L$19,3,0)*(AS1475-Y1475-Z1475-AA1475)),4),ROUND(SUM(Rates!$K$8*AS1475),4)))</f>
        <v/>
      </c>
      <c r="AR1475" s="139" t="str">
        <f t="shared" si="729"/>
        <v/>
      </c>
      <c r="AS1475" s="125" t="str">
        <f t="shared" si="730"/>
        <v/>
      </c>
      <c r="AT1475" s="121" t="str">
        <f t="shared" si="731"/>
        <v/>
      </c>
      <c r="AU1475" s="138" t="str">
        <f>IF(AX1475="","",IF(R1475="Refreshment Beverage",ROUND((BA1475-Y1475-Z1475-AA1475)*VLOOKUP(VALUE(Q1475),Rates!G$15:L$19,3,0),4),ROUND(AW1475*(VLOOKUP(VALUE(Q1475),Rates!G:L,3,0)),4)))</f>
        <v/>
      </c>
      <c r="AV1475" s="126" t="str">
        <f t="shared" si="732"/>
        <v/>
      </c>
      <c r="AW1475" s="127" t="str">
        <f t="shared" si="733"/>
        <v/>
      </c>
      <c r="AX1475" s="123" t="str">
        <f t="shared" si="734"/>
        <v/>
      </c>
      <c r="AY1475" s="140" t="str">
        <f>IF(AX1475="","",IF(R1475="Refreshment Beverage",ROUND(SUM(AX1475*Rates!K$19),4),ROUND(SUM(AX1475*(Rates!J$8/100)),4)))</f>
        <v/>
      </c>
      <c r="AZ1475" s="124" t="str">
        <f t="shared" si="735"/>
        <v/>
      </c>
      <c r="BA1475" s="125" t="str">
        <f t="shared" si="736"/>
        <v/>
      </c>
      <c r="BB1475" s="115"/>
      <c r="BC1475" s="143"/>
      <c r="BD1475" s="100"/>
      <c r="BE1475" s="100"/>
      <c r="BF1475" s="100"/>
      <c r="BG1475" s="100"/>
    </row>
    <row r="1476" spans="1:59" ht="12.75" customHeight="1" x14ac:dyDescent="0.2">
      <c r="A1476" s="144"/>
      <c r="B1476" s="141"/>
      <c r="C1476" s="141"/>
      <c r="D1476" s="142"/>
      <c r="E1476" s="142"/>
      <c r="F1476" s="142"/>
      <c r="G1476" s="142"/>
      <c r="H1476" s="142"/>
      <c r="I1476" s="129"/>
      <c r="J1476" s="130"/>
      <c r="K1476" s="131" t="str">
        <f t="shared" si="707"/>
        <v/>
      </c>
      <c r="L1476" s="132" t="str">
        <f t="shared" si="708"/>
        <v/>
      </c>
      <c r="M1476" s="133" t="str">
        <f t="shared" si="709"/>
        <v/>
      </c>
      <c r="N1476" s="134" t="str">
        <f>IFERROR(IF(B:B="","",IF(R1476="Beer",SUM(LOOKUP(2,1/(Rates!$B$3:$B$5&lt;=W1476)/(Rates!$C$3:$C$5&gt;=W1476),Rates!$D$3:$D$5)*(X1476/100)*W1476),IF(R1476="Refreshment Beverage",SUM(LOOKUP(2,1/(Rates!$B$7:$B$11&lt;=W1476)/(Rates!$C$7:$C$11&gt;=W1476),Rates!$D$7:$D$11)*(X1476/100)*W1476)))),"")</f>
        <v/>
      </c>
      <c r="O1476" s="134" t="str">
        <f t="shared" si="710"/>
        <v/>
      </c>
      <c r="P1476" s="116"/>
      <c r="Q1476" s="117" t="str">
        <f t="shared" si="711"/>
        <v/>
      </c>
      <c r="R1476" s="128" t="str">
        <f t="shared" si="712"/>
        <v/>
      </c>
      <c r="S1476" s="135" t="str">
        <f>IF(B1476="","",IF(R1476="Refreshment Beverage",VLOOKUP(VALUE(Q1476),Rates!G$15:L$19,2,0),VLOOKUP(VALUE(Q1476),Rates!G$4:L$12,2,0)))</f>
        <v/>
      </c>
      <c r="T1476" s="135" t="str">
        <f t="shared" si="713"/>
        <v/>
      </c>
      <c r="U1476" s="118" t="str">
        <f t="shared" si="714"/>
        <v/>
      </c>
      <c r="V1476" s="135" t="str">
        <f t="shared" si="715"/>
        <v/>
      </c>
      <c r="W1476" s="135" t="str">
        <f t="shared" si="716"/>
        <v/>
      </c>
      <c r="X1476" s="119" t="str">
        <f t="shared" si="717"/>
        <v/>
      </c>
      <c r="Y1476" s="120" t="str">
        <f>IF(B:B="","",IF(R1476="Refreshment Beverage",VLOOKUP(Q1476,Rates!G$15:L$19,6,0)*W1476,VLOOKUP(Q1476,Rates!G$4:L$12,6,0)*W1476))</f>
        <v/>
      </c>
      <c r="Z1476" s="120" t="str">
        <f t="shared" si="718"/>
        <v/>
      </c>
      <c r="AA1476" s="120" t="str">
        <f t="shared" si="719"/>
        <v/>
      </c>
      <c r="AB1476" s="136" t="str">
        <f>IF(B:B="","",IF(R1476="Refreshment Beverage","",IF(AND(R1476="Beer",Q1476=0),SUM(LOOKUP(2,1/(Rates!$B$15:$B$18&lt;=W1476)/(Rates!$C$15:$C$18&gt;=W1476),Rates!$D$15:$D$18)*W1476),VLOOKUP(VALUE(Q:Q),Rates!A:B,2,0)*W1476)))</f>
        <v/>
      </c>
      <c r="AC1476" s="136" t="str">
        <f>IF(B:B="","",IF(R1476="Refreshment Beverage","",IF(AND(R1476="Beer",Q1476=0),SUM(LOOKUP(2,1/(Rates!$B$15:$B$18&lt;=W1476)/(Rates!$C$15:$C$18&gt;=W1476),Rates!$E$15:$E$18)*W1476),VLOOKUP(VALUE(Q:Q),Rates!A:C,3,0)*W1476)))</f>
        <v/>
      </c>
      <c r="AD1476" s="137" t="str">
        <f>IFERROR(IF(B:B="","",IF(R1476="Beer","",IF(VALUE(Q1476)=0,VLOOKUP(VLOOKUP(B:B,#REF!,16,0),Rates!A:E,2,0),VLOOKUP(VALUE(Q1476),Rates!A$31:B$34,2,0)*W1476))),0)</f>
        <v/>
      </c>
      <c r="AE1476" s="121" t="str">
        <f t="shared" si="720"/>
        <v/>
      </c>
      <c r="AF1476" s="138" t="str">
        <f t="shared" si="721"/>
        <v/>
      </c>
      <c r="AG1476" s="122" t="str">
        <f t="shared" si="722"/>
        <v/>
      </c>
      <c r="AH1476" s="123" t="str">
        <f t="shared" si="723"/>
        <v/>
      </c>
      <c r="AI1476" s="139" t="str">
        <f>IF(AE:AE="","",IF(R1476="Refreshment Beverage",AK1476*(Rates!J$19/100),ROUND(SUM(AH1476*(Rates!$J$8/100)),4)))</f>
        <v/>
      </c>
      <c r="AJ1476" s="124" t="str">
        <f t="shared" si="724"/>
        <v/>
      </c>
      <c r="AK1476" s="125" t="str">
        <f t="shared" si="725"/>
        <v/>
      </c>
      <c r="AL1476" s="121" t="str">
        <f t="shared" si="726"/>
        <v/>
      </c>
      <c r="AM1476" s="138" t="str">
        <f>IF(AS1476="","",IF(R1476="Refreshment Beverage",ROUND(AS1476*Rates!K$19,4),ROUND(AO1476*(VLOOKUP(VALUE(Q1476),Rates!G$4:L$12,3,0)),4)))</f>
        <v/>
      </c>
      <c r="AN1476" s="126" t="str">
        <f>IF(AS1476="","",IF(R1476="Refreshment Beverage",AS1476*(Rates!J$19/100),MAX(AM1476,AB1476)))</f>
        <v/>
      </c>
      <c r="AO1476" s="127" t="str">
        <f t="shared" si="727"/>
        <v/>
      </c>
      <c r="AP1476" s="127" t="str">
        <f t="shared" si="728"/>
        <v/>
      </c>
      <c r="AQ1476" s="140" t="str">
        <f>IF(AS1476="","",IF(R1476="Refreshment Beverage",ROUND(SUM(VLOOKUP(Q:Q,Rates!G$15:L$19,3,0)*(AS1476-Y1476-Z1476-AA1476)),4),ROUND(SUM(Rates!$K$8*AS1476),4)))</f>
        <v/>
      </c>
      <c r="AR1476" s="139" t="str">
        <f t="shared" si="729"/>
        <v/>
      </c>
      <c r="AS1476" s="125" t="str">
        <f t="shared" si="730"/>
        <v/>
      </c>
      <c r="AT1476" s="121" t="str">
        <f t="shared" si="731"/>
        <v/>
      </c>
      <c r="AU1476" s="138" t="str">
        <f>IF(AX1476="","",IF(R1476="Refreshment Beverage",ROUND((BA1476-Y1476-Z1476-AA1476)*VLOOKUP(VALUE(Q1476),Rates!G$15:L$19,3,0),4),ROUND(AW1476*(VLOOKUP(VALUE(Q1476),Rates!G:L,3,0)),4)))</f>
        <v/>
      </c>
      <c r="AV1476" s="126" t="str">
        <f t="shared" si="732"/>
        <v/>
      </c>
      <c r="AW1476" s="127" t="str">
        <f t="shared" si="733"/>
        <v/>
      </c>
      <c r="AX1476" s="123" t="str">
        <f t="shared" si="734"/>
        <v/>
      </c>
      <c r="AY1476" s="140" t="str">
        <f>IF(AX1476="","",IF(R1476="Refreshment Beverage",ROUND(SUM(AX1476*Rates!K$19),4),ROUND(SUM(AX1476*(Rates!J$8/100)),4)))</f>
        <v/>
      </c>
      <c r="AZ1476" s="124" t="str">
        <f t="shared" si="735"/>
        <v/>
      </c>
      <c r="BA1476" s="125" t="str">
        <f t="shared" si="736"/>
        <v/>
      </c>
      <c r="BB1476" s="115"/>
      <c r="BC1476" s="143"/>
      <c r="BD1476" s="100"/>
      <c r="BE1476" s="100"/>
      <c r="BF1476" s="100"/>
      <c r="BG1476" s="100"/>
    </row>
    <row r="1477" spans="1:59" ht="12.75" customHeight="1" x14ac:dyDescent="0.2">
      <c r="A1477" s="144"/>
      <c r="B1477" s="141"/>
      <c r="C1477" s="141"/>
      <c r="D1477" s="142"/>
      <c r="E1477" s="142"/>
      <c r="F1477" s="142"/>
      <c r="G1477" s="142"/>
      <c r="H1477" s="142"/>
      <c r="I1477" s="129"/>
      <c r="J1477" s="130"/>
      <c r="K1477" s="131" t="str">
        <f t="shared" si="707"/>
        <v/>
      </c>
      <c r="L1477" s="132" t="str">
        <f t="shared" si="708"/>
        <v/>
      </c>
      <c r="M1477" s="133" t="str">
        <f t="shared" si="709"/>
        <v/>
      </c>
      <c r="N1477" s="134" t="str">
        <f>IFERROR(IF(B:B="","",IF(R1477="Beer",SUM(LOOKUP(2,1/(Rates!$B$3:$B$5&lt;=W1477)/(Rates!$C$3:$C$5&gt;=W1477),Rates!$D$3:$D$5)*(X1477/100)*W1477),IF(R1477="Refreshment Beverage",SUM(LOOKUP(2,1/(Rates!$B$7:$B$11&lt;=W1477)/(Rates!$C$7:$C$11&gt;=W1477),Rates!$D$7:$D$11)*(X1477/100)*W1477)))),"")</f>
        <v/>
      </c>
      <c r="O1477" s="134" t="str">
        <f t="shared" si="710"/>
        <v/>
      </c>
      <c r="P1477" s="116"/>
      <c r="Q1477" s="117" t="str">
        <f t="shared" si="711"/>
        <v/>
      </c>
      <c r="R1477" s="128" t="str">
        <f t="shared" si="712"/>
        <v/>
      </c>
      <c r="S1477" s="135" t="str">
        <f>IF(B1477="","",IF(R1477="Refreshment Beverage",VLOOKUP(VALUE(Q1477),Rates!G$15:L$19,2,0),VLOOKUP(VALUE(Q1477),Rates!G$4:L$12,2,0)))</f>
        <v/>
      </c>
      <c r="T1477" s="135" t="str">
        <f t="shared" si="713"/>
        <v/>
      </c>
      <c r="U1477" s="118" t="str">
        <f t="shared" si="714"/>
        <v/>
      </c>
      <c r="V1477" s="135" t="str">
        <f t="shared" si="715"/>
        <v/>
      </c>
      <c r="W1477" s="135" t="str">
        <f t="shared" si="716"/>
        <v/>
      </c>
      <c r="X1477" s="119" t="str">
        <f t="shared" si="717"/>
        <v/>
      </c>
      <c r="Y1477" s="120" t="str">
        <f>IF(B:B="","",IF(R1477="Refreshment Beverage",VLOOKUP(Q1477,Rates!G$15:L$19,6,0)*W1477,VLOOKUP(Q1477,Rates!G$4:L$12,6,0)*W1477))</f>
        <v/>
      </c>
      <c r="Z1477" s="120" t="str">
        <f t="shared" si="718"/>
        <v/>
      </c>
      <c r="AA1477" s="120" t="str">
        <f t="shared" si="719"/>
        <v/>
      </c>
      <c r="AB1477" s="136" t="str">
        <f>IF(B:B="","",IF(R1477="Refreshment Beverage","",IF(AND(R1477="Beer",Q1477=0),SUM(LOOKUP(2,1/(Rates!$B$15:$B$18&lt;=W1477)/(Rates!$C$15:$C$18&gt;=W1477),Rates!$D$15:$D$18)*W1477),VLOOKUP(VALUE(Q:Q),Rates!A:B,2,0)*W1477)))</f>
        <v/>
      </c>
      <c r="AC1477" s="136" t="str">
        <f>IF(B:B="","",IF(R1477="Refreshment Beverage","",IF(AND(R1477="Beer",Q1477=0),SUM(LOOKUP(2,1/(Rates!$B$15:$B$18&lt;=W1477)/(Rates!$C$15:$C$18&gt;=W1477),Rates!$E$15:$E$18)*W1477),VLOOKUP(VALUE(Q:Q),Rates!A:C,3,0)*W1477)))</f>
        <v/>
      </c>
      <c r="AD1477" s="137" t="str">
        <f>IFERROR(IF(B:B="","",IF(R1477="Beer","",IF(VALUE(Q1477)=0,VLOOKUP(VLOOKUP(B:B,#REF!,16,0),Rates!A:E,2,0),VLOOKUP(VALUE(Q1477),Rates!A$31:B$34,2,0)*W1477))),0)</f>
        <v/>
      </c>
      <c r="AE1477" s="121" t="str">
        <f t="shared" si="720"/>
        <v/>
      </c>
      <c r="AF1477" s="138" t="str">
        <f t="shared" si="721"/>
        <v/>
      </c>
      <c r="AG1477" s="122" t="str">
        <f t="shared" si="722"/>
        <v/>
      </c>
      <c r="AH1477" s="123" t="str">
        <f t="shared" si="723"/>
        <v/>
      </c>
      <c r="AI1477" s="139" t="str">
        <f>IF(AE:AE="","",IF(R1477="Refreshment Beverage",AK1477*(Rates!J$19/100),ROUND(SUM(AH1477*(Rates!$J$8/100)),4)))</f>
        <v/>
      </c>
      <c r="AJ1477" s="124" t="str">
        <f t="shared" si="724"/>
        <v/>
      </c>
      <c r="AK1477" s="125" t="str">
        <f t="shared" si="725"/>
        <v/>
      </c>
      <c r="AL1477" s="121" t="str">
        <f t="shared" si="726"/>
        <v/>
      </c>
      <c r="AM1477" s="138" t="str">
        <f>IF(AS1477="","",IF(R1477="Refreshment Beverage",ROUND(AS1477*Rates!K$19,4),ROUND(AO1477*(VLOOKUP(VALUE(Q1477),Rates!G$4:L$12,3,0)),4)))</f>
        <v/>
      </c>
      <c r="AN1477" s="126" t="str">
        <f>IF(AS1477="","",IF(R1477="Refreshment Beverage",AS1477*(Rates!J$19/100),MAX(AM1477,AB1477)))</f>
        <v/>
      </c>
      <c r="AO1477" s="127" t="str">
        <f t="shared" si="727"/>
        <v/>
      </c>
      <c r="AP1477" s="127" t="str">
        <f t="shared" si="728"/>
        <v/>
      </c>
      <c r="AQ1477" s="140" t="str">
        <f>IF(AS1477="","",IF(R1477="Refreshment Beverage",ROUND(SUM(VLOOKUP(Q:Q,Rates!G$15:L$19,3,0)*(AS1477-Y1477-Z1477-AA1477)),4),ROUND(SUM(Rates!$K$8*AS1477),4)))</f>
        <v/>
      </c>
      <c r="AR1477" s="139" t="str">
        <f t="shared" si="729"/>
        <v/>
      </c>
      <c r="AS1477" s="125" t="str">
        <f t="shared" si="730"/>
        <v/>
      </c>
      <c r="AT1477" s="121" t="str">
        <f t="shared" si="731"/>
        <v/>
      </c>
      <c r="AU1477" s="138" t="str">
        <f>IF(AX1477="","",IF(R1477="Refreshment Beverage",ROUND((BA1477-Y1477-Z1477-AA1477)*VLOOKUP(VALUE(Q1477),Rates!G$15:L$19,3,0),4),ROUND(AW1477*(VLOOKUP(VALUE(Q1477),Rates!G:L,3,0)),4)))</f>
        <v/>
      </c>
      <c r="AV1477" s="126" t="str">
        <f t="shared" si="732"/>
        <v/>
      </c>
      <c r="AW1477" s="127" t="str">
        <f t="shared" si="733"/>
        <v/>
      </c>
      <c r="AX1477" s="123" t="str">
        <f t="shared" si="734"/>
        <v/>
      </c>
      <c r="AY1477" s="140" t="str">
        <f>IF(AX1477="","",IF(R1477="Refreshment Beverage",ROUND(SUM(AX1477*Rates!K$19),4),ROUND(SUM(AX1477*(Rates!J$8/100)),4)))</f>
        <v/>
      </c>
      <c r="AZ1477" s="124" t="str">
        <f t="shared" si="735"/>
        <v/>
      </c>
      <c r="BA1477" s="125" t="str">
        <f t="shared" si="736"/>
        <v/>
      </c>
      <c r="BB1477" s="115"/>
      <c r="BC1477" s="143"/>
      <c r="BD1477" s="100"/>
      <c r="BE1477" s="100"/>
      <c r="BF1477" s="100"/>
      <c r="BG1477" s="100"/>
    </row>
    <row r="1478" spans="1:59" ht="12.75" customHeight="1" x14ac:dyDescent="0.2">
      <c r="A1478" s="144"/>
      <c r="B1478" s="141"/>
      <c r="C1478" s="141"/>
      <c r="D1478" s="142"/>
      <c r="E1478" s="142"/>
      <c r="F1478" s="142"/>
      <c r="G1478" s="142"/>
      <c r="H1478" s="142"/>
      <c r="I1478" s="129"/>
      <c r="J1478" s="130"/>
      <c r="K1478" s="131" t="str">
        <f t="shared" si="707"/>
        <v/>
      </c>
      <c r="L1478" s="132" t="str">
        <f t="shared" si="708"/>
        <v/>
      </c>
      <c r="M1478" s="133" t="str">
        <f t="shared" si="709"/>
        <v/>
      </c>
      <c r="N1478" s="134" t="str">
        <f>IFERROR(IF(B:B="","",IF(R1478="Beer",SUM(LOOKUP(2,1/(Rates!$B$3:$B$5&lt;=W1478)/(Rates!$C$3:$C$5&gt;=W1478),Rates!$D$3:$D$5)*(X1478/100)*W1478),IF(R1478="Refreshment Beverage",SUM(LOOKUP(2,1/(Rates!$B$7:$B$11&lt;=W1478)/(Rates!$C$7:$C$11&gt;=W1478),Rates!$D$7:$D$11)*(X1478/100)*W1478)))),"")</f>
        <v/>
      </c>
      <c r="O1478" s="134" t="str">
        <f t="shared" si="710"/>
        <v/>
      </c>
      <c r="P1478" s="116"/>
      <c r="Q1478" s="117" t="str">
        <f t="shared" si="711"/>
        <v/>
      </c>
      <c r="R1478" s="128" t="str">
        <f t="shared" si="712"/>
        <v/>
      </c>
      <c r="S1478" s="135" t="str">
        <f>IF(B1478="","",IF(R1478="Refreshment Beverage",VLOOKUP(VALUE(Q1478),Rates!G$15:L$19,2,0),VLOOKUP(VALUE(Q1478),Rates!G$4:L$12,2,0)))</f>
        <v/>
      </c>
      <c r="T1478" s="135" t="str">
        <f t="shared" si="713"/>
        <v/>
      </c>
      <c r="U1478" s="118" t="str">
        <f t="shared" si="714"/>
        <v/>
      </c>
      <c r="V1478" s="135" t="str">
        <f t="shared" si="715"/>
        <v/>
      </c>
      <c r="W1478" s="135" t="str">
        <f t="shared" si="716"/>
        <v/>
      </c>
      <c r="X1478" s="119" t="str">
        <f t="shared" si="717"/>
        <v/>
      </c>
      <c r="Y1478" s="120" t="str">
        <f>IF(B:B="","",IF(R1478="Refreshment Beverage",VLOOKUP(Q1478,Rates!G$15:L$19,6,0)*W1478,VLOOKUP(Q1478,Rates!G$4:L$12,6,0)*W1478))</f>
        <v/>
      </c>
      <c r="Z1478" s="120" t="str">
        <f t="shared" si="718"/>
        <v/>
      </c>
      <c r="AA1478" s="120" t="str">
        <f t="shared" si="719"/>
        <v/>
      </c>
      <c r="AB1478" s="136" t="str">
        <f>IF(B:B="","",IF(R1478="Refreshment Beverage","",IF(AND(R1478="Beer",Q1478=0),SUM(LOOKUP(2,1/(Rates!$B$15:$B$18&lt;=W1478)/(Rates!$C$15:$C$18&gt;=W1478),Rates!$D$15:$D$18)*W1478),VLOOKUP(VALUE(Q:Q),Rates!A:B,2,0)*W1478)))</f>
        <v/>
      </c>
      <c r="AC1478" s="136" t="str">
        <f>IF(B:B="","",IF(R1478="Refreshment Beverage","",IF(AND(R1478="Beer",Q1478=0),SUM(LOOKUP(2,1/(Rates!$B$15:$B$18&lt;=W1478)/(Rates!$C$15:$C$18&gt;=W1478),Rates!$E$15:$E$18)*W1478),VLOOKUP(VALUE(Q:Q),Rates!A:C,3,0)*W1478)))</f>
        <v/>
      </c>
      <c r="AD1478" s="137" t="str">
        <f>IFERROR(IF(B:B="","",IF(R1478="Beer","",IF(VALUE(Q1478)=0,VLOOKUP(VLOOKUP(B:B,#REF!,16,0),Rates!A:E,2,0),VLOOKUP(VALUE(Q1478),Rates!A$31:B$34,2,0)*W1478))),0)</f>
        <v/>
      </c>
      <c r="AE1478" s="121" t="str">
        <f t="shared" si="720"/>
        <v/>
      </c>
      <c r="AF1478" s="138" t="str">
        <f t="shared" si="721"/>
        <v/>
      </c>
      <c r="AG1478" s="122" t="str">
        <f t="shared" si="722"/>
        <v/>
      </c>
      <c r="AH1478" s="123" t="str">
        <f t="shared" si="723"/>
        <v/>
      </c>
      <c r="AI1478" s="139" t="str">
        <f>IF(AE:AE="","",IF(R1478="Refreshment Beverage",AK1478*(Rates!J$19/100),ROUND(SUM(AH1478*(Rates!$J$8/100)),4)))</f>
        <v/>
      </c>
      <c r="AJ1478" s="124" t="str">
        <f t="shared" si="724"/>
        <v/>
      </c>
      <c r="AK1478" s="125" t="str">
        <f t="shared" si="725"/>
        <v/>
      </c>
      <c r="AL1478" s="121" t="str">
        <f t="shared" si="726"/>
        <v/>
      </c>
      <c r="AM1478" s="138" t="str">
        <f>IF(AS1478="","",IF(R1478="Refreshment Beverage",ROUND(AS1478*Rates!K$19,4),ROUND(AO1478*(VLOOKUP(VALUE(Q1478),Rates!G$4:L$12,3,0)),4)))</f>
        <v/>
      </c>
      <c r="AN1478" s="126" t="str">
        <f>IF(AS1478="","",IF(R1478="Refreshment Beverage",AS1478*(Rates!J$19/100),MAX(AM1478,AB1478)))</f>
        <v/>
      </c>
      <c r="AO1478" s="127" t="str">
        <f t="shared" si="727"/>
        <v/>
      </c>
      <c r="AP1478" s="127" t="str">
        <f t="shared" si="728"/>
        <v/>
      </c>
      <c r="AQ1478" s="140" t="str">
        <f>IF(AS1478="","",IF(R1478="Refreshment Beverage",ROUND(SUM(VLOOKUP(Q:Q,Rates!G$15:L$19,3,0)*(AS1478-Y1478-Z1478-AA1478)),4),ROUND(SUM(Rates!$K$8*AS1478),4)))</f>
        <v/>
      </c>
      <c r="AR1478" s="139" t="str">
        <f t="shared" si="729"/>
        <v/>
      </c>
      <c r="AS1478" s="125" t="str">
        <f t="shared" si="730"/>
        <v/>
      </c>
      <c r="AT1478" s="121" t="str">
        <f t="shared" si="731"/>
        <v/>
      </c>
      <c r="AU1478" s="138" t="str">
        <f>IF(AX1478="","",IF(R1478="Refreshment Beverage",ROUND((BA1478-Y1478-Z1478-AA1478)*VLOOKUP(VALUE(Q1478),Rates!G$15:L$19,3,0),4),ROUND(AW1478*(VLOOKUP(VALUE(Q1478),Rates!G:L,3,0)),4)))</f>
        <v/>
      </c>
      <c r="AV1478" s="126" t="str">
        <f t="shared" si="732"/>
        <v/>
      </c>
      <c r="AW1478" s="127" t="str">
        <f t="shared" si="733"/>
        <v/>
      </c>
      <c r="AX1478" s="123" t="str">
        <f t="shared" si="734"/>
        <v/>
      </c>
      <c r="AY1478" s="140" t="str">
        <f>IF(AX1478="","",IF(R1478="Refreshment Beverage",ROUND(SUM(AX1478*Rates!K$19),4),ROUND(SUM(AX1478*(Rates!J$8/100)),4)))</f>
        <v/>
      </c>
      <c r="AZ1478" s="124" t="str">
        <f t="shared" si="735"/>
        <v/>
      </c>
      <c r="BA1478" s="125" t="str">
        <f t="shared" si="736"/>
        <v/>
      </c>
      <c r="BB1478" s="115"/>
      <c r="BC1478" s="143"/>
      <c r="BD1478" s="100"/>
      <c r="BE1478" s="100"/>
      <c r="BF1478" s="100"/>
      <c r="BG1478" s="100"/>
    </row>
    <row r="1479" spans="1:59" ht="12.75" customHeight="1" x14ac:dyDescent="0.2">
      <c r="A1479" s="144"/>
      <c r="B1479" s="141"/>
      <c r="C1479" s="141"/>
      <c r="D1479" s="142"/>
      <c r="E1479" s="142"/>
      <c r="F1479" s="142"/>
      <c r="G1479" s="142"/>
      <c r="H1479" s="142"/>
      <c r="I1479" s="129"/>
      <c r="J1479" s="130"/>
      <c r="K1479" s="131" t="str">
        <f t="shared" si="707"/>
        <v/>
      </c>
      <c r="L1479" s="132" t="str">
        <f t="shared" si="708"/>
        <v/>
      </c>
      <c r="M1479" s="133" t="str">
        <f t="shared" si="709"/>
        <v/>
      </c>
      <c r="N1479" s="134" t="str">
        <f>IFERROR(IF(B:B="","",IF(R1479="Beer",SUM(LOOKUP(2,1/(Rates!$B$3:$B$5&lt;=W1479)/(Rates!$C$3:$C$5&gt;=W1479),Rates!$D$3:$D$5)*(X1479/100)*W1479),IF(R1479="Refreshment Beverage",SUM(LOOKUP(2,1/(Rates!$B$7:$B$11&lt;=W1479)/(Rates!$C$7:$C$11&gt;=W1479),Rates!$D$7:$D$11)*(X1479/100)*W1479)))),"")</f>
        <v/>
      </c>
      <c r="O1479" s="134" t="str">
        <f t="shared" si="710"/>
        <v/>
      </c>
      <c r="P1479" s="116"/>
      <c r="Q1479" s="117" t="str">
        <f t="shared" si="711"/>
        <v/>
      </c>
      <c r="R1479" s="128" t="str">
        <f t="shared" si="712"/>
        <v/>
      </c>
      <c r="S1479" s="135" t="str">
        <f>IF(B1479="","",IF(R1479="Refreshment Beverage",VLOOKUP(VALUE(Q1479),Rates!G$15:L$19,2,0),VLOOKUP(VALUE(Q1479),Rates!G$4:L$12,2,0)))</f>
        <v/>
      </c>
      <c r="T1479" s="135" t="str">
        <f t="shared" si="713"/>
        <v/>
      </c>
      <c r="U1479" s="118" t="str">
        <f t="shared" si="714"/>
        <v/>
      </c>
      <c r="V1479" s="135" t="str">
        <f t="shared" si="715"/>
        <v/>
      </c>
      <c r="W1479" s="135" t="str">
        <f t="shared" si="716"/>
        <v/>
      </c>
      <c r="X1479" s="119" t="str">
        <f t="shared" si="717"/>
        <v/>
      </c>
      <c r="Y1479" s="120" t="str">
        <f>IF(B:B="","",IF(R1479="Refreshment Beverage",VLOOKUP(Q1479,Rates!G$15:L$19,6,0)*W1479,VLOOKUP(Q1479,Rates!G$4:L$12,6,0)*W1479))</f>
        <v/>
      </c>
      <c r="Z1479" s="120" t="str">
        <f t="shared" si="718"/>
        <v/>
      </c>
      <c r="AA1479" s="120" t="str">
        <f t="shared" si="719"/>
        <v/>
      </c>
      <c r="AB1479" s="136" t="str">
        <f>IF(B:B="","",IF(R1479="Refreshment Beverage","",IF(AND(R1479="Beer",Q1479=0),SUM(LOOKUP(2,1/(Rates!$B$15:$B$18&lt;=W1479)/(Rates!$C$15:$C$18&gt;=W1479),Rates!$D$15:$D$18)*W1479),VLOOKUP(VALUE(Q:Q),Rates!A:B,2,0)*W1479)))</f>
        <v/>
      </c>
      <c r="AC1479" s="136" t="str">
        <f>IF(B:B="","",IF(R1479="Refreshment Beverage","",IF(AND(R1479="Beer",Q1479=0),SUM(LOOKUP(2,1/(Rates!$B$15:$B$18&lt;=W1479)/(Rates!$C$15:$C$18&gt;=W1479),Rates!$E$15:$E$18)*W1479),VLOOKUP(VALUE(Q:Q),Rates!A:C,3,0)*W1479)))</f>
        <v/>
      </c>
      <c r="AD1479" s="137" t="str">
        <f>IFERROR(IF(B:B="","",IF(R1479="Beer","",IF(VALUE(Q1479)=0,VLOOKUP(VLOOKUP(B:B,#REF!,16,0),Rates!A:E,2,0),VLOOKUP(VALUE(Q1479),Rates!A$31:B$34,2,0)*W1479))),0)</f>
        <v/>
      </c>
      <c r="AE1479" s="121" t="str">
        <f t="shared" si="720"/>
        <v/>
      </c>
      <c r="AF1479" s="138" t="str">
        <f t="shared" si="721"/>
        <v/>
      </c>
      <c r="AG1479" s="122" t="str">
        <f t="shared" si="722"/>
        <v/>
      </c>
      <c r="AH1479" s="123" t="str">
        <f t="shared" si="723"/>
        <v/>
      </c>
      <c r="AI1479" s="139" t="str">
        <f>IF(AE:AE="","",IF(R1479="Refreshment Beverage",AK1479*(Rates!J$19/100),ROUND(SUM(AH1479*(Rates!$J$8/100)),4)))</f>
        <v/>
      </c>
      <c r="AJ1479" s="124" t="str">
        <f t="shared" si="724"/>
        <v/>
      </c>
      <c r="AK1479" s="125" t="str">
        <f t="shared" si="725"/>
        <v/>
      </c>
      <c r="AL1479" s="121" t="str">
        <f t="shared" si="726"/>
        <v/>
      </c>
      <c r="AM1479" s="138" t="str">
        <f>IF(AS1479="","",IF(R1479="Refreshment Beverage",ROUND(AS1479*Rates!K$19,4),ROUND(AO1479*(VLOOKUP(VALUE(Q1479),Rates!G$4:L$12,3,0)),4)))</f>
        <v/>
      </c>
      <c r="AN1479" s="126" t="str">
        <f>IF(AS1479="","",IF(R1479="Refreshment Beverage",AS1479*(Rates!J$19/100),MAX(AM1479,AB1479)))</f>
        <v/>
      </c>
      <c r="AO1479" s="127" t="str">
        <f t="shared" si="727"/>
        <v/>
      </c>
      <c r="AP1479" s="127" t="str">
        <f t="shared" si="728"/>
        <v/>
      </c>
      <c r="AQ1479" s="140" t="str">
        <f>IF(AS1479="","",IF(R1479="Refreshment Beverage",ROUND(SUM(VLOOKUP(Q:Q,Rates!G$15:L$19,3,0)*(AS1479-Y1479-Z1479-AA1479)),4),ROUND(SUM(Rates!$K$8*AS1479),4)))</f>
        <v/>
      </c>
      <c r="AR1479" s="139" t="str">
        <f t="shared" si="729"/>
        <v/>
      </c>
      <c r="AS1479" s="125" t="str">
        <f t="shared" si="730"/>
        <v/>
      </c>
      <c r="AT1479" s="121" t="str">
        <f t="shared" si="731"/>
        <v/>
      </c>
      <c r="AU1479" s="138" t="str">
        <f>IF(AX1479="","",IF(R1479="Refreshment Beverage",ROUND((BA1479-Y1479-Z1479-AA1479)*VLOOKUP(VALUE(Q1479),Rates!G$15:L$19,3,0),4),ROUND(AW1479*(VLOOKUP(VALUE(Q1479),Rates!G:L,3,0)),4)))</f>
        <v/>
      </c>
      <c r="AV1479" s="126" t="str">
        <f t="shared" si="732"/>
        <v/>
      </c>
      <c r="AW1479" s="127" t="str">
        <f t="shared" si="733"/>
        <v/>
      </c>
      <c r="AX1479" s="123" t="str">
        <f t="shared" si="734"/>
        <v/>
      </c>
      <c r="AY1479" s="140" t="str">
        <f>IF(AX1479="","",IF(R1479="Refreshment Beverage",ROUND(SUM(AX1479*Rates!K$19),4),ROUND(SUM(AX1479*(Rates!J$8/100)),4)))</f>
        <v/>
      </c>
      <c r="AZ1479" s="124" t="str">
        <f t="shared" si="735"/>
        <v/>
      </c>
      <c r="BA1479" s="125" t="str">
        <f t="shared" si="736"/>
        <v/>
      </c>
      <c r="BB1479" s="115"/>
      <c r="BC1479" s="143"/>
      <c r="BD1479" s="100"/>
      <c r="BE1479" s="100"/>
      <c r="BF1479" s="100"/>
      <c r="BG1479" s="100"/>
    </row>
    <row r="1480" spans="1:59" ht="12.75" customHeight="1" x14ac:dyDescent="0.2">
      <c r="A1480" s="144"/>
      <c r="B1480" s="141"/>
      <c r="C1480" s="141"/>
      <c r="D1480" s="142"/>
      <c r="E1480" s="142"/>
      <c r="F1480" s="142"/>
      <c r="G1480" s="142"/>
      <c r="H1480" s="142"/>
      <c r="I1480" s="129"/>
      <c r="J1480" s="130"/>
      <c r="K1480" s="131" t="str">
        <f t="shared" si="707"/>
        <v/>
      </c>
      <c r="L1480" s="132" t="str">
        <f t="shared" si="708"/>
        <v/>
      </c>
      <c r="M1480" s="133" t="str">
        <f t="shared" si="709"/>
        <v/>
      </c>
      <c r="N1480" s="134" t="str">
        <f>IFERROR(IF(B:B="","",IF(R1480="Beer",SUM(LOOKUP(2,1/(Rates!$B$3:$B$5&lt;=W1480)/(Rates!$C$3:$C$5&gt;=W1480),Rates!$D$3:$D$5)*(X1480/100)*W1480),IF(R1480="Refreshment Beverage",SUM(LOOKUP(2,1/(Rates!$B$7:$B$11&lt;=W1480)/(Rates!$C$7:$C$11&gt;=W1480),Rates!$D$7:$D$11)*(X1480/100)*W1480)))),"")</f>
        <v/>
      </c>
      <c r="O1480" s="134" t="str">
        <f t="shared" si="710"/>
        <v/>
      </c>
      <c r="P1480" s="116"/>
      <c r="Q1480" s="117" t="str">
        <f t="shared" si="711"/>
        <v/>
      </c>
      <c r="R1480" s="128" t="str">
        <f t="shared" si="712"/>
        <v/>
      </c>
      <c r="S1480" s="135" t="str">
        <f>IF(B1480="","",IF(R1480="Refreshment Beverage",VLOOKUP(VALUE(Q1480),Rates!G$15:L$19,2,0),VLOOKUP(VALUE(Q1480),Rates!G$4:L$12,2,0)))</f>
        <v/>
      </c>
      <c r="T1480" s="135" t="str">
        <f t="shared" si="713"/>
        <v/>
      </c>
      <c r="U1480" s="118" t="str">
        <f t="shared" si="714"/>
        <v/>
      </c>
      <c r="V1480" s="135" t="str">
        <f t="shared" si="715"/>
        <v/>
      </c>
      <c r="W1480" s="135" t="str">
        <f t="shared" si="716"/>
        <v/>
      </c>
      <c r="X1480" s="119" t="str">
        <f t="shared" si="717"/>
        <v/>
      </c>
      <c r="Y1480" s="120" t="str">
        <f>IF(B:B="","",IF(R1480="Refreshment Beverage",VLOOKUP(Q1480,Rates!G$15:L$19,6,0)*W1480,VLOOKUP(Q1480,Rates!G$4:L$12,6,0)*W1480))</f>
        <v/>
      </c>
      <c r="Z1480" s="120" t="str">
        <f t="shared" si="718"/>
        <v/>
      </c>
      <c r="AA1480" s="120" t="str">
        <f t="shared" si="719"/>
        <v/>
      </c>
      <c r="AB1480" s="136" t="str">
        <f>IF(B:B="","",IF(R1480="Refreshment Beverage","",IF(AND(R1480="Beer",Q1480=0),SUM(LOOKUP(2,1/(Rates!$B$15:$B$18&lt;=W1480)/(Rates!$C$15:$C$18&gt;=W1480),Rates!$D$15:$D$18)*W1480),VLOOKUP(VALUE(Q:Q),Rates!A:B,2,0)*W1480)))</f>
        <v/>
      </c>
      <c r="AC1480" s="136" t="str">
        <f>IF(B:B="","",IF(R1480="Refreshment Beverage","",IF(AND(R1480="Beer",Q1480=0),SUM(LOOKUP(2,1/(Rates!$B$15:$B$18&lt;=W1480)/(Rates!$C$15:$C$18&gt;=W1480),Rates!$E$15:$E$18)*W1480),VLOOKUP(VALUE(Q:Q),Rates!A:C,3,0)*W1480)))</f>
        <v/>
      </c>
      <c r="AD1480" s="137" t="str">
        <f>IFERROR(IF(B:B="","",IF(R1480="Beer","",IF(VALUE(Q1480)=0,VLOOKUP(VLOOKUP(B:B,#REF!,16,0),Rates!A:E,2,0),VLOOKUP(VALUE(Q1480),Rates!A$31:B$34,2,0)*W1480))),0)</f>
        <v/>
      </c>
      <c r="AE1480" s="121" t="str">
        <f t="shared" si="720"/>
        <v/>
      </c>
      <c r="AF1480" s="138" t="str">
        <f t="shared" si="721"/>
        <v/>
      </c>
      <c r="AG1480" s="122" t="str">
        <f t="shared" si="722"/>
        <v/>
      </c>
      <c r="AH1480" s="123" t="str">
        <f t="shared" si="723"/>
        <v/>
      </c>
      <c r="AI1480" s="139" t="str">
        <f>IF(AE:AE="","",IF(R1480="Refreshment Beverage",AK1480*(Rates!J$19/100),ROUND(SUM(AH1480*(Rates!$J$8/100)),4)))</f>
        <v/>
      </c>
      <c r="AJ1480" s="124" t="str">
        <f t="shared" si="724"/>
        <v/>
      </c>
      <c r="AK1480" s="125" t="str">
        <f t="shared" si="725"/>
        <v/>
      </c>
      <c r="AL1480" s="121" t="str">
        <f t="shared" si="726"/>
        <v/>
      </c>
      <c r="AM1480" s="138" t="str">
        <f>IF(AS1480="","",IF(R1480="Refreshment Beverage",ROUND(AS1480*Rates!K$19,4),ROUND(AO1480*(VLOOKUP(VALUE(Q1480),Rates!G$4:L$12,3,0)),4)))</f>
        <v/>
      </c>
      <c r="AN1480" s="126" t="str">
        <f>IF(AS1480="","",IF(R1480="Refreshment Beverage",AS1480*(Rates!J$19/100),MAX(AM1480,AB1480)))</f>
        <v/>
      </c>
      <c r="AO1480" s="127" t="str">
        <f t="shared" si="727"/>
        <v/>
      </c>
      <c r="AP1480" s="127" t="str">
        <f t="shared" si="728"/>
        <v/>
      </c>
      <c r="AQ1480" s="140" t="str">
        <f>IF(AS1480="","",IF(R1480="Refreshment Beverage",ROUND(SUM(VLOOKUP(Q:Q,Rates!G$15:L$19,3,0)*(AS1480-Y1480-Z1480-AA1480)),4),ROUND(SUM(Rates!$K$8*AS1480),4)))</f>
        <v/>
      </c>
      <c r="AR1480" s="139" t="str">
        <f t="shared" si="729"/>
        <v/>
      </c>
      <c r="AS1480" s="125" t="str">
        <f t="shared" si="730"/>
        <v/>
      </c>
      <c r="AT1480" s="121" t="str">
        <f t="shared" si="731"/>
        <v/>
      </c>
      <c r="AU1480" s="138" t="str">
        <f>IF(AX1480="","",IF(R1480="Refreshment Beverage",ROUND((BA1480-Y1480-Z1480-AA1480)*VLOOKUP(VALUE(Q1480),Rates!G$15:L$19,3,0),4),ROUND(AW1480*(VLOOKUP(VALUE(Q1480),Rates!G:L,3,0)),4)))</f>
        <v/>
      </c>
      <c r="AV1480" s="126" t="str">
        <f t="shared" si="732"/>
        <v/>
      </c>
      <c r="AW1480" s="127" t="str">
        <f t="shared" si="733"/>
        <v/>
      </c>
      <c r="AX1480" s="123" t="str">
        <f t="shared" si="734"/>
        <v/>
      </c>
      <c r="AY1480" s="140" t="str">
        <f>IF(AX1480="","",IF(R1480="Refreshment Beverage",ROUND(SUM(AX1480*Rates!K$19),4),ROUND(SUM(AX1480*(Rates!J$8/100)),4)))</f>
        <v/>
      </c>
      <c r="AZ1480" s="124" t="str">
        <f t="shared" si="735"/>
        <v/>
      </c>
      <c r="BA1480" s="125" t="str">
        <f t="shared" si="736"/>
        <v/>
      </c>
      <c r="BB1480" s="115"/>
      <c r="BC1480" s="143"/>
      <c r="BD1480" s="100"/>
      <c r="BE1480" s="100"/>
      <c r="BF1480" s="100"/>
      <c r="BG1480" s="100"/>
    </row>
    <row r="1481" spans="1:59" ht="12.75" customHeight="1" x14ac:dyDescent="0.2">
      <c r="A1481" s="144"/>
      <c r="B1481" s="141"/>
      <c r="C1481" s="141"/>
      <c r="D1481" s="142"/>
      <c r="E1481" s="142"/>
      <c r="F1481" s="142"/>
      <c r="G1481" s="142"/>
      <c r="H1481" s="142"/>
      <c r="I1481" s="129"/>
      <c r="J1481" s="130"/>
      <c r="K1481" s="131" t="str">
        <f t="shared" si="707"/>
        <v/>
      </c>
      <c r="L1481" s="132" t="str">
        <f t="shared" si="708"/>
        <v/>
      </c>
      <c r="M1481" s="133" t="str">
        <f t="shared" si="709"/>
        <v/>
      </c>
      <c r="N1481" s="134" t="str">
        <f>IFERROR(IF(B:B="","",IF(R1481="Beer",SUM(LOOKUP(2,1/(Rates!$B$3:$B$5&lt;=W1481)/(Rates!$C$3:$C$5&gt;=W1481),Rates!$D$3:$D$5)*(X1481/100)*W1481),IF(R1481="Refreshment Beverage",SUM(LOOKUP(2,1/(Rates!$B$7:$B$11&lt;=W1481)/(Rates!$C$7:$C$11&gt;=W1481),Rates!$D$7:$D$11)*(X1481/100)*W1481)))),"")</f>
        <v/>
      </c>
      <c r="O1481" s="134" t="str">
        <f t="shared" si="710"/>
        <v/>
      </c>
      <c r="P1481" s="116"/>
      <c r="Q1481" s="117" t="str">
        <f t="shared" si="711"/>
        <v/>
      </c>
      <c r="R1481" s="128" t="str">
        <f t="shared" si="712"/>
        <v/>
      </c>
      <c r="S1481" s="135" t="str">
        <f>IF(B1481="","",IF(R1481="Refreshment Beverage",VLOOKUP(VALUE(Q1481),Rates!G$15:L$19,2,0),VLOOKUP(VALUE(Q1481),Rates!G$4:L$12,2,0)))</f>
        <v/>
      </c>
      <c r="T1481" s="135" t="str">
        <f t="shared" si="713"/>
        <v/>
      </c>
      <c r="U1481" s="118" t="str">
        <f t="shared" si="714"/>
        <v/>
      </c>
      <c r="V1481" s="135" t="str">
        <f t="shared" si="715"/>
        <v/>
      </c>
      <c r="W1481" s="135" t="str">
        <f t="shared" si="716"/>
        <v/>
      </c>
      <c r="X1481" s="119" t="str">
        <f t="shared" si="717"/>
        <v/>
      </c>
      <c r="Y1481" s="120" t="str">
        <f>IF(B:B="","",IF(R1481="Refreshment Beverage",VLOOKUP(Q1481,Rates!G$15:L$19,6,0)*W1481,VLOOKUP(Q1481,Rates!G$4:L$12,6,0)*W1481))</f>
        <v/>
      </c>
      <c r="Z1481" s="120" t="str">
        <f t="shared" si="718"/>
        <v/>
      </c>
      <c r="AA1481" s="120" t="str">
        <f t="shared" si="719"/>
        <v/>
      </c>
      <c r="AB1481" s="136" t="str">
        <f>IF(B:B="","",IF(R1481="Refreshment Beverage","",IF(AND(R1481="Beer",Q1481=0),SUM(LOOKUP(2,1/(Rates!$B$15:$B$18&lt;=W1481)/(Rates!$C$15:$C$18&gt;=W1481),Rates!$D$15:$D$18)*W1481),VLOOKUP(VALUE(Q:Q),Rates!A:B,2,0)*W1481)))</f>
        <v/>
      </c>
      <c r="AC1481" s="136" t="str">
        <f>IF(B:B="","",IF(R1481="Refreshment Beverage","",IF(AND(R1481="Beer",Q1481=0),SUM(LOOKUP(2,1/(Rates!$B$15:$B$18&lt;=W1481)/(Rates!$C$15:$C$18&gt;=W1481),Rates!$E$15:$E$18)*W1481),VLOOKUP(VALUE(Q:Q),Rates!A:C,3,0)*W1481)))</f>
        <v/>
      </c>
      <c r="AD1481" s="137" t="str">
        <f>IFERROR(IF(B:B="","",IF(R1481="Beer","",IF(VALUE(Q1481)=0,VLOOKUP(VLOOKUP(B:B,#REF!,16,0),Rates!A:E,2,0),VLOOKUP(VALUE(Q1481),Rates!A$31:B$34,2,0)*W1481))),0)</f>
        <v/>
      </c>
      <c r="AE1481" s="121" t="str">
        <f t="shared" si="720"/>
        <v/>
      </c>
      <c r="AF1481" s="138" t="str">
        <f t="shared" si="721"/>
        <v/>
      </c>
      <c r="AG1481" s="122" t="str">
        <f t="shared" si="722"/>
        <v/>
      </c>
      <c r="AH1481" s="123" t="str">
        <f t="shared" si="723"/>
        <v/>
      </c>
      <c r="AI1481" s="139" t="str">
        <f>IF(AE:AE="","",IF(R1481="Refreshment Beverage",AK1481*(Rates!J$19/100),ROUND(SUM(AH1481*(Rates!$J$8/100)),4)))</f>
        <v/>
      </c>
      <c r="AJ1481" s="124" t="str">
        <f t="shared" si="724"/>
        <v/>
      </c>
      <c r="AK1481" s="125" t="str">
        <f t="shared" si="725"/>
        <v/>
      </c>
      <c r="AL1481" s="121" t="str">
        <f t="shared" si="726"/>
        <v/>
      </c>
      <c r="AM1481" s="138" t="str">
        <f>IF(AS1481="","",IF(R1481="Refreshment Beverage",ROUND(AS1481*Rates!K$19,4),ROUND(AO1481*(VLOOKUP(VALUE(Q1481),Rates!G$4:L$12,3,0)),4)))</f>
        <v/>
      </c>
      <c r="AN1481" s="126" t="str">
        <f>IF(AS1481="","",IF(R1481="Refreshment Beverage",AS1481*(Rates!J$19/100),MAX(AM1481,AB1481)))</f>
        <v/>
      </c>
      <c r="AO1481" s="127" t="str">
        <f t="shared" si="727"/>
        <v/>
      </c>
      <c r="AP1481" s="127" t="str">
        <f t="shared" si="728"/>
        <v/>
      </c>
      <c r="AQ1481" s="140" t="str">
        <f>IF(AS1481="","",IF(R1481="Refreshment Beverage",ROUND(SUM(VLOOKUP(Q:Q,Rates!G$15:L$19,3,0)*(AS1481-Y1481-Z1481-AA1481)),4),ROUND(SUM(Rates!$K$8*AS1481),4)))</f>
        <v/>
      </c>
      <c r="AR1481" s="139" t="str">
        <f t="shared" si="729"/>
        <v/>
      </c>
      <c r="AS1481" s="125" t="str">
        <f t="shared" si="730"/>
        <v/>
      </c>
      <c r="AT1481" s="121" t="str">
        <f t="shared" si="731"/>
        <v/>
      </c>
      <c r="AU1481" s="138" t="str">
        <f>IF(AX1481="","",IF(R1481="Refreshment Beverage",ROUND((BA1481-Y1481-Z1481-AA1481)*VLOOKUP(VALUE(Q1481),Rates!G$15:L$19,3,0),4),ROUND(AW1481*(VLOOKUP(VALUE(Q1481),Rates!G:L,3,0)),4)))</f>
        <v/>
      </c>
      <c r="AV1481" s="126" t="str">
        <f t="shared" si="732"/>
        <v/>
      </c>
      <c r="AW1481" s="127" t="str">
        <f t="shared" si="733"/>
        <v/>
      </c>
      <c r="AX1481" s="123" t="str">
        <f t="shared" si="734"/>
        <v/>
      </c>
      <c r="AY1481" s="140" t="str">
        <f>IF(AX1481="","",IF(R1481="Refreshment Beverage",ROUND(SUM(AX1481*Rates!K$19),4),ROUND(SUM(AX1481*(Rates!J$8/100)),4)))</f>
        <v/>
      </c>
      <c r="AZ1481" s="124" t="str">
        <f t="shared" si="735"/>
        <v/>
      </c>
      <c r="BA1481" s="125" t="str">
        <f t="shared" si="736"/>
        <v/>
      </c>
      <c r="BB1481" s="115"/>
      <c r="BC1481" s="143"/>
      <c r="BD1481" s="100"/>
      <c r="BE1481" s="100"/>
      <c r="BF1481" s="100"/>
      <c r="BG1481" s="100"/>
    </row>
    <row r="1482" spans="1:59" ht="12.75" customHeight="1" x14ac:dyDescent="0.2">
      <c r="A1482" s="144"/>
      <c r="B1482" s="141"/>
      <c r="C1482" s="141"/>
      <c r="D1482" s="142"/>
      <c r="E1482" s="142"/>
      <c r="F1482" s="142"/>
      <c r="G1482" s="142"/>
      <c r="H1482" s="142"/>
      <c r="I1482" s="129"/>
      <c r="J1482" s="130"/>
      <c r="K1482" s="131" t="str">
        <f t="shared" si="707"/>
        <v/>
      </c>
      <c r="L1482" s="132" t="str">
        <f t="shared" si="708"/>
        <v/>
      </c>
      <c r="M1482" s="133" t="str">
        <f t="shared" si="709"/>
        <v/>
      </c>
      <c r="N1482" s="134" t="str">
        <f>IFERROR(IF(B:B="","",IF(R1482="Beer",SUM(LOOKUP(2,1/(Rates!$B$3:$B$5&lt;=W1482)/(Rates!$C$3:$C$5&gt;=W1482),Rates!$D$3:$D$5)*(X1482/100)*W1482),IF(R1482="Refreshment Beverage",SUM(LOOKUP(2,1/(Rates!$B$7:$B$11&lt;=W1482)/(Rates!$C$7:$C$11&gt;=W1482),Rates!$D$7:$D$11)*(X1482/100)*W1482)))),"")</f>
        <v/>
      </c>
      <c r="O1482" s="134" t="str">
        <f t="shared" si="710"/>
        <v/>
      </c>
      <c r="P1482" s="116"/>
      <c r="Q1482" s="117" t="str">
        <f t="shared" si="711"/>
        <v/>
      </c>
      <c r="R1482" s="128" t="str">
        <f t="shared" si="712"/>
        <v/>
      </c>
      <c r="S1482" s="135" t="str">
        <f>IF(B1482="","",IF(R1482="Refreshment Beverage",VLOOKUP(VALUE(Q1482),Rates!G$15:L$19,2,0),VLOOKUP(VALUE(Q1482),Rates!G$4:L$12,2,0)))</f>
        <v/>
      </c>
      <c r="T1482" s="135" t="str">
        <f t="shared" si="713"/>
        <v/>
      </c>
      <c r="U1482" s="118" t="str">
        <f t="shared" si="714"/>
        <v/>
      </c>
      <c r="V1482" s="135" t="str">
        <f t="shared" si="715"/>
        <v/>
      </c>
      <c r="W1482" s="135" t="str">
        <f t="shared" si="716"/>
        <v/>
      </c>
      <c r="X1482" s="119" t="str">
        <f t="shared" si="717"/>
        <v/>
      </c>
      <c r="Y1482" s="120" t="str">
        <f>IF(B:B="","",IF(R1482="Refreshment Beverage",VLOOKUP(Q1482,Rates!G$15:L$19,6,0)*W1482,VLOOKUP(Q1482,Rates!G$4:L$12,6,0)*W1482))</f>
        <v/>
      </c>
      <c r="Z1482" s="120" t="str">
        <f t="shared" si="718"/>
        <v/>
      </c>
      <c r="AA1482" s="120" t="str">
        <f t="shared" si="719"/>
        <v/>
      </c>
      <c r="AB1482" s="136" t="str">
        <f>IF(B:B="","",IF(R1482="Refreshment Beverage","",IF(AND(R1482="Beer",Q1482=0),SUM(LOOKUP(2,1/(Rates!$B$15:$B$18&lt;=W1482)/(Rates!$C$15:$C$18&gt;=W1482),Rates!$D$15:$D$18)*W1482),VLOOKUP(VALUE(Q:Q),Rates!A:B,2,0)*W1482)))</f>
        <v/>
      </c>
      <c r="AC1482" s="136" t="str">
        <f>IF(B:B="","",IF(R1482="Refreshment Beverage","",IF(AND(R1482="Beer",Q1482=0),SUM(LOOKUP(2,1/(Rates!$B$15:$B$18&lt;=W1482)/(Rates!$C$15:$C$18&gt;=W1482),Rates!$E$15:$E$18)*W1482),VLOOKUP(VALUE(Q:Q),Rates!A:C,3,0)*W1482)))</f>
        <v/>
      </c>
      <c r="AD1482" s="137" t="str">
        <f>IFERROR(IF(B:B="","",IF(R1482="Beer","",IF(VALUE(Q1482)=0,VLOOKUP(VLOOKUP(B:B,#REF!,16,0),Rates!A:E,2,0),VLOOKUP(VALUE(Q1482),Rates!A$31:B$34,2,0)*W1482))),0)</f>
        <v/>
      </c>
      <c r="AE1482" s="121" t="str">
        <f t="shared" si="720"/>
        <v/>
      </c>
      <c r="AF1482" s="138" t="str">
        <f t="shared" si="721"/>
        <v/>
      </c>
      <c r="AG1482" s="122" t="str">
        <f t="shared" si="722"/>
        <v/>
      </c>
      <c r="AH1482" s="123" t="str">
        <f t="shared" si="723"/>
        <v/>
      </c>
      <c r="AI1482" s="139" t="str">
        <f>IF(AE:AE="","",IF(R1482="Refreshment Beverage",AK1482*(Rates!J$19/100),ROUND(SUM(AH1482*(Rates!$J$8/100)),4)))</f>
        <v/>
      </c>
      <c r="AJ1482" s="124" t="str">
        <f t="shared" si="724"/>
        <v/>
      </c>
      <c r="AK1482" s="125" t="str">
        <f t="shared" si="725"/>
        <v/>
      </c>
      <c r="AL1482" s="121" t="str">
        <f t="shared" si="726"/>
        <v/>
      </c>
      <c r="AM1482" s="138" t="str">
        <f>IF(AS1482="","",IF(R1482="Refreshment Beverage",ROUND(AS1482*Rates!K$19,4),ROUND(AO1482*(VLOOKUP(VALUE(Q1482),Rates!G$4:L$12,3,0)),4)))</f>
        <v/>
      </c>
      <c r="AN1482" s="126" t="str">
        <f>IF(AS1482="","",IF(R1482="Refreshment Beverage",AS1482*(Rates!J$19/100),MAX(AM1482,AB1482)))</f>
        <v/>
      </c>
      <c r="AO1482" s="127" t="str">
        <f t="shared" si="727"/>
        <v/>
      </c>
      <c r="AP1482" s="127" t="str">
        <f t="shared" si="728"/>
        <v/>
      </c>
      <c r="AQ1482" s="140" t="str">
        <f>IF(AS1482="","",IF(R1482="Refreshment Beverage",ROUND(SUM(VLOOKUP(Q:Q,Rates!G$15:L$19,3,0)*(AS1482-Y1482-Z1482-AA1482)),4),ROUND(SUM(Rates!$K$8*AS1482),4)))</f>
        <v/>
      </c>
      <c r="AR1482" s="139" t="str">
        <f t="shared" si="729"/>
        <v/>
      </c>
      <c r="AS1482" s="125" t="str">
        <f t="shared" si="730"/>
        <v/>
      </c>
      <c r="AT1482" s="121" t="str">
        <f t="shared" si="731"/>
        <v/>
      </c>
      <c r="AU1482" s="138" t="str">
        <f>IF(AX1482="","",IF(R1482="Refreshment Beverage",ROUND((BA1482-Y1482-Z1482-AA1482)*VLOOKUP(VALUE(Q1482),Rates!G$15:L$19,3,0),4),ROUND(AW1482*(VLOOKUP(VALUE(Q1482),Rates!G:L,3,0)),4)))</f>
        <v/>
      </c>
      <c r="AV1482" s="126" t="str">
        <f t="shared" si="732"/>
        <v/>
      </c>
      <c r="AW1482" s="127" t="str">
        <f t="shared" si="733"/>
        <v/>
      </c>
      <c r="AX1482" s="123" t="str">
        <f t="shared" si="734"/>
        <v/>
      </c>
      <c r="AY1482" s="140" t="str">
        <f>IF(AX1482="","",IF(R1482="Refreshment Beverage",ROUND(SUM(AX1482*Rates!K$19),4),ROUND(SUM(AX1482*(Rates!J$8/100)),4)))</f>
        <v/>
      </c>
      <c r="AZ1482" s="124" t="str">
        <f t="shared" si="735"/>
        <v/>
      </c>
      <c r="BA1482" s="125" t="str">
        <f t="shared" si="736"/>
        <v/>
      </c>
      <c r="BB1482" s="115"/>
      <c r="BC1482" s="143"/>
      <c r="BD1482" s="100"/>
      <c r="BE1482" s="100"/>
      <c r="BF1482" s="100"/>
      <c r="BG1482" s="100"/>
    </row>
    <row r="1483" spans="1:59" ht="12.75" customHeight="1" x14ac:dyDescent="0.2">
      <c r="A1483" s="144"/>
      <c r="B1483" s="141"/>
      <c r="C1483" s="141"/>
      <c r="D1483" s="142"/>
      <c r="E1483" s="142"/>
      <c r="F1483" s="142"/>
      <c r="G1483" s="142"/>
      <c r="H1483" s="142"/>
      <c r="I1483" s="129"/>
      <c r="J1483" s="130"/>
      <c r="K1483" s="131" t="str">
        <f t="shared" si="707"/>
        <v/>
      </c>
      <c r="L1483" s="132" t="str">
        <f t="shared" si="708"/>
        <v/>
      </c>
      <c r="M1483" s="133" t="str">
        <f t="shared" si="709"/>
        <v/>
      </c>
      <c r="N1483" s="134" t="str">
        <f>IFERROR(IF(B:B="","",IF(R1483="Beer",SUM(LOOKUP(2,1/(Rates!$B$3:$B$5&lt;=W1483)/(Rates!$C$3:$C$5&gt;=W1483),Rates!$D$3:$D$5)*(X1483/100)*W1483),IF(R1483="Refreshment Beverage",SUM(LOOKUP(2,1/(Rates!$B$7:$B$11&lt;=W1483)/(Rates!$C$7:$C$11&gt;=W1483),Rates!$D$7:$D$11)*(X1483/100)*W1483)))),"")</f>
        <v/>
      </c>
      <c r="O1483" s="134" t="str">
        <f t="shared" si="710"/>
        <v/>
      </c>
      <c r="P1483" s="116"/>
      <c r="Q1483" s="117" t="str">
        <f t="shared" si="711"/>
        <v/>
      </c>
      <c r="R1483" s="128" t="str">
        <f t="shared" si="712"/>
        <v/>
      </c>
      <c r="S1483" s="135" t="str">
        <f>IF(B1483="","",IF(R1483="Refreshment Beverage",VLOOKUP(VALUE(Q1483),Rates!G$15:L$19,2,0),VLOOKUP(VALUE(Q1483),Rates!G$4:L$12,2,0)))</f>
        <v/>
      </c>
      <c r="T1483" s="135" t="str">
        <f t="shared" si="713"/>
        <v/>
      </c>
      <c r="U1483" s="118" t="str">
        <f t="shared" si="714"/>
        <v/>
      </c>
      <c r="V1483" s="135" t="str">
        <f t="shared" si="715"/>
        <v/>
      </c>
      <c r="W1483" s="135" t="str">
        <f t="shared" si="716"/>
        <v/>
      </c>
      <c r="X1483" s="119" t="str">
        <f t="shared" si="717"/>
        <v/>
      </c>
      <c r="Y1483" s="120" t="str">
        <f>IF(B:B="","",IF(R1483="Refreshment Beverage",VLOOKUP(Q1483,Rates!G$15:L$19,6,0)*W1483,VLOOKUP(Q1483,Rates!G$4:L$12,6,0)*W1483))</f>
        <v/>
      </c>
      <c r="Z1483" s="120" t="str">
        <f t="shared" si="718"/>
        <v/>
      </c>
      <c r="AA1483" s="120" t="str">
        <f t="shared" si="719"/>
        <v/>
      </c>
      <c r="AB1483" s="136" t="str">
        <f>IF(B:B="","",IF(R1483="Refreshment Beverage","",IF(AND(R1483="Beer",Q1483=0),SUM(LOOKUP(2,1/(Rates!$B$15:$B$18&lt;=W1483)/(Rates!$C$15:$C$18&gt;=W1483),Rates!$D$15:$D$18)*W1483),VLOOKUP(VALUE(Q:Q),Rates!A:B,2,0)*W1483)))</f>
        <v/>
      </c>
      <c r="AC1483" s="136" t="str">
        <f>IF(B:B="","",IF(R1483="Refreshment Beverage","",IF(AND(R1483="Beer",Q1483=0),SUM(LOOKUP(2,1/(Rates!$B$15:$B$18&lt;=W1483)/(Rates!$C$15:$C$18&gt;=W1483),Rates!$E$15:$E$18)*W1483),VLOOKUP(VALUE(Q:Q),Rates!A:C,3,0)*W1483)))</f>
        <v/>
      </c>
      <c r="AD1483" s="137" t="str">
        <f>IFERROR(IF(B:B="","",IF(R1483="Beer","",IF(VALUE(Q1483)=0,VLOOKUP(VLOOKUP(B:B,#REF!,16,0),Rates!A:E,2,0),VLOOKUP(VALUE(Q1483),Rates!A$31:B$34,2,0)*W1483))),0)</f>
        <v/>
      </c>
      <c r="AE1483" s="121" t="str">
        <f t="shared" si="720"/>
        <v/>
      </c>
      <c r="AF1483" s="138" t="str">
        <f t="shared" si="721"/>
        <v/>
      </c>
      <c r="AG1483" s="122" t="str">
        <f t="shared" si="722"/>
        <v/>
      </c>
      <c r="AH1483" s="123" t="str">
        <f t="shared" si="723"/>
        <v/>
      </c>
      <c r="AI1483" s="139" t="str">
        <f>IF(AE:AE="","",IF(R1483="Refreshment Beverage",AK1483*(Rates!J$19/100),ROUND(SUM(AH1483*(Rates!$J$8/100)),4)))</f>
        <v/>
      </c>
      <c r="AJ1483" s="124" t="str">
        <f t="shared" si="724"/>
        <v/>
      </c>
      <c r="AK1483" s="125" t="str">
        <f t="shared" si="725"/>
        <v/>
      </c>
      <c r="AL1483" s="121" t="str">
        <f t="shared" si="726"/>
        <v/>
      </c>
      <c r="AM1483" s="138" t="str">
        <f>IF(AS1483="","",IF(R1483="Refreshment Beverage",ROUND(AS1483*Rates!K$19,4),ROUND(AO1483*(VLOOKUP(VALUE(Q1483),Rates!G$4:L$12,3,0)),4)))</f>
        <v/>
      </c>
      <c r="AN1483" s="126" t="str">
        <f>IF(AS1483="","",IF(R1483="Refreshment Beverage",AS1483*(Rates!J$19/100),MAX(AM1483,AB1483)))</f>
        <v/>
      </c>
      <c r="AO1483" s="127" t="str">
        <f t="shared" si="727"/>
        <v/>
      </c>
      <c r="AP1483" s="127" t="str">
        <f t="shared" si="728"/>
        <v/>
      </c>
      <c r="AQ1483" s="140" t="str">
        <f>IF(AS1483="","",IF(R1483="Refreshment Beverage",ROUND(SUM(VLOOKUP(Q:Q,Rates!G$15:L$19,3,0)*(AS1483-Y1483-Z1483-AA1483)),4),ROUND(SUM(Rates!$K$8*AS1483),4)))</f>
        <v/>
      </c>
      <c r="AR1483" s="139" t="str">
        <f t="shared" si="729"/>
        <v/>
      </c>
      <c r="AS1483" s="125" t="str">
        <f t="shared" si="730"/>
        <v/>
      </c>
      <c r="AT1483" s="121" t="str">
        <f t="shared" si="731"/>
        <v/>
      </c>
      <c r="AU1483" s="138" t="str">
        <f>IF(AX1483="","",IF(R1483="Refreshment Beverage",ROUND((BA1483-Y1483-Z1483-AA1483)*VLOOKUP(VALUE(Q1483),Rates!G$15:L$19,3,0),4),ROUND(AW1483*(VLOOKUP(VALUE(Q1483),Rates!G:L,3,0)),4)))</f>
        <v/>
      </c>
      <c r="AV1483" s="126" t="str">
        <f t="shared" si="732"/>
        <v/>
      </c>
      <c r="AW1483" s="127" t="str">
        <f t="shared" si="733"/>
        <v/>
      </c>
      <c r="AX1483" s="123" t="str">
        <f t="shared" si="734"/>
        <v/>
      </c>
      <c r="AY1483" s="140" t="str">
        <f>IF(AX1483="","",IF(R1483="Refreshment Beverage",ROUND(SUM(AX1483*Rates!K$19),4),ROUND(SUM(AX1483*(Rates!J$8/100)),4)))</f>
        <v/>
      </c>
      <c r="AZ1483" s="124" t="str">
        <f t="shared" si="735"/>
        <v/>
      </c>
      <c r="BA1483" s="125" t="str">
        <f t="shared" si="736"/>
        <v/>
      </c>
      <c r="BB1483" s="115"/>
      <c r="BC1483" s="143"/>
      <c r="BD1483" s="100"/>
      <c r="BE1483" s="100"/>
      <c r="BF1483" s="100"/>
      <c r="BG1483" s="100"/>
    </row>
    <row r="1484" spans="1:59" ht="12.75" customHeight="1" x14ac:dyDescent="0.2">
      <c r="A1484" s="144"/>
      <c r="B1484" s="141"/>
      <c r="C1484" s="141"/>
      <c r="D1484" s="142"/>
      <c r="E1484" s="142"/>
      <c r="F1484" s="142"/>
      <c r="G1484" s="142"/>
      <c r="H1484" s="142"/>
      <c r="I1484" s="129"/>
      <c r="J1484" s="130"/>
      <c r="K1484" s="131" t="str">
        <f t="shared" si="707"/>
        <v/>
      </c>
      <c r="L1484" s="132" t="str">
        <f t="shared" si="708"/>
        <v/>
      </c>
      <c r="M1484" s="133" t="str">
        <f t="shared" si="709"/>
        <v/>
      </c>
      <c r="N1484" s="134" t="str">
        <f>IFERROR(IF(B:B="","",IF(R1484="Beer",SUM(LOOKUP(2,1/(Rates!$B$3:$B$5&lt;=W1484)/(Rates!$C$3:$C$5&gt;=W1484),Rates!$D$3:$D$5)*(X1484/100)*W1484),IF(R1484="Refreshment Beverage",SUM(LOOKUP(2,1/(Rates!$B$7:$B$11&lt;=W1484)/(Rates!$C$7:$C$11&gt;=W1484),Rates!$D$7:$D$11)*(X1484/100)*W1484)))),"")</f>
        <v/>
      </c>
      <c r="O1484" s="134" t="str">
        <f t="shared" si="710"/>
        <v/>
      </c>
      <c r="P1484" s="116"/>
      <c r="Q1484" s="117" t="str">
        <f t="shared" si="711"/>
        <v/>
      </c>
      <c r="R1484" s="128" t="str">
        <f t="shared" si="712"/>
        <v/>
      </c>
      <c r="S1484" s="135" t="str">
        <f>IF(B1484="","",IF(R1484="Refreshment Beverage",VLOOKUP(VALUE(Q1484),Rates!G$15:L$19,2,0),VLOOKUP(VALUE(Q1484),Rates!G$4:L$12,2,0)))</f>
        <v/>
      </c>
      <c r="T1484" s="135" t="str">
        <f t="shared" si="713"/>
        <v/>
      </c>
      <c r="U1484" s="118" t="str">
        <f t="shared" si="714"/>
        <v/>
      </c>
      <c r="V1484" s="135" t="str">
        <f t="shared" si="715"/>
        <v/>
      </c>
      <c r="W1484" s="135" t="str">
        <f t="shared" si="716"/>
        <v/>
      </c>
      <c r="X1484" s="119" t="str">
        <f t="shared" si="717"/>
        <v/>
      </c>
      <c r="Y1484" s="120" t="str">
        <f>IF(B:B="","",IF(R1484="Refreshment Beverage",VLOOKUP(Q1484,Rates!G$15:L$19,6,0)*W1484,VLOOKUP(Q1484,Rates!G$4:L$12,6,0)*W1484))</f>
        <v/>
      </c>
      <c r="Z1484" s="120" t="str">
        <f t="shared" si="718"/>
        <v/>
      </c>
      <c r="AA1484" s="120" t="str">
        <f t="shared" si="719"/>
        <v/>
      </c>
      <c r="AB1484" s="136" t="str">
        <f>IF(B:B="","",IF(R1484="Refreshment Beverage","",IF(AND(R1484="Beer",Q1484=0),SUM(LOOKUP(2,1/(Rates!$B$15:$B$18&lt;=W1484)/(Rates!$C$15:$C$18&gt;=W1484),Rates!$D$15:$D$18)*W1484),VLOOKUP(VALUE(Q:Q),Rates!A:B,2,0)*W1484)))</f>
        <v/>
      </c>
      <c r="AC1484" s="136" t="str">
        <f>IF(B:B="","",IF(R1484="Refreshment Beverage","",IF(AND(R1484="Beer",Q1484=0),SUM(LOOKUP(2,1/(Rates!$B$15:$B$18&lt;=W1484)/(Rates!$C$15:$C$18&gt;=W1484),Rates!$E$15:$E$18)*W1484),VLOOKUP(VALUE(Q:Q),Rates!A:C,3,0)*W1484)))</f>
        <v/>
      </c>
      <c r="AD1484" s="137" t="str">
        <f>IFERROR(IF(B:B="","",IF(R1484="Beer","",IF(VALUE(Q1484)=0,VLOOKUP(VLOOKUP(B:B,#REF!,16,0),Rates!A:E,2,0),VLOOKUP(VALUE(Q1484),Rates!A$31:B$34,2,0)*W1484))),0)</f>
        <v/>
      </c>
      <c r="AE1484" s="121" t="str">
        <f t="shared" si="720"/>
        <v/>
      </c>
      <c r="AF1484" s="138" t="str">
        <f t="shared" si="721"/>
        <v/>
      </c>
      <c r="AG1484" s="122" t="str">
        <f t="shared" si="722"/>
        <v/>
      </c>
      <c r="AH1484" s="123" t="str">
        <f t="shared" si="723"/>
        <v/>
      </c>
      <c r="AI1484" s="139" t="str">
        <f>IF(AE:AE="","",IF(R1484="Refreshment Beverage",AK1484*(Rates!J$19/100),ROUND(SUM(AH1484*(Rates!$J$8/100)),4)))</f>
        <v/>
      </c>
      <c r="AJ1484" s="124" t="str">
        <f t="shared" si="724"/>
        <v/>
      </c>
      <c r="AK1484" s="125" t="str">
        <f t="shared" si="725"/>
        <v/>
      </c>
      <c r="AL1484" s="121" t="str">
        <f t="shared" si="726"/>
        <v/>
      </c>
      <c r="AM1484" s="138" t="str">
        <f>IF(AS1484="","",IF(R1484="Refreshment Beverage",ROUND(AS1484*Rates!K$19,4),ROUND(AO1484*(VLOOKUP(VALUE(Q1484),Rates!G$4:L$12,3,0)),4)))</f>
        <v/>
      </c>
      <c r="AN1484" s="126" t="str">
        <f>IF(AS1484="","",IF(R1484="Refreshment Beverage",AS1484*(Rates!J$19/100),MAX(AM1484,AB1484)))</f>
        <v/>
      </c>
      <c r="AO1484" s="127" t="str">
        <f t="shared" si="727"/>
        <v/>
      </c>
      <c r="AP1484" s="127" t="str">
        <f t="shared" si="728"/>
        <v/>
      </c>
      <c r="AQ1484" s="140" t="str">
        <f>IF(AS1484="","",IF(R1484="Refreshment Beverage",ROUND(SUM(VLOOKUP(Q:Q,Rates!G$15:L$19,3,0)*(AS1484-Y1484-Z1484-AA1484)),4),ROUND(SUM(Rates!$K$8*AS1484),4)))</f>
        <v/>
      </c>
      <c r="AR1484" s="139" t="str">
        <f t="shared" si="729"/>
        <v/>
      </c>
      <c r="AS1484" s="125" t="str">
        <f t="shared" si="730"/>
        <v/>
      </c>
      <c r="AT1484" s="121" t="str">
        <f t="shared" si="731"/>
        <v/>
      </c>
      <c r="AU1484" s="138" t="str">
        <f>IF(AX1484="","",IF(R1484="Refreshment Beverage",ROUND((BA1484-Y1484-Z1484-AA1484)*VLOOKUP(VALUE(Q1484),Rates!G$15:L$19,3,0),4),ROUND(AW1484*(VLOOKUP(VALUE(Q1484),Rates!G:L,3,0)),4)))</f>
        <v/>
      </c>
      <c r="AV1484" s="126" t="str">
        <f t="shared" si="732"/>
        <v/>
      </c>
      <c r="AW1484" s="127" t="str">
        <f t="shared" si="733"/>
        <v/>
      </c>
      <c r="AX1484" s="123" t="str">
        <f t="shared" si="734"/>
        <v/>
      </c>
      <c r="AY1484" s="140" t="str">
        <f>IF(AX1484="","",IF(R1484="Refreshment Beverage",ROUND(SUM(AX1484*Rates!K$19),4),ROUND(SUM(AX1484*(Rates!J$8/100)),4)))</f>
        <v/>
      </c>
      <c r="AZ1484" s="124" t="str">
        <f t="shared" si="735"/>
        <v/>
      </c>
      <c r="BA1484" s="125" t="str">
        <f t="shared" si="736"/>
        <v/>
      </c>
      <c r="BB1484" s="115"/>
      <c r="BC1484" s="143"/>
      <c r="BD1484" s="100"/>
      <c r="BE1484" s="100"/>
      <c r="BF1484" s="100"/>
      <c r="BG1484" s="100"/>
    </row>
    <row r="1485" spans="1:59" ht="12.75" customHeight="1" x14ac:dyDescent="0.2">
      <c r="A1485" s="144"/>
      <c r="B1485" s="141"/>
      <c r="C1485" s="141"/>
      <c r="D1485" s="142"/>
      <c r="E1485" s="142"/>
      <c r="F1485" s="142"/>
      <c r="G1485" s="142"/>
      <c r="H1485" s="142"/>
      <c r="I1485" s="129"/>
      <c r="J1485" s="130"/>
      <c r="K1485" s="131" t="str">
        <f t="shared" si="707"/>
        <v/>
      </c>
      <c r="L1485" s="132" t="str">
        <f t="shared" si="708"/>
        <v/>
      </c>
      <c r="M1485" s="133" t="str">
        <f t="shared" si="709"/>
        <v/>
      </c>
      <c r="N1485" s="134" t="str">
        <f>IFERROR(IF(B:B="","",IF(R1485="Beer",SUM(LOOKUP(2,1/(Rates!$B$3:$B$5&lt;=W1485)/(Rates!$C$3:$C$5&gt;=W1485),Rates!$D$3:$D$5)*(X1485/100)*W1485),IF(R1485="Refreshment Beverage",SUM(LOOKUP(2,1/(Rates!$B$7:$B$11&lt;=W1485)/(Rates!$C$7:$C$11&gt;=W1485),Rates!$D$7:$D$11)*(X1485/100)*W1485)))),"")</f>
        <v/>
      </c>
      <c r="O1485" s="134" t="str">
        <f t="shared" si="710"/>
        <v/>
      </c>
      <c r="P1485" s="116"/>
      <c r="Q1485" s="117" t="str">
        <f t="shared" si="711"/>
        <v/>
      </c>
      <c r="R1485" s="128" t="str">
        <f t="shared" si="712"/>
        <v/>
      </c>
      <c r="S1485" s="135" t="str">
        <f>IF(B1485="","",IF(R1485="Refreshment Beverage",VLOOKUP(VALUE(Q1485),Rates!G$15:L$19,2,0),VLOOKUP(VALUE(Q1485),Rates!G$4:L$12,2,0)))</f>
        <v/>
      </c>
      <c r="T1485" s="135" t="str">
        <f t="shared" si="713"/>
        <v/>
      </c>
      <c r="U1485" s="118" t="str">
        <f t="shared" si="714"/>
        <v/>
      </c>
      <c r="V1485" s="135" t="str">
        <f t="shared" si="715"/>
        <v/>
      </c>
      <c r="W1485" s="135" t="str">
        <f t="shared" si="716"/>
        <v/>
      </c>
      <c r="X1485" s="119" t="str">
        <f t="shared" si="717"/>
        <v/>
      </c>
      <c r="Y1485" s="120" t="str">
        <f>IF(B:B="","",IF(R1485="Refreshment Beverage",VLOOKUP(Q1485,Rates!G$15:L$19,6,0)*W1485,VLOOKUP(Q1485,Rates!G$4:L$12,6,0)*W1485))</f>
        <v/>
      </c>
      <c r="Z1485" s="120" t="str">
        <f t="shared" si="718"/>
        <v/>
      </c>
      <c r="AA1485" s="120" t="str">
        <f t="shared" si="719"/>
        <v/>
      </c>
      <c r="AB1485" s="136" t="str">
        <f>IF(B:B="","",IF(R1485="Refreshment Beverage","",IF(AND(R1485="Beer",Q1485=0),SUM(LOOKUP(2,1/(Rates!$B$15:$B$18&lt;=W1485)/(Rates!$C$15:$C$18&gt;=W1485),Rates!$D$15:$D$18)*W1485),VLOOKUP(VALUE(Q:Q),Rates!A:B,2,0)*W1485)))</f>
        <v/>
      </c>
      <c r="AC1485" s="136" t="str">
        <f>IF(B:B="","",IF(R1485="Refreshment Beverage","",IF(AND(R1485="Beer",Q1485=0),SUM(LOOKUP(2,1/(Rates!$B$15:$B$18&lt;=W1485)/(Rates!$C$15:$C$18&gt;=W1485),Rates!$E$15:$E$18)*W1485),VLOOKUP(VALUE(Q:Q),Rates!A:C,3,0)*W1485)))</f>
        <v/>
      </c>
      <c r="AD1485" s="137" t="str">
        <f>IFERROR(IF(B:B="","",IF(R1485="Beer","",IF(VALUE(Q1485)=0,VLOOKUP(VLOOKUP(B:B,#REF!,16,0),Rates!A:E,2,0),VLOOKUP(VALUE(Q1485),Rates!A$31:B$34,2,0)*W1485))),0)</f>
        <v/>
      </c>
      <c r="AE1485" s="121" t="str">
        <f t="shared" si="720"/>
        <v/>
      </c>
      <c r="AF1485" s="138" t="str">
        <f t="shared" si="721"/>
        <v/>
      </c>
      <c r="AG1485" s="122" t="str">
        <f t="shared" si="722"/>
        <v/>
      </c>
      <c r="AH1485" s="123" t="str">
        <f t="shared" si="723"/>
        <v/>
      </c>
      <c r="AI1485" s="139" t="str">
        <f>IF(AE:AE="","",IF(R1485="Refreshment Beverage",AK1485*(Rates!J$19/100),ROUND(SUM(AH1485*(Rates!$J$8/100)),4)))</f>
        <v/>
      </c>
      <c r="AJ1485" s="124" t="str">
        <f t="shared" si="724"/>
        <v/>
      </c>
      <c r="AK1485" s="125" t="str">
        <f t="shared" si="725"/>
        <v/>
      </c>
      <c r="AL1485" s="121" t="str">
        <f t="shared" si="726"/>
        <v/>
      </c>
      <c r="AM1485" s="138" t="str">
        <f>IF(AS1485="","",IF(R1485="Refreshment Beverage",ROUND(AS1485*Rates!K$19,4),ROUND(AO1485*(VLOOKUP(VALUE(Q1485),Rates!G$4:L$12,3,0)),4)))</f>
        <v/>
      </c>
      <c r="AN1485" s="126" t="str">
        <f>IF(AS1485="","",IF(R1485="Refreshment Beverage",AS1485*(Rates!J$19/100),MAX(AM1485,AB1485)))</f>
        <v/>
      </c>
      <c r="AO1485" s="127" t="str">
        <f t="shared" si="727"/>
        <v/>
      </c>
      <c r="AP1485" s="127" t="str">
        <f t="shared" si="728"/>
        <v/>
      </c>
      <c r="AQ1485" s="140" t="str">
        <f>IF(AS1485="","",IF(R1485="Refreshment Beverage",ROUND(SUM(VLOOKUP(Q:Q,Rates!G$15:L$19,3,0)*(AS1485-Y1485-Z1485-AA1485)),4),ROUND(SUM(Rates!$K$8*AS1485),4)))</f>
        <v/>
      </c>
      <c r="AR1485" s="139" t="str">
        <f t="shared" si="729"/>
        <v/>
      </c>
      <c r="AS1485" s="125" t="str">
        <f t="shared" si="730"/>
        <v/>
      </c>
      <c r="AT1485" s="121" t="str">
        <f t="shared" si="731"/>
        <v/>
      </c>
      <c r="AU1485" s="138" t="str">
        <f>IF(AX1485="","",IF(R1485="Refreshment Beverage",ROUND((BA1485-Y1485-Z1485-AA1485)*VLOOKUP(VALUE(Q1485),Rates!G$15:L$19,3,0),4),ROUND(AW1485*(VLOOKUP(VALUE(Q1485),Rates!G:L,3,0)),4)))</f>
        <v/>
      </c>
      <c r="AV1485" s="126" t="str">
        <f t="shared" si="732"/>
        <v/>
      </c>
      <c r="AW1485" s="127" t="str">
        <f t="shared" si="733"/>
        <v/>
      </c>
      <c r="AX1485" s="123" t="str">
        <f t="shared" si="734"/>
        <v/>
      </c>
      <c r="AY1485" s="140" t="str">
        <f>IF(AX1485="","",IF(R1485="Refreshment Beverage",ROUND(SUM(AX1485*Rates!K$19),4),ROUND(SUM(AX1485*(Rates!J$8/100)),4)))</f>
        <v/>
      </c>
      <c r="AZ1485" s="124" t="str">
        <f t="shared" si="735"/>
        <v/>
      </c>
      <c r="BA1485" s="125" t="str">
        <f t="shared" si="736"/>
        <v/>
      </c>
      <c r="BB1485" s="115"/>
      <c r="BC1485" s="143"/>
      <c r="BD1485" s="100"/>
      <c r="BE1485" s="100"/>
      <c r="BF1485" s="100"/>
      <c r="BG1485" s="100"/>
    </row>
    <row r="1486" spans="1:59" ht="12.75" customHeight="1" x14ac:dyDescent="0.2">
      <c r="A1486" s="144"/>
      <c r="B1486" s="141"/>
      <c r="C1486" s="141"/>
      <c r="D1486" s="142"/>
      <c r="E1486" s="142"/>
      <c r="F1486" s="142"/>
      <c r="G1486" s="142"/>
      <c r="H1486" s="142"/>
      <c r="I1486" s="129"/>
      <c r="J1486" s="130"/>
      <c r="K1486" s="131" t="str">
        <f t="shared" si="707"/>
        <v/>
      </c>
      <c r="L1486" s="132" t="str">
        <f t="shared" si="708"/>
        <v/>
      </c>
      <c r="M1486" s="133" t="str">
        <f t="shared" si="709"/>
        <v/>
      </c>
      <c r="N1486" s="134" t="str">
        <f>IFERROR(IF(B:B="","",IF(R1486="Beer",SUM(LOOKUP(2,1/(Rates!$B$3:$B$5&lt;=W1486)/(Rates!$C$3:$C$5&gt;=W1486),Rates!$D$3:$D$5)*(X1486/100)*W1486),IF(R1486="Refreshment Beverage",SUM(LOOKUP(2,1/(Rates!$B$7:$B$11&lt;=W1486)/(Rates!$C$7:$C$11&gt;=W1486),Rates!$D$7:$D$11)*(X1486/100)*W1486)))),"")</f>
        <v/>
      </c>
      <c r="O1486" s="134" t="str">
        <f t="shared" si="710"/>
        <v/>
      </c>
      <c r="P1486" s="116"/>
      <c r="Q1486" s="117" t="str">
        <f t="shared" si="711"/>
        <v/>
      </c>
      <c r="R1486" s="128" t="str">
        <f t="shared" si="712"/>
        <v/>
      </c>
      <c r="S1486" s="135" t="str">
        <f>IF(B1486="","",IF(R1486="Refreshment Beverage",VLOOKUP(VALUE(Q1486),Rates!G$15:L$19,2,0),VLOOKUP(VALUE(Q1486),Rates!G$4:L$12,2,0)))</f>
        <v/>
      </c>
      <c r="T1486" s="135" t="str">
        <f t="shared" si="713"/>
        <v/>
      </c>
      <c r="U1486" s="118" t="str">
        <f t="shared" si="714"/>
        <v/>
      </c>
      <c r="V1486" s="135" t="str">
        <f t="shared" si="715"/>
        <v/>
      </c>
      <c r="W1486" s="135" t="str">
        <f t="shared" si="716"/>
        <v/>
      </c>
      <c r="X1486" s="119" t="str">
        <f t="shared" si="717"/>
        <v/>
      </c>
      <c r="Y1486" s="120" t="str">
        <f>IF(B:B="","",IF(R1486="Refreshment Beverage",VLOOKUP(Q1486,Rates!G$15:L$19,6,0)*W1486,VLOOKUP(Q1486,Rates!G$4:L$12,6,0)*W1486))</f>
        <v/>
      </c>
      <c r="Z1486" s="120" t="str">
        <f t="shared" si="718"/>
        <v/>
      </c>
      <c r="AA1486" s="120" t="str">
        <f t="shared" si="719"/>
        <v/>
      </c>
      <c r="AB1486" s="136" t="str">
        <f>IF(B:B="","",IF(R1486="Refreshment Beverage","",IF(AND(R1486="Beer",Q1486=0),SUM(LOOKUP(2,1/(Rates!$B$15:$B$18&lt;=W1486)/(Rates!$C$15:$C$18&gt;=W1486),Rates!$D$15:$D$18)*W1486),VLOOKUP(VALUE(Q:Q),Rates!A:B,2,0)*W1486)))</f>
        <v/>
      </c>
      <c r="AC1486" s="136" t="str">
        <f>IF(B:B="","",IF(R1486="Refreshment Beverage","",IF(AND(R1486="Beer",Q1486=0),SUM(LOOKUP(2,1/(Rates!$B$15:$B$18&lt;=W1486)/(Rates!$C$15:$C$18&gt;=W1486),Rates!$E$15:$E$18)*W1486),VLOOKUP(VALUE(Q:Q),Rates!A:C,3,0)*W1486)))</f>
        <v/>
      </c>
      <c r="AD1486" s="137" t="str">
        <f>IFERROR(IF(B:B="","",IF(R1486="Beer","",IF(VALUE(Q1486)=0,VLOOKUP(VLOOKUP(B:B,#REF!,16,0),Rates!A:E,2,0),VLOOKUP(VALUE(Q1486),Rates!A$31:B$34,2,0)*W1486))),0)</f>
        <v/>
      </c>
      <c r="AE1486" s="121" t="str">
        <f t="shared" si="720"/>
        <v/>
      </c>
      <c r="AF1486" s="138" t="str">
        <f t="shared" si="721"/>
        <v/>
      </c>
      <c r="AG1486" s="122" t="str">
        <f t="shared" si="722"/>
        <v/>
      </c>
      <c r="AH1486" s="123" t="str">
        <f t="shared" si="723"/>
        <v/>
      </c>
      <c r="AI1486" s="139" t="str">
        <f>IF(AE:AE="","",IF(R1486="Refreshment Beverage",AK1486*(Rates!J$19/100),ROUND(SUM(AH1486*(Rates!$J$8/100)),4)))</f>
        <v/>
      </c>
      <c r="AJ1486" s="124" t="str">
        <f t="shared" si="724"/>
        <v/>
      </c>
      <c r="AK1486" s="125" t="str">
        <f t="shared" si="725"/>
        <v/>
      </c>
      <c r="AL1486" s="121" t="str">
        <f t="shared" si="726"/>
        <v/>
      </c>
      <c r="AM1486" s="138" t="str">
        <f>IF(AS1486="","",IF(R1486="Refreshment Beverage",ROUND(AS1486*Rates!K$19,4),ROUND(AO1486*(VLOOKUP(VALUE(Q1486),Rates!G$4:L$12,3,0)),4)))</f>
        <v/>
      </c>
      <c r="AN1486" s="126" t="str">
        <f>IF(AS1486="","",IF(R1486="Refreshment Beverage",AS1486*(Rates!J$19/100),MAX(AM1486,AB1486)))</f>
        <v/>
      </c>
      <c r="AO1486" s="127" t="str">
        <f t="shared" si="727"/>
        <v/>
      </c>
      <c r="AP1486" s="127" t="str">
        <f t="shared" si="728"/>
        <v/>
      </c>
      <c r="AQ1486" s="140" t="str">
        <f>IF(AS1486="","",IF(R1486="Refreshment Beverage",ROUND(SUM(VLOOKUP(Q:Q,Rates!G$15:L$19,3,0)*(AS1486-Y1486-Z1486-AA1486)),4),ROUND(SUM(Rates!$K$8*AS1486),4)))</f>
        <v/>
      </c>
      <c r="AR1486" s="139" t="str">
        <f t="shared" si="729"/>
        <v/>
      </c>
      <c r="AS1486" s="125" t="str">
        <f t="shared" si="730"/>
        <v/>
      </c>
      <c r="AT1486" s="121" t="str">
        <f t="shared" si="731"/>
        <v/>
      </c>
      <c r="AU1486" s="138" t="str">
        <f>IF(AX1486="","",IF(R1486="Refreshment Beverage",ROUND((BA1486-Y1486-Z1486-AA1486)*VLOOKUP(VALUE(Q1486),Rates!G$15:L$19,3,0),4),ROUND(AW1486*(VLOOKUP(VALUE(Q1486),Rates!G:L,3,0)),4)))</f>
        <v/>
      </c>
      <c r="AV1486" s="126" t="str">
        <f t="shared" si="732"/>
        <v/>
      </c>
      <c r="AW1486" s="127" t="str">
        <f t="shared" si="733"/>
        <v/>
      </c>
      <c r="AX1486" s="123" t="str">
        <f t="shared" si="734"/>
        <v/>
      </c>
      <c r="AY1486" s="140" t="str">
        <f>IF(AX1486="","",IF(R1486="Refreshment Beverage",ROUND(SUM(AX1486*Rates!K$19),4),ROUND(SUM(AX1486*(Rates!J$8/100)),4)))</f>
        <v/>
      </c>
      <c r="AZ1486" s="124" t="str">
        <f t="shared" si="735"/>
        <v/>
      </c>
      <c r="BA1486" s="125" t="str">
        <f t="shared" si="736"/>
        <v/>
      </c>
      <c r="BB1486" s="115"/>
      <c r="BC1486" s="143"/>
      <c r="BD1486" s="100"/>
      <c r="BE1486" s="100"/>
      <c r="BF1486" s="100"/>
      <c r="BG1486" s="100"/>
    </row>
    <row r="1487" spans="1:59" ht="12.75" customHeight="1" x14ac:dyDescent="0.2">
      <c r="A1487" s="144"/>
      <c r="B1487" s="141"/>
      <c r="C1487" s="141"/>
      <c r="D1487" s="142"/>
      <c r="E1487" s="142"/>
      <c r="F1487" s="142"/>
      <c r="G1487" s="142"/>
      <c r="H1487" s="142"/>
      <c r="I1487" s="129"/>
      <c r="J1487" s="130"/>
      <c r="K1487" s="131" t="str">
        <f t="shared" si="707"/>
        <v/>
      </c>
      <c r="L1487" s="132" t="str">
        <f t="shared" si="708"/>
        <v/>
      </c>
      <c r="M1487" s="133" t="str">
        <f t="shared" si="709"/>
        <v/>
      </c>
      <c r="N1487" s="134" t="str">
        <f>IFERROR(IF(B:B="","",IF(R1487="Beer",SUM(LOOKUP(2,1/(Rates!$B$3:$B$5&lt;=W1487)/(Rates!$C$3:$C$5&gt;=W1487),Rates!$D$3:$D$5)*(X1487/100)*W1487),IF(R1487="Refreshment Beverage",SUM(LOOKUP(2,1/(Rates!$B$7:$B$11&lt;=W1487)/(Rates!$C$7:$C$11&gt;=W1487),Rates!$D$7:$D$11)*(X1487/100)*W1487)))),"")</f>
        <v/>
      </c>
      <c r="O1487" s="134" t="str">
        <f t="shared" si="710"/>
        <v/>
      </c>
      <c r="P1487" s="116"/>
      <c r="Q1487" s="117" t="str">
        <f t="shared" si="711"/>
        <v/>
      </c>
      <c r="R1487" s="128" t="str">
        <f t="shared" si="712"/>
        <v/>
      </c>
      <c r="S1487" s="135" t="str">
        <f>IF(B1487="","",IF(R1487="Refreshment Beverage",VLOOKUP(VALUE(Q1487),Rates!G$15:L$19,2,0),VLOOKUP(VALUE(Q1487),Rates!G$4:L$12,2,0)))</f>
        <v/>
      </c>
      <c r="T1487" s="135" t="str">
        <f t="shared" si="713"/>
        <v/>
      </c>
      <c r="U1487" s="118" t="str">
        <f t="shared" si="714"/>
        <v/>
      </c>
      <c r="V1487" s="135" t="str">
        <f t="shared" si="715"/>
        <v/>
      </c>
      <c r="W1487" s="135" t="str">
        <f t="shared" si="716"/>
        <v/>
      </c>
      <c r="X1487" s="119" t="str">
        <f t="shared" si="717"/>
        <v/>
      </c>
      <c r="Y1487" s="120" t="str">
        <f>IF(B:B="","",IF(R1487="Refreshment Beverage",VLOOKUP(Q1487,Rates!G$15:L$19,6,0)*W1487,VLOOKUP(Q1487,Rates!G$4:L$12,6,0)*W1487))</f>
        <v/>
      </c>
      <c r="Z1487" s="120" t="str">
        <f t="shared" si="718"/>
        <v/>
      </c>
      <c r="AA1487" s="120" t="str">
        <f t="shared" si="719"/>
        <v/>
      </c>
      <c r="AB1487" s="136" t="str">
        <f>IF(B:B="","",IF(R1487="Refreshment Beverage","",IF(AND(R1487="Beer",Q1487=0),SUM(LOOKUP(2,1/(Rates!$B$15:$B$18&lt;=W1487)/(Rates!$C$15:$C$18&gt;=W1487),Rates!$D$15:$D$18)*W1487),VLOOKUP(VALUE(Q:Q),Rates!A:B,2,0)*W1487)))</f>
        <v/>
      </c>
      <c r="AC1487" s="136" t="str">
        <f>IF(B:B="","",IF(R1487="Refreshment Beverage","",IF(AND(R1487="Beer",Q1487=0),SUM(LOOKUP(2,1/(Rates!$B$15:$B$18&lt;=W1487)/(Rates!$C$15:$C$18&gt;=W1487),Rates!$E$15:$E$18)*W1487),VLOOKUP(VALUE(Q:Q),Rates!A:C,3,0)*W1487)))</f>
        <v/>
      </c>
      <c r="AD1487" s="137" t="str">
        <f>IFERROR(IF(B:B="","",IF(R1487="Beer","",IF(VALUE(Q1487)=0,VLOOKUP(VLOOKUP(B:B,#REF!,16,0),Rates!A:E,2,0),VLOOKUP(VALUE(Q1487),Rates!A$31:B$34,2,0)*W1487))),0)</f>
        <v/>
      </c>
      <c r="AE1487" s="121" t="str">
        <f t="shared" si="720"/>
        <v/>
      </c>
      <c r="AF1487" s="138" t="str">
        <f t="shared" si="721"/>
        <v/>
      </c>
      <c r="AG1487" s="122" t="str">
        <f t="shared" si="722"/>
        <v/>
      </c>
      <c r="AH1487" s="123" t="str">
        <f t="shared" si="723"/>
        <v/>
      </c>
      <c r="AI1487" s="139" t="str">
        <f>IF(AE:AE="","",IF(R1487="Refreshment Beverage",AK1487*(Rates!J$19/100),ROUND(SUM(AH1487*(Rates!$J$8/100)),4)))</f>
        <v/>
      </c>
      <c r="AJ1487" s="124" t="str">
        <f t="shared" si="724"/>
        <v/>
      </c>
      <c r="AK1487" s="125" t="str">
        <f t="shared" si="725"/>
        <v/>
      </c>
      <c r="AL1487" s="121" t="str">
        <f t="shared" si="726"/>
        <v/>
      </c>
      <c r="AM1487" s="138" t="str">
        <f>IF(AS1487="","",IF(R1487="Refreshment Beverage",ROUND(AS1487*Rates!K$19,4),ROUND(AO1487*(VLOOKUP(VALUE(Q1487),Rates!G$4:L$12,3,0)),4)))</f>
        <v/>
      </c>
      <c r="AN1487" s="126" t="str">
        <f>IF(AS1487="","",IF(R1487="Refreshment Beverage",AS1487*(Rates!J$19/100),MAX(AM1487,AB1487)))</f>
        <v/>
      </c>
      <c r="AO1487" s="127" t="str">
        <f t="shared" si="727"/>
        <v/>
      </c>
      <c r="AP1487" s="127" t="str">
        <f t="shared" si="728"/>
        <v/>
      </c>
      <c r="AQ1487" s="140" t="str">
        <f>IF(AS1487="","",IF(R1487="Refreshment Beverage",ROUND(SUM(VLOOKUP(Q:Q,Rates!G$15:L$19,3,0)*(AS1487-Y1487-Z1487-AA1487)),4),ROUND(SUM(Rates!$K$8*AS1487),4)))</f>
        <v/>
      </c>
      <c r="AR1487" s="139" t="str">
        <f t="shared" si="729"/>
        <v/>
      </c>
      <c r="AS1487" s="125" t="str">
        <f t="shared" si="730"/>
        <v/>
      </c>
      <c r="AT1487" s="121" t="str">
        <f t="shared" si="731"/>
        <v/>
      </c>
      <c r="AU1487" s="138" t="str">
        <f>IF(AX1487="","",IF(R1487="Refreshment Beverage",ROUND((BA1487-Y1487-Z1487-AA1487)*VLOOKUP(VALUE(Q1487),Rates!G$15:L$19,3,0),4),ROUND(AW1487*(VLOOKUP(VALUE(Q1487),Rates!G:L,3,0)),4)))</f>
        <v/>
      </c>
      <c r="AV1487" s="126" t="str">
        <f t="shared" si="732"/>
        <v/>
      </c>
      <c r="AW1487" s="127" t="str">
        <f t="shared" si="733"/>
        <v/>
      </c>
      <c r="AX1487" s="123" t="str">
        <f t="shared" si="734"/>
        <v/>
      </c>
      <c r="AY1487" s="140" t="str">
        <f>IF(AX1487="","",IF(R1487="Refreshment Beverage",ROUND(SUM(AX1487*Rates!K$19),4),ROUND(SUM(AX1487*(Rates!J$8/100)),4)))</f>
        <v/>
      </c>
      <c r="AZ1487" s="124" t="str">
        <f t="shared" si="735"/>
        <v/>
      </c>
      <c r="BA1487" s="125" t="str">
        <f t="shared" si="736"/>
        <v/>
      </c>
      <c r="BB1487" s="115"/>
      <c r="BC1487" s="143"/>
      <c r="BD1487" s="100"/>
      <c r="BE1487" s="100"/>
      <c r="BF1487" s="100"/>
      <c r="BG1487" s="100"/>
    </row>
    <row r="1488" spans="1:59" ht="12.75" customHeight="1" x14ac:dyDescent="0.2">
      <c r="A1488" s="144"/>
      <c r="B1488" s="141"/>
      <c r="C1488" s="141"/>
      <c r="D1488" s="142"/>
      <c r="E1488" s="142"/>
      <c r="F1488" s="142"/>
      <c r="G1488" s="142"/>
      <c r="H1488" s="142"/>
      <c r="I1488" s="129"/>
      <c r="J1488" s="130"/>
      <c r="K1488" s="131" t="str">
        <f t="shared" si="707"/>
        <v/>
      </c>
      <c r="L1488" s="132" t="str">
        <f t="shared" si="708"/>
        <v/>
      </c>
      <c r="M1488" s="133" t="str">
        <f t="shared" si="709"/>
        <v/>
      </c>
      <c r="N1488" s="134" t="str">
        <f>IFERROR(IF(B:B="","",IF(R1488="Beer",SUM(LOOKUP(2,1/(Rates!$B$3:$B$5&lt;=W1488)/(Rates!$C$3:$C$5&gt;=W1488),Rates!$D$3:$D$5)*(X1488/100)*W1488),IF(R1488="Refreshment Beverage",SUM(LOOKUP(2,1/(Rates!$B$7:$B$11&lt;=W1488)/(Rates!$C$7:$C$11&gt;=W1488),Rates!$D$7:$D$11)*(X1488/100)*W1488)))),"")</f>
        <v/>
      </c>
      <c r="O1488" s="134" t="str">
        <f t="shared" si="710"/>
        <v/>
      </c>
      <c r="P1488" s="116"/>
      <c r="Q1488" s="117" t="str">
        <f t="shared" si="711"/>
        <v/>
      </c>
      <c r="R1488" s="128" t="str">
        <f t="shared" si="712"/>
        <v/>
      </c>
      <c r="S1488" s="135" t="str">
        <f>IF(B1488="","",IF(R1488="Refreshment Beverage",VLOOKUP(VALUE(Q1488),Rates!G$15:L$19,2,0),VLOOKUP(VALUE(Q1488),Rates!G$4:L$12,2,0)))</f>
        <v/>
      </c>
      <c r="T1488" s="135" t="str">
        <f t="shared" si="713"/>
        <v/>
      </c>
      <c r="U1488" s="118" t="str">
        <f t="shared" si="714"/>
        <v/>
      </c>
      <c r="V1488" s="135" t="str">
        <f t="shared" si="715"/>
        <v/>
      </c>
      <c r="W1488" s="135" t="str">
        <f t="shared" si="716"/>
        <v/>
      </c>
      <c r="X1488" s="119" t="str">
        <f t="shared" si="717"/>
        <v/>
      </c>
      <c r="Y1488" s="120" t="str">
        <f>IF(B:B="","",IF(R1488="Refreshment Beverage",VLOOKUP(Q1488,Rates!G$15:L$19,6,0)*W1488,VLOOKUP(Q1488,Rates!G$4:L$12,6,0)*W1488))</f>
        <v/>
      </c>
      <c r="Z1488" s="120" t="str">
        <f t="shared" si="718"/>
        <v/>
      </c>
      <c r="AA1488" s="120" t="str">
        <f t="shared" si="719"/>
        <v/>
      </c>
      <c r="AB1488" s="136" t="str">
        <f>IF(B:B="","",IF(R1488="Refreshment Beverage","",IF(AND(R1488="Beer",Q1488=0),SUM(LOOKUP(2,1/(Rates!$B$15:$B$18&lt;=W1488)/(Rates!$C$15:$C$18&gt;=W1488),Rates!$D$15:$D$18)*W1488),VLOOKUP(VALUE(Q:Q),Rates!A:B,2,0)*W1488)))</f>
        <v/>
      </c>
      <c r="AC1488" s="136" t="str">
        <f>IF(B:B="","",IF(R1488="Refreshment Beverage","",IF(AND(R1488="Beer",Q1488=0),SUM(LOOKUP(2,1/(Rates!$B$15:$B$18&lt;=W1488)/(Rates!$C$15:$C$18&gt;=W1488),Rates!$E$15:$E$18)*W1488),VLOOKUP(VALUE(Q:Q),Rates!A:C,3,0)*W1488)))</f>
        <v/>
      </c>
      <c r="AD1488" s="137" t="str">
        <f>IFERROR(IF(B:B="","",IF(R1488="Beer","",IF(VALUE(Q1488)=0,VLOOKUP(VLOOKUP(B:B,#REF!,16,0),Rates!A:E,2,0),VLOOKUP(VALUE(Q1488),Rates!A$31:B$34,2,0)*W1488))),0)</f>
        <v/>
      </c>
      <c r="AE1488" s="121" t="str">
        <f t="shared" si="720"/>
        <v/>
      </c>
      <c r="AF1488" s="138" t="str">
        <f t="shared" si="721"/>
        <v/>
      </c>
      <c r="AG1488" s="122" t="str">
        <f t="shared" si="722"/>
        <v/>
      </c>
      <c r="AH1488" s="123" t="str">
        <f t="shared" si="723"/>
        <v/>
      </c>
      <c r="AI1488" s="139" t="str">
        <f>IF(AE:AE="","",IF(R1488="Refreshment Beverage",AK1488*(Rates!J$19/100),ROUND(SUM(AH1488*(Rates!$J$8/100)),4)))</f>
        <v/>
      </c>
      <c r="AJ1488" s="124" t="str">
        <f t="shared" si="724"/>
        <v/>
      </c>
      <c r="AK1488" s="125" t="str">
        <f t="shared" si="725"/>
        <v/>
      </c>
      <c r="AL1488" s="121" t="str">
        <f t="shared" si="726"/>
        <v/>
      </c>
      <c r="AM1488" s="138" t="str">
        <f>IF(AS1488="","",IF(R1488="Refreshment Beverage",ROUND(AS1488*Rates!K$19,4),ROUND(AO1488*(VLOOKUP(VALUE(Q1488),Rates!G$4:L$12,3,0)),4)))</f>
        <v/>
      </c>
      <c r="AN1488" s="126" t="str">
        <f>IF(AS1488="","",IF(R1488="Refreshment Beverage",AS1488*(Rates!J$19/100),MAX(AM1488,AB1488)))</f>
        <v/>
      </c>
      <c r="AO1488" s="127" t="str">
        <f t="shared" si="727"/>
        <v/>
      </c>
      <c r="AP1488" s="127" t="str">
        <f t="shared" si="728"/>
        <v/>
      </c>
      <c r="AQ1488" s="140" t="str">
        <f>IF(AS1488="","",IF(R1488="Refreshment Beverage",ROUND(SUM(VLOOKUP(Q:Q,Rates!G$15:L$19,3,0)*(AS1488-Y1488-Z1488-AA1488)),4),ROUND(SUM(Rates!$K$8*AS1488),4)))</f>
        <v/>
      </c>
      <c r="AR1488" s="139" t="str">
        <f t="shared" si="729"/>
        <v/>
      </c>
      <c r="AS1488" s="125" t="str">
        <f t="shared" si="730"/>
        <v/>
      </c>
      <c r="AT1488" s="121" t="str">
        <f t="shared" si="731"/>
        <v/>
      </c>
      <c r="AU1488" s="138" t="str">
        <f>IF(AX1488="","",IF(R1488="Refreshment Beverage",ROUND((BA1488-Y1488-Z1488-AA1488)*VLOOKUP(VALUE(Q1488),Rates!G$15:L$19,3,0),4),ROUND(AW1488*(VLOOKUP(VALUE(Q1488),Rates!G:L,3,0)),4)))</f>
        <v/>
      </c>
      <c r="AV1488" s="126" t="str">
        <f t="shared" si="732"/>
        <v/>
      </c>
      <c r="AW1488" s="127" t="str">
        <f t="shared" si="733"/>
        <v/>
      </c>
      <c r="AX1488" s="123" t="str">
        <f t="shared" si="734"/>
        <v/>
      </c>
      <c r="AY1488" s="140" t="str">
        <f>IF(AX1488="","",IF(R1488="Refreshment Beverage",ROUND(SUM(AX1488*Rates!K$19),4),ROUND(SUM(AX1488*(Rates!J$8/100)),4)))</f>
        <v/>
      </c>
      <c r="AZ1488" s="124" t="str">
        <f t="shared" si="735"/>
        <v/>
      </c>
      <c r="BA1488" s="125" t="str">
        <f t="shared" si="736"/>
        <v/>
      </c>
      <c r="BB1488" s="115"/>
      <c r="BC1488" s="143"/>
      <c r="BD1488" s="100"/>
      <c r="BE1488" s="100"/>
      <c r="BF1488" s="100"/>
      <c r="BG1488" s="100"/>
    </row>
    <row r="1489" spans="1:59" ht="12.75" customHeight="1" x14ac:dyDescent="0.2">
      <c r="A1489" s="144"/>
      <c r="B1489" s="141"/>
      <c r="C1489" s="141"/>
      <c r="D1489" s="142"/>
      <c r="E1489" s="142"/>
      <c r="F1489" s="142"/>
      <c r="G1489" s="142"/>
      <c r="H1489" s="142"/>
      <c r="I1489" s="129"/>
      <c r="J1489" s="130"/>
      <c r="K1489" s="131" t="str">
        <f t="shared" si="707"/>
        <v/>
      </c>
      <c r="L1489" s="132" t="str">
        <f t="shared" si="708"/>
        <v/>
      </c>
      <c r="M1489" s="133" t="str">
        <f t="shared" si="709"/>
        <v/>
      </c>
      <c r="N1489" s="134" t="str">
        <f>IFERROR(IF(B:B="","",IF(R1489="Beer",SUM(LOOKUP(2,1/(Rates!$B$3:$B$5&lt;=W1489)/(Rates!$C$3:$C$5&gt;=W1489),Rates!$D$3:$D$5)*(X1489/100)*W1489),IF(R1489="Refreshment Beverage",SUM(LOOKUP(2,1/(Rates!$B$7:$B$11&lt;=W1489)/(Rates!$C$7:$C$11&gt;=W1489),Rates!$D$7:$D$11)*(X1489/100)*W1489)))),"")</f>
        <v/>
      </c>
      <c r="O1489" s="134" t="str">
        <f t="shared" si="710"/>
        <v/>
      </c>
      <c r="P1489" s="116"/>
      <c r="Q1489" s="117" t="str">
        <f t="shared" si="711"/>
        <v/>
      </c>
      <c r="R1489" s="128" t="str">
        <f t="shared" si="712"/>
        <v/>
      </c>
      <c r="S1489" s="135" t="str">
        <f>IF(B1489="","",IF(R1489="Refreshment Beverage",VLOOKUP(VALUE(Q1489),Rates!G$15:L$19,2,0),VLOOKUP(VALUE(Q1489),Rates!G$4:L$12,2,0)))</f>
        <v/>
      </c>
      <c r="T1489" s="135" t="str">
        <f t="shared" si="713"/>
        <v/>
      </c>
      <c r="U1489" s="118" t="str">
        <f t="shared" si="714"/>
        <v/>
      </c>
      <c r="V1489" s="135" t="str">
        <f t="shared" si="715"/>
        <v/>
      </c>
      <c r="W1489" s="135" t="str">
        <f t="shared" si="716"/>
        <v/>
      </c>
      <c r="X1489" s="119" t="str">
        <f t="shared" si="717"/>
        <v/>
      </c>
      <c r="Y1489" s="120" t="str">
        <f>IF(B:B="","",IF(R1489="Refreshment Beverage",VLOOKUP(Q1489,Rates!G$15:L$19,6,0)*W1489,VLOOKUP(Q1489,Rates!G$4:L$12,6,0)*W1489))</f>
        <v/>
      </c>
      <c r="Z1489" s="120" t="str">
        <f t="shared" si="718"/>
        <v/>
      </c>
      <c r="AA1489" s="120" t="str">
        <f t="shared" si="719"/>
        <v/>
      </c>
      <c r="AB1489" s="136" t="str">
        <f>IF(B:B="","",IF(R1489="Refreshment Beverage","",IF(AND(R1489="Beer",Q1489=0),SUM(LOOKUP(2,1/(Rates!$B$15:$B$18&lt;=W1489)/(Rates!$C$15:$C$18&gt;=W1489),Rates!$D$15:$D$18)*W1489),VLOOKUP(VALUE(Q:Q),Rates!A:B,2,0)*W1489)))</f>
        <v/>
      </c>
      <c r="AC1489" s="136" t="str">
        <f>IF(B:B="","",IF(R1489="Refreshment Beverage","",IF(AND(R1489="Beer",Q1489=0),SUM(LOOKUP(2,1/(Rates!$B$15:$B$18&lt;=W1489)/(Rates!$C$15:$C$18&gt;=W1489),Rates!$E$15:$E$18)*W1489),VLOOKUP(VALUE(Q:Q),Rates!A:C,3,0)*W1489)))</f>
        <v/>
      </c>
      <c r="AD1489" s="137" t="str">
        <f>IFERROR(IF(B:B="","",IF(R1489="Beer","",IF(VALUE(Q1489)=0,VLOOKUP(VLOOKUP(B:B,#REF!,16,0),Rates!A:E,2,0),VLOOKUP(VALUE(Q1489),Rates!A$31:B$34,2,0)*W1489))),0)</f>
        <v/>
      </c>
      <c r="AE1489" s="121" t="str">
        <f t="shared" si="720"/>
        <v/>
      </c>
      <c r="AF1489" s="138" t="str">
        <f t="shared" si="721"/>
        <v/>
      </c>
      <c r="AG1489" s="122" t="str">
        <f t="shared" si="722"/>
        <v/>
      </c>
      <c r="AH1489" s="123" t="str">
        <f t="shared" si="723"/>
        <v/>
      </c>
      <c r="AI1489" s="139" t="str">
        <f>IF(AE:AE="","",IF(R1489="Refreshment Beverage",AK1489*(Rates!J$19/100),ROUND(SUM(AH1489*(Rates!$J$8/100)),4)))</f>
        <v/>
      </c>
      <c r="AJ1489" s="124" t="str">
        <f t="shared" si="724"/>
        <v/>
      </c>
      <c r="AK1489" s="125" t="str">
        <f t="shared" si="725"/>
        <v/>
      </c>
      <c r="AL1489" s="121" t="str">
        <f t="shared" si="726"/>
        <v/>
      </c>
      <c r="AM1489" s="138" t="str">
        <f>IF(AS1489="","",IF(R1489="Refreshment Beverage",ROUND(AS1489*Rates!K$19,4),ROUND(AO1489*(VLOOKUP(VALUE(Q1489),Rates!G$4:L$12,3,0)),4)))</f>
        <v/>
      </c>
      <c r="AN1489" s="126" t="str">
        <f>IF(AS1489="","",IF(R1489="Refreshment Beverage",AS1489*(Rates!J$19/100),MAX(AM1489,AB1489)))</f>
        <v/>
      </c>
      <c r="AO1489" s="127" t="str">
        <f t="shared" si="727"/>
        <v/>
      </c>
      <c r="AP1489" s="127" t="str">
        <f t="shared" si="728"/>
        <v/>
      </c>
      <c r="AQ1489" s="140" t="str">
        <f>IF(AS1489="","",IF(R1489="Refreshment Beverage",ROUND(SUM(VLOOKUP(Q:Q,Rates!G$15:L$19,3,0)*(AS1489-Y1489-Z1489-AA1489)),4),ROUND(SUM(Rates!$K$8*AS1489),4)))</f>
        <v/>
      </c>
      <c r="AR1489" s="139" t="str">
        <f t="shared" si="729"/>
        <v/>
      </c>
      <c r="AS1489" s="125" t="str">
        <f t="shared" si="730"/>
        <v/>
      </c>
      <c r="AT1489" s="121" t="str">
        <f t="shared" si="731"/>
        <v/>
      </c>
      <c r="AU1489" s="138" t="str">
        <f>IF(AX1489="","",IF(R1489="Refreshment Beverage",ROUND((BA1489-Y1489-Z1489-AA1489)*VLOOKUP(VALUE(Q1489),Rates!G$15:L$19,3,0),4),ROUND(AW1489*(VLOOKUP(VALUE(Q1489),Rates!G:L,3,0)),4)))</f>
        <v/>
      </c>
      <c r="AV1489" s="126" t="str">
        <f t="shared" si="732"/>
        <v/>
      </c>
      <c r="AW1489" s="127" t="str">
        <f t="shared" si="733"/>
        <v/>
      </c>
      <c r="AX1489" s="123" t="str">
        <f t="shared" si="734"/>
        <v/>
      </c>
      <c r="AY1489" s="140" t="str">
        <f>IF(AX1489="","",IF(R1489="Refreshment Beverage",ROUND(SUM(AX1489*Rates!K$19),4),ROUND(SUM(AX1489*(Rates!J$8/100)),4)))</f>
        <v/>
      </c>
      <c r="AZ1489" s="124" t="str">
        <f t="shared" si="735"/>
        <v/>
      </c>
      <c r="BA1489" s="125" t="str">
        <f t="shared" si="736"/>
        <v/>
      </c>
      <c r="BB1489" s="115"/>
      <c r="BC1489" s="143"/>
      <c r="BD1489" s="100"/>
      <c r="BE1489" s="100"/>
      <c r="BF1489" s="100"/>
      <c r="BG1489" s="100"/>
    </row>
    <row r="1490" spans="1:59" ht="12.75" customHeight="1" x14ac:dyDescent="0.2">
      <c r="A1490" s="144"/>
      <c r="B1490" s="141"/>
      <c r="C1490" s="141"/>
      <c r="D1490" s="142"/>
      <c r="E1490" s="142"/>
      <c r="F1490" s="142"/>
      <c r="G1490" s="142"/>
      <c r="H1490" s="142"/>
      <c r="I1490" s="129"/>
      <c r="J1490" s="130"/>
      <c r="K1490" s="131" t="str">
        <f t="shared" si="707"/>
        <v/>
      </c>
      <c r="L1490" s="132" t="str">
        <f t="shared" si="708"/>
        <v/>
      </c>
      <c r="M1490" s="133" t="str">
        <f t="shared" si="709"/>
        <v/>
      </c>
      <c r="N1490" s="134" t="str">
        <f>IFERROR(IF(B:B="","",IF(R1490="Beer",SUM(LOOKUP(2,1/(Rates!$B$3:$B$5&lt;=W1490)/(Rates!$C$3:$C$5&gt;=W1490),Rates!$D$3:$D$5)*(X1490/100)*W1490),IF(R1490="Refreshment Beverage",SUM(LOOKUP(2,1/(Rates!$B$7:$B$11&lt;=W1490)/(Rates!$C$7:$C$11&gt;=W1490),Rates!$D$7:$D$11)*(X1490/100)*W1490)))),"")</f>
        <v/>
      </c>
      <c r="O1490" s="134" t="str">
        <f t="shared" si="710"/>
        <v/>
      </c>
      <c r="P1490" s="116"/>
      <c r="Q1490" s="117" t="str">
        <f t="shared" si="711"/>
        <v/>
      </c>
      <c r="R1490" s="128" t="str">
        <f t="shared" si="712"/>
        <v/>
      </c>
      <c r="S1490" s="135" t="str">
        <f>IF(B1490="","",IF(R1490="Refreshment Beverage",VLOOKUP(VALUE(Q1490),Rates!G$15:L$19,2,0),VLOOKUP(VALUE(Q1490),Rates!G$4:L$12,2,0)))</f>
        <v/>
      </c>
      <c r="T1490" s="135" t="str">
        <f t="shared" si="713"/>
        <v/>
      </c>
      <c r="U1490" s="118" t="str">
        <f t="shared" si="714"/>
        <v/>
      </c>
      <c r="V1490" s="135" t="str">
        <f t="shared" si="715"/>
        <v/>
      </c>
      <c r="W1490" s="135" t="str">
        <f t="shared" si="716"/>
        <v/>
      </c>
      <c r="X1490" s="119" t="str">
        <f t="shared" si="717"/>
        <v/>
      </c>
      <c r="Y1490" s="120" t="str">
        <f>IF(B:B="","",IF(R1490="Refreshment Beverage",VLOOKUP(Q1490,Rates!G$15:L$19,6,0)*W1490,VLOOKUP(Q1490,Rates!G$4:L$12,6,0)*W1490))</f>
        <v/>
      </c>
      <c r="Z1490" s="120" t="str">
        <f t="shared" si="718"/>
        <v/>
      </c>
      <c r="AA1490" s="120" t="str">
        <f t="shared" si="719"/>
        <v/>
      </c>
      <c r="AB1490" s="136" t="str">
        <f>IF(B:B="","",IF(R1490="Refreshment Beverage","",IF(AND(R1490="Beer",Q1490=0),SUM(LOOKUP(2,1/(Rates!$B$15:$B$18&lt;=W1490)/(Rates!$C$15:$C$18&gt;=W1490),Rates!$D$15:$D$18)*W1490),VLOOKUP(VALUE(Q:Q),Rates!A:B,2,0)*W1490)))</f>
        <v/>
      </c>
      <c r="AC1490" s="136" t="str">
        <f>IF(B:B="","",IF(R1490="Refreshment Beverage","",IF(AND(R1490="Beer",Q1490=0),SUM(LOOKUP(2,1/(Rates!$B$15:$B$18&lt;=W1490)/(Rates!$C$15:$C$18&gt;=W1490),Rates!$E$15:$E$18)*W1490),VLOOKUP(VALUE(Q:Q),Rates!A:C,3,0)*W1490)))</f>
        <v/>
      </c>
      <c r="AD1490" s="137" t="str">
        <f>IFERROR(IF(B:B="","",IF(R1490="Beer","",IF(VALUE(Q1490)=0,VLOOKUP(VLOOKUP(B:B,#REF!,16,0),Rates!A:E,2,0),VLOOKUP(VALUE(Q1490),Rates!A$31:B$34,2,0)*W1490))),0)</f>
        <v/>
      </c>
      <c r="AE1490" s="121" t="str">
        <f t="shared" si="720"/>
        <v/>
      </c>
      <c r="AF1490" s="138" t="str">
        <f t="shared" si="721"/>
        <v/>
      </c>
      <c r="AG1490" s="122" t="str">
        <f t="shared" si="722"/>
        <v/>
      </c>
      <c r="AH1490" s="123" t="str">
        <f t="shared" si="723"/>
        <v/>
      </c>
      <c r="AI1490" s="139" t="str">
        <f>IF(AE:AE="","",IF(R1490="Refreshment Beverage",AK1490*(Rates!J$19/100),ROUND(SUM(AH1490*(Rates!$J$8/100)),4)))</f>
        <v/>
      </c>
      <c r="AJ1490" s="124" t="str">
        <f t="shared" si="724"/>
        <v/>
      </c>
      <c r="AK1490" s="125" t="str">
        <f t="shared" si="725"/>
        <v/>
      </c>
      <c r="AL1490" s="121" t="str">
        <f t="shared" si="726"/>
        <v/>
      </c>
      <c r="AM1490" s="138" t="str">
        <f>IF(AS1490="","",IF(R1490="Refreshment Beverage",ROUND(AS1490*Rates!K$19,4),ROUND(AO1490*(VLOOKUP(VALUE(Q1490),Rates!G$4:L$12,3,0)),4)))</f>
        <v/>
      </c>
      <c r="AN1490" s="126" t="str">
        <f>IF(AS1490="","",IF(R1490="Refreshment Beverage",AS1490*(Rates!J$19/100),MAX(AM1490,AB1490)))</f>
        <v/>
      </c>
      <c r="AO1490" s="127" t="str">
        <f t="shared" si="727"/>
        <v/>
      </c>
      <c r="AP1490" s="127" t="str">
        <f t="shared" si="728"/>
        <v/>
      </c>
      <c r="AQ1490" s="140" t="str">
        <f>IF(AS1490="","",IF(R1490="Refreshment Beverage",ROUND(SUM(VLOOKUP(Q:Q,Rates!G$15:L$19,3,0)*(AS1490-Y1490-Z1490-AA1490)),4),ROUND(SUM(Rates!$K$8*AS1490),4)))</f>
        <v/>
      </c>
      <c r="AR1490" s="139" t="str">
        <f t="shared" si="729"/>
        <v/>
      </c>
      <c r="AS1490" s="125" t="str">
        <f t="shared" si="730"/>
        <v/>
      </c>
      <c r="AT1490" s="121" t="str">
        <f t="shared" si="731"/>
        <v/>
      </c>
      <c r="AU1490" s="138" t="str">
        <f>IF(AX1490="","",IF(R1490="Refreshment Beverage",ROUND((BA1490-Y1490-Z1490-AA1490)*VLOOKUP(VALUE(Q1490),Rates!G$15:L$19,3,0),4),ROUND(AW1490*(VLOOKUP(VALUE(Q1490),Rates!G:L,3,0)),4)))</f>
        <v/>
      </c>
      <c r="AV1490" s="126" t="str">
        <f t="shared" si="732"/>
        <v/>
      </c>
      <c r="AW1490" s="127" t="str">
        <f t="shared" si="733"/>
        <v/>
      </c>
      <c r="AX1490" s="123" t="str">
        <f t="shared" si="734"/>
        <v/>
      </c>
      <c r="AY1490" s="140" t="str">
        <f>IF(AX1490="","",IF(R1490="Refreshment Beverage",ROUND(SUM(AX1490*Rates!K$19),4),ROUND(SUM(AX1490*(Rates!J$8/100)),4)))</f>
        <v/>
      </c>
      <c r="AZ1490" s="124" t="str">
        <f t="shared" si="735"/>
        <v/>
      </c>
      <c r="BA1490" s="125" t="str">
        <f t="shared" si="736"/>
        <v/>
      </c>
      <c r="BB1490" s="115"/>
      <c r="BC1490" s="143"/>
      <c r="BD1490" s="100"/>
      <c r="BE1490" s="100"/>
      <c r="BF1490" s="100"/>
      <c r="BG1490" s="100"/>
    </row>
    <row r="1491" spans="1:59" ht="12.75" customHeight="1" x14ac:dyDescent="0.2">
      <c r="A1491" s="144"/>
      <c r="B1491" s="141"/>
      <c r="C1491" s="141"/>
      <c r="D1491" s="142"/>
      <c r="E1491" s="142"/>
      <c r="F1491" s="142"/>
      <c r="G1491" s="142"/>
      <c r="H1491" s="142"/>
      <c r="I1491" s="129"/>
      <c r="J1491" s="130"/>
      <c r="K1491" s="131" t="str">
        <f t="shared" si="707"/>
        <v/>
      </c>
      <c r="L1491" s="132" t="str">
        <f t="shared" si="708"/>
        <v/>
      </c>
      <c r="M1491" s="133" t="str">
        <f t="shared" si="709"/>
        <v/>
      </c>
      <c r="N1491" s="134" t="str">
        <f>IFERROR(IF(B:B="","",IF(R1491="Beer",SUM(LOOKUP(2,1/(Rates!$B$3:$B$5&lt;=W1491)/(Rates!$C$3:$C$5&gt;=W1491),Rates!$D$3:$D$5)*(X1491/100)*W1491),IF(R1491="Refreshment Beverage",SUM(LOOKUP(2,1/(Rates!$B$7:$B$11&lt;=W1491)/(Rates!$C$7:$C$11&gt;=W1491),Rates!$D$7:$D$11)*(X1491/100)*W1491)))),"")</f>
        <v/>
      </c>
      <c r="O1491" s="134" t="str">
        <f t="shared" si="710"/>
        <v/>
      </c>
      <c r="P1491" s="116"/>
      <c r="Q1491" s="117" t="str">
        <f t="shared" si="711"/>
        <v/>
      </c>
      <c r="R1491" s="128" t="str">
        <f t="shared" si="712"/>
        <v/>
      </c>
      <c r="S1491" s="135" t="str">
        <f>IF(B1491="","",IF(R1491="Refreshment Beverage",VLOOKUP(VALUE(Q1491),Rates!G$15:L$19,2,0),VLOOKUP(VALUE(Q1491),Rates!G$4:L$12,2,0)))</f>
        <v/>
      </c>
      <c r="T1491" s="135" t="str">
        <f t="shared" si="713"/>
        <v/>
      </c>
      <c r="U1491" s="118" t="str">
        <f t="shared" si="714"/>
        <v/>
      </c>
      <c r="V1491" s="135" t="str">
        <f t="shared" si="715"/>
        <v/>
      </c>
      <c r="W1491" s="135" t="str">
        <f t="shared" si="716"/>
        <v/>
      </c>
      <c r="X1491" s="119" t="str">
        <f t="shared" si="717"/>
        <v/>
      </c>
      <c r="Y1491" s="120" t="str">
        <f>IF(B:B="","",IF(R1491="Refreshment Beverage",VLOOKUP(Q1491,Rates!G$15:L$19,6,0)*W1491,VLOOKUP(Q1491,Rates!G$4:L$12,6,0)*W1491))</f>
        <v/>
      </c>
      <c r="Z1491" s="120" t="str">
        <f t="shared" si="718"/>
        <v/>
      </c>
      <c r="AA1491" s="120" t="str">
        <f t="shared" si="719"/>
        <v/>
      </c>
      <c r="AB1491" s="136" t="str">
        <f>IF(B:B="","",IF(R1491="Refreshment Beverage","",IF(AND(R1491="Beer",Q1491=0),SUM(LOOKUP(2,1/(Rates!$B$15:$B$18&lt;=W1491)/(Rates!$C$15:$C$18&gt;=W1491),Rates!$D$15:$D$18)*W1491),VLOOKUP(VALUE(Q:Q),Rates!A:B,2,0)*W1491)))</f>
        <v/>
      </c>
      <c r="AC1491" s="136" t="str">
        <f>IF(B:B="","",IF(R1491="Refreshment Beverage","",IF(AND(R1491="Beer",Q1491=0),SUM(LOOKUP(2,1/(Rates!$B$15:$B$18&lt;=W1491)/(Rates!$C$15:$C$18&gt;=W1491),Rates!$E$15:$E$18)*W1491),VLOOKUP(VALUE(Q:Q),Rates!A:C,3,0)*W1491)))</f>
        <v/>
      </c>
      <c r="AD1491" s="137" t="str">
        <f>IFERROR(IF(B:B="","",IF(R1491="Beer","",IF(VALUE(Q1491)=0,VLOOKUP(VLOOKUP(B:B,#REF!,16,0),Rates!A:E,2,0),VLOOKUP(VALUE(Q1491),Rates!A$31:B$34,2,0)*W1491))),0)</f>
        <v/>
      </c>
      <c r="AE1491" s="121" t="str">
        <f t="shared" si="720"/>
        <v/>
      </c>
      <c r="AF1491" s="138" t="str">
        <f t="shared" si="721"/>
        <v/>
      </c>
      <c r="AG1491" s="122" t="str">
        <f t="shared" si="722"/>
        <v/>
      </c>
      <c r="AH1491" s="123" t="str">
        <f t="shared" si="723"/>
        <v/>
      </c>
      <c r="AI1491" s="139" t="str">
        <f>IF(AE:AE="","",IF(R1491="Refreshment Beverage",AK1491*(Rates!J$19/100),ROUND(SUM(AH1491*(Rates!$J$8/100)),4)))</f>
        <v/>
      </c>
      <c r="AJ1491" s="124" t="str">
        <f t="shared" si="724"/>
        <v/>
      </c>
      <c r="AK1491" s="125" t="str">
        <f t="shared" si="725"/>
        <v/>
      </c>
      <c r="AL1491" s="121" t="str">
        <f t="shared" si="726"/>
        <v/>
      </c>
      <c r="AM1491" s="138" t="str">
        <f>IF(AS1491="","",IF(R1491="Refreshment Beverage",ROUND(AS1491*Rates!K$19,4),ROUND(AO1491*(VLOOKUP(VALUE(Q1491),Rates!G$4:L$12,3,0)),4)))</f>
        <v/>
      </c>
      <c r="AN1491" s="126" t="str">
        <f>IF(AS1491="","",IF(R1491="Refreshment Beverage",AS1491*(Rates!J$19/100),MAX(AM1491,AB1491)))</f>
        <v/>
      </c>
      <c r="AO1491" s="127" t="str">
        <f t="shared" si="727"/>
        <v/>
      </c>
      <c r="AP1491" s="127" t="str">
        <f t="shared" si="728"/>
        <v/>
      </c>
      <c r="AQ1491" s="140" t="str">
        <f>IF(AS1491="","",IF(R1491="Refreshment Beverage",ROUND(SUM(VLOOKUP(Q:Q,Rates!G$15:L$19,3,0)*(AS1491-Y1491-Z1491-AA1491)),4),ROUND(SUM(Rates!$K$8*AS1491),4)))</f>
        <v/>
      </c>
      <c r="AR1491" s="139" t="str">
        <f t="shared" si="729"/>
        <v/>
      </c>
      <c r="AS1491" s="125" t="str">
        <f t="shared" si="730"/>
        <v/>
      </c>
      <c r="AT1491" s="121" t="str">
        <f t="shared" si="731"/>
        <v/>
      </c>
      <c r="AU1491" s="138" t="str">
        <f>IF(AX1491="","",IF(R1491="Refreshment Beverage",ROUND((BA1491-Y1491-Z1491-AA1491)*VLOOKUP(VALUE(Q1491),Rates!G$15:L$19,3,0),4),ROUND(AW1491*(VLOOKUP(VALUE(Q1491),Rates!G:L,3,0)),4)))</f>
        <v/>
      </c>
      <c r="AV1491" s="126" t="str">
        <f t="shared" si="732"/>
        <v/>
      </c>
      <c r="AW1491" s="127" t="str">
        <f t="shared" si="733"/>
        <v/>
      </c>
      <c r="AX1491" s="123" t="str">
        <f t="shared" si="734"/>
        <v/>
      </c>
      <c r="AY1491" s="140" t="str">
        <f>IF(AX1491="","",IF(R1491="Refreshment Beverage",ROUND(SUM(AX1491*Rates!K$19),4),ROUND(SUM(AX1491*(Rates!J$8/100)),4)))</f>
        <v/>
      </c>
      <c r="AZ1491" s="124" t="str">
        <f t="shared" si="735"/>
        <v/>
      </c>
      <c r="BA1491" s="125" t="str">
        <f t="shared" si="736"/>
        <v/>
      </c>
      <c r="BB1491" s="115"/>
      <c r="BC1491" s="143"/>
      <c r="BD1491" s="100"/>
      <c r="BE1491" s="100"/>
      <c r="BF1491" s="100"/>
      <c r="BG1491" s="100"/>
    </row>
    <row r="1492" spans="1:59" ht="12.75" customHeight="1" x14ac:dyDescent="0.2">
      <c r="A1492" s="144"/>
      <c r="B1492" s="141"/>
      <c r="C1492" s="141"/>
      <c r="D1492" s="142"/>
      <c r="E1492" s="142"/>
      <c r="F1492" s="142"/>
      <c r="G1492" s="142"/>
      <c r="H1492" s="142"/>
      <c r="I1492" s="129"/>
      <c r="J1492" s="130"/>
      <c r="K1492" s="131" t="str">
        <f t="shared" si="707"/>
        <v/>
      </c>
      <c r="L1492" s="132" t="str">
        <f t="shared" si="708"/>
        <v/>
      </c>
      <c r="M1492" s="133" t="str">
        <f t="shared" si="709"/>
        <v/>
      </c>
      <c r="N1492" s="134" t="str">
        <f>IFERROR(IF(B:B="","",IF(R1492="Beer",SUM(LOOKUP(2,1/(Rates!$B$3:$B$5&lt;=W1492)/(Rates!$C$3:$C$5&gt;=W1492),Rates!$D$3:$D$5)*(X1492/100)*W1492),IF(R1492="Refreshment Beverage",SUM(LOOKUP(2,1/(Rates!$B$7:$B$11&lt;=W1492)/(Rates!$C$7:$C$11&gt;=W1492),Rates!$D$7:$D$11)*(X1492/100)*W1492)))),"")</f>
        <v/>
      </c>
      <c r="O1492" s="134" t="str">
        <f t="shared" si="710"/>
        <v/>
      </c>
      <c r="P1492" s="116"/>
      <c r="Q1492" s="117" t="str">
        <f t="shared" si="711"/>
        <v/>
      </c>
      <c r="R1492" s="128" t="str">
        <f t="shared" si="712"/>
        <v/>
      </c>
      <c r="S1492" s="135" t="str">
        <f>IF(B1492="","",IF(R1492="Refreshment Beverage",VLOOKUP(VALUE(Q1492),Rates!G$15:L$19,2,0),VLOOKUP(VALUE(Q1492),Rates!G$4:L$12,2,0)))</f>
        <v/>
      </c>
      <c r="T1492" s="135" t="str">
        <f t="shared" si="713"/>
        <v/>
      </c>
      <c r="U1492" s="118" t="str">
        <f t="shared" si="714"/>
        <v/>
      </c>
      <c r="V1492" s="135" t="str">
        <f t="shared" si="715"/>
        <v/>
      </c>
      <c r="W1492" s="135" t="str">
        <f t="shared" si="716"/>
        <v/>
      </c>
      <c r="X1492" s="119" t="str">
        <f t="shared" si="717"/>
        <v/>
      </c>
      <c r="Y1492" s="120" t="str">
        <f>IF(B:B="","",IF(R1492="Refreshment Beverage",VLOOKUP(Q1492,Rates!G$15:L$19,6,0)*W1492,VLOOKUP(Q1492,Rates!G$4:L$12,6,0)*W1492))</f>
        <v/>
      </c>
      <c r="Z1492" s="120" t="str">
        <f t="shared" si="718"/>
        <v/>
      </c>
      <c r="AA1492" s="120" t="str">
        <f t="shared" si="719"/>
        <v/>
      </c>
      <c r="AB1492" s="136" t="str">
        <f>IF(B:B="","",IF(R1492="Refreshment Beverage","",IF(AND(R1492="Beer",Q1492=0),SUM(LOOKUP(2,1/(Rates!$B$15:$B$18&lt;=W1492)/(Rates!$C$15:$C$18&gt;=W1492),Rates!$D$15:$D$18)*W1492),VLOOKUP(VALUE(Q:Q),Rates!A:B,2,0)*W1492)))</f>
        <v/>
      </c>
      <c r="AC1492" s="136" t="str">
        <f>IF(B:B="","",IF(R1492="Refreshment Beverage","",IF(AND(R1492="Beer",Q1492=0),SUM(LOOKUP(2,1/(Rates!$B$15:$B$18&lt;=W1492)/(Rates!$C$15:$C$18&gt;=W1492),Rates!$E$15:$E$18)*W1492),VLOOKUP(VALUE(Q:Q),Rates!A:C,3,0)*W1492)))</f>
        <v/>
      </c>
      <c r="AD1492" s="137" t="str">
        <f>IFERROR(IF(B:B="","",IF(R1492="Beer","",IF(VALUE(Q1492)=0,VLOOKUP(VLOOKUP(B:B,#REF!,16,0),Rates!A:E,2,0),VLOOKUP(VALUE(Q1492),Rates!A$31:B$34,2,0)*W1492))),0)</f>
        <v/>
      </c>
      <c r="AE1492" s="121" t="str">
        <f t="shared" si="720"/>
        <v/>
      </c>
      <c r="AF1492" s="138" t="str">
        <f t="shared" si="721"/>
        <v/>
      </c>
      <c r="AG1492" s="122" t="str">
        <f t="shared" si="722"/>
        <v/>
      </c>
      <c r="AH1492" s="123" t="str">
        <f t="shared" si="723"/>
        <v/>
      </c>
      <c r="AI1492" s="139" t="str">
        <f>IF(AE:AE="","",IF(R1492="Refreshment Beverage",AK1492*(Rates!J$19/100),ROUND(SUM(AH1492*(Rates!$J$8/100)),4)))</f>
        <v/>
      </c>
      <c r="AJ1492" s="124" t="str">
        <f t="shared" si="724"/>
        <v/>
      </c>
      <c r="AK1492" s="125" t="str">
        <f t="shared" si="725"/>
        <v/>
      </c>
      <c r="AL1492" s="121" t="str">
        <f t="shared" si="726"/>
        <v/>
      </c>
      <c r="AM1492" s="138" t="str">
        <f>IF(AS1492="","",IF(R1492="Refreshment Beverage",ROUND(AS1492*Rates!K$19,4),ROUND(AO1492*(VLOOKUP(VALUE(Q1492),Rates!G$4:L$12,3,0)),4)))</f>
        <v/>
      </c>
      <c r="AN1492" s="126" t="str">
        <f>IF(AS1492="","",IF(R1492="Refreshment Beverage",AS1492*(Rates!J$19/100),MAX(AM1492,AB1492)))</f>
        <v/>
      </c>
      <c r="AO1492" s="127" t="str">
        <f t="shared" si="727"/>
        <v/>
      </c>
      <c r="AP1492" s="127" t="str">
        <f t="shared" si="728"/>
        <v/>
      </c>
      <c r="AQ1492" s="140" t="str">
        <f>IF(AS1492="","",IF(R1492="Refreshment Beverage",ROUND(SUM(VLOOKUP(Q:Q,Rates!G$15:L$19,3,0)*(AS1492-Y1492-Z1492-AA1492)),4),ROUND(SUM(Rates!$K$8*AS1492),4)))</f>
        <v/>
      </c>
      <c r="AR1492" s="139" t="str">
        <f t="shared" si="729"/>
        <v/>
      </c>
      <c r="AS1492" s="125" t="str">
        <f t="shared" si="730"/>
        <v/>
      </c>
      <c r="AT1492" s="121" t="str">
        <f t="shared" si="731"/>
        <v/>
      </c>
      <c r="AU1492" s="138" t="str">
        <f>IF(AX1492="","",IF(R1492="Refreshment Beverage",ROUND((BA1492-Y1492-Z1492-AA1492)*VLOOKUP(VALUE(Q1492),Rates!G$15:L$19,3,0),4),ROUND(AW1492*(VLOOKUP(VALUE(Q1492),Rates!G:L,3,0)),4)))</f>
        <v/>
      </c>
      <c r="AV1492" s="126" t="str">
        <f t="shared" si="732"/>
        <v/>
      </c>
      <c r="AW1492" s="127" t="str">
        <f t="shared" si="733"/>
        <v/>
      </c>
      <c r="AX1492" s="123" t="str">
        <f t="shared" si="734"/>
        <v/>
      </c>
      <c r="AY1492" s="140" t="str">
        <f>IF(AX1492="","",IF(R1492="Refreshment Beverage",ROUND(SUM(AX1492*Rates!K$19),4),ROUND(SUM(AX1492*(Rates!J$8/100)),4)))</f>
        <v/>
      </c>
      <c r="AZ1492" s="124" t="str">
        <f t="shared" si="735"/>
        <v/>
      </c>
      <c r="BA1492" s="125" t="str">
        <f t="shared" si="736"/>
        <v/>
      </c>
      <c r="BB1492" s="115"/>
      <c r="BC1492" s="143"/>
      <c r="BD1492" s="100"/>
      <c r="BE1492" s="100"/>
      <c r="BF1492" s="100"/>
      <c r="BG1492" s="100"/>
    </row>
    <row r="1493" spans="1:59" ht="12.75" customHeight="1" x14ac:dyDescent="0.2">
      <c r="A1493" s="144"/>
      <c r="B1493" s="141"/>
      <c r="C1493" s="141"/>
      <c r="D1493" s="142"/>
      <c r="E1493" s="142"/>
      <c r="F1493" s="142"/>
      <c r="G1493" s="142"/>
      <c r="H1493" s="142"/>
      <c r="I1493" s="129"/>
      <c r="J1493" s="130"/>
      <c r="K1493" s="131" t="str">
        <f t="shared" si="707"/>
        <v/>
      </c>
      <c r="L1493" s="132" t="str">
        <f t="shared" si="708"/>
        <v/>
      </c>
      <c r="M1493" s="133" t="str">
        <f t="shared" si="709"/>
        <v/>
      </c>
      <c r="N1493" s="134" t="str">
        <f>IFERROR(IF(B:B="","",IF(R1493="Beer",SUM(LOOKUP(2,1/(Rates!$B$3:$B$5&lt;=W1493)/(Rates!$C$3:$C$5&gt;=W1493),Rates!$D$3:$D$5)*(X1493/100)*W1493),IF(R1493="Refreshment Beverage",SUM(LOOKUP(2,1/(Rates!$B$7:$B$11&lt;=W1493)/(Rates!$C$7:$C$11&gt;=W1493),Rates!$D$7:$D$11)*(X1493/100)*W1493)))),"")</f>
        <v/>
      </c>
      <c r="O1493" s="134" t="str">
        <f t="shared" si="710"/>
        <v/>
      </c>
      <c r="P1493" s="116"/>
      <c r="Q1493" s="117" t="str">
        <f t="shared" si="711"/>
        <v/>
      </c>
      <c r="R1493" s="128" t="str">
        <f t="shared" si="712"/>
        <v/>
      </c>
      <c r="S1493" s="135" t="str">
        <f>IF(B1493="","",IF(R1493="Refreshment Beverage",VLOOKUP(VALUE(Q1493),Rates!G$15:L$19,2,0),VLOOKUP(VALUE(Q1493),Rates!G$4:L$12,2,0)))</f>
        <v/>
      </c>
      <c r="T1493" s="135" t="str">
        <f t="shared" si="713"/>
        <v/>
      </c>
      <c r="U1493" s="118" t="str">
        <f t="shared" si="714"/>
        <v/>
      </c>
      <c r="V1493" s="135" t="str">
        <f t="shared" si="715"/>
        <v/>
      </c>
      <c r="W1493" s="135" t="str">
        <f t="shared" si="716"/>
        <v/>
      </c>
      <c r="X1493" s="119" t="str">
        <f t="shared" si="717"/>
        <v/>
      </c>
      <c r="Y1493" s="120" t="str">
        <f>IF(B:B="","",IF(R1493="Refreshment Beverage",VLOOKUP(Q1493,Rates!G$15:L$19,6,0)*W1493,VLOOKUP(Q1493,Rates!G$4:L$12,6,0)*W1493))</f>
        <v/>
      </c>
      <c r="Z1493" s="120" t="str">
        <f t="shared" si="718"/>
        <v/>
      </c>
      <c r="AA1493" s="120" t="str">
        <f t="shared" si="719"/>
        <v/>
      </c>
      <c r="AB1493" s="136" t="str">
        <f>IF(B:B="","",IF(R1493="Refreshment Beverage","",IF(AND(R1493="Beer",Q1493=0),SUM(LOOKUP(2,1/(Rates!$B$15:$B$18&lt;=W1493)/(Rates!$C$15:$C$18&gt;=W1493),Rates!$D$15:$D$18)*W1493),VLOOKUP(VALUE(Q:Q),Rates!A:B,2,0)*W1493)))</f>
        <v/>
      </c>
      <c r="AC1493" s="136" t="str">
        <f>IF(B:B="","",IF(R1493="Refreshment Beverage","",IF(AND(R1493="Beer",Q1493=0),SUM(LOOKUP(2,1/(Rates!$B$15:$B$18&lt;=W1493)/(Rates!$C$15:$C$18&gt;=W1493),Rates!$E$15:$E$18)*W1493),VLOOKUP(VALUE(Q:Q),Rates!A:C,3,0)*W1493)))</f>
        <v/>
      </c>
      <c r="AD1493" s="137" t="str">
        <f>IFERROR(IF(B:B="","",IF(R1493="Beer","",IF(VALUE(Q1493)=0,VLOOKUP(VLOOKUP(B:B,#REF!,16,0),Rates!A:E,2,0),VLOOKUP(VALUE(Q1493),Rates!A$31:B$34,2,0)*W1493))),0)</f>
        <v/>
      </c>
      <c r="AE1493" s="121" t="str">
        <f t="shared" si="720"/>
        <v/>
      </c>
      <c r="AF1493" s="138" t="str">
        <f t="shared" si="721"/>
        <v/>
      </c>
      <c r="AG1493" s="122" t="str">
        <f t="shared" si="722"/>
        <v/>
      </c>
      <c r="AH1493" s="123" t="str">
        <f t="shared" si="723"/>
        <v/>
      </c>
      <c r="AI1493" s="139" t="str">
        <f>IF(AE:AE="","",IF(R1493="Refreshment Beverage",AK1493*(Rates!J$19/100),ROUND(SUM(AH1493*(Rates!$J$8/100)),4)))</f>
        <v/>
      </c>
      <c r="AJ1493" s="124" t="str">
        <f t="shared" si="724"/>
        <v/>
      </c>
      <c r="AK1493" s="125" t="str">
        <f t="shared" si="725"/>
        <v/>
      </c>
      <c r="AL1493" s="121" t="str">
        <f t="shared" si="726"/>
        <v/>
      </c>
      <c r="AM1493" s="138" t="str">
        <f>IF(AS1493="","",IF(R1493="Refreshment Beverage",ROUND(AS1493*Rates!K$19,4),ROUND(AO1493*(VLOOKUP(VALUE(Q1493),Rates!G$4:L$12,3,0)),4)))</f>
        <v/>
      </c>
      <c r="AN1493" s="126" t="str">
        <f>IF(AS1493="","",IF(R1493="Refreshment Beverage",AS1493*(Rates!J$19/100),MAX(AM1493,AB1493)))</f>
        <v/>
      </c>
      <c r="AO1493" s="127" t="str">
        <f t="shared" si="727"/>
        <v/>
      </c>
      <c r="AP1493" s="127" t="str">
        <f t="shared" si="728"/>
        <v/>
      </c>
      <c r="AQ1493" s="140" t="str">
        <f>IF(AS1493="","",IF(R1493="Refreshment Beverage",ROUND(SUM(VLOOKUP(Q:Q,Rates!G$15:L$19,3,0)*(AS1493-Y1493-Z1493-AA1493)),4),ROUND(SUM(Rates!$K$8*AS1493),4)))</f>
        <v/>
      </c>
      <c r="AR1493" s="139" t="str">
        <f t="shared" si="729"/>
        <v/>
      </c>
      <c r="AS1493" s="125" t="str">
        <f t="shared" si="730"/>
        <v/>
      </c>
      <c r="AT1493" s="121" t="str">
        <f t="shared" si="731"/>
        <v/>
      </c>
      <c r="AU1493" s="138" t="str">
        <f>IF(AX1493="","",IF(R1493="Refreshment Beverage",ROUND((BA1493-Y1493-Z1493-AA1493)*VLOOKUP(VALUE(Q1493),Rates!G$15:L$19,3,0),4),ROUND(AW1493*(VLOOKUP(VALUE(Q1493),Rates!G:L,3,0)),4)))</f>
        <v/>
      </c>
      <c r="AV1493" s="126" t="str">
        <f t="shared" si="732"/>
        <v/>
      </c>
      <c r="AW1493" s="127" t="str">
        <f t="shared" si="733"/>
        <v/>
      </c>
      <c r="AX1493" s="123" t="str">
        <f t="shared" si="734"/>
        <v/>
      </c>
      <c r="AY1493" s="140" t="str">
        <f>IF(AX1493="","",IF(R1493="Refreshment Beverage",ROUND(SUM(AX1493*Rates!K$19),4),ROUND(SUM(AX1493*(Rates!J$8/100)),4)))</f>
        <v/>
      </c>
      <c r="AZ1493" s="124" t="str">
        <f t="shared" si="735"/>
        <v/>
      </c>
      <c r="BA1493" s="125" t="str">
        <f t="shared" si="736"/>
        <v/>
      </c>
      <c r="BB1493" s="115"/>
      <c r="BC1493" s="143"/>
      <c r="BD1493" s="100"/>
      <c r="BE1493" s="100"/>
      <c r="BF1493" s="100"/>
      <c r="BG1493" s="100"/>
    </row>
    <row r="1494" spans="1:59" ht="12.75" customHeight="1" x14ac:dyDescent="0.2">
      <c r="A1494" s="144"/>
      <c r="B1494" s="141"/>
      <c r="C1494" s="141"/>
      <c r="D1494" s="142"/>
      <c r="E1494" s="142"/>
      <c r="F1494" s="142"/>
      <c r="G1494" s="142"/>
      <c r="H1494" s="142"/>
      <c r="I1494" s="129"/>
      <c r="J1494" s="130"/>
      <c r="K1494" s="131" t="str">
        <f t="shared" si="707"/>
        <v/>
      </c>
      <c r="L1494" s="132" t="str">
        <f t="shared" si="708"/>
        <v/>
      </c>
      <c r="M1494" s="133" t="str">
        <f t="shared" si="709"/>
        <v/>
      </c>
      <c r="N1494" s="134" t="str">
        <f>IFERROR(IF(B:B="","",IF(R1494="Beer",SUM(LOOKUP(2,1/(Rates!$B$3:$B$5&lt;=W1494)/(Rates!$C$3:$C$5&gt;=W1494),Rates!$D$3:$D$5)*(X1494/100)*W1494),IF(R1494="Refreshment Beverage",SUM(LOOKUP(2,1/(Rates!$B$7:$B$11&lt;=W1494)/(Rates!$C$7:$C$11&gt;=W1494),Rates!$D$7:$D$11)*(X1494/100)*W1494)))),"")</f>
        <v/>
      </c>
      <c r="O1494" s="134" t="str">
        <f t="shared" si="710"/>
        <v/>
      </c>
      <c r="P1494" s="116"/>
      <c r="Q1494" s="117" t="str">
        <f t="shared" si="711"/>
        <v/>
      </c>
      <c r="R1494" s="128" t="str">
        <f t="shared" si="712"/>
        <v/>
      </c>
      <c r="S1494" s="135" t="str">
        <f>IF(B1494="","",IF(R1494="Refreshment Beverage",VLOOKUP(VALUE(Q1494),Rates!G$15:L$19,2,0),VLOOKUP(VALUE(Q1494),Rates!G$4:L$12,2,0)))</f>
        <v/>
      </c>
      <c r="T1494" s="135" t="str">
        <f t="shared" si="713"/>
        <v/>
      </c>
      <c r="U1494" s="118" t="str">
        <f t="shared" si="714"/>
        <v/>
      </c>
      <c r="V1494" s="135" t="str">
        <f t="shared" si="715"/>
        <v/>
      </c>
      <c r="W1494" s="135" t="str">
        <f t="shared" si="716"/>
        <v/>
      </c>
      <c r="X1494" s="119" t="str">
        <f t="shared" si="717"/>
        <v/>
      </c>
      <c r="Y1494" s="120" t="str">
        <f>IF(B:B="","",IF(R1494="Refreshment Beverage",VLOOKUP(Q1494,Rates!G$15:L$19,6,0)*W1494,VLOOKUP(Q1494,Rates!G$4:L$12,6,0)*W1494))</f>
        <v/>
      </c>
      <c r="Z1494" s="120" t="str">
        <f t="shared" si="718"/>
        <v/>
      </c>
      <c r="AA1494" s="120" t="str">
        <f t="shared" si="719"/>
        <v/>
      </c>
      <c r="AB1494" s="136" t="str">
        <f>IF(B:B="","",IF(R1494="Refreshment Beverage","",IF(AND(R1494="Beer",Q1494=0),SUM(LOOKUP(2,1/(Rates!$B$15:$B$18&lt;=W1494)/(Rates!$C$15:$C$18&gt;=W1494),Rates!$D$15:$D$18)*W1494),VLOOKUP(VALUE(Q:Q),Rates!A:B,2,0)*W1494)))</f>
        <v/>
      </c>
      <c r="AC1494" s="136" t="str">
        <f>IF(B:B="","",IF(R1494="Refreshment Beverage","",IF(AND(R1494="Beer",Q1494=0),SUM(LOOKUP(2,1/(Rates!$B$15:$B$18&lt;=W1494)/(Rates!$C$15:$C$18&gt;=W1494),Rates!$E$15:$E$18)*W1494),VLOOKUP(VALUE(Q:Q),Rates!A:C,3,0)*W1494)))</f>
        <v/>
      </c>
      <c r="AD1494" s="137" t="str">
        <f>IFERROR(IF(B:B="","",IF(R1494="Beer","",IF(VALUE(Q1494)=0,VLOOKUP(VLOOKUP(B:B,#REF!,16,0),Rates!A:E,2,0),VLOOKUP(VALUE(Q1494),Rates!A$31:B$34,2,0)*W1494))),0)</f>
        <v/>
      </c>
      <c r="AE1494" s="121" t="str">
        <f t="shared" si="720"/>
        <v/>
      </c>
      <c r="AF1494" s="138" t="str">
        <f t="shared" si="721"/>
        <v/>
      </c>
      <c r="AG1494" s="122" t="str">
        <f t="shared" si="722"/>
        <v/>
      </c>
      <c r="AH1494" s="123" t="str">
        <f t="shared" si="723"/>
        <v/>
      </c>
      <c r="AI1494" s="139" t="str">
        <f>IF(AE:AE="","",IF(R1494="Refreshment Beverage",AK1494*(Rates!J$19/100),ROUND(SUM(AH1494*(Rates!$J$8/100)),4)))</f>
        <v/>
      </c>
      <c r="AJ1494" s="124" t="str">
        <f t="shared" si="724"/>
        <v/>
      </c>
      <c r="AK1494" s="125" t="str">
        <f t="shared" si="725"/>
        <v/>
      </c>
      <c r="AL1494" s="121" t="str">
        <f t="shared" si="726"/>
        <v/>
      </c>
      <c r="AM1494" s="138" t="str">
        <f>IF(AS1494="","",IF(R1494="Refreshment Beverage",ROUND(AS1494*Rates!K$19,4),ROUND(AO1494*(VLOOKUP(VALUE(Q1494),Rates!G$4:L$12,3,0)),4)))</f>
        <v/>
      </c>
      <c r="AN1494" s="126" t="str">
        <f>IF(AS1494="","",IF(R1494="Refreshment Beverage",AS1494*(Rates!J$19/100),MAX(AM1494,AB1494)))</f>
        <v/>
      </c>
      <c r="AO1494" s="127" t="str">
        <f t="shared" si="727"/>
        <v/>
      </c>
      <c r="AP1494" s="127" t="str">
        <f t="shared" si="728"/>
        <v/>
      </c>
      <c r="AQ1494" s="140" t="str">
        <f>IF(AS1494="","",IF(R1494="Refreshment Beverage",ROUND(SUM(VLOOKUP(Q:Q,Rates!G$15:L$19,3,0)*(AS1494-Y1494-Z1494-AA1494)),4),ROUND(SUM(Rates!$K$8*AS1494),4)))</f>
        <v/>
      </c>
      <c r="AR1494" s="139" t="str">
        <f t="shared" si="729"/>
        <v/>
      </c>
      <c r="AS1494" s="125" t="str">
        <f t="shared" si="730"/>
        <v/>
      </c>
      <c r="AT1494" s="121" t="str">
        <f t="shared" si="731"/>
        <v/>
      </c>
      <c r="AU1494" s="138" t="str">
        <f>IF(AX1494="","",IF(R1494="Refreshment Beverage",ROUND((BA1494-Y1494-Z1494-AA1494)*VLOOKUP(VALUE(Q1494),Rates!G$15:L$19,3,0),4),ROUND(AW1494*(VLOOKUP(VALUE(Q1494),Rates!G:L,3,0)),4)))</f>
        <v/>
      </c>
      <c r="AV1494" s="126" t="str">
        <f t="shared" si="732"/>
        <v/>
      </c>
      <c r="AW1494" s="127" t="str">
        <f t="shared" si="733"/>
        <v/>
      </c>
      <c r="AX1494" s="123" t="str">
        <f t="shared" si="734"/>
        <v/>
      </c>
      <c r="AY1494" s="140" t="str">
        <f>IF(AX1494="","",IF(R1494="Refreshment Beverage",ROUND(SUM(AX1494*Rates!K$19),4),ROUND(SUM(AX1494*(Rates!J$8/100)),4)))</f>
        <v/>
      </c>
      <c r="AZ1494" s="124" t="str">
        <f t="shared" si="735"/>
        <v/>
      </c>
      <c r="BA1494" s="125" t="str">
        <f t="shared" si="736"/>
        <v/>
      </c>
      <c r="BB1494" s="115"/>
      <c r="BC1494" s="143"/>
      <c r="BD1494" s="100"/>
      <c r="BE1494" s="100"/>
      <c r="BF1494" s="100"/>
      <c r="BG1494" s="100"/>
    </row>
    <row r="1495" spans="1:59" ht="12.75" customHeight="1" x14ac:dyDescent="0.2">
      <c r="A1495" s="144"/>
      <c r="B1495" s="141"/>
      <c r="C1495" s="141"/>
      <c r="D1495" s="142"/>
      <c r="E1495" s="142"/>
      <c r="F1495" s="142"/>
      <c r="G1495" s="142"/>
      <c r="H1495" s="142"/>
      <c r="I1495" s="129"/>
      <c r="J1495" s="130"/>
      <c r="K1495" s="131" t="str">
        <f t="shared" si="707"/>
        <v/>
      </c>
      <c r="L1495" s="132" t="str">
        <f t="shared" si="708"/>
        <v/>
      </c>
      <c r="M1495" s="133" t="str">
        <f t="shared" si="709"/>
        <v/>
      </c>
      <c r="N1495" s="134" t="str">
        <f>IFERROR(IF(B:B="","",IF(R1495="Beer",SUM(LOOKUP(2,1/(Rates!$B$3:$B$5&lt;=W1495)/(Rates!$C$3:$C$5&gt;=W1495),Rates!$D$3:$D$5)*(X1495/100)*W1495),IF(R1495="Refreshment Beverage",SUM(LOOKUP(2,1/(Rates!$B$7:$B$11&lt;=W1495)/(Rates!$C$7:$C$11&gt;=W1495),Rates!$D$7:$D$11)*(X1495/100)*W1495)))),"")</f>
        <v/>
      </c>
      <c r="O1495" s="134" t="str">
        <f t="shared" si="710"/>
        <v/>
      </c>
      <c r="P1495" s="116"/>
      <c r="Q1495" s="117" t="str">
        <f t="shared" si="711"/>
        <v/>
      </c>
      <c r="R1495" s="128" t="str">
        <f t="shared" si="712"/>
        <v/>
      </c>
      <c r="S1495" s="135" t="str">
        <f>IF(B1495="","",IF(R1495="Refreshment Beverage",VLOOKUP(VALUE(Q1495),Rates!G$15:L$19,2,0),VLOOKUP(VALUE(Q1495),Rates!G$4:L$12,2,0)))</f>
        <v/>
      </c>
      <c r="T1495" s="135" t="str">
        <f t="shared" si="713"/>
        <v/>
      </c>
      <c r="U1495" s="118" t="str">
        <f t="shared" si="714"/>
        <v/>
      </c>
      <c r="V1495" s="135" t="str">
        <f t="shared" si="715"/>
        <v/>
      </c>
      <c r="W1495" s="135" t="str">
        <f t="shared" si="716"/>
        <v/>
      </c>
      <c r="X1495" s="119" t="str">
        <f t="shared" si="717"/>
        <v/>
      </c>
      <c r="Y1495" s="120" t="str">
        <f>IF(B:B="","",IF(R1495="Refreshment Beverage",VLOOKUP(Q1495,Rates!G$15:L$19,6,0)*W1495,VLOOKUP(Q1495,Rates!G$4:L$12,6,0)*W1495))</f>
        <v/>
      </c>
      <c r="Z1495" s="120" t="str">
        <f t="shared" si="718"/>
        <v/>
      </c>
      <c r="AA1495" s="120" t="str">
        <f t="shared" si="719"/>
        <v/>
      </c>
      <c r="AB1495" s="136" t="str">
        <f>IF(B:B="","",IF(R1495="Refreshment Beverage","",IF(AND(R1495="Beer",Q1495=0),SUM(LOOKUP(2,1/(Rates!$B$15:$B$18&lt;=W1495)/(Rates!$C$15:$C$18&gt;=W1495),Rates!$D$15:$D$18)*W1495),VLOOKUP(VALUE(Q:Q),Rates!A:B,2,0)*W1495)))</f>
        <v/>
      </c>
      <c r="AC1495" s="136" t="str">
        <f>IF(B:B="","",IF(R1495="Refreshment Beverage","",IF(AND(R1495="Beer",Q1495=0),SUM(LOOKUP(2,1/(Rates!$B$15:$B$18&lt;=W1495)/(Rates!$C$15:$C$18&gt;=W1495),Rates!$E$15:$E$18)*W1495),VLOOKUP(VALUE(Q:Q),Rates!A:C,3,0)*W1495)))</f>
        <v/>
      </c>
      <c r="AD1495" s="137" t="str">
        <f>IFERROR(IF(B:B="","",IF(R1495="Beer","",IF(VALUE(Q1495)=0,VLOOKUP(VLOOKUP(B:B,#REF!,16,0),Rates!A:E,2,0),VLOOKUP(VALUE(Q1495),Rates!A$31:B$34,2,0)*W1495))),0)</f>
        <v/>
      </c>
      <c r="AE1495" s="121" t="str">
        <f t="shared" si="720"/>
        <v/>
      </c>
      <c r="AF1495" s="138" t="str">
        <f t="shared" si="721"/>
        <v/>
      </c>
      <c r="AG1495" s="122" t="str">
        <f t="shared" si="722"/>
        <v/>
      </c>
      <c r="AH1495" s="123" t="str">
        <f t="shared" si="723"/>
        <v/>
      </c>
      <c r="AI1495" s="139" t="str">
        <f>IF(AE:AE="","",IF(R1495="Refreshment Beverage",AK1495*(Rates!J$19/100),ROUND(SUM(AH1495*(Rates!$J$8/100)),4)))</f>
        <v/>
      </c>
      <c r="AJ1495" s="124" t="str">
        <f t="shared" si="724"/>
        <v/>
      </c>
      <c r="AK1495" s="125" t="str">
        <f t="shared" si="725"/>
        <v/>
      </c>
      <c r="AL1495" s="121" t="str">
        <f t="shared" si="726"/>
        <v/>
      </c>
      <c r="AM1495" s="138" t="str">
        <f>IF(AS1495="","",IF(R1495="Refreshment Beverage",ROUND(AS1495*Rates!K$19,4),ROUND(AO1495*(VLOOKUP(VALUE(Q1495),Rates!G$4:L$12,3,0)),4)))</f>
        <v/>
      </c>
      <c r="AN1495" s="126" t="str">
        <f>IF(AS1495="","",IF(R1495="Refreshment Beverage",AS1495*(Rates!J$19/100),MAX(AM1495,AB1495)))</f>
        <v/>
      </c>
      <c r="AO1495" s="127" t="str">
        <f t="shared" si="727"/>
        <v/>
      </c>
      <c r="AP1495" s="127" t="str">
        <f t="shared" si="728"/>
        <v/>
      </c>
      <c r="AQ1495" s="140" t="str">
        <f>IF(AS1495="","",IF(R1495="Refreshment Beverage",ROUND(SUM(VLOOKUP(Q:Q,Rates!G$15:L$19,3,0)*(AS1495-Y1495-Z1495-AA1495)),4),ROUND(SUM(Rates!$K$8*AS1495),4)))</f>
        <v/>
      </c>
      <c r="AR1495" s="139" t="str">
        <f t="shared" si="729"/>
        <v/>
      </c>
      <c r="AS1495" s="125" t="str">
        <f t="shared" si="730"/>
        <v/>
      </c>
      <c r="AT1495" s="121" t="str">
        <f t="shared" si="731"/>
        <v/>
      </c>
      <c r="AU1495" s="138" t="str">
        <f>IF(AX1495="","",IF(R1495="Refreshment Beverage",ROUND((BA1495-Y1495-Z1495-AA1495)*VLOOKUP(VALUE(Q1495),Rates!G$15:L$19,3,0),4),ROUND(AW1495*(VLOOKUP(VALUE(Q1495),Rates!G:L,3,0)),4)))</f>
        <v/>
      </c>
      <c r="AV1495" s="126" t="str">
        <f t="shared" si="732"/>
        <v/>
      </c>
      <c r="AW1495" s="127" t="str">
        <f t="shared" si="733"/>
        <v/>
      </c>
      <c r="AX1495" s="123" t="str">
        <f t="shared" si="734"/>
        <v/>
      </c>
      <c r="AY1495" s="140" t="str">
        <f>IF(AX1495="","",IF(R1495="Refreshment Beverage",ROUND(SUM(AX1495*Rates!K$19),4),ROUND(SUM(AX1495*(Rates!J$8/100)),4)))</f>
        <v/>
      </c>
      <c r="AZ1495" s="124" t="str">
        <f t="shared" si="735"/>
        <v/>
      </c>
      <c r="BA1495" s="125" t="str">
        <f t="shared" si="736"/>
        <v/>
      </c>
      <c r="BB1495" s="115"/>
      <c r="BC1495" s="143"/>
      <c r="BD1495" s="100"/>
      <c r="BE1495" s="100"/>
      <c r="BF1495" s="100"/>
      <c r="BG1495" s="100"/>
    </row>
    <row r="1496" spans="1:59" ht="12.75" customHeight="1" x14ac:dyDescent="0.2">
      <c r="A1496" s="144"/>
      <c r="B1496" s="141"/>
      <c r="C1496" s="141"/>
      <c r="D1496" s="142"/>
      <c r="E1496" s="142"/>
      <c r="F1496" s="142"/>
      <c r="G1496" s="142"/>
      <c r="H1496" s="142"/>
      <c r="I1496" s="129"/>
      <c r="J1496" s="130"/>
      <c r="K1496" s="131" t="str">
        <f t="shared" si="707"/>
        <v/>
      </c>
      <c r="L1496" s="132" t="str">
        <f t="shared" si="708"/>
        <v/>
      </c>
      <c r="M1496" s="133" t="str">
        <f t="shared" si="709"/>
        <v/>
      </c>
      <c r="N1496" s="134" t="str">
        <f>IFERROR(IF(B:B="","",IF(R1496="Beer",SUM(LOOKUP(2,1/(Rates!$B$3:$B$5&lt;=W1496)/(Rates!$C$3:$C$5&gt;=W1496),Rates!$D$3:$D$5)*(X1496/100)*W1496),IF(R1496="Refreshment Beverage",SUM(LOOKUP(2,1/(Rates!$B$7:$B$11&lt;=W1496)/(Rates!$C$7:$C$11&gt;=W1496),Rates!$D$7:$D$11)*(X1496/100)*W1496)))),"")</f>
        <v/>
      </c>
      <c r="O1496" s="134" t="str">
        <f t="shared" si="710"/>
        <v/>
      </c>
      <c r="P1496" s="116"/>
      <c r="Q1496" s="117" t="str">
        <f t="shared" si="711"/>
        <v/>
      </c>
      <c r="R1496" s="128" t="str">
        <f t="shared" si="712"/>
        <v/>
      </c>
      <c r="S1496" s="135" t="str">
        <f>IF(B1496="","",IF(R1496="Refreshment Beverage",VLOOKUP(VALUE(Q1496),Rates!G$15:L$19,2,0),VLOOKUP(VALUE(Q1496),Rates!G$4:L$12,2,0)))</f>
        <v/>
      </c>
      <c r="T1496" s="135" t="str">
        <f t="shared" si="713"/>
        <v/>
      </c>
      <c r="U1496" s="118" t="str">
        <f t="shared" si="714"/>
        <v/>
      </c>
      <c r="V1496" s="135" t="str">
        <f t="shared" si="715"/>
        <v/>
      </c>
      <c r="W1496" s="135" t="str">
        <f t="shared" si="716"/>
        <v/>
      </c>
      <c r="X1496" s="119" t="str">
        <f t="shared" si="717"/>
        <v/>
      </c>
      <c r="Y1496" s="120" t="str">
        <f>IF(B:B="","",IF(R1496="Refreshment Beverage",VLOOKUP(Q1496,Rates!G$15:L$19,6,0)*W1496,VLOOKUP(Q1496,Rates!G$4:L$12,6,0)*W1496))</f>
        <v/>
      </c>
      <c r="Z1496" s="120" t="str">
        <f t="shared" si="718"/>
        <v/>
      </c>
      <c r="AA1496" s="120" t="str">
        <f t="shared" si="719"/>
        <v/>
      </c>
      <c r="AB1496" s="136" t="str">
        <f>IF(B:B="","",IF(R1496="Refreshment Beverage","",IF(AND(R1496="Beer",Q1496=0),SUM(LOOKUP(2,1/(Rates!$B$15:$B$18&lt;=W1496)/(Rates!$C$15:$C$18&gt;=W1496),Rates!$D$15:$D$18)*W1496),VLOOKUP(VALUE(Q:Q),Rates!A:B,2,0)*W1496)))</f>
        <v/>
      </c>
      <c r="AC1496" s="136" t="str">
        <f>IF(B:B="","",IF(R1496="Refreshment Beverage","",IF(AND(R1496="Beer",Q1496=0),SUM(LOOKUP(2,1/(Rates!$B$15:$B$18&lt;=W1496)/(Rates!$C$15:$C$18&gt;=W1496),Rates!$E$15:$E$18)*W1496),VLOOKUP(VALUE(Q:Q),Rates!A:C,3,0)*W1496)))</f>
        <v/>
      </c>
      <c r="AD1496" s="137" t="str">
        <f>IFERROR(IF(B:B="","",IF(R1496="Beer","",IF(VALUE(Q1496)=0,VLOOKUP(VLOOKUP(B:B,#REF!,16,0),Rates!A:E,2,0),VLOOKUP(VALUE(Q1496),Rates!A$31:B$34,2,0)*W1496))),0)</f>
        <v/>
      </c>
      <c r="AE1496" s="121" t="str">
        <f t="shared" si="720"/>
        <v/>
      </c>
      <c r="AF1496" s="138" t="str">
        <f t="shared" si="721"/>
        <v/>
      </c>
      <c r="AG1496" s="122" t="str">
        <f t="shared" si="722"/>
        <v/>
      </c>
      <c r="AH1496" s="123" t="str">
        <f t="shared" si="723"/>
        <v/>
      </c>
      <c r="AI1496" s="139" t="str">
        <f>IF(AE:AE="","",IF(R1496="Refreshment Beverage",AK1496*(Rates!J$19/100),ROUND(SUM(AH1496*(Rates!$J$8/100)),4)))</f>
        <v/>
      </c>
      <c r="AJ1496" s="124" t="str">
        <f t="shared" si="724"/>
        <v/>
      </c>
      <c r="AK1496" s="125" t="str">
        <f t="shared" si="725"/>
        <v/>
      </c>
      <c r="AL1496" s="121" t="str">
        <f t="shared" si="726"/>
        <v/>
      </c>
      <c r="AM1496" s="138" t="str">
        <f>IF(AS1496="","",IF(R1496="Refreshment Beverage",ROUND(AS1496*Rates!K$19,4),ROUND(AO1496*(VLOOKUP(VALUE(Q1496),Rates!G$4:L$12,3,0)),4)))</f>
        <v/>
      </c>
      <c r="AN1496" s="126" t="str">
        <f>IF(AS1496="","",IF(R1496="Refreshment Beverage",AS1496*(Rates!J$19/100),MAX(AM1496,AB1496)))</f>
        <v/>
      </c>
      <c r="AO1496" s="127" t="str">
        <f t="shared" si="727"/>
        <v/>
      </c>
      <c r="AP1496" s="127" t="str">
        <f t="shared" si="728"/>
        <v/>
      </c>
      <c r="AQ1496" s="140" t="str">
        <f>IF(AS1496="","",IF(R1496="Refreshment Beverage",ROUND(SUM(VLOOKUP(Q:Q,Rates!G$15:L$19,3,0)*(AS1496-Y1496-Z1496-AA1496)),4),ROUND(SUM(Rates!$K$8*AS1496),4)))</f>
        <v/>
      </c>
      <c r="AR1496" s="139" t="str">
        <f t="shared" si="729"/>
        <v/>
      </c>
      <c r="AS1496" s="125" t="str">
        <f t="shared" si="730"/>
        <v/>
      </c>
      <c r="AT1496" s="121" t="str">
        <f t="shared" si="731"/>
        <v/>
      </c>
      <c r="AU1496" s="138" t="str">
        <f>IF(AX1496="","",IF(R1496="Refreshment Beverage",ROUND((BA1496-Y1496-Z1496-AA1496)*VLOOKUP(VALUE(Q1496),Rates!G$15:L$19,3,0),4),ROUND(AW1496*(VLOOKUP(VALUE(Q1496),Rates!G:L,3,0)),4)))</f>
        <v/>
      </c>
      <c r="AV1496" s="126" t="str">
        <f t="shared" si="732"/>
        <v/>
      </c>
      <c r="AW1496" s="127" t="str">
        <f t="shared" si="733"/>
        <v/>
      </c>
      <c r="AX1496" s="123" t="str">
        <f t="shared" si="734"/>
        <v/>
      </c>
      <c r="AY1496" s="140" t="str">
        <f>IF(AX1496="","",IF(R1496="Refreshment Beverage",ROUND(SUM(AX1496*Rates!K$19),4),ROUND(SUM(AX1496*(Rates!J$8/100)),4)))</f>
        <v/>
      </c>
      <c r="AZ1496" s="124" t="str">
        <f t="shared" si="735"/>
        <v/>
      </c>
      <c r="BA1496" s="125" t="str">
        <f t="shared" si="736"/>
        <v/>
      </c>
      <c r="BB1496" s="115"/>
      <c r="BC1496" s="143"/>
      <c r="BD1496" s="100"/>
      <c r="BE1496" s="100"/>
      <c r="BF1496" s="100"/>
      <c r="BG1496" s="100"/>
    </row>
    <row r="1497" spans="1:59" ht="12.75" customHeight="1" x14ac:dyDescent="0.2">
      <c r="A1497" s="144"/>
      <c r="B1497" s="141"/>
      <c r="C1497" s="141"/>
      <c r="D1497" s="142"/>
      <c r="E1497" s="142"/>
      <c r="F1497" s="142"/>
      <c r="G1497" s="142"/>
      <c r="H1497" s="142"/>
      <c r="I1497" s="129"/>
      <c r="J1497" s="130"/>
      <c r="K1497" s="131" t="str">
        <f t="shared" si="707"/>
        <v/>
      </c>
      <c r="L1497" s="132" t="str">
        <f t="shared" si="708"/>
        <v/>
      </c>
      <c r="M1497" s="133" t="str">
        <f t="shared" si="709"/>
        <v/>
      </c>
      <c r="N1497" s="134" t="str">
        <f>IFERROR(IF(B:B="","",IF(R1497="Beer",SUM(LOOKUP(2,1/(Rates!$B$3:$B$5&lt;=W1497)/(Rates!$C$3:$C$5&gt;=W1497),Rates!$D$3:$D$5)*(X1497/100)*W1497),IF(R1497="Refreshment Beverage",SUM(LOOKUP(2,1/(Rates!$B$7:$B$11&lt;=W1497)/(Rates!$C$7:$C$11&gt;=W1497),Rates!$D$7:$D$11)*(X1497/100)*W1497)))),"")</f>
        <v/>
      </c>
      <c r="O1497" s="134" t="str">
        <f t="shared" si="710"/>
        <v/>
      </c>
      <c r="P1497" s="116"/>
      <c r="Q1497" s="117" t="str">
        <f t="shared" si="711"/>
        <v/>
      </c>
      <c r="R1497" s="128" t="str">
        <f t="shared" si="712"/>
        <v/>
      </c>
      <c r="S1497" s="135" t="str">
        <f>IF(B1497="","",IF(R1497="Refreshment Beverage",VLOOKUP(VALUE(Q1497),Rates!G$15:L$19,2,0),VLOOKUP(VALUE(Q1497),Rates!G$4:L$12,2,0)))</f>
        <v/>
      </c>
      <c r="T1497" s="135" t="str">
        <f t="shared" si="713"/>
        <v/>
      </c>
      <c r="U1497" s="118" t="str">
        <f t="shared" si="714"/>
        <v/>
      </c>
      <c r="V1497" s="135" t="str">
        <f t="shared" si="715"/>
        <v/>
      </c>
      <c r="W1497" s="135" t="str">
        <f t="shared" si="716"/>
        <v/>
      </c>
      <c r="X1497" s="119" t="str">
        <f t="shared" si="717"/>
        <v/>
      </c>
      <c r="Y1497" s="120" t="str">
        <f>IF(B:B="","",IF(R1497="Refreshment Beverage",VLOOKUP(Q1497,Rates!G$15:L$19,6,0)*W1497,VLOOKUP(Q1497,Rates!G$4:L$12,6,0)*W1497))</f>
        <v/>
      </c>
      <c r="Z1497" s="120" t="str">
        <f t="shared" si="718"/>
        <v/>
      </c>
      <c r="AA1497" s="120" t="str">
        <f t="shared" si="719"/>
        <v/>
      </c>
      <c r="AB1497" s="136" t="str">
        <f>IF(B:B="","",IF(R1497="Refreshment Beverage","",IF(AND(R1497="Beer",Q1497=0),SUM(LOOKUP(2,1/(Rates!$B$15:$B$18&lt;=W1497)/(Rates!$C$15:$C$18&gt;=W1497),Rates!$D$15:$D$18)*W1497),VLOOKUP(VALUE(Q:Q),Rates!A:B,2,0)*W1497)))</f>
        <v/>
      </c>
      <c r="AC1497" s="136" t="str">
        <f>IF(B:B="","",IF(R1497="Refreshment Beverage","",IF(AND(R1497="Beer",Q1497=0),SUM(LOOKUP(2,1/(Rates!$B$15:$B$18&lt;=W1497)/(Rates!$C$15:$C$18&gt;=W1497),Rates!$E$15:$E$18)*W1497),VLOOKUP(VALUE(Q:Q),Rates!A:C,3,0)*W1497)))</f>
        <v/>
      </c>
      <c r="AD1497" s="137" t="str">
        <f>IFERROR(IF(B:B="","",IF(R1497="Beer","",IF(VALUE(Q1497)=0,VLOOKUP(VLOOKUP(B:B,#REF!,16,0),Rates!A:E,2,0),VLOOKUP(VALUE(Q1497),Rates!A$31:B$34,2,0)*W1497))),0)</f>
        <v/>
      </c>
      <c r="AE1497" s="121" t="str">
        <f t="shared" si="720"/>
        <v/>
      </c>
      <c r="AF1497" s="138" t="str">
        <f t="shared" si="721"/>
        <v/>
      </c>
      <c r="AG1497" s="122" t="str">
        <f t="shared" si="722"/>
        <v/>
      </c>
      <c r="AH1497" s="123" t="str">
        <f t="shared" si="723"/>
        <v/>
      </c>
      <c r="AI1497" s="139" t="str">
        <f>IF(AE:AE="","",IF(R1497="Refreshment Beverage",AK1497*(Rates!J$19/100),ROUND(SUM(AH1497*(Rates!$J$8/100)),4)))</f>
        <v/>
      </c>
      <c r="AJ1497" s="124" t="str">
        <f t="shared" si="724"/>
        <v/>
      </c>
      <c r="AK1497" s="125" t="str">
        <f t="shared" si="725"/>
        <v/>
      </c>
      <c r="AL1497" s="121" t="str">
        <f t="shared" si="726"/>
        <v/>
      </c>
      <c r="AM1497" s="138" t="str">
        <f>IF(AS1497="","",IF(R1497="Refreshment Beverage",ROUND(AS1497*Rates!K$19,4),ROUND(AO1497*(VLOOKUP(VALUE(Q1497),Rates!G$4:L$12,3,0)),4)))</f>
        <v/>
      </c>
      <c r="AN1497" s="126" t="str">
        <f>IF(AS1497="","",IF(R1497="Refreshment Beverage",AS1497*(Rates!J$19/100),MAX(AM1497,AB1497)))</f>
        <v/>
      </c>
      <c r="AO1497" s="127" t="str">
        <f t="shared" si="727"/>
        <v/>
      </c>
      <c r="AP1497" s="127" t="str">
        <f t="shared" si="728"/>
        <v/>
      </c>
      <c r="AQ1497" s="140" t="str">
        <f>IF(AS1497="","",IF(R1497="Refreshment Beverage",ROUND(SUM(VLOOKUP(Q:Q,Rates!G$15:L$19,3,0)*(AS1497-Y1497-Z1497-AA1497)),4),ROUND(SUM(Rates!$K$8*AS1497),4)))</f>
        <v/>
      </c>
      <c r="AR1497" s="139" t="str">
        <f t="shared" si="729"/>
        <v/>
      </c>
      <c r="AS1497" s="125" t="str">
        <f t="shared" si="730"/>
        <v/>
      </c>
      <c r="AT1497" s="121" t="str">
        <f t="shared" si="731"/>
        <v/>
      </c>
      <c r="AU1497" s="138" t="str">
        <f>IF(AX1497="","",IF(R1497="Refreshment Beverage",ROUND((BA1497-Y1497-Z1497-AA1497)*VLOOKUP(VALUE(Q1497),Rates!G$15:L$19,3,0),4),ROUND(AW1497*(VLOOKUP(VALUE(Q1497),Rates!G:L,3,0)),4)))</f>
        <v/>
      </c>
      <c r="AV1497" s="126" t="str">
        <f t="shared" si="732"/>
        <v/>
      </c>
      <c r="AW1497" s="127" t="str">
        <f t="shared" si="733"/>
        <v/>
      </c>
      <c r="AX1497" s="123" t="str">
        <f t="shared" si="734"/>
        <v/>
      </c>
      <c r="AY1497" s="140" t="str">
        <f>IF(AX1497="","",IF(R1497="Refreshment Beverage",ROUND(SUM(AX1497*Rates!K$19),4),ROUND(SUM(AX1497*(Rates!J$8/100)),4)))</f>
        <v/>
      </c>
      <c r="AZ1497" s="124" t="str">
        <f t="shared" si="735"/>
        <v/>
      </c>
      <c r="BA1497" s="125" t="str">
        <f t="shared" si="736"/>
        <v/>
      </c>
      <c r="BB1497" s="115"/>
      <c r="BC1497" s="143"/>
      <c r="BD1497" s="100"/>
      <c r="BE1497" s="100"/>
      <c r="BF1497" s="100"/>
      <c r="BG1497" s="100"/>
    </row>
    <row r="1498" spans="1:59" ht="12.75" customHeight="1" x14ac:dyDescent="0.2">
      <c r="A1498" s="144"/>
      <c r="B1498" s="141"/>
      <c r="C1498" s="141"/>
      <c r="D1498" s="142"/>
      <c r="E1498" s="142"/>
      <c r="F1498" s="142"/>
      <c r="G1498" s="142"/>
      <c r="H1498" s="142"/>
      <c r="I1498" s="129"/>
      <c r="J1498" s="130"/>
      <c r="K1498" s="131" t="str">
        <f t="shared" ref="K1498:K1561" si="737">IFERROR(IF(B:B="","",IF(OR(C1498="",E1498="",F1498="",G1498="",H1498="",I1498="",J1498=""),"",ROUND(IF(J1498="Gross Price to Brewers",AE1498,IF(J1498="Retail Price",AL1498,IF(J1498="Licensee Retail",AT1498,""))),2))),"")</f>
        <v/>
      </c>
      <c r="L1498" s="132" t="str">
        <f t="shared" ref="L1498:L1561" si="738">IFERROR(IF(B:B="","",IF(OR(C1498="",E1498="",F1498="",G1498="",H1498="",I1498="",J1498=""),"",ROUND(IF(J1498="Gross Price to Brewers",AH1498,IF(J1498="Retail Price",AP1498,IF(J1498="Licensee Retail",AX1498,""))),2))),"")</f>
        <v/>
      </c>
      <c r="M1498" s="133" t="str">
        <f t="shared" ref="M1498:M1561" si="739">IFERROR(IF(B:B="","",IF(OR(C1498="",E1498="",F1498="",G1498="",H1498="",I1498="",J1498=""),"",ROUND(IF(J1498="Gross Price to Brewers",AK1498,IF(J1498="Retail Price",AS1498,IF(J1498="Licensee Retail",BA1498,""))),2))),"")</f>
        <v/>
      </c>
      <c r="N1498" s="134" t="str">
        <f>IFERROR(IF(B:B="","",IF(R1498="Beer",SUM(LOOKUP(2,1/(Rates!$B$3:$B$5&lt;=W1498)/(Rates!$C$3:$C$5&gt;=W1498),Rates!$D$3:$D$5)*(X1498/100)*W1498),IF(R1498="Refreshment Beverage",SUM(LOOKUP(2,1/(Rates!$B$7:$B$11&lt;=W1498)/(Rates!$C$7:$C$11&gt;=W1498),Rates!$D$7:$D$11)*(X1498/100)*W1498)))),"")</f>
        <v/>
      </c>
      <c r="O1498" s="134" t="str">
        <f t="shared" ref="O1498:O1561" si="740">IF(B:B="","",IF(M1498&gt;N1498,"YES","NO"))</f>
        <v/>
      </c>
      <c r="P1498" s="116"/>
      <c r="Q1498" s="117" t="str">
        <f t="shared" ref="Q1498:Q1561" si="741">IF(B1498="","",IF(OR(D1498="",D1498=5),0,D1498))</f>
        <v/>
      </c>
      <c r="R1498" s="128" t="str">
        <f t="shared" ref="R1498:R1561" si="742">IF(B1498="","",C1498)</f>
        <v/>
      </c>
      <c r="S1498" s="135" t="str">
        <f>IF(B1498="","",IF(R1498="Refreshment Beverage",VLOOKUP(VALUE(Q1498),Rates!G$15:L$19,2,0),VLOOKUP(VALUE(Q1498),Rates!G$4:L$12,2,0)))</f>
        <v/>
      </c>
      <c r="T1498" s="135" t="str">
        <f t="shared" ref="T1498:T1561" si="743">IF(B1498="","",G1498)</f>
        <v/>
      </c>
      <c r="U1498" s="118" t="str">
        <f t="shared" ref="U1498:U1561" si="744">IF(B:B="","",SUM(W1498/V1498))</f>
        <v/>
      </c>
      <c r="V1498" s="135" t="str">
        <f t="shared" ref="V1498:V1561" si="745">IF(B1498="","",F1498)</f>
        <v/>
      </c>
      <c r="W1498" s="135" t="str">
        <f t="shared" ref="W1498:W1561" si="746">IF(B1498="","",E1498*F1498)</f>
        <v/>
      </c>
      <c r="X1498" s="119" t="str">
        <f t="shared" ref="X1498:X1561" si="747">IF(B1498="","",H1498)</f>
        <v/>
      </c>
      <c r="Y1498" s="120" t="str">
        <f>IF(B:B="","",IF(R1498="Refreshment Beverage",VLOOKUP(Q1498,Rates!G$15:L$19,6,0)*W1498,VLOOKUP(Q1498,Rates!G$4:L$12,6,0)*W1498))</f>
        <v/>
      </c>
      <c r="Z1498" s="120" t="str">
        <f t="shared" ref="Z1498:Z1561" si="748">IF(B:B="","",IF(R1498="Refreshment Beverage",0,IF(T1498="Keg",0,ROUND(0.34/12*V1498,2))))</f>
        <v/>
      </c>
      <c r="AA1498" s="120" t="str">
        <f t="shared" ref="AA1498:AA1561" si="749">IF(B:B="","",IF(AND(T1498="Can",V1498=8,R1498="Beer"),V1498*0.0192,IF(AND(T1498="Can",V1498=15,R1498="Beer"),V1498*0.0096,IF(AND(T1498="Can",V1498=20,R1498="Beer"),V1498*0.0102,IF(AND(T1498="Can",V1498=30,R1498="Beer"),V1498*0.0085,IF(AND(T1498="Can",V1498=36,R1498="Beer"),V1498*0.0071,IF(AND(T1498="Bottle",V1498=24,R1498="Beer"),V1498*0.0153,IF(AND(R1498="Refreshment Beverage",U1498&gt;0.49,U1498&lt;0.401),V1498*0.0512,IF(AND(R1498="Refreshment Beverage",U1498&gt;0.4,U1498&lt;0.47),V1498*0.0614,IF(AND(R1498="Refreshment Beverage",U1498&gt;0.469,U1498&lt;0.66),V1498*0.0716,IF(AND(R1498="Refreshment Beverage",U1498&gt;0.659,U1498&lt;0.75),V1498*0.1023,IF(AND(R1498="Refreshment Beverage",U1498&gt;0.749,U1498&lt;0.9),V1498*0.1125,IF(AND(R1498="Refreshment Beverage",U1498&gt;0.899,U1498&lt;1),V1498*0.133,IF(AND(R1498="Refreshment Beverage",U1498=1),V1498*0.1432,IF(AND(R1498="Refreshment Beverage",U1498=1.14),V1498*0.1637,IF(AND(R1498="Refreshment Beverage",U1498=2),V1498*0.2864,IF(AND(R1498="Refreshment Beverage",U1498=3),V1498*0.4297,IF(AND(R1498="Refreshment Beverage",U1498=1.75),V1498*0.2558,0))))))))))))))))))</f>
        <v/>
      </c>
      <c r="AB1498" s="136" t="str">
        <f>IF(B:B="","",IF(R1498="Refreshment Beverage","",IF(AND(R1498="Beer",Q1498=0),SUM(LOOKUP(2,1/(Rates!$B$15:$B$18&lt;=W1498)/(Rates!$C$15:$C$18&gt;=W1498),Rates!$D$15:$D$18)*W1498),VLOOKUP(VALUE(Q:Q),Rates!A:B,2,0)*W1498)))</f>
        <v/>
      </c>
      <c r="AC1498" s="136" t="str">
        <f>IF(B:B="","",IF(R1498="Refreshment Beverage","",IF(AND(R1498="Beer",Q1498=0),SUM(LOOKUP(2,1/(Rates!$B$15:$B$18&lt;=W1498)/(Rates!$C$15:$C$18&gt;=W1498),Rates!$E$15:$E$18)*W1498),VLOOKUP(VALUE(Q:Q),Rates!A:C,3,0)*W1498)))</f>
        <v/>
      </c>
      <c r="AD1498" s="137" t="str">
        <f>IFERROR(IF(B:B="","",IF(R1498="Beer","",IF(VALUE(Q1498)=0,VLOOKUP(VLOOKUP(B:B,#REF!,16,0),Rates!A:E,2,0),VLOOKUP(VALUE(Q1498),Rates!A$31:B$34,2,0)*W1498))),0)</f>
        <v/>
      </c>
      <c r="AE1498" s="121" t="str">
        <f t="shared" ref="AE1498:AE1561" si="750">IF(J1498="Gross Price to Brewers",I1498,"")</f>
        <v/>
      </c>
      <c r="AF1498" s="138" t="str">
        <f t="shared" ref="AF1498:AF1561" si="751">IF(AE:AE="","",ROUND(SUM(AE1498*(S1498/100)),4))</f>
        <v/>
      </c>
      <c r="AG1498" s="122" t="str">
        <f t="shared" ref="AG1498:AG1561" si="752">IF(AE:AE="","",IF(R1498="Refreshment Beverage",MAX(AF1498,AD1498),MAX(AB1498,AF1498)))</f>
        <v/>
      </c>
      <c r="AH1498" s="123" t="str">
        <f t="shared" ref="AH1498:AH1561" si="753">IF(AE:AE="","",IF(R1498="Refreshment Beverage",AK1498-AJ1498,SUM(Y1498:AA1498)+AE1498+AG1498))</f>
        <v/>
      </c>
      <c r="AI1498" s="139" t="str">
        <f>IF(AE:AE="","",IF(R1498="Refreshment Beverage",AK1498*(Rates!J$19/100),ROUND(SUM(AH1498*(Rates!$J$8/100)),4)))</f>
        <v/>
      </c>
      <c r="AJ1498" s="124" t="str">
        <f t="shared" ref="AJ1498:AJ1561" si="754">IF(AE:AE="","",IF(R1498="Refreshment Beverage",AI1498,MAX(AC1498,AI1498)))</f>
        <v/>
      </c>
      <c r="AK1498" s="125" t="str">
        <f t="shared" ref="AK1498:AK1561" si="755">IF(AE:AE="","",IF(R1498="Refreshment Beverage",SUM(AE1498+Y1498+Z1498+AA1498+AG1498),SUM(AH1498+AJ1498)))</f>
        <v/>
      </c>
      <c r="AL1498" s="121" t="str">
        <f t="shared" ref="AL1498:AL1561" si="756">IF(AS1498="","",IF(R1498="Refreshment Beverage",ROUND(SUM(AS1498-AR1498-AA1498-Z1498-Y1498),2),ROUND(SUM(AS1498-AR1498-AN1498-Y1498-Z1498-AA1498),2)))</f>
        <v/>
      </c>
      <c r="AM1498" s="138" t="str">
        <f>IF(AS1498="","",IF(R1498="Refreshment Beverage",ROUND(AS1498*Rates!K$19,4),ROUND(AO1498*(VLOOKUP(VALUE(Q1498),Rates!G$4:L$12,3,0)),4)))</f>
        <v/>
      </c>
      <c r="AN1498" s="126" t="str">
        <f>IF(AS1498="","",IF(R1498="Refreshment Beverage",AS1498*(Rates!J$19/100),MAX(AM1498,AB1498)))</f>
        <v/>
      </c>
      <c r="AO1498" s="127" t="str">
        <f t="shared" ref="AO1498:AO1561" si="757">IF(AS1498="","",ROUND(SUM(AS1498-AR1498-Y1498-Z1498-AA1498),4))</f>
        <v/>
      </c>
      <c r="AP1498" s="127" t="str">
        <f t="shared" ref="AP1498:AP1561" si="758">IF(AS1498="","",IF(R1498="Refreshment Beverage",ROUND(AS1498-AN1498,2),ROUND(SUM(AS1498-AR1498),2)))</f>
        <v/>
      </c>
      <c r="AQ1498" s="140" t="str">
        <f>IF(AS1498="","",IF(R1498="Refreshment Beverage",ROUND(SUM(VLOOKUP(Q:Q,Rates!G$15:L$19,3,0)*(AS1498-Y1498-Z1498-AA1498)),4),ROUND(SUM(Rates!$K$8*AS1498),4)))</f>
        <v/>
      </c>
      <c r="AR1498" s="139" t="str">
        <f t="shared" ref="AR1498:AR1561" si="759">IF(AS1498="","",IF(R1498="Refreshment Beverage",MAX(AD1498,AQ1498),MAX(AQ1498,AC1498)))</f>
        <v/>
      </c>
      <c r="AS1498" s="125" t="str">
        <f t="shared" ref="AS1498:AS1561" si="760">IF(J1498="Retail Price",SUM(I1498+0.004),"")</f>
        <v/>
      </c>
      <c r="AT1498" s="121" t="str">
        <f t="shared" ref="AT1498:AT1561" si="761">IF(AX1498="","",IF(R1498="Refreshment Beverage",SUM(BA1498-AV1498-Y1498-Z1498-AA1498),SUM(AX1498-AV1498-Y1498-Z1498-AA1498)))</f>
        <v/>
      </c>
      <c r="AU1498" s="138" t="str">
        <f>IF(AX1498="","",IF(R1498="Refreshment Beverage",ROUND((BA1498-Y1498-Z1498-AA1498)*VLOOKUP(VALUE(Q1498),Rates!G$15:L$19,3,0),4),ROUND(AW1498*(VLOOKUP(VALUE(Q1498),Rates!G:L,3,0)),4)))</f>
        <v/>
      </c>
      <c r="AV1498" s="126" t="str">
        <f t="shared" ref="AV1498:AV1561" si="762">IF(AX1498="","",IF(R1498="Refreshment Beverage",MAX(AU1498,AD1498),MAX(AB1498,AU1498)))</f>
        <v/>
      </c>
      <c r="AW1498" s="127" t="str">
        <f t="shared" ref="AW1498:AW1561" si="763">IF(AX1498="","",IF(R1498="Refreshment Beverage",SUM(BA1498-AV1498-Y1498-Z1498-AA1498),ROUND(SUM(BA1498-AZ1498-Y1498-Z1498-AA1498),4)))</f>
        <v/>
      </c>
      <c r="AX1498" s="123" t="str">
        <f t="shared" ref="AX1498:AX1561" si="764">IF(J1498="Licensee Retail",I1498,"")</f>
        <v/>
      </c>
      <c r="AY1498" s="140" t="str">
        <f>IF(AX1498="","",IF(R1498="Refreshment Beverage",ROUND(SUM(AX1498*Rates!K$19),4),ROUND(SUM(AX1498*(Rates!J$8/100)),4)))</f>
        <v/>
      </c>
      <c r="AZ1498" s="124" t="str">
        <f t="shared" ref="AZ1498:AZ1561" si="765">IF(AX1498="","",MAX($AC1498,AY1498))</f>
        <v/>
      </c>
      <c r="BA1498" s="125" t="str">
        <f t="shared" ref="BA1498:BA1561" si="766">IF(AX1498="","",SUM(AX1498+AZ1498))</f>
        <v/>
      </c>
      <c r="BB1498" s="115"/>
      <c r="BC1498" s="143"/>
      <c r="BD1498" s="100"/>
      <c r="BE1498" s="100"/>
      <c r="BF1498" s="100"/>
      <c r="BG1498" s="100"/>
    </row>
    <row r="1499" spans="1:59" ht="12.75" customHeight="1" x14ac:dyDescent="0.2">
      <c r="A1499" s="144"/>
      <c r="B1499" s="141"/>
      <c r="C1499" s="141"/>
      <c r="D1499" s="142"/>
      <c r="E1499" s="142"/>
      <c r="F1499" s="142"/>
      <c r="G1499" s="142"/>
      <c r="H1499" s="142"/>
      <c r="I1499" s="129"/>
      <c r="J1499" s="130"/>
      <c r="K1499" s="131" t="str">
        <f t="shared" si="737"/>
        <v/>
      </c>
      <c r="L1499" s="132" t="str">
        <f t="shared" si="738"/>
        <v/>
      </c>
      <c r="M1499" s="133" t="str">
        <f t="shared" si="739"/>
        <v/>
      </c>
      <c r="N1499" s="134" t="str">
        <f>IFERROR(IF(B:B="","",IF(R1499="Beer",SUM(LOOKUP(2,1/(Rates!$B$3:$B$5&lt;=W1499)/(Rates!$C$3:$C$5&gt;=W1499),Rates!$D$3:$D$5)*(X1499/100)*W1499),IF(R1499="Refreshment Beverage",SUM(LOOKUP(2,1/(Rates!$B$7:$B$11&lt;=W1499)/(Rates!$C$7:$C$11&gt;=W1499),Rates!$D$7:$D$11)*(X1499/100)*W1499)))),"")</f>
        <v/>
      </c>
      <c r="O1499" s="134" t="str">
        <f t="shared" si="740"/>
        <v/>
      </c>
      <c r="P1499" s="116"/>
      <c r="Q1499" s="117" t="str">
        <f t="shared" si="741"/>
        <v/>
      </c>
      <c r="R1499" s="128" t="str">
        <f t="shared" si="742"/>
        <v/>
      </c>
      <c r="S1499" s="135" t="str">
        <f>IF(B1499="","",IF(R1499="Refreshment Beverage",VLOOKUP(VALUE(Q1499),Rates!G$15:L$19,2,0),VLOOKUP(VALUE(Q1499),Rates!G$4:L$12,2,0)))</f>
        <v/>
      </c>
      <c r="T1499" s="135" t="str">
        <f t="shared" si="743"/>
        <v/>
      </c>
      <c r="U1499" s="118" t="str">
        <f t="shared" si="744"/>
        <v/>
      </c>
      <c r="V1499" s="135" t="str">
        <f t="shared" si="745"/>
        <v/>
      </c>
      <c r="W1499" s="135" t="str">
        <f t="shared" si="746"/>
        <v/>
      </c>
      <c r="X1499" s="119" t="str">
        <f t="shared" si="747"/>
        <v/>
      </c>
      <c r="Y1499" s="120" t="str">
        <f>IF(B:B="","",IF(R1499="Refreshment Beverage",VLOOKUP(Q1499,Rates!G$15:L$19,6,0)*W1499,VLOOKUP(Q1499,Rates!G$4:L$12,6,0)*W1499))</f>
        <v/>
      </c>
      <c r="Z1499" s="120" t="str">
        <f t="shared" si="748"/>
        <v/>
      </c>
      <c r="AA1499" s="120" t="str">
        <f t="shared" si="749"/>
        <v/>
      </c>
      <c r="AB1499" s="136" t="str">
        <f>IF(B:B="","",IF(R1499="Refreshment Beverage","",IF(AND(R1499="Beer",Q1499=0),SUM(LOOKUP(2,1/(Rates!$B$15:$B$18&lt;=W1499)/(Rates!$C$15:$C$18&gt;=W1499),Rates!$D$15:$D$18)*W1499),VLOOKUP(VALUE(Q:Q),Rates!A:B,2,0)*W1499)))</f>
        <v/>
      </c>
      <c r="AC1499" s="136" t="str">
        <f>IF(B:B="","",IF(R1499="Refreshment Beverage","",IF(AND(R1499="Beer",Q1499=0),SUM(LOOKUP(2,1/(Rates!$B$15:$B$18&lt;=W1499)/(Rates!$C$15:$C$18&gt;=W1499),Rates!$E$15:$E$18)*W1499),VLOOKUP(VALUE(Q:Q),Rates!A:C,3,0)*W1499)))</f>
        <v/>
      </c>
      <c r="AD1499" s="137" t="str">
        <f>IFERROR(IF(B:B="","",IF(R1499="Beer","",IF(VALUE(Q1499)=0,VLOOKUP(VLOOKUP(B:B,#REF!,16,0),Rates!A:E,2,0),VLOOKUP(VALUE(Q1499),Rates!A$31:B$34,2,0)*W1499))),0)</f>
        <v/>
      </c>
      <c r="AE1499" s="121" t="str">
        <f t="shared" si="750"/>
        <v/>
      </c>
      <c r="AF1499" s="138" t="str">
        <f t="shared" si="751"/>
        <v/>
      </c>
      <c r="AG1499" s="122" t="str">
        <f t="shared" si="752"/>
        <v/>
      </c>
      <c r="AH1499" s="123" t="str">
        <f t="shared" si="753"/>
        <v/>
      </c>
      <c r="AI1499" s="139" t="str">
        <f>IF(AE:AE="","",IF(R1499="Refreshment Beverage",AK1499*(Rates!J$19/100),ROUND(SUM(AH1499*(Rates!$J$8/100)),4)))</f>
        <v/>
      </c>
      <c r="AJ1499" s="124" t="str">
        <f t="shared" si="754"/>
        <v/>
      </c>
      <c r="AK1499" s="125" t="str">
        <f t="shared" si="755"/>
        <v/>
      </c>
      <c r="AL1499" s="121" t="str">
        <f t="shared" si="756"/>
        <v/>
      </c>
      <c r="AM1499" s="138" t="str">
        <f>IF(AS1499="","",IF(R1499="Refreshment Beverage",ROUND(AS1499*Rates!K$19,4),ROUND(AO1499*(VLOOKUP(VALUE(Q1499),Rates!G$4:L$12,3,0)),4)))</f>
        <v/>
      </c>
      <c r="AN1499" s="126" t="str">
        <f>IF(AS1499="","",IF(R1499="Refreshment Beverage",AS1499*(Rates!J$19/100),MAX(AM1499,AB1499)))</f>
        <v/>
      </c>
      <c r="AO1499" s="127" t="str">
        <f t="shared" si="757"/>
        <v/>
      </c>
      <c r="AP1499" s="127" t="str">
        <f t="shared" si="758"/>
        <v/>
      </c>
      <c r="AQ1499" s="140" t="str">
        <f>IF(AS1499="","",IF(R1499="Refreshment Beverage",ROUND(SUM(VLOOKUP(Q:Q,Rates!G$15:L$19,3,0)*(AS1499-Y1499-Z1499-AA1499)),4),ROUND(SUM(Rates!$K$8*AS1499),4)))</f>
        <v/>
      </c>
      <c r="AR1499" s="139" t="str">
        <f t="shared" si="759"/>
        <v/>
      </c>
      <c r="AS1499" s="125" t="str">
        <f t="shared" si="760"/>
        <v/>
      </c>
      <c r="AT1499" s="121" t="str">
        <f t="shared" si="761"/>
        <v/>
      </c>
      <c r="AU1499" s="138" t="str">
        <f>IF(AX1499="","",IF(R1499="Refreshment Beverage",ROUND((BA1499-Y1499-Z1499-AA1499)*VLOOKUP(VALUE(Q1499),Rates!G$15:L$19,3,0),4),ROUND(AW1499*(VLOOKUP(VALUE(Q1499),Rates!G:L,3,0)),4)))</f>
        <v/>
      </c>
      <c r="AV1499" s="126" t="str">
        <f t="shared" si="762"/>
        <v/>
      </c>
      <c r="AW1499" s="127" t="str">
        <f t="shared" si="763"/>
        <v/>
      </c>
      <c r="AX1499" s="123" t="str">
        <f t="shared" si="764"/>
        <v/>
      </c>
      <c r="AY1499" s="140" t="str">
        <f>IF(AX1499="","",IF(R1499="Refreshment Beverage",ROUND(SUM(AX1499*Rates!K$19),4),ROUND(SUM(AX1499*(Rates!J$8/100)),4)))</f>
        <v/>
      </c>
      <c r="AZ1499" s="124" t="str">
        <f t="shared" si="765"/>
        <v/>
      </c>
      <c r="BA1499" s="125" t="str">
        <f t="shared" si="766"/>
        <v/>
      </c>
      <c r="BB1499" s="115"/>
      <c r="BC1499" s="143"/>
      <c r="BD1499" s="100"/>
      <c r="BE1499" s="100"/>
      <c r="BF1499" s="100"/>
      <c r="BG1499" s="100"/>
    </row>
    <row r="1500" spans="1:59" ht="12.75" customHeight="1" x14ac:dyDescent="0.2">
      <c r="A1500" s="144"/>
      <c r="B1500" s="141"/>
      <c r="C1500" s="141"/>
      <c r="D1500" s="142"/>
      <c r="E1500" s="142"/>
      <c r="F1500" s="142"/>
      <c r="G1500" s="142"/>
      <c r="H1500" s="142"/>
      <c r="I1500" s="129"/>
      <c r="J1500" s="130"/>
      <c r="K1500" s="131" t="str">
        <f t="shared" si="737"/>
        <v/>
      </c>
      <c r="L1500" s="132" t="str">
        <f t="shared" si="738"/>
        <v/>
      </c>
      <c r="M1500" s="133" t="str">
        <f t="shared" si="739"/>
        <v/>
      </c>
      <c r="N1500" s="134" t="str">
        <f>IFERROR(IF(B:B="","",IF(R1500="Beer",SUM(LOOKUP(2,1/(Rates!$B$3:$B$5&lt;=W1500)/(Rates!$C$3:$C$5&gt;=W1500),Rates!$D$3:$D$5)*(X1500/100)*W1500),IF(R1500="Refreshment Beverage",SUM(LOOKUP(2,1/(Rates!$B$7:$B$11&lt;=W1500)/(Rates!$C$7:$C$11&gt;=W1500),Rates!$D$7:$D$11)*(X1500/100)*W1500)))),"")</f>
        <v/>
      </c>
      <c r="O1500" s="134" t="str">
        <f t="shared" si="740"/>
        <v/>
      </c>
      <c r="P1500" s="116"/>
      <c r="Q1500" s="117" t="str">
        <f t="shared" si="741"/>
        <v/>
      </c>
      <c r="R1500" s="128" t="str">
        <f t="shared" si="742"/>
        <v/>
      </c>
      <c r="S1500" s="135" t="str">
        <f>IF(B1500="","",IF(R1500="Refreshment Beverage",VLOOKUP(VALUE(Q1500),Rates!G$15:L$19,2,0),VLOOKUP(VALUE(Q1500),Rates!G$4:L$12,2,0)))</f>
        <v/>
      </c>
      <c r="T1500" s="135" t="str">
        <f t="shared" si="743"/>
        <v/>
      </c>
      <c r="U1500" s="118" t="str">
        <f t="shared" si="744"/>
        <v/>
      </c>
      <c r="V1500" s="135" t="str">
        <f t="shared" si="745"/>
        <v/>
      </c>
      <c r="W1500" s="135" t="str">
        <f t="shared" si="746"/>
        <v/>
      </c>
      <c r="X1500" s="119" t="str">
        <f t="shared" si="747"/>
        <v/>
      </c>
      <c r="Y1500" s="120" t="str">
        <f>IF(B:B="","",IF(R1500="Refreshment Beverage",VLOOKUP(Q1500,Rates!G$15:L$19,6,0)*W1500,VLOOKUP(Q1500,Rates!G$4:L$12,6,0)*W1500))</f>
        <v/>
      </c>
      <c r="Z1500" s="120" t="str">
        <f t="shared" si="748"/>
        <v/>
      </c>
      <c r="AA1500" s="120" t="str">
        <f t="shared" si="749"/>
        <v/>
      </c>
      <c r="AB1500" s="136" t="str">
        <f>IF(B:B="","",IF(R1500="Refreshment Beverage","",IF(AND(R1500="Beer",Q1500=0),SUM(LOOKUP(2,1/(Rates!$B$15:$B$18&lt;=W1500)/(Rates!$C$15:$C$18&gt;=W1500),Rates!$D$15:$D$18)*W1500),VLOOKUP(VALUE(Q:Q),Rates!A:B,2,0)*W1500)))</f>
        <v/>
      </c>
      <c r="AC1500" s="136" t="str">
        <f>IF(B:B="","",IF(R1500="Refreshment Beverage","",IF(AND(R1500="Beer",Q1500=0),SUM(LOOKUP(2,1/(Rates!$B$15:$B$18&lt;=W1500)/(Rates!$C$15:$C$18&gt;=W1500),Rates!$E$15:$E$18)*W1500),VLOOKUP(VALUE(Q:Q),Rates!A:C,3,0)*W1500)))</f>
        <v/>
      </c>
      <c r="AD1500" s="137" t="str">
        <f>IFERROR(IF(B:B="","",IF(R1500="Beer","",IF(VALUE(Q1500)=0,VLOOKUP(VLOOKUP(B:B,#REF!,16,0),Rates!A:E,2,0),VLOOKUP(VALUE(Q1500),Rates!A$31:B$34,2,0)*W1500))),0)</f>
        <v/>
      </c>
      <c r="AE1500" s="121" t="str">
        <f t="shared" si="750"/>
        <v/>
      </c>
      <c r="AF1500" s="138" t="str">
        <f t="shared" si="751"/>
        <v/>
      </c>
      <c r="AG1500" s="122" t="str">
        <f t="shared" si="752"/>
        <v/>
      </c>
      <c r="AH1500" s="123" t="str">
        <f t="shared" si="753"/>
        <v/>
      </c>
      <c r="AI1500" s="139" t="str">
        <f>IF(AE:AE="","",IF(R1500="Refreshment Beverage",AK1500*(Rates!J$19/100),ROUND(SUM(AH1500*(Rates!$J$8/100)),4)))</f>
        <v/>
      </c>
      <c r="AJ1500" s="124" t="str">
        <f t="shared" si="754"/>
        <v/>
      </c>
      <c r="AK1500" s="125" t="str">
        <f t="shared" si="755"/>
        <v/>
      </c>
      <c r="AL1500" s="121" t="str">
        <f t="shared" si="756"/>
        <v/>
      </c>
      <c r="AM1500" s="138" t="str">
        <f>IF(AS1500="","",IF(R1500="Refreshment Beverage",ROUND(AS1500*Rates!K$19,4),ROUND(AO1500*(VLOOKUP(VALUE(Q1500),Rates!G$4:L$12,3,0)),4)))</f>
        <v/>
      </c>
      <c r="AN1500" s="126" t="str">
        <f>IF(AS1500="","",IF(R1500="Refreshment Beverage",AS1500*(Rates!J$19/100),MAX(AM1500,AB1500)))</f>
        <v/>
      </c>
      <c r="AO1500" s="127" t="str">
        <f t="shared" si="757"/>
        <v/>
      </c>
      <c r="AP1500" s="127" t="str">
        <f t="shared" si="758"/>
        <v/>
      </c>
      <c r="AQ1500" s="140" t="str">
        <f>IF(AS1500="","",IF(R1500="Refreshment Beverage",ROUND(SUM(VLOOKUP(Q:Q,Rates!G$15:L$19,3,0)*(AS1500-Y1500-Z1500-AA1500)),4),ROUND(SUM(Rates!$K$8*AS1500),4)))</f>
        <v/>
      </c>
      <c r="AR1500" s="139" t="str">
        <f t="shared" si="759"/>
        <v/>
      </c>
      <c r="AS1500" s="125" t="str">
        <f t="shared" si="760"/>
        <v/>
      </c>
      <c r="AT1500" s="121" t="str">
        <f t="shared" si="761"/>
        <v/>
      </c>
      <c r="AU1500" s="138" t="str">
        <f>IF(AX1500="","",IF(R1500="Refreshment Beverage",ROUND((BA1500-Y1500-Z1500-AA1500)*VLOOKUP(VALUE(Q1500),Rates!G$15:L$19,3,0),4),ROUND(AW1500*(VLOOKUP(VALUE(Q1500),Rates!G:L,3,0)),4)))</f>
        <v/>
      </c>
      <c r="AV1500" s="126" t="str">
        <f t="shared" si="762"/>
        <v/>
      </c>
      <c r="AW1500" s="127" t="str">
        <f t="shared" si="763"/>
        <v/>
      </c>
      <c r="AX1500" s="123" t="str">
        <f t="shared" si="764"/>
        <v/>
      </c>
      <c r="AY1500" s="140" t="str">
        <f>IF(AX1500="","",IF(R1500="Refreshment Beverage",ROUND(SUM(AX1500*Rates!K$19),4),ROUND(SUM(AX1500*(Rates!J$8/100)),4)))</f>
        <v/>
      </c>
      <c r="AZ1500" s="124" t="str">
        <f t="shared" si="765"/>
        <v/>
      </c>
      <c r="BA1500" s="125" t="str">
        <f t="shared" si="766"/>
        <v/>
      </c>
      <c r="BB1500" s="115"/>
      <c r="BC1500" s="143"/>
      <c r="BD1500" s="100"/>
      <c r="BE1500" s="100"/>
      <c r="BF1500" s="100"/>
      <c r="BG1500" s="100"/>
    </row>
    <row r="1501" spans="1:59" ht="12.75" customHeight="1" x14ac:dyDescent="0.2">
      <c r="A1501" s="144"/>
      <c r="B1501" s="141"/>
      <c r="C1501" s="141"/>
      <c r="D1501" s="142"/>
      <c r="E1501" s="142"/>
      <c r="F1501" s="142"/>
      <c r="G1501" s="142"/>
      <c r="H1501" s="142"/>
      <c r="I1501" s="129"/>
      <c r="J1501" s="130"/>
      <c r="K1501" s="131" t="str">
        <f t="shared" si="737"/>
        <v/>
      </c>
      <c r="L1501" s="132" t="str">
        <f t="shared" si="738"/>
        <v/>
      </c>
      <c r="M1501" s="133" t="str">
        <f t="shared" si="739"/>
        <v/>
      </c>
      <c r="N1501" s="134" t="str">
        <f>IFERROR(IF(B:B="","",IF(R1501="Beer",SUM(LOOKUP(2,1/(Rates!$B$3:$B$5&lt;=W1501)/(Rates!$C$3:$C$5&gt;=W1501),Rates!$D$3:$D$5)*(X1501/100)*W1501),IF(R1501="Refreshment Beverage",SUM(LOOKUP(2,1/(Rates!$B$7:$B$11&lt;=W1501)/(Rates!$C$7:$C$11&gt;=W1501),Rates!$D$7:$D$11)*(X1501/100)*W1501)))),"")</f>
        <v/>
      </c>
      <c r="O1501" s="134" t="str">
        <f t="shared" si="740"/>
        <v/>
      </c>
      <c r="P1501" s="116"/>
      <c r="Q1501" s="117" t="str">
        <f t="shared" si="741"/>
        <v/>
      </c>
      <c r="R1501" s="128" t="str">
        <f t="shared" si="742"/>
        <v/>
      </c>
      <c r="S1501" s="135" t="str">
        <f>IF(B1501="","",IF(R1501="Refreshment Beverage",VLOOKUP(VALUE(Q1501),Rates!G$15:L$19,2,0),VLOOKUP(VALUE(Q1501),Rates!G$4:L$12,2,0)))</f>
        <v/>
      </c>
      <c r="T1501" s="135" t="str">
        <f t="shared" si="743"/>
        <v/>
      </c>
      <c r="U1501" s="118" t="str">
        <f t="shared" si="744"/>
        <v/>
      </c>
      <c r="V1501" s="135" t="str">
        <f t="shared" si="745"/>
        <v/>
      </c>
      <c r="W1501" s="135" t="str">
        <f t="shared" si="746"/>
        <v/>
      </c>
      <c r="X1501" s="119" t="str">
        <f t="shared" si="747"/>
        <v/>
      </c>
      <c r="Y1501" s="120" t="str">
        <f>IF(B:B="","",IF(R1501="Refreshment Beverage",VLOOKUP(Q1501,Rates!G$15:L$19,6,0)*W1501,VLOOKUP(Q1501,Rates!G$4:L$12,6,0)*W1501))</f>
        <v/>
      </c>
      <c r="Z1501" s="120" t="str">
        <f t="shared" si="748"/>
        <v/>
      </c>
      <c r="AA1501" s="120" t="str">
        <f t="shared" si="749"/>
        <v/>
      </c>
      <c r="AB1501" s="136" t="str">
        <f>IF(B:B="","",IF(R1501="Refreshment Beverage","",IF(AND(R1501="Beer",Q1501=0),SUM(LOOKUP(2,1/(Rates!$B$15:$B$18&lt;=W1501)/(Rates!$C$15:$C$18&gt;=W1501),Rates!$D$15:$D$18)*W1501),VLOOKUP(VALUE(Q:Q),Rates!A:B,2,0)*W1501)))</f>
        <v/>
      </c>
      <c r="AC1501" s="136" t="str">
        <f>IF(B:B="","",IF(R1501="Refreshment Beverage","",IF(AND(R1501="Beer",Q1501=0),SUM(LOOKUP(2,1/(Rates!$B$15:$B$18&lt;=W1501)/(Rates!$C$15:$C$18&gt;=W1501),Rates!$E$15:$E$18)*W1501),VLOOKUP(VALUE(Q:Q),Rates!A:C,3,0)*W1501)))</f>
        <v/>
      </c>
      <c r="AD1501" s="137" t="str">
        <f>IFERROR(IF(B:B="","",IF(R1501="Beer","",IF(VALUE(Q1501)=0,VLOOKUP(VLOOKUP(B:B,#REF!,16,0),Rates!A:E,2,0),VLOOKUP(VALUE(Q1501),Rates!A$31:B$34,2,0)*W1501))),0)</f>
        <v/>
      </c>
      <c r="AE1501" s="121" t="str">
        <f t="shared" si="750"/>
        <v/>
      </c>
      <c r="AF1501" s="138" t="str">
        <f t="shared" si="751"/>
        <v/>
      </c>
      <c r="AG1501" s="122" t="str">
        <f t="shared" si="752"/>
        <v/>
      </c>
      <c r="AH1501" s="123" t="str">
        <f t="shared" si="753"/>
        <v/>
      </c>
      <c r="AI1501" s="139" t="str">
        <f>IF(AE:AE="","",IF(R1501="Refreshment Beverage",AK1501*(Rates!J$19/100),ROUND(SUM(AH1501*(Rates!$J$8/100)),4)))</f>
        <v/>
      </c>
      <c r="AJ1501" s="124" t="str">
        <f t="shared" si="754"/>
        <v/>
      </c>
      <c r="AK1501" s="125" t="str">
        <f t="shared" si="755"/>
        <v/>
      </c>
      <c r="AL1501" s="121" t="str">
        <f t="shared" si="756"/>
        <v/>
      </c>
      <c r="AM1501" s="138" t="str">
        <f>IF(AS1501="","",IF(R1501="Refreshment Beverage",ROUND(AS1501*Rates!K$19,4),ROUND(AO1501*(VLOOKUP(VALUE(Q1501),Rates!G$4:L$12,3,0)),4)))</f>
        <v/>
      </c>
      <c r="AN1501" s="126" t="str">
        <f>IF(AS1501="","",IF(R1501="Refreshment Beverage",AS1501*(Rates!J$19/100),MAX(AM1501,AB1501)))</f>
        <v/>
      </c>
      <c r="AO1501" s="127" t="str">
        <f t="shared" si="757"/>
        <v/>
      </c>
      <c r="AP1501" s="127" t="str">
        <f t="shared" si="758"/>
        <v/>
      </c>
      <c r="AQ1501" s="140" t="str">
        <f>IF(AS1501="","",IF(R1501="Refreshment Beverage",ROUND(SUM(VLOOKUP(Q:Q,Rates!G$15:L$19,3,0)*(AS1501-Y1501-Z1501-AA1501)),4),ROUND(SUM(Rates!$K$8*AS1501),4)))</f>
        <v/>
      </c>
      <c r="AR1501" s="139" t="str">
        <f t="shared" si="759"/>
        <v/>
      </c>
      <c r="AS1501" s="125" t="str">
        <f t="shared" si="760"/>
        <v/>
      </c>
      <c r="AT1501" s="121" t="str">
        <f t="shared" si="761"/>
        <v/>
      </c>
      <c r="AU1501" s="138" t="str">
        <f>IF(AX1501="","",IF(R1501="Refreshment Beverage",ROUND((BA1501-Y1501-Z1501-AA1501)*VLOOKUP(VALUE(Q1501),Rates!G$15:L$19,3,0),4),ROUND(AW1501*(VLOOKUP(VALUE(Q1501),Rates!G:L,3,0)),4)))</f>
        <v/>
      </c>
      <c r="AV1501" s="126" t="str">
        <f t="shared" si="762"/>
        <v/>
      </c>
      <c r="AW1501" s="127" t="str">
        <f t="shared" si="763"/>
        <v/>
      </c>
      <c r="AX1501" s="123" t="str">
        <f t="shared" si="764"/>
        <v/>
      </c>
      <c r="AY1501" s="140" t="str">
        <f>IF(AX1501="","",IF(R1501="Refreshment Beverage",ROUND(SUM(AX1501*Rates!K$19),4),ROUND(SUM(AX1501*(Rates!J$8/100)),4)))</f>
        <v/>
      </c>
      <c r="AZ1501" s="124" t="str">
        <f t="shared" si="765"/>
        <v/>
      </c>
      <c r="BA1501" s="125" t="str">
        <f t="shared" si="766"/>
        <v/>
      </c>
      <c r="BB1501" s="115"/>
      <c r="BC1501" s="143"/>
      <c r="BD1501" s="100"/>
      <c r="BE1501" s="100"/>
      <c r="BF1501" s="100"/>
      <c r="BG1501" s="100"/>
    </row>
    <row r="1502" spans="1:59" ht="12.75" customHeight="1" x14ac:dyDescent="0.2">
      <c r="A1502" s="144"/>
      <c r="B1502" s="141"/>
      <c r="C1502" s="141"/>
      <c r="D1502" s="142"/>
      <c r="E1502" s="142"/>
      <c r="F1502" s="142"/>
      <c r="G1502" s="142"/>
      <c r="H1502" s="142"/>
      <c r="I1502" s="129"/>
      <c r="J1502" s="130"/>
      <c r="K1502" s="131" t="str">
        <f t="shared" si="737"/>
        <v/>
      </c>
      <c r="L1502" s="132" t="str">
        <f t="shared" si="738"/>
        <v/>
      </c>
      <c r="M1502" s="133" t="str">
        <f t="shared" si="739"/>
        <v/>
      </c>
      <c r="N1502" s="134" t="str">
        <f>IFERROR(IF(B:B="","",IF(R1502="Beer",SUM(LOOKUP(2,1/(Rates!$B$3:$B$5&lt;=W1502)/(Rates!$C$3:$C$5&gt;=W1502),Rates!$D$3:$D$5)*(X1502/100)*W1502),IF(R1502="Refreshment Beverage",SUM(LOOKUP(2,1/(Rates!$B$7:$B$11&lt;=W1502)/(Rates!$C$7:$C$11&gt;=W1502),Rates!$D$7:$D$11)*(X1502/100)*W1502)))),"")</f>
        <v/>
      </c>
      <c r="O1502" s="134" t="str">
        <f t="shared" si="740"/>
        <v/>
      </c>
      <c r="P1502" s="116"/>
      <c r="Q1502" s="117" t="str">
        <f t="shared" si="741"/>
        <v/>
      </c>
      <c r="R1502" s="128" t="str">
        <f t="shared" si="742"/>
        <v/>
      </c>
      <c r="S1502" s="135" t="str">
        <f>IF(B1502="","",IF(R1502="Refreshment Beverage",VLOOKUP(VALUE(Q1502),Rates!G$15:L$19,2,0),VLOOKUP(VALUE(Q1502),Rates!G$4:L$12,2,0)))</f>
        <v/>
      </c>
      <c r="T1502" s="135" t="str">
        <f t="shared" si="743"/>
        <v/>
      </c>
      <c r="U1502" s="118" t="str">
        <f t="shared" si="744"/>
        <v/>
      </c>
      <c r="V1502" s="135" t="str">
        <f t="shared" si="745"/>
        <v/>
      </c>
      <c r="W1502" s="135" t="str">
        <f t="shared" si="746"/>
        <v/>
      </c>
      <c r="X1502" s="119" t="str">
        <f t="shared" si="747"/>
        <v/>
      </c>
      <c r="Y1502" s="120" t="str">
        <f>IF(B:B="","",IF(R1502="Refreshment Beverage",VLOOKUP(Q1502,Rates!G$15:L$19,6,0)*W1502,VLOOKUP(Q1502,Rates!G$4:L$12,6,0)*W1502))</f>
        <v/>
      </c>
      <c r="Z1502" s="120" t="str">
        <f t="shared" si="748"/>
        <v/>
      </c>
      <c r="AA1502" s="120" t="str">
        <f t="shared" si="749"/>
        <v/>
      </c>
      <c r="AB1502" s="136" t="str">
        <f>IF(B:B="","",IF(R1502="Refreshment Beverage","",IF(AND(R1502="Beer",Q1502=0),SUM(LOOKUP(2,1/(Rates!$B$15:$B$18&lt;=W1502)/(Rates!$C$15:$C$18&gt;=W1502),Rates!$D$15:$D$18)*W1502),VLOOKUP(VALUE(Q:Q),Rates!A:B,2,0)*W1502)))</f>
        <v/>
      </c>
      <c r="AC1502" s="136" t="str">
        <f>IF(B:B="","",IF(R1502="Refreshment Beverage","",IF(AND(R1502="Beer",Q1502=0),SUM(LOOKUP(2,1/(Rates!$B$15:$B$18&lt;=W1502)/(Rates!$C$15:$C$18&gt;=W1502),Rates!$E$15:$E$18)*W1502),VLOOKUP(VALUE(Q:Q),Rates!A:C,3,0)*W1502)))</f>
        <v/>
      </c>
      <c r="AD1502" s="137" t="str">
        <f>IFERROR(IF(B:B="","",IF(R1502="Beer","",IF(VALUE(Q1502)=0,VLOOKUP(VLOOKUP(B:B,#REF!,16,0),Rates!A:E,2,0),VLOOKUP(VALUE(Q1502),Rates!A$31:B$34,2,0)*W1502))),0)</f>
        <v/>
      </c>
      <c r="AE1502" s="121" t="str">
        <f t="shared" si="750"/>
        <v/>
      </c>
      <c r="AF1502" s="138" t="str">
        <f t="shared" si="751"/>
        <v/>
      </c>
      <c r="AG1502" s="122" t="str">
        <f t="shared" si="752"/>
        <v/>
      </c>
      <c r="AH1502" s="123" t="str">
        <f t="shared" si="753"/>
        <v/>
      </c>
      <c r="AI1502" s="139" t="str">
        <f>IF(AE:AE="","",IF(R1502="Refreshment Beverage",AK1502*(Rates!J$19/100),ROUND(SUM(AH1502*(Rates!$J$8/100)),4)))</f>
        <v/>
      </c>
      <c r="AJ1502" s="124" t="str">
        <f t="shared" si="754"/>
        <v/>
      </c>
      <c r="AK1502" s="125" t="str">
        <f t="shared" si="755"/>
        <v/>
      </c>
      <c r="AL1502" s="121" t="str">
        <f t="shared" si="756"/>
        <v/>
      </c>
      <c r="AM1502" s="138" t="str">
        <f>IF(AS1502="","",IF(R1502="Refreshment Beverage",ROUND(AS1502*Rates!K$19,4),ROUND(AO1502*(VLOOKUP(VALUE(Q1502),Rates!G$4:L$12,3,0)),4)))</f>
        <v/>
      </c>
      <c r="AN1502" s="126" t="str">
        <f>IF(AS1502="","",IF(R1502="Refreshment Beverage",AS1502*(Rates!J$19/100),MAX(AM1502,AB1502)))</f>
        <v/>
      </c>
      <c r="AO1502" s="127" t="str">
        <f t="shared" si="757"/>
        <v/>
      </c>
      <c r="AP1502" s="127" t="str">
        <f t="shared" si="758"/>
        <v/>
      </c>
      <c r="AQ1502" s="140" t="str">
        <f>IF(AS1502="","",IF(R1502="Refreshment Beverage",ROUND(SUM(VLOOKUP(Q:Q,Rates!G$15:L$19,3,0)*(AS1502-Y1502-Z1502-AA1502)),4),ROUND(SUM(Rates!$K$8*AS1502),4)))</f>
        <v/>
      </c>
      <c r="AR1502" s="139" t="str">
        <f t="shared" si="759"/>
        <v/>
      </c>
      <c r="AS1502" s="125" t="str">
        <f t="shared" si="760"/>
        <v/>
      </c>
      <c r="AT1502" s="121" t="str">
        <f t="shared" si="761"/>
        <v/>
      </c>
      <c r="AU1502" s="138" t="str">
        <f>IF(AX1502="","",IF(R1502="Refreshment Beverage",ROUND((BA1502-Y1502-Z1502-AA1502)*VLOOKUP(VALUE(Q1502),Rates!G$15:L$19,3,0),4),ROUND(AW1502*(VLOOKUP(VALUE(Q1502),Rates!G:L,3,0)),4)))</f>
        <v/>
      </c>
      <c r="AV1502" s="126" t="str">
        <f t="shared" si="762"/>
        <v/>
      </c>
      <c r="AW1502" s="127" t="str">
        <f t="shared" si="763"/>
        <v/>
      </c>
      <c r="AX1502" s="123" t="str">
        <f t="shared" si="764"/>
        <v/>
      </c>
      <c r="AY1502" s="140" t="str">
        <f>IF(AX1502="","",IF(R1502="Refreshment Beverage",ROUND(SUM(AX1502*Rates!K$19),4),ROUND(SUM(AX1502*(Rates!J$8/100)),4)))</f>
        <v/>
      </c>
      <c r="AZ1502" s="124" t="str">
        <f t="shared" si="765"/>
        <v/>
      </c>
      <c r="BA1502" s="125" t="str">
        <f t="shared" si="766"/>
        <v/>
      </c>
      <c r="BB1502" s="115"/>
      <c r="BC1502" s="143"/>
      <c r="BD1502" s="100"/>
      <c r="BE1502" s="100"/>
      <c r="BF1502" s="100"/>
      <c r="BG1502" s="100"/>
    </row>
    <row r="1503" spans="1:59" ht="12.75" customHeight="1" x14ac:dyDescent="0.2">
      <c r="A1503" s="144"/>
      <c r="B1503" s="141"/>
      <c r="C1503" s="141"/>
      <c r="D1503" s="142"/>
      <c r="E1503" s="142"/>
      <c r="F1503" s="142"/>
      <c r="G1503" s="142"/>
      <c r="H1503" s="142"/>
      <c r="I1503" s="129"/>
      <c r="J1503" s="130"/>
      <c r="K1503" s="131" t="str">
        <f t="shared" si="737"/>
        <v/>
      </c>
      <c r="L1503" s="132" t="str">
        <f t="shared" si="738"/>
        <v/>
      </c>
      <c r="M1503" s="133" t="str">
        <f t="shared" si="739"/>
        <v/>
      </c>
      <c r="N1503" s="134" t="str">
        <f>IFERROR(IF(B:B="","",IF(R1503="Beer",SUM(LOOKUP(2,1/(Rates!$B$3:$B$5&lt;=W1503)/(Rates!$C$3:$C$5&gt;=W1503),Rates!$D$3:$D$5)*(X1503/100)*W1503),IF(R1503="Refreshment Beverage",SUM(LOOKUP(2,1/(Rates!$B$7:$B$11&lt;=W1503)/(Rates!$C$7:$C$11&gt;=W1503),Rates!$D$7:$D$11)*(X1503/100)*W1503)))),"")</f>
        <v/>
      </c>
      <c r="O1503" s="134" t="str">
        <f t="shared" si="740"/>
        <v/>
      </c>
      <c r="P1503" s="116"/>
      <c r="Q1503" s="117" t="str">
        <f t="shared" si="741"/>
        <v/>
      </c>
      <c r="R1503" s="128" t="str">
        <f t="shared" si="742"/>
        <v/>
      </c>
      <c r="S1503" s="135" t="str">
        <f>IF(B1503="","",IF(R1503="Refreshment Beverage",VLOOKUP(VALUE(Q1503),Rates!G$15:L$19,2,0),VLOOKUP(VALUE(Q1503),Rates!G$4:L$12,2,0)))</f>
        <v/>
      </c>
      <c r="T1503" s="135" t="str">
        <f t="shared" si="743"/>
        <v/>
      </c>
      <c r="U1503" s="118" t="str">
        <f t="shared" si="744"/>
        <v/>
      </c>
      <c r="V1503" s="135" t="str">
        <f t="shared" si="745"/>
        <v/>
      </c>
      <c r="W1503" s="135" t="str">
        <f t="shared" si="746"/>
        <v/>
      </c>
      <c r="X1503" s="119" t="str">
        <f t="shared" si="747"/>
        <v/>
      </c>
      <c r="Y1503" s="120" t="str">
        <f>IF(B:B="","",IF(R1503="Refreshment Beverage",VLOOKUP(Q1503,Rates!G$15:L$19,6,0)*W1503,VLOOKUP(Q1503,Rates!G$4:L$12,6,0)*W1503))</f>
        <v/>
      </c>
      <c r="Z1503" s="120" t="str">
        <f t="shared" si="748"/>
        <v/>
      </c>
      <c r="AA1503" s="120" t="str">
        <f t="shared" si="749"/>
        <v/>
      </c>
      <c r="AB1503" s="136" t="str">
        <f>IF(B:B="","",IF(R1503="Refreshment Beverage","",IF(AND(R1503="Beer",Q1503=0),SUM(LOOKUP(2,1/(Rates!$B$15:$B$18&lt;=W1503)/(Rates!$C$15:$C$18&gt;=W1503),Rates!$D$15:$D$18)*W1503),VLOOKUP(VALUE(Q:Q),Rates!A:B,2,0)*W1503)))</f>
        <v/>
      </c>
      <c r="AC1503" s="136" t="str">
        <f>IF(B:B="","",IF(R1503="Refreshment Beverage","",IF(AND(R1503="Beer",Q1503=0),SUM(LOOKUP(2,1/(Rates!$B$15:$B$18&lt;=W1503)/(Rates!$C$15:$C$18&gt;=W1503),Rates!$E$15:$E$18)*W1503),VLOOKUP(VALUE(Q:Q),Rates!A:C,3,0)*W1503)))</f>
        <v/>
      </c>
      <c r="AD1503" s="137" t="str">
        <f>IFERROR(IF(B:B="","",IF(R1503="Beer","",IF(VALUE(Q1503)=0,VLOOKUP(VLOOKUP(B:B,#REF!,16,0),Rates!A:E,2,0),VLOOKUP(VALUE(Q1503),Rates!A$31:B$34,2,0)*W1503))),0)</f>
        <v/>
      </c>
      <c r="AE1503" s="121" t="str">
        <f t="shared" si="750"/>
        <v/>
      </c>
      <c r="AF1503" s="138" t="str">
        <f t="shared" si="751"/>
        <v/>
      </c>
      <c r="AG1503" s="122" t="str">
        <f t="shared" si="752"/>
        <v/>
      </c>
      <c r="AH1503" s="123" t="str">
        <f t="shared" si="753"/>
        <v/>
      </c>
      <c r="AI1503" s="139" t="str">
        <f>IF(AE:AE="","",IF(R1503="Refreshment Beverage",AK1503*(Rates!J$19/100),ROUND(SUM(AH1503*(Rates!$J$8/100)),4)))</f>
        <v/>
      </c>
      <c r="AJ1503" s="124" t="str">
        <f t="shared" si="754"/>
        <v/>
      </c>
      <c r="AK1503" s="125" t="str">
        <f t="shared" si="755"/>
        <v/>
      </c>
      <c r="AL1503" s="121" t="str">
        <f t="shared" si="756"/>
        <v/>
      </c>
      <c r="AM1503" s="138" t="str">
        <f>IF(AS1503="","",IF(R1503="Refreshment Beverage",ROUND(AS1503*Rates!K$19,4),ROUND(AO1503*(VLOOKUP(VALUE(Q1503),Rates!G$4:L$12,3,0)),4)))</f>
        <v/>
      </c>
      <c r="AN1503" s="126" t="str">
        <f>IF(AS1503="","",IF(R1503="Refreshment Beverage",AS1503*(Rates!J$19/100),MAX(AM1503,AB1503)))</f>
        <v/>
      </c>
      <c r="AO1503" s="127" t="str">
        <f t="shared" si="757"/>
        <v/>
      </c>
      <c r="AP1503" s="127" t="str">
        <f t="shared" si="758"/>
        <v/>
      </c>
      <c r="AQ1503" s="140" t="str">
        <f>IF(AS1503="","",IF(R1503="Refreshment Beverage",ROUND(SUM(VLOOKUP(Q:Q,Rates!G$15:L$19,3,0)*(AS1503-Y1503-Z1503-AA1503)),4),ROUND(SUM(Rates!$K$8*AS1503),4)))</f>
        <v/>
      </c>
      <c r="AR1503" s="139" t="str">
        <f t="shared" si="759"/>
        <v/>
      </c>
      <c r="AS1503" s="125" t="str">
        <f t="shared" si="760"/>
        <v/>
      </c>
      <c r="AT1503" s="121" t="str">
        <f t="shared" si="761"/>
        <v/>
      </c>
      <c r="AU1503" s="138" t="str">
        <f>IF(AX1503="","",IF(R1503="Refreshment Beverage",ROUND((BA1503-Y1503-Z1503-AA1503)*VLOOKUP(VALUE(Q1503),Rates!G$15:L$19,3,0),4),ROUND(AW1503*(VLOOKUP(VALUE(Q1503),Rates!G:L,3,0)),4)))</f>
        <v/>
      </c>
      <c r="AV1503" s="126" t="str">
        <f t="shared" si="762"/>
        <v/>
      </c>
      <c r="AW1503" s="127" t="str">
        <f t="shared" si="763"/>
        <v/>
      </c>
      <c r="AX1503" s="123" t="str">
        <f t="shared" si="764"/>
        <v/>
      </c>
      <c r="AY1503" s="140" t="str">
        <f>IF(AX1503="","",IF(R1503="Refreshment Beverage",ROUND(SUM(AX1503*Rates!K$19),4),ROUND(SUM(AX1503*(Rates!J$8/100)),4)))</f>
        <v/>
      </c>
      <c r="AZ1503" s="124" t="str">
        <f t="shared" si="765"/>
        <v/>
      </c>
      <c r="BA1503" s="125" t="str">
        <f t="shared" si="766"/>
        <v/>
      </c>
      <c r="BB1503" s="115"/>
      <c r="BC1503" s="143"/>
      <c r="BD1503" s="100"/>
      <c r="BE1503" s="100"/>
      <c r="BF1503" s="100"/>
      <c r="BG1503" s="100"/>
    </row>
    <row r="1504" spans="1:59" ht="12.75" customHeight="1" x14ac:dyDescent="0.2">
      <c r="A1504" s="144"/>
      <c r="B1504" s="141"/>
      <c r="C1504" s="141"/>
      <c r="D1504" s="142"/>
      <c r="E1504" s="142"/>
      <c r="F1504" s="142"/>
      <c r="G1504" s="142"/>
      <c r="H1504" s="142"/>
      <c r="I1504" s="129"/>
      <c r="J1504" s="130"/>
      <c r="K1504" s="131" t="str">
        <f t="shared" si="737"/>
        <v/>
      </c>
      <c r="L1504" s="132" t="str">
        <f t="shared" si="738"/>
        <v/>
      </c>
      <c r="M1504" s="133" t="str">
        <f t="shared" si="739"/>
        <v/>
      </c>
      <c r="N1504" s="134" t="str">
        <f>IFERROR(IF(B:B="","",IF(R1504="Beer",SUM(LOOKUP(2,1/(Rates!$B$3:$B$5&lt;=W1504)/(Rates!$C$3:$C$5&gt;=W1504),Rates!$D$3:$D$5)*(X1504/100)*W1504),IF(R1504="Refreshment Beverage",SUM(LOOKUP(2,1/(Rates!$B$7:$B$11&lt;=W1504)/(Rates!$C$7:$C$11&gt;=W1504),Rates!$D$7:$D$11)*(X1504/100)*W1504)))),"")</f>
        <v/>
      </c>
      <c r="O1504" s="134" t="str">
        <f t="shared" si="740"/>
        <v/>
      </c>
      <c r="P1504" s="116"/>
      <c r="Q1504" s="117" t="str">
        <f t="shared" si="741"/>
        <v/>
      </c>
      <c r="R1504" s="128" t="str">
        <f t="shared" si="742"/>
        <v/>
      </c>
      <c r="S1504" s="135" t="str">
        <f>IF(B1504="","",IF(R1504="Refreshment Beverage",VLOOKUP(VALUE(Q1504),Rates!G$15:L$19,2,0),VLOOKUP(VALUE(Q1504),Rates!G$4:L$12,2,0)))</f>
        <v/>
      </c>
      <c r="T1504" s="135" t="str">
        <f t="shared" si="743"/>
        <v/>
      </c>
      <c r="U1504" s="118" t="str">
        <f t="shared" si="744"/>
        <v/>
      </c>
      <c r="V1504" s="135" t="str">
        <f t="shared" si="745"/>
        <v/>
      </c>
      <c r="W1504" s="135" t="str">
        <f t="shared" si="746"/>
        <v/>
      </c>
      <c r="X1504" s="119" t="str">
        <f t="shared" si="747"/>
        <v/>
      </c>
      <c r="Y1504" s="120" t="str">
        <f>IF(B:B="","",IF(R1504="Refreshment Beverage",VLOOKUP(Q1504,Rates!G$15:L$19,6,0)*W1504,VLOOKUP(Q1504,Rates!G$4:L$12,6,0)*W1504))</f>
        <v/>
      </c>
      <c r="Z1504" s="120" t="str">
        <f t="shared" si="748"/>
        <v/>
      </c>
      <c r="AA1504" s="120" t="str">
        <f t="shared" si="749"/>
        <v/>
      </c>
      <c r="AB1504" s="136" t="str">
        <f>IF(B:B="","",IF(R1504="Refreshment Beverage","",IF(AND(R1504="Beer",Q1504=0),SUM(LOOKUP(2,1/(Rates!$B$15:$B$18&lt;=W1504)/(Rates!$C$15:$C$18&gt;=W1504),Rates!$D$15:$D$18)*W1504),VLOOKUP(VALUE(Q:Q),Rates!A:B,2,0)*W1504)))</f>
        <v/>
      </c>
      <c r="AC1504" s="136" t="str">
        <f>IF(B:B="","",IF(R1504="Refreshment Beverage","",IF(AND(R1504="Beer",Q1504=0),SUM(LOOKUP(2,1/(Rates!$B$15:$B$18&lt;=W1504)/(Rates!$C$15:$C$18&gt;=W1504),Rates!$E$15:$E$18)*W1504),VLOOKUP(VALUE(Q:Q),Rates!A:C,3,0)*W1504)))</f>
        <v/>
      </c>
      <c r="AD1504" s="137" t="str">
        <f>IFERROR(IF(B:B="","",IF(R1504="Beer","",IF(VALUE(Q1504)=0,VLOOKUP(VLOOKUP(B:B,#REF!,16,0),Rates!A:E,2,0),VLOOKUP(VALUE(Q1504),Rates!A$31:B$34,2,0)*W1504))),0)</f>
        <v/>
      </c>
      <c r="AE1504" s="121" t="str">
        <f t="shared" si="750"/>
        <v/>
      </c>
      <c r="AF1504" s="138" t="str">
        <f t="shared" si="751"/>
        <v/>
      </c>
      <c r="AG1504" s="122" t="str">
        <f t="shared" si="752"/>
        <v/>
      </c>
      <c r="AH1504" s="123" t="str">
        <f t="shared" si="753"/>
        <v/>
      </c>
      <c r="AI1504" s="139" t="str">
        <f>IF(AE:AE="","",IF(R1504="Refreshment Beverage",AK1504*(Rates!J$19/100),ROUND(SUM(AH1504*(Rates!$J$8/100)),4)))</f>
        <v/>
      </c>
      <c r="AJ1504" s="124" t="str">
        <f t="shared" si="754"/>
        <v/>
      </c>
      <c r="AK1504" s="125" t="str">
        <f t="shared" si="755"/>
        <v/>
      </c>
      <c r="AL1504" s="121" t="str">
        <f t="shared" si="756"/>
        <v/>
      </c>
      <c r="AM1504" s="138" t="str">
        <f>IF(AS1504="","",IF(R1504="Refreshment Beverage",ROUND(AS1504*Rates!K$19,4),ROUND(AO1504*(VLOOKUP(VALUE(Q1504),Rates!G$4:L$12,3,0)),4)))</f>
        <v/>
      </c>
      <c r="AN1504" s="126" t="str">
        <f>IF(AS1504="","",IF(R1504="Refreshment Beverage",AS1504*(Rates!J$19/100),MAX(AM1504,AB1504)))</f>
        <v/>
      </c>
      <c r="AO1504" s="127" t="str">
        <f t="shared" si="757"/>
        <v/>
      </c>
      <c r="AP1504" s="127" t="str">
        <f t="shared" si="758"/>
        <v/>
      </c>
      <c r="AQ1504" s="140" t="str">
        <f>IF(AS1504="","",IF(R1504="Refreshment Beverage",ROUND(SUM(VLOOKUP(Q:Q,Rates!G$15:L$19,3,0)*(AS1504-Y1504-Z1504-AA1504)),4),ROUND(SUM(Rates!$K$8*AS1504),4)))</f>
        <v/>
      </c>
      <c r="AR1504" s="139" t="str">
        <f t="shared" si="759"/>
        <v/>
      </c>
      <c r="AS1504" s="125" t="str">
        <f t="shared" si="760"/>
        <v/>
      </c>
      <c r="AT1504" s="121" t="str">
        <f t="shared" si="761"/>
        <v/>
      </c>
      <c r="AU1504" s="138" t="str">
        <f>IF(AX1504="","",IF(R1504="Refreshment Beverage",ROUND((BA1504-Y1504-Z1504-AA1504)*VLOOKUP(VALUE(Q1504),Rates!G$15:L$19,3,0),4),ROUND(AW1504*(VLOOKUP(VALUE(Q1504),Rates!G:L,3,0)),4)))</f>
        <v/>
      </c>
      <c r="AV1504" s="126" t="str">
        <f t="shared" si="762"/>
        <v/>
      </c>
      <c r="AW1504" s="127" t="str">
        <f t="shared" si="763"/>
        <v/>
      </c>
      <c r="AX1504" s="123" t="str">
        <f t="shared" si="764"/>
        <v/>
      </c>
      <c r="AY1504" s="140" t="str">
        <f>IF(AX1504="","",IF(R1504="Refreshment Beverage",ROUND(SUM(AX1504*Rates!K$19),4),ROUND(SUM(AX1504*(Rates!J$8/100)),4)))</f>
        <v/>
      </c>
      <c r="AZ1504" s="124" t="str">
        <f t="shared" si="765"/>
        <v/>
      </c>
      <c r="BA1504" s="125" t="str">
        <f t="shared" si="766"/>
        <v/>
      </c>
      <c r="BB1504" s="115"/>
      <c r="BC1504" s="143"/>
      <c r="BD1504" s="100"/>
      <c r="BE1504" s="100"/>
      <c r="BF1504" s="100"/>
      <c r="BG1504" s="100"/>
    </row>
    <row r="1505" spans="1:59" ht="12.75" customHeight="1" x14ac:dyDescent="0.2">
      <c r="A1505" s="144"/>
      <c r="B1505" s="141"/>
      <c r="C1505" s="141"/>
      <c r="D1505" s="142"/>
      <c r="E1505" s="142"/>
      <c r="F1505" s="142"/>
      <c r="G1505" s="142"/>
      <c r="H1505" s="142"/>
      <c r="I1505" s="129"/>
      <c r="J1505" s="130"/>
      <c r="K1505" s="131" t="str">
        <f t="shared" si="737"/>
        <v/>
      </c>
      <c r="L1505" s="132" t="str">
        <f t="shared" si="738"/>
        <v/>
      </c>
      <c r="M1505" s="133" t="str">
        <f t="shared" si="739"/>
        <v/>
      </c>
      <c r="N1505" s="134" t="str">
        <f>IFERROR(IF(B:B="","",IF(R1505="Beer",SUM(LOOKUP(2,1/(Rates!$B$3:$B$5&lt;=W1505)/(Rates!$C$3:$C$5&gt;=W1505),Rates!$D$3:$D$5)*(X1505/100)*W1505),IF(R1505="Refreshment Beverage",SUM(LOOKUP(2,1/(Rates!$B$7:$B$11&lt;=W1505)/(Rates!$C$7:$C$11&gt;=W1505),Rates!$D$7:$D$11)*(X1505/100)*W1505)))),"")</f>
        <v/>
      </c>
      <c r="O1505" s="134" t="str">
        <f t="shared" si="740"/>
        <v/>
      </c>
      <c r="P1505" s="116"/>
      <c r="Q1505" s="117" t="str">
        <f t="shared" si="741"/>
        <v/>
      </c>
      <c r="R1505" s="128" t="str">
        <f t="shared" si="742"/>
        <v/>
      </c>
      <c r="S1505" s="135" t="str">
        <f>IF(B1505="","",IF(R1505="Refreshment Beverage",VLOOKUP(VALUE(Q1505),Rates!G$15:L$19,2,0),VLOOKUP(VALUE(Q1505),Rates!G$4:L$12,2,0)))</f>
        <v/>
      </c>
      <c r="T1505" s="135" t="str">
        <f t="shared" si="743"/>
        <v/>
      </c>
      <c r="U1505" s="118" t="str">
        <f t="shared" si="744"/>
        <v/>
      </c>
      <c r="V1505" s="135" t="str">
        <f t="shared" si="745"/>
        <v/>
      </c>
      <c r="W1505" s="135" t="str">
        <f t="shared" si="746"/>
        <v/>
      </c>
      <c r="X1505" s="119" t="str">
        <f t="shared" si="747"/>
        <v/>
      </c>
      <c r="Y1505" s="120" t="str">
        <f>IF(B:B="","",IF(R1505="Refreshment Beverage",VLOOKUP(Q1505,Rates!G$15:L$19,6,0)*W1505,VLOOKUP(Q1505,Rates!G$4:L$12,6,0)*W1505))</f>
        <v/>
      </c>
      <c r="Z1505" s="120" t="str">
        <f t="shared" si="748"/>
        <v/>
      </c>
      <c r="AA1505" s="120" t="str">
        <f t="shared" si="749"/>
        <v/>
      </c>
      <c r="AB1505" s="136" t="str">
        <f>IF(B:B="","",IF(R1505="Refreshment Beverage","",IF(AND(R1505="Beer",Q1505=0),SUM(LOOKUP(2,1/(Rates!$B$15:$B$18&lt;=W1505)/(Rates!$C$15:$C$18&gt;=W1505),Rates!$D$15:$D$18)*W1505),VLOOKUP(VALUE(Q:Q),Rates!A:B,2,0)*W1505)))</f>
        <v/>
      </c>
      <c r="AC1505" s="136" t="str">
        <f>IF(B:B="","",IF(R1505="Refreshment Beverage","",IF(AND(R1505="Beer",Q1505=0),SUM(LOOKUP(2,1/(Rates!$B$15:$B$18&lt;=W1505)/(Rates!$C$15:$C$18&gt;=W1505),Rates!$E$15:$E$18)*W1505),VLOOKUP(VALUE(Q:Q),Rates!A:C,3,0)*W1505)))</f>
        <v/>
      </c>
      <c r="AD1505" s="137" t="str">
        <f>IFERROR(IF(B:B="","",IF(R1505="Beer","",IF(VALUE(Q1505)=0,VLOOKUP(VLOOKUP(B:B,#REF!,16,0),Rates!A:E,2,0),VLOOKUP(VALUE(Q1505),Rates!A$31:B$34,2,0)*W1505))),0)</f>
        <v/>
      </c>
      <c r="AE1505" s="121" t="str">
        <f t="shared" si="750"/>
        <v/>
      </c>
      <c r="AF1505" s="138" t="str">
        <f t="shared" si="751"/>
        <v/>
      </c>
      <c r="AG1505" s="122" t="str">
        <f t="shared" si="752"/>
        <v/>
      </c>
      <c r="AH1505" s="123" t="str">
        <f t="shared" si="753"/>
        <v/>
      </c>
      <c r="AI1505" s="139" t="str">
        <f>IF(AE:AE="","",IF(R1505="Refreshment Beverage",AK1505*(Rates!J$19/100),ROUND(SUM(AH1505*(Rates!$J$8/100)),4)))</f>
        <v/>
      </c>
      <c r="AJ1505" s="124" t="str">
        <f t="shared" si="754"/>
        <v/>
      </c>
      <c r="AK1505" s="125" t="str">
        <f t="shared" si="755"/>
        <v/>
      </c>
      <c r="AL1505" s="121" t="str">
        <f t="shared" si="756"/>
        <v/>
      </c>
      <c r="AM1505" s="138" t="str">
        <f>IF(AS1505="","",IF(R1505="Refreshment Beverage",ROUND(AS1505*Rates!K$19,4),ROUND(AO1505*(VLOOKUP(VALUE(Q1505),Rates!G$4:L$12,3,0)),4)))</f>
        <v/>
      </c>
      <c r="AN1505" s="126" t="str">
        <f>IF(AS1505="","",IF(R1505="Refreshment Beverage",AS1505*(Rates!J$19/100),MAX(AM1505,AB1505)))</f>
        <v/>
      </c>
      <c r="AO1505" s="127" t="str">
        <f t="shared" si="757"/>
        <v/>
      </c>
      <c r="AP1505" s="127" t="str">
        <f t="shared" si="758"/>
        <v/>
      </c>
      <c r="AQ1505" s="140" t="str">
        <f>IF(AS1505="","",IF(R1505="Refreshment Beverage",ROUND(SUM(VLOOKUP(Q:Q,Rates!G$15:L$19,3,0)*(AS1505-Y1505-Z1505-AA1505)),4),ROUND(SUM(Rates!$K$8*AS1505),4)))</f>
        <v/>
      </c>
      <c r="AR1505" s="139" t="str">
        <f t="shared" si="759"/>
        <v/>
      </c>
      <c r="AS1505" s="125" t="str">
        <f t="shared" si="760"/>
        <v/>
      </c>
      <c r="AT1505" s="121" t="str">
        <f t="shared" si="761"/>
        <v/>
      </c>
      <c r="AU1505" s="138" t="str">
        <f>IF(AX1505="","",IF(R1505="Refreshment Beverage",ROUND((BA1505-Y1505-Z1505-AA1505)*VLOOKUP(VALUE(Q1505),Rates!G$15:L$19,3,0),4),ROUND(AW1505*(VLOOKUP(VALUE(Q1505),Rates!G:L,3,0)),4)))</f>
        <v/>
      </c>
      <c r="AV1505" s="126" t="str">
        <f t="shared" si="762"/>
        <v/>
      </c>
      <c r="AW1505" s="127" t="str">
        <f t="shared" si="763"/>
        <v/>
      </c>
      <c r="AX1505" s="123" t="str">
        <f t="shared" si="764"/>
        <v/>
      </c>
      <c r="AY1505" s="140" t="str">
        <f>IF(AX1505="","",IF(R1505="Refreshment Beverage",ROUND(SUM(AX1505*Rates!K$19),4),ROUND(SUM(AX1505*(Rates!J$8/100)),4)))</f>
        <v/>
      </c>
      <c r="AZ1505" s="124" t="str">
        <f t="shared" si="765"/>
        <v/>
      </c>
      <c r="BA1505" s="125" t="str">
        <f t="shared" si="766"/>
        <v/>
      </c>
      <c r="BB1505" s="115"/>
      <c r="BC1505" s="143"/>
      <c r="BD1505" s="100"/>
      <c r="BE1505" s="100"/>
      <c r="BF1505" s="100"/>
      <c r="BG1505" s="100"/>
    </row>
    <row r="1506" spans="1:59" ht="12.75" customHeight="1" x14ac:dyDescent="0.2">
      <c r="A1506" s="144"/>
      <c r="B1506" s="141"/>
      <c r="C1506" s="141"/>
      <c r="D1506" s="142"/>
      <c r="E1506" s="142"/>
      <c r="F1506" s="142"/>
      <c r="G1506" s="142"/>
      <c r="H1506" s="142"/>
      <c r="I1506" s="129"/>
      <c r="J1506" s="130"/>
      <c r="K1506" s="131" t="str">
        <f t="shared" si="737"/>
        <v/>
      </c>
      <c r="L1506" s="132" t="str">
        <f t="shared" si="738"/>
        <v/>
      </c>
      <c r="M1506" s="133" t="str">
        <f t="shared" si="739"/>
        <v/>
      </c>
      <c r="N1506" s="134" t="str">
        <f>IFERROR(IF(B:B="","",IF(R1506="Beer",SUM(LOOKUP(2,1/(Rates!$B$3:$B$5&lt;=W1506)/(Rates!$C$3:$C$5&gt;=W1506),Rates!$D$3:$D$5)*(X1506/100)*W1506),IF(R1506="Refreshment Beverage",SUM(LOOKUP(2,1/(Rates!$B$7:$B$11&lt;=W1506)/(Rates!$C$7:$C$11&gt;=W1506),Rates!$D$7:$D$11)*(X1506/100)*W1506)))),"")</f>
        <v/>
      </c>
      <c r="O1506" s="134" t="str">
        <f t="shared" si="740"/>
        <v/>
      </c>
      <c r="P1506" s="116"/>
      <c r="Q1506" s="117" t="str">
        <f t="shared" si="741"/>
        <v/>
      </c>
      <c r="R1506" s="128" t="str">
        <f t="shared" si="742"/>
        <v/>
      </c>
      <c r="S1506" s="135" t="str">
        <f>IF(B1506="","",IF(R1506="Refreshment Beverage",VLOOKUP(VALUE(Q1506),Rates!G$15:L$19,2,0),VLOOKUP(VALUE(Q1506),Rates!G$4:L$12,2,0)))</f>
        <v/>
      </c>
      <c r="T1506" s="135" t="str">
        <f t="shared" si="743"/>
        <v/>
      </c>
      <c r="U1506" s="118" t="str">
        <f t="shared" si="744"/>
        <v/>
      </c>
      <c r="V1506" s="135" t="str">
        <f t="shared" si="745"/>
        <v/>
      </c>
      <c r="W1506" s="135" t="str">
        <f t="shared" si="746"/>
        <v/>
      </c>
      <c r="X1506" s="119" t="str">
        <f t="shared" si="747"/>
        <v/>
      </c>
      <c r="Y1506" s="120" t="str">
        <f>IF(B:B="","",IF(R1506="Refreshment Beverage",VLOOKUP(Q1506,Rates!G$15:L$19,6,0)*W1506,VLOOKUP(Q1506,Rates!G$4:L$12,6,0)*W1506))</f>
        <v/>
      </c>
      <c r="Z1506" s="120" t="str">
        <f t="shared" si="748"/>
        <v/>
      </c>
      <c r="AA1506" s="120" t="str">
        <f t="shared" si="749"/>
        <v/>
      </c>
      <c r="AB1506" s="136" t="str">
        <f>IF(B:B="","",IF(R1506="Refreshment Beverage","",IF(AND(R1506="Beer",Q1506=0),SUM(LOOKUP(2,1/(Rates!$B$15:$B$18&lt;=W1506)/(Rates!$C$15:$C$18&gt;=W1506),Rates!$D$15:$D$18)*W1506),VLOOKUP(VALUE(Q:Q),Rates!A:B,2,0)*W1506)))</f>
        <v/>
      </c>
      <c r="AC1506" s="136" t="str">
        <f>IF(B:B="","",IF(R1506="Refreshment Beverage","",IF(AND(R1506="Beer",Q1506=0),SUM(LOOKUP(2,1/(Rates!$B$15:$B$18&lt;=W1506)/(Rates!$C$15:$C$18&gt;=W1506),Rates!$E$15:$E$18)*W1506),VLOOKUP(VALUE(Q:Q),Rates!A:C,3,0)*W1506)))</f>
        <v/>
      </c>
      <c r="AD1506" s="137" t="str">
        <f>IFERROR(IF(B:B="","",IF(R1506="Beer","",IF(VALUE(Q1506)=0,VLOOKUP(VLOOKUP(B:B,#REF!,16,0),Rates!A:E,2,0),VLOOKUP(VALUE(Q1506),Rates!A$31:B$34,2,0)*W1506))),0)</f>
        <v/>
      </c>
      <c r="AE1506" s="121" t="str">
        <f t="shared" si="750"/>
        <v/>
      </c>
      <c r="AF1506" s="138" t="str">
        <f t="shared" si="751"/>
        <v/>
      </c>
      <c r="AG1506" s="122" t="str">
        <f t="shared" si="752"/>
        <v/>
      </c>
      <c r="AH1506" s="123" t="str">
        <f t="shared" si="753"/>
        <v/>
      </c>
      <c r="AI1506" s="139" t="str">
        <f>IF(AE:AE="","",IF(R1506="Refreshment Beverage",AK1506*(Rates!J$19/100),ROUND(SUM(AH1506*(Rates!$J$8/100)),4)))</f>
        <v/>
      </c>
      <c r="AJ1506" s="124" t="str">
        <f t="shared" si="754"/>
        <v/>
      </c>
      <c r="AK1506" s="125" t="str">
        <f t="shared" si="755"/>
        <v/>
      </c>
      <c r="AL1506" s="121" t="str">
        <f t="shared" si="756"/>
        <v/>
      </c>
      <c r="AM1506" s="138" t="str">
        <f>IF(AS1506="","",IF(R1506="Refreshment Beverage",ROUND(AS1506*Rates!K$19,4),ROUND(AO1506*(VLOOKUP(VALUE(Q1506),Rates!G$4:L$12,3,0)),4)))</f>
        <v/>
      </c>
      <c r="AN1506" s="126" t="str">
        <f>IF(AS1506="","",IF(R1506="Refreshment Beverage",AS1506*(Rates!J$19/100),MAX(AM1506,AB1506)))</f>
        <v/>
      </c>
      <c r="AO1506" s="127" t="str">
        <f t="shared" si="757"/>
        <v/>
      </c>
      <c r="AP1506" s="127" t="str">
        <f t="shared" si="758"/>
        <v/>
      </c>
      <c r="AQ1506" s="140" t="str">
        <f>IF(AS1506="","",IF(R1506="Refreshment Beverage",ROUND(SUM(VLOOKUP(Q:Q,Rates!G$15:L$19,3,0)*(AS1506-Y1506-Z1506-AA1506)),4),ROUND(SUM(Rates!$K$8*AS1506),4)))</f>
        <v/>
      </c>
      <c r="AR1506" s="139" t="str">
        <f t="shared" si="759"/>
        <v/>
      </c>
      <c r="AS1506" s="125" t="str">
        <f t="shared" si="760"/>
        <v/>
      </c>
      <c r="AT1506" s="121" t="str">
        <f t="shared" si="761"/>
        <v/>
      </c>
      <c r="AU1506" s="138" t="str">
        <f>IF(AX1506="","",IF(R1506="Refreshment Beverage",ROUND((BA1506-Y1506-Z1506-AA1506)*VLOOKUP(VALUE(Q1506),Rates!G$15:L$19,3,0),4),ROUND(AW1506*(VLOOKUP(VALUE(Q1506),Rates!G:L,3,0)),4)))</f>
        <v/>
      </c>
      <c r="AV1506" s="126" t="str">
        <f t="shared" si="762"/>
        <v/>
      </c>
      <c r="AW1506" s="127" t="str">
        <f t="shared" si="763"/>
        <v/>
      </c>
      <c r="AX1506" s="123" t="str">
        <f t="shared" si="764"/>
        <v/>
      </c>
      <c r="AY1506" s="140" t="str">
        <f>IF(AX1506="","",IF(R1506="Refreshment Beverage",ROUND(SUM(AX1506*Rates!K$19),4),ROUND(SUM(AX1506*(Rates!J$8/100)),4)))</f>
        <v/>
      </c>
      <c r="AZ1506" s="124" t="str">
        <f t="shared" si="765"/>
        <v/>
      </c>
      <c r="BA1506" s="125" t="str">
        <f t="shared" si="766"/>
        <v/>
      </c>
      <c r="BB1506" s="115"/>
      <c r="BC1506" s="143"/>
      <c r="BD1506" s="100"/>
      <c r="BE1506" s="100"/>
      <c r="BF1506" s="100"/>
      <c r="BG1506" s="100"/>
    </row>
    <row r="1507" spans="1:59" ht="12.75" customHeight="1" x14ac:dyDescent="0.2">
      <c r="A1507" s="144"/>
      <c r="B1507" s="141"/>
      <c r="C1507" s="141"/>
      <c r="D1507" s="142"/>
      <c r="E1507" s="142"/>
      <c r="F1507" s="142"/>
      <c r="G1507" s="142"/>
      <c r="H1507" s="142"/>
      <c r="I1507" s="129"/>
      <c r="J1507" s="130"/>
      <c r="K1507" s="131" t="str">
        <f t="shared" si="737"/>
        <v/>
      </c>
      <c r="L1507" s="132" t="str">
        <f t="shared" si="738"/>
        <v/>
      </c>
      <c r="M1507" s="133" t="str">
        <f t="shared" si="739"/>
        <v/>
      </c>
      <c r="N1507" s="134" t="str">
        <f>IFERROR(IF(B:B="","",IF(R1507="Beer",SUM(LOOKUP(2,1/(Rates!$B$3:$B$5&lt;=W1507)/(Rates!$C$3:$C$5&gt;=W1507),Rates!$D$3:$D$5)*(X1507/100)*W1507),IF(R1507="Refreshment Beverage",SUM(LOOKUP(2,1/(Rates!$B$7:$B$11&lt;=W1507)/(Rates!$C$7:$C$11&gt;=W1507),Rates!$D$7:$D$11)*(X1507/100)*W1507)))),"")</f>
        <v/>
      </c>
      <c r="O1507" s="134" t="str">
        <f t="shared" si="740"/>
        <v/>
      </c>
      <c r="P1507" s="116"/>
      <c r="Q1507" s="117" t="str">
        <f t="shared" si="741"/>
        <v/>
      </c>
      <c r="R1507" s="128" t="str">
        <f t="shared" si="742"/>
        <v/>
      </c>
      <c r="S1507" s="135" t="str">
        <f>IF(B1507="","",IF(R1507="Refreshment Beverage",VLOOKUP(VALUE(Q1507),Rates!G$15:L$19,2,0),VLOOKUP(VALUE(Q1507),Rates!G$4:L$12,2,0)))</f>
        <v/>
      </c>
      <c r="T1507" s="135" t="str">
        <f t="shared" si="743"/>
        <v/>
      </c>
      <c r="U1507" s="118" t="str">
        <f t="shared" si="744"/>
        <v/>
      </c>
      <c r="V1507" s="135" t="str">
        <f t="shared" si="745"/>
        <v/>
      </c>
      <c r="W1507" s="135" t="str">
        <f t="shared" si="746"/>
        <v/>
      </c>
      <c r="X1507" s="119" t="str">
        <f t="shared" si="747"/>
        <v/>
      </c>
      <c r="Y1507" s="120" t="str">
        <f>IF(B:B="","",IF(R1507="Refreshment Beverage",VLOOKUP(Q1507,Rates!G$15:L$19,6,0)*W1507,VLOOKUP(Q1507,Rates!G$4:L$12,6,0)*W1507))</f>
        <v/>
      </c>
      <c r="Z1507" s="120" t="str">
        <f t="shared" si="748"/>
        <v/>
      </c>
      <c r="AA1507" s="120" t="str">
        <f t="shared" si="749"/>
        <v/>
      </c>
      <c r="AB1507" s="136" t="str">
        <f>IF(B:B="","",IF(R1507="Refreshment Beverage","",IF(AND(R1507="Beer",Q1507=0),SUM(LOOKUP(2,1/(Rates!$B$15:$B$18&lt;=W1507)/(Rates!$C$15:$C$18&gt;=W1507),Rates!$D$15:$D$18)*W1507),VLOOKUP(VALUE(Q:Q),Rates!A:B,2,0)*W1507)))</f>
        <v/>
      </c>
      <c r="AC1507" s="136" t="str">
        <f>IF(B:B="","",IF(R1507="Refreshment Beverage","",IF(AND(R1507="Beer",Q1507=0),SUM(LOOKUP(2,1/(Rates!$B$15:$B$18&lt;=W1507)/(Rates!$C$15:$C$18&gt;=W1507),Rates!$E$15:$E$18)*W1507),VLOOKUP(VALUE(Q:Q),Rates!A:C,3,0)*W1507)))</f>
        <v/>
      </c>
      <c r="AD1507" s="137" t="str">
        <f>IFERROR(IF(B:B="","",IF(R1507="Beer","",IF(VALUE(Q1507)=0,VLOOKUP(VLOOKUP(B:B,#REF!,16,0),Rates!A:E,2,0),VLOOKUP(VALUE(Q1507),Rates!A$31:B$34,2,0)*W1507))),0)</f>
        <v/>
      </c>
      <c r="AE1507" s="121" t="str">
        <f t="shared" si="750"/>
        <v/>
      </c>
      <c r="AF1507" s="138" t="str">
        <f t="shared" si="751"/>
        <v/>
      </c>
      <c r="AG1507" s="122" t="str">
        <f t="shared" si="752"/>
        <v/>
      </c>
      <c r="AH1507" s="123" t="str">
        <f t="shared" si="753"/>
        <v/>
      </c>
      <c r="AI1507" s="139" t="str">
        <f>IF(AE:AE="","",IF(R1507="Refreshment Beverage",AK1507*(Rates!J$19/100),ROUND(SUM(AH1507*(Rates!$J$8/100)),4)))</f>
        <v/>
      </c>
      <c r="AJ1507" s="124" t="str">
        <f t="shared" si="754"/>
        <v/>
      </c>
      <c r="AK1507" s="125" t="str">
        <f t="shared" si="755"/>
        <v/>
      </c>
      <c r="AL1507" s="121" t="str">
        <f t="shared" si="756"/>
        <v/>
      </c>
      <c r="AM1507" s="138" t="str">
        <f>IF(AS1507="","",IF(R1507="Refreshment Beverage",ROUND(AS1507*Rates!K$19,4),ROUND(AO1507*(VLOOKUP(VALUE(Q1507),Rates!G$4:L$12,3,0)),4)))</f>
        <v/>
      </c>
      <c r="AN1507" s="126" t="str">
        <f>IF(AS1507="","",IF(R1507="Refreshment Beverage",AS1507*(Rates!J$19/100),MAX(AM1507,AB1507)))</f>
        <v/>
      </c>
      <c r="AO1507" s="127" t="str">
        <f t="shared" si="757"/>
        <v/>
      </c>
      <c r="AP1507" s="127" t="str">
        <f t="shared" si="758"/>
        <v/>
      </c>
      <c r="AQ1507" s="140" t="str">
        <f>IF(AS1507="","",IF(R1507="Refreshment Beverage",ROUND(SUM(VLOOKUP(Q:Q,Rates!G$15:L$19,3,0)*(AS1507-Y1507-Z1507-AA1507)),4),ROUND(SUM(Rates!$K$8*AS1507),4)))</f>
        <v/>
      </c>
      <c r="AR1507" s="139" t="str">
        <f t="shared" si="759"/>
        <v/>
      </c>
      <c r="AS1507" s="125" t="str">
        <f t="shared" si="760"/>
        <v/>
      </c>
      <c r="AT1507" s="121" t="str">
        <f t="shared" si="761"/>
        <v/>
      </c>
      <c r="AU1507" s="138" t="str">
        <f>IF(AX1507="","",IF(R1507="Refreshment Beverage",ROUND((BA1507-Y1507-Z1507-AA1507)*VLOOKUP(VALUE(Q1507),Rates!G$15:L$19,3,0),4),ROUND(AW1507*(VLOOKUP(VALUE(Q1507),Rates!G:L,3,0)),4)))</f>
        <v/>
      </c>
      <c r="AV1507" s="126" t="str">
        <f t="shared" si="762"/>
        <v/>
      </c>
      <c r="AW1507" s="127" t="str">
        <f t="shared" si="763"/>
        <v/>
      </c>
      <c r="AX1507" s="123" t="str">
        <f t="shared" si="764"/>
        <v/>
      </c>
      <c r="AY1507" s="140" t="str">
        <f>IF(AX1507="","",IF(R1507="Refreshment Beverage",ROUND(SUM(AX1507*Rates!K$19),4),ROUND(SUM(AX1507*(Rates!J$8/100)),4)))</f>
        <v/>
      </c>
      <c r="AZ1507" s="124" t="str">
        <f t="shared" si="765"/>
        <v/>
      </c>
      <c r="BA1507" s="125" t="str">
        <f t="shared" si="766"/>
        <v/>
      </c>
      <c r="BB1507" s="115"/>
      <c r="BC1507" s="143"/>
      <c r="BD1507" s="100"/>
      <c r="BE1507" s="100"/>
      <c r="BF1507" s="100"/>
      <c r="BG1507" s="100"/>
    </row>
    <row r="1508" spans="1:59" ht="12.75" customHeight="1" x14ac:dyDescent="0.2">
      <c r="A1508" s="144"/>
      <c r="B1508" s="141"/>
      <c r="C1508" s="141"/>
      <c r="D1508" s="142"/>
      <c r="E1508" s="142"/>
      <c r="F1508" s="142"/>
      <c r="G1508" s="142"/>
      <c r="H1508" s="142"/>
      <c r="I1508" s="129"/>
      <c r="J1508" s="130"/>
      <c r="K1508" s="131" t="str">
        <f t="shared" si="737"/>
        <v/>
      </c>
      <c r="L1508" s="132" t="str">
        <f t="shared" si="738"/>
        <v/>
      </c>
      <c r="M1508" s="133" t="str">
        <f t="shared" si="739"/>
        <v/>
      </c>
      <c r="N1508" s="134" t="str">
        <f>IFERROR(IF(B:B="","",IF(R1508="Beer",SUM(LOOKUP(2,1/(Rates!$B$3:$B$5&lt;=W1508)/(Rates!$C$3:$C$5&gt;=W1508),Rates!$D$3:$D$5)*(X1508/100)*W1508),IF(R1508="Refreshment Beverage",SUM(LOOKUP(2,1/(Rates!$B$7:$B$11&lt;=W1508)/(Rates!$C$7:$C$11&gt;=W1508),Rates!$D$7:$D$11)*(X1508/100)*W1508)))),"")</f>
        <v/>
      </c>
      <c r="O1508" s="134" t="str">
        <f t="shared" si="740"/>
        <v/>
      </c>
      <c r="P1508" s="116"/>
      <c r="Q1508" s="117" t="str">
        <f t="shared" si="741"/>
        <v/>
      </c>
      <c r="R1508" s="128" t="str">
        <f t="shared" si="742"/>
        <v/>
      </c>
      <c r="S1508" s="135" t="str">
        <f>IF(B1508="","",IF(R1508="Refreshment Beverage",VLOOKUP(VALUE(Q1508),Rates!G$15:L$19,2,0),VLOOKUP(VALUE(Q1508),Rates!G$4:L$12,2,0)))</f>
        <v/>
      </c>
      <c r="T1508" s="135" t="str">
        <f t="shared" si="743"/>
        <v/>
      </c>
      <c r="U1508" s="118" t="str">
        <f t="shared" si="744"/>
        <v/>
      </c>
      <c r="V1508" s="135" t="str">
        <f t="shared" si="745"/>
        <v/>
      </c>
      <c r="W1508" s="135" t="str">
        <f t="shared" si="746"/>
        <v/>
      </c>
      <c r="X1508" s="119" t="str">
        <f t="shared" si="747"/>
        <v/>
      </c>
      <c r="Y1508" s="120" t="str">
        <f>IF(B:B="","",IF(R1508="Refreshment Beverage",VLOOKUP(Q1508,Rates!G$15:L$19,6,0)*W1508,VLOOKUP(Q1508,Rates!G$4:L$12,6,0)*W1508))</f>
        <v/>
      </c>
      <c r="Z1508" s="120" t="str">
        <f t="shared" si="748"/>
        <v/>
      </c>
      <c r="AA1508" s="120" t="str">
        <f t="shared" si="749"/>
        <v/>
      </c>
      <c r="AB1508" s="136" t="str">
        <f>IF(B:B="","",IF(R1508="Refreshment Beverage","",IF(AND(R1508="Beer",Q1508=0),SUM(LOOKUP(2,1/(Rates!$B$15:$B$18&lt;=W1508)/(Rates!$C$15:$C$18&gt;=W1508),Rates!$D$15:$D$18)*W1508),VLOOKUP(VALUE(Q:Q),Rates!A:B,2,0)*W1508)))</f>
        <v/>
      </c>
      <c r="AC1508" s="136" t="str">
        <f>IF(B:B="","",IF(R1508="Refreshment Beverage","",IF(AND(R1508="Beer",Q1508=0),SUM(LOOKUP(2,1/(Rates!$B$15:$B$18&lt;=W1508)/(Rates!$C$15:$C$18&gt;=W1508),Rates!$E$15:$E$18)*W1508),VLOOKUP(VALUE(Q:Q),Rates!A:C,3,0)*W1508)))</f>
        <v/>
      </c>
      <c r="AD1508" s="137" t="str">
        <f>IFERROR(IF(B:B="","",IF(R1508="Beer","",IF(VALUE(Q1508)=0,VLOOKUP(VLOOKUP(B:B,#REF!,16,0),Rates!A:E,2,0),VLOOKUP(VALUE(Q1508),Rates!A$31:B$34,2,0)*W1508))),0)</f>
        <v/>
      </c>
      <c r="AE1508" s="121" t="str">
        <f t="shared" si="750"/>
        <v/>
      </c>
      <c r="AF1508" s="138" t="str">
        <f t="shared" si="751"/>
        <v/>
      </c>
      <c r="AG1508" s="122" t="str">
        <f t="shared" si="752"/>
        <v/>
      </c>
      <c r="AH1508" s="123" t="str">
        <f t="shared" si="753"/>
        <v/>
      </c>
      <c r="AI1508" s="139" t="str">
        <f>IF(AE:AE="","",IF(R1508="Refreshment Beverage",AK1508*(Rates!J$19/100),ROUND(SUM(AH1508*(Rates!$J$8/100)),4)))</f>
        <v/>
      </c>
      <c r="AJ1508" s="124" t="str">
        <f t="shared" si="754"/>
        <v/>
      </c>
      <c r="AK1508" s="125" t="str">
        <f t="shared" si="755"/>
        <v/>
      </c>
      <c r="AL1508" s="121" t="str">
        <f t="shared" si="756"/>
        <v/>
      </c>
      <c r="AM1508" s="138" t="str">
        <f>IF(AS1508="","",IF(R1508="Refreshment Beverage",ROUND(AS1508*Rates!K$19,4),ROUND(AO1508*(VLOOKUP(VALUE(Q1508),Rates!G$4:L$12,3,0)),4)))</f>
        <v/>
      </c>
      <c r="AN1508" s="126" t="str">
        <f>IF(AS1508="","",IF(R1508="Refreshment Beverage",AS1508*(Rates!J$19/100),MAX(AM1508,AB1508)))</f>
        <v/>
      </c>
      <c r="AO1508" s="127" t="str">
        <f t="shared" si="757"/>
        <v/>
      </c>
      <c r="AP1508" s="127" t="str">
        <f t="shared" si="758"/>
        <v/>
      </c>
      <c r="AQ1508" s="140" t="str">
        <f>IF(AS1508="","",IF(R1508="Refreshment Beverage",ROUND(SUM(VLOOKUP(Q:Q,Rates!G$15:L$19,3,0)*(AS1508-Y1508-Z1508-AA1508)),4),ROUND(SUM(Rates!$K$8*AS1508),4)))</f>
        <v/>
      </c>
      <c r="AR1508" s="139" t="str">
        <f t="shared" si="759"/>
        <v/>
      </c>
      <c r="AS1508" s="125" t="str">
        <f t="shared" si="760"/>
        <v/>
      </c>
      <c r="AT1508" s="121" t="str">
        <f t="shared" si="761"/>
        <v/>
      </c>
      <c r="AU1508" s="138" t="str">
        <f>IF(AX1508="","",IF(R1508="Refreshment Beverage",ROUND((BA1508-Y1508-Z1508-AA1508)*VLOOKUP(VALUE(Q1508),Rates!G$15:L$19,3,0),4),ROUND(AW1508*(VLOOKUP(VALUE(Q1508),Rates!G:L,3,0)),4)))</f>
        <v/>
      </c>
      <c r="AV1508" s="126" t="str">
        <f t="shared" si="762"/>
        <v/>
      </c>
      <c r="AW1508" s="127" t="str">
        <f t="shared" si="763"/>
        <v/>
      </c>
      <c r="AX1508" s="123" t="str">
        <f t="shared" si="764"/>
        <v/>
      </c>
      <c r="AY1508" s="140" t="str">
        <f>IF(AX1508="","",IF(R1508="Refreshment Beverage",ROUND(SUM(AX1508*Rates!K$19),4),ROUND(SUM(AX1508*(Rates!J$8/100)),4)))</f>
        <v/>
      </c>
      <c r="AZ1508" s="124" t="str">
        <f t="shared" si="765"/>
        <v/>
      </c>
      <c r="BA1508" s="125" t="str">
        <f t="shared" si="766"/>
        <v/>
      </c>
      <c r="BB1508" s="115"/>
      <c r="BC1508" s="143"/>
      <c r="BD1508" s="100"/>
      <c r="BE1508" s="100"/>
      <c r="BF1508" s="100"/>
      <c r="BG1508" s="100"/>
    </row>
    <row r="1509" spans="1:59" ht="12.75" customHeight="1" x14ac:dyDescent="0.2">
      <c r="A1509" s="144"/>
      <c r="B1509" s="141"/>
      <c r="C1509" s="141"/>
      <c r="D1509" s="142"/>
      <c r="E1509" s="142"/>
      <c r="F1509" s="142"/>
      <c r="G1509" s="142"/>
      <c r="H1509" s="142"/>
      <c r="I1509" s="129"/>
      <c r="J1509" s="130"/>
      <c r="K1509" s="131" t="str">
        <f t="shared" si="737"/>
        <v/>
      </c>
      <c r="L1509" s="132" t="str">
        <f t="shared" si="738"/>
        <v/>
      </c>
      <c r="M1509" s="133" t="str">
        <f t="shared" si="739"/>
        <v/>
      </c>
      <c r="N1509" s="134" t="str">
        <f>IFERROR(IF(B:B="","",IF(R1509="Beer",SUM(LOOKUP(2,1/(Rates!$B$3:$B$5&lt;=W1509)/(Rates!$C$3:$C$5&gt;=W1509),Rates!$D$3:$D$5)*(X1509/100)*W1509),IF(R1509="Refreshment Beverage",SUM(LOOKUP(2,1/(Rates!$B$7:$B$11&lt;=W1509)/(Rates!$C$7:$C$11&gt;=W1509),Rates!$D$7:$D$11)*(X1509/100)*W1509)))),"")</f>
        <v/>
      </c>
      <c r="O1509" s="134" t="str">
        <f t="shared" si="740"/>
        <v/>
      </c>
      <c r="P1509" s="116"/>
      <c r="Q1509" s="117" t="str">
        <f t="shared" si="741"/>
        <v/>
      </c>
      <c r="R1509" s="128" t="str">
        <f t="shared" si="742"/>
        <v/>
      </c>
      <c r="S1509" s="135" t="str">
        <f>IF(B1509="","",IF(R1509="Refreshment Beverage",VLOOKUP(VALUE(Q1509),Rates!G$15:L$19,2,0),VLOOKUP(VALUE(Q1509),Rates!G$4:L$12,2,0)))</f>
        <v/>
      </c>
      <c r="T1509" s="135" t="str">
        <f t="shared" si="743"/>
        <v/>
      </c>
      <c r="U1509" s="118" t="str">
        <f t="shared" si="744"/>
        <v/>
      </c>
      <c r="V1509" s="135" t="str">
        <f t="shared" si="745"/>
        <v/>
      </c>
      <c r="W1509" s="135" t="str">
        <f t="shared" si="746"/>
        <v/>
      </c>
      <c r="X1509" s="119" t="str">
        <f t="shared" si="747"/>
        <v/>
      </c>
      <c r="Y1509" s="120" t="str">
        <f>IF(B:B="","",IF(R1509="Refreshment Beverage",VLOOKUP(Q1509,Rates!G$15:L$19,6,0)*W1509,VLOOKUP(Q1509,Rates!G$4:L$12,6,0)*W1509))</f>
        <v/>
      </c>
      <c r="Z1509" s="120" t="str">
        <f t="shared" si="748"/>
        <v/>
      </c>
      <c r="AA1509" s="120" t="str">
        <f t="shared" si="749"/>
        <v/>
      </c>
      <c r="AB1509" s="136" t="str">
        <f>IF(B:B="","",IF(R1509="Refreshment Beverage","",IF(AND(R1509="Beer",Q1509=0),SUM(LOOKUP(2,1/(Rates!$B$15:$B$18&lt;=W1509)/(Rates!$C$15:$C$18&gt;=W1509),Rates!$D$15:$D$18)*W1509),VLOOKUP(VALUE(Q:Q),Rates!A:B,2,0)*W1509)))</f>
        <v/>
      </c>
      <c r="AC1509" s="136" t="str">
        <f>IF(B:B="","",IF(R1509="Refreshment Beverage","",IF(AND(R1509="Beer",Q1509=0),SUM(LOOKUP(2,1/(Rates!$B$15:$B$18&lt;=W1509)/(Rates!$C$15:$C$18&gt;=W1509),Rates!$E$15:$E$18)*W1509),VLOOKUP(VALUE(Q:Q),Rates!A:C,3,0)*W1509)))</f>
        <v/>
      </c>
      <c r="AD1509" s="137" t="str">
        <f>IFERROR(IF(B:B="","",IF(R1509="Beer","",IF(VALUE(Q1509)=0,VLOOKUP(VLOOKUP(B:B,#REF!,16,0),Rates!A:E,2,0),VLOOKUP(VALUE(Q1509),Rates!A$31:B$34,2,0)*W1509))),0)</f>
        <v/>
      </c>
      <c r="AE1509" s="121" t="str">
        <f t="shared" si="750"/>
        <v/>
      </c>
      <c r="AF1509" s="138" t="str">
        <f t="shared" si="751"/>
        <v/>
      </c>
      <c r="AG1509" s="122" t="str">
        <f t="shared" si="752"/>
        <v/>
      </c>
      <c r="AH1509" s="123" t="str">
        <f t="shared" si="753"/>
        <v/>
      </c>
      <c r="AI1509" s="139" t="str">
        <f>IF(AE:AE="","",IF(R1509="Refreshment Beverage",AK1509*(Rates!J$19/100),ROUND(SUM(AH1509*(Rates!$J$8/100)),4)))</f>
        <v/>
      </c>
      <c r="AJ1509" s="124" t="str">
        <f t="shared" si="754"/>
        <v/>
      </c>
      <c r="AK1509" s="125" t="str">
        <f t="shared" si="755"/>
        <v/>
      </c>
      <c r="AL1509" s="121" t="str">
        <f t="shared" si="756"/>
        <v/>
      </c>
      <c r="AM1509" s="138" t="str">
        <f>IF(AS1509="","",IF(R1509="Refreshment Beverage",ROUND(AS1509*Rates!K$19,4),ROUND(AO1509*(VLOOKUP(VALUE(Q1509),Rates!G$4:L$12,3,0)),4)))</f>
        <v/>
      </c>
      <c r="AN1509" s="126" t="str">
        <f>IF(AS1509="","",IF(R1509="Refreshment Beverage",AS1509*(Rates!J$19/100),MAX(AM1509,AB1509)))</f>
        <v/>
      </c>
      <c r="AO1509" s="127" t="str">
        <f t="shared" si="757"/>
        <v/>
      </c>
      <c r="AP1509" s="127" t="str">
        <f t="shared" si="758"/>
        <v/>
      </c>
      <c r="AQ1509" s="140" t="str">
        <f>IF(AS1509="","",IF(R1509="Refreshment Beverage",ROUND(SUM(VLOOKUP(Q:Q,Rates!G$15:L$19,3,0)*(AS1509-Y1509-Z1509-AA1509)),4),ROUND(SUM(Rates!$K$8*AS1509),4)))</f>
        <v/>
      </c>
      <c r="AR1509" s="139" t="str">
        <f t="shared" si="759"/>
        <v/>
      </c>
      <c r="AS1509" s="125" t="str">
        <f t="shared" si="760"/>
        <v/>
      </c>
      <c r="AT1509" s="121" t="str">
        <f t="shared" si="761"/>
        <v/>
      </c>
      <c r="AU1509" s="138" t="str">
        <f>IF(AX1509="","",IF(R1509="Refreshment Beverage",ROUND((BA1509-Y1509-Z1509-AA1509)*VLOOKUP(VALUE(Q1509),Rates!G$15:L$19,3,0),4),ROUND(AW1509*(VLOOKUP(VALUE(Q1509),Rates!G:L,3,0)),4)))</f>
        <v/>
      </c>
      <c r="AV1509" s="126" t="str">
        <f t="shared" si="762"/>
        <v/>
      </c>
      <c r="AW1509" s="127" t="str">
        <f t="shared" si="763"/>
        <v/>
      </c>
      <c r="AX1509" s="123" t="str">
        <f t="shared" si="764"/>
        <v/>
      </c>
      <c r="AY1509" s="140" t="str">
        <f>IF(AX1509="","",IF(R1509="Refreshment Beverage",ROUND(SUM(AX1509*Rates!K$19),4),ROUND(SUM(AX1509*(Rates!J$8/100)),4)))</f>
        <v/>
      </c>
      <c r="AZ1509" s="124" t="str">
        <f t="shared" si="765"/>
        <v/>
      </c>
      <c r="BA1509" s="125" t="str">
        <f t="shared" si="766"/>
        <v/>
      </c>
      <c r="BB1509" s="115"/>
      <c r="BC1509" s="143"/>
      <c r="BD1509" s="100"/>
      <c r="BE1509" s="100"/>
      <c r="BF1509" s="100"/>
      <c r="BG1509" s="100"/>
    </row>
    <row r="1510" spans="1:59" ht="12.75" customHeight="1" x14ac:dyDescent="0.2">
      <c r="A1510" s="144"/>
      <c r="B1510" s="141"/>
      <c r="C1510" s="141"/>
      <c r="D1510" s="142"/>
      <c r="E1510" s="142"/>
      <c r="F1510" s="142"/>
      <c r="G1510" s="142"/>
      <c r="H1510" s="142"/>
      <c r="I1510" s="129"/>
      <c r="J1510" s="130"/>
      <c r="K1510" s="131" t="str">
        <f t="shared" si="737"/>
        <v/>
      </c>
      <c r="L1510" s="132" t="str">
        <f t="shared" si="738"/>
        <v/>
      </c>
      <c r="M1510" s="133" t="str">
        <f t="shared" si="739"/>
        <v/>
      </c>
      <c r="N1510" s="134" t="str">
        <f>IFERROR(IF(B:B="","",IF(R1510="Beer",SUM(LOOKUP(2,1/(Rates!$B$3:$B$5&lt;=W1510)/(Rates!$C$3:$C$5&gt;=W1510),Rates!$D$3:$D$5)*(X1510/100)*W1510),IF(R1510="Refreshment Beverage",SUM(LOOKUP(2,1/(Rates!$B$7:$B$11&lt;=W1510)/(Rates!$C$7:$C$11&gt;=W1510),Rates!$D$7:$D$11)*(X1510/100)*W1510)))),"")</f>
        <v/>
      </c>
      <c r="O1510" s="134" t="str">
        <f t="shared" si="740"/>
        <v/>
      </c>
      <c r="P1510" s="116"/>
      <c r="Q1510" s="117" t="str">
        <f t="shared" si="741"/>
        <v/>
      </c>
      <c r="R1510" s="128" t="str">
        <f t="shared" si="742"/>
        <v/>
      </c>
      <c r="S1510" s="135" t="str">
        <f>IF(B1510="","",IF(R1510="Refreshment Beverage",VLOOKUP(VALUE(Q1510),Rates!G$15:L$19,2,0),VLOOKUP(VALUE(Q1510),Rates!G$4:L$12,2,0)))</f>
        <v/>
      </c>
      <c r="T1510" s="135" t="str">
        <f t="shared" si="743"/>
        <v/>
      </c>
      <c r="U1510" s="118" t="str">
        <f t="shared" si="744"/>
        <v/>
      </c>
      <c r="V1510" s="135" t="str">
        <f t="shared" si="745"/>
        <v/>
      </c>
      <c r="W1510" s="135" t="str">
        <f t="shared" si="746"/>
        <v/>
      </c>
      <c r="X1510" s="119" t="str">
        <f t="shared" si="747"/>
        <v/>
      </c>
      <c r="Y1510" s="120" t="str">
        <f>IF(B:B="","",IF(R1510="Refreshment Beverage",VLOOKUP(Q1510,Rates!G$15:L$19,6,0)*W1510,VLOOKUP(Q1510,Rates!G$4:L$12,6,0)*W1510))</f>
        <v/>
      </c>
      <c r="Z1510" s="120" t="str">
        <f t="shared" si="748"/>
        <v/>
      </c>
      <c r="AA1510" s="120" t="str">
        <f t="shared" si="749"/>
        <v/>
      </c>
      <c r="AB1510" s="136" t="str">
        <f>IF(B:B="","",IF(R1510="Refreshment Beverage","",IF(AND(R1510="Beer",Q1510=0),SUM(LOOKUP(2,1/(Rates!$B$15:$B$18&lt;=W1510)/(Rates!$C$15:$C$18&gt;=W1510),Rates!$D$15:$D$18)*W1510),VLOOKUP(VALUE(Q:Q),Rates!A:B,2,0)*W1510)))</f>
        <v/>
      </c>
      <c r="AC1510" s="136" t="str">
        <f>IF(B:B="","",IF(R1510="Refreshment Beverage","",IF(AND(R1510="Beer",Q1510=0),SUM(LOOKUP(2,1/(Rates!$B$15:$B$18&lt;=W1510)/(Rates!$C$15:$C$18&gt;=W1510),Rates!$E$15:$E$18)*W1510),VLOOKUP(VALUE(Q:Q),Rates!A:C,3,0)*W1510)))</f>
        <v/>
      </c>
      <c r="AD1510" s="137" t="str">
        <f>IFERROR(IF(B:B="","",IF(R1510="Beer","",IF(VALUE(Q1510)=0,VLOOKUP(VLOOKUP(B:B,#REF!,16,0),Rates!A:E,2,0),VLOOKUP(VALUE(Q1510),Rates!A$31:B$34,2,0)*W1510))),0)</f>
        <v/>
      </c>
      <c r="AE1510" s="121" t="str">
        <f t="shared" si="750"/>
        <v/>
      </c>
      <c r="AF1510" s="138" t="str">
        <f t="shared" si="751"/>
        <v/>
      </c>
      <c r="AG1510" s="122" t="str">
        <f t="shared" si="752"/>
        <v/>
      </c>
      <c r="AH1510" s="123" t="str">
        <f t="shared" si="753"/>
        <v/>
      </c>
      <c r="AI1510" s="139" t="str">
        <f>IF(AE:AE="","",IF(R1510="Refreshment Beverage",AK1510*(Rates!J$19/100),ROUND(SUM(AH1510*(Rates!$J$8/100)),4)))</f>
        <v/>
      </c>
      <c r="AJ1510" s="124" t="str">
        <f t="shared" si="754"/>
        <v/>
      </c>
      <c r="AK1510" s="125" t="str">
        <f t="shared" si="755"/>
        <v/>
      </c>
      <c r="AL1510" s="121" t="str">
        <f t="shared" si="756"/>
        <v/>
      </c>
      <c r="AM1510" s="138" t="str">
        <f>IF(AS1510="","",IF(R1510="Refreshment Beverage",ROUND(AS1510*Rates!K$19,4),ROUND(AO1510*(VLOOKUP(VALUE(Q1510),Rates!G$4:L$12,3,0)),4)))</f>
        <v/>
      </c>
      <c r="AN1510" s="126" t="str">
        <f>IF(AS1510="","",IF(R1510="Refreshment Beverage",AS1510*(Rates!J$19/100),MAX(AM1510,AB1510)))</f>
        <v/>
      </c>
      <c r="AO1510" s="127" t="str">
        <f t="shared" si="757"/>
        <v/>
      </c>
      <c r="AP1510" s="127" t="str">
        <f t="shared" si="758"/>
        <v/>
      </c>
      <c r="AQ1510" s="140" t="str">
        <f>IF(AS1510="","",IF(R1510="Refreshment Beverage",ROUND(SUM(VLOOKUP(Q:Q,Rates!G$15:L$19,3,0)*(AS1510-Y1510-Z1510-AA1510)),4),ROUND(SUM(Rates!$K$8*AS1510),4)))</f>
        <v/>
      </c>
      <c r="AR1510" s="139" t="str">
        <f t="shared" si="759"/>
        <v/>
      </c>
      <c r="AS1510" s="125" t="str">
        <f t="shared" si="760"/>
        <v/>
      </c>
      <c r="AT1510" s="121" t="str">
        <f t="shared" si="761"/>
        <v/>
      </c>
      <c r="AU1510" s="138" t="str">
        <f>IF(AX1510="","",IF(R1510="Refreshment Beverage",ROUND((BA1510-Y1510-Z1510-AA1510)*VLOOKUP(VALUE(Q1510),Rates!G$15:L$19,3,0),4),ROUND(AW1510*(VLOOKUP(VALUE(Q1510),Rates!G:L,3,0)),4)))</f>
        <v/>
      </c>
      <c r="AV1510" s="126" t="str">
        <f t="shared" si="762"/>
        <v/>
      </c>
      <c r="AW1510" s="127" t="str">
        <f t="shared" si="763"/>
        <v/>
      </c>
      <c r="AX1510" s="123" t="str">
        <f t="shared" si="764"/>
        <v/>
      </c>
      <c r="AY1510" s="140" t="str">
        <f>IF(AX1510="","",IF(R1510="Refreshment Beverage",ROUND(SUM(AX1510*Rates!K$19),4),ROUND(SUM(AX1510*(Rates!J$8/100)),4)))</f>
        <v/>
      </c>
      <c r="AZ1510" s="124" t="str">
        <f t="shared" si="765"/>
        <v/>
      </c>
      <c r="BA1510" s="125" t="str">
        <f t="shared" si="766"/>
        <v/>
      </c>
      <c r="BB1510" s="115"/>
      <c r="BC1510" s="143"/>
      <c r="BD1510" s="100"/>
      <c r="BE1510" s="100"/>
      <c r="BF1510" s="100"/>
      <c r="BG1510" s="100"/>
    </row>
    <row r="1511" spans="1:59" ht="12.75" customHeight="1" x14ac:dyDescent="0.2">
      <c r="A1511" s="144"/>
      <c r="B1511" s="141"/>
      <c r="C1511" s="141"/>
      <c r="D1511" s="142"/>
      <c r="E1511" s="142"/>
      <c r="F1511" s="142"/>
      <c r="G1511" s="142"/>
      <c r="H1511" s="142"/>
      <c r="I1511" s="129"/>
      <c r="J1511" s="130"/>
      <c r="K1511" s="131" t="str">
        <f t="shared" si="737"/>
        <v/>
      </c>
      <c r="L1511" s="132" t="str">
        <f t="shared" si="738"/>
        <v/>
      </c>
      <c r="M1511" s="133" t="str">
        <f t="shared" si="739"/>
        <v/>
      </c>
      <c r="N1511" s="134" t="str">
        <f>IFERROR(IF(B:B="","",IF(R1511="Beer",SUM(LOOKUP(2,1/(Rates!$B$3:$B$5&lt;=W1511)/(Rates!$C$3:$C$5&gt;=W1511),Rates!$D$3:$D$5)*(X1511/100)*W1511),IF(R1511="Refreshment Beverage",SUM(LOOKUP(2,1/(Rates!$B$7:$B$11&lt;=W1511)/(Rates!$C$7:$C$11&gt;=W1511),Rates!$D$7:$D$11)*(X1511/100)*W1511)))),"")</f>
        <v/>
      </c>
      <c r="O1511" s="134" t="str">
        <f t="shared" si="740"/>
        <v/>
      </c>
      <c r="P1511" s="116"/>
      <c r="Q1511" s="117" t="str">
        <f t="shared" si="741"/>
        <v/>
      </c>
      <c r="R1511" s="128" t="str">
        <f t="shared" si="742"/>
        <v/>
      </c>
      <c r="S1511" s="135" t="str">
        <f>IF(B1511="","",IF(R1511="Refreshment Beverage",VLOOKUP(VALUE(Q1511),Rates!G$15:L$19,2,0),VLOOKUP(VALUE(Q1511),Rates!G$4:L$12,2,0)))</f>
        <v/>
      </c>
      <c r="T1511" s="135" t="str">
        <f t="shared" si="743"/>
        <v/>
      </c>
      <c r="U1511" s="118" t="str">
        <f t="shared" si="744"/>
        <v/>
      </c>
      <c r="V1511" s="135" t="str">
        <f t="shared" si="745"/>
        <v/>
      </c>
      <c r="W1511" s="135" t="str">
        <f t="shared" si="746"/>
        <v/>
      </c>
      <c r="X1511" s="119" t="str">
        <f t="shared" si="747"/>
        <v/>
      </c>
      <c r="Y1511" s="120" t="str">
        <f>IF(B:B="","",IF(R1511="Refreshment Beverage",VLOOKUP(Q1511,Rates!G$15:L$19,6,0)*W1511,VLOOKUP(Q1511,Rates!G$4:L$12,6,0)*W1511))</f>
        <v/>
      </c>
      <c r="Z1511" s="120" t="str">
        <f t="shared" si="748"/>
        <v/>
      </c>
      <c r="AA1511" s="120" t="str">
        <f t="shared" si="749"/>
        <v/>
      </c>
      <c r="AB1511" s="136" t="str">
        <f>IF(B:B="","",IF(R1511="Refreshment Beverage","",IF(AND(R1511="Beer",Q1511=0),SUM(LOOKUP(2,1/(Rates!$B$15:$B$18&lt;=W1511)/(Rates!$C$15:$C$18&gt;=W1511),Rates!$D$15:$D$18)*W1511),VLOOKUP(VALUE(Q:Q),Rates!A:B,2,0)*W1511)))</f>
        <v/>
      </c>
      <c r="AC1511" s="136" t="str">
        <f>IF(B:B="","",IF(R1511="Refreshment Beverage","",IF(AND(R1511="Beer",Q1511=0),SUM(LOOKUP(2,1/(Rates!$B$15:$B$18&lt;=W1511)/(Rates!$C$15:$C$18&gt;=W1511),Rates!$E$15:$E$18)*W1511),VLOOKUP(VALUE(Q:Q),Rates!A:C,3,0)*W1511)))</f>
        <v/>
      </c>
      <c r="AD1511" s="137" t="str">
        <f>IFERROR(IF(B:B="","",IF(R1511="Beer","",IF(VALUE(Q1511)=0,VLOOKUP(VLOOKUP(B:B,#REF!,16,0),Rates!A:E,2,0),VLOOKUP(VALUE(Q1511),Rates!A$31:B$34,2,0)*W1511))),0)</f>
        <v/>
      </c>
      <c r="AE1511" s="121" t="str">
        <f t="shared" si="750"/>
        <v/>
      </c>
      <c r="AF1511" s="138" t="str">
        <f t="shared" si="751"/>
        <v/>
      </c>
      <c r="AG1511" s="122" t="str">
        <f t="shared" si="752"/>
        <v/>
      </c>
      <c r="AH1511" s="123" t="str">
        <f t="shared" si="753"/>
        <v/>
      </c>
      <c r="AI1511" s="139" t="str">
        <f>IF(AE:AE="","",IF(R1511="Refreshment Beverage",AK1511*(Rates!J$19/100),ROUND(SUM(AH1511*(Rates!$J$8/100)),4)))</f>
        <v/>
      </c>
      <c r="AJ1511" s="124" t="str">
        <f t="shared" si="754"/>
        <v/>
      </c>
      <c r="AK1511" s="125" t="str">
        <f t="shared" si="755"/>
        <v/>
      </c>
      <c r="AL1511" s="121" t="str">
        <f t="shared" si="756"/>
        <v/>
      </c>
      <c r="AM1511" s="138" t="str">
        <f>IF(AS1511="","",IF(R1511="Refreshment Beverage",ROUND(AS1511*Rates!K$19,4),ROUND(AO1511*(VLOOKUP(VALUE(Q1511),Rates!G$4:L$12,3,0)),4)))</f>
        <v/>
      </c>
      <c r="AN1511" s="126" t="str">
        <f>IF(AS1511="","",IF(R1511="Refreshment Beverage",AS1511*(Rates!J$19/100),MAX(AM1511,AB1511)))</f>
        <v/>
      </c>
      <c r="AO1511" s="127" t="str">
        <f t="shared" si="757"/>
        <v/>
      </c>
      <c r="AP1511" s="127" t="str">
        <f t="shared" si="758"/>
        <v/>
      </c>
      <c r="AQ1511" s="140" t="str">
        <f>IF(AS1511="","",IF(R1511="Refreshment Beverage",ROUND(SUM(VLOOKUP(Q:Q,Rates!G$15:L$19,3,0)*(AS1511-Y1511-Z1511-AA1511)),4),ROUND(SUM(Rates!$K$8*AS1511),4)))</f>
        <v/>
      </c>
      <c r="AR1511" s="139" t="str">
        <f t="shared" si="759"/>
        <v/>
      </c>
      <c r="AS1511" s="125" t="str">
        <f t="shared" si="760"/>
        <v/>
      </c>
      <c r="AT1511" s="121" t="str">
        <f t="shared" si="761"/>
        <v/>
      </c>
      <c r="AU1511" s="138" t="str">
        <f>IF(AX1511="","",IF(R1511="Refreshment Beverage",ROUND((BA1511-Y1511-Z1511-AA1511)*VLOOKUP(VALUE(Q1511),Rates!G$15:L$19,3,0),4),ROUND(AW1511*(VLOOKUP(VALUE(Q1511),Rates!G:L,3,0)),4)))</f>
        <v/>
      </c>
      <c r="AV1511" s="126" t="str">
        <f t="shared" si="762"/>
        <v/>
      </c>
      <c r="AW1511" s="127" t="str">
        <f t="shared" si="763"/>
        <v/>
      </c>
      <c r="AX1511" s="123" t="str">
        <f t="shared" si="764"/>
        <v/>
      </c>
      <c r="AY1511" s="140" t="str">
        <f>IF(AX1511="","",IF(R1511="Refreshment Beverage",ROUND(SUM(AX1511*Rates!K$19),4),ROUND(SUM(AX1511*(Rates!J$8/100)),4)))</f>
        <v/>
      </c>
      <c r="AZ1511" s="124" t="str">
        <f t="shared" si="765"/>
        <v/>
      </c>
      <c r="BA1511" s="125" t="str">
        <f t="shared" si="766"/>
        <v/>
      </c>
      <c r="BB1511" s="115"/>
      <c r="BC1511" s="143"/>
      <c r="BD1511" s="100"/>
      <c r="BE1511" s="100"/>
      <c r="BF1511" s="100"/>
      <c r="BG1511" s="100"/>
    </row>
    <row r="1512" spans="1:59" ht="12.75" customHeight="1" x14ac:dyDescent="0.2">
      <c r="A1512" s="144"/>
      <c r="B1512" s="141"/>
      <c r="C1512" s="141"/>
      <c r="D1512" s="142"/>
      <c r="E1512" s="142"/>
      <c r="F1512" s="142"/>
      <c r="G1512" s="142"/>
      <c r="H1512" s="142"/>
      <c r="I1512" s="129"/>
      <c r="J1512" s="130"/>
      <c r="K1512" s="131" t="str">
        <f t="shared" si="737"/>
        <v/>
      </c>
      <c r="L1512" s="132" t="str">
        <f t="shared" si="738"/>
        <v/>
      </c>
      <c r="M1512" s="133" t="str">
        <f t="shared" si="739"/>
        <v/>
      </c>
      <c r="N1512" s="134" t="str">
        <f>IFERROR(IF(B:B="","",IF(R1512="Beer",SUM(LOOKUP(2,1/(Rates!$B$3:$B$5&lt;=W1512)/(Rates!$C$3:$C$5&gt;=W1512),Rates!$D$3:$D$5)*(X1512/100)*W1512),IF(R1512="Refreshment Beverage",SUM(LOOKUP(2,1/(Rates!$B$7:$B$11&lt;=W1512)/(Rates!$C$7:$C$11&gt;=W1512),Rates!$D$7:$D$11)*(X1512/100)*W1512)))),"")</f>
        <v/>
      </c>
      <c r="O1512" s="134" t="str">
        <f t="shared" si="740"/>
        <v/>
      </c>
      <c r="P1512" s="116"/>
      <c r="Q1512" s="117" t="str">
        <f t="shared" si="741"/>
        <v/>
      </c>
      <c r="R1512" s="128" t="str">
        <f t="shared" si="742"/>
        <v/>
      </c>
      <c r="S1512" s="135" t="str">
        <f>IF(B1512="","",IF(R1512="Refreshment Beverage",VLOOKUP(VALUE(Q1512),Rates!G$15:L$19,2,0),VLOOKUP(VALUE(Q1512),Rates!G$4:L$12,2,0)))</f>
        <v/>
      </c>
      <c r="T1512" s="135" t="str">
        <f t="shared" si="743"/>
        <v/>
      </c>
      <c r="U1512" s="118" t="str">
        <f t="shared" si="744"/>
        <v/>
      </c>
      <c r="V1512" s="135" t="str">
        <f t="shared" si="745"/>
        <v/>
      </c>
      <c r="W1512" s="135" t="str">
        <f t="shared" si="746"/>
        <v/>
      </c>
      <c r="X1512" s="119" t="str">
        <f t="shared" si="747"/>
        <v/>
      </c>
      <c r="Y1512" s="120" t="str">
        <f>IF(B:B="","",IF(R1512="Refreshment Beverage",VLOOKUP(Q1512,Rates!G$15:L$19,6,0)*W1512,VLOOKUP(Q1512,Rates!G$4:L$12,6,0)*W1512))</f>
        <v/>
      </c>
      <c r="Z1512" s="120" t="str">
        <f t="shared" si="748"/>
        <v/>
      </c>
      <c r="AA1512" s="120" t="str">
        <f t="shared" si="749"/>
        <v/>
      </c>
      <c r="AB1512" s="136" t="str">
        <f>IF(B:B="","",IF(R1512="Refreshment Beverage","",IF(AND(R1512="Beer",Q1512=0),SUM(LOOKUP(2,1/(Rates!$B$15:$B$18&lt;=W1512)/(Rates!$C$15:$C$18&gt;=W1512),Rates!$D$15:$D$18)*W1512),VLOOKUP(VALUE(Q:Q),Rates!A:B,2,0)*W1512)))</f>
        <v/>
      </c>
      <c r="AC1512" s="136" t="str">
        <f>IF(B:B="","",IF(R1512="Refreshment Beverage","",IF(AND(R1512="Beer",Q1512=0),SUM(LOOKUP(2,1/(Rates!$B$15:$B$18&lt;=W1512)/(Rates!$C$15:$C$18&gt;=W1512),Rates!$E$15:$E$18)*W1512),VLOOKUP(VALUE(Q:Q),Rates!A:C,3,0)*W1512)))</f>
        <v/>
      </c>
      <c r="AD1512" s="137" t="str">
        <f>IFERROR(IF(B:B="","",IF(R1512="Beer","",IF(VALUE(Q1512)=0,VLOOKUP(VLOOKUP(B:B,#REF!,16,0),Rates!A:E,2,0),VLOOKUP(VALUE(Q1512),Rates!A$31:B$34,2,0)*W1512))),0)</f>
        <v/>
      </c>
      <c r="AE1512" s="121" t="str">
        <f t="shared" si="750"/>
        <v/>
      </c>
      <c r="AF1512" s="138" t="str">
        <f t="shared" si="751"/>
        <v/>
      </c>
      <c r="AG1512" s="122" t="str">
        <f t="shared" si="752"/>
        <v/>
      </c>
      <c r="AH1512" s="123" t="str">
        <f t="shared" si="753"/>
        <v/>
      </c>
      <c r="AI1512" s="139" t="str">
        <f>IF(AE:AE="","",IF(R1512="Refreshment Beverage",AK1512*(Rates!J$19/100),ROUND(SUM(AH1512*(Rates!$J$8/100)),4)))</f>
        <v/>
      </c>
      <c r="AJ1512" s="124" t="str">
        <f t="shared" si="754"/>
        <v/>
      </c>
      <c r="AK1512" s="125" t="str">
        <f t="shared" si="755"/>
        <v/>
      </c>
      <c r="AL1512" s="121" t="str">
        <f t="shared" si="756"/>
        <v/>
      </c>
      <c r="AM1512" s="138" t="str">
        <f>IF(AS1512="","",IF(R1512="Refreshment Beverage",ROUND(AS1512*Rates!K$19,4),ROUND(AO1512*(VLOOKUP(VALUE(Q1512),Rates!G$4:L$12,3,0)),4)))</f>
        <v/>
      </c>
      <c r="AN1512" s="126" t="str">
        <f>IF(AS1512="","",IF(R1512="Refreshment Beverage",AS1512*(Rates!J$19/100),MAX(AM1512,AB1512)))</f>
        <v/>
      </c>
      <c r="AO1512" s="127" t="str">
        <f t="shared" si="757"/>
        <v/>
      </c>
      <c r="AP1512" s="127" t="str">
        <f t="shared" si="758"/>
        <v/>
      </c>
      <c r="AQ1512" s="140" t="str">
        <f>IF(AS1512="","",IF(R1512="Refreshment Beverage",ROUND(SUM(VLOOKUP(Q:Q,Rates!G$15:L$19,3,0)*(AS1512-Y1512-Z1512-AA1512)),4),ROUND(SUM(Rates!$K$8*AS1512),4)))</f>
        <v/>
      </c>
      <c r="AR1512" s="139" t="str">
        <f t="shared" si="759"/>
        <v/>
      </c>
      <c r="AS1512" s="125" t="str">
        <f t="shared" si="760"/>
        <v/>
      </c>
      <c r="AT1512" s="121" t="str">
        <f t="shared" si="761"/>
        <v/>
      </c>
      <c r="AU1512" s="138" t="str">
        <f>IF(AX1512="","",IF(R1512="Refreshment Beverage",ROUND((BA1512-Y1512-Z1512-AA1512)*VLOOKUP(VALUE(Q1512),Rates!G$15:L$19,3,0),4),ROUND(AW1512*(VLOOKUP(VALUE(Q1512),Rates!G:L,3,0)),4)))</f>
        <v/>
      </c>
      <c r="AV1512" s="126" t="str">
        <f t="shared" si="762"/>
        <v/>
      </c>
      <c r="AW1512" s="127" t="str">
        <f t="shared" si="763"/>
        <v/>
      </c>
      <c r="AX1512" s="123" t="str">
        <f t="shared" si="764"/>
        <v/>
      </c>
      <c r="AY1512" s="140" t="str">
        <f>IF(AX1512="","",IF(R1512="Refreshment Beverage",ROUND(SUM(AX1512*Rates!K$19),4),ROUND(SUM(AX1512*(Rates!J$8/100)),4)))</f>
        <v/>
      </c>
      <c r="AZ1512" s="124" t="str">
        <f t="shared" si="765"/>
        <v/>
      </c>
      <c r="BA1512" s="125" t="str">
        <f t="shared" si="766"/>
        <v/>
      </c>
      <c r="BB1512" s="115"/>
      <c r="BC1512" s="143"/>
      <c r="BD1512" s="100"/>
      <c r="BE1512" s="100"/>
      <c r="BF1512" s="100"/>
      <c r="BG1512" s="100"/>
    </row>
    <row r="1513" spans="1:59" ht="12.75" customHeight="1" x14ac:dyDescent="0.2">
      <c r="A1513" s="144"/>
      <c r="B1513" s="141"/>
      <c r="C1513" s="141"/>
      <c r="D1513" s="142"/>
      <c r="E1513" s="142"/>
      <c r="F1513" s="142"/>
      <c r="G1513" s="142"/>
      <c r="H1513" s="142"/>
      <c r="I1513" s="129"/>
      <c r="J1513" s="130"/>
      <c r="K1513" s="131" t="str">
        <f t="shared" si="737"/>
        <v/>
      </c>
      <c r="L1513" s="132" t="str">
        <f t="shared" si="738"/>
        <v/>
      </c>
      <c r="M1513" s="133" t="str">
        <f t="shared" si="739"/>
        <v/>
      </c>
      <c r="N1513" s="134" t="str">
        <f>IFERROR(IF(B:B="","",IF(R1513="Beer",SUM(LOOKUP(2,1/(Rates!$B$3:$B$5&lt;=W1513)/(Rates!$C$3:$C$5&gt;=W1513),Rates!$D$3:$D$5)*(X1513/100)*W1513),IF(R1513="Refreshment Beverage",SUM(LOOKUP(2,1/(Rates!$B$7:$B$11&lt;=W1513)/(Rates!$C$7:$C$11&gt;=W1513),Rates!$D$7:$D$11)*(X1513/100)*W1513)))),"")</f>
        <v/>
      </c>
      <c r="O1513" s="134" t="str">
        <f t="shared" si="740"/>
        <v/>
      </c>
      <c r="P1513" s="116"/>
      <c r="Q1513" s="117" t="str">
        <f t="shared" si="741"/>
        <v/>
      </c>
      <c r="R1513" s="128" t="str">
        <f t="shared" si="742"/>
        <v/>
      </c>
      <c r="S1513" s="135" t="str">
        <f>IF(B1513="","",IF(R1513="Refreshment Beverage",VLOOKUP(VALUE(Q1513),Rates!G$15:L$19,2,0),VLOOKUP(VALUE(Q1513),Rates!G$4:L$12,2,0)))</f>
        <v/>
      </c>
      <c r="T1513" s="135" t="str">
        <f t="shared" si="743"/>
        <v/>
      </c>
      <c r="U1513" s="118" t="str">
        <f t="shared" si="744"/>
        <v/>
      </c>
      <c r="V1513" s="135" t="str">
        <f t="shared" si="745"/>
        <v/>
      </c>
      <c r="W1513" s="135" t="str">
        <f t="shared" si="746"/>
        <v/>
      </c>
      <c r="X1513" s="119" t="str">
        <f t="shared" si="747"/>
        <v/>
      </c>
      <c r="Y1513" s="120" t="str">
        <f>IF(B:B="","",IF(R1513="Refreshment Beverage",VLOOKUP(Q1513,Rates!G$15:L$19,6,0)*W1513,VLOOKUP(Q1513,Rates!G$4:L$12,6,0)*W1513))</f>
        <v/>
      </c>
      <c r="Z1513" s="120" t="str">
        <f t="shared" si="748"/>
        <v/>
      </c>
      <c r="AA1513" s="120" t="str">
        <f t="shared" si="749"/>
        <v/>
      </c>
      <c r="AB1513" s="136" t="str">
        <f>IF(B:B="","",IF(R1513="Refreshment Beverage","",IF(AND(R1513="Beer",Q1513=0),SUM(LOOKUP(2,1/(Rates!$B$15:$B$18&lt;=W1513)/(Rates!$C$15:$C$18&gt;=W1513),Rates!$D$15:$D$18)*W1513),VLOOKUP(VALUE(Q:Q),Rates!A:B,2,0)*W1513)))</f>
        <v/>
      </c>
      <c r="AC1513" s="136" t="str">
        <f>IF(B:B="","",IF(R1513="Refreshment Beverage","",IF(AND(R1513="Beer",Q1513=0),SUM(LOOKUP(2,1/(Rates!$B$15:$B$18&lt;=W1513)/(Rates!$C$15:$C$18&gt;=W1513),Rates!$E$15:$E$18)*W1513),VLOOKUP(VALUE(Q:Q),Rates!A:C,3,0)*W1513)))</f>
        <v/>
      </c>
      <c r="AD1513" s="137" t="str">
        <f>IFERROR(IF(B:B="","",IF(R1513="Beer","",IF(VALUE(Q1513)=0,VLOOKUP(VLOOKUP(B:B,#REF!,16,0),Rates!A:E,2,0),VLOOKUP(VALUE(Q1513),Rates!A$31:B$34,2,0)*W1513))),0)</f>
        <v/>
      </c>
      <c r="AE1513" s="121" t="str">
        <f t="shared" si="750"/>
        <v/>
      </c>
      <c r="AF1513" s="138" t="str">
        <f t="shared" si="751"/>
        <v/>
      </c>
      <c r="AG1513" s="122" t="str">
        <f t="shared" si="752"/>
        <v/>
      </c>
      <c r="AH1513" s="123" t="str">
        <f t="shared" si="753"/>
        <v/>
      </c>
      <c r="AI1513" s="139" t="str">
        <f>IF(AE:AE="","",IF(R1513="Refreshment Beverage",AK1513*(Rates!J$19/100),ROUND(SUM(AH1513*(Rates!$J$8/100)),4)))</f>
        <v/>
      </c>
      <c r="AJ1513" s="124" t="str">
        <f t="shared" si="754"/>
        <v/>
      </c>
      <c r="AK1513" s="125" t="str">
        <f t="shared" si="755"/>
        <v/>
      </c>
      <c r="AL1513" s="121" t="str">
        <f t="shared" si="756"/>
        <v/>
      </c>
      <c r="AM1513" s="138" t="str">
        <f>IF(AS1513="","",IF(R1513="Refreshment Beverage",ROUND(AS1513*Rates!K$19,4),ROUND(AO1513*(VLOOKUP(VALUE(Q1513),Rates!G$4:L$12,3,0)),4)))</f>
        <v/>
      </c>
      <c r="AN1513" s="126" t="str">
        <f>IF(AS1513="","",IF(R1513="Refreshment Beverage",AS1513*(Rates!J$19/100),MAX(AM1513,AB1513)))</f>
        <v/>
      </c>
      <c r="AO1513" s="127" t="str">
        <f t="shared" si="757"/>
        <v/>
      </c>
      <c r="AP1513" s="127" t="str">
        <f t="shared" si="758"/>
        <v/>
      </c>
      <c r="AQ1513" s="140" t="str">
        <f>IF(AS1513="","",IF(R1513="Refreshment Beverage",ROUND(SUM(VLOOKUP(Q:Q,Rates!G$15:L$19,3,0)*(AS1513-Y1513-Z1513-AA1513)),4),ROUND(SUM(Rates!$K$8*AS1513),4)))</f>
        <v/>
      </c>
      <c r="AR1513" s="139" t="str">
        <f t="shared" si="759"/>
        <v/>
      </c>
      <c r="AS1513" s="125" t="str">
        <f t="shared" si="760"/>
        <v/>
      </c>
      <c r="AT1513" s="121" t="str">
        <f t="shared" si="761"/>
        <v/>
      </c>
      <c r="AU1513" s="138" t="str">
        <f>IF(AX1513="","",IF(R1513="Refreshment Beverage",ROUND((BA1513-Y1513-Z1513-AA1513)*VLOOKUP(VALUE(Q1513),Rates!G$15:L$19,3,0),4),ROUND(AW1513*(VLOOKUP(VALUE(Q1513),Rates!G:L,3,0)),4)))</f>
        <v/>
      </c>
      <c r="AV1513" s="126" t="str">
        <f t="shared" si="762"/>
        <v/>
      </c>
      <c r="AW1513" s="127" t="str">
        <f t="shared" si="763"/>
        <v/>
      </c>
      <c r="AX1513" s="123" t="str">
        <f t="shared" si="764"/>
        <v/>
      </c>
      <c r="AY1513" s="140" t="str">
        <f>IF(AX1513="","",IF(R1513="Refreshment Beverage",ROUND(SUM(AX1513*Rates!K$19),4),ROUND(SUM(AX1513*(Rates!J$8/100)),4)))</f>
        <v/>
      </c>
      <c r="AZ1513" s="124" t="str">
        <f t="shared" si="765"/>
        <v/>
      </c>
      <c r="BA1513" s="125" t="str">
        <f t="shared" si="766"/>
        <v/>
      </c>
      <c r="BB1513" s="115"/>
      <c r="BC1513" s="143"/>
      <c r="BD1513" s="100"/>
      <c r="BE1513" s="100"/>
      <c r="BF1513" s="100"/>
      <c r="BG1513" s="100"/>
    </row>
    <row r="1514" spans="1:59" ht="12.75" customHeight="1" x14ac:dyDescent="0.2">
      <c r="A1514" s="144"/>
      <c r="B1514" s="141"/>
      <c r="C1514" s="141"/>
      <c r="D1514" s="142"/>
      <c r="E1514" s="142"/>
      <c r="F1514" s="142"/>
      <c r="G1514" s="142"/>
      <c r="H1514" s="142"/>
      <c r="I1514" s="129"/>
      <c r="J1514" s="130"/>
      <c r="K1514" s="131" t="str">
        <f t="shared" si="737"/>
        <v/>
      </c>
      <c r="L1514" s="132" t="str">
        <f t="shared" si="738"/>
        <v/>
      </c>
      <c r="M1514" s="133" t="str">
        <f t="shared" si="739"/>
        <v/>
      </c>
      <c r="N1514" s="134" t="str">
        <f>IFERROR(IF(B:B="","",IF(R1514="Beer",SUM(LOOKUP(2,1/(Rates!$B$3:$B$5&lt;=W1514)/(Rates!$C$3:$C$5&gt;=W1514),Rates!$D$3:$D$5)*(X1514/100)*W1514),IF(R1514="Refreshment Beverage",SUM(LOOKUP(2,1/(Rates!$B$7:$B$11&lt;=W1514)/(Rates!$C$7:$C$11&gt;=W1514),Rates!$D$7:$D$11)*(X1514/100)*W1514)))),"")</f>
        <v/>
      </c>
      <c r="O1514" s="134" t="str">
        <f t="shared" si="740"/>
        <v/>
      </c>
      <c r="P1514" s="116"/>
      <c r="Q1514" s="117" t="str">
        <f t="shared" si="741"/>
        <v/>
      </c>
      <c r="R1514" s="128" t="str">
        <f t="shared" si="742"/>
        <v/>
      </c>
      <c r="S1514" s="135" t="str">
        <f>IF(B1514="","",IF(R1514="Refreshment Beverage",VLOOKUP(VALUE(Q1514),Rates!G$15:L$19,2,0),VLOOKUP(VALUE(Q1514),Rates!G$4:L$12,2,0)))</f>
        <v/>
      </c>
      <c r="T1514" s="135" t="str">
        <f t="shared" si="743"/>
        <v/>
      </c>
      <c r="U1514" s="118" t="str">
        <f t="shared" si="744"/>
        <v/>
      </c>
      <c r="V1514" s="135" t="str">
        <f t="shared" si="745"/>
        <v/>
      </c>
      <c r="W1514" s="135" t="str">
        <f t="shared" si="746"/>
        <v/>
      </c>
      <c r="X1514" s="119" t="str">
        <f t="shared" si="747"/>
        <v/>
      </c>
      <c r="Y1514" s="120" t="str">
        <f>IF(B:B="","",IF(R1514="Refreshment Beverage",VLOOKUP(Q1514,Rates!G$15:L$19,6,0)*W1514,VLOOKUP(Q1514,Rates!G$4:L$12,6,0)*W1514))</f>
        <v/>
      </c>
      <c r="Z1514" s="120" t="str">
        <f t="shared" si="748"/>
        <v/>
      </c>
      <c r="AA1514" s="120" t="str">
        <f t="shared" si="749"/>
        <v/>
      </c>
      <c r="AB1514" s="136" t="str">
        <f>IF(B:B="","",IF(R1514="Refreshment Beverage","",IF(AND(R1514="Beer",Q1514=0),SUM(LOOKUP(2,1/(Rates!$B$15:$B$18&lt;=W1514)/(Rates!$C$15:$C$18&gt;=W1514),Rates!$D$15:$D$18)*W1514),VLOOKUP(VALUE(Q:Q),Rates!A:B,2,0)*W1514)))</f>
        <v/>
      </c>
      <c r="AC1514" s="136" t="str">
        <f>IF(B:B="","",IF(R1514="Refreshment Beverage","",IF(AND(R1514="Beer",Q1514=0),SUM(LOOKUP(2,1/(Rates!$B$15:$B$18&lt;=W1514)/(Rates!$C$15:$C$18&gt;=W1514),Rates!$E$15:$E$18)*W1514),VLOOKUP(VALUE(Q:Q),Rates!A:C,3,0)*W1514)))</f>
        <v/>
      </c>
      <c r="AD1514" s="137" t="str">
        <f>IFERROR(IF(B:B="","",IF(R1514="Beer","",IF(VALUE(Q1514)=0,VLOOKUP(VLOOKUP(B:B,#REF!,16,0),Rates!A:E,2,0),VLOOKUP(VALUE(Q1514),Rates!A$31:B$34,2,0)*W1514))),0)</f>
        <v/>
      </c>
      <c r="AE1514" s="121" t="str">
        <f t="shared" si="750"/>
        <v/>
      </c>
      <c r="AF1514" s="138" t="str">
        <f t="shared" si="751"/>
        <v/>
      </c>
      <c r="AG1514" s="122" t="str">
        <f t="shared" si="752"/>
        <v/>
      </c>
      <c r="AH1514" s="123" t="str">
        <f t="shared" si="753"/>
        <v/>
      </c>
      <c r="AI1514" s="139" t="str">
        <f>IF(AE:AE="","",IF(R1514="Refreshment Beverage",AK1514*(Rates!J$19/100),ROUND(SUM(AH1514*(Rates!$J$8/100)),4)))</f>
        <v/>
      </c>
      <c r="AJ1514" s="124" t="str">
        <f t="shared" si="754"/>
        <v/>
      </c>
      <c r="AK1514" s="125" t="str">
        <f t="shared" si="755"/>
        <v/>
      </c>
      <c r="AL1514" s="121" t="str">
        <f t="shared" si="756"/>
        <v/>
      </c>
      <c r="AM1514" s="138" t="str">
        <f>IF(AS1514="","",IF(R1514="Refreshment Beverage",ROUND(AS1514*Rates!K$19,4),ROUND(AO1514*(VLOOKUP(VALUE(Q1514),Rates!G$4:L$12,3,0)),4)))</f>
        <v/>
      </c>
      <c r="AN1514" s="126" t="str">
        <f>IF(AS1514="","",IF(R1514="Refreshment Beverage",AS1514*(Rates!J$19/100),MAX(AM1514,AB1514)))</f>
        <v/>
      </c>
      <c r="AO1514" s="127" t="str">
        <f t="shared" si="757"/>
        <v/>
      </c>
      <c r="AP1514" s="127" t="str">
        <f t="shared" si="758"/>
        <v/>
      </c>
      <c r="AQ1514" s="140" t="str">
        <f>IF(AS1514="","",IF(R1514="Refreshment Beverage",ROUND(SUM(VLOOKUP(Q:Q,Rates!G$15:L$19,3,0)*(AS1514-Y1514-Z1514-AA1514)),4),ROUND(SUM(Rates!$K$8*AS1514),4)))</f>
        <v/>
      </c>
      <c r="AR1514" s="139" t="str">
        <f t="shared" si="759"/>
        <v/>
      </c>
      <c r="AS1514" s="125" t="str">
        <f t="shared" si="760"/>
        <v/>
      </c>
      <c r="AT1514" s="121" t="str">
        <f t="shared" si="761"/>
        <v/>
      </c>
      <c r="AU1514" s="138" t="str">
        <f>IF(AX1514="","",IF(R1514="Refreshment Beverage",ROUND((BA1514-Y1514-Z1514-AA1514)*VLOOKUP(VALUE(Q1514),Rates!G$15:L$19,3,0),4),ROUND(AW1514*(VLOOKUP(VALUE(Q1514),Rates!G:L,3,0)),4)))</f>
        <v/>
      </c>
      <c r="AV1514" s="126" t="str">
        <f t="shared" si="762"/>
        <v/>
      </c>
      <c r="AW1514" s="127" t="str">
        <f t="shared" si="763"/>
        <v/>
      </c>
      <c r="AX1514" s="123" t="str">
        <f t="shared" si="764"/>
        <v/>
      </c>
      <c r="AY1514" s="140" t="str">
        <f>IF(AX1514="","",IF(R1514="Refreshment Beverage",ROUND(SUM(AX1514*Rates!K$19),4),ROUND(SUM(AX1514*(Rates!J$8/100)),4)))</f>
        <v/>
      </c>
      <c r="AZ1514" s="124" t="str">
        <f t="shared" si="765"/>
        <v/>
      </c>
      <c r="BA1514" s="125" t="str">
        <f t="shared" si="766"/>
        <v/>
      </c>
      <c r="BB1514" s="115"/>
      <c r="BC1514" s="143"/>
      <c r="BD1514" s="100"/>
      <c r="BE1514" s="100"/>
      <c r="BF1514" s="100"/>
      <c r="BG1514" s="100"/>
    </row>
    <row r="1515" spans="1:59" ht="12.75" customHeight="1" x14ac:dyDescent="0.2">
      <c r="A1515" s="144"/>
      <c r="B1515" s="141"/>
      <c r="C1515" s="141"/>
      <c r="D1515" s="142"/>
      <c r="E1515" s="142"/>
      <c r="F1515" s="142"/>
      <c r="G1515" s="142"/>
      <c r="H1515" s="142"/>
      <c r="I1515" s="129"/>
      <c r="J1515" s="130"/>
      <c r="K1515" s="131" t="str">
        <f t="shared" si="737"/>
        <v/>
      </c>
      <c r="L1515" s="132" t="str">
        <f t="shared" si="738"/>
        <v/>
      </c>
      <c r="M1515" s="133" t="str">
        <f t="shared" si="739"/>
        <v/>
      </c>
      <c r="N1515" s="134" t="str">
        <f>IFERROR(IF(B:B="","",IF(R1515="Beer",SUM(LOOKUP(2,1/(Rates!$B$3:$B$5&lt;=W1515)/(Rates!$C$3:$C$5&gt;=W1515),Rates!$D$3:$D$5)*(X1515/100)*W1515),IF(R1515="Refreshment Beverage",SUM(LOOKUP(2,1/(Rates!$B$7:$B$11&lt;=W1515)/(Rates!$C$7:$C$11&gt;=W1515),Rates!$D$7:$D$11)*(X1515/100)*W1515)))),"")</f>
        <v/>
      </c>
      <c r="O1515" s="134" t="str">
        <f t="shared" si="740"/>
        <v/>
      </c>
      <c r="P1515" s="116"/>
      <c r="Q1515" s="117" t="str">
        <f t="shared" si="741"/>
        <v/>
      </c>
      <c r="R1515" s="128" t="str">
        <f t="shared" si="742"/>
        <v/>
      </c>
      <c r="S1515" s="135" t="str">
        <f>IF(B1515="","",IF(R1515="Refreshment Beverage",VLOOKUP(VALUE(Q1515),Rates!G$15:L$19,2,0),VLOOKUP(VALUE(Q1515),Rates!G$4:L$12,2,0)))</f>
        <v/>
      </c>
      <c r="T1515" s="135" t="str">
        <f t="shared" si="743"/>
        <v/>
      </c>
      <c r="U1515" s="118" t="str">
        <f t="shared" si="744"/>
        <v/>
      </c>
      <c r="V1515" s="135" t="str">
        <f t="shared" si="745"/>
        <v/>
      </c>
      <c r="W1515" s="135" t="str">
        <f t="shared" si="746"/>
        <v/>
      </c>
      <c r="X1515" s="119" t="str">
        <f t="shared" si="747"/>
        <v/>
      </c>
      <c r="Y1515" s="120" t="str">
        <f>IF(B:B="","",IF(R1515="Refreshment Beverage",VLOOKUP(Q1515,Rates!G$15:L$19,6,0)*W1515,VLOOKUP(Q1515,Rates!G$4:L$12,6,0)*W1515))</f>
        <v/>
      </c>
      <c r="Z1515" s="120" t="str">
        <f t="shared" si="748"/>
        <v/>
      </c>
      <c r="AA1515" s="120" t="str">
        <f t="shared" si="749"/>
        <v/>
      </c>
      <c r="AB1515" s="136" t="str">
        <f>IF(B:B="","",IF(R1515="Refreshment Beverage","",IF(AND(R1515="Beer",Q1515=0),SUM(LOOKUP(2,1/(Rates!$B$15:$B$18&lt;=W1515)/(Rates!$C$15:$C$18&gt;=W1515),Rates!$D$15:$D$18)*W1515),VLOOKUP(VALUE(Q:Q),Rates!A:B,2,0)*W1515)))</f>
        <v/>
      </c>
      <c r="AC1515" s="136" t="str">
        <f>IF(B:B="","",IF(R1515="Refreshment Beverage","",IF(AND(R1515="Beer",Q1515=0),SUM(LOOKUP(2,1/(Rates!$B$15:$B$18&lt;=W1515)/(Rates!$C$15:$C$18&gt;=W1515),Rates!$E$15:$E$18)*W1515),VLOOKUP(VALUE(Q:Q),Rates!A:C,3,0)*W1515)))</f>
        <v/>
      </c>
      <c r="AD1515" s="137" t="str">
        <f>IFERROR(IF(B:B="","",IF(R1515="Beer","",IF(VALUE(Q1515)=0,VLOOKUP(VLOOKUP(B:B,#REF!,16,0),Rates!A:E,2,0),VLOOKUP(VALUE(Q1515),Rates!A$31:B$34,2,0)*W1515))),0)</f>
        <v/>
      </c>
      <c r="AE1515" s="121" t="str">
        <f t="shared" si="750"/>
        <v/>
      </c>
      <c r="AF1515" s="138" t="str">
        <f t="shared" si="751"/>
        <v/>
      </c>
      <c r="AG1515" s="122" t="str">
        <f t="shared" si="752"/>
        <v/>
      </c>
      <c r="AH1515" s="123" t="str">
        <f t="shared" si="753"/>
        <v/>
      </c>
      <c r="AI1515" s="139" t="str">
        <f>IF(AE:AE="","",IF(R1515="Refreshment Beverage",AK1515*(Rates!J$19/100),ROUND(SUM(AH1515*(Rates!$J$8/100)),4)))</f>
        <v/>
      </c>
      <c r="AJ1515" s="124" t="str">
        <f t="shared" si="754"/>
        <v/>
      </c>
      <c r="AK1515" s="125" t="str">
        <f t="shared" si="755"/>
        <v/>
      </c>
      <c r="AL1515" s="121" t="str">
        <f t="shared" si="756"/>
        <v/>
      </c>
      <c r="AM1515" s="138" t="str">
        <f>IF(AS1515="","",IF(R1515="Refreshment Beverage",ROUND(AS1515*Rates!K$19,4),ROUND(AO1515*(VLOOKUP(VALUE(Q1515),Rates!G$4:L$12,3,0)),4)))</f>
        <v/>
      </c>
      <c r="AN1515" s="126" t="str">
        <f>IF(AS1515="","",IF(R1515="Refreshment Beverage",AS1515*(Rates!J$19/100),MAX(AM1515,AB1515)))</f>
        <v/>
      </c>
      <c r="AO1515" s="127" t="str">
        <f t="shared" si="757"/>
        <v/>
      </c>
      <c r="AP1515" s="127" t="str">
        <f t="shared" si="758"/>
        <v/>
      </c>
      <c r="AQ1515" s="140" t="str">
        <f>IF(AS1515="","",IF(R1515="Refreshment Beverage",ROUND(SUM(VLOOKUP(Q:Q,Rates!G$15:L$19,3,0)*(AS1515-Y1515-Z1515-AA1515)),4),ROUND(SUM(Rates!$K$8*AS1515),4)))</f>
        <v/>
      </c>
      <c r="AR1515" s="139" t="str">
        <f t="shared" si="759"/>
        <v/>
      </c>
      <c r="AS1515" s="125" t="str">
        <f t="shared" si="760"/>
        <v/>
      </c>
      <c r="AT1515" s="121" t="str">
        <f t="shared" si="761"/>
        <v/>
      </c>
      <c r="AU1515" s="138" t="str">
        <f>IF(AX1515="","",IF(R1515="Refreshment Beverage",ROUND((BA1515-Y1515-Z1515-AA1515)*VLOOKUP(VALUE(Q1515),Rates!G$15:L$19,3,0),4),ROUND(AW1515*(VLOOKUP(VALUE(Q1515),Rates!G:L,3,0)),4)))</f>
        <v/>
      </c>
      <c r="AV1515" s="126" t="str">
        <f t="shared" si="762"/>
        <v/>
      </c>
      <c r="AW1515" s="127" t="str">
        <f t="shared" si="763"/>
        <v/>
      </c>
      <c r="AX1515" s="123" t="str">
        <f t="shared" si="764"/>
        <v/>
      </c>
      <c r="AY1515" s="140" t="str">
        <f>IF(AX1515="","",IF(R1515="Refreshment Beverage",ROUND(SUM(AX1515*Rates!K$19),4),ROUND(SUM(AX1515*(Rates!J$8/100)),4)))</f>
        <v/>
      </c>
      <c r="AZ1515" s="124" t="str">
        <f t="shared" si="765"/>
        <v/>
      </c>
      <c r="BA1515" s="125" t="str">
        <f t="shared" si="766"/>
        <v/>
      </c>
      <c r="BB1515" s="115"/>
      <c r="BC1515" s="143"/>
      <c r="BD1515" s="100"/>
      <c r="BE1515" s="100"/>
      <c r="BF1515" s="100"/>
      <c r="BG1515" s="100"/>
    </row>
    <row r="1516" spans="1:59" ht="12.75" customHeight="1" x14ac:dyDescent="0.2">
      <c r="A1516" s="144"/>
      <c r="B1516" s="141"/>
      <c r="C1516" s="141"/>
      <c r="D1516" s="142"/>
      <c r="E1516" s="142"/>
      <c r="F1516" s="142"/>
      <c r="G1516" s="142"/>
      <c r="H1516" s="142"/>
      <c r="I1516" s="129"/>
      <c r="J1516" s="130"/>
      <c r="K1516" s="131" t="str">
        <f t="shared" si="737"/>
        <v/>
      </c>
      <c r="L1516" s="132" t="str">
        <f t="shared" si="738"/>
        <v/>
      </c>
      <c r="M1516" s="133" t="str">
        <f t="shared" si="739"/>
        <v/>
      </c>
      <c r="N1516" s="134" t="str">
        <f>IFERROR(IF(B:B="","",IF(R1516="Beer",SUM(LOOKUP(2,1/(Rates!$B$3:$B$5&lt;=W1516)/(Rates!$C$3:$C$5&gt;=W1516),Rates!$D$3:$D$5)*(X1516/100)*W1516),IF(R1516="Refreshment Beverage",SUM(LOOKUP(2,1/(Rates!$B$7:$B$11&lt;=W1516)/(Rates!$C$7:$C$11&gt;=W1516),Rates!$D$7:$D$11)*(X1516/100)*W1516)))),"")</f>
        <v/>
      </c>
      <c r="O1516" s="134" t="str">
        <f t="shared" si="740"/>
        <v/>
      </c>
      <c r="P1516" s="116"/>
      <c r="Q1516" s="117" t="str">
        <f t="shared" si="741"/>
        <v/>
      </c>
      <c r="R1516" s="128" t="str">
        <f t="shared" si="742"/>
        <v/>
      </c>
      <c r="S1516" s="135" t="str">
        <f>IF(B1516="","",IF(R1516="Refreshment Beverage",VLOOKUP(VALUE(Q1516),Rates!G$15:L$19,2,0),VLOOKUP(VALUE(Q1516),Rates!G$4:L$12,2,0)))</f>
        <v/>
      </c>
      <c r="T1516" s="135" t="str">
        <f t="shared" si="743"/>
        <v/>
      </c>
      <c r="U1516" s="118" t="str">
        <f t="shared" si="744"/>
        <v/>
      </c>
      <c r="V1516" s="135" t="str">
        <f t="shared" si="745"/>
        <v/>
      </c>
      <c r="W1516" s="135" t="str">
        <f t="shared" si="746"/>
        <v/>
      </c>
      <c r="X1516" s="119" t="str">
        <f t="shared" si="747"/>
        <v/>
      </c>
      <c r="Y1516" s="120" t="str">
        <f>IF(B:B="","",IF(R1516="Refreshment Beverage",VLOOKUP(Q1516,Rates!G$15:L$19,6,0)*W1516,VLOOKUP(Q1516,Rates!G$4:L$12,6,0)*W1516))</f>
        <v/>
      </c>
      <c r="Z1516" s="120" t="str">
        <f t="shared" si="748"/>
        <v/>
      </c>
      <c r="AA1516" s="120" t="str">
        <f t="shared" si="749"/>
        <v/>
      </c>
      <c r="AB1516" s="136" t="str">
        <f>IF(B:B="","",IF(R1516="Refreshment Beverage","",IF(AND(R1516="Beer",Q1516=0),SUM(LOOKUP(2,1/(Rates!$B$15:$B$18&lt;=W1516)/(Rates!$C$15:$C$18&gt;=W1516),Rates!$D$15:$D$18)*W1516),VLOOKUP(VALUE(Q:Q),Rates!A:B,2,0)*W1516)))</f>
        <v/>
      </c>
      <c r="AC1516" s="136" t="str">
        <f>IF(B:B="","",IF(R1516="Refreshment Beverage","",IF(AND(R1516="Beer",Q1516=0),SUM(LOOKUP(2,1/(Rates!$B$15:$B$18&lt;=W1516)/(Rates!$C$15:$C$18&gt;=W1516),Rates!$E$15:$E$18)*W1516),VLOOKUP(VALUE(Q:Q),Rates!A:C,3,0)*W1516)))</f>
        <v/>
      </c>
      <c r="AD1516" s="137" t="str">
        <f>IFERROR(IF(B:B="","",IF(R1516="Beer","",IF(VALUE(Q1516)=0,VLOOKUP(VLOOKUP(B:B,#REF!,16,0),Rates!A:E,2,0),VLOOKUP(VALUE(Q1516),Rates!A$31:B$34,2,0)*W1516))),0)</f>
        <v/>
      </c>
      <c r="AE1516" s="121" t="str">
        <f t="shared" si="750"/>
        <v/>
      </c>
      <c r="AF1516" s="138" t="str">
        <f t="shared" si="751"/>
        <v/>
      </c>
      <c r="AG1516" s="122" t="str">
        <f t="shared" si="752"/>
        <v/>
      </c>
      <c r="AH1516" s="123" t="str">
        <f t="shared" si="753"/>
        <v/>
      </c>
      <c r="AI1516" s="139" t="str">
        <f>IF(AE:AE="","",IF(R1516="Refreshment Beverage",AK1516*(Rates!J$19/100),ROUND(SUM(AH1516*(Rates!$J$8/100)),4)))</f>
        <v/>
      </c>
      <c r="AJ1516" s="124" t="str">
        <f t="shared" si="754"/>
        <v/>
      </c>
      <c r="AK1516" s="125" t="str">
        <f t="shared" si="755"/>
        <v/>
      </c>
      <c r="AL1516" s="121" t="str">
        <f t="shared" si="756"/>
        <v/>
      </c>
      <c r="AM1516" s="138" t="str">
        <f>IF(AS1516="","",IF(R1516="Refreshment Beverage",ROUND(AS1516*Rates!K$19,4),ROUND(AO1516*(VLOOKUP(VALUE(Q1516),Rates!G$4:L$12,3,0)),4)))</f>
        <v/>
      </c>
      <c r="AN1516" s="126" t="str">
        <f>IF(AS1516="","",IF(R1516="Refreshment Beverage",AS1516*(Rates!J$19/100),MAX(AM1516,AB1516)))</f>
        <v/>
      </c>
      <c r="AO1516" s="127" t="str">
        <f t="shared" si="757"/>
        <v/>
      </c>
      <c r="AP1516" s="127" t="str">
        <f t="shared" si="758"/>
        <v/>
      </c>
      <c r="AQ1516" s="140" t="str">
        <f>IF(AS1516="","",IF(R1516="Refreshment Beverage",ROUND(SUM(VLOOKUP(Q:Q,Rates!G$15:L$19,3,0)*(AS1516-Y1516-Z1516-AA1516)),4),ROUND(SUM(Rates!$K$8*AS1516),4)))</f>
        <v/>
      </c>
      <c r="AR1516" s="139" t="str">
        <f t="shared" si="759"/>
        <v/>
      </c>
      <c r="AS1516" s="125" t="str">
        <f t="shared" si="760"/>
        <v/>
      </c>
      <c r="AT1516" s="121" t="str">
        <f t="shared" si="761"/>
        <v/>
      </c>
      <c r="AU1516" s="138" t="str">
        <f>IF(AX1516="","",IF(R1516="Refreshment Beverage",ROUND((BA1516-Y1516-Z1516-AA1516)*VLOOKUP(VALUE(Q1516),Rates!G$15:L$19,3,0),4),ROUND(AW1516*(VLOOKUP(VALUE(Q1516),Rates!G:L,3,0)),4)))</f>
        <v/>
      </c>
      <c r="AV1516" s="126" t="str">
        <f t="shared" si="762"/>
        <v/>
      </c>
      <c r="AW1516" s="127" t="str">
        <f t="shared" si="763"/>
        <v/>
      </c>
      <c r="AX1516" s="123" t="str">
        <f t="shared" si="764"/>
        <v/>
      </c>
      <c r="AY1516" s="140" t="str">
        <f>IF(AX1516="","",IF(R1516="Refreshment Beverage",ROUND(SUM(AX1516*Rates!K$19),4),ROUND(SUM(AX1516*(Rates!J$8/100)),4)))</f>
        <v/>
      </c>
      <c r="AZ1516" s="124" t="str">
        <f t="shared" si="765"/>
        <v/>
      </c>
      <c r="BA1516" s="125" t="str">
        <f t="shared" si="766"/>
        <v/>
      </c>
      <c r="BB1516" s="115"/>
      <c r="BC1516" s="143"/>
      <c r="BD1516" s="100"/>
      <c r="BE1516" s="100"/>
      <c r="BF1516" s="100"/>
      <c r="BG1516" s="100"/>
    </row>
    <row r="1517" spans="1:59" ht="12.75" customHeight="1" x14ac:dyDescent="0.2">
      <c r="A1517" s="144"/>
      <c r="B1517" s="141"/>
      <c r="C1517" s="141"/>
      <c r="D1517" s="142"/>
      <c r="E1517" s="142"/>
      <c r="F1517" s="142"/>
      <c r="G1517" s="142"/>
      <c r="H1517" s="142"/>
      <c r="I1517" s="129"/>
      <c r="J1517" s="130"/>
      <c r="K1517" s="131" t="str">
        <f t="shared" si="737"/>
        <v/>
      </c>
      <c r="L1517" s="132" t="str">
        <f t="shared" si="738"/>
        <v/>
      </c>
      <c r="M1517" s="133" t="str">
        <f t="shared" si="739"/>
        <v/>
      </c>
      <c r="N1517" s="134" t="str">
        <f>IFERROR(IF(B:B="","",IF(R1517="Beer",SUM(LOOKUP(2,1/(Rates!$B$3:$B$5&lt;=W1517)/(Rates!$C$3:$C$5&gt;=W1517),Rates!$D$3:$D$5)*(X1517/100)*W1517),IF(R1517="Refreshment Beverage",SUM(LOOKUP(2,1/(Rates!$B$7:$B$11&lt;=W1517)/(Rates!$C$7:$C$11&gt;=W1517),Rates!$D$7:$D$11)*(X1517/100)*W1517)))),"")</f>
        <v/>
      </c>
      <c r="O1517" s="134" t="str">
        <f t="shared" si="740"/>
        <v/>
      </c>
      <c r="P1517" s="116"/>
      <c r="Q1517" s="117" t="str">
        <f t="shared" si="741"/>
        <v/>
      </c>
      <c r="R1517" s="128" t="str">
        <f t="shared" si="742"/>
        <v/>
      </c>
      <c r="S1517" s="135" t="str">
        <f>IF(B1517="","",IF(R1517="Refreshment Beverage",VLOOKUP(VALUE(Q1517),Rates!G$15:L$19,2,0),VLOOKUP(VALUE(Q1517),Rates!G$4:L$12,2,0)))</f>
        <v/>
      </c>
      <c r="T1517" s="135" t="str">
        <f t="shared" si="743"/>
        <v/>
      </c>
      <c r="U1517" s="118" t="str">
        <f t="shared" si="744"/>
        <v/>
      </c>
      <c r="V1517" s="135" t="str">
        <f t="shared" si="745"/>
        <v/>
      </c>
      <c r="W1517" s="135" t="str">
        <f t="shared" si="746"/>
        <v/>
      </c>
      <c r="X1517" s="119" t="str">
        <f t="shared" si="747"/>
        <v/>
      </c>
      <c r="Y1517" s="120" t="str">
        <f>IF(B:B="","",IF(R1517="Refreshment Beverage",VLOOKUP(Q1517,Rates!G$15:L$19,6,0)*W1517,VLOOKUP(Q1517,Rates!G$4:L$12,6,0)*W1517))</f>
        <v/>
      </c>
      <c r="Z1517" s="120" t="str">
        <f t="shared" si="748"/>
        <v/>
      </c>
      <c r="AA1517" s="120" t="str">
        <f t="shared" si="749"/>
        <v/>
      </c>
      <c r="AB1517" s="136" t="str">
        <f>IF(B:B="","",IF(R1517="Refreshment Beverage","",IF(AND(R1517="Beer",Q1517=0),SUM(LOOKUP(2,1/(Rates!$B$15:$B$18&lt;=W1517)/(Rates!$C$15:$C$18&gt;=W1517),Rates!$D$15:$D$18)*W1517),VLOOKUP(VALUE(Q:Q),Rates!A:B,2,0)*W1517)))</f>
        <v/>
      </c>
      <c r="AC1517" s="136" t="str">
        <f>IF(B:B="","",IF(R1517="Refreshment Beverage","",IF(AND(R1517="Beer",Q1517=0),SUM(LOOKUP(2,1/(Rates!$B$15:$B$18&lt;=W1517)/(Rates!$C$15:$C$18&gt;=W1517),Rates!$E$15:$E$18)*W1517),VLOOKUP(VALUE(Q:Q),Rates!A:C,3,0)*W1517)))</f>
        <v/>
      </c>
      <c r="AD1517" s="137" t="str">
        <f>IFERROR(IF(B:B="","",IF(R1517="Beer","",IF(VALUE(Q1517)=0,VLOOKUP(VLOOKUP(B:B,#REF!,16,0),Rates!A:E,2,0),VLOOKUP(VALUE(Q1517),Rates!A$31:B$34,2,0)*W1517))),0)</f>
        <v/>
      </c>
      <c r="AE1517" s="121" t="str">
        <f t="shared" si="750"/>
        <v/>
      </c>
      <c r="AF1517" s="138" t="str">
        <f t="shared" si="751"/>
        <v/>
      </c>
      <c r="AG1517" s="122" t="str">
        <f t="shared" si="752"/>
        <v/>
      </c>
      <c r="AH1517" s="123" t="str">
        <f t="shared" si="753"/>
        <v/>
      </c>
      <c r="AI1517" s="139" t="str">
        <f>IF(AE:AE="","",IF(R1517="Refreshment Beverage",AK1517*(Rates!J$19/100),ROUND(SUM(AH1517*(Rates!$J$8/100)),4)))</f>
        <v/>
      </c>
      <c r="AJ1517" s="124" t="str">
        <f t="shared" si="754"/>
        <v/>
      </c>
      <c r="AK1517" s="125" t="str">
        <f t="shared" si="755"/>
        <v/>
      </c>
      <c r="AL1517" s="121" t="str">
        <f t="shared" si="756"/>
        <v/>
      </c>
      <c r="AM1517" s="138" t="str">
        <f>IF(AS1517="","",IF(R1517="Refreshment Beverage",ROUND(AS1517*Rates!K$19,4),ROUND(AO1517*(VLOOKUP(VALUE(Q1517),Rates!G$4:L$12,3,0)),4)))</f>
        <v/>
      </c>
      <c r="AN1517" s="126" t="str">
        <f>IF(AS1517="","",IF(R1517="Refreshment Beverage",AS1517*(Rates!J$19/100),MAX(AM1517,AB1517)))</f>
        <v/>
      </c>
      <c r="AO1517" s="127" t="str">
        <f t="shared" si="757"/>
        <v/>
      </c>
      <c r="AP1517" s="127" t="str">
        <f t="shared" si="758"/>
        <v/>
      </c>
      <c r="AQ1517" s="140" t="str">
        <f>IF(AS1517="","",IF(R1517="Refreshment Beverage",ROUND(SUM(VLOOKUP(Q:Q,Rates!G$15:L$19,3,0)*(AS1517-Y1517-Z1517-AA1517)),4),ROUND(SUM(Rates!$K$8*AS1517),4)))</f>
        <v/>
      </c>
      <c r="AR1517" s="139" t="str">
        <f t="shared" si="759"/>
        <v/>
      </c>
      <c r="AS1517" s="125" t="str">
        <f t="shared" si="760"/>
        <v/>
      </c>
      <c r="AT1517" s="121" t="str">
        <f t="shared" si="761"/>
        <v/>
      </c>
      <c r="AU1517" s="138" t="str">
        <f>IF(AX1517="","",IF(R1517="Refreshment Beverage",ROUND((BA1517-Y1517-Z1517-AA1517)*VLOOKUP(VALUE(Q1517),Rates!G$15:L$19,3,0),4),ROUND(AW1517*(VLOOKUP(VALUE(Q1517),Rates!G:L,3,0)),4)))</f>
        <v/>
      </c>
      <c r="AV1517" s="126" t="str">
        <f t="shared" si="762"/>
        <v/>
      </c>
      <c r="AW1517" s="127" t="str">
        <f t="shared" si="763"/>
        <v/>
      </c>
      <c r="AX1517" s="123" t="str">
        <f t="shared" si="764"/>
        <v/>
      </c>
      <c r="AY1517" s="140" t="str">
        <f>IF(AX1517="","",IF(R1517="Refreshment Beverage",ROUND(SUM(AX1517*Rates!K$19),4),ROUND(SUM(AX1517*(Rates!J$8/100)),4)))</f>
        <v/>
      </c>
      <c r="AZ1517" s="124" t="str">
        <f t="shared" si="765"/>
        <v/>
      </c>
      <c r="BA1517" s="125" t="str">
        <f t="shared" si="766"/>
        <v/>
      </c>
      <c r="BB1517" s="115"/>
      <c r="BC1517" s="143"/>
      <c r="BD1517" s="100"/>
      <c r="BE1517" s="100"/>
      <c r="BF1517" s="100"/>
      <c r="BG1517" s="100"/>
    </row>
    <row r="1518" spans="1:59" ht="12.75" customHeight="1" x14ac:dyDescent="0.2">
      <c r="A1518" s="144"/>
      <c r="B1518" s="141"/>
      <c r="C1518" s="141"/>
      <c r="D1518" s="142"/>
      <c r="E1518" s="142"/>
      <c r="F1518" s="142"/>
      <c r="G1518" s="142"/>
      <c r="H1518" s="142"/>
      <c r="I1518" s="129"/>
      <c r="J1518" s="130"/>
      <c r="K1518" s="131" t="str">
        <f t="shared" si="737"/>
        <v/>
      </c>
      <c r="L1518" s="132" t="str">
        <f t="shared" si="738"/>
        <v/>
      </c>
      <c r="M1518" s="133" t="str">
        <f t="shared" si="739"/>
        <v/>
      </c>
      <c r="N1518" s="134" t="str">
        <f>IFERROR(IF(B:B="","",IF(R1518="Beer",SUM(LOOKUP(2,1/(Rates!$B$3:$B$5&lt;=W1518)/(Rates!$C$3:$C$5&gt;=W1518),Rates!$D$3:$D$5)*(X1518/100)*W1518),IF(R1518="Refreshment Beverage",SUM(LOOKUP(2,1/(Rates!$B$7:$B$11&lt;=W1518)/(Rates!$C$7:$C$11&gt;=W1518),Rates!$D$7:$D$11)*(X1518/100)*W1518)))),"")</f>
        <v/>
      </c>
      <c r="O1518" s="134" t="str">
        <f t="shared" si="740"/>
        <v/>
      </c>
      <c r="P1518" s="116"/>
      <c r="Q1518" s="117" t="str">
        <f t="shared" si="741"/>
        <v/>
      </c>
      <c r="R1518" s="128" t="str">
        <f t="shared" si="742"/>
        <v/>
      </c>
      <c r="S1518" s="135" t="str">
        <f>IF(B1518="","",IF(R1518="Refreshment Beverage",VLOOKUP(VALUE(Q1518),Rates!G$15:L$19,2,0),VLOOKUP(VALUE(Q1518),Rates!G$4:L$12,2,0)))</f>
        <v/>
      </c>
      <c r="T1518" s="135" t="str">
        <f t="shared" si="743"/>
        <v/>
      </c>
      <c r="U1518" s="118" t="str">
        <f t="shared" si="744"/>
        <v/>
      </c>
      <c r="V1518" s="135" t="str">
        <f t="shared" si="745"/>
        <v/>
      </c>
      <c r="W1518" s="135" t="str">
        <f t="shared" si="746"/>
        <v/>
      </c>
      <c r="X1518" s="119" t="str">
        <f t="shared" si="747"/>
        <v/>
      </c>
      <c r="Y1518" s="120" t="str">
        <f>IF(B:B="","",IF(R1518="Refreshment Beverage",VLOOKUP(Q1518,Rates!G$15:L$19,6,0)*W1518,VLOOKUP(Q1518,Rates!G$4:L$12,6,0)*W1518))</f>
        <v/>
      </c>
      <c r="Z1518" s="120" t="str">
        <f t="shared" si="748"/>
        <v/>
      </c>
      <c r="AA1518" s="120" t="str">
        <f t="shared" si="749"/>
        <v/>
      </c>
      <c r="AB1518" s="136" t="str">
        <f>IF(B:B="","",IF(R1518="Refreshment Beverage","",IF(AND(R1518="Beer",Q1518=0),SUM(LOOKUP(2,1/(Rates!$B$15:$B$18&lt;=W1518)/(Rates!$C$15:$C$18&gt;=W1518),Rates!$D$15:$D$18)*W1518),VLOOKUP(VALUE(Q:Q),Rates!A:B,2,0)*W1518)))</f>
        <v/>
      </c>
      <c r="AC1518" s="136" t="str">
        <f>IF(B:B="","",IF(R1518="Refreshment Beverage","",IF(AND(R1518="Beer",Q1518=0),SUM(LOOKUP(2,1/(Rates!$B$15:$B$18&lt;=W1518)/(Rates!$C$15:$C$18&gt;=W1518),Rates!$E$15:$E$18)*W1518),VLOOKUP(VALUE(Q:Q),Rates!A:C,3,0)*W1518)))</f>
        <v/>
      </c>
      <c r="AD1518" s="137" t="str">
        <f>IFERROR(IF(B:B="","",IF(R1518="Beer","",IF(VALUE(Q1518)=0,VLOOKUP(VLOOKUP(B:B,#REF!,16,0),Rates!A:E,2,0),VLOOKUP(VALUE(Q1518),Rates!A$31:B$34,2,0)*W1518))),0)</f>
        <v/>
      </c>
      <c r="AE1518" s="121" t="str">
        <f t="shared" si="750"/>
        <v/>
      </c>
      <c r="AF1518" s="138" t="str">
        <f t="shared" si="751"/>
        <v/>
      </c>
      <c r="AG1518" s="122" t="str">
        <f t="shared" si="752"/>
        <v/>
      </c>
      <c r="AH1518" s="123" t="str">
        <f t="shared" si="753"/>
        <v/>
      </c>
      <c r="AI1518" s="139" t="str">
        <f>IF(AE:AE="","",IF(R1518="Refreshment Beverage",AK1518*(Rates!J$19/100),ROUND(SUM(AH1518*(Rates!$J$8/100)),4)))</f>
        <v/>
      </c>
      <c r="AJ1518" s="124" t="str">
        <f t="shared" si="754"/>
        <v/>
      </c>
      <c r="AK1518" s="125" t="str">
        <f t="shared" si="755"/>
        <v/>
      </c>
      <c r="AL1518" s="121" t="str">
        <f t="shared" si="756"/>
        <v/>
      </c>
      <c r="AM1518" s="138" t="str">
        <f>IF(AS1518="","",IF(R1518="Refreshment Beverage",ROUND(AS1518*Rates!K$19,4),ROUND(AO1518*(VLOOKUP(VALUE(Q1518),Rates!G$4:L$12,3,0)),4)))</f>
        <v/>
      </c>
      <c r="AN1518" s="126" t="str">
        <f>IF(AS1518="","",IF(R1518="Refreshment Beverage",AS1518*(Rates!J$19/100),MAX(AM1518,AB1518)))</f>
        <v/>
      </c>
      <c r="AO1518" s="127" t="str">
        <f t="shared" si="757"/>
        <v/>
      </c>
      <c r="AP1518" s="127" t="str">
        <f t="shared" si="758"/>
        <v/>
      </c>
      <c r="AQ1518" s="140" t="str">
        <f>IF(AS1518="","",IF(R1518="Refreshment Beverage",ROUND(SUM(VLOOKUP(Q:Q,Rates!G$15:L$19,3,0)*(AS1518-Y1518-Z1518-AA1518)),4),ROUND(SUM(Rates!$K$8*AS1518),4)))</f>
        <v/>
      </c>
      <c r="AR1518" s="139" t="str">
        <f t="shared" si="759"/>
        <v/>
      </c>
      <c r="AS1518" s="125" t="str">
        <f t="shared" si="760"/>
        <v/>
      </c>
      <c r="AT1518" s="121" t="str">
        <f t="shared" si="761"/>
        <v/>
      </c>
      <c r="AU1518" s="138" t="str">
        <f>IF(AX1518="","",IF(R1518="Refreshment Beverage",ROUND((BA1518-Y1518-Z1518-AA1518)*VLOOKUP(VALUE(Q1518),Rates!G$15:L$19,3,0),4),ROUND(AW1518*(VLOOKUP(VALUE(Q1518),Rates!G:L,3,0)),4)))</f>
        <v/>
      </c>
      <c r="AV1518" s="126" t="str">
        <f t="shared" si="762"/>
        <v/>
      </c>
      <c r="AW1518" s="127" t="str">
        <f t="shared" si="763"/>
        <v/>
      </c>
      <c r="AX1518" s="123" t="str">
        <f t="shared" si="764"/>
        <v/>
      </c>
      <c r="AY1518" s="140" t="str">
        <f>IF(AX1518="","",IF(R1518="Refreshment Beverage",ROUND(SUM(AX1518*Rates!K$19),4),ROUND(SUM(AX1518*(Rates!J$8/100)),4)))</f>
        <v/>
      </c>
      <c r="AZ1518" s="124" t="str">
        <f t="shared" si="765"/>
        <v/>
      </c>
      <c r="BA1518" s="125" t="str">
        <f t="shared" si="766"/>
        <v/>
      </c>
      <c r="BB1518" s="115"/>
      <c r="BC1518" s="143"/>
      <c r="BD1518" s="100"/>
      <c r="BE1518" s="100"/>
      <c r="BF1518" s="100"/>
      <c r="BG1518" s="100"/>
    </row>
    <row r="1519" spans="1:59" ht="12.75" customHeight="1" x14ac:dyDescent="0.2">
      <c r="A1519" s="144"/>
      <c r="B1519" s="141"/>
      <c r="C1519" s="141"/>
      <c r="D1519" s="142"/>
      <c r="E1519" s="142"/>
      <c r="F1519" s="142"/>
      <c r="G1519" s="142"/>
      <c r="H1519" s="142"/>
      <c r="I1519" s="129"/>
      <c r="J1519" s="130"/>
      <c r="K1519" s="131" t="str">
        <f t="shared" si="737"/>
        <v/>
      </c>
      <c r="L1519" s="132" t="str">
        <f t="shared" si="738"/>
        <v/>
      </c>
      <c r="M1519" s="133" t="str">
        <f t="shared" si="739"/>
        <v/>
      </c>
      <c r="N1519" s="134" t="str">
        <f>IFERROR(IF(B:B="","",IF(R1519="Beer",SUM(LOOKUP(2,1/(Rates!$B$3:$B$5&lt;=W1519)/(Rates!$C$3:$C$5&gt;=W1519),Rates!$D$3:$D$5)*(X1519/100)*W1519),IF(R1519="Refreshment Beverage",SUM(LOOKUP(2,1/(Rates!$B$7:$B$11&lt;=W1519)/(Rates!$C$7:$C$11&gt;=W1519),Rates!$D$7:$D$11)*(X1519/100)*W1519)))),"")</f>
        <v/>
      </c>
      <c r="O1519" s="134" t="str">
        <f t="shared" si="740"/>
        <v/>
      </c>
      <c r="P1519" s="116"/>
      <c r="Q1519" s="117" t="str">
        <f t="shared" si="741"/>
        <v/>
      </c>
      <c r="R1519" s="128" t="str">
        <f t="shared" si="742"/>
        <v/>
      </c>
      <c r="S1519" s="135" t="str">
        <f>IF(B1519="","",IF(R1519="Refreshment Beverage",VLOOKUP(VALUE(Q1519),Rates!G$15:L$19,2,0),VLOOKUP(VALUE(Q1519),Rates!G$4:L$12,2,0)))</f>
        <v/>
      </c>
      <c r="T1519" s="135" t="str">
        <f t="shared" si="743"/>
        <v/>
      </c>
      <c r="U1519" s="118" t="str">
        <f t="shared" si="744"/>
        <v/>
      </c>
      <c r="V1519" s="135" t="str">
        <f t="shared" si="745"/>
        <v/>
      </c>
      <c r="W1519" s="135" t="str">
        <f t="shared" si="746"/>
        <v/>
      </c>
      <c r="X1519" s="119" t="str">
        <f t="shared" si="747"/>
        <v/>
      </c>
      <c r="Y1519" s="120" t="str">
        <f>IF(B:B="","",IF(R1519="Refreshment Beverage",VLOOKUP(Q1519,Rates!G$15:L$19,6,0)*W1519,VLOOKUP(Q1519,Rates!G$4:L$12,6,0)*W1519))</f>
        <v/>
      </c>
      <c r="Z1519" s="120" t="str">
        <f t="shared" si="748"/>
        <v/>
      </c>
      <c r="AA1519" s="120" t="str">
        <f t="shared" si="749"/>
        <v/>
      </c>
      <c r="AB1519" s="136" t="str">
        <f>IF(B:B="","",IF(R1519="Refreshment Beverage","",IF(AND(R1519="Beer",Q1519=0),SUM(LOOKUP(2,1/(Rates!$B$15:$B$18&lt;=W1519)/(Rates!$C$15:$C$18&gt;=W1519),Rates!$D$15:$D$18)*W1519),VLOOKUP(VALUE(Q:Q),Rates!A:B,2,0)*W1519)))</f>
        <v/>
      </c>
      <c r="AC1519" s="136" t="str">
        <f>IF(B:B="","",IF(R1519="Refreshment Beverage","",IF(AND(R1519="Beer",Q1519=0),SUM(LOOKUP(2,1/(Rates!$B$15:$B$18&lt;=W1519)/(Rates!$C$15:$C$18&gt;=W1519),Rates!$E$15:$E$18)*W1519),VLOOKUP(VALUE(Q:Q),Rates!A:C,3,0)*W1519)))</f>
        <v/>
      </c>
      <c r="AD1519" s="137" t="str">
        <f>IFERROR(IF(B:B="","",IF(R1519="Beer","",IF(VALUE(Q1519)=0,VLOOKUP(VLOOKUP(B:B,#REF!,16,0),Rates!A:E,2,0),VLOOKUP(VALUE(Q1519),Rates!A$31:B$34,2,0)*W1519))),0)</f>
        <v/>
      </c>
      <c r="AE1519" s="121" t="str">
        <f t="shared" si="750"/>
        <v/>
      </c>
      <c r="AF1519" s="138" t="str">
        <f t="shared" si="751"/>
        <v/>
      </c>
      <c r="AG1519" s="122" t="str">
        <f t="shared" si="752"/>
        <v/>
      </c>
      <c r="AH1519" s="123" t="str">
        <f t="shared" si="753"/>
        <v/>
      </c>
      <c r="AI1519" s="139" t="str">
        <f>IF(AE:AE="","",IF(R1519="Refreshment Beverage",AK1519*(Rates!J$19/100),ROUND(SUM(AH1519*(Rates!$J$8/100)),4)))</f>
        <v/>
      </c>
      <c r="AJ1519" s="124" t="str">
        <f t="shared" si="754"/>
        <v/>
      </c>
      <c r="AK1519" s="125" t="str">
        <f t="shared" si="755"/>
        <v/>
      </c>
      <c r="AL1519" s="121" t="str">
        <f t="shared" si="756"/>
        <v/>
      </c>
      <c r="AM1519" s="138" t="str">
        <f>IF(AS1519="","",IF(R1519="Refreshment Beverage",ROUND(AS1519*Rates!K$19,4),ROUND(AO1519*(VLOOKUP(VALUE(Q1519),Rates!G$4:L$12,3,0)),4)))</f>
        <v/>
      </c>
      <c r="AN1519" s="126" t="str">
        <f>IF(AS1519="","",IF(R1519="Refreshment Beverage",AS1519*(Rates!J$19/100),MAX(AM1519,AB1519)))</f>
        <v/>
      </c>
      <c r="AO1519" s="127" t="str">
        <f t="shared" si="757"/>
        <v/>
      </c>
      <c r="AP1519" s="127" t="str">
        <f t="shared" si="758"/>
        <v/>
      </c>
      <c r="AQ1519" s="140" t="str">
        <f>IF(AS1519="","",IF(R1519="Refreshment Beverage",ROUND(SUM(VLOOKUP(Q:Q,Rates!G$15:L$19,3,0)*(AS1519-Y1519-Z1519-AA1519)),4),ROUND(SUM(Rates!$K$8*AS1519),4)))</f>
        <v/>
      </c>
      <c r="AR1519" s="139" t="str">
        <f t="shared" si="759"/>
        <v/>
      </c>
      <c r="AS1519" s="125" t="str">
        <f t="shared" si="760"/>
        <v/>
      </c>
      <c r="AT1519" s="121" t="str">
        <f t="shared" si="761"/>
        <v/>
      </c>
      <c r="AU1519" s="138" t="str">
        <f>IF(AX1519="","",IF(R1519="Refreshment Beverage",ROUND((BA1519-Y1519-Z1519-AA1519)*VLOOKUP(VALUE(Q1519),Rates!G$15:L$19,3,0),4),ROUND(AW1519*(VLOOKUP(VALUE(Q1519),Rates!G:L,3,0)),4)))</f>
        <v/>
      </c>
      <c r="AV1519" s="126" t="str">
        <f t="shared" si="762"/>
        <v/>
      </c>
      <c r="AW1519" s="127" t="str">
        <f t="shared" si="763"/>
        <v/>
      </c>
      <c r="AX1519" s="123" t="str">
        <f t="shared" si="764"/>
        <v/>
      </c>
      <c r="AY1519" s="140" t="str">
        <f>IF(AX1519="","",IF(R1519="Refreshment Beverage",ROUND(SUM(AX1519*Rates!K$19),4),ROUND(SUM(AX1519*(Rates!J$8/100)),4)))</f>
        <v/>
      </c>
      <c r="AZ1519" s="124" t="str">
        <f t="shared" si="765"/>
        <v/>
      </c>
      <c r="BA1519" s="125" t="str">
        <f t="shared" si="766"/>
        <v/>
      </c>
      <c r="BB1519" s="115"/>
      <c r="BC1519" s="143"/>
      <c r="BD1519" s="100"/>
      <c r="BE1519" s="100"/>
      <c r="BF1519" s="100"/>
      <c r="BG1519" s="100"/>
    </row>
    <row r="1520" spans="1:59" ht="12.75" customHeight="1" x14ac:dyDescent="0.2">
      <c r="A1520" s="144"/>
      <c r="B1520" s="141"/>
      <c r="C1520" s="141"/>
      <c r="D1520" s="142"/>
      <c r="E1520" s="142"/>
      <c r="F1520" s="142"/>
      <c r="G1520" s="142"/>
      <c r="H1520" s="142"/>
      <c r="I1520" s="129"/>
      <c r="J1520" s="130"/>
      <c r="K1520" s="131" t="str">
        <f t="shared" si="737"/>
        <v/>
      </c>
      <c r="L1520" s="132" t="str">
        <f t="shared" si="738"/>
        <v/>
      </c>
      <c r="M1520" s="133" t="str">
        <f t="shared" si="739"/>
        <v/>
      </c>
      <c r="N1520" s="134" t="str">
        <f>IFERROR(IF(B:B="","",IF(R1520="Beer",SUM(LOOKUP(2,1/(Rates!$B$3:$B$5&lt;=W1520)/(Rates!$C$3:$C$5&gt;=W1520),Rates!$D$3:$D$5)*(X1520/100)*W1520),IF(R1520="Refreshment Beverage",SUM(LOOKUP(2,1/(Rates!$B$7:$B$11&lt;=W1520)/(Rates!$C$7:$C$11&gt;=W1520),Rates!$D$7:$D$11)*(X1520/100)*W1520)))),"")</f>
        <v/>
      </c>
      <c r="O1520" s="134" t="str">
        <f t="shared" si="740"/>
        <v/>
      </c>
      <c r="P1520" s="116"/>
      <c r="Q1520" s="117" t="str">
        <f t="shared" si="741"/>
        <v/>
      </c>
      <c r="R1520" s="128" t="str">
        <f t="shared" si="742"/>
        <v/>
      </c>
      <c r="S1520" s="135" t="str">
        <f>IF(B1520="","",IF(R1520="Refreshment Beverage",VLOOKUP(VALUE(Q1520),Rates!G$15:L$19,2,0),VLOOKUP(VALUE(Q1520),Rates!G$4:L$12,2,0)))</f>
        <v/>
      </c>
      <c r="T1520" s="135" t="str">
        <f t="shared" si="743"/>
        <v/>
      </c>
      <c r="U1520" s="118" t="str">
        <f t="shared" si="744"/>
        <v/>
      </c>
      <c r="V1520" s="135" t="str">
        <f t="shared" si="745"/>
        <v/>
      </c>
      <c r="W1520" s="135" t="str">
        <f t="shared" si="746"/>
        <v/>
      </c>
      <c r="X1520" s="119" t="str">
        <f t="shared" si="747"/>
        <v/>
      </c>
      <c r="Y1520" s="120" t="str">
        <f>IF(B:B="","",IF(R1520="Refreshment Beverage",VLOOKUP(Q1520,Rates!G$15:L$19,6,0)*W1520,VLOOKUP(Q1520,Rates!G$4:L$12,6,0)*W1520))</f>
        <v/>
      </c>
      <c r="Z1520" s="120" t="str">
        <f t="shared" si="748"/>
        <v/>
      </c>
      <c r="AA1520" s="120" t="str">
        <f t="shared" si="749"/>
        <v/>
      </c>
      <c r="AB1520" s="136" t="str">
        <f>IF(B:B="","",IF(R1520="Refreshment Beverage","",IF(AND(R1520="Beer",Q1520=0),SUM(LOOKUP(2,1/(Rates!$B$15:$B$18&lt;=W1520)/(Rates!$C$15:$C$18&gt;=W1520),Rates!$D$15:$D$18)*W1520),VLOOKUP(VALUE(Q:Q),Rates!A:B,2,0)*W1520)))</f>
        <v/>
      </c>
      <c r="AC1520" s="136" t="str">
        <f>IF(B:B="","",IF(R1520="Refreshment Beverage","",IF(AND(R1520="Beer",Q1520=0),SUM(LOOKUP(2,1/(Rates!$B$15:$B$18&lt;=W1520)/(Rates!$C$15:$C$18&gt;=W1520),Rates!$E$15:$E$18)*W1520),VLOOKUP(VALUE(Q:Q),Rates!A:C,3,0)*W1520)))</f>
        <v/>
      </c>
      <c r="AD1520" s="137" t="str">
        <f>IFERROR(IF(B:B="","",IF(R1520="Beer","",IF(VALUE(Q1520)=0,VLOOKUP(VLOOKUP(B:B,#REF!,16,0),Rates!A:E,2,0),VLOOKUP(VALUE(Q1520),Rates!A$31:B$34,2,0)*W1520))),0)</f>
        <v/>
      </c>
      <c r="AE1520" s="121" t="str">
        <f t="shared" si="750"/>
        <v/>
      </c>
      <c r="AF1520" s="138" t="str">
        <f t="shared" si="751"/>
        <v/>
      </c>
      <c r="AG1520" s="122" t="str">
        <f t="shared" si="752"/>
        <v/>
      </c>
      <c r="AH1520" s="123" t="str">
        <f t="shared" si="753"/>
        <v/>
      </c>
      <c r="AI1520" s="139" t="str">
        <f>IF(AE:AE="","",IF(R1520="Refreshment Beverage",AK1520*(Rates!J$19/100),ROUND(SUM(AH1520*(Rates!$J$8/100)),4)))</f>
        <v/>
      </c>
      <c r="AJ1520" s="124" t="str">
        <f t="shared" si="754"/>
        <v/>
      </c>
      <c r="AK1520" s="125" t="str">
        <f t="shared" si="755"/>
        <v/>
      </c>
      <c r="AL1520" s="121" t="str">
        <f t="shared" si="756"/>
        <v/>
      </c>
      <c r="AM1520" s="138" t="str">
        <f>IF(AS1520="","",IF(R1520="Refreshment Beverage",ROUND(AS1520*Rates!K$19,4),ROUND(AO1520*(VLOOKUP(VALUE(Q1520),Rates!G$4:L$12,3,0)),4)))</f>
        <v/>
      </c>
      <c r="AN1520" s="126" t="str">
        <f>IF(AS1520="","",IF(R1520="Refreshment Beverage",AS1520*(Rates!J$19/100),MAX(AM1520,AB1520)))</f>
        <v/>
      </c>
      <c r="AO1520" s="127" t="str">
        <f t="shared" si="757"/>
        <v/>
      </c>
      <c r="AP1520" s="127" t="str">
        <f t="shared" si="758"/>
        <v/>
      </c>
      <c r="AQ1520" s="140" t="str">
        <f>IF(AS1520="","",IF(R1520="Refreshment Beverage",ROUND(SUM(VLOOKUP(Q:Q,Rates!G$15:L$19,3,0)*(AS1520-Y1520-Z1520-AA1520)),4),ROUND(SUM(Rates!$K$8*AS1520),4)))</f>
        <v/>
      </c>
      <c r="AR1520" s="139" t="str">
        <f t="shared" si="759"/>
        <v/>
      </c>
      <c r="AS1520" s="125" t="str">
        <f t="shared" si="760"/>
        <v/>
      </c>
      <c r="AT1520" s="121" t="str">
        <f t="shared" si="761"/>
        <v/>
      </c>
      <c r="AU1520" s="138" t="str">
        <f>IF(AX1520="","",IF(R1520="Refreshment Beverage",ROUND((BA1520-Y1520-Z1520-AA1520)*VLOOKUP(VALUE(Q1520),Rates!G$15:L$19,3,0),4),ROUND(AW1520*(VLOOKUP(VALUE(Q1520),Rates!G:L,3,0)),4)))</f>
        <v/>
      </c>
      <c r="AV1520" s="126" t="str">
        <f t="shared" si="762"/>
        <v/>
      </c>
      <c r="AW1520" s="127" t="str">
        <f t="shared" si="763"/>
        <v/>
      </c>
      <c r="AX1520" s="123" t="str">
        <f t="shared" si="764"/>
        <v/>
      </c>
      <c r="AY1520" s="140" t="str">
        <f>IF(AX1520="","",IF(R1520="Refreshment Beverage",ROUND(SUM(AX1520*Rates!K$19),4),ROUND(SUM(AX1520*(Rates!J$8/100)),4)))</f>
        <v/>
      </c>
      <c r="AZ1520" s="124" t="str">
        <f t="shared" si="765"/>
        <v/>
      </c>
      <c r="BA1520" s="125" t="str">
        <f t="shared" si="766"/>
        <v/>
      </c>
      <c r="BB1520" s="115"/>
      <c r="BC1520" s="143"/>
      <c r="BD1520" s="100"/>
      <c r="BE1520" s="100"/>
      <c r="BF1520" s="100"/>
      <c r="BG1520" s="100"/>
    </row>
    <row r="1521" spans="1:59" ht="12.75" customHeight="1" x14ac:dyDescent="0.2">
      <c r="A1521" s="144"/>
      <c r="B1521" s="141"/>
      <c r="C1521" s="141"/>
      <c r="D1521" s="142"/>
      <c r="E1521" s="142"/>
      <c r="F1521" s="142"/>
      <c r="G1521" s="142"/>
      <c r="H1521" s="142"/>
      <c r="I1521" s="129"/>
      <c r="J1521" s="130"/>
      <c r="K1521" s="131" t="str">
        <f t="shared" si="737"/>
        <v/>
      </c>
      <c r="L1521" s="132" t="str">
        <f t="shared" si="738"/>
        <v/>
      </c>
      <c r="M1521" s="133" t="str">
        <f t="shared" si="739"/>
        <v/>
      </c>
      <c r="N1521" s="134" t="str">
        <f>IFERROR(IF(B:B="","",IF(R1521="Beer",SUM(LOOKUP(2,1/(Rates!$B$3:$B$5&lt;=W1521)/(Rates!$C$3:$C$5&gt;=W1521),Rates!$D$3:$D$5)*(X1521/100)*W1521),IF(R1521="Refreshment Beverage",SUM(LOOKUP(2,1/(Rates!$B$7:$B$11&lt;=W1521)/(Rates!$C$7:$C$11&gt;=W1521),Rates!$D$7:$D$11)*(X1521/100)*W1521)))),"")</f>
        <v/>
      </c>
      <c r="O1521" s="134" t="str">
        <f t="shared" si="740"/>
        <v/>
      </c>
      <c r="P1521" s="116"/>
      <c r="Q1521" s="117" t="str">
        <f t="shared" si="741"/>
        <v/>
      </c>
      <c r="R1521" s="128" t="str">
        <f t="shared" si="742"/>
        <v/>
      </c>
      <c r="S1521" s="135" t="str">
        <f>IF(B1521="","",IF(R1521="Refreshment Beverage",VLOOKUP(VALUE(Q1521),Rates!G$15:L$19,2,0),VLOOKUP(VALUE(Q1521),Rates!G$4:L$12,2,0)))</f>
        <v/>
      </c>
      <c r="T1521" s="135" t="str">
        <f t="shared" si="743"/>
        <v/>
      </c>
      <c r="U1521" s="118" t="str">
        <f t="shared" si="744"/>
        <v/>
      </c>
      <c r="V1521" s="135" t="str">
        <f t="shared" si="745"/>
        <v/>
      </c>
      <c r="W1521" s="135" t="str">
        <f t="shared" si="746"/>
        <v/>
      </c>
      <c r="X1521" s="119" t="str">
        <f t="shared" si="747"/>
        <v/>
      </c>
      <c r="Y1521" s="120" t="str">
        <f>IF(B:B="","",IF(R1521="Refreshment Beverage",VLOOKUP(Q1521,Rates!G$15:L$19,6,0)*W1521,VLOOKUP(Q1521,Rates!G$4:L$12,6,0)*W1521))</f>
        <v/>
      </c>
      <c r="Z1521" s="120" t="str">
        <f t="shared" si="748"/>
        <v/>
      </c>
      <c r="AA1521" s="120" t="str">
        <f t="shared" si="749"/>
        <v/>
      </c>
      <c r="AB1521" s="136" t="str">
        <f>IF(B:B="","",IF(R1521="Refreshment Beverage","",IF(AND(R1521="Beer",Q1521=0),SUM(LOOKUP(2,1/(Rates!$B$15:$B$18&lt;=W1521)/(Rates!$C$15:$C$18&gt;=W1521),Rates!$D$15:$D$18)*W1521),VLOOKUP(VALUE(Q:Q),Rates!A:B,2,0)*W1521)))</f>
        <v/>
      </c>
      <c r="AC1521" s="136" t="str">
        <f>IF(B:B="","",IF(R1521="Refreshment Beverage","",IF(AND(R1521="Beer",Q1521=0),SUM(LOOKUP(2,1/(Rates!$B$15:$B$18&lt;=W1521)/(Rates!$C$15:$C$18&gt;=W1521),Rates!$E$15:$E$18)*W1521),VLOOKUP(VALUE(Q:Q),Rates!A:C,3,0)*W1521)))</f>
        <v/>
      </c>
      <c r="AD1521" s="137" t="str">
        <f>IFERROR(IF(B:B="","",IF(R1521="Beer","",IF(VALUE(Q1521)=0,VLOOKUP(VLOOKUP(B:B,#REF!,16,0),Rates!A:E,2,0),VLOOKUP(VALUE(Q1521),Rates!A$31:B$34,2,0)*W1521))),0)</f>
        <v/>
      </c>
      <c r="AE1521" s="121" t="str">
        <f t="shared" si="750"/>
        <v/>
      </c>
      <c r="AF1521" s="138" t="str">
        <f t="shared" si="751"/>
        <v/>
      </c>
      <c r="AG1521" s="122" t="str">
        <f t="shared" si="752"/>
        <v/>
      </c>
      <c r="AH1521" s="123" t="str">
        <f t="shared" si="753"/>
        <v/>
      </c>
      <c r="AI1521" s="139" t="str">
        <f>IF(AE:AE="","",IF(R1521="Refreshment Beverage",AK1521*(Rates!J$19/100),ROUND(SUM(AH1521*(Rates!$J$8/100)),4)))</f>
        <v/>
      </c>
      <c r="AJ1521" s="124" t="str">
        <f t="shared" si="754"/>
        <v/>
      </c>
      <c r="AK1521" s="125" t="str">
        <f t="shared" si="755"/>
        <v/>
      </c>
      <c r="AL1521" s="121" t="str">
        <f t="shared" si="756"/>
        <v/>
      </c>
      <c r="AM1521" s="138" t="str">
        <f>IF(AS1521="","",IF(R1521="Refreshment Beverage",ROUND(AS1521*Rates!K$19,4),ROUND(AO1521*(VLOOKUP(VALUE(Q1521),Rates!G$4:L$12,3,0)),4)))</f>
        <v/>
      </c>
      <c r="AN1521" s="126" t="str">
        <f>IF(AS1521="","",IF(R1521="Refreshment Beverage",AS1521*(Rates!J$19/100),MAX(AM1521,AB1521)))</f>
        <v/>
      </c>
      <c r="AO1521" s="127" t="str">
        <f t="shared" si="757"/>
        <v/>
      </c>
      <c r="AP1521" s="127" t="str">
        <f t="shared" si="758"/>
        <v/>
      </c>
      <c r="AQ1521" s="140" t="str">
        <f>IF(AS1521="","",IF(R1521="Refreshment Beverage",ROUND(SUM(VLOOKUP(Q:Q,Rates!G$15:L$19,3,0)*(AS1521-Y1521-Z1521-AA1521)),4),ROUND(SUM(Rates!$K$8*AS1521),4)))</f>
        <v/>
      </c>
      <c r="AR1521" s="139" t="str">
        <f t="shared" si="759"/>
        <v/>
      </c>
      <c r="AS1521" s="125" t="str">
        <f t="shared" si="760"/>
        <v/>
      </c>
      <c r="AT1521" s="121" t="str">
        <f t="shared" si="761"/>
        <v/>
      </c>
      <c r="AU1521" s="138" t="str">
        <f>IF(AX1521="","",IF(R1521="Refreshment Beverage",ROUND((BA1521-Y1521-Z1521-AA1521)*VLOOKUP(VALUE(Q1521),Rates!G$15:L$19,3,0),4),ROUND(AW1521*(VLOOKUP(VALUE(Q1521),Rates!G:L,3,0)),4)))</f>
        <v/>
      </c>
      <c r="AV1521" s="126" t="str">
        <f t="shared" si="762"/>
        <v/>
      </c>
      <c r="AW1521" s="127" t="str">
        <f t="shared" si="763"/>
        <v/>
      </c>
      <c r="AX1521" s="123" t="str">
        <f t="shared" si="764"/>
        <v/>
      </c>
      <c r="AY1521" s="140" t="str">
        <f>IF(AX1521="","",IF(R1521="Refreshment Beverage",ROUND(SUM(AX1521*Rates!K$19),4),ROUND(SUM(AX1521*(Rates!J$8/100)),4)))</f>
        <v/>
      </c>
      <c r="AZ1521" s="124" t="str">
        <f t="shared" si="765"/>
        <v/>
      </c>
      <c r="BA1521" s="125" t="str">
        <f t="shared" si="766"/>
        <v/>
      </c>
      <c r="BB1521" s="115"/>
      <c r="BC1521" s="143"/>
      <c r="BD1521" s="100"/>
      <c r="BE1521" s="100"/>
      <c r="BF1521" s="100"/>
      <c r="BG1521" s="100"/>
    </row>
    <row r="1522" spans="1:59" ht="12.75" customHeight="1" x14ac:dyDescent="0.2">
      <c r="A1522" s="144"/>
      <c r="B1522" s="141"/>
      <c r="C1522" s="141"/>
      <c r="D1522" s="142"/>
      <c r="E1522" s="142"/>
      <c r="F1522" s="142"/>
      <c r="G1522" s="142"/>
      <c r="H1522" s="142"/>
      <c r="I1522" s="129"/>
      <c r="J1522" s="130"/>
      <c r="K1522" s="131" t="str">
        <f t="shared" si="737"/>
        <v/>
      </c>
      <c r="L1522" s="132" t="str">
        <f t="shared" si="738"/>
        <v/>
      </c>
      <c r="M1522" s="133" t="str">
        <f t="shared" si="739"/>
        <v/>
      </c>
      <c r="N1522" s="134" t="str">
        <f>IFERROR(IF(B:B="","",IF(R1522="Beer",SUM(LOOKUP(2,1/(Rates!$B$3:$B$5&lt;=W1522)/(Rates!$C$3:$C$5&gt;=W1522),Rates!$D$3:$D$5)*(X1522/100)*W1522),IF(R1522="Refreshment Beverage",SUM(LOOKUP(2,1/(Rates!$B$7:$B$11&lt;=W1522)/(Rates!$C$7:$C$11&gt;=W1522),Rates!$D$7:$D$11)*(X1522/100)*W1522)))),"")</f>
        <v/>
      </c>
      <c r="O1522" s="134" t="str">
        <f t="shared" si="740"/>
        <v/>
      </c>
      <c r="P1522" s="116"/>
      <c r="Q1522" s="117" t="str">
        <f t="shared" si="741"/>
        <v/>
      </c>
      <c r="R1522" s="128" t="str">
        <f t="shared" si="742"/>
        <v/>
      </c>
      <c r="S1522" s="135" t="str">
        <f>IF(B1522="","",IF(R1522="Refreshment Beverage",VLOOKUP(VALUE(Q1522),Rates!G$15:L$19,2,0),VLOOKUP(VALUE(Q1522),Rates!G$4:L$12,2,0)))</f>
        <v/>
      </c>
      <c r="T1522" s="135" t="str">
        <f t="shared" si="743"/>
        <v/>
      </c>
      <c r="U1522" s="118" t="str">
        <f t="shared" si="744"/>
        <v/>
      </c>
      <c r="V1522" s="135" t="str">
        <f t="shared" si="745"/>
        <v/>
      </c>
      <c r="W1522" s="135" t="str">
        <f t="shared" si="746"/>
        <v/>
      </c>
      <c r="X1522" s="119" t="str">
        <f t="shared" si="747"/>
        <v/>
      </c>
      <c r="Y1522" s="120" t="str">
        <f>IF(B:B="","",IF(R1522="Refreshment Beverage",VLOOKUP(Q1522,Rates!G$15:L$19,6,0)*W1522,VLOOKUP(Q1522,Rates!G$4:L$12,6,0)*W1522))</f>
        <v/>
      </c>
      <c r="Z1522" s="120" t="str">
        <f t="shared" si="748"/>
        <v/>
      </c>
      <c r="AA1522" s="120" t="str">
        <f t="shared" si="749"/>
        <v/>
      </c>
      <c r="AB1522" s="136" t="str">
        <f>IF(B:B="","",IF(R1522="Refreshment Beverage","",IF(AND(R1522="Beer",Q1522=0),SUM(LOOKUP(2,1/(Rates!$B$15:$B$18&lt;=W1522)/(Rates!$C$15:$C$18&gt;=W1522),Rates!$D$15:$D$18)*W1522),VLOOKUP(VALUE(Q:Q),Rates!A:B,2,0)*W1522)))</f>
        <v/>
      </c>
      <c r="AC1522" s="136" t="str">
        <f>IF(B:B="","",IF(R1522="Refreshment Beverage","",IF(AND(R1522="Beer",Q1522=0),SUM(LOOKUP(2,1/(Rates!$B$15:$B$18&lt;=W1522)/(Rates!$C$15:$C$18&gt;=W1522),Rates!$E$15:$E$18)*W1522),VLOOKUP(VALUE(Q:Q),Rates!A:C,3,0)*W1522)))</f>
        <v/>
      </c>
      <c r="AD1522" s="137" t="str">
        <f>IFERROR(IF(B:B="","",IF(R1522="Beer","",IF(VALUE(Q1522)=0,VLOOKUP(VLOOKUP(B:B,#REF!,16,0),Rates!A:E,2,0),VLOOKUP(VALUE(Q1522),Rates!A$31:B$34,2,0)*W1522))),0)</f>
        <v/>
      </c>
      <c r="AE1522" s="121" t="str">
        <f t="shared" si="750"/>
        <v/>
      </c>
      <c r="AF1522" s="138" t="str">
        <f t="shared" si="751"/>
        <v/>
      </c>
      <c r="AG1522" s="122" t="str">
        <f t="shared" si="752"/>
        <v/>
      </c>
      <c r="AH1522" s="123" t="str">
        <f t="shared" si="753"/>
        <v/>
      </c>
      <c r="AI1522" s="139" t="str">
        <f>IF(AE:AE="","",IF(R1522="Refreshment Beverage",AK1522*(Rates!J$19/100),ROUND(SUM(AH1522*(Rates!$J$8/100)),4)))</f>
        <v/>
      </c>
      <c r="AJ1522" s="124" t="str">
        <f t="shared" si="754"/>
        <v/>
      </c>
      <c r="AK1522" s="125" t="str">
        <f t="shared" si="755"/>
        <v/>
      </c>
      <c r="AL1522" s="121" t="str">
        <f t="shared" si="756"/>
        <v/>
      </c>
      <c r="AM1522" s="138" t="str">
        <f>IF(AS1522="","",IF(R1522="Refreshment Beverage",ROUND(AS1522*Rates!K$19,4),ROUND(AO1522*(VLOOKUP(VALUE(Q1522),Rates!G$4:L$12,3,0)),4)))</f>
        <v/>
      </c>
      <c r="AN1522" s="126" t="str">
        <f>IF(AS1522="","",IF(R1522="Refreshment Beverage",AS1522*(Rates!J$19/100),MAX(AM1522,AB1522)))</f>
        <v/>
      </c>
      <c r="AO1522" s="127" t="str">
        <f t="shared" si="757"/>
        <v/>
      </c>
      <c r="AP1522" s="127" t="str">
        <f t="shared" si="758"/>
        <v/>
      </c>
      <c r="AQ1522" s="140" t="str">
        <f>IF(AS1522="","",IF(R1522="Refreshment Beverage",ROUND(SUM(VLOOKUP(Q:Q,Rates!G$15:L$19,3,0)*(AS1522-Y1522-Z1522-AA1522)),4),ROUND(SUM(Rates!$K$8*AS1522),4)))</f>
        <v/>
      </c>
      <c r="AR1522" s="139" t="str">
        <f t="shared" si="759"/>
        <v/>
      </c>
      <c r="AS1522" s="125" t="str">
        <f t="shared" si="760"/>
        <v/>
      </c>
      <c r="AT1522" s="121" t="str">
        <f t="shared" si="761"/>
        <v/>
      </c>
      <c r="AU1522" s="138" t="str">
        <f>IF(AX1522="","",IF(R1522="Refreshment Beverage",ROUND((BA1522-Y1522-Z1522-AA1522)*VLOOKUP(VALUE(Q1522),Rates!G$15:L$19,3,0),4),ROUND(AW1522*(VLOOKUP(VALUE(Q1522),Rates!G:L,3,0)),4)))</f>
        <v/>
      </c>
      <c r="AV1522" s="126" t="str">
        <f t="shared" si="762"/>
        <v/>
      </c>
      <c r="AW1522" s="127" t="str">
        <f t="shared" si="763"/>
        <v/>
      </c>
      <c r="AX1522" s="123" t="str">
        <f t="shared" si="764"/>
        <v/>
      </c>
      <c r="AY1522" s="140" t="str">
        <f>IF(AX1522="","",IF(R1522="Refreshment Beverage",ROUND(SUM(AX1522*Rates!K$19),4),ROUND(SUM(AX1522*(Rates!J$8/100)),4)))</f>
        <v/>
      </c>
      <c r="AZ1522" s="124" t="str">
        <f t="shared" si="765"/>
        <v/>
      </c>
      <c r="BA1522" s="125" t="str">
        <f t="shared" si="766"/>
        <v/>
      </c>
      <c r="BB1522" s="115"/>
      <c r="BC1522" s="143"/>
      <c r="BD1522" s="100"/>
      <c r="BE1522" s="100"/>
      <c r="BF1522" s="100"/>
      <c r="BG1522" s="100"/>
    </row>
    <row r="1523" spans="1:59" ht="12.75" customHeight="1" x14ac:dyDescent="0.2">
      <c r="A1523" s="144"/>
      <c r="B1523" s="141"/>
      <c r="C1523" s="141"/>
      <c r="D1523" s="142"/>
      <c r="E1523" s="142"/>
      <c r="F1523" s="142"/>
      <c r="G1523" s="142"/>
      <c r="H1523" s="142"/>
      <c r="I1523" s="129"/>
      <c r="J1523" s="130"/>
      <c r="K1523" s="131" t="str">
        <f t="shared" si="737"/>
        <v/>
      </c>
      <c r="L1523" s="132" t="str">
        <f t="shared" si="738"/>
        <v/>
      </c>
      <c r="M1523" s="133" t="str">
        <f t="shared" si="739"/>
        <v/>
      </c>
      <c r="N1523" s="134" t="str">
        <f>IFERROR(IF(B:B="","",IF(R1523="Beer",SUM(LOOKUP(2,1/(Rates!$B$3:$B$5&lt;=W1523)/(Rates!$C$3:$C$5&gt;=W1523),Rates!$D$3:$D$5)*(X1523/100)*W1523),IF(R1523="Refreshment Beverage",SUM(LOOKUP(2,1/(Rates!$B$7:$B$11&lt;=W1523)/(Rates!$C$7:$C$11&gt;=W1523),Rates!$D$7:$D$11)*(X1523/100)*W1523)))),"")</f>
        <v/>
      </c>
      <c r="O1523" s="134" t="str">
        <f t="shared" si="740"/>
        <v/>
      </c>
      <c r="P1523" s="116"/>
      <c r="Q1523" s="117" t="str">
        <f t="shared" si="741"/>
        <v/>
      </c>
      <c r="R1523" s="128" t="str">
        <f t="shared" si="742"/>
        <v/>
      </c>
      <c r="S1523" s="135" t="str">
        <f>IF(B1523="","",IF(R1523="Refreshment Beverage",VLOOKUP(VALUE(Q1523),Rates!G$15:L$19,2,0),VLOOKUP(VALUE(Q1523),Rates!G$4:L$12,2,0)))</f>
        <v/>
      </c>
      <c r="T1523" s="135" t="str">
        <f t="shared" si="743"/>
        <v/>
      </c>
      <c r="U1523" s="118" t="str">
        <f t="shared" si="744"/>
        <v/>
      </c>
      <c r="V1523" s="135" t="str">
        <f t="shared" si="745"/>
        <v/>
      </c>
      <c r="W1523" s="135" t="str">
        <f t="shared" si="746"/>
        <v/>
      </c>
      <c r="X1523" s="119" t="str">
        <f t="shared" si="747"/>
        <v/>
      </c>
      <c r="Y1523" s="120" t="str">
        <f>IF(B:B="","",IF(R1523="Refreshment Beverage",VLOOKUP(Q1523,Rates!G$15:L$19,6,0)*W1523,VLOOKUP(Q1523,Rates!G$4:L$12,6,0)*W1523))</f>
        <v/>
      </c>
      <c r="Z1523" s="120" t="str">
        <f t="shared" si="748"/>
        <v/>
      </c>
      <c r="AA1523" s="120" t="str">
        <f t="shared" si="749"/>
        <v/>
      </c>
      <c r="AB1523" s="136" t="str">
        <f>IF(B:B="","",IF(R1523="Refreshment Beverage","",IF(AND(R1523="Beer",Q1523=0),SUM(LOOKUP(2,1/(Rates!$B$15:$B$18&lt;=W1523)/(Rates!$C$15:$C$18&gt;=W1523),Rates!$D$15:$D$18)*W1523),VLOOKUP(VALUE(Q:Q),Rates!A:B,2,0)*W1523)))</f>
        <v/>
      </c>
      <c r="AC1523" s="136" t="str">
        <f>IF(B:B="","",IF(R1523="Refreshment Beverage","",IF(AND(R1523="Beer",Q1523=0),SUM(LOOKUP(2,1/(Rates!$B$15:$B$18&lt;=W1523)/(Rates!$C$15:$C$18&gt;=W1523),Rates!$E$15:$E$18)*W1523),VLOOKUP(VALUE(Q:Q),Rates!A:C,3,0)*W1523)))</f>
        <v/>
      </c>
      <c r="AD1523" s="137" t="str">
        <f>IFERROR(IF(B:B="","",IF(R1523="Beer","",IF(VALUE(Q1523)=0,VLOOKUP(VLOOKUP(B:B,#REF!,16,0),Rates!A:E,2,0),VLOOKUP(VALUE(Q1523),Rates!A$31:B$34,2,0)*W1523))),0)</f>
        <v/>
      </c>
      <c r="AE1523" s="121" t="str">
        <f t="shared" si="750"/>
        <v/>
      </c>
      <c r="AF1523" s="138" t="str">
        <f t="shared" si="751"/>
        <v/>
      </c>
      <c r="AG1523" s="122" t="str">
        <f t="shared" si="752"/>
        <v/>
      </c>
      <c r="AH1523" s="123" t="str">
        <f t="shared" si="753"/>
        <v/>
      </c>
      <c r="AI1523" s="139" t="str">
        <f>IF(AE:AE="","",IF(R1523="Refreshment Beverage",AK1523*(Rates!J$19/100),ROUND(SUM(AH1523*(Rates!$J$8/100)),4)))</f>
        <v/>
      </c>
      <c r="AJ1523" s="124" t="str">
        <f t="shared" si="754"/>
        <v/>
      </c>
      <c r="AK1523" s="125" t="str">
        <f t="shared" si="755"/>
        <v/>
      </c>
      <c r="AL1523" s="121" t="str">
        <f t="shared" si="756"/>
        <v/>
      </c>
      <c r="AM1523" s="138" t="str">
        <f>IF(AS1523="","",IF(R1523="Refreshment Beverage",ROUND(AS1523*Rates!K$19,4),ROUND(AO1523*(VLOOKUP(VALUE(Q1523),Rates!G$4:L$12,3,0)),4)))</f>
        <v/>
      </c>
      <c r="AN1523" s="126" t="str">
        <f>IF(AS1523="","",IF(R1523="Refreshment Beverage",AS1523*(Rates!J$19/100),MAX(AM1523,AB1523)))</f>
        <v/>
      </c>
      <c r="AO1523" s="127" t="str">
        <f t="shared" si="757"/>
        <v/>
      </c>
      <c r="AP1523" s="127" t="str">
        <f t="shared" si="758"/>
        <v/>
      </c>
      <c r="AQ1523" s="140" t="str">
        <f>IF(AS1523="","",IF(R1523="Refreshment Beverage",ROUND(SUM(VLOOKUP(Q:Q,Rates!G$15:L$19,3,0)*(AS1523-Y1523-Z1523-AA1523)),4),ROUND(SUM(Rates!$K$8*AS1523),4)))</f>
        <v/>
      </c>
      <c r="AR1523" s="139" t="str">
        <f t="shared" si="759"/>
        <v/>
      </c>
      <c r="AS1523" s="125" t="str">
        <f t="shared" si="760"/>
        <v/>
      </c>
      <c r="AT1523" s="121" t="str">
        <f t="shared" si="761"/>
        <v/>
      </c>
      <c r="AU1523" s="138" t="str">
        <f>IF(AX1523="","",IF(R1523="Refreshment Beverage",ROUND((BA1523-Y1523-Z1523-AA1523)*VLOOKUP(VALUE(Q1523),Rates!G$15:L$19,3,0),4),ROUND(AW1523*(VLOOKUP(VALUE(Q1523),Rates!G:L,3,0)),4)))</f>
        <v/>
      </c>
      <c r="AV1523" s="126" t="str">
        <f t="shared" si="762"/>
        <v/>
      </c>
      <c r="AW1523" s="127" t="str">
        <f t="shared" si="763"/>
        <v/>
      </c>
      <c r="AX1523" s="123" t="str">
        <f t="shared" si="764"/>
        <v/>
      </c>
      <c r="AY1523" s="140" t="str">
        <f>IF(AX1523="","",IF(R1523="Refreshment Beverage",ROUND(SUM(AX1523*Rates!K$19),4),ROUND(SUM(AX1523*(Rates!J$8/100)),4)))</f>
        <v/>
      </c>
      <c r="AZ1523" s="124" t="str">
        <f t="shared" si="765"/>
        <v/>
      </c>
      <c r="BA1523" s="125" t="str">
        <f t="shared" si="766"/>
        <v/>
      </c>
      <c r="BB1523" s="115"/>
      <c r="BC1523" s="143"/>
      <c r="BD1523" s="100"/>
      <c r="BE1523" s="100"/>
      <c r="BF1523" s="100"/>
      <c r="BG1523" s="100"/>
    </row>
    <row r="1524" spans="1:59" ht="12.75" customHeight="1" x14ac:dyDescent="0.2">
      <c r="A1524" s="144"/>
      <c r="B1524" s="141"/>
      <c r="C1524" s="141"/>
      <c r="D1524" s="142"/>
      <c r="E1524" s="142"/>
      <c r="F1524" s="142"/>
      <c r="G1524" s="142"/>
      <c r="H1524" s="142"/>
      <c r="I1524" s="129"/>
      <c r="J1524" s="130"/>
      <c r="K1524" s="131" t="str">
        <f t="shared" si="737"/>
        <v/>
      </c>
      <c r="L1524" s="132" t="str">
        <f t="shared" si="738"/>
        <v/>
      </c>
      <c r="M1524" s="133" t="str">
        <f t="shared" si="739"/>
        <v/>
      </c>
      <c r="N1524" s="134" t="str">
        <f>IFERROR(IF(B:B="","",IF(R1524="Beer",SUM(LOOKUP(2,1/(Rates!$B$3:$B$5&lt;=W1524)/(Rates!$C$3:$C$5&gt;=W1524),Rates!$D$3:$D$5)*(X1524/100)*W1524),IF(R1524="Refreshment Beverage",SUM(LOOKUP(2,1/(Rates!$B$7:$B$11&lt;=W1524)/(Rates!$C$7:$C$11&gt;=W1524),Rates!$D$7:$D$11)*(X1524/100)*W1524)))),"")</f>
        <v/>
      </c>
      <c r="O1524" s="134" t="str">
        <f t="shared" si="740"/>
        <v/>
      </c>
      <c r="P1524" s="116"/>
      <c r="Q1524" s="117" t="str">
        <f t="shared" si="741"/>
        <v/>
      </c>
      <c r="R1524" s="128" t="str">
        <f t="shared" si="742"/>
        <v/>
      </c>
      <c r="S1524" s="135" t="str">
        <f>IF(B1524="","",IF(R1524="Refreshment Beverage",VLOOKUP(VALUE(Q1524),Rates!G$15:L$19,2,0),VLOOKUP(VALUE(Q1524),Rates!G$4:L$12,2,0)))</f>
        <v/>
      </c>
      <c r="T1524" s="135" t="str">
        <f t="shared" si="743"/>
        <v/>
      </c>
      <c r="U1524" s="118" t="str">
        <f t="shared" si="744"/>
        <v/>
      </c>
      <c r="V1524" s="135" t="str">
        <f t="shared" si="745"/>
        <v/>
      </c>
      <c r="W1524" s="135" t="str">
        <f t="shared" si="746"/>
        <v/>
      </c>
      <c r="X1524" s="119" t="str">
        <f t="shared" si="747"/>
        <v/>
      </c>
      <c r="Y1524" s="120" t="str">
        <f>IF(B:B="","",IF(R1524="Refreshment Beverage",VLOOKUP(Q1524,Rates!G$15:L$19,6,0)*W1524,VLOOKUP(Q1524,Rates!G$4:L$12,6,0)*W1524))</f>
        <v/>
      </c>
      <c r="Z1524" s="120" t="str">
        <f t="shared" si="748"/>
        <v/>
      </c>
      <c r="AA1524" s="120" t="str">
        <f t="shared" si="749"/>
        <v/>
      </c>
      <c r="AB1524" s="136" t="str">
        <f>IF(B:B="","",IF(R1524="Refreshment Beverage","",IF(AND(R1524="Beer",Q1524=0),SUM(LOOKUP(2,1/(Rates!$B$15:$B$18&lt;=W1524)/(Rates!$C$15:$C$18&gt;=W1524),Rates!$D$15:$D$18)*W1524),VLOOKUP(VALUE(Q:Q),Rates!A:B,2,0)*W1524)))</f>
        <v/>
      </c>
      <c r="AC1524" s="136" t="str">
        <f>IF(B:B="","",IF(R1524="Refreshment Beverage","",IF(AND(R1524="Beer",Q1524=0),SUM(LOOKUP(2,1/(Rates!$B$15:$B$18&lt;=W1524)/(Rates!$C$15:$C$18&gt;=W1524),Rates!$E$15:$E$18)*W1524),VLOOKUP(VALUE(Q:Q),Rates!A:C,3,0)*W1524)))</f>
        <v/>
      </c>
      <c r="AD1524" s="137" t="str">
        <f>IFERROR(IF(B:B="","",IF(R1524="Beer","",IF(VALUE(Q1524)=0,VLOOKUP(VLOOKUP(B:B,#REF!,16,0),Rates!A:E,2,0),VLOOKUP(VALUE(Q1524),Rates!A$31:B$34,2,0)*W1524))),0)</f>
        <v/>
      </c>
      <c r="AE1524" s="121" t="str">
        <f t="shared" si="750"/>
        <v/>
      </c>
      <c r="AF1524" s="138" t="str">
        <f t="shared" si="751"/>
        <v/>
      </c>
      <c r="AG1524" s="122" t="str">
        <f t="shared" si="752"/>
        <v/>
      </c>
      <c r="AH1524" s="123" t="str">
        <f t="shared" si="753"/>
        <v/>
      </c>
      <c r="AI1524" s="139" t="str">
        <f>IF(AE:AE="","",IF(R1524="Refreshment Beverage",AK1524*(Rates!J$19/100),ROUND(SUM(AH1524*(Rates!$J$8/100)),4)))</f>
        <v/>
      </c>
      <c r="AJ1524" s="124" t="str">
        <f t="shared" si="754"/>
        <v/>
      </c>
      <c r="AK1524" s="125" t="str">
        <f t="shared" si="755"/>
        <v/>
      </c>
      <c r="AL1524" s="121" t="str">
        <f t="shared" si="756"/>
        <v/>
      </c>
      <c r="AM1524" s="138" t="str">
        <f>IF(AS1524="","",IF(R1524="Refreshment Beverage",ROUND(AS1524*Rates!K$19,4),ROUND(AO1524*(VLOOKUP(VALUE(Q1524),Rates!G$4:L$12,3,0)),4)))</f>
        <v/>
      </c>
      <c r="AN1524" s="126" t="str">
        <f>IF(AS1524="","",IF(R1524="Refreshment Beverage",AS1524*(Rates!J$19/100),MAX(AM1524,AB1524)))</f>
        <v/>
      </c>
      <c r="AO1524" s="127" t="str">
        <f t="shared" si="757"/>
        <v/>
      </c>
      <c r="AP1524" s="127" t="str">
        <f t="shared" si="758"/>
        <v/>
      </c>
      <c r="AQ1524" s="140" t="str">
        <f>IF(AS1524="","",IF(R1524="Refreshment Beverage",ROUND(SUM(VLOOKUP(Q:Q,Rates!G$15:L$19,3,0)*(AS1524-Y1524-Z1524-AA1524)),4),ROUND(SUM(Rates!$K$8*AS1524),4)))</f>
        <v/>
      </c>
      <c r="AR1524" s="139" t="str">
        <f t="shared" si="759"/>
        <v/>
      </c>
      <c r="AS1524" s="125" t="str">
        <f t="shared" si="760"/>
        <v/>
      </c>
      <c r="AT1524" s="121" t="str">
        <f t="shared" si="761"/>
        <v/>
      </c>
      <c r="AU1524" s="138" t="str">
        <f>IF(AX1524="","",IF(R1524="Refreshment Beverage",ROUND((BA1524-Y1524-Z1524-AA1524)*VLOOKUP(VALUE(Q1524),Rates!G$15:L$19,3,0),4),ROUND(AW1524*(VLOOKUP(VALUE(Q1524),Rates!G:L,3,0)),4)))</f>
        <v/>
      </c>
      <c r="AV1524" s="126" t="str">
        <f t="shared" si="762"/>
        <v/>
      </c>
      <c r="AW1524" s="127" t="str">
        <f t="shared" si="763"/>
        <v/>
      </c>
      <c r="AX1524" s="123" t="str">
        <f t="shared" si="764"/>
        <v/>
      </c>
      <c r="AY1524" s="140" t="str">
        <f>IF(AX1524="","",IF(R1524="Refreshment Beverage",ROUND(SUM(AX1524*Rates!K$19),4),ROUND(SUM(AX1524*(Rates!J$8/100)),4)))</f>
        <v/>
      </c>
      <c r="AZ1524" s="124" t="str">
        <f t="shared" si="765"/>
        <v/>
      </c>
      <c r="BA1524" s="125" t="str">
        <f t="shared" si="766"/>
        <v/>
      </c>
      <c r="BB1524" s="115"/>
      <c r="BC1524" s="143"/>
      <c r="BD1524" s="100"/>
      <c r="BE1524" s="100"/>
      <c r="BF1524" s="100"/>
      <c r="BG1524" s="100"/>
    </row>
    <row r="1525" spans="1:59" ht="12.75" customHeight="1" x14ac:dyDescent="0.2">
      <c r="A1525" s="144"/>
      <c r="B1525" s="141"/>
      <c r="C1525" s="141"/>
      <c r="D1525" s="142"/>
      <c r="E1525" s="142"/>
      <c r="F1525" s="142"/>
      <c r="G1525" s="142"/>
      <c r="H1525" s="142"/>
      <c r="I1525" s="129"/>
      <c r="J1525" s="130"/>
      <c r="K1525" s="131" t="str">
        <f t="shared" si="737"/>
        <v/>
      </c>
      <c r="L1525" s="132" t="str">
        <f t="shared" si="738"/>
        <v/>
      </c>
      <c r="M1525" s="133" t="str">
        <f t="shared" si="739"/>
        <v/>
      </c>
      <c r="N1525" s="134" t="str">
        <f>IFERROR(IF(B:B="","",IF(R1525="Beer",SUM(LOOKUP(2,1/(Rates!$B$3:$B$5&lt;=W1525)/(Rates!$C$3:$C$5&gt;=W1525),Rates!$D$3:$D$5)*(X1525/100)*W1525),IF(R1525="Refreshment Beverage",SUM(LOOKUP(2,1/(Rates!$B$7:$B$11&lt;=W1525)/(Rates!$C$7:$C$11&gt;=W1525),Rates!$D$7:$D$11)*(X1525/100)*W1525)))),"")</f>
        <v/>
      </c>
      <c r="O1525" s="134" t="str">
        <f t="shared" si="740"/>
        <v/>
      </c>
      <c r="P1525" s="116"/>
      <c r="Q1525" s="117" t="str">
        <f t="shared" si="741"/>
        <v/>
      </c>
      <c r="R1525" s="128" t="str">
        <f t="shared" si="742"/>
        <v/>
      </c>
      <c r="S1525" s="135" t="str">
        <f>IF(B1525="","",IF(R1525="Refreshment Beverage",VLOOKUP(VALUE(Q1525),Rates!G$15:L$19,2,0),VLOOKUP(VALUE(Q1525),Rates!G$4:L$12,2,0)))</f>
        <v/>
      </c>
      <c r="T1525" s="135" t="str">
        <f t="shared" si="743"/>
        <v/>
      </c>
      <c r="U1525" s="118" t="str">
        <f t="shared" si="744"/>
        <v/>
      </c>
      <c r="V1525" s="135" t="str">
        <f t="shared" si="745"/>
        <v/>
      </c>
      <c r="W1525" s="135" t="str">
        <f t="shared" si="746"/>
        <v/>
      </c>
      <c r="X1525" s="119" t="str">
        <f t="shared" si="747"/>
        <v/>
      </c>
      <c r="Y1525" s="120" t="str">
        <f>IF(B:B="","",IF(R1525="Refreshment Beverage",VLOOKUP(Q1525,Rates!G$15:L$19,6,0)*W1525,VLOOKUP(Q1525,Rates!G$4:L$12,6,0)*W1525))</f>
        <v/>
      </c>
      <c r="Z1525" s="120" t="str">
        <f t="shared" si="748"/>
        <v/>
      </c>
      <c r="AA1525" s="120" t="str">
        <f t="shared" si="749"/>
        <v/>
      </c>
      <c r="AB1525" s="136" t="str">
        <f>IF(B:B="","",IF(R1525="Refreshment Beverage","",IF(AND(R1525="Beer",Q1525=0),SUM(LOOKUP(2,1/(Rates!$B$15:$B$18&lt;=W1525)/(Rates!$C$15:$C$18&gt;=W1525),Rates!$D$15:$D$18)*W1525),VLOOKUP(VALUE(Q:Q),Rates!A:B,2,0)*W1525)))</f>
        <v/>
      </c>
      <c r="AC1525" s="136" t="str">
        <f>IF(B:B="","",IF(R1525="Refreshment Beverage","",IF(AND(R1525="Beer",Q1525=0),SUM(LOOKUP(2,1/(Rates!$B$15:$B$18&lt;=W1525)/(Rates!$C$15:$C$18&gt;=W1525),Rates!$E$15:$E$18)*W1525),VLOOKUP(VALUE(Q:Q),Rates!A:C,3,0)*W1525)))</f>
        <v/>
      </c>
      <c r="AD1525" s="137" t="str">
        <f>IFERROR(IF(B:B="","",IF(R1525="Beer","",IF(VALUE(Q1525)=0,VLOOKUP(VLOOKUP(B:B,#REF!,16,0),Rates!A:E,2,0),VLOOKUP(VALUE(Q1525),Rates!A$31:B$34,2,0)*W1525))),0)</f>
        <v/>
      </c>
      <c r="AE1525" s="121" t="str">
        <f t="shared" si="750"/>
        <v/>
      </c>
      <c r="AF1525" s="138" t="str">
        <f t="shared" si="751"/>
        <v/>
      </c>
      <c r="AG1525" s="122" t="str">
        <f t="shared" si="752"/>
        <v/>
      </c>
      <c r="AH1525" s="123" t="str">
        <f t="shared" si="753"/>
        <v/>
      </c>
      <c r="AI1525" s="139" t="str">
        <f>IF(AE:AE="","",IF(R1525="Refreshment Beverage",AK1525*(Rates!J$19/100),ROUND(SUM(AH1525*(Rates!$J$8/100)),4)))</f>
        <v/>
      </c>
      <c r="AJ1525" s="124" t="str">
        <f t="shared" si="754"/>
        <v/>
      </c>
      <c r="AK1525" s="125" t="str">
        <f t="shared" si="755"/>
        <v/>
      </c>
      <c r="AL1525" s="121" t="str">
        <f t="shared" si="756"/>
        <v/>
      </c>
      <c r="AM1525" s="138" t="str">
        <f>IF(AS1525="","",IF(R1525="Refreshment Beverage",ROUND(AS1525*Rates!K$19,4),ROUND(AO1525*(VLOOKUP(VALUE(Q1525),Rates!G$4:L$12,3,0)),4)))</f>
        <v/>
      </c>
      <c r="AN1525" s="126" t="str">
        <f>IF(AS1525="","",IF(R1525="Refreshment Beverage",AS1525*(Rates!J$19/100),MAX(AM1525,AB1525)))</f>
        <v/>
      </c>
      <c r="AO1525" s="127" t="str">
        <f t="shared" si="757"/>
        <v/>
      </c>
      <c r="AP1525" s="127" t="str">
        <f t="shared" si="758"/>
        <v/>
      </c>
      <c r="AQ1525" s="140" t="str">
        <f>IF(AS1525="","",IF(R1525="Refreshment Beverage",ROUND(SUM(VLOOKUP(Q:Q,Rates!G$15:L$19,3,0)*(AS1525-Y1525-Z1525-AA1525)),4),ROUND(SUM(Rates!$K$8*AS1525),4)))</f>
        <v/>
      </c>
      <c r="AR1525" s="139" t="str">
        <f t="shared" si="759"/>
        <v/>
      </c>
      <c r="AS1525" s="125" t="str">
        <f t="shared" si="760"/>
        <v/>
      </c>
      <c r="AT1525" s="121" t="str">
        <f t="shared" si="761"/>
        <v/>
      </c>
      <c r="AU1525" s="138" t="str">
        <f>IF(AX1525="","",IF(R1525="Refreshment Beverage",ROUND((BA1525-Y1525-Z1525-AA1525)*VLOOKUP(VALUE(Q1525),Rates!G$15:L$19,3,0),4),ROUND(AW1525*(VLOOKUP(VALUE(Q1525),Rates!G:L,3,0)),4)))</f>
        <v/>
      </c>
      <c r="AV1525" s="126" t="str">
        <f t="shared" si="762"/>
        <v/>
      </c>
      <c r="AW1525" s="127" t="str">
        <f t="shared" si="763"/>
        <v/>
      </c>
      <c r="AX1525" s="123" t="str">
        <f t="shared" si="764"/>
        <v/>
      </c>
      <c r="AY1525" s="140" t="str">
        <f>IF(AX1525="","",IF(R1525="Refreshment Beverage",ROUND(SUM(AX1525*Rates!K$19),4),ROUND(SUM(AX1525*(Rates!J$8/100)),4)))</f>
        <v/>
      </c>
      <c r="AZ1525" s="124" t="str">
        <f t="shared" si="765"/>
        <v/>
      </c>
      <c r="BA1525" s="125" t="str">
        <f t="shared" si="766"/>
        <v/>
      </c>
      <c r="BB1525" s="115"/>
      <c r="BC1525" s="143"/>
      <c r="BD1525" s="100"/>
      <c r="BE1525" s="100"/>
      <c r="BF1525" s="100"/>
      <c r="BG1525" s="100"/>
    </row>
    <row r="1526" spans="1:59" ht="12.75" customHeight="1" x14ac:dyDescent="0.2">
      <c r="A1526" s="144"/>
      <c r="B1526" s="141"/>
      <c r="C1526" s="141"/>
      <c r="D1526" s="142"/>
      <c r="E1526" s="142"/>
      <c r="F1526" s="142"/>
      <c r="G1526" s="142"/>
      <c r="H1526" s="142"/>
      <c r="I1526" s="129"/>
      <c r="J1526" s="130"/>
      <c r="K1526" s="131" t="str">
        <f t="shared" si="737"/>
        <v/>
      </c>
      <c r="L1526" s="132" t="str">
        <f t="shared" si="738"/>
        <v/>
      </c>
      <c r="M1526" s="133" t="str">
        <f t="shared" si="739"/>
        <v/>
      </c>
      <c r="N1526" s="134" t="str">
        <f>IFERROR(IF(B:B="","",IF(R1526="Beer",SUM(LOOKUP(2,1/(Rates!$B$3:$B$5&lt;=W1526)/(Rates!$C$3:$C$5&gt;=W1526),Rates!$D$3:$D$5)*(X1526/100)*W1526),IF(R1526="Refreshment Beverage",SUM(LOOKUP(2,1/(Rates!$B$7:$B$11&lt;=W1526)/(Rates!$C$7:$C$11&gt;=W1526),Rates!$D$7:$D$11)*(X1526/100)*W1526)))),"")</f>
        <v/>
      </c>
      <c r="O1526" s="134" t="str">
        <f t="shared" si="740"/>
        <v/>
      </c>
      <c r="P1526" s="116"/>
      <c r="Q1526" s="117" t="str">
        <f t="shared" si="741"/>
        <v/>
      </c>
      <c r="R1526" s="128" t="str">
        <f t="shared" si="742"/>
        <v/>
      </c>
      <c r="S1526" s="135" t="str">
        <f>IF(B1526="","",IF(R1526="Refreshment Beverage",VLOOKUP(VALUE(Q1526),Rates!G$15:L$19,2,0),VLOOKUP(VALUE(Q1526),Rates!G$4:L$12,2,0)))</f>
        <v/>
      </c>
      <c r="T1526" s="135" t="str">
        <f t="shared" si="743"/>
        <v/>
      </c>
      <c r="U1526" s="118" t="str">
        <f t="shared" si="744"/>
        <v/>
      </c>
      <c r="V1526" s="135" t="str">
        <f t="shared" si="745"/>
        <v/>
      </c>
      <c r="W1526" s="135" t="str">
        <f t="shared" si="746"/>
        <v/>
      </c>
      <c r="X1526" s="119" t="str">
        <f t="shared" si="747"/>
        <v/>
      </c>
      <c r="Y1526" s="120" t="str">
        <f>IF(B:B="","",IF(R1526="Refreshment Beverage",VLOOKUP(Q1526,Rates!G$15:L$19,6,0)*W1526,VLOOKUP(Q1526,Rates!G$4:L$12,6,0)*W1526))</f>
        <v/>
      </c>
      <c r="Z1526" s="120" t="str">
        <f t="shared" si="748"/>
        <v/>
      </c>
      <c r="AA1526" s="120" t="str">
        <f t="shared" si="749"/>
        <v/>
      </c>
      <c r="AB1526" s="136" t="str">
        <f>IF(B:B="","",IF(R1526="Refreshment Beverage","",IF(AND(R1526="Beer",Q1526=0),SUM(LOOKUP(2,1/(Rates!$B$15:$B$18&lt;=W1526)/(Rates!$C$15:$C$18&gt;=W1526),Rates!$D$15:$D$18)*W1526),VLOOKUP(VALUE(Q:Q),Rates!A:B,2,0)*W1526)))</f>
        <v/>
      </c>
      <c r="AC1526" s="136" t="str">
        <f>IF(B:B="","",IF(R1526="Refreshment Beverage","",IF(AND(R1526="Beer",Q1526=0),SUM(LOOKUP(2,1/(Rates!$B$15:$B$18&lt;=W1526)/(Rates!$C$15:$C$18&gt;=W1526),Rates!$E$15:$E$18)*W1526),VLOOKUP(VALUE(Q:Q),Rates!A:C,3,0)*W1526)))</f>
        <v/>
      </c>
      <c r="AD1526" s="137" t="str">
        <f>IFERROR(IF(B:B="","",IF(R1526="Beer","",IF(VALUE(Q1526)=0,VLOOKUP(VLOOKUP(B:B,#REF!,16,0),Rates!A:E,2,0),VLOOKUP(VALUE(Q1526),Rates!A$31:B$34,2,0)*W1526))),0)</f>
        <v/>
      </c>
      <c r="AE1526" s="121" t="str">
        <f t="shared" si="750"/>
        <v/>
      </c>
      <c r="AF1526" s="138" t="str">
        <f t="shared" si="751"/>
        <v/>
      </c>
      <c r="AG1526" s="122" t="str">
        <f t="shared" si="752"/>
        <v/>
      </c>
      <c r="AH1526" s="123" t="str">
        <f t="shared" si="753"/>
        <v/>
      </c>
      <c r="AI1526" s="139" t="str">
        <f>IF(AE:AE="","",IF(R1526="Refreshment Beverage",AK1526*(Rates!J$19/100),ROUND(SUM(AH1526*(Rates!$J$8/100)),4)))</f>
        <v/>
      </c>
      <c r="AJ1526" s="124" t="str">
        <f t="shared" si="754"/>
        <v/>
      </c>
      <c r="AK1526" s="125" t="str">
        <f t="shared" si="755"/>
        <v/>
      </c>
      <c r="AL1526" s="121" t="str">
        <f t="shared" si="756"/>
        <v/>
      </c>
      <c r="AM1526" s="138" t="str">
        <f>IF(AS1526="","",IF(R1526="Refreshment Beverage",ROUND(AS1526*Rates!K$19,4),ROUND(AO1526*(VLOOKUP(VALUE(Q1526),Rates!G$4:L$12,3,0)),4)))</f>
        <v/>
      </c>
      <c r="AN1526" s="126" t="str">
        <f>IF(AS1526="","",IF(R1526="Refreshment Beverage",AS1526*(Rates!J$19/100),MAX(AM1526,AB1526)))</f>
        <v/>
      </c>
      <c r="AO1526" s="127" t="str">
        <f t="shared" si="757"/>
        <v/>
      </c>
      <c r="AP1526" s="127" t="str">
        <f t="shared" si="758"/>
        <v/>
      </c>
      <c r="AQ1526" s="140" t="str">
        <f>IF(AS1526="","",IF(R1526="Refreshment Beverage",ROUND(SUM(VLOOKUP(Q:Q,Rates!G$15:L$19,3,0)*(AS1526-Y1526-Z1526-AA1526)),4),ROUND(SUM(Rates!$K$8*AS1526),4)))</f>
        <v/>
      </c>
      <c r="AR1526" s="139" t="str">
        <f t="shared" si="759"/>
        <v/>
      </c>
      <c r="AS1526" s="125" t="str">
        <f t="shared" si="760"/>
        <v/>
      </c>
      <c r="AT1526" s="121" t="str">
        <f t="shared" si="761"/>
        <v/>
      </c>
      <c r="AU1526" s="138" t="str">
        <f>IF(AX1526="","",IF(R1526="Refreshment Beverage",ROUND((BA1526-Y1526-Z1526-AA1526)*VLOOKUP(VALUE(Q1526),Rates!G$15:L$19,3,0),4),ROUND(AW1526*(VLOOKUP(VALUE(Q1526),Rates!G:L,3,0)),4)))</f>
        <v/>
      </c>
      <c r="AV1526" s="126" t="str">
        <f t="shared" si="762"/>
        <v/>
      </c>
      <c r="AW1526" s="127" t="str">
        <f t="shared" si="763"/>
        <v/>
      </c>
      <c r="AX1526" s="123" t="str">
        <f t="shared" si="764"/>
        <v/>
      </c>
      <c r="AY1526" s="140" t="str">
        <f>IF(AX1526="","",IF(R1526="Refreshment Beverage",ROUND(SUM(AX1526*Rates!K$19),4),ROUND(SUM(AX1526*(Rates!J$8/100)),4)))</f>
        <v/>
      </c>
      <c r="AZ1526" s="124" t="str">
        <f t="shared" si="765"/>
        <v/>
      </c>
      <c r="BA1526" s="125" t="str">
        <f t="shared" si="766"/>
        <v/>
      </c>
      <c r="BB1526" s="115"/>
      <c r="BC1526" s="143"/>
      <c r="BD1526" s="100"/>
      <c r="BE1526" s="100"/>
      <c r="BF1526" s="100"/>
      <c r="BG1526" s="100"/>
    </row>
    <row r="1527" spans="1:59" ht="12.75" customHeight="1" x14ac:dyDescent="0.2">
      <c r="A1527" s="144"/>
      <c r="B1527" s="141"/>
      <c r="C1527" s="141"/>
      <c r="D1527" s="142"/>
      <c r="E1527" s="142"/>
      <c r="F1527" s="142"/>
      <c r="G1527" s="142"/>
      <c r="H1527" s="142"/>
      <c r="I1527" s="129"/>
      <c r="J1527" s="130"/>
      <c r="K1527" s="131" t="str">
        <f t="shared" si="737"/>
        <v/>
      </c>
      <c r="L1527" s="132" t="str">
        <f t="shared" si="738"/>
        <v/>
      </c>
      <c r="M1527" s="133" t="str">
        <f t="shared" si="739"/>
        <v/>
      </c>
      <c r="N1527" s="134" t="str">
        <f>IFERROR(IF(B:B="","",IF(R1527="Beer",SUM(LOOKUP(2,1/(Rates!$B$3:$B$5&lt;=W1527)/(Rates!$C$3:$C$5&gt;=W1527),Rates!$D$3:$D$5)*(X1527/100)*W1527),IF(R1527="Refreshment Beverage",SUM(LOOKUP(2,1/(Rates!$B$7:$B$11&lt;=W1527)/(Rates!$C$7:$C$11&gt;=W1527),Rates!$D$7:$D$11)*(X1527/100)*W1527)))),"")</f>
        <v/>
      </c>
      <c r="O1527" s="134" t="str">
        <f t="shared" si="740"/>
        <v/>
      </c>
      <c r="P1527" s="116"/>
      <c r="Q1527" s="117" t="str">
        <f t="shared" si="741"/>
        <v/>
      </c>
      <c r="R1527" s="128" t="str">
        <f t="shared" si="742"/>
        <v/>
      </c>
      <c r="S1527" s="135" t="str">
        <f>IF(B1527="","",IF(R1527="Refreshment Beverage",VLOOKUP(VALUE(Q1527),Rates!G$15:L$19,2,0),VLOOKUP(VALUE(Q1527),Rates!G$4:L$12,2,0)))</f>
        <v/>
      </c>
      <c r="T1527" s="135" t="str">
        <f t="shared" si="743"/>
        <v/>
      </c>
      <c r="U1527" s="118" t="str">
        <f t="shared" si="744"/>
        <v/>
      </c>
      <c r="V1527" s="135" t="str">
        <f t="shared" si="745"/>
        <v/>
      </c>
      <c r="W1527" s="135" t="str">
        <f t="shared" si="746"/>
        <v/>
      </c>
      <c r="X1527" s="119" t="str">
        <f t="shared" si="747"/>
        <v/>
      </c>
      <c r="Y1527" s="120" t="str">
        <f>IF(B:B="","",IF(R1527="Refreshment Beverage",VLOOKUP(Q1527,Rates!G$15:L$19,6,0)*W1527,VLOOKUP(Q1527,Rates!G$4:L$12,6,0)*W1527))</f>
        <v/>
      </c>
      <c r="Z1527" s="120" t="str">
        <f t="shared" si="748"/>
        <v/>
      </c>
      <c r="AA1527" s="120" t="str">
        <f t="shared" si="749"/>
        <v/>
      </c>
      <c r="AB1527" s="136" t="str">
        <f>IF(B:B="","",IF(R1527="Refreshment Beverage","",IF(AND(R1527="Beer",Q1527=0),SUM(LOOKUP(2,1/(Rates!$B$15:$B$18&lt;=W1527)/(Rates!$C$15:$C$18&gt;=W1527),Rates!$D$15:$D$18)*W1527),VLOOKUP(VALUE(Q:Q),Rates!A:B,2,0)*W1527)))</f>
        <v/>
      </c>
      <c r="AC1527" s="136" t="str">
        <f>IF(B:B="","",IF(R1527="Refreshment Beverage","",IF(AND(R1527="Beer",Q1527=0),SUM(LOOKUP(2,1/(Rates!$B$15:$B$18&lt;=W1527)/(Rates!$C$15:$C$18&gt;=W1527),Rates!$E$15:$E$18)*W1527),VLOOKUP(VALUE(Q:Q),Rates!A:C,3,0)*W1527)))</f>
        <v/>
      </c>
      <c r="AD1527" s="137" t="str">
        <f>IFERROR(IF(B:B="","",IF(R1527="Beer","",IF(VALUE(Q1527)=0,VLOOKUP(VLOOKUP(B:B,#REF!,16,0),Rates!A:E,2,0),VLOOKUP(VALUE(Q1527),Rates!A$31:B$34,2,0)*W1527))),0)</f>
        <v/>
      </c>
      <c r="AE1527" s="121" t="str">
        <f t="shared" si="750"/>
        <v/>
      </c>
      <c r="AF1527" s="138" t="str">
        <f t="shared" si="751"/>
        <v/>
      </c>
      <c r="AG1527" s="122" t="str">
        <f t="shared" si="752"/>
        <v/>
      </c>
      <c r="AH1527" s="123" t="str">
        <f t="shared" si="753"/>
        <v/>
      </c>
      <c r="AI1527" s="139" t="str">
        <f>IF(AE:AE="","",IF(R1527="Refreshment Beverage",AK1527*(Rates!J$19/100),ROUND(SUM(AH1527*(Rates!$J$8/100)),4)))</f>
        <v/>
      </c>
      <c r="AJ1527" s="124" t="str">
        <f t="shared" si="754"/>
        <v/>
      </c>
      <c r="AK1527" s="125" t="str">
        <f t="shared" si="755"/>
        <v/>
      </c>
      <c r="AL1527" s="121" t="str">
        <f t="shared" si="756"/>
        <v/>
      </c>
      <c r="AM1527" s="138" t="str">
        <f>IF(AS1527="","",IF(R1527="Refreshment Beverage",ROUND(AS1527*Rates!K$19,4),ROUND(AO1527*(VLOOKUP(VALUE(Q1527),Rates!G$4:L$12,3,0)),4)))</f>
        <v/>
      </c>
      <c r="AN1527" s="126" t="str">
        <f>IF(AS1527="","",IF(R1527="Refreshment Beverage",AS1527*(Rates!J$19/100),MAX(AM1527,AB1527)))</f>
        <v/>
      </c>
      <c r="AO1527" s="127" t="str">
        <f t="shared" si="757"/>
        <v/>
      </c>
      <c r="AP1527" s="127" t="str">
        <f t="shared" si="758"/>
        <v/>
      </c>
      <c r="AQ1527" s="140" t="str">
        <f>IF(AS1527="","",IF(R1527="Refreshment Beverage",ROUND(SUM(VLOOKUP(Q:Q,Rates!G$15:L$19,3,0)*(AS1527-Y1527-Z1527-AA1527)),4),ROUND(SUM(Rates!$K$8*AS1527),4)))</f>
        <v/>
      </c>
      <c r="AR1527" s="139" t="str">
        <f t="shared" si="759"/>
        <v/>
      </c>
      <c r="AS1527" s="125" t="str">
        <f t="shared" si="760"/>
        <v/>
      </c>
      <c r="AT1527" s="121" t="str">
        <f t="shared" si="761"/>
        <v/>
      </c>
      <c r="AU1527" s="138" t="str">
        <f>IF(AX1527="","",IF(R1527="Refreshment Beverage",ROUND((BA1527-Y1527-Z1527-AA1527)*VLOOKUP(VALUE(Q1527),Rates!G$15:L$19,3,0),4),ROUND(AW1527*(VLOOKUP(VALUE(Q1527),Rates!G:L,3,0)),4)))</f>
        <v/>
      </c>
      <c r="AV1527" s="126" t="str">
        <f t="shared" si="762"/>
        <v/>
      </c>
      <c r="AW1527" s="127" t="str">
        <f t="shared" si="763"/>
        <v/>
      </c>
      <c r="AX1527" s="123" t="str">
        <f t="shared" si="764"/>
        <v/>
      </c>
      <c r="AY1527" s="140" t="str">
        <f>IF(AX1527="","",IF(R1527="Refreshment Beverage",ROUND(SUM(AX1527*Rates!K$19),4),ROUND(SUM(AX1527*(Rates!J$8/100)),4)))</f>
        <v/>
      </c>
      <c r="AZ1527" s="124" t="str">
        <f t="shared" si="765"/>
        <v/>
      </c>
      <c r="BA1527" s="125" t="str">
        <f t="shared" si="766"/>
        <v/>
      </c>
      <c r="BB1527" s="115"/>
      <c r="BC1527" s="143"/>
      <c r="BD1527" s="100"/>
      <c r="BE1527" s="100"/>
      <c r="BF1527" s="100"/>
      <c r="BG1527" s="100"/>
    </row>
    <row r="1528" spans="1:59" ht="12.75" customHeight="1" x14ac:dyDescent="0.2">
      <c r="A1528" s="144"/>
      <c r="B1528" s="141"/>
      <c r="C1528" s="141"/>
      <c r="D1528" s="142"/>
      <c r="E1528" s="142"/>
      <c r="F1528" s="142"/>
      <c r="G1528" s="142"/>
      <c r="H1528" s="142"/>
      <c r="I1528" s="129"/>
      <c r="J1528" s="130"/>
      <c r="K1528" s="131" t="str">
        <f t="shared" si="737"/>
        <v/>
      </c>
      <c r="L1528" s="132" t="str">
        <f t="shared" si="738"/>
        <v/>
      </c>
      <c r="M1528" s="133" t="str">
        <f t="shared" si="739"/>
        <v/>
      </c>
      <c r="N1528" s="134" t="str">
        <f>IFERROR(IF(B:B="","",IF(R1528="Beer",SUM(LOOKUP(2,1/(Rates!$B$3:$B$5&lt;=W1528)/(Rates!$C$3:$C$5&gt;=W1528),Rates!$D$3:$D$5)*(X1528/100)*W1528),IF(R1528="Refreshment Beverage",SUM(LOOKUP(2,1/(Rates!$B$7:$B$11&lt;=W1528)/(Rates!$C$7:$C$11&gt;=W1528),Rates!$D$7:$D$11)*(X1528/100)*W1528)))),"")</f>
        <v/>
      </c>
      <c r="O1528" s="134" t="str">
        <f t="shared" si="740"/>
        <v/>
      </c>
      <c r="P1528" s="116"/>
      <c r="Q1528" s="117" t="str">
        <f t="shared" si="741"/>
        <v/>
      </c>
      <c r="R1528" s="128" t="str">
        <f t="shared" si="742"/>
        <v/>
      </c>
      <c r="S1528" s="135" t="str">
        <f>IF(B1528="","",IF(R1528="Refreshment Beverage",VLOOKUP(VALUE(Q1528),Rates!G$15:L$19,2,0),VLOOKUP(VALUE(Q1528),Rates!G$4:L$12,2,0)))</f>
        <v/>
      </c>
      <c r="T1528" s="135" t="str">
        <f t="shared" si="743"/>
        <v/>
      </c>
      <c r="U1528" s="118" t="str">
        <f t="shared" si="744"/>
        <v/>
      </c>
      <c r="V1528" s="135" t="str">
        <f t="shared" si="745"/>
        <v/>
      </c>
      <c r="W1528" s="135" t="str">
        <f t="shared" si="746"/>
        <v/>
      </c>
      <c r="X1528" s="119" t="str">
        <f t="shared" si="747"/>
        <v/>
      </c>
      <c r="Y1528" s="120" t="str">
        <f>IF(B:B="","",IF(R1528="Refreshment Beverage",VLOOKUP(Q1528,Rates!G$15:L$19,6,0)*W1528,VLOOKUP(Q1528,Rates!G$4:L$12,6,0)*W1528))</f>
        <v/>
      </c>
      <c r="Z1528" s="120" t="str">
        <f t="shared" si="748"/>
        <v/>
      </c>
      <c r="AA1528" s="120" t="str">
        <f t="shared" si="749"/>
        <v/>
      </c>
      <c r="AB1528" s="136" t="str">
        <f>IF(B:B="","",IF(R1528="Refreshment Beverage","",IF(AND(R1528="Beer",Q1528=0),SUM(LOOKUP(2,1/(Rates!$B$15:$B$18&lt;=W1528)/(Rates!$C$15:$C$18&gt;=W1528),Rates!$D$15:$D$18)*W1528),VLOOKUP(VALUE(Q:Q),Rates!A:B,2,0)*W1528)))</f>
        <v/>
      </c>
      <c r="AC1528" s="136" t="str">
        <f>IF(B:B="","",IF(R1528="Refreshment Beverage","",IF(AND(R1528="Beer",Q1528=0),SUM(LOOKUP(2,1/(Rates!$B$15:$B$18&lt;=W1528)/(Rates!$C$15:$C$18&gt;=W1528),Rates!$E$15:$E$18)*W1528),VLOOKUP(VALUE(Q:Q),Rates!A:C,3,0)*W1528)))</f>
        <v/>
      </c>
      <c r="AD1528" s="137" t="str">
        <f>IFERROR(IF(B:B="","",IF(R1528="Beer","",IF(VALUE(Q1528)=0,VLOOKUP(VLOOKUP(B:B,#REF!,16,0),Rates!A:E,2,0),VLOOKUP(VALUE(Q1528),Rates!A$31:B$34,2,0)*W1528))),0)</f>
        <v/>
      </c>
      <c r="AE1528" s="121" t="str">
        <f t="shared" si="750"/>
        <v/>
      </c>
      <c r="AF1528" s="138" t="str">
        <f t="shared" si="751"/>
        <v/>
      </c>
      <c r="AG1528" s="122" t="str">
        <f t="shared" si="752"/>
        <v/>
      </c>
      <c r="AH1528" s="123" t="str">
        <f t="shared" si="753"/>
        <v/>
      </c>
      <c r="AI1528" s="139" t="str">
        <f>IF(AE:AE="","",IF(R1528="Refreshment Beverage",AK1528*(Rates!J$19/100),ROUND(SUM(AH1528*(Rates!$J$8/100)),4)))</f>
        <v/>
      </c>
      <c r="AJ1528" s="124" t="str">
        <f t="shared" si="754"/>
        <v/>
      </c>
      <c r="AK1528" s="125" t="str">
        <f t="shared" si="755"/>
        <v/>
      </c>
      <c r="AL1528" s="121" t="str">
        <f t="shared" si="756"/>
        <v/>
      </c>
      <c r="AM1528" s="138" t="str">
        <f>IF(AS1528="","",IF(R1528="Refreshment Beverage",ROUND(AS1528*Rates!K$19,4),ROUND(AO1528*(VLOOKUP(VALUE(Q1528),Rates!G$4:L$12,3,0)),4)))</f>
        <v/>
      </c>
      <c r="AN1528" s="126" t="str">
        <f>IF(AS1528="","",IF(R1528="Refreshment Beverage",AS1528*(Rates!J$19/100),MAX(AM1528,AB1528)))</f>
        <v/>
      </c>
      <c r="AO1528" s="127" t="str">
        <f t="shared" si="757"/>
        <v/>
      </c>
      <c r="AP1528" s="127" t="str">
        <f t="shared" si="758"/>
        <v/>
      </c>
      <c r="AQ1528" s="140" t="str">
        <f>IF(AS1528="","",IF(R1528="Refreshment Beverage",ROUND(SUM(VLOOKUP(Q:Q,Rates!G$15:L$19,3,0)*(AS1528-Y1528-Z1528-AA1528)),4),ROUND(SUM(Rates!$K$8*AS1528),4)))</f>
        <v/>
      </c>
      <c r="AR1528" s="139" t="str">
        <f t="shared" si="759"/>
        <v/>
      </c>
      <c r="AS1528" s="125" t="str">
        <f t="shared" si="760"/>
        <v/>
      </c>
      <c r="AT1528" s="121" t="str">
        <f t="shared" si="761"/>
        <v/>
      </c>
      <c r="AU1528" s="138" t="str">
        <f>IF(AX1528="","",IF(R1528="Refreshment Beverage",ROUND((BA1528-Y1528-Z1528-AA1528)*VLOOKUP(VALUE(Q1528),Rates!G$15:L$19,3,0),4),ROUND(AW1528*(VLOOKUP(VALUE(Q1528),Rates!G:L,3,0)),4)))</f>
        <v/>
      </c>
      <c r="AV1528" s="126" t="str">
        <f t="shared" si="762"/>
        <v/>
      </c>
      <c r="AW1528" s="127" t="str">
        <f t="shared" si="763"/>
        <v/>
      </c>
      <c r="AX1528" s="123" t="str">
        <f t="shared" si="764"/>
        <v/>
      </c>
      <c r="AY1528" s="140" t="str">
        <f>IF(AX1528="","",IF(R1528="Refreshment Beverage",ROUND(SUM(AX1528*Rates!K$19),4),ROUND(SUM(AX1528*(Rates!J$8/100)),4)))</f>
        <v/>
      </c>
      <c r="AZ1528" s="124" t="str">
        <f t="shared" si="765"/>
        <v/>
      </c>
      <c r="BA1528" s="125" t="str">
        <f t="shared" si="766"/>
        <v/>
      </c>
      <c r="BB1528" s="115"/>
      <c r="BC1528" s="143"/>
      <c r="BD1528" s="100"/>
      <c r="BE1528" s="100"/>
      <c r="BF1528" s="100"/>
      <c r="BG1528" s="100"/>
    </row>
    <row r="1529" spans="1:59" ht="12.75" customHeight="1" x14ac:dyDescent="0.2">
      <c r="A1529" s="144"/>
      <c r="B1529" s="141"/>
      <c r="C1529" s="141"/>
      <c r="D1529" s="142"/>
      <c r="E1529" s="142"/>
      <c r="F1529" s="142"/>
      <c r="G1529" s="142"/>
      <c r="H1529" s="142"/>
      <c r="I1529" s="129"/>
      <c r="J1529" s="130"/>
      <c r="K1529" s="131" t="str">
        <f t="shared" si="737"/>
        <v/>
      </c>
      <c r="L1529" s="132" t="str">
        <f t="shared" si="738"/>
        <v/>
      </c>
      <c r="M1529" s="133" t="str">
        <f t="shared" si="739"/>
        <v/>
      </c>
      <c r="N1529" s="134" t="str">
        <f>IFERROR(IF(B:B="","",IF(R1529="Beer",SUM(LOOKUP(2,1/(Rates!$B$3:$B$5&lt;=W1529)/(Rates!$C$3:$C$5&gt;=W1529),Rates!$D$3:$D$5)*(X1529/100)*W1529),IF(R1529="Refreshment Beverage",SUM(LOOKUP(2,1/(Rates!$B$7:$B$11&lt;=W1529)/(Rates!$C$7:$C$11&gt;=W1529),Rates!$D$7:$D$11)*(X1529/100)*W1529)))),"")</f>
        <v/>
      </c>
      <c r="O1529" s="134" t="str">
        <f t="shared" si="740"/>
        <v/>
      </c>
      <c r="P1529" s="116"/>
      <c r="Q1529" s="117" t="str">
        <f t="shared" si="741"/>
        <v/>
      </c>
      <c r="R1529" s="128" t="str">
        <f t="shared" si="742"/>
        <v/>
      </c>
      <c r="S1529" s="135" t="str">
        <f>IF(B1529="","",IF(R1529="Refreshment Beverage",VLOOKUP(VALUE(Q1529),Rates!G$15:L$19,2,0),VLOOKUP(VALUE(Q1529),Rates!G$4:L$12,2,0)))</f>
        <v/>
      </c>
      <c r="T1529" s="135" t="str">
        <f t="shared" si="743"/>
        <v/>
      </c>
      <c r="U1529" s="118" t="str">
        <f t="shared" si="744"/>
        <v/>
      </c>
      <c r="V1529" s="135" t="str">
        <f t="shared" si="745"/>
        <v/>
      </c>
      <c r="W1529" s="135" t="str">
        <f t="shared" si="746"/>
        <v/>
      </c>
      <c r="X1529" s="119" t="str">
        <f t="shared" si="747"/>
        <v/>
      </c>
      <c r="Y1529" s="120" t="str">
        <f>IF(B:B="","",IF(R1529="Refreshment Beverage",VLOOKUP(Q1529,Rates!G$15:L$19,6,0)*W1529,VLOOKUP(Q1529,Rates!G$4:L$12,6,0)*W1529))</f>
        <v/>
      </c>
      <c r="Z1529" s="120" t="str">
        <f t="shared" si="748"/>
        <v/>
      </c>
      <c r="AA1529" s="120" t="str">
        <f t="shared" si="749"/>
        <v/>
      </c>
      <c r="AB1529" s="136" t="str">
        <f>IF(B:B="","",IF(R1529="Refreshment Beverage","",IF(AND(R1529="Beer",Q1529=0),SUM(LOOKUP(2,1/(Rates!$B$15:$B$18&lt;=W1529)/(Rates!$C$15:$C$18&gt;=W1529),Rates!$D$15:$D$18)*W1529),VLOOKUP(VALUE(Q:Q),Rates!A:B,2,0)*W1529)))</f>
        <v/>
      </c>
      <c r="AC1529" s="136" t="str">
        <f>IF(B:B="","",IF(R1529="Refreshment Beverage","",IF(AND(R1529="Beer",Q1529=0),SUM(LOOKUP(2,1/(Rates!$B$15:$B$18&lt;=W1529)/(Rates!$C$15:$C$18&gt;=W1529),Rates!$E$15:$E$18)*W1529),VLOOKUP(VALUE(Q:Q),Rates!A:C,3,0)*W1529)))</f>
        <v/>
      </c>
      <c r="AD1529" s="137" t="str">
        <f>IFERROR(IF(B:B="","",IF(R1529="Beer","",IF(VALUE(Q1529)=0,VLOOKUP(VLOOKUP(B:B,#REF!,16,0),Rates!A:E,2,0),VLOOKUP(VALUE(Q1529),Rates!A$31:B$34,2,0)*W1529))),0)</f>
        <v/>
      </c>
      <c r="AE1529" s="121" t="str">
        <f t="shared" si="750"/>
        <v/>
      </c>
      <c r="AF1529" s="138" t="str">
        <f t="shared" si="751"/>
        <v/>
      </c>
      <c r="AG1529" s="122" t="str">
        <f t="shared" si="752"/>
        <v/>
      </c>
      <c r="AH1529" s="123" t="str">
        <f t="shared" si="753"/>
        <v/>
      </c>
      <c r="AI1529" s="139" t="str">
        <f>IF(AE:AE="","",IF(R1529="Refreshment Beverage",AK1529*(Rates!J$19/100),ROUND(SUM(AH1529*(Rates!$J$8/100)),4)))</f>
        <v/>
      </c>
      <c r="AJ1529" s="124" t="str">
        <f t="shared" si="754"/>
        <v/>
      </c>
      <c r="AK1529" s="125" t="str">
        <f t="shared" si="755"/>
        <v/>
      </c>
      <c r="AL1529" s="121" t="str">
        <f t="shared" si="756"/>
        <v/>
      </c>
      <c r="AM1529" s="138" t="str">
        <f>IF(AS1529="","",IF(R1529="Refreshment Beverage",ROUND(AS1529*Rates!K$19,4),ROUND(AO1529*(VLOOKUP(VALUE(Q1529),Rates!G$4:L$12,3,0)),4)))</f>
        <v/>
      </c>
      <c r="AN1529" s="126" t="str">
        <f>IF(AS1529="","",IF(R1529="Refreshment Beverage",AS1529*(Rates!J$19/100),MAX(AM1529,AB1529)))</f>
        <v/>
      </c>
      <c r="AO1529" s="127" t="str">
        <f t="shared" si="757"/>
        <v/>
      </c>
      <c r="AP1529" s="127" t="str">
        <f t="shared" si="758"/>
        <v/>
      </c>
      <c r="AQ1529" s="140" t="str">
        <f>IF(AS1529="","",IF(R1529="Refreshment Beverage",ROUND(SUM(VLOOKUP(Q:Q,Rates!G$15:L$19,3,0)*(AS1529-Y1529-Z1529-AA1529)),4),ROUND(SUM(Rates!$K$8*AS1529),4)))</f>
        <v/>
      </c>
      <c r="AR1529" s="139" t="str">
        <f t="shared" si="759"/>
        <v/>
      </c>
      <c r="AS1529" s="125" t="str">
        <f t="shared" si="760"/>
        <v/>
      </c>
      <c r="AT1529" s="121" t="str">
        <f t="shared" si="761"/>
        <v/>
      </c>
      <c r="AU1529" s="138" t="str">
        <f>IF(AX1529="","",IF(R1529="Refreshment Beverage",ROUND((BA1529-Y1529-Z1529-AA1529)*VLOOKUP(VALUE(Q1529),Rates!G$15:L$19,3,0),4),ROUND(AW1529*(VLOOKUP(VALUE(Q1529),Rates!G:L,3,0)),4)))</f>
        <v/>
      </c>
      <c r="AV1529" s="126" t="str">
        <f t="shared" si="762"/>
        <v/>
      </c>
      <c r="AW1529" s="127" t="str">
        <f t="shared" si="763"/>
        <v/>
      </c>
      <c r="AX1529" s="123" t="str">
        <f t="shared" si="764"/>
        <v/>
      </c>
      <c r="AY1529" s="140" t="str">
        <f>IF(AX1529="","",IF(R1529="Refreshment Beverage",ROUND(SUM(AX1529*Rates!K$19),4),ROUND(SUM(AX1529*(Rates!J$8/100)),4)))</f>
        <v/>
      </c>
      <c r="AZ1529" s="124" t="str">
        <f t="shared" si="765"/>
        <v/>
      </c>
      <c r="BA1529" s="125" t="str">
        <f t="shared" si="766"/>
        <v/>
      </c>
      <c r="BB1529" s="115"/>
      <c r="BC1529" s="143"/>
      <c r="BD1529" s="100"/>
      <c r="BE1529" s="100"/>
      <c r="BF1529" s="100"/>
      <c r="BG1529" s="100"/>
    </row>
    <row r="1530" spans="1:59" ht="12.75" customHeight="1" x14ac:dyDescent="0.2">
      <c r="A1530" s="144"/>
      <c r="B1530" s="141"/>
      <c r="C1530" s="141"/>
      <c r="D1530" s="142"/>
      <c r="E1530" s="142"/>
      <c r="F1530" s="142"/>
      <c r="G1530" s="142"/>
      <c r="H1530" s="142"/>
      <c r="I1530" s="129"/>
      <c r="J1530" s="130"/>
      <c r="K1530" s="131" t="str">
        <f t="shared" si="737"/>
        <v/>
      </c>
      <c r="L1530" s="132" t="str">
        <f t="shared" si="738"/>
        <v/>
      </c>
      <c r="M1530" s="133" t="str">
        <f t="shared" si="739"/>
        <v/>
      </c>
      <c r="N1530" s="134" t="str">
        <f>IFERROR(IF(B:B="","",IF(R1530="Beer",SUM(LOOKUP(2,1/(Rates!$B$3:$B$5&lt;=W1530)/(Rates!$C$3:$C$5&gt;=W1530),Rates!$D$3:$D$5)*(X1530/100)*W1530),IF(R1530="Refreshment Beverage",SUM(LOOKUP(2,1/(Rates!$B$7:$B$11&lt;=W1530)/(Rates!$C$7:$C$11&gt;=W1530),Rates!$D$7:$D$11)*(X1530/100)*W1530)))),"")</f>
        <v/>
      </c>
      <c r="O1530" s="134" t="str">
        <f t="shared" si="740"/>
        <v/>
      </c>
      <c r="P1530" s="116"/>
      <c r="Q1530" s="117" t="str">
        <f t="shared" si="741"/>
        <v/>
      </c>
      <c r="R1530" s="128" t="str">
        <f t="shared" si="742"/>
        <v/>
      </c>
      <c r="S1530" s="135" t="str">
        <f>IF(B1530="","",IF(R1530="Refreshment Beverage",VLOOKUP(VALUE(Q1530),Rates!G$15:L$19,2,0),VLOOKUP(VALUE(Q1530),Rates!G$4:L$12,2,0)))</f>
        <v/>
      </c>
      <c r="T1530" s="135" t="str">
        <f t="shared" si="743"/>
        <v/>
      </c>
      <c r="U1530" s="118" t="str">
        <f t="shared" si="744"/>
        <v/>
      </c>
      <c r="V1530" s="135" t="str">
        <f t="shared" si="745"/>
        <v/>
      </c>
      <c r="W1530" s="135" t="str">
        <f t="shared" si="746"/>
        <v/>
      </c>
      <c r="X1530" s="119" t="str">
        <f t="shared" si="747"/>
        <v/>
      </c>
      <c r="Y1530" s="120" t="str">
        <f>IF(B:B="","",IF(R1530="Refreshment Beverage",VLOOKUP(Q1530,Rates!G$15:L$19,6,0)*W1530,VLOOKUP(Q1530,Rates!G$4:L$12,6,0)*W1530))</f>
        <v/>
      </c>
      <c r="Z1530" s="120" t="str">
        <f t="shared" si="748"/>
        <v/>
      </c>
      <c r="AA1530" s="120" t="str">
        <f t="shared" si="749"/>
        <v/>
      </c>
      <c r="AB1530" s="136" t="str">
        <f>IF(B:B="","",IF(R1530="Refreshment Beverage","",IF(AND(R1530="Beer",Q1530=0),SUM(LOOKUP(2,1/(Rates!$B$15:$B$18&lt;=W1530)/(Rates!$C$15:$C$18&gt;=W1530),Rates!$D$15:$D$18)*W1530),VLOOKUP(VALUE(Q:Q),Rates!A:B,2,0)*W1530)))</f>
        <v/>
      </c>
      <c r="AC1530" s="136" t="str">
        <f>IF(B:B="","",IF(R1530="Refreshment Beverage","",IF(AND(R1530="Beer",Q1530=0),SUM(LOOKUP(2,1/(Rates!$B$15:$B$18&lt;=W1530)/(Rates!$C$15:$C$18&gt;=W1530),Rates!$E$15:$E$18)*W1530),VLOOKUP(VALUE(Q:Q),Rates!A:C,3,0)*W1530)))</f>
        <v/>
      </c>
      <c r="AD1530" s="137" t="str">
        <f>IFERROR(IF(B:B="","",IF(R1530="Beer","",IF(VALUE(Q1530)=0,VLOOKUP(VLOOKUP(B:B,#REF!,16,0),Rates!A:E,2,0),VLOOKUP(VALUE(Q1530),Rates!A$31:B$34,2,0)*W1530))),0)</f>
        <v/>
      </c>
      <c r="AE1530" s="121" t="str">
        <f t="shared" si="750"/>
        <v/>
      </c>
      <c r="AF1530" s="138" t="str">
        <f t="shared" si="751"/>
        <v/>
      </c>
      <c r="AG1530" s="122" t="str">
        <f t="shared" si="752"/>
        <v/>
      </c>
      <c r="AH1530" s="123" t="str">
        <f t="shared" si="753"/>
        <v/>
      </c>
      <c r="AI1530" s="139" t="str">
        <f>IF(AE:AE="","",IF(R1530="Refreshment Beverage",AK1530*(Rates!J$19/100),ROUND(SUM(AH1530*(Rates!$J$8/100)),4)))</f>
        <v/>
      </c>
      <c r="AJ1530" s="124" t="str">
        <f t="shared" si="754"/>
        <v/>
      </c>
      <c r="AK1530" s="125" t="str">
        <f t="shared" si="755"/>
        <v/>
      </c>
      <c r="AL1530" s="121" t="str">
        <f t="shared" si="756"/>
        <v/>
      </c>
      <c r="AM1530" s="138" t="str">
        <f>IF(AS1530="","",IF(R1530="Refreshment Beverage",ROUND(AS1530*Rates!K$19,4),ROUND(AO1530*(VLOOKUP(VALUE(Q1530),Rates!G$4:L$12,3,0)),4)))</f>
        <v/>
      </c>
      <c r="AN1530" s="126" t="str">
        <f>IF(AS1530="","",IF(R1530="Refreshment Beverage",AS1530*(Rates!J$19/100),MAX(AM1530,AB1530)))</f>
        <v/>
      </c>
      <c r="AO1530" s="127" t="str">
        <f t="shared" si="757"/>
        <v/>
      </c>
      <c r="AP1530" s="127" t="str">
        <f t="shared" si="758"/>
        <v/>
      </c>
      <c r="AQ1530" s="140" t="str">
        <f>IF(AS1530="","",IF(R1530="Refreshment Beverage",ROUND(SUM(VLOOKUP(Q:Q,Rates!G$15:L$19,3,0)*(AS1530-Y1530-Z1530-AA1530)),4),ROUND(SUM(Rates!$K$8*AS1530),4)))</f>
        <v/>
      </c>
      <c r="AR1530" s="139" t="str">
        <f t="shared" si="759"/>
        <v/>
      </c>
      <c r="AS1530" s="125" t="str">
        <f t="shared" si="760"/>
        <v/>
      </c>
      <c r="AT1530" s="121" t="str">
        <f t="shared" si="761"/>
        <v/>
      </c>
      <c r="AU1530" s="138" t="str">
        <f>IF(AX1530="","",IF(R1530="Refreshment Beverage",ROUND((BA1530-Y1530-Z1530-AA1530)*VLOOKUP(VALUE(Q1530),Rates!G$15:L$19,3,0),4),ROUND(AW1530*(VLOOKUP(VALUE(Q1530),Rates!G:L,3,0)),4)))</f>
        <v/>
      </c>
      <c r="AV1530" s="126" t="str">
        <f t="shared" si="762"/>
        <v/>
      </c>
      <c r="AW1530" s="127" t="str">
        <f t="shared" si="763"/>
        <v/>
      </c>
      <c r="AX1530" s="123" t="str">
        <f t="shared" si="764"/>
        <v/>
      </c>
      <c r="AY1530" s="140" t="str">
        <f>IF(AX1530="","",IF(R1530="Refreshment Beverage",ROUND(SUM(AX1530*Rates!K$19),4),ROUND(SUM(AX1530*(Rates!J$8/100)),4)))</f>
        <v/>
      </c>
      <c r="AZ1530" s="124" t="str">
        <f t="shared" si="765"/>
        <v/>
      </c>
      <c r="BA1530" s="125" t="str">
        <f t="shared" si="766"/>
        <v/>
      </c>
      <c r="BB1530" s="115"/>
      <c r="BC1530" s="143"/>
      <c r="BD1530" s="100"/>
      <c r="BE1530" s="100"/>
      <c r="BF1530" s="100"/>
      <c r="BG1530" s="100"/>
    </row>
    <row r="1531" spans="1:59" ht="12.75" customHeight="1" x14ac:dyDescent="0.2">
      <c r="A1531" s="144"/>
      <c r="B1531" s="141"/>
      <c r="C1531" s="141"/>
      <c r="D1531" s="142"/>
      <c r="E1531" s="142"/>
      <c r="F1531" s="142"/>
      <c r="G1531" s="142"/>
      <c r="H1531" s="142"/>
      <c r="I1531" s="129"/>
      <c r="J1531" s="130"/>
      <c r="K1531" s="131" t="str">
        <f t="shared" si="737"/>
        <v/>
      </c>
      <c r="L1531" s="132" t="str">
        <f t="shared" si="738"/>
        <v/>
      </c>
      <c r="M1531" s="133" t="str">
        <f t="shared" si="739"/>
        <v/>
      </c>
      <c r="N1531" s="134" t="str">
        <f>IFERROR(IF(B:B="","",IF(R1531="Beer",SUM(LOOKUP(2,1/(Rates!$B$3:$B$5&lt;=W1531)/(Rates!$C$3:$C$5&gt;=W1531),Rates!$D$3:$D$5)*(X1531/100)*W1531),IF(R1531="Refreshment Beverage",SUM(LOOKUP(2,1/(Rates!$B$7:$B$11&lt;=W1531)/(Rates!$C$7:$C$11&gt;=W1531),Rates!$D$7:$D$11)*(X1531/100)*W1531)))),"")</f>
        <v/>
      </c>
      <c r="O1531" s="134" t="str">
        <f t="shared" si="740"/>
        <v/>
      </c>
      <c r="P1531" s="116"/>
      <c r="Q1531" s="117" t="str">
        <f t="shared" si="741"/>
        <v/>
      </c>
      <c r="R1531" s="128" t="str">
        <f t="shared" si="742"/>
        <v/>
      </c>
      <c r="S1531" s="135" t="str">
        <f>IF(B1531="","",IF(R1531="Refreshment Beverage",VLOOKUP(VALUE(Q1531),Rates!G$15:L$19,2,0),VLOOKUP(VALUE(Q1531),Rates!G$4:L$12,2,0)))</f>
        <v/>
      </c>
      <c r="T1531" s="135" t="str">
        <f t="shared" si="743"/>
        <v/>
      </c>
      <c r="U1531" s="118" t="str">
        <f t="shared" si="744"/>
        <v/>
      </c>
      <c r="V1531" s="135" t="str">
        <f t="shared" si="745"/>
        <v/>
      </c>
      <c r="W1531" s="135" t="str">
        <f t="shared" si="746"/>
        <v/>
      </c>
      <c r="X1531" s="119" t="str">
        <f t="shared" si="747"/>
        <v/>
      </c>
      <c r="Y1531" s="120" t="str">
        <f>IF(B:B="","",IF(R1531="Refreshment Beverage",VLOOKUP(Q1531,Rates!G$15:L$19,6,0)*W1531,VLOOKUP(Q1531,Rates!G$4:L$12,6,0)*W1531))</f>
        <v/>
      </c>
      <c r="Z1531" s="120" t="str">
        <f t="shared" si="748"/>
        <v/>
      </c>
      <c r="AA1531" s="120" t="str">
        <f t="shared" si="749"/>
        <v/>
      </c>
      <c r="AB1531" s="136" t="str">
        <f>IF(B:B="","",IF(R1531="Refreshment Beverage","",IF(AND(R1531="Beer",Q1531=0),SUM(LOOKUP(2,1/(Rates!$B$15:$B$18&lt;=W1531)/(Rates!$C$15:$C$18&gt;=W1531),Rates!$D$15:$D$18)*W1531),VLOOKUP(VALUE(Q:Q),Rates!A:B,2,0)*W1531)))</f>
        <v/>
      </c>
      <c r="AC1531" s="136" t="str">
        <f>IF(B:B="","",IF(R1531="Refreshment Beverage","",IF(AND(R1531="Beer",Q1531=0),SUM(LOOKUP(2,1/(Rates!$B$15:$B$18&lt;=W1531)/(Rates!$C$15:$C$18&gt;=W1531),Rates!$E$15:$E$18)*W1531),VLOOKUP(VALUE(Q:Q),Rates!A:C,3,0)*W1531)))</f>
        <v/>
      </c>
      <c r="AD1531" s="137" t="str">
        <f>IFERROR(IF(B:B="","",IF(R1531="Beer","",IF(VALUE(Q1531)=0,VLOOKUP(VLOOKUP(B:B,#REF!,16,0),Rates!A:E,2,0),VLOOKUP(VALUE(Q1531),Rates!A$31:B$34,2,0)*W1531))),0)</f>
        <v/>
      </c>
      <c r="AE1531" s="121" t="str">
        <f t="shared" si="750"/>
        <v/>
      </c>
      <c r="AF1531" s="138" t="str">
        <f t="shared" si="751"/>
        <v/>
      </c>
      <c r="AG1531" s="122" t="str">
        <f t="shared" si="752"/>
        <v/>
      </c>
      <c r="AH1531" s="123" t="str">
        <f t="shared" si="753"/>
        <v/>
      </c>
      <c r="AI1531" s="139" t="str">
        <f>IF(AE:AE="","",IF(R1531="Refreshment Beverage",AK1531*(Rates!J$19/100),ROUND(SUM(AH1531*(Rates!$J$8/100)),4)))</f>
        <v/>
      </c>
      <c r="AJ1531" s="124" t="str">
        <f t="shared" si="754"/>
        <v/>
      </c>
      <c r="AK1531" s="125" t="str">
        <f t="shared" si="755"/>
        <v/>
      </c>
      <c r="AL1531" s="121" t="str">
        <f t="shared" si="756"/>
        <v/>
      </c>
      <c r="AM1531" s="138" t="str">
        <f>IF(AS1531="","",IF(R1531="Refreshment Beverage",ROUND(AS1531*Rates!K$19,4),ROUND(AO1531*(VLOOKUP(VALUE(Q1531),Rates!G$4:L$12,3,0)),4)))</f>
        <v/>
      </c>
      <c r="AN1531" s="126" t="str">
        <f>IF(AS1531="","",IF(R1531="Refreshment Beverage",AS1531*(Rates!J$19/100),MAX(AM1531,AB1531)))</f>
        <v/>
      </c>
      <c r="AO1531" s="127" t="str">
        <f t="shared" si="757"/>
        <v/>
      </c>
      <c r="AP1531" s="127" t="str">
        <f t="shared" si="758"/>
        <v/>
      </c>
      <c r="AQ1531" s="140" t="str">
        <f>IF(AS1531="","",IF(R1531="Refreshment Beverage",ROUND(SUM(VLOOKUP(Q:Q,Rates!G$15:L$19,3,0)*(AS1531-Y1531-Z1531-AA1531)),4),ROUND(SUM(Rates!$K$8*AS1531),4)))</f>
        <v/>
      </c>
      <c r="AR1531" s="139" t="str">
        <f t="shared" si="759"/>
        <v/>
      </c>
      <c r="AS1531" s="125" t="str">
        <f t="shared" si="760"/>
        <v/>
      </c>
      <c r="AT1531" s="121" t="str">
        <f t="shared" si="761"/>
        <v/>
      </c>
      <c r="AU1531" s="138" t="str">
        <f>IF(AX1531="","",IF(R1531="Refreshment Beverage",ROUND((BA1531-Y1531-Z1531-AA1531)*VLOOKUP(VALUE(Q1531),Rates!G$15:L$19,3,0),4),ROUND(AW1531*(VLOOKUP(VALUE(Q1531),Rates!G:L,3,0)),4)))</f>
        <v/>
      </c>
      <c r="AV1531" s="126" t="str">
        <f t="shared" si="762"/>
        <v/>
      </c>
      <c r="AW1531" s="127" t="str">
        <f t="shared" si="763"/>
        <v/>
      </c>
      <c r="AX1531" s="123" t="str">
        <f t="shared" si="764"/>
        <v/>
      </c>
      <c r="AY1531" s="140" t="str">
        <f>IF(AX1531="","",IF(R1531="Refreshment Beverage",ROUND(SUM(AX1531*Rates!K$19),4),ROUND(SUM(AX1531*(Rates!J$8/100)),4)))</f>
        <v/>
      </c>
      <c r="AZ1531" s="124" t="str">
        <f t="shared" si="765"/>
        <v/>
      </c>
      <c r="BA1531" s="125" t="str">
        <f t="shared" si="766"/>
        <v/>
      </c>
      <c r="BB1531" s="115"/>
      <c r="BC1531" s="143"/>
      <c r="BD1531" s="100"/>
      <c r="BE1531" s="100"/>
      <c r="BF1531" s="100"/>
      <c r="BG1531" s="100"/>
    </row>
    <row r="1532" spans="1:59" ht="12.75" customHeight="1" x14ac:dyDescent="0.2">
      <c r="A1532" s="144"/>
      <c r="B1532" s="141"/>
      <c r="C1532" s="141"/>
      <c r="D1532" s="142"/>
      <c r="E1532" s="142"/>
      <c r="F1532" s="142"/>
      <c r="G1532" s="142"/>
      <c r="H1532" s="142"/>
      <c r="I1532" s="129"/>
      <c r="J1532" s="130"/>
      <c r="K1532" s="131" t="str">
        <f t="shared" si="737"/>
        <v/>
      </c>
      <c r="L1532" s="132" t="str">
        <f t="shared" si="738"/>
        <v/>
      </c>
      <c r="M1532" s="133" t="str">
        <f t="shared" si="739"/>
        <v/>
      </c>
      <c r="N1532" s="134" t="str">
        <f>IFERROR(IF(B:B="","",IF(R1532="Beer",SUM(LOOKUP(2,1/(Rates!$B$3:$B$5&lt;=W1532)/(Rates!$C$3:$C$5&gt;=W1532),Rates!$D$3:$D$5)*(X1532/100)*W1532),IF(R1532="Refreshment Beverage",SUM(LOOKUP(2,1/(Rates!$B$7:$B$11&lt;=W1532)/(Rates!$C$7:$C$11&gt;=W1532),Rates!$D$7:$D$11)*(X1532/100)*W1532)))),"")</f>
        <v/>
      </c>
      <c r="O1532" s="134" t="str">
        <f t="shared" si="740"/>
        <v/>
      </c>
      <c r="P1532" s="116"/>
      <c r="Q1532" s="117" t="str">
        <f t="shared" si="741"/>
        <v/>
      </c>
      <c r="R1532" s="128" t="str">
        <f t="shared" si="742"/>
        <v/>
      </c>
      <c r="S1532" s="135" t="str">
        <f>IF(B1532="","",IF(R1532="Refreshment Beverage",VLOOKUP(VALUE(Q1532),Rates!G$15:L$19,2,0),VLOOKUP(VALUE(Q1532),Rates!G$4:L$12,2,0)))</f>
        <v/>
      </c>
      <c r="T1532" s="135" t="str">
        <f t="shared" si="743"/>
        <v/>
      </c>
      <c r="U1532" s="118" t="str">
        <f t="shared" si="744"/>
        <v/>
      </c>
      <c r="V1532" s="135" t="str">
        <f t="shared" si="745"/>
        <v/>
      </c>
      <c r="W1532" s="135" t="str">
        <f t="shared" si="746"/>
        <v/>
      </c>
      <c r="X1532" s="119" t="str">
        <f t="shared" si="747"/>
        <v/>
      </c>
      <c r="Y1532" s="120" t="str">
        <f>IF(B:B="","",IF(R1532="Refreshment Beverage",VLOOKUP(Q1532,Rates!G$15:L$19,6,0)*W1532,VLOOKUP(Q1532,Rates!G$4:L$12,6,0)*W1532))</f>
        <v/>
      </c>
      <c r="Z1532" s="120" t="str">
        <f t="shared" si="748"/>
        <v/>
      </c>
      <c r="AA1532" s="120" t="str">
        <f t="shared" si="749"/>
        <v/>
      </c>
      <c r="AB1532" s="136" t="str">
        <f>IF(B:B="","",IF(R1532="Refreshment Beverage","",IF(AND(R1532="Beer",Q1532=0),SUM(LOOKUP(2,1/(Rates!$B$15:$B$18&lt;=W1532)/(Rates!$C$15:$C$18&gt;=W1532),Rates!$D$15:$D$18)*W1532),VLOOKUP(VALUE(Q:Q),Rates!A:B,2,0)*W1532)))</f>
        <v/>
      </c>
      <c r="AC1532" s="136" t="str">
        <f>IF(B:B="","",IF(R1532="Refreshment Beverage","",IF(AND(R1532="Beer",Q1532=0),SUM(LOOKUP(2,1/(Rates!$B$15:$B$18&lt;=W1532)/(Rates!$C$15:$C$18&gt;=W1532),Rates!$E$15:$E$18)*W1532),VLOOKUP(VALUE(Q:Q),Rates!A:C,3,0)*W1532)))</f>
        <v/>
      </c>
      <c r="AD1532" s="137" t="str">
        <f>IFERROR(IF(B:B="","",IF(R1532="Beer","",IF(VALUE(Q1532)=0,VLOOKUP(VLOOKUP(B:B,#REF!,16,0),Rates!A:E,2,0),VLOOKUP(VALUE(Q1532),Rates!A$31:B$34,2,0)*W1532))),0)</f>
        <v/>
      </c>
      <c r="AE1532" s="121" t="str">
        <f t="shared" si="750"/>
        <v/>
      </c>
      <c r="AF1532" s="138" t="str">
        <f t="shared" si="751"/>
        <v/>
      </c>
      <c r="AG1532" s="122" t="str">
        <f t="shared" si="752"/>
        <v/>
      </c>
      <c r="AH1532" s="123" t="str">
        <f t="shared" si="753"/>
        <v/>
      </c>
      <c r="AI1532" s="139" t="str">
        <f>IF(AE:AE="","",IF(R1532="Refreshment Beverage",AK1532*(Rates!J$19/100),ROUND(SUM(AH1532*(Rates!$J$8/100)),4)))</f>
        <v/>
      </c>
      <c r="AJ1532" s="124" t="str">
        <f t="shared" si="754"/>
        <v/>
      </c>
      <c r="AK1532" s="125" t="str">
        <f t="shared" si="755"/>
        <v/>
      </c>
      <c r="AL1532" s="121" t="str">
        <f t="shared" si="756"/>
        <v/>
      </c>
      <c r="AM1532" s="138" t="str">
        <f>IF(AS1532="","",IF(R1532="Refreshment Beverage",ROUND(AS1532*Rates!K$19,4),ROUND(AO1532*(VLOOKUP(VALUE(Q1532),Rates!G$4:L$12,3,0)),4)))</f>
        <v/>
      </c>
      <c r="AN1532" s="126" t="str">
        <f>IF(AS1532="","",IF(R1532="Refreshment Beverage",AS1532*(Rates!J$19/100),MAX(AM1532,AB1532)))</f>
        <v/>
      </c>
      <c r="AO1532" s="127" t="str">
        <f t="shared" si="757"/>
        <v/>
      </c>
      <c r="AP1532" s="127" t="str">
        <f t="shared" si="758"/>
        <v/>
      </c>
      <c r="AQ1532" s="140" t="str">
        <f>IF(AS1532="","",IF(R1532="Refreshment Beverage",ROUND(SUM(VLOOKUP(Q:Q,Rates!G$15:L$19,3,0)*(AS1532-Y1532-Z1532-AA1532)),4),ROUND(SUM(Rates!$K$8*AS1532),4)))</f>
        <v/>
      </c>
      <c r="AR1532" s="139" t="str">
        <f t="shared" si="759"/>
        <v/>
      </c>
      <c r="AS1532" s="125" t="str">
        <f t="shared" si="760"/>
        <v/>
      </c>
      <c r="AT1532" s="121" t="str">
        <f t="shared" si="761"/>
        <v/>
      </c>
      <c r="AU1532" s="138" t="str">
        <f>IF(AX1532="","",IF(R1532="Refreshment Beverage",ROUND((BA1532-Y1532-Z1532-AA1532)*VLOOKUP(VALUE(Q1532),Rates!G$15:L$19,3,0),4),ROUND(AW1532*(VLOOKUP(VALUE(Q1532),Rates!G:L,3,0)),4)))</f>
        <v/>
      </c>
      <c r="AV1532" s="126" t="str">
        <f t="shared" si="762"/>
        <v/>
      </c>
      <c r="AW1532" s="127" t="str">
        <f t="shared" si="763"/>
        <v/>
      </c>
      <c r="AX1532" s="123" t="str">
        <f t="shared" si="764"/>
        <v/>
      </c>
      <c r="AY1532" s="140" t="str">
        <f>IF(AX1532="","",IF(R1532="Refreshment Beverage",ROUND(SUM(AX1532*Rates!K$19),4),ROUND(SUM(AX1532*(Rates!J$8/100)),4)))</f>
        <v/>
      </c>
      <c r="AZ1532" s="124" t="str">
        <f t="shared" si="765"/>
        <v/>
      </c>
      <c r="BA1532" s="125" t="str">
        <f t="shared" si="766"/>
        <v/>
      </c>
      <c r="BB1532" s="115"/>
      <c r="BC1532" s="143"/>
      <c r="BD1532" s="100"/>
      <c r="BE1532" s="100"/>
      <c r="BF1532" s="100"/>
      <c r="BG1532" s="100"/>
    </row>
    <row r="1533" spans="1:59" ht="12.75" customHeight="1" x14ac:dyDescent="0.2">
      <c r="A1533" s="144"/>
      <c r="B1533" s="141"/>
      <c r="C1533" s="141"/>
      <c r="D1533" s="142"/>
      <c r="E1533" s="142"/>
      <c r="F1533" s="142"/>
      <c r="G1533" s="142"/>
      <c r="H1533" s="142"/>
      <c r="I1533" s="129"/>
      <c r="J1533" s="130"/>
      <c r="K1533" s="131" t="str">
        <f t="shared" si="737"/>
        <v/>
      </c>
      <c r="L1533" s="132" t="str">
        <f t="shared" si="738"/>
        <v/>
      </c>
      <c r="M1533" s="133" t="str">
        <f t="shared" si="739"/>
        <v/>
      </c>
      <c r="N1533" s="134" t="str">
        <f>IFERROR(IF(B:B="","",IF(R1533="Beer",SUM(LOOKUP(2,1/(Rates!$B$3:$B$5&lt;=W1533)/(Rates!$C$3:$C$5&gt;=W1533),Rates!$D$3:$D$5)*(X1533/100)*W1533),IF(R1533="Refreshment Beverage",SUM(LOOKUP(2,1/(Rates!$B$7:$B$11&lt;=W1533)/(Rates!$C$7:$C$11&gt;=W1533),Rates!$D$7:$D$11)*(X1533/100)*W1533)))),"")</f>
        <v/>
      </c>
      <c r="O1533" s="134" t="str">
        <f t="shared" si="740"/>
        <v/>
      </c>
      <c r="P1533" s="116"/>
      <c r="Q1533" s="117" t="str">
        <f t="shared" si="741"/>
        <v/>
      </c>
      <c r="R1533" s="128" t="str">
        <f t="shared" si="742"/>
        <v/>
      </c>
      <c r="S1533" s="135" t="str">
        <f>IF(B1533="","",IF(R1533="Refreshment Beverage",VLOOKUP(VALUE(Q1533),Rates!G$15:L$19,2,0),VLOOKUP(VALUE(Q1533),Rates!G$4:L$12,2,0)))</f>
        <v/>
      </c>
      <c r="T1533" s="135" t="str">
        <f t="shared" si="743"/>
        <v/>
      </c>
      <c r="U1533" s="118" t="str">
        <f t="shared" si="744"/>
        <v/>
      </c>
      <c r="V1533" s="135" t="str">
        <f t="shared" si="745"/>
        <v/>
      </c>
      <c r="W1533" s="135" t="str">
        <f t="shared" si="746"/>
        <v/>
      </c>
      <c r="X1533" s="119" t="str">
        <f t="shared" si="747"/>
        <v/>
      </c>
      <c r="Y1533" s="120" t="str">
        <f>IF(B:B="","",IF(R1533="Refreshment Beverage",VLOOKUP(Q1533,Rates!G$15:L$19,6,0)*W1533,VLOOKUP(Q1533,Rates!G$4:L$12,6,0)*W1533))</f>
        <v/>
      </c>
      <c r="Z1533" s="120" t="str">
        <f t="shared" si="748"/>
        <v/>
      </c>
      <c r="AA1533" s="120" t="str">
        <f t="shared" si="749"/>
        <v/>
      </c>
      <c r="AB1533" s="136" t="str">
        <f>IF(B:B="","",IF(R1533="Refreshment Beverage","",IF(AND(R1533="Beer",Q1533=0),SUM(LOOKUP(2,1/(Rates!$B$15:$B$18&lt;=W1533)/(Rates!$C$15:$C$18&gt;=W1533),Rates!$D$15:$D$18)*W1533),VLOOKUP(VALUE(Q:Q),Rates!A:B,2,0)*W1533)))</f>
        <v/>
      </c>
      <c r="AC1533" s="136" t="str">
        <f>IF(B:B="","",IF(R1533="Refreshment Beverage","",IF(AND(R1533="Beer",Q1533=0),SUM(LOOKUP(2,1/(Rates!$B$15:$B$18&lt;=W1533)/(Rates!$C$15:$C$18&gt;=W1533),Rates!$E$15:$E$18)*W1533),VLOOKUP(VALUE(Q:Q),Rates!A:C,3,0)*W1533)))</f>
        <v/>
      </c>
      <c r="AD1533" s="137" t="str">
        <f>IFERROR(IF(B:B="","",IF(R1533="Beer","",IF(VALUE(Q1533)=0,VLOOKUP(VLOOKUP(B:B,#REF!,16,0),Rates!A:E,2,0),VLOOKUP(VALUE(Q1533),Rates!A$31:B$34,2,0)*W1533))),0)</f>
        <v/>
      </c>
      <c r="AE1533" s="121" t="str">
        <f t="shared" si="750"/>
        <v/>
      </c>
      <c r="AF1533" s="138" t="str">
        <f t="shared" si="751"/>
        <v/>
      </c>
      <c r="AG1533" s="122" t="str">
        <f t="shared" si="752"/>
        <v/>
      </c>
      <c r="AH1533" s="123" t="str">
        <f t="shared" si="753"/>
        <v/>
      </c>
      <c r="AI1533" s="139" t="str">
        <f>IF(AE:AE="","",IF(R1533="Refreshment Beverage",AK1533*(Rates!J$19/100),ROUND(SUM(AH1533*(Rates!$J$8/100)),4)))</f>
        <v/>
      </c>
      <c r="AJ1533" s="124" t="str">
        <f t="shared" si="754"/>
        <v/>
      </c>
      <c r="AK1533" s="125" t="str">
        <f t="shared" si="755"/>
        <v/>
      </c>
      <c r="AL1533" s="121" t="str">
        <f t="shared" si="756"/>
        <v/>
      </c>
      <c r="AM1533" s="138" t="str">
        <f>IF(AS1533="","",IF(R1533="Refreshment Beverage",ROUND(AS1533*Rates!K$19,4),ROUND(AO1533*(VLOOKUP(VALUE(Q1533),Rates!G$4:L$12,3,0)),4)))</f>
        <v/>
      </c>
      <c r="AN1533" s="126" t="str">
        <f>IF(AS1533="","",IF(R1533="Refreshment Beverage",AS1533*(Rates!J$19/100),MAX(AM1533,AB1533)))</f>
        <v/>
      </c>
      <c r="AO1533" s="127" t="str">
        <f t="shared" si="757"/>
        <v/>
      </c>
      <c r="AP1533" s="127" t="str">
        <f t="shared" si="758"/>
        <v/>
      </c>
      <c r="AQ1533" s="140" t="str">
        <f>IF(AS1533="","",IF(R1533="Refreshment Beverage",ROUND(SUM(VLOOKUP(Q:Q,Rates!G$15:L$19,3,0)*(AS1533-Y1533-Z1533-AA1533)),4),ROUND(SUM(Rates!$K$8*AS1533),4)))</f>
        <v/>
      </c>
      <c r="AR1533" s="139" t="str">
        <f t="shared" si="759"/>
        <v/>
      </c>
      <c r="AS1533" s="125" t="str">
        <f t="shared" si="760"/>
        <v/>
      </c>
      <c r="AT1533" s="121" t="str">
        <f t="shared" si="761"/>
        <v/>
      </c>
      <c r="AU1533" s="138" t="str">
        <f>IF(AX1533="","",IF(R1533="Refreshment Beverage",ROUND((BA1533-Y1533-Z1533-AA1533)*VLOOKUP(VALUE(Q1533),Rates!G$15:L$19,3,0),4),ROUND(AW1533*(VLOOKUP(VALUE(Q1533),Rates!G:L,3,0)),4)))</f>
        <v/>
      </c>
      <c r="AV1533" s="126" t="str">
        <f t="shared" si="762"/>
        <v/>
      </c>
      <c r="AW1533" s="127" t="str">
        <f t="shared" si="763"/>
        <v/>
      </c>
      <c r="AX1533" s="123" t="str">
        <f t="shared" si="764"/>
        <v/>
      </c>
      <c r="AY1533" s="140" t="str">
        <f>IF(AX1533="","",IF(R1533="Refreshment Beverage",ROUND(SUM(AX1533*Rates!K$19),4),ROUND(SUM(AX1533*(Rates!J$8/100)),4)))</f>
        <v/>
      </c>
      <c r="AZ1533" s="124" t="str">
        <f t="shared" si="765"/>
        <v/>
      </c>
      <c r="BA1533" s="125" t="str">
        <f t="shared" si="766"/>
        <v/>
      </c>
      <c r="BB1533" s="115"/>
      <c r="BC1533" s="143"/>
      <c r="BD1533" s="100"/>
      <c r="BE1533" s="100"/>
      <c r="BF1533" s="100"/>
      <c r="BG1533" s="100"/>
    </row>
    <row r="1534" spans="1:59" ht="12.75" customHeight="1" x14ac:dyDescent="0.2">
      <c r="A1534" s="144"/>
      <c r="B1534" s="141"/>
      <c r="C1534" s="141"/>
      <c r="D1534" s="142"/>
      <c r="E1534" s="142"/>
      <c r="F1534" s="142"/>
      <c r="G1534" s="142"/>
      <c r="H1534" s="142"/>
      <c r="I1534" s="129"/>
      <c r="J1534" s="130"/>
      <c r="K1534" s="131" t="str">
        <f t="shared" si="737"/>
        <v/>
      </c>
      <c r="L1534" s="132" t="str">
        <f t="shared" si="738"/>
        <v/>
      </c>
      <c r="M1534" s="133" t="str">
        <f t="shared" si="739"/>
        <v/>
      </c>
      <c r="N1534" s="134" t="str">
        <f>IFERROR(IF(B:B="","",IF(R1534="Beer",SUM(LOOKUP(2,1/(Rates!$B$3:$B$5&lt;=W1534)/(Rates!$C$3:$C$5&gt;=W1534),Rates!$D$3:$D$5)*(X1534/100)*W1534),IF(R1534="Refreshment Beverage",SUM(LOOKUP(2,1/(Rates!$B$7:$B$11&lt;=W1534)/(Rates!$C$7:$C$11&gt;=W1534),Rates!$D$7:$D$11)*(X1534/100)*W1534)))),"")</f>
        <v/>
      </c>
      <c r="O1534" s="134" t="str">
        <f t="shared" si="740"/>
        <v/>
      </c>
      <c r="P1534" s="116"/>
      <c r="Q1534" s="117" t="str">
        <f t="shared" si="741"/>
        <v/>
      </c>
      <c r="R1534" s="128" t="str">
        <f t="shared" si="742"/>
        <v/>
      </c>
      <c r="S1534" s="135" t="str">
        <f>IF(B1534="","",IF(R1534="Refreshment Beverage",VLOOKUP(VALUE(Q1534),Rates!G$15:L$19,2,0),VLOOKUP(VALUE(Q1534),Rates!G$4:L$12,2,0)))</f>
        <v/>
      </c>
      <c r="T1534" s="135" t="str">
        <f t="shared" si="743"/>
        <v/>
      </c>
      <c r="U1534" s="118" t="str">
        <f t="shared" si="744"/>
        <v/>
      </c>
      <c r="V1534" s="135" t="str">
        <f t="shared" si="745"/>
        <v/>
      </c>
      <c r="W1534" s="135" t="str">
        <f t="shared" si="746"/>
        <v/>
      </c>
      <c r="X1534" s="119" t="str">
        <f t="shared" si="747"/>
        <v/>
      </c>
      <c r="Y1534" s="120" t="str">
        <f>IF(B:B="","",IF(R1534="Refreshment Beverage",VLOOKUP(Q1534,Rates!G$15:L$19,6,0)*W1534,VLOOKUP(Q1534,Rates!G$4:L$12,6,0)*W1534))</f>
        <v/>
      </c>
      <c r="Z1534" s="120" t="str">
        <f t="shared" si="748"/>
        <v/>
      </c>
      <c r="AA1534" s="120" t="str">
        <f t="shared" si="749"/>
        <v/>
      </c>
      <c r="AB1534" s="136" t="str">
        <f>IF(B:B="","",IF(R1534="Refreshment Beverage","",IF(AND(R1534="Beer",Q1534=0),SUM(LOOKUP(2,1/(Rates!$B$15:$B$18&lt;=W1534)/(Rates!$C$15:$C$18&gt;=W1534),Rates!$D$15:$D$18)*W1534),VLOOKUP(VALUE(Q:Q),Rates!A:B,2,0)*W1534)))</f>
        <v/>
      </c>
      <c r="AC1534" s="136" t="str">
        <f>IF(B:B="","",IF(R1534="Refreshment Beverage","",IF(AND(R1534="Beer",Q1534=0),SUM(LOOKUP(2,1/(Rates!$B$15:$B$18&lt;=W1534)/(Rates!$C$15:$C$18&gt;=W1534),Rates!$E$15:$E$18)*W1534),VLOOKUP(VALUE(Q:Q),Rates!A:C,3,0)*W1534)))</f>
        <v/>
      </c>
      <c r="AD1534" s="137" t="str">
        <f>IFERROR(IF(B:B="","",IF(R1534="Beer","",IF(VALUE(Q1534)=0,VLOOKUP(VLOOKUP(B:B,#REF!,16,0),Rates!A:E,2,0),VLOOKUP(VALUE(Q1534),Rates!A$31:B$34,2,0)*W1534))),0)</f>
        <v/>
      </c>
      <c r="AE1534" s="121" t="str">
        <f t="shared" si="750"/>
        <v/>
      </c>
      <c r="AF1534" s="138" t="str">
        <f t="shared" si="751"/>
        <v/>
      </c>
      <c r="AG1534" s="122" t="str">
        <f t="shared" si="752"/>
        <v/>
      </c>
      <c r="AH1534" s="123" t="str">
        <f t="shared" si="753"/>
        <v/>
      </c>
      <c r="AI1534" s="139" t="str">
        <f>IF(AE:AE="","",IF(R1534="Refreshment Beverage",AK1534*(Rates!J$19/100),ROUND(SUM(AH1534*(Rates!$J$8/100)),4)))</f>
        <v/>
      </c>
      <c r="AJ1534" s="124" t="str">
        <f t="shared" si="754"/>
        <v/>
      </c>
      <c r="AK1534" s="125" t="str">
        <f t="shared" si="755"/>
        <v/>
      </c>
      <c r="AL1534" s="121" t="str">
        <f t="shared" si="756"/>
        <v/>
      </c>
      <c r="AM1534" s="138" t="str">
        <f>IF(AS1534="","",IF(R1534="Refreshment Beverage",ROUND(AS1534*Rates!K$19,4),ROUND(AO1534*(VLOOKUP(VALUE(Q1534),Rates!G$4:L$12,3,0)),4)))</f>
        <v/>
      </c>
      <c r="AN1534" s="126" t="str">
        <f>IF(AS1534="","",IF(R1534="Refreshment Beverage",AS1534*(Rates!J$19/100),MAX(AM1534,AB1534)))</f>
        <v/>
      </c>
      <c r="AO1534" s="127" t="str">
        <f t="shared" si="757"/>
        <v/>
      </c>
      <c r="AP1534" s="127" t="str">
        <f t="shared" si="758"/>
        <v/>
      </c>
      <c r="AQ1534" s="140" t="str">
        <f>IF(AS1534="","",IF(R1534="Refreshment Beverage",ROUND(SUM(VLOOKUP(Q:Q,Rates!G$15:L$19,3,0)*(AS1534-Y1534-Z1534-AA1534)),4),ROUND(SUM(Rates!$K$8*AS1534),4)))</f>
        <v/>
      </c>
      <c r="AR1534" s="139" t="str">
        <f t="shared" si="759"/>
        <v/>
      </c>
      <c r="AS1534" s="125" t="str">
        <f t="shared" si="760"/>
        <v/>
      </c>
      <c r="AT1534" s="121" t="str">
        <f t="shared" si="761"/>
        <v/>
      </c>
      <c r="AU1534" s="138" t="str">
        <f>IF(AX1534="","",IF(R1534="Refreshment Beverage",ROUND((BA1534-Y1534-Z1534-AA1534)*VLOOKUP(VALUE(Q1534),Rates!G$15:L$19,3,0),4),ROUND(AW1534*(VLOOKUP(VALUE(Q1534),Rates!G:L,3,0)),4)))</f>
        <v/>
      </c>
      <c r="AV1534" s="126" t="str">
        <f t="shared" si="762"/>
        <v/>
      </c>
      <c r="AW1534" s="127" t="str">
        <f t="shared" si="763"/>
        <v/>
      </c>
      <c r="AX1534" s="123" t="str">
        <f t="shared" si="764"/>
        <v/>
      </c>
      <c r="AY1534" s="140" t="str">
        <f>IF(AX1534="","",IF(R1534="Refreshment Beverage",ROUND(SUM(AX1534*Rates!K$19),4),ROUND(SUM(AX1534*(Rates!J$8/100)),4)))</f>
        <v/>
      </c>
      <c r="AZ1534" s="124" t="str">
        <f t="shared" si="765"/>
        <v/>
      </c>
      <c r="BA1534" s="125" t="str">
        <f t="shared" si="766"/>
        <v/>
      </c>
      <c r="BB1534" s="115"/>
      <c r="BC1534" s="143"/>
      <c r="BD1534" s="100"/>
      <c r="BE1534" s="100"/>
      <c r="BF1534" s="100"/>
      <c r="BG1534" s="100"/>
    </row>
    <row r="1535" spans="1:59" ht="12.75" customHeight="1" x14ac:dyDescent="0.2">
      <c r="A1535" s="144"/>
      <c r="B1535" s="141"/>
      <c r="C1535" s="141"/>
      <c r="D1535" s="142"/>
      <c r="E1535" s="142"/>
      <c r="F1535" s="142"/>
      <c r="G1535" s="142"/>
      <c r="H1535" s="142"/>
      <c r="I1535" s="129"/>
      <c r="J1535" s="130"/>
      <c r="K1535" s="131" t="str">
        <f t="shared" si="737"/>
        <v/>
      </c>
      <c r="L1535" s="132" t="str">
        <f t="shared" si="738"/>
        <v/>
      </c>
      <c r="M1535" s="133" t="str">
        <f t="shared" si="739"/>
        <v/>
      </c>
      <c r="N1535" s="134" t="str">
        <f>IFERROR(IF(B:B="","",IF(R1535="Beer",SUM(LOOKUP(2,1/(Rates!$B$3:$B$5&lt;=W1535)/(Rates!$C$3:$C$5&gt;=W1535),Rates!$D$3:$D$5)*(X1535/100)*W1535),IF(R1535="Refreshment Beverage",SUM(LOOKUP(2,1/(Rates!$B$7:$B$11&lt;=W1535)/(Rates!$C$7:$C$11&gt;=W1535),Rates!$D$7:$D$11)*(X1535/100)*W1535)))),"")</f>
        <v/>
      </c>
      <c r="O1535" s="134" t="str">
        <f t="shared" si="740"/>
        <v/>
      </c>
      <c r="P1535" s="116"/>
      <c r="Q1535" s="117" t="str">
        <f t="shared" si="741"/>
        <v/>
      </c>
      <c r="R1535" s="128" t="str">
        <f t="shared" si="742"/>
        <v/>
      </c>
      <c r="S1535" s="135" t="str">
        <f>IF(B1535="","",IF(R1535="Refreshment Beverage",VLOOKUP(VALUE(Q1535),Rates!G$15:L$19,2,0),VLOOKUP(VALUE(Q1535),Rates!G$4:L$12,2,0)))</f>
        <v/>
      </c>
      <c r="T1535" s="135" t="str">
        <f t="shared" si="743"/>
        <v/>
      </c>
      <c r="U1535" s="118" t="str">
        <f t="shared" si="744"/>
        <v/>
      </c>
      <c r="V1535" s="135" t="str">
        <f t="shared" si="745"/>
        <v/>
      </c>
      <c r="W1535" s="135" t="str">
        <f t="shared" si="746"/>
        <v/>
      </c>
      <c r="X1535" s="119" t="str">
        <f t="shared" si="747"/>
        <v/>
      </c>
      <c r="Y1535" s="120" t="str">
        <f>IF(B:B="","",IF(R1535="Refreshment Beverage",VLOOKUP(Q1535,Rates!G$15:L$19,6,0)*W1535,VLOOKUP(Q1535,Rates!G$4:L$12,6,0)*W1535))</f>
        <v/>
      </c>
      <c r="Z1535" s="120" t="str">
        <f t="shared" si="748"/>
        <v/>
      </c>
      <c r="AA1535" s="120" t="str">
        <f t="shared" si="749"/>
        <v/>
      </c>
      <c r="AB1535" s="136" t="str">
        <f>IF(B:B="","",IF(R1535="Refreshment Beverage","",IF(AND(R1535="Beer",Q1535=0),SUM(LOOKUP(2,1/(Rates!$B$15:$B$18&lt;=W1535)/(Rates!$C$15:$C$18&gt;=W1535),Rates!$D$15:$D$18)*W1535),VLOOKUP(VALUE(Q:Q),Rates!A:B,2,0)*W1535)))</f>
        <v/>
      </c>
      <c r="AC1535" s="136" t="str">
        <f>IF(B:B="","",IF(R1535="Refreshment Beverage","",IF(AND(R1535="Beer",Q1535=0),SUM(LOOKUP(2,1/(Rates!$B$15:$B$18&lt;=W1535)/(Rates!$C$15:$C$18&gt;=W1535),Rates!$E$15:$E$18)*W1535),VLOOKUP(VALUE(Q:Q),Rates!A:C,3,0)*W1535)))</f>
        <v/>
      </c>
      <c r="AD1535" s="137" t="str">
        <f>IFERROR(IF(B:B="","",IF(R1535="Beer","",IF(VALUE(Q1535)=0,VLOOKUP(VLOOKUP(B:B,#REF!,16,0),Rates!A:E,2,0),VLOOKUP(VALUE(Q1535),Rates!A$31:B$34,2,0)*W1535))),0)</f>
        <v/>
      </c>
      <c r="AE1535" s="121" t="str">
        <f t="shared" si="750"/>
        <v/>
      </c>
      <c r="AF1535" s="138" t="str">
        <f t="shared" si="751"/>
        <v/>
      </c>
      <c r="AG1535" s="122" t="str">
        <f t="shared" si="752"/>
        <v/>
      </c>
      <c r="AH1535" s="123" t="str">
        <f t="shared" si="753"/>
        <v/>
      </c>
      <c r="AI1535" s="139" t="str">
        <f>IF(AE:AE="","",IF(R1535="Refreshment Beverage",AK1535*(Rates!J$19/100),ROUND(SUM(AH1535*(Rates!$J$8/100)),4)))</f>
        <v/>
      </c>
      <c r="AJ1535" s="124" t="str">
        <f t="shared" si="754"/>
        <v/>
      </c>
      <c r="AK1535" s="125" t="str">
        <f t="shared" si="755"/>
        <v/>
      </c>
      <c r="AL1535" s="121" t="str">
        <f t="shared" si="756"/>
        <v/>
      </c>
      <c r="AM1535" s="138" t="str">
        <f>IF(AS1535="","",IF(R1535="Refreshment Beverage",ROUND(AS1535*Rates!K$19,4),ROUND(AO1535*(VLOOKUP(VALUE(Q1535),Rates!G$4:L$12,3,0)),4)))</f>
        <v/>
      </c>
      <c r="AN1535" s="126" t="str">
        <f>IF(AS1535="","",IF(R1535="Refreshment Beverage",AS1535*(Rates!J$19/100),MAX(AM1535,AB1535)))</f>
        <v/>
      </c>
      <c r="AO1535" s="127" t="str">
        <f t="shared" si="757"/>
        <v/>
      </c>
      <c r="AP1535" s="127" t="str">
        <f t="shared" si="758"/>
        <v/>
      </c>
      <c r="AQ1535" s="140" t="str">
        <f>IF(AS1535="","",IF(R1535="Refreshment Beverage",ROUND(SUM(VLOOKUP(Q:Q,Rates!G$15:L$19,3,0)*(AS1535-Y1535-Z1535-AA1535)),4),ROUND(SUM(Rates!$K$8*AS1535),4)))</f>
        <v/>
      </c>
      <c r="AR1535" s="139" t="str">
        <f t="shared" si="759"/>
        <v/>
      </c>
      <c r="AS1535" s="125" t="str">
        <f t="shared" si="760"/>
        <v/>
      </c>
      <c r="AT1535" s="121" t="str">
        <f t="shared" si="761"/>
        <v/>
      </c>
      <c r="AU1535" s="138" t="str">
        <f>IF(AX1535="","",IF(R1535="Refreshment Beverage",ROUND((BA1535-Y1535-Z1535-AA1535)*VLOOKUP(VALUE(Q1535),Rates!G$15:L$19,3,0),4),ROUND(AW1535*(VLOOKUP(VALUE(Q1535),Rates!G:L,3,0)),4)))</f>
        <v/>
      </c>
      <c r="AV1535" s="126" t="str">
        <f t="shared" si="762"/>
        <v/>
      </c>
      <c r="AW1535" s="127" t="str">
        <f t="shared" si="763"/>
        <v/>
      </c>
      <c r="AX1535" s="123" t="str">
        <f t="shared" si="764"/>
        <v/>
      </c>
      <c r="AY1535" s="140" t="str">
        <f>IF(AX1535="","",IF(R1535="Refreshment Beverage",ROUND(SUM(AX1535*Rates!K$19),4),ROUND(SUM(AX1535*(Rates!J$8/100)),4)))</f>
        <v/>
      </c>
      <c r="AZ1535" s="124" t="str">
        <f t="shared" si="765"/>
        <v/>
      </c>
      <c r="BA1535" s="125" t="str">
        <f t="shared" si="766"/>
        <v/>
      </c>
      <c r="BB1535" s="115"/>
      <c r="BC1535" s="143"/>
      <c r="BD1535" s="100"/>
      <c r="BE1535" s="100"/>
      <c r="BF1535" s="100"/>
      <c r="BG1535" s="100"/>
    </row>
    <row r="1536" spans="1:59" ht="12.75" customHeight="1" x14ac:dyDescent="0.2">
      <c r="A1536" s="144"/>
      <c r="B1536" s="141"/>
      <c r="C1536" s="141"/>
      <c r="D1536" s="142"/>
      <c r="E1536" s="142"/>
      <c r="F1536" s="142"/>
      <c r="G1536" s="142"/>
      <c r="H1536" s="142"/>
      <c r="I1536" s="129"/>
      <c r="J1536" s="130"/>
      <c r="K1536" s="131" t="str">
        <f t="shared" si="737"/>
        <v/>
      </c>
      <c r="L1536" s="132" t="str">
        <f t="shared" si="738"/>
        <v/>
      </c>
      <c r="M1536" s="133" t="str">
        <f t="shared" si="739"/>
        <v/>
      </c>
      <c r="N1536" s="134" t="str">
        <f>IFERROR(IF(B:B="","",IF(R1536="Beer",SUM(LOOKUP(2,1/(Rates!$B$3:$B$5&lt;=W1536)/(Rates!$C$3:$C$5&gt;=W1536),Rates!$D$3:$D$5)*(X1536/100)*W1536),IF(R1536="Refreshment Beverage",SUM(LOOKUP(2,1/(Rates!$B$7:$B$11&lt;=W1536)/(Rates!$C$7:$C$11&gt;=W1536),Rates!$D$7:$D$11)*(X1536/100)*W1536)))),"")</f>
        <v/>
      </c>
      <c r="O1536" s="134" t="str">
        <f t="shared" si="740"/>
        <v/>
      </c>
      <c r="P1536" s="116"/>
      <c r="Q1536" s="117" t="str">
        <f t="shared" si="741"/>
        <v/>
      </c>
      <c r="R1536" s="128" t="str">
        <f t="shared" si="742"/>
        <v/>
      </c>
      <c r="S1536" s="135" t="str">
        <f>IF(B1536="","",IF(R1536="Refreshment Beverage",VLOOKUP(VALUE(Q1536),Rates!G$15:L$19,2,0),VLOOKUP(VALUE(Q1536),Rates!G$4:L$12,2,0)))</f>
        <v/>
      </c>
      <c r="T1536" s="135" t="str">
        <f t="shared" si="743"/>
        <v/>
      </c>
      <c r="U1536" s="118" t="str">
        <f t="shared" si="744"/>
        <v/>
      </c>
      <c r="V1536" s="135" t="str">
        <f t="shared" si="745"/>
        <v/>
      </c>
      <c r="W1536" s="135" t="str">
        <f t="shared" si="746"/>
        <v/>
      </c>
      <c r="X1536" s="119" t="str">
        <f t="shared" si="747"/>
        <v/>
      </c>
      <c r="Y1536" s="120" t="str">
        <f>IF(B:B="","",IF(R1536="Refreshment Beverage",VLOOKUP(Q1536,Rates!G$15:L$19,6,0)*W1536,VLOOKUP(Q1536,Rates!G$4:L$12,6,0)*W1536))</f>
        <v/>
      </c>
      <c r="Z1536" s="120" t="str">
        <f t="shared" si="748"/>
        <v/>
      </c>
      <c r="AA1536" s="120" t="str">
        <f t="shared" si="749"/>
        <v/>
      </c>
      <c r="AB1536" s="136" t="str">
        <f>IF(B:B="","",IF(R1536="Refreshment Beverage","",IF(AND(R1536="Beer",Q1536=0),SUM(LOOKUP(2,1/(Rates!$B$15:$B$18&lt;=W1536)/(Rates!$C$15:$C$18&gt;=W1536),Rates!$D$15:$D$18)*W1536),VLOOKUP(VALUE(Q:Q),Rates!A:B,2,0)*W1536)))</f>
        <v/>
      </c>
      <c r="AC1536" s="136" t="str">
        <f>IF(B:B="","",IF(R1536="Refreshment Beverage","",IF(AND(R1536="Beer",Q1536=0),SUM(LOOKUP(2,1/(Rates!$B$15:$B$18&lt;=W1536)/(Rates!$C$15:$C$18&gt;=W1536),Rates!$E$15:$E$18)*W1536),VLOOKUP(VALUE(Q:Q),Rates!A:C,3,0)*W1536)))</f>
        <v/>
      </c>
      <c r="AD1536" s="137" t="str">
        <f>IFERROR(IF(B:B="","",IF(R1536="Beer","",IF(VALUE(Q1536)=0,VLOOKUP(VLOOKUP(B:B,#REF!,16,0),Rates!A:E,2,0),VLOOKUP(VALUE(Q1536),Rates!A$31:B$34,2,0)*W1536))),0)</f>
        <v/>
      </c>
      <c r="AE1536" s="121" t="str">
        <f t="shared" si="750"/>
        <v/>
      </c>
      <c r="AF1536" s="138" t="str">
        <f t="shared" si="751"/>
        <v/>
      </c>
      <c r="AG1536" s="122" t="str">
        <f t="shared" si="752"/>
        <v/>
      </c>
      <c r="AH1536" s="123" t="str">
        <f t="shared" si="753"/>
        <v/>
      </c>
      <c r="AI1536" s="139" t="str">
        <f>IF(AE:AE="","",IF(R1536="Refreshment Beverage",AK1536*(Rates!J$19/100),ROUND(SUM(AH1536*(Rates!$J$8/100)),4)))</f>
        <v/>
      </c>
      <c r="AJ1536" s="124" t="str">
        <f t="shared" si="754"/>
        <v/>
      </c>
      <c r="AK1536" s="125" t="str">
        <f t="shared" si="755"/>
        <v/>
      </c>
      <c r="AL1536" s="121" t="str">
        <f t="shared" si="756"/>
        <v/>
      </c>
      <c r="AM1536" s="138" t="str">
        <f>IF(AS1536="","",IF(R1536="Refreshment Beverage",ROUND(AS1536*Rates!K$19,4),ROUND(AO1536*(VLOOKUP(VALUE(Q1536),Rates!G$4:L$12,3,0)),4)))</f>
        <v/>
      </c>
      <c r="AN1536" s="126" t="str">
        <f>IF(AS1536="","",IF(R1536="Refreshment Beverage",AS1536*(Rates!J$19/100),MAX(AM1536,AB1536)))</f>
        <v/>
      </c>
      <c r="AO1536" s="127" t="str">
        <f t="shared" si="757"/>
        <v/>
      </c>
      <c r="AP1536" s="127" t="str">
        <f t="shared" si="758"/>
        <v/>
      </c>
      <c r="AQ1536" s="140" t="str">
        <f>IF(AS1536="","",IF(R1536="Refreshment Beverage",ROUND(SUM(VLOOKUP(Q:Q,Rates!G$15:L$19,3,0)*(AS1536-Y1536-Z1536-AA1536)),4),ROUND(SUM(Rates!$K$8*AS1536),4)))</f>
        <v/>
      </c>
      <c r="AR1536" s="139" t="str">
        <f t="shared" si="759"/>
        <v/>
      </c>
      <c r="AS1536" s="125" t="str">
        <f t="shared" si="760"/>
        <v/>
      </c>
      <c r="AT1536" s="121" t="str">
        <f t="shared" si="761"/>
        <v/>
      </c>
      <c r="AU1536" s="138" t="str">
        <f>IF(AX1536="","",IF(R1536="Refreshment Beverage",ROUND((BA1536-Y1536-Z1536-AA1536)*VLOOKUP(VALUE(Q1536),Rates!G$15:L$19,3,0),4),ROUND(AW1536*(VLOOKUP(VALUE(Q1536),Rates!G:L,3,0)),4)))</f>
        <v/>
      </c>
      <c r="AV1536" s="126" t="str">
        <f t="shared" si="762"/>
        <v/>
      </c>
      <c r="AW1536" s="127" t="str">
        <f t="shared" si="763"/>
        <v/>
      </c>
      <c r="AX1536" s="123" t="str">
        <f t="shared" si="764"/>
        <v/>
      </c>
      <c r="AY1536" s="140" t="str">
        <f>IF(AX1536="","",IF(R1536="Refreshment Beverage",ROUND(SUM(AX1536*Rates!K$19),4),ROUND(SUM(AX1536*(Rates!J$8/100)),4)))</f>
        <v/>
      </c>
      <c r="AZ1536" s="124" t="str">
        <f t="shared" si="765"/>
        <v/>
      </c>
      <c r="BA1536" s="125" t="str">
        <f t="shared" si="766"/>
        <v/>
      </c>
      <c r="BB1536" s="115"/>
      <c r="BC1536" s="143"/>
      <c r="BD1536" s="100"/>
      <c r="BE1536" s="100"/>
      <c r="BF1536" s="100"/>
      <c r="BG1536" s="100"/>
    </row>
    <row r="1537" spans="1:59" ht="12.75" customHeight="1" x14ac:dyDescent="0.2">
      <c r="A1537" s="144"/>
      <c r="B1537" s="141"/>
      <c r="C1537" s="141"/>
      <c r="D1537" s="142"/>
      <c r="E1537" s="142"/>
      <c r="F1537" s="142"/>
      <c r="G1537" s="142"/>
      <c r="H1537" s="142"/>
      <c r="I1537" s="129"/>
      <c r="J1537" s="130"/>
      <c r="K1537" s="131" t="str">
        <f t="shared" si="737"/>
        <v/>
      </c>
      <c r="L1537" s="132" t="str">
        <f t="shared" si="738"/>
        <v/>
      </c>
      <c r="M1537" s="133" t="str">
        <f t="shared" si="739"/>
        <v/>
      </c>
      <c r="N1537" s="134" t="str">
        <f>IFERROR(IF(B:B="","",IF(R1537="Beer",SUM(LOOKUP(2,1/(Rates!$B$3:$B$5&lt;=W1537)/(Rates!$C$3:$C$5&gt;=W1537),Rates!$D$3:$D$5)*(X1537/100)*W1537),IF(R1537="Refreshment Beverage",SUM(LOOKUP(2,1/(Rates!$B$7:$B$11&lt;=W1537)/(Rates!$C$7:$C$11&gt;=W1537),Rates!$D$7:$D$11)*(X1537/100)*W1537)))),"")</f>
        <v/>
      </c>
      <c r="O1537" s="134" t="str">
        <f t="shared" si="740"/>
        <v/>
      </c>
      <c r="P1537" s="116"/>
      <c r="Q1537" s="117" t="str">
        <f t="shared" si="741"/>
        <v/>
      </c>
      <c r="R1537" s="128" t="str">
        <f t="shared" si="742"/>
        <v/>
      </c>
      <c r="S1537" s="135" t="str">
        <f>IF(B1537="","",IF(R1537="Refreshment Beverage",VLOOKUP(VALUE(Q1537),Rates!G$15:L$19,2,0),VLOOKUP(VALUE(Q1537),Rates!G$4:L$12,2,0)))</f>
        <v/>
      </c>
      <c r="T1537" s="135" t="str">
        <f t="shared" si="743"/>
        <v/>
      </c>
      <c r="U1537" s="118" t="str">
        <f t="shared" si="744"/>
        <v/>
      </c>
      <c r="V1537" s="135" t="str">
        <f t="shared" si="745"/>
        <v/>
      </c>
      <c r="W1537" s="135" t="str">
        <f t="shared" si="746"/>
        <v/>
      </c>
      <c r="X1537" s="119" t="str">
        <f t="shared" si="747"/>
        <v/>
      </c>
      <c r="Y1537" s="120" t="str">
        <f>IF(B:B="","",IF(R1537="Refreshment Beverage",VLOOKUP(Q1537,Rates!G$15:L$19,6,0)*W1537,VLOOKUP(Q1537,Rates!G$4:L$12,6,0)*W1537))</f>
        <v/>
      </c>
      <c r="Z1537" s="120" t="str">
        <f t="shared" si="748"/>
        <v/>
      </c>
      <c r="AA1537" s="120" t="str">
        <f t="shared" si="749"/>
        <v/>
      </c>
      <c r="AB1537" s="136" t="str">
        <f>IF(B:B="","",IF(R1537="Refreshment Beverage","",IF(AND(R1537="Beer",Q1537=0),SUM(LOOKUP(2,1/(Rates!$B$15:$B$18&lt;=W1537)/(Rates!$C$15:$C$18&gt;=W1537),Rates!$D$15:$D$18)*W1537),VLOOKUP(VALUE(Q:Q),Rates!A:B,2,0)*W1537)))</f>
        <v/>
      </c>
      <c r="AC1537" s="136" t="str">
        <f>IF(B:B="","",IF(R1537="Refreshment Beverage","",IF(AND(R1537="Beer",Q1537=0),SUM(LOOKUP(2,1/(Rates!$B$15:$B$18&lt;=W1537)/(Rates!$C$15:$C$18&gt;=W1537),Rates!$E$15:$E$18)*W1537),VLOOKUP(VALUE(Q:Q),Rates!A:C,3,0)*W1537)))</f>
        <v/>
      </c>
      <c r="AD1537" s="137" t="str">
        <f>IFERROR(IF(B:B="","",IF(R1537="Beer","",IF(VALUE(Q1537)=0,VLOOKUP(VLOOKUP(B:B,#REF!,16,0),Rates!A:E,2,0),VLOOKUP(VALUE(Q1537),Rates!A$31:B$34,2,0)*W1537))),0)</f>
        <v/>
      </c>
      <c r="AE1537" s="121" t="str">
        <f t="shared" si="750"/>
        <v/>
      </c>
      <c r="AF1537" s="138" t="str">
        <f t="shared" si="751"/>
        <v/>
      </c>
      <c r="AG1537" s="122" t="str">
        <f t="shared" si="752"/>
        <v/>
      </c>
      <c r="AH1537" s="123" t="str">
        <f t="shared" si="753"/>
        <v/>
      </c>
      <c r="AI1537" s="139" t="str">
        <f>IF(AE:AE="","",IF(R1537="Refreshment Beverage",AK1537*(Rates!J$19/100),ROUND(SUM(AH1537*(Rates!$J$8/100)),4)))</f>
        <v/>
      </c>
      <c r="AJ1537" s="124" t="str">
        <f t="shared" si="754"/>
        <v/>
      </c>
      <c r="AK1537" s="125" t="str">
        <f t="shared" si="755"/>
        <v/>
      </c>
      <c r="AL1537" s="121" t="str">
        <f t="shared" si="756"/>
        <v/>
      </c>
      <c r="AM1537" s="138" t="str">
        <f>IF(AS1537="","",IF(R1537="Refreshment Beverage",ROUND(AS1537*Rates!K$19,4),ROUND(AO1537*(VLOOKUP(VALUE(Q1537),Rates!G$4:L$12,3,0)),4)))</f>
        <v/>
      </c>
      <c r="AN1537" s="126" t="str">
        <f>IF(AS1537="","",IF(R1537="Refreshment Beverage",AS1537*(Rates!J$19/100),MAX(AM1537,AB1537)))</f>
        <v/>
      </c>
      <c r="AO1537" s="127" t="str">
        <f t="shared" si="757"/>
        <v/>
      </c>
      <c r="AP1537" s="127" t="str">
        <f t="shared" si="758"/>
        <v/>
      </c>
      <c r="AQ1537" s="140" t="str">
        <f>IF(AS1537="","",IF(R1537="Refreshment Beverage",ROUND(SUM(VLOOKUP(Q:Q,Rates!G$15:L$19,3,0)*(AS1537-Y1537-Z1537-AA1537)),4),ROUND(SUM(Rates!$K$8*AS1537),4)))</f>
        <v/>
      </c>
      <c r="AR1537" s="139" t="str">
        <f t="shared" si="759"/>
        <v/>
      </c>
      <c r="AS1537" s="125" t="str">
        <f t="shared" si="760"/>
        <v/>
      </c>
      <c r="AT1537" s="121" t="str">
        <f t="shared" si="761"/>
        <v/>
      </c>
      <c r="AU1537" s="138" t="str">
        <f>IF(AX1537="","",IF(R1537="Refreshment Beverage",ROUND((BA1537-Y1537-Z1537-AA1537)*VLOOKUP(VALUE(Q1537),Rates!G$15:L$19,3,0),4),ROUND(AW1537*(VLOOKUP(VALUE(Q1537),Rates!G:L,3,0)),4)))</f>
        <v/>
      </c>
      <c r="AV1537" s="126" t="str">
        <f t="shared" si="762"/>
        <v/>
      </c>
      <c r="AW1537" s="127" t="str">
        <f t="shared" si="763"/>
        <v/>
      </c>
      <c r="AX1537" s="123" t="str">
        <f t="shared" si="764"/>
        <v/>
      </c>
      <c r="AY1537" s="140" t="str">
        <f>IF(AX1537="","",IF(R1537="Refreshment Beverage",ROUND(SUM(AX1537*Rates!K$19),4),ROUND(SUM(AX1537*(Rates!J$8/100)),4)))</f>
        <v/>
      </c>
      <c r="AZ1537" s="124" t="str">
        <f t="shared" si="765"/>
        <v/>
      </c>
      <c r="BA1537" s="125" t="str">
        <f t="shared" si="766"/>
        <v/>
      </c>
      <c r="BB1537" s="115"/>
      <c r="BC1537" s="143"/>
      <c r="BD1537" s="100"/>
      <c r="BE1537" s="100"/>
      <c r="BF1537" s="100"/>
      <c r="BG1537" s="100"/>
    </row>
    <row r="1538" spans="1:59" ht="12.75" customHeight="1" x14ac:dyDescent="0.2">
      <c r="A1538" s="144"/>
      <c r="B1538" s="141"/>
      <c r="C1538" s="141"/>
      <c r="D1538" s="142"/>
      <c r="E1538" s="142"/>
      <c r="F1538" s="142"/>
      <c r="G1538" s="142"/>
      <c r="H1538" s="142"/>
      <c r="I1538" s="129"/>
      <c r="J1538" s="130"/>
      <c r="K1538" s="131" t="str">
        <f t="shared" si="737"/>
        <v/>
      </c>
      <c r="L1538" s="132" t="str">
        <f t="shared" si="738"/>
        <v/>
      </c>
      <c r="M1538" s="133" t="str">
        <f t="shared" si="739"/>
        <v/>
      </c>
      <c r="N1538" s="134" t="str">
        <f>IFERROR(IF(B:B="","",IF(R1538="Beer",SUM(LOOKUP(2,1/(Rates!$B$3:$B$5&lt;=W1538)/(Rates!$C$3:$C$5&gt;=W1538),Rates!$D$3:$D$5)*(X1538/100)*W1538),IF(R1538="Refreshment Beverage",SUM(LOOKUP(2,1/(Rates!$B$7:$B$11&lt;=W1538)/(Rates!$C$7:$C$11&gt;=W1538),Rates!$D$7:$D$11)*(X1538/100)*W1538)))),"")</f>
        <v/>
      </c>
      <c r="O1538" s="134" t="str">
        <f t="shared" si="740"/>
        <v/>
      </c>
      <c r="P1538" s="116"/>
      <c r="Q1538" s="117" t="str">
        <f t="shared" si="741"/>
        <v/>
      </c>
      <c r="R1538" s="128" t="str">
        <f t="shared" si="742"/>
        <v/>
      </c>
      <c r="S1538" s="135" t="str">
        <f>IF(B1538="","",IF(R1538="Refreshment Beverage",VLOOKUP(VALUE(Q1538),Rates!G$15:L$19,2,0),VLOOKUP(VALUE(Q1538),Rates!G$4:L$12,2,0)))</f>
        <v/>
      </c>
      <c r="T1538" s="135" t="str">
        <f t="shared" si="743"/>
        <v/>
      </c>
      <c r="U1538" s="118" t="str">
        <f t="shared" si="744"/>
        <v/>
      </c>
      <c r="V1538" s="135" t="str">
        <f t="shared" si="745"/>
        <v/>
      </c>
      <c r="W1538" s="135" t="str">
        <f t="shared" si="746"/>
        <v/>
      </c>
      <c r="X1538" s="119" t="str">
        <f t="shared" si="747"/>
        <v/>
      </c>
      <c r="Y1538" s="120" t="str">
        <f>IF(B:B="","",IF(R1538="Refreshment Beverage",VLOOKUP(Q1538,Rates!G$15:L$19,6,0)*W1538,VLOOKUP(Q1538,Rates!G$4:L$12,6,0)*W1538))</f>
        <v/>
      </c>
      <c r="Z1538" s="120" t="str">
        <f t="shared" si="748"/>
        <v/>
      </c>
      <c r="AA1538" s="120" t="str">
        <f t="shared" si="749"/>
        <v/>
      </c>
      <c r="AB1538" s="136" t="str">
        <f>IF(B:B="","",IF(R1538="Refreshment Beverage","",IF(AND(R1538="Beer",Q1538=0),SUM(LOOKUP(2,1/(Rates!$B$15:$B$18&lt;=W1538)/(Rates!$C$15:$C$18&gt;=W1538),Rates!$D$15:$D$18)*W1538),VLOOKUP(VALUE(Q:Q),Rates!A:B,2,0)*W1538)))</f>
        <v/>
      </c>
      <c r="AC1538" s="136" t="str">
        <f>IF(B:B="","",IF(R1538="Refreshment Beverage","",IF(AND(R1538="Beer",Q1538=0),SUM(LOOKUP(2,1/(Rates!$B$15:$B$18&lt;=W1538)/(Rates!$C$15:$C$18&gt;=W1538),Rates!$E$15:$E$18)*W1538),VLOOKUP(VALUE(Q:Q),Rates!A:C,3,0)*W1538)))</f>
        <v/>
      </c>
      <c r="AD1538" s="137" t="str">
        <f>IFERROR(IF(B:B="","",IF(R1538="Beer","",IF(VALUE(Q1538)=0,VLOOKUP(VLOOKUP(B:B,#REF!,16,0),Rates!A:E,2,0),VLOOKUP(VALUE(Q1538),Rates!A$31:B$34,2,0)*W1538))),0)</f>
        <v/>
      </c>
      <c r="AE1538" s="121" t="str">
        <f t="shared" si="750"/>
        <v/>
      </c>
      <c r="AF1538" s="138" t="str">
        <f t="shared" si="751"/>
        <v/>
      </c>
      <c r="AG1538" s="122" t="str">
        <f t="shared" si="752"/>
        <v/>
      </c>
      <c r="AH1538" s="123" t="str">
        <f t="shared" si="753"/>
        <v/>
      </c>
      <c r="AI1538" s="139" t="str">
        <f>IF(AE:AE="","",IF(R1538="Refreshment Beverage",AK1538*(Rates!J$19/100),ROUND(SUM(AH1538*(Rates!$J$8/100)),4)))</f>
        <v/>
      </c>
      <c r="AJ1538" s="124" t="str">
        <f t="shared" si="754"/>
        <v/>
      </c>
      <c r="AK1538" s="125" t="str">
        <f t="shared" si="755"/>
        <v/>
      </c>
      <c r="AL1538" s="121" t="str">
        <f t="shared" si="756"/>
        <v/>
      </c>
      <c r="AM1538" s="138" t="str">
        <f>IF(AS1538="","",IF(R1538="Refreshment Beverage",ROUND(AS1538*Rates!K$19,4),ROUND(AO1538*(VLOOKUP(VALUE(Q1538),Rates!G$4:L$12,3,0)),4)))</f>
        <v/>
      </c>
      <c r="AN1538" s="126" t="str">
        <f>IF(AS1538="","",IF(R1538="Refreshment Beverage",AS1538*(Rates!J$19/100),MAX(AM1538,AB1538)))</f>
        <v/>
      </c>
      <c r="AO1538" s="127" t="str">
        <f t="shared" si="757"/>
        <v/>
      </c>
      <c r="AP1538" s="127" t="str">
        <f t="shared" si="758"/>
        <v/>
      </c>
      <c r="AQ1538" s="140" t="str">
        <f>IF(AS1538="","",IF(R1538="Refreshment Beverage",ROUND(SUM(VLOOKUP(Q:Q,Rates!G$15:L$19,3,0)*(AS1538-Y1538-Z1538-AA1538)),4),ROUND(SUM(Rates!$K$8*AS1538),4)))</f>
        <v/>
      </c>
      <c r="AR1538" s="139" t="str">
        <f t="shared" si="759"/>
        <v/>
      </c>
      <c r="AS1538" s="125" t="str">
        <f t="shared" si="760"/>
        <v/>
      </c>
      <c r="AT1538" s="121" t="str">
        <f t="shared" si="761"/>
        <v/>
      </c>
      <c r="AU1538" s="138" t="str">
        <f>IF(AX1538="","",IF(R1538="Refreshment Beverage",ROUND((BA1538-Y1538-Z1538-AA1538)*VLOOKUP(VALUE(Q1538),Rates!G$15:L$19,3,0),4),ROUND(AW1538*(VLOOKUP(VALUE(Q1538),Rates!G:L,3,0)),4)))</f>
        <v/>
      </c>
      <c r="AV1538" s="126" t="str">
        <f t="shared" si="762"/>
        <v/>
      </c>
      <c r="AW1538" s="127" t="str">
        <f t="shared" si="763"/>
        <v/>
      </c>
      <c r="AX1538" s="123" t="str">
        <f t="shared" si="764"/>
        <v/>
      </c>
      <c r="AY1538" s="140" t="str">
        <f>IF(AX1538="","",IF(R1538="Refreshment Beverage",ROUND(SUM(AX1538*Rates!K$19),4),ROUND(SUM(AX1538*(Rates!J$8/100)),4)))</f>
        <v/>
      </c>
      <c r="AZ1538" s="124" t="str">
        <f t="shared" si="765"/>
        <v/>
      </c>
      <c r="BA1538" s="125" t="str">
        <f t="shared" si="766"/>
        <v/>
      </c>
      <c r="BB1538" s="115"/>
      <c r="BC1538" s="143"/>
      <c r="BD1538" s="100"/>
      <c r="BE1538" s="100"/>
      <c r="BF1538" s="100"/>
      <c r="BG1538" s="100"/>
    </row>
    <row r="1539" spans="1:59" ht="12.75" customHeight="1" x14ac:dyDescent="0.2">
      <c r="A1539" s="144"/>
      <c r="B1539" s="141"/>
      <c r="C1539" s="141"/>
      <c r="D1539" s="142"/>
      <c r="E1539" s="142"/>
      <c r="F1539" s="142"/>
      <c r="G1539" s="142"/>
      <c r="H1539" s="142"/>
      <c r="I1539" s="129"/>
      <c r="J1539" s="130"/>
      <c r="K1539" s="131" t="str">
        <f t="shared" si="737"/>
        <v/>
      </c>
      <c r="L1539" s="132" t="str">
        <f t="shared" si="738"/>
        <v/>
      </c>
      <c r="M1539" s="133" t="str">
        <f t="shared" si="739"/>
        <v/>
      </c>
      <c r="N1539" s="134" t="str">
        <f>IFERROR(IF(B:B="","",IF(R1539="Beer",SUM(LOOKUP(2,1/(Rates!$B$3:$B$5&lt;=W1539)/(Rates!$C$3:$C$5&gt;=W1539),Rates!$D$3:$D$5)*(X1539/100)*W1539),IF(R1539="Refreshment Beverage",SUM(LOOKUP(2,1/(Rates!$B$7:$B$11&lt;=W1539)/(Rates!$C$7:$C$11&gt;=W1539),Rates!$D$7:$D$11)*(X1539/100)*W1539)))),"")</f>
        <v/>
      </c>
      <c r="O1539" s="134" t="str">
        <f t="shared" si="740"/>
        <v/>
      </c>
      <c r="P1539" s="116"/>
      <c r="Q1539" s="117" t="str">
        <f t="shared" si="741"/>
        <v/>
      </c>
      <c r="R1539" s="128" t="str">
        <f t="shared" si="742"/>
        <v/>
      </c>
      <c r="S1539" s="135" t="str">
        <f>IF(B1539="","",IF(R1539="Refreshment Beverage",VLOOKUP(VALUE(Q1539),Rates!G$15:L$19,2,0),VLOOKUP(VALUE(Q1539),Rates!G$4:L$12,2,0)))</f>
        <v/>
      </c>
      <c r="T1539" s="135" t="str">
        <f t="shared" si="743"/>
        <v/>
      </c>
      <c r="U1539" s="118" t="str">
        <f t="shared" si="744"/>
        <v/>
      </c>
      <c r="V1539" s="135" t="str">
        <f t="shared" si="745"/>
        <v/>
      </c>
      <c r="W1539" s="135" t="str">
        <f t="shared" si="746"/>
        <v/>
      </c>
      <c r="X1539" s="119" t="str">
        <f t="shared" si="747"/>
        <v/>
      </c>
      <c r="Y1539" s="120" t="str">
        <f>IF(B:B="","",IF(R1539="Refreshment Beverage",VLOOKUP(Q1539,Rates!G$15:L$19,6,0)*W1539,VLOOKUP(Q1539,Rates!G$4:L$12,6,0)*W1539))</f>
        <v/>
      </c>
      <c r="Z1539" s="120" t="str">
        <f t="shared" si="748"/>
        <v/>
      </c>
      <c r="AA1539" s="120" t="str">
        <f t="shared" si="749"/>
        <v/>
      </c>
      <c r="AB1539" s="136" t="str">
        <f>IF(B:B="","",IF(R1539="Refreshment Beverage","",IF(AND(R1539="Beer",Q1539=0),SUM(LOOKUP(2,1/(Rates!$B$15:$B$18&lt;=W1539)/(Rates!$C$15:$C$18&gt;=W1539),Rates!$D$15:$D$18)*W1539),VLOOKUP(VALUE(Q:Q),Rates!A:B,2,0)*W1539)))</f>
        <v/>
      </c>
      <c r="AC1539" s="136" t="str">
        <f>IF(B:B="","",IF(R1539="Refreshment Beverage","",IF(AND(R1539="Beer",Q1539=0),SUM(LOOKUP(2,1/(Rates!$B$15:$B$18&lt;=W1539)/(Rates!$C$15:$C$18&gt;=W1539),Rates!$E$15:$E$18)*W1539),VLOOKUP(VALUE(Q:Q),Rates!A:C,3,0)*W1539)))</f>
        <v/>
      </c>
      <c r="AD1539" s="137" t="str">
        <f>IFERROR(IF(B:B="","",IF(R1539="Beer","",IF(VALUE(Q1539)=0,VLOOKUP(VLOOKUP(B:B,#REF!,16,0),Rates!A:E,2,0),VLOOKUP(VALUE(Q1539),Rates!A$31:B$34,2,0)*W1539))),0)</f>
        <v/>
      </c>
      <c r="AE1539" s="121" t="str">
        <f t="shared" si="750"/>
        <v/>
      </c>
      <c r="AF1539" s="138" t="str">
        <f t="shared" si="751"/>
        <v/>
      </c>
      <c r="AG1539" s="122" t="str">
        <f t="shared" si="752"/>
        <v/>
      </c>
      <c r="AH1539" s="123" t="str">
        <f t="shared" si="753"/>
        <v/>
      </c>
      <c r="AI1539" s="139" t="str">
        <f>IF(AE:AE="","",IF(R1539="Refreshment Beverage",AK1539*(Rates!J$19/100),ROUND(SUM(AH1539*(Rates!$J$8/100)),4)))</f>
        <v/>
      </c>
      <c r="AJ1539" s="124" t="str">
        <f t="shared" si="754"/>
        <v/>
      </c>
      <c r="AK1539" s="125" t="str">
        <f t="shared" si="755"/>
        <v/>
      </c>
      <c r="AL1539" s="121" t="str">
        <f t="shared" si="756"/>
        <v/>
      </c>
      <c r="AM1539" s="138" t="str">
        <f>IF(AS1539="","",IF(R1539="Refreshment Beverage",ROUND(AS1539*Rates!K$19,4),ROUND(AO1539*(VLOOKUP(VALUE(Q1539),Rates!G$4:L$12,3,0)),4)))</f>
        <v/>
      </c>
      <c r="AN1539" s="126" t="str">
        <f>IF(AS1539="","",IF(R1539="Refreshment Beverage",AS1539*(Rates!J$19/100),MAX(AM1539,AB1539)))</f>
        <v/>
      </c>
      <c r="AO1539" s="127" t="str">
        <f t="shared" si="757"/>
        <v/>
      </c>
      <c r="AP1539" s="127" t="str">
        <f t="shared" si="758"/>
        <v/>
      </c>
      <c r="AQ1539" s="140" t="str">
        <f>IF(AS1539="","",IF(R1539="Refreshment Beverage",ROUND(SUM(VLOOKUP(Q:Q,Rates!G$15:L$19,3,0)*(AS1539-Y1539-Z1539-AA1539)),4),ROUND(SUM(Rates!$K$8*AS1539),4)))</f>
        <v/>
      </c>
      <c r="AR1539" s="139" t="str">
        <f t="shared" si="759"/>
        <v/>
      </c>
      <c r="AS1539" s="125" t="str">
        <f t="shared" si="760"/>
        <v/>
      </c>
      <c r="AT1539" s="121" t="str">
        <f t="shared" si="761"/>
        <v/>
      </c>
      <c r="AU1539" s="138" t="str">
        <f>IF(AX1539="","",IF(R1539="Refreshment Beverage",ROUND((BA1539-Y1539-Z1539-AA1539)*VLOOKUP(VALUE(Q1539),Rates!G$15:L$19,3,0),4),ROUND(AW1539*(VLOOKUP(VALUE(Q1539),Rates!G:L,3,0)),4)))</f>
        <v/>
      </c>
      <c r="AV1539" s="126" t="str">
        <f t="shared" si="762"/>
        <v/>
      </c>
      <c r="AW1539" s="127" t="str">
        <f t="shared" si="763"/>
        <v/>
      </c>
      <c r="AX1539" s="123" t="str">
        <f t="shared" si="764"/>
        <v/>
      </c>
      <c r="AY1539" s="140" t="str">
        <f>IF(AX1539="","",IF(R1539="Refreshment Beverage",ROUND(SUM(AX1539*Rates!K$19),4),ROUND(SUM(AX1539*(Rates!J$8/100)),4)))</f>
        <v/>
      </c>
      <c r="AZ1539" s="124" t="str">
        <f t="shared" si="765"/>
        <v/>
      </c>
      <c r="BA1539" s="125" t="str">
        <f t="shared" si="766"/>
        <v/>
      </c>
      <c r="BB1539" s="115"/>
      <c r="BC1539" s="143"/>
      <c r="BD1539" s="100"/>
      <c r="BE1539" s="100"/>
      <c r="BF1539" s="100"/>
      <c r="BG1539" s="100"/>
    </row>
    <row r="1540" spans="1:59" ht="12.75" customHeight="1" x14ac:dyDescent="0.2">
      <c r="A1540" s="144"/>
      <c r="B1540" s="141"/>
      <c r="C1540" s="141"/>
      <c r="D1540" s="142"/>
      <c r="E1540" s="142"/>
      <c r="F1540" s="142"/>
      <c r="G1540" s="142"/>
      <c r="H1540" s="142"/>
      <c r="I1540" s="129"/>
      <c r="J1540" s="130"/>
      <c r="K1540" s="131" t="str">
        <f t="shared" si="737"/>
        <v/>
      </c>
      <c r="L1540" s="132" t="str">
        <f t="shared" si="738"/>
        <v/>
      </c>
      <c r="M1540" s="133" t="str">
        <f t="shared" si="739"/>
        <v/>
      </c>
      <c r="N1540" s="134" t="str">
        <f>IFERROR(IF(B:B="","",IF(R1540="Beer",SUM(LOOKUP(2,1/(Rates!$B$3:$B$5&lt;=W1540)/(Rates!$C$3:$C$5&gt;=W1540),Rates!$D$3:$D$5)*(X1540/100)*W1540),IF(R1540="Refreshment Beverage",SUM(LOOKUP(2,1/(Rates!$B$7:$B$11&lt;=W1540)/(Rates!$C$7:$C$11&gt;=W1540),Rates!$D$7:$D$11)*(X1540/100)*W1540)))),"")</f>
        <v/>
      </c>
      <c r="O1540" s="134" t="str">
        <f t="shared" si="740"/>
        <v/>
      </c>
      <c r="P1540" s="116"/>
      <c r="Q1540" s="117" t="str">
        <f t="shared" si="741"/>
        <v/>
      </c>
      <c r="R1540" s="128" t="str">
        <f t="shared" si="742"/>
        <v/>
      </c>
      <c r="S1540" s="135" t="str">
        <f>IF(B1540="","",IF(R1540="Refreshment Beverage",VLOOKUP(VALUE(Q1540),Rates!G$15:L$19,2,0),VLOOKUP(VALUE(Q1540),Rates!G$4:L$12,2,0)))</f>
        <v/>
      </c>
      <c r="T1540" s="135" t="str">
        <f t="shared" si="743"/>
        <v/>
      </c>
      <c r="U1540" s="118" t="str">
        <f t="shared" si="744"/>
        <v/>
      </c>
      <c r="V1540" s="135" t="str">
        <f t="shared" si="745"/>
        <v/>
      </c>
      <c r="W1540" s="135" t="str">
        <f t="shared" si="746"/>
        <v/>
      </c>
      <c r="X1540" s="119" t="str">
        <f t="shared" si="747"/>
        <v/>
      </c>
      <c r="Y1540" s="120" t="str">
        <f>IF(B:B="","",IF(R1540="Refreshment Beverage",VLOOKUP(Q1540,Rates!G$15:L$19,6,0)*W1540,VLOOKUP(Q1540,Rates!G$4:L$12,6,0)*W1540))</f>
        <v/>
      </c>
      <c r="Z1540" s="120" t="str">
        <f t="shared" si="748"/>
        <v/>
      </c>
      <c r="AA1540" s="120" t="str">
        <f t="shared" si="749"/>
        <v/>
      </c>
      <c r="AB1540" s="136" t="str">
        <f>IF(B:B="","",IF(R1540="Refreshment Beverage","",IF(AND(R1540="Beer",Q1540=0),SUM(LOOKUP(2,1/(Rates!$B$15:$B$18&lt;=W1540)/(Rates!$C$15:$C$18&gt;=W1540),Rates!$D$15:$D$18)*W1540),VLOOKUP(VALUE(Q:Q),Rates!A:B,2,0)*W1540)))</f>
        <v/>
      </c>
      <c r="AC1540" s="136" t="str">
        <f>IF(B:B="","",IF(R1540="Refreshment Beverage","",IF(AND(R1540="Beer",Q1540=0),SUM(LOOKUP(2,1/(Rates!$B$15:$B$18&lt;=W1540)/(Rates!$C$15:$C$18&gt;=W1540),Rates!$E$15:$E$18)*W1540),VLOOKUP(VALUE(Q:Q),Rates!A:C,3,0)*W1540)))</f>
        <v/>
      </c>
      <c r="AD1540" s="137" t="str">
        <f>IFERROR(IF(B:B="","",IF(R1540="Beer","",IF(VALUE(Q1540)=0,VLOOKUP(VLOOKUP(B:B,#REF!,16,0),Rates!A:E,2,0),VLOOKUP(VALUE(Q1540),Rates!A$31:B$34,2,0)*W1540))),0)</f>
        <v/>
      </c>
      <c r="AE1540" s="121" t="str">
        <f t="shared" si="750"/>
        <v/>
      </c>
      <c r="AF1540" s="138" t="str">
        <f t="shared" si="751"/>
        <v/>
      </c>
      <c r="AG1540" s="122" t="str">
        <f t="shared" si="752"/>
        <v/>
      </c>
      <c r="AH1540" s="123" t="str">
        <f t="shared" si="753"/>
        <v/>
      </c>
      <c r="AI1540" s="139" t="str">
        <f>IF(AE:AE="","",IF(R1540="Refreshment Beverage",AK1540*(Rates!J$19/100),ROUND(SUM(AH1540*(Rates!$J$8/100)),4)))</f>
        <v/>
      </c>
      <c r="AJ1540" s="124" t="str">
        <f t="shared" si="754"/>
        <v/>
      </c>
      <c r="AK1540" s="125" t="str">
        <f t="shared" si="755"/>
        <v/>
      </c>
      <c r="AL1540" s="121" t="str">
        <f t="shared" si="756"/>
        <v/>
      </c>
      <c r="AM1540" s="138" t="str">
        <f>IF(AS1540="","",IF(R1540="Refreshment Beverage",ROUND(AS1540*Rates!K$19,4),ROUND(AO1540*(VLOOKUP(VALUE(Q1540),Rates!G$4:L$12,3,0)),4)))</f>
        <v/>
      </c>
      <c r="AN1540" s="126" t="str">
        <f>IF(AS1540="","",IF(R1540="Refreshment Beverage",AS1540*(Rates!J$19/100),MAX(AM1540,AB1540)))</f>
        <v/>
      </c>
      <c r="AO1540" s="127" t="str">
        <f t="shared" si="757"/>
        <v/>
      </c>
      <c r="AP1540" s="127" t="str">
        <f t="shared" si="758"/>
        <v/>
      </c>
      <c r="AQ1540" s="140" t="str">
        <f>IF(AS1540="","",IF(R1540="Refreshment Beverage",ROUND(SUM(VLOOKUP(Q:Q,Rates!G$15:L$19,3,0)*(AS1540-Y1540-Z1540-AA1540)),4),ROUND(SUM(Rates!$K$8*AS1540),4)))</f>
        <v/>
      </c>
      <c r="AR1540" s="139" t="str">
        <f t="shared" si="759"/>
        <v/>
      </c>
      <c r="AS1540" s="125" t="str">
        <f t="shared" si="760"/>
        <v/>
      </c>
      <c r="AT1540" s="121" t="str">
        <f t="shared" si="761"/>
        <v/>
      </c>
      <c r="AU1540" s="138" t="str">
        <f>IF(AX1540="","",IF(R1540="Refreshment Beverage",ROUND((BA1540-Y1540-Z1540-AA1540)*VLOOKUP(VALUE(Q1540),Rates!G$15:L$19,3,0),4),ROUND(AW1540*(VLOOKUP(VALUE(Q1540),Rates!G:L,3,0)),4)))</f>
        <v/>
      </c>
      <c r="AV1540" s="126" t="str">
        <f t="shared" si="762"/>
        <v/>
      </c>
      <c r="AW1540" s="127" t="str">
        <f t="shared" si="763"/>
        <v/>
      </c>
      <c r="AX1540" s="123" t="str">
        <f t="shared" si="764"/>
        <v/>
      </c>
      <c r="AY1540" s="140" t="str">
        <f>IF(AX1540="","",IF(R1540="Refreshment Beverage",ROUND(SUM(AX1540*Rates!K$19),4),ROUND(SUM(AX1540*(Rates!J$8/100)),4)))</f>
        <v/>
      </c>
      <c r="AZ1540" s="124" t="str">
        <f t="shared" si="765"/>
        <v/>
      </c>
      <c r="BA1540" s="125" t="str">
        <f t="shared" si="766"/>
        <v/>
      </c>
      <c r="BB1540" s="115"/>
      <c r="BC1540" s="143"/>
      <c r="BD1540" s="100"/>
      <c r="BE1540" s="100"/>
      <c r="BF1540" s="100"/>
      <c r="BG1540" s="100"/>
    </row>
    <row r="1541" spans="1:59" ht="12.75" customHeight="1" x14ac:dyDescent="0.2">
      <c r="A1541" s="144"/>
      <c r="B1541" s="141"/>
      <c r="C1541" s="141"/>
      <c r="D1541" s="142"/>
      <c r="E1541" s="142"/>
      <c r="F1541" s="142"/>
      <c r="G1541" s="142"/>
      <c r="H1541" s="142"/>
      <c r="I1541" s="129"/>
      <c r="J1541" s="130"/>
      <c r="K1541" s="131" t="str">
        <f t="shared" si="737"/>
        <v/>
      </c>
      <c r="L1541" s="132" t="str">
        <f t="shared" si="738"/>
        <v/>
      </c>
      <c r="M1541" s="133" t="str">
        <f t="shared" si="739"/>
        <v/>
      </c>
      <c r="N1541" s="134" t="str">
        <f>IFERROR(IF(B:B="","",IF(R1541="Beer",SUM(LOOKUP(2,1/(Rates!$B$3:$B$5&lt;=W1541)/(Rates!$C$3:$C$5&gt;=W1541),Rates!$D$3:$D$5)*(X1541/100)*W1541),IF(R1541="Refreshment Beverage",SUM(LOOKUP(2,1/(Rates!$B$7:$B$11&lt;=W1541)/(Rates!$C$7:$C$11&gt;=W1541),Rates!$D$7:$D$11)*(X1541/100)*W1541)))),"")</f>
        <v/>
      </c>
      <c r="O1541" s="134" t="str">
        <f t="shared" si="740"/>
        <v/>
      </c>
      <c r="P1541" s="116"/>
      <c r="Q1541" s="117" t="str">
        <f t="shared" si="741"/>
        <v/>
      </c>
      <c r="R1541" s="128" t="str">
        <f t="shared" si="742"/>
        <v/>
      </c>
      <c r="S1541" s="135" t="str">
        <f>IF(B1541="","",IF(R1541="Refreshment Beverage",VLOOKUP(VALUE(Q1541),Rates!G$15:L$19,2,0),VLOOKUP(VALUE(Q1541),Rates!G$4:L$12,2,0)))</f>
        <v/>
      </c>
      <c r="T1541" s="135" t="str">
        <f t="shared" si="743"/>
        <v/>
      </c>
      <c r="U1541" s="118" t="str">
        <f t="shared" si="744"/>
        <v/>
      </c>
      <c r="V1541" s="135" t="str">
        <f t="shared" si="745"/>
        <v/>
      </c>
      <c r="W1541" s="135" t="str">
        <f t="shared" si="746"/>
        <v/>
      </c>
      <c r="X1541" s="119" t="str">
        <f t="shared" si="747"/>
        <v/>
      </c>
      <c r="Y1541" s="120" t="str">
        <f>IF(B:B="","",IF(R1541="Refreshment Beverage",VLOOKUP(Q1541,Rates!G$15:L$19,6,0)*W1541,VLOOKUP(Q1541,Rates!G$4:L$12,6,0)*W1541))</f>
        <v/>
      </c>
      <c r="Z1541" s="120" t="str">
        <f t="shared" si="748"/>
        <v/>
      </c>
      <c r="AA1541" s="120" t="str">
        <f t="shared" si="749"/>
        <v/>
      </c>
      <c r="AB1541" s="136" t="str">
        <f>IF(B:B="","",IF(R1541="Refreshment Beverage","",IF(AND(R1541="Beer",Q1541=0),SUM(LOOKUP(2,1/(Rates!$B$15:$B$18&lt;=W1541)/(Rates!$C$15:$C$18&gt;=W1541),Rates!$D$15:$D$18)*W1541),VLOOKUP(VALUE(Q:Q),Rates!A:B,2,0)*W1541)))</f>
        <v/>
      </c>
      <c r="AC1541" s="136" t="str">
        <f>IF(B:B="","",IF(R1541="Refreshment Beverage","",IF(AND(R1541="Beer",Q1541=0),SUM(LOOKUP(2,1/(Rates!$B$15:$B$18&lt;=W1541)/(Rates!$C$15:$C$18&gt;=W1541),Rates!$E$15:$E$18)*W1541),VLOOKUP(VALUE(Q:Q),Rates!A:C,3,0)*W1541)))</f>
        <v/>
      </c>
      <c r="AD1541" s="137" t="str">
        <f>IFERROR(IF(B:B="","",IF(R1541="Beer","",IF(VALUE(Q1541)=0,VLOOKUP(VLOOKUP(B:B,#REF!,16,0),Rates!A:E,2,0),VLOOKUP(VALUE(Q1541),Rates!A$31:B$34,2,0)*W1541))),0)</f>
        <v/>
      </c>
      <c r="AE1541" s="121" t="str">
        <f t="shared" si="750"/>
        <v/>
      </c>
      <c r="AF1541" s="138" t="str">
        <f t="shared" si="751"/>
        <v/>
      </c>
      <c r="AG1541" s="122" t="str">
        <f t="shared" si="752"/>
        <v/>
      </c>
      <c r="AH1541" s="123" t="str">
        <f t="shared" si="753"/>
        <v/>
      </c>
      <c r="AI1541" s="139" t="str">
        <f>IF(AE:AE="","",IF(R1541="Refreshment Beverage",AK1541*(Rates!J$19/100),ROUND(SUM(AH1541*(Rates!$J$8/100)),4)))</f>
        <v/>
      </c>
      <c r="AJ1541" s="124" t="str">
        <f t="shared" si="754"/>
        <v/>
      </c>
      <c r="AK1541" s="125" t="str">
        <f t="shared" si="755"/>
        <v/>
      </c>
      <c r="AL1541" s="121" t="str">
        <f t="shared" si="756"/>
        <v/>
      </c>
      <c r="AM1541" s="138" t="str">
        <f>IF(AS1541="","",IF(R1541="Refreshment Beverage",ROUND(AS1541*Rates!K$19,4),ROUND(AO1541*(VLOOKUP(VALUE(Q1541),Rates!G$4:L$12,3,0)),4)))</f>
        <v/>
      </c>
      <c r="AN1541" s="126" t="str">
        <f>IF(AS1541="","",IF(R1541="Refreshment Beverage",AS1541*(Rates!J$19/100),MAX(AM1541,AB1541)))</f>
        <v/>
      </c>
      <c r="AO1541" s="127" t="str">
        <f t="shared" si="757"/>
        <v/>
      </c>
      <c r="AP1541" s="127" t="str">
        <f t="shared" si="758"/>
        <v/>
      </c>
      <c r="AQ1541" s="140" t="str">
        <f>IF(AS1541="","",IF(R1541="Refreshment Beverage",ROUND(SUM(VLOOKUP(Q:Q,Rates!G$15:L$19,3,0)*(AS1541-Y1541-Z1541-AA1541)),4),ROUND(SUM(Rates!$K$8*AS1541),4)))</f>
        <v/>
      </c>
      <c r="AR1541" s="139" t="str">
        <f t="shared" si="759"/>
        <v/>
      </c>
      <c r="AS1541" s="125" t="str">
        <f t="shared" si="760"/>
        <v/>
      </c>
      <c r="AT1541" s="121" t="str">
        <f t="shared" si="761"/>
        <v/>
      </c>
      <c r="AU1541" s="138" t="str">
        <f>IF(AX1541="","",IF(R1541="Refreshment Beverage",ROUND((BA1541-Y1541-Z1541-AA1541)*VLOOKUP(VALUE(Q1541),Rates!G$15:L$19,3,0),4),ROUND(AW1541*(VLOOKUP(VALUE(Q1541),Rates!G:L,3,0)),4)))</f>
        <v/>
      </c>
      <c r="AV1541" s="126" t="str">
        <f t="shared" si="762"/>
        <v/>
      </c>
      <c r="AW1541" s="127" t="str">
        <f t="shared" si="763"/>
        <v/>
      </c>
      <c r="AX1541" s="123" t="str">
        <f t="shared" si="764"/>
        <v/>
      </c>
      <c r="AY1541" s="140" t="str">
        <f>IF(AX1541="","",IF(R1541="Refreshment Beverage",ROUND(SUM(AX1541*Rates!K$19),4),ROUND(SUM(AX1541*(Rates!J$8/100)),4)))</f>
        <v/>
      </c>
      <c r="AZ1541" s="124" t="str">
        <f t="shared" si="765"/>
        <v/>
      </c>
      <c r="BA1541" s="125" t="str">
        <f t="shared" si="766"/>
        <v/>
      </c>
      <c r="BB1541" s="115"/>
      <c r="BC1541" s="143"/>
      <c r="BD1541" s="100"/>
      <c r="BE1541" s="100"/>
      <c r="BF1541" s="100"/>
      <c r="BG1541" s="100"/>
    </row>
    <row r="1542" spans="1:59" ht="12.75" customHeight="1" x14ac:dyDescent="0.2">
      <c r="A1542" s="144"/>
      <c r="B1542" s="141"/>
      <c r="C1542" s="141"/>
      <c r="D1542" s="142"/>
      <c r="E1542" s="142"/>
      <c r="F1542" s="142"/>
      <c r="G1542" s="142"/>
      <c r="H1542" s="142"/>
      <c r="I1542" s="129"/>
      <c r="J1542" s="130"/>
      <c r="K1542" s="131" t="str">
        <f t="shared" si="737"/>
        <v/>
      </c>
      <c r="L1542" s="132" t="str">
        <f t="shared" si="738"/>
        <v/>
      </c>
      <c r="M1542" s="133" t="str">
        <f t="shared" si="739"/>
        <v/>
      </c>
      <c r="N1542" s="134" t="str">
        <f>IFERROR(IF(B:B="","",IF(R1542="Beer",SUM(LOOKUP(2,1/(Rates!$B$3:$B$5&lt;=W1542)/(Rates!$C$3:$C$5&gt;=W1542),Rates!$D$3:$D$5)*(X1542/100)*W1542),IF(R1542="Refreshment Beverage",SUM(LOOKUP(2,1/(Rates!$B$7:$B$11&lt;=W1542)/(Rates!$C$7:$C$11&gt;=W1542),Rates!$D$7:$D$11)*(X1542/100)*W1542)))),"")</f>
        <v/>
      </c>
      <c r="O1542" s="134" t="str">
        <f t="shared" si="740"/>
        <v/>
      </c>
      <c r="P1542" s="116"/>
      <c r="Q1542" s="117" t="str">
        <f t="shared" si="741"/>
        <v/>
      </c>
      <c r="R1542" s="128" t="str">
        <f t="shared" si="742"/>
        <v/>
      </c>
      <c r="S1542" s="135" t="str">
        <f>IF(B1542="","",IF(R1542="Refreshment Beverage",VLOOKUP(VALUE(Q1542),Rates!G$15:L$19,2,0),VLOOKUP(VALUE(Q1542),Rates!G$4:L$12,2,0)))</f>
        <v/>
      </c>
      <c r="T1542" s="135" t="str">
        <f t="shared" si="743"/>
        <v/>
      </c>
      <c r="U1542" s="118" t="str">
        <f t="shared" si="744"/>
        <v/>
      </c>
      <c r="V1542" s="135" t="str">
        <f t="shared" si="745"/>
        <v/>
      </c>
      <c r="W1542" s="135" t="str">
        <f t="shared" si="746"/>
        <v/>
      </c>
      <c r="X1542" s="119" t="str">
        <f t="shared" si="747"/>
        <v/>
      </c>
      <c r="Y1542" s="120" t="str">
        <f>IF(B:B="","",IF(R1542="Refreshment Beverage",VLOOKUP(Q1542,Rates!G$15:L$19,6,0)*W1542,VLOOKUP(Q1542,Rates!G$4:L$12,6,0)*W1542))</f>
        <v/>
      </c>
      <c r="Z1542" s="120" t="str">
        <f t="shared" si="748"/>
        <v/>
      </c>
      <c r="AA1542" s="120" t="str">
        <f t="shared" si="749"/>
        <v/>
      </c>
      <c r="AB1542" s="136" t="str">
        <f>IF(B:B="","",IF(R1542="Refreshment Beverage","",IF(AND(R1542="Beer",Q1542=0),SUM(LOOKUP(2,1/(Rates!$B$15:$B$18&lt;=W1542)/(Rates!$C$15:$C$18&gt;=W1542),Rates!$D$15:$D$18)*W1542),VLOOKUP(VALUE(Q:Q),Rates!A:B,2,0)*W1542)))</f>
        <v/>
      </c>
      <c r="AC1542" s="136" t="str">
        <f>IF(B:B="","",IF(R1542="Refreshment Beverage","",IF(AND(R1542="Beer",Q1542=0),SUM(LOOKUP(2,1/(Rates!$B$15:$B$18&lt;=W1542)/(Rates!$C$15:$C$18&gt;=W1542),Rates!$E$15:$E$18)*W1542),VLOOKUP(VALUE(Q:Q),Rates!A:C,3,0)*W1542)))</f>
        <v/>
      </c>
      <c r="AD1542" s="137" t="str">
        <f>IFERROR(IF(B:B="","",IF(R1542="Beer","",IF(VALUE(Q1542)=0,VLOOKUP(VLOOKUP(B:B,#REF!,16,0),Rates!A:E,2,0),VLOOKUP(VALUE(Q1542),Rates!A$31:B$34,2,0)*W1542))),0)</f>
        <v/>
      </c>
      <c r="AE1542" s="121" t="str">
        <f t="shared" si="750"/>
        <v/>
      </c>
      <c r="AF1542" s="138" t="str">
        <f t="shared" si="751"/>
        <v/>
      </c>
      <c r="AG1542" s="122" t="str">
        <f t="shared" si="752"/>
        <v/>
      </c>
      <c r="AH1542" s="123" t="str">
        <f t="shared" si="753"/>
        <v/>
      </c>
      <c r="AI1542" s="139" t="str">
        <f>IF(AE:AE="","",IF(R1542="Refreshment Beverage",AK1542*(Rates!J$19/100),ROUND(SUM(AH1542*(Rates!$J$8/100)),4)))</f>
        <v/>
      </c>
      <c r="AJ1542" s="124" t="str">
        <f t="shared" si="754"/>
        <v/>
      </c>
      <c r="AK1542" s="125" t="str">
        <f t="shared" si="755"/>
        <v/>
      </c>
      <c r="AL1542" s="121" t="str">
        <f t="shared" si="756"/>
        <v/>
      </c>
      <c r="AM1542" s="138" t="str">
        <f>IF(AS1542="","",IF(R1542="Refreshment Beverage",ROUND(AS1542*Rates!K$19,4),ROUND(AO1542*(VLOOKUP(VALUE(Q1542),Rates!G$4:L$12,3,0)),4)))</f>
        <v/>
      </c>
      <c r="AN1542" s="126" t="str">
        <f>IF(AS1542="","",IF(R1542="Refreshment Beverage",AS1542*(Rates!J$19/100),MAX(AM1542,AB1542)))</f>
        <v/>
      </c>
      <c r="AO1542" s="127" t="str">
        <f t="shared" si="757"/>
        <v/>
      </c>
      <c r="AP1542" s="127" t="str">
        <f t="shared" si="758"/>
        <v/>
      </c>
      <c r="AQ1542" s="140" t="str">
        <f>IF(AS1542="","",IF(R1542="Refreshment Beverage",ROUND(SUM(VLOOKUP(Q:Q,Rates!G$15:L$19,3,0)*(AS1542-Y1542-Z1542-AA1542)),4),ROUND(SUM(Rates!$K$8*AS1542),4)))</f>
        <v/>
      </c>
      <c r="AR1542" s="139" t="str">
        <f t="shared" si="759"/>
        <v/>
      </c>
      <c r="AS1542" s="125" t="str">
        <f t="shared" si="760"/>
        <v/>
      </c>
      <c r="AT1542" s="121" t="str">
        <f t="shared" si="761"/>
        <v/>
      </c>
      <c r="AU1542" s="138" t="str">
        <f>IF(AX1542="","",IF(R1542="Refreshment Beverage",ROUND((BA1542-Y1542-Z1542-AA1542)*VLOOKUP(VALUE(Q1542),Rates!G$15:L$19,3,0),4),ROUND(AW1542*(VLOOKUP(VALUE(Q1542),Rates!G:L,3,0)),4)))</f>
        <v/>
      </c>
      <c r="AV1542" s="126" t="str">
        <f t="shared" si="762"/>
        <v/>
      </c>
      <c r="AW1542" s="127" t="str">
        <f t="shared" si="763"/>
        <v/>
      </c>
      <c r="AX1542" s="123" t="str">
        <f t="shared" si="764"/>
        <v/>
      </c>
      <c r="AY1542" s="140" t="str">
        <f>IF(AX1542="","",IF(R1542="Refreshment Beverage",ROUND(SUM(AX1542*Rates!K$19),4),ROUND(SUM(AX1542*(Rates!J$8/100)),4)))</f>
        <v/>
      </c>
      <c r="AZ1542" s="124" t="str">
        <f t="shared" si="765"/>
        <v/>
      </c>
      <c r="BA1542" s="125" t="str">
        <f t="shared" si="766"/>
        <v/>
      </c>
      <c r="BB1542" s="115"/>
      <c r="BC1542" s="143"/>
      <c r="BD1542" s="100"/>
      <c r="BE1542" s="100"/>
      <c r="BF1542" s="100"/>
      <c r="BG1542" s="100"/>
    </row>
    <row r="1543" spans="1:59" ht="12.75" customHeight="1" x14ac:dyDescent="0.2">
      <c r="A1543" s="144"/>
      <c r="B1543" s="141"/>
      <c r="C1543" s="141"/>
      <c r="D1543" s="142"/>
      <c r="E1543" s="142"/>
      <c r="F1543" s="142"/>
      <c r="G1543" s="142"/>
      <c r="H1543" s="142"/>
      <c r="I1543" s="129"/>
      <c r="J1543" s="130"/>
      <c r="K1543" s="131" t="str">
        <f t="shared" si="737"/>
        <v/>
      </c>
      <c r="L1543" s="132" t="str">
        <f t="shared" si="738"/>
        <v/>
      </c>
      <c r="M1543" s="133" t="str">
        <f t="shared" si="739"/>
        <v/>
      </c>
      <c r="N1543" s="134" t="str">
        <f>IFERROR(IF(B:B="","",IF(R1543="Beer",SUM(LOOKUP(2,1/(Rates!$B$3:$B$5&lt;=W1543)/(Rates!$C$3:$C$5&gt;=W1543),Rates!$D$3:$D$5)*(X1543/100)*W1543),IF(R1543="Refreshment Beverage",SUM(LOOKUP(2,1/(Rates!$B$7:$B$11&lt;=W1543)/(Rates!$C$7:$C$11&gt;=W1543),Rates!$D$7:$D$11)*(X1543/100)*W1543)))),"")</f>
        <v/>
      </c>
      <c r="O1543" s="134" t="str">
        <f t="shared" si="740"/>
        <v/>
      </c>
      <c r="P1543" s="116"/>
      <c r="Q1543" s="117" t="str">
        <f t="shared" si="741"/>
        <v/>
      </c>
      <c r="R1543" s="128" t="str">
        <f t="shared" si="742"/>
        <v/>
      </c>
      <c r="S1543" s="135" t="str">
        <f>IF(B1543="","",IF(R1543="Refreshment Beverage",VLOOKUP(VALUE(Q1543),Rates!G$15:L$19,2,0),VLOOKUP(VALUE(Q1543),Rates!G$4:L$12,2,0)))</f>
        <v/>
      </c>
      <c r="T1543" s="135" t="str">
        <f t="shared" si="743"/>
        <v/>
      </c>
      <c r="U1543" s="118" t="str">
        <f t="shared" si="744"/>
        <v/>
      </c>
      <c r="V1543" s="135" t="str">
        <f t="shared" si="745"/>
        <v/>
      </c>
      <c r="W1543" s="135" t="str">
        <f t="shared" si="746"/>
        <v/>
      </c>
      <c r="X1543" s="119" t="str">
        <f t="shared" si="747"/>
        <v/>
      </c>
      <c r="Y1543" s="120" t="str">
        <f>IF(B:B="","",IF(R1543="Refreshment Beverage",VLOOKUP(Q1543,Rates!G$15:L$19,6,0)*W1543,VLOOKUP(Q1543,Rates!G$4:L$12,6,0)*W1543))</f>
        <v/>
      </c>
      <c r="Z1543" s="120" t="str">
        <f t="shared" si="748"/>
        <v/>
      </c>
      <c r="AA1543" s="120" t="str">
        <f t="shared" si="749"/>
        <v/>
      </c>
      <c r="AB1543" s="136" t="str">
        <f>IF(B:B="","",IF(R1543="Refreshment Beverage","",IF(AND(R1543="Beer",Q1543=0),SUM(LOOKUP(2,1/(Rates!$B$15:$B$18&lt;=W1543)/(Rates!$C$15:$C$18&gt;=W1543),Rates!$D$15:$D$18)*W1543),VLOOKUP(VALUE(Q:Q),Rates!A:B,2,0)*W1543)))</f>
        <v/>
      </c>
      <c r="AC1543" s="136" t="str">
        <f>IF(B:B="","",IF(R1543="Refreshment Beverage","",IF(AND(R1543="Beer",Q1543=0),SUM(LOOKUP(2,1/(Rates!$B$15:$B$18&lt;=W1543)/(Rates!$C$15:$C$18&gt;=W1543),Rates!$E$15:$E$18)*W1543),VLOOKUP(VALUE(Q:Q),Rates!A:C,3,0)*W1543)))</f>
        <v/>
      </c>
      <c r="AD1543" s="137" t="str">
        <f>IFERROR(IF(B:B="","",IF(R1543="Beer","",IF(VALUE(Q1543)=0,VLOOKUP(VLOOKUP(B:B,#REF!,16,0),Rates!A:E,2,0),VLOOKUP(VALUE(Q1543),Rates!A$31:B$34,2,0)*W1543))),0)</f>
        <v/>
      </c>
      <c r="AE1543" s="121" t="str">
        <f t="shared" si="750"/>
        <v/>
      </c>
      <c r="AF1543" s="138" t="str">
        <f t="shared" si="751"/>
        <v/>
      </c>
      <c r="AG1543" s="122" t="str">
        <f t="shared" si="752"/>
        <v/>
      </c>
      <c r="AH1543" s="123" t="str">
        <f t="shared" si="753"/>
        <v/>
      </c>
      <c r="AI1543" s="139" t="str">
        <f>IF(AE:AE="","",IF(R1543="Refreshment Beverage",AK1543*(Rates!J$19/100),ROUND(SUM(AH1543*(Rates!$J$8/100)),4)))</f>
        <v/>
      </c>
      <c r="AJ1543" s="124" t="str">
        <f t="shared" si="754"/>
        <v/>
      </c>
      <c r="AK1543" s="125" t="str">
        <f t="shared" si="755"/>
        <v/>
      </c>
      <c r="AL1543" s="121" t="str">
        <f t="shared" si="756"/>
        <v/>
      </c>
      <c r="AM1543" s="138" t="str">
        <f>IF(AS1543="","",IF(R1543="Refreshment Beverage",ROUND(AS1543*Rates!K$19,4),ROUND(AO1543*(VLOOKUP(VALUE(Q1543),Rates!G$4:L$12,3,0)),4)))</f>
        <v/>
      </c>
      <c r="AN1543" s="126" t="str">
        <f>IF(AS1543="","",IF(R1543="Refreshment Beverage",AS1543*(Rates!J$19/100),MAX(AM1543,AB1543)))</f>
        <v/>
      </c>
      <c r="AO1543" s="127" t="str">
        <f t="shared" si="757"/>
        <v/>
      </c>
      <c r="AP1543" s="127" t="str">
        <f t="shared" si="758"/>
        <v/>
      </c>
      <c r="AQ1543" s="140" t="str">
        <f>IF(AS1543="","",IF(R1543="Refreshment Beverage",ROUND(SUM(VLOOKUP(Q:Q,Rates!G$15:L$19,3,0)*(AS1543-Y1543-Z1543-AA1543)),4),ROUND(SUM(Rates!$K$8*AS1543),4)))</f>
        <v/>
      </c>
      <c r="AR1543" s="139" t="str">
        <f t="shared" si="759"/>
        <v/>
      </c>
      <c r="AS1543" s="125" t="str">
        <f t="shared" si="760"/>
        <v/>
      </c>
      <c r="AT1543" s="121" t="str">
        <f t="shared" si="761"/>
        <v/>
      </c>
      <c r="AU1543" s="138" t="str">
        <f>IF(AX1543="","",IF(R1543="Refreshment Beverage",ROUND((BA1543-Y1543-Z1543-AA1543)*VLOOKUP(VALUE(Q1543),Rates!G$15:L$19,3,0),4),ROUND(AW1543*(VLOOKUP(VALUE(Q1543),Rates!G:L,3,0)),4)))</f>
        <v/>
      </c>
      <c r="AV1543" s="126" t="str">
        <f t="shared" si="762"/>
        <v/>
      </c>
      <c r="AW1543" s="127" t="str">
        <f t="shared" si="763"/>
        <v/>
      </c>
      <c r="AX1543" s="123" t="str">
        <f t="shared" si="764"/>
        <v/>
      </c>
      <c r="AY1543" s="140" t="str">
        <f>IF(AX1543="","",IF(R1543="Refreshment Beverage",ROUND(SUM(AX1543*Rates!K$19),4),ROUND(SUM(AX1543*(Rates!J$8/100)),4)))</f>
        <v/>
      </c>
      <c r="AZ1543" s="124" t="str">
        <f t="shared" si="765"/>
        <v/>
      </c>
      <c r="BA1543" s="125" t="str">
        <f t="shared" si="766"/>
        <v/>
      </c>
      <c r="BB1543" s="115"/>
      <c r="BC1543" s="143"/>
      <c r="BD1543" s="100"/>
      <c r="BE1543" s="100"/>
      <c r="BF1543" s="100"/>
      <c r="BG1543" s="100"/>
    </row>
    <row r="1544" spans="1:59" ht="12.75" customHeight="1" x14ac:dyDescent="0.2">
      <c r="A1544" s="144"/>
      <c r="B1544" s="141"/>
      <c r="C1544" s="141"/>
      <c r="D1544" s="142"/>
      <c r="E1544" s="142"/>
      <c r="F1544" s="142"/>
      <c r="G1544" s="142"/>
      <c r="H1544" s="142"/>
      <c r="I1544" s="129"/>
      <c r="J1544" s="130"/>
      <c r="K1544" s="131" t="str">
        <f t="shared" si="737"/>
        <v/>
      </c>
      <c r="L1544" s="132" t="str">
        <f t="shared" si="738"/>
        <v/>
      </c>
      <c r="M1544" s="133" t="str">
        <f t="shared" si="739"/>
        <v/>
      </c>
      <c r="N1544" s="134" t="str">
        <f>IFERROR(IF(B:B="","",IF(R1544="Beer",SUM(LOOKUP(2,1/(Rates!$B$3:$B$5&lt;=W1544)/(Rates!$C$3:$C$5&gt;=W1544),Rates!$D$3:$D$5)*(X1544/100)*W1544),IF(R1544="Refreshment Beverage",SUM(LOOKUP(2,1/(Rates!$B$7:$B$11&lt;=W1544)/(Rates!$C$7:$C$11&gt;=W1544),Rates!$D$7:$D$11)*(X1544/100)*W1544)))),"")</f>
        <v/>
      </c>
      <c r="O1544" s="134" t="str">
        <f t="shared" si="740"/>
        <v/>
      </c>
      <c r="P1544" s="116"/>
      <c r="Q1544" s="117" t="str">
        <f t="shared" si="741"/>
        <v/>
      </c>
      <c r="R1544" s="128" t="str">
        <f t="shared" si="742"/>
        <v/>
      </c>
      <c r="S1544" s="135" t="str">
        <f>IF(B1544="","",IF(R1544="Refreshment Beverage",VLOOKUP(VALUE(Q1544),Rates!G$15:L$19,2,0),VLOOKUP(VALUE(Q1544),Rates!G$4:L$12,2,0)))</f>
        <v/>
      </c>
      <c r="T1544" s="135" t="str">
        <f t="shared" si="743"/>
        <v/>
      </c>
      <c r="U1544" s="118" t="str">
        <f t="shared" si="744"/>
        <v/>
      </c>
      <c r="V1544" s="135" t="str">
        <f t="shared" si="745"/>
        <v/>
      </c>
      <c r="W1544" s="135" t="str">
        <f t="shared" si="746"/>
        <v/>
      </c>
      <c r="X1544" s="119" t="str">
        <f t="shared" si="747"/>
        <v/>
      </c>
      <c r="Y1544" s="120" t="str">
        <f>IF(B:B="","",IF(R1544="Refreshment Beverage",VLOOKUP(Q1544,Rates!G$15:L$19,6,0)*W1544,VLOOKUP(Q1544,Rates!G$4:L$12,6,0)*W1544))</f>
        <v/>
      </c>
      <c r="Z1544" s="120" t="str">
        <f t="shared" si="748"/>
        <v/>
      </c>
      <c r="AA1544" s="120" t="str">
        <f t="shared" si="749"/>
        <v/>
      </c>
      <c r="AB1544" s="136" t="str">
        <f>IF(B:B="","",IF(R1544="Refreshment Beverage","",IF(AND(R1544="Beer",Q1544=0),SUM(LOOKUP(2,1/(Rates!$B$15:$B$18&lt;=W1544)/(Rates!$C$15:$C$18&gt;=W1544),Rates!$D$15:$D$18)*W1544),VLOOKUP(VALUE(Q:Q),Rates!A:B,2,0)*W1544)))</f>
        <v/>
      </c>
      <c r="AC1544" s="136" t="str">
        <f>IF(B:B="","",IF(R1544="Refreshment Beverage","",IF(AND(R1544="Beer",Q1544=0),SUM(LOOKUP(2,1/(Rates!$B$15:$B$18&lt;=W1544)/(Rates!$C$15:$C$18&gt;=W1544),Rates!$E$15:$E$18)*W1544),VLOOKUP(VALUE(Q:Q),Rates!A:C,3,0)*W1544)))</f>
        <v/>
      </c>
      <c r="AD1544" s="137" t="str">
        <f>IFERROR(IF(B:B="","",IF(R1544="Beer","",IF(VALUE(Q1544)=0,VLOOKUP(VLOOKUP(B:B,#REF!,16,0),Rates!A:E,2,0),VLOOKUP(VALUE(Q1544),Rates!A$31:B$34,2,0)*W1544))),0)</f>
        <v/>
      </c>
      <c r="AE1544" s="121" t="str">
        <f t="shared" si="750"/>
        <v/>
      </c>
      <c r="AF1544" s="138" t="str">
        <f t="shared" si="751"/>
        <v/>
      </c>
      <c r="AG1544" s="122" t="str">
        <f t="shared" si="752"/>
        <v/>
      </c>
      <c r="AH1544" s="123" t="str">
        <f t="shared" si="753"/>
        <v/>
      </c>
      <c r="AI1544" s="139" t="str">
        <f>IF(AE:AE="","",IF(R1544="Refreshment Beverage",AK1544*(Rates!J$19/100),ROUND(SUM(AH1544*(Rates!$J$8/100)),4)))</f>
        <v/>
      </c>
      <c r="AJ1544" s="124" t="str">
        <f t="shared" si="754"/>
        <v/>
      </c>
      <c r="AK1544" s="125" t="str">
        <f t="shared" si="755"/>
        <v/>
      </c>
      <c r="AL1544" s="121" t="str">
        <f t="shared" si="756"/>
        <v/>
      </c>
      <c r="AM1544" s="138" t="str">
        <f>IF(AS1544="","",IF(R1544="Refreshment Beverage",ROUND(AS1544*Rates!K$19,4),ROUND(AO1544*(VLOOKUP(VALUE(Q1544),Rates!G$4:L$12,3,0)),4)))</f>
        <v/>
      </c>
      <c r="AN1544" s="126" t="str">
        <f>IF(AS1544="","",IF(R1544="Refreshment Beverage",AS1544*(Rates!J$19/100),MAX(AM1544,AB1544)))</f>
        <v/>
      </c>
      <c r="AO1544" s="127" t="str">
        <f t="shared" si="757"/>
        <v/>
      </c>
      <c r="AP1544" s="127" t="str">
        <f t="shared" si="758"/>
        <v/>
      </c>
      <c r="AQ1544" s="140" t="str">
        <f>IF(AS1544="","",IF(R1544="Refreshment Beverage",ROUND(SUM(VLOOKUP(Q:Q,Rates!G$15:L$19,3,0)*(AS1544-Y1544-Z1544-AA1544)),4),ROUND(SUM(Rates!$K$8*AS1544),4)))</f>
        <v/>
      </c>
      <c r="AR1544" s="139" t="str">
        <f t="shared" si="759"/>
        <v/>
      </c>
      <c r="AS1544" s="125" t="str">
        <f t="shared" si="760"/>
        <v/>
      </c>
      <c r="AT1544" s="121" t="str">
        <f t="shared" si="761"/>
        <v/>
      </c>
      <c r="AU1544" s="138" t="str">
        <f>IF(AX1544="","",IF(R1544="Refreshment Beverage",ROUND((BA1544-Y1544-Z1544-AA1544)*VLOOKUP(VALUE(Q1544),Rates!G$15:L$19,3,0),4),ROUND(AW1544*(VLOOKUP(VALUE(Q1544),Rates!G:L,3,0)),4)))</f>
        <v/>
      </c>
      <c r="AV1544" s="126" t="str">
        <f t="shared" si="762"/>
        <v/>
      </c>
      <c r="AW1544" s="127" t="str">
        <f t="shared" si="763"/>
        <v/>
      </c>
      <c r="AX1544" s="123" t="str">
        <f t="shared" si="764"/>
        <v/>
      </c>
      <c r="AY1544" s="140" t="str">
        <f>IF(AX1544="","",IF(R1544="Refreshment Beverage",ROUND(SUM(AX1544*Rates!K$19),4),ROUND(SUM(AX1544*(Rates!J$8/100)),4)))</f>
        <v/>
      </c>
      <c r="AZ1544" s="124" t="str">
        <f t="shared" si="765"/>
        <v/>
      </c>
      <c r="BA1544" s="125" t="str">
        <f t="shared" si="766"/>
        <v/>
      </c>
      <c r="BB1544" s="115"/>
      <c r="BC1544" s="143"/>
      <c r="BD1544" s="100"/>
      <c r="BE1544" s="100"/>
      <c r="BF1544" s="100"/>
      <c r="BG1544" s="100"/>
    </row>
    <row r="1545" spans="1:59" ht="12.75" customHeight="1" x14ac:dyDescent="0.2">
      <c r="A1545" s="144"/>
      <c r="B1545" s="141"/>
      <c r="C1545" s="141"/>
      <c r="D1545" s="142"/>
      <c r="E1545" s="142"/>
      <c r="F1545" s="142"/>
      <c r="G1545" s="142"/>
      <c r="H1545" s="142"/>
      <c r="I1545" s="129"/>
      <c r="J1545" s="130"/>
      <c r="K1545" s="131" t="str">
        <f t="shared" si="737"/>
        <v/>
      </c>
      <c r="L1545" s="132" t="str">
        <f t="shared" si="738"/>
        <v/>
      </c>
      <c r="M1545" s="133" t="str">
        <f t="shared" si="739"/>
        <v/>
      </c>
      <c r="N1545" s="134" t="str">
        <f>IFERROR(IF(B:B="","",IF(R1545="Beer",SUM(LOOKUP(2,1/(Rates!$B$3:$B$5&lt;=W1545)/(Rates!$C$3:$C$5&gt;=W1545),Rates!$D$3:$D$5)*(X1545/100)*W1545),IF(R1545="Refreshment Beverage",SUM(LOOKUP(2,1/(Rates!$B$7:$B$11&lt;=W1545)/(Rates!$C$7:$C$11&gt;=W1545),Rates!$D$7:$D$11)*(X1545/100)*W1545)))),"")</f>
        <v/>
      </c>
      <c r="O1545" s="134" t="str">
        <f t="shared" si="740"/>
        <v/>
      </c>
      <c r="P1545" s="116"/>
      <c r="Q1545" s="117" t="str">
        <f t="shared" si="741"/>
        <v/>
      </c>
      <c r="R1545" s="128" t="str">
        <f t="shared" si="742"/>
        <v/>
      </c>
      <c r="S1545" s="135" t="str">
        <f>IF(B1545="","",IF(R1545="Refreshment Beverage",VLOOKUP(VALUE(Q1545),Rates!G$15:L$19,2,0),VLOOKUP(VALUE(Q1545),Rates!G$4:L$12,2,0)))</f>
        <v/>
      </c>
      <c r="T1545" s="135" t="str">
        <f t="shared" si="743"/>
        <v/>
      </c>
      <c r="U1545" s="118" t="str">
        <f t="shared" si="744"/>
        <v/>
      </c>
      <c r="V1545" s="135" t="str">
        <f t="shared" si="745"/>
        <v/>
      </c>
      <c r="W1545" s="135" t="str">
        <f t="shared" si="746"/>
        <v/>
      </c>
      <c r="X1545" s="119" t="str">
        <f t="shared" si="747"/>
        <v/>
      </c>
      <c r="Y1545" s="120" t="str">
        <f>IF(B:B="","",IF(R1545="Refreshment Beverage",VLOOKUP(Q1545,Rates!G$15:L$19,6,0)*W1545,VLOOKUP(Q1545,Rates!G$4:L$12,6,0)*W1545))</f>
        <v/>
      </c>
      <c r="Z1545" s="120" t="str">
        <f t="shared" si="748"/>
        <v/>
      </c>
      <c r="AA1545" s="120" t="str">
        <f t="shared" si="749"/>
        <v/>
      </c>
      <c r="AB1545" s="136" t="str">
        <f>IF(B:B="","",IF(R1545="Refreshment Beverage","",IF(AND(R1545="Beer",Q1545=0),SUM(LOOKUP(2,1/(Rates!$B$15:$B$18&lt;=W1545)/(Rates!$C$15:$C$18&gt;=W1545),Rates!$D$15:$D$18)*W1545),VLOOKUP(VALUE(Q:Q),Rates!A:B,2,0)*W1545)))</f>
        <v/>
      </c>
      <c r="AC1545" s="136" t="str">
        <f>IF(B:B="","",IF(R1545="Refreshment Beverage","",IF(AND(R1545="Beer",Q1545=0),SUM(LOOKUP(2,1/(Rates!$B$15:$B$18&lt;=W1545)/(Rates!$C$15:$C$18&gt;=W1545),Rates!$E$15:$E$18)*W1545),VLOOKUP(VALUE(Q:Q),Rates!A:C,3,0)*W1545)))</f>
        <v/>
      </c>
      <c r="AD1545" s="137" t="str">
        <f>IFERROR(IF(B:B="","",IF(R1545="Beer","",IF(VALUE(Q1545)=0,VLOOKUP(VLOOKUP(B:B,#REF!,16,0),Rates!A:E,2,0),VLOOKUP(VALUE(Q1545),Rates!A$31:B$34,2,0)*W1545))),0)</f>
        <v/>
      </c>
      <c r="AE1545" s="121" t="str">
        <f t="shared" si="750"/>
        <v/>
      </c>
      <c r="AF1545" s="138" t="str">
        <f t="shared" si="751"/>
        <v/>
      </c>
      <c r="AG1545" s="122" t="str">
        <f t="shared" si="752"/>
        <v/>
      </c>
      <c r="AH1545" s="123" t="str">
        <f t="shared" si="753"/>
        <v/>
      </c>
      <c r="AI1545" s="139" t="str">
        <f>IF(AE:AE="","",IF(R1545="Refreshment Beverage",AK1545*(Rates!J$19/100),ROUND(SUM(AH1545*(Rates!$J$8/100)),4)))</f>
        <v/>
      </c>
      <c r="AJ1545" s="124" t="str">
        <f t="shared" si="754"/>
        <v/>
      </c>
      <c r="AK1545" s="125" t="str">
        <f t="shared" si="755"/>
        <v/>
      </c>
      <c r="AL1545" s="121" t="str">
        <f t="shared" si="756"/>
        <v/>
      </c>
      <c r="AM1545" s="138" t="str">
        <f>IF(AS1545="","",IF(R1545="Refreshment Beverage",ROUND(AS1545*Rates!K$19,4),ROUND(AO1545*(VLOOKUP(VALUE(Q1545),Rates!G$4:L$12,3,0)),4)))</f>
        <v/>
      </c>
      <c r="AN1545" s="126" t="str">
        <f>IF(AS1545="","",IF(R1545="Refreshment Beverage",AS1545*(Rates!J$19/100),MAX(AM1545,AB1545)))</f>
        <v/>
      </c>
      <c r="AO1545" s="127" t="str">
        <f t="shared" si="757"/>
        <v/>
      </c>
      <c r="AP1545" s="127" t="str">
        <f t="shared" si="758"/>
        <v/>
      </c>
      <c r="AQ1545" s="140" t="str">
        <f>IF(AS1545="","",IF(R1545="Refreshment Beverage",ROUND(SUM(VLOOKUP(Q:Q,Rates!G$15:L$19,3,0)*(AS1545-Y1545-Z1545-AA1545)),4),ROUND(SUM(Rates!$K$8*AS1545),4)))</f>
        <v/>
      </c>
      <c r="AR1545" s="139" t="str">
        <f t="shared" si="759"/>
        <v/>
      </c>
      <c r="AS1545" s="125" t="str">
        <f t="shared" si="760"/>
        <v/>
      </c>
      <c r="AT1545" s="121" t="str">
        <f t="shared" si="761"/>
        <v/>
      </c>
      <c r="AU1545" s="138" t="str">
        <f>IF(AX1545="","",IF(R1545="Refreshment Beverage",ROUND((BA1545-Y1545-Z1545-AA1545)*VLOOKUP(VALUE(Q1545),Rates!G$15:L$19,3,0),4),ROUND(AW1545*(VLOOKUP(VALUE(Q1545),Rates!G:L,3,0)),4)))</f>
        <v/>
      </c>
      <c r="AV1545" s="126" t="str">
        <f t="shared" si="762"/>
        <v/>
      </c>
      <c r="AW1545" s="127" t="str">
        <f t="shared" si="763"/>
        <v/>
      </c>
      <c r="AX1545" s="123" t="str">
        <f t="shared" si="764"/>
        <v/>
      </c>
      <c r="AY1545" s="140" t="str">
        <f>IF(AX1545="","",IF(R1545="Refreshment Beverage",ROUND(SUM(AX1545*Rates!K$19),4),ROUND(SUM(AX1545*(Rates!J$8/100)),4)))</f>
        <v/>
      </c>
      <c r="AZ1545" s="124" t="str">
        <f t="shared" si="765"/>
        <v/>
      </c>
      <c r="BA1545" s="125" t="str">
        <f t="shared" si="766"/>
        <v/>
      </c>
      <c r="BB1545" s="115"/>
      <c r="BC1545" s="143"/>
      <c r="BD1545" s="100"/>
      <c r="BE1545" s="100"/>
      <c r="BF1545" s="100"/>
      <c r="BG1545" s="100"/>
    </row>
    <row r="1546" spans="1:59" ht="12.75" customHeight="1" x14ac:dyDescent="0.2">
      <c r="A1546" s="144"/>
      <c r="B1546" s="141"/>
      <c r="C1546" s="141"/>
      <c r="D1546" s="142"/>
      <c r="E1546" s="142"/>
      <c r="F1546" s="142"/>
      <c r="G1546" s="142"/>
      <c r="H1546" s="142"/>
      <c r="I1546" s="129"/>
      <c r="J1546" s="130"/>
      <c r="K1546" s="131" t="str">
        <f t="shared" si="737"/>
        <v/>
      </c>
      <c r="L1546" s="132" t="str">
        <f t="shared" si="738"/>
        <v/>
      </c>
      <c r="M1546" s="133" t="str">
        <f t="shared" si="739"/>
        <v/>
      </c>
      <c r="N1546" s="134" t="str">
        <f>IFERROR(IF(B:B="","",IF(R1546="Beer",SUM(LOOKUP(2,1/(Rates!$B$3:$B$5&lt;=W1546)/(Rates!$C$3:$C$5&gt;=W1546),Rates!$D$3:$D$5)*(X1546/100)*W1546),IF(R1546="Refreshment Beverage",SUM(LOOKUP(2,1/(Rates!$B$7:$B$11&lt;=W1546)/(Rates!$C$7:$C$11&gt;=W1546),Rates!$D$7:$D$11)*(X1546/100)*W1546)))),"")</f>
        <v/>
      </c>
      <c r="O1546" s="134" t="str">
        <f t="shared" si="740"/>
        <v/>
      </c>
      <c r="P1546" s="116"/>
      <c r="Q1546" s="117" t="str">
        <f t="shared" si="741"/>
        <v/>
      </c>
      <c r="R1546" s="128" t="str">
        <f t="shared" si="742"/>
        <v/>
      </c>
      <c r="S1546" s="135" t="str">
        <f>IF(B1546="","",IF(R1546="Refreshment Beverage",VLOOKUP(VALUE(Q1546),Rates!G$15:L$19,2,0),VLOOKUP(VALUE(Q1546),Rates!G$4:L$12,2,0)))</f>
        <v/>
      </c>
      <c r="T1546" s="135" t="str">
        <f t="shared" si="743"/>
        <v/>
      </c>
      <c r="U1546" s="118" t="str">
        <f t="shared" si="744"/>
        <v/>
      </c>
      <c r="V1546" s="135" t="str">
        <f t="shared" si="745"/>
        <v/>
      </c>
      <c r="W1546" s="135" t="str">
        <f t="shared" si="746"/>
        <v/>
      </c>
      <c r="X1546" s="119" t="str">
        <f t="shared" si="747"/>
        <v/>
      </c>
      <c r="Y1546" s="120" t="str">
        <f>IF(B:B="","",IF(R1546="Refreshment Beverage",VLOOKUP(Q1546,Rates!G$15:L$19,6,0)*W1546,VLOOKUP(Q1546,Rates!G$4:L$12,6,0)*W1546))</f>
        <v/>
      </c>
      <c r="Z1546" s="120" t="str">
        <f t="shared" si="748"/>
        <v/>
      </c>
      <c r="AA1546" s="120" t="str">
        <f t="shared" si="749"/>
        <v/>
      </c>
      <c r="AB1546" s="136" t="str">
        <f>IF(B:B="","",IF(R1546="Refreshment Beverage","",IF(AND(R1546="Beer",Q1546=0),SUM(LOOKUP(2,1/(Rates!$B$15:$B$18&lt;=W1546)/(Rates!$C$15:$C$18&gt;=W1546),Rates!$D$15:$D$18)*W1546),VLOOKUP(VALUE(Q:Q),Rates!A:B,2,0)*W1546)))</f>
        <v/>
      </c>
      <c r="AC1546" s="136" t="str">
        <f>IF(B:B="","",IF(R1546="Refreshment Beverage","",IF(AND(R1546="Beer",Q1546=0),SUM(LOOKUP(2,1/(Rates!$B$15:$B$18&lt;=W1546)/(Rates!$C$15:$C$18&gt;=W1546),Rates!$E$15:$E$18)*W1546),VLOOKUP(VALUE(Q:Q),Rates!A:C,3,0)*W1546)))</f>
        <v/>
      </c>
      <c r="AD1546" s="137" t="str">
        <f>IFERROR(IF(B:B="","",IF(R1546="Beer","",IF(VALUE(Q1546)=0,VLOOKUP(VLOOKUP(B:B,#REF!,16,0),Rates!A:E,2,0),VLOOKUP(VALUE(Q1546),Rates!A$31:B$34,2,0)*W1546))),0)</f>
        <v/>
      </c>
      <c r="AE1546" s="121" t="str">
        <f t="shared" si="750"/>
        <v/>
      </c>
      <c r="AF1546" s="138" t="str">
        <f t="shared" si="751"/>
        <v/>
      </c>
      <c r="AG1546" s="122" t="str">
        <f t="shared" si="752"/>
        <v/>
      </c>
      <c r="AH1546" s="123" t="str">
        <f t="shared" si="753"/>
        <v/>
      </c>
      <c r="AI1546" s="139" t="str">
        <f>IF(AE:AE="","",IF(R1546="Refreshment Beverage",AK1546*(Rates!J$19/100),ROUND(SUM(AH1546*(Rates!$J$8/100)),4)))</f>
        <v/>
      </c>
      <c r="AJ1546" s="124" t="str">
        <f t="shared" si="754"/>
        <v/>
      </c>
      <c r="AK1546" s="125" t="str">
        <f t="shared" si="755"/>
        <v/>
      </c>
      <c r="AL1546" s="121" t="str">
        <f t="shared" si="756"/>
        <v/>
      </c>
      <c r="AM1546" s="138" t="str">
        <f>IF(AS1546="","",IF(R1546="Refreshment Beverage",ROUND(AS1546*Rates!K$19,4),ROUND(AO1546*(VLOOKUP(VALUE(Q1546),Rates!G$4:L$12,3,0)),4)))</f>
        <v/>
      </c>
      <c r="AN1546" s="126" t="str">
        <f>IF(AS1546="","",IF(R1546="Refreshment Beverage",AS1546*(Rates!J$19/100),MAX(AM1546,AB1546)))</f>
        <v/>
      </c>
      <c r="AO1546" s="127" t="str">
        <f t="shared" si="757"/>
        <v/>
      </c>
      <c r="AP1546" s="127" t="str">
        <f t="shared" si="758"/>
        <v/>
      </c>
      <c r="AQ1546" s="140" t="str">
        <f>IF(AS1546="","",IF(R1546="Refreshment Beverage",ROUND(SUM(VLOOKUP(Q:Q,Rates!G$15:L$19,3,0)*(AS1546-Y1546-Z1546-AA1546)),4),ROUND(SUM(Rates!$K$8*AS1546),4)))</f>
        <v/>
      </c>
      <c r="AR1546" s="139" t="str">
        <f t="shared" si="759"/>
        <v/>
      </c>
      <c r="AS1546" s="125" t="str">
        <f t="shared" si="760"/>
        <v/>
      </c>
      <c r="AT1546" s="121" t="str">
        <f t="shared" si="761"/>
        <v/>
      </c>
      <c r="AU1546" s="138" t="str">
        <f>IF(AX1546="","",IF(R1546="Refreshment Beverage",ROUND((BA1546-Y1546-Z1546-AA1546)*VLOOKUP(VALUE(Q1546),Rates!G$15:L$19,3,0),4),ROUND(AW1546*(VLOOKUP(VALUE(Q1546),Rates!G:L,3,0)),4)))</f>
        <v/>
      </c>
      <c r="AV1546" s="126" t="str">
        <f t="shared" si="762"/>
        <v/>
      </c>
      <c r="AW1546" s="127" t="str">
        <f t="shared" si="763"/>
        <v/>
      </c>
      <c r="AX1546" s="123" t="str">
        <f t="shared" si="764"/>
        <v/>
      </c>
      <c r="AY1546" s="140" t="str">
        <f>IF(AX1546="","",IF(R1546="Refreshment Beverage",ROUND(SUM(AX1546*Rates!K$19),4),ROUND(SUM(AX1546*(Rates!J$8/100)),4)))</f>
        <v/>
      </c>
      <c r="AZ1546" s="124" t="str">
        <f t="shared" si="765"/>
        <v/>
      </c>
      <c r="BA1546" s="125" t="str">
        <f t="shared" si="766"/>
        <v/>
      </c>
      <c r="BB1546" s="115"/>
      <c r="BC1546" s="143"/>
      <c r="BD1546" s="100"/>
      <c r="BE1546" s="100"/>
      <c r="BF1546" s="100"/>
      <c r="BG1546" s="100"/>
    </row>
    <row r="1547" spans="1:59" ht="12.75" customHeight="1" x14ac:dyDescent="0.2">
      <c r="A1547" s="144"/>
      <c r="B1547" s="141"/>
      <c r="C1547" s="141"/>
      <c r="D1547" s="142"/>
      <c r="E1547" s="142"/>
      <c r="F1547" s="142"/>
      <c r="G1547" s="142"/>
      <c r="H1547" s="142"/>
      <c r="I1547" s="129"/>
      <c r="J1547" s="130"/>
      <c r="K1547" s="131" t="str">
        <f t="shared" si="737"/>
        <v/>
      </c>
      <c r="L1547" s="132" t="str">
        <f t="shared" si="738"/>
        <v/>
      </c>
      <c r="M1547" s="133" t="str">
        <f t="shared" si="739"/>
        <v/>
      </c>
      <c r="N1547" s="134" t="str">
        <f>IFERROR(IF(B:B="","",IF(R1547="Beer",SUM(LOOKUP(2,1/(Rates!$B$3:$B$5&lt;=W1547)/(Rates!$C$3:$C$5&gt;=W1547),Rates!$D$3:$D$5)*(X1547/100)*W1547),IF(R1547="Refreshment Beverage",SUM(LOOKUP(2,1/(Rates!$B$7:$B$11&lt;=W1547)/(Rates!$C$7:$C$11&gt;=W1547),Rates!$D$7:$D$11)*(X1547/100)*W1547)))),"")</f>
        <v/>
      </c>
      <c r="O1547" s="134" t="str">
        <f t="shared" si="740"/>
        <v/>
      </c>
      <c r="P1547" s="116"/>
      <c r="Q1547" s="117" t="str">
        <f t="shared" si="741"/>
        <v/>
      </c>
      <c r="R1547" s="128" t="str">
        <f t="shared" si="742"/>
        <v/>
      </c>
      <c r="S1547" s="135" t="str">
        <f>IF(B1547="","",IF(R1547="Refreshment Beverage",VLOOKUP(VALUE(Q1547),Rates!G$15:L$19,2,0),VLOOKUP(VALUE(Q1547),Rates!G$4:L$12,2,0)))</f>
        <v/>
      </c>
      <c r="T1547" s="135" t="str">
        <f t="shared" si="743"/>
        <v/>
      </c>
      <c r="U1547" s="118" t="str">
        <f t="shared" si="744"/>
        <v/>
      </c>
      <c r="V1547" s="135" t="str">
        <f t="shared" si="745"/>
        <v/>
      </c>
      <c r="W1547" s="135" t="str">
        <f t="shared" si="746"/>
        <v/>
      </c>
      <c r="X1547" s="119" t="str">
        <f t="shared" si="747"/>
        <v/>
      </c>
      <c r="Y1547" s="120" t="str">
        <f>IF(B:B="","",IF(R1547="Refreshment Beverage",VLOOKUP(Q1547,Rates!G$15:L$19,6,0)*W1547,VLOOKUP(Q1547,Rates!G$4:L$12,6,0)*W1547))</f>
        <v/>
      </c>
      <c r="Z1547" s="120" t="str">
        <f t="shared" si="748"/>
        <v/>
      </c>
      <c r="AA1547" s="120" t="str">
        <f t="shared" si="749"/>
        <v/>
      </c>
      <c r="AB1547" s="136" t="str">
        <f>IF(B:B="","",IF(R1547="Refreshment Beverage","",IF(AND(R1547="Beer",Q1547=0),SUM(LOOKUP(2,1/(Rates!$B$15:$B$18&lt;=W1547)/(Rates!$C$15:$C$18&gt;=W1547),Rates!$D$15:$D$18)*W1547),VLOOKUP(VALUE(Q:Q),Rates!A:B,2,0)*W1547)))</f>
        <v/>
      </c>
      <c r="AC1547" s="136" t="str">
        <f>IF(B:B="","",IF(R1547="Refreshment Beverage","",IF(AND(R1547="Beer",Q1547=0),SUM(LOOKUP(2,1/(Rates!$B$15:$B$18&lt;=W1547)/(Rates!$C$15:$C$18&gt;=W1547),Rates!$E$15:$E$18)*W1547),VLOOKUP(VALUE(Q:Q),Rates!A:C,3,0)*W1547)))</f>
        <v/>
      </c>
      <c r="AD1547" s="137" t="str">
        <f>IFERROR(IF(B:B="","",IF(R1547="Beer","",IF(VALUE(Q1547)=0,VLOOKUP(VLOOKUP(B:B,#REF!,16,0),Rates!A:E,2,0),VLOOKUP(VALUE(Q1547),Rates!A$31:B$34,2,0)*W1547))),0)</f>
        <v/>
      </c>
      <c r="AE1547" s="121" t="str">
        <f t="shared" si="750"/>
        <v/>
      </c>
      <c r="AF1547" s="138" t="str">
        <f t="shared" si="751"/>
        <v/>
      </c>
      <c r="AG1547" s="122" t="str">
        <f t="shared" si="752"/>
        <v/>
      </c>
      <c r="AH1547" s="123" t="str">
        <f t="shared" si="753"/>
        <v/>
      </c>
      <c r="AI1547" s="139" t="str">
        <f>IF(AE:AE="","",IF(R1547="Refreshment Beverage",AK1547*(Rates!J$19/100),ROUND(SUM(AH1547*(Rates!$J$8/100)),4)))</f>
        <v/>
      </c>
      <c r="AJ1547" s="124" t="str">
        <f t="shared" si="754"/>
        <v/>
      </c>
      <c r="AK1547" s="125" t="str">
        <f t="shared" si="755"/>
        <v/>
      </c>
      <c r="AL1547" s="121" t="str">
        <f t="shared" si="756"/>
        <v/>
      </c>
      <c r="AM1547" s="138" t="str">
        <f>IF(AS1547="","",IF(R1547="Refreshment Beverage",ROUND(AS1547*Rates!K$19,4),ROUND(AO1547*(VLOOKUP(VALUE(Q1547),Rates!G$4:L$12,3,0)),4)))</f>
        <v/>
      </c>
      <c r="AN1547" s="126" t="str">
        <f>IF(AS1547="","",IF(R1547="Refreshment Beverage",AS1547*(Rates!J$19/100),MAX(AM1547,AB1547)))</f>
        <v/>
      </c>
      <c r="AO1547" s="127" t="str">
        <f t="shared" si="757"/>
        <v/>
      </c>
      <c r="AP1547" s="127" t="str">
        <f t="shared" si="758"/>
        <v/>
      </c>
      <c r="AQ1547" s="140" t="str">
        <f>IF(AS1547="","",IF(R1547="Refreshment Beverage",ROUND(SUM(VLOOKUP(Q:Q,Rates!G$15:L$19,3,0)*(AS1547-Y1547-Z1547-AA1547)),4),ROUND(SUM(Rates!$K$8*AS1547),4)))</f>
        <v/>
      </c>
      <c r="AR1547" s="139" t="str">
        <f t="shared" si="759"/>
        <v/>
      </c>
      <c r="AS1547" s="125" t="str">
        <f t="shared" si="760"/>
        <v/>
      </c>
      <c r="AT1547" s="121" t="str">
        <f t="shared" si="761"/>
        <v/>
      </c>
      <c r="AU1547" s="138" t="str">
        <f>IF(AX1547="","",IF(R1547="Refreshment Beverage",ROUND((BA1547-Y1547-Z1547-AA1547)*VLOOKUP(VALUE(Q1547),Rates!G$15:L$19,3,0),4),ROUND(AW1547*(VLOOKUP(VALUE(Q1547),Rates!G:L,3,0)),4)))</f>
        <v/>
      </c>
      <c r="AV1547" s="126" t="str">
        <f t="shared" si="762"/>
        <v/>
      </c>
      <c r="AW1547" s="127" t="str">
        <f t="shared" si="763"/>
        <v/>
      </c>
      <c r="AX1547" s="123" t="str">
        <f t="shared" si="764"/>
        <v/>
      </c>
      <c r="AY1547" s="140" t="str">
        <f>IF(AX1547="","",IF(R1547="Refreshment Beverage",ROUND(SUM(AX1547*Rates!K$19),4),ROUND(SUM(AX1547*(Rates!J$8/100)),4)))</f>
        <v/>
      </c>
      <c r="AZ1547" s="124" t="str">
        <f t="shared" si="765"/>
        <v/>
      </c>
      <c r="BA1547" s="125" t="str">
        <f t="shared" si="766"/>
        <v/>
      </c>
      <c r="BB1547" s="115"/>
      <c r="BC1547" s="143"/>
      <c r="BD1547" s="100"/>
      <c r="BE1547" s="100"/>
      <c r="BF1547" s="100"/>
      <c r="BG1547" s="100"/>
    </row>
    <row r="1548" spans="1:59" ht="12.75" customHeight="1" x14ac:dyDescent="0.2">
      <c r="A1548" s="144"/>
      <c r="B1548" s="141"/>
      <c r="C1548" s="141"/>
      <c r="D1548" s="142"/>
      <c r="E1548" s="142"/>
      <c r="F1548" s="142"/>
      <c r="G1548" s="142"/>
      <c r="H1548" s="142"/>
      <c r="I1548" s="129"/>
      <c r="J1548" s="130"/>
      <c r="K1548" s="131" t="str">
        <f t="shared" si="737"/>
        <v/>
      </c>
      <c r="L1548" s="132" t="str">
        <f t="shared" si="738"/>
        <v/>
      </c>
      <c r="M1548" s="133" t="str">
        <f t="shared" si="739"/>
        <v/>
      </c>
      <c r="N1548" s="134" t="str">
        <f>IFERROR(IF(B:B="","",IF(R1548="Beer",SUM(LOOKUP(2,1/(Rates!$B$3:$B$5&lt;=W1548)/(Rates!$C$3:$C$5&gt;=W1548),Rates!$D$3:$D$5)*(X1548/100)*W1548),IF(R1548="Refreshment Beverage",SUM(LOOKUP(2,1/(Rates!$B$7:$B$11&lt;=W1548)/(Rates!$C$7:$C$11&gt;=W1548),Rates!$D$7:$D$11)*(X1548/100)*W1548)))),"")</f>
        <v/>
      </c>
      <c r="O1548" s="134" t="str">
        <f t="shared" si="740"/>
        <v/>
      </c>
      <c r="P1548" s="116"/>
      <c r="Q1548" s="117" t="str">
        <f t="shared" si="741"/>
        <v/>
      </c>
      <c r="R1548" s="128" t="str">
        <f t="shared" si="742"/>
        <v/>
      </c>
      <c r="S1548" s="135" t="str">
        <f>IF(B1548="","",IF(R1548="Refreshment Beverage",VLOOKUP(VALUE(Q1548),Rates!G$15:L$19,2,0),VLOOKUP(VALUE(Q1548),Rates!G$4:L$12,2,0)))</f>
        <v/>
      </c>
      <c r="T1548" s="135" t="str">
        <f t="shared" si="743"/>
        <v/>
      </c>
      <c r="U1548" s="118" t="str">
        <f t="shared" si="744"/>
        <v/>
      </c>
      <c r="V1548" s="135" t="str">
        <f t="shared" si="745"/>
        <v/>
      </c>
      <c r="W1548" s="135" t="str">
        <f t="shared" si="746"/>
        <v/>
      </c>
      <c r="X1548" s="119" t="str">
        <f t="shared" si="747"/>
        <v/>
      </c>
      <c r="Y1548" s="120" t="str">
        <f>IF(B:B="","",IF(R1548="Refreshment Beverage",VLOOKUP(Q1548,Rates!G$15:L$19,6,0)*W1548,VLOOKUP(Q1548,Rates!G$4:L$12,6,0)*W1548))</f>
        <v/>
      </c>
      <c r="Z1548" s="120" t="str">
        <f t="shared" si="748"/>
        <v/>
      </c>
      <c r="AA1548" s="120" t="str">
        <f t="shared" si="749"/>
        <v/>
      </c>
      <c r="AB1548" s="136" t="str">
        <f>IF(B:B="","",IF(R1548="Refreshment Beverage","",IF(AND(R1548="Beer",Q1548=0),SUM(LOOKUP(2,1/(Rates!$B$15:$B$18&lt;=W1548)/(Rates!$C$15:$C$18&gt;=W1548),Rates!$D$15:$D$18)*W1548),VLOOKUP(VALUE(Q:Q),Rates!A:B,2,0)*W1548)))</f>
        <v/>
      </c>
      <c r="AC1548" s="136" t="str">
        <f>IF(B:B="","",IF(R1548="Refreshment Beverage","",IF(AND(R1548="Beer",Q1548=0),SUM(LOOKUP(2,1/(Rates!$B$15:$B$18&lt;=W1548)/(Rates!$C$15:$C$18&gt;=W1548),Rates!$E$15:$E$18)*W1548),VLOOKUP(VALUE(Q:Q),Rates!A:C,3,0)*W1548)))</f>
        <v/>
      </c>
      <c r="AD1548" s="137" t="str">
        <f>IFERROR(IF(B:B="","",IF(R1548="Beer","",IF(VALUE(Q1548)=0,VLOOKUP(VLOOKUP(B:B,#REF!,16,0),Rates!A:E,2,0),VLOOKUP(VALUE(Q1548),Rates!A$31:B$34,2,0)*W1548))),0)</f>
        <v/>
      </c>
      <c r="AE1548" s="121" t="str">
        <f t="shared" si="750"/>
        <v/>
      </c>
      <c r="AF1548" s="138" t="str">
        <f t="shared" si="751"/>
        <v/>
      </c>
      <c r="AG1548" s="122" t="str">
        <f t="shared" si="752"/>
        <v/>
      </c>
      <c r="AH1548" s="123" t="str">
        <f t="shared" si="753"/>
        <v/>
      </c>
      <c r="AI1548" s="139" t="str">
        <f>IF(AE:AE="","",IF(R1548="Refreshment Beverage",AK1548*(Rates!J$19/100),ROUND(SUM(AH1548*(Rates!$J$8/100)),4)))</f>
        <v/>
      </c>
      <c r="AJ1548" s="124" t="str">
        <f t="shared" si="754"/>
        <v/>
      </c>
      <c r="AK1548" s="125" t="str">
        <f t="shared" si="755"/>
        <v/>
      </c>
      <c r="AL1548" s="121" t="str">
        <f t="shared" si="756"/>
        <v/>
      </c>
      <c r="AM1548" s="138" t="str">
        <f>IF(AS1548="","",IF(R1548="Refreshment Beverage",ROUND(AS1548*Rates!K$19,4),ROUND(AO1548*(VLOOKUP(VALUE(Q1548),Rates!G$4:L$12,3,0)),4)))</f>
        <v/>
      </c>
      <c r="AN1548" s="126" t="str">
        <f>IF(AS1548="","",IF(R1548="Refreshment Beverage",AS1548*(Rates!J$19/100),MAX(AM1548,AB1548)))</f>
        <v/>
      </c>
      <c r="AO1548" s="127" t="str">
        <f t="shared" si="757"/>
        <v/>
      </c>
      <c r="AP1548" s="127" t="str">
        <f t="shared" si="758"/>
        <v/>
      </c>
      <c r="AQ1548" s="140" t="str">
        <f>IF(AS1548="","",IF(R1548="Refreshment Beverage",ROUND(SUM(VLOOKUP(Q:Q,Rates!G$15:L$19,3,0)*(AS1548-Y1548-Z1548-AA1548)),4),ROUND(SUM(Rates!$K$8*AS1548),4)))</f>
        <v/>
      </c>
      <c r="AR1548" s="139" t="str">
        <f t="shared" si="759"/>
        <v/>
      </c>
      <c r="AS1548" s="125" t="str">
        <f t="shared" si="760"/>
        <v/>
      </c>
      <c r="AT1548" s="121" t="str">
        <f t="shared" si="761"/>
        <v/>
      </c>
      <c r="AU1548" s="138" t="str">
        <f>IF(AX1548="","",IF(R1548="Refreshment Beverage",ROUND((BA1548-Y1548-Z1548-AA1548)*VLOOKUP(VALUE(Q1548),Rates!G$15:L$19,3,0),4),ROUND(AW1548*(VLOOKUP(VALUE(Q1548),Rates!G:L,3,0)),4)))</f>
        <v/>
      </c>
      <c r="AV1548" s="126" t="str">
        <f t="shared" si="762"/>
        <v/>
      </c>
      <c r="AW1548" s="127" t="str">
        <f t="shared" si="763"/>
        <v/>
      </c>
      <c r="AX1548" s="123" t="str">
        <f t="shared" si="764"/>
        <v/>
      </c>
      <c r="AY1548" s="140" t="str">
        <f>IF(AX1548="","",IF(R1548="Refreshment Beverage",ROUND(SUM(AX1548*Rates!K$19),4),ROUND(SUM(AX1548*(Rates!J$8/100)),4)))</f>
        <v/>
      </c>
      <c r="AZ1548" s="124" t="str">
        <f t="shared" si="765"/>
        <v/>
      </c>
      <c r="BA1548" s="125" t="str">
        <f t="shared" si="766"/>
        <v/>
      </c>
      <c r="BB1548" s="115"/>
      <c r="BC1548" s="143"/>
      <c r="BD1548" s="100"/>
      <c r="BE1548" s="100"/>
      <c r="BF1548" s="100"/>
      <c r="BG1548" s="100"/>
    </row>
    <row r="1549" spans="1:59" ht="12.75" customHeight="1" x14ac:dyDescent="0.2">
      <c r="A1549" s="144"/>
      <c r="B1549" s="141"/>
      <c r="C1549" s="141"/>
      <c r="D1549" s="142"/>
      <c r="E1549" s="142"/>
      <c r="F1549" s="142"/>
      <c r="G1549" s="142"/>
      <c r="H1549" s="142"/>
      <c r="I1549" s="129"/>
      <c r="J1549" s="130"/>
      <c r="K1549" s="131" t="str">
        <f t="shared" si="737"/>
        <v/>
      </c>
      <c r="L1549" s="132" t="str">
        <f t="shared" si="738"/>
        <v/>
      </c>
      <c r="M1549" s="133" t="str">
        <f t="shared" si="739"/>
        <v/>
      </c>
      <c r="N1549" s="134" t="str">
        <f>IFERROR(IF(B:B="","",IF(R1549="Beer",SUM(LOOKUP(2,1/(Rates!$B$3:$B$5&lt;=W1549)/(Rates!$C$3:$C$5&gt;=W1549),Rates!$D$3:$D$5)*(X1549/100)*W1549),IF(R1549="Refreshment Beverage",SUM(LOOKUP(2,1/(Rates!$B$7:$B$11&lt;=W1549)/(Rates!$C$7:$C$11&gt;=W1549),Rates!$D$7:$D$11)*(X1549/100)*W1549)))),"")</f>
        <v/>
      </c>
      <c r="O1549" s="134" t="str">
        <f t="shared" si="740"/>
        <v/>
      </c>
      <c r="P1549" s="116"/>
      <c r="Q1549" s="117" t="str">
        <f t="shared" si="741"/>
        <v/>
      </c>
      <c r="R1549" s="128" t="str">
        <f t="shared" si="742"/>
        <v/>
      </c>
      <c r="S1549" s="135" t="str">
        <f>IF(B1549="","",IF(R1549="Refreshment Beverage",VLOOKUP(VALUE(Q1549),Rates!G$15:L$19,2,0),VLOOKUP(VALUE(Q1549),Rates!G$4:L$12,2,0)))</f>
        <v/>
      </c>
      <c r="T1549" s="135" t="str">
        <f t="shared" si="743"/>
        <v/>
      </c>
      <c r="U1549" s="118" t="str">
        <f t="shared" si="744"/>
        <v/>
      </c>
      <c r="V1549" s="135" t="str">
        <f t="shared" si="745"/>
        <v/>
      </c>
      <c r="W1549" s="135" t="str">
        <f t="shared" si="746"/>
        <v/>
      </c>
      <c r="X1549" s="119" t="str">
        <f t="shared" si="747"/>
        <v/>
      </c>
      <c r="Y1549" s="120" t="str">
        <f>IF(B:B="","",IF(R1549="Refreshment Beverage",VLOOKUP(Q1549,Rates!G$15:L$19,6,0)*W1549,VLOOKUP(Q1549,Rates!G$4:L$12,6,0)*W1549))</f>
        <v/>
      </c>
      <c r="Z1549" s="120" t="str">
        <f t="shared" si="748"/>
        <v/>
      </c>
      <c r="AA1549" s="120" t="str">
        <f t="shared" si="749"/>
        <v/>
      </c>
      <c r="AB1549" s="136" t="str">
        <f>IF(B:B="","",IF(R1549="Refreshment Beverage","",IF(AND(R1549="Beer",Q1549=0),SUM(LOOKUP(2,1/(Rates!$B$15:$B$18&lt;=W1549)/(Rates!$C$15:$C$18&gt;=W1549),Rates!$D$15:$D$18)*W1549),VLOOKUP(VALUE(Q:Q),Rates!A:B,2,0)*W1549)))</f>
        <v/>
      </c>
      <c r="AC1549" s="136" t="str">
        <f>IF(B:B="","",IF(R1549="Refreshment Beverage","",IF(AND(R1549="Beer",Q1549=0),SUM(LOOKUP(2,1/(Rates!$B$15:$B$18&lt;=W1549)/(Rates!$C$15:$C$18&gt;=W1549),Rates!$E$15:$E$18)*W1549),VLOOKUP(VALUE(Q:Q),Rates!A:C,3,0)*W1549)))</f>
        <v/>
      </c>
      <c r="AD1549" s="137" t="str">
        <f>IFERROR(IF(B:B="","",IF(R1549="Beer","",IF(VALUE(Q1549)=0,VLOOKUP(VLOOKUP(B:B,#REF!,16,0),Rates!A:E,2,0),VLOOKUP(VALUE(Q1549),Rates!A$31:B$34,2,0)*W1549))),0)</f>
        <v/>
      </c>
      <c r="AE1549" s="121" t="str">
        <f t="shared" si="750"/>
        <v/>
      </c>
      <c r="AF1549" s="138" t="str">
        <f t="shared" si="751"/>
        <v/>
      </c>
      <c r="AG1549" s="122" t="str">
        <f t="shared" si="752"/>
        <v/>
      </c>
      <c r="AH1549" s="123" t="str">
        <f t="shared" si="753"/>
        <v/>
      </c>
      <c r="AI1549" s="139" t="str">
        <f>IF(AE:AE="","",IF(R1549="Refreshment Beverage",AK1549*(Rates!J$19/100),ROUND(SUM(AH1549*(Rates!$J$8/100)),4)))</f>
        <v/>
      </c>
      <c r="AJ1549" s="124" t="str">
        <f t="shared" si="754"/>
        <v/>
      </c>
      <c r="AK1549" s="125" t="str">
        <f t="shared" si="755"/>
        <v/>
      </c>
      <c r="AL1549" s="121" t="str">
        <f t="shared" si="756"/>
        <v/>
      </c>
      <c r="AM1549" s="138" t="str">
        <f>IF(AS1549="","",IF(R1549="Refreshment Beverage",ROUND(AS1549*Rates!K$19,4),ROUND(AO1549*(VLOOKUP(VALUE(Q1549),Rates!G$4:L$12,3,0)),4)))</f>
        <v/>
      </c>
      <c r="AN1549" s="126" t="str">
        <f>IF(AS1549="","",IF(R1549="Refreshment Beverage",AS1549*(Rates!J$19/100),MAX(AM1549,AB1549)))</f>
        <v/>
      </c>
      <c r="AO1549" s="127" t="str">
        <f t="shared" si="757"/>
        <v/>
      </c>
      <c r="AP1549" s="127" t="str">
        <f t="shared" si="758"/>
        <v/>
      </c>
      <c r="AQ1549" s="140" t="str">
        <f>IF(AS1549="","",IF(R1549="Refreshment Beverage",ROUND(SUM(VLOOKUP(Q:Q,Rates!G$15:L$19,3,0)*(AS1549-Y1549-Z1549-AA1549)),4),ROUND(SUM(Rates!$K$8*AS1549),4)))</f>
        <v/>
      </c>
      <c r="AR1549" s="139" t="str">
        <f t="shared" si="759"/>
        <v/>
      </c>
      <c r="AS1549" s="125" t="str">
        <f t="shared" si="760"/>
        <v/>
      </c>
      <c r="AT1549" s="121" t="str">
        <f t="shared" si="761"/>
        <v/>
      </c>
      <c r="AU1549" s="138" t="str">
        <f>IF(AX1549="","",IF(R1549="Refreshment Beverage",ROUND((BA1549-Y1549-Z1549-AA1549)*VLOOKUP(VALUE(Q1549),Rates!G$15:L$19,3,0),4),ROUND(AW1549*(VLOOKUP(VALUE(Q1549),Rates!G:L,3,0)),4)))</f>
        <v/>
      </c>
      <c r="AV1549" s="126" t="str">
        <f t="shared" si="762"/>
        <v/>
      </c>
      <c r="AW1549" s="127" t="str">
        <f t="shared" si="763"/>
        <v/>
      </c>
      <c r="AX1549" s="123" t="str">
        <f t="shared" si="764"/>
        <v/>
      </c>
      <c r="AY1549" s="140" t="str">
        <f>IF(AX1549="","",IF(R1549="Refreshment Beverage",ROUND(SUM(AX1549*Rates!K$19),4),ROUND(SUM(AX1549*(Rates!J$8/100)),4)))</f>
        <v/>
      </c>
      <c r="AZ1549" s="124" t="str">
        <f t="shared" si="765"/>
        <v/>
      </c>
      <c r="BA1549" s="125" t="str">
        <f t="shared" si="766"/>
        <v/>
      </c>
      <c r="BB1549" s="115"/>
      <c r="BC1549" s="143"/>
      <c r="BD1549" s="100"/>
      <c r="BE1549" s="100"/>
      <c r="BF1549" s="100"/>
      <c r="BG1549" s="100"/>
    </row>
    <row r="1550" spans="1:59" ht="12.75" customHeight="1" x14ac:dyDescent="0.2">
      <c r="A1550" s="144"/>
      <c r="B1550" s="141"/>
      <c r="C1550" s="141"/>
      <c r="D1550" s="142"/>
      <c r="E1550" s="142"/>
      <c r="F1550" s="142"/>
      <c r="G1550" s="142"/>
      <c r="H1550" s="142"/>
      <c r="I1550" s="129"/>
      <c r="J1550" s="130"/>
      <c r="K1550" s="131" t="str">
        <f t="shared" si="737"/>
        <v/>
      </c>
      <c r="L1550" s="132" t="str">
        <f t="shared" si="738"/>
        <v/>
      </c>
      <c r="M1550" s="133" t="str">
        <f t="shared" si="739"/>
        <v/>
      </c>
      <c r="N1550" s="134" t="str">
        <f>IFERROR(IF(B:B="","",IF(R1550="Beer",SUM(LOOKUP(2,1/(Rates!$B$3:$B$5&lt;=W1550)/(Rates!$C$3:$C$5&gt;=W1550),Rates!$D$3:$D$5)*(X1550/100)*W1550),IF(R1550="Refreshment Beverage",SUM(LOOKUP(2,1/(Rates!$B$7:$B$11&lt;=W1550)/(Rates!$C$7:$C$11&gt;=W1550),Rates!$D$7:$D$11)*(X1550/100)*W1550)))),"")</f>
        <v/>
      </c>
      <c r="O1550" s="134" t="str">
        <f t="shared" si="740"/>
        <v/>
      </c>
      <c r="P1550" s="116"/>
      <c r="Q1550" s="117" t="str">
        <f t="shared" si="741"/>
        <v/>
      </c>
      <c r="R1550" s="128" t="str">
        <f t="shared" si="742"/>
        <v/>
      </c>
      <c r="S1550" s="135" t="str">
        <f>IF(B1550="","",IF(R1550="Refreshment Beverage",VLOOKUP(VALUE(Q1550),Rates!G$15:L$19,2,0),VLOOKUP(VALUE(Q1550),Rates!G$4:L$12,2,0)))</f>
        <v/>
      </c>
      <c r="T1550" s="135" t="str">
        <f t="shared" si="743"/>
        <v/>
      </c>
      <c r="U1550" s="118" t="str">
        <f t="shared" si="744"/>
        <v/>
      </c>
      <c r="V1550" s="135" t="str">
        <f t="shared" si="745"/>
        <v/>
      </c>
      <c r="W1550" s="135" t="str">
        <f t="shared" si="746"/>
        <v/>
      </c>
      <c r="X1550" s="119" t="str">
        <f t="shared" si="747"/>
        <v/>
      </c>
      <c r="Y1550" s="120" t="str">
        <f>IF(B:B="","",IF(R1550="Refreshment Beverage",VLOOKUP(Q1550,Rates!G$15:L$19,6,0)*W1550,VLOOKUP(Q1550,Rates!G$4:L$12,6,0)*W1550))</f>
        <v/>
      </c>
      <c r="Z1550" s="120" t="str">
        <f t="shared" si="748"/>
        <v/>
      </c>
      <c r="AA1550" s="120" t="str">
        <f t="shared" si="749"/>
        <v/>
      </c>
      <c r="AB1550" s="136" t="str">
        <f>IF(B:B="","",IF(R1550="Refreshment Beverage","",IF(AND(R1550="Beer",Q1550=0),SUM(LOOKUP(2,1/(Rates!$B$15:$B$18&lt;=W1550)/(Rates!$C$15:$C$18&gt;=W1550),Rates!$D$15:$D$18)*W1550),VLOOKUP(VALUE(Q:Q),Rates!A:B,2,0)*W1550)))</f>
        <v/>
      </c>
      <c r="AC1550" s="136" t="str">
        <f>IF(B:B="","",IF(R1550="Refreshment Beverage","",IF(AND(R1550="Beer",Q1550=0),SUM(LOOKUP(2,1/(Rates!$B$15:$B$18&lt;=W1550)/(Rates!$C$15:$C$18&gt;=W1550),Rates!$E$15:$E$18)*W1550),VLOOKUP(VALUE(Q:Q),Rates!A:C,3,0)*W1550)))</f>
        <v/>
      </c>
      <c r="AD1550" s="137" t="str">
        <f>IFERROR(IF(B:B="","",IF(R1550="Beer","",IF(VALUE(Q1550)=0,VLOOKUP(VLOOKUP(B:B,#REF!,16,0),Rates!A:E,2,0),VLOOKUP(VALUE(Q1550),Rates!A$31:B$34,2,0)*W1550))),0)</f>
        <v/>
      </c>
      <c r="AE1550" s="121" t="str">
        <f t="shared" si="750"/>
        <v/>
      </c>
      <c r="AF1550" s="138" t="str">
        <f t="shared" si="751"/>
        <v/>
      </c>
      <c r="AG1550" s="122" t="str">
        <f t="shared" si="752"/>
        <v/>
      </c>
      <c r="AH1550" s="123" t="str">
        <f t="shared" si="753"/>
        <v/>
      </c>
      <c r="AI1550" s="139" t="str">
        <f>IF(AE:AE="","",IF(R1550="Refreshment Beverage",AK1550*(Rates!J$19/100),ROUND(SUM(AH1550*(Rates!$J$8/100)),4)))</f>
        <v/>
      </c>
      <c r="AJ1550" s="124" t="str">
        <f t="shared" si="754"/>
        <v/>
      </c>
      <c r="AK1550" s="125" t="str">
        <f t="shared" si="755"/>
        <v/>
      </c>
      <c r="AL1550" s="121" t="str">
        <f t="shared" si="756"/>
        <v/>
      </c>
      <c r="AM1550" s="138" t="str">
        <f>IF(AS1550="","",IF(R1550="Refreshment Beverage",ROUND(AS1550*Rates!K$19,4),ROUND(AO1550*(VLOOKUP(VALUE(Q1550),Rates!G$4:L$12,3,0)),4)))</f>
        <v/>
      </c>
      <c r="AN1550" s="126" t="str">
        <f>IF(AS1550="","",IF(R1550="Refreshment Beverage",AS1550*(Rates!J$19/100),MAX(AM1550,AB1550)))</f>
        <v/>
      </c>
      <c r="AO1550" s="127" t="str">
        <f t="shared" si="757"/>
        <v/>
      </c>
      <c r="AP1550" s="127" t="str">
        <f t="shared" si="758"/>
        <v/>
      </c>
      <c r="AQ1550" s="140" t="str">
        <f>IF(AS1550="","",IF(R1550="Refreshment Beverage",ROUND(SUM(VLOOKUP(Q:Q,Rates!G$15:L$19,3,0)*(AS1550-Y1550-Z1550-AA1550)),4),ROUND(SUM(Rates!$K$8*AS1550),4)))</f>
        <v/>
      </c>
      <c r="AR1550" s="139" t="str">
        <f t="shared" si="759"/>
        <v/>
      </c>
      <c r="AS1550" s="125" t="str">
        <f t="shared" si="760"/>
        <v/>
      </c>
      <c r="AT1550" s="121" t="str">
        <f t="shared" si="761"/>
        <v/>
      </c>
      <c r="AU1550" s="138" t="str">
        <f>IF(AX1550="","",IF(R1550="Refreshment Beverage",ROUND((BA1550-Y1550-Z1550-AA1550)*VLOOKUP(VALUE(Q1550),Rates!G$15:L$19,3,0),4),ROUND(AW1550*(VLOOKUP(VALUE(Q1550),Rates!G:L,3,0)),4)))</f>
        <v/>
      </c>
      <c r="AV1550" s="126" t="str">
        <f t="shared" si="762"/>
        <v/>
      </c>
      <c r="AW1550" s="127" t="str">
        <f t="shared" si="763"/>
        <v/>
      </c>
      <c r="AX1550" s="123" t="str">
        <f t="shared" si="764"/>
        <v/>
      </c>
      <c r="AY1550" s="140" t="str">
        <f>IF(AX1550="","",IF(R1550="Refreshment Beverage",ROUND(SUM(AX1550*Rates!K$19),4),ROUND(SUM(AX1550*(Rates!J$8/100)),4)))</f>
        <v/>
      </c>
      <c r="AZ1550" s="124" t="str">
        <f t="shared" si="765"/>
        <v/>
      </c>
      <c r="BA1550" s="125" t="str">
        <f t="shared" si="766"/>
        <v/>
      </c>
      <c r="BB1550" s="115"/>
      <c r="BC1550" s="143"/>
      <c r="BD1550" s="100"/>
      <c r="BE1550" s="100"/>
      <c r="BF1550" s="100"/>
      <c r="BG1550" s="100"/>
    </row>
    <row r="1551" spans="1:59" ht="12.75" customHeight="1" x14ac:dyDescent="0.2">
      <c r="A1551" s="144"/>
      <c r="B1551" s="141"/>
      <c r="C1551" s="141"/>
      <c r="D1551" s="142"/>
      <c r="E1551" s="142"/>
      <c r="F1551" s="142"/>
      <c r="G1551" s="142"/>
      <c r="H1551" s="142"/>
      <c r="I1551" s="129"/>
      <c r="J1551" s="130"/>
      <c r="K1551" s="131" t="str">
        <f t="shared" si="737"/>
        <v/>
      </c>
      <c r="L1551" s="132" t="str">
        <f t="shared" si="738"/>
        <v/>
      </c>
      <c r="M1551" s="133" t="str">
        <f t="shared" si="739"/>
        <v/>
      </c>
      <c r="N1551" s="134" t="str">
        <f>IFERROR(IF(B:B="","",IF(R1551="Beer",SUM(LOOKUP(2,1/(Rates!$B$3:$B$5&lt;=W1551)/(Rates!$C$3:$C$5&gt;=W1551),Rates!$D$3:$D$5)*(X1551/100)*W1551),IF(R1551="Refreshment Beverage",SUM(LOOKUP(2,1/(Rates!$B$7:$B$11&lt;=W1551)/(Rates!$C$7:$C$11&gt;=W1551),Rates!$D$7:$D$11)*(X1551/100)*W1551)))),"")</f>
        <v/>
      </c>
      <c r="O1551" s="134" t="str">
        <f t="shared" si="740"/>
        <v/>
      </c>
      <c r="P1551" s="116"/>
      <c r="Q1551" s="117" t="str">
        <f t="shared" si="741"/>
        <v/>
      </c>
      <c r="R1551" s="128" t="str">
        <f t="shared" si="742"/>
        <v/>
      </c>
      <c r="S1551" s="135" t="str">
        <f>IF(B1551="","",IF(R1551="Refreshment Beverage",VLOOKUP(VALUE(Q1551),Rates!G$15:L$19,2,0),VLOOKUP(VALUE(Q1551),Rates!G$4:L$12,2,0)))</f>
        <v/>
      </c>
      <c r="T1551" s="135" t="str">
        <f t="shared" si="743"/>
        <v/>
      </c>
      <c r="U1551" s="118" t="str">
        <f t="shared" si="744"/>
        <v/>
      </c>
      <c r="V1551" s="135" t="str">
        <f t="shared" si="745"/>
        <v/>
      </c>
      <c r="W1551" s="135" t="str">
        <f t="shared" si="746"/>
        <v/>
      </c>
      <c r="X1551" s="119" t="str">
        <f t="shared" si="747"/>
        <v/>
      </c>
      <c r="Y1551" s="120" t="str">
        <f>IF(B:B="","",IF(R1551="Refreshment Beverage",VLOOKUP(Q1551,Rates!G$15:L$19,6,0)*W1551,VLOOKUP(Q1551,Rates!G$4:L$12,6,0)*W1551))</f>
        <v/>
      </c>
      <c r="Z1551" s="120" t="str">
        <f t="shared" si="748"/>
        <v/>
      </c>
      <c r="AA1551" s="120" t="str">
        <f t="shared" si="749"/>
        <v/>
      </c>
      <c r="AB1551" s="136" t="str">
        <f>IF(B:B="","",IF(R1551="Refreshment Beverage","",IF(AND(R1551="Beer",Q1551=0),SUM(LOOKUP(2,1/(Rates!$B$15:$B$18&lt;=W1551)/(Rates!$C$15:$C$18&gt;=W1551),Rates!$D$15:$D$18)*W1551),VLOOKUP(VALUE(Q:Q),Rates!A:B,2,0)*W1551)))</f>
        <v/>
      </c>
      <c r="AC1551" s="136" t="str">
        <f>IF(B:B="","",IF(R1551="Refreshment Beverage","",IF(AND(R1551="Beer",Q1551=0),SUM(LOOKUP(2,1/(Rates!$B$15:$B$18&lt;=W1551)/(Rates!$C$15:$C$18&gt;=W1551),Rates!$E$15:$E$18)*W1551),VLOOKUP(VALUE(Q:Q),Rates!A:C,3,0)*W1551)))</f>
        <v/>
      </c>
      <c r="AD1551" s="137" t="str">
        <f>IFERROR(IF(B:B="","",IF(R1551="Beer","",IF(VALUE(Q1551)=0,VLOOKUP(VLOOKUP(B:B,#REF!,16,0),Rates!A:E,2,0),VLOOKUP(VALUE(Q1551),Rates!A$31:B$34,2,0)*W1551))),0)</f>
        <v/>
      </c>
      <c r="AE1551" s="121" t="str">
        <f t="shared" si="750"/>
        <v/>
      </c>
      <c r="AF1551" s="138" t="str">
        <f t="shared" si="751"/>
        <v/>
      </c>
      <c r="AG1551" s="122" t="str">
        <f t="shared" si="752"/>
        <v/>
      </c>
      <c r="AH1551" s="123" t="str">
        <f t="shared" si="753"/>
        <v/>
      </c>
      <c r="AI1551" s="139" t="str">
        <f>IF(AE:AE="","",IF(R1551="Refreshment Beverage",AK1551*(Rates!J$19/100),ROUND(SUM(AH1551*(Rates!$J$8/100)),4)))</f>
        <v/>
      </c>
      <c r="AJ1551" s="124" t="str">
        <f t="shared" si="754"/>
        <v/>
      </c>
      <c r="AK1551" s="125" t="str">
        <f t="shared" si="755"/>
        <v/>
      </c>
      <c r="AL1551" s="121" t="str">
        <f t="shared" si="756"/>
        <v/>
      </c>
      <c r="AM1551" s="138" t="str">
        <f>IF(AS1551="","",IF(R1551="Refreshment Beverage",ROUND(AS1551*Rates!K$19,4),ROUND(AO1551*(VLOOKUP(VALUE(Q1551),Rates!G$4:L$12,3,0)),4)))</f>
        <v/>
      </c>
      <c r="AN1551" s="126" t="str">
        <f>IF(AS1551="","",IF(R1551="Refreshment Beverage",AS1551*(Rates!J$19/100),MAX(AM1551,AB1551)))</f>
        <v/>
      </c>
      <c r="AO1551" s="127" t="str">
        <f t="shared" si="757"/>
        <v/>
      </c>
      <c r="AP1551" s="127" t="str">
        <f t="shared" si="758"/>
        <v/>
      </c>
      <c r="AQ1551" s="140" t="str">
        <f>IF(AS1551="","",IF(R1551="Refreshment Beverage",ROUND(SUM(VLOOKUP(Q:Q,Rates!G$15:L$19,3,0)*(AS1551-Y1551-Z1551-AA1551)),4),ROUND(SUM(Rates!$K$8*AS1551),4)))</f>
        <v/>
      </c>
      <c r="AR1551" s="139" t="str">
        <f t="shared" si="759"/>
        <v/>
      </c>
      <c r="AS1551" s="125" t="str">
        <f t="shared" si="760"/>
        <v/>
      </c>
      <c r="AT1551" s="121" t="str">
        <f t="shared" si="761"/>
        <v/>
      </c>
      <c r="AU1551" s="138" t="str">
        <f>IF(AX1551="","",IF(R1551="Refreshment Beverage",ROUND((BA1551-Y1551-Z1551-AA1551)*VLOOKUP(VALUE(Q1551),Rates!G$15:L$19,3,0),4),ROUND(AW1551*(VLOOKUP(VALUE(Q1551),Rates!G:L,3,0)),4)))</f>
        <v/>
      </c>
      <c r="AV1551" s="126" t="str">
        <f t="shared" si="762"/>
        <v/>
      </c>
      <c r="AW1551" s="127" t="str">
        <f t="shared" si="763"/>
        <v/>
      </c>
      <c r="AX1551" s="123" t="str">
        <f t="shared" si="764"/>
        <v/>
      </c>
      <c r="AY1551" s="140" t="str">
        <f>IF(AX1551="","",IF(R1551="Refreshment Beverage",ROUND(SUM(AX1551*Rates!K$19),4),ROUND(SUM(AX1551*(Rates!J$8/100)),4)))</f>
        <v/>
      </c>
      <c r="AZ1551" s="124" t="str">
        <f t="shared" si="765"/>
        <v/>
      </c>
      <c r="BA1551" s="125" t="str">
        <f t="shared" si="766"/>
        <v/>
      </c>
      <c r="BB1551" s="115"/>
      <c r="BC1551" s="143"/>
      <c r="BD1551" s="100"/>
      <c r="BE1551" s="100"/>
      <c r="BF1551" s="100"/>
      <c r="BG1551" s="100"/>
    </row>
    <row r="1552" spans="1:59" ht="12.75" customHeight="1" x14ac:dyDescent="0.2">
      <c r="A1552" s="144"/>
      <c r="B1552" s="141"/>
      <c r="C1552" s="141"/>
      <c r="D1552" s="142"/>
      <c r="E1552" s="142"/>
      <c r="F1552" s="142"/>
      <c r="G1552" s="142"/>
      <c r="H1552" s="142"/>
      <c r="I1552" s="129"/>
      <c r="J1552" s="130"/>
      <c r="K1552" s="131" t="str">
        <f t="shared" si="737"/>
        <v/>
      </c>
      <c r="L1552" s="132" t="str">
        <f t="shared" si="738"/>
        <v/>
      </c>
      <c r="M1552" s="133" t="str">
        <f t="shared" si="739"/>
        <v/>
      </c>
      <c r="N1552" s="134" t="str">
        <f>IFERROR(IF(B:B="","",IF(R1552="Beer",SUM(LOOKUP(2,1/(Rates!$B$3:$B$5&lt;=W1552)/(Rates!$C$3:$C$5&gt;=W1552),Rates!$D$3:$D$5)*(X1552/100)*W1552),IF(R1552="Refreshment Beverage",SUM(LOOKUP(2,1/(Rates!$B$7:$B$11&lt;=W1552)/(Rates!$C$7:$C$11&gt;=W1552),Rates!$D$7:$D$11)*(X1552/100)*W1552)))),"")</f>
        <v/>
      </c>
      <c r="O1552" s="134" t="str">
        <f t="shared" si="740"/>
        <v/>
      </c>
      <c r="P1552" s="116"/>
      <c r="Q1552" s="117" t="str">
        <f t="shared" si="741"/>
        <v/>
      </c>
      <c r="R1552" s="128" t="str">
        <f t="shared" si="742"/>
        <v/>
      </c>
      <c r="S1552" s="135" t="str">
        <f>IF(B1552="","",IF(R1552="Refreshment Beverage",VLOOKUP(VALUE(Q1552),Rates!G$15:L$19,2,0),VLOOKUP(VALUE(Q1552),Rates!G$4:L$12,2,0)))</f>
        <v/>
      </c>
      <c r="T1552" s="135" t="str">
        <f t="shared" si="743"/>
        <v/>
      </c>
      <c r="U1552" s="118" t="str">
        <f t="shared" si="744"/>
        <v/>
      </c>
      <c r="V1552" s="135" t="str">
        <f t="shared" si="745"/>
        <v/>
      </c>
      <c r="W1552" s="135" t="str">
        <f t="shared" si="746"/>
        <v/>
      </c>
      <c r="X1552" s="119" t="str">
        <f t="shared" si="747"/>
        <v/>
      </c>
      <c r="Y1552" s="120" t="str">
        <f>IF(B:B="","",IF(R1552="Refreshment Beverage",VLOOKUP(Q1552,Rates!G$15:L$19,6,0)*W1552,VLOOKUP(Q1552,Rates!G$4:L$12,6,0)*W1552))</f>
        <v/>
      </c>
      <c r="Z1552" s="120" t="str">
        <f t="shared" si="748"/>
        <v/>
      </c>
      <c r="AA1552" s="120" t="str">
        <f t="shared" si="749"/>
        <v/>
      </c>
      <c r="AB1552" s="136" t="str">
        <f>IF(B:B="","",IF(R1552="Refreshment Beverage","",IF(AND(R1552="Beer",Q1552=0),SUM(LOOKUP(2,1/(Rates!$B$15:$B$18&lt;=W1552)/(Rates!$C$15:$C$18&gt;=W1552),Rates!$D$15:$D$18)*W1552),VLOOKUP(VALUE(Q:Q),Rates!A:B,2,0)*W1552)))</f>
        <v/>
      </c>
      <c r="AC1552" s="136" t="str">
        <f>IF(B:B="","",IF(R1552="Refreshment Beverage","",IF(AND(R1552="Beer",Q1552=0),SUM(LOOKUP(2,1/(Rates!$B$15:$B$18&lt;=W1552)/(Rates!$C$15:$C$18&gt;=W1552),Rates!$E$15:$E$18)*W1552),VLOOKUP(VALUE(Q:Q),Rates!A:C,3,0)*W1552)))</f>
        <v/>
      </c>
      <c r="AD1552" s="137" t="str">
        <f>IFERROR(IF(B:B="","",IF(R1552="Beer","",IF(VALUE(Q1552)=0,VLOOKUP(VLOOKUP(B:B,#REF!,16,0),Rates!A:E,2,0),VLOOKUP(VALUE(Q1552),Rates!A$31:B$34,2,0)*W1552))),0)</f>
        <v/>
      </c>
      <c r="AE1552" s="121" t="str">
        <f t="shared" si="750"/>
        <v/>
      </c>
      <c r="AF1552" s="138" t="str">
        <f t="shared" si="751"/>
        <v/>
      </c>
      <c r="AG1552" s="122" t="str">
        <f t="shared" si="752"/>
        <v/>
      </c>
      <c r="AH1552" s="123" t="str">
        <f t="shared" si="753"/>
        <v/>
      </c>
      <c r="AI1552" s="139" t="str">
        <f>IF(AE:AE="","",IF(R1552="Refreshment Beverage",AK1552*(Rates!J$19/100),ROUND(SUM(AH1552*(Rates!$J$8/100)),4)))</f>
        <v/>
      </c>
      <c r="AJ1552" s="124" t="str">
        <f t="shared" si="754"/>
        <v/>
      </c>
      <c r="AK1552" s="125" t="str">
        <f t="shared" si="755"/>
        <v/>
      </c>
      <c r="AL1552" s="121" t="str">
        <f t="shared" si="756"/>
        <v/>
      </c>
      <c r="AM1552" s="138" t="str">
        <f>IF(AS1552="","",IF(R1552="Refreshment Beverage",ROUND(AS1552*Rates!K$19,4),ROUND(AO1552*(VLOOKUP(VALUE(Q1552),Rates!G$4:L$12,3,0)),4)))</f>
        <v/>
      </c>
      <c r="AN1552" s="126" t="str">
        <f>IF(AS1552="","",IF(R1552="Refreshment Beverage",AS1552*(Rates!J$19/100),MAX(AM1552,AB1552)))</f>
        <v/>
      </c>
      <c r="AO1552" s="127" t="str">
        <f t="shared" si="757"/>
        <v/>
      </c>
      <c r="AP1552" s="127" t="str">
        <f t="shared" si="758"/>
        <v/>
      </c>
      <c r="AQ1552" s="140" t="str">
        <f>IF(AS1552="","",IF(R1552="Refreshment Beverage",ROUND(SUM(VLOOKUP(Q:Q,Rates!G$15:L$19,3,0)*(AS1552-Y1552-Z1552-AA1552)),4),ROUND(SUM(Rates!$K$8*AS1552),4)))</f>
        <v/>
      </c>
      <c r="AR1552" s="139" t="str">
        <f t="shared" si="759"/>
        <v/>
      </c>
      <c r="AS1552" s="125" t="str">
        <f t="shared" si="760"/>
        <v/>
      </c>
      <c r="AT1552" s="121" t="str">
        <f t="shared" si="761"/>
        <v/>
      </c>
      <c r="AU1552" s="138" t="str">
        <f>IF(AX1552="","",IF(R1552="Refreshment Beverage",ROUND((BA1552-Y1552-Z1552-AA1552)*VLOOKUP(VALUE(Q1552),Rates!G$15:L$19,3,0),4),ROUND(AW1552*(VLOOKUP(VALUE(Q1552),Rates!G:L,3,0)),4)))</f>
        <v/>
      </c>
      <c r="AV1552" s="126" t="str">
        <f t="shared" si="762"/>
        <v/>
      </c>
      <c r="AW1552" s="127" t="str">
        <f t="shared" si="763"/>
        <v/>
      </c>
      <c r="AX1552" s="123" t="str">
        <f t="shared" si="764"/>
        <v/>
      </c>
      <c r="AY1552" s="140" t="str">
        <f>IF(AX1552="","",IF(R1552="Refreshment Beverage",ROUND(SUM(AX1552*Rates!K$19),4),ROUND(SUM(AX1552*(Rates!J$8/100)),4)))</f>
        <v/>
      </c>
      <c r="AZ1552" s="124" t="str">
        <f t="shared" si="765"/>
        <v/>
      </c>
      <c r="BA1552" s="125" t="str">
        <f t="shared" si="766"/>
        <v/>
      </c>
      <c r="BB1552" s="115"/>
      <c r="BC1552" s="143"/>
      <c r="BD1552" s="100"/>
      <c r="BE1552" s="100"/>
      <c r="BF1552" s="100"/>
      <c r="BG1552" s="100"/>
    </row>
    <row r="1553" spans="1:59" ht="12.75" customHeight="1" x14ac:dyDescent="0.2">
      <c r="A1553" s="144"/>
      <c r="B1553" s="141"/>
      <c r="C1553" s="141"/>
      <c r="D1553" s="142"/>
      <c r="E1553" s="142"/>
      <c r="F1553" s="142"/>
      <c r="G1553" s="142"/>
      <c r="H1553" s="142"/>
      <c r="I1553" s="129"/>
      <c r="J1553" s="130"/>
      <c r="K1553" s="131" t="str">
        <f t="shared" si="737"/>
        <v/>
      </c>
      <c r="L1553" s="132" t="str">
        <f t="shared" si="738"/>
        <v/>
      </c>
      <c r="M1553" s="133" t="str">
        <f t="shared" si="739"/>
        <v/>
      </c>
      <c r="N1553" s="134" t="str">
        <f>IFERROR(IF(B:B="","",IF(R1553="Beer",SUM(LOOKUP(2,1/(Rates!$B$3:$B$5&lt;=W1553)/(Rates!$C$3:$C$5&gt;=W1553),Rates!$D$3:$D$5)*(X1553/100)*W1553),IF(R1553="Refreshment Beverage",SUM(LOOKUP(2,1/(Rates!$B$7:$B$11&lt;=W1553)/(Rates!$C$7:$C$11&gt;=W1553),Rates!$D$7:$D$11)*(X1553/100)*W1553)))),"")</f>
        <v/>
      </c>
      <c r="O1553" s="134" t="str">
        <f t="shared" si="740"/>
        <v/>
      </c>
      <c r="P1553" s="116"/>
      <c r="Q1553" s="117" t="str">
        <f t="shared" si="741"/>
        <v/>
      </c>
      <c r="R1553" s="128" t="str">
        <f t="shared" si="742"/>
        <v/>
      </c>
      <c r="S1553" s="135" t="str">
        <f>IF(B1553="","",IF(R1553="Refreshment Beverage",VLOOKUP(VALUE(Q1553),Rates!G$15:L$19,2,0),VLOOKUP(VALUE(Q1553),Rates!G$4:L$12,2,0)))</f>
        <v/>
      </c>
      <c r="T1553" s="135" t="str">
        <f t="shared" si="743"/>
        <v/>
      </c>
      <c r="U1553" s="118" t="str">
        <f t="shared" si="744"/>
        <v/>
      </c>
      <c r="V1553" s="135" t="str">
        <f t="shared" si="745"/>
        <v/>
      </c>
      <c r="W1553" s="135" t="str">
        <f t="shared" si="746"/>
        <v/>
      </c>
      <c r="X1553" s="119" t="str">
        <f t="shared" si="747"/>
        <v/>
      </c>
      <c r="Y1553" s="120" t="str">
        <f>IF(B:B="","",IF(R1553="Refreshment Beverage",VLOOKUP(Q1553,Rates!G$15:L$19,6,0)*W1553,VLOOKUP(Q1553,Rates!G$4:L$12,6,0)*W1553))</f>
        <v/>
      </c>
      <c r="Z1553" s="120" t="str">
        <f t="shared" si="748"/>
        <v/>
      </c>
      <c r="AA1553" s="120" t="str">
        <f t="shared" si="749"/>
        <v/>
      </c>
      <c r="AB1553" s="136" t="str">
        <f>IF(B:B="","",IF(R1553="Refreshment Beverage","",IF(AND(R1553="Beer",Q1553=0),SUM(LOOKUP(2,1/(Rates!$B$15:$B$18&lt;=W1553)/(Rates!$C$15:$C$18&gt;=W1553),Rates!$D$15:$D$18)*W1553),VLOOKUP(VALUE(Q:Q),Rates!A:B,2,0)*W1553)))</f>
        <v/>
      </c>
      <c r="AC1553" s="136" t="str">
        <f>IF(B:B="","",IF(R1553="Refreshment Beverage","",IF(AND(R1553="Beer",Q1553=0),SUM(LOOKUP(2,1/(Rates!$B$15:$B$18&lt;=W1553)/(Rates!$C$15:$C$18&gt;=W1553),Rates!$E$15:$E$18)*W1553),VLOOKUP(VALUE(Q:Q),Rates!A:C,3,0)*W1553)))</f>
        <v/>
      </c>
      <c r="AD1553" s="137" t="str">
        <f>IFERROR(IF(B:B="","",IF(R1553="Beer","",IF(VALUE(Q1553)=0,VLOOKUP(VLOOKUP(B:B,#REF!,16,0),Rates!A:E,2,0),VLOOKUP(VALUE(Q1553),Rates!A$31:B$34,2,0)*W1553))),0)</f>
        <v/>
      </c>
      <c r="AE1553" s="121" t="str">
        <f t="shared" si="750"/>
        <v/>
      </c>
      <c r="AF1553" s="138" t="str">
        <f t="shared" si="751"/>
        <v/>
      </c>
      <c r="AG1553" s="122" t="str">
        <f t="shared" si="752"/>
        <v/>
      </c>
      <c r="AH1553" s="123" t="str">
        <f t="shared" si="753"/>
        <v/>
      </c>
      <c r="AI1553" s="139" t="str">
        <f>IF(AE:AE="","",IF(R1553="Refreshment Beverage",AK1553*(Rates!J$19/100),ROUND(SUM(AH1553*(Rates!$J$8/100)),4)))</f>
        <v/>
      </c>
      <c r="AJ1553" s="124" t="str">
        <f t="shared" si="754"/>
        <v/>
      </c>
      <c r="AK1553" s="125" t="str">
        <f t="shared" si="755"/>
        <v/>
      </c>
      <c r="AL1553" s="121" t="str">
        <f t="shared" si="756"/>
        <v/>
      </c>
      <c r="AM1553" s="138" t="str">
        <f>IF(AS1553="","",IF(R1553="Refreshment Beverage",ROUND(AS1553*Rates!K$19,4),ROUND(AO1553*(VLOOKUP(VALUE(Q1553),Rates!G$4:L$12,3,0)),4)))</f>
        <v/>
      </c>
      <c r="AN1553" s="126" t="str">
        <f>IF(AS1553="","",IF(R1553="Refreshment Beverage",AS1553*(Rates!J$19/100),MAX(AM1553,AB1553)))</f>
        <v/>
      </c>
      <c r="AO1553" s="127" t="str">
        <f t="shared" si="757"/>
        <v/>
      </c>
      <c r="AP1553" s="127" t="str">
        <f t="shared" si="758"/>
        <v/>
      </c>
      <c r="AQ1553" s="140" t="str">
        <f>IF(AS1553="","",IF(R1553="Refreshment Beverage",ROUND(SUM(VLOOKUP(Q:Q,Rates!G$15:L$19,3,0)*(AS1553-Y1553-Z1553-AA1553)),4),ROUND(SUM(Rates!$K$8*AS1553),4)))</f>
        <v/>
      </c>
      <c r="AR1553" s="139" t="str">
        <f t="shared" si="759"/>
        <v/>
      </c>
      <c r="AS1553" s="125" t="str">
        <f t="shared" si="760"/>
        <v/>
      </c>
      <c r="AT1553" s="121" t="str">
        <f t="shared" si="761"/>
        <v/>
      </c>
      <c r="AU1553" s="138" t="str">
        <f>IF(AX1553="","",IF(R1553="Refreshment Beverage",ROUND((BA1553-Y1553-Z1553-AA1553)*VLOOKUP(VALUE(Q1553),Rates!G$15:L$19,3,0),4),ROUND(AW1553*(VLOOKUP(VALUE(Q1553),Rates!G:L,3,0)),4)))</f>
        <v/>
      </c>
      <c r="AV1553" s="126" t="str">
        <f t="shared" si="762"/>
        <v/>
      </c>
      <c r="AW1553" s="127" t="str">
        <f t="shared" si="763"/>
        <v/>
      </c>
      <c r="AX1553" s="123" t="str">
        <f t="shared" si="764"/>
        <v/>
      </c>
      <c r="AY1553" s="140" t="str">
        <f>IF(AX1553="","",IF(R1553="Refreshment Beverage",ROUND(SUM(AX1553*Rates!K$19),4),ROUND(SUM(AX1553*(Rates!J$8/100)),4)))</f>
        <v/>
      </c>
      <c r="AZ1553" s="124" t="str">
        <f t="shared" si="765"/>
        <v/>
      </c>
      <c r="BA1553" s="125" t="str">
        <f t="shared" si="766"/>
        <v/>
      </c>
      <c r="BB1553" s="115"/>
      <c r="BC1553" s="143"/>
      <c r="BD1553" s="100"/>
      <c r="BE1553" s="100"/>
      <c r="BF1553" s="100"/>
      <c r="BG1553" s="100"/>
    </row>
    <row r="1554" spans="1:59" ht="12.75" customHeight="1" x14ac:dyDescent="0.2">
      <c r="A1554" s="144"/>
      <c r="B1554" s="141"/>
      <c r="C1554" s="141"/>
      <c r="D1554" s="142"/>
      <c r="E1554" s="142"/>
      <c r="F1554" s="142"/>
      <c r="G1554" s="142"/>
      <c r="H1554" s="142"/>
      <c r="I1554" s="129"/>
      <c r="J1554" s="130"/>
      <c r="K1554" s="131" t="str">
        <f t="shared" si="737"/>
        <v/>
      </c>
      <c r="L1554" s="132" t="str">
        <f t="shared" si="738"/>
        <v/>
      </c>
      <c r="M1554" s="133" t="str">
        <f t="shared" si="739"/>
        <v/>
      </c>
      <c r="N1554" s="134" t="str">
        <f>IFERROR(IF(B:B="","",IF(R1554="Beer",SUM(LOOKUP(2,1/(Rates!$B$3:$B$5&lt;=W1554)/(Rates!$C$3:$C$5&gt;=W1554),Rates!$D$3:$D$5)*(X1554/100)*W1554),IF(R1554="Refreshment Beverage",SUM(LOOKUP(2,1/(Rates!$B$7:$B$11&lt;=W1554)/(Rates!$C$7:$C$11&gt;=W1554),Rates!$D$7:$D$11)*(X1554/100)*W1554)))),"")</f>
        <v/>
      </c>
      <c r="O1554" s="134" t="str">
        <f t="shared" si="740"/>
        <v/>
      </c>
      <c r="P1554" s="116"/>
      <c r="Q1554" s="117" t="str">
        <f t="shared" si="741"/>
        <v/>
      </c>
      <c r="R1554" s="128" t="str">
        <f t="shared" si="742"/>
        <v/>
      </c>
      <c r="S1554" s="135" t="str">
        <f>IF(B1554="","",IF(R1554="Refreshment Beverage",VLOOKUP(VALUE(Q1554),Rates!G$15:L$19,2,0),VLOOKUP(VALUE(Q1554),Rates!G$4:L$12,2,0)))</f>
        <v/>
      </c>
      <c r="T1554" s="135" t="str">
        <f t="shared" si="743"/>
        <v/>
      </c>
      <c r="U1554" s="118" t="str">
        <f t="shared" si="744"/>
        <v/>
      </c>
      <c r="V1554" s="135" t="str">
        <f t="shared" si="745"/>
        <v/>
      </c>
      <c r="W1554" s="135" t="str">
        <f t="shared" si="746"/>
        <v/>
      </c>
      <c r="X1554" s="119" t="str">
        <f t="shared" si="747"/>
        <v/>
      </c>
      <c r="Y1554" s="120" t="str">
        <f>IF(B:B="","",IF(R1554="Refreshment Beverage",VLOOKUP(Q1554,Rates!G$15:L$19,6,0)*W1554,VLOOKUP(Q1554,Rates!G$4:L$12,6,0)*W1554))</f>
        <v/>
      </c>
      <c r="Z1554" s="120" t="str">
        <f t="shared" si="748"/>
        <v/>
      </c>
      <c r="AA1554" s="120" t="str">
        <f t="shared" si="749"/>
        <v/>
      </c>
      <c r="AB1554" s="136" t="str">
        <f>IF(B:B="","",IF(R1554="Refreshment Beverage","",IF(AND(R1554="Beer",Q1554=0),SUM(LOOKUP(2,1/(Rates!$B$15:$B$18&lt;=W1554)/(Rates!$C$15:$C$18&gt;=W1554),Rates!$D$15:$D$18)*W1554),VLOOKUP(VALUE(Q:Q),Rates!A:B,2,0)*W1554)))</f>
        <v/>
      </c>
      <c r="AC1554" s="136" t="str">
        <f>IF(B:B="","",IF(R1554="Refreshment Beverage","",IF(AND(R1554="Beer",Q1554=0),SUM(LOOKUP(2,1/(Rates!$B$15:$B$18&lt;=W1554)/(Rates!$C$15:$C$18&gt;=W1554),Rates!$E$15:$E$18)*W1554),VLOOKUP(VALUE(Q:Q),Rates!A:C,3,0)*W1554)))</f>
        <v/>
      </c>
      <c r="AD1554" s="137" t="str">
        <f>IFERROR(IF(B:B="","",IF(R1554="Beer","",IF(VALUE(Q1554)=0,VLOOKUP(VLOOKUP(B:B,#REF!,16,0),Rates!A:E,2,0),VLOOKUP(VALUE(Q1554),Rates!A$31:B$34,2,0)*W1554))),0)</f>
        <v/>
      </c>
      <c r="AE1554" s="121" t="str">
        <f t="shared" si="750"/>
        <v/>
      </c>
      <c r="AF1554" s="138" t="str">
        <f t="shared" si="751"/>
        <v/>
      </c>
      <c r="AG1554" s="122" t="str">
        <f t="shared" si="752"/>
        <v/>
      </c>
      <c r="AH1554" s="123" t="str">
        <f t="shared" si="753"/>
        <v/>
      </c>
      <c r="AI1554" s="139" t="str">
        <f>IF(AE:AE="","",IF(R1554="Refreshment Beverage",AK1554*(Rates!J$19/100),ROUND(SUM(AH1554*(Rates!$J$8/100)),4)))</f>
        <v/>
      </c>
      <c r="AJ1554" s="124" t="str">
        <f t="shared" si="754"/>
        <v/>
      </c>
      <c r="AK1554" s="125" t="str">
        <f t="shared" si="755"/>
        <v/>
      </c>
      <c r="AL1554" s="121" t="str">
        <f t="shared" si="756"/>
        <v/>
      </c>
      <c r="AM1554" s="138" t="str">
        <f>IF(AS1554="","",IF(R1554="Refreshment Beverage",ROUND(AS1554*Rates!K$19,4),ROUND(AO1554*(VLOOKUP(VALUE(Q1554),Rates!G$4:L$12,3,0)),4)))</f>
        <v/>
      </c>
      <c r="AN1554" s="126" t="str">
        <f>IF(AS1554="","",IF(R1554="Refreshment Beverage",AS1554*(Rates!J$19/100),MAX(AM1554,AB1554)))</f>
        <v/>
      </c>
      <c r="AO1554" s="127" t="str">
        <f t="shared" si="757"/>
        <v/>
      </c>
      <c r="AP1554" s="127" t="str">
        <f t="shared" si="758"/>
        <v/>
      </c>
      <c r="AQ1554" s="140" t="str">
        <f>IF(AS1554="","",IF(R1554="Refreshment Beverage",ROUND(SUM(VLOOKUP(Q:Q,Rates!G$15:L$19,3,0)*(AS1554-Y1554-Z1554-AA1554)),4),ROUND(SUM(Rates!$K$8*AS1554),4)))</f>
        <v/>
      </c>
      <c r="AR1554" s="139" t="str">
        <f t="shared" si="759"/>
        <v/>
      </c>
      <c r="AS1554" s="125" t="str">
        <f t="shared" si="760"/>
        <v/>
      </c>
      <c r="AT1554" s="121" t="str">
        <f t="shared" si="761"/>
        <v/>
      </c>
      <c r="AU1554" s="138" t="str">
        <f>IF(AX1554="","",IF(R1554="Refreshment Beverage",ROUND((BA1554-Y1554-Z1554-AA1554)*VLOOKUP(VALUE(Q1554),Rates!G$15:L$19,3,0),4),ROUND(AW1554*(VLOOKUP(VALUE(Q1554),Rates!G:L,3,0)),4)))</f>
        <v/>
      </c>
      <c r="AV1554" s="126" t="str">
        <f t="shared" si="762"/>
        <v/>
      </c>
      <c r="AW1554" s="127" t="str">
        <f t="shared" si="763"/>
        <v/>
      </c>
      <c r="AX1554" s="123" t="str">
        <f t="shared" si="764"/>
        <v/>
      </c>
      <c r="AY1554" s="140" t="str">
        <f>IF(AX1554="","",IF(R1554="Refreshment Beverage",ROUND(SUM(AX1554*Rates!K$19),4),ROUND(SUM(AX1554*(Rates!J$8/100)),4)))</f>
        <v/>
      </c>
      <c r="AZ1554" s="124" t="str">
        <f t="shared" si="765"/>
        <v/>
      </c>
      <c r="BA1554" s="125" t="str">
        <f t="shared" si="766"/>
        <v/>
      </c>
      <c r="BB1554" s="115"/>
      <c r="BC1554" s="143"/>
      <c r="BD1554" s="100"/>
      <c r="BE1554" s="100"/>
      <c r="BF1554" s="100"/>
      <c r="BG1554" s="100"/>
    </row>
    <row r="1555" spans="1:59" ht="12.75" customHeight="1" x14ac:dyDescent="0.2">
      <c r="A1555" s="144"/>
      <c r="B1555" s="141"/>
      <c r="C1555" s="141"/>
      <c r="D1555" s="142"/>
      <c r="E1555" s="142"/>
      <c r="F1555" s="142"/>
      <c r="G1555" s="142"/>
      <c r="H1555" s="142"/>
      <c r="I1555" s="129"/>
      <c r="J1555" s="130"/>
      <c r="K1555" s="131" t="str">
        <f t="shared" si="737"/>
        <v/>
      </c>
      <c r="L1555" s="132" t="str">
        <f t="shared" si="738"/>
        <v/>
      </c>
      <c r="M1555" s="133" t="str">
        <f t="shared" si="739"/>
        <v/>
      </c>
      <c r="N1555" s="134" t="str">
        <f>IFERROR(IF(B:B="","",IF(R1555="Beer",SUM(LOOKUP(2,1/(Rates!$B$3:$B$5&lt;=W1555)/(Rates!$C$3:$C$5&gt;=W1555),Rates!$D$3:$D$5)*(X1555/100)*W1555),IF(R1555="Refreshment Beverage",SUM(LOOKUP(2,1/(Rates!$B$7:$B$11&lt;=W1555)/(Rates!$C$7:$C$11&gt;=W1555),Rates!$D$7:$D$11)*(X1555/100)*W1555)))),"")</f>
        <v/>
      </c>
      <c r="O1555" s="134" t="str">
        <f t="shared" si="740"/>
        <v/>
      </c>
      <c r="P1555" s="116"/>
      <c r="Q1555" s="117" t="str">
        <f t="shared" si="741"/>
        <v/>
      </c>
      <c r="R1555" s="128" t="str">
        <f t="shared" si="742"/>
        <v/>
      </c>
      <c r="S1555" s="135" t="str">
        <f>IF(B1555="","",IF(R1555="Refreshment Beverage",VLOOKUP(VALUE(Q1555),Rates!G$15:L$19,2,0),VLOOKUP(VALUE(Q1555),Rates!G$4:L$12,2,0)))</f>
        <v/>
      </c>
      <c r="T1555" s="135" t="str">
        <f t="shared" si="743"/>
        <v/>
      </c>
      <c r="U1555" s="118" t="str">
        <f t="shared" si="744"/>
        <v/>
      </c>
      <c r="V1555" s="135" t="str">
        <f t="shared" si="745"/>
        <v/>
      </c>
      <c r="W1555" s="135" t="str">
        <f t="shared" si="746"/>
        <v/>
      </c>
      <c r="X1555" s="119" t="str">
        <f t="shared" si="747"/>
        <v/>
      </c>
      <c r="Y1555" s="120" t="str">
        <f>IF(B:B="","",IF(R1555="Refreshment Beverage",VLOOKUP(Q1555,Rates!G$15:L$19,6,0)*W1555,VLOOKUP(Q1555,Rates!G$4:L$12,6,0)*W1555))</f>
        <v/>
      </c>
      <c r="Z1555" s="120" t="str">
        <f t="shared" si="748"/>
        <v/>
      </c>
      <c r="AA1555" s="120" t="str">
        <f t="shared" si="749"/>
        <v/>
      </c>
      <c r="AB1555" s="136" t="str">
        <f>IF(B:B="","",IF(R1555="Refreshment Beverage","",IF(AND(R1555="Beer",Q1555=0),SUM(LOOKUP(2,1/(Rates!$B$15:$B$18&lt;=W1555)/(Rates!$C$15:$C$18&gt;=W1555),Rates!$D$15:$D$18)*W1555),VLOOKUP(VALUE(Q:Q),Rates!A:B,2,0)*W1555)))</f>
        <v/>
      </c>
      <c r="AC1555" s="136" t="str">
        <f>IF(B:B="","",IF(R1555="Refreshment Beverage","",IF(AND(R1555="Beer",Q1555=0),SUM(LOOKUP(2,1/(Rates!$B$15:$B$18&lt;=W1555)/(Rates!$C$15:$C$18&gt;=W1555),Rates!$E$15:$E$18)*W1555),VLOOKUP(VALUE(Q:Q),Rates!A:C,3,0)*W1555)))</f>
        <v/>
      </c>
      <c r="AD1555" s="137" t="str">
        <f>IFERROR(IF(B:B="","",IF(R1555="Beer","",IF(VALUE(Q1555)=0,VLOOKUP(VLOOKUP(B:B,#REF!,16,0),Rates!A:E,2,0),VLOOKUP(VALUE(Q1555),Rates!A$31:B$34,2,0)*W1555))),0)</f>
        <v/>
      </c>
      <c r="AE1555" s="121" t="str">
        <f t="shared" si="750"/>
        <v/>
      </c>
      <c r="AF1555" s="138" t="str">
        <f t="shared" si="751"/>
        <v/>
      </c>
      <c r="AG1555" s="122" t="str">
        <f t="shared" si="752"/>
        <v/>
      </c>
      <c r="AH1555" s="123" t="str">
        <f t="shared" si="753"/>
        <v/>
      </c>
      <c r="AI1555" s="139" t="str">
        <f>IF(AE:AE="","",IF(R1555="Refreshment Beverage",AK1555*(Rates!J$19/100),ROUND(SUM(AH1555*(Rates!$J$8/100)),4)))</f>
        <v/>
      </c>
      <c r="AJ1555" s="124" t="str">
        <f t="shared" si="754"/>
        <v/>
      </c>
      <c r="AK1555" s="125" t="str">
        <f t="shared" si="755"/>
        <v/>
      </c>
      <c r="AL1555" s="121" t="str">
        <f t="shared" si="756"/>
        <v/>
      </c>
      <c r="AM1555" s="138" t="str">
        <f>IF(AS1555="","",IF(R1555="Refreshment Beverage",ROUND(AS1555*Rates!K$19,4),ROUND(AO1555*(VLOOKUP(VALUE(Q1555),Rates!G$4:L$12,3,0)),4)))</f>
        <v/>
      </c>
      <c r="AN1555" s="126" t="str">
        <f>IF(AS1555="","",IF(R1555="Refreshment Beverage",AS1555*(Rates!J$19/100),MAX(AM1555,AB1555)))</f>
        <v/>
      </c>
      <c r="AO1555" s="127" t="str">
        <f t="shared" si="757"/>
        <v/>
      </c>
      <c r="AP1555" s="127" t="str">
        <f t="shared" si="758"/>
        <v/>
      </c>
      <c r="AQ1555" s="140" t="str">
        <f>IF(AS1555="","",IF(R1555="Refreshment Beverage",ROUND(SUM(VLOOKUP(Q:Q,Rates!G$15:L$19,3,0)*(AS1555-Y1555-Z1555-AA1555)),4),ROUND(SUM(Rates!$K$8*AS1555),4)))</f>
        <v/>
      </c>
      <c r="AR1555" s="139" t="str">
        <f t="shared" si="759"/>
        <v/>
      </c>
      <c r="AS1555" s="125" t="str">
        <f t="shared" si="760"/>
        <v/>
      </c>
      <c r="AT1555" s="121" t="str">
        <f t="shared" si="761"/>
        <v/>
      </c>
      <c r="AU1555" s="138" t="str">
        <f>IF(AX1555="","",IF(R1555="Refreshment Beverage",ROUND((BA1555-Y1555-Z1555-AA1555)*VLOOKUP(VALUE(Q1555),Rates!G$15:L$19,3,0),4),ROUND(AW1555*(VLOOKUP(VALUE(Q1555),Rates!G:L,3,0)),4)))</f>
        <v/>
      </c>
      <c r="AV1555" s="126" t="str">
        <f t="shared" si="762"/>
        <v/>
      </c>
      <c r="AW1555" s="127" t="str">
        <f t="shared" si="763"/>
        <v/>
      </c>
      <c r="AX1555" s="123" t="str">
        <f t="shared" si="764"/>
        <v/>
      </c>
      <c r="AY1555" s="140" t="str">
        <f>IF(AX1555="","",IF(R1555="Refreshment Beverage",ROUND(SUM(AX1555*Rates!K$19),4),ROUND(SUM(AX1555*(Rates!J$8/100)),4)))</f>
        <v/>
      </c>
      <c r="AZ1555" s="124" t="str">
        <f t="shared" si="765"/>
        <v/>
      </c>
      <c r="BA1555" s="125" t="str">
        <f t="shared" si="766"/>
        <v/>
      </c>
      <c r="BB1555" s="115"/>
      <c r="BC1555" s="143"/>
      <c r="BD1555" s="100"/>
      <c r="BE1555" s="100"/>
      <c r="BF1555" s="100"/>
      <c r="BG1555" s="100"/>
    </row>
    <row r="1556" spans="1:59" ht="12.75" customHeight="1" x14ac:dyDescent="0.2">
      <c r="A1556" s="144"/>
      <c r="B1556" s="141"/>
      <c r="C1556" s="141"/>
      <c r="D1556" s="142"/>
      <c r="E1556" s="142"/>
      <c r="F1556" s="142"/>
      <c r="G1556" s="142"/>
      <c r="H1556" s="142"/>
      <c r="I1556" s="129"/>
      <c r="J1556" s="130"/>
      <c r="K1556" s="131" t="str">
        <f t="shared" si="737"/>
        <v/>
      </c>
      <c r="L1556" s="132" t="str">
        <f t="shared" si="738"/>
        <v/>
      </c>
      <c r="M1556" s="133" t="str">
        <f t="shared" si="739"/>
        <v/>
      </c>
      <c r="N1556" s="134" t="str">
        <f>IFERROR(IF(B:B="","",IF(R1556="Beer",SUM(LOOKUP(2,1/(Rates!$B$3:$B$5&lt;=W1556)/(Rates!$C$3:$C$5&gt;=W1556),Rates!$D$3:$D$5)*(X1556/100)*W1556),IF(R1556="Refreshment Beverage",SUM(LOOKUP(2,1/(Rates!$B$7:$B$11&lt;=W1556)/(Rates!$C$7:$C$11&gt;=W1556),Rates!$D$7:$D$11)*(X1556/100)*W1556)))),"")</f>
        <v/>
      </c>
      <c r="O1556" s="134" t="str">
        <f t="shared" si="740"/>
        <v/>
      </c>
      <c r="P1556" s="116"/>
      <c r="Q1556" s="117" t="str">
        <f t="shared" si="741"/>
        <v/>
      </c>
      <c r="R1556" s="128" t="str">
        <f t="shared" si="742"/>
        <v/>
      </c>
      <c r="S1556" s="135" t="str">
        <f>IF(B1556="","",IF(R1556="Refreshment Beverage",VLOOKUP(VALUE(Q1556),Rates!G$15:L$19,2,0),VLOOKUP(VALUE(Q1556),Rates!G$4:L$12,2,0)))</f>
        <v/>
      </c>
      <c r="T1556" s="135" t="str">
        <f t="shared" si="743"/>
        <v/>
      </c>
      <c r="U1556" s="118" t="str">
        <f t="shared" si="744"/>
        <v/>
      </c>
      <c r="V1556" s="135" t="str">
        <f t="shared" si="745"/>
        <v/>
      </c>
      <c r="W1556" s="135" t="str">
        <f t="shared" si="746"/>
        <v/>
      </c>
      <c r="X1556" s="119" t="str">
        <f t="shared" si="747"/>
        <v/>
      </c>
      <c r="Y1556" s="120" t="str">
        <f>IF(B:B="","",IF(R1556="Refreshment Beverage",VLOOKUP(Q1556,Rates!G$15:L$19,6,0)*W1556,VLOOKUP(Q1556,Rates!G$4:L$12,6,0)*W1556))</f>
        <v/>
      </c>
      <c r="Z1556" s="120" t="str">
        <f t="shared" si="748"/>
        <v/>
      </c>
      <c r="AA1556" s="120" t="str">
        <f t="shared" si="749"/>
        <v/>
      </c>
      <c r="AB1556" s="136" t="str">
        <f>IF(B:B="","",IF(R1556="Refreshment Beverage","",IF(AND(R1556="Beer",Q1556=0),SUM(LOOKUP(2,1/(Rates!$B$15:$B$18&lt;=W1556)/(Rates!$C$15:$C$18&gt;=W1556),Rates!$D$15:$D$18)*W1556),VLOOKUP(VALUE(Q:Q),Rates!A:B,2,0)*W1556)))</f>
        <v/>
      </c>
      <c r="AC1556" s="136" t="str">
        <f>IF(B:B="","",IF(R1556="Refreshment Beverage","",IF(AND(R1556="Beer",Q1556=0),SUM(LOOKUP(2,1/(Rates!$B$15:$B$18&lt;=W1556)/(Rates!$C$15:$C$18&gt;=W1556),Rates!$E$15:$E$18)*W1556),VLOOKUP(VALUE(Q:Q),Rates!A:C,3,0)*W1556)))</f>
        <v/>
      </c>
      <c r="AD1556" s="137" t="str">
        <f>IFERROR(IF(B:B="","",IF(R1556="Beer","",IF(VALUE(Q1556)=0,VLOOKUP(VLOOKUP(B:B,#REF!,16,0),Rates!A:E,2,0),VLOOKUP(VALUE(Q1556),Rates!A$31:B$34,2,0)*W1556))),0)</f>
        <v/>
      </c>
      <c r="AE1556" s="121" t="str">
        <f t="shared" si="750"/>
        <v/>
      </c>
      <c r="AF1556" s="138" t="str">
        <f t="shared" si="751"/>
        <v/>
      </c>
      <c r="AG1556" s="122" t="str">
        <f t="shared" si="752"/>
        <v/>
      </c>
      <c r="AH1556" s="123" t="str">
        <f t="shared" si="753"/>
        <v/>
      </c>
      <c r="AI1556" s="139" t="str">
        <f>IF(AE:AE="","",IF(R1556="Refreshment Beverage",AK1556*(Rates!J$19/100),ROUND(SUM(AH1556*(Rates!$J$8/100)),4)))</f>
        <v/>
      </c>
      <c r="AJ1556" s="124" t="str">
        <f t="shared" si="754"/>
        <v/>
      </c>
      <c r="AK1556" s="125" t="str">
        <f t="shared" si="755"/>
        <v/>
      </c>
      <c r="AL1556" s="121" t="str">
        <f t="shared" si="756"/>
        <v/>
      </c>
      <c r="AM1556" s="138" t="str">
        <f>IF(AS1556="","",IF(R1556="Refreshment Beverage",ROUND(AS1556*Rates!K$19,4),ROUND(AO1556*(VLOOKUP(VALUE(Q1556),Rates!G$4:L$12,3,0)),4)))</f>
        <v/>
      </c>
      <c r="AN1556" s="126" t="str">
        <f>IF(AS1556="","",IF(R1556="Refreshment Beverage",AS1556*(Rates!J$19/100),MAX(AM1556,AB1556)))</f>
        <v/>
      </c>
      <c r="AO1556" s="127" t="str">
        <f t="shared" si="757"/>
        <v/>
      </c>
      <c r="AP1556" s="127" t="str">
        <f t="shared" si="758"/>
        <v/>
      </c>
      <c r="AQ1556" s="140" t="str">
        <f>IF(AS1556="","",IF(R1556="Refreshment Beverage",ROUND(SUM(VLOOKUP(Q:Q,Rates!G$15:L$19,3,0)*(AS1556-Y1556-Z1556-AA1556)),4),ROUND(SUM(Rates!$K$8*AS1556),4)))</f>
        <v/>
      </c>
      <c r="AR1556" s="139" t="str">
        <f t="shared" si="759"/>
        <v/>
      </c>
      <c r="AS1556" s="125" t="str">
        <f t="shared" si="760"/>
        <v/>
      </c>
      <c r="AT1556" s="121" t="str">
        <f t="shared" si="761"/>
        <v/>
      </c>
      <c r="AU1556" s="138" t="str">
        <f>IF(AX1556="","",IF(R1556="Refreshment Beverage",ROUND((BA1556-Y1556-Z1556-AA1556)*VLOOKUP(VALUE(Q1556),Rates!G$15:L$19,3,0),4),ROUND(AW1556*(VLOOKUP(VALUE(Q1556),Rates!G:L,3,0)),4)))</f>
        <v/>
      </c>
      <c r="AV1556" s="126" t="str">
        <f t="shared" si="762"/>
        <v/>
      </c>
      <c r="AW1556" s="127" t="str">
        <f t="shared" si="763"/>
        <v/>
      </c>
      <c r="AX1556" s="123" t="str">
        <f t="shared" si="764"/>
        <v/>
      </c>
      <c r="AY1556" s="140" t="str">
        <f>IF(AX1556="","",IF(R1556="Refreshment Beverage",ROUND(SUM(AX1556*Rates!K$19),4),ROUND(SUM(AX1556*(Rates!J$8/100)),4)))</f>
        <v/>
      </c>
      <c r="AZ1556" s="124" t="str">
        <f t="shared" si="765"/>
        <v/>
      </c>
      <c r="BA1556" s="125" t="str">
        <f t="shared" si="766"/>
        <v/>
      </c>
      <c r="BB1556" s="115"/>
      <c r="BC1556" s="143"/>
      <c r="BD1556" s="100"/>
      <c r="BE1556" s="100"/>
      <c r="BF1556" s="100"/>
      <c r="BG1556" s="100"/>
    </row>
    <row r="1557" spans="1:59" ht="12.75" customHeight="1" x14ac:dyDescent="0.2">
      <c r="A1557" s="144"/>
      <c r="B1557" s="141"/>
      <c r="C1557" s="141"/>
      <c r="D1557" s="142"/>
      <c r="E1557" s="142"/>
      <c r="F1557" s="142"/>
      <c r="G1557" s="142"/>
      <c r="H1557" s="142"/>
      <c r="I1557" s="129"/>
      <c r="J1557" s="130"/>
      <c r="K1557" s="131" t="str">
        <f t="shared" si="737"/>
        <v/>
      </c>
      <c r="L1557" s="132" t="str">
        <f t="shared" si="738"/>
        <v/>
      </c>
      <c r="M1557" s="133" t="str">
        <f t="shared" si="739"/>
        <v/>
      </c>
      <c r="N1557" s="134" t="str">
        <f>IFERROR(IF(B:B="","",IF(R1557="Beer",SUM(LOOKUP(2,1/(Rates!$B$3:$B$5&lt;=W1557)/(Rates!$C$3:$C$5&gt;=W1557),Rates!$D$3:$D$5)*(X1557/100)*W1557),IF(R1557="Refreshment Beverage",SUM(LOOKUP(2,1/(Rates!$B$7:$B$11&lt;=W1557)/(Rates!$C$7:$C$11&gt;=W1557),Rates!$D$7:$D$11)*(X1557/100)*W1557)))),"")</f>
        <v/>
      </c>
      <c r="O1557" s="134" t="str">
        <f t="shared" si="740"/>
        <v/>
      </c>
      <c r="P1557" s="116"/>
      <c r="Q1557" s="117" t="str">
        <f t="shared" si="741"/>
        <v/>
      </c>
      <c r="R1557" s="128" t="str">
        <f t="shared" si="742"/>
        <v/>
      </c>
      <c r="S1557" s="135" t="str">
        <f>IF(B1557="","",IF(R1557="Refreshment Beverage",VLOOKUP(VALUE(Q1557),Rates!G$15:L$19,2,0),VLOOKUP(VALUE(Q1557),Rates!G$4:L$12,2,0)))</f>
        <v/>
      </c>
      <c r="T1557" s="135" t="str">
        <f t="shared" si="743"/>
        <v/>
      </c>
      <c r="U1557" s="118" t="str">
        <f t="shared" si="744"/>
        <v/>
      </c>
      <c r="V1557" s="135" t="str">
        <f t="shared" si="745"/>
        <v/>
      </c>
      <c r="W1557" s="135" t="str">
        <f t="shared" si="746"/>
        <v/>
      </c>
      <c r="X1557" s="119" t="str">
        <f t="shared" si="747"/>
        <v/>
      </c>
      <c r="Y1557" s="120" t="str">
        <f>IF(B:B="","",IF(R1557="Refreshment Beverage",VLOOKUP(Q1557,Rates!G$15:L$19,6,0)*W1557,VLOOKUP(Q1557,Rates!G$4:L$12,6,0)*W1557))</f>
        <v/>
      </c>
      <c r="Z1557" s="120" t="str">
        <f t="shared" si="748"/>
        <v/>
      </c>
      <c r="AA1557" s="120" t="str">
        <f t="shared" si="749"/>
        <v/>
      </c>
      <c r="AB1557" s="136" t="str">
        <f>IF(B:B="","",IF(R1557="Refreshment Beverage","",IF(AND(R1557="Beer",Q1557=0),SUM(LOOKUP(2,1/(Rates!$B$15:$B$18&lt;=W1557)/(Rates!$C$15:$C$18&gt;=W1557),Rates!$D$15:$D$18)*W1557),VLOOKUP(VALUE(Q:Q),Rates!A:B,2,0)*W1557)))</f>
        <v/>
      </c>
      <c r="AC1557" s="136" t="str">
        <f>IF(B:B="","",IF(R1557="Refreshment Beverage","",IF(AND(R1557="Beer",Q1557=0),SUM(LOOKUP(2,1/(Rates!$B$15:$B$18&lt;=W1557)/(Rates!$C$15:$C$18&gt;=W1557),Rates!$E$15:$E$18)*W1557),VLOOKUP(VALUE(Q:Q),Rates!A:C,3,0)*W1557)))</f>
        <v/>
      </c>
      <c r="AD1557" s="137" t="str">
        <f>IFERROR(IF(B:B="","",IF(R1557="Beer","",IF(VALUE(Q1557)=0,VLOOKUP(VLOOKUP(B:B,#REF!,16,0),Rates!A:E,2,0),VLOOKUP(VALUE(Q1557),Rates!A$31:B$34,2,0)*W1557))),0)</f>
        <v/>
      </c>
      <c r="AE1557" s="121" t="str">
        <f t="shared" si="750"/>
        <v/>
      </c>
      <c r="AF1557" s="138" t="str">
        <f t="shared" si="751"/>
        <v/>
      </c>
      <c r="AG1557" s="122" t="str">
        <f t="shared" si="752"/>
        <v/>
      </c>
      <c r="AH1557" s="123" t="str">
        <f t="shared" si="753"/>
        <v/>
      </c>
      <c r="AI1557" s="139" t="str">
        <f>IF(AE:AE="","",IF(R1557="Refreshment Beverage",AK1557*(Rates!J$19/100),ROUND(SUM(AH1557*(Rates!$J$8/100)),4)))</f>
        <v/>
      </c>
      <c r="AJ1557" s="124" t="str">
        <f t="shared" si="754"/>
        <v/>
      </c>
      <c r="AK1557" s="125" t="str">
        <f t="shared" si="755"/>
        <v/>
      </c>
      <c r="AL1557" s="121" t="str">
        <f t="shared" si="756"/>
        <v/>
      </c>
      <c r="AM1557" s="138" t="str">
        <f>IF(AS1557="","",IF(R1557="Refreshment Beverage",ROUND(AS1557*Rates!K$19,4),ROUND(AO1557*(VLOOKUP(VALUE(Q1557),Rates!G$4:L$12,3,0)),4)))</f>
        <v/>
      </c>
      <c r="AN1557" s="126" t="str">
        <f>IF(AS1557="","",IF(R1557="Refreshment Beverage",AS1557*(Rates!J$19/100),MAX(AM1557,AB1557)))</f>
        <v/>
      </c>
      <c r="AO1557" s="127" t="str">
        <f t="shared" si="757"/>
        <v/>
      </c>
      <c r="AP1557" s="127" t="str">
        <f t="shared" si="758"/>
        <v/>
      </c>
      <c r="AQ1557" s="140" t="str">
        <f>IF(AS1557="","",IF(R1557="Refreshment Beverage",ROUND(SUM(VLOOKUP(Q:Q,Rates!G$15:L$19,3,0)*(AS1557-Y1557-Z1557-AA1557)),4),ROUND(SUM(Rates!$K$8*AS1557),4)))</f>
        <v/>
      </c>
      <c r="AR1557" s="139" t="str">
        <f t="shared" si="759"/>
        <v/>
      </c>
      <c r="AS1557" s="125" t="str">
        <f t="shared" si="760"/>
        <v/>
      </c>
      <c r="AT1557" s="121" t="str">
        <f t="shared" si="761"/>
        <v/>
      </c>
      <c r="AU1557" s="138" t="str">
        <f>IF(AX1557="","",IF(R1557="Refreshment Beverage",ROUND((BA1557-Y1557-Z1557-AA1557)*VLOOKUP(VALUE(Q1557),Rates!G$15:L$19,3,0),4),ROUND(AW1557*(VLOOKUP(VALUE(Q1557),Rates!G:L,3,0)),4)))</f>
        <v/>
      </c>
      <c r="AV1557" s="126" t="str">
        <f t="shared" si="762"/>
        <v/>
      </c>
      <c r="AW1557" s="127" t="str">
        <f t="shared" si="763"/>
        <v/>
      </c>
      <c r="AX1557" s="123" t="str">
        <f t="shared" si="764"/>
        <v/>
      </c>
      <c r="AY1557" s="140" t="str">
        <f>IF(AX1557="","",IF(R1557="Refreshment Beverage",ROUND(SUM(AX1557*Rates!K$19),4),ROUND(SUM(AX1557*(Rates!J$8/100)),4)))</f>
        <v/>
      </c>
      <c r="AZ1557" s="124" t="str">
        <f t="shared" si="765"/>
        <v/>
      </c>
      <c r="BA1557" s="125" t="str">
        <f t="shared" si="766"/>
        <v/>
      </c>
      <c r="BB1557" s="115"/>
      <c r="BC1557" s="143"/>
      <c r="BD1557" s="100"/>
      <c r="BE1557" s="100"/>
      <c r="BF1557" s="100"/>
      <c r="BG1557" s="100"/>
    </row>
    <row r="1558" spans="1:59" ht="12.75" customHeight="1" x14ac:dyDescent="0.2">
      <c r="A1558" s="144"/>
      <c r="B1558" s="141"/>
      <c r="C1558" s="141"/>
      <c r="D1558" s="142"/>
      <c r="E1558" s="142"/>
      <c r="F1558" s="142"/>
      <c r="G1558" s="142"/>
      <c r="H1558" s="142"/>
      <c r="I1558" s="129"/>
      <c r="J1558" s="130"/>
      <c r="K1558" s="131" t="str">
        <f t="shared" si="737"/>
        <v/>
      </c>
      <c r="L1558" s="132" t="str">
        <f t="shared" si="738"/>
        <v/>
      </c>
      <c r="M1558" s="133" t="str">
        <f t="shared" si="739"/>
        <v/>
      </c>
      <c r="N1558" s="134" t="str">
        <f>IFERROR(IF(B:B="","",IF(R1558="Beer",SUM(LOOKUP(2,1/(Rates!$B$3:$B$5&lt;=W1558)/(Rates!$C$3:$C$5&gt;=W1558),Rates!$D$3:$D$5)*(X1558/100)*W1558),IF(R1558="Refreshment Beverage",SUM(LOOKUP(2,1/(Rates!$B$7:$B$11&lt;=W1558)/(Rates!$C$7:$C$11&gt;=W1558),Rates!$D$7:$D$11)*(X1558/100)*W1558)))),"")</f>
        <v/>
      </c>
      <c r="O1558" s="134" t="str">
        <f t="shared" si="740"/>
        <v/>
      </c>
      <c r="P1558" s="116"/>
      <c r="Q1558" s="117" t="str">
        <f t="shared" si="741"/>
        <v/>
      </c>
      <c r="R1558" s="128" t="str">
        <f t="shared" si="742"/>
        <v/>
      </c>
      <c r="S1558" s="135" t="str">
        <f>IF(B1558="","",IF(R1558="Refreshment Beverage",VLOOKUP(VALUE(Q1558),Rates!G$15:L$19,2,0),VLOOKUP(VALUE(Q1558),Rates!G$4:L$12,2,0)))</f>
        <v/>
      </c>
      <c r="T1558" s="135" t="str">
        <f t="shared" si="743"/>
        <v/>
      </c>
      <c r="U1558" s="118" t="str">
        <f t="shared" si="744"/>
        <v/>
      </c>
      <c r="V1558" s="135" t="str">
        <f t="shared" si="745"/>
        <v/>
      </c>
      <c r="W1558" s="135" t="str">
        <f t="shared" si="746"/>
        <v/>
      </c>
      <c r="X1558" s="119" t="str">
        <f t="shared" si="747"/>
        <v/>
      </c>
      <c r="Y1558" s="120" t="str">
        <f>IF(B:B="","",IF(R1558="Refreshment Beverage",VLOOKUP(Q1558,Rates!G$15:L$19,6,0)*W1558,VLOOKUP(Q1558,Rates!G$4:L$12,6,0)*W1558))</f>
        <v/>
      </c>
      <c r="Z1558" s="120" t="str">
        <f t="shared" si="748"/>
        <v/>
      </c>
      <c r="AA1558" s="120" t="str">
        <f t="shared" si="749"/>
        <v/>
      </c>
      <c r="AB1558" s="136" t="str">
        <f>IF(B:B="","",IF(R1558="Refreshment Beverage","",IF(AND(R1558="Beer",Q1558=0),SUM(LOOKUP(2,1/(Rates!$B$15:$B$18&lt;=W1558)/(Rates!$C$15:$C$18&gt;=W1558),Rates!$D$15:$D$18)*W1558),VLOOKUP(VALUE(Q:Q),Rates!A:B,2,0)*W1558)))</f>
        <v/>
      </c>
      <c r="AC1558" s="136" t="str">
        <f>IF(B:B="","",IF(R1558="Refreshment Beverage","",IF(AND(R1558="Beer",Q1558=0),SUM(LOOKUP(2,1/(Rates!$B$15:$B$18&lt;=W1558)/(Rates!$C$15:$C$18&gt;=W1558),Rates!$E$15:$E$18)*W1558),VLOOKUP(VALUE(Q:Q),Rates!A:C,3,0)*W1558)))</f>
        <v/>
      </c>
      <c r="AD1558" s="137" t="str">
        <f>IFERROR(IF(B:B="","",IF(R1558="Beer","",IF(VALUE(Q1558)=0,VLOOKUP(VLOOKUP(B:B,#REF!,16,0),Rates!A:E,2,0),VLOOKUP(VALUE(Q1558),Rates!A$31:B$34,2,0)*W1558))),0)</f>
        <v/>
      </c>
      <c r="AE1558" s="121" t="str">
        <f t="shared" si="750"/>
        <v/>
      </c>
      <c r="AF1558" s="138" t="str">
        <f t="shared" si="751"/>
        <v/>
      </c>
      <c r="AG1558" s="122" t="str">
        <f t="shared" si="752"/>
        <v/>
      </c>
      <c r="AH1558" s="123" t="str">
        <f t="shared" si="753"/>
        <v/>
      </c>
      <c r="AI1558" s="139" t="str">
        <f>IF(AE:AE="","",IF(R1558="Refreshment Beverage",AK1558*(Rates!J$19/100),ROUND(SUM(AH1558*(Rates!$J$8/100)),4)))</f>
        <v/>
      </c>
      <c r="AJ1558" s="124" t="str">
        <f t="shared" si="754"/>
        <v/>
      </c>
      <c r="AK1558" s="125" t="str">
        <f t="shared" si="755"/>
        <v/>
      </c>
      <c r="AL1558" s="121" t="str">
        <f t="shared" si="756"/>
        <v/>
      </c>
      <c r="AM1558" s="138" t="str">
        <f>IF(AS1558="","",IF(R1558="Refreshment Beverage",ROUND(AS1558*Rates!K$19,4),ROUND(AO1558*(VLOOKUP(VALUE(Q1558),Rates!G$4:L$12,3,0)),4)))</f>
        <v/>
      </c>
      <c r="AN1558" s="126" t="str">
        <f>IF(AS1558="","",IF(R1558="Refreshment Beverage",AS1558*(Rates!J$19/100),MAX(AM1558,AB1558)))</f>
        <v/>
      </c>
      <c r="AO1558" s="127" t="str">
        <f t="shared" si="757"/>
        <v/>
      </c>
      <c r="AP1558" s="127" t="str">
        <f t="shared" si="758"/>
        <v/>
      </c>
      <c r="AQ1558" s="140" t="str">
        <f>IF(AS1558="","",IF(R1558="Refreshment Beverage",ROUND(SUM(VLOOKUP(Q:Q,Rates!G$15:L$19,3,0)*(AS1558-Y1558-Z1558-AA1558)),4),ROUND(SUM(Rates!$K$8*AS1558),4)))</f>
        <v/>
      </c>
      <c r="AR1558" s="139" t="str">
        <f t="shared" si="759"/>
        <v/>
      </c>
      <c r="AS1558" s="125" t="str">
        <f t="shared" si="760"/>
        <v/>
      </c>
      <c r="AT1558" s="121" t="str">
        <f t="shared" si="761"/>
        <v/>
      </c>
      <c r="AU1558" s="138" t="str">
        <f>IF(AX1558="","",IF(R1558="Refreshment Beverage",ROUND((BA1558-Y1558-Z1558-AA1558)*VLOOKUP(VALUE(Q1558),Rates!G$15:L$19,3,0),4),ROUND(AW1558*(VLOOKUP(VALUE(Q1558),Rates!G:L,3,0)),4)))</f>
        <v/>
      </c>
      <c r="AV1558" s="126" t="str">
        <f t="shared" si="762"/>
        <v/>
      </c>
      <c r="AW1558" s="127" t="str">
        <f t="shared" si="763"/>
        <v/>
      </c>
      <c r="AX1558" s="123" t="str">
        <f t="shared" si="764"/>
        <v/>
      </c>
      <c r="AY1558" s="140" t="str">
        <f>IF(AX1558="","",IF(R1558="Refreshment Beverage",ROUND(SUM(AX1558*Rates!K$19),4),ROUND(SUM(AX1558*(Rates!J$8/100)),4)))</f>
        <v/>
      </c>
      <c r="AZ1558" s="124" t="str">
        <f t="shared" si="765"/>
        <v/>
      </c>
      <c r="BA1558" s="125" t="str">
        <f t="shared" si="766"/>
        <v/>
      </c>
      <c r="BB1558" s="115"/>
      <c r="BC1558" s="143"/>
      <c r="BD1558" s="100"/>
      <c r="BE1558" s="100"/>
      <c r="BF1558" s="100"/>
      <c r="BG1558" s="100"/>
    </row>
    <row r="1559" spans="1:59" ht="12.75" customHeight="1" x14ac:dyDescent="0.2">
      <c r="A1559" s="144"/>
      <c r="B1559" s="141"/>
      <c r="C1559" s="141"/>
      <c r="D1559" s="142"/>
      <c r="E1559" s="142"/>
      <c r="F1559" s="142"/>
      <c r="G1559" s="142"/>
      <c r="H1559" s="142"/>
      <c r="I1559" s="129"/>
      <c r="J1559" s="130"/>
      <c r="K1559" s="131" t="str">
        <f t="shared" si="737"/>
        <v/>
      </c>
      <c r="L1559" s="132" t="str">
        <f t="shared" si="738"/>
        <v/>
      </c>
      <c r="M1559" s="133" t="str">
        <f t="shared" si="739"/>
        <v/>
      </c>
      <c r="N1559" s="134" t="str">
        <f>IFERROR(IF(B:B="","",IF(R1559="Beer",SUM(LOOKUP(2,1/(Rates!$B$3:$B$5&lt;=W1559)/(Rates!$C$3:$C$5&gt;=W1559),Rates!$D$3:$D$5)*(X1559/100)*W1559),IF(R1559="Refreshment Beverage",SUM(LOOKUP(2,1/(Rates!$B$7:$B$11&lt;=W1559)/(Rates!$C$7:$C$11&gt;=W1559),Rates!$D$7:$D$11)*(X1559/100)*W1559)))),"")</f>
        <v/>
      </c>
      <c r="O1559" s="134" t="str">
        <f t="shared" si="740"/>
        <v/>
      </c>
      <c r="P1559" s="116"/>
      <c r="Q1559" s="117" t="str">
        <f t="shared" si="741"/>
        <v/>
      </c>
      <c r="R1559" s="128" t="str">
        <f t="shared" si="742"/>
        <v/>
      </c>
      <c r="S1559" s="135" t="str">
        <f>IF(B1559="","",IF(R1559="Refreshment Beverage",VLOOKUP(VALUE(Q1559),Rates!G$15:L$19,2,0),VLOOKUP(VALUE(Q1559),Rates!G$4:L$12,2,0)))</f>
        <v/>
      </c>
      <c r="T1559" s="135" t="str">
        <f t="shared" si="743"/>
        <v/>
      </c>
      <c r="U1559" s="118" t="str">
        <f t="shared" si="744"/>
        <v/>
      </c>
      <c r="V1559" s="135" t="str">
        <f t="shared" si="745"/>
        <v/>
      </c>
      <c r="W1559" s="135" t="str">
        <f t="shared" si="746"/>
        <v/>
      </c>
      <c r="X1559" s="119" t="str">
        <f t="shared" si="747"/>
        <v/>
      </c>
      <c r="Y1559" s="120" t="str">
        <f>IF(B:B="","",IF(R1559="Refreshment Beverage",VLOOKUP(Q1559,Rates!G$15:L$19,6,0)*W1559,VLOOKUP(Q1559,Rates!G$4:L$12,6,0)*W1559))</f>
        <v/>
      </c>
      <c r="Z1559" s="120" t="str">
        <f t="shared" si="748"/>
        <v/>
      </c>
      <c r="AA1559" s="120" t="str">
        <f t="shared" si="749"/>
        <v/>
      </c>
      <c r="AB1559" s="136" t="str">
        <f>IF(B:B="","",IF(R1559="Refreshment Beverage","",IF(AND(R1559="Beer",Q1559=0),SUM(LOOKUP(2,1/(Rates!$B$15:$B$18&lt;=W1559)/(Rates!$C$15:$C$18&gt;=W1559),Rates!$D$15:$D$18)*W1559),VLOOKUP(VALUE(Q:Q),Rates!A:B,2,0)*W1559)))</f>
        <v/>
      </c>
      <c r="AC1559" s="136" t="str">
        <f>IF(B:B="","",IF(R1559="Refreshment Beverage","",IF(AND(R1559="Beer",Q1559=0),SUM(LOOKUP(2,1/(Rates!$B$15:$B$18&lt;=W1559)/(Rates!$C$15:$C$18&gt;=W1559),Rates!$E$15:$E$18)*W1559),VLOOKUP(VALUE(Q:Q),Rates!A:C,3,0)*W1559)))</f>
        <v/>
      </c>
      <c r="AD1559" s="137" t="str">
        <f>IFERROR(IF(B:B="","",IF(R1559="Beer","",IF(VALUE(Q1559)=0,VLOOKUP(VLOOKUP(B:B,#REF!,16,0),Rates!A:E,2,0),VLOOKUP(VALUE(Q1559),Rates!A$31:B$34,2,0)*W1559))),0)</f>
        <v/>
      </c>
      <c r="AE1559" s="121" t="str">
        <f t="shared" si="750"/>
        <v/>
      </c>
      <c r="AF1559" s="138" t="str">
        <f t="shared" si="751"/>
        <v/>
      </c>
      <c r="AG1559" s="122" t="str">
        <f t="shared" si="752"/>
        <v/>
      </c>
      <c r="AH1559" s="123" t="str">
        <f t="shared" si="753"/>
        <v/>
      </c>
      <c r="AI1559" s="139" t="str">
        <f>IF(AE:AE="","",IF(R1559="Refreshment Beverage",AK1559*(Rates!J$19/100),ROUND(SUM(AH1559*(Rates!$J$8/100)),4)))</f>
        <v/>
      </c>
      <c r="AJ1559" s="124" t="str">
        <f t="shared" si="754"/>
        <v/>
      </c>
      <c r="AK1559" s="125" t="str">
        <f t="shared" si="755"/>
        <v/>
      </c>
      <c r="AL1559" s="121" t="str">
        <f t="shared" si="756"/>
        <v/>
      </c>
      <c r="AM1559" s="138" t="str">
        <f>IF(AS1559="","",IF(R1559="Refreshment Beverage",ROUND(AS1559*Rates!K$19,4),ROUND(AO1559*(VLOOKUP(VALUE(Q1559),Rates!G$4:L$12,3,0)),4)))</f>
        <v/>
      </c>
      <c r="AN1559" s="126" t="str">
        <f>IF(AS1559="","",IF(R1559="Refreshment Beverage",AS1559*(Rates!J$19/100),MAX(AM1559,AB1559)))</f>
        <v/>
      </c>
      <c r="AO1559" s="127" t="str">
        <f t="shared" si="757"/>
        <v/>
      </c>
      <c r="AP1559" s="127" t="str">
        <f t="shared" si="758"/>
        <v/>
      </c>
      <c r="AQ1559" s="140" t="str">
        <f>IF(AS1559="","",IF(R1559="Refreshment Beverage",ROUND(SUM(VLOOKUP(Q:Q,Rates!G$15:L$19,3,0)*(AS1559-Y1559-Z1559-AA1559)),4),ROUND(SUM(Rates!$K$8*AS1559),4)))</f>
        <v/>
      </c>
      <c r="AR1559" s="139" t="str">
        <f t="shared" si="759"/>
        <v/>
      </c>
      <c r="AS1559" s="125" t="str">
        <f t="shared" si="760"/>
        <v/>
      </c>
      <c r="AT1559" s="121" t="str">
        <f t="shared" si="761"/>
        <v/>
      </c>
      <c r="AU1559" s="138" t="str">
        <f>IF(AX1559="","",IF(R1559="Refreshment Beverage",ROUND((BA1559-Y1559-Z1559-AA1559)*VLOOKUP(VALUE(Q1559),Rates!G$15:L$19,3,0),4),ROUND(AW1559*(VLOOKUP(VALUE(Q1559),Rates!G:L,3,0)),4)))</f>
        <v/>
      </c>
      <c r="AV1559" s="126" t="str">
        <f t="shared" si="762"/>
        <v/>
      </c>
      <c r="AW1559" s="127" t="str">
        <f t="shared" si="763"/>
        <v/>
      </c>
      <c r="AX1559" s="123" t="str">
        <f t="shared" si="764"/>
        <v/>
      </c>
      <c r="AY1559" s="140" t="str">
        <f>IF(AX1559="","",IF(R1559="Refreshment Beverage",ROUND(SUM(AX1559*Rates!K$19),4),ROUND(SUM(AX1559*(Rates!J$8/100)),4)))</f>
        <v/>
      </c>
      <c r="AZ1559" s="124" t="str">
        <f t="shared" si="765"/>
        <v/>
      </c>
      <c r="BA1559" s="125" t="str">
        <f t="shared" si="766"/>
        <v/>
      </c>
      <c r="BB1559" s="115"/>
      <c r="BC1559" s="143"/>
      <c r="BD1559" s="100"/>
      <c r="BE1559" s="100"/>
      <c r="BF1559" s="100"/>
      <c r="BG1559" s="100"/>
    </row>
    <row r="1560" spans="1:59" ht="12.75" customHeight="1" x14ac:dyDescent="0.2">
      <c r="A1560" s="144"/>
      <c r="B1560" s="141"/>
      <c r="C1560" s="141"/>
      <c r="D1560" s="142"/>
      <c r="E1560" s="142"/>
      <c r="F1560" s="142"/>
      <c r="G1560" s="142"/>
      <c r="H1560" s="142"/>
      <c r="I1560" s="129"/>
      <c r="J1560" s="130"/>
      <c r="K1560" s="131" t="str">
        <f t="shared" si="737"/>
        <v/>
      </c>
      <c r="L1560" s="132" t="str">
        <f t="shared" si="738"/>
        <v/>
      </c>
      <c r="M1560" s="133" t="str">
        <f t="shared" si="739"/>
        <v/>
      </c>
      <c r="N1560" s="134" t="str">
        <f>IFERROR(IF(B:B="","",IF(R1560="Beer",SUM(LOOKUP(2,1/(Rates!$B$3:$B$5&lt;=W1560)/(Rates!$C$3:$C$5&gt;=W1560),Rates!$D$3:$D$5)*(X1560/100)*W1560),IF(R1560="Refreshment Beverage",SUM(LOOKUP(2,1/(Rates!$B$7:$B$11&lt;=W1560)/(Rates!$C$7:$C$11&gt;=W1560),Rates!$D$7:$D$11)*(X1560/100)*W1560)))),"")</f>
        <v/>
      </c>
      <c r="O1560" s="134" t="str">
        <f t="shared" si="740"/>
        <v/>
      </c>
      <c r="P1560" s="116"/>
      <c r="Q1560" s="117" t="str">
        <f t="shared" si="741"/>
        <v/>
      </c>
      <c r="R1560" s="128" t="str">
        <f t="shared" si="742"/>
        <v/>
      </c>
      <c r="S1560" s="135" t="str">
        <f>IF(B1560="","",IF(R1560="Refreshment Beverage",VLOOKUP(VALUE(Q1560),Rates!G$15:L$19,2,0),VLOOKUP(VALUE(Q1560),Rates!G$4:L$12,2,0)))</f>
        <v/>
      </c>
      <c r="T1560" s="135" t="str">
        <f t="shared" si="743"/>
        <v/>
      </c>
      <c r="U1560" s="118" t="str">
        <f t="shared" si="744"/>
        <v/>
      </c>
      <c r="V1560" s="135" t="str">
        <f t="shared" si="745"/>
        <v/>
      </c>
      <c r="W1560" s="135" t="str">
        <f t="shared" si="746"/>
        <v/>
      </c>
      <c r="X1560" s="119" t="str">
        <f t="shared" si="747"/>
        <v/>
      </c>
      <c r="Y1560" s="120" t="str">
        <f>IF(B:B="","",IF(R1560="Refreshment Beverage",VLOOKUP(Q1560,Rates!G$15:L$19,6,0)*W1560,VLOOKUP(Q1560,Rates!G$4:L$12,6,0)*W1560))</f>
        <v/>
      </c>
      <c r="Z1560" s="120" t="str">
        <f t="shared" si="748"/>
        <v/>
      </c>
      <c r="AA1560" s="120" t="str">
        <f t="shared" si="749"/>
        <v/>
      </c>
      <c r="AB1560" s="136" t="str">
        <f>IF(B:B="","",IF(R1560="Refreshment Beverage","",IF(AND(R1560="Beer",Q1560=0),SUM(LOOKUP(2,1/(Rates!$B$15:$B$18&lt;=W1560)/(Rates!$C$15:$C$18&gt;=W1560),Rates!$D$15:$D$18)*W1560),VLOOKUP(VALUE(Q:Q),Rates!A:B,2,0)*W1560)))</f>
        <v/>
      </c>
      <c r="AC1560" s="136" t="str">
        <f>IF(B:B="","",IF(R1560="Refreshment Beverage","",IF(AND(R1560="Beer",Q1560=0),SUM(LOOKUP(2,1/(Rates!$B$15:$B$18&lt;=W1560)/(Rates!$C$15:$C$18&gt;=W1560),Rates!$E$15:$E$18)*W1560),VLOOKUP(VALUE(Q:Q),Rates!A:C,3,0)*W1560)))</f>
        <v/>
      </c>
      <c r="AD1560" s="137" t="str">
        <f>IFERROR(IF(B:B="","",IF(R1560="Beer","",IF(VALUE(Q1560)=0,VLOOKUP(VLOOKUP(B:B,#REF!,16,0),Rates!A:E,2,0),VLOOKUP(VALUE(Q1560),Rates!A$31:B$34,2,0)*W1560))),0)</f>
        <v/>
      </c>
      <c r="AE1560" s="121" t="str">
        <f t="shared" si="750"/>
        <v/>
      </c>
      <c r="AF1560" s="138" t="str">
        <f t="shared" si="751"/>
        <v/>
      </c>
      <c r="AG1560" s="122" t="str">
        <f t="shared" si="752"/>
        <v/>
      </c>
      <c r="AH1560" s="123" t="str">
        <f t="shared" si="753"/>
        <v/>
      </c>
      <c r="AI1560" s="139" t="str">
        <f>IF(AE:AE="","",IF(R1560="Refreshment Beverage",AK1560*(Rates!J$19/100),ROUND(SUM(AH1560*(Rates!$J$8/100)),4)))</f>
        <v/>
      </c>
      <c r="AJ1560" s="124" t="str">
        <f t="shared" si="754"/>
        <v/>
      </c>
      <c r="AK1560" s="125" t="str">
        <f t="shared" si="755"/>
        <v/>
      </c>
      <c r="AL1560" s="121" t="str">
        <f t="shared" si="756"/>
        <v/>
      </c>
      <c r="AM1560" s="138" t="str">
        <f>IF(AS1560="","",IF(R1560="Refreshment Beverage",ROUND(AS1560*Rates!K$19,4),ROUND(AO1560*(VLOOKUP(VALUE(Q1560),Rates!G$4:L$12,3,0)),4)))</f>
        <v/>
      </c>
      <c r="AN1560" s="126" t="str">
        <f>IF(AS1560="","",IF(R1560="Refreshment Beverage",AS1560*(Rates!J$19/100),MAX(AM1560,AB1560)))</f>
        <v/>
      </c>
      <c r="AO1560" s="127" t="str">
        <f t="shared" si="757"/>
        <v/>
      </c>
      <c r="AP1560" s="127" t="str">
        <f t="shared" si="758"/>
        <v/>
      </c>
      <c r="AQ1560" s="140" t="str">
        <f>IF(AS1560="","",IF(R1560="Refreshment Beverage",ROUND(SUM(VLOOKUP(Q:Q,Rates!G$15:L$19,3,0)*(AS1560-Y1560-Z1560-AA1560)),4),ROUND(SUM(Rates!$K$8*AS1560),4)))</f>
        <v/>
      </c>
      <c r="AR1560" s="139" t="str">
        <f t="shared" si="759"/>
        <v/>
      </c>
      <c r="AS1560" s="125" t="str">
        <f t="shared" si="760"/>
        <v/>
      </c>
      <c r="AT1560" s="121" t="str">
        <f t="shared" si="761"/>
        <v/>
      </c>
      <c r="AU1560" s="138" t="str">
        <f>IF(AX1560="","",IF(R1560="Refreshment Beverage",ROUND((BA1560-Y1560-Z1560-AA1560)*VLOOKUP(VALUE(Q1560),Rates!G$15:L$19,3,0),4),ROUND(AW1560*(VLOOKUP(VALUE(Q1560),Rates!G:L,3,0)),4)))</f>
        <v/>
      </c>
      <c r="AV1560" s="126" t="str">
        <f t="shared" si="762"/>
        <v/>
      </c>
      <c r="AW1560" s="127" t="str">
        <f t="shared" si="763"/>
        <v/>
      </c>
      <c r="AX1560" s="123" t="str">
        <f t="shared" si="764"/>
        <v/>
      </c>
      <c r="AY1560" s="140" t="str">
        <f>IF(AX1560="","",IF(R1560="Refreshment Beverage",ROUND(SUM(AX1560*Rates!K$19),4),ROUND(SUM(AX1560*(Rates!J$8/100)),4)))</f>
        <v/>
      </c>
      <c r="AZ1560" s="124" t="str">
        <f t="shared" si="765"/>
        <v/>
      </c>
      <c r="BA1560" s="125" t="str">
        <f t="shared" si="766"/>
        <v/>
      </c>
      <c r="BB1560" s="115"/>
      <c r="BC1560" s="143"/>
      <c r="BD1560" s="100"/>
      <c r="BE1560" s="100"/>
      <c r="BF1560" s="100"/>
      <c r="BG1560" s="100"/>
    </row>
    <row r="1561" spans="1:59" ht="12.75" customHeight="1" x14ac:dyDescent="0.2">
      <c r="A1561" s="144"/>
      <c r="B1561" s="141"/>
      <c r="C1561" s="141"/>
      <c r="D1561" s="142"/>
      <c r="E1561" s="142"/>
      <c r="F1561" s="142"/>
      <c r="G1561" s="142"/>
      <c r="H1561" s="142"/>
      <c r="I1561" s="129"/>
      <c r="J1561" s="130"/>
      <c r="K1561" s="131" t="str">
        <f t="shared" si="737"/>
        <v/>
      </c>
      <c r="L1561" s="132" t="str">
        <f t="shared" si="738"/>
        <v/>
      </c>
      <c r="M1561" s="133" t="str">
        <f t="shared" si="739"/>
        <v/>
      </c>
      <c r="N1561" s="134" t="str">
        <f>IFERROR(IF(B:B="","",IF(R1561="Beer",SUM(LOOKUP(2,1/(Rates!$B$3:$B$5&lt;=W1561)/(Rates!$C$3:$C$5&gt;=W1561),Rates!$D$3:$D$5)*(X1561/100)*W1561),IF(R1561="Refreshment Beverage",SUM(LOOKUP(2,1/(Rates!$B$7:$B$11&lt;=W1561)/(Rates!$C$7:$C$11&gt;=W1561),Rates!$D$7:$D$11)*(X1561/100)*W1561)))),"")</f>
        <v/>
      </c>
      <c r="O1561" s="134" t="str">
        <f t="shared" si="740"/>
        <v/>
      </c>
      <c r="P1561" s="116"/>
      <c r="Q1561" s="117" t="str">
        <f t="shared" si="741"/>
        <v/>
      </c>
      <c r="R1561" s="128" t="str">
        <f t="shared" si="742"/>
        <v/>
      </c>
      <c r="S1561" s="135" t="str">
        <f>IF(B1561="","",IF(R1561="Refreshment Beverage",VLOOKUP(VALUE(Q1561),Rates!G$15:L$19,2,0),VLOOKUP(VALUE(Q1561),Rates!G$4:L$12,2,0)))</f>
        <v/>
      </c>
      <c r="T1561" s="135" t="str">
        <f t="shared" si="743"/>
        <v/>
      </c>
      <c r="U1561" s="118" t="str">
        <f t="shared" si="744"/>
        <v/>
      </c>
      <c r="V1561" s="135" t="str">
        <f t="shared" si="745"/>
        <v/>
      </c>
      <c r="W1561" s="135" t="str">
        <f t="shared" si="746"/>
        <v/>
      </c>
      <c r="X1561" s="119" t="str">
        <f t="shared" si="747"/>
        <v/>
      </c>
      <c r="Y1561" s="120" t="str">
        <f>IF(B:B="","",IF(R1561="Refreshment Beverage",VLOOKUP(Q1561,Rates!G$15:L$19,6,0)*W1561,VLOOKUP(Q1561,Rates!G$4:L$12,6,0)*W1561))</f>
        <v/>
      </c>
      <c r="Z1561" s="120" t="str">
        <f t="shared" si="748"/>
        <v/>
      </c>
      <c r="AA1561" s="120" t="str">
        <f t="shared" si="749"/>
        <v/>
      </c>
      <c r="AB1561" s="136" t="str">
        <f>IF(B:B="","",IF(R1561="Refreshment Beverage","",IF(AND(R1561="Beer",Q1561=0),SUM(LOOKUP(2,1/(Rates!$B$15:$B$18&lt;=W1561)/(Rates!$C$15:$C$18&gt;=W1561),Rates!$D$15:$D$18)*W1561),VLOOKUP(VALUE(Q:Q),Rates!A:B,2,0)*W1561)))</f>
        <v/>
      </c>
      <c r="AC1561" s="136" t="str">
        <f>IF(B:B="","",IF(R1561="Refreshment Beverage","",IF(AND(R1561="Beer",Q1561=0),SUM(LOOKUP(2,1/(Rates!$B$15:$B$18&lt;=W1561)/(Rates!$C$15:$C$18&gt;=W1561),Rates!$E$15:$E$18)*W1561),VLOOKUP(VALUE(Q:Q),Rates!A:C,3,0)*W1561)))</f>
        <v/>
      </c>
      <c r="AD1561" s="137" t="str">
        <f>IFERROR(IF(B:B="","",IF(R1561="Beer","",IF(VALUE(Q1561)=0,VLOOKUP(VLOOKUP(B:B,#REF!,16,0),Rates!A:E,2,0),VLOOKUP(VALUE(Q1561),Rates!A$31:B$34,2,0)*W1561))),0)</f>
        <v/>
      </c>
      <c r="AE1561" s="121" t="str">
        <f t="shared" si="750"/>
        <v/>
      </c>
      <c r="AF1561" s="138" t="str">
        <f t="shared" si="751"/>
        <v/>
      </c>
      <c r="AG1561" s="122" t="str">
        <f t="shared" si="752"/>
        <v/>
      </c>
      <c r="AH1561" s="123" t="str">
        <f t="shared" si="753"/>
        <v/>
      </c>
      <c r="AI1561" s="139" t="str">
        <f>IF(AE:AE="","",IF(R1561="Refreshment Beverage",AK1561*(Rates!J$19/100),ROUND(SUM(AH1561*(Rates!$J$8/100)),4)))</f>
        <v/>
      </c>
      <c r="AJ1561" s="124" t="str">
        <f t="shared" si="754"/>
        <v/>
      </c>
      <c r="AK1561" s="125" t="str">
        <f t="shared" si="755"/>
        <v/>
      </c>
      <c r="AL1561" s="121" t="str">
        <f t="shared" si="756"/>
        <v/>
      </c>
      <c r="AM1561" s="138" t="str">
        <f>IF(AS1561="","",IF(R1561="Refreshment Beverage",ROUND(AS1561*Rates!K$19,4),ROUND(AO1561*(VLOOKUP(VALUE(Q1561),Rates!G$4:L$12,3,0)),4)))</f>
        <v/>
      </c>
      <c r="AN1561" s="126" t="str">
        <f>IF(AS1561="","",IF(R1561="Refreshment Beverage",AS1561*(Rates!J$19/100),MAX(AM1561,AB1561)))</f>
        <v/>
      </c>
      <c r="AO1561" s="127" t="str">
        <f t="shared" si="757"/>
        <v/>
      </c>
      <c r="AP1561" s="127" t="str">
        <f t="shared" si="758"/>
        <v/>
      </c>
      <c r="AQ1561" s="140" t="str">
        <f>IF(AS1561="","",IF(R1561="Refreshment Beverage",ROUND(SUM(VLOOKUP(Q:Q,Rates!G$15:L$19,3,0)*(AS1561-Y1561-Z1561-AA1561)),4),ROUND(SUM(Rates!$K$8*AS1561),4)))</f>
        <v/>
      </c>
      <c r="AR1561" s="139" t="str">
        <f t="shared" si="759"/>
        <v/>
      </c>
      <c r="AS1561" s="125" t="str">
        <f t="shared" si="760"/>
        <v/>
      </c>
      <c r="AT1561" s="121" t="str">
        <f t="shared" si="761"/>
        <v/>
      </c>
      <c r="AU1561" s="138" t="str">
        <f>IF(AX1561="","",IF(R1561="Refreshment Beverage",ROUND((BA1561-Y1561-Z1561-AA1561)*VLOOKUP(VALUE(Q1561),Rates!G$15:L$19,3,0),4),ROUND(AW1561*(VLOOKUP(VALUE(Q1561),Rates!G:L,3,0)),4)))</f>
        <v/>
      </c>
      <c r="AV1561" s="126" t="str">
        <f t="shared" si="762"/>
        <v/>
      </c>
      <c r="AW1561" s="127" t="str">
        <f t="shared" si="763"/>
        <v/>
      </c>
      <c r="AX1561" s="123" t="str">
        <f t="shared" si="764"/>
        <v/>
      </c>
      <c r="AY1561" s="140" t="str">
        <f>IF(AX1561="","",IF(R1561="Refreshment Beverage",ROUND(SUM(AX1561*Rates!K$19),4),ROUND(SUM(AX1561*(Rates!J$8/100)),4)))</f>
        <v/>
      </c>
      <c r="AZ1561" s="124" t="str">
        <f t="shared" si="765"/>
        <v/>
      </c>
      <c r="BA1561" s="125" t="str">
        <f t="shared" si="766"/>
        <v/>
      </c>
      <c r="BB1561" s="115"/>
      <c r="BC1561" s="143"/>
      <c r="BD1561" s="100"/>
      <c r="BE1561" s="100"/>
      <c r="BF1561" s="100"/>
      <c r="BG1561" s="100"/>
    </row>
    <row r="1562" spans="1:59" ht="12.75" customHeight="1" x14ac:dyDescent="0.2">
      <c r="A1562" s="144"/>
      <c r="B1562" s="141"/>
      <c r="C1562" s="141"/>
      <c r="D1562" s="142"/>
      <c r="E1562" s="142"/>
      <c r="F1562" s="142"/>
      <c r="G1562" s="142"/>
      <c r="H1562" s="142"/>
      <c r="I1562" s="129"/>
      <c r="J1562" s="130"/>
      <c r="K1562" s="131" t="str">
        <f t="shared" ref="K1562:K1625" si="767">IFERROR(IF(B:B="","",IF(OR(C1562="",E1562="",F1562="",G1562="",H1562="",I1562="",J1562=""),"",ROUND(IF(J1562="Gross Price to Brewers",AE1562,IF(J1562="Retail Price",AL1562,IF(J1562="Licensee Retail",AT1562,""))),2))),"")</f>
        <v/>
      </c>
      <c r="L1562" s="132" t="str">
        <f t="shared" ref="L1562:L1625" si="768">IFERROR(IF(B:B="","",IF(OR(C1562="",E1562="",F1562="",G1562="",H1562="",I1562="",J1562=""),"",ROUND(IF(J1562="Gross Price to Brewers",AH1562,IF(J1562="Retail Price",AP1562,IF(J1562="Licensee Retail",AX1562,""))),2))),"")</f>
        <v/>
      </c>
      <c r="M1562" s="133" t="str">
        <f t="shared" ref="M1562:M1625" si="769">IFERROR(IF(B:B="","",IF(OR(C1562="",E1562="",F1562="",G1562="",H1562="",I1562="",J1562=""),"",ROUND(IF(J1562="Gross Price to Brewers",AK1562,IF(J1562="Retail Price",AS1562,IF(J1562="Licensee Retail",BA1562,""))),2))),"")</f>
        <v/>
      </c>
      <c r="N1562" s="134" t="str">
        <f>IFERROR(IF(B:B="","",IF(R1562="Beer",SUM(LOOKUP(2,1/(Rates!$B$3:$B$5&lt;=W1562)/(Rates!$C$3:$C$5&gt;=W1562),Rates!$D$3:$D$5)*(X1562/100)*W1562),IF(R1562="Refreshment Beverage",SUM(LOOKUP(2,1/(Rates!$B$7:$B$11&lt;=W1562)/(Rates!$C$7:$C$11&gt;=W1562),Rates!$D$7:$D$11)*(X1562/100)*W1562)))),"")</f>
        <v/>
      </c>
      <c r="O1562" s="134" t="str">
        <f t="shared" ref="O1562:O1625" si="770">IF(B:B="","",IF(M1562&gt;N1562,"YES","NO"))</f>
        <v/>
      </c>
      <c r="P1562" s="116"/>
      <c r="Q1562" s="117" t="str">
        <f t="shared" ref="Q1562:Q1625" si="771">IF(B1562="","",IF(OR(D1562="",D1562=5),0,D1562))</f>
        <v/>
      </c>
      <c r="R1562" s="128" t="str">
        <f t="shared" ref="R1562:R1625" si="772">IF(B1562="","",C1562)</f>
        <v/>
      </c>
      <c r="S1562" s="135" t="str">
        <f>IF(B1562="","",IF(R1562="Refreshment Beverage",VLOOKUP(VALUE(Q1562),Rates!G$15:L$19,2,0),VLOOKUP(VALUE(Q1562),Rates!G$4:L$12,2,0)))</f>
        <v/>
      </c>
      <c r="T1562" s="135" t="str">
        <f t="shared" ref="T1562:T1625" si="773">IF(B1562="","",G1562)</f>
        <v/>
      </c>
      <c r="U1562" s="118" t="str">
        <f t="shared" ref="U1562:U1625" si="774">IF(B:B="","",SUM(W1562/V1562))</f>
        <v/>
      </c>
      <c r="V1562" s="135" t="str">
        <f t="shared" ref="V1562:V1625" si="775">IF(B1562="","",F1562)</f>
        <v/>
      </c>
      <c r="W1562" s="135" t="str">
        <f t="shared" ref="W1562:W1625" si="776">IF(B1562="","",E1562*F1562)</f>
        <v/>
      </c>
      <c r="X1562" s="119" t="str">
        <f t="shared" ref="X1562:X1625" si="777">IF(B1562="","",H1562)</f>
        <v/>
      </c>
      <c r="Y1562" s="120" t="str">
        <f>IF(B:B="","",IF(R1562="Refreshment Beverage",VLOOKUP(Q1562,Rates!G$15:L$19,6,0)*W1562,VLOOKUP(Q1562,Rates!G$4:L$12,6,0)*W1562))</f>
        <v/>
      </c>
      <c r="Z1562" s="120" t="str">
        <f t="shared" ref="Z1562:Z1625" si="778">IF(B:B="","",IF(R1562="Refreshment Beverage",0,IF(T1562="Keg",0,ROUND(0.34/12*V1562,2))))</f>
        <v/>
      </c>
      <c r="AA1562" s="120" t="str">
        <f t="shared" ref="AA1562:AA1625" si="779">IF(B:B="","",IF(AND(T1562="Can",V1562=8,R1562="Beer"),V1562*0.0192,IF(AND(T1562="Can",V1562=15,R1562="Beer"),V1562*0.0096,IF(AND(T1562="Can",V1562=20,R1562="Beer"),V1562*0.0102,IF(AND(T1562="Can",V1562=30,R1562="Beer"),V1562*0.0085,IF(AND(T1562="Can",V1562=36,R1562="Beer"),V1562*0.0071,IF(AND(T1562="Bottle",V1562=24,R1562="Beer"),V1562*0.0153,IF(AND(R1562="Refreshment Beverage",U1562&gt;0.49,U1562&lt;0.401),V1562*0.0512,IF(AND(R1562="Refreshment Beverage",U1562&gt;0.4,U1562&lt;0.47),V1562*0.0614,IF(AND(R1562="Refreshment Beverage",U1562&gt;0.469,U1562&lt;0.66),V1562*0.0716,IF(AND(R1562="Refreshment Beverage",U1562&gt;0.659,U1562&lt;0.75),V1562*0.1023,IF(AND(R1562="Refreshment Beverage",U1562&gt;0.749,U1562&lt;0.9),V1562*0.1125,IF(AND(R1562="Refreshment Beverage",U1562&gt;0.899,U1562&lt;1),V1562*0.133,IF(AND(R1562="Refreshment Beverage",U1562=1),V1562*0.1432,IF(AND(R1562="Refreshment Beverage",U1562=1.14),V1562*0.1637,IF(AND(R1562="Refreshment Beverage",U1562=2),V1562*0.2864,IF(AND(R1562="Refreshment Beverage",U1562=3),V1562*0.4297,IF(AND(R1562="Refreshment Beverage",U1562=1.75),V1562*0.2558,0))))))))))))))))))</f>
        <v/>
      </c>
      <c r="AB1562" s="136" t="str">
        <f>IF(B:B="","",IF(R1562="Refreshment Beverage","",IF(AND(R1562="Beer",Q1562=0),SUM(LOOKUP(2,1/(Rates!$B$15:$B$18&lt;=W1562)/(Rates!$C$15:$C$18&gt;=W1562),Rates!$D$15:$D$18)*W1562),VLOOKUP(VALUE(Q:Q),Rates!A:B,2,0)*W1562)))</f>
        <v/>
      </c>
      <c r="AC1562" s="136" t="str">
        <f>IF(B:B="","",IF(R1562="Refreshment Beverage","",IF(AND(R1562="Beer",Q1562=0),SUM(LOOKUP(2,1/(Rates!$B$15:$B$18&lt;=W1562)/(Rates!$C$15:$C$18&gt;=W1562),Rates!$E$15:$E$18)*W1562),VLOOKUP(VALUE(Q:Q),Rates!A:C,3,0)*W1562)))</f>
        <v/>
      </c>
      <c r="AD1562" s="137" t="str">
        <f>IFERROR(IF(B:B="","",IF(R1562="Beer","",IF(VALUE(Q1562)=0,VLOOKUP(VLOOKUP(B:B,#REF!,16,0),Rates!A:E,2,0),VLOOKUP(VALUE(Q1562),Rates!A$31:B$34,2,0)*W1562))),0)</f>
        <v/>
      </c>
      <c r="AE1562" s="121" t="str">
        <f t="shared" ref="AE1562:AE1625" si="780">IF(J1562="Gross Price to Brewers",I1562,"")</f>
        <v/>
      </c>
      <c r="AF1562" s="138" t="str">
        <f t="shared" ref="AF1562:AF1625" si="781">IF(AE:AE="","",ROUND(SUM(AE1562*(S1562/100)),4))</f>
        <v/>
      </c>
      <c r="AG1562" s="122" t="str">
        <f t="shared" ref="AG1562:AG1625" si="782">IF(AE:AE="","",IF(R1562="Refreshment Beverage",MAX(AF1562,AD1562),MAX(AB1562,AF1562)))</f>
        <v/>
      </c>
      <c r="AH1562" s="123" t="str">
        <f t="shared" ref="AH1562:AH1625" si="783">IF(AE:AE="","",IF(R1562="Refreshment Beverage",AK1562-AJ1562,SUM(Y1562:AA1562)+AE1562+AG1562))</f>
        <v/>
      </c>
      <c r="AI1562" s="139" t="str">
        <f>IF(AE:AE="","",IF(R1562="Refreshment Beverage",AK1562*(Rates!J$19/100),ROUND(SUM(AH1562*(Rates!$J$8/100)),4)))</f>
        <v/>
      </c>
      <c r="AJ1562" s="124" t="str">
        <f t="shared" ref="AJ1562:AJ1625" si="784">IF(AE:AE="","",IF(R1562="Refreshment Beverage",AI1562,MAX(AC1562,AI1562)))</f>
        <v/>
      </c>
      <c r="AK1562" s="125" t="str">
        <f t="shared" ref="AK1562:AK1625" si="785">IF(AE:AE="","",IF(R1562="Refreshment Beverage",SUM(AE1562+Y1562+Z1562+AA1562+AG1562),SUM(AH1562+AJ1562)))</f>
        <v/>
      </c>
      <c r="AL1562" s="121" t="str">
        <f t="shared" ref="AL1562:AL1625" si="786">IF(AS1562="","",IF(R1562="Refreshment Beverage",ROUND(SUM(AS1562-AR1562-AA1562-Z1562-Y1562),2),ROUND(SUM(AS1562-AR1562-AN1562-Y1562-Z1562-AA1562),2)))</f>
        <v/>
      </c>
      <c r="AM1562" s="138" t="str">
        <f>IF(AS1562="","",IF(R1562="Refreshment Beverage",ROUND(AS1562*Rates!K$19,4),ROUND(AO1562*(VLOOKUP(VALUE(Q1562),Rates!G$4:L$12,3,0)),4)))</f>
        <v/>
      </c>
      <c r="AN1562" s="126" t="str">
        <f>IF(AS1562="","",IF(R1562="Refreshment Beverage",AS1562*(Rates!J$19/100),MAX(AM1562,AB1562)))</f>
        <v/>
      </c>
      <c r="AO1562" s="127" t="str">
        <f t="shared" ref="AO1562:AO1625" si="787">IF(AS1562="","",ROUND(SUM(AS1562-AR1562-Y1562-Z1562-AA1562),4))</f>
        <v/>
      </c>
      <c r="AP1562" s="127" t="str">
        <f t="shared" ref="AP1562:AP1625" si="788">IF(AS1562="","",IF(R1562="Refreshment Beverage",ROUND(AS1562-AN1562,2),ROUND(SUM(AS1562-AR1562),2)))</f>
        <v/>
      </c>
      <c r="AQ1562" s="140" t="str">
        <f>IF(AS1562="","",IF(R1562="Refreshment Beverage",ROUND(SUM(VLOOKUP(Q:Q,Rates!G$15:L$19,3,0)*(AS1562-Y1562-Z1562-AA1562)),4),ROUND(SUM(Rates!$K$8*AS1562),4)))</f>
        <v/>
      </c>
      <c r="AR1562" s="139" t="str">
        <f t="shared" ref="AR1562:AR1625" si="789">IF(AS1562="","",IF(R1562="Refreshment Beverage",MAX(AD1562,AQ1562),MAX(AQ1562,AC1562)))</f>
        <v/>
      </c>
      <c r="AS1562" s="125" t="str">
        <f t="shared" ref="AS1562:AS1625" si="790">IF(J1562="Retail Price",SUM(I1562+0.004),"")</f>
        <v/>
      </c>
      <c r="AT1562" s="121" t="str">
        <f t="shared" ref="AT1562:AT1625" si="791">IF(AX1562="","",IF(R1562="Refreshment Beverage",SUM(BA1562-AV1562-Y1562-Z1562-AA1562),SUM(AX1562-AV1562-Y1562-Z1562-AA1562)))</f>
        <v/>
      </c>
      <c r="AU1562" s="138" t="str">
        <f>IF(AX1562="","",IF(R1562="Refreshment Beverage",ROUND((BA1562-Y1562-Z1562-AA1562)*VLOOKUP(VALUE(Q1562),Rates!G$15:L$19,3,0),4),ROUND(AW1562*(VLOOKUP(VALUE(Q1562),Rates!G:L,3,0)),4)))</f>
        <v/>
      </c>
      <c r="AV1562" s="126" t="str">
        <f t="shared" ref="AV1562:AV1625" si="792">IF(AX1562="","",IF(R1562="Refreshment Beverage",MAX(AU1562,AD1562),MAX(AB1562,AU1562)))</f>
        <v/>
      </c>
      <c r="AW1562" s="127" t="str">
        <f t="shared" ref="AW1562:AW1625" si="793">IF(AX1562="","",IF(R1562="Refreshment Beverage",SUM(BA1562-AV1562-Y1562-Z1562-AA1562),ROUND(SUM(BA1562-AZ1562-Y1562-Z1562-AA1562),4)))</f>
        <v/>
      </c>
      <c r="AX1562" s="123" t="str">
        <f t="shared" ref="AX1562:AX1625" si="794">IF(J1562="Licensee Retail",I1562,"")</f>
        <v/>
      </c>
      <c r="AY1562" s="140" t="str">
        <f>IF(AX1562="","",IF(R1562="Refreshment Beverage",ROUND(SUM(AX1562*Rates!K$19),4),ROUND(SUM(AX1562*(Rates!J$8/100)),4)))</f>
        <v/>
      </c>
      <c r="AZ1562" s="124" t="str">
        <f t="shared" ref="AZ1562:AZ1625" si="795">IF(AX1562="","",MAX($AC1562,AY1562))</f>
        <v/>
      </c>
      <c r="BA1562" s="125" t="str">
        <f t="shared" ref="BA1562:BA1625" si="796">IF(AX1562="","",SUM(AX1562+AZ1562))</f>
        <v/>
      </c>
      <c r="BB1562" s="115"/>
      <c r="BC1562" s="143"/>
      <c r="BD1562" s="100"/>
      <c r="BE1562" s="100"/>
      <c r="BF1562" s="100"/>
      <c r="BG1562" s="100"/>
    </row>
    <row r="1563" spans="1:59" ht="12.75" customHeight="1" x14ac:dyDescent="0.2">
      <c r="A1563" s="144"/>
      <c r="B1563" s="141"/>
      <c r="C1563" s="141"/>
      <c r="D1563" s="142"/>
      <c r="E1563" s="142"/>
      <c r="F1563" s="142"/>
      <c r="G1563" s="142"/>
      <c r="H1563" s="142"/>
      <c r="I1563" s="129"/>
      <c r="J1563" s="130"/>
      <c r="K1563" s="131" t="str">
        <f t="shared" si="767"/>
        <v/>
      </c>
      <c r="L1563" s="132" t="str">
        <f t="shared" si="768"/>
        <v/>
      </c>
      <c r="M1563" s="133" t="str">
        <f t="shared" si="769"/>
        <v/>
      </c>
      <c r="N1563" s="134" t="str">
        <f>IFERROR(IF(B:B="","",IF(R1563="Beer",SUM(LOOKUP(2,1/(Rates!$B$3:$B$5&lt;=W1563)/(Rates!$C$3:$C$5&gt;=W1563),Rates!$D$3:$D$5)*(X1563/100)*W1563),IF(R1563="Refreshment Beverage",SUM(LOOKUP(2,1/(Rates!$B$7:$B$11&lt;=W1563)/(Rates!$C$7:$C$11&gt;=W1563),Rates!$D$7:$D$11)*(X1563/100)*W1563)))),"")</f>
        <v/>
      </c>
      <c r="O1563" s="134" t="str">
        <f t="shared" si="770"/>
        <v/>
      </c>
      <c r="P1563" s="116"/>
      <c r="Q1563" s="117" t="str">
        <f t="shared" si="771"/>
        <v/>
      </c>
      <c r="R1563" s="128" t="str">
        <f t="shared" si="772"/>
        <v/>
      </c>
      <c r="S1563" s="135" t="str">
        <f>IF(B1563="","",IF(R1563="Refreshment Beverage",VLOOKUP(VALUE(Q1563),Rates!G$15:L$19,2,0),VLOOKUP(VALUE(Q1563),Rates!G$4:L$12,2,0)))</f>
        <v/>
      </c>
      <c r="T1563" s="135" t="str">
        <f t="shared" si="773"/>
        <v/>
      </c>
      <c r="U1563" s="118" t="str">
        <f t="shared" si="774"/>
        <v/>
      </c>
      <c r="V1563" s="135" t="str">
        <f t="shared" si="775"/>
        <v/>
      </c>
      <c r="W1563" s="135" t="str">
        <f t="shared" si="776"/>
        <v/>
      </c>
      <c r="X1563" s="119" t="str">
        <f t="shared" si="777"/>
        <v/>
      </c>
      <c r="Y1563" s="120" t="str">
        <f>IF(B:B="","",IF(R1563="Refreshment Beverage",VLOOKUP(Q1563,Rates!G$15:L$19,6,0)*W1563,VLOOKUP(Q1563,Rates!G$4:L$12,6,0)*W1563))</f>
        <v/>
      </c>
      <c r="Z1563" s="120" t="str">
        <f t="shared" si="778"/>
        <v/>
      </c>
      <c r="AA1563" s="120" t="str">
        <f t="shared" si="779"/>
        <v/>
      </c>
      <c r="AB1563" s="136" t="str">
        <f>IF(B:B="","",IF(R1563="Refreshment Beverage","",IF(AND(R1563="Beer",Q1563=0),SUM(LOOKUP(2,1/(Rates!$B$15:$B$18&lt;=W1563)/(Rates!$C$15:$C$18&gt;=W1563),Rates!$D$15:$D$18)*W1563),VLOOKUP(VALUE(Q:Q),Rates!A:B,2,0)*W1563)))</f>
        <v/>
      </c>
      <c r="AC1563" s="136" t="str">
        <f>IF(B:B="","",IF(R1563="Refreshment Beverage","",IF(AND(R1563="Beer",Q1563=0),SUM(LOOKUP(2,1/(Rates!$B$15:$B$18&lt;=W1563)/(Rates!$C$15:$C$18&gt;=W1563),Rates!$E$15:$E$18)*W1563),VLOOKUP(VALUE(Q:Q),Rates!A:C,3,0)*W1563)))</f>
        <v/>
      </c>
      <c r="AD1563" s="137" t="str">
        <f>IFERROR(IF(B:B="","",IF(R1563="Beer","",IF(VALUE(Q1563)=0,VLOOKUP(VLOOKUP(B:B,#REF!,16,0),Rates!A:E,2,0),VLOOKUP(VALUE(Q1563),Rates!A$31:B$34,2,0)*W1563))),0)</f>
        <v/>
      </c>
      <c r="AE1563" s="121" t="str">
        <f t="shared" si="780"/>
        <v/>
      </c>
      <c r="AF1563" s="138" t="str">
        <f t="shared" si="781"/>
        <v/>
      </c>
      <c r="AG1563" s="122" t="str">
        <f t="shared" si="782"/>
        <v/>
      </c>
      <c r="AH1563" s="123" t="str">
        <f t="shared" si="783"/>
        <v/>
      </c>
      <c r="AI1563" s="139" t="str">
        <f>IF(AE:AE="","",IF(R1563="Refreshment Beverage",AK1563*(Rates!J$19/100),ROUND(SUM(AH1563*(Rates!$J$8/100)),4)))</f>
        <v/>
      </c>
      <c r="AJ1563" s="124" t="str">
        <f t="shared" si="784"/>
        <v/>
      </c>
      <c r="AK1563" s="125" t="str">
        <f t="shared" si="785"/>
        <v/>
      </c>
      <c r="AL1563" s="121" t="str">
        <f t="shared" si="786"/>
        <v/>
      </c>
      <c r="AM1563" s="138" t="str">
        <f>IF(AS1563="","",IF(R1563="Refreshment Beverage",ROUND(AS1563*Rates!K$19,4),ROUND(AO1563*(VLOOKUP(VALUE(Q1563),Rates!G$4:L$12,3,0)),4)))</f>
        <v/>
      </c>
      <c r="AN1563" s="126" t="str">
        <f>IF(AS1563="","",IF(R1563="Refreshment Beverage",AS1563*(Rates!J$19/100),MAX(AM1563,AB1563)))</f>
        <v/>
      </c>
      <c r="AO1563" s="127" t="str">
        <f t="shared" si="787"/>
        <v/>
      </c>
      <c r="AP1563" s="127" t="str">
        <f t="shared" si="788"/>
        <v/>
      </c>
      <c r="AQ1563" s="140" t="str">
        <f>IF(AS1563="","",IF(R1563="Refreshment Beverage",ROUND(SUM(VLOOKUP(Q:Q,Rates!G$15:L$19,3,0)*(AS1563-Y1563-Z1563-AA1563)),4),ROUND(SUM(Rates!$K$8*AS1563),4)))</f>
        <v/>
      </c>
      <c r="AR1563" s="139" t="str">
        <f t="shared" si="789"/>
        <v/>
      </c>
      <c r="AS1563" s="125" t="str">
        <f t="shared" si="790"/>
        <v/>
      </c>
      <c r="AT1563" s="121" t="str">
        <f t="shared" si="791"/>
        <v/>
      </c>
      <c r="AU1563" s="138" t="str">
        <f>IF(AX1563="","",IF(R1563="Refreshment Beverage",ROUND((BA1563-Y1563-Z1563-AA1563)*VLOOKUP(VALUE(Q1563),Rates!G$15:L$19,3,0),4),ROUND(AW1563*(VLOOKUP(VALUE(Q1563),Rates!G:L,3,0)),4)))</f>
        <v/>
      </c>
      <c r="AV1563" s="126" t="str">
        <f t="shared" si="792"/>
        <v/>
      </c>
      <c r="AW1563" s="127" t="str">
        <f t="shared" si="793"/>
        <v/>
      </c>
      <c r="AX1563" s="123" t="str">
        <f t="shared" si="794"/>
        <v/>
      </c>
      <c r="AY1563" s="140" t="str">
        <f>IF(AX1563="","",IF(R1563="Refreshment Beverage",ROUND(SUM(AX1563*Rates!K$19),4),ROUND(SUM(AX1563*(Rates!J$8/100)),4)))</f>
        <v/>
      </c>
      <c r="AZ1563" s="124" t="str">
        <f t="shared" si="795"/>
        <v/>
      </c>
      <c r="BA1563" s="125" t="str">
        <f t="shared" si="796"/>
        <v/>
      </c>
      <c r="BB1563" s="115"/>
      <c r="BC1563" s="143"/>
      <c r="BD1563" s="100"/>
      <c r="BE1563" s="100"/>
      <c r="BF1563" s="100"/>
      <c r="BG1563" s="100"/>
    </row>
    <row r="1564" spans="1:59" ht="12.75" customHeight="1" x14ac:dyDescent="0.2">
      <c r="A1564" s="144"/>
      <c r="B1564" s="141"/>
      <c r="C1564" s="141"/>
      <c r="D1564" s="142"/>
      <c r="E1564" s="142"/>
      <c r="F1564" s="142"/>
      <c r="G1564" s="142"/>
      <c r="H1564" s="142"/>
      <c r="I1564" s="129"/>
      <c r="J1564" s="130"/>
      <c r="K1564" s="131" t="str">
        <f t="shared" si="767"/>
        <v/>
      </c>
      <c r="L1564" s="132" t="str">
        <f t="shared" si="768"/>
        <v/>
      </c>
      <c r="M1564" s="133" t="str">
        <f t="shared" si="769"/>
        <v/>
      </c>
      <c r="N1564" s="134" t="str">
        <f>IFERROR(IF(B:B="","",IF(R1564="Beer",SUM(LOOKUP(2,1/(Rates!$B$3:$B$5&lt;=W1564)/(Rates!$C$3:$C$5&gt;=W1564),Rates!$D$3:$D$5)*(X1564/100)*W1564),IF(R1564="Refreshment Beverage",SUM(LOOKUP(2,1/(Rates!$B$7:$B$11&lt;=W1564)/(Rates!$C$7:$C$11&gt;=W1564),Rates!$D$7:$D$11)*(X1564/100)*W1564)))),"")</f>
        <v/>
      </c>
      <c r="O1564" s="134" t="str">
        <f t="shared" si="770"/>
        <v/>
      </c>
      <c r="P1564" s="116"/>
      <c r="Q1564" s="117" t="str">
        <f t="shared" si="771"/>
        <v/>
      </c>
      <c r="R1564" s="128" t="str">
        <f t="shared" si="772"/>
        <v/>
      </c>
      <c r="S1564" s="135" t="str">
        <f>IF(B1564="","",IF(R1564="Refreshment Beverage",VLOOKUP(VALUE(Q1564),Rates!G$15:L$19,2,0),VLOOKUP(VALUE(Q1564),Rates!G$4:L$12,2,0)))</f>
        <v/>
      </c>
      <c r="T1564" s="135" t="str">
        <f t="shared" si="773"/>
        <v/>
      </c>
      <c r="U1564" s="118" t="str">
        <f t="shared" si="774"/>
        <v/>
      </c>
      <c r="V1564" s="135" t="str">
        <f t="shared" si="775"/>
        <v/>
      </c>
      <c r="W1564" s="135" t="str">
        <f t="shared" si="776"/>
        <v/>
      </c>
      <c r="X1564" s="119" t="str">
        <f t="shared" si="777"/>
        <v/>
      </c>
      <c r="Y1564" s="120" t="str">
        <f>IF(B:B="","",IF(R1564="Refreshment Beverage",VLOOKUP(Q1564,Rates!G$15:L$19,6,0)*W1564,VLOOKUP(Q1564,Rates!G$4:L$12,6,0)*W1564))</f>
        <v/>
      </c>
      <c r="Z1564" s="120" t="str">
        <f t="shared" si="778"/>
        <v/>
      </c>
      <c r="AA1564" s="120" t="str">
        <f t="shared" si="779"/>
        <v/>
      </c>
      <c r="AB1564" s="136" t="str">
        <f>IF(B:B="","",IF(R1564="Refreshment Beverage","",IF(AND(R1564="Beer",Q1564=0),SUM(LOOKUP(2,1/(Rates!$B$15:$B$18&lt;=W1564)/(Rates!$C$15:$C$18&gt;=W1564),Rates!$D$15:$D$18)*W1564),VLOOKUP(VALUE(Q:Q),Rates!A:B,2,0)*W1564)))</f>
        <v/>
      </c>
      <c r="AC1564" s="136" t="str">
        <f>IF(B:B="","",IF(R1564="Refreshment Beverage","",IF(AND(R1564="Beer",Q1564=0),SUM(LOOKUP(2,1/(Rates!$B$15:$B$18&lt;=W1564)/(Rates!$C$15:$C$18&gt;=W1564),Rates!$E$15:$E$18)*W1564),VLOOKUP(VALUE(Q:Q),Rates!A:C,3,0)*W1564)))</f>
        <v/>
      </c>
      <c r="AD1564" s="137" t="str">
        <f>IFERROR(IF(B:B="","",IF(R1564="Beer","",IF(VALUE(Q1564)=0,VLOOKUP(VLOOKUP(B:B,#REF!,16,0),Rates!A:E,2,0),VLOOKUP(VALUE(Q1564),Rates!A$31:B$34,2,0)*W1564))),0)</f>
        <v/>
      </c>
      <c r="AE1564" s="121" t="str">
        <f t="shared" si="780"/>
        <v/>
      </c>
      <c r="AF1564" s="138" t="str">
        <f t="shared" si="781"/>
        <v/>
      </c>
      <c r="AG1564" s="122" t="str">
        <f t="shared" si="782"/>
        <v/>
      </c>
      <c r="AH1564" s="123" t="str">
        <f t="shared" si="783"/>
        <v/>
      </c>
      <c r="AI1564" s="139" t="str">
        <f>IF(AE:AE="","",IF(R1564="Refreshment Beverage",AK1564*(Rates!J$19/100),ROUND(SUM(AH1564*(Rates!$J$8/100)),4)))</f>
        <v/>
      </c>
      <c r="AJ1564" s="124" t="str">
        <f t="shared" si="784"/>
        <v/>
      </c>
      <c r="AK1564" s="125" t="str">
        <f t="shared" si="785"/>
        <v/>
      </c>
      <c r="AL1564" s="121" t="str">
        <f t="shared" si="786"/>
        <v/>
      </c>
      <c r="AM1564" s="138" t="str">
        <f>IF(AS1564="","",IF(R1564="Refreshment Beverage",ROUND(AS1564*Rates!K$19,4),ROUND(AO1564*(VLOOKUP(VALUE(Q1564),Rates!G$4:L$12,3,0)),4)))</f>
        <v/>
      </c>
      <c r="AN1564" s="126" t="str">
        <f>IF(AS1564="","",IF(R1564="Refreshment Beverage",AS1564*(Rates!J$19/100),MAX(AM1564,AB1564)))</f>
        <v/>
      </c>
      <c r="AO1564" s="127" t="str">
        <f t="shared" si="787"/>
        <v/>
      </c>
      <c r="AP1564" s="127" t="str">
        <f t="shared" si="788"/>
        <v/>
      </c>
      <c r="AQ1564" s="140" t="str">
        <f>IF(AS1564="","",IF(R1564="Refreshment Beverage",ROUND(SUM(VLOOKUP(Q:Q,Rates!G$15:L$19,3,0)*(AS1564-Y1564-Z1564-AA1564)),4),ROUND(SUM(Rates!$K$8*AS1564),4)))</f>
        <v/>
      </c>
      <c r="AR1564" s="139" t="str">
        <f t="shared" si="789"/>
        <v/>
      </c>
      <c r="AS1564" s="125" t="str">
        <f t="shared" si="790"/>
        <v/>
      </c>
      <c r="AT1564" s="121" t="str">
        <f t="shared" si="791"/>
        <v/>
      </c>
      <c r="AU1564" s="138" t="str">
        <f>IF(AX1564="","",IF(R1564="Refreshment Beverage",ROUND((BA1564-Y1564-Z1564-AA1564)*VLOOKUP(VALUE(Q1564),Rates!G$15:L$19,3,0),4),ROUND(AW1564*(VLOOKUP(VALUE(Q1564),Rates!G:L,3,0)),4)))</f>
        <v/>
      </c>
      <c r="AV1564" s="126" t="str">
        <f t="shared" si="792"/>
        <v/>
      </c>
      <c r="AW1564" s="127" t="str">
        <f t="shared" si="793"/>
        <v/>
      </c>
      <c r="AX1564" s="123" t="str">
        <f t="shared" si="794"/>
        <v/>
      </c>
      <c r="AY1564" s="140" t="str">
        <f>IF(AX1564="","",IF(R1564="Refreshment Beverage",ROUND(SUM(AX1564*Rates!K$19),4),ROUND(SUM(AX1564*(Rates!J$8/100)),4)))</f>
        <v/>
      </c>
      <c r="AZ1564" s="124" t="str">
        <f t="shared" si="795"/>
        <v/>
      </c>
      <c r="BA1564" s="125" t="str">
        <f t="shared" si="796"/>
        <v/>
      </c>
      <c r="BB1564" s="115"/>
      <c r="BC1564" s="143"/>
      <c r="BD1564" s="100"/>
      <c r="BE1564" s="100"/>
      <c r="BF1564" s="100"/>
      <c r="BG1564" s="100"/>
    </row>
    <row r="1565" spans="1:59" ht="12.75" customHeight="1" x14ac:dyDescent="0.2">
      <c r="A1565" s="144"/>
      <c r="B1565" s="141"/>
      <c r="C1565" s="141"/>
      <c r="D1565" s="142"/>
      <c r="E1565" s="142"/>
      <c r="F1565" s="142"/>
      <c r="G1565" s="142"/>
      <c r="H1565" s="142"/>
      <c r="I1565" s="129"/>
      <c r="J1565" s="130"/>
      <c r="K1565" s="131" t="str">
        <f t="shared" si="767"/>
        <v/>
      </c>
      <c r="L1565" s="132" t="str">
        <f t="shared" si="768"/>
        <v/>
      </c>
      <c r="M1565" s="133" t="str">
        <f t="shared" si="769"/>
        <v/>
      </c>
      <c r="N1565" s="134" t="str">
        <f>IFERROR(IF(B:B="","",IF(R1565="Beer",SUM(LOOKUP(2,1/(Rates!$B$3:$B$5&lt;=W1565)/(Rates!$C$3:$C$5&gt;=W1565),Rates!$D$3:$D$5)*(X1565/100)*W1565),IF(R1565="Refreshment Beverage",SUM(LOOKUP(2,1/(Rates!$B$7:$B$11&lt;=W1565)/(Rates!$C$7:$C$11&gt;=W1565),Rates!$D$7:$D$11)*(X1565/100)*W1565)))),"")</f>
        <v/>
      </c>
      <c r="O1565" s="134" t="str">
        <f t="shared" si="770"/>
        <v/>
      </c>
      <c r="P1565" s="116"/>
      <c r="Q1565" s="117" t="str">
        <f t="shared" si="771"/>
        <v/>
      </c>
      <c r="R1565" s="128" t="str">
        <f t="shared" si="772"/>
        <v/>
      </c>
      <c r="S1565" s="135" t="str">
        <f>IF(B1565="","",IF(R1565="Refreshment Beverage",VLOOKUP(VALUE(Q1565),Rates!G$15:L$19,2,0),VLOOKUP(VALUE(Q1565),Rates!G$4:L$12,2,0)))</f>
        <v/>
      </c>
      <c r="T1565" s="135" t="str">
        <f t="shared" si="773"/>
        <v/>
      </c>
      <c r="U1565" s="118" t="str">
        <f t="shared" si="774"/>
        <v/>
      </c>
      <c r="V1565" s="135" t="str">
        <f t="shared" si="775"/>
        <v/>
      </c>
      <c r="W1565" s="135" t="str">
        <f t="shared" si="776"/>
        <v/>
      </c>
      <c r="X1565" s="119" t="str">
        <f t="shared" si="777"/>
        <v/>
      </c>
      <c r="Y1565" s="120" t="str">
        <f>IF(B:B="","",IF(R1565="Refreshment Beverage",VLOOKUP(Q1565,Rates!G$15:L$19,6,0)*W1565,VLOOKUP(Q1565,Rates!G$4:L$12,6,0)*W1565))</f>
        <v/>
      </c>
      <c r="Z1565" s="120" t="str">
        <f t="shared" si="778"/>
        <v/>
      </c>
      <c r="AA1565" s="120" t="str">
        <f t="shared" si="779"/>
        <v/>
      </c>
      <c r="AB1565" s="136" t="str">
        <f>IF(B:B="","",IF(R1565="Refreshment Beverage","",IF(AND(R1565="Beer",Q1565=0),SUM(LOOKUP(2,1/(Rates!$B$15:$B$18&lt;=W1565)/(Rates!$C$15:$C$18&gt;=W1565),Rates!$D$15:$D$18)*W1565),VLOOKUP(VALUE(Q:Q),Rates!A:B,2,0)*W1565)))</f>
        <v/>
      </c>
      <c r="AC1565" s="136" t="str">
        <f>IF(B:B="","",IF(R1565="Refreshment Beverage","",IF(AND(R1565="Beer",Q1565=0),SUM(LOOKUP(2,1/(Rates!$B$15:$B$18&lt;=W1565)/(Rates!$C$15:$C$18&gt;=W1565),Rates!$E$15:$E$18)*W1565),VLOOKUP(VALUE(Q:Q),Rates!A:C,3,0)*W1565)))</f>
        <v/>
      </c>
      <c r="AD1565" s="137" t="str">
        <f>IFERROR(IF(B:B="","",IF(R1565="Beer","",IF(VALUE(Q1565)=0,VLOOKUP(VLOOKUP(B:B,#REF!,16,0),Rates!A:E,2,0),VLOOKUP(VALUE(Q1565),Rates!A$31:B$34,2,0)*W1565))),0)</f>
        <v/>
      </c>
      <c r="AE1565" s="121" t="str">
        <f t="shared" si="780"/>
        <v/>
      </c>
      <c r="AF1565" s="138" t="str">
        <f t="shared" si="781"/>
        <v/>
      </c>
      <c r="AG1565" s="122" t="str">
        <f t="shared" si="782"/>
        <v/>
      </c>
      <c r="AH1565" s="123" t="str">
        <f t="shared" si="783"/>
        <v/>
      </c>
      <c r="AI1565" s="139" t="str">
        <f>IF(AE:AE="","",IF(R1565="Refreshment Beverage",AK1565*(Rates!J$19/100),ROUND(SUM(AH1565*(Rates!$J$8/100)),4)))</f>
        <v/>
      </c>
      <c r="AJ1565" s="124" t="str">
        <f t="shared" si="784"/>
        <v/>
      </c>
      <c r="AK1565" s="125" t="str">
        <f t="shared" si="785"/>
        <v/>
      </c>
      <c r="AL1565" s="121" t="str">
        <f t="shared" si="786"/>
        <v/>
      </c>
      <c r="AM1565" s="138" t="str">
        <f>IF(AS1565="","",IF(R1565="Refreshment Beverage",ROUND(AS1565*Rates!K$19,4),ROUND(AO1565*(VLOOKUP(VALUE(Q1565),Rates!G$4:L$12,3,0)),4)))</f>
        <v/>
      </c>
      <c r="AN1565" s="126" t="str">
        <f>IF(AS1565="","",IF(R1565="Refreshment Beverage",AS1565*(Rates!J$19/100),MAX(AM1565,AB1565)))</f>
        <v/>
      </c>
      <c r="AO1565" s="127" t="str">
        <f t="shared" si="787"/>
        <v/>
      </c>
      <c r="AP1565" s="127" t="str">
        <f t="shared" si="788"/>
        <v/>
      </c>
      <c r="AQ1565" s="140" t="str">
        <f>IF(AS1565="","",IF(R1565="Refreshment Beverage",ROUND(SUM(VLOOKUP(Q:Q,Rates!G$15:L$19,3,0)*(AS1565-Y1565-Z1565-AA1565)),4),ROUND(SUM(Rates!$K$8*AS1565),4)))</f>
        <v/>
      </c>
      <c r="AR1565" s="139" t="str">
        <f t="shared" si="789"/>
        <v/>
      </c>
      <c r="AS1565" s="125" t="str">
        <f t="shared" si="790"/>
        <v/>
      </c>
      <c r="AT1565" s="121" t="str">
        <f t="shared" si="791"/>
        <v/>
      </c>
      <c r="AU1565" s="138" t="str">
        <f>IF(AX1565="","",IF(R1565="Refreshment Beverage",ROUND((BA1565-Y1565-Z1565-AA1565)*VLOOKUP(VALUE(Q1565),Rates!G$15:L$19,3,0),4),ROUND(AW1565*(VLOOKUP(VALUE(Q1565),Rates!G:L,3,0)),4)))</f>
        <v/>
      </c>
      <c r="AV1565" s="126" t="str">
        <f t="shared" si="792"/>
        <v/>
      </c>
      <c r="AW1565" s="127" t="str">
        <f t="shared" si="793"/>
        <v/>
      </c>
      <c r="AX1565" s="123" t="str">
        <f t="shared" si="794"/>
        <v/>
      </c>
      <c r="AY1565" s="140" t="str">
        <f>IF(AX1565="","",IF(R1565="Refreshment Beverage",ROUND(SUM(AX1565*Rates!K$19),4),ROUND(SUM(AX1565*(Rates!J$8/100)),4)))</f>
        <v/>
      </c>
      <c r="AZ1565" s="124" t="str">
        <f t="shared" si="795"/>
        <v/>
      </c>
      <c r="BA1565" s="125" t="str">
        <f t="shared" si="796"/>
        <v/>
      </c>
      <c r="BB1565" s="115"/>
      <c r="BC1565" s="143"/>
      <c r="BD1565" s="100"/>
      <c r="BE1565" s="100"/>
      <c r="BF1565" s="100"/>
      <c r="BG1565" s="100"/>
    </row>
    <row r="1566" spans="1:59" ht="12.75" customHeight="1" x14ac:dyDescent="0.2">
      <c r="A1566" s="144"/>
      <c r="B1566" s="141"/>
      <c r="C1566" s="141"/>
      <c r="D1566" s="142"/>
      <c r="E1566" s="142"/>
      <c r="F1566" s="142"/>
      <c r="G1566" s="142"/>
      <c r="H1566" s="142"/>
      <c r="I1566" s="129"/>
      <c r="J1566" s="130"/>
      <c r="K1566" s="131" t="str">
        <f t="shared" si="767"/>
        <v/>
      </c>
      <c r="L1566" s="132" t="str">
        <f t="shared" si="768"/>
        <v/>
      </c>
      <c r="M1566" s="133" t="str">
        <f t="shared" si="769"/>
        <v/>
      </c>
      <c r="N1566" s="134" t="str">
        <f>IFERROR(IF(B:B="","",IF(R1566="Beer",SUM(LOOKUP(2,1/(Rates!$B$3:$B$5&lt;=W1566)/(Rates!$C$3:$C$5&gt;=W1566),Rates!$D$3:$D$5)*(X1566/100)*W1566),IF(R1566="Refreshment Beverage",SUM(LOOKUP(2,1/(Rates!$B$7:$B$11&lt;=W1566)/(Rates!$C$7:$C$11&gt;=W1566),Rates!$D$7:$D$11)*(X1566/100)*W1566)))),"")</f>
        <v/>
      </c>
      <c r="O1566" s="134" t="str">
        <f t="shared" si="770"/>
        <v/>
      </c>
      <c r="P1566" s="116"/>
      <c r="Q1566" s="117" t="str">
        <f t="shared" si="771"/>
        <v/>
      </c>
      <c r="R1566" s="128" t="str">
        <f t="shared" si="772"/>
        <v/>
      </c>
      <c r="S1566" s="135" t="str">
        <f>IF(B1566="","",IF(R1566="Refreshment Beverage",VLOOKUP(VALUE(Q1566),Rates!G$15:L$19,2,0),VLOOKUP(VALUE(Q1566),Rates!G$4:L$12,2,0)))</f>
        <v/>
      </c>
      <c r="T1566" s="135" t="str">
        <f t="shared" si="773"/>
        <v/>
      </c>
      <c r="U1566" s="118" t="str">
        <f t="shared" si="774"/>
        <v/>
      </c>
      <c r="V1566" s="135" t="str">
        <f t="shared" si="775"/>
        <v/>
      </c>
      <c r="W1566" s="135" t="str">
        <f t="shared" si="776"/>
        <v/>
      </c>
      <c r="X1566" s="119" t="str">
        <f t="shared" si="777"/>
        <v/>
      </c>
      <c r="Y1566" s="120" t="str">
        <f>IF(B:B="","",IF(R1566="Refreshment Beverage",VLOOKUP(Q1566,Rates!G$15:L$19,6,0)*W1566,VLOOKUP(Q1566,Rates!G$4:L$12,6,0)*W1566))</f>
        <v/>
      </c>
      <c r="Z1566" s="120" t="str">
        <f t="shared" si="778"/>
        <v/>
      </c>
      <c r="AA1566" s="120" t="str">
        <f t="shared" si="779"/>
        <v/>
      </c>
      <c r="AB1566" s="136" t="str">
        <f>IF(B:B="","",IF(R1566="Refreshment Beverage","",IF(AND(R1566="Beer",Q1566=0),SUM(LOOKUP(2,1/(Rates!$B$15:$B$18&lt;=W1566)/(Rates!$C$15:$C$18&gt;=W1566),Rates!$D$15:$D$18)*W1566),VLOOKUP(VALUE(Q:Q),Rates!A:B,2,0)*W1566)))</f>
        <v/>
      </c>
      <c r="AC1566" s="136" t="str">
        <f>IF(B:B="","",IF(R1566="Refreshment Beverage","",IF(AND(R1566="Beer",Q1566=0),SUM(LOOKUP(2,1/(Rates!$B$15:$B$18&lt;=W1566)/(Rates!$C$15:$C$18&gt;=W1566),Rates!$E$15:$E$18)*W1566),VLOOKUP(VALUE(Q:Q),Rates!A:C,3,0)*W1566)))</f>
        <v/>
      </c>
      <c r="AD1566" s="137" t="str">
        <f>IFERROR(IF(B:B="","",IF(R1566="Beer","",IF(VALUE(Q1566)=0,VLOOKUP(VLOOKUP(B:B,#REF!,16,0),Rates!A:E,2,0),VLOOKUP(VALUE(Q1566),Rates!A$31:B$34,2,0)*W1566))),0)</f>
        <v/>
      </c>
      <c r="AE1566" s="121" t="str">
        <f t="shared" si="780"/>
        <v/>
      </c>
      <c r="AF1566" s="138" t="str">
        <f t="shared" si="781"/>
        <v/>
      </c>
      <c r="AG1566" s="122" t="str">
        <f t="shared" si="782"/>
        <v/>
      </c>
      <c r="AH1566" s="123" t="str">
        <f t="shared" si="783"/>
        <v/>
      </c>
      <c r="AI1566" s="139" t="str">
        <f>IF(AE:AE="","",IF(R1566="Refreshment Beverage",AK1566*(Rates!J$19/100),ROUND(SUM(AH1566*(Rates!$J$8/100)),4)))</f>
        <v/>
      </c>
      <c r="AJ1566" s="124" t="str">
        <f t="shared" si="784"/>
        <v/>
      </c>
      <c r="AK1566" s="125" t="str">
        <f t="shared" si="785"/>
        <v/>
      </c>
      <c r="AL1566" s="121" t="str">
        <f t="shared" si="786"/>
        <v/>
      </c>
      <c r="AM1566" s="138" t="str">
        <f>IF(AS1566="","",IF(R1566="Refreshment Beverage",ROUND(AS1566*Rates!K$19,4),ROUND(AO1566*(VLOOKUP(VALUE(Q1566),Rates!G$4:L$12,3,0)),4)))</f>
        <v/>
      </c>
      <c r="AN1566" s="126" t="str">
        <f>IF(AS1566="","",IF(R1566="Refreshment Beverage",AS1566*(Rates!J$19/100),MAX(AM1566,AB1566)))</f>
        <v/>
      </c>
      <c r="AO1566" s="127" t="str">
        <f t="shared" si="787"/>
        <v/>
      </c>
      <c r="AP1566" s="127" t="str">
        <f t="shared" si="788"/>
        <v/>
      </c>
      <c r="AQ1566" s="140" t="str">
        <f>IF(AS1566="","",IF(R1566="Refreshment Beverage",ROUND(SUM(VLOOKUP(Q:Q,Rates!G$15:L$19,3,0)*(AS1566-Y1566-Z1566-AA1566)),4),ROUND(SUM(Rates!$K$8*AS1566),4)))</f>
        <v/>
      </c>
      <c r="AR1566" s="139" t="str">
        <f t="shared" si="789"/>
        <v/>
      </c>
      <c r="AS1566" s="125" t="str">
        <f t="shared" si="790"/>
        <v/>
      </c>
      <c r="AT1566" s="121" t="str">
        <f t="shared" si="791"/>
        <v/>
      </c>
      <c r="AU1566" s="138" t="str">
        <f>IF(AX1566="","",IF(R1566="Refreshment Beverage",ROUND((BA1566-Y1566-Z1566-AA1566)*VLOOKUP(VALUE(Q1566),Rates!G$15:L$19,3,0),4),ROUND(AW1566*(VLOOKUP(VALUE(Q1566),Rates!G:L,3,0)),4)))</f>
        <v/>
      </c>
      <c r="AV1566" s="126" t="str">
        <f t="shared" si="792"/>
        <v/>
      </c>
      <c r="AW1566" s="127" t="str">
        <f t="shared" si="793"/>
        <v/>
      </c>
      <c r="AX1566" s="123" t="str">
        <f t="shared" si="794"/>
        <v/>
      </c>
      <c r="AY1566" s="140" t="str">
        <f>IF(AX1566="","",IF(R1566="Refreshment Beverage",ROUND(SUM(AX1566*Rates!K$19),4),ROUND(SUM(AX1566*(Rates!J$8/100)),4)))</f>
        <v/>
      </c>
      <c r="AZ1566" s="124" t="str">
        <f t="shared" si="795"/>
        <v/>
      </c>
      <c r="BA1566" s="125" t="str">
        <f t="shared" si="796"/>
        <v/>
      </c>
      <c r="BB1566" s="115"/>
      <c r="BC1566" s="143"/>
      <c r="BD1566" s="100"/>
      <c r="BE1566" s="100"/>
      <c r="BF1566" s="100"/>
      <c r="BG1566" s="100"/>
    </row>
    <row r="1567" spans="1:59" ht="12.75" customHeight="1" x14ac:dyDescent="0.2">
      <c r="A1567" s="144"/>
      <c r="B1567" s="141"/>
      <c r="C1567" s="141"/>
      <c r="D1567" s="142"/>
      <c r="E1567" s="142"/>
      <c r="F1567" s="142"/>
      <c r="G1567" s="142"/>
      <c r="H1567" s="142"/>
      <c r="I1567" s="129"/>
      <c r="J1567" s="130"/>
      <c r="K1567" s="131" t="str">
        <f t="shared" si="767"/>
        <v/>
      </c>
      <c r="L1567" s="132" t="str">
        <f t="shared" si="768"/>
        <v/>
      </c>
      <c r="M1567" s="133" t="str">
        <f t="shared" si="769"/>
        <v/>
      </c>
      <c r="N1567" s="134" t="str">
        <f>IFERROR(IF(B:B="","",IF(R1567="Beer",SUM(LOOKUP(2,1/(Rates!$B$3:$B$5&lt;=W1567)/(Rates!$C$3:$C$5&gt;=W1567),Rates!$D$3:$D$5)*(X1567/100)*W1567),IF(R1567="Refreshment Beverage",SUM(LOOKUP(2,1/(Rates!$B$7:$B$11&lt;=W1567)/(Rates!$C$7:$C$11&gt;=W1567),Rates!$D$7:$D$11)*(X1567/100)*W1567)))),"")</f>
        <v/>
      </c>
      <c r="O1567" s="134" t="str">
        <f t="shared" si="770"/>
        <v/>
      </c>
      <c r="P1567" s="116"/>
      <c r="Q1567" s="117" t="str">
        <f t="shared" si="771"/>
        <v/>
      </c>
      <c r="R1567" s="128" t="str">
        <f t="shared" si="772"/>
        <v/>
      </c>
      <c r="S1567" s="135" t="str">
        <f>IF(B1567="","",IF(R1567="Refreshment Beverage",VLOOKUP(VALUE(Q1567),Rates!G$15:L$19,2,0),VLOOKUP(VALUE(Q1567),Rates!G$4:L$12,2,0)))</f>
        <v/>
      </c>
      <c r="T1567" s="135" t="str">
        <f t="shared" si="773"/>
        <v/>
      </c>
      <c r="U1567" s="118" t="str">
        <f t="shared" si="774"/>
        <v/>
      </c>
      <c r="V1567" s="135" t="str">
        <f t="shared" si="775"/>
        <v/>
      </c>
      <c r="W1567" s="135" t="str">
        <f t="shared" si="776"/>
        <v/>
      </c>
      <c r="X1567" s="119" t="str">
        <f t="shared" si="777"/>
        <v/>
      </c>
      <c r="Y1567" s="120" t="str">
        <f>IF(B:B="","",IF(R1567="Refreshment Beverage",VLOOKUP(Q1567,Rates!G$15:L$19,6,0)*W1567,VLOOKUP(Q1567,Rates!G$4:L$12,6,0)*W1567))</f>
        <v/>
      </c>
      <c r="Z1567" s="120" t="str">
        <f t="shared" si="778"/>
        <v/>
      </c>
      <c r="AA1567" s="120" t="str">
        <f t="shared" si="779"/>
        <v/>
      </c>
      <c r="AB1567" s="136" t="str">
        <f>IF(B:B="","",IF(R1567="Refreshment Beverage","",IF(AND(R1567="Beer",Q1567=0),SUM(LOOKUP(2,1/(Rates!$B$15:$B$18&lt;=W1567)/(Rates!$C$15:$C$18&gt;=W1567),Rates!$D$15:$D$18)*W1567),VLOOKUP(VALUE(Q:Q),Rates!A:B,2,0)*W1567)))</f>
        <v/>
      </c>
      <c r="AC1567" s="136" t="str">
        <f>IF(B:B="","",IF(R1567="Refreshment Beverage","",IF(AND(R1567="Beer",Q1567=0),SUM(LOOKUP(2,1/(Rates!$B$15:$B$18&lt;=W1567)/(Rates!$C$15:$C$18&gt;=W1567),Rates!$E$15:$E$18)*W1567),VLOOKUP(VALUE(Q:Q),Rates!A:C,3,0)*W1567)))</f>
        <v/>
      </c>
      <c r="AD1567" s="137" t="str">
        <f>IFERROR(IF(B:B="","",IF(R1567="Beer","",IF(VALUE(Q1567)=0,VLOOKUP(VLOOKUP(B:B,#REF!,16,0),Rates!A:E,2,0),VLOOKUP(VALUE(Q1567),Rates!A$31:B$34,2,0)*W1567))),0)</f>
        <v/>
      </c>
      <c r="AE1567" s="121" t="str">
        <f t="shared" si="780"/>
        <v/>
      </c>
      <c r="AF1567" s="138" t="str">
        <f t="shared" si="781"/>
        <v/>
      </c>
      <c r="AG1567" s="122" t="str">
        <f t="shared" si="782"/>
        <v/>
      </c>
      <c r="AH1567" s="123" t="str">
        <f t="shared" si="783"/>
        <v/>
      </c>
      <c r="AI1567" s="139" t="str">
        <f>IF(AE:AE="","",IF(R1567="Refreshment Beverage",AK1567*(Rates!J$19/100),ROUND(SUM(AH1567*(Rates!$J$8/100)),4)))</f>
        <v/>
      </c>
      <c r="AJ1567" s="124" t="str">
        <f t="shared" si="784"/>
        <v/>
      </c>
      <c r="AK1567" s="125" t="str">
        <f t="shared" si="785"/>
        <v/>
      </c>
      <c r="AL1567" s="121" t="str">
        <f t="shared" si="786"/>
        <v/>
      </c>
      <c r="AM1567" s="138" t="str">
        <f>IF(AS1567="","",IF(R1567="Refreshment Beverage",ROUND(AS1567*Rates!K$19,4),ROUND(AO1567*(VLOOKUP(VALUE(Q1567),Rates!G$4:L$12,3,0)),4)))</f>
        <v/>
      </c>
      <c r="AN1567" s="126" t="str">
        <f>IF(AS1567="","",IF(R1567="Refreshment Beverage",AS1567*(Rates!J$19/100),MAX(AM1567,AB1567)))</f>
        <v/>
      </c>
      <c r="AO1567" s="127" t="str">
        <f t="shared" si="787"/>
        <v/>
      </c>
      <c r="AP1567" s="127" t="str">
        <f t="shared" si="788"/>
        <v/>
      </c>
      <c r="AQ1567" s="140" t="str">
        <f>IF(AS1567="","",IF(R1567="Refreshment Beverage",ROUND(SUM(VLOOKUP(Q:Q,Rates!G$15:L$19,3,0)*(AS1567-Y1567-Z1567-AA1567)),4),ROUND(SUM(Rates!$K$8*AS1567),4)))</f>
        <v/>
      </c>
      <c r="AR1567" s="139" t="str">
        <f t="shared" si="789"/>
        <v/>
      </c>
      <c r="AS1567" s="125" t="str">
        <f t="shared" si="790"/>
        <v/>
      </c>
      <c r="AT1567" s="121" t="str">
        <f t="shared" si="791"/>
        <v/>
      </c>
      <c r="AU1567" s="138" t="str">
        <f>IF(AX1567="","",IF(R1567="Refreshment Beverage",ROUND((BA1567-Y1567-Z1567-AA1567)*VLOOKUP(VALUE(Q1567),Rates!G$15:L$19,3,0),4),ROUND(AW1567*(VLOOKUP(VALUE(Q1567),Rates!G:L,3,0)),4)))</f>
        <v/>
      </c>
      <c r="AV1567" s="126" t="str">
        <f t="shared" si="792"/>
        <v/>
      </c>
      <c r="AW1567" s="127" t="str">
        <f t="shared" si="793"/>
        <v/>
      </c>
      <c r="AX1567" s="123" t="str">
        <f t="shared" si="794"/>
        <v/>
      </c>
      <c r="AY1567" s="140" t="str">
        <f>IF(AX1567="","",IF(R1567="Refreshment Beverage",ROUND(SUM(AX1567*Rates!K$19),4),ROUND(SUM(AX1567*(Rates!J$8/100)),4)))</f>
        <v/>
      </c>
      <c r="AZ1567" s="124" t="str">
        <f t="shared" si="795"/>
        <v/>
      </c>
      <c r="BA1567" s="125" t="str">
        <f t="shared" si="796"/>
        <v/>
      </c>
      <c r="BB1567" s="115"/>
      <c r="BC1567" s="143"/>
      <c r="BD1567" s="100"/>
      <c r="BE1567" s="100"/>
      <c r="BF1567" s="100"/>
      <c r="BG1567" s="100"/>
    </row>
    <row r="1568" spans="1:59" ht="12.75" customHeight="1" x14ac:dyDescent="0.2">
      <c r="A1568" s="144"/>
      <c r="B1568" s="141"/>
      <c r="C1568" s="141"/>
      <c r="D1568" s="142"/>
      <c r="E1568" s="142"/>
      <c r="F1568" s="142"/>
      <c r="G1568" s="142"/>
      <c r="H1568" s="142"/>
      <c r="I1568" s="129"/>
      <c r="J1568" s="130"/>
      <c r="K1568" s="131" t="str">
        <f t="shared" si="767"/>
        <v/>
      </c>
      <c r="L1568" s="132" t="str">
        <f t="shared" si="768"/>
        <v/>
      </c>
      <c r="M1568" s="133" t="str">
        <f t="shared" si="769"/>
        <v/>
      </c>
      <c r="N1568" s="134" t="str">
        <f>IFERROR(IF(B:B="","",IF(R1568="Beer",SUM(LOOKUP(2,1/(Rates!$B$3:$B$5&lt;=W1568)/(Rates!$C$3:$C$5&gt;=W1568),Rates!$D$3:$D$5)*(X1568/100)*W1568),IF(R1568="Refreshment Beverage",SUM(LOOKUP(2,1/(Rates!$B$7:$B$11&lt;=W1568)/(Rates!$C$7:$C$11&gt;=W1568),Rates!$D$7:$D$11)*(X1568/100)*W1568)))),"")</f>
        <v/>
      </c>
      <c r="O1568" s="134" t="str">
        <f t="shared" si="770"/>
        <v/>
      </c>
      <c r="P1568" s="116"/>
      <c r="Q1568" s="117" t="str">
        <f t="shared" si="771"/>
        <v/>
      </c>
      <c r="R1568" s="128" t="str">
        <f t="shared" si="772"/>
        <v/>
      </c>
      <c r="S1568" s="135" t="str">
        <f>IF(B1568="","",IF(R1568="Refreshment Beverage",VLOOKUP(VALUE(Q1568),Rates!G$15:L$19,2,0),VLOOKUP(VALUE(Q1568),Rates!G$4:L$12,2,0)))</f>
        <v/>
      </c>
      <c r="T1568" s="135" t="str">
        <f t="shared" si="773"/>
        <v/>
      </c>
      <c r="U1568" s="118" t="str">
        <f t="shared" si="774"/>
        <v/>
      </c>
      <c r="V1568" s="135" t="str">
        <f t="shared" si="775"/>
        <v/>
      </c>
      <c r="W1568" s="135" t="str">
        <f t="shared" si="776"/>
        <v/>
      </c>
      <c r="X1568" s="119" t="str">
        <f t="shared" si="777"/>
        <v/>
      </c>
      <c r="Y1568" s="120" t="str">
        <f>IF(B:B="","",IF(R1568="Refreshment Beverage",VLOOKUP(Q1568,Rates!G$15:L$19,6,0)*W1568,VLOOKUP(Q1568,Rates!G$4:L$12,6,0)*W1568))</f>
        <v/>
      </c>
      <c r="Z1568" s="120" t="str">
        <f t="shared" si="778"/>
        <v/>
      </c>
      <c r="AA1568" s="120" t="str">
        <f t="shared" si="779"/>
        <v/>
      </c>
      <c r="AB1568" s="136" t="str">
        <f>IF(B:B="","",IF(R1568="Refreshment Beverage","",IF(AND(R1568="Beer",Q1568=0),SUM(LOOKUP(2,1/(Rates!$B$15:$B$18&lt;=W1568)/(Rates!$C$15:$C$18&gt;=W1568),Rates!$D$15:$D$18)*W1568),VLOOKUP(VALUE(Q:Q),Rates!A:B,2,0)*W1568)))</f>
        <v/>
      </c>
      <c r="AC1568" s="136" t="str">
        <f>IF(B:B="","",IF(R1568="Refreshment Beverage","",IF(AND(R1568="Beer",Q1568=0),SUM(LOOKUP(2,1/(Rates!$B$15:$B$18&lt;=W1568)/(Rates!$C$15:$C$18&gt;=W1568),Rates!$E$15:$E$18)*W1568),VLOOKUP(VALUE(Q:Q),Rates!A:C,3,0)*W1568)))</f>
        <v/>
      </c>
      <c r="AD1568" s="137" t="str">
        <f>IFERROR(IF(B:B="","",IF(R1568="Beer","",IF(VALUE(Q1568)=0,VLOOKUP(VLOOKUP(B:B,#REF!,16,0),Rates!A:E,2,0),VLOOKUP(VALUE(Q1568),Rates!A$31:B$34,2,0)*W1568))),0)</f>
        <v/>
      </c>
      <c r="AE1568" s="121" t="str">
        <f t="shared" si="780"/>
        <v/>
      </c>
      <c r="AF1568" s="138" t="str">
        <f t="shared" si="781"/>
        <v/>
      </c>
      <c r="AG1568" s="122" t="str">
        <f t="shared" si="782"/>
        <v/>
      </c>
      <c r="AH1568" s="123" t="str">
        <f t="shared" si="783"/>
        <v/>
      </c>
      <c r="AI1568" s="139" t="str">
        <f>IF(AE:AE="","",IF(R1568="Refreshment Beverage",AK1568*(Rates!J$19/100),ROUND(SUM(AH1568*(Rates!$J$8/100)),4)))</f>
        <v/>
      </c>
      <c r="AJ1568" s="124" t="str">
        <f t="shared" si="784"/>
        <v/>
      </c>
      <c r="AK1568" s="125" t="str">
        <f t="shared" si="785"/>
        <v/>
      </c>
      <c r="AL1568" s="121" t="str">
        <f t="shared" si="786"/>
        <v/>
      </c>
      <c r="AM1568" s="138" t="str">
        <f>IF(AS1568="","",IF(R1568="Refreshment Beverage",ROUND(AS1568*Rates!K$19,4),ROUND(AO1568*(VLOOKUP(VALUE(Q1568),Rates!G$4:L$12,3,0)),4)))</f>
        <v/>
      </c>
      <c r="AN1568" s="126" t="str">
        <f>IF(AS1568="","",IF(R1568="Refreshment Beverage",AS1568*(Rates!J$19/100),MAX(AM1568,AB1568)))</f>
        <v/>
      </c>
      <c r="AO1568" s="127" t="str">
        <f t="shared" si="787"/>
        <v/>
      </c>
      <c r="AP1568" s="127" t="str">
        <f t="shared" si="788"/>
        <v/>
      </c>
      <c r="AQ1568" s="140" t="str">
        <f>IF(AS1568="","",IF(R1568="Refreshment Beverage",ROUND(SUM(VLOOKUP(Q:Q,Rates!G$15:L$19,3,0)*(AS1568-Y1568-Z1568-AA1568)),4),ROUND(SUM(Rates!$K$8*AS1568),4)))</f>
        <v/>
      </c>
      <c r="AR1568" s="139" t="str">
        <f t="shared" si="789"/>
        <v/>
      </c>
      <c r="AS1568" s="125" t="str">
        <f t="shared" si="790"/>
        <v/>
      </c>
      <c r="AT1568" s="121" t="str">
        <f t="shared" si="791"/>
        <v/>
      </c>
      <c r="AU1568" s="138" t="str">
        <f>IF(AX1568="","",IF(R1568="Refreshment Beverage",ROUND((BA1568-Y1568-Z1568-AA1568)*VLOOKUP(VALUE(Q1568),Rates!G$15:L$19,3,0),4),ROUND(AW1568*(VLOOKUP(VALUE(Q1568),Rates!G:L,3,0)),4)))</f>
        <v/>
      </c>
      <c r="AV1568" s="126" t="str">
        <f t="shared" si="792"/>
        <v/>
      </c>
      <c r="AW1568" s="127" t="str">
        <f t="shared" si="793"/>
        <v/>
      </c>
      <c r="AX1568" s="123" t="str">
        <f t="shared" si="794"/>
        <v/>
      </c>
      <c r="AY1568" s="140" t="str">
        <f>IF(AX1568="","",IF(R1568="Refreshment Beverage",ROUND(SUM(AX1568*Rates!K$19),4),ROUND(SUM(AX1568*(Rates!J$8/100)),4)))</f>
        <v/>
      </c>
      <c r="AZ1568" s="124" t="str">
        <f t="shared" si="795"/>
        <v/>
      </c>
      <c r="BA1568" s="125" t="str">
        <f t="shared" si="796"/>
        <v/>
      </c>
      <c r="BB1568" s="115"/>
      <c r="BC1568" s="143"/>
      <c r="BD1568" s="100"/>
      <c r="BE1568" s="100"/>
      <c r="BF1568" s="100"/>
      <c r="BG1568" s="100"/>
    </row>
    <row r="1569" spans="1:59" ht="12.75" customHeight="1" x14ac:dyDescent="0.2">
      <c r="A1569" s="144"/>
      <c r="B1569" s="141"/>
      <c r="C1569" s="141"/>
      <c r="D1569" s="142"/>
      <c r="E1569" s="142"/>
      <c r="F1569" s="142"/>
      <c r="G1569" s="142"/>
      <c r="H1569" s="142"/>
      <c r="I1569" s="129"/>
      <c r="J1569" s="130"/>
      <c r="K1569" s="131" t="str">
        <f t="shared" si="767"/>
        <v/>
      </c>
      <c r="L1569" s="132" t="str">
        <f t="shared" si="768"/>
        <v/>
      </c>
      <c r="M1569" s="133" t="str">
        <f t="shared" si="769"/>
        <v/>
      </c>
      <c r="N1569" s="134" t="str">
        <f>IFERROR(IF(B:B="","",IF(R1569="Beer",SUM(LOOKUP(2,1/(Rates!$B$3:$B$5&lt;=W1569)/(Rates!$C$3:$C$5&gt;=W1569),Rates!$D$3:$D$5)*(X1569/100)*W1569),IF(R1569="Refreshment Beverage",SUM(LOOKUP(2,1/(Rates!$B$7:$B$11&lt;=W1569)/(Rates!$C$7:$C$11&gt;=W1569),Rates!$D$7:$D$11)*(X1569/100)*W1569)))),"")</f>
        <v/>
      </c>
      <c r="O1569" s="134" t="str">
        <f t="shared" si="770"/>
        <v/>
      </c>
      <c r="P1569" s="116"/>
      <c r="Q1569" s="117" t="str">
        <f t="shared" si="771"/>
        <v/>
      </c>
      <c r="R1569" s="128" t="str">
        <f t="shared" si="772"/>
        <v/>
      </c>
      <c r="S1569" s="135" t="str">
        <f>IF(B1569="","",IF(R1569="Refreshment Beverage",VLOOKUP(VALUE(Q1569),Rates!G$15:L$19,2,0),VLOOKUP(VALUE(Q1569),Rates!G$4:L$12,2,0)))</f>
        <v/>
      </c>
      <c r="T1569" s="135" t="str">
        <f t="shared" si="773"/>
        <v/>
      </c>
      <c r="U1569" s="118" t="str">
        <f t="shared" si="774"/>
        <v/>
      </c>
      <c r="V1569" s="135" t="str">
        <f t="shared" si="775"/>
        <v/>
      </c>
      <c r="W1569" s="135" t="str">
        <f t="shared" si="776"/>
        <v/>
      </c>
      <c r="X1569" s="119" t="str">
        <f t="shared" si="777"/>
        <v/>
      </c>
      <c r="Y1569" s="120" t="str">
        <f>IF(B:B="","",IF(R1569="Refreshment Beverage",VLOOKUP(Q1569,Rates!G$15:L$19,6,0)*W1569,VLOOKUP(Q1569,Rates!G$4:L$12,6,0)*W1569))</f>
        <v/>
      </c>
      <c r="Z1569" s="120" t="str">
        <f t="shared" si="778"/>
        <v/>
      </c>
      <c r="AA1569" s="120" t="str">
        <f t="shared" si="779"/>
        <v/>
      </c>
      <c r="AB1569" s="136" t="str">
        <f>IF(B:B="","",IF(R1569="Refreshment Beverage","",IF(AND(R1569="Beer",Q1569=0),SUM(LOOKUP(2,1/(Rates!$B$15:$B$18&lt;=W1569)/(Rates!$C$15:$C$18&gt;=W1569),Rates!$D$15:$D$18)*W1569),VLOOKUP(VALUE(Q:Q),Rates!A:B,2,0)*W1569)))</f>
        <v/>
      </c>
      <c r="AC1569" s="136" t="str">
        <f>IF(B:B="","",IF(R1569="Refreshment Beverage","",IF(AND(R1569="Beer",Q1569=0),SUM(LOOKUP(2,1/(Rates!$B$15:$B$18&lt;=W1569)/(Rates!$C$15:$C$18&gt;=W1569),Rates!$E$15:$E$18)*W1569),VLOOKUP(VALUE(Q:Q),Rates!A:C,3,0)*W1569)))</f>
        <v/>
      </c>
      <c r="AD1569" s="137" t="str">
        <f>IFERROR(IF(B:B="","",IF(R1569="Beer","",IF(VALUE(Q1569)=0,VLOOKUP(VLOOKUP(B:B,#REF!,16,0),Rates!A:E,2,0),VLOOKUP(VALUE(Q1569),Rates!A$31:B$34,2,0)*W1569))),0)</f>
        <v/>
      </c>
      <c r="AE1569" s="121" t="str">
        <f t="shared" si="780"/>
        <v/>
      </c>
      <c r="AF1569" s="138" t="str">
        <f t="shared" si="781"/>
        <v/>
      </c>
      <c r="AG1569" s="122" t="str">
        <f t="shared" si="782"/>
        <v/>
      </c>
      <c r="AH1569" s="123" t="str">
        <f t="shared" si="783"/>
        <v/>
      </c>
      <c r="AI1569" s="139" t="str">
        <f>IF(AE:AE="","",IF(R1569="Refreshment Beverage",AK1569*(Rates!J$19/100),ROUND(SUM(AH1569*(Rates!$J$8/100)),4)))</f>
        <v/>
      </c>
      <c r="AJ1569" s="124" t="str">
        <f t="shared" si="784"/>
        <v/>
      </c>
      <c r="AK1569" s="125" t="str">
        <f t="shared" si="785"/>
        <v/>
      </c>
      <c r="AL1569" s="121" t="str">
        <f t="shared" si="786"/>
        <v/>
      </c>
      <c r="AM1569" s="138" t="str">
        <f>IF(AS1569="","",IF(R1569="Refreshment Beverage",ROUND(AS1569*Rates!K$19,4),ROUND(AO1569*(VLOOKUP(VALUE(Q1569),Rates!G$4:L$12,3,0)),4)))</f>
        <v/>
      </c>
      <c r="AN1569" s="126" t="str">
        <f>IF(AS1569="","",IF(R1569="Refreshment Beverage",AS1569*(Rates!J$19/100),MAX(AM1569,AB1569)))</f>
        <v/>
      </c>
      <c r="AO1569" s="127" t="str">
        <f t="shared" si="787"/>
        <v/>
      </c>
      <c r="AP1569" s="127" t="str">
        <f t="shared" si="788"/>
        <v/>
      </c>
      <c r="AQ1569" s="140" t="str">
        <f>IF(AS1569="","",IF(R1569="Refreshment Beverage",ROUND(SUM(VLOOKUP(Q:Q,Rates!G$15:L$19,3,0)*(AS1569-Y1569-Z1569-AA1569)),4),ROUND(SUM(Rates!$K$8*AS1569),4)))</f>
        <v/>
      </c>
      <c r="AR1569" s="139" t="str">
        <f t="shared" si="789"/>
        <v/>
      </c>
      <c r="AS1569" s="125" t="str">
        <f t="shared" si="790"/>
        <v/>
      </c>
      <c r="AT1569" s="121" t="str">
        <f t="shared" si="791"/>
        <v/>
      </c>
      <c r="AU1569" s="138" t="str">
        <f>IF(AX1569="","",IF(R1569="Refreshment Beverage",ROUND((BA1569-Y1569-Z1569-AA1569)*VLOOKUP(VALUE(Q1569),Rates!G$15:L$19,3,0),4),ROUND(AW1569*(VLOOKUP(VALUE(Q1569),Rates!G:L,3,0)),4)))</f>
        <v/>
      </c>
      <c r="AV1569" s="126" t="str">
        <f t="shared" si="792"/>
        <v/>
      </c>
      <c r="AW1569" s="127" t="str">
        <f t="shared" si="793"/>
        <v/>
      </c>
      <c r="AX1569" s="123" t="str">
        <f t="shared" si="794"/>
        <v/>
      </c>
      <c r="AY1569" s="140" t="str">
        <f>IF(AX1569="","",IF(R1569="Refreshment Beverage",ROUND(SUM(AX1569*Rates!K$19),4),ROUND(SUM(AX1569*(Rates!J$8/100)),4)))</f>
        <v/>
      </c>
      <c r="AZ1569" s="124" t="str">
        <f t="shared" si="795"/>
        <v/>
      </c>
      <c r="BA1569" s="125" t="str">
        <f t="shared" si="796"/>
        <v/>
      </c>
      <c r="BB1569" s="115"/>
      <c r="BC1569" s="143"/>
      <c r="BD1569" s="100"/>
      <c r="BE1569" s="100"/>
      <c r="BF1569" s="100"/>
      <c r="BG1569" s="100"/>
    </row>
    <row r="1570" spans="1:59" ht="12.75" customHeight="1" x14ac:dyDescent="0.2">
      <c r="A1570" s="144"/>
      <c r="B1570" s="141"/>
      <c r="C1570" s="141"/>
      <c r="D1570" s="142"/>
      <c r="E1570" s="142"/>
      <c r="F1570" s="142"/>
      <c r="G1570" s="142"/>
      <c r="H1570" s="142"/>
      <c r="I1570" s="129"/>
      <c r="J1570" s="130"/>
      <c r="K1570" s="131" t="str">
        <f t="shared" si="767"/>
        <v/>
      </c>
      <c r="L1570" s="132" t="str">
        <f t="shared" si="768"/>
        <v/>
      </c>
      <c r="M1570" s="133" t="str">
        <f t="shared" si="769"/>
        <v/>
      </c>
      <c r="N1570" s="134" t="str">
        <f>IFERROR(IF(B:B="","",IF(R1570="Beer",SUM(LOOKUP(2,1/(Rates!$B$3:$B$5&lt;=W1570)/(Rates!$C$3:$C$5&gt;=W1570),Rates!$D$3:$D$5)*(X1570/100)*W1570),IF(R1570="Refreshment Beverage",SUM(LOOKUP(2,1/(Rates!$B$7:$B$11&lt;=W1570)/(Rates!$C$7:$C$11&gt;=W1570),Rates!$D$7:$D$11)*(X1570/100)*W1570)))),"")</f>
        <v/>
      </c>
      <c r="O1570" s="134" t="str">
        <f t="shared" si="770"/>
        <v/>
      </c>
      <c r="P1570" s="116"/>
      <c r="Q1570" s="117" t="str">
        <f t="shared" si="771"/>
        <v/>
      </c>
      <c r="R1570" s="128" t="str">
        <f t="shared" si="772"/>
        <v/>
      </c>
      <c r="S1570" s="135" t="str">
        <f>IF(B1570="","",IF(R1570="Refreshment Beverage",VLOOKUP(VALUE(Q1570),Rates!G$15:L$19,2,0),VLOOKUP(VALUE(Q1570),Rates!G$4:L$12,2,0)))</f>
        <v/>
      </c>
      <c r="T1570" s="135" t="str">
        <f t="shared" si="773"/>
        <v/>
      </c>
      <c r="U1570" s="118" t="str">
        <f t="shared" si="774"/>
        <v/>
      </c>
      <c r="V1570" s="135" t="str">
        <f t="shared" si="775"/>
        <v/>
      </c>
      <c r="W1570" s="135" t="str">
        <f t="shared" si="776"/>
        <v/>
      </c>
      <c r="X1570" s="119" t="str">
        <f t="shared" si="777"/>
        <v/>
      </c>
      <c r="Y1570" s="120" t="str">
        <f>IF(B:B="","",IF(R1570="Refreshment Beverage",VLOOKUP(Q1570,Rates!G$15:L$19,6,0)*W1570,VLOOKUP(Q1570,Rates!G$4:L$12,6,0)*W1570))</f>
        <v/>
      </c>
      <c r="Z1570" s="120" t="str">
        <f t="shared" si="778"/>
        <v/>
      </c>
      <c r="AA1570" s="120" t="str">
        <f t="shared" si="779"/>
        <v/>
      </c>
      <c r="AB1570" s="136" t="str">
        <f>IF(B:B="","",IF(R1570="Refreshment Beverage","",IF(AND(R1570="Beer",Q1570=0),SUM(LOOKUP(2,1/(Rates!$B$15:$B$18&lt;=W1570)/(Rates!$C$15:$C$18&gt;=W1570),Rates!$D$15:$D$18)*W1570),VLOOKUP(VALUE(Q:Q),Rates!A:B,2,0)*W1570)))</f>
        <v/>
      </c>
      <c r="AC1570" s="136" t="str">
        <f>IF(B:B="","",IF(R1570="Refreshment Beverage","",IF(AND(R1570="Beer",Q1570=0),SUM(LOOKUP(2,1/(Rates!$B$15:$B$18&lt;=W1570)/(Rates!$C$15:$C$18&gt;=W1570),Rates!$E$15:$E$18)*W1570),VLOOKUP(VALUE(Q:Q),Rates!A:C,3,0)*W1570)))</f>
        <v/>
      </c>
      <c r="AD1570" s="137" t="str">
        <f>IFERROR(IF(B:B="","",IF(R1570="Beer","",IF(VALUE(Q1570)=0,VLOOKUP(VLOOKUP(B:B,#REF!,16,0),Rates!A:E,2,0),VLOOKUP(VALUE(Q1570),Rates!A$31:B$34,2,0)*W1570))),0)</f>
        <v/>
      </c>
      <c r="AE1570" s="121" t="str">
        <f t="shared" si="780"/>
        <v/>
      </c>
      <c r="AF1570" s="138" t="str">
        <f t="shared" si="781"/>
        <v/>
      </c>
      <c r="AG1570" s="122" t="str">
        <f t="shared" si="782"/>
        <v/>
      </c>
      <c r="AH1570" s="123" t="str">
        <f t="shared" si="783"/>
        <v/>
      </c>
      <c r="AI1570" s="139" t="str">
        <f>IF(AE:AE="","",IF(R1570="Refreshment Beverage",AK1570*(Rates!J$19/100),ROUND(SUM(AH1570*(Rates!$J$8/100)),4)))</f>
        <v/>
      </c>
      <c r="AJ1570" s="124" t="str">
        <f t="shared" si="784"/>
        <v/>
      </c>
      <c r="AK1570" s="125" t="str">
        <f t="shared" si="785"/>
        <v/>
      </c>
      <c r="AL1570" s="121" t="str">
        <f t="shared" si="786"/>
        <v/>
      </c>
      <c r="AM1570" s="138" t="str">
        <f>IF(AS1570="","",IF(R1570="Refreshment Beverage",ROUND(AS1570*Rates!K$19,4),ROUND(AO1570*(VLOOKUP(VALUE(Q1570),Rates!G$4:L$12,3,0)),4)))</f>
        <v/>
      </c>
      <c r="AN1570" s="126" t="str">
        <f>IF(AS1570="","",IF(R1570="Refreshment Beverage",AS1570*(Rates!J$19/100),MAX(AM1570,AB1570)))</f>
        <v/>
      </c>
      <c r="AO1570" s="127" t="str">
        <f t="shared" si="787"/>
        <v/>
      </c>
      <c r="AP1570" s="127" t="str">
        <f t="shared" si="788"/>
        <v/>
      </c>
      <c r="AQ1570" s="140" t="str">
        <f>IF(AS1570="","",IF(R1570="Refreshment Beverage",ROUND(SUM(VLOOKUP(Q:Q,Rates!G$15:L$19,3,0)*(AS1570-Y1570-Z1570-AA1570)),4),ROUND(SUM(Rates!$K$8*AS1570),4)))</f>
        <v/>
      </c>
      <c r="AR1570" s="139" t="str">
        <f t="shared" si="789"/>
        <v/>
      </c>
      <c r="AS1570" s="125" t="str">
        <f t="shared" si="790"/>
        <v/>
      </c>
      <c r="AT1570" s="121" t="str">
        <f t="shared" si="791"/>
        <v/>
      </c>
      <c r="AU1570" s="138" t="str">
        <f>IF(AX1570="","",IF(R1570="Refreshment Beverage",ROUND((BA1570-Y1570-Z1570-AA1570)*VLOOKUP(VALUE(Q1570),Rates!G$15:L$19,3,0),4),ROUND(AW1570*(VLOOKUP(VALUE(Q1570),Rates!G:L,3,0)),4)))</f>
        <v/>
      </c>
      <c r="AV1570" s="126" t="str">
        <f t="shared" si="792"/>
        <v/>
      </c>
      <c r="AW1570" s="127" t="str">
        <f t="shared" si="793"/>
        <v/>
      </c>
      <c r="AX1570" s="123" t="str">
        <f t="shared" si="794"/>
        <v/>
      </c>
      <c r="AY1570" s="140" t="str">
        <f>IF(AX1570="","",IF(R1570="Refreshment Beverage",ROUND(SUM(AX1570*Rates!K$19),4),ROUND(SUM(AX1570*(Rates!J$8/100)),4)))</f>
        <v/>
      </c>
      <c r="AZ1570" s="124" t="str">
        <f t="shared" si="795"/>
        <v/>
      </c>
      <c r="BA1570" s="125" t="str">
        <f t="shared" si="796"/>
        <v/>
      </c>
      <c r="BB1570" s="115"/>
      <c r="BC1570" s="143"/>
      <c r="BD1570" s="100"/>
      <c r="BE1570" s="100"/>
      <c r="BF1570" s="100"/>
      <c r="BG1570" s="100"/>
    </row>
    <row r="1571" spans="1:59" ht="12.75" customHeight="1" x14ac:dyDescent="0.2">
      <c r="A1571" s="144"/>
      <c r="B1571" s="141"/>
      <c r="C1571" s="141"/>
      <c r="D1571" s="142"/>
      <c r="E1571" s="142"/>
      <c r="F1571" s="142"/>
      <c r="G1571" s="142"/>
      <c r="H1571" s="142"/>
      <c r="I1571" s="129"/>
      <c r="J1571" s="130"/>
      <c r="K1571" s="131" t="str">
        <f t="shared" si="767"/>
        <v/>
      </c>
      <c r="L1571" s="132" t="str">
        <f t="shared" si="768"/>
        <v/>
      </c>
      <c r="M1571" s="133" t="str">
        <f t="shared" si="769"/>
        <v/>
      </c>
      <c r="N1571" s="134" t="str">
        <f>IFERROR(IF(B:B="","",IF(R1571="Beer",SUM(LOOKUP(2,1/(Rates!$B$3:$B$5&lt;=W1571)/(Rates!$C$3:$C$5&gt;=W1571),Rates!$D$3:$D$5)*(X1571/100)*W1571),IF(R1571="Refreshment Beverage",SUM(LOOKUP(2,1/(Rates!$B$7:$B$11&lt;=W1571)/(Rates!$C$7:$C$11&gt;=W1571),Rates!$D$7:$D$11)*(X1571/100)*W1571)))),"")</f>
        <v/>
      </c>
      <c r="O1571" s="134" t="str">
        <f t="shared" si="770"/>
        <v/>
      </c>
      <c r="P1571" s="116"/>
      <c r="Q1571" s="117" t="str">
        <f t="shared" si="771"/>
        <v/>
      </c>
      <c r="R1571" s="128" t="str">
        <f t="shared" si="772"/>
        <v/>
      </c>
      <c r="S1571" s="135" t="str">
        <f>IF(B1571="","",IF(R1571="Refreshment Beverage",VLOOKUP(VALUE(Q1571),Rates!G$15:L$19,2,0),VLOOKUP(VALUE(Q1571),Rates!G$4:L$12,2,0)))</f>
        <v/>
      </c>
      <c r="T1571" s="135" t="str">
        <f t="shared" si="773"/>
        <v/>
      </c>
      <c r="U1571" s="118" t="str">
        <f t="shared" si="774"/>
        <v/>
      </c>
      <c r="V1571" s="135" t="str">
        <f t="shared" si="775"/>
        <v/>
      </c>
      <c r="W1571" s="135" t="str">
        <f t="shared" si="776"/>
        <v/>
      </c>
      <c r="X1571" s="119" t="str">
        <f t="shared" si="777"/>
        <v/>
      </c>
      <c r="Y1571" s="120" t="str">
        <f>IF(B:B="","",IF(R1571="Refreshment Beverage",VLOOKUP(Q1571,Rates!G$15:L$19,6,0)*W1571,VLOOKUP(Q1571,Rates!G$4:L$12,6,0)*W1571))</f>
        <v/>
      </c>
      <c r="Z1571" s="120" t="str">
        <f t="shared" si="778"/>
        <v/>
      </c>
      <c r="AA1571" s="120" t="str">
        <f t="shared" si="779"/>
        <v/>
      </c>
      <c r="AB1571" s="136" t="str">
        <f>IF(B:B="","",IF(R1571="Refreshment Beverage","",IF(AND(R1571="Beer",Q1571=0),SUM(LOOKUP(2,1/(Rates!$B$15:$B$18&lt;=W1571)/(Rates!$C$15:$C$18&gt;=W1571),Rates!$D$15:$D$18)*W1571),VLOOKUP(VALUE(Q:Q),Rates!A:B,2,0)*W1571)))</f>
        <v/>
      </c>
      <c r="AC1571" s="136" t="str">
        <f>IF(B:B="","",IF(R1571="Refreshment Beverage","",IF(AND(R1571="Beer",Q1571=0),SUM(LOOKUP(2,1/(Rates!$B$15:$B$18&lt;=W1571)/(Rates!$C$15:$C$18&gt;=W1571),Rates!$E$15:$E$18)*W1571),VLOOKUP(VALUE(Q:Q),Rates!A:C,3,0)*W1571)))</f>
        <v/>
      </c>
      <c r="AD1571" s="137" t="str">
        <f>IFERROR(IF(B:B="","",IF(R1571="Beer","",IF(VALUE(Q1571)=0,VLOOKUP(VLOOKUP(B:B,#REF!,16,0),Rates!A:E,2,0),VLOOKUP(VALUE(Q1571),Rates!A$31:B$34,2,0)*W1571))),0)</f>
        <v/>
      </c>
      <c r="AE1571" s="121" t="str">
        <f t="shared" si="780"/>
        <v/>
      </c>
      <c r="AF1571" s="138" t="str">
        <f t="shared" si="781"/>
        <v/>
      </c>
      <c r="AG1571" s="122" t="str">
        <f t="shared" si="782"/>
        <v/>
      </c>
      <c r="AH1571" s="123" t="str">
        <f t="shared" si="783"/>
        <v/>
      </c>
      <c r="AI1571" s="139" t="str">
        <f>IF(AE:AE="","",IF(R1571="Refreshment Beverage",AK1571*(Rates!J$19/100),ROUND(SUM(AH1571*(Rates!$J$8/100)),4)))</f>
        <v/>
      </c>
      <c r="AJ1571" s="124" t="str">
        <f t="shared" si="784"/>
        <v/>
      </c>
      <c r="AK1571" s="125" t="str">
        <f t="shared" si="785"/>
        <v/>
      </c>
      <c r="AL1571" s="121" t="str">
        <f t="shared" si="786"/>
        <v/>
      </c>
      <c r="AM1571" s="138" t="str">
        <f>IF(AS1571="","",IF(R1571="Refreshment Beverage",ROUND(AS1571*Rates!K$19,4),ROUND(AO1571*(VLOOKUP(VALUE(Q1571),Rates!G$4:L$12,3,0)),4)))</f>
        <v/>
      </c>
      <c r="AN1571" s="126" t="str">
        <f>IF(AS1571="","",IF(R1571="Refreshment Beverage",AS1571*(Rates!J$19/100),MAX(AM1571,AB1571)))</f>
        <v/>
      </c>
      <c r="AO1571" s="127" t="str">
        <f t="shared" si="787"/>
        <v/>
      </c>
      <c r="AP1571" s="127" t="str">
        <f t="shared" si="788"/>
        <v/>
      </c>
      <c r="AQ1571" s="140" t="str">
        <f>IF(AS1571="","",IF(R1571="Refreshment Beverage",ROUND(SUM(VLOOKUP(Q:Q,Rates!G$15:L$19,3,0)*(AS1571-Y1571-Z1571-AA1571)),4),ROUND(SUM(Rates!$K$8*AS1571),4)))</f>
        <v/>
      </c>
      <c r="AR1571" s="139" t="str">
        <f t="shared" si="789"/>
        <v/>
      </c>
      <c r="AS1571" s="125" t="str">
        <f t="shared" si="790"/>
        <v/>
      </c>
      <c r="AT1571" s="121" t="str">
        <f t="shared" si="791"/>
        <v/>
      </c>
      <c r="AU1571" s="138" t="str">
        <f>IF(AX1571="","",IF(R1571="Refreshment Beverage",ROUND((BA1571-Y1571-Z1571-AA1571)*VLOOKUP(VALUE(Q1571),Rates!G$15:L$19,3,0),4),ROUND(AW1571*(VLOOKUP(VALUE(Q1571),Rates!G:L,3,0)),4)))</f>
        <v/>
      </c>
      <c r="AV1571" s="126" t="str">
        <f t="shared" si="792"/>
        <v/>
      </c>
      <c r="AW1571" s="127" t="str">
        <f t="shared" si="793"/>
        <v/>
      </c>
      <c r="AX1571" s="123" t="str">
        <f t="shared" si="794"/>
        <v/>
      </c>
      <c r="AY1571" s="140" t="str">
        <f>IF(AX1571="","",IF(R1571="Refreshment Beverage",ROUND(SUM(AX1571*Rates!K$19),4),ROUND(SUM(AX1571*(Rates!J$8/100)),4)))</f>
        <v/>
      </c>
      <c r="AZ1571" s="124" t="str">
        <f t="shared" si="795"/>
        <v/>
      </c>
      <c r="BA1571" s="125" t="str">
        <f t="shared" si="796"/>
        <v/>
      </c>
      <c r="BB1571" s="115"/>
      <c r="BC1571" s="143"/>
      <c r="BD1571" s="100"/>
      <c r="BE1571" s="100"/>
      <c r="BF1571" s="100"/>
      <c r="BG1571" s="100"/>
    </row>
    <row r="1572" spans="1:59" ht="12.75" customHeight="1" x14ac:dyDescent="0.2">
      <c r="A1572" s="144"/>
      <c r="B1572" s="141"/>
      <c r="C1572" s="141"/>
      <c r="D1572" s="142"/>
      <c r="E1572" s="142"/>
      <c r="F1572" s="142"/>
      <c r="G1572" s="142"/>
      <c r="H1572" s="142"/>
      <c r="I1572" s="129"/>
      <c r="J1572" s="130"/>
      <c r="K1572" s="131" t="str">
        <f t="shared" si="767"/>
        <v/>
      </c>
      <c r="L1572" s="132" t="str">
        <f t="shared" si="768"/>
        <v/>
      </c>
      <c r="M1572" s="133" t="str">
        <f t="shared" si="769"/>
        <v/>
      </c>
      <c r="N1572" s="134" t="str">
        <f>IFERROR(IF(B:B="","",IF(R1572="Beer",SUM(LOOKUP(2,1/(Rates!$B$3:$B$5&lt;=W1572)/(Rates!$C$3:$C$5&gt;=W1572),Rates!$D$3:$D$5)*(X1572/100)*W1572),IF(R1572="Refreshment Beverage",SUM(LOOKUP(2,1/(Rates!$B$7:$B$11&lt;=W1572)/(Rates!$C$7:$C$11&gt;=W1572),Rates!$D$7:$D$11)*(X1572/100)*W1572)))),"")</f>
        <v/>
      </c>
      <c r="O1572" s="134" t="str">
        <f t="shared" si="770"/>
        <v/>
      </c>
      <c r="P1572" s="116"/>
      <c r="Q1572" s="117" t="str">
        <f t="shared" si="771"/>
        <v/>
      </c>
      <c r="R1572" s="128" t="str">
        <f t="shared" si="772"/>
        <v/>
      </c>
      <c r="S1572" s="135" t="str">
        <f>IF(B1572="","",IF(R1572="Refreshment Beverage",VLOOKUP(VALUE(Q1572),Rates!G$15:L$19,2,0),VLOOKUP(VALUE(Q1572),Rates!G$4:L$12,2,0)))</f>
        <v/>
      </c>
      <c r="T1572" s="135" t="str">
        <f t="shared" si="773"/>
        <v/>
      </c>
      <c r="U1572" s="118" t="str">
        <f t="shared" si="774"/>
        <v/>
      </c>
      <c r="V1572" s="135" t="str">
        <f t="shared" si="775"/>
        <v/>
      </c>
      <c r="W1572" s="135" t="str">
        <f t="shared" si="776"/>
        <v/>
      </c>
      <c r="X1572" s="119" t="str">
        <f t="shared" si="777"/>
        <v/>
      </c>
      <c r="Y1572" s="120" t="str">
        <f>IF(B:B="","",IF(R1572="Refreshment Beverage",VLOOKUP(Q1572,Rates!G$15:L$19,6,0)*W1572,VLOOKUP(Q1572,Rates!G$4:L$12,6,0)*W1572))</f>
        <v/>
      </c>
      <c r="Z1572" s="120" t="str">
        <f t="shared" si="778"/>
        <v/>
      </c>
      <c r="AA1572" s="120" t="str">
        <f t="shared" si="779"/>
        <v/>
      </c>
      <c r="AB1572" s="136" t="str">
        <f>IF(B:B="","",IF(R1572="Refreshment Beverage","",IF(AND(R1572="Beer",Q1572=0),SUM(LOOKUP(2,1/(Rates!$B$15:$B$18&lt;=W1572)/(Rates!$C$15:$C$18&gt;=W1572),Rates!$D$15:$D$18)*W1572),VLOOKUP(VALUE(Q:Q),Rates!A:B,2,0)*W1572)))</f>
        <v/>
      </c>
      <c r="AC1572" s="136" t="str">
        <f>IF(B:B="","",IF(R1572="Refreshment Beverage","",IF(AND(R1572="Beer",Q1572=0),SUM(LOOKUP(2,1/(Rates!$B$15:$B$18&lt;=W1572)/(Rates!$C$15:$C$18&gt;=W1572),Rates!$E$15:$E$18)*W1572),VLOOKUP(VALUE(Q:Q),Rates!A:C,3,0)*W1572)))</f>
        <v/>
      </c>
      <c r="AD1572" s="137" t="str">
        <f>IFERROR(IF(B:B="","",IF(R1572="Beer","",IF(VALUE(Q1572)=0,VLOOKUP(VLOOKUP(B:B,#REF!,16,0),Rates!A:E,2,0),VLOOKUP(VALUE(Q1572),Rates!A$31:B$34,2,0)*W1572))),0)</f>
        <v/>
      </c>
      <c r="AE1572" s="121" t="str">
        <f t="shared" si="780"/>
        <v/>
      </c>
      <c r="AF1572" s="138" t="str">
        <f t="shared" si="781"/>
        <v/>
      </c>
      <c r="AG1572" s="122" t="str">
        <f t="shared" si="782"/>
        <v/>
      </c>
      <c r="AH1572" s="123" t="str">
        <f t="shared" si="783"/>
        <v/>
      </c>
      <c r="AI1572" s="139" t="str">
        <f>IF(AE:AE="","",IF(R1572="Refreshment Beverage",AK1572*(Rates!J$19/100),ROUND(SUM(AH1572*(Rates!$J$8/100)),4)))</f>
        <v/>
      </c>
      <c r="AJ1572" s="124" t="str">
        <f t="shared" si="784"/>
        <v/>
      </c>
      <c r="AK1572" s="125" t="str">
        <f t="shared" si="785"/>
        <v/>
      </c>
      <c r="AL1572" s="121" t="str">
        <f t="shared" si="786"/>
        <v/>
      </c>
      <c r="AM1572" s="138" t="str">
        <f>IF(AS1572="","",IF(R1572="Refreshment Beverage",ROUND(AS1572*Rates!K$19,4),ROUND(AO1572*(VLOOKUP(VALUE(Q1572),Rates!G$4:L$12,3,0)),4)))</f>
        <v/>
      </c>
      <c r="AN1572" s="126" t="str">
        <f>IF(AS1572="","",IF(R1572="Refreshment Beverage",AS1572*(Rates!J$19/100),MAX(AM1572,AB1572)))</f>
        <v/>
      </c>
      <c r="AO1572" s="127" t="str">
        <f t="shared" si="787"/>
        <v/>
      </c>
      <c r="AP1572" s="127" t="str">
        <f t="shared" si="788"/>
        <v/>
      </c>
      <c r="AQ1572" s="140" t="str">
        <f>IF(AS1572="","",IF(R1572="Refreshment Beverage",ROUND(SUM(VLOOKUP(Q:Q,Rates!G$15:L$19,3,0)*(AS1572-Y1572-Z1572-AA1572)),4),ROUND(SUM(Rates!$K$8*AS1572),4)))</f>
        <v/>
      </c>
      <c r="AR1572" s="139" t="str">
        <f t="shared" si="789"/>
        <v/>
      </c>
      <c r="AS1572" s="125" t="str">
        <f t="shared" si="790"/>
        <v/>
      </c>
      <c r="AT1572" s="121" t="str">
        <f t="shared" si="791"/>
        <v/>
      </c>
      <c r="AU1572" s="138" t="str">
        <f>IF(AX1572="","",IF(R1572="Refreshment Beverage",ROUND((BA1572-Y1572-Z1572-AA1572)*VLOOKUP(VALUE(Q1572),Rates!G$15:L$19,3,0),4),ROUND(AW1572*(VLOOKUP(VALUE(Q1572),Rates!G:L,3,0)),4)))</f>
        <v/>
      </c>
      <c r="AV1572" s="126" t="str">
        <f t="shared" si="792"/>
        <v/>
      </c>
      <c r="AW1572" s="127" t="str">
        <f t="shared" si="793"/>
        <v/>
      </c>
      <c r="AX1572" s="123" t="str">
        <f t="shared" si="794"/>
        <v/>
      </c>
      <c r="AY1572" s="140" t="str">
        <f>IF(AX1572="","",IF(R1572="Refreshment Beverage",ROUND(SUM(AX1572*Rates!K$19),4),ROUND(SUM(AX1572*(Rates!J$8/100)),4)))</f>
        <v/>
      </c>
      <c r="AZ1572" s="124" t="str">
        <f t="shared" si="795"/>
        <v/>
      </c>
      <c r="BA1572" s="125" t="str">
        <f t="shared" si="796"/>
        <v/>
      </c>
      <c r="BB1572" s="115"/>
      <c r="BC1572" s="143"/>
      <c r="BD1572" s="100"/>
      <c r="BE1572" s="100"/>
      <c r="BF1572" s="100"/>
      <c r="BG1572" s="100"/>
    </row>
    <row r="1573" spans="1:59" ht="12.75" customHeight="1" x14ac:dyDescent="0.2">
      <c r="A1573" s="144"/>
      <c r="B1573" s="141"/>
      <c r="C1573" s="141"/>
      <c r="D1573" s="142"/>
      <c r="E1573" s="142"/>
      <c r="F1573" s="142"/>
      <c r="G1573" s="142"/>
      <c r="H1573" s="142"/>
      <c r="I1573" s="129"/>
      <c r="J1573" s="130"/>
      <c r="K1573" s="131" t="str">
        <f t="shared" si="767"/>
        <v/>
      </c>
      <c r="L1573" s="132" t="str">
        <f t="shared" si="768"/>
        <v/>
      </c>
      <c r="M1573" s="133" t="str">
        <f t="shared" si="769"/>
        <v/>
      </c>
      <c r="N1573" s="134" t="str">
        <f>IFERROR(IF(B:B="","",IF(R1573="Beer",SUM(LOOKUP(2,1/(Rates!$B$3:$B$5&lt;=W1573)/(Rates!$C$3:$C$5&gt;=W1573),Rates!$D$3:$D$5)*(X1573/100)*W1573),IF(R1573="Refreshment Beverage",SUM(LOOKUP(2,1/(Rates!$B$7:$B$11&lt;=W1573)/(Rates!$C$7:$C$11&gt;=W1573),Rates!$D$7:$D$11)*(X1573/100)*W1573)))),"")</f>
        <v/>
      </c>
      <c r="O1573" s="134" t="str">
        <f t="shared" si="770"/>
        <v/>
      </c>
      <c r="P1573" s="116"/>
      <c r="Q1573" s="117" t="str">
        <f t="shared" si="771"/>
        <v/>
      </c>
      <c r="R1573" s="128" t="str">
        <f t="shared" si="772"/>
        <v/>
      </c>
      <c r="S1573" s="135" t="str">
        <f>IF(B1573="","",IF(R1573="Refreshment Beverage",VLOOKUP(VALUE(Q1573),Rates!G$15:L$19,2,0),VLOOKUP(VALUE(Q1573),Rates!G$4:L$12,2,0)))</f>
        <v/>
      </c>
      <c r="T1573" s="135" t="str">
        <f t="shared" si="773"/>
        <v/>
      </c>
      <c r="U1573" s="118" t="str">
        <f t="shared" si="774"/>
        <v/>
      </c>
      <c r="V1573" s="135" t="str">
        <f t="shared" si="775"/>
        <v/>
      </c>
      <c r="W1573" s="135" t="str">
        <f t="shared" si="776"/>
        <v/>
      </c>
      <c r="X1573" s="119" t="str">
        <f t="shared" si="777"/>
        <v/>
      </c>
      <c r="Y1573" s="120" t="str">
        <f>IF(B:B="","",IF(R1573="Refreshment Beverage",VLOOKUP(Q1573,Rates!G$15:L$19,6,0)*W1573,VLOOKUP(Q1573,Rates!G$4:L$12,6,0)*W1573))</f>
        <v/>
      </c>
      <c r="Z1573" s="120" t="str">
        <f t="shared" si="778"/>
        <v/>
      </c>
      <c r="AA1573" s="120" t="str">
        <f t="shared" si="779"/>
        <v/>
      </c>
      <c r="AB1573" s="136" t="str">
        <f>IF(B:B="","",IF(R1573="Refreshment Beverage","",IF(AND(R1573="Beer",Q1573=0),SUM(LOOKUP(2,1/(Rates!$B$15:$B$18&lt;=W1573)/(Rates!$C$15:$C$18&gt;=W1573),Rates!$D$15:$D$18)*W1573),VLOOKUP(VALUE(Q:Q),Rates!A:B,2,0)*W1573)))</f>
        <v/>
      </c>
      <c r="AC1573" s="136" t="str">
        <f>IF(B:B="","",IF(R1573="Refreshment Beverage","",IF(AND(R1573="Beer",Q1573=0),SUM(LOOKUP(2,1/(Rates!$B$15:$B$18&lt;=W1573)/(Rates!$C$15:$C$18&gt;=W1573),Rates!$E$15:$E$18)*W1573),VLOOKUP(VALUE(Q:Q),Rates!A:C,3,0)*W1573)))</f>
        <v/>
      </c>
      <c r="AD1573" s="137" t="str">
        <f>IFERROR(IF(B:B="","",IF(R1573="Beer","",IF(VALUE(Q1573)=0,VLOOKUP(VLOOKUP(B:B,#REF!,16,0),Rates!A:E,2,0),VLOOKUP(VALUE(Q1573),Rates!A$31:B$34,2,0)*W1573))),0)</f>
        <v/>
      </c>
      <c r="AE1573" s="121" t="str">
        <f t="shared" si="780"/>
        <v/>
      </c>
      <c r="AF1573" s="138" t="str">
        <f t="shared" si="781"/>
        <v/>
      </c>
      <c r="AG1573" s="122" t="str">
        <f t="shared" si="782"/>
        <v/>
      </c>
      <c r="AH1573" s="123" t="str">
        <f t="shared" si="783"/>
        <v/>
      </c>
      <c r="AI1573" s="139" t="str">
        <f>IF(AE:AE="","",IF(R1573="Refreshment Beverage",AK1573*(Rates!J$19/100),ROUND(SUM(AH1573*(Rates!$J$8/100)),4)))</f>
        <v/>
      </c>
      <c r="AJ1573" s="124" t="str">
        <f t="shared" si="784"/>
        <v/>
      </c>
      <c r="AK1573" s="125" t="str">
        <f t="shared" si="785"/>
        <v/>
      </c>
      <c r="AL1573" s="121" t="str">
        <f t="shared" si="786"/>
        <v/>
      </c>
      <c r="AM1573" s="138" t="str">
        <f>IF(AS1573="","",IF(R1573="Refreshment Beverage",ROUND(AS1573*Rates!K$19,4),ROUND(AO1573*(VLOOKUP(VALUE(Q1573),Rates!G$4:L$12,3,0)),4)))</f>
        <v/>
      </c>
      <c r="AN1573" s="126" t="str">
        <f>IF(AS1573="","",IF(R1573="Refreshment Beverage",AS1573*(Rates!J$19/100),MAX(AM1573,AB1573)))</f>
        <v/>
      </c>
      <c r="AO1573" s="127" t="str">
        <f t="shared" si="787"/>
        <v/>
      </c>
      <c r="AP1573" s="127" t="str">
        <f t="shared" si="788"/>
        <v/>
      </c>
      <c r="AQ1573" s="140" t="str">
        <f>IF(AS1573="","",IF(R1573="Refreshment Beverage",ROUND(SUM(VLOOKUP(Q:Q,Rates!G$15:L$19,3,0)*(AS1573-Y1573-Z1573-AA1573)),4),ROUND(SUM(Rates!$K$8*AS1573),4)))</f>
        <v/>
      </c>
      <c r="AR1573" s="139" t="str">
        <f t="shared" si="789"/>
        <v/>
      </c>
      <c r="AS1573" s="125" t="str">
        <f t="shared" si="790"/>
        <v/>
      </c>
      <c r="AT1573" s="121" t="str">
        <f t="shared" si="791"/>
        <v/>
      </c>
      <c r="AU1573" s="138" t="str">
        <f>IF(AX1573="","",IF(R1573="Refreshment Beverage",ROUND((BA1573-Y1573-Z1573-AA1573)*VLOOKUP(VALUE(Q1573),Rates!G$15:L$19,3,0),4),ROUND(AW1573*(VLOOKUP(VALUE(Q1573),Rates!G:L,3,0)),4)))</f>
        <v/>
      </c>
      <c r="AV1573" s="126" t="str">
        <f t="shared" si="792"/>
        <v/>
      </c>
      <c r="AW1573" s="127" t="str">
        <f t="shared" si="793"/>
        <v/>
      </c>
      <c r="AX1573" s="123" t="str">
        <f t="shared" si="794"/>
        <v/>
      </c>
      <c r="AY1573" s="140" t="str">
        <f>IF(AX1573="","",IF(R1573="Refreshment Beverage",ROUND(SUM(AX1573*Rates!K$19),4),ROUND(SUM(AX1573*(Rates!J$8/100)),4)))</f>
        <v/>
      </c>
      <c r="AZ1573" s="124" t="str">
        <f t="shared" si="795"/>
        <v/>
      </c>
      <c r="BA1573" s="125" t="str">
        <f t="shared" si="796"/>
        <v/>
      </c>
      <c r="BB1573" s="115"/>
      <c r="BC1573" s="143"/>
      <c r="BD1573" s="100"/>
      <c r="BE1573" s="100"/>
      <c r="BF1573" s="100"/>
      <c r="BG1573" s="100"/>
    </row>
    <row r="1574" spans="1:59" ht="12.75" customHeight="1" x14ac:dyDescent="0.2">
      <c r="A1574" s="144"/>
      <c r="B1574" s="141"/>
      <c r="C1574" s="141"/>
      <c r="D1574" s="142"/>
      <c r="E1574" s="142"/>
      <c r="F1574" s="142"/>
      <c r="G1574" s="142"/>
      <c r="H1574" s="142"/>
      <c r="I1574" s="129"/>
      <c r="J1574" s="130"/>
      <c r="K1574" s="131" t="str">
        <f t="shared" si="767"/>
        <v/>
      </c>
      <c r="L1574" s="132" t="str">
        <f t="shared" si="768"/>
        <v/>
      </c>
      <c r="M1574" s="133" t="str">
        <f t="shared" si="769"/>
        <v/>
      </c>
      <c r="N1574" s="134" t="str">
        <f>IFERROR(IF(B:B="","",IF(R1574="Beer",SUM(LOOKUP(2,1/(Rates!$B$3:$B$5&lt;=W1574)/(Rates!$C$3:$C$5&gt;=W1574),Rates!$D$3:$D$5)*(X1574/100)*W1574),IF(R1574="Refreshment Beverage",SUM(LOOKUP(2,1/(Rates!$B$7:$B$11&lt;=W1574)/(Rates!$C$7:$C$11&gt;=W1574),Rates!$D$7:$D$11)*(X1574/100)*W1574)))),"")</f>
        <v/>
      </c>
      <c r="O1574" s="134" t="str">
        <f t="shared" si="770"/>
        <v/>
      </c>
      <c r="P1574" s="116"/>
      <c r="Q1574" s="117" t="str">
        <f t="shared" si="771"/>
        <v/>
      </c>
      <c r="R1574" s="128" t="str">
        <f t="shared" si="772"/>
        <v/>
      </c>
      <c r="S1574" s="135" t="str">
        <f>IF(B1574="","",IF(R1574="Refreshment Beverage",VLOOKUP(VALUE(Q1574),Rates!G$15:L$19,2,0),VLOOKUP(VALUE(Q1574),Rates!G$4:L$12,2,0)))</f>
        <v/>
      </c>
      <c r="T1574" s="135" t="str">
        <f t="shared" si="773"/>
        <v/>
      </c>
      <c r="U1574" s="118" t="str">
        <f t="shared" si="774"/>
        <v/>
      </c>
      <c r="V1574" s="135" t="str">
        <f t="shared" si="775"/>
        <v/>
      </c>
      <c r="W1574" s="135" t="str">
        <f t="shared" si="776"/>
        <v/>
      </c>
      <c r="X1574" s="119" t="str">
        <f t="shared" si="777"/>
        <v/>
      </c>
      <c r="Y1574" s="120" t="str">
        <f>IF(B:B="","",IF(R1574="Refreshment Beverage",VLOOKUP(Q1574,Rates!G$15:L$19,6,0)*W1574,VLOOKUP(Q1574,Rates!G$4:L$12,6,0)*W1574))</f>
        <v/>
      </c>
      <c r="Z1574" s="120" t="str">
        <f t="shared" si="778"/>
        <v/>
      </c>
      <c r="AA1574" s="120" t="str">
        <f t="shared" si="779"/>
        <v/>
      </c>
      <c r="AB1574" s="136" t="str">
        <f>IF(B:B="","",IF(R1574="Refreshment Beverage","",IF(AND(R1574="Beer",Q1574=0),SUM(LOOKUP(2,1/(Rates!$B$15:$B$18&lt;=W1574)/(Rates!$C$15:$C$18&gt;=W1574),Rates!$D$15:$D$18)*W1574),VLOOKUP(VALUE(Q:Q),Rates!A:B,2,0)*W1574)))</f>
        <v/>
      </c>
      <c r="AC1574" s="136" t="str">
        <f>IF(B:B="","",IF(R1574="Refreshment Beverage","",IF(AND(R1574="Beer",Q1574=0),SUM(LOOKUP(2,1/(Rates!$B$15:$B$18&lt;=W1574)/(Rates!$C$15:$C$18&gt;=W1574),Rates!$E$15:$E$18)*W1574),VLOOKUP(VALUE(Q:Q),Rates!A:C,3,0)*W1574)))</f>
        <v/>
      </c>
      <c r="AD1574" s="137" t="str">
        <f>IFERROR(IF(B:B="","",IF(R1574="Beer","",IF(VALUE(Q1574)=0,VLOOKUP(VLOOKUP(B:B,#REF!,16,0),Rates!A:E,2,0),VLOOKUP(VALUE(Q1574),Rates!A$31:B$34,2,0)*W1574))),0)</f>
        <v/>
      </c>
      <c r="AE1574" s="121" t="str">
        <f t="shared" si="780"/>
        <v/>
      </c>
      <c r="AF1574" s="138" t="str">
        <f t="shared" si="781"/>
        <v/>
      </c>
      <c r="AG1574" s="122" t="str">
        <f t="shared" si="782"/>
        <v/>
      </c>
      <c r="AH1574" s="123" t="str">
        <f t="shared" si="783"/>
        <v/>
      </c>
      <c r="AI1574" s="139" t="str">
        <f>IF(AE:AE="","",IF(R1574="Refreshment Beverage",AK1574*(Rates!J$19/100),ROUND(SUM(AH1574*(Rates!$J$8/100)),4)))</f>
        <v/>
      </c>
      <c r="AJ1574" s="124" t="str">
        <f t="shared" si="784"/>
        <v/>
      </c>
      <c r="AK1574" s="125" t="str">
        <f t="shared" si="785"/>
        <v/>
      </c>
      <c r="AL1574" s="121" t="str">
        <f t="shared" si="786"/>
        <v/>
      </c>
      <c r="AM1574" s="138" t="str">
        <f>IF(AS1574="","",IF(R1574="Refreshment Beverage",ROUND(AS1574*Rates!K$19,4),ROUND(AO1574*(VLOOKUP(VALUE(Q1574),Rates!G$4:L$12,3,0)),4)))</f>
        <v/>
      </c>
      <c r="AN1574" s="126" t="str">
        <f>IF(AS1574="","",IF(R1574="Refreshment Beverage",AS1574*(Rates!J$19/100),MAX(AM1574,AB1574)))</f>
        <v/>
      </c>
      <c r="AO1574" s="127" t="str">
        <f t="shared" si="787"/>
        <v/>
      </c>
      <c r="AP1574" s="127" t="str">
        <f t="shared" si="788"/>
        <v/>
      </c>
      <c r="AQ1574" s="140" t="str">
        <f>IF(AS1574="","",IF(R1574="Refreshment Beverage",ROUND(SUM(VLOOKUP(Q:Q,Rates!G$15:L$19,3,0)*(AS1574-Y1574-Z1574-AA1574)),4),ROUND(SUM(Rates!$K$8*AS1574),4)))</f>
        <v/>
      </c>
      <c r="AR1574" s="139" t="str">
        <f t="shared" si="789"/>
        <v/>
      </c>
      <c r="AS1574" s="125" t="str">
        <f t="shared" si="790"/>
        <v/>
      </c>
      <c r="AT1574" s="121" t="str">
        <f t="shared" si="791"/>
        <v/>
      </c>
      <c r="AU1574" s="138" t="str">
        <f>IF(AX1574="","",IF(R1574="Refreshment Beverage",ROUND((BA1574-Y1574-Z1574-AA1574)*VLOOKUP(VALUE(Q1574),Rates!G$15:L$19,3,0),4),ROUND(AW1574*(VLOOKUP(VALUE(Q1574),Rates!G:L,3,0)),4)))</f>
        <v/>
      </c>
      <c r="AV1574" s="126" t="str">
        <f t="shared" si="792"/>
        <v/>
      </c>
      <c r="AW1574" s="127" t="str">
        <f t="shared" si="793"/>
        <v/>
      </c>
      <c r="AX1574" s="123" t="str">
        <f t="shared" si="794"/>
        <v/>
      </c>
      <c r="AY1574" s="140" t="str">
        <f>IF(AX1574="","",IF(R1574="Refreshment Beverage",ROUND(SUM(AX1574*Rates!K$19),4),ROUND(SUM(AX1574*(Rates!J$8/100)),4)))</f>
        <v/>
      </c>
      <c r="AZ1574" s="124" t="str">
        <f t="shared" si="795"/>
        <v/>
      </c>
      <c r="BA1574" s="125" t="str">
        <f t="shared" si="796"/>
        <v/>
      </c>
      <c r="BB1574" s="115"/>
      <c r="BC1574" s="143"/>
      <c r="BD1574" s="100"/>
      <c r="BE1574" s="100"/>
      <c r="BF1574" s="100"/>
      <c r="BG1574" s="100"/>
    </row>
    <row r="1575" spans="1:59" ht="12.75" customHeight="1" x14ac:dyDescent="0.2">
      <c r="A1575" s="144"/>
      <c r="B1575" s="141"/>
      <c r="C1575" s="141"/>
      <c r="D1575" s="142"/>
      <c r="E1575" s="142"/>
      <c r="F1575" s="142"/>
      <c r="G1575" s="142"/>
      <c r="H1575" s="142"/>
      <c r="I1575" s="129"/>
      <c r="J1575" s="130"/>
      <c r="K1575" s="131" t="str">
        <f t="shared" si="767"/>
        <v/>
      </c>
      <c r="L1575" s="132" t="str">
        <f t="shared" si="768"/>
        <v/>
      </c>
      <c r="M1575" s="133" t="str">
        <f t="shared" si="769"/>
        <v/>
      </c>
      <c r="N1575" s="134" t="str">
        <f>IFERROR(IF(B:B="","",IF(R1575="Beer",SUM(LOOKUP(2,1/(Rates!$B$3:$B$5&lt;=W1575)/(Rates!$C$3:$C$5&gt;=W1575),Rates!$D$3:$D$5)*(X1575/100)*W1575),IF(R1575="Refreshment Beverage",SUM(LOOKUP(2,1/(Rates!$B$7:$B$11&lt;=W1575)/(Rates!$C$7:$C$11&gt;=W1575),Rates!$D$7:$D$11)*(X1575/100)*W1575)))),"")</f>
        <v/>
      </c>
      <c r="O1575" s="134" t="str">
        <f t="shared" si="770"/>
        <v/>
      </c>
      <c r="P1575" s="116"/>
      <c r="Q1575" s="117" t="str">
        <f t="shared" si="771"/>
        <v/>
      </c>
      <c r="R1575" s="128" t="str">
        <f t="shared" si="772"/>
        <v/>
      </c>
      <c r="S1575" s="135" t="str">
        <f>IF(B1575="","",IF(R1575="Refreshment Beverage",VLOOKUP(VALUE(Q1575),Rates!G$15:L$19,2,0),VLOOKUP(VALUE(Q1575),Rates!G$4:L$12,2,0)))</f>
        <v/>
      </c>
      <c r="T1575" s="135" t="str">
        <f t="shared" si="773"/>
        <v/>
      </c>
      <c r="U1575" s="118" t="str">
        <f t="shared" si="774"/>
        <v/>
      </c>
      <c r="V1575" s="135" t="str">
        <f t="shared" si="775"/>
        <v/>
      </c>
      <c r="W1575" s="135" t="str">
        <f t="shared" si="776"/>
        <v/>
      </c>
      <c r="X1575" s="119" t="str">
        <f t="shared" si="777"/>
        <v/>
      </c>
      <c r="Y1575" s="120" t="str">
        <f>IF(B:B="","",IF(R1575="Refreshment Beverage",VLOOKUP(Q1575,Rates!G$15:L$19,6,0)*W1575,VLOOKUP(Q1575,Rates!G$4:L$12,6,0)*W1575))</f>
        <v/>
      </c>
      <c r="Z1575" s="120" t="str">
        <f t="shared" si="778"/>
        <v/>
      </c>
      <c r="AA1575" s="120" t="str">
        <f t="shared" si="779"/>
        <v/>
      </c>
      <c r="AB1575" s="136" t="str">
        <f>IF(B:B="","",IF(R1575="Refreshment Beverage","",IF(AND(R1575="Beer",Q1575=0),SUM(LOOKUP(2,1/(Rates!$B$15:$B$18&lt;=W1575)/(Rates!$C$15:$C$18&gt;=W1575),Rates!$D$15:$D$18)*W1575),VLOOKUP(VALUE(Q:Q),Rates!A:B,2,0)*W1575)))</f>
        <v/>
      </c>
      <c r="AC1575" s="136" t="str">
        <f>IF(B:B="","",IF(R1575="Refreshment Beverage","",IF(AND(R1575="Beer",Q1575=0),SUM(LOOKUP(2,1/(Rates!$B$15:$B$18&lt;=W1575)/(Rates!$C$15:$C$18&gt;=W1575),Rates!$E$15:$E$18)*W1575),VLOOKUP(VALUE(Q:Q),Rates!A:C,3,0)*W1575)))</f>
        <v/>
      </c>
      <c r="AD1575" s="137" t="str">
        <f>IFERROR(IF(B:B="","",IF(R1575="Beer","",IF(VALUE(Q1575)=0,VLOOKUP(VLOOKUP(B:B,#REF!,16,0),Rates!A:E,2,0),VLOOKUP(VALUE(Q1575),Rates!A$31:B$34,2,0)*W1575))),0)</f>
        <v/>
      </c>
      <c r="AE1575" s="121" t="str">
        <f t="shared" si="780"/>
        <v/>
      </c>
      <c r="AF1575" s="138" t="str">
        <f t="shared" si="781"/>
        <v/>
      </c>
      <c r="AG1575" s="122" t="str">
        <f t="shared" si="782"/>
        <v/>
      </c>
      <c r="AH1575" s="123" t="str">
        <f t="shared" si="783"/>
        <v/>
      </c>
      <c r="AI1575" s="139" t="str">
        <f>IF(AE:AE="","",IF(R1575="Refreshment Beverage",AK1575*(Rates!J$19/100),ROUND(SUM(AH1575*(Rates!$J$8/100)),4)))</f>
        <v/>
      </c>
      <c r="AJ1575" s="124" t="str">
        <f t="shared" si="784"/>
        <v/>
      </c>
      <c r="AK1575" s="125" t="str">
        <f t="shared" si="785"/>
        <v/>
      </c>
      <c r="AL1575" s="121" t="str">
        <f t="shared" si="786"/>
        <v/>
      </c>
      <c r="AM1575" s="138" t="str">
        <f>IF(AS1575="","",IF(R1575="Refreshment Beverage",ROUND(AS1575*Rates!K$19,4),ROUND(AO1575*(VLOOKUP(VALUE(Q1575),Rates!G$4:L$12,3,0)),4)))</f>
        <v/>
      </c>
      <c r="AN1575" s="126" t="str">
        <f>IF(AS1575="","",IF(R1575="Refreshment Beverage",AS1575*(Rates!J$19/100),MAX(AM1575,AB1575)))</f>
        <v/>
      </c>
      <c r="AO1575" s="127" t="str">
        <f t="shared" si="787"/>
        <v/>
      </c>
      <c r="AP1575" s="127" t="str">
        <f t="shared" si="788"/>
        <v/>
      </c>
      <c r="AQ1575" s="140" t="str">
        <f>IF(AS1575="","",IF(R1575="Refreshment Beverage",ROUND(SUM(VLOOKUP(Q:Q,Rates!G$15:L$19,3,0)*(AS1575-Y1575-Z1575-AA1575)),4),ROUND(SUM(Rates!$K$8*AS1575),4)))</f>
        <v/>
      </c>
      <c r="AR1575" s="139" t="str">
        <f t="shared" si="789"/>
        <v/>
      </c>
      <c r="AS1575" s="125" t="str">
        <f t="shared" si="790"/>
        <v/>
      </c>
      <c r="AT1575" s="121" t="str">
        <f t="shared" si="791"/>
        <v/>
      </c>
      <c r="AU1575" s="138" t="str">
        <f>IF(AX1575="","",IF(R1575="Refreshment Beverage",ROUND((BA1575-Y1575-Z1575-AA1575)*VLOOKUP(VALUE(Q1575),Rates!G$15:L$19,3,0),4),ROUND(AW1575*(VLOOKUP(VALUE(Q1575),Rates!G:L,3,0)),4)))</f>
        <v/>
      </c>
      <c r="AV1575" s="126" t="str">
        <f t="shared" si="792"/>
        <v/>
      </c>
      <c r="AW1575" s="127" t="str">
        <f t="shared" si="793"/>
        <v/>
      </c>
      <c r="AX1575" s="123" t="str">
        <f t="shared" si="794"/>
        <v/>
      </c>
      <c r="AY1575" s="140" t="str">
        <f>IF(AX1575="","",IF(R1575="Refreshment Beverage",ROUND(SUM(AX1575*Rates!K$19),4),ROUND(SUM(AX1575*(Rates!J$8/100)),4)))</f>
        <v/>
      </c>
      <c r="AZ1575" s="124" t="str">
        <f t="shared" si="795"/>
        <v/>
      </c>
      <c r="BA1575" s="125" t="str">
        <f t="shared" si="796"/>
        <v/>
      </c>
      <c r="BB1575" s="115"/>
      <c r="BC1575" s="143"/>
      <c r="BD1575" s="100"/>
      <c r="BE1575" s="100"/>
      <c r="BF1575" s="100"/>
      <c r="BG1575" s="100"/>
    </row>
    <row r="1576" spans="1:59" ht="12.75" customHeight="1" x14ac:dyDescent="0.2">
      <c r="A1576" s="144"/>
      <c r="B1576" s="141"/>
      <c r="C1576" s="141"/>
      <c r="D1576" s="142"/>
      <c r="E1576" s="142"/>
      <c r="F1576" s="142"/>
      <c r="G1576" s="142"/>
      <c r="H1576" s="142"/>
      <c r="I1576" s="129"/>
      <c r="J1576" s="130"/>
      <c r="K1576" s="131" t="str">
        <f t="shared" si="767"/>
        <v/>
      </c>
      <c r="L1576" s="132" t="str">
        <f t="shared" si="768"/>
        <v/>
      </c>
      <c r="M1576" s="133" t="str">
        <f t="shared" si="769"/>
        <v/>
      </c>
      <c r="N1576" s="134" t="str">
        <f>IFERROR(IF(B:B="","",IF(R1576="Beer",SUM(LOOKUP(2,1/(Rates!$B$3:$B$5&lt;=W1576)/(Rates!$C$3:$C$5&gt;=W1576),Rates!$D$3:$D$5)*(X1576/100)*W1576),IF(R1576="Refreshment Beverage",SUM(LOOKUP(2,1/(Rates!$B$7:$B$11&lt;=W1576)/(Rates!$C$7:$C$11&gt;=W1576),Rates!$D$7:$D$11)*(X1576/100)*W1576)))),"")</f>
        <v/>
      </c>
      <c r="O1576" s="134" t="str">
        <f t="shared" si="770"/>
        <v/>
      </c>
      <c r="P1576" s="116"/>
      <c r="Q1576" s="117" t="str">
        <f t="shared" si="771"/>
        <v/>
      </c>
      <c r="R1576" s="128" t="str">
        <f t="shared" si="772"/>
        <v/>
      </c>
      <c r="S1576" s="135" t="str">
        <f>IF(B1576="","",IF(R1576="Refreshment Beverage",VLOOKUP(VALUE(Q1576),Rates!G$15:L$19,2,0),VLOOKUP(VALUE(Q1576),Rates!G$4:L$12,2,0)))</f>
        <v/>
      </c>
      <c r="T1576" s="135" t="str">
        <f t="shared" si="773"/>
        <v/>
      </c>
      <c r="U1576" s="118" t="str">
        <f t="shared" si="774"/>
        <v/>
      </c>
      <c r="V1576" s="135" t="str">
        <f t="shared" si="775"/>
        <v/>
      </c>
      <c r="W1576" s="135" t="str">
        <f t="shared" si="776"/>
        <v/>
      </c>
      <c r="X1576" s="119" t="str">
        <f t="shared" si="777"/>
        <v/>
      </c>
      <c r="Y1576" s="120" t="str">
        <f>IF(B:B="","",IF(R1576="Refreshment Beverage",VLOOKUP(Q1576,Rates!G$15:L$19,6,0)*W1576,VLOOKUP(Q1576,Rates!G$4:L$12,6,0)*W1576))</f>
        <v/>
      </c>
      <c r="Z1576" s="120" t="str">
        <f t="shared" si="778"/>
        <v/>
      </c>
      <c r="AA1576" s="120" t="str">
        <f t="shared" si="779"/>
        <v/>
      </c>
      <c r="AB1576" s="136" t="str">
        <f>IF(B:B="","",IF(R1576="Refreshment Beverage","",IF(AND(R1576="Beer",Q1576=0),SUM(LOOKUP(2,1/(Rates!$B$15:$B$18&lt;=W1576)/(Rates!$C$15:$C$18&gt;=W1576),Rates!$D$15:$D$18)*W1576),VLOOKUP(VALUE(Q:Q),Rates!A:B,2,0)*W1576)))</f>
        <v/>
      </c>
      <c r="AC1576" s="136" t="str">
        <f>IF(B:B="","",IF(R1576="Refreshment Beverage","",IF(AND(R1576="Beer",Q1576=0),SUM(LOOKUP(2,1/(Rates!$B$15:$B$18&lt;=W1576)/(Rates!$C$15:$C$18&gt;=W1576),Rates!$E$15:$E$18)*W1576),VLOOKUP(VALUE(Q:Q),Rates!A:C,3,0)*W1576)))</f>
        <v/>
      </c>
      <c r="AD1576" s="137" t="str">
        <f>IFERROR(IF(B:B="","",IF(R1576="Beer","",IF(VALUE(Q1576)=0,VLOOKUP(VLOOKUP(B:B,#REF!,16,0),Rates!A:E,2,0),VLOOKUP(VALUE(Q1576),Rates!A$31:B$34,2,0)*W1576))),0)</f>
        <v/>
      </c>
      <c r="AE1576" s="121" t="str">
        <f t="shared" si="780"/>
        <v/>
      </c>
      <c r="AF1576" s="138" t="str">
        <f t="shared" si="781"/>
        <v/>
      </c>
      <c r="AG1576" s="122" t="str">
        <f t="shared" si="782"/>
        <v/>
      </c>
      <c r="AH1576" s="123" t="str">
        <f t="shared" si="783"/>
        <v/>
      </c>
      <c r="AI1576" s="139" t="str">
        <f>IF(AE:AE="","",IF(R1576="Refreshment Beverage",AK1576*(Rates!J$19/100),ROUND(SUM(AH1576*(Rates!$J$8/100)),4)))</f>
        <v/>
      </c>
      <c r="AJ1576" s="124" t="str">
        <f t="shared" si="784"/>
        <v/>
      </c>
      <c r="AK1576" s="125" t="str">
        <f t="shared" si="785"/>
        <v/>
      </c>
      <c r="AL1576" s="121" t="str">
        <f t="shared" si="786"/>
        <v/>
      </c>
      <c r="AM1576" s="138" t="str">
        <f>IF(AS1576="","",IF(R1576="Refreshment Beverage",ROUND(AS1576*Rates!K$19,4),ROUND(AO1576*(VLOOKUP(VALUE(Q1576),Rates!G$4:L$12,3,0)),4)))</f>
        <v/>
      </c>
      <c r="AN1576" s="126" t="str">
        <f>IF(AS1576="","",IF(R1576="Refreshment Beverage",AS1576*(Rates!J$19/100),MAX(AM1576,AB1576)))</f>
        <v/>
      </c>
      <c r="AO1576" s="127" t="str">
        <f t="shared" si="787"/>
        <v/>
      </c>
      <c r="AP1576" s="127" t="str">
        <f t="shared" si="788"/>
        <v/>
      </c>
      <c r="AQ1576" s="140" t="str">
        <f>IF(AS1576="","",IF(R1576="Refreshment Beverage",ROUND(SUM(VLOOKUP(Q:Q,Rates!G$15:L$19,3,0)*(AS1576-Y1576-Z1576-AA1576)),4),ROUND(SUM(Rates!$K$8*AS1576),4)))</f>
        <v/>
      </c>
      <c r="AR1576" s="139" t="str">
        <f t="shared" si="789"/>
        <v/>
      </c>
      <c r="AS1576" s="125" t="str">
        <f t="shared" si="790"/>
        <v/>
      </c>
      <c r="AT1576" s="121" t="str">
        <f t="shared" si="791"/>
        <v/>
      </c>
      <c r="AU1576" s="138" t="str">
        <f>IF(AX1576="","",IF(R1576="Refreshment Beverage",ROUND((BA1576-Y1576-Z1576-AA1576)*VLOOKUP(VALUE(Q1576),Rates!G$15:L$19,3,0),4),ROUND(AW1576*(VLOOKUP(VALUE(Q1576),Rates!G:L,3,0)),4)))</f>
        <v/>
      </c>
      <c r="AV1576" s="126" t="str">
        <f t="shared" si="792"/>
        <v/>
      </c>
      <c r="AW1576" s="127" t="str">
        <f t="shared" si="793"/>
        <v/>
      </c>
      <c r="AX1576" s="123" t="str">
        <f t="shared" si="794"/>
        <v/>
      </c>
      <c r="AY1576" s="140" t="str">
        <f>IF(AX1576="","",IF(R1576="Refreshment Beverage",ROUND(SUM(AX1576*Rates!K$19),4),ROUND(SUM(AX1576*(Rates!J$8/100)),4)))</f>
        <v/>
      </c>
      <c r="AZ1576" s="124" t="str">
        <f t="shared" si="795"/>
        <v/>
      </c>
      <c r="BA1576" s="125" t="str">
        <f t="shared" si="796"/>
        <v/>
      </c>
      <c r="BB1576" s="115"/>
      <c r="BC1576" s="143"/>
      <c r="BD1576" s="100"/>
      <c r="BE1576" s="100"/>
      <c r="BF1576" s="100"/>
      <c r="BG1576" s="100"/>
    </row>
    <row r="1577" spans="1:59" ht="12.75" customHeight="1" x14ac:dyDescent="0.2">
      <c r="A1577" s="144"/>
      <c r="B1577" s="141"/>
      <c r="C1577" s="141"/>
      <c r="D1577" s="142"/>
      <c r="E1577" s="142"/>
      <c r="F1577" s="142"/>
      <c r="G1577" s="142"/>
      <c r="H1577" s="142"/>
      <c r="I1577" s="129"/>
      <c r="J1577" s="130"/>
      <c r="K1577" s="131" t="str">
        <f t="shared" si="767"/>
        <v/>
      </c>
      <c r="L1577" s="132" t="str">
        <f t="shared" si="768"/>
        <v/>
      </c>
      <c r="M1577" s="133" t="str">
        <f t="shared" si="769"/>
        <v/>
      </c>
      <c r="N1577" s="134" t="str">
        <f>IFERROR(IF(B:B="","",IF(R1577="Beer",SUM(LOOKUP(2,1/(Rates!$B$3:$B$5&lt;=W1577)/(Rates!$C$3:$C$5&gt;=W1577),Rates!$D$3:$D$5)*(X1577/100)*W1577),IF(R1577="Refreshment Beverage",SUM(LOOKUP(2,1/(Rates!$B$7:$B$11&lt;=W1577)/(Rates!$C$7:$C$11&gt;=W1577),Rates!$D$7:$D$11)*(X1577/100)*W1577)))),"")</f>
        <v/>
      </c>
      <c r="O1577" s="134" t="str">
        <f t="shared" si="770"/>
        <v/>
      </c>
      <c r="P1577" s="116"/>
      <c r="Q1577" s="117" t="str">
        <f t="shared" si="771"/>
        <v/>
      </c>
      <c r="R1577" s="128" t="str">
        <f t="shared" si="772"/>
        <v/>
      </c>
      <c r="S1577" s="135" t="str">
        <f>IF(B1577="","",IF(R1577="Refreshment Beverage",VLOOKUP(VALUE(Q1577),Rates!G$15:L$19,2,0),VLOOKUP(VALUE(Q1577),Rates!G$4:L$12,2,0)))</f>
        <v/>
      </c>
      <c r="T1577" s="135" t="str">
        <f t="shared" si="773"/>
        <v/>
      </c>
      <c r="U1577" s="118" t="str">
        <f t="shared" si="774"/>
        <v/>
      </c>
      <c r="V1577" s="135" t="str">
        <f t="shared" si="775"/>
        <v/>
      </c>
      <c r="W1577" s="135" t="str">
        <f t="shared" si="776"/>
        <v/>
      </c>
      <c r="X1577" s="119" t="str">
        <f t="shared" si="777"/>
        <v/>
      </c>
      <c r="Y1577" s="120" t="str">
        <f>IF(B:B="","",IF(R1577="Refreshment Beverage",VLOOKUP(Q1577,Rates!G$15:L$19,6,0)*W1577,VLOOKUP(Q1577,Rates!G$4:L$12,6,0)*W1577))</f>
        <v/>
      </c>
      <c r="Z1577" s="120" t="str">
        <f t="shared" si="778"/>
        <v/>
      </c>
      <c r="AA1577" s="120" t="str">
        <f t="shared" si="779"/>
        <v/>
      </c>
      <c r="AB1577" s="136" t="str">
        <f>IF(B:B="","",IF(R1577="Refreshment Beverage","",IF(AND(R1577="Beer",Q1577=0),SUM(LOOKUP(2,1/(Rates!$B$15:$B$18&lt;=W1577)/(Rates!$C$15:$C$18&gt;=W1577),Rates!$D$15:$D$18)*W1577),VLOOKUP(VALUE(Q:Q),Rates!A:B,2,0)*W1577)))</f>
        <v/>
      </c>
      <c r="AC1577" s="136" t="str">
        <f>IF(B:B="","",IF(R1577="Refreshment Beverage","",IF(AND(R1577="Beer",Q1577=0),SUM(LOOKUP(2,1/(Rates!$B$15:$B$18&lt;=W1577)/(Rates!$C$15:$C$18&gt;=W1577),Rates!$E$15:$E$18)*W1577),VLOOKUP(VALUE(Q:Q),Rates!A:C,3,0)*W1577)))</f>
        <v/>
      </c>
      <c r="AD1577" s="137" t="str">
        <f>IFERROR(IF(B:B="","",IF(R1577="Beer","",IF(VALUE(Q1577)=0,VLOOKUP(VLOOKUP(B:B,#REF!,16,0),Rates!A:E,2,0),VLOOKUP(VALUE(Q1577),Rates!A$31:B$34,2,0)*W1577))),0)</f>
        <v/>
      </c>
      <c r="AE1577" s="121" t="str">
        <f t="shared" si="780"/>
        <v/>
      </c>
      <c r="AF1577" s="138" t="str">
        <f t="shared" si="781"/>
        <v/>
      </c>
      <c r="AG1577" s="122" t="str">
        <f t="shared" si="782"/>
        <v/>
      </c>
      <c r="AH1577" s="123" t="str">
        <f t="shared" si="783"/>
        <v/>
      </c>
      <c r="AI1577" s="139" t="str">
        <f>IF(AE:AE="","",IF(R1577="Refreshment Beverage",AK1577*(Rates!J$19/100),ROUND(SUM(AH1577*(Rates!$J$8/100)),4)))</f>
        <v/>
      </c>
      <c r="AJ1577" s="124" t="str">
        <f t="shared" si="784"/>
        <v/>
      </c>
      <c r="AK1577" s="125" t="str">
        <f t="shared" si="785"/>
        <v/>
      </c>
      <c r="AL1577" s="121" t="str">
        <f t="shared" si="786"/>
        <v/>
      </c>
      <c r="AM1577" s="138" t="str">
        <f>IF(AS1577="","",IF(R1577="Refreshment Beverage",ROUND(AS1577*Rates!K$19,4),ROUND(AO1577*(VLOOKUP(VALUE(Q1577),Rates!G$4:L$12,3,0)),4)))</f>
        <v/>
      </c>
      <c r="AN1577" s="126" t="str">
        <f>IF(AS1577="","",IF(R1577="Refreshment Beverage",AS1577*(Rates!J$19/100),MAX(AM1577,AB1577)))</f>
        <v/>
      </c>
      <c r="AO1577" s="127" t="str">
        <f t="shared" si="787"/>
        <v/>
      </c>
      <c r="AP1577" s="127" t="str">
        <f t="shared" si="788"/>
        <v/>
      </c>
      <c r="AQ1577" s="140" t="str">
        <f>IF(AS1577="","",IF(R1577="Refreshment Beverage",ROUND(SUM(VLOOKUP(Q:Q,Rates!G$15:L$19,3,0)*(AS1577-Y1577-Z1577-AA1577)),4),ROUND(SUM(Rates!$K$8*AS1577),4)))</f>
        <v/>
      </c>
      <c r="AR1577" s="139" t="str">
        <f t="shared" si="789"/>
        <v/>
      </c>
      <c r="AS1577" s="125" t="str">
        <f t="shared" si="790"/>
        <v/>
      </c>
      <c r="AT1577" s="121" t="str">
        <f t="shared" si="791"/>
        <v/>
      </c>
      <c r="AU1577" s="138" t="str">
        <f>IF(AX1577="","",IF(R1577="Refreshment Beverage",ROUND((BA1577-Y1577-Z1577-AA1577)*VLOOKUP(VALUE(Q1577),Rates!G$15:L$19,3,0),4),ROUND(AW1577*(VLOOKUP(VALUE(Q1577),Rates!G:L,3,0)),4)))</f>
        <v/>
      </c>
      <c r="AV1577" s="126" t="str">
        <f t="shared" si="792"/>
        <v/>
      </c>
      <c r="AW1577" s="127" t="str">
        <f t="shared" si="793"/>
        <v/>
      </c>
      <c r="AX1577" s="123" t="str">
        <f t="shared" si="794"/>
        <v/>
      </c>
      <c r="AY1577" s="140" t="str">
        <f>IF(AX1577="","",IF(R1577="Refreshment Beverage",ROUND(SUM(AX1577*Rates!K$19),4),ROUND(SUM(AX1577*(Rates!J$8/100)),4)))</f>
        <v/>
      </c>
      <c r="AZ1577" s="124" t="str">
        <f t="shared" si="795"/>
        <v/>
      </c>
      <c r="BA1577" s="125" t="str">
        <f t="shared" si="796"/>
        <v/>
      </c>
      <c r="BB1577" s="115"/>
      <c r="BC1577" s="143"/>
      <c r="BD1577" s="100"/>
      <c r="BE1577" s="100"/>
      <c r="BF1577" s="100"/>
      <c r="BG1577" s="100"/>
    </row>
    <row r="1578" spans="1:59" ht="12.75" customHeight="1" x14ac:dyDescent="0.2">
      <c r="A1578" s="144"/>
      <c r="B1578" s="141"/>
      <c r="C1578" s="141"/>
      <c r="D1578" s="142"/>
      <c r="E1578" s="142"/>
      <c r="F1578" s="142"/>
      <c r="G1578" s="142"/>
      <c r="H1578" s="142"/>
      <c r="I1578" s="129"/>
      <c r="J1578" s="130"/>
      <c r="K1578" s="131" t="str">
        <f t="shared" si="767"/>
        <v/>
      </c>
      <c r="L1578" s="132" t="str">
        <f t="shared" si="768"/>
        <v/>
      </c>
      <c r="M1578" s="133" t="str">
        <f t="shared" si="769"/>
        <v/>
      </c>
      <c r="N1578" s="134" t="str">
        <f>IFERROR(IF(B:B="","",IF(R1578="Beer",SUM(LOOKUP(2,1/(Rates!$B$3:$B$5&lt;=W1578)/(Rates!$C$3:$C$5&gt;=W1578),Rates!$D$3:$D$5)*(X1578/100)*W1578),IF(R1578="Refreshment Beverage",SUM(LOOKUP(2,1/(Rates!$B$7:$B$11&lt;=W1578)/(Rates!$C$7:$C$11&gt;=W1578),Rates!$D$7:$D$11)*(X1578/100)*W1578)))),"")</f>
        <v/>
      </c>
      <c r="O1578" s="134" t="str">
        <f t="shared" si="770"/>
        <v/>
      </c>
      <c r="P1578" s="116"/>
      <c r="Q1578" s="117" t="str">
        <f t="shared" si="771"/>
        <v/>
      </c>
      <c r="R1578" s="128" t="str">
        <f t="shared" si="772"/>
        <v/>
      </c>
      <c r="S1578" s="135" t="str">
        <f>IF(B1578="","",IF(R1578="Refreshment Beverage",VLOOKUP(VALUE(Q1578),Rates!G$15:L$19,2,0),VLOOKUP(VALUE(Q1578),Rates!G$4:L$12,2,0)))</f>
        <v/>
      </c>
      <c r="T1578" s="135" t="str">
        <f t="shared" si="773"/>
        <v/>
      </c>
      <c r="U1578" s="118" t="str">
        <f t="shared" si="774"/>
        <v/>
      </c>
      <c r="V1578" s="135" t="str">
        <f t="shared" si="775"/>
        <v/>
      </c>
      <c r="W1578" s="135" t="str">
        <f t="shared" si="776"/>
        <v/>
      </c>
      <c r="X1578" s="119" t="str">
        <f t="shared" si="777"/>
        <v/>
      </c>
      <c r="Y1578" s="120" t="str">
        <f>IF(B:B="","",IF(R1578="Refreshment Beverage",VLOOKUP(Q1578,Rates!G$15:L$19,6,0)*W1578,VLOOKUP(Q1578,Rates!G$4:L$12,6,0)*W1578))</f>
        <v/>
      </c>
      <c r="Z1578" s="120" t="str">
        <f t="shared" si="778"/>
        <v/>
      </c>
      <c r="AA1578" s="120" t="str">
        <f t="shared" si="779"/>
        <v/>
      </c>
      <c r="AB1578" s="136" t="str">
        <f>IF(B:B="","",IF(R1578="Refreshment Beverage","",IF(AND(R1578="Beer",Q1578=0),SUM(LOOKUP(2,1/(Rates!$B$15:$B$18&lt;=W1578)/(Rates!$C$15:$C$18&gt;=W1578),Rates!$D$15:$D$18)*W1578),VLOOKUP(VALUE(Q:Q),Rates!A:B,2,0)*W1578)))</f>
        <v/>
      </c>
      <c r="AC1578" s="136" t="str">
        <f>IF(B:B="","",IF(R1578="Refreshment Beverage","",IF(AND(R1578="Beer",Q1578=0),SUM(LOOKUP(2,1/(Rates!$B$15:$B$18&lt;=W1578)/(Rates!$C$15:$C$18&gt;=W1578),Rates!$E$15:$E$18)*W1578),VLOOKUP(VALUE(Q:Q),Rates!A:C,3,0)*W1578)))</f>
        <v/>
      </c>
      <c r="AD1578" s="137" t="str">
        <f>IFERROR(IF(B:B="","",IF(R1578="Beer","",IF(VALUE(Q1578)=0,VLOOKUP(VLOOKUP(B:B,#REF!,16,0),Rates!A:E,2,0),VLOOKUP(VALUE(Q1578),Rates!A$31:B$34,2,0)*W1578))),0)</f>
        <v/>
      </c>
      <c r="AE1578" s="121" t="str">
        <f t="shared" si="780"/>
        <v/>
      </c>
      <c r="AF1578" s="138" t="str">
        <f t="shared" si="781"/>
        <v/>
      </c>
      <c r="AG1578" s="122" t="str">
        <f t="shared" si="782"/>
        <v/>
      </c>
      <c r="AH1578" s="123" t="str">
        <f t="shared" si="783"/>
        <v/>
      </c>
      <c r="AI1578" s="139" t="str">
        <f>IF(AE:AE="","",IF(R1578="Refreshment Beverage",AK1578*(Rates!J$19/100),ROUND(SUM(AH1578*(Rates!$J$8/100)),4)))</f>
        <v/>
      </c>
      <c r="AJ1578" s="124" t="str">
        <f t="shared" si="784"/>
        <v/>
      </c>
      <c r="AK1578" s="125" t="str">
        <f t="shared" si="785"/>
        <v/>
      </c>
      <c r="AL1578" s="121" t="str">
        <f t="shared" si="786"/>
        <v/>
      </c>
      <c r="AM1578" s="138" t="str">
        <f>IF(AS1578="","",IF(R1578="Refreshment Beverage",ROUND(AS1578*Rates!K$19,4),ROUND(AO1578*(VLOOKUP(VALUE(Q1578),Rates!G$4:L$12,3,0)),4)))</f>
        <v/>
      </c>
      <c r="AN1578" s="126" t="str">
        <f>IF(AS1578="","",IF(R1578="Refreshment Beverage",AS1578*(Rates!J$19/100),MAX(AM1578,AB1578)))</f>
        <v/>
      </c>
      <c r="AO1578" s="127" t="str">
        <f t="shared" si="787"/>
        <v/>
      </c>
      <c r="AP1578" s="127" t="str">
        <f t="shared" si="788"/>
        <v/>
      </c>
      <c r="AQ1578" s="140" t="str">
        <f>IF(AS1578="","",IF(R1578="Refreshment Beverage",ROUND(SUM(VLOOKUP(Q:Q,Rates!G$15:L$19,3,0)*(AS1578-Y1578-Z1578-AA1578)),4),ROUND(SUM(Rates!$K$8*AS1578),4)))</f>
        <v/>
      </c>
      <c r="AR1578" s="139" t="str">
        <f t="shared" si="789"/>
        <v/>
      </c>
      <c r="AS1578" s="125" t="str">
        <f t="shared" si="790"/>
        <v/>
      </c>
      <c r="AT1578" s="121" t="str">
        <f t="shared" si="791"/>
        <v/>
      </c>
      <c r="AU1578" s="138" t="str">
        <f>IF(AX1578="","",IF(R1578="Refreshment Beverage",ROUND((BA1578-Y1578-Z1578-AA1578)*VLOOKUP(VALUE(Q1578),Rates!G$15:L$19,3,0),4),ROUND(AW1578*(VLOOKUP(VALUE(Q1578),Rates!G:L,3,0)),4)))</f>
        <v/>
      </c>
      <c r="AV1578" s="126" t="str">
        <f t="shared" si="792"/>
        <v/>
      </c>
      <c r="AW1578" s="127" t="str">
        <f t="shared" si="793"/>
        <v/>
      </c>
      <c r="AX1578" s="123" t="str">
        <f t="shared" si="794"/>
        <v/>
      </c>
      <c r="AY1578" s="140" t="str">
        <f>IF(AX1578="","",IF(R1578="Refreshment Beverage",ROUND(SUM(AX1578*Rates!K$19),4),ROUND(SUM(AX1578*(Rates!J$8/100)),4)))</f>
        <v/>
      </c>
      <c r="AZ1578" s="124" t="str">
        <f t="shared" si="795"/>
        <v/>
      </c>
      <c r="BA1578" s="125" t="str">
        <f t="shared" si="796"/>
        <v/>
      </c>
      <c r="BB1578" s="115"/>
      <c r="BC1578" s="143"/>
      <c r="BD1578" s="100"/>
      <c r="BE1578" s="100"/>
      <c r="BF1578" s="100"/>
      <c r="BG1578" s="100"/>
    </row>
    <row r="1579" spans="1:59" ht="12.75" customHeight="1" x14ac:dyDescent="0.2">
      <c r="A1579" s="144"/>
      <c r="B1579" s="141"/>
      <c r="C1579" s="141"/>
      <c r="D1579" s="142"/>
      <c r="E1579" s="142"/>
      <c r="F1579" s="142"/>
      <c r="G1579" s="142"/>
      <c r="H1579" s="142"/>
      <c r="I1579" s="129"/>
      <c r="J1579" s="130"/>
      <c r="K1579" s="131" t="str">
        <f t="shared" si="767"/>
        <v/>
      </c>
      <c r="L1579" s="132" t="str">
        <f t="shared" si="768"/>
        <v/>
      </c>
      <c r="M1579" s="133" t="str">
        <f t="shared" si="769"/>
        <v/>
      </c>
      <c r="N1579" s="134" t="str">
        <f>IFERROR(IF(B:B="","",IF(R1579="Beer",SUM(LOOKUP(2,1/(Rates!$B$3:$B$5&lt;=W1579)/(Rates!$C$3:$C$5&gt;=W1579),Rates!$D$3:$D$5)*(X1579/100)*W1579),IF(R1579="Refreshment Beverage",SUM(LOOKUP(2,1/(Rates!$B$7:$B$11&lt;=W1579)/(Rates!$C$7:$C$11&gt;=W1579),Rates!$D$7:$D$11)*(X1579/100)*W1579)))),"")</f>
        <v/>
      </c>
      <c r="O1579" s="134" t="str">
        <f t="shared" si="770"/>
        <v/>
      </c>
      <c r="P1579" s="116"/>
      <c r="Q1579" s="117" t="str">
        <f t="shared" si="771"/>
        <v/>
      </c>
      <c r="R1579" s="128" t="str">
        <f t="shared" si="772"/>
        <v/>
      </c>
      <c r="S1579" s="135" t="str">
        <f>IF(B1579="","",IF(R1579="Refreshment Beverage",VLOOKUP(VALUE(Q1579),Rates!G$15:L$19,2,0),VLOOKUP(VALUE(Q1579),Rates!G$4:L$12,2,0)))</f>
        <v/>
      </c>
      <c r="T1579" s="135" t="str">
        <f t="shared" si="773"/>
        <v/>
      </c>
      <c r="U1579" s="118" t="str">
        <f t="shared" si="774"/>
        <v/>
      </c>
      <c r="V1579" s="135" t="str">
        <f t="shared" si="775"/>
        <v/>
      </c>
      <c r="W1579" s="135" t="str">
        <f t="shared" si="776"/>
        <v/>
      </c>
      <c r="X1579" s="119" t="str">
        <f t="shared" si="777"/>
        <v/>
      </c>
      <c r="Y1579" s="120" t="str">
        <f>IF(B:B="","",IF(R1579="Refreshment Beverage",VLOOKUP(Q1579,Rates!G$15:L$19,6,0)*W1579,VLOOKUP(Q1579,Rates!G$4:L$12,6,0)*W1579))</f>
        <v/>
      </c>
      <c r="Z1579" s="120" t="str">
        <f t="shared" si="778"/>
        <v/>
      </c>
      <c r="AA1579" s="120" t="str">
        <f t="shared" si="779"/>
        <v/>
      </c>
      <c r="AB1579" s="136" t="str">
        <f>IF(B:B="","",IF(R1579="Refreshment Beverage","",IF(AND(R1579="Beer",Q1579=0),SUM(LOOKUP(2,1/(Rates!$B$15:$B$18&lt;=W1579)/(Rates!$C$15:$C$18&gt;=W1579),Rates!$D$15:$D$18)*W1579),VLOOKUP(VALUE(Q:Q),Rates!A:B,2,0)*W1579)))</f>
        <v/>
      </c>
      <c r="AC1579" s="136" t="str">
        <f>IF(B:B="","",IF(R1579="Refreshment Beverage","",IF(AND(R1579="Beer",Q1579=0),SUM(LOOKUP(2,1/(Rates!$B$15:$B$18&lt;=W1579)/(Rates!$C$15:$C$18&gt;=W1579),Rates!$E$15:$E$18)*W1579),VLOOKUP(VALUE(Q:Q),Rates!A:C,3,0)*W1579)))</f>
        <v/>
      </c>
      <c r="AD1579" s="137" t="str">
        <f>IFERROR(IF(B:B="","",IF(R1579="Beer","",IF(VALUE(Q1579)=0,VLOOKUP(VLOOKUP(B:B,#REF!,16,0),Rates!A:E,2,0),VLOOKUP(VALUE(Q1579),Rates!A$31:B$34,2,0)*W1579))),0)</f>
        <v/>
      </c>
      <c r="AE1579" s="121" t="str">
        <f t="shared" si="780"/>
        <v/>
      </c>
      <c r="AF1579" s="138" t="str">
        <f t="shared" si="781"/>
        <v/>
      </c>
      <c r="AG1579" s="122" t="str">
        <f t="shared" si="782"/>
        <v/>
      </c>
      <c r="AH1579" s="123" t="str">
        <f t="shared" si="783"/>
        <v/>
      </c>
      <c r="AI1579" s="139" t="str">
        <f>IF(AE:AE="","",IF(R1579="Refreshment Beverage",AK1579*(Rates!J$19/100),ROUND(SUM(AH1579*(Rates!$J$8/100)),4)))</f>
        <v/>
      </c>
      <c r="AJ1579" s="124" t="str">
        <f t="shared" si="784"/>
        <v/>
      </c>
      <c r="AK1579" s="125" t="str">
        <f t="shared" si="785"/>
        <v/>
      </c>
      <c r="AL1579" s="121" t="str">
        <f t="shared" si="786"/>
        <v/>
      </c>
      <c r="AM1579" s="138" t="str">
        <f>IF(AS1579="","",IF(R1579="Refreshment Beverage",ROUND(AS1579*Rates!K$19,4),ROUND(AO1579*(VLOOKUP(VALUE(Q1579),Rates!G$4:L$12,3,0)),4)))</f>
        <v/>
      </c>
      <c r="AN1579" s="126" t="str">
        <f>IF(AS1579="","",IF(R1579="Refreshment Beverage",AS1579*(Rates!J$19/100),MAX(AM1579,AB1579)))</f>
        <v/>
      </c>
      <c r="AO1579" s="127" t="str">
        <f t="shared" si="787"/>
        <v/>
      </c>
      <c r="AP1579" s="127" t="str">
        <f t="shared" si="788"/>
        <v/>
      </c>
      <c r="AQ1579" s="140" t="str">
        <f>IF(AS1579="","",IF(R1579="Refreshment Beverage",ROUND(SUM(VLOOKUP(Q:Q,Rates!G$15:L$19,3,0)*(AS1579-Y1579-Z1579-AA1579)),4),ROUND(SUM(Rates!$K$8*AS1579),4)))</f>
        <v/>
      </c>
      <c r="AR1579" s="139" t="str">
        <f t="shared" si="789"/>
        <v/>
      </c>
      <c r="AS1579" s="125" t="str">
        <f t="shared" si="790"/>
        <v/>
      </c>
      <c r="AT1579" s="121" t="str">
        <f t="shared" si="791"/>
        <v/>
      </c>
      <c r="AU1579" s="138" t="str">
        <f>IF(AX1579="","",IF(R1579="Refreshment Beverage",ROUND((BA1579-Y1579-Z1579-AA1579)*VLOOKUP(VALUE(Q1579),Rates!G$15:L$19,3,0),4),ROUND(AW1579*(VLOOKUP(VALUE(Q1579),Rates!G:L,3,0)),4)))</f>
        <v/>
      </c>
      <c r="AV1579" s="126" t="str">
        <f t="shared" si="792"/>
        <v/>
      </c>
      <c r="AW1579" s="127" t="str">
        <f t="shared" si="793"/>
        <v/>
      </c>
      <c r="AX1579" s="123" t="str">
        <f t="shared" si="794"/>
        <v/>
      </c>
      <c r="AY1579" s="140" t="str">
        <f>IF(AX1579="","",IF(R1579="Refreshment Beverage",ROUND(SUM(AX1579*Rates!K$19),4),ROUND(SUM(AX1579*(Rates!J$8/100)),4)))</f>
        <v/>
      </c>
      <c r="AZ1579" s="124" t="str">
        <f t="shared" si="795"/>
        <v/>
      </c>
      <c r="BA1579" s="125" t="str">
        <f t="shared" si="796"/>
        <v/>
      </c>
      <c r="BB1579" s="115"/>
      <c r="BC1579" s="143"/>
      <c r="BD1579" s="100"/>
      <c r="BE1579" s="100"/>
      <c r="BF1579" s="100"/>
      <c r="BG1579" s="100"/>
    </row>
    <row r="1580" spans="1:59" ht="12.75" customHeight="1" x14ac:dyDescent="0.2">
      <c r="A1580" s="144"/>
      <c r="B1580" s="141"/>
      <c r="C1580" s="141"/>
      <c r="D1580" s="142"/>
      <c r="E1580" s="142"/>
      <c r="F1580" s="142"/>
      <c r="G1580" s="142"/>
      <c r="H1580" s="142"/>
      <c r="I1580" s="129"/>
      <c r="J1580" s="130"/>
      <c r="K1580" s="131" t="str">
        <f t="shared" si="767"/>
        <v/>
      </c>
      <c r="L1580" s="132" t="str">
        <f t="shared" si="768"/>
        <v/>
      </c>
      <c r="M1580" s="133" t="str">
        <f t="shared" si="769"/>
        <v/>
      </c>
      <c r="N1580" s="134" t="str">
        <f>IFERROR(IF(B:B="","",IF(R1580="Beer",SUM(LOOKUP(2,1/(Rates!$B$3:$B$5&lt;=W1580)/(Rates!$C$3:$C$5&gt;=W1580),Rates!$D$3:$D$5)*(X1580/100)*W1580),IF(R1580="Refreshment Beverage",SUM(LOOKUP(2,1/(Rates!$B$7:$B$11&lt;=W1580)/(Rates!$C$7:$C$11&gt;=W1580),Rates!$D$7:$D$11)*(X1580/100)*W1580)))),"")</f>
        <v/>
      </c>
      <c r="O1580" s="134" t="str">
        <f t="shared" si="770"/>
        <v/>
      </c>
      <c r="P1580" s="116"/>
      <c r="Q1580" s="117" t="str">
        <f t="shared" si="771"/>
        <v/>
      </c>
      <c r="R1580" s="128" t="str">
        <f t="shared" si="772"/>
        <v/>
      </c>
      <c r="S1580" s="135" t="str">
        <f>IF(B1580="","",IF(R1580="Refreshment Beverage",VLOOKUP(VALUE(Q1580),Rates!G$15:L$19,2,0),VLOOKUP(VALUE(Q1580),Rates!G$4:L$12,2,0)))</f>
        <v/>
      </c>
      <c r="T1580" s="135" t="str">
        <f t="shared" si="773"/>
        <v/>
      </c>
      <c r="U1580" s="118" t="str">
        <f t="shared" si="774"/>
        <v/>
      </c>
      <c r="V1580" s="135" t="str">
        <f t="shared" si="775"/>
        <v/>
      </c>
      <c r="W1580" s="135" t="str">
        <f t="shared" si="776"/>
        <v/>
      </c>
      <c r="X1580" s="119" t="str">
        <f t="shared" si="777"/>
        <v/>
      </c>
      <c r="Y1580" s="120" t="str">
        <f>IF(B:B="","",IF(R1580="Refreshment Beverage",VLOOKUP(Q1580,Rates!G$15:L$19,6,0)*W1580,VLOOKUP(Q1580,Rates!G$4:L$12,6,0)*W1580))</f>
        <v/>
      </c>
      <c r="Z1580" s="120" t="str">
        <f t="shared" si="778"/>
        <v/>
      </c>
      <c r="AA1580" s="120" t="str">
        <f t="shared" si="779"/>
        <v/>
      </c>
      <c r="AB1580" s="136" t="str">
        <f>IF(B:B="","",IF(R1580="Refreshment Beverage","",IF(AND(R1580="Beer",Q1580=0),SUM(LOOKUP(2,1/(Rates!$B$15:$B$18&lt;=W1580)/(Rates!$C$15:$C$18&gt;=W1580),Rates!$D$15:$D$18)*W1580),VLOOKUP(VALUE(Q:Q),Rates!A:B,2,0)*W1580)))</f>
        <v/>
      </c>
      <c r="AC1580" s="136" t="str">
        <f>IF(B:B="","",IF(R1580="Refreshment Beverage","",IF(AND(R1580="Beer",Q1580=0),SUM(LOOKUP(2,1/(Rates!$B$15:$B$18&lt;=W1580)/(Rates!$C$15:$C$18&gt;=W1580),Rates!$E$15:$E$18)*W1580),VLOOKUP(VALUE(Q:Q),Rates!A:C,3,0)*W1580)))</f>
        <v/>
      </c>
      <c r="AD1580" s="137" t="str">
        <f>IFERROR(IF(B:B="","",IF(R1580="Beer","",IF(VALUE(Q1580)=0,VLOOKUP(VLOOKUP(B:B,#REF!,16,0),Rates!A:E,2,0),VLOOKUP(VALUE(Q1580),Rates!A$31:B$34,2,0)*W1580))),0)</f>
        <v/>
      </c>
      <c r="AE1580" s="121" t="str">
        <f t="shared" si="780"/>
        <v/>
      </c>
      <c r="AF1580" s="138" t="str">
        <f t="shared" si="781"/>
        <v/>
      </c>
      <c r="AG1580" s="122" t="str">
        <f t="shared" si="782"/>
        <v/>
      </c>
      <c r="AH1580" s="123" t="str">
        <f t="shared" si="783"/>
        <v/>
      </c>
      <c r="AI1580" s="139" t="str">
        <f>IF(AE:AE="","",IF(R1580="Refreshment Beverage",AK1580*(Rates!J$19/100),ROUND(SUM(AH1580*(Rates!$J$8/100)),4)))</f>
        <v/>
      </c>
      <c r="AJ1580" s="124" t="str">
        <f t="shared" si="784"/>
        <v/>
      </c>
      <c r="AK1580" s="125" t="str">
        <f t="shared" si="785"/>
        <v/>
      </c>
      <c r="AL1580" s="121" t="str">
        <f t="shared" si="786"/>
        <v/>
      </c>
      <c r="AM1580" s="138" t="str">
        <f>IF(AS1580="","",IF(R1580="Refreshment Beverage",ROUND(AS1580*Rates!K$19,4),ROUND(AO1580*(VLOOKUP(VALUE(Q1580),Rates!G$4:L$12,3,0)),4)))</f>
        <v/>
      </c>
      <c r="AN1580" s="126" t="str">
        <f>IF(AS1580="","",IF(R1580="Refreshment Beverage",AS1580*(Rates!J$19/100),MAX(AM1580,AB1580)))</f>
        <v/>
      </c>
      <c r="AO1580" s="127" t="str">
        <f t="shared" si="787"/>
        <v/>
      </c>
      <c r="AP1580" s="127" t="str">
        <f t="shared" si="788"/>
        <v/>
      </c>
      <c r="AQ1580" s="140" t="str">
        <f>IF(AS1580="","",IF(R1580="Refreshment Beverage",ROUND(SUM(VLOOKUP(Q:Q,Rates!G$15:L$19,3,0)*(AS1580-Y1580-Z1580-AA1580)),4),ROUND(SUM(Rates!$K$8*AS1580),4)))</f>
        <v/>
      </c>
      <c r="AR1580" s="139" t="str">
        <f t="shared" si="789"/>
        <v/>
      </c>
      <c r="AS1580" s="125" t="str">
        <f t="shared" si="790"/>
        <v/>
      </c>
      <c r="AT1580" s="121" t="str">
        <f t="shared" si="791"/>
        <v/>
      </c>
      <c r="AU1580" s="138" t="str">
        <f>IF(AX1580="","",IF(R1580="Refreshment Beverage",ROUND((BA1580-Y1580-Z1580-AA1580)*VLOOKUP(VALUE(Q1580),Rates!G$15:L$19,3,0),4),ROUND(AW1580*(VLOOKUP(VALUE(Q1580),Rates!G:L,3,0)),4)))</f>
        <v/>
      </c>
      <c r="AV1580" s="126" t="str">
        <f t="shared" si="792"/>
        <v/>
      </c>
      <c r="AW1580" s="127" t="str">
        <f t="shared" si="793"/>
        <v/>
      </c>
      <c r="AX1580" s="123" t="str">
        <f t="shared" si="794"/>
        <v/>
      </c>
      <c r="AY1580" s="140" t="str">
        <f>IF(AX1580="","",IF(R1580="Refreshment Beverage",ROUND(SUM(AX1580*Rates!K$19),4),ROUND(SUM(AX1580*(Rates!J$8/100)),4)))</f>
        <v/>
      </c>
      <c r="AZ1580" s="124" t="str">
        <f t="shared" si="795"/>
        <v/>
      </c>
      <c r="BA1580" s="125" t="str">
        <f t="shared" si="796"/>
        <v/>
      </c>
      <c r="BB1580" s="115"/>
      <c r="BC1580" s="143"/>
      <c r="BD1580" s="100"/>
      <c r="BE1580" s="100"/>
      <c r="BF1580" s="100"/>
      <c r="BG1580" s="100"/>
    </row>
    <row r="1581" spans="1:59" ht="12.75" customHeight="1" x14ac:dyDescent="0.2">
      <c r="A1581" s="144"/>
      <c r="B1581" s="141"/>
      <c r="C1581" s="141"/>
      <c r="D1581" s="142"/>
      <c r="E1581" s="142"/>
      <c r="F1581" s="142"/>
      <c r="G1581" s="142"/>
      <c r="H1581" s="142"/>
      <c r="I1581" s="129"/>
      <c r="J1581" s="130"/>
      <c r="K1581" s="131" t="str">
        <f t="shared" si="767"/>
        <v/>
      </c>
      <c r="L1581" s="132" t="str">
        <f t="shared" si="768"/>
        <v/>
      </c>
      <c r="M1581" s="133" t="str">
        <f t="shared" si="769"/>
        <v/>
      </c>
      <c r="N1581" s="134" t="str">
        <f>IFERROR(IF(B:B="","",IF(R1581="Beer",SUM(LOOKUP(2,1/(Rates!$B$3:$B$5&lt;=W1581)/(Rates!$C$3:$C$5&gt;=W1581),Rates!$D$3:$D$5)*(X1581/100)*W1581),IF(R1581="Refreshment Beverage",SUM(LOOKUP(2,1/(Rates!$B$7:$B$11&lt;=W1581)/(Rates!$C$7:$C$11&gt;=W1581),Rates!$D$7:$D$11)*(X1581/100)*W1581)))),"")</f>
        <v/>
      </c>
      <c r="O1581" s="134" t="str">
        <f t="shared" si="770"/>
        <v/>
      </c>
      <c r="P1581" s="116"/>
      <c r="Q1581" s="117" t="str">
        <f t="shared" si="771"/>
        <v/>
      </c>
      <c r="R1581" s="128" t="str">
        <f t="shared" si="772"/>
        <v/>
      </c>
      <c r="S1581" s="135" t="str">
        <f>IF(B1581="","",IF(R1581="Refreshment Beverage",VLOOKUP(VALUE(Q1581),Rates!G$15:L$19,2,0),VLOOKUP(VALUE(Q1581),Rates!G$4:L$12,2,0)))</f>
        <v/>
      </c>
      <c r="T1581" s="135" t="str">
        <f t="shared" si="773"/>
        <v/>
      </c>
      <c r="U1581" s="118" t="str">
        <f t="shared" si="774"/>
        <v/>
      </c>
      <c r="V1581" s="135" t="str">
        <f t="shared" si="775"/>
        <v/>
      </c>
      <c r="W1581" s="135" t="str">
        <f t="shared" si="776"/>
        <v/>
      </c>
      <c r="X1581" s="119" t="str">
        <f t="shared" si="777"/>
        <v/>
      </c>
      <c r="Y1581" s="120" t="str">
        <f>IF(B:B="","",IF(R1581="Refreshment Beverage",VLOOKUP(Q1581,Rates!G$15:L$19,6,0)*W1581,VLOOKUP(Q1581,Rates!G$4:L$12,6,0)*W1581))</f>
        <v/>
      </c>
      <c r="Z1581" s="120" t="str">
        <f t="shared" si="778"/>
        <v/>
      </c>
      <c r="AA1581" s="120" t="str">
        <f t="shared" si="779"/>
        <v/>
      </c>
      <c r="AB1581" s="136" t="str">
        <f>IF(B:B="","",IF(R1581="Refreshment Beverage","",IF(AND(R1581="Beer",Q1581=0),SUM(LOOKUP(2,1/(Rates!$B$15:$B$18&lt;=W1581)/(Rates!$C$15:$C$18&gt;=W1581),Rates!$D$15:$D$18)*W1581),VLOOKUP(VALUE(Q:Q),Rates!A:B,2,0)*W1581)))</f>
        <v/>
      </c>
      <c r="AC1581" s="136" t="str">
        <f>IF(B:B="","",IF(R1581="Refreshment Beverage","",IF(AND(R1581="Beer",Q1581=0),SUM(LOOKUP(2,1/(Rates!$B$15:$B$18&lt;=W1581)/(Rates!$C$15:$C$18&gt;=W1581),Rates!$E$15:$E$18)*W1581),VLOOKUP(VALUE(Q:Q),Rates!A:C,3,0)*W1581)))</f>
        <v/>
      </c>
      <c r="AD1581" s="137" t="str">
        <f>IFERROR(IF(B:B="","",IF(R1581="Beer","",IF(VALUE(Q1581)=0,VLOOKUP(VLOOKUP(B:B,#REF!,16,0),Rates!A:E,2,0),VLOOKUP(VALUE(Q1581),Rates!A$31:B$34,2,0)*W1581))),0)</f>
        <v/>
      </c>
      <c r="AE1581" s="121" t="str">
        <f t="shared" si="780"/>
        <v/>
      </c>
      <c r="AF1581" s="138" t="str">
        <f t="shared" si="781"/>
        <v/>
      </c>
      <c r="AG1581" s="122" t="str">
        <f t="shared" si="782"/>
        <v/>
      </c>
      <c r="AH1581" s="123" t="str">
        <f t="shared" si="783"/>
        <v/>
      </c>
      <c r="AI1581" s="139" t="str">
        <f>IF(AE:AE="","",IF(R1581="Refreshment Beverage",AK1581*(Rates!J$19/100),ROUND(SUM(AH1581*(Rates!$J$8/100)),4)))</f>
        <v/>
      </c>
      <c r="AJ1581" s="124" t="str">
        <f t="shared" si="784"/>
        <v/>
      </c>
      <c r="AK1581" s="125" t="str">
        <f t="shared" si="785"/>
        <v/>
      </c>
      <c r="AL1581" s="121" t="str">
        <f t="shared" si="786"/>
        <v/>
      </c>
      <c r="AM1581" s="138" t="str">
        <f>IF(AS1581="","",IF(R1581="Refreshment Beverage",ROUND(AS1581*Rates!K$19,4),ROUND(AO1581*(VLOOKUP(VALUE(Q1581),Rates!G$4:L$12,3,0)),4)))</f>
        <v/>
      </c>
      <c r="AN1581" s="126" t="str">
        <f>IF(AS1581="","",IF(R1581="Refreshment Beverage",AS1581*(Rates!J$19/100),MAX(AM1581,AB1581)))</f>
        <v/>
      </c>
      <c r="AO1581" s="127" t="str">
        <f t="shared" si="787"/>
        <v/>
      </c>
      <c r="AP1581" s="127" t="str">
        <f t="shared" si="788"/>
        <v/>
      </c>
      <c r="AQ1581" s="140" t="str">
        <f>IF(AS1581="","",IF(R1581="Refreshment Beverage",ROUND(SUM(VLOOKUP(Q:Q,Rates!G$15:L$19,3,0)*(AS1581-Y1581-Z1581-AA1581)),4),ROUND(SUM(Rates!$K$8*AS1581),4)))</f>
        <v/>
      </c>
      <c r="AR1581" s="139" t="str">
        <f t="shared" si="789"/>
        <v/>
      </c>
      <c r="AS1581" s="125" t="str">
        <f t="shared" si="790"/>
        <v/>
      </c>
      <c r="AT1581" s="121" t="str">
        <f t="shared" si="791"/>
        <v/>
      </c>
      <c r="AU1581" s="138" t="str">
        <f>IF(AX1581="","",IF(R1581="Refreshment Beverage",ROUND((BA1581-Y1581-Z1581-AA1581)*VLOOKUP(VALUE(Q1581),Rates!G$15:L$19,3,0),4),ROUND(AW1581*(VLOOKUP(VALUE(Q1581),Rates!G:L,3,0)),4)))</f>
        <v/>
      </c>
      <c r="AV1581" s="126" t="str">
        <f t="shared" si="792"/>
        <v/>
      </c>
      <c r="AW1581" s="127" t="str">
        <f t="shared" si="793"/>
        <v/>
      </c>
      <c r="AX1581" s="123" t="str">
        <f t="shared" si="794"/>
        <v/>
      </c>
      <c r="AY1581" s="140" t="str">
        <f>IF(AX1581="","",IF(R1581="Refreshment Beverage",ROUND(SUM(AX1581*Rates!K$19),4),ROUND(SUM(AX1581*(Rates!J$8/100)),4)))</f>
        <v/>
      </c>
      <c r="AZ1581" s="124" t="str">
        <f t="shared" si="795"/>
        <v/>
      </c>
      <c r="BA1581" s="125" t="str">
        <f t="shared" si="796"/>
        <v/>
      </c>
      <c r="BB1581" s="115"/>
      <c r="BC1581" s="143"/>
      <c r="BD1581" s="100"/>
      <c r="BE1581" s="100"/>
      <c r="BF1581" s="100"/>
      <c r="BG1581" s="100"/>
    </row>
    <row r="1582" spans="1:59" ht="12.75" customHeight="1" x14ac:dyDescent="0.2">
      <c r="A1582" s="144"/>
      <c r="B1582" s="141"/>
      <c r="C1582" s="141"/>
      <c r="D1582" s="142"/>
      <c r="E1582" s="142"/>
      <c r="F1582" s="142"/>
      <c r="G1582" s="142"/>
      <c r="H1582" s="142"/>
      <c r="I1582" s="129"/>
      <c r="J1582" s="130"/>
      <c r="K1582" s="131" t="str">
        <f t="shared" si="767"/>
        <v/>
      </c>
      <c r="L1582" s="132" t="str">
        <f t="shared" si="768"/>
        <v/>
      </c>
      <c r="M1582" s="133" t="str">
        <f t="shared" si="769"/>
        <v/>
      </c>
      <c r="N1582" s="134" t="str">
        <f>IFERROR(IF(B:B="","",IF(R1582="Beer",SUM(LOOKUP(2,1/(Rates!$B$3:$B$5&lt;=W1582)/(Rates!$C$3:$C$5&gt;=W1582),Rates!$D$3:$D$5)*(X1582/100)*W1582),IF(R1582="Refreshment Beverage",SUM(LOOKUP(2,1/(Rates!$B$7:$B$11&lt;=W1582)/(Rates!$C$7:$C$11&gt;=W1582),Rates!$D$7:$D$11)*(X1582/100)*W1582)))),"")</f>
        <v/>
      </c>
      <c r="O1582" s="134" t="str">
        <f t="shared" si="770"/>
        <v/>
      </c>
      <c r="P1582" s="116"/>
      <c r="Q1582" s="117" t="str">
        <f t="shared" si="771"/>
        <v/>
      </c>
      <c r="R1582" s="128" t="str">
        <f t="shared" si="772"/>
        <v/>
      </c>
      <c r="S1582" s="135" t="str">
        <f>IF(B1582="","",IF(R1582="Refreshment Beverage",VLOOKUP(VALUE(Q1582),Rates!G$15:L$19,2,0),VLOOKUP(VALUE(Q1582),Rates!G$4:L$12,2,0)))</f>
        <v/>
      </c>
      <c r="T1582" s="135" t="str">
        <f t="shared" si="773"/>
        <v/>
      </c>
      <c r="U1582" s="118" t="str">
        <f t="shared" si="774"/>
        <v/>
      </c>
      <c r="V1582" s="135" t="str">
        <f t="shared" si="775"/>
        <v/>
      </c>
      <c r="W1582" s="135" t="str">
        <f t="shared" si="776"/>
        <v/>
      </c>
      <c r="X1582" s="119" t="str">
        <f t="shared" si="777"/>
        <v/>
      </c>
      <c r="Y1582" s="120" t="str">
        <f>IF(B:B="","",IF(R1582="Refreshment Beverage",VLOOKUP(Q1582,Rates!G$15:L$19,6,0)*W1582,VLOOKUP(Q1582,Rates!G$4:L$12,6,0)*W1582))</f>
        <v/>
      </c>
      <c r="Z1582" s="120" t="str">
        <f t="shared" si="778"/>
        <v/>
      </c>
      <c r="AA1582" s="120" t="str">
        <f t="shared" si="779"/>
        <v/>
      </c>
      <c r="AB1582" s="136" t="str">
        <f>IF(B:B="","",IF(R1582="Refreshment Beverage","",IF(AND(R1582="Beer",Q1582=0),SUM(LOOKUP(2,1/(Rates!$B$15:$B$18&lt;=W1582)/(Rates!$C$15:$C$18&gt;=W1582),Rates!$D$15:$D$18)*W1582),VLOOKUP(VALUE(Q:Q),Rates!A:B,2,0)*W1582)))</f>
        <v/>
      </c>
      <c r="AC1582" s="136" t="str">
        <f>IF(B:B="","",IF(R1582="Refreshment Beverage","",IF(AND(R1582="Beer",Q1582=0),SUM(LOOKUP(2,1/(Rates!$B$15:$B$18&lt;=W1582)/(Rates!$C$15:$C$18&gt;=W1582),Rates!$E$15:$E$18)*W1582),VLOOKUP(VALUE(Q:Q),Rates!A:C,3,0)*W1582)))</f>
        <v/>
      </c>
      <c r="AD1582" s="137" t="str">
        <f>IFERROR(IF(B:B="","",IF(R1582="Beer","",IF(VALUE(Q1582)=0,VLOOKUP(VLOOKUP(B:B,#REF!,16,0),Rates!A:E,2,0),VLOOKUP(VALUE(Q1582),Rates!A$31:B$34,2,0)*W1582))),0)</f>
        <v/>
      </c>
      <c r="AE1582" s="121" t="str">
        <f t="shared" si="780"/>
        <v/>
      </c>
      <c r="AF1582" s="138" t="str">
        <f t="shared" si="781"/>
        <v/>
      </c>
      <c r="AG1582" s="122" t="str">
        <f t="shared" si="782"/>
        <v/>
      </c>
      <c r="AH1582" s="123" t="str">
        <f t="shared" si="783"/>
        <v/>
      </c>
      <c r="AI1582" s="139" t="str">
        <f>IF(AE:AE="","",IF(R1582="Refreshment Beverage",AK1582*(Rates!J$19/100),ROUND(SUM(AH1582*(Rates!$J$8/100)),4)))</f>
        <v/>
      </c>
      <c r="AJ1582" s="124" t="str">
        <f t="shared" si="784"/>
        <v/>
      </c>
      <c r="AK1582" s="125" t="str">
        <f t="shared" si="785"/>
        <v/>
      </c>
      <c r="AL1582" s="121" t="str">
        <f t="shared" si="786"/>
        <v/>
      </c>
      <c r="AM1582" s="138" t="str">
        <f>IF(AS1582="","",IF(R1582="Refreshment Beverage",ROUND(AS1582*Rates!K$19,4),ROUND(AO1582*(VLOOKUP(VALUE(Q1582),Rates!G$4:L$12,3,0)),4)))</f>
        <v/>
      </c>
      <c r="AN1582" s="126" t="str">
        <f>IF(AS1582="","",IF(R1582="Refreshment Beverage",AS1582*(Rates!J$19/100),MAX(AM1582,AB1582)))</f>
        <v/>
      </c>
      <c r="AO1582" s="127" t="str">
        <f t="shared" si="787"/>
        <v/>
      </c>
      <c r="AP1582" s="127" t="str">
        <f t="shared" si="788"/>
        <v/>
      </c>
      <c r="AQ1582" s="140" t="str">
        <f>IF(AS1582="","",IF(R1582="Refreshment Beverage",ROUND(SUM(VLOOKUP(Q:Q,Rates!G$15:L$19,3,0)*(AS1582-Y1582-Z1582-AA1582)),4),ROUND(SUM(Rates!$K$8*AS1582),4)))</f>
        <v/>
      </c>
      <c r="AR1582" s="139" t="str">
        <f t="shared" si="789"/>
        <v/>
      </c>
      <c r="AS1582" s="125" t="str">
        <f t="shared" si="790"/>
        <v/>
      </c>
      <c r="AT1582" s="121" t="str">
        <f t="shared" si="791"/>
        <v/>
      </c>
      <c r="AU1582" s="138" t="str">
        <f>IF(AX1582="","",IF(R1582="Refreshment Beverage",ROUND((BA1582-Y1582-Z1582-AA1582)*VLOOKUP(VALUE(Q1582),Rates!G$15:L$19,3,0),4),ROUND(AW1582*(VLOOKUP(VALUE(Q1582),Rates!G:L,3,0)),4)))</f>
        <v/>
      </c>
      <c r="AV1582" s="126" t="str">
        <f t="shared" si="792"/>
        <v/>
      </c>
      <c r="AW1582" s="127" t="str">
        <f t="shared" si="793"/>
        <v/>
      </c>
      <c r="AX1582" s="123" t="str">
        <f t="shared" si="794"/>
        <v/>
      </c>
      <c r="AY1582" s="140" t="str">
        <f>IF(AX1582="","",IF(R1582="Refreshment Beverage",ROUND(SUM(AX1582*Rates!K$19),4),ROUND(SUM(AX1582*(Rates!J$8/100)),4)))</f>
        <v/>
      </c>
      <c r="AZ1582" s="124" t="str">
        <f t="shared" si="795"/>
        <v/>
      </c>
      <c r="BA1582" s="125" t="str">
        <f t="shared" si="796"/>
        <v/>
      </c>
      <c r="BB1582" s="115"/>
      <c r="BC1582" s="143"/>
      <c r="BD1582" s="100"/>
      <c r="BE1582" s="100"/>
      <c r="BF1582" s="100"/>
      <c r="BG1582" s="100"/>
    </row>
    <row r="1583" spans="1:59" ht="12.75" customHeight="1" x14ac:dyDescent="0.2">
      <c r="A1583" s="144"/>
      <c r="B1583" s="141"/>
      <c r="C1583" s="141"/>
      <c r="D1583" s="142"/>
      <c r="E1583" s="142"/>
      <c r="F1583" s="142"/>
      <c r="G1583" s="142"/>
      <c r="H1583" s="142"/>
      <c r="I1583" s="129"/>
      <c r="J1583" s="130"/>
      <c r="K1583" s="131" t="str">
        <f t="shared" si="767"/>
        <v/>
      </c>
      <c r="L1583" s="132" t="str">
        <f t="shared" si="768"/>
        <v/>
      </c>
      <c r="M1583" s="133" t="str">
        <f t="shared" si="769"/>
        <v/>
      </c>
      <c r="N1583" s="134" t="str">
        <f>IFERROR(IF(B:B="","",IF(R1583="Beer",SUM(LOOKUP(2,1/(Rates!$B$3:$B$5&lt;=W1583)/(Rates!$C$3:$C$5&gt;=W1583),Rates!$D$3:$D$5)*(X1583/100)*W1583),IF(R1583="Refreshment Beverage",SUM(LOOKUP(2,1/(Rates!$B$7:$B$11&lt;=W1583)/(Rates!$C$7:$C$11&gt;=W1583),Rates!$D$7:$D$11)*(X1583/100)*W1583)))),"")</f>
        <v/>
      </c>
      <c r="O1583" s="134" t="str">
        <f t="shared" si="770"/>
        <v/>
      </c>
      <c r="P1583" s="116"/>
      <c r="Q1583" s="117" t="str">
        <f t="shared" si="771"/>
        <v/>
      </c>
      <c r="R1583" s="128" t="str">
        <f t="shared" si="772"/>
        <v/>
      </c>
      <c r="S1583" s="135" t="str">
        <f>IF(B1583="","",IF(R1583="Refreshment Beverage",VLOOKUP(VALUE(Q1583),Rates!G$15:L$19,2,0),VLOOKUP(VALUE(Q1583),Rates!G$4:L$12,2,0)))</f>
        <v/>
      </c>
      <c r="T1583" s="135" t="str">
        <f t="shared" si="773"/>
        <v/>
      </c>
      <c r="U1583" s="118" t="str">
        <f t="shared" si="774"/>
        <v/>
      </c>
      <c r="V1583" s="135" t="str">
        <f t="shared" si="775"/>
        <v/>
      </c>
      <c r="W1583" s="135" t="str">
        <f t="shared" si="776"/>
        <v/>
      </c>
      <c r="X1583" s="119" t="str">
        <f t="shared" si="777"/>
        <v/>
      </c>
      <c r="Y1583" s="120" t="str">
        <f>IF(B:B="","",IF(R1583="Refreshment Beverage",VLOOKUP(Q1583,Rates!G$15:L$19,6,0)*W1583,VLOOKUP(Q1583,Rates!G$4:L$12,6,0)*W1583))</f>
        <v/>
      </c>
      <c r="Z1583" s="120" t="str">
        <f t="shared" si="778"/>
        <v/>
      </c>
      <c r="AA1583" s="120" t="str">
        <f t="shared" si="779"/>
        <v/>
      </c>
      <c r="AB1583" s="136" t="str">
        <f>IF(B:B="","",IF(R1583="Refreshment Beverage","",IF(AND(R1583="Beer",Q1583=0),SUM(LOOKUP(2,1/(Rates!$B$15:$B$18&lt;=W1583)/(Rates!$C$15:$C$18&gt;=W1583),Rates!$D$15:$D$18)*W1583),VLOOKUP(VALUE(Q:Q),Rates!A:B,2,0)*W1583)))</f>
        <v/>
      </c>
      <c r="AC1583" s="136" t="str">
        <f>IF(B:B="","",IF(R1583="Refreshment Beverage","",IF(AND(R1583="Beer",Q1583=0),SUM(LOOKUP(2,1/(Rates!$B$15:$B$18&lt;=W1583)/(Rates!$C$15:$C$18&gt;=W1583),Rates!$E$15:$E$18)*W1583),VLOOKUP(VALUE(Q:Q),Rates!A:C,3,0)*W1583)))</f>
        <v/>
      </c>
      <c r="AD1583" s="137" t="str">
        <f>IFERROR(IF(B:B="","",IF(R1583="Beer","",IF(VALUE(Q1583)=0,VLOOKUP(VLOOKUP(B:B,#REF!,16,0),Rates!A:E,2,0),VLOOKUP(VALUE(Q1583),Rates!A$31:B$34,2,0)*W1583))),0)</f>
        <v/>
      </c>
      <c r="AE1583" s="121" t="str">
        <f t="shared" si="780"/>
        <v/>
      </c>
      <c r="AF1583" s="138" t="str">
        <f t="shared" si="781"/>
        <v/>
      </c>
      <c r="AG1583" s="122" t="str">
        <f t="shared" si="782"/>
        <v/>
      </c>
      <c r="AH1583" s="123" t="str">
        <f t="shared" si="783"/>
        <v/>
      </c>
      <c r="AI1583" s="139" t="str">
        <f>IF(AE:AE="","",IF(R1583="Refreshment Beverage",AK1583*(Rates!J$19/100),ROUND(SUM(AH1583*(Rates!$J$8/100)),4)))</f>
        <v/>
      </c>
      <c r="AJ1583" s="124" t="str">
        <f t="shared" si="784"/>
        <v/>
      </c>
      <c r="AK1583" s="125" t="str">
        <f t="shared" si="785"/>
        <v/>
      </c>
      <c r="AL1583" s="121" t="str">
        <f t="shared" si="786"/>
        <v/>
      </c>
      <c r="AM1583" s="138" t="str">
        <f>IF(AS1583="","",IF(R1583="Refreshment Beverage",ROUND(AS1583*Rates!K$19,4),ROUND(AO1583*(VLOOKUP(VALUE(Q1583),Rates!G$4:L$12,3,0)),4)))</f>
        <v/>
      </c>
      <c r="AN1583" s="126" t="str">
        <f>IF(AS1583="","",IF(R1583="Refreshment Beverage",AS1583*(Rates!J$19/100),MAX(AM1583,AB1583)))</f>
        <v/>
      </c>
      <c r="AO1583" s="127" t="str">
        <f t="shared" si="787"/>
        <v/>
      </c>
      <c r="AP1583" s="127" t="str">
        <f t="shared" si="788"/>
        <v/>
      </c>
      <c r="AQ1583" s="140" t="str">
        <f>IF(AS1583="","",IF(R1583="Refreshment Beverage",ROUND(SUM(VLOOKUP(Q:Q,Rates!G$15:L$19,3,0)*(AS1583-Y1583-Z1583-AA1583)),4),ROUND(SUM(Rates!$K$8*AS1583),4)))</f>
        <v/>
      </c>
      <c r="AR1583" s="139" t="str">
        <f t="shared" si="789"/>
        <v/>
      </c>
      <c r="AS1583" s="125" t="str">
        <f t="shared" si="790"/>
        <v/>
      </c>
      <c r="AT1583" s="121" t="str">
        <f t="shared" si="791"/>
        <v/>
      </c>
      <c r="AU1583" s="138" t="str">
        <f>IF(AX1583="","",IF(R1583="Refreshment Beverage",ROUND((BA1583-Y1583-Z1583-AA1583)*VLOOKUP(VALUE(Q1583),Rates!G$15:L$19,3,0),4),ROUND(AW1583*(VLOOKUP(VALUE(Q1583),Rates!G:L,3,0)),4)))</f>
        <v/>
      </c>
      <c r="AV1583" s="126" t="str">
        <f t="shared" si="792"/>
        <v/>
      </c>
      <c r="AW1583" s="127" t="str">
        <f t="shared" si="793"/>
        <v/>
      </c>
      <c r="AX1583" s="123" t="str">
        <f t="shared" si="794"/>
        <v/>
      </c>
      <c r="AY1583" s="140" t="str">
        <f>IF(AX1583="","",IF(R1583="Refreshment Beverage",ROUND(SUM(AX1583*Rates!K$19),4),ROUND(SUM(AX1583*(Rates!J$8/100)),4)))</f>
        <v/>
      </c>
      <c r="AZ1583" s="124" t="str">
        <f t="shared" si="795"/>
        <v/>
      </c>
      <c r="BA1583" s="125" t="str">
        <f t="shared" si="796"/>
        <v/>
      </c>
      <c r="BB1583" s="115"/>
      <c r="BC1583" s="143"/>
      <c r="BD1583" s="100"/>
      <c r="BE1583" s="100"/>
      <c r="BF1583" s="100"/>
      <c r="BG1583" s="100"/>
    </row>
    <row r="1584" spans="1:59" ht="12.75" customHeight="1" x14ac:dyDescent="0.2">
      <c r="A1584" s="144"/>
      <c r="B1584" s="141"/>
      <c r="C1584" s="141"/>
      <c r="D1584" s="142"/>
      <c r="E1584" s="142"/>
      <c r="F1584" s="142"/>
      <c r="G1584" s="142"/>
      <c r="H1584" s="142"/>
      <c r="I1584" s="129"/>
      <c r="J1584" s="130"/>
      <c r="K1584" s="131" t="str">
        <f t="shared" si="767"/>
        <v/>
      </c>
      <c r="L1584" s="132" t="str">
        <f t="shared" si="768"/>
        <v/>
      </c>
      <c r="M1584" s="133" t="str">
        <f t="shared" si="769"/>
        <v/>
      </c>
      <c r="N1584" s="134" t="str">
        <f>IFERROR(IF(B:B="","",IF(R1584="Beer",SUM(LOOKUP(2,1/(Rates!$B$3:$B$5&lt;=W1584)/(Rates!$C$3:$C$5&gt;=W1584),Rates!$D$3:$D$5)*(X1584/100)*W1584),IF(R1584="Refreshment Beverage",SUM(LOOKUP(2,1/(Rates!$B$7:$B$11&lt;=W1584)/(Rates!$C$7:$C$11&gt;=W1584),Rates!$D$7:$D$11)*(X1584/100)*W1584)))),"")</f>
        <v/>
      </c>
      <c r="O1584" s="134" t="str">
        <f t="shared" si="770"/>
        <v/>
      </c>
      <c r="P1584" s="116"/>
      <c r="Q1584" s="117" t="str">
        <f t="shared" si="771"/>
        <v/>
      </c>
      <c r="R1584" s="128" t="str">
        <f t="shared" si="772"/>
        <v/>
      </c>
      <c r="S1584" s="135" t="str">
        <f>IF(B1584="","",IF(R1584="Refreshment Beverage",VLOOKUP(VALUE(Q1584),Rates!G$15:L$19,2,0),VLOOKUP(VALUE(Q1584),Rates!G$4:L$12,2,0)))</f>
        <v/>
      </c>
      <c r="T1584" s="135" t="str">
        <f t="shared" si="773"/>
        <v/>
      </c>
      <c r="U1584" s="118" t="str">
        <f t="shared" si="774"/>
        <v/>
      </c>
      <c r="V1584" s="135" t="str">
        <f t="shared" si="775"/>
        <v/>
      </c>
      <c r="W1584" s="135" t="str">
        <f t="shared" si="776"/>
        <v/>
      </c>
      <c r="X1584" s="119" t="str">
        <f t="shared" si="777"/>
        <v/>
      </c>
      <c r="Y1584" s="120" t="str">
        <f>IF(B:B="","",IF(R1584="Refreshment Beverage",VLOOKUP(Q1584,Rates!G$15:L$19,6,0)*W1584,VLOOKUP(Q1584,Rates!G$4:L$12,6,0)*W1584))</f>
        <v/>
      </c>
      <c r="Z1584" s="120" t="str">
        <f t="shared" si="778"/>
        <v/>
      </c>
      <c r="AA1584" s="120" t="str">
        <f t="shared" si="779"/>
        <v/>
      </c>
      <c r="AB1584" s="136" t="str">
        <f>IF(B:B="","",IF(R1584="Refreshment Beverage","",IF(AND(R1584="Beer",Q1584=0),SUM(LOOKUP(2,1/(Rates!$B$15:$B$18&lt;=W1584)/(Rates!$C$15:$C$18&gt;=W1584),Rates!$D$15:$D$18)*W1584),VLOOKUP(VALUE(Q:Q),Rates!A:B,2,0)*W1584)))</f>
        <v/>
      </c>
      <c r="AC1584" s="136" t="str">
        <f>IF(B:B="","",IF(R1584="Refreshment Beverage","",IF(AND(R1584="Beer",Q1584=0),SUM(LOOKUP(2,1/(Rates!$B$15:$B$18&lt;=W1584)/(Rates!$C$15:$C$18&gt;=W1584),Rates!$E$15:$E$18)*W1584),VLOOKUP(VALUE(Q:Q),Rates!A:C,3,0)*W1584)))</f>
        <v/>
      </c>
      <c r="AD1584" s="137" t="str">
        <f>IFERROR(IF(B:B="","",IF(R1584="Beer","",IF(VALUE(Q1584)=0,VLOOKUP(VLOOKUP(B:B,#REF!,16,0),Rates!A:E,2,0),VLOOKUP(VALUE(Q1584),Rates!A$31:B$34,2,0)*W1584))),0)</f>
        <v/>
      </c>
      <c r="AE1584" s="121" t="str">
        <f t="shared" si="780"/>
        <v/>
      </c>
      <c r="AF1584" s="138" t="str">
        <f t="shared" si="781"/>
        <v/>
      </c>
      <c r="AG1584" s="122" t="str">
        <f t="shared" si="782"/>
        <v/>
      </c>
      <c r="AH1584" s="123" t="str">
        <f t="shared" si="783"/>
        <v/>
      </c>
      <c r="AI1584" s="139" t="str">
        <f>IF(AE:AE="","",IF(R1584="Refreshment Beverage",AK1584*(Rates!J$19/100),ROUND(SUM(AH1584*(Rates!$J$8/100)),4)))</f>
        <v/>
      </c>
      <c r="AJ1584" s="124" t="str">
        <f t="shared" si="784"/>
        <v/>
      </c>
      <c r="AK1584" s="125" t="str">
        <f t="shared" si="785"/>
        <v/>
      </c>
      <c r="AL1584" s="121" t="str">
        <f t="shared" si="786"/>
        <v/>
      </c>
      <c r="AM1584" s="138" t="str">
        <f>IF(AS1584="","",IF(R1584="Refreshment Beverage",ROUND(AS1584*Rates!K$19,4),ROUND(AO1584*(VLOOKUP(VALUE(Q1584),Rates!G$4:L$12,3,0)),4)))</f>
        <v/>
      </c>
      <c r="AN1584" s="126" t="str">
        <f>IF(AS1584="","",IF(R1584="Refreshment Beverage",AS1584*(Rates!J$19/100),MAX(AM1584,AB1584)))</f>
        <v/>
      </c>
      <c r="AO1584" s="127" t="str">
        <f t="shared" si="787"/>
        <v/>
      </c>
      <c r="AP1584" s="127" t="str">
        <f t="shared" si="788"/>
        <v/>
      </c>
      <c r="AQ1584" s="140" t="str">
        <f>IF(AS1584="","",IF(R1584="Refreshment Beverage",ROUND(SUM(VLOOKUP(Q:Q,Rates!G$15:L$19,3,0)*(AS1584-Y1584-Z1584-AA1584)),4),ROUND(SUM(Rates!$K$8*AS1584),4)))</f>
        <v/>
      </c>
      <c r="AR1584" s="139" t="str">
        <f t="shared" si="789"/>
        <v/>
      </c>
      <c r="AS1584" s="125" t="str">
        <f t="shared" si="790"/>
        <v/>
      </c>
      <c r="AT1584" s="121" t="str">
        <f t="shared" si="791"/>
        <v/>
      </c>
      <c r="AU1584" s="138" t="str">
        <f>IF(AX1584="","",IF(R1584="Refreshment Beverage",ROUND((BA1584-Y1584-Z1584-AA1584)*VLOOKUP(VALUE(Q1584),Rates!G$15:L$19,3,0),4),ROUND(AW1584*(VLOOKUP(VALUE(Q1584),Rates!G:L,3,0)),4)))</f>
        <v/>
      </c>
      <c r="AV1584" s="126" t="str">
        <f t="shared" si="792"/>
        <v/>
      </c>
      <c r="AW1584" s="127" t="str">
        <f t="shared" si="793"/>
        <v/>
      </c>
      <c r="AX1584" s="123" t="str">
        <f t="shared" si="794"/>
        <v/>
      </c>
      <c r="AY1584" s="140" t="str">
        <f>IF(AX1584="","",IF(R1584="Refreshment Beverage",ROUND(SUM(AX1584*Rates!K$19),4),ROUND(SUM(AX1584*(Rates!J$8/100)),4)))</f>
        <v/>
      </c>
      <c r="AZ1584" s="124" t="str">
        <f t="shared" si="795"/>
        <v/>
      </c>
      <c r="BA1584" s="125" t="str">
        <f t="shared" si="796"/>
        <v/>
      </c>
      <c r="BB1584" s="115"/>
      <c r="BC1584" s="143"/>
      <c r="BD1584" s="100"/>
      <c r="BE1584" s="100"/>
      <c r="BF1584" s="100"/>
      <c r="BG1584" s="100"/>
    </row>
    <row r="1585" spans="1:59" ht="12.75" customHeight="1" x14ac:dyDescent="0.2">
      <c r="A1585" s="144"/>
      <c r="B1585" s="141"/>
      <c r="C1585" s="141"/>
      <c r="D1585" s="142"/>
      <c r="E1585" s="142"/>
      <c r="F1585" s="142"/>
      <c r="G1585" s="142"/>
      <c r="H1585" s="142"/>
      <c r="I1585" s="129"/>
      <c r="J1585" s="130"/>
      <c r="K1585" s="131" t="str">
        <f t="shared" si="767"/>
        <v/>
      </c>
      <c r="L1585" s="132" t="str">
        <f t="shared" si="768"/>
        <v/>
      </c>
      <c r="M1585" s="133" t="str">
        <f t="shared" si="769"/>
        <v/>
      </c>
      <c r="N1585" s="134" t="str">
        <f>IFERROR(IF(B:B="","",IF(R1585="Beer",SUM(LOOKUP(2,1/(Rates!$B$3:$B$5&lt;=W1585)/(Rates!$C$3:$C$5&gt;=W1585),Rates!$D$3:$D$5)*(X1585/100)*W1585),IF(R1585="Refreshment Beverage",SUM(LOOKUP(2,1/(Rates!$B$7:$B$11&lt;=W1585)/(Rates!$C$7:$C$11&gt;=W1585),Rates!$D$7:$D$11)*(X1585/100)*W1585)))),"")</f>
        <v/>
      </c>
      <c r="O1585" s="134" t="str">
        <f t="shared" si="770"/>
        <v/>
      </c>
      <c r="P1585" s="116"/>
      <c r="Q1585" s="117" t="str">
        <f t="shared" si="771"/>
        <v/>
      </c>
      <c r="R1585" s="128" t="str">
        <f t="shared" si="772"/>
        <v/>
      </c>
      <c r="S1585" s="135" t="str">
        <f>IF(B1585="","",IF(R1585="Refreshment Beverage",VLOOKUP(VALUE(Q1585),Rates!G$15:L$19,2,0),VLOOKUP(VALUE(Q1585),Rates!G$4:L$12,2,0)))</f>
        <v/>
      </c>
      <c r="T1585" s="135" t="str">
        <f t="shared" si="773"/>
        <v/>
      </c>
      <c r="U1585" s="118" t="str">
        <f t="shared" si="774"/>
        <v/>
      </c>
      <c r="V1585" s="135" t="str">
        <f t="shared" si="775"/>
        <v/>
      </c>
      <c r="W1585" s="135" t="str">
        <f t="shared" si="776"/>
        <v/>
      </c>
      <c r="X1585" s="119" t="str">
        <f t="shared" si="777"/>
        <v/>
      </c>
      <c r="Y1585" s="120" t="str">
        <f>IF(B:B="","",IF(R1585="Refreshment Beverage",VLOOKUP(Q1585,Rates!G$15:L$19,6,0)*W1585,VLOOKUP(Q1585,Rates!G$4:L$12,6,0)*W1585))</f>
        <v/>
      </c>
      <c r="Z1585" s="120" t="str">
        <f t="shared" si="778"/>
        <v/>
      </c>
      <c r="AA1585" s="120" t="str">
        <f t="shared" si="779"/>
        <v/>
      </c>
      <c r="AB1585" s="136" t="str">
        <f>IF(B:B="","",IF(R1585="Refreshment Beverage","",IF(AND(R1585="Beer",Q1585=0),SUM(LOOKUP(2,1/(Rates!$B$15:$B$18&lt;=W1585)/(Rates!$C$15:$C$18&gt;=W1585),Rates!$D$15:$D$18)*W1585),VLOOKUP(VALUE(Q:Q),Rates!A:B,2,0)*W1585)))</f>
        <v/>
      </c>
      <c r="AC1585" s="136" t="str">
        <f>IF(B:B="","",IF(R1585="Refreshment Beverage","",IF(AND(R1585="Beer",Q1585=0),SUM(LOOKUP(2,1/(Rates!$B$15:$B$18&lt;=W1585)/(Rates!$C$15:$C$18&gt;=W1585),Rates!$E$15:$E$18)*W1585),VLOOKUP(VALUE(Q:Q),Rates!A:C,3,0)*W1585)))</f>
        <v/>
      </c>
      <c r="AD1585" s="137" t="str">
        <f>IFERROR(IF(B:B="","",IF(R1585="Beer","",IF(VALUE(Q1585)=0,VLOOKUP(VLOOKUP(B:B,#REF!,16,0),Rates!A:E,2,0),VLOOKUP(VALUE(Q1585),Rates!A$31:B$34,2,0)*W1585))),0)</f>
        <v/>
      </c>
      <c r="AE1585" s="121" t="str">
        <f t="shared" si="780"/>
        <v/>
      </c>
      <c r="AF1585" s="138" t="str">
        <f t="shared" si="781"/>
        <v/>
      </c>
      <c r="AG1585" s="122" t="str">
        <f t="shared" si="782"/>
        <v/>
      </c>
      <c r="AH1585" s="123" t="str">
        <f t="shared" si="783"/>
        <v/>
      </c>
      <c r="AI1585" s="139" t="str">
        <f>IF(AE:AE="","",IF(R1585="Refreshment Beverage",AK1585*(Rates!J$19/100),ROUND(SUM(AH1585*(Rates!$J$8/100)),4)))</f>
        <v/>
      </c>
      <c r="AJ1585" s="124" t="str">
        <f t="shared" si="784"/>
        <v/>
      </c>
      <c r="AK1585" s="125" t="str">
        <f t="shared" si="785"/>
        <v/>
      </c>
      <c r="AL1585" s="121" t="str">
        <f t="shared" si="786"/>
        <v/>
      </c>
      <c r="AM1585" s="138" t="str">
        <f>IF(AS1585="","",IF(R1585="Refreshment Beverage",ROUND(AS1585*Rates!K$19,4),ROUND(AO1585*(VLOOKUP(VALUE(Q1585),Rates!G$4:L$12,3,0)),4)))</f>
        <v/>
      </c>
      <c r="AN1585" s="126" t="str">
        <f>IF(AS1585="","",IF(R1585="Refreshment Beverage",AS1585*(Rates!J$19/100),MAX(AM1585,AB1585)))</f>
        <v/>
      </c>
      <c r="AO1585" s="127" t="str">
        <f t="shared" si="787"/>
        <v/>
      </c>
      <c r="AP1585" s="127" t="str">
        <f t="shared" si="788"/>
        <v/>
      </c>
      <c r="AQ1585" s="140" t="str">
        <f>IF(AS1585="","",IF(R1585="Refreshment Beverage",ROUND(SUM(VLOOKUP(Q:Q,Rates!G$15:L$19,3,0)*(AS1585-Y1585-Z1585-AA1585)),4),ROUND(SUM(Rates!$K$8*AS1585),4)))</f>
        <v/>
      </c>
      <c r="AR1585" s="139" t="str">
        <f t="shared" si="789"/>
        <v/>
      </c>
      <c r="AS1585" s="125" t="str">
        <f t="shared" si="790"/>
        <v/>
      </c>
      <c r="AT1585" s="121" t="str">
        <f t="shared" si="791"/>
        <v/>
      </c>
      <c r="AU1585" s="138" t="str">
        <f>IF(AX1585="","",IF(R1585="Refreshment Beverage",ROUND((BA1585-Y1585-Z1585-AA1585)*VLOOKUP(VALUE(Q1585),Rates!G$15:L$19,3,0),4),ROUND(AW1585*(VLOOKUP(VALUE(Q1585),Rates!G:L,3,0)),4)))</f>
        <v/>
      </c>
      <c r="AV1585" s="126" t="str">
        <f t="shared" si="792"/>
        <v/>
      </c>
      <c r="AW1585" s="127" t="str">
        <f t="shared" si="793"/>
        <v/>
      </c>
      <c r="AX1585" s="123" t="str">
        <f t="shared" si="794"/>
        <v/>
      </c>
      <c r="AY1585" s="140" t="str">
        <f>IF(AX1585="","",IF(R1585="Refreshment Beverage",ROUND(SUM(AX1585*Rates!K$19),4),ROUND(SUM(AX1585*(Rates!J$8/100)),4)))</f>
        <v/>
      </c>
      <c r="AZ1585" s="124" t="str">
        <f t="shared" si="795"/>
        <v/>
      </c>
      <c r="BA1585" s="125" t="str">
        <f t="shared" si="796"/>
        <v/>
      </c>
      <c r="BB1585" s="115"/>
      <c r="BC1585" s="143"/>
      <c r="BD1585" s="100"/>
      <c r="BE1585" s="100"/>
      <c r="BF1585" s="100"/>
      <c r="BG1585" s="100"/>
    </row>
    <row r="1586" spans="1:59" ht="12.75" customHeight="1" x14ac:dyDescent="0.2">
      <c r="A1586" s="144"/>
      <c r="B1586" s="141"/>
      <c r="C1586" s="141"/>
      <c r="D1586" s="142"/>
      <c r="E1586" s="142"/>
      <c r="F1586" s="142"/>
      <c r="G1586" s="142"/>
      <c r="H1586" s="142"/>
      <c r="I1586" s="129"/>
      <c r="J1586" s="130"/>
      <c r="K1586" s="131" t="str">
        <f t="shared" si="767"/>
        <v/>
      </c>
      <c r="L1586" s="132" t="str">
        <f t="shared" si="768"/>
        <v/>
      </c>
      <c r="M1586" s="133" t="str">
        <f t="shared" si="769"/>
        <v/>
      </c>
      <c r="N1586" s="134" t="str">
        <f>IFERROR(IF(B:B="","",IF(R1586="Beer",SUM(LOOKUP(2,1/(Rates!$B$3:$B$5&lt;=W1586)/(Rates!$C$3:$C$5&gt;=W1586),Rates!$D$3:$D$5)*(X1586/100)*W1586),IF(R1586="Refreshment Beverage",SUM(LOOKUP(2,1/(Rates!$B$7:$B$11&lt;=W1586)/(Rates!$C$7:$C$11&gt;=W1586),Rates!$D$7:$D$11)*(X1586/100)*W1586)))),"")</f>
        <v/>
      </c>
      <c r="O1586" s="134" t="str">
        <f t="shared" si="770"/>
        <v/>
      </c>
      <c r="P1586" s="116"/>
      <c r="Q1586" s="117" t="str">
        <f t="shared" si="771"/>
        <v/>
      </c>
      <c r="R1586" s="128" t="str">
        <f t="shared" si="772"/>
        <v/>
      </c>
      <c r="S1586" s="135" t="str">
        <f>IF(B1586="","",IF(R1586="Refreshment Beverage",VLOOKUP(VALUE(Q1586),Rates!G$15:L$19,2,0),VLOOKUP(VALUE(Q1586),Rates!G$4:L$12,2,0)))</f>
        <v/>
      </c>
      <c r="T1586" s="135" t="str">
        <f t="shared" si="773"/>
        <v/>
      </c>
      <c r="U1586" s="118" t="str">
        <f t="shared" si="774"/>
        <v/>
      </c>
      <c r="V1586" s="135" t="str">
        <f t="shared" si="775"/>
        <v/>
      </c>
      <c r="W1586" s="135" t="str">
        <f t="shared" si="776"/>
        <v/>
      </c>
      <c r="X1586" s="119" t="str">
        <f t="shared" si="777"/>
        <v/>
      </c>
      <c r="Y1586" s="120" t="str">
        <f>IF(B:B="","",IF(R1586="Refreshment Beverage",VLOOKUP(Q1586,Rates!G$15:L$19,6,0)*W1586,VLOOKUP(Q1586,Rates!G$4:L$12,6,0)*W1586))</f>
        <v/>
      </c>
      <c r="Z1586" s="120" t="str">
        <f t="shared" si="778"/>
        <v/>
      </c>
      <c r="AA1586" s="120" t="str">
        <f t="shared" si="779"/>
        <v/>
      </c>
      <c r="AB1586" s="136" t="str">
        <f>IF(B:B="","",IF(R1586="Refreshment Beverage","",IF(AND(R1586="Beer",Q1586=0),SUM(LOOKUP(2,1/(Rates!$B$15:$B$18&lt;=W1586)/(Rates!$C$15:$C$18&gt;=W1586),Rates!$D$15:$D$18)*W1586),VLOOKUP(VALUE(Q:Q),Rates!A:B,2,0)*W1586)))</f>
        <v/>
      </c>
      <c r="AC1586" s="136" t="str">
        <f>IF(B:B="","",IF(R1586="Refreshment Beverage","",IF(AND(R1586="Beer",Q1586=0),SUM(LOOKUP(2,1/(Rates!$B$15:$B$18&lt;=W1586)/(Rates!$C$15:$C$18&gt;=W1586),Rates!$E$15:$E$18)*W1586),VLOOKUP(VALUE(Q:Q),Rates!A:C,3,0)*W1586)))</f>
        <v/>
      </c>
      <c r="AD1586" s="137" t="str">
        <f>IFERROR(IF(B:B="","",IF(R1586="Beer","",IF(VALUE(Q1586)=0,VLOOKUP(VLOOKUP(B:B,#REF!,16,0),Rates!A:E,2,0),VLOOKUP(VALUE(Q1586),Rates!A$31:B$34,2,0)*W1586))),0)</f>
        <v/>
      </c>
      <c r="AE1586" s="121" t="str">
        <f t="shared" si="780"/>
        <v/>
      </c>
      <c r="AF1586" s="138" t="str">
        <f t="shared" si="781"/>
        <v/>
      </c>
      <c r="AG1586" s="122" t="str">
        <f t="shared" si="782"/>
        <v/>
      </c>
      <c r="AH1586" s="123" t="str">
        <f t="shared" si="783"/>
        <v/>
      </c>
      <c r="AI1586" s="139" t="str">
        <f>IF(AE:AE="","",IF(R1586="Refreshment Beverage",AK1586*(Rates!J$19/100),ROUND(SUM(AH1586*(Rates!$J$8/100)),4)))</f>
        <v/>
      </c>
      <c r="AJ1586" s="124" t="str">
        <f t="shared" si="784"/>
        <v/>
      </c>
      <c r="AK1586" s="125" t="str">
        <f t="shared" si="785"/>
        <v/>
      </c>
      <c r="AL1586" s="121" t="str">
        <f t="shared" si="786"/>
        <v/>
      </c>
      <c r="AM1586" s="138" t="str">
        <f>IF(AS1586="","",IF(R1586="Refreshment Beverage",ROUND(AS1586*Rates!K$19,4),ROUND(AO1586*(VLOOKUP(VALUE(Q1586),Rates!G$4:L$12,3,0)),4)))</f>
        <v/>
      </c>
      <c r="AN1586" s="126" t="str">
        <f>IF(AS1586="","",IF(R1586="Refreshment Beverage",AS1586*(Rates!J$19/100),MAX(AM1586,AB1586)))</f>
        <v/>
      </c>
      <c r="AO1586" s="127" t="str">
        <f t="shared" si="787"/>
        <v/>
      </c>
      <c r="AP1586" s="127" t="str">
        <f t="shared" si="788"/>
        <v/>
      </c>
      <c r="AQ1586" s="140" t="str">
        <f>IF(AS1586="","",IF(R1586="Refreshment Beverage",ROUND(SUM(VLOOKUP(Q:Q,Rates!G$15:L$19,3,0)*(AS1586-Y1586-Z1586-AA1586)),4),ROUND(SUM(Rates!$K$8*AS1586),4)))</f>
        <v/>
      </c>
      <c r="AR1586" s="139" t="str">
        <f t="shared" si="789"/>
        <v/>
      </c>
      <c r="AS1586" s="125" t="str">
        <f t="shared" si="790"/>
        <v/>
      </c>
      <c r="AT1586" s="121" t="str">
        <f t="shared" si="791"/>
        <v/>
      </c>
      <c r="AU1586" s="138" t="str">
        <f>IF(AX1586="","",IF(R1586="Refreshment Beverage",ROUND((BA1586-Y1586-Z1586-AA1586)*VLOOKUP(VALUE(Q1586),Rates!G$15:L$19,3,0),4),ROUND(AW1586*(VLOOKUP(VALUE(Q1586),Rates!G:L,3,0)),4)))</f>
        <v/>
      </c>
      <c r="AV1586" s="126" t="str">
        <f t="shared" si="792"/>
        <v/>
      </c>
      <c r="AW1586" s="127" t="str">
        <f t="shared" si="793"/>
        <v/>
      </c>
      <c r="AX1586" s="123" t="str">
        <f t="shared" si="794"/>
        <v/>
      </c>
      <c r="AY1586" s="140" t="str">
        <f>IF(AX1586="","",IF(R1586="Refreshment Beverage",ROUND(SUM(AX1586*Rates!K$19),4),ROUND(SUM(AX1586*(Rates!J$8/100)),4)))</f>
        <v/>
      </c>
      <c r="AZ1586" s="124" t="str">
        <f t="shared" si="795"/>
        <v/>
      </c>
      <c r="BA1586" s="125" t="str">
        <f t="shared" si="796"/>
        <v/>
      </c>
      <c r="BB1586" s="115"/>
      <c r="BC1586" s="143"/>
      <c r="BD1586" s="100"/>
      <c r="BE1586" s="100"/>
      <c r="BF1586" s="100"/>
      <c r="BG1586" s="100"/>
    </row>
    <row r="1587" spans="1:59" ht="12.75" customHeight="1" x14ac:dyDescent="0.2">
      <c r="A1587" s="144"/>
      <c r="B1587" s="141"/>
      <c r="C1587" s="141"/>
      <c r="D1587" s="142"/>
      <c r="E1587" s="142"/>
      <c r="F1587" s="142"/>
      <c r="G1587" s="142"/>
      <c r="H1587" s="142"/>
      <c r="I1587" s="129"/>
      <c r="J1587" s="130"/>
      <c r="K1587" s="131" t="str">
        <f t="shared" si="767"/>
        <v/>
      </c>
      <c r="L1587" s="132" t="str">
        <f t="shared" si="768"/>
        <v/>
      </c>
      <c r="M1587" s="133" t="str">
        <f t="shared" si="769"/>
        <v/>
      </c>
      <c r="N1587" s="134" t="str">
        <f>IFERROR(IF(B:B="","",IF(R1587="Beer",SUM(LOOKUP(2,1/(Rates!$B$3:$B$5&lt;=W1587)/(Rates!$C$3:$C$5&gt;=W1587),Rates!$D$3:$D$5)*(X1587/100)*W1587),IF(R1587="Refreshment Beverage",SUM(LOOKUP(2,1/(Rates!$B$7:$B$11&lt;=W1587)/(Rates!$C$7:$C$11&gt;=W1587),Rates!$D$7:$D$11)*(X1587/100)*W1587)))),"")</f>
        <v/>
      </c>
      <c r="O1587" s="134" t="str">
        <f t="shared" si="770"/>
        <v/>
      </c>
      <c r="P1587" s="116"/>
      <c r="Q1587" s="117" t="str">
        <f t="shared" si="771"/>
        <v/>
      </c>
      <c r="R1587" s="128" t="str">
        <f t="shared" si="772"/>
        <v/>
      </c>
      <c r="S1587" s="135" t="str">
        <f>IF(B1587="","",IF(R1587="Refreshment Beverage",VLOOKUP(VALUE(Q1587),Rates!G$15:L$19,2,0),VLOOKUP(VALUE(Q1587),Rates!G$4:L$12,2,0)))</f>
        <v/>
      </c>
      <c r="T1587" s="135" t="str">
        <f t="shared" si="773"/>
        <v/>
      </c>
      <c r="U1587" s="118" t="str">
        <f t="shared" si="774"/>
        <v/>
      </c>
      <c r="V1587" s="135" t="str">
        <f t="shared" si="775"/>
        <v/>
      </c>
      <c r="W1587" s="135" t="str">
        <f t="shared" si="776"/>
        <v/>
      </c>
      <c r="X1587" s="119" t="str">
        <f t="shared" si="777"/>
        <v/>
      </c>
      <c r="Y1587" s="120" t="str">
        <f>IF(B:B="","",IF(R1587="Refreshment Beverage",VLOOKUP(Q1587,Rates!G$15:L$19,6,0)*W1587,VLOOKUP(Q1587,Rates!G$4:L$12,6,0)*W1587))</f>
        <v/>
      </c>
      <c r="Z1587" s="120" t="str">
        <f t="shared" si="778"/>
        <v/>
      </c>
      <c r="AA1587" s="120" t="str">
        <f t="shared" si="779"/>
        <v/>
      </c>
      <c r="AB1587" s="136" t="str">
        <f>IF(B:B="","",IF(R1587="Refreshment Beverage","",IF(AND(R1587="Beer",Q1587=0),SUM(LOOKUP(2,1/(Rates!$B$15:$B$18&lt;=W1587)/(Rates!$C$15:$C$18&gt;=W1587),Rates!$D$15:$D$18)*W1587),VLOOKUP(VALUE(Q:Q),Rates!A:B,2,0)*W1587)))</f>
        <v/>
      </c>
      <c r="AC1587" s="136" t="str">
        <f>IF(B:B="","",IF(R1587="Refreshment Beverage","",IF(AND(R1587="Beer",Q1587=0),SUM(LOOKUP(2,1/(Rates!$B$15:$B$18&lt;=W1587)/(Rates!$C$15:$C$18&gt;=W1587),Rates!$E$15:$E$18)*W1587),VLOOKUP(VALUE(Q:Q),Rates!A:C,3,0)*W1587)))</f>
        <v/>
      </c>
      <c r="AD1587" s="137" t="str">
        <f>IFERROR(IF(B:B="","",IF(R1587="Beer","",IF(VALUE(Q1587)=0,VLOOKUP(VLOOKUP(B:B,#REF!,16,0),Rates!A:E,2,0),VLOOKUP(VALUE(Q1587),Rates!A$31:B$34,2,0)*W1587))),0)</f>
        <v/>
      </c>
      <c r="AE1587" s="121" t="str">
        <f t="shared" si="780"/>
        <v/>
      </c>
      <c r="AF1587" s="138" t="str">
        <f t="shared" si="781"/>
        <v/>
      </c>
      <c r="AG1587" s="122" t="str">
        <f t="shared" si="782"/>
        <v/>
      </c>
      <c r="AH1587" s="123" t="str">
        <f t="shared" si="783"/>
        <v/>
      </c>
      <c r="AI1587" s="139" t="str">
        <f>IF(AE:AE="","",IF(R1587="Refreshment Beverage",AK1587*(Rates!J$19/100),ROUND(SUM(AH1587*(Rates!$J$8/100)),4)))</f>
        <v/>
      </c>
      <c r="AJ1587" s="124" t="str">
        <f t="shared" si="784"/>
        <v/>
      </c>
      <c r="AK1587" s="125" t="str">
        <f t="shared" si="785"/>
        <v/>
      </c>
      <c r="AL1587" s="121" t="str">
        <f t="shared" si="786"/>
        <v/>
      </c>
      <c r="AM1587" s="138" t="str">
        <f>IF(AS1587="","",IF(R1587="Refreshment Beverage",ROUND(AS1587*Rates!K$19,4),ROUND(AO1587*(VLOOKUP(VALUE(Q1587),Rates!G$4:L$12,3,0)),4)))</f>
        <v/>
      </c>
      <c r="AN1587" s="126" t="str">
        <f>IF(AS1587="","",IF(R1587="Refreshment Beverage",AS1587*(Rates!J$19/100),MAX(AM1587,AB1587)))</f>
        <v/>
      </c>
      <c r="AO1587" s="127" t="str">
        <f t="shared" si="787"/>
        <v/>
      </c>
      <c r="AP1587" s="127" t="str">
        <f t="shared" si="788"/>
        <v/>
      </c>
      <c r="AQ1587" s="140" t="str">
        <f>IF(AS1587="","",IF(R1587="Refreshment Beverage",ROUND(SUM(VLOOKUP(Q:Q,Rates!G$15:L$19,3,0)*(AS1587-Y1587-Z1587-AA1587)),4),ROUND(SUM(Rates!$K$8*AS1587),4)))</f>
        <v/>
      </c>
      <c r="AR1587" s="139" t="str">
        <f t="shared" si="789"/>
        <v/>
      </c>
      <c r="AS1587" s="125" t="str">
        <f t="shared" si="790"/>
        <v/>
      </c>
      <c r="AT1587" s="121" t="str">
        <f t="shared" si="791"/>
        <v/>
      </c>
      <c r="AU1587" s="138" t="str">
        <f>IF(AX1587="","",IF(R1587="Refreshment Beverage",ROUND((BA1587-Y1587-Z1587-AA1587)*VLOOKUP(VALUE(Q1587),Rates!G$15:L$19,3,0),4),ROUND(AW1587*(VLOOKUP(VALUE(Q1587),Rates!G:L,3,0)),4)))</f>
        <v/>
      </c>
      <c r="AV1587" s="126" t="str">
        <f t="shared" si="792"/>
        <v/>
      </c>
      <c r="AW1587" s="127" t="str">
        <f t="shared" si="793"/>
        <v/>
      </c>
      <c r="AX1587" s="123" t="str">
        <f t="shared" si="794"/>
        <v/>
      </c>
      <c r="AY1587" s="140" t="str">
        <f>IF(AX1587="","",IF(R1587="Refreshment Beverage",ROUND(SUM(AX1587*Rates!K$19),4),ROUND(SUM(AX1587*(Rates!J$8/100)),4)))</f>
        <v/>
      </c>
      <c r="AZ1587" s="124" t="str">
        <f t="shared" si="795"/>
        <v/>
      </c>
      <c r="BA1587" s="125" t="str">
        <f t="shared" si="796"/>
        <v/>
      </c>
      <c r="BB1587" s="115"/>
      <c r="BC1587" s="143"/>
      <c r="BD1587" s="100"/>
      <c r="BE1587" s="100"/>
      <c r="BF1587" s="100"/>
      <c r="BG1587" s="100"/>
    </row>
    <row r="1588" spans="1:59" ht="12.75" customHeight="1" x14ac:dyDescent="0.2">
      <c r="A1588" s="144"/>
      <c r="B1588" s="141"/>
      <c r="C1588" s="141"/>
      <c r="D1588" s="142"/>
      <c r="E1588" s="142"/>
      <c r="F1588" s="142"/>
      <c r="G1588" s="142"/>
      <c r="H1588" s="142"/>
      <c r="I1588" s="129"/>
      <c r="J1588" s="130"/>
      <c r="K1588" s="131" t="str">
        <f t="shared" si="767"/>
        <v/>
      </c>
      <c r="L1588" s="132" t="str">
        <f t="shared" si="768"/>
        <v/>
      </c>
      <c r="M1588" s="133" t="str">
        <f t="shared" si="769"/>
        <v/>
      </c>
      <c r="N1588" s="134" t="str">
        <f>IFERROR(IF(B:B="","",IF(R1588="Beer",SUM(LOOKUP(2,1/(Rates!$B$3:$B$5&lt;=W1588)/(Rates!$C$3:$C$5&gt;=W1588),Rates!$D$3:$D$5)*(X1588/100)*W1588),IF(R1588="Refreshment Beverage",SUM(LOOKUP(2,1/(Rates!$B$7:$B$11&lt;=W1588)/(Rates!$C$7:$C$11&gt;=W1588),Rates!$D$7:$D$11)*(X1588/100)*W1588)))),"")</f>
        <v/>
      </c>
      <c r="O1588" s="134" t="str">
        <f t="shared" si="770"/>
        <v/>
      </c>
      <c r="P1588" s="116"/>
      <c r="Q1588" s="117" t="str">
        <f t="shared" si="771"/>
        <v/>
      </c>
      <c r="R1588" s="128" t="str">
        <f t="shared" si="772"/>
        <v/>
      </c>
      <c r="S1588" s="135" t="str">
        <f>IF(B1588="","",IF(R1588="Refreshment Beverage",VLOOKUP(VALUE(Q1588),Rates!G$15:L$19,2,0),VLOOKUP(VALUE(Q1588),Rates!G$4:L$12,2,0)))</f>
        <v/>
      </c>
      <c r="T1588" s="135" t="str">
        <f t="shared" si="773"/>
        <v/>
      </c>
      <c r="U1588" s="118" t="str">
        <f t="shared" si="774"/>
        <v/>
      </c>
      <c r="V1588" s="135" t="str">
        <f t="shared" si="775"/>
        <v/>
      </c>
      <c r="W1588" s="135" t="str">
        <f t="shared" si="776"/>
        <v/>
      </c>
      <c r="X1588" s="119" t="str">
        <f t="shared" si="777"/>
        <v/>
      </c>
      <c r="Y1588" s="120" t="str">
        <f>IF(B:B="","",IF(R1588="Refreshment Beverage",VLOOKUP(Q1588,Rates!G$15:L$19,6,0)*W1588,VLOOKUP(Q1588,Rates!G$4:L$12,6,0)*W1588))</f>
        <v/>
      </c>
      <c r="Z1588" s="120" t="str">
        <f t="shared" si="778"/>
        <v/>
      </c>
      <c r="AA1588" s="120" t="str">
        <f t="shared" si="779"/>
        <v/>
      </c>
      <c r="AB1588" s="136" t="str">
        <f>IF(B:B="","",IF(R1588="Refreshment Beverage","",IF(AND(R1588="Beer",Q1588=0),SUM(LOOKUP(2,1/(Rates!$B$15:$B$18&lt;=W1588)/(Rates!$C$15:$C$18&gt;=W1588),Rates!$D$15:$D$18)*W1588),VLOOKUP(VALUE(Q:Q),Rates!A:B,2,0)*W1588)))</f>
        <v/>
      </c>
      <c r="AC1588" s="136" t="str">
        <f>IF(B:B="","",IF(R1588="Refreshment Beverage","",IF(AND(R1588="Beer",Q1588=0),SUM(LOOKUP(2,1/(Rates!$B$15:$B$18&lt;=W1588)/(Rates!$C$15:$C$18&gt;=W1588),Rates!$E$15:$E$18)*W1588),VLOOKUP(VALUE(Q:Q),Rates!A:C,3,0)*W1588)))</f>
        <v/>
      </c>
      <c r="AD1588" s="137" t="str">
        <f>IFERROR(IF(B:B="","",IF(R1588="Beer","",IF(VALUE(Q1588)=0,VLOOKUP(VLOOKUP(B:B,#REF!,16,0),Rates!A:E,2,0),VLOOKUP(VALUE(Q1588),Rates!A$31:B$34,2,0)*W1588))),0)</f>
        <v/>
      </c>
      <c r="AE1588" s="121" t="str">
        <f t="shared" si="780"/>
        <v/>
      </c>
      <c r="AF1588" s="138" t="str">
        <f t="shared" si="781"/>
        <v/>
      </c>
      <c r="AG1588" s="122" t="str">
        <f t="shared" si="782"/>
        <v/>
      </c>
      <c r="AH1588" s="123" t="str">
        <f t="shared" si="783"/>
        <v/>
      </c>
      <c r="AI1588" s="139" t="str">
        <f>IF(AE:AE="","",IF(R1588="Refreshment Beverage",AK1588*(Rates!J$19/100),ROUND(SUM(AH1588*(Rates!$J$8/100)),4)))</f>
        <v/>
      </c>
      <c r="AJ1588" s="124" t="str">
        <f t="shared" si="784"/>
        <v/>
      </c>
      <c r="AK1588" s="125" t="str">
        <f t="shared" si="785"/>
        <v/>
      </c>
      <c r="AL1588" s="121" t="str">
        <f t="shared" si="786"/>
        <v/>
      </c>
      <c r="AM1588" s="138" t="str">
        <f>IF(AS1588="","",IF(R1588="Refreshment Beverage",ROUND(AS1588*Rates!K$19,4),ROUND(AO1588*(VLOOKUP(VALUE(Q1588),Rates!G$4:L$12,3,0)),4)))</f>
        <v/>
      </c>
      <c r="AN1588" s="126" t="str">
        <f>IF(AS1588="","",IF(R1588="Refreshment Beverage",AS1588*(Rates!J$19/100),MAX(AM1588,AB1588)))</f>
        <v/>
      </c>
      <c r="AO1588" s="127" t="str">
        <f t="shared" si="787"/>
        <v/>
      </c>
      <c r="AP1588" s="127" t="str">
        <f t="shared" si="788"/>
        <v/>
      </c>
      <c r="AQ1588" s="140" t="str">
        <f>IF(AS1588="","",IF(R1588="Refreshment Beverage",ROUND(SUM(VLOOKUP(Q:Q,Rates!G$15:L$19,3,0)*(AS1588-Y1588-Z1588-AA1588)),4),ROUND(SUM(Rates!$K$8*AS1588),4)))</f>
        <v/>
      </c>
      <c r="AR1588" s="139" t="str">
        <f t="shared" si="789"/>
        <v/>
      </c>
      <c r="AS1588" s="125" t="str">
        <f t="shared" si="790"/>
        <v/>
      </c>
      <c r="AT1588" s="121" t="str">
        <f t="shared" si="791"/>
        <v/>
      </c>
      <c r="AU1588" s="138" t="str">
        <f>IF(AX1588="","",IF(R1588="Refreshment Beverage",ROUND((BA1588-Y1588-Z1588-AA1588)*VLOOKUP(VALUE(Q1588),Rates!G$15:L$19,3,0),4),ROUND(AW1588*(VLOOKUP(VALUE(Q1588),Rates!G:L,3,0)),4)))</f>
        <v/>
      </c>
      <c r="AV1588" s="126" t="str">
        <f t="shared" si="792"/>
        <v/>
      </c>
      <c r="AW1588" s="127" t="str">
        <f t="shared" si="793"/>
        <v/>
      </c>
      <c r="AX1588" s="123" t="str">
        <f t="shared" si="794"/>
        <v/>
      </c>
      <c r="AY1588" s="140" t="str">
        <f>IF(AX1588="","",IF(R1588="Refreshment Beverage",ROUND(SUM(AX1588*Rates!K$19),4),ROUND(SUM(AX1588*(Rates!J$8/100)),4)))</f>
        <v/>
      </c>
      <c r="AZ1588" s="124" t="str">
        <f t="shared" si="795"/>
        <v/>
      </c>
      <c r="BA1588" s="125" t="str">
        <f t="shared" si="796"/>
        <v/>
      </c>
      <c r="BB1588" s="115"/>
      <c r="BC1588" s="143"/>
      <c r="BD1588" s="100"/>
      <c r="BE1588" s="100"/>
      <c r="BF1588" s="100"/>
      <c r="BG1588" s="100"/>
    </row>
    <row r="1589" spans="1:59" ht="12.75" customHeight="1" x14ac:dyDescent="0.2">
      <c r="A1589" s="144"/>
      <c r="B1589" s="141"/>
      <c r="C1589" s="141"/>
      <c r="D1589" s="142"/>
      <c r="E1589" s="142"/>
      <c r="F1589" s="142"/>
      <c r="G1589" s="142"/>
      <c r="H1589" s="142"/>
      <c r="I1589" s="129"/>
      <c r="J1589" s="130"/>
      <c r="K1589" s="131" t="str">
        <f t="shared" si="767"/>
        <v/>
      </c>
      <c r="L1589" s="132" t="str">
        <f t="shared" si="768"/>
        <v/>
      </c>
      <c r="M1589" s="133" t="str">
        <f t="shared" si="769"/>
        <v/>
      </c>
      <c r="N1589" s="134" t="str">
        <f>IFERROR(IF(B:B="","",IF(R1589="Beer",SUM(LOOKUP(2,1/(Rates!$B$3:$B$5&lt;=W1589)/(Rates!$C$3:$C$5&gt;=W1589),Rates!$D$3:$D$5)*(X1589/100)*W1589),IF(R1589="Refreshment Beverage",SUM(LOOKUP(2,1/(Rates!$B$7:$B$11&lt;=W1589)/(Rates!$C$7:$C$11&gt;=W1589),Rates!$D$7:$D$11)*(X1589/100)*W1589)))),"")</f>
        <v/>
      </c>
      <c r="O1589" s="134" t="str">
        <f t="shared" si="770"/>
        <v/>
      </c>
      <c r="P1589" s="116"/>
      <c r="Q1589" s="117" t="str">
        <f t="shared" si="771"/>
        <v/>
      </c>
      <c r="R1589" s="128" t="str">
        <f t="shared" si="772"/>
        <v/>
      </c>
      <c r="S1589" s="135" t="str">
        <f>IF(B1589="","",IF(R1589="Refreshment Beverage",VLOOKUP(VALUE(Q1589),Rates!G$15:L$19,2,0),VLOOKUP(VALUE(Q1589),Rates!G$4:L$12,2,0)))</f>
        <v/>
      </c>
      <c r="T1589" s="135" t="str">
        <f t="shared" si="773"/>
        <v/>
      </c>
      <c r="U1589" s="118" t="str">
        <f t="shared" si="774"/>
        <v/>
      </c>
      <c r="V1589" s="135" t="str">
        <f t="shared" si="775"/>
        <v/>
      </c>
      <c r="W1589" s="135" t="str">
        <f t="shared" si="776"/>
        <v/>
      </c>
      <c r="X1589" s="119" t="str">
        <f t="shared" si="777"/>
        <v/>
      </c>
      <c r="Y1589" s="120" t="str">
        <f>IF(B:B="","",IF(R1589="Refreshment Beverage",VLOOKUP(Q1589,Rates!G$15:L$19,6,0)*W1589,VLOOKUP(Q1589,Rates!G$4:L$12,6,0)*W1589))</f>
        <v/>
      </c>
      <c r="Z1589" s="120" t="str">
        <f t="shared" si="778"/>
        <v/>
      </c>
      <c r="AA1589" s="120" t="str">
        <f t="shared" si="779"/>
        <v/>
      </c>
      <c r="AB1589" s="136" t="str">
        <f>IF(B:B="","",IF(R1589="Refreshment Beverage","",IF(AND(R1589="Beer",Q1589=0),SUM(LOOKUP(2,1/(Rates!$B$15:$B$18&lt;=W1589)/(Rates!$C$15:$C$18&gt;=W1589),Rates!$D$15:$D$18)*W1589),VLOOKUP(VALUE(Q:Q),Rates!A:B,2,0)*W1589)))</f>
        <v/>
      </c>
      <c r="AC1589" s="136" t="str">
        <f>IF(B:B="","",IF(R1589="Refreshment Beverage","",IF(AND(R1589="Beer",Q1589=0),SUM(LOOKUP(2,1/(Rates!$B$15:$B$18&lt;=W1589)/(Rates!$C$15:$C$18&gt;=W1589),Rates!$E$15:$E$18)*W1589),VLOOKUP(VALUE(Q:Q),Rates!A:C,3,0)*W1589)))</f>
        <v/>
      </c>
      <c r="AD1589" s="137" t="str">
        <f>IFERROR(IF(B:B="","",IF(R1589="Beer","",IF(VALUE(Q1589)=0,VLOOKUP(VLOOKUP(B:B,#REF!,16,0),Rates!A:E,2,0),VLOOKUP(VALUE(Q1589),Rates!A$31:B$34,2,0)*W1589))),0)</f>
        <v/>
      </c>
      <c r="AE1589" s="121" t="str">
        <f t="shared" si="780"/>
        <v/>
      </c>
      <c r="AF1589" s="138" t="str">
        <f t="shared" si="781"/>
        <v/>
      </c>
      <c r="AG1589" s="122" t="str">
        <f t="shared" si="782"/>
        <v/>
      </c>
      <c r="AH1589" s="123" t="str">
        <f t="shared" si="783"/>
        <v/>
      </c>
      <c r="AI1589" s="139" t="str">
        <f>IF(AE:AE="","",IF(R1589="Refreshment Beverage",AK1589*(Rates!J$19/100),ROUND(SUM(AH1589*(Rates!$J$8/100)),4)))</f>
        <v/>
      </c>
      <c r="AJ1589" s="124" t="str">
        <f t="shared" si="784"/>
        <v/>
      </c>
      <c r="AK1589" s="125" t="str">
        <f t="shared" si="785"/>
        <v/>
      </c>
      <c r="AL1589" s="121" t="str">
        <f t="shared" si="786"/>
        <v/>
      </c>
      <c r="AM1589" s="138" t="str">
        <f>IF(AS1589="","",IF(R1589="Refreshment Beverage",ROUND(AS1589*Rates!K$19,4),ROUND(AO1589*(VLOOKUP(VALUE(Q1589),Rates!G$4:L$12,3,0)),4)))</f>
        <v/>
      </c>
      <c r="AN1589" s="126" t="str">
        <f>IF(AS1589="","",IF(R1589="Refreshment Beverage",AS1589*(Rates!J$19/100),MAX(AM1589,AB1589)))</f>
        <v/>
      </c>
      <c r="AO1589" s="127" t="str">
        <f t="shared" si="787"/>
        <v/>
      </c>
      <c r="AP1589" s="127" t="str">
        <f t="shared" si="788"/>
        <v/>
      </c>
      <c r="AQ1589" s="140" t="str">
        <f>IF(AS1589="","",IF(R1589="Refreshment Beverage",ROUND(SUM(VLOOKUP(Q:Q,Rates!G$15:L$19,3,0)*(AS1589-Y1589-Z1589-AA1589)),4),ROUND(SUM(Rates!$K$8*AS1589),4)))</f>
        <v/>
      </c>
      <c r="AR1589" s="139" t="str">
        <f t="shared" si="789"/>
        <v/>
      </c>
      <c r="AS1589" s="125" t="str">
        <f t="shared" si="790"/>
        <v/>
      </c>
      <c r="AT1589" s="121" t="str">
        <f t="shared" si="791"/>
        <v/>
      </c>
      <c r="AU1589" s="138" t="str">
        <f>IF(AX1589="","",IF(R1589="Refreshment Beverage",ROUND((BA1589-Y1589-Z1589-AA1589)*VLOOKUP(VALUE(Q1589),Rates!G$15:L$19,3,0),4),ROUND(AW1589*(VLOOKUP(VALUE(Q1589),Rates!G:L,3,0)),4)))</f>
        <v/>
      </c>
      <c r="AV1589" s="126" t="str">
        <f t="shared" si="792"/>
        <v/>
      </c>
      <c r="AW1589" s="127" t="str">
        <f t="shared" si="793"/>
        <v/>
      </c>
      <c r="AX1589" s="123" t="str">
        <f t="shared" si="794"/>
        <v/>
      </c>
      <c r="AY1589" s="140" t="str">
        <f>IF(AX1589="","",IF(R1589="Refreshment Beverage",ROUND(SUM(AX1589*Rates!K$19),4),ROUND(SUM(AX1589*(Rates!J$8/100)),4)))</f>
        <v/>
      </c>
      <c r="AZ1589" s="124" t="str">
        <f t="shared" si="795"/>
        <v/>
      </c>
      <c r="BA1589" s="125" t="str">
        <f t="shared" si="796"/>
        <v/>
      </c>
      <c r="BB1589" s="115"/>
      <c r="BC1589" s="143"/>
      <c r="BD1589" s="100"/>
      <c r="BE1589" s="100"/>
      <c r="BF1589" s="100"/>
      <c r="BG1589" s="100"/>
    </row>
    <row r="1590" spans="1:59" ht="12.75" customHeight="1" x14ac:dyDescent="0.2">
      <c r="A1590" s="144"/>
      <c r="B1590" s="141"/>
      <c r="C1590" s="141"/>
      <c r="D1590" s="142"/>
      <c r="E1590" s="142"/>
      <c r="F1590" s="142"/>
      <c r="G1590" s="142"/>
      <c r="H1590" s="142"/>
      <c r="I1590" s="129"/>
      <c r="J1590" s="130"/>
      <c r="K1590" s="131" t="str">
        <f t="shared" si="767"/>
        <v/>
      </c>
      <c r="L1590" s="132" t="str">
        <f t="shared" si="768"/>
        <v/>
      </c>
      <c r="M1590" s="133" t="str">
        <f t="shared" si="769"/>
        <v/>
      </c>
      <c r="N1590" s="134" t="str">
        <f>IFERROR(IF(B:B="","",IF(R1590="Beer",SUM(LOOKUP(2,1/(Rates!$B$3:$B$5&lt;=W1590)/(Rates!$C$3:$C$5&gt;=W1590),Rates!$D$3:$D$5)*(X1590/100)*W1590),IF(R1590="Refreshment Beverage",SUM(LOOKUP(2,1/(Rates!$B$7:$B$11&lt;=W1590)/(Rates!$C$7:$C$11&gt;=W1590),Rates!$D$7:$D$11)*(X1590/100)*W1590)))),"")</f>
        <v/>
      </c>
      <c r="O1590" s="134" t="str">
        <f t="shared" si="770"/>
        <v/>
      </c>
      <c r="P1590" s="116"/>
      <c r="Q1590" s="117" t="str">
        <f t="shared" si="771"/>
        <v/>
      </c>
      <c r="R1590" s="128" t="str">
        <f t="shared" si="772"/>
        <v/>
      </c>
      <c r="S1590" s="135" t="str">
        <f>IF(B1590="","",IF(R1590="Refreshment Beverage",VLOOKUP(VALUE(Q1590),Rates!G$15:L$19,2,0),VLOOKUP(VALUE(Q1590),Rates!G$4:L$12,2,0)))</f>
        <v/>
      </c>
      <c r="T1590" s="135" t="str">
        <f t="shared" si="773"/>
        <v/>
      </c>
      <c r="U1590" s="118" t="str">
        <f t="shared" si="774"/>
        <v/>
      </c>
      <c r="V1590" s="135" t="str">
        <f t="shared" si="775"/>
        <v/>
      </c>
      <c r="W1590" s="135" t="str">
        <f t="shared" si="776"/>
        <v/>
      </c>
      <c r="X1590" s="119" t="str">
        <f t="shared" si="777"/>
        <v/>
      </c>
      <c r="Y1590" s="120" t="str">
        <f>IF(B:B="","",IF(R1590="Refreshment Beverage",VLOOKUP(Q1590,Rates!G$15:L$19,6,0)*W1590,VLOOKUP(Q1590,Rates!G$4:L$12,6,0)*W1590))</f>
        <v/>
      </c>
      <c r="Z1590" s="120" t="str">
        <f t="shared" si="778"/>
        <v/>
      </c>
      <c r="AA1590" s="120" t="str">
        <f t="shared" si="779"/>
        <v/>
      </c>
      <c r="AB1590" s="136" t="str">
        <f>IF(B:B="","",IF(R1590="Refreshment Beverage","",IF(AND(R1590="Beer",Q1590=0),SUM(LOOKUP(2,1/(Rates!$B$15:$B$18&lt;=W1590)/(Rates!$C$15:$C$18&gt;=W1590),Rates!$D$15:$D$18)*W1590),VLOOKUP(VALUE(Q:Q),Rates!A:B,2,0)*W1590)))</f>
        <v/>
      </c>
      <c r="AC1590" s="136" t="str">
        <f>IF(B:B="","",IF(R1590="Refreshment Beverage","",IF(AND(R1590="Beer",Q1590=0),SUM(LOOKUP(2,1/(Rates!$B$15:$B$18&lt;=W1590)/(Rates!$C$15:$C$18&gt;=W1590),Rates!$E$15:$E$18)*W1590),VLOOKUP(VALUE(Q:Q),Rates!A:C,3,0)*W1590)))</f>
        <v/>
      </c>
      <c r="AD1590" s="137" t="str">
        <f>IFERROR(IF(B:B="","",IF(R1590="Beer","",IF(VALUE(Q1590)=0,VLOOKUP(VLOOKUP(B:B,#REF!,16,0),Rates!A:E,2,0),VLOOKUP(VALUE(Q1590),Rates!A$31:B$34,2,0)*W1590))),0)</f>
        <v/>
      </c>
      <c r="AE1590" s="121" t="str">
        <f t="shared" si="780"/>
        <v/>
      </c>
      <c r="AF1590" s="138" t="str">
        <f t="shared" si="781"/>
        <v/>
      </c>
      <c r="AG1590" s="122" t="str">
        <f t="shared" si="782"/>
        <v/>
      </c>
      <c r="AH1590" s="123" t="str">
        <f t="shared" si="783"/>
        <v/>
      </c>
      <c r="AI1590" s="139" t="str">
        <f>IF(AE:AE="","",IF(R1590="Refreshment Beverage",AK1590*(Rates!J$19/100),ROUND(SUM(AH1590*(Rates!$J$8/100)),4)))</f>
        <v/>
      </c>
      <c r="AJ1590" s="124" t="str">
        <f t="shared" si="784"/>
        <v/>
      </c>
      <c r="AK1590" s="125" t="str">
        <f t="shared" si="785"/>
        <v/>
      </c>
      <c r="AL1590" s="121" t="str">
        <f t="shared" si="786"/>
        <v/>
      </c>
      <c r="AM1590" s="138" t="str">
        <f>IF(AS1590="","",IF(R1590="Refreshment Beverage",ROUND(AS1590*Rates!K$19,4),ROUND(AO1590*(VLOOKUP(VALUE(Q1590),Rates!G$4:L$12,3,0)),4)))</f>
        <v/>
      </c>
      <c r="AN1590" s="126" t="str">
        <f>IF(AS1590="","",IF(R1590="Refreshment Beverage",AS1590*(Rates!J$19/100),MAX(AM1590,AB1590)))</f>
        <v/>
      </c>
      <c r="AO1590" s="127" t="str">
        <f t="shared" si="787"/>
        <v/>
      </c>
      <c r="AP1590" s="127" t="str">
        <f t="shared" si="788"/>
        <v/>
      </c>
      <c r="AQ1590" s="140" t="str">
        <f>IF(AS1590="","",IF(R1590="Refreshment Beverage",ROUND(SUM(VLOOKUP(Q:Q,Rates!G$15:L$19,3,0)*(AS1590-Y1590-Z1590-AA1590)),4),ROUND(SUM(Rates!$K$8*AS1590),4)))</f>
        <v/>
      </c>
      <c r="AR1590" s="139" t="str">
        <f t="shared" si="789"/>
        <v/>
      </c>
      <c r="AS1590" s="125" t="str">
        <f t="shared" si="790"/>
        <v/>
      </c>
      <c r="AT1590" s="121" t="str">
        <f t="shared" si="791"/>
        <v/>
      </c>
      <c r="AU1590" s="138" t="str">
        <f>IF(AX1590="","",IF(R1590="Refreshment Beverage",ROUND((BA1590-Y1590-Z1590-AA1590)*VLOOKUP(VALUE(Q1590),Rates!G$15:L$19,3,0),4),ROUND(AW1590*(VLOOKUP(VALUE(Q1590),Rates!G:L,3,0)),4)))</f>
        <v/>
      </c>
      <c r="AV1590" s="126" t="str">
        <f t="shared" si="792"/>
        <v/>
      </c>
      <c r="AW1590" s="127" t="str">
        <f t="shared" si="793"/>
        <v/>
      </c>
      <c r="AX1590" s="123" t="str">
        <f t="shared" si="794"/>
        <v/>
      </c>
      <c r="AY1590" s="140" t="str">
        <f>IF(AX1590="","",IF(R1590="Refreshment Beverage",ROUND(SUM(AX1590*Rates!K$19),4),ROUND(SUM(AX1590*(Rates!J$8/100)),4)))</f>
        <v/>
      </c>
      <c r="AZ1590" s="124" t="str">
        <f t="shared" si="795"/>
        <v/>
      </c>
      <c r="BA1590" s="125" t="str">
        <f t="shared" si="796"/>
        <v/>
      </c>
      <c r="BB1590" s="115"/>
      <c r="BC1590" s="143"/>
      <c r="BD1590" s="100"/>
      <c r="BE1590" s="100"/>
      <c r="BF1590" s="100"/>
      <c r="BG1590" s="100"/>
    </row>
    <row r="1591" spans="1:59" ht="12.75" customHeight="1" x14ac:dyDescent="0.2">
      <c r="A1591" s="144"/>
      <c r="B1591" s="141"/>
      <c r="C1591" s="141"/>
      <c r="D1591" s="142"/>
      <c r="E1591" s="142"/>
      <c r="F1591" s="142"/>
      <c r="G1591" s="142"/>
      <c r="H1591" s="142"/>
      <c r="I1591" s="129"/>
      <c r="J1591" s="130"/>
      <c r="K1591" s="131" t="str">
        <f t="shared" si="767"/>
        <v/>
      </c>
      <c r="L1591" s="132" t="str">
        <f t="shared" si="768"/>
        <v/>
      </c>
      <c r="M1591" s="133" t="str">
        <f t="shared" si="769"/>
        <v/>
      </c>
      <c r="N1591" s="134" t="str">
        <f>IFERROR(IF(B:B="","",IF(R1591="Beer",SUM(LOOKUP(2,1/(Rates!$B$3:$B$5&lt;=W1591)/(Rates!$C$3:$C$5&gt;=W1591),Rates!$D$3:$D$5)*(X1591/100)*W1591),IF(R1591="Refreshment Beverage",SUM(LOOKUP(2,1/(Rates!$B$7:$B$11&lt;=W1591)/(Rates!$C$7:$C$11&gt;=W1591),Rates!$D$7:$D$11)*(X1591/100)*W1591)))),"")</f>
        <v/>
      </c>
      <c r="O1591" s="134" t="str">
        <f t="shared" si="770"/>
        <v/>
      </c>
      <c r="P1591" s="116"/>
      <c r="Q1591" s="117" t="str">
        <f t="shared" si="771"/>
        <v/>
      </c>
      <c r="R1591" s="128" t="str">
        <f t="shared" si="772"/>
        <v/>
      </c>
      <c r="S1591" s="135" t="str">
        <f>IF(B1591="","",IF(R1591="Refreshment Beverage",VLOOKUP(VALUE(Q1591),Rates!G$15:L$19,2,0),VLOOKUP(VALUE(Q1591),Rates!G$4:L$12,2,0)))</f>
        <v/>
      </c>
      <c r="T1591" s="135" t="str">
        <f t="shared" si="773"/>
        <v/>
      </c>
      <c r="U1591" s="118" t="str">
        <f t="shared" si="774"/>
        <v/>
      </c>
      <c r="V1591" s="135" t="str">
        <f t="shared" si="775"/>
        <v/>
      </c>
      <c r="W1591" s="135" t="str">
        <f t="shared" si="776"/>
        <v/>
      </c>
      <c r="X1591" s="119" t="str">
        <f t="shared" si="777"/>
        <v/>
      </c>
      <c r="Y1591" s="120" t="str">
        <f>IF(B:B="","",IF(R1591="Refreshment Beverage",VLOOKUP(Q1591,Rates!G$15:L$19,6,0)*W1591,VLOOKUP(Q1591,Rates!G$4:L$12,6,0)*W1591))</f>
        <v/>
      </c>
      <c r="Z1591" s="120" t="str">
        <f t="shared" si="778"/>
        <v/>
      </c>
      <c r="AA1591" s="120" t="str">
        <f t="shared" si="779"/>
        <v/>
      </c>
      <c r="AB1591" s="136" t="str">
        <f>IF(B:B="","",IF(R1591="Refreshment Beverage","",IF(AND(R1591="Beer",Q1591=0),SUM(LOOKUP(2,1/(Rates!$B$15:$B$18&lt;=W1591)/(Rates!$C$15:$C$18&gt;=W1591),Rates!$D$15:$D$18)*W1591),VLOOKUP(VALUE(Q:Q),Rates!A:B,2,0)*W1591)))</f>
        <v/>
      </c>
      <c r="AC1591" s="136" t="str">
        <f>IF(B:B="","",IF(R1591="Refreshment Beverage","",IF(AND(R1591="Beer",Q1591=0),SUM(LOOKUP(2,1/(Rates!$B$15:$B$18&lt;=W1591)/(Rates!$C$15:$C$18&gt;=W1591),Rates!$E$15:$E$18)*W1591),VLOOKUP(VALUE(Q:Q),Rates!A:C,3,0)*W1591)))</f>
        <v/>
      </c>
      <c r="AD1591" s="137" t="str">
        <f>IFERROR(IF(B:B="","",IF(R1591="Beer","",IF(VALUE(Q1591)=0,VLOOKUP(VLOOKUP(B:B,#REF!,16,0),Rates!A:E,2,0),VLOOKUP(VALUE(Q1591),Rates!A$31:B$34,2,0)*W1591))),0)</f>
        <v/>
      </c>
      <c r="AE1591" s="121" t="str">
        <f t="shared" si="780"/>
        <v/>
      </c>
      <c r="AF1591" s="138" t="str">
        <f t="shared" si="781"/>
        <v/>
      </c>
      <c r="AG1591" s="122" t="str">
        <f t="shared" si="782"/>
        <v/>
      </c>
      <c r="AH1591" s="123" t="str">
        <f t="shared" si="783"/>
        <v/>
      </c>
      <c r="AI1591" s="139" t="str">
        <f>IF(AE:AE="","",IF(R1591="Refreshment Beverage",AK1591*(Rates!J$19/100),ROUND(SUM(AH1591*(Rates!$J$8/100)),4)))</f>
        <v/>
      </c>
      <c r="AJ1591" s="124" t="str">
        <f t="shared" si="784"/>
        <v/>
      </c>
      <c r="AK1591" s="125" t="str">
        <f t="shared" si="785"/>
        <v/>
      </c>
      <c r="AL1591" s="121" t="str">
        <f t="shared" si="786"/>
        <v/>
      </c>
      <c r="AM1591" s="138" t="str">
        <f>IF(AS1591="","",IF(R1591="Refreshment Beverage",ROUND(AS1591*Rates!K$19,4),ROUND(AO1591*(VLOOKUP(VALUE(Q1591),Rates!G$4:L$12,3,0)),4)))</f>
        <v/>
      </c>
      <c r="AN1591" s="126" t="str">
        <f>IF(AS1591="","",IF(R1591="Refreshment Beverage",AS1591*(Rates!J$19/100),MAX(AM1591,AB1591)))</f>
        <v/>
      </c>
      <c r="AO1591" s="127" t="str">
        <f t="shared" si="787"/>
        <v/>
      </c>
      <c r="AP1591" s="127" t="str">
        <f t="shared" si="788"/>
        <v/>
      </c>
      <c r="AQ1591" s="140" t="str">
        <f>IF(AS1591="","",IF(R1591="Refreshment Beverage",ROUND(SUM(VLOOKUP(Q:Q,Rates!G$15:L$19,3,0)*(AS1591-Y1591-Z1591-AA1591)),4),ROUND(SUM(Rates!$K$8*AS1591),4)))</f>
        <v/>
      </c>
      <c r="AR1591" s="139" t="str">
        <f t="shared" si="789"/>
        <v/>
      </c>
      <c r="AS1591" s="125" t="str">
        <f t="shared" si="790"/>
        <v/>
      </c>
      <c r="AT1591" s="121" t="str">
        <f t="shared" si="791"/>
        <v/>
      </c>
      <c r="AU1591" s="138" t="str">
        <f>IF(AX1591="","",IF(R1591="Refreshment Beverage",ROUND((BA1591-Y1591-Z1591-AA1591)*VLOOKUP(VALUE(Q1591),Rates!G$15:L$19,3,0),4),ROUND(AW1591*(VLOOKUP(VALUE(Q1591),Rates!G:L,3,0)),4)))</f>
        <v/>
      </c>
      <c r="AV1591" s="126" t="str">
        <f t="shared" si="792"/>
        <v/>
      </c>
      <c r="AW1591" s="127" t="str">
        <f t="shared" si="793"/>
        <v/>
      </c>
      <c r="AX1591" s="123" t="str">
        <f t="shared" si="794"/>
        <v/>
      </c>
      <c r="AY1591" s="140" t="str">
        <f>IF(AX1591="","",IF(R1591="Refreshment Beverage",ROUND(SUM(AX1591*Rates!K$19),4),ROUND(SUM(AX1591*(Rates!J$8/100)),4)))</f>
        <v/>
      </c>
      <c r="AZ1591" s="124" t="str">
        <f t="shared" si="795"/>
        <v/>
      </c>
      <c r="BA1591" s="125" t="str">
        <f t="shared" si="796"/>
        <v/>
      </c>
      <c r="BB1591" s="115"/>
      <c r="BC1591" s="143"/>
      <c r="BD1591" s="100"/>
      <c r="BE1591" s="100"/>
      <c r="BF1591" s="100"/>
      <c r="BG1591" s="100"/>
    </row>
    <row r="1592" spans="1:59" ht="12.75" customHeight="1" x14ac:dyDescent="0.2">
      <c r="A1592" s="144"/>
      <c r="B1592" s="141"/>
      <c r="C1592" s="141"/>
      <c r="D1592" s="142"/>
      <c r="E1592" s="142"/>
      <c r="F1592" s="142"/>
      <c r="G1592" s="142"/>
      <c r="H1592" s="142"/>
      <c r="I1592" s="129"/>
      <c r="J1592" s="130"/>
      <c r="K1592" s="131" t="str">
        <f t="shared" si="767"/>
        <v/>
      </c>
      <c r="L1592" s="132" t="str">
        <f t="shared" si="768"/>
        <v/>
      </c>
      <c r="M1592" s="133" t="str">
        <f t="shared" si="769"/>
        <v/>
      </c>
      <c r="N1592" s="134" t="str">
        <f>IFERROR(IF(B:B="","",IF(R1592="Beer",SUM(LOOKUP(2,1/(Rates!$B$3:$B$5&lt;=W1592)/(Rates!$C$3:$C$5&gt;=W1592),Rates!$D$3:$D$5)*(X1592/100)*W1592),IF(R1592="Refreshment Beverage",SUM(LOOKUP(2,1/(Rates!$B$7:$B$11&lt;=W1592)/(Rates!$C$7:$C$11&gt;=W1592),Rates!$D$7:$D$11)*(X1592/100)*W1592)))),"")</f>
        <v/>
      </c>
      <c r="O1592" s="134" t="str">
        <f t="shared" si="770"/>
        <v/>
      </c>
      <c r="P1592" s="116"/>
      <c r="Q1592" s="117" t="str">
        <f t="shared" si="771"/>
        <v/>
      </c>
      <c r="R1592" s="128" t="str">
        <f t="shared" si="772"/>
        <v/>
      </c>
      <c r="S1592" s="135" t="str">
        <f>IF(B1592="","",IF(R1592="Refreshment Beverage",VLOOKUP(VALUE(Q1592),Rates!G$15:L$19,2,0),VLOOKUP(VALUE(Q1592),Rates!G$4:L$12,2,0)))</f>
        <v/>
      </c>
      <c r="T1592" s="135" t="str">
        <f t="shared" si="773"/>
        <v/>
      </c>
      <c r="U1592" s="118" t="str">
        <f t="shared" si="774"/>
        <v/>
      </c>
      <c r="V1592" s="135" t="str">
        <f t="shared" si="775"/>
        <v/>
      </c>
      <c r="W1592" s="135" t="str">
        <f t="shared" si="776"/>
        <v/>
      </c>
      <c r="X1592" s="119" t="str">
        <f t="shared" si="777"/>
        <v/>
      </c>
      <c r="Y1592" s="120" t="str">
        <f>IF(B:B="","",IF(R1592="Refreshment Beverage",VLOOKUP(Q1592,Rates!G$15:L$19,6,0)*W1592,VLOOKUP(Q1592,Rates!G$4:L$12,6,0)*W1592))</f>
        <v/>
      </c>
      <c r="Z1592" s="120" t="str">
        <f t="shared" si="778"/>
        <v/>
      </c>
      <c r="AA1592" s="120" t="str">
        <f t="shared" si="779"/>
        <v/>
      </c>
      <c r="AB1592" s="136" t="str">
        <f>IF(B:B="","",IF(R1592="Refreshment Beverage","",IF(AND(R1592="Beer",Q1592=0),SUM(LOOKUP(2,1/(Rates!$B$15:$B$18&lt;=W1592)/(Rates!$C$15:$C$18&gt;=W1592),Rates!$D$15:$D$18)*W1592),VLOOKUP(VALUE(Q:Q),Rates!A:B,2,0)*W1592)))</f>
        <v/>
      </c>
      <c r="AC1592" s="136" t="str">
        <f>IF(B:B="","",IF(R1592="Refreshment Beverage","",IF(AND(R1592="Beer",Q1592=0),SUM(LOOKUP(2,1/(Rates!$B$15:$B$18&lt;=W1592)/(Rates!$C$15:$C$18&gt;=W1592),Rates!$E$15:$E$18)*W1592),VLOOKUP(VALUE(Q:Q),Rates!A:C,3,0)*W1592)))</f>
        <v/>
      </c>
      <c r="AD1592" s="137" t="str">
        <f>IFERROR(IF(B:B="","",IF(R1592="Beer","",IF(VALUE(Q1592)=0,VLOOKUP(VLOOKUP(B:B,#REF!,16,0),Rates!A:E,2,0),VLOOKUP(VALUE(Q1592),Rates!A$31:B$34,2,0)*W1592))),0)</f>
        <v/>
      </c>
      <c r="AE1592" s="121" t="str">
        <f t="shared" si="780"/>
        <v/>
      </c>
      <c r="AF1592" s="138" t="str">
        <f t="shared" si="781"/>
        <v/>
      </c>
      <c r="AG1592" s="122" t="str">
        <f t="shared" si="782"/>
        <v/>
      </c>
      <c r="AH1592" s="123" t="str">
        <f t="shared" si="783"/>
        <v/>
      </c>
      <c r="AI1592" s="139" t="str">
        <f>IF(AE:AE="","",IF(R1592="Refreshment Beverage",AK1592*(Rates!J$19/100),ROUND(SUM(AH1592*(Rates!$J$8/100)),4)))</f>
        <v/>
      </c>
      <c r="AJ1592" s="124" t="str">
        <f t="shared" si="784"/>
        <v/>
      </c>
      <c r="AK1592" s="125" t="str">
        <f t="shared" si="785"/>
        <v/>
      </c>
      <c r="AL1592" s="121" t="str">
        <f t="shared" si="786"/>
        <v/>
      </c>
      <c r="AM1592" s="138" t="str">
        <f>IF(AS1592="","",IF(R1592="Refreshment Beverage",ROUND(AS1592*Rates!K$19,4),ROUND(AO1592*(VLOOKUP(VALUE(Q1592),Rates!G$4:L$12,3,0)),4)))</f>
        <v/>
      </c>
      <c r="AN1592" s="126" t="str">
        <f>IF(AS1592="","",IF(R1592="Refreshment Beverage",AS1592*(Rates!J$19/100),MAX(AM1592,AB1592)))</f>
        <v/>
      </c>
      <c r="AO1592" s="127" t="str">
        <f t="shared" si="787"/>
        <v/>
      </c>
      <c r="AP1592" s="127" t="str">
        <f t="shared" si="788"/>
        <v/>
      </c>
      <c r="AQ1592" s="140" t="str">
        <f>IF(AS1592="","",IF(R1592="Refreshment Beverage",ROUND(SUM(VLOOKUP(Q:Q,Rates!G$15:L$19,3,0)*(AS1592-Y1592-Z1592-AA1592)),4),ROUND(SUM(Rates!$K$8*AS1592),4)))</f>
        <v/>
      </c>
      <c r="AR1592" s="139" t="str">
        <f t="shared" si="789"/>
        <v/>
      </c>
      <c r="AS1592" s="125" t="str">
        <f t="shared" si="790"/>
        <v/>
      </c>
      <c r="AT1592" s="121" t="str">
        <f t="shared" si="791"/>
        <v/>
      </c>
      <c r="AU1592" s="138" t="str">
        <f>IF(AX1592="","",IF(R1592="Refreshment Beverage",ROUND((BA1592-Y1592-Z1592-AA1592)*VLOOKUP(VALUE(Q1592),Rates!G$15:L$19,3,0),4),ROUND(AW1592*(VLOOKUP(VALUE(Q1592),Rates!G:L,3,0)),4)))</f>
        <v/>
      </c>
      <c r="AV1592" s="126" t="str">
        <f t="shared" si="792"/>
        <v/>
      </c>
      <c r="AW1592" s="127" t="str">
        <f t="shared" si="793"/>
        <v/>
      </c>
      <c r="AX1592" s="123" t="str">
        <f t="shared" si="794"/>
        <v/>
      </c>
      <c r="AY1592" s="140" t="str">
        <f>IF(AX1592="","",IF(R1592="Refreshment Beverage",ROUND(SUM(AX1592*Rates!K$19),4),ROUND(SUM(AX1592*(Rates!J$8/100)),4)))</f>
        <v/>
      </c>
      <c r="AZ1592" s="124" t="str">
        <f t="shared" si="795"/>
        <v/>
      </c>
      <c r="BA1592" s="125" t="str">
        <f t="shared" si="796"/>
        <v/>
      </c>
      <c r="BB1592" s="115"/>
      <c r="BC1592" s="143"/>
      <c r="BD1592" s="100"/>
      <c r="BE1592" s="100"/>
      <c r="BF1592" s="100"/>
      <c r="BG1592" s="100"/>
    </row>
    <row r="1593" spans="1:59" ht="12.75" customHeight="1" x14ac:dyDescent="0.2">
      <c r="A1593" s="144"/>
      <c r="B1593" s="141"/>
      <c r="C1593" s="141"/>
      <c r="D1593" s="142"/>
      <c r="E1593" s="142"/>
      <c r="F1593" s="142"/>
      <c r="G1593" s="142"/>
      <c r="H1593" s="142"/>
      <c r="I1593" s="129"/>
      <c r="J1593" s="130"/>
      <c r="K1593" s="131" t="str">
        <f t="shared" si="767"/>
        <v/>
      </c>
      <c r="L1593" s="132" t="str">
        <f t="shared" si="768"/>
        <v/>
      </c>
      <c r="M1593" s="133" t="str">
        <f t="shared" si="769"/>
        <v/>
      </c>
      <c r="N1593" s="134" t="str">
        <f>IFERROR(IF(B:B="","",IF(R1593="Beer",SUM(LOOKUP(2,1/(Rates!$B$3:$B$5&lt;=W1593)/(Rates!$C$3:$C$5&gt;=W1593),Rates!$D$3:$D$5)*(X1593/100)*W1593),IF(R1593="Refreshment Beverage",SUM(LOOKUP(2,1/(Rates!$B$7:$B$11&lt;=W1593)/(Rates!$C$7:$C$11&gt;=W1593),Rates!$D$7:$D$11)*(X1593/100)*W1593)))),"")</f>
        <v/>
      </c>
      <c r="O1593" s="134" t="str">
        <f t="shared" si="770"/>
        <v/>
      </c>
      <c r="P1593" s="116"/>
      <c r="Q1593" s="117" t="str">
        <f t="shared" si="771"/>
        <v/>
      </c>
      <c r="R1593" s="128" t="str">
        <f t="shared" si="772"/>
        <v/>
      </c>
      <c r="S1593" s="135" t="str">
        <f>IF(B1593="","",IF(R1593="Refreshment Beverage",VLOOKUP(VALUE(Q1593),Rates!G$15:L$19,2,0),VLOOKUP(VALUE(Q1593),Rates!G$4:L$12,2,0)))</f>
        <v/>
      </c>
      <c r="T1593" s="135" t="str">
        <f t="shared" si="773"/>
        <v/>
      </c>
      <c r="U1593" s="118" t="str">
        <f t="shared" si="774"/>
        <v/>
      </c>
      <c r="V1593" s="135" t="str">
        <f t="shared" si="775"/>
        <v/>
      </c>
      <c r="W1593" s="135" t="str">
        <f t="shared" si="776"/>
        <v/>
      </c>
      <c r="X1593" s="119" t="str">
        <f t="shared" si="777"/>
        <v/>
      </c>
      <c r="Y1593" s="120" t="str">
        <f>IF(B:B="","",IF(R1593="Refreshment Beverage",VLOOKUP(Q1593,Rates!G$15:L$19,6,0)*W1593,VLOOKUP(Q1593,Rates!G$4:L$12,6,0)*W1593))</f>
        <v/>
      </c>
      <c r="Z1593" s="120" t="str">
        <f t="shared" si="778"/>
        <v/>
      </c>
      <c r="AA1593" s="120" t="str">
        <f t="shared" si="779"/>
        <v/>
      </c>
      <c r="AB1593" s="136" t="str">
        <f>IF(B:B="","",IF(R1593="Refreshment Beverage","",IF(AND(R1593="Beer",Q1593=0),SUM(LOOKUP(2,1/(Rates!$B$15:$B$18&lt;=W1593)/(Rates!$C$15:$C$18&gt;=W1593),Rates!$D$15:$D$18)*W1593),VLOOKUP(VALUE(Q:Q),Rates!A:B,2,0)*W1593)))</f>
        <v/>
      </c>
      <c r="AC1593" s="136" t="str">
        <f>IF(B:B="","",IF(R1593="Refreshment Beverage","",IF(AND(R1593="Beer",Q1593=0),SUM(LOOKUP(2,1/(Rates!$B$15:$B$18&lt;=W1593)/(Rates!$C$15:$C$18&gt;=W1593),Rates!$E$15:$E$18)*W1593),VLOOKUP(VALUE(Q:Q),Rates!A:C,3,0)*W1593)))</f>
        <v/>
      </c>
      <c r="AD1593" s="137" t="str">
        <f>IFERROR(IF(B:B="","",IF(R1593="Beer","",IF(VALUE(Q1593)=0,VLOOKUP(VLOOKUP(B:B,#REF!,16,0),Rates!A:E,2,0),VLOOKUP(VALUE(Q1593),Rates!A$31:B$34,2,0)*W1593))),0)</f>
        <v/>
      </c>
      <c r="AE1593" s="121" t="str">
        <f t="shared" si="780"/>
        <v/>
      </c>
      <c r="AF1593" s="138" t="str">
        <f t="shared" si="781"/>
        <v/>
      </c>
      <c r="AG1593" s="122" t="str">
        <f t="shared" si="782"/>
        <v/>
      </c>
      <c r="AH1593" s="123" t="str">
        <f t="shared" si="783"/>
        <v/>
      </c>
      <c r="AI1593" s="139" t="str">
        <f>IF(AE:AE="","",IF(R1593="Refreshment Beverage",AK1593*(Rates!J$19/100),ROUND(SUM(AH1593*(Rates!$J$8/100)),4)))</f>
        <v/>
      </c>
      <c r="AJ1593" s="124" t="str">
        <f t="shared" si="784"/>
        <v/>
      </c>
      <c r="AK1593" s="125" t="str">
        <f t="shared" si="785"/>
        <v/>
      </c>
      <c r="AL1593" s="121" t="str">
        <f t="shared" si="786"/>
        <v/>
      </c>
      <c r="AM1593" s="138" t="str">
        <f>IF(AS1593="","",IF(R1593="Refreshment Beverage",ROUND(AS1593*Rates!K$19,4),ROUND(AO1593*(VLOOKUP(VALUE(Q1593),Rates!G$4:L$12,3,0)),4)))</f>
        <v/>
      </c>
      <c r="AN1593" s="126" t="str">
        <f>IF(AS1593="","",IF(R1593="Refreshment Beverage",AS1593*(Rates!J$19/100),MAX(AM1593,AB1593)))</f>
        <v/>
      </c>
      <c r="AO1593" s="127" t="str">
        <f t="shared" si="787"/>
        <v/>
      </c>
      <c r="AP1593" s="127" t="str">
        <f t="shared" si="788"/>
        <v/>
      </c>
      <c r="AQ1593" s="140" t="str">
        <f>IF(AS1593="","",IF(R1593="Refreshment Beverage",ROUND(SUM(VLOOKUP(Q:Q,Rates!G$15:L$19,3,0)*(AS1593-Y1593-Z1593-AA1593)),4),ROUND(SUM(Rates!$K$8*AS1593),4)))</f>
        <v/>
      </c>
      <c r="AR1593" s="139" t="str">
        <f t="shared" si="789"/>
        <v/>
      </c>
      <c r="AS1593" s="125" t="str">
        <f t="shared" si="790"/>
        <v/>
      </c>
      <c r="AT1593" s="121" t="str">
        <f t="shared" si="791"/>
        <v/>
      </c>
      <c r="AU1593" s="138" t="str">
        <f>IF(AX1593="","",IF(R1593="Refreshment Beverage",ROUND((BA1593-Y1593-Z1593-AA1593)*VLOOKUP(VALUE(Q1593),Rates!G$15:L$19,3,0),4),ROUND(AW1593*(VLOOKUP(VALUE(Q1593),Rates!G:L,3,0)),4)))</f>
        <v/>
      </c>
      <c r="AV1593" s="126" t="str">
        <f t="shared" si="792"/>
        <v/>
      </c>
      <c r="AW1593" s="127" t="str">
        <f t="shared" si="793"/>
        <v/>
      </c>
      <c r="AX1593" s="123" t="str">
        <f t="shared" si="794"/>
        <v/>
      </c>
      <c r="AY1593" s="140" t="str">
        <f>IF(AX1593="","",IF(R1593="Refreshment Beverage",ROUND(SUM(AX1593*Rates!K$19),4),ROUND(SUM(AX1593*(Rates!J$8/100)),4)))</f>
        <v/>
      </c>
      <c r="AZ1593" s="124" t="str">
        <f t="shared" si="795"/>
        <v/>
      </c>
      <c r="BA1593" s="125" t="str">
        <f t="shared" si="796"/>
        <v/>
      </c>
      <c r="BB1593" s="115"/>
      <c r="BC1593" s="143"/>
      <c r="BD1593" s="100"/>
      <c r="BE1593" s="100"/>
      <c r="BF1593" s="100"/>
      <c r="BG1593" s="100"/>
    </row>
    <row r="1594" spans="1:59" ht="12.75" customHeight="1" x14ac:dyDescent="0.2">
      <c r="A1594" s="144"/>
      <c r="B1594" s="141"/>
      <c r="C1594" s="141"/>
      <c r="D1594" s="142"/>
      <c r="E1594" s="142"/>
      <c r="F1594" s="142"/>
      <c r="G1594" s="142"/>
      <c r="H1594" s="142"/>
      <c r="I1594" s="129"/>
      <c r="J1594" s="130"/>
      <c r="K1594" s="131" t="str">
        <f t="shared" si="767"/>
        <v/>
      </c>
      <c r="L1594" s="132" t="str">
        <f t="shared" si="768"/>
        <v/>
      </c>
      <c r="M1594" s="133" t="str">
        <f t="shared" si="769"/>
        <v/>
      </c>
      <c r="N1594" s="134" t="str">
        <f>IFERROR(IF(B:B="","",IF(R1594="Beer",SUM(LOOKUP(2,1/(Rates!$B$3:$B$5&lt;=W1594)/(Rates!$C$3:$C$5&gt;=W1594),Rates!$D$3:$D$5)*(X1594/100)*W1594),IF(R1594="Refreshment Beverage",SUM(LOOKUP(2,1/(Rates!$B$7:$B$11&lt;=W1594)/(Rates!$C$7:$C$11&gt;=W1594),Rates!$D$7:$D$11)*(X1594/100)*W1594)))),"")</f>
        <v/>
      </c>
      <c r="O1594" s="134" t="str">
        <f t="shared" si="770"/>
        <v/>
      </c>
      <c r="P1594" s="116"/>
      <c r="Q1594" s="117" t="str">
        <f t="shared" si="771"/>
        <v/>
      </c>
      <c r="R1594" s="128" t="str">
        <f t="shared" si="772"/>
        <v/>
      </c>
      <c r="S1594" s="135" t="str">
        <f>IF(B1594="","",IF(R1594="Refreshment Beverage",VLOOKUP(VALUE(Q1594),Rates!G$15:L$19,2,0),VLOOKUP(VALUE(Q1594),Rates!G$4:L$12,2,0)))</f>
        <v/>
      </c>
      <c r="T1594" s="135" t="str">
        <f t="shared" si="773"/>
        <v/>
      </c>
      <c r="U1594" s="118" t="str">
        <f t="shared" si="774"/>
        <v/>
      </c>
      <c r="V1594" s="135" t="str">
        <f t="shared" si="775"/>
        <v/>
      </c>
      <c r="W1594" s="135" t="str">
        <f t="shared" si="776"/>
        <v/>
      </c>
      <c r="X1594" s="119" t="str">
        <f t="shared" si="777"/>
        <v/>
      </c>
      <c r="Y1594" s="120" t="str">
        <f>IF(B:B="","",IF(R1594="Refreshment Beverage",VLOOKUP(Q1594,Rates!G$15:L$19,6,0)*W1594,VLOOKUP(Q1594,Rates!G$4:L$12,6,0)*W1594))</f>
        <v/>
      </c>
      <c r="Z1594" s="120" t="str">
        <f t="shared" si="778"/>
        <v/>
      </c>
      <c r="AA1594" s="120" t="str">
        <f t="shared" si="779"/>
        <v/>
      </c>
      <c r="AB1594" s="136" t="str">
        <f>IF(B:B="","",IF(R1594="Refreshment Beverage","",IF(AND(R1594="Beer",Q1594=0),SUM(LOOKUP(2,1/(Rates!$B$15:$B$18&lt;=W1594)/(Rates!$C$15:$C$18&gt;=W1594),Rates!$D$15:$D$18)*W1594),VLOOKUP(VALUE(Q:Q),Rates!A:B,2,0)*W1594)))</f>
        <v/>
      </c>
      <c r="AC1594" s="136" t="str">
        <f>IF(B:B="","",IF(R1594="Refreshment Beverage","",IF(AND(R1594="Beer",Q1594=0),SUM(LOOKUP(2,1/(Rates!$B$15:$B$18&lt;=W1594)/(Rates!$C$15:$C$18&gt;=W1594),Rates!$E$15:$E$18)*W1594),VLOOKUP(VALUE(Q:Q),Rates!A:C,3,0)*W1594)))</f>
        <v/>
      </c>
      <c r="AD1594" s="137" t="str">
        <f>IFERROR(IF(B:B="","",IF(R1594="Beer","",IF(VALUE(Q1594)=0,VLOOKUP(VLOOKUP(B:B,#REF!,16,0),Rates!A:E,2,0),VLOOKUP(VALUE(Q1594),Rates!A$31:B$34,2,0)*W1594))),0)</f>
        <v/>
      </c>
      <c r="AE1594" s="121" t="str">
        <f t="shared" si="780"/>
        <v/>
      </c>
      <c r="AF1594" s="138" t="str">
        <f t="shared" si="781"/>
        <v/>
      </c>
      <c r="AG1594" s="122" t="str">
        <f t="shared" si="782"/>
        <v/>
      </c>
      <c r="AH1594" s="123" t="str">
        <f t="shared" si="783"/>
        <v/>
      </c>
      <c r="AI1594" s="139" t="str">
        <f>IF(AE:AE="","",IF(R1594="Refreshment Beverage",AK1594*(Rates!J$19/100),ROUND(SUM(AH1594*(Rates!$J$8/100)),4)))</f>
        <v/>
      </c>
      <c r="AJ1594" s="124" t="str">
        <f t="shared" si="784"/>
        <v/>
      </c>
      <c r="AK1594" s="125" t="str">
        <f t="shared" si="785"/>
        <v/>
      </c>
      <c r="AL1594" s="121" t="str">
        <f t="shared" si="786"/>
        <v/>
      </c>
      <c r="AM1594" s="138" t="str">
        <f>IF(AS1594="","",IF(R1594="Refreshment Beverage",ROUND(AS1594*Rates!K$19,4),ROUND(AO1594*(VLOOKUP(VALUE(Q1594),Rates!G$4:L$12,3,0)),4)))</f>
        <v/>
      </c>
      <c r="AN1594" s="126" t="str">
        <f>IF(AS1594="","",IF(R1594="Refreshment Beverage",AS1594*(Rates!J$19/100),MAX(AM1594,AB1594)))</f>
        <v/>
      </c>
      <c r="AO1594" s="127" t="str">
        <f t="shared" si="787"/>
        <v/>
      </c>
      <c r="AP1594" s="127" t="str">
        <f t="shared" si="788"/>
        <v/>
      </c>
      <c r="AQ1594" s="140" t="str">
        <f>IF(AS1594="","",IF(R1594="Refreshment Beverage",ROUND(SUM(VLOOKUP(Q:Q,Rates!G$15:L$19,3,0)*(AS1594-Y1594-Z1594-AA1594)),4),ROUND(SUM(Rates!$K$8*AS1594),4)))</f>
        <v/>
      </c>
      <c r="AR1594" s="139" t="str">
        <f t="shared" si="789"/>
        <v/>
      </c>
      <c r="AS1594" s="125" t="str">
        <f t="shared" si="790"/>
        <v/>
      </c>
      <c r="AT1594" s="121" t="str">
        <f t="shared" si="791"/>
        <v/>
      </c>
      <c r="AU1594" s="138" t="str">
        <f>IF(AX1594="","",IF(R1594="Refreshment Beverage",ROUND((BA1594-Y1594-Z1594-AA1594)*VLOOKUP(VALUE(Q1594),Rates!G$15:L$19,3,0),4),ROUND(AW1594*(VLOOKUP(VALUE(Q1594),Rates!G:L,3,0)),4)))</f>
        <v/>
      </c>
      <c r="AV1594" s="126" t="str">
        <f t="shared" si="792"/>
        <v/>
      </c>
      <c r="AW1594" s="127" t="str">
        <f t="shared" si="793"/>
        <v/>
      </c>
      <c r="AX1594" s="123" t="str">
        <f t="shared" si="794"/>
        <v/>
      </c>
      <c r="AY1594" s="140" t="str">
        <f>IF(AX1594="","",IF(R1594="Refreshment Beverage",ROUND(SUM(AX1594*Rates!K$19),4),ROUND(SUM(AX1594*(Rates!J$8/100)),4)))</f>
        <v/>
      </c>
      <c r="AZ1594" s="124" t="str">
        <f t="shared" si="795"/>
        <v/>
      </c>
      <c r="BA1594" s="125" t="str">
        <f t="shared" si="796"/>
        <v/>
      </c>
      <c r="BB1594" s="115"/>
      <c r="BC1594" s="143"/>
      <c r="BD1594" s="100"/>
      <c r="BE1594" s="100"/>
      <c r="BF1594" s="100"/>
      <c r="BG1594" s="100"/>
    </row>
    <row r="1595" spans="1:59" ht="12.75" customHeight="1" x14ac:dyDescent="0.2">
      <c r="A1595" s="144"/>
      <c r="B1595" s="141"/>
      <c r="C1595" s="141"/>
      <c r="D1595" s="142"/>
      <c r="E1595" s="142"/>
      <c r="F1595" s="142"/>
      <c r="G1595" s="142"/>
      <c r="H1595" s="142"/>
      <c r="I1595" s="129"/>
      <c r="J1595" s="130"/>
      <c r="K1595" s="131" t="str">
        <f t="shared" si="767"/>
        <v/>
      </c>
      <c r="L1595" s="132" t="str">
        <f t="shared" si="768"/>
        <v/>
      </c>
      <c r="M1595" s="133" t="str">
        <f t="shared" si="769"/>
        <v/>
      </c>
      <c r="N1595" s="134" t="str">
        <f>IFERROR(IF(B:B="","",IF(R1595="Beer",SUM(LOOKUP(2,1/(Rates!$B$3:$B$5&lt;=W1595)/(Rates!$C$3:$C$5&gt;=W1595),Rates!$D$3:$D$5)*(X1595/100)*W1595),IF(R1595="Refreshment Beverage",SUM(LOOKUP(2,1/(Rates!$B$7:$B$11&lt;=W1595)/(Rates!$C$7:$C$11&gt;=W1595),Rates!$D$7:$D$11)*(X1595/100)*W1595)))),"")</f>
        <v/>
      </c>
      <c r="O1595" s="134" t="str">
        <f t="shared" si="770"/>
        <v/>
      </c>
      <c r="P1595" s="116"/>
      <c r="Q1595" s="117" t="str">
        <f t="shared" si="771"/>
        <v/>
      </c>
      <c r="R1595" s="128" t="str">
        <f t="shared" si="772"/>
        <v/>
      </c>
      <c r="S1595" s="135" t="str">
        <f>IF(B1595="","",IF(R1595="Refreshment Beverage",VLOOKUP(VALUE(Q1595),Rates!G$15:L$19,2,0),VLOOKUP(VALUE(Q1595),Rates!G$4:L$12,2,0)))</f>
        <v/>
      </c>
      <c r="T1595" s="135" t="str">
        <f t="shared" si="773"/>
        <v/>
      </c>
      <c r="U1595" s="118" t="str">
        <f t="shared" si="774"/>
        <v/>
      </c>
      <c r="V1595" s="135" t="str">
        <f t="shared" si="775"/>
        <v/>
      </c>
      <c r="W1595" s="135" t="str">
        <f t="shared" si="776"/>
        <v/>
      </c>
      <c r="X1595" s="119" t="str">
        <f t="shared" si="777"/>
        <v/>
      </c>
      <c r="Y1595" s="120" t="str">
        <f>IF(B:B="","",IF(R1595="Refreshment Beverage",VLOOKUP(Q1595,Rates!G$15:L$19,6,0)*W1595,VLOOKUP(Q1595,Rates!G$4:L$12,6,0)*W1595))</f>
        <v/>
      </c>
      <c r="Z1595" s="120" t="str">
        <f t="shared" si="778"/>
        <v/>
      </c>
      <c r="AA1595" s="120" t="str">
        <f t="shared" si="779"/>
        <v/>
      </c>
      <c r="AB1595" s="136" t="str">
        <f>IF(B:B="","",IF(R1595="Refreshment Beverage","",IF(AND(R1595="Beer",Q1595=0),SUM(LOOKUP(2,1/(Rates!$B$15:$B$18&lt;=W1595)/(Rates!$C$15:$C$18&gt;=W1595),Rates!$D$15:$D$18)*W1595),VLOOKUP(VALUE(Q:Q),Rates!A:B,2,0)*W1595)))</f>
        <v/>
      </c>
      <c r="AC1595" s="136" t="str">
        <f>IF(B:B="","",IF(R1595="Refreshment Beverage","",IF(AND(R1595="Beer",Q1595=0),SUM(LOOKUP(2,1/(Rates!$B$15:$B$18&lt;=W1595)/(Rates!$C$15:$C$18&gt;=W1595),Rates!$E$15:$E$18)*W1595),VLOOKUP(VALUE(Q:Q),Rates!A:C,3,0)*W1595)))</f>
        <v/>
      </c>
      <c r="AD1595" s="137" t="str">
        <f>IFERROR(IF(B:B="","",IF(R1595="Beer","",IF(VALUE(Q1595)=0,VLOOKUP(VLOOKUP(B:B,#REF!,16,0),Rates!A:E,2,0),VLOOKUP(VALUE(Q1595),Rates!A$31:B$34,2,0)*W1595))),0)</f>
        <v/>
      </c>
      <c r="AE1595" s="121" t="str">
        <f t="shared" si="780"/>
        <v/>
      </c>
      <c r="AF1595" s="138" t="str">
        <f t="shared" si="781"/>
        <v/>
      </c>
      <c r="AG1595" s="122" t="str">
        <f t="shared" si="782"/>
        <v/>
      </c>
      <c r="AH1595" s="123" t="str">
        <f t="shared" si="783"/>
        <v/>
      </c>
      <c r="AI1595" s="139" t="str">
        <f>IF(AE:AE="","",IF(R1595="Refreshment Beverage",AK1595*(Rates!J$19/100),ROUND(SUM(AH1595*(Rates!$J$8/100)),4)))</f>
        <v/>
      </c>
      <c r="AJ1595" s="124" t="str">
        <f t="shared" si="784"/>
        <v/>
      </c>
      <c r="AK1595" s="125" t="str">
        <f t="shared" si="785"/>
        <v/>
      </c>
      <c r="AL1595" s="121" t="str">
        <f t="shared" si="786"/>
        <v/>
      </c>
      <c r="AM1595" s="138" t="str">
        <f>IF(AS1595="","",IF(R1595="Refreshment Beverage",ROUND(AS1595*Rates!K$19,4),ROUND(AO1595*(VLOOKUP(VALUE(Q1595),Rates!G$4:L$12,3,0)),4)))</f>
        <v/>
      </c>
      <c r="AN1595" s="126" t="str">
        <f>IF(AS1595="","",IF(R1595="Refreshment Beverage",AS1595*(Rates!J$19/100),MAX(AM1595,AB1595)))</f>
        <v/>
      </c>
      <c r="AO1595" s="127" t="str">
        <f t="shared" si="787"/>
        <v/>
      </c>
      <c r="AP1595" s="127" t="str">
        <f t="shared" si="788"/>
        <v/>
      </c>
      <c r="AQ1595" s="140" t="str">
        <f>IF(AS1595="","",IF(R1595="Refreshment Beverage",ROUND(SUM(VLOOKUP(Q:Q,Rates!G$15:L$19,3,0)*(AS1595-Y1595-Z1595-AA1595)),4),ROUND(SUM(Rates!$K$8*AS1595),4)))</f>
        <v/>
      </c>
      <c r="AR1595" s="139" t="str">
        <f t="shared" si="789"/>
        <v/>
      </c>
      <c r="AS1595" s="125" t="str">
        <f t="shared" si="790"/>
        <v/>
      </c>
      <c r="AT1595" s="121" t="str">
        <f t="shared" si="791"/>
        <v/>
      </c>
      <c r="AU1595" s="138" t="str">
        <f>IF(AX1595="","",IF(R1595="Refreshment Beverage",ROUND((BA1595-Y1595-Z1595-AA1595)*VLOOKUP(VALUE(Q1595),Rates!G$15:L$19,3,0),4),ROUND(AW1595*(VLOOKUP(VALUE(Q1595),Rates!G:L,3,0)),4)))</f>
        <v/>
      </c>
      <c r="AV1595" s="126" t="str">
        <f t="shared" si="792"/>
        <v/>
      </c>
      <c r="AW1595" s="127" t="str">
        <f t="shared" si="793"/>
        <v/>
      </c>
      <c r="AX1595" s="123" t="str">
        <f t="shared" si="794"/>
        <v/>
      </c>
      <c r="AY1595" s="140" t="str">
        <f>IF(AX1595="","",IF(R1595="Refreshment Beverage",ROUND(SUM(AX1595*Rates!K$19),4),ROUND(SUM(AX1595*(Rates!J$8/100)),4)))</f>
        <v/>
      </c>
      <c r="AZ1595" s="124" t="str">
        <f t="shared" si="795"/>
        <v/>
      </c>
      <c r="BA1595" s="125" t="str">
        <f t="shared" si="796"/>
        <v/>
      </c>
      <c r="BB1595" s="115"/>
      <c r="BC1595" s="143"/>
      <c r="BD1595" s="100"/>
      <c r="BE1595" s="100"/>
      <c r="BF1595" s="100"/>
      <c r="BG1595" s="100"/>
    </row>
    <row r="1596" spans="1:59" ht="12.75" customHeight="1" x14ac:dyDescent="0.2">
      <c r="A1596" s="144"/>
      <c r="B1596" s="141"/>
      <c r="C1596" s="141"/>
      <c r="D1596" s="142"/>
      <c r="E1596" s="142"/>
      <c r="F1596" s="142"/>
      <c r="G1596" s="142"/>
      <c r="H1596" s="142"/>
      <c r="I1596" s="129"/>
      <c r="J1596" s="130"/>
      <c r="K1596" s="131" t="str">
        <f t="shared" si="767"/>
        <v/>
      </c>
      <c r="L1596" s="132" t="str">
        <f t="shared" si="768"/>
        <v/>
      </c>
      <c r="M1596" s="133" t="str">
        <f t="shared" si="769"/>
        <v/>
      </c>
      <c r="N1596" s="134" t="str">
        <f>IFERROR(IF(B:B="","",IF(R1596="Beer",SUM(LOOKUP(2,1/(Rates!$B$3:$B$5&lt;=W1596)/(Rates!$C$3:$C$5&gt;=W1596),Rates!$D$3:$D$5)*(X1596/100)*W1596),IF(R1596="Refreshment Beverage",SUM(LOOKUP(2,1/(Rates!$B$7:$B$11&lt;=W1596)/(Rates!$C$7:$C$11&gt;=W1596),Rates!$D$7:$D$11)*(X1596/100)*W1596)))),"")</f>
        <v/>
      </c>
      <c r="O1596" s="134" t="str">
        <f t="shared" si="770"/>
        <v/>
      </c>
      <c r="P1596" s="116"/>
      <c r="Q1596" s="117" t="str">
        <f t="shared" si="771"/>
        <v/>
      </c>
      <c r="R1596" s="128" t="str">
        <f t="shared" si="772"/>
        <v/>
      </c>
      <c r="S1596" s="135" t="str">
        <f>IF(B1596="","",IF(R1596="Refreshment Beverage",VLOOKUP(VALUE(Q1596),Rates!G$15:L$19,2,0),VLOOKUP(VALUE(Q1596),Rates!G$4:L$12,2,0)))</f>
        <v/>
      </c>
      <c r="T1596" s="135" t="str">
        <f t="shared" si="773"/>
        <v/>
      </c>
      <c r="U1596" s="118" t="str">
        <f t="shared" si="774"/>
        <v/>
      </c>
      <c r="V1596" s="135" t="str">
        <f t="shared" si="775"/>
        <v/>
      </c>
      <c r="W1596" s="135" t="str">
        <f t="shared" si="776"/>
        <v/>
      </c>
      <c r="X1596" s="119" t="str">
        <f t="shared" si="777"/>
        <v/>
      </c>
      <c r="Y1596" s="120" t="str">
        <f>IF(B:B="","",IF(R1596="Refreshment Beverage",VLOOKUP(Q1596,Rates!G$15:L$19,6,0)*W1596,VLOOKUP(Q1596,Rates!G$4:L$12,6,0)*W1596))</f>
        <v/>
      </c>
      <c r="Z1596" s="120" t="str">
        <f t="shared" si="778"/>
        <v/>
      </c>
      <c r="AA1596" s="120" t="str">
        <f t="shared" si="779"/>
        <v/>
      </c>
      <c r="AB1596" s="136" t="str">
        <f>IF(B:B="","",IF(R1596="Refreshment Beverage","",IF(AND(R1596="Beer",Q1596=0),SUM(LOOKUP(2,1/(Rates!$B$15:$B$18&lt;=W1596)/(Rates!$C$15:$C$18&gt;=W1596),Rates!$D$15:$D$18)*W1596),VLOOKUP(VALUE(Q:Q),Rates!A:B,2,0)*W1596)))</f>
        <v/>
      </c>
      <c r="AC1596" s="136" t="str">
        <f>IF(B:B="","",IF(R1596="Refreshment Beverage","",IF(AND(R1596="Beer",Q1596=0),SUM(LOOKUP(2,1/(Rates!$B$15:$B$18&lt;=W1596)/(Rates!$C$15:$C$18&gt;=W1596),Rates!$E$15:$E$18)*W1596),VLOOKUP(VALUE(Q:Q),Rates!A:C,3,0)*W1596)))</f>
        <v/>
      </c>
      <c r="AD1596" s="137" t="str">
        <f>IFERROR(IF(B:B="","",IF(R1596="Beer","",IF(VALUE(Q1596)=0,VLOOKUP(VLOOKUP(B:B,#REF!,16,0),Rates!A:E,2,0),VLOOKUP(VALUE(Q1596),Rates!A$31:B$34,2,0)*W1596))),0)</f>
        <v/>
      </c>
      <c r="AE1596" s="121" t="str">
        <f t="shared" si="780"/>
        <v/>
      </c>
      <c r="AF1596" s="138" t="str">
        <f t="shared" si="781"/>
        <v/>
      </c>
      <c r="AG1596" s="122" t="str">
        <f t="shared" si="782"/>
        <v/>
      </c>
      <c r="AH1596" s="123" t="str">
        <f t="shared" si="783"/>
        <v/>
      </c>
      <c r="AI1596" s="139" t="str">
        <f>IF(AE:AE="","",IF(R1596="Refreshment Beverage",AK1596*(Rates!J$19/100),ROUND(SUM(AH1596*(Rates!$J$8/100)),4)))</f>
        <v/>
      </c>
      <c r="AJ1596" s="124" t="str">
        <f t="shared" si="784"/>
        <v/>
      </c>
      <c r="AK1596" s="125" t="str">
        <f t="shared" si="785"/>
        <v/>
      </c>
      <c r="AL1596" s="121" t="str">
        <f t="shared" si="786"/>
        <v/>
      </c>
      <c r="AM1596" s="138" t="str">
        <f>IF(AS1596="","",IF(R1596="Refreshment Beverage",ROUND(AS1596*Rates!K$19,4),ROUND(AO1596*(VLOOKUP(VALUE(Q1596),Rates!G$4:L$12,3,0)),4)))</f>
        <v/>
      </c>
      <c r="AN1596" s="126" t="str">
        <f>IF(AS1596="","",IF(R1596="Refreshment Beverage",AS1596*(Rates!J$19/100),MAX(AM1596,AB1596)))</f>
        <v/>
      </c>
      <c r="AO1596" s="127" t="str">
        <f t="shared" si="787"/>
        <v/>
      </c>
      <c r="AP1596" s="127" t="str">
        <f t="shared" si="788"/>
        <v/>
      </c>
      <c r="AQ1596" s="140" t="str">
        <f>IF(AS1596="","",IF(R1596="Refreshment Beverage",ROUND(SUM(VLOOKUP(Q:Q,Rates!G$15:L$19,3,0)*(AS1596-Y1596-Z1596-AA1596)),4),ROUND(SUM(Rates!$K$8*AS1596),4)))</f>
        <v/>
      </c>
      <c r="AR1596" s="139" t="str">
        <f t="shared" si="789"/>
        <v/>
      </c>
      <c r="AS1596" s="125" t="str">
        <f t="shared" si="790"/>
        <v/>
      </c>
      <c r="AT1596" s="121" t="str">
        <f t="shared" si="791"/>
        <v/>
      </c>
      <c r="AU1596" s="138" t="str">
        <f>IF(AX1596="","",IF(R1596="Refreshment Beverage",ROUND((BA1596-Y1596-Z1596-AA1596)*VLOOKUP(VALUE(Q1596),Rates!G$15:L$19,3,0),4),ROUND(AW1596*(VLOOKUP(VALUE(Q1596),Rates!G:L,3,0)),4)))</f>
        <v/>
      </c>
      <c r="AV1596" s="126" t="str">
        <f t="shared" si="792"/>
        <v/>
      </c>
      <c r="AW1596" s="127" t="str">
        <f t="shared" si="793"/>
        <v/>
      </c>
      <c r="AX1596" s="123" t="str">
        <f t="shared" si="794"/>
        <v/>
      </c>
      <c r="AY1596" s="140" t="str">
        <f>IF(AX1596="","",IF(R1596="Refreshment Beverage",ROUND(SUM(AX1596*Rates!K$19),4),ROUND(SUM(AX1596*(Rates!J$8/100)),4)))</f>
        <v/>
      </c>
      <c r="AZ1596" s="124" t="str">
        <f t="shared" si="795"/>
        <v/>
      </c>
      <c r="BA1596" s="125" t="str">
        <f t="shared" si="796"/>
        <v/>
      </c>
      <c r="BB1596" s="115"/>
      <c r="BC1596" s="143"/>
      <c r="BD1596" s="100"/>
      <c r="BE1596" s="100"/>
      <c r="BF1596" s="100"/>
      <c r="BG1596" s="100"/>
    </row>
    <row r="1597" spans="1:59" ht="12.75" customHeight="1" x14ac:dyDescent="0.2">
      <c r="A1597" s="144"/>
      <c r="B1597" s="141"/>
      <c r="C1597" s="141"/>
      <c r="D1597" s="142"/>
      <c r="E1597" s="142"/>
      <c r="F1597" s="142"/>
      <c r="G1597" s="142"/>
      <c r="H1597" s="142"/>
      <c r="I1597" s="129"/>
      <c r="J1597" s="130"/>
      <c r="K1597" s="131" t="str">
        <f t="shared" si="767"/>
        <v/>
      </c>
      <c r="L1597" s="132" t="str">
        <f t="shared" si="768"/>
        <v/>
      </c>
      <c r="M1597" s="133" t="str">
        <f t="shared" si="769"/>
        <v/>
      </c>
      <c r="N1597" s="134" t="str">
        <f>IFERROR(IF(B:B="","",IF(R1597="Beer",SUM(LOOKUP(2,1/(Rates!$B$3:$B$5&lt;=W1597)/(Rates!$C$3:$C$5&gt;=W1597),Rates!$D$3:$D$5)*(X1597/100)*W1597),IF(R1597="Refreshment Beverage",SUM(LOOKUP(2,1/(Rates!$B$7:$B$11&lt;=W1597)/(Rates!$C$7:$C$11&gt;=W1597),Rates!$D$7:$D$11)*(X1597/100)*W1597)))),"")</f>
        <v/>
      </c>
      <c r="O1597" s="134" t="str">
        <f t="shared" si="770"/>
        <v/>
      </c>
      <c r="P1597" s="116"/>
      <c r="Q1597" s="117" t="str">
        <f t="shared" si="771"/>
        <v/>
      </c>
      <c r="R1597" s="128" t="str">
        <f t="shared" si="772"/>
        <v/>
      </c>
      <c r="S1597" s="135" t="str">
        <f>IF(B1597="","",IF(R1597="Refreshment Beverage",VLOOKUP(VALUE(Q1597),Rates!G$15:L$19,2,0),VLOOKUP(VALUE(Q1597),Rates!G$4:L$12,2,0)))</f>
        <v/>
      </c>
      <c r="T1597" s="135" t="str">
        <f t="shared" si="773"/>
        <v/>
      </c>
      <c r="U1597" s="118" t="str">
        <f t="shared" si="774"/>
        <v/>
      </c>
      <c r="V1597" s="135" t="str">
        <f t="shared" si="775"/>
        <v/>
      </c>
      <c r="W1597" s="135" t="str">
        <f t="shared" si="776"/>
        <v/>
      </c>
      <c r="X1597" s="119" t="str">
        <f t="shared" si="777"/>
        <v/>
      </c>
      <c r="Y1597" s="120" t="str">
        <f>IF(B:B="","",IF(R1597="Refreshment Beverage",VLOOKUP(Q1597,Rates!G$15:L$19,6,0)*W1597,VLOOKUP(Q1597,Rates!G$4:L$12,6,0)*W1597))</f>
        <v/>
      </c>
      <c r="Z1597" s="120" t="str">
        <f t="shared" si="778"/>
        <v/>
      </c>
      <c r="AA1597" s="120" t="str">
        <f t="shared" si="779"/>
        <v/>
      </c>
      <c r="AB1597" s="136" t="str">
        <f>IF(B:B="","",IF(R1597="Refreshment Beverage","",IF(AND(R1597="Beer",Q1597=0),SUM(LOOKUP(2,1/(Rates!$B$15:$B$18&lt;=W1597)/(Rates!$C$15:$C$18&gt;=W1597),Rates!$D$15:$D$18)*W1597),VLOOKUP(VALUE(Q:Q),Rates!A:B,2,0)*W1597)))</f>
        <v/>
      </c>
      <c r="AC1597" s="136" t="str">
        <f>IF(B:B="","",IF(R1597="Refreshment Beverage","",IF(AND(R1597="Beer",Q1597=0),SUM(LOOKUP(2,1/(Rates!$B$15:$B$18&lt;=W1597)/(Rates!$C$15:$C$18&gt;=W1597),Rates!$E$15:$E$18)*W1597),VLOOKUP(VALUE(Q:Q),Rates!A:C,3,0)*W1597)))</f>
        <v/>
      </c>
      <c r="AD1597" s="137" t="str">
        <f>IFERROR(IF(B:B="","",IF(R1597="Beer","",IF(VALUE(Q1597)=0,VLOOKUP(VLOOKUP(B:B,#REF!,16,0),Rates!A:E,2,0),VLOOKUP(VALUE(Q1597),Rates!A$31:B$34,2,0)*W1597))),0)</f>
        <v/>
      </c>
      <c r="AE1597" s="121" t="str">
        <f t="shared" si="780"/>
        <v/>
      </c>
      <c r="AF1597" s="138" t="str">
        <f t="shared" si="781"/>
        <v/>
      </c>
      <c r="AG1597" s="122" t="str">
        <f t="shared" si="782"/>
        <v/>
      </c>
      <c r="AH1597" s="123" t="str">
        <f t="shared" si="783"/>
        <v/>
      </c>
      <c r="AI1597" s="139" t="str">
        <f>IF(AE:AE="","",IF(R1597="Refreshment Beverage",AK1597*(Rates!J$19/100),ROUND(SUM(AH1597*(Rates!$J$8/100)),4)))</f>
        <v/>
      </c>
      <c r="AJ1597" s="124" t="str">
        <f t="shared" si="784"/>
        <v/>
      </c>
      <c r="AK1597" s="125" t="str">
        <f t="shared" si="785"/>
        <v/>
      </c>
      <c r="AL1597" s="121" t="str">
        <f t="shared" si="786"/>
        <v/>
      </c>
      <c r="AM1597" s="138" t="str">
        <f>IF(AS1597="","",IF(R1597="Refreshment Beverage",ROUND(AS1597*Rates!K$19,4),ROUND(AO1597*(VLOOKUP(VALUE(Q1597),Rates!G$4:L$12,3,0)),4)))</f>
        <v/>
      </c>
      <c r="AN1597" s="126" t="str">
        <f>IF(AS1597="","",IF(R1597="Refreshment Beverage",AS1597*(Rates!J$19/100),MAX(AM1597,AB1597)))</f>
        <v/>
      </c>
      <c r="AO1597" s="127" t="str">
        <f t="shared" si="787"/>
        <v/>
      </c>
      <c r="AP1597" s="127" t="str">
        <f t="shared" si="788"/>
        <v/>
      </c>
      <c r="AQ1597" s="140" t="str">
        <f>IF(AS1597="","",IF(R1597="Refreshment Beverage",ROUND(SUM(VLOOKUP(Q:Q,Rates!G$15:L$19,3,0)*(AS1597-Y1597-Z1597-AA1597)),4),ROUND(SUM(Rates!$K$8*AS1597),4)))</f>
        <v/>
      </c>
      <c r="AR1597" s="139" t="str">
        <f t="shared" si="789"/>
        <v/>
      </c>
      <c r="AS1597" s="125" t="str">
        <f t="shared" si="790"/>
        <v/>
      </c>
      <c r="AT1597" s="121" t="str">
        <f t="shared" si="791"/>
        <v/>
      </c>
      <c r="AU1597" s="138" t="str">
        <f>IF(AX1597="","",IF(R1597="Refreshment Beverage",ROUND((BA1597-Y1597-Z1597-AA1597)*VLOOKUP(VALUE(Q1597),Rates!G$15:L$19,3,0),4),ROUND(AW1597*(VLOOKUP(VALUE(Q1597),Rates!G:L,3,0)),4)))</f>
        <v/>
      </c>
      <c r="AV1597" s="126" t="str">
        <f t="shared" si="792"/>
        <v/>
      </c>
      <c r="AW1597" s="127" t="str">
        <f t="shared" si="793"/>
        <v/>
      </c>
      <c r="AX1597" s="123" t="str">
        <f t="shared" si="794"/>
        <v/>
      </c>
      <c r="AY1597" s="140" t="str">
        <f>IF(AX1597="","",IF(R1597="Refreshment Beverage",ROUND(SUM(AX1597*Rates!K$19),4),ROUND(SUM(AX1597*(Rates!J$8/100)),4)))</f>
        <v/>
      </c>
      <c r="AZ1597" s="124" t="str">
        <f t="shared" si="795"/>
        <v/>
      </c>
      <c r="BA1597" s="125" t="str">
        <f t="shared" si="796"/>
        <v/>
      </c>
      <c r="BB1597" s="115"/>
      <c r="BC1597" s="143"/>
      <c r="BD1597" s="100"/>
      <c r="BE1597" s="100"/>
      <c r="BF1597" s="100"/>
      <c r="BG1597" s="100"/>
    </row>
    <row r="1598" spans="1:59" ht="12.75" customHeight="1" x14ac:dyDescent="0.2">
      <c r="A1598" s="144"/>
      <c r="B1598" s="141"/>
      <c r="C1598" s="141"/>
      <c r="D1598" s="142"/>
      <c r="E1598" s="142"/>
      <c r="F1598" s="142"/>
      <c r="G1598" s="142"/>
      <c r="H1598" s="142"/>
      <c r="I1598" s="129"/>
      <c r="J1598" s="130"/>
      <c r="K1598" s="131" t="str">
        <f t="shared" si="767"/>
        <v/>
      </c>
      <c r="L1598" s="132" t="str">
        <f t="shared" si="768"/>
        <v/>
      </c>
      <c r="M1598" s="133" t="str">
        <f t="shared" si="769"/>
        <v/>
      </c>
      <c r="N1598" s="134" t="str">
        <f>IFERROR(IF(B:B="","",IF(R1598="Beer",SUM(LOOKUP(2,1/(Rates!$B$3:$B$5&lt;=W1598)/(Rates!$C$3:$C$5&gt;=W1598),Rates!$D$3:$D$5)*(X1598/100)*W1598),IF(R1598="Refreshment Beverage",SUM(LOOKUP(2,1/(Rates!$B$7:$B$11&lt;=W1598)/(Rates!$C$7:$C$11&gt;=W1598),Rates!$D$7:$D$11)*(X1598/100)*W1598)))),"")</f>
        <v/>
      </c>
      <c r="O1598" s="134" t="str">
        <f t="shared" si="770"/>
        <v/>
      </c>
      <c r="P1598" s="116"/>
      <c r="Q1598" s="117" t="str">
        <f t="shared" si="771"/>
        <v/>
      </c>
      <c r="R1598" s="128" t="str">
        <f t="shared" si="772"/>
        <v/>
      </c>
      <c r="S1598" s="135" t="str">
        <f>IF(B1598="","",IF(R1598="Refreshment Beverage",VLOOKUP(VALUE(Q1598),Rates!G$15:L$19,2,0),VLOOKUP(VALUE(Q1598),Rates!G$4:L$12,2,0)))</f>
        <v/>
      </c>
      <c r="T1598" s="135" t="str">
        <f t="shared" si="773"/>
        <v/>
      </c>
      <c r="U1598" s="118" t="str">
        <f t="shared" si="774"/>
        <v/>
      </c>
      <c r="V1598" s="135" t="str">
        <f t="shared" si="775"/>
        <v/>
      </c>
      <c r="W1598" s="135" t="str">
        <f t="shared" si="776"/>
        <v/>
      </c>
      <c r="X1598" s="119" t="str">
        <f t="shared" si="777"/>
        <v/>
      </c>
      <c r="Y1598" s="120" t="str">
        <f>IF(B:B="","",IF(R1598="Refreshment Beverage",VLOOKUP(Q1598,Rates!G$15:L$19,6,0)*W1598,VLOOKUP(Q1598,Rates!G$4:L$12,6,0)*W1598))</f>
        <v/>
      </c>
      <c r="Z1598" s="120" t="str">
        <f t="shared" si="778"/>
        <v/>
      </c>
      <c r="AA1598" s="120" t="str">
        <f t="shared" si="779"/>
        <v/>
      </c>
      <c r="AB1598" s="136" t="str">
        <f>IF(B:B="","",IF(R1598="Refreshment Beverage","",IF(AND(R1598="Beer",Q1598=0),SUM(LOOKUP(2,1/(Rates!$B$15:$B$18&lt;=W1598)/(Rates!$C$15:$C$18&gt;=W1598),Rates!$D$15:$D$18)*W1598),VLOOKUP(VALUE(Q:Q),Rates!A:B,2,0)*W1598)))</f>
        <v/>
      </c>
      <c r="AC1598" s="136" t="str">
        <f>IF(B:B="","",IF(R1598="Refreshment Beverage","",IF(AND(R1598="Beer",Q1598=0),SUM(LOOKUP(2,1/(Rates!$B$15:$B$18&lt;=W1598)/(Rates!$C$15:$C$18&gt;=W1598),Rates!$E$15:$E$18)*W1598),VLOOKUP(VALUE(Q:Q),Rates!A:C,3,0)*W1598)))</f>
        <v/>
      </c>
      <c r="AD1598" s="137" t="str">
        <f>IFERROR(IF(B:B="","",IF(R1598="Beer","",IF(VALUE(Q1598)=0,VLOOKUP(VLOOKUP(B:B,#REF!,16,0),Rates!A:E,2,0),VLOOKUP(VALUE(Q1598),Rates!A$31:B$34,2,0)*W1598))),0)</f>
        <v/>
      </c>
      <c r="AE1598" s="121" t="str">
        <f t="shared" si="780"/>
        <v/>
      </c>
      <c r="AF1598" s="138" t="str">
        <f t="shared" si="781"/>
        <v/>
      </c>
      <c r="AG1598" s="122" t="str">
        <f t="shared" si="782"/>
        <v/>
      </c>
      <c r="AH1598" s="123" t="str">
        <f t="shared" si="783"/>
        <v/>
      </c>
      <c r="AI1598" s="139" t="str">
        <f>IF(AE:AE="","",IF(R1598="Refreshment Beverage",AK1598*(Rates!J$19/100),ROUND(SUM(AH1598*(Rates!$J$8/100)),4)))</f>
        <v/>
      </c>
      <c r="AJ1598" s="124" t="str">
        <f t="shared" si="784"/>
        <v/>
      </c>
      <c r="AK1598" s="125" t="str">
        <f t="shared" si="785"/>
        <v/>
      </c>
      <c r="AL1598" s="121" t="str">
        <f t="shared" si="786"/>
        <v/>
      </c>
      <c r="AM1598" s="138" t="str">
        <f>IF(AS1598="","",IF(R1598="Refreshment Beverage",ROUND(AS1598*Rates!K$19,4),ROUND(AO1598*(VLOOKUP(VALUE(Q1598),Rates!G$4:L$12,3,0)),4)))</f>
        <v/>
      </c>
      <c r="AN1598" s="126" t="str">
        <f>IF(AS1598="","",IF(R1598="Refreshment Beverage",AS1598*(Rates!J$19/100),MAX(AM1598,AB1598)))</f>
        <v/>
      </c>
      <c r="AO1598" s="127" t="str">
        <f t="shared" si="787"/>
        <v/>
      </c>
      <c r="AP1598" s="127" t="str">
        <f t="shared" si="788"/>
        <v/>
      </c>
      <c r="AQ1598" s="140" t="str">
        <f>IF(AS1598="","",IF(R1598="Refreshment Beverage",ROUND(SUM(VLOOKUP(Q:Q,Rates!G$15:L$19,3,0)*(AS1598-Y1598-Z1598-AA1598)),4),ROUND(SUM(Rates!$K$8*AS1598),4)))</f>
        <v/>
      </c>
      <c r="AR1598" s="139" t="str">
        <f t="shared" si="789"/>
        <v/>
      </c>
      <c r="AS1598" s="125" t="str">
        <f t="shared" si="790"/>
        <v/>
      </c>
      <c r="AT1598" s="121" t="str">
        <f t="shared" si="791"/>
        <v/>
      </c>
      <c r="AU1598" s="138" t="str">
        <f>IF(AX1598="","",IF(R1598="Refreshment Beverage",ROUND((BA1598-Y1598-Z1598-AA1598)*VLOOKUP(VALUE(Q1598),Rates!G$15:L$19,3,0),4),ROUND(AW1598*(VLOOKUP(VALUE(Q1598),Rates!G:L,3,0)),4)))</f>
        <v/>
      </c>
      <c r="AV1598" s="126" t="str">
        <f t="shared" si="792"/>
        <v/>
      </c>
      <c r="AW1598" s="127" t="str">
        <f t="shared" si="793"/>
        <v/>
      </c>
      <c r="AX1598" s="123" t="str">
        <f t="shared" si="794"/>
        <v/>
      </c>
      <c r="AY1598" s="140" t="str">
        <f>IF(AX1598="","",IF(R1598="Refreshment Beverage",ROUND(SUM(AX1598*Rates!K$19),4),ROUND(SUM(AX1598*(Rates!J$8/100)),4)))</f>
        <v/>
      </c>
      <c r="AZ1598" s="124" t="str">
        <f t="shared" si="795"/>
        <v/>
      </c>
      <c r="BA1598" s="125" t="str">
        <f t="shared" si="796"/>
        <v/>
      </c>
      <c r="BB1598" s="115"/>
      <c r="BC1598" s="143"/>
      <c r="BD1598" s="100"/>
      <c r="BE1598" s="100"/>
      <c r="BF1598" s="100"/>
      <c r="BG1598" s="100"/>
    </row>
    <row r="1599" spans="1:59" ht="12.75" customHeight="1" x14ac:dyDescent="0.2">
      <c r="A1599" s="144"/>
      <c r="B1599" s="141"/>
      <c r="C1599" s="141"/>
      <c r="D1599" s="142"/>
      <c r="E1599" s="142"/>
      <c r="F1599" s="142"/>
      <c r="G1599" s="142"/>
      <c r="H1599" s="142"/>
      <c r="I1599" s="129"/>
      <c r="J1599" s="130"/>
      <c r="K1599" s="131" t="str">
        <f t="shared" si="767"/>
        <v/>
      </c>
      <c r="L1599" s="132" t="str">
        <f t="shared" si="768"/>
        <v/>
      </c>
      <c r="M1599" s="133" t="str">
        <f t="shared" si="769"/>
        <v/>
      </c>
      <c r="N1599" s="134" t="str">
        <f>IFERROR(IF(B:B="","",IF(R1599="Beer",SUM(LOOKUP(2,1/(Rates!$B$3:$B$5&lt;=W1599)/(Rates!$C$3:$C$5&gt;=W1599),Rates!$D$3:$D$5)*(X1599/100)*W1599),IF(R1599="Refreshment Beverage",SUM(LOOKUP(2,1/(Rates!$B$7:$B$11&lt;=W1599)/(Rates!$C$7:$C$11&gt;=W1599),Rates!$D$7:$D$11)*(X1599/100)*W1599)))),"")</f>
        <v/>
      </c>
      <c r="O1599" s="134" t="str">
        <f t="shared" si="770"/>
        <v/>
      </c>
      <c r="P1599" s="116"/>
      <c r="Q1599" s="117" t="str">
        <f t="shared" si="771"/>
        <v/>
      </c>
      <c r="R1599" s="128" t="str">
        <f t="shared" si="772"/>
        <v/>
      </c>
      <c r="S1599" s="135" t="str">
        <f>IF(B1599="","",IF(R1599="Refreshment Beverage",VLOOKUP(VALUE(Q1599),Rates!G$15:L$19,2,0),VLOOKUP(VALUE(Q1599),Rates!G$4:L$12,2,0)))</f>
        <v/>
      </c>
      <c r="T1599" s="135" t="str">
        <f t="shared" si="773"/>
        <v/>
      </c>
      <c r="U1599" s="118" t="str">
        <f t="shared" si="774"/>
        <v/>
      </c>
      <c r="V1599" s="135" t="str">
        <f t="shared" si="775"/>
        <v/>
      </c>
      <c r="W1599" s="135" t="str">
        <f t="shared" si="776"/>
        <v/>
      </c>
      <c r="X1599" s="119" t="str">
        <f t="shared" si="777"/>
        <v/>
      </c>
      <c r="Y1599" s="120" t="str">
        <f>IF(B:B="","",IF(R1599="Refreshment Beverage",VLOOKUP(Q1599,Rates!G$15:L$19,6,0)*W1599,VLOOKUP(Q1599,Rates!G$4:L$12,6,0)*W1599))</f>
        <v/>
      </c>
      <c r="Z1599" s="120" t="str">
        <f t="shared" si="778"/>
        <v/>
      </c>
      <c r="AA1599" s="120" t="str">
        <f t="shared" si="779"/>
        <v/>
      </c>
      <c r="AB1599" s="136" t="str">
        <f>IF(B:B="","",IF(R1599="Refreshment Beverage","",IF(AND(R1599="Beer",Q1599=0),SUM(LOOKUP(2,1/(Rates!$B$15:$B$18&lt;=W1599)/(Rates!$C$15:$C$18&gt;=W1599),Rates!$D$15:$D$18)*W1599),VLOOKUP(VALUE(Q:Q),Rates!A:B,2,0)*W1599)))</f>
        <v/>
      </c>
      <c r="AC1599" s="136" t="str">
        <f>IF(B:B="","",IF(R1599="Refreshment Beverage","",IF(AND(R1599="Beer",Q1599=0),SUM(LOOKUP(2,1/(Rates!$B$15:$B$18&lt;=W1599)/(Rates!$C$15:$C$18&gt;=W1599),Rates!$E$15:$E$18)*W1599),VLOOKUP(VALUE(Q:Q),Rates!A:C,3,0)*W1599)))</f>
        <v/>
      </c>
      <c r="AD1599" s="137" t="str">
        <f>IFERROR(IF(B:B="","",IF(R1599="Beer","",IF(VALUE(Q1599)=0,VLOOKUP(VLOOKUP(B:B,#REF!,16,0),Rates!A:E,2,0),VLOOKUP(VALUE(Q1599),Rates!A$31:B$34,2,0)*W1599))),0)</f>
        <v/>
      </c>
      <c r="AE1599" s="121" t="str">
        <f t="shared" si="780"/>
        <v/>
      </c>
      <c r="AF1599" s="138" t="str">
        <f t="shared" si="781"/>
        <v/>
      </c>
      <c r="AG1599" s="122" t="str">
        <f t="shared" si="782"/>
        <v/>
      </c>
      <c r="AH1599" s="123" t="str">
        <f t="shared" si="783"/>
        <v/>
      </c>
      <c r="AI1599" s="139" t="str">
        <f>IF(AE:AE="","",IF(R1599="Refreshment Beverage",AK1599*(Rates!J$19/100),ROUND(SUM(AH1599*(Rates!$J$8/100)),4)))</f>
        <v/>
      </c>
      <c r="AJ1599" s="124" t="str">
        <f t="shared" si="784"/>
        <v/>
      </c>
      <c r="AK1599" s="125" t="str">
        <f t="shared" si="785"/>
        <v/>
      </c>
      <c r="AL1599" s="121" t="str">
        <f t="shared" si="786"/>
        <v/>
      </c>
      <c r="AM1599" s="138" t="str">
        <f>IF(AS1599="","",IF(R1599="Refreshment Beverage",ROUND(AS1599*Rates!K$19,4),ROUND(AO1599*(VLOOKUP(VALUE(Q1599),Rates!G$4:L$12,3,0)),4)))</f>
        <v/>
      </c>
      <c r="AN1599" s="126" t="str">
        <f>IF(AS1599="","",IF(R1599="Refreshment Beverage",AS1599*(Rates!J$19/100),MAX(AM1599,AB1599)))</f>
        <v/>
      </c>
      <c r="AO1599" s="127" t="str">
        <f t="shared" si="787"/>
        <v/>
      </c>
      <c r="AP1599" s="127" t="str">
        <f t="shared" si="788"/>
        <v/>
      </c>
      <c r="AQ1599" s="140" t="str">
        <f>IF(AS1599="","",IF(R1599="Refreshment Beverage",ROUND(SUM(VLOOKUP(Q:Q,Rates!G$15:L$19,3,0)*(AS1599-Y1599-Z1599-AA1599)),4),ROUND(SUM(Rates!$K$8*AS1599),4)))</f>
        <v/>
      </c>
      <c r="AR1599" s="139" t="str">
        <f t="shared" si="789"/>
        <v/>
      </c>
      <c r="AS1599" s="125" t="str">
        <f t="shared" si="790"/>
        <v/>
      </c>
      <c r="AT1599" s="121" t="str">
        <f t="shared" si="791"/>
        <v/>
      </c>
      <c r="AU1599" s="138" t="str">
        <f>IF(AX1599="","",IF(R1599="Refreshment Beverage",ROUND((BA1599-Y1599-Z1599-AA1599)*VLOOKUP(VALUE(Q1599),Rates!G$15:L$19,3,0),4),ROUND(AW1599*(VLOOKUP(VALUE(Q1599),Rates!G:L,3,0)),4)))</f>
        <v/>
      </c>
      <c r="AV1599" s="126" t="str">
        <f t="shared" si="792"/>
        <v/>
      </c>
      <c r="AW1599" s="127" t="str">
        <f t="shared" si="793"/>
        <v/>
      </c>
      <c r="AX1599" s="123" t="str">
        <f t="shared" si="794"/>
        <v/>
      </c>
      <c r="AY1599" s="140" t="str">
        <f>IF(AX1599="","",IF(R1599="Refreshment Beverage",ROUND(SUM(AX1599*Rates!K$19),4),ROUND(SUM(AX1599*(Rates!J$8/100)),4)))</f>
        <v/>
      </c>
      <c r="AZ1599" s="124" t="str">
        <f t="shared" si="795"/>
        <v/>
      </c>
      <c r="BA1599" s="125" t="str">
        <f t="shared" si="796"/>
        <v/>
      </c>
      <c r="BB1599" s="115"/>
      <c r="BC1599" s="143"/>
      <c r="BD1599" s="100"/>
      <c r="BE1599" s="100"/>
      <c r="BF1599" s="100"/>
      <c r="BG1599" s="100"/>
    </row>
    <row r="1600" spans="1:59" ht="12.75" customHeight="1" x14ac:dyDescent="0.2">
      <c r="A1600" s="144"/>
      <c r="B1600" s="141"/>
      <c r="C1600" s="141"/>
      <c r="D1600" s="142"/>
      <c r="E1600" s="142"/>
      <c r="F1600" s="142"/>
      <c r="G1600" s="142"/>
      <c r="H1600" s="142"/>
      <c r="I1600" s="129"/>
      <c r="J1600" s="130"/>
      <c r="K1600" s="131" t="str">
        <f t="shared" si="767"/>
        <v/>
      </c>
      <c r="L1600" s="132" t="str">
        <f t="shared" si="768"/>
        <v/>
      </c>
      <c r="M1600" s="133" t="str">
        <f t="shared" si="769"/>
        <v/>
      </c>
      <c r="N1600" s="134" t="str">
        <f>IFERROR(IF(B:B="","",IF(R1600="Beer",SUM(LOOKUP(2,1/(Rates!$B$3:$B$5&lt;=W1600)/(Rates!$C$3:$C$5&gt;=W1600),Rates!$D$3:$D$5)*(X1600/100)*W1600),IF(R1600="Refreshment Beverage",SUM(LOOKUP(2,1/(Rates!$B$7:$B$11&lt;=W1600)/(Rates!$C$7:$C$11&gt;=W1600),Rates!$D$7:$D$11)*(X1600/100)*W1600)))),"")</f>
        <v/>
      </c>
      <c r="O1600" s="134" t="str">
        <f t="shared" si="770"/>
        <v/>
      </c>
      <c r="P1600" s="116"/>
      <c r="Q1600" s="117" t="str">
        <f t="shared" si="771"/>
        <v/>
      </c>
      <c r="R1600" s="128" t="str">
        <f t="shared" si="772"/>
        <v/>
      </c>
      <c r="S1600" s="135" t="str">
        <f>IF(B1600="","",IF(R1600="Refreshment Beverage",VLOOKUP(VALUE(Q1600),Rates!G$15:L$19,2,0),VLOOKUP(VALUE(Q1600),Rates!G$4:L$12,2,0)))</f>
        <v/>
      </c>
      <c r="T1600" s="135" t="str">
        <f t="shared" si="773"/>
        <v/>
      </c>
      <c r="U1600" s="118" t="str">
        <f t="shared" si="774"/>
        <v/>
      </c>
      <c r="V1600" s="135" t="str">
        <f t="shared" si="775"/>
        <v/>
      </c>
      <c r="W1600" s="135" t="str">
        <f t="shared" si="776"/>
        <v/>
      </c>
      <c r="X1600" s="119" t="str">
        <f t="shared" si="777"/>
        <v/>
      </c>
      <c r="Y1600" s="120" t="str">
        <f>IF(B:B="","",IF(R1600="Refreshment Beverage",VLOOKUP(Q1600,Rates!G$15:L$19,6,0)*W1600,VLOOKUP(Q1600,Rates!G$4:L$12,6,0)*W1600))</f>
        <v/>
      </c>
      <c r="Z1600" s="120" t="str">
        <f t="shared" si="778"/>
        <v/>
      </c>
      <c r="AA1600" s="120" t="str">
        <f t="shared" si="779"/>
        <v/>
      </c>
      <c r="AB1600" s="136" t="str">
        <f>IF(B:B="","",IF(R1600="Refreshment Beverage","",IF(AND(R1600="Beer",Q1600=0),SUM(LOOKUP(2,1/(Rates!$B$15:$B$18&lt;=W1600)/(Rates!$C$15:$C$18&gt;=W1600),Rates!$D$15:$D$18)*W1600),VLOOKUP(VALUE(Q:Q),Rates!A:B,2,0)*W1600)))</f>
        <v/>
      </c>
      <c r="AC1600" s="136" t="str">
        <f>IF(B:B="","",IF(R1600="Refreshment Beverage","",IF(AND(R1600="Beer",Q1600=0),SUM(LOOKUP(2,1/(Rates!$B$15:$B$18&lt;=W1600)/(Rates!$C$15:$C$18&gt;=W1600),Rates!$E$15:$E$18)*W1600),VLOOKUP(VALUE(Q:Q),Rates!A:C,3,0)*W1600)))</f>
        <v/>
      </c>
      <c r="AD1600" s="137" t="str">
        <f>IFERROR(IF(B:B="","",IF(R1600="Beer","",IF(VALUE(Q1600)=0,VLOOKUP(VLOOKUP(B:B,#REF!,16,0),Rates!A:E,2,0),VLOOKUP(VALUE(Q1600),Rates!A$31:B$34,2,0)*W1600))),0)</f>
        <v/>
      </c>
      <c r="AE1600" s="121" t="str">
        <f t="shared" si="780"/>
        <v/>
      </c>
      <c r="AF1600" s="138" t="str">
        <f t="shared" si="781"/>
        <v/>
      </c>
      <c r="AG1600" s="122" t="str">
        <f t="shared" si="782"/>
        <v/>
      </c>
      <c r="AH1600" s="123" t="str">
        <f t="shared" si="783"/>
        <v/>
      </c>
      <c r="AI1600" s="139" t="str">
        <f>IF(AE:AE="","",IF(R1600="Refreshment Beverage",AK1600*(Rates!J$19/100),ROUND(SUM(AH1600*(Rates!$J$8/100)),4)))</f>
        <v/>
      </c>
      <c r="AJ1600" s="124" t="str">
        <f t="shared" si="784"/>
        <v/>
      </c>
      <c r="AK1600" s="125" t="str">
        <f t="shared" si="785"/>
        <v/>
      </c>
      <c r="AL1600" s="121" t="str">
        <f t="shared" si="786"/>
        <v/>
      </c>
      <c r="AM1600" s="138" t="str">
        <f>IF(AS1600="","",IF(R1600="Refreshment Beverage",ROUND(AS1600*Rates!K$19,4),ROUND(AO1600*(VLOOKUP(VALUE(Q1600),Rates!G$4:L$12,3,0)),4)))</f>
        <v/>
      </c>
      <c r="AN1600" s="126" t="str">
        <f>IF(AS1600="","",IF(R1600="Refreshment Beverage",AS1600*(Rates!J$19/100),MAX(AM1600,AB1600)))</f>
        <v/>
      </c>
      <c r="AO1600" s="127" t="str">
        <f t="shared" si="787"/>
        <v/>
      </c>
      <c r="AP1600" s="127" t="str">
        <f t="shared" si="788"/>
        <v/>
      </c>
      <c r="AQ1600" s="140" t="str">
        <f>IF(AS1600="","",IF(R1600="Refreshment Beverage",ROUND(SUM(VLOOKUP(Q:Q,Rates!G$15:L$19,3,0)*(AS1600-Y1600-Z1600-AA1600)),4),ROUND(SUM(Rates!$K$8*AS1600),4)))</f>
        <v/>
      </c>
      <c r="AR1600" s="139" t="str">
        <f t="shared" si="789"/>
        <v/>
      </c>
      <c r="AS1600" s="125" t="str">
        <f t="shared" si="790"/>
        <v/>
      </c>
      <c r="AT1600" s="121" t="str">
        <f t="shared" si="791"/>
        <v/>
      </c>
      <c r="AU1600" s="138" t="str">
        <f>IF(AX1600="","",IF(R1600="Refreshment Beverage",ROUND((BA1600-Y1600-Z1600-AA1600)*VLOOKUP(VALUE(Q1600),Rates!G$15:L$19,3,0),4),ROUND(AW1600*(VLOOKUP(VALUE(Q1600),Rates!G:L,3,0)),4)))</f>
        <v/>
      </c>
      <c r="AV1600" s="126" t="str">
        <f t="shared" si="792"/>
        <v/>
      </c>
      <c r="AW1600" s="127" t="str">
        <f t="shared" si="793"/>
        <v/>
      </c>
      <c r="AX1600" s="123" t="str">
        <f t="shared" si="794"/>
        <v/>
      </c>
      <c r="AY1600" s="140" t="str">
        <f>IF(AX1600="","",IF(R1600="Refreshment Beverage",ROUND(SUM(AX1600*Rates!K$19),4),ROUND(SUM(AX1600*(Rates!J$8/100)),4)))</f>
        <v/>
      </c>
      <c r="AZ1600" s="124" t="str">
        <f t="shared" si="795"/>
        <v/>
      </c>
      <c r="BA1600" s="125" t="str">
        <f t="shared" si="796"/>
        <v/>
      </c>
      <c r="BB1600" s="115"/>
      <c r="BC1600" s="143"/>
      <c r="BD1600" s="100"/>
      <c r="BE1600" s="100"/>
      <c r="BF1600" s="100"/>
      <c r="BG1600" s="100"/>
    </row>
    <row r="1601" spans="1:59" x14ac:dyDescent="0.2">
      <c r="A1601" s="144"/>
      <c r="B1601" s="141"/>
      <c r="C1601" s="141"/>
      <c r="D1601" s="142"/>
      <c r="E1601" s="142"/>
      <c r="F1601" s="142"/>
      <c r="G1601" s="142"/>
      <c r="H1601" s="142"/>
      <c r="I1601" s="129"/>
      <c r="J1601" s="130"/>
      <c r="K1601" s="131" t="str">
        <f t="shared" si="767"/>
        <v/>
      </c>
      <c r="L1601" s="132" t="str">
        <f t="shared" si="768"/>
        <v/>
      </c>
      <c r="M1601" s="133" t="str">
        <f t="shared" si="769"/>
        <v/>
      </c>
      <c r="N1601" s="134" t="str">
        <f>IFERROR(IF(B:B="","",IF(R1601="Beer",SUM(LOOKUP(2,1/(Rates!$B$3:$B$5&lt;=W1601)/(Rates!$C$3:$C$5&gt;=W1601),Rates!$D$3:$D$5)*(X1601/100)*W1601),IF(R1601="Refreshment Beverage",SUM(LOOKUP(2,1/(Rates!$B$7:$B$11&lt;=W1601)/(Rates!$C$7:$C$11&gt;=W1601),Rates!$D$7:$D$11)*(X1601/100)*W1601)))),"")</f>
        <v/>
      </c>
      <c r="O1601" s="134" t="str">
        <f t="shared" si="770"/>
        <v/>
      </c>
      <c r="P1601" s="116"/>
      <c r="Q1601" s="117" t="str">
        <f t="shared" si="771"/>
        <v/>
      </c>
      <c r="R1601" s="128" t="str">
        <f t="shared" si="772"/>
        <v/>
      </c>
      <c r="S1601" s="135" t="str">
        <f>IF(B1601="","",IF(R1601="Refreshment Beverage",VLOOKUP(VALUE(Q1601),Rates!G$15:L$19,2,0),VLOOKUP(VALUE(Q1601),Rates!G$4:L$12,2,0)))</f>
        <v/>
      </c>
      <c r="T1601" s="135" t="str">
        <f t="shared" si="773"/>
        <v/>
      </c>
      <c r="U1601" s="118" t="str">
        <f t="shared" si="774"/>
        <v/>
      </c>
      <c r="V1601" s="135" t="str">
        <f t="shared" si="775"/>
        <v/>
      </c>
      <c r="W1601" s="135" t="str">
        <f t="shared" si="776"/>
        <v/>
      </c>
      <c r="X1601" s="119" t="str">
        <f t="shared" si="777"/>
        <v/>
      </c>
      <c r="Y1601" s="120" t="str">
        <f>IF(B:B="","",IF(R1601="Refreshment Beverage",VLOOKUP(Q1601,Rates!G$15:L$19,6,0)*W1601,VLOOKUP(Q1601,Rates!G$4:L$12,6,0)*W1601))</f>
        <v/>
      </c>
      <c r="Z1601" s="120" t="str">
        <f t="shared" si="778"/>
        <v/>
      </c>
      <c r="AA1601" s="120" t="str">
        <f t="shared" si="779"/>
        <v/>
      </c>
      <c r="AB1601" s="136" t="str">
        <f>IF(B:B="","",IF(R1601="Refreshment Beverage","",IF(AND(R1601="Beer",Q1601=0),SUM(LOOKUP(2,1/(Rates!$B$15:$B$18&lt;=W1601)/(Rates!$C$15:$C$18&gt;=W1601),Rates!$D$15:$D$18)*W1601),VLOOKUP(VALUE(Q:Q),Rates!A:B,2,0)*W1601)))</f>
        <v/>
      </c>
      <c r="AC1601" s="136" t="str">
        <f>IF(B:B="","",IF(R1601="Refreshment Beverage","",IF(AND(R1601="Beer",Q1601=0),SUM(LOOKUP(2,1/(Rates!$B$15:$B$18&lt;=W1601)/(Rates!$C$15:$C$18&gt;=W1601),Rates!$E$15:$E$18)*W1601),VLOOKUP(VALUE(Q:Q),Rates!A:C,3,0)*W1601)))</f>
        <v/>
      </c>
      <c r="AD1601" s="137" t="str">
        <f>IFERROR(IF(B:B="","",IF(R1601="Beer","",IF(VALUE(Q1601)=0,VLOOKUP(VLOOKUP(B:B,#REF!,16,0),Rates!A:E,2,0),VLOOKUP(VALUE(Q1601),Rates!A$31:B$34,2,0)*W1601))),0)</f>
        <v/>
      </c>
      <c r="AE1601" s="121" t="str">
        <f t="shared" si="780"/>
        <v/>
      </c>
      <c r="AF1601" s="138" t="str">
        <f t="shared" si="781"/>
        <v/>
      </c>
      <c r="AG1601" s="122" t="str">
        <f t="shared" si="782"/>
        <v/>
      </c>
      <c r="AH1601" s="123" t="str">
        <f t="shared" si="783"/>
        <v/>
      </c>
      <c r="AI1601" s="139" t="str">
        <f>IF(AE:AE="","",IF(R1601="Refreshment Beverage",AK1601*(Rates!J$19/100),ROUND(SUM(AH1601*(Rates!$J$8/100)),4)))</f>
        <v/>
      </c>
      <c r="AJ1601" s="124" t="str">
        <f t="shared" si="784"/>
        <v/>
      </c>
      <c r="AK1601" s="125" t="str">
        <f t="shared" si="785"/>
        <v/>
      </c>
      <c r="AL1601" s="121" t="str">
        <f t="shared" si="786"/>
        <v/>
      </c>
      <c r="AM1601" s="138" t="str">
        <f>IF(AS1601="","",IF(R1601="Refreshment Beverage",ROUND(AS1601*Rates!K$19,4),ROUND(AO1601*(VLOOKUP(VALUE(Q1601),Rates!G$4:L$12,3,0)),4)))</f>
        <v/>
      </c>
      <c r="AN1601" s="126" t="str">
        <f>IF(AS1601="","",IF(R1601="Refreshment Beverage",AS1601*(Rates!J$19/100),MAX(AM1601,AB1601)))</f>
        <v/>
      </c>
      <c r="AO1601" s="127" t="str">
        <f t="shared" si="787"/>
        <v/>
      </c>
      <c r="AP1601" s="127" t="str">
        <f t="shared" si="788"/>
        <v/>
      </c>
      <c r="AQ1601" s="140" t="str">
        <f>IF(AS1601="","",IF(R1601="Refreshment Beverage",ROUND(SUM(VLOOKUP(Q:Q,Rates!G$15:L$19,3,0)*(AS1601-Y1601-Z1601-AA1601)),4),ROUND(SUM(Rates!$K$8*AS1601),4)))</f>
        <v/>
      </c>
      <c r="AR1601" s="139" t="str">
        <f t="shared" si="789"/>
        <v/>
      </c>
      <c r="AS1601" s="125" t="str">
        <f t="shared" si="790"/>
        <v/>
      </c>
      <c r="AT1601" s="121" t="str">
        <f t="shared" si="791"/>
        <v/>
      </c>
      <c r="AU1601" s="138" t="str">
        <f>IF(AX1601="","",IF(R1601="Refreshment Beverage",ROUND((BA1601-Y1601-Z1601-AA1601)*VLOOKUP(VALUE(Q1601),Rates!G$15:L$19,3,0),4),ROUND(AW1601*(VLOOKUP(VALUE(Q1601),Rates!G:L,3,0)),4)))</f>
        <v/>
      </c>
      <c r="AV1601" s="126" t="str">
        <f t="shared" si="792"/>
        <v/>
      </c>
      <c r="AW1601" s="127" t="str">
        <f t="shared" si="793"/>
        <v/>
      </c>
      <c r="AX1601" s="123" t="str">
        <f t="shared" si="794"/>
        <v/>
      </c>
      <c r="AY1601" s="140" t="str">
        <f>IF(AX1601="","",IF(R1601="Refreshment Beverage",ROUND(SUM(AX1601*Rates!K$19),4),ROUND(SUM(AX1601*(Rates!J$8/100)),4)))</f>
        <v/>
      </c>
      <c r="AZ1601" s="124" t="str">
        <f t="shared" si="795"/>
        <v/>
      </c>
      <c r="BA1601" s="125" t="str">
        <f t="shared" si="796"/>
        <v/>
      </c>
      <c r="BB1601" s="115"/>
      <c r="BC1601" s="143"/>
      <c r="BD1601" s="100"/>
      <c r="BE1601" s="100"/>
      <c r="BF1601" s="100"/>
      <c r="BG1601" s="100"/>
    </row>
    <row r="1602" spans="1:59" x14ac:dyDescent="0.2">
      <c r="A1602" s="144"/>
      <c r="B1602" s="141"/>
      <c r="C1602" s="141"/>
      <c r="D1602" s="142"/>
      <c r="E1602" s="142"/>
      <c r="F1602" s="142"/>
      <c r="G1602" s="142"/>
      <c r="H1602" s="142"/>
      <c r="I1602" s="129"/>
      <c r="J1602" s="130"/>
      <c r="K1602" s="131" t="str">
        <f t="shared" si="767"/>
        <v/>
      </c>
      <c r="L1602" s="132" t="str">
        <f t="shared" si="768"/>
        <v/>
      </c>
      <c r="M1602" s="133" t="str">
        <f t="shared" si="769"/>
        <v/>
      </c>
      <c r="N1602" s="134" t="str">
        <f>IFERROR(IF(B:B="","",IF(R1602="Beer",SUM(LOOKUP(2,1/(Rates!$B$3:$B$5&lt;=W1602)/(Rates!$C$3:$C$5&gt;=W1602),Rates!$D$3:$D$5)*(X1602/100)*W1602),IF(R1602="Refreshment Beverage",SUM(LOOKUP(2,1/(Rates!$B$7:$B$11&lt;=W1602)/(Rates!$C$7:$C$11&gt;=W1602),Rates!$D$7:$D$11)*(X1602/100)*W1602)))),"")</f>
        <v/>
      </c>
      <c r="O1602" s="134" t="str">
        <f t="shared" si="770"/>
        <v/>
      </c>
      <c r="P1602" s="116"/>
      <c r="Q1602" s="117" t="str">
        <f t="shared" si="771"/>
        <v/>
      </c>
      <c r="R1602" s="128" t="str">
        <f t="shared" si="772"/>
        <v/>
      </c>
      <c r="S1602" s="135" t="str">
        <f>IF(B1602="","",IF(R1602="Refreshment Beverage",VLOOKUP(VALUE(Q1602),Rates!G$15:L$19,2,0),VLOOKUP(VALUE(Q1602),Rates!G$4:L$12,2,0)))</f>
        <v/>
      </c>
      <c r="T1602" s="135" t="str">
        <f t="shared" si="773"/>
        <v/>
      </c>
      <c r="U1602" s="118" t="str">
        <f t="shared" si="774"/>
        <v/>
      </c>
      <c r="V1602" s="135" t="str">
        <f t="shared" si="775"/>
        <v/>
      </c>
      <c r="W1602" s="135" t="str">
        <f t="shared" si="776"/>
        <v/>
      </c>
      <c r="X1602" s="119" t="str">
        <f t="shared" si="777"/>
        <v/>
      </c>
      <c r="Y1602" s="120" t="str">
        <f>IF(B:B="","",IF(R1602="Refreshment Beverage",VLOOKUP(Q1602,Rates!G$15:L$19,6,0)*W1602,VLOOKUP(Q1602,Rates!G$4:L$12,6,0)*W1602))</f>
        <v/>
      </c>
      <c r="Z1602" s="120" t="str">
        <f t="shared" si="778"/>
        <v/>
      </c>
      <c r="AA1602" s="120" t="str">
        <f t="shared" si="779"/>
        <v/>
      </c>
      <c r="AB1602" s="136" t="str">
        <f>IF(B:B="","",IF(R1602="Refreshment Beverage","",IF(AND(R1602="Beer",Q1602=0),SUM(LOOKUP(2,1/(Rates!$B$15:$B$18&lt;=W1602)/(Rates!$C$15:$C$18&gt;=W1602),Rates!$D$15:$D$18)*W1602),VLOOKUP(VALUE(Q:Q),Rates!A:B,2,0)*W1602)))</f>
        <v/>
      </c>
      <c r="AC1602" s="136" t="str">
        <f>IF(B:B="","",IF(R1602="Refreshment Beverage","",IF(AND(R1602="Beer",Q1602=0),SUM(LOOKUP(2,1/(Rates!$B$15:$B$18&lt;=W1602)/(Rates!$C$15:$C$18&gt;=W1602),Rates!$E$15:$E$18)*W1602),VLOOKUP(VALUE(Q:Q),Rates!A:C,3,0)*W1602)))</f>
        <v/>
      </c>
      <c r="AD1602" s="137" t="str">
        <f>IFERROR(IF(B:B="","",IF(R1602="Beer","",IF(VALUE(Q1602)=0,VLOOKUP(VLOOKUP(B:B,#REF!,16,0),Rates!A:E,2,0),VLOOKUP(VALUE(Q1602),Rates!A$31:B$34,2,0)*W1602))),0)</f>
        <v/>
      </c>
      <c r="AE1602" s="121" t="str">
        <f t="shared" si="780"/>
        <v/>
      </c>
      <c r="AF1602" s="138" t="str">
        <f t="shared" si="781"/>
        <v/>
      </c>
      <c r="AG1602" s="122" t="str">
        <f t="shared" si="782"/>
        <v/>
      </c>
      <c r="AH1602" s="123" t="str">
        <f t="shared" si="783"/>
        <v/>
      </c>
      <c r="AI1602" s="139" t="str">
        <f>IF(AE:AE="","",IF(R1602="Refreshment Beverage",AK1602*(Rates!J$19/100),ROUND(SUM(AH1602*(Rates!$J$8/100)),4)))</f>
        <v/>
      </c>
      <c r="AJ1602" s="124" t="str">
        <f t="shared" si="784"/>
        <v/>
      </c>
      <c r="AK1602" s="125" t="str">
        <f t="shared" si="785"/>
        <v/>
      </c>
      <c r="AL1602" s="121" t="str">
        <f t="shared" si="786"/>
        <v/>
      </c>
      <c r="AM1602" s="138" t="str">
        <f>IF(AS1602="","",IF(R1602="Refreshment Beverage",ROUND(AS1602*Rates!K$19,4),ROUND(AO1602*(VLOOKUP(VALUE(Q1602),Rates!G$4:L$12,3,0)),4)))</f>
        <v/>
      </c>
      <c r="AN1602" s="126" t="str">
        <f>IF(AS1602="","",IF(R1602="Refreshment Beverage",AS1602*(Rates!J$19/100),MAX(AM1602,AB1602)))</f>
        <v/>
      </c>
      <c r="AO1602" s="127" t="str">
        <f t="shared" si="787"/>
        <v/>
      </c>
      <c r="AP1602" s="127" t="str">
        <f t="shared" si="788"/>
        <v/>
      </c>
      <c r="AQ1602" s="140" t="str">
        <f>IF(AS1602="","",IF(R1602="Refreshment Beverage",ROUND(SUM(VLOOKUP(Q:Q,Rates!G$15:L$19,3,0)*(AS1602-Y1602-Z1602-AA1602)),4),ROUND(SUM(Rates!$K$8*AS1602),4)))</f>
        <v/>
      </c>
      <c r="AR1602" s="139" t="str">
        <f t="shared" si="789"/>
        <v/>
      </c>
      <c r="AS1602" s="125" t="str">
        <f t="shared" si="790"/>
        <v/>
      </c>
      <c r="AT1602" s="121" t="str">
        <f t="shared" si="791"/>
        <v/>
      </c>
      <c r="AU1602" s="138" t="str">
        <f>IF(AX1602="","",IF(R1602="Refreshment Beverage",ROUND((BA1602-Y1602-Z1602-AA1602)*VLOOKUP(VALUE(Q1602),Rates!G$15:L$19,3,0),4),ROUND(AW1602*(VLOOKUP(VALUE(Q1602),Rates!G:L,3,0)),4)))</f>
        <v/>
      </c>
      <c r="AV1602" s="126" t="str">
        <f t="shared" si="792"/>
        <v/>
      </c>
      <c r="AW1602" s="127" t="str">
        <f t="shared" si="793"/>
        <v/>
      </c>
      <c r="AX1602" s="123" t="str">
        <f t="shared" si="794"/>
        <v/>
      </c>
      <c r="AY1602" s="140" t="str">
        <f>IF(AX1602="","",IF(R1602="Refreshment Beverage",ROUND(SUM(AX1602*Rates!K$19),4),ROUND(SUM(AX1602*(Rates!J$8/100)),4)))</f>
        <v/>
      </c>
      <c r="AZ1602" s="124" t="str">
        <f t="shared" si="795"/>
        <v/>
      </c>
      <c r="BA1602" s="125" t="str">
        <f t="shared" si="796"/>
        <v/>
      </c>
      <c r="BB1602" s="115"/>
      <c r="BC1602" s="143"/>
      <c r="BD1602" s="100"/>
      <c r="BE1602" s="100"/>
      <c r="BF1602" s="100"/>
      <c r="BG1602" s="100"/>
    </row>
    <row r="1603" spans="1:59" x14ac:dyDescent="0.2">
      <c r="A1603" s="144"/>
      <c r="B1603" s="141"/>
      <c r="C1603" s="141"/>
      <c r="D1603" s="142"/>
      <c r="E1603" s="142"/>
      <c r="F1603" s="142"/>
      <c r="G1603" s="142"/>
      <c r="H1603" s="142"/>
      <c r="I1603" s="129"/>
      <c r="J1603" s="130"/>
      <c r="K1603" s="131" t="str">
        <f t="shared" si="767"/>
        <v/>
      </c>
      <c r="L1603" s="132" t="str">
        <f t="shared" si="768"/>
        <v/>
      </c>
      <c r="M1603" s="133" t="str">
        <f t="shared" si="769"/>
        <v/>
      </c>
      <c r="N1603" s="134" t="str">
        <f>IFERROR(IF(B:B="","",IF(R1603="Beer",SUM(LOOKUP(2,1/(Rates!$B$3:$B$5&lt;=W1603)/(Rates!$C$3:$C$5&gt;=W1603),Rates!$D$3:$D$5)*(X1603/100)*W1603),IF(R1603="Refreshment Beverage",SUM(LOOKUP(2,1/(Rates!$B$7:$B$11&lt;=W1603)/(Rates!$C$7:$C$11&gt;=W1603),Rates!$D$7:$D$11)*(X1603/100)*W1603)))),"")</f>
        <v/>
      </c>
      <c r="O1603" s="134" t="str">
        <f t="shared" si="770"/>
        <v/>
      </c>
      <c r="P1603" s="116"/>
      <c r="Q1603" s="117" t="str">
        <f t="shared" si="771"/>
        <v/>
      </c>
      <c r="R1603" s="128" t="str">
        <f t="shared" si="772"/>
        <v/>
      </c>
      <c r="S1603" s="135" t="str">
        <f>IF(B1603="","",IF(R1603="Refreshment Beverage",VLOOKUP(VALUE(Q1603),Rates!G$15:L$19,2,0),VLOOKUP(VALUE(Q1603),Rates!G$4:L$12,2,0)))</f>
        <v/>
      </c>
      <c r="T1603" s="135" t="str">
        <f t="shared" si="773"/>
        <v/>
      </c>
      <c r="U1603" s="118" t="str">
        <f t="shared" si="774"/>
        <v/>
      </c>
      <c r="V1603" s="135" t="str">
        <f t="shared" si="775"/>
        <v/>
      </c>
      <c r="W1603" s="135" t="str">
        <f t="shared" si="776"/>
        <v/>
      </c>
      <c r="X1603" s="119" t="str">
        <f t="shared" si="777"/>
        <v/>
      </c>
      <c r="Y1603" s="120" t="str">
        <f>IF(B:B="","",IF(R1603="Refreshment Beverage",VLOOKUP(Q1603,Rates!G$15:L$19,6,0)*W1603,VLOOKUP(Q1603,Rates!G$4:L$12,6,0)*W1603))</f>
        <v/>
      </c>
      <c r="Z1603" s="120" t="str">
        <f t="shared" si="778"/>
        <v/>
      </c>
      <c r="AA1603" s="120" t="str">
        <f t="shared" si="779"/>
        <v/>
      </c>
      <c r="AB1603" s="136" t="str">
        <f>IF(B:B="","",IF(R1603="Refreshment Beverage","",IF(AND(R1603="Beer",Q1603=0),SUM(LOOKUP(2,1/(Rates!$B$15:$B$18&lt;=W1603)/(Rates!$C$15:$C$18&gt;=W1603),Rates!$D$15:$D$18)*W1603),VLOOKUP(VALUE(Q:Q),Rates!A:B,2,0)*W1603)))</f>
        <v/>
      </c>
      <c r="AC1603" s="136" t="str">
        <f>IF(B:B="","",IF(R1603="Refreshment Beverage","",IF(AND(R1603="Beer",Q1603=0),SUM(LOOKUP(2,1/(Rates!$B$15:$B$18&lt;=W1603)/(Rates!$C$15:$C$18&gt;=W1603),Rates!$E$15:$E$18)*W1603),VLOOKUP(VALUE(Q:Q),Rates!A:C,3,0)*W1603)))</f>
        <v/>
      </c>
      <c r="AD1603" s="137" t="str">
        <f>IFERROR(IF(B:B="","",IF(R1603="Beer","",IF(VALUE(Q1603)=0,VLOOKUP(VLOOKUP(B:B,#REF!,16,0),Rates!A:E,2,0),VLOOKUP(VALUE(Q1603),Rates!A$31:B$34,2,0)*W1603))),0)</f>
        <v/>
      </c>
      <c r="AE1603" s="121" t="str">
        <f t="shared" si="780"/>
        <v/>
      </c>
      <c r="AF1603" s="138" t="str">
        <f t="shared" si="781"/>
        <v/>
      </c>
      <c r="AG1603" s="122" t="str">
        <f t="shared" si="782"/>
        <v/>
      </c>
      <c r="AH1603" s="123" t="str">
        <f t="shared" si="783"/>
        <v/>
      </c>
      <c r="AI1603" s="139" t="str">
        <f>IF(AE:AE="","",IF(R1603="Refreshment Beverage",AK1603*(Rates!J$19/100),ROUND(SUM(AH1603*(Rates!$J$8/100)),4)))</f>
        <v/>
      </c>
      <c r="AJ1603" s="124" t="str">
        <f t="shared" si="784"/>
        <v/>
      </c>
      <c r="AK1603" s="125" t="str">
        <f t="shared" si="785"/>
        <v/>
      </c>
      <c r="AL1603" s="121" t="str">
        <f t="shared" si="786"/>
        <v/>
      </c>
      <c r="AM1603" s="138" t="str">
        <f>IF(AS1603="","",IF(R1603="Refreshment Beverage",ROUND(AS1603*Rates!K$19,4),ROUND(AO1603*(VLOOKUP(VALUE(Q1603),Rates!G$4:L$12,3,0)),4)))</f>
        <v/>
      </c>
      <c r="AN1603" s="126" t="str">
        <f>IF(AS1603="","",IF(R1603="Refreshment Beverage",AS1603*(Rates!J$19/100),MAX(AM1603,AB1603)))</f>
        <v/>
      </c>
      <c r="AO1603" s="127" t="str">
        <f t="shared" si="787"/>
        <v/>
      </c>
      <c r="AP1603" s="127" t="str">
        <f t="shared" si="788"/>
        <v/>
      </c>
      <c r="AQ1603" s="140" t="str">
        <f>IF(AS1603="","",IF(R1603="Refreshment Beverage",ROUND(SUM(VLOOKUP(Q:Q,Rates!G$15:L$19,3,0)*(AS1603-Y1603-Z1603-AA1603)),4),ROUND(SUM(Rates!$K$8*AS1603),4)))</f>
        <v/>
      </c>
      <c r="AR1603" s="139" t="str">
        <f t="shared" si="789"/>
        <v/>
      </c>
      <c r="AS1603" s="125" t="str">
        <f t="shared" si="790"/>
        <v/>
      </c>
      <c r="AT1603" s="121" t="str">
        <f t="shared" si="791"/>
        <v/>
      </c>
      <c r="AU1603" s="138" t="str">
        <f>IF(AX1603="","",IF(R1603="Refreshment Beverage",ROUND((BA1603-Y1603-Z1603-AA1603)*VLOOKUP(VALUE(Q1603),Rates!G$15:L$19,3,0),4),ROUND(AW1603*(VLOOKUP(VALUE(Q1603),Rates!G:L,3,0)),4)))</f>
        <v/>
      </c>
      <c r="AV1603" s="126" t="str">
        <f t="shared" si="792"/>
        <v/>
      </c>
      <c r="AW1603" s="127" t="str">
        <f t="shared" si="793"/>
        <v/>
      </c>
      <c r="AX1603" s="123" t="str">
        <f t="shared" si="794"/>
        <v/>
      </c>
      <c r="AY1603" s="140" t="str">
        <f>IF(AX1603="","",IF(R1603="Refreshment Beverage",ROUND(SUM(AX1603*Rates!K$19),4),ROUND(SUM(AX1603*(Rates!J$8/100)),4)))</f>
        <v/>
      </c>
      <c r="AZ1603" s="124" t="str">
        <f t="shared" si="795"/>
        <v/>
      </c>
      <c r="BA1603" s="125" t="str">
        <f t="shared" si="796"/>
        <v/>
      </c>
      <c r="BB1603" s="115"/>
      <c r="BC1603" s="143"/>
      <c r="BD1603" s="100"/>
      <c r="BE1603" s="100"/>
      <c r="BF1603" s="100"/>
      <c r="BG1603" s="100"/>
    </row>
    <row r="1604" spans="1:59" x14ac:dyDescent="0.2">
      <c r="A1604" s="144"/>
      <c r="B1604" s="141"/>
      <c r="C1604" s="141"/>
      <c r="D1604" s="142"/>
      <c r="E1604" s="142"/>
      <c r="F1604" s="142"/>
      <c r="G1604" s="142"/>
      <c r="H1604" s="142"/>
      <c r="I1604" s="129"/>
      <c r="J1604" s="130"/>
      <c r="K1604" s="131" t="str">
        <f t="shared" si="767"/>
        <v/>
      </c>
      <c r="L1604" s="132" t="str">
        <f t="shared" si="768"/>
        <v/>
      </c>
      <c r="M1604" s="133" t="str">
        <f t="shared" si="769"/>
        <v/>
      </c>
      <c r="N1604" s="134" t="str">
        <f>IFERROR(IF(B:B="","",IF(R1604="Beer",SUM(LOOKUP(2,1/(Rates!$B$3:$B$5&lt;=W1604)/(Rates!$C$3:$C$5&gt;=W1604),Rates!$D$3:$D$5)*(X1604/100)*W1604),IF(R1604="Refreshment Beverage",SUM(LOOKUP(2,1/(Rates!$B$7:$B$11&lt;=W1604)/(Rates!$C$7:$C$11&gt;=W1604),Rates!$D$7:$D$11)*(X1604/100)*W1604)))),"")</f>
        <v/>
      </c>
      <c r="O1604" s="134" t="str">
        <f t="shared" si="770"/>
        <v/>
      </c>
      <c r="P1604" s="116"/>
      <c r="Q1604" s="117" t="str">
        <f t="shared" si="771"/>
        <v/>
      </c>
      <c r="R1604" s="128" t="str">
        <f t="shared" si="772"/>
        <v/>
      </c>
      <c r="S1604" s="135" t="str">
        <f>IF(B1604="","",IF(R1604="Refreshment Beverage",VLOOKUP(VALUE(Q1604),Rates!G$15:L$19,2,0),VLOOKUP(VALUE(Q1604),Rates!G$4:L$12,2,0)))</f>
        <v/>
      </c>
      <c r="T1604" s="135" t="str">
        <f t="shared" si="773"/>
        <v/>
      </c>
      <c r="U1604" s="118" t="str">
        <f t="shared" si="774"/>
        <v/>
      </c>
      <c r="V1604" s="135" t="str">
        <f t="shared" si="775"/>
        <v/>
      </c>
      <c r="W1604" s="135" t="str">
        <f t="shared" si="776"/>
        <v/>
      </c>
      <c r="X1604" s="119" t="str">
        <f t="shared" si="777"/>
        <v/>
      </c>
      <c r="Y1604" s="120" t="str">
        <f>IF(B:B="","",IF(R1604="Refreshment Beverage",VLOOKUP(Q1604,Rates!G$15:L$19,6,0)*W1604,VLOOKUP(Q1604,Rates!G$4:L$12,6,0)*W1604))</f>
        <v/>
      </c>
      <c r="Z1604" s="120" t="str">
        <f t="shared" si="778"/>
        <v/>
      </c>
      <c r="AA1604" s="120" t="str">
        <f t="shared" si="779"/>
        <v/>
      </c>
      <c r="AB1604" s="136" t="str">
        <f>IF(B:B="","",IF(R1604="Refreshment Beverage","",IF(AND(R1604="Beer",Q1604=0),SUM(LOOKUP(2,1/(Rates!$B$15:$B$18&lt;=W1604)/(Rates!$C$15:$C$18&gt;=W1604),Rates!$D$15:$D$18)*W1604),VLOOKUP(VALUE(Q:Q),Rates!A:B,2,0)*W1604)))</f>
        <v/>
      </c>
      <c r="AC1604" s="136" t="str">
        <f>IF(B:B="","",IF(R1604="Refreshment Beverage","",IF(AND(R1604="Beer",Q1604=0),SUM(LOOKUP(2,1/(Rates!$B$15:$B$18&lt;=W1604)/(Rates!$C$15:$C$18&gt;=W1604),Rates!$E$15:$E$18)*W1604),VLOOKUP(VALUE(Q:Q),Rates!A:C,3,0)*W1604)))</f>
        <v/>
      </c>
      <c r="AD1604" s="137" t="str">
        <f>IFERROR(IF(B:B="","",IF(R1604="Beer","",IF(VALUE(Q1604)=0,VLOOKUP(VLOOKUP(B:B,#REF!,16,0),Rates!A:E,2,0),VLOOKUP(VALUE(Q1604),Rates!A$31:B$34,2,0)*W1604))),0)</f>
        <v/>
      </c>
      <c r="AE1604" s="121" t="str">
        <f t="shared" si="780"/>
        <v/>
      </c>
      <c r="AF1604" s="138" t="str">
        <f t="shared" si="781"/>
        <v/>
      </c>
      <c r="AG1604" s="122" t="str">
        <f t="shared" si="782"/>
        <v/>
      </c>
      <c r="AH1604" s="123" t="str">
        <f t="shared" si="783"/>
        <v/>
      </c>
      <c r="AI1604" s="139" t="str">
        <f>IF(AE:AE="","",IF(R1604="Refreshment Beverage",AK1604*(Rates!J$19/100),ROUND(SUM(AH1604*(Rates!$J$8/100)),4)))</f>
        <v/>
      </c>
      <c r="AJ1604" s="124" t="str">
        <f t="shared" si="784"/>
        <v/>
      </c>
      <c r="AK1604" s="125" t="str">
        <f t="shared" si="785"/>
        <v/>
      </c>
      <c r="AL1604" s="121" t="str">
        <f t="shared" si="786"/>
        <v/>
      </c>
      <c r="AM1604" s="138" t="str">
        <f>IF(AS1604="","",IF(R1604="Refreshment Beverage",ROUND(AS1604*Rates!K$19,4),ROUND(AO1604*(VLOOKUP(VALUE(Q1604),Rates!G$4:L$12,3,0)),4)))</f>
        <v/>
      </c>
      <c r="AN1604" s="126" t="str">
        <f>IF(AS1604="","",IF(R1604="Refreshment Beverage",AS1604*(Rates!J$19/100),MAX(AM1604,AB1604)))</f>
        <v/>
      </c>
      <c r="AO1604" s="127" t="str">
        <f t="shared" si="787"/>
        <v/>
      </c>
      <c r="AP1604" s="127" t="str">
        <f t="shared" si="788"/>
        <v/>
      </c>
      <c r="AQ1604" s="140" t="str">
        <f>IF(AS1604="","",IF(R1604="Refreshment Beverage",ROUND(SUM(VLOOKUP(Q:Q,Rates!G$15:L$19,3,0)*(AS1604-Y1604-Z1604-AA1604)),4),ROUND(SUM(Rates!$K$8*AS1604),4)))</f>
        <v/>
      </c>
      <c r="AR1604" s="139" t="str">
        <f t="shared" si="789"/>
        <v/>
      </c>
      <c r="AS1604" s="125" t="str">
        <f t="shared" si="790"/>
        <v/>
      </c>
      <c r="AT1604" s="121" t="str">
        <f t="shared" si="791"/>
        <v/>
      </c>
      <c r="AU1604" s="138" t="str">
        <f>IF(AX1604="","",IF(R1604="Refreshment Beverage",ROUND((BA1604-Y1604-Z1604-AA1604)*VLOOKUP(VALUE(Q1604),Rates!G$15:L$19,3,0),4),ROUND(AW1604*(VLOOKUP(VALUE(Q1604),Rates!G:L,3,0)),4)))</f>
        <v/>
      </c>
      <c r="AV1604" s="126" t="str">
        <f t="shared" si="792"/>
        <v/>
      </c>
      <c r="AW1604" s="127" t="str">
        <f t="shared" si="793"/>
        <v/>
      </c>
      <c r="AX1604" s="123" t="str">
        <f t="shared" si="794"/>
        <v/>
      </c>
      <c r="AY1604" s="140" t="str">
        <f>IF(AX1604="","",IF(R1604="Refreshment Beverage",ROUND(SUM(AX1604*Rates!K$19),4),ROUND(SUM(AX1604*(Rates!J$8/100)),4)))</f>
        <v/>
      </c>
      <c r="AZ1604" s="124" t="str">
        <f t="shared" si="795"/>
        <v/>
      </c>
      <c r="BA1604" s="125" t="str">
        <f t="shared" si="796"/>
        <v/>
      </c>
      <c r="BB1604" s="115"/>
      <c r="BC1604" s="143"/>
      <c r="BD1604" s="100"/>
      <c r="BE1604" s="100"/>
      <c r="BF1604" s="100"/>
      <c r="BG1604" s="100"/>
    </row>
    <row r="1605" spans="1:59" x14ac:dyDescent="0.2">
      <c r="A1605" s="144"/>
      <c r="B1605" s="141"/>
      <c r="C1605" s="141"/>
      <c r="D1605" s="142"/>
      <c r="E1605" s="142"/>
      <c r="F1605" s="142"/>
      <c r="G1605" s="142"/>
      <c r="H1605" s="142"/>
      <c r="I1605" s="129"/>
      <c r="J1605" s="130"/>
      <c r="K1605" s="131" t="str">
        <f t="shared" si="767"/>
        <v/>
      </c>
      <c r="L1605" s="132" t="str">
        <f t="shared" si="768"/>
        <v/>
      </c>
      <c r="M1605" s="133" t="str">
        <f t="shared" si="769"/>
        <v/>
      </c>
      <c r="N1605" s="134" t="str">
        <f>IFERROR(IF(B:B="","",IF(R1605="Beer",SUM(LOOKUP(2,1/(Rates!$B$3:$B$5&lt;=W1605)/(Rates!$C$3:$C$5&gt;=W1605),Rates!$D$3:$D$5)*(X1605/100)*W1605),IF(R1605="Refreshment Beverage",SUM(LOOKUP(2,1/(Rates!$B$7:$B$11&lt;=W1605)/(Rates!$C$7:$C$11&gt;=W1605),Rates!$D$7:$D$11)*(X1605/100)*W1605)))),"")</f>
        <v/>
      </c>
      <c r="O1605" s="134" t="str">
        <f t="shared" si="770"/>
        <v/>
      </c>
      <c r="P1605" s="116"/>
      <c r="Q1605" s="117" t="str">
        <f t="shared" si="771"/>
        <v/>
      </c>
      <c r="R1605" s="128" t="str">
        <f t="shared" si="772"/>
        <v/>
      </c>
      <c r="S1605" s="135" t="str">
        <f>IF(B1605="","",IF(R1605="Refreshment Beverage",VLOOKUP(VALUE(Q1605),Rates!G$15:L$19,2,0),VLOOKUP(VALUE(Q1605),Rates!G$4:L$12,2,0)))</f>
        <v/>
      </c>
      <c r="T1605" s="135" t="str">
        <f t="shared" si="773"/>
        <v/>
      </c>
      <c r="U1605" s="118" t="str">
        <f t="shared" si="774"/>
        <v/>
      </c>
      <c r="V1605" s="135" t="str">
        <f t="shared" si="775"/>
        <v/>
      </c>
      <c r="W1605" s="135" t="str">
        <f t="shared" si="776"/>
        <v/>
      </c>
      <c r="X1605" s="119" t="str">
        <f t="shared" si="777"/>
        <v/>
      </c>
      <c r="Y1605" s="120" t="str">
        <f>IF(B:B="","",IF(R1605="Refreshment Beverage",VLOOKUP(Q1605,Rates!G$15:L$19,6,0)*W1605,VLOOKUP(Q1605,Rates!G$4:L$12,6,0)*W1605))</f>
        <v/>
      </c>
      <c r="Z1605" s="120" t="str">
        <f t="shared" si="778"/>
        <v/>
      </c>
      <c r="AA1605" s="120" t="str">
        <f t="shared" si="779"/>
        <v/>
      </c>
      <c r="AB1605" s="136" t="str">
        <f>IF(B:B="","",IF(R1605="Refreshment Beverage","",IF(AND(R1605="Beer",Q1605=0),SUM(LOOKUP(2,1/(Rates!$B$15:$B$18&lt;=W1605)/(Rates!$C$15:$C$18&gt;=W1605),Rates!$D$15:$D$18)*W1605),VLOOKUP(VALUE(Q:Q),Rates!A:B,2,0)*W1605)))</f>
        <v/>
      </c>
      <c r="AC1605" s="136" t="str">
        <f>IF(B:B="","",IF(R1605="Refreshment Beverage","",IF(AND(R1605="Beer",Q1605=0),SUM(LOOKUP(2,1/(Rates!$B$15:$B$18&lt;=W1605)/(Rates!$C$15:$C$18&gt;=W1605),Rates!$E$15:$E$18)*W1605),VLOOKUP(VALUE(Q:Q),Rates!A:C,3,0)*W1605)))</f>
        <v/>
      </c>
      <c r="AD1605" s="137" t="str">
        <f>IFERROR(IF(B:B="","",IF(R1605="Beer","",IF(VALUE(Q1605)=0,VLOOKUP(VLOOKUP(B:B,#REF!,16,0),Rates!A:E,2,0),VLOOKUP(VALUE(Q1605),Rates!A$31:B$34,2,0)*W1605))),0)</f>
        <v/>
      </c>
      <c r="AE1605" s="121" t="str">
        <f t="shared" si="780"/>
        <v/>
      </c>
      <c r="AF1605" s="138" t="str">
        <f t="shared" si="781"/>
        <v/>
      </c>
      <c r="AG1605" s="122" t="str">
        <f t="shared" si="782"/>
        <v/>
      </c>
      <c r="AH1605" s="123" t="str">
        <f t="shared" si="783"/>
        <v/>
      </c>
      <c r="AI1605" s="139" t="str">
        <f>IF(AE:AE="","",IF(R1605="Refreshment Beverage",AK1605*(Rates!J$19/100),ROUND(SUM(AH1605*(Rates!$J$8/100)),4)))</f>
        <v/>
      </c>
      <c r="AJ1605" s="124" t="str">
        <f t="shared" si="784"/>
        <v/>
      </c>
      <c r="AK1605" s="125" t="str">
        <f t="shared" si="785"/>
        <v/>
      </c>
      <c r="AL1605" s="121" t="str">
        <f t="shared" si="786"/>
        <v/>
      </c>
      <c r="AM1605" s="138" t="str">
        <f>IF(AS1605="","",IF(R1605="Refreshment Beverage",ROUND(AS1605*Rates!K$19,4),ROUND(AO1605*(VLOOKUP(VALUE(Q1605),Rates!G$4:L$12,3,0)),4)))</f>
        <v/>
      </c>
      <c r="AN1605" s="126" t="str">
        <f>IF(AS1605="","",IF(R1605="Refreshment Beverage",AS1605*(Rates!J$19/100),MAX(AM1605,AB1605)))</f>
        <v/>
      </c>
      <c r="AO1605" s="127" t="str">
        <f t="shared" si="787"/>
        <v/>
      </c>
      <c r="AP1605" s="127" t="str">
        <f t="shared" si="788"/>
        <v/>
      </c>
      <c r="AQ1605" s="140" t="str">
        <f>IF(AS1605="","",IF(R1605="Refreshment Beverage",ROUND(SUM(VLOOKUP(Q:Q,Rates!G$15:L$19,3,0)*(AS1605-Y1605-Z1605-AA1605)),4),ROUND(SUM(Rates!$K$8*AS1605),4)))</f>
        <v/>
      </c>
      <c r="AR1605" s="139" t="str">
        <f t="shared" si="789"/>
        <v/>
      </c>
      <c r="AS1605" s="125" t="str">
        <f t="shared" si="790"/>
        <v/>
      </c>
      <c r="AT1605" s="121" t="str">
        <f t="shared" si="791"/>
        <v/>
      </c>
      <c r="AU1605" s="138" t="str">
        <f>IF(AX1605="","",IF(R1605="Refreshment Beverage",ROUND((BA1605-Y1605-Z1605-AA1605)*VLOOKUP(VALUE(Q1605),Rates!G$15:L$19,3,0),4),ROUND(AW1605*(VLOOKUP(VALUE(Q1605),Rates!G:L,3,0)),4)))</f>
        <v/>
      </c>
      <c r="AV1605" s="126" t="str">
        <f t="shared" si="792"/>
        <v/>
      </c>
      <c r="AW1605" s="127" t="str">
        <f t="shared" si="793"/>
        <v/>
      </c>
      <c r="AX1605" s="123" t="str">
        <f t="shared" si="794"/>
        <v/>
      </c>
      <c r="AY1605" s="140" t="str">
        <f>IF(AX1605="","",IF(R1605="Refreshment Beverage",ROUND(SUM(AX1605*Rates!K$19),4),ROUND(SUM(AX1605*(Rates!J$8/100)),4)))</f>
        <v/>
      </c>
      <c r="AZ1605" s="124" t="str">
        <f t="shared" si="795"/>
        <v/>
      </c>
      <c r="BA1605" s="125" t="str">
        <f t="shared" si="796"/>
        <v/>
      </c>
      <c r="BB1605" s="115"/>
      <c r="BC1605" s="143"/>
      <c r="BD1605" s="100"/>
      <c r="BE1605" s="100"/>
      <c r="BF1605" s="100"/>
      <c r="BG1605" s="100"/>
    </row>
    <row r="1606" spans="1:59" x14ac:dyDescent="0.2">
      <c r="A1606" s="144"/>
      <c r="B1606" s="141"/>
      <c r="C1606" s="141"/>
      <c r="D1606" s="142"/>
      <c r="E1606" s="142"/>
      <c r="F1606" s="142"/>
      <c r="G1606" s="142"/>
      <c r="H1606" s="142"/>
      <c r="I1606" s="129"/>
      <c r="J1606" s="130"/>
      <c r="K1606" s="131" t="str">
        <f t="shared" si="767"/>
        <v/>
      </c>
      <c r="L1606" s="132" t="str">
        <f t="shared" si="768"/>
        <v/>
      </c>
      <c r="M1606" s="133" t="str">
        <f t="shared" si="769"/>
        <v/>
      </c>
      <c r="N1606" s="134" t="str">
        <f>IFERROR(IF(B:B="","",IF(R1606="Beer",SUM(LOOKUP(2,1/(Rates!$B$3:$B$5&lt;=W1606)/(Rates!$C$3:$C$5&gt;=W1606),Rates!$D$3:$D$5)*(X1606/100)*W1606),IF(R1606="Refreshment Beverage",SUM(LOOKUP(2,1/(Rates!$B$7:$B$11&lt;=W1606)/(Rates!$C$7:$C$11&gt;=W1606),Rates!$D$7:$D$11)*(X1606/100)*W1606)))),"")</f>
        <v/>
      </c>
      <c r="O1606" s="134" t="str">
        <f t="shared" si="770"/>
        <v/>
      </c>
      <c r="P1606" s="116"/>
      <c r="Q1606" s="117" t="str">
        <f t="shared" si="771"/>
        <v/>
      </c>
      <c r="R1606" s="128" t="str">
        <f t="shared" si="772"/>
        <v/>
      </c>
      <c r="S1606" s="135" t="str">
        <f>IF(B1606="","",IF(R1606="Refreshment Beverage",VLOOKUP(VALUE(Q1606),Rates!G$15:L$19,2,0),VLOOKUP(VALUE(Q1606),Rates!G$4:L$12,2,0)))</f>
        <v/>
      </c>
      <c r="T1606" s="135" t="str">
        <f t="shared" si="773"/>
        <v/>
      </c>
      <c r="U1606" s="118" t="str">
        <f t="shared" si="774"/>
        <v/>
      </c>
      <c r="V1606" s="135" t="str">
        <f t="shared" si="775"/>
        <v/>
      </c>
      <c r="W1606" s="135" t="str">
        <f t="shared" si="776"/>
        <v/>
      </c>
      <c r="X1606" s="119" t="str">
        <f t="shared" si="777"/>
        <v/>
      </c>
      <c r="Y1606" s="120" t="str">
        <f>IF(B:B="","",IF(R1606="Refreshment Beverage",VLOOKUP(Q1606,Rates!G$15:L$19,6,0)*W1606,VLOOKUP(Q1606,Rates!G$4:L$12,6,0)*W1606))</f>
        <v/>
      </c>
      <c r="Z1606" s="120" t="str">
        <f t="shared" si="778"/>
        <v/>
      </c>
      <c r="AA1606" s="120" t="str">
        <f t="shared" si="779"/>
        <v/>
      </c>
      <c r="AB1606" s="136" t="str">
        <f>IF(B:B="","",IF(R1606="Refreshment Beverage","",IF(AND(R1606="Beer",Q1606=0),SUM(LOOKUP(2,1/(Rates!$B$15:$B$18&lt;=W1606)/(Rates!$C$15:$C$18&gt;=W1606),Rates!$D$15:$D$18)*W1606),VLOOKUP(VALUE(Q:Q),Rates!A:B,2,0)*W1606)))</f>
        <v/>
      </c>
      <c r="AC1606" s="136" t="str">
        <f>IF(B:B="","",IF(R1606="Refreshment Beverage","",IF(AND(R1606="Beer",Q1606=0),SUM(LOOKUP(2,1/(Rates!$B$15:$B$18&lt;=W1606)/(Rates!$C$15:$C$18&gt;=W1606),Rates!$E$15:$E$18)*W1606),VLOOKUP(VALUE(Q:Q),Rates!A:C,3,0)*W1606)))</f>
        <v/>
      </c>
      <c r="AD1606" s="137" t="str">
        <f>IFERROR(IF(B:B="","",IF(R1606="Beer","",IF(VALUE(Q1606)=0,VLOOKUP(VLOOKUP(B:B,#REF!,16,0),Rates!A:E,2,0),VLOOKUP(VALUE(Q1606),Rates!A$31:B$34,2,0)*W1606))),0)</f>
        <v/>
      </c>
      <c r="AE1606" s="121" t="str">
        <f t="shared" si="780"/>
        <v/>
      </c>
      <c r="AF1606" s="138" t="str">
        <f t="shared" si="781"/>
        <v/>
      </c>
      <c r="AG1606" s="122" t="str">
        <f t="shared" si="782"/>
        <v/>
      </c>
      <c r="AH1606" s="123" t="str">
        <f t="shared" si="783"/>
        <v/>
      </c>
      <c r="AI1606" s="139" t="str">
        <f>IF(AE:AE="","",IF(R1606="Refreshment Beverage",AK1606*(Rates!J$19/100),ROUND(SUM(AH1606*(Rates!$J$8/100)),4)))</f>
        <v/>
      </c>
      <c r="AJ1606" s="124" t="str">
        <f t="shared" si="784"/>
        <v/>
      </c>
      <c r="AK1606" s="125" t="str">
        <f t="shared" si="785"/>
        <v/>
      </c>
      <c r="AL1606" s="121" t="str">
        <f t="shared" si="786"/>
        <v/>
      </c>
      <c r="AM1606" s="138" t="str">
        <f>IF(AS1606="","",IF(R1606="Refreshment Beverage",ROUND(AS1606*Rates!K$19,4),ROUND(AO1606*(VLOOKUP(VALUE(Q1606),Rates!G$4:L$12,3,0)),4)))</f>
        <v/>
      </c>
      <c r="AN1606" s="126" t="str">
        <f>IF(AS1606="","",IF(R1606="Refreshment Beverage",AS1606*(Rates!J$19/100),MAX(AM1606,AB1606)))</f>
        <v/>
      </c>
      <c r="AO1606" s="127" t="str">
        <f t="shared" si="787"/>
        <v/>
      </c>
      <c r="AP1606" s="127" t="str">
        <f t="shared" si="788"/>
        <v/>
      </c>
      <c r="AQ1606" s="140" t="str">
        <f>IF(AS1606="","",IF(R1606="Refreshment Beverage",ROUND(SUM(VLOOKUP(Q:Q,Rates!G$15:L$19,3,0)*(AS1606-Y1606-Z1606-AA1606)),4),ROUND(SUM(Rates!$K$8*AS1606),4)))</f>
        <v/>
      </c>
      <c r="AR1606" s="139" t="str">
        <f t="shared" si="789"/>
        <v/>
      </c>
      <c r="AS1606" s="125" t="str">
        <f t="shared" si="790"/>
        <v/>
      </c>
      <c r="AT1606" s="121" t="str">
        <f t="shared" si="791"/>
        <v/>
      </c>
      <c r="AU1606" s="138" t="str">
        <f>IF(AX1606="","",IF(R1606="Refreshment Beverage",ROUND((BA1606-Y1606-Z1606-AA1606)*VLOOKUP(VALUE(Q1606),Rates!G$15:L$19,3,0),4),ROUND(AW1606*(VLOOKUP(VALUE(Q1606),Rates!G:L,3,0)),4)))</f>
        <v/>
      </c>
      <c r="AV1606" s="126" t="str">
        <f t="shared" si="792"/>
        <v/>
      </c>
      <c r="AW1606" s="127" t="str">
        <f t="shared" si="793"/>
        <v/>
      </c>
      <c r="AX1606" s="123" t="str">
        <f t="shared" si="794"/>
        <v/>
      </c>
      <c r="AY1606" s="140" t="str">
        <f>IF(AX1606="","",IF(R1606="Refreshment Beverage",ROUND(SUM(AX1606*Rates!K$19),4),ROUND(SUM(AX1606*(Rates!J$8/100)),4)))</f>
        <v/>
      </c>
      <c r="AZ1606" s="124" t="str">
        <f t="shared" si="795"/>
        <v/>
      </c>
      <c r="BA1606" s="125" t="str">
        <f t="shared" si="796"/>
        <v/>
      </c>
      <c r="BB1606" s="115"/>
      <c r="BC1606" s="143"/>
      <c r="BD1606" s="100"/>
      <c r="BE1606" s="100"/>
      <c r="BF1606" s="100"/>
      <c r="BG1606" s="100"/>
    </row>
    <row r="1607" spans="1:59" x14ac:dyDescent="0.2">
      <c r="A1607" s="144"/>
      <c r="B1607" s="141"/>
      <c r="C1607" s="141"/>
      <c r="D1607" s="142"/>
      <c r="E1607" s="142"/>
      <c r="F1607" s="142"/>
      <c r="G1607" s="142"/>
      <c r="H1607" s="142"/>
      <c r="I1607" s="129"/>
      <c r="J1607" s="130"/>
      <c r="K1607" s="131" t="str">
        <f t="shared" si="767"/>
        <v/>
      </c>
      <c r="L1607" s="132" t="str">
        <f t="shared" si="768"/>
        <v/>
      </c>
      <c r="M1607" s="133" t="str">
        <f t="shared" si="769"/>
        <v/>
      </c>
      <c r="N1607" s="134" t="str">
        <f>IFERROR(IF(B:B="","",IF(R1607="Beer",SUM(LOOKUP(2,1/(Rates!$B$3:$B$5&lt;=W1607)/(Rates!$C$3:$C$5&gt;=W1607),Rates!$D$3:$D$5)*(X1607/100)*W1607),IF(R1607="Refreshment Beverage",SUM(LOOKUP(2,1/(Rates!$B$7:$B$11&lt;=W1607)/(Rates!$C$7:$C$11&gt;=W1607),Rates!$D$7:$D$11)*(X1607/100)*W1607)))),"")</f>
        <v/>
      </c>
      <c r="O1607" s="134" t="str">
        <f t="shared" si="770"/>
        <v/>
      </c>
      <c r="P1607" s="116"/>
      <c r="Q1607" s="117" t="str">
        <f t="shared" si="771"/>
        <v/>
      </c>
      <c r="R1607" s="128" t="str">
        <f t="shared" si="772"/>
        <v/>
      </c>
      <c r="S1607" s="135" t="str">
        <f>IF(B1607="","",IF(R1607="Refreshment Beverage",VLOOKUP(VALUE(Q1607),Rates!G$15:L$19,2,0),VLOOKUP(VALUE(Q1607),Rates!G$4:L$12,2,0)))</f>
        <v/>
      </c>
      <c r="T1607" s="135" t="str">
        <f t="shared" si="773"/>
        <v/>
      </c>
      <c r="U1607" s="118" t="str">
        <f t="shared" si="774"/>
        <v/>
      </c>
      <c r="V1607" s="135" t="str">
        <f t="shared" si="775"/>
        <v/>
      </c>
      <c r="W1607" s="135" t="str">
        <f t="shared" si="776"/>
        <v/>
      </c>
      <c r="X1607" s="119" t="str">
        <f t="shared" si="777"/>
        <v/>
      </c>
      <c r="Y1607" s="120" t="str">
        <f>IF(B:B="","",IF(R1607="Refreshment Beverage",VLOOKUP(Q1607,Rates!G$15:L$19,6,0)*W1607,VLOOKUP(Q1607,Rates!G$4:L$12,6,0)*W1607))</f>
        <v/>
      </c>
      <c r="Z1607" s="120" t="str">
        <f t="shared" si="778"/>
        <v/>
      </c>
      <c r="AA1607" s="120" t="str">
        <f t="shared" si="779"/>
        <v/>
      </c>
      <c r="AB1607" s="136" t="str">
        <f>IF(B:B="","",IF(R1607="Refreshment Beverage","",IF(AND(R1607="Beer",Q1607=0),SUM(LOOKUP(2,1/(Rates!$B$15:$B$18&lt;=W1607)/(Rates!$C$15:$C$18&gt;=W1607),Rates!$D$15:$D$18)*W1607),VLOOKUP(VALUE(Q:Q),Rates!A:B,2,0)*W1607)))</f>
        <v/>
      </c>
      <c r="AC1607" s="136" t="str">
        <f>IF(B:B="","",IF(R1607="Refreshment Beverage","",IF(AND(R1607="Beer",Q1607=0),SUM(LOOKUP(2,1/(Rates!$B$15:$B$18&lt;=W1607)/(Rates!$C$15:$C$18&gt;=W1607),Rates!$E$15:$E$18)*W1607),VLOOKUP(VALUE(Q:Q),Rates!A:C,3,0)*W1607)))</f>
        <v/>
      </c>
      <c r="AD1607" s="137" t="str">
        <f>IFERROR(IF(B:B="","",IF(R1607="Beer","",IF(VALUE(Q1607)=0,VLOOKUP(VLOOKUP(B:B,#REF!,16,0),Rates!A:E,2,0),VLOOKUP(VALUE(Q1607),Rates!A$31:B$34,2,0)*W1607))),0)</f>
        <v/>
      </c>
      <c r="AE1607" s="121" t="str">
        <f t="shared" si="780"/>
        <v/>
      </c>
      <c r="AF1607" s="138" t="str">
        <f t="shared" si="781"/>
        <v/>
      </c>
      <c r="AG1607" s="122" t="str">
        <f t="shared" si="782"/>
        <v/>
      </c>
      <c r="AH1607" s="123" t="str">
        <f t="shared" si="783"/>
        <v/>
      </c>
      <c r="AI1607" s="139" t="str">
        <f>IF(AE:AE="","",IF(R1607="Refreshment Beverage",AK1607*(Rates!J$19/100),ROUND(SUM(AH1607*(Rates!$J$8/100)),4)))</f>
        <v/>
      </c>
      <c r="AJ1607" s="124" t="str">
        <f t="shared" si="784"/>
        <v/>
      </c>
      <c r="AK1607" s="125" t="str">
        <f t="shared" si="785"/>
        <v/>
      </c>
      <c r="AL1607" s="121" t="str">
        <f t="shared" si="786"/>
        <v/>
      </c>
      <c r="AM1607" s="138" t="str">
        <f>IF(AS1607="","",IF(R1607="Refreshment Beverage",ROUND(AS1607*Rates!K$19,4),ROUND(AO1607*(VLOOKUP(VALUE(Q1607),Rates!G$4:L$12,3,0)),4)))</f>
        <v/>
      </c>
      <c r="AN1607" s="126" t="str">
        <f>IF(AS1607="","",IF(R1607="Refreshment Beverage",AS1607*(Rates!J$19/100),MAX(AM1607,AB1607)))</f>
        <v/>
      </c>
      <c r="AO1607" s="127" t="str">
        <f t="shared" si="787"/>
        <v/>
      </c>
      <c r="AP1607" s="127" t="str">
        <f t="shared" si="788"/>
        <v/>
      </c>
      <c r="AQ1607" s="140" t="str">
        <f>IF(AS1607="","",IF(R1607="Refreshment Beverage",ROUND(SUM(VLOOKUP(Q:Q,Rates!G$15:L$19,3,0)*(AS1607-Y1607-Z1607-AA1607)),4),ROUND(SUM(Rates!$K$8*AS1607),4)))</f>
        <v/>
      </c>
      <c r="AR1607" s="139" t="str">
        <f t="shared" si="789"/>
        <v/>
      </c>
      <c r="AS1607" s="125" t="str">
        <f t="shared" si="790"/>
        <v/>
      </c>
      <c r="AT1607" s="121" t="str">
        <f t="shared" si="791"/>
        <v/>
      </c>
      <c r="AU1607" s="138" t="str">
        <f>IF(AX1607="","",IF(R1607="Refreshment Beverage",ROUND((BA1607-Y1607-Z1607-AA1607)*VLOOKUP(VALUE(Q1607),Rates!G$15:L$19,3,0),4),ROUND(AW1607*(VLOOKUP(VALUE(Q1607),Rates!G:L,3,0)),4)))</f>
        <v/>
      </c>
      <c r="AV1607" s="126" t="str">
        <f t="shared" si="792"/>
        <v/>
      </c>
      <c r="AW1607" s="127" t="str">
        <f t="shared" si="793"/>
        <v/>
      </c>
      <c r="AX1607" s="123" t="str">
        <f t="shared" si="794"/>
        <v/>
      </c>
      <c r="AY1607" s="140" t="str">
        <f>IF(AX1607="","",IF(R1607="Refreshment Beverage",ROUND(SUM(AX1607*Rates!K$19),4),ROUND(SUM(AX1607*(Rates!J$8/100)),4)))</f>
        <v/>
      </c>
      <c r="AZ1607" s="124" t="str">
        <f t="shared" si="795"/>
        <v/>
      </c>
      <c r="BA1607" s="125" t="str">
        <f t="shared" si="796"/>
        <v/>
      </c>
      <c r="BB1607" s="115"/>
      <c r="BC1607" s="143"/>
      <c r="BD1607" s="100"/>
      <c r="BE1607" s="100"/>
      <c r="BF1607" s="100"/>
      <c r="BG1607" s="100"/>
    </row>
    <row r="1608" spans="1:59" x14ac:dyDescent="0.2">
      <c r="A1608" s="144"/>
      <c r="B1608" s="141"/>
      <c r="C1608" s="141"/>
      <c r="D1608" s="142"/>
      <c r="E1608" s="142"/>
      <c r="F1608" s="142"/>
      <c r="G1608" s="142"/>
      <c r="H1608" s="142"/>
      <c r="I1608" s="129"/>
      <c r="J1608" s="130"/>
      <c r="K1608" s="131" t="str">
        <f t="shared" si="767"/>
        <v/>
      </c>
      <c r="L1608" s="132" t="str">
        <f t="shared" si="768"/>
        <v/>
      </c>
      <c r="M1608" s="133" t="str">
        <f t="shared" si="769"/>
        <v/>
      </c>
      <c r="N1608" s="134" t="str">
        <f>IFERROR(IF(B:B="","",IF(R1608="Beer",SUM(LOOKUP(2,1/(Rates!$B$3:$B$5&lt;=W1608)/(Rates!$C$3:$C$5&gt;=W1608),Rates!$D$3:$D$5)*(X1608/100)*W1608),IF(R1608="Refreshment Beverage",SUM(LOOKUP(2,1/(Rates!$B$7:$B$11&lt;=W1608)/(Rates!$C$7:$C$11&gt;=W1608),Rates!$D$7:$D$11)*(X1608/100)*W1608)))),"")</f>
        <v/>
      </c>
      <c r="O1608" s="134" t="str">
        <f t="shared" si="770"/>
        <v/>
      </c>
      <c r="P1608" s="116"/>
      <c r="Q1608" s="117" t="str">
        <f t="shared" si="771"/>
        <v/>
      </c>
      <c r="R1608" s="128" t="str">
        <f t="shared" si="772"/>
        <v/>
      </c>
      <c r="S1608" s="135" t="str">
        <f>IF(B1608="","",IF(R1608="Refreshment Beverage",VLOOKUP(VALUE(Q1608),Rates!G$15:L$19,2,0),VLOOKUP(VALUE(Q1608),Rates!G$4:L$12,2,0)))</f>
        <v/>
      </c>
      <c r="T1608" s="135" t="str">
        <f t="shared" si="773"/>
        <v/>
      </c>
      <c r="U1608" s="118" t="str">
        <f t="shared" si="774"/>
        <v/>
      </c>
      <c r="V1608" s="135" t="str">
        <f t="shared" si="775"/>
        <v/>
      </c>
      <c r="W1608" s="135" t="str">
        <f t="shared" si="776"/>
        <v/>
      </c>
      <c r="X1608" s="119" t="str">
        <f t="shared" si="777"/>
        <v/>
      </c>
      <c r="Y1608" s="120" t="str">
        <f>IF(B:B="","",IF(R1608="Refreshment Beverage",VLOOKUP(Q1608,Rates!G$15:L$19,6,0)*W1608,VLOOKUP(Q1608,Rates!G$4:L$12,6,0)*W1608))</f>
        <v/>
      </c>
      <c r="Z1608" s="120" t="str">
        <f t="shared" si="778"/>
        <v/>
      </c>
      <c r="AA1608" s="120" t="str">
        <f t="shared" si="779"/>
        <v/>
      </c>
      <c r="AB1608" s="136" t="str">
        <f>IF(B:B="","",IF(R1608="Refreshment Beverage","",IF(AND(R1608="Beer",Q1608=0),SUM(LOOKUP(2,1/(Rates!$B$15:$B$18&lt;=W1608)/(Rates!$C$15:$C$18&gt;=W1608),Rates!$D$15:$D$18)*W1608),VLOOKUP(VALUE(Q:Q),Rates!A:B,2,0)*W1608)))</f>
        <v/>
      </c>
      <c r="AC1608" s="136" t="str">
        <f>IF(B:B="","",IF(R1608="Refreshment Beverage","",IF(AND(R1608="Beer",Q1608=0),SUM(LOOKUP(2,1/(Rates!$B$15:$B$18&lt;=W1608)/(Rates!$C$15:$C$18&gt;=W1608),Rates!$E$15:$E$18)*W1608),VLOOKUP(VALUE(Q:Q),Rates!A:C,3,0)*W1608)))</f>
        <v/>
      </c>
      <c r="AD1608" s="137" t="str">
        <f>IFERROR(IF(B:B="","",IF(R1608="Beer","",IF(VALUE(Q1608)=0,VLOOKUP(VLOOKUP(B:B,#REF!,16,0),Rates!A:E,2,0),VLOOKUP(VALUE(Q1608),Rates!A$31:B$34,2,0)*W1608))),0)</f>
        <v/>
      </c>
      <c r="AE1608" s="121" t="str">
        <f t="shared" si="780"/>
        <v/>
      </c>
      <c r="AF1608" s="138" t="str">
        <f t="shared" si="781"/>
        <v/>
      </c>
      <c r="AG1608" s="122" t="str">
        <f t="shared" si="782"/>
        <v/>
      </c>
      <c r="AH1608" s="123" t="str">
        <f t="shared" si="783"/>
        <v/>
      </c>
      <c r="AI1608" s="139" t="str">
        <f>IF(AE:AE="","",IF(R1608="Refreshment Beverage",AK1608*(Rates!J$19/100),ROUND(SUM(AH1608*(Rates!$J$8/100)),4)))</f>
        <v/>
      </c>
      <c r="AJ1608" s="124" t="str">
        <f t="shared" si="784"/>
        <v/>
      </c>
      <c r="AK1608" s="125" t="str">
        <f t="shared" si="785"/>
        <v/>
      </c>
      <c r="AL1608" s="121" t="str">
        <f t="shared" si="786"/>
        <v/>
      </c>
      <c r="AM1608" s="138" t="str">
        <f>IF(AS1608="","",IF(R1608="Refreshment Beverage",ROUND(AS1608*Rates!K$19,4),ROUND(AO1608*(VLOOKUP(VALUE(Q1608),Rates!G$4:L$12,3,0)),4)))</f>
        <v/>
      </c>
      <c r="AN1608" s="126" t="str">
        <f>IF(AS1608="","",IF(R1608="Refreshment Beverage",AS1608*(Rates!J$19/100),MAX(AM1608,AB1608)))</f>
        <v/>
      </c>
      <c r="AO1608" s="127" t="str">
        <f t="shared" si="787"/>
        <v/>
      </c>
      <c r="AP1608" s="127" t="str">
        <f t="shared" si="788"/>
        <v/>
      </c>
      <c r="AQ1608" s="140" t="str">
        <f>IF(AS1608="","",IF(R1608="Refreshment Beverage",ROUND(SUM(VLOOKUP(Q:Q,Rates!G$15:L$19,3,0)*(AS1608-Y1608-Z1608-AA1608)),4),ROUND(SUM(Rates!$K$8*AS1608),4)))</f>
        <v/>
      </c>
      <c r="AR1608" s="139" t="str">
        <f t="shared" si="789"/>
        <v/>
      </c>
      <c r="AS1608" s="125" t="str">
        <f t="shared" si="790"/>
        <v/>
      </c>
      <c r="AT1608" s="121" t="str">
        <f t="shared" si="791"/>
        <v/>
      </c>
      <c r="AU1608" s="138" t="str">
        <f>IF(AX1608="","",IF(R1608="Refreshment Beverage",ROUND((BA1608-Y1608-Z1608-AA1608)*VLOOKUP(VALUE(Q1608),Rates!G$15:L$19,3,0),4),ROUND(AW1608*(VLOOKUP(VALUE(Q1608),Rates!G:L,3,0)),4)))</f>
        <v/>
      </c>
      <c r="AV1608" s="126" t="str">
        <f t="shared" si="792"/>
        <v/>
      </c>
      <c r="AW1608" s="127" t="str">
        <f t="shared" si="793"/>
        <v/>
      </c>
      <c r="AX1608" s="123" t="str">
        <f t="shared" si="794"/>
        <v/>
      </c>
      <c r="AY1608" s="140" t="str">
        <f>IF(AX1608="","",IF(R1608="Refreshment Beverage",ROUND(SUM(AX1608*Rates!K$19),4),ROUND(SUM(AX1608*(Rates!J$8/100)),4)))</f>
        <v/>
      </c>
      <c r="AZ1608" s="124" t="str">
        <f t="shared" si="795"/>
        <v/>
      </c>
      <c r="BA1608" s="125" t="str">
        <f t="shared" si="796"/>
        <v/>
      </c>
      <c r="BB1608" s="115"/>
      <c r="BC1608" s="143"/>
      <c r="BD1608" s="100"/>
      <c r="BE1608" s="100"/>
      <c r="BF1608" s="100"/>
      <c r="BG1608" s="100"/>
    </row>
    <row r="1609" spans="1:59" x14ac:dyDescent="0.2">
      <c r="A1609" s="144"/>
      <c r="B1609" s="141"/>
      <c r="C1609" s="141"/>
      <c r="D1609" s="142"/>
      <c r="E1609" s="142"/>
      <c r="F1609" s="142"/>
      <c r="G1609" s="142"/>
      <c r="H1609" s="142"/>
      <c r="I1609" s="129"/>
      <c r="J1609" s="130"/>
      <c r="K1609" s="131" t="str">
        <f t="shared" si="767"/>
        <v/>
      </c>
      <c r="L1609" s="132" t="str">
        <f t="shared" si="768"/>
        <v/>
      </c>
      <c r="M1609" s="133" t="str">
        <f t="shared" si="769"/>
        <v/>
      </c>
      <c r="N1609" s="134" t="str">
        <f>IFERROR(IF(B:B="","",IF(R1609="Beer",SUM(LOOKUP(2,1/(Rates!$B$3:$B$5&lt;=W1609)/(Rates!$C$3:$C$5&gt;=W1609),Rates!$D$3:$D$5)*(X1609/100)*W1609),IF(R1609="Refreshment Beverage",SUM(LOOKUP(2,1/(Rates!$B$7:$B$11&lt;=W1609)/(Rates!$C$7:$C$11&gt;=W1609),Rates!$D$7:$D$11)*(X1609/100)*W1609)))),"")</f>
        <v/>
      </c>
      <c r="O1609" s="134" t="str">
        <f t="shared" si="770"/>
        <v/>
      </c>
      <c r="P1609" s="116"/>
      <c r="Q1609" s="117" t="str">
        <f t="shared" si="771"/>
        <v/>
      </c>
      <c r="R1609" s="128" t="str">
        <f t="shared" si="772"/>
        <v/>
      </c>
      <c r="S1609" s="135" t="str">
        <f>IF(B1609="","",IF(R1609="Refreshment Beverage",VLOOKUP(VALUE(Q1609),Rates!G$15:L$19,2,0),VLOOKUP(VALUE(Q1609),Rates!G$4:L$12,2,0)))</f>
        <v/>
      </c>
      <c r="T1609" s="135" t="str">
        <f t="shared" si="773"/>
        <v/>
      </c>
      <c r="U1609" s="118" t="str">
        <f t="shared" si="774"/>
        <v/>
      </c>
      <c r="V1609" s="135" t="str">
        <f t="shared" si="775"/>
        <v/>
      </c>
      <c r="W1609" s="135" t="str">
        <f t="shared" si="776"/>
        <v/>
      </c>
      <c r="X1609" s="119" t="str">
        <f t="shared" si="777"/>
        <v/>
      </c>
      <c r="Y1609" s="120" t="str">
        <f>IF(B:B="","",IF(R1609="Refreshment Beverage",VLOOKUP(Q1609,Rates!G$15:L$19,6,0)*W1609,VLOOKUP(Q1609,Rates!G$4:L$12,6,0)*W1609))</f>
        <v/>
      </c>
      <c r="Z1609" s="120" t="str">
        <f t="shared" si="778"/>
        <v/>
      </c>
      <c r="AA1609" s="120" t="str">
        <f t="shared" si="779"/>
        <v/>
      </c>
      <c r="AB1609" s="136" t="str">
        <f>IF(B:B="","",IF(R1609="Refreshment Beverage","",IF(AND(R1609="Beer",Q1609=0),SUM(LOOKUP(2,1/(Rates!$B$15:$B$18&lt;=W1609)/(Rates!$C$15:$C$18&gt;=W1609),Rates!$D$15:$D$18)*W1609),VLOOKUP(VALUE(Q:Q),Rates!A:B,2,0)*W1609)))</f>
        <v/>
      </c>
      <c r="AC1609" s="136" t="str">
        <f>IF(B:B="","",IF(R1609="Refreshment Beverage","",IF(AND(R1609="Beer",Q1609=0),SUM(LOOKUP(2,1/(Rates!$B$15:$B$18&lt;=W1609)/(Rates!$C$15:$C$18&gt;=W1609),Rates!$E$15:$E$18)*W1609),VLOOKUP(VALUE(Q:Q),Rates!A:C,3,0)*W1609)))</f>
        <v/>
      </c>
      <c r="AD1609" s="137" t="str">
        <f>IFERROR(IF(B:B="","",IF(R1609="Beer","",IF(VALUE(Q1609)=0,VLOOKUP(VLOOKUP(B:B,#REF!,16,0),Rates!A:E,2,0),VLOOKUP(VALUE(Q1609),Rates!A$31:B$34,2,0)*W1609))),0)</f>
        <v/>
      </c>
      <c r="AE1609" s="121" t="str">
        <f t="shared" si="780"/>
        <v/>
      </c>
      <c r="AF1609" s="138" t="str">
        <f t="shared" si="781"/>
        <v/>
      </c>
      <c r="AG1609" s="122" t="str">
        <f t="shared" si="782"/>
        <v/>
      </c>
      <c r="AH1609" s="123" t="str">
        <f t="shared" si="783"/>
        <v/>
      </c>
      <c r="AI1609" s="139" t="str">
        <f>IF(AE:AE="","",IF(R1609="Refreshment Beverage",AK1609*(Rates!J$19/100),ROUND(SUM(AH1609*(Rates!$J$8/100)),4)))</f>
        <v/>
      </c>
      <c r="AJ1609" s="124" t="str">
        <f t="shared" si="784"/>
        <v/>
      </c>
      <c r="AK1609" s="125" t="str">
        <f t="shared" si="785"/>
        <v/>
      </c>
      <c r="AL1609" s="121" t="str">
        <f t="shared" si="786"/>
        <v/>
      </c>
      <c r="AM1609" s="138" t="str">
        <f>IF(AS1609="","",IF(R1609="Refreshment Beverage",ROUND(AS1609*Rates!K$19,4),ROUND(AO1609*(VLOOKUP(VALUE(Q1609),Rates!G$4:L$12,3,0)),4)))</f>
        <v/>
      </c>
      <c r="AN1609" s="126" t="str">
        <f>IF(AS1609="","",IF(R1609="Refreshment Beverage",AS1609*(Rates!J$19/100),MAX(AM1609,AB1609)))</f>
        <v/>
      </c>
      <c r="AO1609" s="127" t="str">
        <f t="shared" si="787"/>
        <v/>
      </c>
      <c r="AP1609" s="127" t="str">
        <f t="shared" si="788"/>
        <v/>
      </c>
      <c r="AQ1609" s="140" t="str">
        <f>IF(AS1609="","",IF(R1609="Refreshment Beverage",ROUND(SUM(VLOOKUP(Q:Q,Rates!G$15:L$19,3,0)*(AS1609-Y1609-Z1609-AA1609)),4),ROUND(SUM(Rates!$K$8*AS1609),4)))</f>
        <v/>
      </c>
      <c r="AR1609" s="139" t="str">
        <f t="shared" si="789"/>
        <v/>
      </c>
      <c r="AS1609" s="125" t="str">
        <f t="shared" si="790"/>
        <v/>
      </c>
      <c r="AT1609" s="121" t="str">
        <f t="shared" si="791"/>
        <v/>
      </c>
      <c r="AU1609" s="138" t="str">
        <f>IF(AX1609="","",IF(R1609="Refreshment Beverage",ROUND((BA1609-Y1609-Z1609-AA1609)*VLOOKUP(VALUE(Q1609),Rates!G$15:L$19,3,0),4),ROUND(AW1609*(VLOOKUP(VALUE(Q1609),Rates!G:L,3,0)),4)))</f>
        <v/>
      </c>
      <c r="AV1609" s="126" t="str">
        <f t="shared" si="792"/>
        <v/>
      </c>
      <c r="AW1609" s="127" t="str">
        <f t="shared" si="793"/>
        <v/>
      </c>
      <c r="AX1609" s="123" t="str">
        <f t="shared" si="794"/>
        <v/>
      </c>
      <c r="AY1609" s="140" t="str">
        <f>IF(AX1609="","",IF(R1609="Refreshment Beverage",ROUND(SUM(AX1609*Rates!K$19),4),ROUND(SUM(AX1609*(Rates!J$8/100)),4)))</f>
        <v/>
      </c>
      <c r="AZ1609" s="124" t="str">
        <f t="shared" si="795"/>
        <v/>
      </c>
      <c r="BA1609" s="125" t="str">
        <f t="shared" si="796"/>
        <v/>
      </c>
      <c r="BB1609" s="115"/>
      <c r="BC1609" s="143"/>
      <c r="BD1609" s="100"/>
      <c r="BE1609" s="100"/>
      <c r="BF1609" s="100"/>
      <c r="BG1609" s="100"/>
    </row>
    <row r="1610" spans="1:59" x14ac:dyDescent="0.2">
      <c r="A1610" s="144"/>
      <c r="B1610" s="141"/>
      <c r="C1610" s="141"/>
      <c r="D1610" s="142"/>
      <c r="E1610" s="142"/>
      <c r="F1610" s="142"/>
      <c r="G1610" s="142"/>
      <c r="H1610" s="142"/>
      <c r="I1610" s="129"/>
      <c r="J1610" s="130"/>
      <c r="K1610" s="131" t="str">
        <f t="shared" si="767"/>
        <v/>
      </c>
      <c r="L1610" s="132" t="str">
        <f t="shared" si="768"/>
        <v/>
      </c>
      <c r="M1610" s="133" t="str">
        <f t="shared" si="769"/>
        <v/>
      </c>
      <c r="N1610" s="134" t="str">
        <f>IFERROR(IF(B:B="","",IF(R1610="Beer",SUM(LOOKUP(2,1/(Rates!$B$3:$B$5&lt;=W1610)/(Rates!$C$3:$C$5&gt;=W1610),Rates!$D$3:$D$5)*(X1610/100)*W1610),IF(R1610="Refreshment Beverage",SUM(LOOKUP(2,1/(Rates!$B$7:$B$11&lt;=W1610)/(Rates!$C$7:$C$11&gt;=W1610),Rates!$D$7:$D$11)*(X1610/100)*W1610)))),"")</f>
        <v/>
      </c>
      <c r="O1610" s="134" t="str">
        <f t="shared" si="770"/>
        <v/>
      </c>
      <c r="P1610" s="116"/>
      <c r="Q1610" s="117" t="str">
        <f t="shared" si="771"/>
        <v/>
      </c>
      <c r="R1610" s="128" t="str">
        <f t="shared" si="772"/>
        <v/>
      </c>
      <c r="S1610" s="135" t="str">
        <f>IF(B1610="","",IF(R1610="Refreshment Beverage",VLOOKUP(VALUE(Q1610),Rates!G$15:L$19,2,0),VLOOKUP(VALUE(Q1610),Rates!G$4:L$12,2,0)))</f>
        <v/>
      </c>
      <c r="T1610" s="135" t="str">
        <f t="shared" si="773"/>
        <v/>
      </c>
      <c r="U1610" s="118" t="str">
        <f t="shared" si="774"/>
        <v/>
      </c>
      <c r="V1610" s="135" t="str">
        <f t="shared" si="775"/>
        <v/>
      </c>
      <c r="W1610" s="135" t="str">
        <f t="shared" si="776"/>
        <v/>
      </c>
      <c r="X1610" s="119" t="str">
        <f t="shared" si="777"/>
        <v/>
      </c>
      <c r="Y1610" s="120" t="str">
        <f>IF(B:B="","",IF(R1610="Refreshment Beverage",VLOOKUP(Q1610,Rates!G$15:L$19,6,0)*W1610,VLOOKUP(Q1610,Rates!G$4:L$12,6,0)*W1610))</f>
        <v/>
      </c>
      <c r="Z1610" s="120" t="str">
        <f t="shared" si="778"/>
        <v/>
      </c>
      <c r="AA1610" s="120" t="str">
        <f t="shared" si="779"/>
        <v/>
      </c>
      <c r="AB1610" s="136" t="str">
        <f>IF(B:B="","",IF(R1610="Refreshment Beverage","",IF(AND(R1610="Beer",Q1610=0),SUM(LOOKUP(2,1/(Rates!$B$15:$B$18&lt;=W1610)/(Rates!$C$15:$C$18&gt;=W1610),Rates!$D$15:$D$18)*W1610),VLOOKUP(VALUE(Q:Q),Rates!A:B,2,0)*W1610)))</f>
        <v/>
      </c>
      <c r="AC1610" s="136" t="str">
        <f>IF(B:B="","",IF(R1610="Refreshment Beverage","",IF(AND(R1610="Beer",Q1610=0),SUM(LOOKUP(2,1/(Rates!$B$15:$B$18&lt;=W1610)/(Rates!$C$15:$C$18&gt;=W1610),Rates!$E$15:$E$18)*W1610),VLOOKUP(VALUE(Q:Q),Rates!A:C,3,0)*W1610)))</f>
        <v/>
      </c>
      <c r="AD1610" s="137" t="str">
        <f>IFERROR(IF(B:B="","",IF(R1610="Beer","",IF(VALUE(Q1610)=0,VLOOKUP(VLOOKUP(B:B,#REF!,16,0),Rates!A:E,2,0),VLOOKUP(VALUE(Q1610),Rates!A$31:B$34,2,0)*W1610))),0)</f>
        <v/>
      </c>
      <c r="AE1610" s="121" t="str">
        <f t="shared" si="780"/>
        <v/>
      </c>
      <c r="AF1610" s="138" t="str">
        <f t="shared" si="781"/>
        <v/>
      </c>
      <c r="AG1610" s="122" t="str">
        <f t="shared" si="782"/>
        <v/>
      </c>
      <c r="AH1610" s="123" t="str">
        <f t="shared" si="783"/>
        <v/>
      </c>
      <c r="AI1610" s="139" t="str">
        <f>IF(AE:AE="","",IF(R1610="Refreshment Beverage",AK1610*(Rates!J$19/100),ROUND(SUM(AH1610*(Rates!$J$8/100)),4)))</f>
        <v/>
      </c>
      <c r="AJ1610" s="124" t="str">
        <f t="shared" si="784"/>
        <v/>
      </c>
      <c r="AK1610" s="125" t="str">
        <f t="shared" si="785"/>
        <v/>
      </c>
      <c r="AL1610" s="121" t="str">
        <f t="shared" si="786"/>
        <v/>
      </c>
      <c r="AM1610" s="138" t="str">
        <f>IF(AS1610="","",IF(R1610="Refreshment Beverage",ROUND(AS1610*Rates!K$19,4),ROUND(AO1610*(VLOOKUP(VALUE(Q1610),Rates!G$4:L$12,3,0)),4)))</f>
        <v/>
      </c>
      <c r="AN1610" s="126" t="str">
        <f>IF(AS1610="","",IF(R1610="Refreshment Beverage",AS1610*(Rates!J$19/100),MAX(AM1610,AB1610)))</f>
        <v/>
      </c>
      <c r="AO1610" s="127" t="str">
        <f t="shared" si="787"/>
        <v/>
      </c>
      <c r="AP1610" s="127" t="str">
        <f t="shared" si="788"/>
        <v/>
      </c>
      <c r="AQ1610" s="140" t="str">
        <f>IF(AS1610="","",IF(R1610="Refreshment Beverage",ROUND(SUM(VLOOKUP(Q:Q,Rates!G$15:L$19,3,0)*(AS1610-Y1610-Z1610-AA1610)),4),ROUND(SUM(Rates!$K$8*AS1610),4)))</f>
        <v/>
      </c>
      <c r="AR1610" s="139" t="str">
        <f t="shared" si="789"/>
        <v/>
      </c>
      <c r="AS1610" s="125" t="str">
        <f t="shared" si="790"/>
        <v/>
      </c>
      <c r="AT1610" s="121" t="str">
        <f t="shared" si="791"/>
        <v/>
      </c>
      <c r="AU1610" s="138" t="str">
        <f>IF(AX1610="","",IF(R1610="Refreshment Beverage",ROUND((BA1610-Y1610-Z1610-AA1610)*VLOOKUP(VALUE(Q1610),Rates!G$15:L$19,3,0),4),ROUND(AW1610*(VLOOKUP(VALUE(Q1610),Rates!G:L,3,0)),4)))</f>
        <v/>
      </c>
      <c r="AV1610" s="126" t="str">
        <f t="shared" si="792"/>
        <v/>
      </c>
      <c r="AW1610" s="127" t="str">
        <f t="shared" si="793"/>
        <v/>
      </c>
      <c r="AX1610" s="123" t="str">
        <f t="shared" si="794"/>
        <v/>
      </c>
      <c r="AY1610" s="140" t="str">
        <f>IF(AX1610="","",IF(R1610="Refreshment Beverage",ROUND(SUM(AX1610*Rates!K$19),4),ROUND(SUM(AX1610*(Rates!J$8/100)),4)))</f>
        <v/>
      </c>
      <c r="AZ1610" s="124" t="str">
        <f t="shared" si="795"/>
        <v/>
      </c>
      <c r="BA1610" s="125" t="str">
        <f t="shared" si="796"/>
        <v/>
      </c>
      <c r="BB1610" s="115"/>
      <c r="BC1610" s="143"/>
      <c r="BD1610" s="100"/>
      <c r="BE1610" s="100"/>
      <c r="BF1610" s="100"/>
      <c r="BG1610" s="100"/>
    </row>
    <row r="1611" spans="1:59" x14ac:dyDescent="0.2">
      <c r="A1611" s="144"/>
      <c r="B1611" s="141"/>
      <c r="C1611" s="141"/>
      <c r="D1611" s="142"/>
      <c r="E1611" s="142"/>
      <c r="F1611" s="142"/>
      <c r="G1611" s="142"/>
      <c r="H1611" s="142"/>
      <c r="I1611" s="129"/>
      <c r="J1611" s="130"/>
      <c r="K1611" s="131" t="str">
        <f t="shared" si="767"/>
        <v/>
      </c>
      <c r="L1611" s="132" t="str">
        <f t="shared" si="768"/>
        <v/>
      </c>
      <c r="M1611" s="133" t="str">
        <f t="shared" si="769"/>
        <v/>
      </c>
      <c r="N1611" s="134" t="str">
        <f>IFERROR(IF(B:B="","",IF(R1611="Beer",SUM(LOOKUP(2,1/(Rates!$B$3:$B$5&lt;=W1611)/(Rates!$C$3:$C$5&gt;=W1611),Rates!$D$3:$D$5)*(X1611/100)*W1611),IF(R1611="Refreshment Beverage",SUM(LOOKUP(2,1/(Rates!$B$7:$B$11&lt;=W1611)/(Rates!$C$7:$C$11&gt;=W1611),Rates!$D$7:$D$11)*(X1611/100)*W1611)))),"")</f>
        <v/>
      </c>
      <c r="O1611" s="134" t="str">
        <f t="shared" si="770"/>
        <v/>
      </c>
      <c r="P1611" s="116"/>
      <c r="Q1611" s="117" t="str">
        <f t="shared" si="771"/>
        <v/>
      </c>
      <c r="R1611" s="128" t="str">
        <f t="shared" si="772"/>
        <v/>
      </c>
      <c r="S1611" s="135" t="str">
        <f>IF(B1611="","",IF(R1611="Refreshment Beverage",VLOOKUP(VALUE(Q1611),Rates!G$15:L$19,2,0),VLOOKUP(VALUE(Q1611),Rates!G$4:L$12,2,0)))</f>
        <v/>
      </c>
      <c r="T1611" s="135" t="str">
        <f t="shared" si="773"/>
        <v/>
      </c>
      <c r="U1611" s="118" t="str">
        <f t="shared" si="774"/>
        <v/>
      </c>
      <c r="V1611" s="135" t="str">
        <f t="shared" si="775"/>
        <v/>
      </c>
      <c r="W1611" s="135" t="str">
        <f t="shared" si="776"/>
        <v/>
      </c>
      <c r="X1611" s="119" t="str">
        <f t="shared" si="777"/>
        <v/>
      </c>
      <c r="Y1611" s="120" t="str">
        <f>IF(B:B="","",IF(R1611="Refreshment Beverage",VLOOKUP(Q1611,Rates!G$15:L$19,6,0)*W1611,VLOOKUP(Q1611,Rates!G$4:L$12,6,0)*W1611))</f>
        <v/>
      </c>
      <c r="Z1611" s="120" t="str">
        <f t="shared" si="778"/>
        <v/>
      </c>
      <c r="AA1611" s="120" t="str">
        <f t="shared" si="779"/>
        <v/>
      </c>
      <c r="AB1611" s="136" t="str">
        <f>IF(B:B="","",IF(R1611="Refreshment Beverage","",IF(AND(R1611="Beer",Q1611=0),SUM(LOOKUP(2,1/(Rates!$B$15:$B$18&lt;=W1611)/(Rates!$C$15:$C$18&gt;=W1611),Rates!$D$15:$D$18)*W1611),VLOOKUP(VALUE(Q:Q),Rates!A:B,2,0)*W1611)))</f>
        <v/>
      </c>
      <c r="AC1611" s="136" t="str">
        <f>IF(B:B="","",IF(R1611="Refreshment Beverage","",IF(AND(R1611="Beer",Q1611=0),SUM(LOOKUP(2,1/(Rates!$B$15:$B$18&lt;=W1611)/(Rates!$C$15:$C$18&gt;=W1611),Rates!$E$15:$E$18)*W1611),VLOOKUP(VALUE(Q:Q),Rates!A:C,3,0)*W1611)))</f>
        <v/>
      </c>
      <c r="AD1611" s="137" t="str">
        <f>IFERROR(IF(B:B="","",IF(R1611="Beer","",IF(VALUE(Q1611)=0,VLOOKUP(VLOOKUP(B:B,#REF!,16,0),Rates!A:E,2,0),VLOOKUP(VALUE(Q1611),Rates!A$31:B$34,2,0)*W1611))),0)</f>
        <v/>
      </c>
      <c r="AE1611" s="121" t="str">
        <f t="shared" si="780"/>
        <v/>
      </c>
      <c r="AF1611" s="138" t="str">
        <f t="shared" si="781"/>
        <v/>
      </c>
      <c r="AG1611" s="122" t="str">
        <f t="shared" si="782"/>
        <v/>
      </c>
      <c r="AH1611" s="123" t="str">
        <f t="shared" si="783"/>
        <v/>
      </c>
      <c r="AI1611" s="139" t="str">
        <f>IF(AE:AE="","",IF(R1611="Refreshment Beverage",AK1611*(Rates!J$19/100),ROUND(SUM(AH1611*(Rates!$J$8/100)),4)))</f>
        <v/>
      </c>
      <c r="AJ1611" s="124" t="str">
        <f t="shared" si="784"/>
        <v/>
      </c>
      <c r="AK1611" s="125" t="str">
        <f t="shared" si="785"/>
        <v/>
      </c>
      <c r="AL1611" s="121" t="str">
        <f t="shared" si="786"/>
        <v/>
      </c>
      <c r="AM1611" s="138" t="str">
        <f>IF(AS1611="","",IF(R1611="Refreshment Beverage",ROUND(AS1611*Rates!K$19,4),ROUND(AO1611*(VLOOKUP(VALUE(Q1611),Rates!G$4:L$12,3,0)),4)))</f>
        <v/>
      </c>
      <c r="AN1611" s="126" t="str">
        <f>IF(AS1611="","",IF(R1611="Refreshment Beverage",AS1611*(Rates!J$19/100),MAX(AM1611,AB1611)))</f>
        <v/>
      </c>
      <c r="AO1611" s="127" t="str">
        <f t="shared" si="787"/>
        <v/>
      </c>
      <c r="AP1611" s="127" t="str">
        <f t="shared" si="788"/>
        <v/>
      </c>
      <c r="AQ1611" s="140" t="str">
        <f>IF(AS1611="","",IF(R1611="Refreshment Beverage",ROUND(SUM(VLOOKUP(Q:Q,Rates!G$15:L$19,3,0)*(AS1611-Y1611-Z1611-AA1611)),4),ROUND(SUM(Rates!$K$8*AS1611),4)))</f>
        <v/>
      </c>
      <c r="AR1611" s="139" t="str">
        <f t="shared" si="789"/>
        <v/>
      </c>
      <c r="AS1611" s="125" t="str">
        <f t="shared" si="790"/>
        <v/>
      </c>
      <c r="AT1611" s="121" t="str">
        <f t="shared" si="791"/>
        <v/>
      </c>
      <c r="AU1611" s="138" t="str">
        <f>IF(AX1611="","",IF(R1611="Refreshment Beverage",ROUND((BA1611-Y1611-Z1611-AA1611)*VLOOKUP(VALUE(Q1611),Rates!G$15:L$19,3,0),4),ROUND(AW1611*(VLOOKUP(VALUE(Q1611),Rates!G:L,3,0)),4)))</f>
        <v/>
      </c>
      <c r="AV1611" s="126" t="str">
        <f t="shared" si="792"/>
        <v/>
      </c>
      <c r="AW1611" s="127" t="str">
        <f t="shared" si="793"/>
        <v/>
      </c>
      <c r="AX1611" s="123" t="str">
        <f t="shared" si="794"/>
        <v/>
      </c>
      <c r="AY1611" s="140" t="str">
        <f>IF(AX1611="","",IF(R1611="Refreshment Beverage",ROUND(SUM(AX1611*Rates!K$19),4),ROUND(SUM(AX1611*(Rates!J$8/100)),4)))</f>
        <v/>
      </c>
      <c r="AZ1611" s="124" t="str">
        <f t="shared" si="795"/>
        <v/>
      </c>
      <c r="BA1611" s="125" t="str">
        <f t="shared" si="796"/>
        <v/>
      </c>
      <c r="BB1611" s="115"/>
      <c r="BC1611" s="143"/>
      <c r="BD1611" s="100"/>
      <c r="BE1611" s="100"/>
      <c r="BF1611" s="100"/>
      <c r="BG1611" s="100"/>
    </row>
    <row r="1612" spans="1:59" x14ac:dyDescent="0.2">
      <c r="A1612" s="144"/>
      <c r="B1612" s="141"/>
      <c r="C1612" s="141"/>
      <c r="D1612" s="142"/>
      <c r="E1612" s="142"/>
      <c r="F1612" s="142"/>
      <c r="G1612" s="142"/>
      <c r="H1612" s="142"/>
      <c r="I1612" s="129"/>
      <c r="J1612" s="130"/>
      <c r="K1612" s="131" t="str">
        <f t="shared" si="767"/>
        <v/>
      </c>
      <c r="L1612" s="132" t="str">
        <f t="shared" si="768"/>
        <v/>
      </c>
      <c r="M1612" s="133" t="str">
        <f t="shared" si="769"/>
        <v/>
      </c>
      <c r="N1612" s="134" t="str">
        <f>IFERROR(IF(B:B="","",IF(R1612="Beer",SUM(LOOKUP(2,1/(Rates!$B$3:$B$5&lt;=W1612)/(Rates!$C$3:$C$5&gt;=W1612),Rates!$D$3:$D$5)*(X1612/100)*W1612),IF(R1612="Refreshment Beverage",SUM(LOOKUP(2,1/(Rates!$B$7:$B$11&lt;=W1612)/(Rates!$C$7:$C$11&gt;=W1612),Rates!$D$7:$D$11)*(X1612/100)*W1612)))),"")</f>
        <v/>
      </c>
      <c r="O1612" s="134" t="str">
        <f t="shared" si="770"/>
        <v/>
      </c>
      <c r="P1612" s="116"/>
      <c r="Q1612" s="117" t="str">
        <f t="shared" si="771"/>
        <v/>
      </c>
      <c r="R1612" s="128" t="str">
        <f t="shared" si="772"/>
        <v/>
      </c>
      <c r="S1612" s="135" t="str">
        <f>IF(B1612="","",IF(R1612="Refreshment Beverage",VLOOKUP(VALUE(Q1612),Rates!G$15:L$19,2,0),VLOOKUP(VALUE(Q1612),Rates!G$4:L$12,2,0)))</f>
        <v/>
      </c>
      <c r="T1612" s="135" t="str">
        <f t="shared" si="773"/>
        <v/>
      </c>
      <c r="U1612" s="118" t="str">
        <f t="shared" si="774"/>
        <v/>
      </c>
      <c r="V1612" s="135" t="str">
        <f t="shared" si="775"/>
        <v/>
      </c>
      <c r="W1612" s="135" t="str">
        <f t="shared" si="776"/>
        <v/>
      </c>
      <c r="X1612" s="119" t="str">
        <f t="shared" si="777"/>
        <v/>
      </c>
      <c r="Y1612" s="120" t="str">
        <f>IF(B:B="","",IF(R1612="Refreshment Beverage",VLOOKUP(Q1612,Rates!G$15:L$19,6,0)*W1612,VLOOKUP(Q1612,Rates!G$4:L$12,6,0)*W1612))</f>
        <v/>
      </c>
      <c r="Z1612" s="120" t="str">
        <f t="shared" si="778"/>
        <v/>
      </c>
      <c r="AA1612" s="120" t="str">
        <f t="shared" si="779"/>
        <v/>
      </c>
      <c r="AB1612" s="136" t="str">
        <f>IF(B:B="","",IF(R1612="Refreshment Beverage","",IF(AND(R1612="Beer",Q1612=0),SUM(LOOKUP(2,1/(Rates!$B$15:$B$18&lt;=W1612)/(Rates!$C$15:$C$18&gt;=W1612),Rates!$D$15:$D$18)*W1612),VLOOKUP(VALUE(Q:Q),Rates!A:B,2,0)*W1612)))</f>
        <v/>
      </c>
      <c r="AC1612" s="136" t="str">
        <f>IF(B:B="","",IF(R1612="Refreshment Beverage","",IF(AND(R1612="Beer",Q1612=0),SUM(LOOKUP(2,1/(Rates!$B$15:$B$18&lt;=W1612)/(Rates!$C$15:$C$18&gt;=W1612),Rates!$E$15:$E$18)*W1612),VLOOKUP(VALUE(Q:Q),Rates!A:C,3,0)*W1612)))</f>
        <v/>
      </c>
      <c r="AD1612" s="137" t="str">
        <f>IFERROR(IF(B:B="","",IF(R1612="Beer","",IF(VALUE(Q1612)=0,VLOOKUP(VLOOKUP(B:B,#REF!,16,0),Rates!A:E,2,0),VLOOKUP(VALUE(Q1612),Rates!A$31:B$34,2,0)*W1612))),0)</f>
        <v/>
      </c>
      <c r="AE1612" s="121" t="str">
        <f t="shared" si="780"/>
        <v/>
      </c>
      <c r="AF1612" s="138" t="str">
        <f t="shared" si="781"/>
        <v/>
      </c>
      <c r="AG1612" s="122" t="str">
        <f t="shared" si="782"/>
        <v/>
      </c>
      <c r="AH1612" s="123" t="str">
        <f t="shared" si="783"/>
        <v/>
      </c>
      <c r="AI1612" s="139" t="str">
        <f>IF(AE:AE="","",IF(R1612="Refreshment Beverage",AK1612*(Rates!J$19/100),ROUND(SUM(AH1612*(Rates!$J$8/100)),4)))</f>
        <v/>
      </c>
      <c r="AJ1612" s="124" t="str">
        <f t="shared" si="784"/>
        <v/>
      </c>
      <c r="AK1612" s="125" t="str">
        <f t="shared" si="785"/>
        <v/>
      </c>
      <c r="AL1612" s="121" t="str">
        <f t="shared" si="786"/>
        <v/>
      </c>
      <c r="AM1612" s="138" t="str">
        <f>IF(AS1612="","",IF(R1612="Refreshment Beverage",ROUND(AS1612*Rates!K$19,4),ROUND(AO1612*(VLOOKUP(VALUE(Q1612),Rates!G$4:L$12,3,0)),4)))</f>
        <v/>
      </c>
      <c r="AN1612" s="126" t="str">
        <f>IF(AS1612="","",IF(R1612="Refreshment Beverage",AS1612*(Rates!J$19/100),MAX(AM1612,AB1612)))</f>
        <v/>
      </c>
      <c r="AO1612" s="127" t="str">
        <f t="shared" si="787"/>
        <v/>
      </c>
      <c r="AP1612" s="127" t="str">
        <f t="shared" si="788"/>
        <v/>
      </c>
      <c r="AQ1612" s="140" t="str">
        <f>IF(AS1612="","",IF(R1612="Refreshment Beverage",ROUND(SUM(VLOOKUP(Q:Q,Rates!G$15:L$19,3,0)*(AS1612-Y1612-Z1612-AA1612)),4),ROUND(SUM(Rates!$K$8*AS1612),4)))</f>
        <v/>
      </c>
      <c r="AR1612" s="139" t="str">
        <f t="shared" si="789"/>
        <v/>
      </c>
      <c r="AS1612" s="125" t="str">
        <f t="shared" si="790"/>
        <v/>
      </c>
      <c r="AT1612" s="121" t="str">
        <f t="shared" si="791"/>
        <v/>
      </c>
      <c r="AU1612" s="138" t="str">
        <f>IF(AX1612="","",IF(R1612="Refreshment Beverage",ROUND((BA1612-Y1612-Z1612-AA1612)*VLOOKUP(VALUE(Q1612),Rates!G$15:L$19,3,0),4),ROUND(AW1612*(VLOOKUP(VALUE(Q1612),Rates!G:L,3,0)),4)))</f>
        <v/>
      </c>
      <c r="AV1612" s="126" t="str">
        <f t="shared" si="792"/>
        <v/>
      </c>
      <c r="AW1612" s="127" t="str">
        <f t="shared" si="793"/>
        <v/>
      </c>
      <c r="AX1612" s="123" t="str">
        <f t="shared" si="794"/>
        <v/>
      </c>
      <c r="AY1612" s="140" t="str">
        <f>IF(AX1612="","",IF(R1612="Refreshment Beverage",ROUND(SUM(AX1612*Rates!K$19),4),ROUND(SUM(AX1612*(Rates!J$8/100)),4)))</f>
        <v/>
      </c>
      <c r="AZ1612" s="124" t="str">
        <f t="shared" si="795"/>
        <v/>
      </c>
      <c r="BA1612" s="125" t="str">
        <f t="shared" si="796"/>
        <v/>
      </c>
      <c r="BB1612" s="115"/>
      <c r="BC1612" s="143"/>
      <c r="BD1612" s="100"/>
      <c r="BE1612" s="100"/>
      <c r="BF1612" s="100"/>
      <c r="BG1612" s="100"/>
    </row>
    <row r="1613" spans="1:59" x14ac:dyDescent="0.2">
      <c r="A1613" s="144"/>
      <c r="B1613" s="141"/>
      <c r="C1613" s="141"/>
      <c r="D1613" s="142"/>
      <c r="E1613" s="142"/>
      <c r="F1613" s="142"/>
      <c r="G1613" s="142"/>
      <c r="H1613" s="142"/>
      <c r="I1613" s="129"/>
      <c r="J1613" s="130"/>
      <c r="K1613" s="131" t="str">
        <f t="shared" si="767"/>
        <v/>
      </c>
      <c r="L1613" s="132" t="str">
        <f t="shared" si="768"/>
        <v/>
      </c>
      <c r="M1613" s="133" t="str">
        <f t="shared" si="769"/>
        <v/>
      </c>
      <c r="N1613" s="134" t="str">
        <f>IFERROR(IF(B:B="","",IF(R1613="Beer",SUM(LOOKUP(2,1/(Rates!$B$3:$B$5&lt;=W1613)/(Rates!$C$3:$C$5&gt;=W1613),Rates!$D$3:$D$5)*(X1613/100)*W1613),IF(R1613="Refreshment Beverage",SUM(LOOKUP(2,1/(Rates!$B$7:$B$11&lt;=W1613)/(Rates!$C$7:$C$11&gt;=W1613),Rates!$D$7:$D$11)*(X1613/100)*W1613)))),"")</f>
        <v/>
      </c>
      <c r="O1613" s="134" t="str">
        <f t="shared" si="770"/>
        <v/>
      </c>
      <c r="P1613" s="116"/>
      <c r="Q1613" s="117" t="str">
        <f t="shared" si="771"/>
        <v/>
      </c>
      <c r="R1613" s="128" t="str">
        <f t="shared" si="772"/>
        <v/>
      </c>
      <c r="S1613" s="135" t="str">
        <f>IF(B1613="","",IF(R1613="Refreshment Beverage",VLOOKUP(VALUE(Q1613),Rates!G$15:L$19,2,0),VLOOKUP(VALUE(Q1613),Rates!G$4:L$12,2,0)))</f>
        <v/>
      </c>
      <c r="T1613" s="135" t="str">
        <f t="shared" si="773"/>
        <v/>
      </c>
      <c r="U1613" s="118" t="str">
        <f t="shared" si="774"/>
        <v/>
      </c>
      <c r="V1613" s="135" t="str">
        <f t="shared" si="775"/>
        <v/>
      </c>
      <c r="W1613" s="135" t="str">
        <f t="shared" si="776"/>
        <v/>
      </c>
      <c r="X1613" s="119" t="str">
        <f t="shared" si="777"/>
        <v/>
      </c>
      <c r="Y1613" s="120" t="str">
        <f>IF(B:B="","",IF(R1613="Refreshment Beverage",VLOOKUP(Q1613,Rates!G$15:L$19,6,0)*W1613,VLOOKUP(Q1613,Rates!G$4:L$12,6,0)*W1613))</f>
        <v/>
      </c>
      <c r="Z1613" s="120" t="str">
        <f t="shared" si="778"/>
        <v/>
      </c>
      <c r="AA1613" s="120" t="str">
        <f t="shared" si="779"/>
        <v/>
      </c>
      <c r="AB1613" s="136" t="str">
        <f>IF(B:B="","",IF(R1613="Refreshment Beverage","",IF(AND(R1613="Beer",Q1613=0),SUM(LOOKUP(2,1/(Rates!$B$15:$B$18&lt;=W1613)/(Rates!$C$15:$C$18&gt;=W1613),Rates!$D$15:$D$18)*W1613),VLOOKUP(VALUE(Q:Q),Rates!A:B,2,0)*W1613)))</f>
        <v/>
      </c>
      <c r="AC1613" s="136" t="str">
        <f>IF(B:B="","",IF(R1613="Refreshment Beverage","",IF(AND(R1613="Beer",Q1613=0),SUM(LOOKUP(2,1/(Rates!$B$15:$B$18&lt;=W1613)/(Rates!$C$15:$C$18&gt;=W1613),Rates!$E$15:$E$18)*W1613),VLOOKUP(VALUE(Q:Q),Rates!A:C,3,0)*W1613)))</f>
        <v/>
      </c>
      <c r="AD1613" s="137" t="str">
        <f>IFERROR(IF(B:B="","",IF(R1613="Beer","",IF(VALUE(Q1613)=0,VLOOKUP(VLOOKUP(B:B,#REF!,16,0),Rates!A:E,2,0),VLOOKUP(VALUE(Q1613),Rates!A$31:B$34,2,0)*W1613))),0)</f>
        <v/>
      </c>
      <c r="AE1613" s="121" t="str">
        <f t="shared" si="780"/>
        <v/>
      </c>
      <c r="AF1613" s="138" t="str">
        <f t="shared" si="781"/>
        <v/>
      </c>
      <c r="AG1613" s="122" t="str">
        <f t="shared" si="782"/>
        <v/>
      </c>
      <c r="AH1613" s="123" t="str">
        <f t="shared" si="783"/>
        <v/>
      </c>
      <c r="AI1613" s="139" t="str">
        <f>IF(AE:AE="","",IF(R1613="Refreshment Beverage",AK1613*(Rates!J$19/100),ROUND(SUM(AH1613*(Rates!$J$8/100)),4)))</f>
        <v/>
      </c>
      <c r="AJ1613" s="124" t="str">
        <f t="shared" si="784"/>
        <v/>
      </c>
      <c r="AK1613" s="125" t="str">
        <f t="shared" si="785"/>
        <v/>
      </c>
      <c r="AL1613" s="121" t="str">
        <f t="shared" si="786"/>
        <v/>
      </c>
      <c r="AM1613" s="138" t="str">
        <f>IF(AS1613="","",IF(R1613="Refreshment Beverage",ROUND(AS1613*Rates!K$19,4),ROUND(AO1613*(VLOOKUP(VALUE(Q1613),Rates!G$4:L$12,3,0)),4)))</f>
        <v/>
      </c>
      <c r="AN1613" s="126" t="str">
        <f>IF(AS1613="","",IF(R1613="Refreshment Beverage",AS1613*(Rates!J$19/100),MAX(AM1613,AB1613)))</f>
        <v/>
      </c>
      <c r="AO1613" s="127" t="str">
        <f t="shared" si="787"/>
        <v/>
      </c>
      <c r="AP1613" s="127" t="str">
        <f t="shared" si="788"/>
        <v/>
      </c>
      <c r="AQ1613" s="140" t="str">
        <f>IF(AS1613="","",IF(R1613="Refreshment Beverage",ROUND(SUM(VLOOKUP(Q:Q,Rates!G$15:L$19,3,0)*(AS1613-Y1613-Z1613-AA1613)),4),ROUND(SUM(Rates!$K$8*AS1613),4)))</f>
        <v/>
      </c>
      <c r="AR1613" s="139" t="str">
        <f t="shared" si="789"/>
        <v/>
      </c>
      <c r="AS1613" s="125" t="str">
        <f t="shared" si="790"/>
        <v/>
      </c>
      <c r="AT1613" s="121" t="str">
        <f t="shared" si="791"/>
        <v/>
      </c>
      <c r="AU1613" s="138" t="str">
        <f>IF(AX1613="","",IF(R1613="Refreshment Beverage",ROUND((BA1613-Y1613-Z1613-AA1613)*VLOOKUP(VALUE(Q1613),Rates!G$15:L$19,3,0),4),ROUND(AW1613*(VLOOKUP(VALUE(Q1613),Rates!G:L,3,0)),4)))</f>
        <v/>
      </c>
      <c r="AV1613" s="126" t="str">
        <f t="shared" si="792"/>
        <v/>
      </c>
      <c r="AW1613" s="127" t="str">
        <f t="shared" si="793"/>
        <v/>
      </c>
      <c r="AX1613" s="123" t="str">
        <f t="shared" si="794"/>
        <v/>
      </c>
      <c r="AY1613" s="140" t="str">
        <f>IF(AX1613="","",IF(R1613="Refreshment Beverage",ROUND(SUM(AX1613*Rates!K$19),4),ROUND(SUM(AX1613*(Rates!J$8/100)),4)))</f>
        <v/>
      </c>
      <c r="AZ1613" s="124" t="str">
        <f t="shared" si="795"/>
        <v/>
      </c>
      <c r="BA1613" s="125" t="str">
        <f t="shared" si="796"/>
        <v/>
      </c>
      <c r="BB1613" s="115"/>
      <c r="BC1613" s="143"/>
      <c r="BD1613" s="100"/>
      <c r="BE1613" s="100"/>
      <c r="BF1613" s="100"/>
      <c r="BG1613" s="100"/>
    </row>
    <row r="1614" spans="1:59" x14ac:dyDescent="0.2">
      <c r="A1614" s="144"/>
      <c r="B1614" s="141"/>
      <c r="C1614" s="141"/>
      <c r="D1614" s="142"/>
      <c r="E1614" s="142"/>
      <c r="F1614" s="142"/>
      <c r="G1614" s="142"/>
      <c r="H1614" s="142"/>
      <c r="I1614" s="129"/>
      <c r="J1614" s="130"/>
      <c r="K1614" s="131" t="str">
        <f t="shared" si="767"/>
        <v/>
      </c>
      <c r="L1614" s="132" t="str">
        <f t="shared" si="768"/>
        <v/>
      </c>
      <c r="M1614" s="133" t="str">
        <f t="shared" si="769"/>
        <v/>
      </c>
      <c r="N1614" s="134" t="str">
        <f>IFERROR(IF(B:B="","",IF(R1614="Beer",SUM(LOOKUP(2,1/(Rates!$B$3:$B$5&lt;=W1614)/(Rates!$C$3:$C$5&gt;=W1614),Rates!$D$3:$D$5)*(X1614/100)*W1614),IF(R1614="Refreshment Beverage",SUM(LOOKUP(2,1/(Rates!$B$7:$B$11&lt;=W1614)/(Rates!$C$7:$C$11&gt;=W1614),Rates!$D$7:$D$11)*(X1614/100)*W1614)))),"")</f>
        <v/>
      </c>
      <c r="O1614" s="134" t="str">
        <f t="shared" si="770"/>
        <v/>
      </c>
      <c r="P1614" s="116"/>
      <c r="Q1614" s="117" t="str">
        <f t="shared" si="771"/>
        <v/>
      </c>
      <c r="R1614" s="128" t="str">
        <f t="shared" si="772"/>
        <v/>
      </c>
      <c r="S1614" s="135" t="str">
        <f>IF(B1614="","",IF(R1614="Refreshment Beverage",VLOOKUP(VALUE(Q1614),Rates!G$15:L$19,2,0),VLOOKUP(VALUE(Q1614),Rates!G$4:L$12,2,0)))</f>
        <v/>
      </c>
      <c r="T1614" s="135" t="str">
        <f t="shared" si="773"/>
        <v/>
      </c>
      <c r="U1614" s="118" t="str">
        <f t="shared" si="774"/>
        <v/>
      </c>
      <c r="V1614" s="135" t="str">
        <f t="shared" si="775"/>
        <v/>
      </c>
      <c r="W1614" s="135" t="str">
        <f t="shared" si="776"/>
        <v/>
      </c>
      <c r="X1614" s="119" t="str">
        <f t="shared" si="777"/>
        <v/>
      </c>
      <c r="Y1614" s="120" t="str">
        <f>IF(B:B="","",IF(R1614="Refreshment Beverage",VLOOKUP(Q1614,Rates!G$15:L$19,6,0)*W1614,VLOOKUP(Q1614,Rates!G$4:L$12,6,0)*W1614))</f>
        <v/>
      </c>
      <c r="Z1614" s="120" t="str">
        <f t="shared" si="778"/>
        <v/>
      </c>
      <c r="AA1614" s="120" t="str">
        <f t="shared" si="779"/>
        <v/>
      </c>
      <c r="AB1614" s="136" t="str">
        <f>IF(B:B="","",IF(R1614="Refreshment Beverage","",IF(AND(R1614="Beer",Q1614=0),SUM(LOOKUP(2,1/(Rates!$B$15:$B$18&lt;=W1614)/(Rates!$C$15:$C$18&gt;=W1614),Rates!$D$15:$D$18)*W1614),VLOOKUP(VALUE(Q:Q),Rates!A:B,2,0)*W1614)))</f>
        <v/>
      </c>
      <c r="AC1614" s="136" t="str">
        <f>IF(B:B="","",IF(R1614="Refreshment Beverage","",IF(AND(R1614="Beer",Q1614=0),SUM(LOOKUP(2,1/(Rates!$B$15:$B$18&lt;=W1614)/(Rates!$C$15:$C$18&gt;=W1614),Rates!$E$15:$E$18)*W1614),VLOOKUP(VALUE(Q:Q),Rates!A:C,3,0)*W1614)))</f>
        <v/>
      </c>
      <c r="AD1614" s="137" t="str">
        <f>IFERROR(IF(B:B="","",IF(R1614="Beer","",IF(VALUE(Q1614)=0,VLOOKUP(VLOOKUP(B:B,#REF!,16,0),Rates!A:E,2,0),VLOOKUP(VALUE(Q1614),Rates!A$31:B$34,2,0)*W1614))),0)</f>
        <v/>
      </c>
      <c r="AE1614" s="121" t="str">
        <f t="shared" si="780"/>
        <v/>
      </c>
      <c r="AF1614" s="138" t="str">
        <f t="shared" si="781"/>
        <v/>
      </c>
      <c r="AG1614" s="122" t="str">
        <f t="shared" si="782"/>
        <v/>
      </c>
      <c r="AH1614" s="123" t="str">
        <f t="shared" si="783"/>
        <v/>
      </c>
      <c r="AI1614" s="139" t="str">
        <f>IF(AE:AE="","",IF(R1614="Refreshment Beverage",AK1614*(Rates!J$19/100),ROUND(SUM(AH1614*(Rates!$J$8/100)),4)))</f>
        <v/>
      </c>
      <c r="AJ1614" s="124" t="str">
        <f t="shared" si="784"/>
        <v/>
      </c>
      <c r="AK1614" s="125" t="str">
        <f t="shared" si="785"/>
        <v/>
      </c>
      <c r="AL1614" s="121" t="str">
        <f t="shared" si="786"/>
        <v/>
      </c>
      <c r="AM1614" s="138" t="str">
        <f>IF(AS1614="","",IF(R1614="Refreshment Beverage",ROUND(AS1614*Rates!K$19,4),ROUND(AO1614*(VLOOKUP(VALUE(Q1614),Rates!G$4:L$12,3,0)),4)))</f>
        <v/>
      </c>
      <c r="AN1614" s="126" t="str">
        <f>IF(AS1614="","",IF(R1614="Refreshment Beverage",AS1614*(Rates!J$19/100),MAX(AM1614,AB1614)))</f>
        <v/>
      </c>
      <c r="AO1614" s="127" t="str">
        <f t="shared" si="787"/>
        <v/>
      </c>
      <c r="AP1614" s="127" t="str">
        <f t="shared" si="788"/>
        <v/>
      </c>
      <c r="AQ1614" s="140" t="str">
        <f>IF(AS1614="","",IF(R1614="Refreshment Beverage",ROUND(SUM(VLOOKUP(Q:Q,Rates!G$15:L$19,3,0)*(AS1614-Y1614-Z1614-AA1614)),4),ROUND(SUM(Rates!$K$8*AS1614),4)))</f>
        <v/>
      </c>
      <c r="AR1614" s="139" t="str">
        <f t="shared" si="789"/>
        <v/>
      </c>
      <c r="AS1614" s="125" t="str">
        <f t="shared" si="790"/>
        <v/>
      </c>
      <c r="AT1614" s="121" t="str">
        <f t="shared" si="791"/>
        <v/>
      </c>
      <c r="AU1614" s="138" t="str">
        <f>IF(AX1614="","",IF(R1614="Refreshment Beverage",ROUND((BA1614-Y1614-Z1614-AA1614)*VLOOKUP(VALUE(Q1614),Rates!G$15:L$19,3,0),4),ROUND(AW1614*(VLOOKUP(VALUE(Q1614),Rates!G:L,3,0)),4)))</f>
        <v/>
      </c>
      <c r="AV1614" s="126" t="str">
        <f t="shared" si="792"/>
        <v/>
      </c>
      <c r="AW1614" s="127" t="str">
        <f t="shared" si="793"/>
        <v/>
      </c>
      <c r="AX1614" s="123" t="str">
        <f t="shared" si="794"/>
        <v/>
      </c>
      <c r="AY1614" s="140" t="str">
        <f>IF(AX1614="","",IF(R1614="Refreshment Beverage",ROUND(SUM(AX1614*Rates!K$19),4),ROUND(SUM(AX1614*(Rates!J$8/100)),4)))</f>
        <v/>
      </c>
      <c r="AZ1614" s="124" t="str">
        <f t="shared" si="795"/>
        <v/>
      </c>
      <c r="BA1614" s="125" t="str">
        <f t="shared" si="796"/>
        <v/>
      </c>
      <c r="BB1614" s="115"/>
      <c r="BC1614" s="143"/>
      <c r="BD1614" s="100"/>
      <c r="BE1614" s="100"/>
      <c r="BF1614" s="100"/>
      <c r="BG1614" s="100"/>
    </row>
    <row r="1615" spans="1:59" x14ac:dyDescent="0.2">
      <c r="A1615" s="144"/>
      <c r="B1615" s="141"/>
      <c r="C1615" s="141"/>
      <c r="D1615" s="142"/>
      <c r="E1615" s="142"/>
      <c r="F1615" s="142"/>
      <c r="G1615" s="142"/>
      <c r="H1615" s="142"/>
      <c r="I1615" s="129"/>
      <c r="J1615" s="130"/>
      <c r="K1615" s="131" t="str">
        <f t="shared" si="767"/>
        <v/>
      </c>
      <c r="L1615" s="132" t="str">
        <f t="shared" si="768"/>
        <v/>
      </c>
      <c r="M1615" s="133" t="str">
        <f t="shared" si="769"/>
        <v/>
      </c>
      <c r="N1615" s="134" t="str">
        <f>IFERROR(IF(B:B="","",IF(R1615="Beer",SUM(LOOKUP(2,1/(Rates!$B$3:$B$5&lt;=W1615)/(Rates!$C$3:$C$5&gt;=W1615),Rates!$D$3:$D$5)*(X1615/100)*W1615),IF(R1615="Refreshment Beverage",SUM(LOOKUP(2,1/(Rates!$B$7:$B$11&lt;=W1615)/(Rates!$C$7:$C$11&gt;=W1615),Rates!$D$7:$D$11)*(X1615/100)*W1615)))),"")</f>
        <v/>
      </c>
      <c r="O1615" s="134" t="str">
        <f t="shared" si="770"/>
        <v/>
      </c>
      <c r="P1615" s="116"/>
      <c r="Q1615" s="117" t="str">
        <f t="shared" si="771"/>
        <v/>
      </c>
      <c r="R1615" s="128" t="str">
        <f t="shared" si="772"/>
        <v/>
      </c>
      <c r="S1615" s="135" t="str">
        <f>IF(B1615="","",IF(R1615="Refreshment Beverage",VLOOKUP(VALUE(Q1615),Rates!G$15:L$19,2,0),VLOOKUP(VALUE(Q1615),Rates!G$4:L$12,2,0)))</f>
        <v/>
      </c>
      <c r="T1615" s="135" t="str">
        <f t="shared" si="773"/>
        <v/>
      </c>
      <c r="U1615" s="118" t="str">
        <f t="shared" si="774"/>
        <v/>
      </c>
      <c r="V1615" s="135" t="str">
        <f t="shared" si="775"/>
        <v/>
      </c>
      <c r="W1615" s="135" t="str">
        <f t="shared" si="776"/>
        <v/>
      </c>
      <c r="X1615" s="119" t="str">
        <f t="shared" si="777"/>
        <v/>
      </c>
      <c r="Y1615" s="120" t="str">
        <f>IF(B:B="","",IF(R1615="Refreshment Beverage",VLOOKUP(Q1615,Rates!G$15:L$19,6,0)*W1615,VLOOKUP(Q1615,Rates!G$4:L$12,6,0)*W1615))</f>
        <v/>
      </c>
      <c r="Z1615" s="120" t="str">
        <f t="shared" si="778"/>
        <v/>
      </c>
      <c r="AA1615" s="120" t="str">
        <f t="shared" si="779"/>
        <v/>
      </c>
      <c r="AB1615" s="136" t="str">
        <f>IF(B:B="","",IF(R1615="Refreshment Beverage","",IF(AND(R1615="Beer",Q1615=0),SUM(LOOKUP(2,1/(Rates!$B$15:$B$18&lt;=W1615)/(Rates!$C$15:$C$18&gt;=W1615),Rates!$D$15:$D$18)*W1615),VLOOKUP(VALUE(Q:Q),Rates!A:B,2,0)*W1615)))</f>
        <v/>
      </c>
      <c r="AC1615" s="136" t="str">
        <f>IF(B:B="","",IF(R1615="Refreshment Beverage","",IF(AND(R1615="Beer",Q1615=0),SUM(LOOKUP(2,1/(Rates!$B$15:$B$18&lt;=W1615)/(Rates!$C$15:$C$18&gt;=W1615),Rates!$E$15:$E$18)*W1615),VLOOKUP(VALUE(Q:Q),Rates!A:C,3,0)*W1615)))</f>
        <v/>
      </c>
      <c r="AD1615" s="137" t="str">
        <f>IFERROR(IF(B:B="","",IF(R1615="Beer","",IF(VALUE(Q1615)=0,VLOOKUP(VLOOKUP(B:B,#REF!,16,0),Rates!A:E,2,0),VLOOKUP(VALUE(Q1615),Rates!A$31:B$34,2,0)*W1615))),0)</f>
        <v/>
      </c>
      <c r="AE1615" s="121" t="str">
        <f t="shared" si="780"/>
        <v/>
      </c>
      <c r="AF1615" s="138" t="str">
        <f t="shared" si="781"/>
        <v/>
      </c>
      <c r="AG1615" s="122" t="str">
        <f t="shared" si="782"/>
        <v/>
      </c>
      <c r="AH1615" s="123" t="str">
        <f t="shared" si="783"/>
        <v/>
      </c>
      <c r="AI1615" s="139" t="str">
        <f>IF(AE:AE="","",IF(R1615="Refreshment Beverage",AK1615*(Rates!J$19/100),ROUND(SUM(AH1615*(Rates!$J$8/100)),4)))</f>
        <v/>
      </c>
      <c r="AJ1615" s="124" t="str">
        <f t="shared" si="784"/>
        <v/>
      </c>
      <c r="AK1615" s="125" t="str">
        <f t="shared" si="785"/>
        <v/>
      </c>
      <c r="AL1615" s="121" t="str">
        <f t="shared" si="786"/>
        <v/>
      </c>
      <c r="AM1615" s="138" t="str">
        <f>IF(AS1615="","",IF(R1615="Refreshment Beverage",ROUND(AS1615*Rates!K$19,4),ROUND(AO1615*(VLOOKUP(VALUE(Q1615),Rates!G$4:L$12,3,0)),4)))</f>
        <v/>
      </c>
      <c r="AN1615" s="126" t="str">
        <f>IF(AS1615="","",IF(R1615="Refreshment Beverage",AS1615*(Rates!J$19/100),MAX(AM1615,AB1615)))</f>
        <v/>
      </c>
      <c r="AO1615" s="127" t="str">
        <f t="shared" si="787"/>
        <v/>
      </c>
      <c r="AP1615" s="127" t="str">
        <f t="shared" si="788"/>
        <v/>
      </c>
      <c r="AQ1615" s="140" t="str">
        <f>IF(AS1615="","",IF(R1615="Refreshment Beverage",ROUND(SUM(VLOOKUP(Q:Q,Rates!G$15:L$19,3,0)*(AS1615-Y1615-Z1615-AA1615)),4),ROUND(SUM(Rates!$K$8*AS1615),4)))</f>
        <v/>
      </c>
      <c r="AR1615" s="139" t="str">
        <f t="shared" si="789"/>
        <v/>
      </c>
      <c r="AS1615" s="125" t="str">
        <f t="shared" si="790"/>
        <v/>
      </c>
      <c r="AT1615" s="121" t="str">
        <f t="shared" si="791"/>
        <v/>
      </c>
      <c r="AU1615" s="138" t="str">
        <f>IF(AX1615="","",IF(R1615="Refreshment Beverage",ROUND((BA1615-Y1615-Z1615-AA1615)*VLOOKUP(VALUE(Q1615),Rates!G$15:L$19,3,0),4),ROUND(AW1615*(VLOOKUP(VALUE(Q1615),Rates!G:L,3,0)),4)))</f>
        <v/>
      </c>
      <c r="AV1615" s="126" t="str">
        <f t="shared" si="792"/>
        <v/>
      </c>
      <c r="AW1615" s="127" t="str">
        <f t="shared" si="793"/>
        <v/>
      </c>
      <c r="AX1615" s="123" t="str">
        <f t="shared" si="794"/>
        <v/>
      </c>
      <c r="AY1615" s="140" t="str">
        <f>IF(AX1615="","",IF(R1615="Refreshment Beverage",ROUND(SUM(AX1615*Rates!K$19),4),ROUND(SUM(AX1615*(Rates!J$8/100)),4)))</f>
        <v/>
      </c>
      <c r="AZ1615" s="124" t="str">
        <f t="shared" si="795"/>
        <v/>
      </c>
      <c r="BA1615" s="125" t="str">
        <f t="shared" si="796"/>
        <v/>
      </c>
      <c r="BB1615" s="115"/>
      <c r="BC1615" s="143"/>
      <c r="BD1615" s="100"/>
      <c r="BE1615" s="100"/>
      <c r="BF1615" s="100"/>
      <c r="BG1615" s="100"/>
    </row>
    <row r="1616" spans="1:59" x14ac:dyDescent="0.2">
      <c r="A1616" s="144"/>
      <c r="B1616" s="141"/>
      <c r="C1616" s="141"/>
      <c r="D1616" s="142"/>
      <c r="E1616" s="142"/>
      <c r="F1616" s="142"/>
      <c r="G1616" s="142"/>
      <c r="H1616" s="142"/>
      <c r="I1616" s="129"/>
      <c r="J1616" s="130"/>
      <c r="K1616" s="131" t="str">
        <f t="shared" si="767"/>
        <v/>
      </c>
      <c r="L1616" s="132" t="str">
        <f t="shared" si="768"/>
        <v/>
      </c>
      <c r="M1616" s="133" t="str">
        <f t="shared" si="769"/>
        <v/>
      </c>
      <c r="N1616" s="134" t="str">
        <f>IFERROR(IF(B:B="","",IF(R1616="Beer",SUM(LOOKUP(2,1/(Rates!$B$3:$B$5&lt;=W1616)/(Rates!$C$3:$C$5&gt;=W1616),Rates!$D$3:$D$5)*(X1616/100)*W1616),IF(R1616="Refreshment Beverage",SUM(LOOKUP(2,1/(Rates!$B$7:$B$11&lt;=W1616)/(Rates!$C$7:$C$11&gt;=W1616),Rates!$D$7:$D$11)*(X1616/100)*W1616)))),"")</f>
        <v/>
      </c>
      <c r="O1616" s="134" t="str">
        <f t="shared" si="770"/>
        <v/>
      </c>
      <c r="P1616" s="116"/>
      <c r="Q1616" s="117" t="str">
        <f t="shared" si="771"/>
        <v/>
      </c>
      <c r="R1616" s="128" t="str">
        <f t="shared" si="772"/>
        <v/>
      </c>
      <c r="S1616" s="135" t="str">
        <f>IF(B1616="","",IF(R1616="Refreshment Beverage",VLOOKUP(VALUE(Q1616),Rates!G$15:L$19,2,0),VLOOKUP(VALUE(Q1616),Rates!G$4:L$12,2,0)))</f>
        <v/>
      </c>
      <c r="T1616" s="135" t="str">
        <f t="shared" si="773"/>
        <v/>
      </c>
      <c r="U1616" s="118" t="str">
        <f t="shared" si="774"/>
        <v/>
      </c>
      <c r="V1616" s="135" t="str">
        <f t="shared" si="775"/>
        <v/>
      </c>
      <c r="W1616" s="135" t="str">
        <f t="shared" si="776"/>
        <v/>
      </c>
      <c r="X1616" s="119" t="str">
        <f t="shared" si="777"/>
        <v/>
      </c>
      <c r="Y1616" s="120" t="str">
        <f>IF(B:B="","",IF(R1616="Refreshment Beverage",VLOOKUP(Q1616,Rates!G$15:L$19,6,0)*W1616,VLOOKUP(Q1616,Rates!G$4:L$12,6,0)*W1616))</f>
        <v/>
      </c>
      <c r="Z1616" s="120" t="str">
        <f t="shared" si="778"/>
        <v/>
      </c>
      <c r="AA1616" s="120" t="str">
        <f t="shared" si="779"/>
        <v/>
      </c>
      <c r="AB1616" s="136" t="str">
        <f>IF(B:B="","",IF(R1616="Refreshment Beverage","",IF(AND(R1616="Beer",Q1616=0),SUM(LOOKUP(2,1/(Rates!$B$15:$B$18&lt;=W1616)/(Rates!$C$15:$C$18&gt;=W1616),Rates!$D$15:$D$18)*W1616),VLOOKUP(VALUE(Q:Q),Rates!A:B,2,0)*W1616)))</f>
        <v/>
      </c>
      <c r="AC1616" s="136" t="str">
        <f>IF(B:B="","",IF(R1616="Refreshment Beverage","",IF(AND(R1616="Beer",Q1616=0),SUM(LOOKUP(2,1/(Rates!$B$15:$B$18&lt;=W1616)/(Rates!$C$15:$C$18&gt;=W1616),Rates!$E$15:$E$18)*W1616),VLOOKUP(VALUE(Q:Q),Rates!A:C,3,0)*W1616)))</f>
        <v/>
      </c>
      <c r="AD1616" s="137" t="str">
        <f>IFERROR(IF(B:B="","",IF(R1616="Beer","",IF(VALUE(Q1616)=0,VLOOKUP(VLOOKUP(B:B,#REF!,16,0),Rates!A:E,2,0),VLOOKUP(VALUE(Q1616),Rates!A$31:B$34,2,0)*W1616))),0)</f>
        <v/>
      </c>
      <c r="AE1616" s="121" t="str">
        <f t="shared" si="780"/>
        <v/>
      </c>
      <c r="AF1616" s="138" t="str">
        <f t="shared" si="781"/>
        <v/>
      </c>
      <c r="AG1616" s="122" t="str">
        <f t="shared" si="782"/>
        <v/>
      </c>
      <c r="AH1616" s="123" t="str">
        <f t="shared" si="783"/>
        <v/>
      </c>
      <c r="AI1616" s="139" t="str">
        <f>IF(AE:AE="","",IF(R1616="Refreshment Beverage",AK1616*(Rates!J$19/100),ROUND(SUM(AH1616*(Rates!$J$8/100)),4)))</f>
        <v/>
      </c>
      <c r="AJ1616" s="124" t="str">
        <f t="shared" si="784"/>
        <v/>
      </c>
      <c r="AK1616" s="125" t="str">
        <f t="shared" si="785"/>
        <v/>
      </c>
      <c r="AL1616" s="121" t="str">
        <f t="shared" si="786"/>
        <v/>
      </c>
      <c r="AM1616" s="138" t="str">
        <f>IF(AS1616="","",IF(R1616="Refreshment Beverage",ROUND(AS1616*Rates!K$19,4),ROUND(AO1616*(VLOOKUP(VALUE(Q1616),Rates!G$4:L$12,3,0)),4)))</f>
        <v/>
      </c>
      <c r="AN1616" s="126" t="str">
        <f>IF(AS1616="","",IF(R1616="Refreshment Beverage",AS1616*(Rates!J$19/100),MAX(AM1616,AB1616)))</f>
        <v/>
      </c>
      <c r="AO1616" s="127" t="str">
        <f t="shared" si="787"/>
        <v/>
      </c>
      <c r="AP1616" s="127" t="str">
        <f t="shared" si="788"/>
        <v/>
      </c>
      <c r="AQ1616" s="140" t="str">
        <f>IF(AS1616="","",IF(R1616="Refreshment Beverage",ROUND(SUM(VLOOKUP(Q:Q,Rates!G$15:L$19,3,0)*(AS1616-Y1616-Z1616-AA1616)),4),ROUND(SUM(Rates!$K$8*AS1616),4)))</f>
        <v/>
      </c>
      <c r="AR1616" s="139" t="str">
        <f t="shared" si="789"/>
        <v/>
      </c>
      <c r="AS1616" s="125" t="str">
        <f t="shared" si="790"/>
        <v/>
      </c>
      <c r="AT1616" s="121" t="str">
        <f t="shared" si="791"/>
        <v/>
      </c>
      <c r="AU1616" s="138" t="str">
        <f>IF(AX1616="","",IF(R1616="Refreshment Beverage",ROUND((BA1616-Y1616-Z1616-AA1616)*VLOOKUP(VALUE(Q1616),Rates!G$15:L$19,3,0),4),ROUND(AW1616*(VLOOKUP(VALUE(Q1616),Rates!G:L,3,0)),4)))</f>
        <v/>
      </c>
      <c r="AV1616" s="126" t="str">
        <f t="shared" si="792"/>
        <v/>
      </c>
      <c r="AW1616" s="127" t="str">
        <f t="shared" si="793"/>
        <v/>
      </c>
      <c r="AX1616" s="123" t="str">
        <f t="shared" si="794"/>
        <v/>
      </c>
      <c r="AY1616" s="140" t="str">
        <f>IF(AX1616="","",IF(R1616="Refreshment Beverage",ROUND(SUM(AX1616*Rates!K$19),4),ROUND(SUM(AX1616*(Rates!J$8/100)),4)))</f>
        <v/>
      </c>
      <c r="AZ1616" s="124" t="str">
        <f t="shared" si="795"/>
        <v/>
      </c>
      <c r="BA1616" s="125" t="str">
        <f t="shared" si="796"/>
        <v/>
      </c>
      <c r="BB1616" s="115"/>
      <c r="BC1616" s="143"/>
      <c r="BD1616" s="100"/>
      <c r="BE1616" s="100"/>
      <c r="BF1616" s="100"/>
      <c r="BG1616" s="100"/>
    </row>
    <row r="1617" spans="1:59" x14ac:dyDescent="0.2">
      <c r="A1617" s="144"/>
      <c r="B1617" s="141"/>
      <c r="C1617" s="141"/>
      <c r="D1617" s="142"/>
      <c r="E1617" s="142"/>
      <c r="F1617" s="142"/>
      <c r="G1617" s="142"/>
      <c r="H1617" s="142"/>
      <c r="I1617" s="129"/>
      <c r="J1617" s="130"/>
      <c r="K1617" s="131" t="str">
        <f t="shared" si="767"/>
        <v/>
      </c>
      <c r="L1617" s="132" t="str">
        <f t="shared" si="768"/>
        <v/>
      </c>
      <c r="M1617" s="133" t="str">
        <f t="shared" si="769"/>
        <v/>
      </c>
      <c r="N1617" s="134" t="str">
        <f>IFERROR(IF(B:B="","",IF(R1617="Beer",SUM(LOOKUP(2,1/(Rates!$B$3:$B$5&lt;=W1617)/(Rates!$C$3:$C$5&gt;=W1617),Rates!$D$3:$D$5)*(X1617/100)*W1617),IF(R1617="Refreshment Beverage",SUM(LOOKUP(2,1/(Rates!$B$7:$B$11&lt;=W1617)/(Rates!$C$7:$C$11&gt;=W1617),Rates!$D$7:$D$11)*(X1617/100)*W1617)))),"")</f>
        <v/>
      </c>
      <c r="O1617" s="134" t="str">
        <f t="shared" si="770"/>
        <v/>
      </c>
      <c r="P1617" s="116"/>
      <c r="Q1617" s="117" t="str">
        <f t="shared" si="771"/>
        <v/>
      </c>
      <c r="R1617" s="128" t="str">
        <f t="shared" si="772"/>
        <v/>
      </c>
      <c r="S1617" s="135" t="str">
        <f>IF(B1617="","",IF(R1617="Refreshment Beverage",VLOOKUP(VALUE(Q1617),Rates!G$15:L$19,2,0),VLOOKUP(VALUE(Q1617),Rates!G$4:L$12,2,0)))</f>
        <v/>
      </c>
      <c r="T1617" s="135" t="str">
        <f t="shared" si="773"/>
        <v/>
      </c>
      <c r="U1617" s="118" t="str">
        <f t="shared" si="774"/>
        <v/>
      </c>
      <c r="V1617" s="135" t="str">
        <f t="shared" si="775"/>
        <v/>
      </c>
      <c r="W1617" s="135" t="str">
        <f t="shared" si="776"/>
        <v/>
      </c>
      <c r="X1617" s="119" t="str">
        <f t="shared" si="777"/>
        <v/>
      </c>
      <c r="Y1617" s="120" t="str">
        <f>IF(B:B="","",IF(R1617="Refreshment Beverage",VLOOKUP(Q1617,Rates!G$15:L$19,6,0)*W1617,VLOOKUP(Q1617,Rates!G$4:L$12,6,0)*W1617))</f>
        <v/>
      </c>
      <c r="Z1617" s="120" t="str">
        <f t="shared" si="778"/>
        <v/>
      </c>
      <c r="AA1617" s="120" t="str">
        <f t="shared" si="779"/>
        <v/>
      </c>
      <c r="AB1617" s="136" t="str">
        <f>IF(B:B="","",IF(R1617="Refreshment Beverage","",IF(AND(R1617="Beer",Q1617=0),SUM(LOOKUP(2,1/(Rates!$B$15:$B$18&lt;=W1617)/(Rates!$C$15:$C$18&gt;=W1617),Rates!$D$15:$D$18)*W1617),VLOOKUP(VALUE(Q:Q),Rates!A:B,2,0)*W1617)))</f>
        <v/>
      </c>
      <c r="AC1617" s="136" t="str">
        <f>IF(B:B="","",IF(R1617="Refreshment Beverage","",IF(AND(R1617="Beer",Q1617=0),SUM(LOOKUP(2,1/(Rates!$B$15:$B$18&lt;=W1617)/(Rates!$C$15:$C$18&gt;=W1617),Rates!$E$15:$E$18)*W1617),VLOOKUP(VALUE(Q:Q),Rates!A:C,3,0)*W1617)))</f>
        <v/>
      </c>
      <c r="AD1617" s="137" t="str">
        <f>IFERROR(IF(B:B="","",IF(R1617="Beer","",IF(VALUE(Q1617)=0,VLOOKUP(VLOOKUP(B:B,#REF!,16,0),Rates!A:E,2,0),VLOOKUP(VALUE(Q1617),Rates!A$31:B$34,2,0)*W1617))),0)</f>
        <v/>
      </c>
      <c r="AE1617" s="121" t="str">
        <f t="shared" si="780"/>
        <v/>
      </c>
      <c r="AF1617" s="138" t="str">
        <f t="shared" si="781"/>
        <v/>
      </c>
      <c r="AG1617" s="122" t="str">
        <f t="shared" si="782"/>
        <v/>
      </c>
      <c r="AH1617" s="123" t="str">
        <f t="shared" si="783"/>
        <v/>
      </c>
      <c r="AI1617" s="139" t="str">
        <f>IF(AE:AE="","",IF(R1617="Refreshment Beverage",AK1617*(Rates!J$19/100),ROUND(SUM(AH1617*(Rates!$J$8/100)),4)))</f>
        <v/>
      </c>
      <c r="AJ1617" s="124" t="str">
        <f t="shared" si="784"/>
        <v/>
      </c>
      <c r="AK1617" s="125" t="str">
        <f t="shared" si="785"/>
        <v/>
      </c>
      <c r="AL1617" s="121" t="str">
        <f t="shared" si="786"/>
        <v/>
      </c>
      <c r="AM1617" s="138" t="str">
        <f>IF(AS1617="","",IF(R1617="Refreshment Beverage",ROUND(AS1617*Rates!K$19,4),ROUND(AO1617*(VLOOKUP(VALUE(Q1617),Rates!G$4:L$12,3,0)),4)))</f>
        <v/>
      </c>
      <c r="AN1617" s="126" t="str">
        <f>IF(AS1617="","",IF(R1617="Refreshment Beverage",AS1617*(Rates!J$19/100),MAX(AM1617,AB1617)))</f>
        <v/>
      </c>
      <c r="AO1617" s="127" t="str">
        <f t="shared" si="787"/>
        <v/>
      </c>
      <c r="AP1617" s="127" t="str">
        <f t="shared" si="788"/>
        <v/>
      </c>
      <c r="AQ1617" s="140" t="str">
        <f>IF(AS1617="","",IF(R1617="Refreshment Beverage",ROUND(SUM(VLOOKUP(Q:Q,Rates!G$15:L$19,3,0)*(AS1617-Y1617-Z1617-AA1617)),4),ROUND(SUM(Rates!$K$8*AS1617),4)))</f>
        <v/>
      </c>
      <c r="AR1617" s="139" t="str">
        <f t="shared" si="789"/>
        <v/>
      </c>
      <c r="AS1617" s="125" t="str">
        <f t="shared" si="790"/>
        <v/>
      </c>
      <c r="AT1617" s="121" t="str">
        <f t="shared" si="791"/>
        <v/>
      </c>
      <c r="AU1617" s="138" t="str">
        <f>IF(AX1617="","",IF(R1617="Refreshment Beverage",ROUND((BA1617-Y1617-Z1617-AA1617)*VLOOKUP(VALUE(Q1617),Rates!G$15:L$19,3,0),4),ROUND(AW1617*(VLOOKUP(VALUE(Q1617),Rates!G:L,3,0)),4)))</f>
        <v/>
      </c>
      <c r="AV1617" s="126" t="str">
        <f t="shared" si="792"/>
        <v/>
      </c>
      <c r="AW1617" s="127" t="str">
        <f t="shared" si="793"/>
        <v/>
      </c>
      <c r="AX1617" s="123" t="str">
        <f t="shared" si="794"/>
        <v/>
      </c>
      <c r="AY1617" s="140" t="str">
        <f>IF(AX1617="","",IF(R1617="Refreshment Beverage",ROUND(SUM(AX1617*Rates!K$19),4),ROUND(SUM(AX1617*(Rates!J$8/100)),4)))</f>
        <v/>
      </c>
      <c r="AZ1617" s="124" t="str">
        <f t="shared" si="795"/>
        <v/>
      </c>
      <c r="BA1617" s="125" t="str">
        <f t="shared" si="796"/>
        <v/>
      </c>
      <c r="BB1617" s="115"/>
      <c r="BC1617" s="143"/>
      <c r="BD1617" s="100"/>
      <c r="BE1617" s="100"/>
      <c r="BF1617" s="100"/>
      <c r="BG1617" s="100"/>
    </row>
    <row r="1618" spans="1:59" x14ac:dyDescent="0.2">
      <c r="A1618" s="144"/>
      <c r="B1618" s="141"/>
      <c r="C1618" s="141"/>
      <c r="D1618" s="142"/>
      <c r="E1618" s="142"/>
      <c r="F1618" s="142"/>
      <c r="G1618" s="142"/>
      <c r="H1618" s="142"/>
      <c r="I1618" s="129"/>
      <c r="J1618" s="130"/>
      <c r="K1618" s="131" t="str">
        <f t="shared" si="767"/>
        <v/>
      </c>
      <c r="L1618" s="132" t="str">
        <f t="shared" si="768"/>
        <v/>
      </c>
      <c r="M1618" s="133" t="str">
        <f t="shared" si="769"/>
        <v/>
      </c>
      <c r="N1618" s="134" t="str">
        <f>IFERROR(IF(B:B="","",IF(R1618="Beer",SUM(LOOKUP(2,1/(Rates!$B$3:$B$5&lt;=W1618)/(Rates!$C$3:$C$5&gt;=W1618),Rates!$D$3:$D$5)*(X1618/100)*W1618),IF(R1618="Refreshment Beverage",SUM(LOOKUP(2,1/(Rates!$B$7:$B$11&lt;=W1618)/(Rates!$C$7:$C$11&gt;=W1618),Rates!$D$7:$D$11)*(X1618/100)*W1618)))),"")</f>
        <v/>
      </c>
      <c r="O1618" s="134" t="str">
        <f t="shared" si="770"/>
        <v/>
      </c>
      <c r="P1618" s="116"/>
      <c r="Q1618" s="117" t="str">
        <f t="shared" si="771"/>
        <v/>
      </c>
      <c r="R1618" s="128" t="str">
        <f t="shared" si="772"/>
        <v/>
      </c>
      <c r="S1618" s="135" t="str">
        <f>IF(B1618="","",IF(R1618="Refreshment Beverage",VLOOKUP(VALUE(Q1618),Rates!G$15:L$19,2,0),VLOOKUP(VALUE(Q1618),Rates!G$4:L$12,2,0)))</f>
        <v/>
      </c>
      <c r="T1618" s="135" t="str">
        <f t="shared" si="773"/>
        <v/>
      </c>
      <c r="U1618" s="118" t="str">
        <f t="shared" si="774"/>
        <v/>
      </c>
      <c r="V1618" s="135" t="str">
        <f t="shared" si="775"/>
        <v/>
      </c>
      <c r="W1618" s="135" t="str">
        <f t="shared" si="776"/>
        <v/>
      </c>
      <c r="X1618" s="119" t="str">
        <f t="shared" si="777"/>
        <v/>
      </c>
      <c r="Y1618" s="120" t="str">
        <f>IF(B:B="","",IF(R1618="Refreshment Beverage",VLOOKUP(Q1618,Rates!G$15:L$19,6,0)*W1618,VLOOKUP(Q1618,Rates!G$4:L$12,6,0)*W1618))</f>
        <v/>
      </c>
      <c r="Z1618" s="120" t="str">
        <f t="shared" si="778"/>
        <v/>
      </c>
      <c r="AA1618" s="120" t="str">
        <f t="shared" si="779"/>
        <v/>
      </c>
      <c r="AB1618" s="136" t="str">
        <f>IF(B:B="","",IF(R1618="Refreshment Beverage","",IF(AND(R1618="Beer",Q1618=0),SUM(LOOKUP(2,1/(Rates!$B$15:$B$18&lt;=W1618)/(Rates!$C$15:$C$18&gt;=W1618),Rates!$D$15:$D$18)*W1618),VLOOKUP(VALUE(Q:Q),Rates!A:B,2,0)*W1618)))</f>
        <v/>
      </c>
      <c r="AC1618" s="136" t="str">
        <f>IF(B:B="","",IF(R1618="Refreshment Beverage","",IF(AND(R1618="Beer",Q1618=0),SUM(LOOKUP(2,1/(Rates!$B$15:$B$18&lt;=W1618)/(Rates!$C$15:$C$18&gt;=W1618),Rates!$E$15:$E$18)*W1618),VLOOKUP(VALUE(Q:Q),Rates!A:C,3,0)*W1618)))</f>
        <v/>
      </c>
      <c r="AD1618" s="137" t="str">
        <f>IFERROR(IF(B:B="","",IF(R1618="Beer","",IF(VALUE(Q1618)=0,VLOOKUP(VLOOKUP(B:B,#REF!,16,0),Rates!A:E,2,0),VLOOKUP(VALUE(Q1618),Rates!A$31:B$34,2,0)*W1618))),0)</f>
        <v/>
      </c>
      <c r="AE1618" s="121" t="str">
        <f t="shared" si="780"/>
        <v/>
      </c>
      <c r="AF1618" s="138" t="str">
        <f t="shared" si="781"/>
        <v/>
      </c>
      <c r="AG1618" s="122" t="str">
        <f t="shared" si="782"/>
        <v/>
      </c>
      <c r="AH1618" s="123" t="str">
        <f t="shared" si="783"/>
        <v/>
      </c>
      <c r="AI1618" s="139" t="str">
        <f>IF(AE:AE="","",IF(R1618="Refreshment Beverage",AK1618*(Rates!J$19/100),ROUND(SUM(AH1618*(Rates!$J$8/100)),4)))</f>
        <v/>
      </c>
      <c r="AJ1618" s="124" t="str">
        <f t="shared" si="784"/>
        <v/>
      </c>
      <c r="AK1618" s="125" t="str">
        <f t="shared" si="785"/>
        <v/>
      </c>
      <c r="AL1618" s="121" t="str">
        <f t="shared" si="786"/>
        <v/>
      </c>
      <c r="AM1618" s="138" t="str">
        <f>IF(AS1618="","",IF(R1618="Refreshment Beverage",ROUND(AS1618*Rates!K$19,4),ROUND(AO1618*(VLOOKUP(VALUE(Q1618),Rates!G$4:L$12,3,0)),4)))</f>
        <v/>
      </c>
      <c r="AN1618" s="126" t="str">
        <f>IF(AS1618="","",IF(R1618="Refreshment Beverage",AS1618*(Rates!J$19/100),MAX(AM1618,AB1618)))</f>
        <v/>
      </c>
      <c r="AO1618" s="127" t="str">
        <f t="shared" si="787"/>
        <v/>
      </c>
      <c r="AP1618" s="127" t="str">
        <f t="shared" si="788"/>
        <v/>
      </c>
      <c r="AQ1618" s="140" t="str">
        <f>IF(AS1618="","",IF(R1618="Refreshment Beverage",ROUND(SUM(VLOOKUP(Q:Q,Rates!G$15:L$19,3,0)*(AS1618-Y1618-Z1618-AA1618)),4),ROUND(SUM(Rates!$K$8*AS1618),4)))</f>
        <v/>
      </c>
      <c r="AR1618" s="139" t="str">
        <f t="shared" si="789"/>
        <v/>
      </c>
      <c r="AS1618" s="125" t="str">
        <f t="shared" si="790"/>
        <v/>
      </c>
      <c r="AT1618" s="121" t="str">
        <f t="shared" si="791"/>
        <v/>
      </c>
      <c r="AU1618" s="138" t="str">
        <f>IF(AX1618="","",IF(R1618="Refreshment Beverage",ROUND((BA1618-Y1618-Z1618-AA1618)*VLOOKUP(VALUE(Q1618),Rates!G$15:L$19,3,0),4),ROUND(AW1618*(VLOOKUP(VALUE(Q1618),Rates!G:L,3,0)),4)))</f>
        <v/>
      </c>
      <c r="AV1618" s="126" t="str">
        <f t="shared" si="792"/>
        <v/>
      </c>
      <c r="AW1618" s="127" t="str">
        <f t="shared" si="793"/>
        <v/>
      </c>
      <c r="AX1618" s="123" t="str">
        <f t="shared" si="794"/>
        <v/>
      </c>
      <c r="AY1618" s="140" t="str">
        <f>IF(AX1618="","",IF(R1618="Refreshment Beverage",ROUND(SUM(AX1618*Rates!K$19),4),ROUND(SUM(AX1618*(Rates!J$8/100)),4)))</f>
        <v/>
      </c>
      <c r="AZ1618" s="124" t="str">
        <f t="shared" si="795"/>
        <v/>
      </c>
      <c r="BA1618" s="125" t="str">
        <f t="shared" si="796"/>
        <v/>
      </c>
      <c r="BB1618" s="115"/>
      <c r="BC1618" s="143"/>
      <c r="BD1618" s="100"/>
      <c r="BE1618" s="100"/>
      <c r="BF1618" s="100"/>
      <c r="BG1618" s="100"/>
    </row>
    <row r="1619" spans="1:59" x14ac:dyDescent="0.2">
      <c r="A1619" s="144"/>
      <c r="B1619" s="141"/>
      <c r="C1619" s="141"/>
      <c r="D1619" s="142"/>
      <c r="E1619" s="142"/>
      <c r="F1619" s="142"/>
      <c r="G1619" s="142"/>
      <c r="H1619" s="142"/>
      <c r="I1619" s="129"/>
      <c r="J1619" s="130"/>
      <c r="K1619" s="131" t="str">
        <f t="shared" si="767"/>
        <v/>
      </c>
      <c r="L1619" s="132" t="str">
        <f t="shared" si="768"/>
        <v/>
      </c>
      <c r="M1619" s="133" t="str">
        <f t="shared" si="769"/>
        <v/>
      </c>
      <c r="N1619" s="134" t="str">
        <f>IFERROR(IF(B:B="","",IF(R1619="Beer",SUM(LOOKUP(2,1/(Rates!$B$3:$B$5&lt;=W1619)/(Rates!$C$3:$C$5&gt;=W1619),Rates!$D$3:$D$5)*(X1619/100)*W1619),IF(R1619="Refreshment Beverage",SUM(LOOKUP(2,1/(Rates!$B$7:$B$11&lt;=W1619)/(Rates!$C$7:$C$11&gt;=W1619),Rates!$D$7:$D$11)*(X1619/100)*W1619)))),"")</f>
        <v/>
      </c>
      <c r="O1619" s="134" t="str">
        <f t="shared" si="770"/>
        <v/>
      </c>
      <c r="P1619" s="116"/>
      <c r="Q1619" s="117" t="str">
        <f t="shared" si="771"/>
        <v/>
      </c>
      <c r="R1619" s="128" t="str">
        <f t="shared" si="772"/>
        <v/>
      </c>
      <c r="S1619" s="135" t="str">
        <f>IF(B1619="","",IF(R1619="Refreshment Beverage",VLOOKUP(VALUE(Q1619),Rates!G$15:L$19,2,0),VLOOKUP(VALUE(Q1619),Rates!G$4:L$12,2,0)))</f>
        <v/>
      </c>
      <c r="T1619" s="135" t="str">
        <f t="shared" si="773"/>
        <v/>
      </c>
      <c r="U1619" s="118" t="str">
        <f t="shared" si="774"/>
        <v/>
      </c>
      <c r="V1619" s="135" t="str">
        <f t="shared" si="775"/>
        <v/>
      </c>
      <c r="W1619" s="135" t="str">
        <f t="shared" si="776"/>
        <v/>
      </c>
      <c r="X1619" s="119" t="str">
        <f t="shared" si="777"/>
        <v/>
      </c>
      <c r="Y1619" s="120" t="str">
        <f>IF(B:B="","",IF(R1619="Refreshment Beverage",VLOOKUP(Q1619,Rates!G$15:L$19,6,0)*W1619,VLOOKUP(Q1619,Rates!G$4:L$12,6,0)*W1619))</f>
        <v/>
      </c>
      <c r="Z1619" s="120" t="str">
        <f t="shared" si="778"/>
        <v/>
      </c>
      <c r="AA1619" s="120" t="str">
        <f t="shared" si="779"/>
        <v/>
      </c>
      <c r="AB1619" s="136" t="str">
        <f>IF(B:B="","",IF(R1619="Refreshment Beverage","",IF(AND(R1619="Beer",Q1619=0),SUM(LOOKUP(2,1/(Rates!$B$15:$B$18&lt;=W1619)/(Rates!$C$15:$C$18&gt;=W1619),Rates!$D$15:$D$18)*W1619),VLOOKUP(VALUE(Q:Q),Rates!A:B,2,0)*W1619)))</f>
        <v/>
      </c>
      <c r="AC1619" s="136" t="str">
        <f>IF(B:B="","",IF(R1619="Refreshment Beverage","",IF(AND(R1619="Beer",Q1619=0),SUM(LOOKUP(2,1/(Rates!$B$15:$B$18&lt;=W1619)/(Rates!$C$15:$C$18&gt;=W1619),Rates!$E$15:$E$18)*W1619),VLOOKUP(VALUE(Q:Q),Rates!A:C,3,0)*W1619)))</f>
        <v/>
      </c>
      <c r="AD1619" s="137" t="str">
        <f>IFERROR(IF(B:B="","",IF(R1619="Beer","",IF(VALUE(Q1619)=0,VLOOKUP(VLOOKUP(B:B,#REF!,16,0),Rates!A:E,2,0),VLOOKUP(VALUE(Q1619),Rates!A$31:B$34,2,0)*W1619))),0)</f>
        <v/>
      </c>
      <c r="AE1619" s="121" t="str">
        <f t="shared" si="780"/>
        <v/>
      </c>
      <c r="AF1619" s="138" t="str">
        <f t="shared" si="781"/>
        <v/>
      </c>
      <c r="AG1619" s="122" t="str">
        <f t="shared" si="782"/>
        <v/>
      </c>
      <c r="AH1619" s="123" t="str">
        <f t="shared" si="783"/>
        <v/>
      </c>
      <c r="AI1619" s="139" t="str">
        <f>IF(AE:AE="","",IF(R1619="Refreshment Beverage",AK1619*(Rates!J$19/100),ROUND(SUM(AH1619*(Rates!$J$8/100)),4)))</f>
        <v/>
      </c>
      <c r="AJ1619" s="124" t="str">
        <f t="shared" si="784"/>
        <v/>
      </c>
      <c r="AK1619" s="125" t="str">
        <f t="shared" si="785"/>
        <v/>
      </c>
      <c r="AL1619" s="121" t="str">
        <f t="shared" si="786"/>
        <v/>
      </c>
      <c r="AM1619" s="138" t="str">
        <f>IF(AS1619="","",IF(R1619="Refreshment Beverage",ROUND(AS1619*Rates!K$19,4),ROUND(AO1619*(VLOOKUP(VALUE(Q1619),Rates!G$4:L$12,3,0)),4)))</f>
        <v/>
      </c>
      <c r="AN1619" s="126" t="str">
        <f>IF(AS1619="","",IF(R1619="Refreshment Beverage",AS1619*(Rates!J$19/100),MAX(AM1619,AB1619)))</f>
        <v/>
      </c>
      <c r="AO1619" s="127" t="str">
        <f t="shared" si="787"/>
        <v/>
      </c>
      <c r="AP1619" s="127" t="str">
        <f t="shared" si="788"/>
        <v/>
      </c>
      <c r="AQ1619" s="140" t="str">
        <f>IF(AS1619="","",IF(R1619="Refreshment Beverage",ROUND(SUM(VLOOKUP(Q:Q,Rates!G$15:L$19,3,0)*(AS1619-Y1619-Z1619-AA1619)),4),ROUND(SUM(Rates!$K$8*AS1619),4)))</f>
        <v/>
      </c>
      <c r="AR1619" s="139" t="str">
        <f t="shared" si="789"/>
        <v/>
      </c>
      <c r="AS1619" s="125" t="str">
        <f t="shared" si="790"/>
        <v/>
      </c>
      <c r="AT1619" s="121" t="str">
        <f t="shared" si="791"/>
        <v/>
      </c>
      <c r="AU1619" s="138" t="str">
        <f>IF(AX1619="","",IF(R1619="Refreshment Beverage",ROUND((BA1619-Y1619-Z1619-AA1619)*VLOOKUP(VALUE(Q1619),Rates!G$15:L$19,3,0),4),ROUND(AW1619*(VLOOKUP(VALUE(Q1619),Rates!G:L,3,0)),4)))</f>
        <v/>
      </c>
      <c r="AV1619" s="126" t="str">
        <f t="shared" si="792"/>
        <v/>
      </c>
      <c r="AW1619" s="127" t="str">
        <f t="shared" si="793"/>
        <v/>
      </c>
      <c r="AX1619" s="123" t="str">
        <f t="shared" si="794"/>
        <v/>
      </c>
      <c r="AY1619" s="140" t="str">
        <f>IF(AX1619="","",IF(R1619="Refreshment Beverage",ROUND(SUM(AX1619*Rates!K$19),4),ROUND(SUM(AX1619*(Rates!J$8/100)),4)))</f>
        <v/>
      </c>
      <c r="AZ1619" s="124" t="str">
        <f t="shared" si="795"/>
        <v/>
      </c>
      <c r="BA1619" s="125" t="str">
        <f t="shared" si="796"/>
        <v/>
      </c>
      <c r="BB1619" s="115"/>
      <c r="BC1619" s="143"/>
      <c r="BD1619" s="100"/>
      <c r="BE1619" s="100"/>
      <c r="BF1619" s="100"/>
      <c r="BG1619" s="100"/>
    </row>
    <row r="1620" spans="1:59" x14ac:dyDescent="0.2">
      <c r="A1620" s="144"/>
      <c r="B1620" s="141"/>
      <c r="C1620" s="141"/>
      <c r="D1620" s="142"/>
      <c r="E1620" s="142"/>
      <c r="F1620" s="142"/>
      <c r="G1620" s="142"/>
      <c r="H1620" s="142"/>
      <c r="I1620" s="129"/>
      <c r="J1620" s="130"/>
      <c r="K1620" s="131" t="str">
        <f t="shared" si="767"/>
        <v/>
      </c>
      <c r="L1620" s="132" t="str">
        <f t="shared" si="768"/>
        <v/>
      </c>
      <c r="M1620" s="133" t="str">
        <f t="shared" si="769"/>
        <v/>
      </c>
      <c r="N1620" s="134" t="str">
        <f>IFERROR(IF(B:B="","",IF(R1620="Beer",SUM(LOOKUP(2,1/(Rates!$B$3:$B$5&lt;=W1620)/(Rates!$C$3:$C$5&gt;=W1620),Rates!$D$3:$D$5)*(X1620/100)*W1620),IF(R1620="Refreshment Beverage",SUM(LOOKUP(2,1/(Rates!$B$7:$B$11&lt;=W1620)/(Rates!$C$7:$C$11&gt;=W1620),Rates!$D$7:$D$11)*(X1620/100)*W1620)))),"")</f>
        <v/>
      </c>
      <c r="O1620" s="134" t="str">
        <f t="shared" si="770"/>
        <v/>
      </c>
      <c r="P1620" s="116"/>
      <c r="Q1620" s="117" t="str">
        <f t="shared" si="771"/>
        <v/>
      </c>
      <c r="R1620" s="128" t="str">
        <f t="shared" si="772"/>
        <v/>
      </c>
      <c r="S1620" s="135" t="str">
        <f>IF(B1620="","",IF(R1620="Refreshment Beverage",VLOOKUP(VALUE(Q1620),Rates!G$15:L$19,2,0),VLOOKUP(VALUE(Q1620),Rates!G$4:L$12,2,0)))</f>
        <v/>
      </c>
      <c r="T1620" s="135" t="str">
        <f t="shared" si="773"/>
        <v/>
      </c>
      <c r="U1620" s="118" t="str">
        <f t="shared" si="774"/>
        <v/>
      </c>
      <c r="V1620" s="135" t="str">
        <f t="shared" si="775"/>
        <v/>
      </c>
      <c r="W1620" s="135" t="str">
        <f t="shared" si="776"/>
        <v/>
      </c>
      <c r="X1620" s="119" t="str">
        <f t="shared" si="777"/>
        <v/>
      </c>
      <c r="Y1620" s="120" t="str">
        <f>IF(B:B="","",IF(R1620="Refreshment Beverage",VLOOKUP(Q1620,Rates!G$15:L$19,6,0)*W1620,VLOOKUP(Q1620,Rates!G$4:L$12,6,0)*W1620))</f>
        <v/>
      </c>
      <c r="Z1620" s="120" t="str">
        <f t="shared" si="778"/>
        <v/>
      </c>
      <c r="AA1620" s="120" t="str">
        <f t="shared" si="779"/>
        <v/>
      </c>
      <c r="AB1620" s="136" t="str">
        <f>IF(B:B="","",IF(R1620="Refreshment Beverage","",IF(AND(R1620="Beer",Q1620=0),SUM(LOOKUP(2,1/(Rates!$B$15:$B$18&lt;=W1620)/(Rates!$C$15:$C$18&gt;=W1620),Rates!$D$15:$D$18)*W1620),VLOOKUP(VALUE(Q:Q),Rates!A:B,2,0)*W1620)))</f>
        <v/>
      </c>
      <c r="AC1620" s="136" t="str">
        <f>IF(B:B="","",IF(R1620="Refreshment Beverage","",IF(AND(R1620="Beer",Q1620=0),SUM(LOOKUP(2,1/(Rates!$B$15:$B$18&lt;=W1620)/(Rates!$C$15:$C$18&gt;=W1620),Rates!$E$15:$E$18)*W1620),VLOOKUP(VALUE(Q:Q),Rates!A:C,3,0)*W1620)))</f>
        <v/>
      </c>
      <c r="AD1620" s="137" t="str">
        <f>IFERROR(IF(B:B="","",IF(R1620="Beer","",IF(VALUE(Q1620)=0,VLOOKUP(VLOOKUP(B:B,#REF!,16,0),Rates!A:E,2,0),VLOOKUP(VALUE(Q1620),Rates!A$31:B$34,2,0)*W1620))),0)</f>
        <v/>
      </c>
      <c r="AE1620" s="121" t="str">
        <f t="shared" si="780"/>
        <v/>
      </c>
      <c r="AF1620" s="138" t="str">
        <f t="shared" si="781"/>
        <v/>
      </c>
      <c r="AG1620" s="122" t="str">
        <f t="shared" si="782"/>
        <v/>
      </c>
      <c r="AH1620" s="123" t="str">
        <f t="shared" si="783"/>
        <v/>
      </c>
      <c r="AI1620" s="139" t="str">
        <f>IF(AE:AE="","",IF(R1620="Refreshment Beverage",AK1620*(Rates!J$19/100),ROUND(SUM(AH1620*(Rates!$J$8/100)),4)))</f>
        <v/>
      </c>
      <c r="AJ1620" s="124" t="str">
        <f t="shared" si="784"/>
        <v/>
      </c>
      <c r="AK1620" s="125" t="str">
        <f t="shared" si="785"/>
        <v/>
      </c>
      <c r="AL1620" s="121" t="str">
        <f t="shared" si="786"/>
        <v/>
      </c>
      <c r="AM1620" s="138" t="str">
        <f>IF(AS1620="","",IF(R1620="Refreshment Beverage",ROUND(AS1620*Rates!K$19,4),ROUND(AO1620*(VLOOKUP(VALUE(Q1620),Rates!G$4:L$12,3,0)),4)))</f>
        <v/>
      </c>
      <c r="AN1620" s="126" t="str">
        <f>IF(AS1620="","",IF(R1620="Refreshment Beverage",AS1620*(Rates!J$19/100),MAX(AM1620,AB1620)))</f>
        <v/>
      </c>
      <c r="AO1620" s="127" t="str">
        <f t="shared" si="787"/>
        <v/>
      </c>
      <c r="AP1620" s="127" t="str">
        <f t="shared" si="788"/>
        <v/>
      </c>
      <c r="AQ1620" s="140" t="str">
        <f>IF(AS1620="","",IF(R1620="Refreshment Beverage",ROUND(SUM(VLOOKUP(Q:Q,Rates!G$15:L$19,3,0)*(AS1620-Y1620-Z1620-AA1620)),4),ROUND(SUM(Rates!$K$8*AS1620),4)))</f>
        <v/>
      </c>
      <c r="AR1620" s="139" t="str">
        <f t="shared" si="789"/>
        <v/>
      </c>
      <c r="AS1620" s="125" t="str">
        <f t="shared" si="790"/>
        <v/>
      </c>
      <c r="AT1620" s="121" t="str">
        <f t="shared" si="791"/>
        <v/>
      </c>
      <c r="AU1620" s="138" t="str">
        <f>IF(AX1620="","",IF(R1620="Refreshment Beverage",ROUND((BA1620-Y1620-Z1620-AA1620)*VLOOKUP(VALUE(Q1620),Rates!G$15:L$19,3,0),4),ROUND(AW1620*(VLOOKUP(VALUE(Q1620),Rates!G:L,3,0)),4)))</f>
        <v/>
      </c>
      <c r="AV1620" s="126" t="str">
        <f t="shared" si="792"/>
        <v/>
      </c>
      <c r="AW1620" s="127" t="str">
        <f t="shared" si="793"/>
        <v/>
      </c>
      <c r="AX1620" s="123" t="str">
        <f t="shared" si="794"/>
        <v/>
      </c>
      <c r="AY1620" s="140" t="str">
        <f>IF(AX1620="","",IF(R1620="Refreshment Beverage",ROUND(SUM(AX1620*Rates!K$19),4),ROUND(SUM(AX1620*(Rates!J$8/100)),4)))</f>
        <v/>
      </c>
      <c r="AZ1620" s="124" t="str">
        <f t="shared" si="795"/>
        <v/>
      </c>
      <c r="BA1620" s="125" t="str">
        <f t="shared" si="796"/>
        <v/>
      </c>
      <c r="BB1620" s="115"/>
      <c r="BC1620" s="143"/>
      <c r="BD1620" s="100"/>
      <c r="BE1620" s="100"/>
      <c r="BF1620" s="100"/>
      <c r="BG1620" s="100"/>
    </row>
    <row r="1621" spans="1:59" x14ac:dyDescent="0.2">
      <c r="A1621" s="144"/>
      <c r="B1621" s="141"/>
      <c r="C1621" s="141"/>
      <c r="D1621" s="142"/>
      <c r="E1621" s="142"/>
      <c r="F1621" s="142"/>
      <c r="G1621" s="142"/>
      <c r="H1621" s="142"/>
      <c r="I1621" s="129"/>
      <c r="J1621" s="130"/>
      <c r="K1621" s="131" t="str">
        <f t="shared" si="767"/>
        <v/>
      </c>
      <c r="L1621" s="132" t="str">
        <f t="shared" si="768"/>
        <v/>
      </c>
      <c r="M1621" s="133" t="str">
        <f t="shared" si="769"/>
        <v/>
      </c>
      <c r="N1621" s="134" t="str">
        <f>IFERROR(IF(B:B="","",IF(R1621="Beer",SUM(LOOKUP(2,1/(Rates!$B$3:$B$5&lt;=W1621)/(Rates!$C$3:$C$5&gt;=W1621),Rates!$D$3:$D$5)*(X1621/100)*W1621),IF(R1621="Refreshment Beverage",SUM(LOOKUP(2,1/(Rates!$B$7:$B$11&lt;=W1621)/(Rates!$C$7:$C$11&gt;=W1621),Rates!$D$7:$D$11)*(X1621/100)*W1621)))),"")</f>
        <v/>
      </c>
      <c r="O1621" s="134" t="str">
        <f t="shared" si="770"/>
        <v/>
      </c>
      <c r="P1621" s="116"/>
      <c r="Q1621" s="117" t="str">
        <f t="shared" si="771"/>
        <v/>
      </c>
      <c r="R1621" s="128" t="str">
        <f t="shared" si="772"/>
        <v/>
      </c>
      <c r="S1621" s="135" t="str">
        <f>IF(B1621="","",IF(R1621="Refreshment Beverage",VLOOKUP(VALUE(Q1621),Rates!G$15:L$19,2,0),VLOOKUP(VALUE(Q1621),Rates!G$4:L$12,2,0)))</f>
        <v/>
      </c>
      <c r="T1621" s="135" t="str">
        <f t="shared" si="773"/>
        <v/>
      </c>
      <c r="U1621" s="118" t="str">
        <f t="shared" si="774"/>
        <v/>
      </c>
      <c r="V1621" s="135" t="str">
        <f t="shared" si="775"/>
        <v/>
      </c>
      <c r="W1621" s="135" t="str">
        <f t="shared" si="776"/>
        <v/>
      </c>
      <c r="X1621" s="119" t="str">
        <f t="shared" si="777"/>
        <v/>
      </c>
      <c r="Y1621" s="120" t="str">
        <f>IF(B:B="","",IF(R1621="Refreshment Beverage",VLOOKUP(Q1621,Rates!G$15:L$19,6,0)*W1621,VLOOKUP(Q1621,Rates!G$4:L$12,6,0)*W1621))</f>
        <v/>
      </c>
      <c r="Z1621" s="120" t="str">
        <f t="shared" si="778"/>
        <v/>
      </c>
      <c r="AA1621" s="120" t="str">
        <f t="shared" si="779"/>
        <v/>
      </c>
      <c r="AB1621" s="136" t="str">
        <f>IF(B:B="","",IF(R1621="Refreshment Beverage","",IF(AND(R1621="Beer",Q1621=0),SUM(LOOKUP(2,1/(Rates!$B$15:$B$18&lt;=W1621)/(Rates!$C$15:$C$18&gt;=W1621),Rates!$D$15:$D$18)*W1621),VLOOKUP(VALUE(Q:Q),Rates!A:B,2,0)*W1621)))</f>
        <v/>
      </c>
      <c r="AC1621" s="136" t="str">
        <f>IF(B:B="","",IF(R1621="Refreshment Beverage","",IF(AND(R1621="Beer",Q1621=0),SUM(LOOKUP(2,1/(Rates!$B$15:$B$18&lt;=W1621)/(Rates!$C$15:$C$18&gt;=W1621),Rates!$E$15:$E$18)*W1621),VLOOKUP(VALUE(Q:Q),Rates!A:C,3,0)*W1621)))</f>
        <v/>
      </c>
      <c r="AD1621" s="137" t="str">
        <f>IFERROR(IF(B:B="","",IF(R1621="Beer","",IF(VALUE(Q1621)=0,VLOOKUP(VLOOKUP(B:B,#REF!,16,0),Rates!A:E,2,0),VLOOKUP(VALUE(Q1621),Rates!A$31:B$34,2,0)*W1621))),0)</f>
        <v/>
      </c>
      <c r="AE1621" s="121" t="str">
        <f t="shared" si="780"/>
        <v/>
      </c>
      <c r="AF1621" s="138" t="str">
        <f t="shared" si="781"/>
        <v/>
      </c>
      <c r="AG1621" s="122" t="str">
        <f t="shared" si="782"/>
        <v/>
      </c>
      <c r="AH1621" s="123" t="str">
        <f t="shared" si="783"/>
        <v/>
      </c>
      <c r="AI1621" s="139" t="str">
        <f>IF(AE:AE="","",IF(R1621="Refreshment Beverage",AK1621*(Rates!J$19/100),ROUND(SUM(AH1621*(Rates!$J$8/100)),4)))</f>
        <v/>
      </c>
      <c r="AJ1621" s="124" t="str">
        <f t="shared" si="784"/>
        <v/>
      </c>
      <c r="AK1621" s="125" t="str">
        <f t="shared" si="785"/>
        <v/>
      </c>
      <c r="AL1621" s="121" t="str">
        <f t="shared" si="786"/>
        <v/>
      </c>
      <c r="AM1621" s="138" t="str">
        <f>IF(AS1621="","",IF(R1621="Refreshment Beverage",ROUND(AS1621*Rates!K$19,4),ROUND(AO1621*(VLOOKUP(VALUE(Q1621),Rates!G$4:L$12,3,0)),4)))</f>
        <v/>
      </c>
      <c r="AN1621" s="126" t="str">
        <f>IF(AS1621="","",IF(R1621="Refreshment Beverage",AS1621*(Rates!J$19/100),MAX(AM1621,AB1621)))</f>
        <v/>
      </c>
      <c r="AO1621" s="127" t="str">
        <f t="shared" si="787"/>
        <v/>
      </c>
      <c r="AP1621" s="127" t="str">
        <f t="shared" si="788"/>
        <v/>
      </c>
      <c r="AQ1621" s="140" t="str">
        <f>IF(AS1621="","",IF(R1621="Refreshment Beverage",ROUND(SUM(VLOOKUP(Q:Q,Rates!G$15:L$19,3,0)*(AS1621-Y1621-Z1621-AA1621)),4),ROUND(SUM(Rates!$K$8*AS1621),4)))</f>
        <v/>
      </c>
      <c r="AR1621" s="139" t="str">
        <f t="shared" si="789"/>
        <v/>
      </c>
      <c r="AS1621" s="125" t="str">
        <f t="shared" si="790"/>
        <v/>
      </c>
      <c r="AT1621" s="121" t="str">
        <f t="shared" si="791"/>
        <v/>
      </c>
      <c r="AU1621" s="138" t="str">
        <f>IF(AX1621="","",IF(R1621="Refreshment Beverage",ROUND((BA1621-Y1621-Z1621-AA1621)*VLOOKUP(VALUE(Q1621),Rates!G$15:L$19,3,0),4),ROUND(AW1621*(VLOOKUP(VALUE(Q1621),Rates!G:L,3,0)),4)))</f>
        <v/>
      </c>
      <c r="AV1621" s="126" t="str">
        <f t="shared" si="792"/>
        <v/>
      </c>
      <c r="AW1621" s="127" t="str">
        <f t="shared" si="793"/>
        <v/>
      </c>
      <c r="AX1621" s="123" t="str">
        <f t="shared" si="794"/>
        <v/>
      </c>
      <c r="AY1621" s="140" t="str">
        <f>IF(AX1621="","",IF(R1621="Refreshment Beverage",ROUND(SUM(AX1621*Rates!K$19),4),ROUND(SUM(AX1621*(Rates!J$8/100)),4)))</f>
        <v/>
      </c>
      <c r="AZ1621" s="124" t="str">
        <f t="shared" si="795"/>
        <v/>
      </c>
      <c r="BA1621" s="125" t="str">
        <f t="shared" si="796"/>
        <v/>
      </c>
      <c r="BB1621" s="115"/>
      <c r="BC1621" s="143"/>
      <c r="BD1621" s="100"/>
      <c r="BE1621" s="100"/>
      <c r="BF1621" s="100"/>
      <c r="BG1621" s="100"/>
    </row>
    <row r="1622" spans="1:59" x14ac:dyDescent="0.2">
      <c r="A1622" s="144"/>
      <c r="B1622" s="141"/>
      <c r="C1622" s="141"/>
      <c r="D1622" s="142"/>
      <c r="E1622" s="142"/>
      <c r="F1622" s="142"/>
      <c r="G1622" s="142"/>
      <c r="H1622" s="142"/>
      <c r="I1622" s="129"/>
      <c r="J1622" s="130"/>
      <c r="K1622" s="131" t="str">
        <f t="shared" si="767"/>
        <v/>
      </c>
      <c r="L1622" s="132" t="str">
        <f t="shared" si="768"/>
        <v/>
      </c>
      <c r="M1622" s="133" t="str">
        <f t="shared" si="769"/>
        <v/>
      </c>
      <c r="N1622" s="134" t="str">
        <f>IFERROR(IF(B:B="","",IF(R1622="Beer",SUM(LOOKUP(2,1/(Rates!$B$3:$B$5&lt;=W1622)/(Rates!$C$3:$C$5&gt;=W1622),Rates!$D$3:$D$5)*(X1622/100)*W1622),IF(R1622="Refreshment Beverage",SUM(LOOKUP(2,1/(Rates!$B$7:$B$11&lt;=W1622)/(Rates!$C$7:$C$11&gt;=W1622),Rates!$D$7:$D$11)*(X1622/100)*W1622)))),"")</f>
        <v/>
      </c>
      <c r="O1622" s="134" t="str">
        <f t="shared" si="770"/>
        <v/>
      </c>
      <c r="P1622" s="116"/>
      <c r="Q1622" s="117" t="str">
        <f t="shared" si="771"/>
        <v/>
      </c>
      <c r="R1622" s="128" t="str">
        <f t="shared" si="772"/>
        <v/>
      </c>
      <c r="S1622" s="135" t="str">
        <f>IF(B1622="","",IF(R1622="Refreshment Beverage",VLOOKUP(VALUE(Q1622),Rates!G$15:L$19,2,0),VLOOKUP(VALUE(Q1622),Rates!G$4:L$12,2,0)))</f>
        <v/>
      </c>
      <c r="T1622" s="135" t="str">
        <f t="shared" si="773"/>
        <v/>
      </c>
      <c r="U1622" s="118" t="str">
        <f t="shared" si="774"/>
        <v/>
      </c>
      <c r="V1622" s="135" t="str">
        <f t="shared" si="775"/>
        <v/>
      </c>
      <c r="W1622" s="135" t="str">
        <f t="shared" si="776"/>
        <v/>
      </c>
      <c r="X1622" s="119" t="str">
        <f t="shared" si="777"/>
        <v/>
      </c>
      <c r="Y1622" s="120" t="str">
        <f>IF(B:B="","",IF(R1622="Refreshment Beverage",VLOOKUP(Q1622,Rates!G$15:L$19,6,0)*W1622,VLOOKUP(Q1622,Rates!G$4:L$12,6,0)*W1622))</f>
        <v/>
      </c>
      <c r="Z1622" s="120" t="str">
        <f t="shared" si="778"/>
        <v/>
      </c>
      <c r="AA1622" s="120" t="str">
        <f t="shared" si="779"/>
        <v/>
      </c>
      <c r="AB1622" s="136" t="str">
        <f>IF(B:B="","",IF(R1622="Refreshment Beverage","",IF(AND(R1622="Beer",Q1622=0),SUM(LOOKUP(2,1/(Rates!$B$15:$B$18&lt;=W1622)/(Rates!$C$15:$C$18&gt;=W1622),Rates!$D$15:$D$18)*W1622),VLOOKUP(VALUE(Q:Q),Rates!A:B,2,0)*W1622)))</f>
        <v/>
      </c>
      <c r="AC1622" s="136" t="str">
        <f>IF(B:B="","",IF(R1622="Refreshment Beverage","",IF(AND(R1622="Beer",Q1622=0),SUM(LOOKUP(2,1/(Rates!$B$15:$B$18&lt;=W1622)/(Rates!$C$15:$C$18&gt;=W1622),Rates!$E$15:$E$18)*W1622),VLOOKUP(VALUE(Q:Q),Rates!A:C,3,0)*W1622)))</f>
        <v/>
      </c>
      <c r="AD1622" s="137" t="str">
        <f>IFERROR(IF(B:B="","",IF(R1622="Beer","",IF(VALUE(Q1622)=0,VLOOKUP(VLOOKUP(B:B,#REF!,16,0),Rates!A:E,2,0),VLOOKUP(VALUE(Q1622),Rates!A$31:B$34,2,0)*W1622))),0)</f>
        <v/>
      </c>
      <c r="AE1622" s="121" t="str">
        <f t="shared" si="780"/>
        <v/>
      </c>
      <c r="AF1622" s="138" t="str">
        <f t="shared" si="781"/>
        <v/>
      </c>
      <c r="AG1622" s="122" t="str">
        <f t="shared" si="782"/>
        <v/>
      </c>
      <c r="AH1622" s="123" t="str">
        <f t="shared" si="783"/>
        <v/>
      </c>
      <c r="AI1622" s="139" t="str">
        <f>IF(AE:AE="","",IF(R1622="Refreshment Beverage",AK1622*(Rates!J$19/100),ROUND(SUM(AH1622*(Rates!$J$8/100)),4)))</f>
        <v/>
      </c>
      <c r="AJ1622" s="124" t="str">
        <f t="shared" si="784"/>
        <v/>
      </c>
      <c r="AK1622" s="125" t="str">
        <f t="shared" si="785"/>
        <v/>
      </c>
      <c r="AL1622" s="121" t="str">
        <f t="shared" si="786"/>
        <v/>
      </c>
      <c r="AM1622" s="138" t="str">
        <f>IF(AS1622="","",IF(R1622="Refreshment Beverage",ROUND(AS1622*Rates!K$19,4),ROUND(AO1622*(VLOOKUP(VALUE(Q1622),Rates!G$4:L$12,3,0)),4)))</f>
        <v/>
      </c>
      <c r="AN1622" s="126" t="str">
        <f>IF(AS1622="","",IF(R1622="Refreshment Beverage",AS1622*(Rates!J$19/100),MAX(AM1622,AB1622)))</f>
        <v/>
      </c>
      <c r="AO1622" s="127" t="str">
        <f t="shared" si="787"/>
        <v/>
      </c>
      <c r="AP1622" s="127" t="str">
        <f t="shared" si="788"/>
        <v/>
      </c>
      <c r="AQ1622" s="140" t="str">
        <f>IF(AS1622="","",IF(R1622="Refreshment Beverage",ROUND(SUM(VLOOKUP(Q:Q,Rates!G$15:L$19,3,0)*(AS1622-Y1622-Z1622-AA1622)),4),ROUND(SUM(Rates!$K$8*AS1622),4)))</f>
        <v/>
      </c>
      <c r="AR1622" s="139" t="str">
        <f t="shared" si="789"/>
        <v/>
      </c>
      <c r="AS1622" s="125" t="str">
        <f t="shared" si="790"/>
        <v/>
      </c>
      <c r="AT1622" s="121" t="str">
        <f t="shared" si="791"/>
        <v/>
      </c>
      <c r="AU1622" s="138" t="str">
        <f>IF(AX1622="","",IF(R1622="Refreshment Beverage",ROUND((BA1622-Y1622-Z1622-AA1622)*VLOOKUP(VALUE(Q1622),Rates!G$15:L$19,3,0),4),ROUND(AW1622*(VLOOKUP(VALUE(Q1622),Rates!G:L,3,0)),4)))</f>
        <v/>
      </c>
      <c r="AV1622" s="126" t="str">
        <f t="shared" si="792"/>
        <v/>
      </c>
      <c r="AW1622" s="127" t="str">
        <f t="shared" si="793"/>
        <v/>
      </c>
      <c r="AX1622" s="123" t="str">
        <f t="shared" si="794"/>
        <v/>
      </c>
      <c r="AY1622" s="140" t="str">
        <f>IF(AX1622="","",IF(R1622="Refreshment Beverage",ROUND(SUM(AX1622*Rates!K$19),4),ROUND(SUM(AX1622*(Rates!J$8/100)),4)))</f>
        <v/>
      </c>
      <c r="AZ1622" s="124" t="str">
        <f t="shared" si="795"/>
        <v/>
      </c>
      <c r="BA1622" s="125" t="str">
        <f t="shared" si="796"/>
        <v/>
      </c>
      <c r="BB1622" s="115"/>
      <c r="BC1622" s="143"/>
      <c r="BD1622" s="100"/>
      <c r="BE1622" s="100"/>
      <c r="BF1622" s="100"/>
      <c r="BG1622" s="100"/>
    </row>
    <row r="1623" spans="1:59" x14ac:dyDescent="0.2">
      <c r="A1623" s="144"/>
      <c r="B1623" s="141"/>
      <c r="C1623" s="141"/>
      <c r="D1623" s="142"/>
      <c r="E1623" s="142"/>
      <c r="F1623" s="142"/>
      <c r="G1623" s="142"/>
      <c r="H1623" s="142"/>
      <c r="I1623" s="129"/>
      <c r="J1623" s="130"/>
      <c r="K1623" s="131" t="str">
        <f t="shared" si="767"/>
        <v/>
      </c>
      <c r="L1623" s="132" t="str">
        <f t="shared" si="768"/>
        <v/>
      </c>
      <c r="M1623" s="133" t="str">
        <f t="shared" si="769"/>
        <v/>
      </c>
      <c r="N1623" s="134" t="str">
        <f>IFERROR(IF(B:B="","",IF(R1623="Beer",SUM(LOOKUP(2,1/(Rates!$B$3:$B$5&lt;=W1623)/(Rates!$C$3:$C$5&gt;=W1623),Rates!$D$3:$D$5)*(X1623/100)*W1623),IF(R1623="Refreshment Beverage",SUM(LOOKUP(2,1/(Rates!$B$7:$B$11&lt;=W1623)/(Rates!$C$7:$C$11&gt;=W1623),Rates!$D$7:$D$11)*(X1623/100)*W1623)))),"")</f>
        <v/>
      </c>
      <c r="O1623" s="134" t="str">
        <f t="shared" si="770"/>
        <v/>
      </c>
      <c r="P1623" s="116"/>
      <c r="Q1623" s="117" t="str">
        <f t="shared" si="771"/>
        <v/>
      </c>
      <c r="R1623" s="128" t="str">
        <f t="shared" si="772"/>
        <v/>
      </c>
      <c r="S1623" s="135" t="str">
        <f>IF(B1623="","",IF(R1623="Refreshment Beverage",VLOOKUP(VALUE(Q1623),Rates!G$15:L$19,2,0),VLOOKUP(VALUE(Q1623),Rates!G$4:L$12,2,0)))</f>
        <v/>
      </c>
      <c r="T1623" s="135" t="str">
        <f t="shared" si="773"/>
        <v/>
      </c>
      <c r="U1623" s="118" t="str">
        <f t="shared" si="774"/>
        <v/>
      </c>
      <c r="V1623" s="135" t="str">
        <f t="shared" si="775"/>
        <v/>
      </c>
      <c r="W1623" s="135" t="str">
        <f t="shared" si="776"/>
        <v/>
      </c>
      <c r="X1623" s="119" t="str">
        <f t="shared" si="777"/>
        <v/>
      </c>
      <c r="Y1623" s="120" t="str">
        <f>IF(B:B="","",IF(R1623="Refreshment Beverage",VLOOKUP(Q1623,Rates!G$15:L$19,6,0)*W1623,VLOOKUP(Q1623,Rates!G$4:L$12,6,0)*W1623))</f>
        <v/>
      </c>
      <c r="Z1623" s="120" t="str">
        <f t="shared" si="778"/>
        <v/>
      </c>
      <c r="AA1623" s="120" t="str">
        <f t="shared" si="779"/>
        <v/>
      </c>
      <c r="AB1623" s="136" t="str">
        <f>IF(B:B="","",IF(R1623="Refreshment Beverage","",IF(AND(R1623="Beer",Q1623=0),SUM(LOOKUP(2,1/(Rates!$B$15:$B$18&lt;=W1623)/(Rates!$C$15:$C$18&gt;=W1623),Rates!$D$15:$D$18)*W1623),VLOOKUP(VALUE(Q:Q),Rates!A:B,2,0)*W1623)))</f>
        <v/>
      </c>
      <c r="AC1623" s="136" t="str">
        <f>IF(B:B="","",IF(R1623="Refreshment Beverage","",IF(AND(R1623="Beer",Q1623=0),SUM(LOOKUP(2,1/(Rates!$B$15:$B$18&lt;=W1623)/(Rates!$C$15:$C$18&gt;=W1623),Rates!$E$15:$E$18)*W1623),VLOOKUP(VALUE(Q:Q),Rates!A:C,3,0)*W1623)))</f>
        <v/>
      </c>
      <c r="AD1623" s="137" t="str">
        <f>IFERROR(IF(B:B="","",IF(R1623="Beer","",IF(VALUE(Q1623)=0,VLOOKUP(VLOOKUP(B:B,#REF!,16,0),Rates!A:E,2,0),VLOOKUP(VALUE(Q1623),Rates!A$31:B$34,2,0)*W1623))),0)</f>
        <v/>
      </c>
      <c r="AE1623" s="121" t="str">
        <f t="shared" si="780"/>
        <v/>
      </c>
      <c r="AF1623" s="138" t="str">
        <f t="shared" si="781"/>
        <v/>
      </c>
      <c r="AG1623" s="122" t="str">
        <f t="shared" si="782"/>
        <v/>
      </c>
      <c r="AH1623" s="123" t="str">
        <f t="shared" si="783"/>
        <v/>
      </c>
      <c r="AI1623" s="139" t="str">
        <f>IF(AE:AE="","",IF(R1623="Refreshment Beverage",AK1623*(Rates!J$19/100),ROUND(SUM(AH1623*(Rates!$J$8/100)),4)))</f>
        <v/>
      </c>
      <c r="AJ1623" s="124" t="str">
        <f t="shared" si="784"/>
        <v/>
      </c>
      <c r="AK1623" s="125" t="str">
        <f t="shared" si="785"/>
        <v/>
      </c>
      <c r="AL1623" s="121" t="str">
        <f t="shared" si="786"/>
        <v/>
      </c>
      <c r="AM1623" s="138" t="str">
        <f>IF(AS1623="","",IF(R1623="Refreshment Beverage",ROUND(AS1623*Rates!K$19,4),ROUND(AO1623*(VLOOKUP(VALUE(Q1623),Rates!G$4:L$12,3,0)),4)))</f>
        <v/>
      </c>
      <c r="AN1623" s="126" t="str">
        <f>IF(AS1623="","",IF(R1623="Refreshment Beverage",AS1623*(Rates!J$19/100),MAX(AM1623,AB1623)))</f>
        <v/>
      </c>
      <c r="AO1623" s="127" t="str">
        <f t="shared" si="787"/>
        <v/>
      </c>
      <c r="AP1623" s="127" t="str">
        <f t="shared" si="788"/>
        <v/>
      </c>
      <c r="AQ1623" s="140" t="str">
        <f>IF(AS1623="","",IF(R1623="Refreshment Beverage",ROUND(SUM(VLOOKUP(Q:Q,Rates!G$15:L$19,3,0)*(AS1623-Y1623-Z1623-AA1623)),4),ROUND(SUM(Rates!$K$8*AS1623),4)))</f>
        <v/>
      </c>
      <c r="AR1623" s="139" t="str">
        <f t="shared" si="789"/>
        <v/>
      </c>
      <c r="AS1623" s="125" t="str">
        <f t="shared" si="790"/>
        <v/>
      </c>
      <c r="AT1623" s="121" t="str">
        <f t="shared" si="791"/>
        <v/>
      </c>
      <c r="AU1623" s="138" t="str">
        <f>IF(AX1623="","",IF(R1623="Refreshment Beverage",ROUND((BA1623-Y1623-Z1623-AA1623)*VLOOKUP(VALUE(Q1623),Rates!G$15:L$19,3,0),4),ROUND(AW1623*(VLOOKUP(VALUE(Q1623),Rates!G:L,3,0)),4)))</f>
        <v/>
      </c>
      <c r="AV1623" s="126" t="str">
        <f t="shared" si="792"/>
        <v/>
      </c>
      <c r="AW1623" s="127" t="str">
        <f t="shared" si="793"/>
        <v/>
      </c>
      <c r="AX1623" s="123" t="str">
        <f t="shared" si="794"/>
        <v/>
      </c>
      <c r="AY1623" s="140" t="str">
        <f>IF(AX1623="","",IF(R1623="Refreshment Beverage",ROUND(SUM(AX1623*Rates!K$19),4),ROUND(SUM(AX1623*(Rates!J$8/100)),4)))</f>
        <v/>
      </c>
      <c r="AZ1623" s="124" t="str">
        <f t="shared" si="795"/>
        <v/>
      </c>
      <c r="BA1623" s="125" t="str">
        <f t="shared" si="796"/>
        <v/>
      </c>
      <c r="BB1623" s="115"/>
      <c r="BC1623" s="143"/>
      <c r="BD1623" s="100"/>
      <c r="BE1623" s="100"/>
      <c r="BF1623" s="100"/>
      <c r="BG1623" s="100"/>
    </row>
    <row r="1624" spans="1:59" x14ac:dyDescent="0.2">
      <c r="A1624" s="144"/>
      <c r="B1624" s="141"/>
      <c r="C1624" s="141"/>
      <c r="D1624" s="142"/>
      <c r="E1624" s="142"/>
      <c r="F1624" s="142"/>
      <c r="G1624" s="142"/>
      <c r="H1624" s="142"/>
      <c r="I1624" s="129"/>
      <c r="J1624" s="130"/>
      <c r="K1624" s="131" t="str">
        <f t="shared" si="767"/>
        <v/>
      </c>
      <c r="L1624" s="132" t="str">
        <f t="shared" si="768"/>
        <v/>
      </c>
      <c r="M1624" s="133" t="str">
        <f t="shared" si="769"/>
        <v/>
      </c>
      <c r="N1624" s="134" t="str">
        <f>IFERROR(IF(B:B="","",IF(R1624="Beer",SUM(LOOKUP(2,1/(Rates!$B$3:$B$5&lt;=W1624)/(Rates!$C$3:$C$5&gt;=W1624),Rates!$D$3:$D$5)*(X1624/100)*W1624),IF(R1624="Refreshment Beverage",SUM(LOOKUP(2,1/(Rates!$B$7:$B$11&lt;=W1624)/(Rates!$C$7:$C$11&gt;=W1624),Rates!$D$7:$D$11)*(X1624/100)*W1624)))),"")</f>
        <v/>
      </c>
      <c r="O1624" s="134" t="str">
        <f t="shared" si="770"/>
        <v/>
      </c>
      <c r="P1624" s="116"/>
      <c r="Q1624" s="117" t="str">
        <f t="shared" si="771"/>
        <v/>
      </c>
      <c r="R1624" s="128" t="str">
        <f t="shared" si="772"/>
        <v/>
      </c>
      <c r="S1624" s="135" t="str">
        <f>IF(B1624="","",IF(R1624="Refreshment Beverage",VLOOKUP(VALUE(Q1624),Rates!G$15:L$19,2,0),VLOOKUP(VALUE(Q1624),Rates!G$4:L$12,2,0)))</f>
        <v/>
      </c>
      <c r="T1624" s="135" t="str">
        <f t="shared" si="773"/>
        <v/>
      </c>
      <c r="U1624" s="118" t="str">
        <f t="shared" si="774"/>
        <v/>
      </c>
      <c r="V1624" s="135" t="str">
        <f t="shared" si="775"/>
        <v/>
      </c>
      <c r="W1624" s="135" t="str">
        <f t="shared" si="776"/>
        <v/>
      </c>
      <c r="X1624" s="119" t="str">
        <f t="shared" si="777"/>
        <v/>
      </c>
      <c r="Y1624" s="120" t="str">
        <f>IF(B:B="","",IF(R1624="Refreshment Beverage",VLOOKUP(Q1624,Rates!G$15:L$19,6,0)*W1624,VLOOKUP(Q1624,Rates!G$4:L$12,6,0)*W1624))</f>
        <v/>
      </c>
      <c r="Z1624" s="120" t="str">
        <f t="shared" si="778"/>
        <v/>
      </c>
      <c r="AA1624" s="120" t="str">
        <f t="shared" si="779"/>
        <v/>
      </c>
      <c r="AB1624" s="136" t="str">
        <f>IF(B:B="","",IF(R1624="Refreshment Beverage","",IF(AND(R1624="Beer",Q1624=0),SUM(LOOKUP(2,1/(Rates!$B$15:$B$18&lt;=W1624)/(Rates!$C$15:$C$18&gt;=W1624),Rates!$D$15:$D$18)*W1624),VLOOKUP(VALUE(Q:Q),Rates!A:B,2,0)*W1624)))</f>
        <v/>
      </c>
      <c r="AC1624" s="136" t="str">
        <f>IF(B:B="","",IF(R1624="Refreshment Beverage","",IF(AND(R1624="Beer",Q1624=0),SUM(LOOKUP(2,1/(Rates!$B$15:$B$18&lt;=W1624)/(Rates!$C$15:$C$18&gt;=W1624),Rates!$E$15:$E$18)*W1624),VLOOKUP(VALUE(Q:Q),Rates!A:C,3,0)*W1624)))</f>
        <v/>
      </c>
      <c r="AD1624" s="137" t="str">
        <f>IFERROR(IF(B:B="","",IF(R1624="Beer","",IF(VALUE(Q1624)=0,VLOOKUP(VLOOKUP(B:B,#REF!,16,0),Rates!A:E,2,0),VLOOKUP(VALUE(Q1624),Rates!A$31:B$34,2,0)*W1624))),0)</f>
        <v/>
      </c>
      <c r="AE1624" s="121" t="str">
        <f t="shared" si="780"/>
        <v/>
      </c>
      <c r="AF1624" s="138" t="str">
        <f t="shared" si="781"/>
        <v/>
      </c>
      <c r="AG1624" s="122" t="str">
        <f t="shared" si="782"/>
        <v/>
      </c>
      <c r="AH1624" s="123" t="str">
        <f t="shared" si="783"/>
        <v/>
      </c>
      <c r="AI1624" s="139" t="str">
        <f>IF(AE:AE="","",IF(R1624="Refreshment Beverage",AK1624*(Rates!J$19/100),ROUND(SUM(AH1624*(Rates!$J$8/100)),4)))</f>
        <v/>
      </c>
      <c r="AJ1624" s="124" t="str">
        <f t="shared" si="784"/>
        <v/>
      </c>
      <c r="AK1624" s="125" t="str">
        <f t="shared" si="785"/>
        <v/>
      </c>
      <c r="AL1624" s="121" t="str">
        <f t="shared" si="786"/>
        <v/>
      </c>
      <c r="AM1624" s="138" t="str">
        <f>IF(AS1624="","",IF(R1624="Refreshment Beverage",ROUND(AS1624*Rates!K$19,4),ROUND(AO1624*(VLOOKUP(VALUE(Q1624),Rates!G$4:L$12,3,0)),4)))</f>
        <v/>
      </c>
      <c r="AN1624" s="126" t="str">
        <f>IF(AS1624="","",IF(R1624="Refreshment Beverage",AS1624*(Rates!J$19/100),MAX(AM1624,AB1624)))</f>
        <v/>
      </c>
      <c r="AO1624" s="127" t="str">
        <f t="shared" si="787"/>
        <v/>
      </c>
      <c r="AP1624" s="127" t="str">
        <f t="shared" si="788"/>
        <v/>
      </c>
      <c r="AQ1624" s="140" t="str">
        <f>IF(AS1624="","",IF(R1624="Refreshment Beverage",ROUND(SUM(VLOOKUP(Q:Q,Rates!G$15:L$19,3,0)*(AS1624-Y1624-Z1624-AA1624)),4),ROUND(SUM(Rates!$K$8*AS1624),4)))</f>
        <v/>
      </c>
      <c r="AR1624" s="139" t="str">
        <f t="shared" si="789"/>
        <v/>
      </c>
      <c r="AS1624" s="125" t="str">
        <f t="shared" si="790"/>
        <v/>
      </c>
      <c r="AT1624" s="121" t="str">
        <f t="shared" si="791"/>
        <v/>
      </c>
      <c r="AU1624" s="138" t="str">
        <f>IF(AX1624="","",IF(R1624="Refreshment Beverage",ROUND((BA1624-Y1624-Z1624-AA1624)*VLOOKUP(VALUE(Q1624),Rates!G$15:L$19,3,0),4),ROUND(AW1624*(VLOOKUP(VALUE(Q1624),Rates!G:L,3,0)),4)))</f>
        <v/>
      </c>
      <c r="AV1624" s="126" t="str">
        <f t="shared" si="792"/>
        <v/>
      </c>
      <c r="AW1624" s="127" t="str">
        <f t="shared" si="793"/>
        <v/>
      </c>
      <c r="AX1624" s="123" t="str">
        <f t="shared" si="794"/>
        <v/>
      </c>
      <c r="AY1624" s="140" t="str">
        <f>IF(AX1624="","",IF(R1624="Refreshment Beverage",ROUND(SUM(AX1624*Rates!K$19),4),ROUND(SUM(AX1624*(Rates!J$8/100)),4)))</f>
        <v/>
      </c>
      <c r="AZ1624" s="124" t="str">
        <f t="shared" si="795"/>
        <v/>
      </c>
      <c r="BA1624" s="125" t="str">
        <f t="shared" si="796"/>
        <v/>
      </c>
      <c r="BB1624" s="115"/>
      <c r="BC1624" s="143"/>
      <c r="BD1624" s="100"/>
      <c r="BE1624" s="100"/>
      <c r="BF1624" s="100"/>
      <c r="BG1624" s="100"/>
    </row>
    <row r="1625" spans="1:59" x14ac:dyDescent="0.2">
      <c r="A1625" s="144"/>
      <c r="B1625" s="141"/>
      <c r="C1625" s="141"/>
      <c r="D1625" s="142"/>
      <c r="E1625" s="142"/>
      <c r="F1625" s="142"/>
      <c r="G1625" s="142"/>
      <c r="H1625" s="142"/>
      <c r="I1625" s="129"/>
      <c r="J1625" s="130"/>
      <c r="K1625" s="131" t="str">
        <f t="shared" si="767"/>
        <v/>
      </c>
      <c r="L1625" s="132" t="str">
        <f t="shared" si="768"/>
        <v/>
      </c>
      <c r="M1625" s="133" t="str">
        <f t="shared" si="769"/>
        <v/>
      </c>
      <c r="N1625" s="134" t="str">
        <f>IFERROR(IF(B:B="","",IF(R1625="Beer",SUM(LOOKUP(2,1/(Rates!$B$3:$B$5&lt;=W1625)/(Rates!$C$3:$C$5&gt;=W1625),Rates!$D$3:$D$5)*(X1625/100)*W1625),IF(R1625="Refreshment Beverage",SUM(LOOKUP(2,1/(Rates!$B$7:$B$11&lt;=W1625)/(Rates!$C$7:$C$11&gt;=W1625),Rates!$D$7:$D$11)*(X1625/100)*W1625)))),"")</f>
        <v/>
      </c>
      <c r="O1625" s="134" t="str">
        <f t="shared" si="770"/>
        <v/>
      </c>
      <c r="P1625" s="116"/>
      <c r="Q1625" s="117" t="str">
        <f t="shared" si="771"/>
        <v/>
      </c>
      <c r="R1625" s="128" t="str">
        <f t="shared" si="772"/>
        <v/>
      </c>
      <c r="S1625" s="135" t="str">
        <f>IF(B1625="","",IF(R1625="Refreshment Beverage",VLOOKUP(VALUE(Q1625),Rates!G$15:L$19,2,0),VLOOKUP(VALUE(Q1625),Rates!G$4:L$12,2,0)))</f>
        <v/>
      </c>
      <c r="T1625" s="135" t="str">
        <f t="shared" si="773"/>
        <v/>
      </c>
      <c r="U1625" s="118" t="str">
        <f t="shared" si="774"/>
        <v/>
      </c>
      <c r="V1625" s="135" t="str">
        <f t="shared" si="775"/>
        <v/>
      </c>
      <c r="W1625" s="135" t="str">
        <f t="shared" si="776"/>
        <v/>
      </c>
      <c r="X1625" s="119" t="str">
        <f t="shared" si="777"/>
        <v/>
      </c>
      <c r="Y1625" s="120" t="str">
        <f>IF(B:B="","",IF(R1625="Refreshment Beverage",VLOOKUP(Q1625,Rates!G$15:L$19,6,0)*W1625,VLOOKUP(Q1625,Rates!G$4:L$12,6,0)*W1625))</f>
        <v/>
      </c>
      <c r="Z1625" s="120" t="str">
        <f t="shared" si="778"/>
        <v/>
      </c>
      <c r="AA1625" s="120" t="str">
        <f t="shared" si="779"/>
        <v/>
      </c>
      <c r="AB1625" s="136" t="str">
        <f>IF(B:B="","",IF(R1625="Refreshment Beverage","",IF(AND(R1625="Beer",Q1625=0),SUM(LOOKUP(2,1/(Rates!$B$15:$B$18&lt;=W1625)/(Rates!$C$15:$C$18&gt;=W1625),Rates!$D$15:$D$18)*W1625),VLOOKUP(VALUE(Q:Q),Rates!A:B,2,0)*W1625)))</f>
        <v/>
      </c>
      <c r="AC1625" s="136" t="str">
        <f>IF(B:B="","",IF(R1625="Refreshment Beverage","",IF(AND(R1625="Beer",Q1625=0),SUM(LOOKUP(2,1/(Rates!$B$15:$B$18&lt;=W1625)/(Rates!$C$15:$C$18&gt;=W1625),Rates!$E$15:$E$18)*W1625),VLOOKUP(VALUE(Q:Q),Rates!A:C,3,0)*W1625)))</f>
        <v/>
      </c>
      <c r="AD1625" s="137" t="str">
        <f>IFERROR(IF(B:B="","",IF(R1625="Beer","",IF(VALUE(Q1625)=0,VLOOKUP(VLOOKUP(B:B,#REF!,16,0),Rates!A:E,2,0),VLOOKUP(VALUE(Q1625),Rates!A$31:B$34,2,0)*W1625))),0)</f>
        <v/>
      </c>
      <c r="AE1625" s="121" t="str">
        <f t="shared" si="780"/>
        <v/>
      </c>
      <c r="AF1625" s="138" t="str">
        <f t="shared" si="781"/>
        <v/>
      </c>
      <c r="AG1625" s="122" t="str">
        <f t="shared" si="782"/>
        <v/>
      </c>
      <c r="AH1625" s="123" t="str">
        <f t="shared" si="783"/>
        <v/>
      </c>
      <c r="AI1625" s="139" t="str">
        <f>IF(AE:AE="","",IF(R1625="Refreshment Beverage",AK1625*(Rates!J$19/100),ROUND(SUM(AH1625*(Rates!$J$8/100)),4)))</f>
        <v/>
      </c>
      <c r="AJ1625" s="124" t="str">
        <f t="shared" si="784"/>
        <v/>
      </c>
      <c r="AK1625" s="125" t="str">
        <f t="shared" si="785"/>
        <v/>
      </c>
      <c r="AL1625" s="121" t="str">
        <f t="shared" si="786"/>
        <v/>
      </c>
      <c r="AM1625" s="138" t="str">
        <f>IF(AS1625="","",IF(R1625="Refreshment Beverage",ROUND(AS1625*Rates!K$19,4),ROUND(AO1625*(VLOOKUP(VALUE(Q1625),Rates!G$4:L$12,3,0)),4)))</f>
        <v/>
      </c>
      <c r="AN1625" s="126" t="str">
        <f>IF(AS1625="","",IF(R1625="Refreshment Beverage",AS1625*(Rates!J$19/100),MAX(AM1625,AB1625)))</f>
        <v/>
      </c>
      <c r="AO1625" s="127" t="str">
        <f t="shared" si="787"/>
        <v/>
      </c>
      <c r="AP1625" s="127" t="str">
        <f t="shared" si="788"/>
        <v/>
      </c>
      <c r="AQ1625" s="140" t="str">
        <f>IF(AS1625="","",IF(R1625="Refreshment Beverage",ROUND(SUM(VLOOKUP(Q:Q,Rates!G$15:L$19,3,0)*(AS1625-Y1625-Z1625-AA1625)),4),ROUND(SUM(Rates!$K$8*AS1625),4)))</f>
        <v/>
      </c>
      <c r="AR1625" s="139" t="str">
        <f t="shared" si="789"/>
        <v/>
      </c>
      <c r="AS1625" s="125" t="str">
        <f t="shared" si="790"/>
        <v/>
      </c>
      <c r="AT1625" s="121" t="str">
        <f t="shared" si="791"/>
        <v/>
      </c>
      <c r="AU1625" s="138" t="str">
        <f>IF(AX1625="","",IF(R1625="Refreshment Beverage",ROUND((BA1625-Y1625-Z1625-AA1625)*VLOOKUP(VALUE(Q1625),Rates!G$15:L$19,3,0),4),ROUND(AW1625*(VLOOKUP(VALUE(Q1625),Rates!G:L,3,0)),4)))</f>
        <v/>
      </c>
      <c r="AV1625" s="126" t="str">
        <f t="shared" si="792"/>
        <v/>
      </c>
      <c r="AW1625" s="127" t="str">
        <f t="shared" si="793"/>
        <v/>
      </c>
      <c r="AX1625" s="123" t="str">
        <f t="shared" si="794"/>
        <v/>
      </c>
      <c r="AY1625" s="140" t="str">
        <f>IF(AX1625="","",IF(R1625="Refreshment Beverage",ROUND(SUM(AX1625*Rates!K$19),4),ROUND(SUM(AX1625*(Rates!J$8/100)),4)))</f>
        <v/>
      </c>
      <c r="AZ1625" s="124" t="str">
        <f t="shared" si="795"/>
        <v/>
      </c>
      <c r="BA1625" s="125" t="str">
        <f t="shared" si="796"/>
        <v/>
      </c>
      <c r="BB1625" s="115"/>
      <c r="BC1625" s="143"/>
      <c r="BD1625" s="100"/>
      <c r="BE1625" s="100"/>
      <c r="BF1625" s="100"/>
      <c r="BG1625" s="100"/>
    </row>
    <row r="1626" spans="1:59" x14ac:dyDescent="0.2">
      <c r="A1626" s="144"/>
      <c r="B1626" s="141"/>
      <c r="C1626" s="141"/>
      <c r="D1626" s="142"/>
      <c r="E1626" s="142"/>
      <c r="F1626" s="142"/>
      <c r="G1626" s="142"/>
      <c r="H1626" s="142"/>
      <c r="I1626" s="129"/>
      <c r="J1626" s="130"/>
      <c r="K1626" s="131" t="str">
        <f t="shared" ref="K1626:K1689" si="797">IFERROR(IF(B:B="","",IF(OR(C1626="",E1626="",F1626="",G1626="",H1626="",I1626="",J1626=""),"",ROUND(IF(J1626="Gross Price to Brewers",AE1626,IF(J1626="Retail Price",AL1626,IF(J1626="Licensee Retail",AT1626,""))),2))),"")</f>
        <v/>
      </c>
      <c r="L1626" s="132" t="str">
        <f t="shared" ref="L1626:L1689" si="798">IFERROR(IF(B:B="","",IF(OR(C1626="",E1626="",F1626="",G1626="",H1626="",I1626="",J1626=""),"",ROUND(IF(J1626="Gross Price to Brewers",AH1626,IF(J1626="Retail Price",AP1626,IF(J1626="Licensee Retail",AX1626,""))),2))),"")</f>
        <v/>
      </c>
      <c r="M1626" s="133" t="str">
        <f t="shared" ref="M1626:M1689" si="799">IFERROR(IF(B:B="","",IF(OR(C1626="",E1626="",F1626="",G1626="",H1626="",I1626="",J1626=""),"",ROUND(IF(J1626="Gross Price to Brewers",AK1626,IF(J1626="Retail Price",AS1626,IF(J1626="Licensee Retail",BA1626,""))),2))),"")</f>
        <v/>
      </c>
      <c r="N1626" s="134" t="str">
        <f>IFERROR(IF(B:B="","",IF(R1626="Beer",SUM(LOOKUP(2,1/(Rates!$B$3:$B$5&lt;=W1626)/(Rates!$C$3:$C$5&gt;=W1626),Rates!$D$3:$D$5)*(X1626/100)*W1626),IF(R1626="Refreshment Beverage",SUM(LOOKUP(2,1/(Rates!$B$7:$B$11&lt;=W1626)/(Rates!$C$7:$C$11&gt;=W1626),Rates!$D$7:$D$11)*(X1626/100)*W1626)))),"")</f>
        <v/>
      </c>
      <c r="O1626" s="134" t="str">
        <f t="shared" ref="O1626:O1689" si="800">IF(B:B="","",IF(M1626&gt;N1626,"YES","NO"))</f>
        <v/>
      </c>
      <c r="P1626" s="116"/>
      <c r="Q1626" s="117" t="str">
        <f t="shared" ref="Q1626:Q1689" si="801">IF(B1626="","",IF(OR(D1626="",D1626=5),0,D1626))</f>
        <v/>
      </c>
      <c r="R1626" s="128" t="str">
        <f t="shared" ref="R1626:R1689" si="802">IF(B1626="","",C1626)</f>
        <v/>
      </c>
      <c r="S1626" s="135" t="str">
        <f>IF(B1626="","",IF(R1626="Refreshment Beverage",VLOOKUP(VALUE(Q1626),Rates!G$15:L$19,2,0),VLOOKUP(VALUE(Q1626),Rates!G$4:L$12,2,0)))</f>
        <v/>
      </c>
      <c r="T1626" s="135" t="str">
        <f t="shared" ref="T1626:T1689" si="803">IF(B1626="","",G1626)</f>
        <v/>
      </c>
      <c r="U1626" s="118" t="str">
        <f t="shared" ref="U1626:U1689" si="804">IF(B:B="","",SUM(W1626/V1626))</f>
        <v/>
      </c>
      <c r="V1626" s="135" t="str">
        <f t="shared" ref="V1626:V1689" si="805">IF(B1626="","",F1626)</f>
        <v/>
      </c>
      <c r="W1626" s="135" t="str">
        <f t="shared" ref="W1626:W1689" si="806">IF(B1626="","",E1626*F1626)</f>
        <v/>
      </c>
      <c r="X1626" s="119" t="str">
        <f t="shared" ref="X1626:X1689" si="807">IF(B1626="","",H1626)</f>
        <v/>
      </c>
      <c r="Y1626" s="120" t="str">
        <f>IF(B:B="","",IF(R1626="Refreshment Beverage",VLOOKUP(Q1626,Rates!G$15:L$19,6,0)*W1626,VLOOKUP(Q1626,Rates!G$4:L$12,6,0)*W1626))</f>
        <v/>
      </c>
      <c r="Z1626" s="120" t="str">
        <f t="shared" ref="Z1626:Z1689" si="808">IF(B:B="","",IF(R1626="Refreshment Beverage",0,IF(T1626="Keg",0,ROUND(0.34/12*V1626,2))))</f>
        <v/>
      </c>
      <c r="AA1626" s="120" t="str">
        <f t="shared" ref="AA1626:AA1689" si="809">IF(B:B="","",IF(AND(T1626="Can",V1626=8,R1626="Beer"),V1626*0.0192,IF(AND(T1626="Can",V1626=15,R1626="Beer"),V1626*0.0096,IF(AND(T1626="Can",V1626=20,R1626="Beer"),V1626*0.0102,IF(AND(T1626="Can",V1626=30,R1626="Beer"),V1626*0.0085,IF(AND(T1626="Can",V1626=36,R1626="Beer"),V1626*0.0071,IF(AND(T1626="Bottle",V1626=24,R1626="Beer"),V1626*0.0153,IF(AND(R1626="Refreshment Beverage",U1626&gt;0.49,U1626&lt;0.401),V1626*0.0512,IF(AND(R1626="Refreshment Beverage",U1626&gt;0.4,U1626&lt;0.47),V1626*0.0614,IF(AND(R1626="Refreshment Beverage",U1626&gt;0.469,U1626&lt;0.66),V1626*0.0716,IF(AND(R1626="Refreshment Beverage",U1626&gt;0.659,U1626&lt;0.75),V1626*0.1023,IF(AND(R1626="Refreshment Beverage",U1626&gt;0.749,U1626&lt;0.9),V1626*0.1125,IF(AND(R1626="Refreshment Beverage",U1626&gt;0.899,U1626&lt;1),V1626*0.133,IF(AND(R1626="Refreshment Beverage",U1626=1),V1626*0.1432,IF(AND(R1626="Refreshment Beverage",U1626=1.14),V1626*0.1637,IF(AND(R1626="Refreshment Beverage",U1626=2),V1626*0.2864,IF(AND(R1626="Refreshment Beverage",U1626=3),V1626*0.4297,IF(AND(R1626="Refreshment Beverage",U1626=1.75),V1626*0.2558,0))))))))))))))))))</f>
        <v/>
      </c>
      <c r="AB1626" s="136" t="str">
        <f>IF(B:B="","",IF(R1626="Refreshment Beverage","",IF(AND(R1626="Beer",Q1626=0),SUM(LOOKUP(2,1/(Rates!$B$15:$B$18&lt;=W1626)/(Rates!$C$15:$C$18&gt;=W1626),Rates!$D$15:$D$18)*W1626),VLOOKUP(VALUE(Q:Q),Rates!A:B,2,0)*W1626)))</f>
        <v/>
      </c>
      <c r="AC1626" s="136" t="str">
        <f>IF(B:B="","",IF(R1626="Refreshment Beverage","",IF(AND(R1626="Beer",Q1626=0),SUM(LOOKUP(2,1/(Rates!$B$15:$B$18&lt;=W1626)/(Rates!$C$15:$C$18&gt;=W1626),Rates!$E$15:$E$18)*W1626),VLOOKUP(VALUE(Q:Q),Rates!A:C,3,0)*W1626)))</f>
        <v/>
      </c>
      <c r="AD1626" s="137" t="str">
        <f>IFERROR(IF(B:B="","",IF(R1626="Beer","",IF(VALUE(Q1626)=0,VLOOKUP(VLOOKUP(B:B,#REF!,16,0),Rates!A:E,2,0),VLOOKUP(VALUE(Q1626),Rates!A$31:B$34,2,0)*W1626))),0)</f>
        <v/>
      </c>
      <c r="AE1626" s="121" t="str">
        <f t="shared" ref="AE1626:AE1689" si="810">IF(J1626="Gross Price to Brewers",I1626,"")</f>
        <v/>
      </c>
      <c r="AF1626" s="138" t="str">
        <f t="shared" ref="AF1626:AF1689" si="811">IF(AE:AE="","",ROUND(SUM(AE1626*(S1626/100)),4))</f>
        <v/>
      </c>
      <c r="AG1626" s="122" t="str">
        <f t="shared" ref="AG1626:AG1689" si="812">IF(AE:AE="","",IF(R1626="Refreshment Beverage",MAX(AF1626,AD1626),MAX(AB1626,AF1626)))</f>
        <v/>
      </c>
      <c r="AH1626" s="123" t="str">
        <f t="shared" ref="AH1626:AH1689" si="813">IF(AE:AE="","",IF(R1626="Refreshment Beverage",AK1626-AJ1626,SUM(Y1626:AA1626)+AE1626+AG1626))</f>
        <v/>
      </c>
      <c r="AI1626" s="139" t="str">
        <f>IF(AE:AE="","",IF(R1626="Refreshment Beverage",AK1626*(Rates!J$19/100),ROUND(SUM(AH1626*(Rates!$J$8/100)),4)))</f>
        <v/>
      </c>
      <c r="AJ1626" s="124" t="str">
        <f t="shared" ref="AJ1626:AJ1689" si="814">IF(AE:AE="","",IF(R1626="Refreshment Beverage",AI1626,MAX(AC1626,AI1626)))</f>
        <v/>
      </c>
      <c r="AK1626" s="125" t="str">
        <f t="shared" ref="AK1626:AK1689" si="815">IF(AE:AE="","",IF(R1626="Refreshment Beverage",SUM(AE1626+Y1626+Z1626+AA1626+AG1626),SUM(AH1626+AJ1626)))</f>
        <v/>
      </c>
      <c r="AL1626" s="121" t="str">
        <f t="shared" ref="AL1626:AL1689" si="816">IF(AS1626="","",IF(R1626="Refreshment Beverage",ROUND(SUM(AS1626-AR1626-AA1626-Z1626-Y1626),2),ROUND(SUM(AS1626-AR1626-AN1626-Y1626-Z1626-AA1626),2)))</f>
        <v/>
      </c>
      <c r="AM1626" s="138" t="str">
        <f>IF(AS1626="","",IF(R1626="Refreshment Beverage",ROUND(AS1626*Rates!K$19,4),ROUND(AO1626*(VLOOKUP(VALUE(Q1626),Rates!G$4:L$12,3,0)),4)))</f>
        <v/>
      </c>
      <c r="AN1626" s="126" t="str">
        <f>IF(AS1626="","",IF(R1626="Refreshment Beverage",AS1626*(Rates!J$19/100),MAX(AM1626,AB1626)))</f>
        <v/>
      </c>
      <c r="AO1626" s="127" t="str">
        <f t="shared" ref="AO1626:AO1689" si="817">IF(AS1626="","",ROUND(SUM(AS1626-AR1626-Y1626-Z1626-AA1626),4))</f>
        <v/>
      </c>
      <c r="AP1626" s="127" t="str">
        <f t="shared" ref="AP1626:AP1689" si="818">IF(AS1626="","",IF(R1626="Refreshment Beverage",ROUND(AS1626-AN1626,2),ROUND(SUM(AS1626-AR1626),2)))</f>
        <v/>
      </c>
      <c r="AQ1626" s="140" t="str">
        <f>IF(AS1626="","",IF(R1626="Refreshment Beverage",ROUND(SUM(VLOOKUP(Q:Q,Rates!G$15:L$19,3,0)*(AS1626-Y1626-Z1626-AA1626)),4),ROUND(SUM(Rates!$K$8*AS1626),4)))</f>
        <v/>
      </c>
      <c r="AR1626" s="139" t="str">
        <f t="shared" ref="AR1626:AR1689" si="819">IF(AS1626="","",IF(R1626="Refreshment Beverage",MAX(AD1626,AQ1626),MAX(AQ1626,AC1626)))</f>
        <v/>
      </c>
      <c r="AS1626" s="125" t="str">
        <f t="shared" ref="AS1626:AS1689" si="820">IF(J1626="Retail Price",SUM(I1626+0.004),"")</f>
        <v/>
      </c>
      <c r="AT1626" s="121" t="str">
        <f t="shared" ref="AT1626:AT1689" si="821">IF(AX1626="","",IF(R1626="Refreshment Beverage",SUM(BA1626-AV1626-Y1626-Z1626-AA1626),SUM(AX1626-AV1626-Y1626-Z1626-AA1626)))</f>
        <v/>
      </c>
      <c r="AU1626" s="138" t="str">
        <f>IF(AX1626="","",IF(R1626="Refreshment Beverage",ROUND((BA1626-Y1626-Z1626-AA1626)*VLOOKUP(VALUE(Q1626),Rates!G$15:L$19,3,0),4),ROUND(AW1626*(VLOOKUP(VALUE(Q1626),Rates!G:L,3,0)),4)))</f>
        <v/>
      </c>
      <c r="AV1626" s="126" t="str">
        <f t="shared" ref="AV1626:AV1689" si="822">IF(AX1626="","",IF(R1626="Refreshment Beverage",MAX(AU1626,AD1626),MAX(AB1626,AU1626)))</f>
        <v/>
      </c>
      <c r="AW1626" s="127" t="str">
        <f t="shared" ref="AW1626:AW1689" si="823">IF(AX1626="","",IF(R1626="Refreshment Beverage",SUM(BA1626-AV1626-Y1626-Z1626-AA1626),ROUND(SUM(BA1626-AZ1626-Y1626-Z1626-AA1626),4)))</f>
        <v/>
      </c>
      <c r="AX1626" s="123" t="str">
        <f t="shared" ref="AX1626:AX1689" si="824">IF(J1626="Licensee Retail",I1626,"")</f>
        <v/>
      </c>
      <c r="AY1626" s="140" t="str">
        <f>IF(AX1626="","",IF(R1626="Refreshment Beverage",ROUND(SUM(AX1626*Rates!K$19),4),ROUND(SUM(AX1626*(Rates!J$8/100)),4)))</f>
        <v/>
      </c>
      <c r="AZ1626" s="124" t="str">
        <f t="shared" ref="AZ1626:AZ1689" si="825">IF(AX1626="","",MAX($AC1626,AY1626))</f>
        <v/>
      </c>
      <c r="BA1626" s="125" t="str">
        <f t="shared" ref="BA1626:BA1689" si="826">IF(AX1626="","",SUM(AX1626+AZ1626))</f>
        <v/>
      </c>
      <c r="BB1626" s="115"/>
      <c r="BC1626" s="143"/>
      <c r="BD1626" s="100"/>
      <c r="BE1626" s="100"/>
      <c r="BF1626" s="100"/>
      <c r="BG1626" s="100"/>
    </row>
    <row r="1627" spans="1:59" x14ac:dyDescent="0.2">
      <c r="A1627" s="144"/>
      <c r="B1627" s="141"/>
      <c r="C1627" s="141"/>
      <c r="D1627" s="142"/>
      <c r="E1627" s="142"/>
      <c r="F1627" s="142"/>
      <c r="G1627" s="142"/>
      <c r="H1627" s="142"/>
      <c r="I1627" s="129"/>
      <c r="J1627" s="130"/>
      <c r="K1627" s="131" t="str">
        <f t="shared" si="797"/>
        <v/>
      </c>
      <c r="L1627" s="132" t="str">
        <f t="shared" si="798"/>
        <v/>
      </c>
      <c r="M1627" s="133" t="str">
        <f t="shared" si="799"/>
        <v/>
      </c>
      <c r="N1627" s="134" t="str">
        <f>IFERROR(IF(B:B="","",IF(R1627="Beer",SUM(LOOKUP(2,1/(Rates!$B$3:$B$5&lt;=W1627)/(Rates!$C$3:$C$5&gt;=W1627),Rates!$D$3:$D$5)*(X1627/100)*W1627),IF(R1627="Refreshment Beverage",SUM(LOOKUP(2,1/(Rates!$B$7:$B$11&lt;=W1627)/(Rates!$C$7:$C$11&gt;=W1627),Rates!$D$7:$D$11)*(X1627/100)*W1627)))),"")</f>
        <v/>
      </c>
      <c r="O1627" s="134" t="str">
        <f t="shared" si="800"/>
        <v/>
      </c>
      <c r="P1627" s="116"/>
      <c r="Q1627" s="117" t="str">
        <f t="shared" si="801"/>
        <v/>
      </c>
      <c r="R1627" s="128" t="str">
        <f t="shared" si="802"/>
        <v/>
      </c>
      <c r="S1627" s="135" t="str">
        <f>IF(B1627="","",IF(R1627="Refreshment Beverage",VLOOKUP(VALUE(Q1627),Rates!G$15:L$19,2,0),VLOOKUP(VALUE(Q1627),Rates!G$4:L$12,2,0)))</f>
        <v/>
      </c>
      <c r="T1627" s="135" t="str">
        <f t="shared" si="803"/>
        <v/>
      </c>
      <c r="U1627" s="118" t="str">
        <f t="shared" si="804"/>
        <v/>
      </c>
      <c r="V1627" s="135" t="str">
        <f t="shared" si="805"/>
        <v/>
      </c>
      <c r="W1627" s="135" t="str">
        <f t="shared" si="806"/>
        <v/>
      </c>
      <c r="X1627" s="119" t="str">
        <f t="shared" si="807"/>
        <v/>
      </c>
      <c r="Y1627" s="120" t="str">
        <f>IF(B:B="","",IF(R1627="Refreshment Beverage",VLOOKUP(Q1627,Rates!G$15:L$19,6,0)*W1627,VLOOKUP(Q1627,Rates!G$4:L$12,6,0)*W1627))</f>
        <v/>
      </c>
      <c r="Z1627" s="120" t="str">
        <f t="shared" si="808"/>
        <v/>
      </c>
      <c r="AA1627" s="120" t="str">
        <f t="shared" si="809"/>
        <v/>
      </c>
      <c r="AB1627" s="136" t="str">
        <f>IF(B:B="","",IF(R1627="Refreshment Beverage","",IF(AND(R1627="Beer",Q1627=0),SUM(LOOKUP(2,1/(Rates!$B$15:$B$18&lt;=W1627)/(Rates!$C$15:$C$18&gt;=W1627),Rates!$D$15:$D$18)*W1627),VLOOKUP(VALUE(Q:Q),Rates!A:B,2,0)*W1627)))</f>
        <v/>
      </c>
      <c r="AC1627" s="136" t="str">
        <f>IF(B:B="","",IF(R1627="Refreshment Beverage","",IF(AND(R1627="Beer",Q1627=0),SUM(LOOKUP(2,1/(Rates!$B$15:$B$18&lt;=W1627)/(Rates!$C$15:$C$18&gt;=W1627),Rates!$E$15:$E$18)*W1627),VLOOKUP(VALUE(Q:Q),Rates!A:C,3,0)*W1627)))</f>
        <v/>
      </c>
      <c r="AD1627" s="137" t="str">
        <f>IFERROR(IF(B:B="","",IF(R1627="Beer","",IF(VALUE(Q1627)=0,VLOOKUP(VLOOKUP(B:B,#REF!,16,0),Rates!A:E,2,0),VLOOKUP(VALUE(Q1627),Rates!A$31:B$34,2,0)*W1627))),0)</f>
        <v/>
      </c>
      <c r="AE1627" s="121" t="str">
        <f t="shared" si="810"/>
        <v/>
      </c>
      <c r="AF1627" s="138" t="str">
        <f t="shared" si="811"/>
        <v/>
      </c>
      <c r="AG1627" s="122" t="str">
        <f t="shared" si="812"/>
        <v/>
      </c>
      <c r="AH1627" s="123" t="str">
        <f t="shared" si="813"/>
        <v/>
      </c>
      <c r="AI1627" s="139" t="str">
        <f>IF(AE:AE="","",IF(R1627="Refreshment Beverage",AK1627*(Rates!J$19/100),ROUND(SUM(AH1627*(Rates!$J$8/100)),4)))</f>
        <v/>
      </c>
      <c r="AJ1627" s="124" t="str">
        <f t="shared" si="814"/>
        <v/>
      </c>
      <c r="AK1627" s="125" t="str">
        <f t="shared" si="815"/>
        <v/>
      </c>
      <c r="AL1627" s="121" t="str">
        <f t="shared" si="816"/>
        <v/>
      </c>
      <c r="AM1627" s="138" t="str">
        <f>IF(AS1627="","",IF(R1627="Refreshment Beverage",ROUND(AS1627*Rates!K$19,4),ROUND(AO1627*(VLOOKUP(VALUE(Q1627),Rates!G$4:L$12,3,0)),4)))</f>
        <v/>
      </c>
      <c r="AN1627" s="126" t="str">
        <f>IF(AS1627="","",IF(R1627="Refreshment Beverage",AS1627*(Rates!J$19/100),MAX(AM1627,AB1627)))</f>
        <v/>
      </c>
      <c r="AO1627" s="127" t="str">
        <f t="shared" si="817"/>
        <v/>
      </c>
      <c r="AP1627" s="127" t="str">
        <f t="shared" si="818"/>
        <v/>
      </c>
      <c r="AQ1627" s="140" t="str">
        <f>IF(AS1627="","",IF(R1627="Refreshment Beverage",ROUND(SUM(VLOOKUP(Q:Q,Rates!G$15:L$19,3,0)*(AS1627-Y1627-Z1627-AA1627)),4),ROUND(SUM(Rates!$K$8*AS1627),4)))</f>
        <v/>
      </c>
      <c r="AR1627" s="139" t="str">
        <f t="shared" si="819"/>
        <v/>
      </c>
      <c r="AS1627" s="125" t="str">
        <f t="shared" si="820"/>
        <v/>
      </c>
      <c r="AT1627" s="121" t="str">
        <f t="shared" si="821"/>
        <v/>
      </c>
      <c r="AU1627" s="138" t="str">
        <f>IF(AX1627="","",IF(R1627="Refreshment Beverage",ROUND((BA1627-Y1627-Z1627-AA1627)*VLOOKUP(VALUE(Q1627),Rates!G$15:L$19,3,0),4),ROUND(AW1627*(VLOOKUP(VALUE(Q1627),Rates!G:L,3,0)),4)))</f>
        <v/>
      </c>
      <c r="AV1627" s="126" t="str">
        <f t="shared" si="822"/>
        <v/>
      </c>
      <c r="AW1627" s="127" t="str">
        <f t="shared" si="823"/>
        <v/>
      </c>
      <c r="AX1627" s="123" t="str">
        <f t="shared" si="824"/>
        <v/>
      </c>
      <c r="AY1627" s="140" t="str">
        <f>IF(AX1627="","",IF(R1627="Refreshment Beverage",ROUND(SUM(AX1627*Rates!K$19),4),ROUND(SUM(AX1627*(Rates!J$8/100)),4)))</f>
        <v/>
      </c>
      <c r="AZ1627" s="124" t="str">
        <f t="shared" si="825"/>
        <v/>
      </c>
      <c r="BA1627" s="125" t="str">
        <f t="shared" si="826"/>
        <v/>
      </c>
      <c r="BB1627" s="115"/>
      <c r="BC1627" s="143"/>
      <c r="BD1627" s="100"/>
      <c r="BE1627" s="100"/>
      <c r="BF1627" s="100"/>
      <c r="BG1627" s="100"/>
    </row>
    <row r="1628" spans="1:59" x14ac:dyDescent="0.2">
      <c r="A1628" s="144"/>
      <c r="B1628" s="141"/>
      <c r="C1628" s="141"/>
      <c r="D1628" s="142"/>
      <c r="E1628" s="142"/>
      <c r="F1628" s="142"/>
      <c r="G1628" s="142"/>
      <c r="H1628" s="142"/>
      <c r="I1628" s="129"/>
      <c r="J1628" s="130"/>
      <c r="K1628" s="131" t="str">
        <f t="shared" si="797"/>
        <v/>
      </c>
      <c r="L1628" s="132" t="str">
        <f t="shared" si="798"/>
        <v/>
      </c>
      <c r="M1628" s="133" t="str">
        <f t="shared" si="799"/>
        <v/>
      </c>
      <c r="N1628" s="134" t="str">
        <f>IFERROR(IF(B:B="","",IF(R1628="Beer",SUM(LOOKUP(2,1/(Rates!$B$3:$B$5&lt;=W1628)/(Rates!$C$3:$C$5&gt;=W1628),Rates!$D$3:$D$5)*(X1628/100)*W1628),IF(R1628="Refreshment Beverage",SUM(LOOKUP(2,1/(Rates!$B$7:$B$11&lt;=W1628)/(Rates!$C$7:$C$11&gt;=W1628),Rates!$D$7:$D$11)*(X1628/100)*W1628)))),"")</f>
        <v/>
      </c>
      <c r="O1628" s="134" t="str">
        <f t="shared" si="800"/>
        <v/>
      </c>
      <c r="P1628" s="116"/>
      <c r="Q1628" s="117" t="str">
        <f t="shared" si="801"/>
        <v/>
      </c>
      <c r="R1628" s="128" t="str">
        <f t="shared" si="802"/>
        <v/>
      </c>
      <c r="S1628" s="135" t="str">
        <f>IF(B1628="","",IF(R1628="Refreshment Beverage",VLOOKUP(VALUE(Q1628),Rates!G$15:L$19,2,0),VLOOKUP(VALUE(Q1628),Rates!G$4:L$12,2,0)))</f>
        <v/>
      </c>
      <c r="T1628" s="135" t="str">
        <f t="shared" si="803"/>
        <v/>
      </c>
      <c r="U1628" s="118" t="str">
        <f t="shared" si="804"/>
        <v/>
      </c>
      <c r="V1628" s="135" t="str">
        <f t="shared" si="805"/>
        <v/>
      </c>
      <c r="W1628" s="135" t="str">
        <f t="shared" si="806"/>
        <v/>
      </c>
      <c r="X1628" s="119" t="str">
        <f t="shared" si="807"/>
        <v/>
      </c>
      <c r="Y1628" s="120" t="str">
        <f>IF(B:B="","",IF(R1628="Refreshment Beverage",VLOOKUP(Q1628,Rates!G$15:L$19,6,0)*W1628,VLOOKUP(Q1628,Rates!G$4:L$12,6,0)*W1628))</f>
        <v/>
      </c>
      <c r="Z1628" s="120" t="str">
        <f t="shared" si="808"/>
        <v/>
      </c>
      <c r="AA1628" s="120" t="str">
        <f t="shared" si="809"/>
        <v/>
      </c>
      <c r="AB1628" s="136" t="str">
        <f>IF(B:B="","",IF(R1628="Refreshment Beverage","",IF(AND(R1628="Beer",Q1628=0),SUM(LOOKUP(2,1/(Rates!$B$15:$B$18&lt;=W1628)/(Rates!$C$15:$C$18&gt;=W1628),Rates!$D$15:$D$18)*W1628),VLOOKUP(VALUE(Q:Q),Rates!A:B,2,0)*W1628)))</f>
        <v/>
      </c>
      <c r="AC1628" s="136" t="str">
        <f>IF(B:B="","",IF(R1628="Refreshment Beverage","",IF(AND(R1628="Beer",Q1628=0),SUM(LOOKUP(2,1/(Rates!$B$15:$B$18&lt;=W1628)/(Rates!$C$15:$C$18&gt;=W1628),Rates!$E$15:$E$18)*W1628),VLOOKUP(VALUE(Q:Q),Rates!A:C,3,0)*W1628)))</f>
        <v/>
      </c>
      <c r="AD1628" s="137" t="str">
        <f>IFERROR(IF(B:B="","",IF(R1628="Beer","",IF(VALUE(Q1628)=0,VLOOKUP(VLOOKUP(B:B,#REF!,16,0),Rates!A:E,2,0),VLOOKUP(VALUE(Q1628),Rates!A$31:B$34,2,0)*W1628))),0)</f>
        <v/>
      </c>
      <c r="AE1628" s="121" t="str">
        <f t="shared" si="810"/>
        <v/>
      </c>
      <c r="AF1628" s="138" t="str">
        <f t="shared" si="811"/>
        <v/>
      </c>
      <c r="AG1628" s="122" t="str">
        <f t="shared" si="812"/>
        <v/>
      </c>
      <c r="AH1628" s="123" t="str">
        <f t="shared" si="813"/>
        <v/>
      </c>
      <c r="AI1628" s="139" t="str">
        <f>IF(AE:AE="","",IF(R1628="Refreshment Beverage",AK1628*(Rates!J$19/100),ROUND(SUM(AH1628*(Rates!$J$8/100)),4)))</f>
        <v/>
      </c>
      <c r="AJ1628" s="124" t="str">
        <f t="shared" si="814"/>
        <v/>
      </c>
      <c r="AK1628" s="125" t="str">
        <f t="shared" si="815"/>
        <v/>
      </c>
      <c r="AL1628" s="121" t="str">
        <f t="shared" si="816"/>
        <v/>
      </c>
      <c r="AM1628" s="138" t="str">
        <f>IF(AS1628="","",IF(R1628="Refreshment Beverage",ROUND(AS1628*Rates!K$19,4),ROUND(AO1628*(VLOOKUP(VALUE(Q1628),Rates!G$4:L$12,3,0)),4)))</f>
        <v/>
      </c>
      <c r="AN1628" s="126" t="str">
        <f>IF(AS1628="","",IF(R1628="Refreshment Beverage",AS1628*(Rates!J$19/100),MAX(AM1628,AB1628)))</f>
        <v/>
      </c>
      <c r="AO1628" s="127" t="str">
        <f t="shared" si="817"/>
        <v/>
      </c>
      <c r="AP1628" s="127" t="str">
        <f t="shared" si="818"/>
        <v/>
      </c>
      <c r="AQ1628" s="140" t="str">
        <f>IF(AS1628="","",IF(R1628="Refreshment Beverage",ROUND(SUM(VLOOKUP(Q:Q,Rates!G$15:L$19,3,0)*(AS1628-Y1628-Z1628-AA1628)),4),ROUND(SUM(Rates!$K$8*AS1628),4)))</f>
        <v/>
      </c>
      <c r="AR1628" s="139" t="str">
        <f t="shared" si="819"/>
        <v/>
      </c>
      <c r="AS1628" s="125" t="str">
        <f t="shared" si="820"/>
        <v/>
      </c>
      <c r="AT1628" s="121" t="str">
        <f t="shared" si="821"/>
        <v/>
      </c>
      <c r="AU1628" s="138" t="str">
        <f>IF(AX1628="","",IF(R1628="Refreshment Beverage",ROUND((BA1628-Y1628-Z1628-AA1628)*VLOOKUP(VALUE(Q1628),Rates!G$15:L$19,3,0),4),ROUND(AW1628*(VLOOKUP(VALUE(Q1628),Rates!G:L,3,0)),4)))</f>
        <v/>
      </c>
      <c r="AV1628" s="126" t="str">
        <f t="shared" si="822"/>
        <v/>
      </c>
      <c r="AW1628" s="127" t="str">
        <f t="shared" si="823"/>
        <v/>
      </c>
      <c r="AX1628" s="123" t="str">
        <f t="shared" si="824"/>
        <v/>
      </c>
      <c r="AY1628" s="140" t="str">
        <f>IF(AX1628="","",IF(R1628="Refreshment Beverage",ROUND(SUM(AX1628*Rates!K$19),4),ROUND(SUM(AX1628*(Rates!J$8/100)),4)))</f>
        <v/>
      </c>
      <c r="AZ1628" s="124" t="str">
        <f t="shared" si="825"/>
        <v/>
      </c>
      <c r="BA1628" s="125" t="str">
        <f t="shared" si="826"/>
        <v/>
      </c>
      <c r="BB1628" s="115"/>
      <c r="BC1628" s="143"/>
      <c r="BD1628" s="100"/>
      <c r="BE1628" s="100"/>
      <c r="BF1628" s="100"/>
      <c r="BG1628" s="100"/>
    </row>
    <row r="1629" spans="1:59" x14ac:dyDescent="0.2">
      <c r="A1629" s="144"/>
      <c r="B1629" s="141"/>
      <c r="C1629" s="141"/>
      <c r="D1629" s="142"/>
      <c r="E1629" s="142"/>
      <c r="F1629" s="142"/>
      <c r="G1629" s="142"/>
      <c r="H1629" s="142"/>
      <c r="I1629" s="129"/>
      <c r="J1629" s="130"/>
      <c r="K1629" s="131" t="str">
        <f t="shared" si="797"/>
        <v/>
      </c>
      <c r="L1629" s="132" t="str">
        <f t="shared" si="798"/>
        <v/>
      </c>
      <c r="M1629" s="133" t="str">
        <f t="shared" si="799"/>
        <v/>
      </c>
      <c r="N1629" s="134" t="str">
        <f>IFERROR(IF(B:B="","",IF(R1629="Beer",SUM(LOOKUP(2,1/(Rates!$B$3:$B$5&lt;=W1629)/(Rates!$C$3:$C$5&gt;=W1629),Rates!$D$3:$D$5)*(X1629/100)*W1629),IF(R1629="Refreshment Beverage",SUM(LOOKUP(2,1/(Rates!$B$7:$B$11&lt;=W1629)/(Rates!$C$7:$C$11&gt;=W1629),Rates!$D$7:$D$11)*(X1629/100)*W1629)))),"")</f>
        <v/>
      </c>
      <c r="O1629" s="134" t="str">
        <f t="shared" si="800"/>
        <v/>
      </c>
      <c r="P1629" s="116"/>
      <c r="Q1629" s="117" t="str">
        <f t="shared" si="801"/>
        <v/>
      </c>
      <c r="R1629" s="128" t="str">
        <f t="shared" si="802"/>
        <v/>
      </c>
      <c r="S1629" s="135" t="str">
        <f>IF(B1629="","",IF(R1629="Refreshment Beverage",VLOOKUP(VALUE(Q1629),Rates!G$15:L$19,2,0),VLOOKUP(VALUE(Q1629),Rates!G$4:L$12,2,0)))</f>
        <v/>
      </c>
      <c r="T1629" s="135" t="str">
        <f t="shared" si="803"/>
        <v/>
      </c>
      <c r="U1629" s="118" t="str">
        <f t="shared" si="804"/>
        <v/>
      </c>
      <c r="V1629" s="135" t="str">
        <f t="shared" si="805"/>
        <v/>
      </c>
      <c r="W1629" s="135" t="str">
        <f t="shared" si="806"/>
        <v/>
      </c>
      <c r="X1629" s="119" t="str">
        <f t="shared" si="807"/>
        <v/>
      </c>
      <c r="Y1629" s="120" t="str">
        <f>IF(B:B="","",IF(R1629="Refreshment Beverage",VLOOKUP(Q1629,Rates!G$15:L$19,6,0)*W1629,VLOOKUP(Q1629,Rates!G$4:L$12,6,0)*W1629))</f>
        <v/>
      </c>
      <c r="Z1629" s="120" t="str">
        <f t="shared" si="808"/>
        <v/>
      </c>
      <c r="AA1629" s="120" t="str">
        <f t="shared" si="809"/>
        <v/>
      </c>
      <c r="AB1629" s="136" t="str">
        <f>IF(B:B="","",IF(R1629="Refreshment Beverage","",IF(AND(R1629="Beer",Q1629=0),SUM(LOOKUP(2,1/(Rates!$B$15:$B$18&lt;=W1629)/(Rates!$C$15:$C$18&gt;=W1629),Rates!$D$15:$D$18)*W1629),VLOOKUP(VALUE(Q:Q),Rates!A:B,2,0)*W1629)))</f>
        <v/>
      </c>
      <c r="AC1629" s="136" t="str">
        <f>IF(B:B="","",IF(R1629="Refreshment Beverage","",IF(AND(R1629="Beer",Q1629=0),SUM(LOOKUP(2,1/(Rates!$B$15:$B$18&lt;=W1629)/(Rates!$C$15:$C$18&gt;=W1629),Rates!$E$15:$E$18)*W1629),VLOOKUP(VALUE(Q:Q),Rates!A:C,3,0)*W1629)))</f>
        <v/>
      </c>
      <c r="AD1629" s="137" t="str">
        <f>IFERROR(IF(B:B="","",IF(R1629="Beer","",IF(VALUE(Q1629)=0,VLOOKUP(VLOOKUP(B:B,#REF!,16,0),Rates!A:E,2,0),VLOOKUP(VALUE(Q1629),Rates!A$31:B$34,2,0)*W1629))),0)</f>
        <v/>
      </c>
      <c r="AE1629" s="121" t="str">
        <f t="shared" si="810"/>
        <v/>
      </c>
      <c r="AF1629" s="138" t="str">
        <f t="shared" si="811"/>
        <v/>
      </c>
      <c r="AG1629" s="122" t="str">
        <f t="shared" si="812"/>
        <v/>
      </c>
      <c r="AH1629" s="123" t="str">
        <f t="shared" si="813"/>
        <v/>
      </c>
      <c r="AI1629" s="139" t="str">
        <f>IF(AE:AE="","",IF(R1629="Refreshment Beverage",AK1629*(Rates!J$19/100),ROUND(SUM(AH1629*(Rates!$J$8/100)),4)))</f>
        <v/>
      </c>
      <c r="AJ1629" s="124" t="str">
        <f t="shared" si="814"/>
        <v/>
      </c>
      <c r="AK1629" s="125" t="str">
        <f t="shared" si="815"/>
        <v/>
      </c>
      <c r="AL1629" s="121" t="str">
        <f t="shared" si="816"/>
        <v/>
      </c>
      <c r="AM1629" s="138" t="str">
        <f>IF(AS1629="","",IF(R1629="Refreshment Beverage",ROUND(AS1629*Rates!K$19,4),ROUND(AO1629*(VLOOKUP(VALUE(Q1629),Rates!G$4:L$12,3,0)),4)))</f>
        <v/>
      </c>
      <c r="AN1629" s="126" t="str">
        <f>IF(AS1629="","",IF(R1629="Refreshment Beverage",AS1629*(Rates!J$19/100),MAX(AM1629,AB1629)))</f>
        <v/>
      </c>
      <c r="AO1629" s="127" t="str">
        <f t="shared" si="817"/>
        <v/>
      </c>
      <c r="AP1629" s="127" t="str">
        <f t="shared" si="818"/>
        <v/>
      </c>
      <c r="AQ1629" s="140" t="str">
        <f>IF(AS1629="","",IF(R1629="Refreshment Beverage",ROUND(SUM(VLOOKUP(Q:Q,Rates!G$15:L$19,3,0)*(AS1629-Y1629-Z1629-AA1629)),4),ROUND(SUM(Rates!$K$8*AS1629),4)))</f>
        <v/>
      </c>
      <c r="AR1629" s="139" t="str">
        <f t="shared" si="819"/>
        <v/>
      </c>
      <c r="AS1629" s="125" t="str">
        <f t="shared" si="820"/>
        <v/>
      </c>
      <c r="AT1629" s="121" t="str">
        <f t="shared" si="821"/>
        <v/>
      </c>
      <c r="AU1629" s="138" t="str">
        <f>IF(AX1629="","",IF(R1629="Refreshment Beverage",ROUND((BA1629-Y1629-Z1629-AA1629)*VLOOKUP(VALUE(Q1629),Rates!G$15:L$19,3,0),4),ROUND(AW1629*(VLOOKUP(VALUE(Q1629),Rates!G:L,3,0)),4)))</f>
        <v/>
      </c>
      <c r="AV1629" s="126" t="str">
        <f t="shared" si="822"/>
        <v/>
      </c>
      <c r="AW1629" s="127" t="str">
        <f t="shared" si="823"/>
        <v/>
      </c>
      <c r="AX1629" s="123" t="str">
        <f t="shared" si="824"/>
        <v/>
      </c>
      <c r="AY1629" s="140" t="str">
        <f>IF(AX1629="","",IF(R1629="Refreshment Beverage",ROUND(SUM(AX1629*Rates!K$19),4),ROUND(SUM(AX1629*(Rates!J$8/100)),4)))</f>
        <v/>
      </c>
      <c r="AZ1629" s="124" t="str">
        <f t="shared" si="825"/>
        <v/>
      </c>
      <c r="BA1629" s="125" t="str">
        <f t="shared" si="826"/>
        <v/>
      </c>
      <c r="BB1629" s="115"/>
      <c r="BC1629" s="143"/>
      <c r="BD1629" s="100"/>
      <c r="BE1629" s="100"/>
      <c r="BF1629" s="100"/>
      <c r="BG1629" s="100"/>
    </row>
    <row r="1630" spans="1:59" x14ac:dyDescent="0.2">
      <c r="A1630" s="144"/>
      <c r="B1630" s="141"/>
      <c r="C1630" s="141"/>
      <c r="D1630" s="142"/>
      <c r="E1630" s="142"/>
      <c r="F1630" s="142"/>
      <c r="G1630" s="142"/>
      <c r="H1630" s="142"/>
      <c r="I1630" s="129"/>
      <c r="J1630" s="130"/>
      <c r="K1630" s="131" t="str">
        <f t="shared" si="797"/>
        <v/>
      </c>
      <c r="L1630" s="132" t="str">
        <f t="shared" si="798"/>
        <v/>
      </c>
      <c r="M1630" s="133" t="str">
        <f t="shared" si="799"/>
        <v/>
      </c>
      <c r="N1630" s="134" t="str">
        <f>IFERROR(IF(B:B="","",IF(R1630="Beer",SUM(LOOKUP(2,1/(Rates!$B$3:$B$5&lt;=W1630)/(Rates!$C$3:$C$5&gt;=W1630),Rates!$D$3:$D$5)*(X1630/100)*W1630),IF(R1630="Refreshment Beverage",SUM(LOOKUP(2,1/(Rates!$B$7:$B$11&lt;=W1630)/(Rates!$C$7:$C$11&gt;=W1630),Rates!$D$7:$D$11)*(X1630/100)*W1630)))),"")</f>
        <v/>
      </c>
      <c r="O1630" s="134" t="str">
        <f t="shared" si="800"/>
        <v/>
      </c>
      <c r="P1630" s="116"/>
      <c r="Q1630" s="117" t="str">
        <f t="shared" si="801"/>
        <v/>
      </c>
      <c r="R1630" s="128" t="str">
        <f t="shared" si="802"/>
        <v/>
      </c>
      <c r="S1630" s="135" t="str">
        <f>IF(B1630="","",IF(R1630="Refreshment Beverage",VLOOKUP(VALUE(Q1630),Rates!G$15:L$19,2,0),VLOOKUP(VALUE(Q1630),Rates!G$4:L$12,2,0)))</f>
        <v/>
      </c>
      <c r="T1630" s="135" t="str">
        <f t="shared" si="803"/>
        <v/>
      </c>
      <c r="U1630" s="118" t="str">
        <f t="shared" si="804"/>
        <v/>
      </c>
      <c r="V1630" s="135" t="str">
        <f t="shared" si="805"/>
        <v/>
      </c>
      <c r="W1630" s="135" t="str">
        <f t="shared" si="806"/>
        <v/>
      </c>
      <c r="X1630" s="119" t="str">
        <f t="shared" si="807"/>
        <v/>
      </c>
      <c r="Y1630" s="120" t="str">
        <f>IF(B:B="","",IF(R1630="Refreshment Beverage",VLOOKUP(Q1630,Rates!G$15:L$19,6,0)*W1630,VLOOKUP(Q1630,Rates!G$4:L$12,6,0)*W1630))</f>
        <v/>
      </c>
      <c r="Z1630" s="120" t="str">
        <f t="shared" si="808"/>
        <v/>
      </c>
      <c r="AA1630" s="120" t="str">
        <f t="shared" si="809"/>
        <v/>
      </c>
      <c r="AB1630" s="136" t="str">
        <f>IF(B:B="","",IF(R1630="Refreshment Beverage","",IF(AND(R1630="Beer",Q1630=0),SUM(LOOKUP(2,1/(Rates!$B$15:$B$18&lt;=W1630)/(Rates!$C$15:$C$18&gt;=W1630),Rates!$D$15:$D$18)*W1630),VLOOKUP(VALUE(Q:Q),Rates!A:B,2,0)*W1630)))</f>
        <v/>
      </c>
      <c r="AC1630" s="136" t="str">
        <f>IF(B:B="","",IF(R1630="Refreshment Beverage","",IF(AND(R1630="Beer",Q1630=0),SUM(LOOKUP(2,1/(Rates!$B$15:$B$18&lt;=W1630)/(Rates!$C$15:$C$18&gt;=W1630),Rates!$E$15:$E$18)*W1630),VLOOKUP(VALUE(Q:Q),Rates!A:C,3,0)*W1630)))</f>
        <v/>
      </c>
      <c r="AD1630" s="137" t="str">
        <f>IFERROR(IF(B:B="","",IF(R1630="Beer","",IF(VALUE(Q1630)=0,VLOOKUP(VLOOKUP(B:B,#REF!,16,0),Rates!A:E,2,0),VLOOKUP(VALUE(Q1630),Rates!A$31:B$34,2,0)*W1630))),0)</f>
        <v/>
      </c>
      <c r="AE1630" s="121" t="str">
        <f t="shared" si="810"/>
        <v/>
      </c>
      <c r="AF1630" s="138" t="str">
        <f t="shared" si="811"/>
        <v/>
      </c>
      <c r="AG1630" s="122" t="str">
        <f t="shared" si="812"/>
        <v/>
      </c>
      <c r="AH1630" s="123" t="str">
        <f t="shared" si="813"/>
        <v/>
      </c>
      <c r="AI1630" s="139" t="str">
        <f>IF(AE:AE="","",IF(R1630="Refreshment Beverage",AK1630*(Rates!J$19/100),ROUND(SUM(AH1630*(Rates!$J$8/100)),4)))</f>
        <v/>
      </c>
      <c r="AJ1630" s="124" t="str">
        <f t="shared" si="814"/>
        <v/>
      </c>
      <c r="AK1630" s="125" t="str">
        <f t="shared" si="815"/>
        <v/>
      </c>
      <c r="AL1630" s="121" t="str">
        <f t="shared" si="816"/>
        <v/>
      </c>
      <c r="AM1630" s="138" t="str">
        <f>IF(AS1630="","",IF(R1630="Refreshment Beverage",ROUND(AS1630*Rates!K$19,4),ROUND(AO1630*(VLOOKUP(VALUE(Q1630),Rates!G$4:L$12,3,0)),4)))</f>
        <v/>
      </c>
      <c r="AN1630" s="126" t="str">
        <f>IF(AS1630="","",IF(R1630="Refreshment Beverage",AS1630*(Rates!J$19/100),MAX(AM1630,AB1630)))</f>
        <v/>
      </c>
      <c r="AO1630" s="127" t="str">
        <f t="shared" si="817"/>
        <v/>
      </c>
      <c r="AP1630" s="127" t="str">
        <f t="shared" si="818"/>
        <v/>
      </c>
      <c r="AQ1630" s="140" t="str">
        <f>IF(AS1630="","",IF(R1630="Refreshment Beverage",ROUND(SUM(VLOOKUP(Q:Q,Rates!G$15:L$19,3,0)*(AS1630-Y1630-Z1630-AA1630)),4),ROUND(SUM(Rates!$K$8*AS1630),4)))</f>
        <v/>
      </c>
      <c r="AR1630" s="139" t="str">
        <f t="shared" si="819"/>
        <v/>
      </c>
      <c r="AS1630" s="125" t="str">
        <f t="shared" si="820"/>
        <v/>
      </c>
      <c r="AT1630" s="121" t="str">
        <f t="shared" si="821"/>
        <v/>
      </c>
      <c r="AU1630" s="138" t="str">
        <f>IF(AX1630="","",IF(R1630="Refreshment Beverage",ROUND((BA1630-Y1630-Z1630-AA1630)*VLOOKUP(VALUE(Q1630),Rates!G$15:L$19,3,0),4),ROUND(AW1630*(VLOOKUP(VALUE(Q1630),Rates!G:L,3,0)),4)))</f>
        <v/>
      </c>
      <c r="AV1630" s="126" t="str">
        <f t="shared" si="822"/>
        <v/>
      </c>
      <c r="AW1630" s="127" t="str">
        <f t="shared" si="823"/>
        <v/>
      </c>
      <c r="AX1630" s="123" t="str">
        <f t="shared" si="824"/>
        <v/>
      </c>
      <c r="AY1630" s="140" t="str">
        <f>IF(AX1630="","",IF(R1630="Refreshment Beverage",ROUND(SUM(AX1630*Rates!K$19),4),ROUND(SUM(AX1630*(Rates!J$8/100)),4)))</f>
        <v/>
      </c>
      <c r="AZ1630" s="124" t="str">
        <f t="shared" si="825"/>
        <v/>
      </c>
      <c r="BA1630" s="125" t="str">
        <f t="shared" si="826"/>
        <v/>
      </c>
      <c r="BB1630" s="115"/>
      <c r="BC1630" s="143"/>
      <c r="BD1630" s="100"/>
      <c r="BE1630" s="100"/>
      <c r="BF1630" s="100"/>
      <c r="BG1630" s="100"/>
    </row>
    <row r="1631" spans="1:59" x14ac:dyDescent="0.2">
      <c r="A1631" s="144"/>
      <c r="B1631" s="141"/>
      <c r="C1631" s="141"/>
      <c r="D1631" s="142"/>
      <c r="E1631" s="142"/>
      <c r="F1631" s="142"/>
      <c r="G1631" s="142"/>
      <c r="H1631" s="142"/>
      <c r="I1631" s="129"/>
      <c r="J1631" s="130"/>
      <c r="K1631" s="131" t="str">
        <f t="shared" si="797"/>
        <v/>
      </c>
      <c r="L1631" s="132" t="str">
        <f t="shared" si="798"/>
        <v/>
      </c>
      <c r="M1631" s="133" t="str">
        <f t="shared" si="799"/>
        <v/>
      </c>
      <c r="N1631" s="134" t="str">
        <f>IFERROR(IF(B:B="","",IF(R1631="Beer",SUM(LOOKUP(2,1/(Rates!$B$3:$B$5&lt;=W1631)/(Rates!$C$3:$C$5&gt;=W1631),Rates!$D$3:$D$5)*(X1631/100)*W1631),IF(R1631="Refreshment Beverage",SUM(LOOKUP(2,1/(Rates!$B$7:$B$11&lt;=W1631)/(Rates!$C$7:$C$11&gt;=W1631),Rates!$D$7:$D$11)*(X1631/100)*W1631)))),"")</f>
        <v/>
      </c>
      <c r="O1631" s="134" t="str">
        <f t="shared" si="800"/>
        <v/>
      </c>
      <c r="P1631" s="116"/>
      <c r="Q1631" s="117" t="str">
        <f t="shared" si="801"/>
        <v/>
      </c>
      <c r="R1631" s="128" t="str">
        <f t="shared" si="802"/>
        <v/>
      </c>
      <c r="S1631" s="135" t="str">
        <f>IF(B1631="","",IF(R1631="Refreshment Beverage",VLOOKUP(VALUE(Q1631),Rates!G$15:L$19,2,0),VLOOKUP(VALUE(Q1631),Rates!G$4:L$12,2,0)))</f>
        <v/>
      </c>
      <c r="T1631" s="135" t="str">
        <f t="shared" si="803"/>
        <v/>
      </c>
      <c r="U1631" s="118" t="str">
        <f t="shared" si="804"/>
        <v/>
      </c>
      <c r="V1631" s="135" t="str">
        <f t="shared" si="805"/>
        <v/>
      </c>
      <c r="W1631" s="135" t="str">
        <f t="shared" si="806"/>
        <v/>
      </c>
      <c r="X1631" s="119" t="str">
        <f t="shared" si="807"/>
        <v/>
      </c>
      <c r="Y1631" s="120" t="str">
        <f>IF(B:B="","",IF(R1631="Refreshment Beverage",VLOOKUP(Q1631,Rates!G$15:L$19,6,0)*W1631,VLOOKUP(Q1631,Rates!G$4:L$12,6,0)*W1631))</f>
        <v/>
      </c>
      <c r="Z1631" s="120" t="str">
        <f t="shared" si="808"/>
        <v/>
      </c>
      <c r="AA1631" s="120" t="str">
        <f t="shared" si="809"/>
        <v/>
      </c>
      <c r="AB1631" s="136" t="str">
        <f>IF(B:B="","",IF(R1631="Refreshment Beverage","",IF(AND(R1631="Beer",Q1631=0),SUM(LOOKUP(2,1/(Rates!$B$15:$B$18&lt;=W1631)/(Rates!$C$15:$C$18&gt;=W1631),Rates!$D$15:$D$18)*W1631),VLOOKUP(VALUE(Q:Q),Rates!A:B,2,0)*W1631)))</f>
        <v/>
      </c>
      <c r="AC1631" s="136" t="str">
        <f>IF(B:B="","",IF(R1631="Refreshment Beverage","",IF(AND(R1631="Beer",Q1631=0),SUM(LOOKUP(2,1/(Rates!$B$15:$B$18&lt;=W1631)/(Rates!$C$15:$C$18&gt;=W1631),Rates!$E$15:$E$18)*W1631),VLOOKUP(VALUE(Q:Q),Rates!A:C,3,0)*W1631)))</f>
        <v/>
      </c>
      <c r="AD1631" s="137" t="str">
        <f>IFERROR(IF(B:B="","",IF(R1631="Beer","",IF(VALUE(Q1631)=0,VLOOKUP(VLOOKUP(B:B,#REF!,16,0),Rates!A:E,2,0),VLOOKUP(VALUE(Q1631),Rates!A$31:B$34,2,0)*W1631))),0)</f>
        <v/>
      </c>
      <c r="AE1631" s="121" t="str">
        <f t="shared" si="810"/>
        <v/>
      </c>
      <c r="AF1631" s="138" t="str">
        <f t="shared" si="811"/>
        <v/>
      </c>
      <c r="AG1631" s="122" t="str">
        <f t="shared" si="812"/>
        <v/>
      </c>
      <c r="AH1631" s="123" t="str">
        <f t="shared" si="813"/>
        <v/>
      </c>
      <c r="AI1631" s="139" t="str">
        <f>IF(AE:AE="","",IF(R1631="Refreshment Beverage",AK1631*(Rates!J$19/100),ROUND(SUM(AH1631*(Rates!$J$8/100)),4)))</f>
        <v/>
      </c>
      <c r="AJ1631" s="124" t="str">
        <f t="shared" si="814"/>
        <v/>
      </c>
      <c r="AK1631" s="125" t="str">
        <f t="shared" si="815"/>
        <v/>
      </c>
      <c r="AL1631" s="121" t="str">
        <f t="shared" si="816"/>
        <v/>
      </c>
      <c r="AM1631" s="138" t="str">
        <f>IF(AS1631="","",IF(R1631="Refreshment Beverage",ROUND(AS1631*Rates!K$19,4),ROUND(AO1631*(VLOOKUP(VALUE(Q1631),Rates!G$4:L$12,3,0)),4)))</f>
        <v/>
      </c>
      <c r="AN1631" s="126" t="str">
        <f>IF(AS1631="","",IF(R1631="Refreshment Beverage",AS1631*(Rates!J$19/100),MAX(AM1631,AB1631)))</f>
        <v/>
      </c>
      <c r="AO1631" s="127" t="str">
        <f t="shared" si="817"/>
        <v/>
      </c>
      <c r="AP1631" s="127" t="str">
        <f t="shared" si="818"/>
        <v/>
      </c>
      <c r="AQ1631" s="140" t="str">
        <f>IF(AS1631="","",IF(R1631="Refreshment Beverage",ROUND(SUM(VLOOKUP(Q:Q,Rates!G$15:L$19,3,0)*(AS1631-Y1631-Z1631-AA1631)),4),ROUND(SUM(Rates!$K$8*AS1631),4)))</f>
        <v/>
      </c>
      <c r="AR1631" s="139" t="str">
        <f t="shared" si="819"/>
        <v/>
      </c>
      <c r="AS1631" s="125" t="str">
        <f t="shared" si="820"/>
        <v/>
      </c>
      <c r="AT1631" s="121" t="str">
        <f t="shared" si="821"/>
        <v/>
      </c>
      <c r="AU1631" s="138" t="str">
        <f>IF(AX1631="","",IF(R1631="Refreshment Beverage",ROUND((BA1631-Y1631-Z1631-AA1631)*VLOOKUP(VALUE(Q1631),Rates!G$15:L$19,3,0),4),ROUND(AW1631*(VLOOKUP(VALUE(Q1631),Rates!G:L,3,0)),4)))</f>
        <v/>
      </c>
      <c r="AV1631" s="126" t="str">
        <f t="shared" si="822"/>
        <v/>
      </c>
      <c r="AW1631" s="127" t="str">
        <f t="shared" si="823"/>
        <v/>
      </c>
      <c r="AX1631" s="123" t="str">
        <f t="shared" si="824"/>
        <v/>
      </c>
      <c r="AY1631" s="140" t="str">
        <f>IF(AX1631="","",IF(R1631="Refreshment Beverage",ROUND(SUM(AX1631*Rates!K$19),4),ROUND(SUM(AX1631*(Rates!J$8/100)),4)))</f>
        <v/>
      </c>
      <c r="AZ1631" s="124" t="str">
        <f t="shared" si="825"/>
        <v/>
      </c>
      <c r="BA1631" s="125" t="str">
        <f t="shared" si="826"/>
        <v/>
      </c>
      <c r="BB1631" s="115"/>
      <c r="BC1631" s="143"/>
      <c r="BD1631" s="100"/>
      <c r="BE1631" s="100"/>
      <c r="BF1631" s="100"/>
      <c r="BG1631" s="100"/>
    </row>
    <row r="1632" spans="1:59" x14ac:dyDescent="0.2">
      <c r="A1632" s="144"/>
      <c r="B1632" s="141"/>
      <c r="C1632" s="141"/>
      <c r="D1632" s="142"/>
      <c r="E1632" s="142"/>
      <c r="F1632" s="142"/>
      <c r="G1632" s="142"/>
      <c r="H1632" s="142"/>
      <c r="I1632" s="129"/>
      <c r="J1632" s="130"/>
      <c r="K1632" s="131" t="str">
        <f t="shared" si="797"/>
        <v/>
      </c>
      <c r="L1632" s="132" t="str">
        <f t="shared" si="798"/>
        <v/>
      </c>
      <c r="M1632" s="133" t="str">
        <f t="shared" si="799"/>
        <v/>
      </c>
      <c r="N1632" s="134" t="str">
        <f>IFERROR(IF(B:B="","",IF(R1632="Beer",SUM(LOOKUP(2,1/(Rates!$B$3:$B$5&lt;=W1632)/(Rates!$C$3:$C$5&gt;=W1632),Rates!$D$3:$D$5)*(X1632/100)*W1632),IF(R1632="Refreshment Beverage",SUM(LOOKUP(2,1/(Rates!$B$7:$B$11&lt;=W1632)/(Rates!$C$7:$C$11&gt;=W1632),Rates!$D$7:$D$11)*(X1632/100)*W1632)))),"")</f>
        <v/>
      </c>
      <c r="O1632" s="134" t="str">
        <f t="shared" si="800"/>
        <v/>
      </c>
      <c r="P1632" s="116"/>
      <c r="Q1632" s="117" t="str">
        <f t="shared" si="801"/>
        <v/>
      </c>
      <c r="R1632" s="128" t="str">
        <f t="shared" si="802"/>
        <v/>
      </c>
      <c r="S1632" s="135" t="str">
        <f>IF(B1632="","",IF(R1632="Refreshment Beverage",VLOOKUP(VALUE(Q1632),Rates!G$15:L$19,2,0),VLOOKUP(VALUE(Q1632),Rates!G$4:L$12,2,0)))</f>
        <v/>
      </c>
      <c r="T1632" s="135" t="str">
        <f t="shared" si="803"/>
        <v/>
      </c>
      <c r="U1632" s="118" t="str">
        <f t="shared" si="804"/>
        <v/>
      </c>
      <c r="V1632" s="135" t="str">
        <f t="shared" si="805"/>
        <v/>
      </c>
      <c r="W1632" s="135" t="str">
        <f t="shared" si="806"/>
        <v/>
      </c>
      <c r="X1632" s="119" t="str">
        <f t="shared" si="807"/>
        <v/>
      </c>
      <c r="Y1632" s="120" t="str">
        <f>IF(B:B="","",IF(R1632="Refreshment Beverage",VLOOKUP(Q1632,Rates!G$15:L$19,6,0)*W1632,VLOOKUP(Q1632,Rates!G$4:L$12,6,0)*W1632))</f>
        <v/>
      </c>
      <c r="Z1632" s="120" t="str">
        <f t="shared" si="808"/>
        <v/>
      </c>
      <c r="AA1632" s="120" t="str">
        <f t="shared" si="809"/>
        <v/>
      </c>
      <c r="AB1632" s="136" t="str">
        <f>IF(B:B="","",IF(R1632="Refreshment Beverage","",IF(AND(R1632="Beer",Q1632=0),SUM(LOOKUP(2,1/(Rates!$B$15:$B$18&lt;=W1632)/(Rates!$C$15:$C$18&gt;=W1632),Rates!$D$15:$D$18)*W1632),VLOOKUP(VALUE(Q:Q),Rates!A:B,2,0)*W1632)))</f>
        <v/>
      </c>
      <c r="AC1632" s="136" t="str">
        <f>IF(B:B="","",IF(R1632="Refreshment Beverage","",IF(AND(R1632="Beer",Q1632=0),SUM(LOOKUP(2,1/(Rates!$B$15:$B$18&lt;=W1632)/(Rates!$C$15:$C$18&gt;=W1632),Rates!$E$15:$E$18)*W1632),VLOOKUP(VALUE(Q:Q),Rates!A:C,3,0)*W1632)))</f>
        <v/>
      </c>
      <c r="AD1632" s="137" t="str">
        <f>IFERROR(IF(B:B="","",IF(R1632="Beer","",IF(VALUE(Q1632)=0,VLOOKUP(VLOOKUP(B:B,#REF!,16,0),Rates!A:E,2,0),VLOOKUP(VALUE(Q1632),Rates!A$31:B$34,2,0)*W1632))),0)</f>
        <v/>
      </c>
      <c r="AE1632" s="121" t="str">
        <f t="shared" si="810"/>
        <v/>
      </c>
      <c r="AF1632" s="138" t="str">
        <f t="shared" si="811"/>
        <v/>
      </c>
      <c r="AG1632" s="122" t="str">
        <f t="shared" si="812"/>
        <v/>
      </c>
      <c r="AH1632" s="123" t="str">
        <f t="shared" si="813"/>
        <v/>
      </c>
      <c r="AI1632" s="139" t="str">
        <f>IF(AE:AE="","",IF(R1632="Refreshment Beverage",AK1632*(Rates!J$19/100),ROUND(SUM(AH1632*(Rates!$J$8/100)),4)))</f>
        <v/>
      </c>
      <c r="AJ1632" s="124" t="str">
        <f t="shared" si="814"/>
        <v/>
      </c>
      <c r="AK1632" s="125" t="str">
        <f t="shared" si="815"/>
        <v/>
      </c>
      <c r="AL1632" s="121" t="str">
        <f t="shared" si="816"/>
        <v/>
      </c>
      <c r="AM1632" s="138" t="str">
        <f>IF(AS1632="","",IF(R1632="Refreshment Beverage",ROUND(AS1632*Rates!K$19,4),ROUND(AO1632*(VLOOKUP(VALUE(Q1632),Rates!G$4:L$12,3,0)),4)))</f>
        <v/>
      </c>
      <c r="AN1632" s="126" t="str">
        <f>IF(AS1632="","",IF(R1632="Refreshment Beverage",AS1632*(Rates!J$19/100),MAX(AM1632,AB1632)))</f>
        <v/>
      </c>
      <c r="AO1632" s="127" t="str">
        <f t="shared" si="817"/>
        <v/>
      </c>
      <c r="AP1632" s="127" t="str">
        <f t="shared" si="818"/>
        <v/>
      </c>
      <c r="AQ1632" s="140" t="str">
        <f>IF(AS1632="","",IF(R1632="Refreshment Beverage",ROUND(SUM(VLOOKUP(Q:Q,Rates!G$15:L$19,3,0)*(AS1632-Y1632-Z1632-AA1632)),4),ROUND(SUM(Rates!$K$8*AS1632),4)))</f>
        <v/>
      </c>
      <c r="AR1632" s="139" t="str">
        <f t="shared" si="819"/>
        <v/>
      </c>
      <c r="AS1632" s="125" t="str">
        <f t="shared" si="820"/>
        <v/>
      </c>
      <c r="AT1632" s="121" t="str">
        <f t="shared" si="821"/>
        <v/>
      </c>
      <c r="AU1632" s="138" t="str">
        <f>IF(AX1632="","",IF(R1632="Refreshment Beverage",ROUND((BA1632-Y1632-Z1632-AA1632)*VLOOKUP(VALUE(Q1632),Rates!G$15:L$19,3,0),4),ROUND(AW1632*(VLOOKUP(VALUE(Q1632),Rates!G:L,3,0)),4)))</f>
        <v/>
      </c>
      <c r="AV1632" s="126" t="str">
        <f t="shared" si="822"/>
        <v/>
      </c>
      <c r="AW1632" s="127" t="str">
        <f t="shared" si="823"/>
        <v/>
      </c>
      <c r="AX1632" s="123" t="str">
        <f t="shared" si="824"/>
        <v/>
      </c>
      <c r="AY1632" s="140" t="str">
        <f>IF(AX1632="","",IF(R1632="Refreshment Beverage",ROUND(SUM(AX1632*Rates!K$19),4),ROUND(SUM(AX1632*(Rates!J$8/100)),4)))</f>
        <v/>
      </c>
      <c r="AZ1632" s="124" t="str">
        <f t="shared" si="825"/>
        <v/>
      </c>
      <c r="BA1632" s="125" t="str">
        <f t="shared" si="826"/>
        <v/>
      </c>
      <c r="BB1632" s="115"/>
      <c r="BC1632" s="143"/>
      <c r="BD1632" s="100"/>
      <c r="BE1632" s="100"/>
      <c r="BF1632" s="100"/>
      <c r="BG1632" s="100"/>
    </row>
    <row r="1633" spans="1:59" x14ac:dyDescent="0.2">
      <c r="A1633" s="144"/>
      <c r="B1633" s="141"/>
      <c r="C1633" s="141"/>
      <c r="D1633" s="142"/>
      <c r="E1633" s="142"/>
      <c r="F1633" s="142"/>
      <c r="G1633" s="142"/>
      <c r="H1633" s="142"/>
      <c r="I1633" s="129"/>
      <c r="J1633" s="130"/>
      <c r="K1633" s="131" t="str">
        <f t="shared" si="797"/>
        <v/>
      </c>
      <c r="L1633" s="132" t="str">
        <f t="shared" si="798"/>
        <v/>
      </c>
      <c r="M1633" s="133" t="str">
        <f t="shared" si="799"/>
        <v/>
      </c>
      <c r="N1633" s="134" t="str">
        <f>IFERROR(IF(B:B="","",IF(R1633="Beer",SUM(LOOKUP(2,1/(Rates!$B$3:$B$5&lt;=W1633)/(Rates!$C$3:$C$5&gt;=W1633),Rates!$D$3:$D$5)*(X1633/100)*W1633),IF(R1633="Refreshment Beverage",SUM(LOOKUP(2,1/(Rates!$B$7:$B$11&lt;=W1633)/(Rates!$C$7:$C$11&gt;=W1633),Rates!$D$7:$D$11)*(X1633/100)*W1633)))),"")</f>
        <v/>
      </c>
      <c r="O1633" s="134" t="str">
        <f t="shared" si="800"/>
        <v/>
      </c>
      <c r="P1633" s="116"/>
      <c r="Q1633" s="117" t="str">
        <f t="shared" si="801"/>
        <v/>
      </c>
      <c r="R1633" s="128" t="str">
        <f t="shared" si="802"/>
        <v/>
      </c>
      <c r="S1633" s="135" t="str">
        <f>IF(B1633="","",IF(R1633="Refreshment Beverage",VLOOKUP(VALUE(Q1633),Rates!G$15:L$19,2,0),VLOOKUP(VALUE(Q1633),Rates!G$4:L$12,2,0)))</f>
        <v/>
      </c>
      <c r="T1633" s="135" t="str">
        <f t="shared" si="803"/>
        <v/>
      </c>
      <c r="U1633" s="118" t="str">
        <f t="shared" si="804"/>
        <v/>
      </c>
      <c r="V1633" s="135" t="str">
        <f t="shared" si="805"/>
        <v/>
      </c>
      <c r="W1633" s="135" t="str">
        <f t="shared" si="806"/>
        <v/>
      </c>
      <c r="X1633" s="119" t="str">
        <f t="shared" si="807"/>
        <v/>
      </c>
      <c r="Y1633" s="120" t="str">
        <f>IF(B:B="","",IF(R1633="Refreshment Beverage",VLOOKUP(Q1633,Rates!G$15:L$19,6,0)*W1633,VLOOKUP(Q1633,Rates!G$4:L$12,6,0)*W1633))</f>
        <v/>
      </c>
      <c r="Z1633" s="120" t="str">
        <f t="shared" si="808"/>
        <v/>
      </c>
      <c r="AA1633" s="120" t="str">
        <f t="shared" si="809"/>
        <v/>
      </c>
      <c r="AB1633" s="136" t="str">
        <f>IF(B:B="","",IF(R1633="Refreshment Beverage","",IF(AND(R1633="Beer",Q1633=0),SUM(LOOKUP(2,1/(Rates!$B$15:$B$18&lt;=W1633)/(Rates!$C$15:$C$18&gt;=W1633),Rates!$D$15:$D$18)*W1633),VLOOKUP(VALUE(Q:Q),Rates!A:B,2,0)*W1633)))</f>
        <v/>
      </c>
      <c r="AC1633" s="136" t="str">
        <f>IF(B:B="","",IF(R1633="Refreshment Beverage","",IF(AND(R1633="Beer",Q1633=0),SUM(LOOKUP(2,1/(Rates!$B$15:$B$18&lt;=W1633)/(Rates!$C$15:$C$18&gt;=W1633),Rates!$E$15:$E$18)*W1633),VLOOKUP(VALUE(Q:Q),Rates!A:C,3,0)*W1633)))</f>
        <v/>
      </c>
      <c r="AD1633" s="137" t="str">
        <f>IFERROR(IF(B:B="","",IF(R1633="Beer","",IF(VALUE(Q1633)=0,VLOOKUP(VLOOKUP(B:B,#REF!,16,0),Rates!A:E,2,0),VLOOKUP(VALUE(Q1633),Rates!A$31:B$34,2,0)*W1633))),0)</f>
        <v/>
      </c>
      <c r="AE1633" s="121" t="str">
        <f t="shared" si="810"/>
        <v/>
      </c>
      <c r="AF1633" s="138" t="str">
        <f t="shared" si="811"/>
        <v/>
      </c>
      <c r="AG1633" s="122" t="str">
        <f t="shared" si="812"/>
        <v/>
      </c>
      <c r="AH1633" s="123" t="str">
        <f t="shared" si="813"/>
        <v/>
      </c>
      <c r="AI1633" s="139" t="str">
        <f>IF(AE:AE="","",IF(R1633="Refreshment Beverage",AK1633*(Rates!J$19/100),ROUND(SUM(AH1633*(Rates!$J$8/100)),4)))</f>
        <v/>
      </c>
      <c r="AJ1633" s="124" t="str">
        <f t="shared" si="814"/>
        <v/>
      </c>
      <c r="AK1633" s="125" t="str">
        <f t="shared" si="815"/>
        <v/>
      </c>
      <c r="AL1633" s="121" t="str">
        <f t="shared" si="816"/>
        <v/>
      </c>
      <c r="AM1633" s="138" t="str">
        <f>IF(AS1633="","",IF(R1633="Refreshment Beverage",ROUND(AS1633*Rates!K$19,4),ROUND(AO1633*(VLOOKUP(VALUE(Q1633),Rates!G$4:L$12,3,0)),4)))</f>
        <v/>
      </c>
      <c r="AN1633" s="126" t="str">
        <f>IF(AS1633="","",IF(R1633="Refreshment Beverage",AS1633*(Rates!J$19/100),MAX(AM1633,AB1633)))</f>
        <v/>
      </c>
      <c r="AO1633" s="127" t="str">
        <f t="shared" si="817"/>
        <v/>
      </c>
      <c r="AP1633" s="127" t="str">
        <f t="shared" si="818"/>
        <v/>
      </c>
      <c r="AQ1633" s="140" t="str">
        <f>IF(AS1633="","",IF(R1633="Refreshment Beverage",ROUND(SUM(VLOOKUP(Q:Q,Rates!G$15:L$19,3,0)*(AS1633-Y1633-Z1633-AA1633)),4),ROUND(SUM(Rates!$K$8*AS1633),4)))</f>
        <v/>
      </c>
      <c r="AR1633" s="139" t="str">
        <f t="shared" si="819"/>
        <v/>
      </c>
      <c r="AS1633" s="125" t="str">
        <f t="shared" si="820"/>
        <v/>
      </c>
      <c r="AT1633" s="121" t="str">
        <f t="shared" si="821"/>
        <v/>
      </c>
      <c r="AU1633" s="138" t="str">
        <f>IF(AX1633="","",IF(R1633="Refreshment Beverage",ROUND((BA1633-Y1633-Z1633-AA1633)*VLOOKUP(VALUE(Q1633),Rates!G$15:L$19,3,0),4),ROUND(AW1633*(VLOOKUP(VALUE(Q1633),Rates!G:L,3,0)),4)))</f>
        <v/>
      </c>
      <c r="AV1633" s="126" t="str">
        <f t="shared" si="822"/>
        <v/>
      </c>
      <c r="AW1633" s="127" t="str">
        <f t="shared" si="823"/>
        <v/>
      </c>
      <c r="AX1633" s="123" t="str">
        <f t="shared" si="824"/>
        <v/>
      </c>
      <c r="AY1633" s="140" t="str">
        <f>IF(AX1633="","",IF(R1633="Refreshment Beverage",ROUND(SUM(AX1633*Rates!K$19),4),ROUND(SUM(AX1633*(Rates!J$8/100)),4)))</f>
        <v/>
      </c>
      <c r="AZ1633" s="124" t="str">
        <f t="shared" si="825"/>
        <v/>
      </c>
      <c r="BA1633" s="125" t="str">
        <f t="shared" si="826"/>
        <v/>
      </c>
      <c r="BB1633" s="115"/>
      <c r="BC1633" s="143"/>
      <c r="BD1633" s="100"/>
      <c r="BE1633" s="100"/>
      <c r="BF1633" s="100"/>
      <c r="BG1633" s="100"/>
    </row>
    <row r="1634" spans="1:59" x14ac:dyDescent="0.2">
      <c r="A1634" s="144"/>
      <c r="B1634" s="141"/>
      <c r="C1634" s="141"/>
      <c r="D1634" s="142"/>
      <c r="E1634" s="142"/>
      <c r="F1634" s="142"/>
      <c r="G1634" s="142"/>
      <c r="H1634" s="142"/>
      <c r="I1634" s="129"/>
      <c r="J1634" s="130"/>
      <c r="K1634" s="131" t="str">
        <f t="shared" si="797"/>
        <v/>
      </c>
      <c r="L1634" s="132" t="str">
        <f t="shared" si="798"/>
        <v/>
      </c>
      <c r="M1634" s="133" t="str">
        <f t="shared" si="799"/>
        <v/>
      </c>
      <c r="N1634" s="134" t="str">
        <f>IFERROR(IF(B:B="","",IF(R1634="Beer",SUM(LOOKUP(2,1/(Rates!$B$3:$B$5&lt;=W1634)/(Rates!$C$3:$C$5&gt;=W1634),Rates!$D$3:$D$5)*(X1634/100)*W1634),IF(R1634="Refreshment Beverage",SUM(LOOKUP(2,1/(Rates!$B$7:$B$11&lt;=W1634)/(Rates!$C$7:$C$11&gt;=W1634),Rates!$D$7:$D$11)*(X1634/100)*W1634)))),"")</f>
        <v/>
      </c>
      <c r="O1634" s="134" t="str">
        <f t="shared" si="800"/>
        <v/>
      </c>
      <c r="P1634" s="116"/>
      <c r="Q1634" s="117" t="str">
        <f t="shared" si="801"/>
        <v/>
      </c>
      <c r="R1634" s="128" t="str">
        <f t="shared" si="802"/>
        <v/>
      </c>
      <c r="S1634" s="135" t="str">
        <f>IF(B1634="","",IF(R1634="Refreshment Beverage",VLOOKUP(VALUE(Q1634),Rates!G$15:L$19,2,0),VLOOKUP(VALUE(Q1634),Rates!G$4:L$12,2,0)))</f>
        <v/>
      </c>
      <c r="T1634" s="135" t="str">
        <f t="shared" si="803"/>
        <v/>
      </c>
      <c r="U1634" s="118" t="str">
        <f t="shared" si="804"/>
        <v/>
      </c>
      <c r="V1634" s="135" t="str">
        <f t="shared" si="805"/>
        <v/>
      </c>
      <c r="W1634" s="135" t="str">
        <f t="shared" si="806"/>
        <v/>
      </c>
      <c r="X1634" s="119" t="str">
        <f t="shared" si="807"/>
        <v/>
      </c>
      <c r="Y1634" s="120" t="str">
        <f>IF(B:B="","",IF(R1634="Refreshment Beverage",VLOOKUP(Q1634,Rates!G$15:L$19,6,0)*W1634,VLOOKUP(Q1634,Rates!G$4:L$12,6,0)*W1634))</f>
        <v/>
      </c>
      <c r="Z1634" s="120" t="str">
        <f t="shared" si="808"/>
        <v/>
      </c>
      <c r="AA1634" s="120" t="str">
        <f t="shared" si="809"/>
        <v/>
      </c>
      <c r="AB1634" s="136" t="str">
        <f>IF(B:B="","",IF(R1634="Refreshment Beverage","",IF(AND(R1634="Beer",Q1634=0),SUM(LOOKUP(2,1/(Rates!$B$15:$B$18&lt;=W1634)/(Rates!$C$15:$C$18&gt;=W1634),Rates!$D$15:$D$18)*W1634),VLOOKUP(VALUE(Q:Q),Rates!A:B,2,0)*W1634)))</f>
        <v/>
      </c>
      <c r="AC1634" s="136" t="str">
        <f>IF(B:B="","",IF(R1634="Refreshment Beverage","",IF(AND(R1634="Beer",Q1634=0),SUM(LOOKUP(2,1/(Rates!$B$15:$B$18&lt;=W1634)/(Rates!$C$15:$C$18&gt;=W1634),Rates!$E$15:$E$18)*W1634),VLOOKUP(VALUE(Q:Q),Rates!A:C,3,0)*W1634)))</f>
        <v/>
      </c>
      <c r="AD1634" s="137" t="str">
        <f>IFERROR(IF(B:B="","",IF(R1634="Beer","",IF(VALUE(Q1634)=0,VLOOKUP(VLOOKUP(B:B,#REF!,16,0),Rates!A:E,2,0),VLOOKUP(VALUE(Q1634),Rates!A$31:B$34,2,0)*W1634))),0)</f>
        <v/>
      </c>
      <c r="AE1634" s="121" t="str">
        <f t="shared" si="810"/>
        <v/>
      </c>
      <c r="AF1634" s="138" t="str">
        <f t="shared" si="811"/>
        <v/>
      </c>
      <c r="AG1634" s="122" t="str">
        <f t="shared" si="812"/>
        <v/>
      </c>
      <c r="AH1634" s="123" t="str">
        <f t="shared" si="813"/>
        <v/>
      </c>
      <c r="AI1634" s="139" t="str">
        <f>IF(AE:AE="","",IF(R1634="Refreshment Beverage",AK1634*(Rates!J$19/100),ROUND(SUM(AH1634*(Rates!$J$8/100)),4)))</f>
        <v/>
      </c>
      <c r="AJ1634" s="124" t="str">
        <f t="shared" si="814"/>
        <v/>
      </c>
      <c r="AK1634" s="125" t="str">
        <f t="shared" si="815"/>
        <v/>
      </c>
      <c r="AL1634" s="121" t="str">
        <f t="shared" si="816"/>
        <v/>
      </c>
      <c r="AM1634" s="138" t="str">
        <f>IF(AS1634="","",IF(R1634="Refreshment Beverage",ROUND(AS1634*Rates!K$19,4),ROUND(AO1634*(VLOOKUP(VALUE(Q1634),Rates!G$4:L$12,3,0)),4)))</f>
        <v/>
      </c>
      <c r="AN1634" s="126" t="str">
        <f>IF(AS1634="","",IF(R1634="Refreshment Beverage",AS1634*(Rates!J$19/100),MAX(AM1634,AB1634)))</f>
        <v/>
      </c>
      <c r="AO1634" s="127" t="str">
        <f t="shared" si="817"/>
        <v/>
      </c>
      <c r="AP1634" s="127" t="str">
        <f t="shared" si="818"/>
        <v/>
      </c>
      <c r="AQ1634" s="140" t="str">
        <f>IF(AS1634="","",IF(R1634="Refreshment Beverage",ROUND(SUM(VLOOKUP(Q:Q,Rates!G$15:L$19,3,0)*(AS1634-Y1634-Z1634-AA1634)),4),ROUND(SUM(Rates!$K$8*AS1634),4)))</f>
        <v/>
      </c>
      <c r="AR1634" s="139" t="str">
        <f t="shared" si="819"/>
        <v/>
      </c>
      <c r="AS1634" s="125" t="str">
        <f t="shared" si="820"/>
        <v/>
      </c>
      <c r="AT1634" s="121" t="str">
        <f t="shared" si="821"/>
        <v/>
      </c>
      <c r="AU1634" s="138" t="str">
        <f>IF(AX1634="","",IF(R1634="Refreshment Beverage",ROUND((BA1634-Y1634-Z1634-AA1634)*VLOOKUP(VALUE(Q1634),Rates!G$15:L$19,3,0),4),ROUND(AW1634*(VLOOKUP(VALUE(Q1634),Rates!G:L,3,0)),4)))</f>
        <v/>
      </c>
      <c r="AV1634" s="126" t="str">
        <f t="shared" si="822"/>
        <v/>
      </c>
      <c r="AW1634" s="127" t="str">
        <f t="shared" si="823"/>
        <v/>
      </c>
      <c r="AX1634" s="123" t="str">
        <f t="shared" si="824"/>
        <v/>
      </c>
      <c r="AY1634" s="140" t="str">
        <f>IF(AX1634="","",IF(R1634="Refreshment Beverage",ROUND(SUM(AX1634*Rates!K$19),4),ROUND(SUM(AX1634*(Rates!J$8/100)),4)))</f>
        <v/>
      </c>
      <c r="AZ1634" s="124" t="str">
        <f t="shared" si="825"/>
        <v/>
      </c>
      <c r="BA1634" s="125" t="str">
        <f t="shared" si="826"/>
        <v/>
      </c>
      <c r="BB1634" s="115"/>
      <c r="BC1634" s="143"/>
      <c r="BD1634" s="100"/>
      <c r="BE1634" s="100"/>
      <c r="BF1634" s="100"/>
      <c r="BG1634" s="100"/>
    </row>
    <row r="1635" spans="1:59" x14ac:dyDescent="0.2">
      <c r="A1635" s="144"/>
      <c r="B1635" s="141"/>
      <c r="C1635" s="141"/>
      <c r="D1635" s="142"/>
      <c r="E1635" s="142"/>
      <c r="F1635" s="142"/>
      <c r="G1635" s="142"/>
      <c r="H1635" s="142"/>
      <c r="I1635" s="129"/>
      <c r="J1635" s="130"/>
      <c r="K1635" s="131" t="str">
        <f t="shared" si="797"/>
        <v/>
      </c>
      <c r="L1635" s="132" t="str">
        <f t="shared" si="798"/>
        <v/>
      </c>
      <c r="M1635" s="133" t="str">
        <f t="shared" si="799"/>
        <v/>
      </c>
      <c r="N1635" s="134" t="str">
        <f>IFERROR(IF(B:B="","",IF(R1635="Beer",SUM(LOOKUP(2,1/(Rates!$B$3:$B$5&lt;=W1635)/(Rates!$C$3:$C$5&gt;=W1635),Rates!$D$3:$D$5)*(X1635/100)*W1635),IF(R1635="Refreshment Beverage",SUM(LOOKUP(2,1/(Rates!$B$7:$B$11&lt;=W1635)/(Rates!$C$7:$C$11&gt;=W1635),Rates!$D$7:$D$11)*(X1635/100)*W1635)))),"")</f>
        <v/>
      </c>
      <c r="O1635" s="134" t="str">
        <f t="shared" si="800"/>
        <v/>
      </c>
      <c r="P1635" s="116"/>
      <c r="Q1635" s="117" t="str">
        <f t="shared" si="801"/>
        <v/>
      </c>
      <c r="R1635" s="128" t="str">
        <f t="shared" si="802"/>
        <v/>
      </c>
      <c r="S1635" s="135" t="str">
        <f>IF(B1635="","",IF(R1635="Refreshment Beverage",VLOOKUP(VALUE(Q1635),Rates!G$15:L$19,2,0),VLOOKUP(VALUE(Q1635),Rates!G$4:L$12,2,0)))</f>
        <v/>
      </c>
      <c r="T1635" s="135" t="str">
        <f t="shared" si="803"/>
        <v/>
      </c>
      <c r="U1635" s="118" t="str">
        <f t="shared" si="804"/>
        <v/>
      </c>
      <c r="V1635" s="135" t="str">
        <f t="shared" si="805"/>
        <v/>
      </c>
      <c r="W1635" s="135" t="str">
        <f t="shared" si="806"/>
        <v/>
      </c>
      <c r="X1635" s="119" t="str">
        <f t="shared" si="807"/>
        <v/>
      </c>
      <c r="Y1635" s="120" t="str">
        <f>IF(B:B="","",IF(R1635="Refreshment Beverage",VLOOKUP(Q1635,Rates!G$15:L$19,6,0)*W1635,VLOOKUP(Q1635,Rates!G$4:L$12,6,0)*W1635))</f>
        <v/>
      </c>
      <c r="Z1635" s="120" t="str">
        <f t="shared" si="808"/>
        <v/>
      </c>
      <c r="AA1635" s="120" t="str">
        <f t="shared" si="809"/>
        <v/>
      </c>
      <c r="AB1635" s="136" t="str">
        <f>IF(B:B="","",IF(R1635="Refreshment Beverage","",IF(AND(R1635="Beer",Q1635=0),SUM(LOOKUP(2,1/(Rates!$B$15:$B$18&lt;=W1635)/(Rates!$C$15:$C$18&gt;=W1635),Rates!$D$15:$D$18)*W1635),VLOOKUP(VALUE(Q:Q),Rates!A:B,2,0)*W1635)))</f>
        <v/>
      </c>
      <c r="AC1635" s="136" t="str">
        <f>IF(B:B="","",IF(R1635="Refreshment Beverage","",IF(AND(R1635="Beer",Q1635=0),SUM(LOOKUP(2,1/(Rates!$B$15:$B$18&lt;=W1635)/(Rates!$C$15:$C$18&gt;=W1635),Rates!$E$15:$E$18)*W1635),VLOOKUP(VALUE(Q:Q),Rates!A:C,3,0)*W1635)))</f>
        <v/>
      </c>
      <c r="AD1635" s="137" t="str">
        <f>IFERROR(IF(B:B="","",IF(R1635="Beer","",IF(VALUE(Q1635)=0,VLOOKUP(VLOOKUP(B:B,#REF!,16,0),Rates!A:E,2,0),VLOOKUP(VALUE(Q1635),Rates!A$31:B$34,2,0)*W1635))),0)</f>
        <v/>
      </c>
      <c r="AE1635" s="121" t="str">
        <f t="shared" si="810"/>
        <v/>
      </c>
      <c r="AF1635" s="138" t="str">
        <f t="shared" si="811"/>
        <v/>
      </c>
      <c r="AG1635" s="122" t="str">
        <f t="shared" si="812"/>
        <v/>
      </c>
      <c r="AH1635" s="123" t="str">
        <f t="shared" si="813"/>
        <v/>
      </c>
      <c r="AI1635" s="139" t="str">
        <f>IF(AE:AE="","",IF(R1635="Refreshment Beverage",AK1635*(Rates!J$19/100),ROUND(SUM(AH1635*(Rates!$J$8/100)),4)))</f>
        <v/>
      </c>
      <c r="AJ1635" s="124" t="str">
        <f t="shared" si="814"/>
        <v/>
      </c>
      <c r="AK1635" s="125" t="str">
        <f t="shared" si="815"/>
        <v/>
      </c>
      <c r="AL1635" s="121" t="str">
        <f t="shared" si="816"/>
        <v/>
      </c>
      <c r="AM1635" s="138" t="str">
        <f>IF(AS1635="","",IF(R1635="Refreshment Beverage",ROUND(AS1635*Rates!K$19,4),ROUND(AO1635*(VLOOKUP(VALUE(Q1635),Rates!G$4:L$12,3,0)),4)))</f>
        <v/>
      </c>
      <c r="AN1635" s="126" t="str">
        <f>IF(AS1635="","",IF(R1635="Refreshment Beverage",AS1635*(Rates!J$19/100),MAX(AM1635,AB1635)))</f>
        <v/>
      </c>
      <c r="AO1635" s="127" t="str">
        <f t="shared" si="817"/>
        <v/>
      </c>
      <c r="AP1635" s="127" t="str">
        <f t="shared" si="818"/>
        <v/>
      </c>
      <c r="AQ1635" s="140" t="str">
        <f>IF(AS1635="","",IF(R1635="Refreshment Beverage",ROUND(SUM(VLOOKUP(Q:Q,Rates!G$15:L$19,3,0)*(AS1635-Y1635-Z1635-AA1635)),4),ROUND(SUM(Rates!$K$8*AS1635),4)))</f>
        <v/>
      </c>
      <c r="AR1635" s="139" t="str">
        <f t="shared" si="819"/>
        <v/>
      </c>
      <c r="AS1635" s="125" t="str">
        <f t="shared" si="820"/>
        <v/>
      </c>
      <c r="AT1635" s="121" t="str">
        <f t="shared" si="821"/>
        <v/>
      </c>
      <c r="AU1635" s="138" t="str">
        <f>IF(AX1635="","",IF(R1635="Refreshment Beverage",ROUND((BA1635-Y1635-Z1635-AA1635)*VLOOKUP(VALUE(Q1635),Rates!G$15:L$19,3,0),4),ROUND(AW1635*(VLOOKUP(VALUE(Q1635),Rates!G:L,3,0)),4)))</f>
        <v/>
      </c>
      <c r="AV1635" s="126" t="str">
        <f t="shared" si="822"/>
        <v/>
      </c>
      <c r="AW1635" s="127" t="str">
        <f t="shared" si="823"/>
        <v/>
      </c>
      <c r="AX1635" s="123" t="str">
        <f t="shared" si="824"/>
        <v/>
      </c>
      <c r="AY1635" s="140" t="str">
        <f>IF(AX1635="","",IF(R1635="Refreshment Beverage",ROUND(SUM(AX1635*Rates!K$19),4),ROUND(SUM(AX1635*(Rates!J$8/100)),4)))</f>
        <v/>
      </c>
      <c r="AZ1635" s="124" t="str">
        <f t="shared" si="825"/>
        <v/>
      </c>
      <c r="BA1635" s="125" t="str">
        <f t="shared" si="826"/>
        <v/>
      </c>
      <c r="BB1635" s="115"/>
      <c r="BC1635" s="143"/>
      <c r="BD1635" s="100"/>
      <c r="BE1635" s="100"/>
      <c r="BF1635" s="100"/>
      <c r="BG1635" s="100"/>
    </row>
    <row r="1636" spans="1:59" x14ac:dyDescent="0.2">
      <c r="A1636" s="144"/>
      <c r="B1636" s="141"/>
      <c r="C1636" s="141"/>
      <c r="D1636" s="142"/>
      <c r="E1636" s="142"/>
      <c r="F1636" s="142"/>
      <c r="G1636" s="142"/>
      <c r="H1636" s="142"/>
      <c r="I1636" s="129"/>
      <c r="J1636" s="130"/>
      <c r="K1636" s="131" t="str">
        <f t="shared" si="797"/>
        <v/>
      </c>
      <c r="L1636" s="132" t="str">
        <f t="shared" si="798"/>
        <v/>
      </c>
      <c r="M1636" s="133" t="str">
        <f t="shared" si="799"/>
        <v/>
      </c>
      <c r="N1636" s="134" t="str">
        <f>IFERROR(IF(B:B="","",IF(R1636="Beer",SUM(LOOKUP(2,1/(Rates!$B$3:$B$5&lt;=W1636)/(Rates!$C$3:$C$5&gt;=W1636),Rates!$D$3:$D$5)*(X1636/100)*W1636),IF(R1636="Refreshment Beverage",SUM(LOOKUP(2,1/(Rates!$B$7:$B$11&lt;=W1636)/(Rates!$C$7:$C$11&gt;=W1636),Rates!$D$7:$D$11)*(X1636/100)*W1636)))),"")</f>
        <v/>
      </c>
      <c r="O1636" s="134" t="str">
        <f t="shared" si="800"/>
        <v/>
      </c>
      <c r="P1636" s="116"/>
      <c r="Q1636" s="117" t="str">
        <f t="shared" si="801"/>
        <v/>
      </c>
      <c r="R1636" s="128" t="str">
        <f t="shared" si="802"/>
        <v/>
      </c>
      <c r="S1636" s="135" t="str">
        <f>IF(B1636="","",IF(R1636="Refreshment Beverage",VLOOKUP(VALUE(Q1636),Rates!G$15:L$19,2,0),VLOOKUP(VALUE(Q1636),Rates!G$4:L$12,2,0)))</f>
        <v/>
      </c>
      <c r="T1636" s="135" t="str">
        <f t="shared" si="803"/>
        <v/>
      </c>
      <c r="U1636" s="118" t="str">
        <f t="shared" si="804"/>
        <v/>
      </c>
      <c r="V1636" s="135" t="str">
        <f t="shared" si="805"/>
        <v/>
      </c>
      <c r="W1636" s="135" t="str">
        <f t="shared" si="806"/>
        <v/>
      </c>
      <c r="X1636" s="119" t="str">
        <f t="shared" si="807"/>
        <v/>
      </c>
      <c r="Y1636" s="120" t="str">
        <f>IF(B:B="","",IF(R1636="Refreshment Beverage",VLOOKUP(Q1636,Rates!G$15:L$19,6,0)*W1636,VLOOKUP(Q1636,Rates!G$4:L$12,6,0)*W1636))</f>
        <v/>
      </c>
      <c r="Z1636" s="120" t="str">
        <f t="shared" si="808"/>
        <v/>
      </c>
      <c r="AA1636" s="120" t="str">
        <f t="shared" si="809"/>
        <v/>
      </c>
      <c r="AB1636" s="136" t="str">
        <f>IF(B:B="","",IF(R1636="Refreshment Beverage","",IF(AND(R1636="Beer",Q1636=0),SUM(LOOKUP(2,1/(Rates!$B$15:$B$18&lt;=W1636)/(Rates!$C$15:$C$18&gt;=W1636),Rates!$D$15:$D$18)*W1636),VLOOKUP(VALUE(Q:Q),Rates!A:B,2,0)*W1636)))</f>
        <v/>
      </c>
      <c r="AC1636" s="136" t="str">
        <f>IF(B:B="","",IF(R1636="Refreshment Beverage","",IF(AND(R1636="Beer",Q1636=0),SUM(LOOKUP(2,1/(Rates!$B$15:$B$18&lt;=W1636)/(Rates!$C$15:$C$18&gt;=W1636),Rates!$E$15:$E$18)*W1636),VLOOKUP(VALUE(Q:Q),Rates!A:C,3,0)*W1636)))</f>
        <v/>
      </c>
      <c r="AD1636" s="137" t="str">
        <f>IFERROR(IF(B:B="","",IF(R1636="Beer","",IF(VALUE(Q1636)=0,VLOOKUP(VLOOKUP(B:B,#REF!,16,0),Rates!A:E,2,0),VLOOKUP(VALUE(Q1636),Rates!A$31:B$34,2,0)*W1636))),0)</f>
        <v/>
      </c>
      <c r="AE1636" s="121" t="str">
        <f t="shared" si="810"/>
        <v/>
      </c>
      <c r="AF1636" s="138" t="str">
        <f t="shared" si="811"/>
        <v/>
      </c>
      <c r="AG1636" s="122" t="str">
        <f t="shared" si="812"/>
        <v/>
      </c>
      <c r="AH1636" s="123" t="str">
        <f t="shared" si="813"/>
        <v/>
      </c>
      <c r="AI1636" s="139" t="str">
        <f>IF(AE:AE="","",IF(R1636="Refreshment Beverage",AK1636*(Rates!J$19/100),ROUND(SUM(AH1636*(Rates!$J$8/100)),4)))</f>
        <v/>
      </c>
      <c r="AJ1636" s="124" t="str">
        <f t="shared" si="814"/>
        <v/>
      </c>
      <c r="AK1636" s="125" t="str">
        <f t="shared" si="815"/>
        <v/>
      </c>
      <c r="AL1636" s="121" t="str">
        <f t="shared" si="816"/>
        <v/>
      </c>
      <c r="AM1636" s="138" t="str">
        <f>IF(AS1636="","",IF(R1636="Refreshment Beverage",ROUND(AS1636*Rates!K$19,4),ROUND(AO1636*(VLOOKUP(VALUE(Q1636),Rates!G$4:L$12,3,0)),4)))</f>
        <v/>
      </c>
      <c r="AN1636" s="126" t="str">
        <f>IF(AS1636="","",IF(R1636="Refreshment Beverage",AS1636*(Rates!J$19/100),MAX(AM1636,AB1636)))</f>
        <v/>
      </c>
      <c r="AO1636" s="127" t="str">
        <f t="shared" si="817"/>
        <v/>
      </c>
      <c r="AP1636" s="127" t="str">
        <f t="shared" si="818"/>
        <v/>
      </c>
      <c r="AQ1636" s="140" t="str">
        <f>IF(AS1636="","",IF(R1636="Refreshment Beverage",ROUND(SUM(VLOOKUP(Q:Q,Rates!G$15:L$19,3,0)*(AS1636-Y1636-Z1636-AA1636)),4),ROUND(SUM(Rates!$K$8*AS1636),4)))</f>
        <v/>
      </c>
      <c r="AR1636" s="139" t="str">
        <f t="shared" si="819"/>
        <v/>
      </c>
      <c r="AS1636" s="125" t="str">
        <f t="shared" si="820"/>
        <v/>
      </c>
      <c r="AT1636" s="121" t="str">
        <f t="shared" si="821"/>
        <v/>
      </c>
      <c r="AU1636" s="138" t="str">
        <f>IF(AX1636="","",IF(R1636="Refreshment Beverage",ROUND((BA1636-Y1636-Z1636-AA1636)*VLOOKUP(VALUE(Q1636),Rates!G$15:L$19,3,0),4),ROUND(AW1636*(VLOOKUP(VALUE(Q1636),Rates!G:L,3,0)),4)))</f>
        <v/>
      </c>
      <c r="AV1636" s="126" t="str">
        <f t="shared" si="822"/>
        <v/>
      </c>
      <c r="AW1636" s="127" t="str">
        <f t="shared" si="823"/>
        <v/>
      </c>
      <c r="AX1636" s="123" t="str">
        <f t="shared" si="824"/>
        <v/>
      </c>
      <c r="AY1636" s="140" t="str">
        <f>IF(AX1636="","",IF(R1636="Refreshment Beverage",ROUND(SUM(AX1636*Rates!K$19),4),ROUND(SUM(AX1636*(Rates!J$8/100)),4)))</f>
        <v/>
      </c>
      <c r="AZ1636" s="124" t="str">
        <f t="shared" si="825"/>
        <v/>
      </c>
      <c r="BA1636" s="125" t="str">
        <f t="shared" si="826"/>
        <v/>
      </c>
      <c r="BB1636" s="115"/>
      <c r="BC1636" s="143"/>
      <c r="BD1636" s="100"/>
      <c r="BE1636" s="100"/>
      <c r="BF1636" s="100"/>
      <c r="BG1636" s="100"/>
    </row>
    <row r="1637" spans="1:59" x14ac:dyDescent="0.2">
      <c r="A1637" s="144"/>
      <c r="B1637" s="141"/>
      <c r="C1637" s="141"/>
      <c r="D1637" s="142"/>
      <c r="E1637" s="142"/>
      <c r="F1637" s="142"/>
      <c r="G1637" s="142"/>
      <c r="H1637" s="142"/>
      <c r="I1637" s="129"/>
      <c r="J1637" s="130"/>
      <c r="K1637" s="131" t="str">
        <f t="shared" si="797"/>
        <v/>
      </c>
      <c r="L1637" s="132" t="str">
        <f t="shared" si="798"/>
        <v/>
      </c>
      <c r="M1637" s="133" t="str">
        <f t="shared" si="799"/>
        <v/>
      </c>
      <c r="N1637" s="134" t="str">
        <f>IFERROR(IF(B:B="","",IF(R1637="Beer",SUM(LOOKUP(2,1/(Rates!$B$3:$B$5&lt;=W1637)/(Rates!$C$3:$C$5&gt;=W1637),Rates!$D$3:$D$5)*(X1637/100)*W1637),IF(R1637="Refreshment Beverage",SUM(LOOKUP(2,1/(Rates!$B$7:$B$11&lt;=W1637)/(Rates!$C$7:$C$11&gt;=W1637),Rates!$D$7:$D$11)*(X1637/100)*W1637)))),"")</f>
        <v/>
      </c>
      <c r="O1637" s="134" t="str">
        <f t="shared" si="800"/>
        <v/>
      </c>
      <c r="P1637" s="116"/>
      <c r="Q1637" s="117" t="str">
        <f t="shared" si="801"/>
        <v/>
      </c>
      <c r="R1637" s="128" t="str">
        <f t="shared" si="802"/>
        <v/>
      </c>
      <c r="S1637" s="135" t="str">
        <f>IF(B1637="","",IF(R1637="Refreshment Beverage",VLOOKUP(VALUE(Q1637),Rates!G$15:L$19,2,0),VLOOKUP(VALUE(Q1637),Rates!G$4:L$12,2,0)))</f>
        <v/>
      </c>
      <c r="T1637" s="135" t="str">
        <f t="shared" si="803"/>
        <v/>
      </c>
      <c r="U1637" s="118" t="str">
        <f t="shared" si="804"/>
        <v/>
      </c>
      <c r="V1637" s="135" t="str">
        <f t="shared" si="805"/>
        <v/>
      </c>
      <c r="W1637" s="135" t="str">
        <f t="shared" si="806"/>
        <v/>
      </c>
      <c r="X1637" s="119" t="str">
        <f t="shared" si="807"/>
        <v/>
      </c>
      <c r="Y1637" s="120" t="str">
        <f>IF(B:B="","",IF(R1637="Refreshment Beverage",VLOOKUP(Q1637,Rates!G$15:L$19,6,0)*W1637,VLOOKUP(Q1637,Rates!G$4:L$12,6,0)*W1637))</f>
        <v/>
      </c>
      <c r="Z1637" s="120" t="str">
        <f t="shared" si="808"/>
        <v/>
      </c>
      <c r="AA1637" s="120" t="str">
        <f t="shared" si="809"/>
        <v/>
      </c>
      <c r="AB1637" s="136" t="str">
        <f>IF(B:B="","",IF(R1637="Refreshment Beverage","",IF(AND(R1637="Beer",Q1637=0),SUM(LOOKUP(2,1/(Rates!$B$15:$B$18&lt;=W1637)/(Rates!$C$15:$C$18&gt;=W1637),Rates!$D$15:$D$18)*W1637),VLOOKUP(VALUE(Q:Q),Rates!A:B,2,0)*W1637)))</f>
        <v/>
      </c>
      <c r="AC1637" s="136" t="str">
        <f>IF(B:B="","",IF(R1637="Refreshment Beverage","",IF(AND(R1637="Beer",Q1637=0),SUM(LOOKUP(2,1/(Rates!$B$15:$B$18&lt;=W1637)/(Rates!$C$15:$C$18&gt;=W1637),Rates!$E$15:$E$18)*W1637),VLOOKUP(VALUE(Q:Q),Rates!A:C,3,0)*W1637)))</f>
        <v/>
      </c>
      <c r="AD1637" s="137" t="str">
        <f>IFERROR(IF(B:B="","",IF(R1637="Beer","",IF(VALUE(Q1637)=0,VLOOKUP(VLOOKUP(B:B,#REF!,16,0),Rates!A:E,2,0),VLOOKUP(VALUE(Q1637),Rates!A$31:B$34,2,0)*W1637))),0)</f>
        <v/>
      </c>
      <c r="AE1637" s="121" t="str">
        <f t="shared" si="810"/>
        <v/>
      </c>
      <c r="AF1637" s="138" t="str">
        <f t="shared" si="811"/>
        <v/>
      </c>
      <c r="AG1637" s="122" t="str">
        <f t="shared" si="812"/>
        <v/>
      </c>
      <c r="AH1637" s="123" t="str">
        <f t="shared" si="813"/>
        <v/>
      </c>
      <c r="AI1637" s="139" t="str">
        <f>IF(AE:AE="","",IF(R1637="Refreshment Beverage",AK1637*(Rates!J$19/100),ROUND(SUM(AH1637*(Rates!$J$8/100)),4)))</f>
        <v/>
      </c>
      <c r="AJ1637" s="124" t="str">
        <f t="shared" si="814"/>
        <v/>
      </c>
      <c r="AK1637" s="125" t="str">
        <f t="shared" si="815"/>
        <v/>
      </c>
      <c r="AL1637" s="121" t="str">
        <f t="shared" si="816"/>
        <v/>
      </c>
      <c r="AM1637" s="138" t="str">
        <f>IF(AS1637="","",IF(R1637="Refreshment Beverage",ROUND(AS1637*Rates!K$19,4),ROUND(AO1637*(VLOOKUP(VALUE(Q1637),Rates!G$4:L$12,3,0)),4)))</f>
        <v/>
      </c>
      <c r="AN1637" s="126" t="str">
        <f>IF(AS1637="","",IF(R1637="Refreshment Beverage",AS1637*(Rates!J$19/100),MAX(AM1637,AB1637)))</f>
        <v/>
      </c>
      <c r="AO1637" s="127" t="str">
        <f t="shared" si="817"/>
        <v/>
      </c>
      <c r="AP1637" s="127" t="str">
        <f t="shared" si="818"/>
        <v/>
      </c>
      <c r="AQ1637" s="140" t="str">
        <f>IF(AS1637="","",IF(R1637="Refreshment Beverage",ROUND(SUM(VLOOKUP(Q:Q,Rates!G$15:L$19,3,0)*(AS1637-Y1637-Z1637-AA1637)),4),ROUND(SUM(Rates!$K$8*AS1637),4)))</f>
        <v/>
      </c>
      <c r="AR1637" s="139" t="str">
        <f t="shared" si="819"/>
        <v/>
      </c>
      <c r="AS1637" s="125" t="str">
        <f t="shared" si="820"/>
        <v/>
      </c>
      <c r="AT1637" s="121" t="str">
        <f t="shared" si="821"/>
        <v/>
      </c>
      <c r="AU1637" s="138" t="str">
        <f>IF(AX1637="","",IF(R1637="Refreshment Beverage",ROUND((BA1637-Y1637-Z1637-AA1637)*VLOOKUP(VALUE(Q1637),Rates!G$15:L$19,3,0),4),ROUND(AW1637*(VLOOKUP(VALUE(Q1637),Rates!G:L,3,0)),4)))</f>
        <v/>
      </c>
      <c r="AV1637" s="126" t="str">
        <f t="shared" si="822"/>
        <v/>
      </c>
      <c r="AW1637" s="127" t="str">
        <f t="shared" si="823"/>
        <v/>
      </c>
      <c r="AX1637" s="123" t="str">
        <f t="shared" si="824"/>
        <v/>
      </c>
      <c r="AY1637" s="140" t="str">
        <f>IF(AX1637="","",IF(R1637="Refreshment Beverage",ROUND(SUM(AX1637*Rates!K$19),4),ROUND(SUM(AX1637*(Rates!J$8/100)),4)))</f>
        <v/>
      </c>
      <c r="AZ1637" s="124" t="str">
        <f t="shared" si="825"/>
        <v/>
      </c>
      <c r="BA1637" s="125" t="str">
        <f t="shared" si="826"/>
        <v/>
      </c>
      <c r="BB1637" s="115"/>
      <c r="BC1637" s="143"/>
      <c r="BD1637" s="100"/>
      <c r="BE1637" s="100"/>
      <c r="BF1637" s="100"/>
      <c r="BG1637" s="100"/>
    </row>
    <row r="1638" spans="1:59" x14ac:dyDescent="0.2">
      <c r="A1638" s="144"/>
      <c r="B1638" s="141"/>
      <c r="C1638" s="141"/>
      <c r="D1638" s="142"/>
      <c r="E1638" s="142"/>
      <c r="F1638" s="142"/>
      <c r="G1638" s="142"/>
      <c r="H1638" s="142"/>
      <c r="I1638" s="129"/>
      <c r="J1638" s="130"/>
      <c r="K1638" s="131" t="str">
        <f t="shared" si="797"/>
        <v/>
      </c>
      <c r="L1638" s="132" t="str">
        <f t="shared" si="798"/>
        <v/>
      </c>
      <c r="M1638" s="133" t="str">
        <f t="shared" si="799"/>
        <v/>
      </c>
      <c r="N1638" s="134" t="str">
        <f>IFERROR(IF(B:B="","",IF(R1638="Beer",SUM(LOOKUP(2,1/(Rates!$B$3:$B$5&lt;=W1638)/(Rates!$C$3:$C$5&gt;=W1638),Rates!$D$3:$D$5)*(X1638/100)*W1638),IF(R1638="Refreshment Beverage",SUM(LOOKUP(2,1/(Rates!$B$7:$B$11&lt;=W1638)/(Rates!$C$7:$C$11&gt;=W1638),Rates!$D$7:$D$11)*(X1638/100)*W1638)))),"")</f>
        <v/>
      </c>
      <c r="O1638" s="134" t="str">
        <f t="shared" si="800"/>
        <v/>
      </c>
      <c r="P1638" s="116"/>
      <c r="Q1638" s="117" t="str">
        <f t="shared" si="801"/>
        <v/>
      </c>
      <c r="R1638" s="128" t="str">
        <f t="shared" si="802"/>
        <v/>
      </c>
      <c r="S1638" s="135" t="str">
        <f>IF(B1638="","",IF(R1638="Refreshment Beverage",VLOOKUP(VALUE(Q1638),Rates!G$15:L$19,2,0),VLOOKUP(VALUE(Q1638),Rates!G$4:L$12,2,0)))</f>
        <v/>
      </c>
      <c r="T1638" s="135" t="str">
        <f t="shared" si="803"/>
        <v/>
      </c>
      <c r="U1638" s="118" t="str">
        <f t="shared" si="804"/>
        <v/>
      </c>
      <c r="V1638" s="135" t="str">
        <f t="shared" si="805"/>
        <v/>
      </c>
      <c r="W1638" s="135" t="str">
        <f t="shared" si="806"/>
        <v/>
      </c>
      <c r="X1638" s="119" t="str">
        <f t="shared" si="807"/>
        <v/>
      </c>
      <c r="Y1638" s="120" t="str">
        <f>IF(B:B="","",IF(R1638="Refreshment Beverage",VLOOKUP(Q1638,Rates!G$15:L$19,6,0)*W1638,VLOOKUP(Q1638,Rates!G$4:L$12,6,0)*W1638))</f>
        <v/>
      </c>
      <c r="Z1638" s="120" t="str">
        <f t="shared" si="808"/>
        <v/>
      </c>
      <c r="AA1638" s="120" t="str">
        <f t="shared" si="809"/>
        <v/>
      </c>
      <c r="AB1638" s="136" t="str">
        <f>IF(B:B="","",IF(R1638="Refreshment Beverage","",IF(AND(R1638="Beer",Q1638=0),SUM(LOOKUP(2,1/(Rates!$B$15:$B$18&lt;=W1638)/(Rates!$C$15:$C$18&gt;=W1638),Rates!$D$15:$D$18)*W1638),VLOOKUP(VALUE(Q:Q),Rates!A:B,2,0)*W1638)))</f>
        <v/>
      </c>
      <c r="AC1638" s="136" t="str">
        <f>IF(B:B="","",IF(R1638="Refreshment Beverage","",IF(AND(R1638="Beer",Q1638=0),SUM(LOOKUP(2,1/(Rates!$B$15:$B$18&lt;=W1638)/(Rates!$C$15:$C$18&gt;=W1638),Rates!$E$15:$E$18)*W1638),VLOOKUP(VALUE(Q:Q),Rates!A:C,3,0)*W1638)))</f>
        <v/>
      </c>
      <c r="AD1638" s="137" t="str">
        <f>IFERROR(IF(B:B="","",IF(R1638="Beer","",IF(VALUE(Q1638)=0,VLOOKUP(VLOOKUP(B:B,#REF!,16,0),Rates!A:E,2,0),VLOOKUP(VALUE(Q1638),Rates!A$31:B$34,2,0)*W1638))),0)</f>
        <v/>
      </c>
      <c r="AE1638" s="121" t="str">
        <f t="shared" si="810"/>
        <v/>
      </c>
      <c r="AF1638" s="138" t="str">
        <f t="shared" si="811"/>
        <v/>
      </c>
      <c r="AG1638" s="122" t="str">
        <f t="shared" si="812"/>
        <v/>
      </c>
      <c r="AH1638" s="123" t="str">
        <f t="shared" si="813"/>
        <v/>
      </c>
      <c r="AI1638" s="139" t="str">
        <f>IF(AE:AE="","",IF(R1638="Refreshment Beverage",AK1638*(Rates!J$19/100),ROUND(SUM(AH1638*(Rates!$J$8/100)),4)))</f>
        <v/>
      </c>
      <c r="AJ1638" s="124" t="str">
        <f t="shared" si="814"/>
        <v/>
      </c>
      <c r="AK1638" s="125" t="str">
        <f t="shared" si="815"/>
        <v/>
      </c>
      <c r="AL1638" s="121" t="str">
        <f t="shared" si="816"/>
        <v/>
      </c>
      <c r="AM1638" s="138" t="str">
        <f>IF(AS1638="","",IF(R1638="Refreshment Beverage",ROUND(AS1638*Rates!K$19,4),ROUND(AO1638*(VLOOKUP(VALUE(Q1638),Rates!G$4:L$12,3,0)),4)))</f>
        <v/>
      </c>
      <c r="AN1638" s="126" t="str">
        <f>IF(AS1638="","",IF(R1638="Refreshment Beverage",AS1638*(Rates!J$19/100),MAX(AM1638,AB1638)))</f>
        <v/>
      </c>
      <c r="AO1638" s="127" t="str">
        <f t="shared" si="817"/>
        <v/>
      </c>
      <c r="AP1638" s="127" t="str">
        <f t="shared" si="818"/>
        <v/>
      </c>
      <c r="AQ1638" s="140" t="str">
        <f>IF(AS1638="","",IF(R1638="Refreshment Beverage",ROUND(SUM(VLOOKUP(Q:Q,Rates!G$15:L$19,3,0)*(AS1638-Y1638-Z1638-AA1638)),4),ROUND(SUM(Rates!$K$8*AS1638),4)))</f>
        <v/>
      </c>
      <c r="AR1638" s="139" t="str">
        <f t="shared" si="819"/>
        <v/>
      </c>
      <c r="AS1638" s="125" t="str">
        <f t="shared" si="820"/>
        <v/>
      </c>
      <c r="AT1638" s="121" t="str">
        <f t="shared" si="821"/>
        <v/>
      </c>
      <c r="AU1638" s="138" t="str">
        <f>IF(AX1638="","",IF(R1638="Refreshment Beverage",ROUND((BA1638-Y1638-Z1638-AA1638)*VLOOKUP(VALUE(Q1638),Rates!G$15:L$19,3,0),4),ROUND(AW1638*(VLOOKUP(VALUE(Q1638),Rates!G:L,3,0)),4)))</f>
        <v/>
      </c>
      <c r="AV1638" s="126" t="str">
        <f t="shared" si="822"/>
        <v/>
      </c>
      <c r="AW1638" s="127" t="str">
        <f t="shared" si="823"/>
        <v/>
      </c>
      <c r="AX1638" s="123" t="str">
        <f t="shared" si="824"/>
        <v/>
      </c>
      <c r="AY1638" s="140" t="str">
        <f>IF(AX1638="","",IF(R1638="Refreshment Beverage",ROUND(SUM(AX1638*Rates!K$19),4),ROUND(SUM(AX1638*(Rates!J$8/100)),4)))</f>
        <v/>
      </c>
      <c r="AZ1638" s="124" t="str">
        <f t="shared" si="825"/>
        <v/>
      </c>
      <c r="BA1638" s="125" t="str">
        <f t="shared" si="826"/>
        <v/>
      </c>
      <c r="BB1638" s="115"/>
      <c r="BC1638" s="143"/>
      <c r="BD1638" s="100"/>
      <c r="BE1638" s="100"/>
      <c r="BF1638" s="100"/>
      <c r="BG1638" s="100"/>
    </row>
    <row r="1639" spans="1:59" x14ac:dyDescent="0.2">
      <c r="A1639" s="144"/>
      <c r="B1639" s="141"/>
      <c r="C1639" s="141"/>
      <c r="D1639" s="142"/>
      <c r="E1639" s="142"/>
      <c r="F1639" s="142"/>
      <c r="G1639" s="142"/>
      <c r="H1639" s="142"/>
      <c r="I1639" s="129"/>
      <c r="J1639" s="130"/>
      <c r="K1639" s="131" t="str">
        <f t="shared" si="797"/>
        <v/>
      </c>
      <c r="L1639" s="132" t="str">
        <f t="shared" si="798"/>
        <v/>
      </c>
      <c r="M1639" s="133" t="str">
        <f t="shared" si="799"/>
        <v/>
      </c>
      <c r="N1639" s="134" t="str">
        <f>IFERROR(IF(B:B="","",IF(R1639="Beer",SUM(LOOKUP(2,1/(Rates!$B$3:$B$5&lt;=W1639)/(Rates!$C$3:$C$5&gt;=W1639),Rates!$D$3:$D$5)*(X1639/100)*W1639),IF(R1639="Refreshment Beverage",SUM(LOOKUP(2,1/(Rates!$B$7:$B$11&lt;=W1639)/(Rates!$C$7:$C$11&gt;=W1639),Rates!$D$7:$D$11)*(X1639/100)*W1639)))),"")</f>
        <v/>
      </c>
      <c r="O1639" s="134" t="str">
        <f t="shared" si="800"/>
        <v/>
      </c>
      <c r="P1639" s="116"/>
      <c r="Q1639" s="117" t="str">
        <f t="shared" si="801"/>
        <v/>
      </c>
      <c r="R1639" s="128" t="str">
        <f t="shared" si="802"/>
        <v/>
      </c>
      <c r="S1639" s="135" t="str">
        <f>IF(B1639="","",IF(R1639="Refreshment Beverage",VLOOKUP(VALUE(Q1639),Rates!G$15:L$19,2,0),VLOOKUP(VALUE(Q1639),Rates!G$4:L$12,2,0)))</f>
        <v/>
      </c>
      <c r="T1639" s="135" t="str">
        <f t="shared" si="803"/>
        <v/>
      </c>
      <c r="U1639" s="118" t="str">
        <f t="shared" si="804"/>
        <v/>
      </c>
      <c r="V1639" s="135" t="str">
        <f t="shared" si="805"/>
        <v/>
      </c>
      <c r="W1639" s="135" t="str">
        <f t="shared" si="806"/>
        <v/>
      </c>
      <c r="X1639" s="119" t="str">
        <f t="shared" si="807"/>
        <v/>
      </c>
      <c r="Y1639" s="120" t="str">
        <f>IF(B:B="","",IF(R1639="Refreshment Beverage",VLOOKUP(Q1639,Rates!G$15:L$19,6,0)*W1639,VLOOKUP(Q1639,Rates!G$4:L$12,6,0)*W1639))</f>
        <v/>
      </c>
      <c r="Z1639" s="120" t="str">
        <f t="shared" si="808"/>
        <v/>
      </c>
      <c r="AA1639" s="120" t="str">
        <f t="shared" si="809"/>
        <v/>
      </c>
      <c r="AB1639" s="136" t="str">
        <f>IF(B:B="","",IF(R1639="Refreshment Beverage","",IF(AND(R1639="Beer",Q1639=0),SUM(LOOKUP(2,1/(Rates!$B$15:$B$18&lt;=W1639)/(Rates!$C$15:$C$18&gt;=W1639),Rates!$D$15:$D$18)*W1639),VLOOKUP(VALUE(Q:Q),Rates!A:B,2,0)*W1639)))</f>
        <v/>
      </c>
      <c r="AC1639" s="136" t="str">
        <f>IF(B:B="","",IF(R1639="Refreshment Beverage","",IF(AND(R1639="Beer",Q1639=0),SUM(LOOKUP(2,1/(Rates!$B$15:$B$18&lt;=W1639)/(Rates!$C$15:$C$18&gt;=W1639),Rates!$E$15:$E$18)*W1639),VLOOKUP(VALUE(Q:Q),Rates!A:C,3,0)*W1639)))</f>
        <v/>
      </c>
      <c r="AD1639" s="137" t="str">
        <f>IFERROR(IF(B:B="","",IF(R1639="Beer","",IF(VALUE(Q1639)=0,VLOOKUP(VLOOKUP(B:B,#REF!,16,0),Rates!A:E,2,0),VLOOKUP(VALUE(Q1639),Rates!A$31:B$34,2,0)*W1639))),0)</f>
        <v/>
      </c>
      <c r="AE1639" s="121" t="str">
        <f t="shared" si="810"/>
        <v/>
      </c>
      <c r="AF1639" s="138" t="str">
        <f t="shared" si="811"/>
        <v/>
      </c>
      <c r="AG1639" s="122" t="str">
        <f t="shared" si="812"/>
        <v/>
      </c>
      <c r="AH1639" s="123" t="str">
        <f t="shared" si="813"/>
        <v/>
      </c>
      <c r="AI1639" s="139" t="str">
        <f>IF(AE:AE="","",IF(R1639="Refreshment Beverage",AK1639*(Rates!J$19/100),ROUND(SUM(AH1639*(Rates!$J$8/100)),4)))</f>
        <v/>
      </c>
      <c r="AJ1639" s="124" t="str">
        <f t="shared" si="814"/>
        <v/>
      </c>
      <c r="AK1639" s="125" t="str">
        <f t="shared" si="815"/>
        <v/>
      </c>
      <c r="AL1639" s="121" t="str">
        <f t="shared" si="816"/>
        <v/>
      </c>
      <c r="AM1639" s="138" t="str">
        <f>IF(AS1639="","",IF(R1639="Refreshment Beverage",ROUND(AS1639*Rates!K$19,4),ROUND(AO1639*(VLOOKUP(VALUE(Q1639),Rates!G$4:L$12,3,0)),4)))</f>
        <v/>
      </c>
      <c r="AN1639" s="126" t="str">
        <f>IF(AS1639="","",IF(R1639="Refreshment Beverage",AS1639*(Rates!J$19/100),MAX(AM1639,AB1639)))</f>
        <v/>
      </c>
      <c r="AO1639" s="127" t="str">
        <f t="shared" si="817"/>
        <v/>
      </c>
      <c r="AP1639" s="127" t="str">
        <f t="shared" si="818"/>
        <v/>
      </c>
      <c r="AQ1639" s="140" t="str">
        <f>IF(AS1639="","",IF(R1639="Refreshment Beverage",ROUND(SUM(VLOOKUP(Q:Q,Rates!G$15:L$19,3,0)*(AS1639-Y1639-Z1639-AA1639)),4),ROUND(SUM(Rates!$K$8*AS1639),4)))</f>
        <v/>
      </c>
      <c r="AR1639" s="139" t="str">
        <f t="shared" si="819"/>
        <v/>
      </c>
      <c r="AS1639" s="125" t="str">
        <f t="shared" si="820"/>
        <v/>
      </c>
      <c r="AT1639" s="121" t="str">
        <f t="shared" si="821"/>
        <v/>
      </c>
      <c r="AU1639" s="138" t="str">
        <f>IF(AX1639="","",IF(R1639="Refreshment Beverage",ROUND((BA1639-Y1639-Z1639-AA1639)*VLOOKUP(VALUE(Q1639),Rates!G$15:L$19,3,0),4),ROUND(AW1639*(VLOOKUP(VALUE(Q1639),Rates!G:L,3,0)),4)))</f>
        <v/>
      </c>
      <c r="AV1639" s="126" t="str">
        <f t="shared" si="822"/>
        <v/>
      </c>
      <c r="AW1639" s="127" t="str">
        <f t="shared" si="823"/>
        <v/>
      </c>
      <c r="AX1639" s="123" t="str">
        <f t="shared" si="824"/>
        <v/>
      </c>
      <c r="AY1639" s="140" t="str">
        <f>IF(AX1639="","",IF(R1639="Refreshment Beverage",ROUND(SUM(AX1639*Rates!K$19),4),ROUND(SUM(AX1639*(Rates!J$8/100)),4)))</f>
        <v/>
      </c>
      <c r="AZ1639" s="124" t="str">
        <f t="shared" si="825"/>
        <v/>
      </c>
      <c r="BA1639" s="125" t="str">
        <f t="shared" si="826"/>
        <v/>
      </c>
      <c r="BB1639" s="115"/>
      <c r="BC1639" s="143"/>
      <c r="BD1639" s="100"/>
      <c r="BE1639" s="100"/>
      <c r="BF1639" s="100"/>
      <c r="BG1639" s="100"/>
    </row>
    <row r="1640" spans="1:59" x14ac:dyDescent="0.2">
      <c r="A1640" s="144"/>
      <c r="B1640" s="141"/>
      <c r="C1640" s="141"/>
      <c r="D1640" s="142"/>
      <c r="E1640" s="142"/>
      <c r="F1640" s="142"/>
      <c r="G1640" s="142"/>
      <c r="H1640" s="142"/>
      <c r="I1640" s="129"/>
      <c r="J1640" s="130"/>
      <c r="K1640" s="131" t="str">
        <f t="shared" si="797"/>
        <v/>
      </c>
      <c r="L1640" s="132" t="str">
        <f t="shared" si="798"/>
        <v/>
      </c>
      <c r="M1640" s="133" t="str">
        <f t="shared" si="799"/>
        <v/>
      </c>
      <c r="N1640" s="134" t="str">
        <f>IFERROR(IF(B:B="","",IF(R1640="Beer",SUM(LOOKUP(2,1/(Rates!$B$3:$B$5&lt;=W1640)/(Rates!$C$3:$C$5&gt;=W1640),Rates!$D$3:$D$5)*(X1640/100)*W1640),IF(R1640="Refreshment Beverage",SUM(LOOKUP(2,1/(Rates!$B$7:$B$11&lt;=W1640)/(Rates!$C$7:$C$11&gt;=W1640),Rates!$D$7:$D$11)*(X1640/100)*W1640)))),"")</f>
        <v/>
      </c>
      <c r="O1640" s="134" t="str">
        <f t="shared" si="800"/>
        <v/>
      </c>
      <c r="P1640" s="116"/>
      <c r="Q1640" s="117" t="str">
        <f t="shared" si="801"/>
        <v/>
      </c>
      <c r="R1640" s="128" t="str">
        <f t="shared" si="802"/>
        <v/>
      </c>
      <c r="S1640" s="135" t="str">
        <f>IF(B1640="","",IF(R1640="Refreshment Beverage",VLOOKUP(VALUE(Q1640),Rates!G$15:L$19,2,0),VLOOKUP(VALUE(Q1640),Rates!G$4:L$12,2,0)))</f>
        <v/>
      </c>
      <c r="T1640" s="135" t="str">
        <f t="shared" si="803"/>
        <v/>
      </c>
      <c r="U1640" s="118" t="str">
        <f t="shared" si="804"/>
        <v/>
      </c>
      <c r="V1640" s="135" t="str">
        <f t="shared" si="805"/>
        <v/>
      </c>
      <c r="W1640" s="135" t="str">
        <f t="shared" si="806"/>
        <v/>
      </c>
      <c r="X1640" s="119" t="str">
        <f t="shared" si="807"/>
        <v/>
      </c>
      <c r="Y1640" s="120" t="str">
        <f>IF(B:B="","",IF(R1640="Refreshment Beverage",VLOOKUP(Q1640,Rates!G$15:L$19,6,0)*W1640,VLOOKUP(Q1640,Rates!G$4:L$12,6,0)*W1640))</f>
        <v/>
      </c>
      <c r="Z1640" s="120" t="str">
        <f t="shared" si="808"/>
        <v/>
      </c>
      <c r="AA1640" s="120" t="str">
        <f t="shared" si="809"/>
        <v/>
      </c>
      <c r="AB1640" s="136" t="str">
        <f>IF(B:B="","",IF(R1640="Refreshment Beverage","",IF(AND(R1640="Beer",Q1640=0),SUM(LOOKUP(2,1/(Rates!$B$15:$B$18&lt;=W1640)/(Rates!$C$15:$C$18&gt;=W1640),Rates!$D$15:$D$18)*W1640),VLOOKUP(VALUE(Q:Q),Rates!A:B,2,0)*W1640)))</f>
        <v/>
      </c>
      <c r="AC1640" s="136" t="str">
        <f>IF(B:B="","",IF(R1640="Refreshment Beverage","",IF(AND(R1640="Beer",Q1640=0),SUM(LOOKUP(2,1/(Rates!$B$15:$B$18&lt;=W1640)/(Rates!$C$15:$C$18&gt;=W1640),Rates!$E$15:$E$18)*W1640),VLOOKUP(VALUE(Q:Q),Rates!A:C,3,0)*W1640)))</f>
        <v/>
      </c>
      <c r="AD1640" s="137" t="str">
        <f>IFERROR(IF(B:B="","",IF(R1640="Beer","",IF(VALUE(Q1640)=0,VLOOKUP(VLOOKUP(B:B,#REF!,16,0),Rates!A:E,2,0),VLOOKUP(VALUE(Q1640),Rates!A$31:B$34,2,0)*W1640))),0)</f>
        <v/>
      </c>
      <c r="AE1640" s="121" t="str">
        <f t="shared" si="810"/>
        <v/>
      </c>
      <c r="AF1640" s="138" t="str">
        <f t="shared" si="811"/>
        <v/>
      </c>
      <c r="AG1640" s="122" t="str">
        <f t="shared" si="812"/>
        <v/>
      </c>
      <c r="AH1640" s="123" t="str">
        <f t="shared" si="813"/>
        <v/>
      </c>
      <c r="AI1640" s="139" t="str">
        <f>IF(AE:AE="","",IF(R1640="Refreshment Beverage",AK1640*(Rates!J$19/100),ROUND(SUM(AH1640*(Rates!$J$8/100)),4)))</f>
        <v/>
      </c>
      <c r="AJ1640" s="124" t="str">
        <f t="shared" si="814"/>
        <v/>
      </c>
      <c r="AK1640" s="125" t="str">
        <f t="shared" si="815"/>
        <v/>
      </c>
      <c r="AL1640" s="121" t="str">
        <f t="shared" si="816"/>
        <v/>
      </c>
      <c r="AM1640" s="138" t="str">
        <f>IF(AS1640="","",IF(R1640="Refreshment Beverage",ROUND(AS1640*Rates!K$19,4),ROUND(AO1640*(VLOOKUP(VALUE(Q1640),Rates!G$4:L$12,3,0)),4)))</f>
        <v/>
      </c>
      <c r="AN1640" s="126" t="str">
        <f>IF(AS1640="","",IF(R1640="Refreshment Beverage",AS1640*(Rates!J$19/100),MAX(AM1640,AB1640)))</f>
        <v/>
      </c>
      <c r="AO1640" s="127" t="str">
        <f t="shared" si="817"/>
        <v/>
      </c>
      <c r="AP1640" s="127" t="str">
        <f t="shared" si="818"/>
        <v/>
      </c>
      <c r="AQ1640" s="140" t="str">
        <f>IF(AS1640="","",IF(R1640="Refreshment Beverage",ROUND(SUM(VLOOKUP(Q:Q,Rates!G$15:L$19,3,0)*(AS1640-Y1640-Z1640-AA1640)),4),ROUND(SUM(Rates!$K$8*AS1640),4)))</f>
        <v/>
      </c>
      <c r="AR1640" s="139" t="str">
        <f t="shared" si="819"/>
        <v/>
      </c>
      <c r="AS1640" s="125" t="str">
        <f t="shared" si="820"/>
        <v/>
      </c>
      <c r="AT1640" s="121" t="str">
        <f t="shared" si="821"/>
        <v/>
      </c>
      <c r="AU1640" s="138" t="str">
        <f>IF(AX1640="","",IF(R1640="Refreshment Beverage",ROUND((BA1640-Y1640-Z1640-AA1640)*VLOOKUP(VALUE(Q1640),Rates!G$15:L$19,3,0),4),ROUND(AW1640*(VLOOKUP(VALUE(Q1640),Rates!G:L,3,0)),4)))</f>
        <v/>
      </c>
      <c r="AV1640" s="126" t="str">
        <f t="shared" si="822"/>
        <v/>
      </c>
      <c r="AW1640" s="127" t="str">
        <f t="shared" si="823"/>
        <v/>
      </c>
      <c r="AX1640" s="123" t="str">
        <f t="shared" si="824"/>
        <v/>
      </c>
      <c r="AY1640" s="140" t="str">
        <f>IF(AX1640="","",IF(R1640="Refreshment Beverage",ROUND(SUM(AX1640*Rates!K$19),4),ROUND(SUM(AX1640*(Rates!J$8/100)),4)))</f>
        <v/>
      </c>
      <c r="AZ1640" s="124" t="str">
        <f t="shared" si="825"/>
        <v/>
      </c>
      <c r="BA1640" s="125" t="str">
        <f t="shared" si="826"/>
        <v/>
      </c>
      <c r="BB1640" s="115"/>
      <c r="BC1640" s="143"/>
      <c r="BD1640" s="100"/>
      <c r="BE1640" s="100"/>
      <c r="BF1640" s="100"/>
      <c r="BG1640" s="100"/>
    </row>
    <row r="1641" spans="1:59" x14ac:dyDescent="0.2">
      <c r="A1641" s="144"/>
      <c r="B1641" s="141"/>
      <c r="C1641" s="141"/>
      <c r="D1641" s="142"/>
      <c r="E1641" s="142"/>
      <c r="F1641" s="142"/>
      <c r="G1641" s="142"/>
      <c r="H1641" s="142"/>
      <c r="I1641" s="129"/>
      <c r="J1641" s="130"/>
      <c r="K1641" s="131" t="str">
        <f t="shared" si="797"/>
        <v/>
      </c>
      <c r="L1641" s="132" t="str">
        <f t="shared" si="798"/>
        <v/>
      </c>
      <c r="M1641" s="133" t="str">
        <f t="shared" si="799"/>
        <v/>
      </c>
      <c r="N1641" s="134" t="str">
        <f>IFERROR(IF(B:B="","",IF(R1641="Beer",SUM(LOOKUP(2,1/(Rates!$B$3:$B$5&lt;=W1641)/(Rates!$C$3:$C$5&gt;=W1641),Rates!$D$3:$D$5)*(X1641/100)*W1641),IF(R1641="Refreshment Beverage",SUM(LOOKUP(2,1/(Rates!$B$7:$B$11&lt;=W1641)/(Rates!$C$7:$C$11&gt;=W1641),Rates!$D$7:$D$11)*(X1641/100)*W1641)))),"")</f>
        <v/>
      </c>
      <c r="O1641" s="134" t="str">
        <f t="shared" si="800"/>
        <v/>
      </c>
      <c r="P1641" s="116"/>
      <c r="Q1641" s="117" t="str">
        <f t="shared" si="801"/>
        <v/>
      </c>
      <c r="R1641" s="128" t="str">
        <f t="shared" si="802"/>
        <v/>
      </c>
      <c r="S1641" s="135" t="str">
        <f>IF(B1641="","",IF(R1641="Refreshment Beverage",VLOOKUP(VALUE(Q1641),Rates!G$15:L$19,2,0),VLOOKUP(VALUE(Q1641),Rates!G$4:L$12,2,0)))</f>
        <v/>
      </c>
      <c r="T1641" s="135" t="str">
        <f t="shared" si="803"/>
        <v/>
      </c>
      <c r="U1641" s="118" t="str">
        <f t="shared" si="804"/>
        <v/>
      </c>
      <c r="V1641" s="135" t="str">
        <f t="shared" si="805"/>
        <v/>
      </c>
      <c r="W1641" s="135" t="str">
        <f t="shared" si="806"/>
        <v/>
      </c>
      <c r="X1641" s="119" t="str">
        <f t="shared" si="807"/>
        <v/>
      </c>
      <c r="Y1641" s="120" t="str">
        <f>IF(B:B="","",IF(R1641="Refreshment Beverage",VLOOKUP(Q1641,Rates!G$15:L$19,6,0)*W1641,VLOOKUP(Q1641,Rates!G$4:L$12,6,0)*W1641))</f>
        <v/>
      </c>
      <c r="Z1641" s="120" t="str">
        <f t="shared" si="808"/>
        <v/>
      </c>
      <c r="AA1641" s="120" t="str">
        <f t="shared" si="809"/>
        <v/>
      </c>
      <c r="AB1641" s="136" t="str">
        <f>IF(B:B="","",IF(R1641="Refreshment Beverage","",IF(AND(R1641="Beer",Q1641=0),SUM(LOOKUP(2,1/(Rates!$B$15:$B$18&lt;=W1641)/(Rates!$C$15:$C$18&gt;=W1641),Rates!$D$15:$D$18)*W1641),VLOOKUP(VALUE(Q:Q),Rates!A:B,2,0)*W1641)))</f>
        <v/>
      </c>
      <c r="AC1641" s="136" t="str">
        <f>IF(B:B="","",IF(R1641="Refreshment Beverage","",IF(AND(R1641="Beer",Q1641=0),SUM(LOOKUP(2,1/(Rates!$B$15:$B$18&lt;=W1641)/(Rates!$C$15:$C$18&gt;=W1641),Rates!$E$15:$E$18)*W1641),VLOOKUP(VALUE(Q:Q),Rates!A:C,3,0)*W1641)))</f>
        <v/>
      </c>
      <c r="AD1641" s="137" t="str">
        <f>IFERROR(IF(B:B="","",IF(R1641="Beer","",IF(VALUE(Q1641)=0,VLOOKUP(VLOOKUP(B:B,#REF!,16,0),Rates!A:E,2,0),VLOOKUP(VALUE(Q1641),Rates!A$31:B$34,2,0)*W1641))),0)</f>
        <v/>
      </c>
      <c r="AE1641" s="121" t="str">
        <f t="shared" si="810"/>
        <v/>
      </c>
      <c r="AF1641" s="138" t="str">
        <f t="shared" si="811"/>
        <v/>
      </c>
      <c r="AG1641" s="122" t="str">
        <f t="shared" si="812"/>
        <v/>
      </c>
      <c r="AH1641" s="123" t="str">
        <f t="shared" si="813"/>
        <v/>
      </c>
      <c r="AI1641" s="139" t="str">
        <f>IF(AE:AE="","",IF(R1641="Refreshment Beverage",AK1641*(Rates!J$19/100),ROUND(SUM(AH1641*(Rates!$J$8/100)),4)))</f>
        <v/>
      </c>
      <c r="AJ1641" s="124" t="str">
        <f t="shared" si="814"/>
        <v/>
      </c>
      <c r="AK1641" s="125" t="str">
        <f t="shared" si="815"/>
        <v/>
      </c>
      <c r="AL1641" s="121" t="str">
        <f t="shared" si="816"/>
        <v/>
      </c>
      <c r="AM1641" s="138" t="str">
        <f>IF(AS1641="","",IF(R1641="Refreshment Beverage",ROUND(AS1641*Rates!K$19,4),ROUND(AO1641*(VLOOKUP(VALUE(Q1641),Rates!G$4:L$12,3,0)),4)))</f>
        <v/>
      </c>
      <c r="AN1641" s="126" t="str">
        <f>IF(AS1641="","",IF(R1641="Refreshment Beverage",AS1641*(Rates!J$19/100),MAX(AM1641,AB1641)))</f>
        <v/>
      </c>
      <c r="AO1641" s="127" t="str">
        <f t="shared" si="817"/>
        <v/>
      </c>
      <c r="AP1641" s="127" t="str">
        <f t="shared" si="818"/>
        <v/>
      </c>
      <c r="AQ1641" s="140" t="str">
        <f>IF(AS1641="","",IF(R1641="Refreshment Beverage",ROUND(SUM(VLOOKUP(Q:Q,Rates!G$15:L$19,3,0)*(AS1641-Y1641-Z1641-AA1641)),4),ROUND(SUM(Rates!$K$8*AS1641),4)))</f>
        <v/>
      </c>
      <c r="AR1641" s="139" t="str">
        <f t="shared" si="819"/>
        <v/>
      </c>
      <c r="AS1641" s="125" t="str">
        <f t="shared" si="820"/>
        <v/>
      </c>
      <c r="AT1641" s="121" t="str">
        <f t="shared" si="821"/>
        <v/>
      </c>
      <c r="AU1641" s="138" t="str">
        <f>IF(AX1641="","",IF(R1641="Refreshment Beverage",ROUND((BA1641-Y1641-Z1641-AA1641)*VLOOKUP(VALUE(Q1641),Rates!G$15:L$19,3,0),4),ROUND(AW1641*(VLOOKUP(VALUE(Q1641),Rates!G:L,3,0)),4)))</f>
        <v/>
      </c>
      <c r="AV1641" s="126" t="str">
        <f t="shared" si="822"/>
        <v/>
      </c>
      <c r="AW1641" s="127" t="str">
        <f t="shared" si="823"/>
        <v/>
      </c>
      <c r="AX1641" s="123" t="str">
        <f t="shared" si="824"/>
        <v/>
      </c>
      <c r="AY1641" s="140" t="str">
        <f>IF(AX1641="","",IF(R1641="Refreshment Beverage",ROUND(SUM(AX1641*Rates!K$19),4),ROUND(SUM(AX1641*(Rates!J$8/100)),4)))</f>
        <v/>
      </c>
      <c r="AZ1641" s="124" t="str">
        <f t="shared" si="825"/>
        <v/>
      </c>
      <c r="BA1641" s="125" t="str">
        <f t="shared" si="826"/>
        <v/>
      </c>
      <c r="BB1641" s="115"/>
      <c r="BC1641" s="143"/>
      <c r="BD1641" s="100"/>
      <c r="BE1641" s="100"/>
      <c r="BF1641" s="100"/>
      <c r="BG1641" s="100"/>
    </row>
    <row r="1642" spans="1:59" x14ac:dyDescent="0.2">
      <c r="A1642" s="144"/>
      <c r="B1642" s="141"/>
      <c r="C1642" s="141"/>
      <c r="D1642" s="142"/>
      <c r="E1642" s="142"/>
      <c r="F1642" s="142"/>
      <c r="G1642" s="142"/>
      <c r="H1642" s="142"/>
      <c r="I1642" s="129"/>
      <c r="J1642" s="130"/>
      <c r="K1642" s="131" t="str">
        <f t="shared" si="797"/>
        <v/>
      </c>
      <c r="L1642" s="132" t="str">
        <f t="shared" si="798"/>
        <v/>
      </c>
      <c r="M1642" s="133" t="str">
        <f t="shared" si="799"/>
        <v/>
      </c>
      <c r="N1642" s="134" t="str">
        <f>IFERROR(IF(B:B="","",IF(R1642="Beer",SUM(LOOKUP(2,1/(Rates!$B$3:$B$5&lt;=W1642)/(Rates!$C$3:$C$5&gt;=W1642),Rates!$D$3:$D$5)*(X1642/100)*W1642),IF(R1642="Refreshment Beverage",SUM(LOOKUP(2,1/(Rates!$B$7:$B$11&lt;=W1642)/(Rates!$C$7:$C$11&gt;=W1642),Rates!$D$7:$D$11)*(X1642/100)*W1642)))),"")</f>
        <v/>
      </c>
      <c r="O1642" s="134" t="str">
        <f t="shared" si="800"/>
        <v/>
      </c>
      <c r="P1642" s="116"/>
      <c r="Q1642" s="117" t="str">
        <f t="shared" si="801"/>
        <v/>
      </c>
      <c r="R1642" s="128" t="str">
        <f t="shared" si="802"/>
        <v/>
      </c>
      <c r="S1642" s="135" t="str">
        <f>IF(B1642="","",IF(R1642="Refreshment Beverage",VLOOKUP(VALUE(Q1642),Rates!G$15:L$19,2,0),VLOOKUP(VALUE(Q1642),Rates!G$4:L$12,2,0)))</f>
        <v/>
      </c>
      <c r="T1642" s="135" t="str">
        <f t="shared" si="803"/>
        <v/>
      </c>
      <c r="U1642" s="118" t="str">
        <f t="shared" si="804"/>
        <v/>
      </c>
      <c r="V1642" s="135" t="str">
        <f t="shared" si="805"/>
        <v/>
      </c>
      <c r="W1642" s="135" t="str">
        <f t="shared" si="806"/>
        <v/>
      </c>
      <c r="X1642" s="119" t="str">
        <f t="shared" si="807"/>
        <v/>
      </c>
      <c r="Y1642" s="120" t="str">
        <f>IF(B:B="","",IF(R1642="Refreshment Beverage",VLOOKUP(Q1642,Rates!G$15:L$19,6,0)*W1642,VLOOKUP(Q1642,Rates!G$4:L$12,6,0)*W1642))</f>
        <v/>
      </c>
      <c r="Z1642" s="120" t="str">
        <f t="shared" si="808"/>
        <v/>
      </c>
      <c r="AA1642" s="120" t="str">
        <f t="shared" si="809"/>
        <v/>
      </c>
      <c r="AB1642" s="136" t="str">
        <f>IF(B:B="","",IF(R1642="Refreshment Beverage","",IF(AND(R1642="Beer",Q1642=0),SUM(LOOKUP(2,1/(Rates!$B$15:$B$18&lt;=W1642)/(Rates!$C$15:$C$18&gt;=W1642),Rates!$D$15:$D$18)*W1642),VLOOKUP(VALUE(Q:Q),Rates!A:B,2,0)*W1642)))</f>
        <v/>
      </c>
      <c r="AC1642" s="136" t="str">
        <f>IF(B:B="","",IF(R1642="Refreshment Beverage","",IF(AND(R1642="Beer",Q1642=0),SUM(LOOKUP(2,1/(Rates!$B$15:$B$18&lt;=W1642)/(Rates!$C$15:$C$18&gt;=W1642),Rates!$E$15:$E$18)*W1642),VLOOKUP(VALUE(Q:Q),Rates!A:C,3,0)*W1642)))</f>
        <v/>
      </c>
      <c r="AD1642" s="137" t="str">
        <f>IFERROR(IF(B:B="","",IF(R1642="Beer","",IF(VALUE(Q1642)=0,VLOOKUP(VLOOKUP(B:B,#REF!,16,0),Rates!A:E,2,0),VLOOKUP(VALUE(Q1642),Rates!A$31:B$34,2,0)*W1642))),0)</f>
        <v/>
      </c>
      <c r="AE1642" s="121" t="str">
        <f t="shared" si="810"/>
        <v/>
      </c>
      <c r="AF1642" s="138" t="str">
        <f t="shared" si="811"/>
        <v/>
      </c>
      <c r="AG1642" s="122" t="str">
        <f t="shared" si="812"/>
        <v/>
      </c>
      <c r="AH1642" s="123" t="str">
        <f t="shared" si="813"/>
        <v/>
      </c>
      <c r="AI1642" s="139" t="str">
        <f>IF(AE:AE="","",IF(R1642="Refreshment Beverage",AK1642*(Rates!J$19/100),ROUND(SUM(AH1642*(Rates!$J$8/100)),4)))</f>
        <v/>
      </c>
      <c r="AJ1642" s="124" t="str">
        <f t="shared" si="814"/>
        <v/>
      </c>
      <c r="AK1642" s="125" t="str">
        <f t="shared" si="815"/>
        <v/>
      </c>
      <c r="AL1642" s="121" t="str">
        <f t="shared" si="816"/>
        <v/>
      </c>
      <c r="AM1642" s="138" t="str">
        <f>IF(AS1642="","",IF(R1642="Refreshment Beverage",ROUND(AS1642*Rates!K$19,4),ROUND(AO1642*(VLOOKUP(VALUE(Q1642),Rates!G$4:L$12,3,0)),4)))</f>
        <v/>
      </c>
      <c r="AN1642" s="126" t="str">
        <f>IF(AS1642="","",IF(R1642="Refreshment Beverage",AS1642*(Rates!J$19/100),MAX(AM1642,AB1642)))</f>
        <v/>
      </c>
      <c r="AO1642" s="127" t="str">
        <f t="shared" si="817"/>
        <v/>
      </c>
      <c r="AP1642" s="127" t="str">
        <f t="shared" si="818"/>
        <v/>
      </c>
      <c r="AQ1642" s="140" t="str">
        <f>IF(AS1642="","",IF(R1642="Refreshment Beverage",ROUND(SUM(VLOOKUP(Q:Q,Rates!G$15:L$19,3,0)*(AS1642-Y1642-Z1642-AA1642)),4),ROUND(SUM(Rates!$K$8*AS1642),4)))</f>
        <v/>
      </c>
      <c r="AR1642" s="139" t="str">
        <f t="shared" si="819"/>
        <v/>
      </c>
      <c r="AS1642" s="125" t="str">
        <f t="shared" si="820"/>
        <v/>
      </c>
      <c r="AT1642" s="121" t="str">
        <f t="shared" si="821"/>
        <v/>
      </c>
      <c r="AU1642" s="138" t="str">
        <f>IF(AX1642="","",IF(R1642="Refreshment Beverage",ROUND((BA1642-Y1642-Z1642-AA1642)*VLOOKUP(VALUE(Q1642),Rates!G$15:L$19,3,0),4),ROUND(AW1642*(VLOOKUP(VALUE(Q1642),Rates!G:L,3,0)),4)))</f>
        <v/>
      </c>
      <c r="AV1642" s="126" t="str">
        <f t="shared" si="822"/>
        <v/>
      </c>
      <c r="AW1642" s="127" t="str">
        <f t="shared" si="823"/>
        <v/>
      </c>
      <c r="AX1642" s="123" t="str">
        <f t="shared" si="824"/>
        <v/>
      </c>
      <c r="AY1642" s="140" t="str">
        <f>IF(AX1642="","",IF(R1642="Refreshment Beverage",ROUND(SUM(AX1642*Rates!K$19),4),ROUND(SUM(AX1642*(Rates!J$8/100)),4)))</f>
        <v/>
      </c>
      <c r="AZ1642" s="124" t="str">
        <f t="shared" si="825"/>
        <v/>
      </c>
      <c r="BA1642" s="125" t="str">
        <f t="shared" si="826"/>
        <v/>
      </c>
      <c r="BB1642" s="115"/>
      <c r="BC1642" s="143"/>
      <c r="BD1642" s="100"/>
      <c r="BE1642" s="100"/>
      <c r="BF1642" s="100"/>
      <c r="BG1642" s="100"/>
    </row>
    <row r="1643" spans="1:59" x14ac:dyDescent="0.2">
      <c r="A1643" s="144"/>
      <c r="B1643" s="141"/>
      <c r="C1643" s="141"/>
      <c r="D1643" s="142"/>
      <c r="E1643" s="142"/>
      <c r="F1643" s="142"/>
      <c r="G1643" s="142"/>
      <c r="H1643" s="142"/>
      <c r="I1643" s="129"/>
      <c r="J1643" s="130"/>
      <c r="K1643" s="131" t="str">
        <f t="shared" si="797"/>
        <v/>
      </c>
      <c r="L1643" s="132" t="str">
        <f t="shared" si="798"/>
        <v/>
      </c>
      <c r="M1643" s="133" t="str">
        <f t="shared" si="799"/>
        <v/>
      </c>
      <c r="N1643" s="134" t="str">
        <f>IFERROR(IF(B:B="","",IF(R1643="Beer",SUM(LOOKUP(2,1/(Rates!$B$3:$B$5&lt;=W1643)/(Rates!$C$3:$C$5&gt;=W1643),Rates!$D$3:$D$5)*(X1643/100)*W1643),IF(R1643="Refreshment Beverage",SUM(LOOKUP(2,1/(Rates!$B$7:$B$11&lt;=W1643)/(Rates!$C$7:$C$11&gt;=W1643),Rates!$D$7:$D$11)*(X1643/100)*W1643)))),"")</f>
        <v/>
      </c>
      <c r="O1643" s="134" t="str">
        <f t="shared" si="800"/>
        <v/>
      </c>
      <c r="P1643" s="116"/>
      <c r="Q1643" s="117" t="str">
        <f t="shared" si="801"/>
        <v/>
      </c>
      <c r="R1643" s="128" t="str">
        <f t="shared" si="802"/>
        <v/>
      </c>
      <c r="S1643" s="135" t="str">
        <f>IF(B1643="","",IF(R1643="Refreshment Beverage",VLOOKUP(VALUE(Q1643),Rates!G$15:L$19,2,0),VLOOKUP(VALUE(Q1643),Rates!G$4:L$12,2,0)))</f>
        <v/>
      </c>
      <c r="T1643" s="135" t="str">
        <f t="shared" si="803"/>
        <v/>
      </c>
      <c r="U1643" s="118" t="str">
        <f t="shared" si="804"/>
        <v/>
      </c>
      <c r="V1643" s="135" t="str">
        <f t="shared" si="805"/>
        <v/>
      </c>
      <c r="W1643" s="135" t="str">
        <f t="shared" si="806"/>
        <v/>
      </c>
      <c r="X1643" s="119" t="str">
        <f t="shared" si="807"/>
        <v/>
      </c>
      <c r="Y1643" s="120" t="str">
        <f>IF(B:B="","",IF(R1643="Refreshment Beverage",VLOOKUP(Q1643,Rates!G$15:L$19,6,0)*W1643,VLOOKUP(Q1643,Rates!G$4:L$12,6,0)*W1643))</f>
        <v/>
      </c>
      <c r="Z1643" s="120" t="str">
        <f t="shared" si="808"/>
        <v/>
      </c>
      <c r="AA1643" s="120" t="str">
        <f t="shared" si="809"/>
        <v/>
      </c>
      <c r="AB1643" s="136" t="str">
        <f>IF(B:B="","",IF(R1643="Refreshment Beverage","",IF(AND(R1643="Beer",Q1643=0),SUM(LOOKUP(2,1/(Rates!$B$15:$B$18&lt;=W1643)/(Rates!$C$15:$C$18&gt;=W1643),Rates!$D$15:$D$18)*W1643),VLOOKUP(VALUE(Q:Q),Rates!A:B,2,0)*W1643)))</f>
        <v/>
      </c>
      <c r="AC1643" s="136" t="str">
        <f>IF(B:B="","",IF(R1643="Refreshment Beverage","",IF(AND(R1643="Beer",Q1643=0),SUM(LOOKUP(2,1/(Rates!$B$15:$B$18&lt;=W1643)/(Rates!$C$15:$C$18&gt;=W1643),Rates!$E$15:$E$18)*W1643),VLOOKUP(VALUE(Q:Q),Rates!A:C,3,0)*W1643)))</f>
        <v/>
      </c>
      <c r="AD1643" s="137" t="str">
        <f>IFERROR(IF(B:B="","",IF(R1643="Beer","",IF(VALUE(Q1643)=0,VLOOKUP(VLOOKUP(B:B,#REF!,16,0),Rates!A:E,2,0),VLOOKUP(VALUE(Q1643),Rates!A$31:B$34,2,0)*W1643))),0)</f>
        <v/>
      </c>
      <c r="AE1643" s="121" t="str">
        <f t="shared" si="810"/>
        <v/>
      </c>
      <c r="AF1643" s="138" t="str">
        <f t="shared" si="811"/>
        <v/>
      </c>
      <c r="AG1643" s="122" t="str">
        <f t="shared" si="812"/>
        <v/>
      </c>
      <c r="AH1643" s="123" t="str">
        <f t="shared" si="813"/>
        <v/>
      </c>
      <c r="AI1643" s="139" t="str">
        <f>IF(AE:AE="","",IF(R1643="Refreshment Beverage",AK1643*(Rates!J$19/100),ROUND(SUM(AH1643*(Rates!$J$8/100)),4)))</f>
        <v/>
      </c>
      <c r="AJ1643" s="124" t="str">
        <f t="shared" si="814"/>
        <v/>
      </c>
      <c r="AK1643" s="125" t="str">
        <f t="shared" si="815"/>
        <v/>
      </c>
      <c r="AL1643" s="121" t="str">
        <f t="shared" si="816"/>
        <v/>
      </c>
      <c r="AM1643" s="138" t="str">
        <f>IF(AS1643="","",IF(R1643="Refreshment Beverage",ROUND(AS1643*Rates!K$19,4),ROUND(AO1643*(VLOOKUP(VALUE(Q1643),Rates!G$4:L$12,3,0)),4)))</f>
        <v/>
      </c>
      <c r="AN1643" s="126" t="str">
        <f>IF(AS1643="","",IF(R1643="Refreshment Beverage",AS1643*(Rates!J$19/100),MAX(AM1643,AB1643)))</f>
        <v/>
      </c>
      <c r="AO1643" s="127" t="str">
        <f t="shared" si="817"/>
        <v/>
      </c>
      <c r="AP1643" s="127" t="str">
        <f t="shared" si="818"/>
        <v/>
      </c>
      <c r="AQ1643" s="140" t="str">
        <f>IF(AS1643="","",IF(R1643="Refreshment Beverage",ROUND(SUM(VLOOKUP(Q:Q,Rates!G$15:L$19,3,0)*(AS1643-Y1643-Z1643-AA1643)),4),ROUND(SUM(Rates!$K$8*AS1643),4)))</f>
        <v/>
      </c>
      <c r="AR1643" s="139" t="str">
        <f t="shared" si="819"/>
        <v/>
      </c>
      <c r="AS1643" s="125" t="str">
        <f t="shared" si="820"/>
        <v/>
      </c>
      <c r="AT1643" s="121" t="str">
        <f t="shared" si="821"/>
        <v/>
      </c>
      <c r="AU1643" s="138" t="str">
        <f>IF(AX1643="","",IF(R1643="Refreshment Beverage",ROUND((BA1643-Y1643-Z1643-AA1643)*VLOOKUP(VALUE(Q1643),Rates!G$15:L$19,3,0),4),ROUND(AW1643*(VLOOKUP(VALUE(Q1643),Rates!G:L,3,0)),4)))</f>
        <v/>
      </c>
      <c r="AV1643" s="126" t="str">
        <f t="shared" si="822"/>
        <v/>
      </c>
      <c r="AW1643" s="127" t="str">
        <f t="shared" si="823"/>
        <v/>
      </c>
      <c r="AX1643" s="123" t="str">
        <f t="shared" si="824"/>
        <v/>
      </c>
      <c r="AY1643" s="140" t="str">
        <f>IF(AX1643="","",IF(R1643="Refreshment Beverage",ROUND(SUM(AX1643*Rates!K$19),4),ROUND(SUM(AX1643*(Rates!J$8/100)),4)))</f>
        <v/>
      </c>
      <c r="AZ1643" s="124" t="str">
        <f t="shared" si="825"/>
        <v/>
      </c>
      <c r="BA1643" s="125" t="str">
        <f t="shared" si="826"/>
        <v/>
      </c>
      <c r="BB1643" s="115"/>
      <c r="BC1643" s="143"/>
      <c r="BD1643" s="100"/>
      <c r="BE1643" s="100"/>
      <c r="BF1643" s="100"/>
      <c r="BG1643" s="100"/>
    </row>
    <row r="1644" spans="1:59" x14ac:dyDescent="0.2">
      <c r="A1644" s="144"/>
      <c r="B1644" s="141"/>
      <c r="C1644" s="141"/>
      <c r="D1644" s="142"/>
      <c r="E1644" s="142"/>
      <c r="F1644" s="142"/>
      <c r="G1644" s="142"/>
      <c r="H1644" s="142"/>
      <c r="I1644" s="129"/>
      <c r="J1644" s="130"/>
      <c r="K1644" s="131" t="str">
        <f t="shared" si="797"/>
        <v/>
      </c>
      <c r="L1644" s="132" t="str">
        <f t="shared" si="798"/>
        <v/>
      </c>
      <c r="M1644" s="133" t="str">
        <f t="shared" si="799"/>
        <v/>
      </c>
      <c r="N1644" s="134" t="str">
        <f>IFERROR(IF(B:B="","",IF(R1644="Beer",SUM(LOOKUP(2,1/(Rates!$B$3:$B$5&lt;=W1644)/(Rates!$C$3:$C$5&gt;=W1644),Rates!$D$3:$D$5)*(X1644/100)*W1644),IF(R1644="Refreshment Beverage",SUM(LOOKUP(2,1/(Rates!$B$7:$B$11&lt;=W1644)/(Rates!$C$7:$C$11&gt;=W1644),Rates!$D$7:$D$11)*(X1644/100)*W1644)))),"")</f>
        <v/>
      </c>
      <c r="O1644" s="134" t="str">
        <f t="shared" si="800"/>
        <v/>
      </c>
      <c r="P1644" s="116"/>
      <c r="Q1644" s="117" t="str">
        <f t="shared" si="801"/>
        <v/>
      </c>
      <c r="R1644" s="128" t="str">
        <f t="shared" si="802"/>
        <v/>
      </c>
      <c r="S1644" s="135" t="str">
        <f>IF(B1644="","",IF(R1644="Refreshment Beverage",VLOOKUP(VALUE(Q1644),Rates!G$15:L$19,2,0),VLOOKUP(VALUE(Q1644),Rates!G$4:L$12,2,0)))</f>
        <v/>
      </c>
      <c r="T1644" s="135" t="str">
        <f t="shared" si="803"/>
        <v/>
      </c>
      <c r="U1644" s="118" t="str">
        <f t="shared" si="804"/>
        <v/>
      </c>
      <c r="V1644" s="135" t="str">
        <f t="shared" si="805"/>
        <v/>
      </c>
      <c r="W1644" s="135" t="str">
        <f t="shared" si="806"/>
        <v/>
      </c>
      <c r="X1644" s="119" t="str">
        <f t="shared" si="807"/>
        <v/>
      </c>
      <c r="Y1644" s="120" t="str">
        <f>IF(B:B="","",IF(R1644="Refreshment Beverage",VLOOKUP(Q1644,Rates!G$15:L$19,6,0)*W1644,VLOOKUP(Q1644,Rates!G$4:L$12,6,0)*W1644))</f>
        <v/>
      </c>
      <c r="Z1644" s="120" t="str">
        <f t="shared" si="808"/>
        <v/>
      </c>
      <c r="AA1644" s="120" t="str">
        <f t="shared" si="809"/>
        <v/>
      </c>
      <c r="AB1644" s="136" t="str">
        <f>IF(B:B="","",IF(R1644="Refreshment Beverage","",IF(AND(R1644="Beer",Q1644=0),SUM(LOOKUP(2,1/(Rates!$B$15:$B$18&lt;=W1644)/(Rates!$C$15:$C$18&gt;=W1644),Rates!$D$15:$D$18)*W1644),VLOOKUP(VALUE(Q:Q),Rates!A:B,2,0)*W1644)))</f>
        <v/>
      </c>
      <c r="AC1644" s="136" t="str">
        <f>IF(B:B="","",IF(R1644="Refreshment Beverage","",IF(AND(R1644="Beer",Q1644=0),SUM(LOOKUP(2,1/(Rates!$B$15:$B$18&lt;=W1644)/(Rates!$C$15:$C$18&gt;=W1644),Rates!$E$15:$E$18)*W1644),VLOOKUP(VALUE(Q:Q),Rates!A:C,3,0)*W1644)))</f>
        <v/>
      </c>
      <c r="AD1644" s="137" t="str">
        <f>IFERROR(IF(B:B="","",IF(R1644="Beer","",IF(VALUE(Q1644)=0,VLOOKUP(VLOOKUP(B:B,#REF!,16,0),Rates!A:E,2,0),VLOOKUP(VALUE(Q1644),Rates!A$31:B$34,2,0)*W1644))),0)</f>
        <v/>
      </c>
      <c r="AE1644" s="121" t="str">
        <f t="shared" si="810"/>
        <v/>
      </c>
      <c r="AF1644" s="138" t="str">
        <f t="shared" si="811"/>
        <v/>
      </c>
      <c r="AG1644" s="122" t="str">
        <f t="shared" si="812"/>
        <v/>
      </c>
      <c r="AH1644" s="123" t="str">
        <f t="shared" si="813"/>
        <v/>
      </c>
      <c r="AI1644" s="139" t="str">
        <f>IF(AE:AE="","",IF(R1644="Refreshment Beverage",AK1644*(Rates!J$19/100),ROUND(SUM(AH1644*(Rates!$J$8/100)),4)))</f>
        <v/>
      </c>
      <c r="AJ1644" s="124" t="str">
        <f t="shared" si="814"/>
        <v/>
      </c>
      <c r="AK1644" s="125" t="str">
        <f t="shared" si="815"/>
        <v/>
      </c>
      <c r="AL1644" s="121" t="str">
        <f t="shared" si="816"/>
        <v/>
      </c>
      <c r="AM1644" s="138" t="str">
        <f>IF(AS1644="","",IF(R1644="Refreshment Beverage",ROUND(AS1644*Rates!K$19,4),ROUND(AO1644*(VLOOKUP(VALUE(Q1644),Rates!G$4:L$12,3,0)),4)))</f>
        <v/>
      </c>
      <c r="AN1644" s="126" t="str">
        <f>IF(AS1644="","",IF(R1644="Refreshment Beverage",AS1644*(Rates!J$19/100),MAX(AM1644,AB1644)))</f>
        <v/>
      </c>
      <c r="AO1644" s="127" t="str">
        <f t="shared" si="817"/>
        <v/>
      </c>
      <c r="AP1644" s="127" t="str">
        <f t="shared" si="818"/>
        <v/>
      </c>
      <c r="AQ1644" s="140" t="str">
        <f>IF(AS1644="","",IF(R1644="Refreshment Beverage",ROUND(SUM(VLOOKUP(Q:Q,Rates!G$15:L$19,3,0)*(AS1644-Y1644-Z1644-AA1644)),4),ROUND(SUM(Rates!$K$8*AS1644),4)))</f>
        <v/>
      </c>
      <c r="AR1644" s="139" t="str">
        <f t="shared" si="819"/>
        <v/>
      </c>
      <c r="AS1644" s="125" t="str">
        <f t="shared" si="820"/>
        <v/>
      </c>
      <c r="AT1644" s="121" t="str">
        <f t="shared" si="821"/>
        <v/>
      </c>
      <c r="AU1644" s="138" t="str">
        <f>IF(AX1644="","",IF(R1644="Refreshment Beverage",ROUND((BA1644-Y1644-Z1644-AA1644)*VLOOKUP(VALUE(Q1644),Rates!G$15:L$19,3,0),4),ROUND(AW1644*(VLOOKUP(VALUE(Q1644),Rates!G:L,3,0)),4)))</f>
        <v/>
      </c>
      <c r="AV1644" s="126" t="str">
        <f t="shared" si="822"/>
        <v/>
      </c>
      <c r="AW1644" s="127" t="str">
        <f t="shared" si="823"/>
        <v/>
      </c>
      <c r="AX1644" s="123" t="str">
        <f t="shared" si="824"/>
        <v/>
      </c>
      <c r="AY1644" s="140" t="str">
        <f>IF(AX1644="","",IF(R1644="Refreshment Beverage",ROUND(SUM(AX1644*Rates!K$19),4),ROUND(SUM(AX1644*(Rates!J$8/100)),4)))</f>
        <v/>
      </c>
      <c r="AZ1644" s="124" t="str">
        <f t="shared" si="825"/>
        <v/>
      </c>
      <c r="BA1644" s="125" t="str">
        <f t="shared" si="826"/>
        <v/>
      </c>
      <c r="BB1644" s="115"/>
      <c r="BC1644" s="143"/>
      <c r="BD1644" s="100"/>
      <c r="BE1644" s="100"/>
      <c r="BF1644" s="100"/>
      <c r="BG1644" s="100"/>
    </row>
    <row r="1645" spans="1:59" x14ac:dyDescent="0.2">
      <c r="A1645" s="144"/>
      <c r="B1645" s="141"/>
      <c r="C1645" s="141"/>
      <c r="D1645" s="142"/>
      <c r="E1645" s="142"/>
      <c r="F1645" s="142"/>
      <c r="G1645" s="142"/>
      <c r="H1645" s="142"/>
      <c r="I1645" s="129"/>
      <c r="J1645" s="130"/>
      <c r="K1645" s="131" t="str">
        <f t="shared" si="797"/>
        <v/>
      </c>
      <c r="L1645" s="132" t="str">
        <f t="shared" si="798"/>
        <v/>
      </c>
      <c r="M1645" s="133" t="str">
        <f t="shared" si="799"/>
        <v/>
      </c>
      <c r="N1645" s="134" t="str">
        <f>IFERROR(IF(B:B="","",IF(R1645="Beer",SUM(LOOKUP(2,1/(Rates!$B$3:$B$5&lt;=W1645)/(Rates!$C$3:$C$5&gt;=W1645),Rates!$D$3:$D$5)*(X1645/100)*W1645),IF(R1645="Refreshment Beverage",SUM(LOOKUP(2,1/(Rates!$B$7:$B$11&lt;=W1645)/(Rates!$C$7:$C$11&gt;=W1645),Rates!$D$7:$D$11)*(X1645/100)*W1645)))),"")</f>
        <v/>
      </c>
      <c r="O1645" s="134" t="str">
        <f t="shared" si="800"/>
        <v/>
      </c>
      <c r="P1645" s="116"/>
      <c r="Q1645" s="117" t="str">
        <f t="shared" si="801"/>
        <v/>
      </c>
      <c r="R1645" s="128" t="str">
        <f t="shared" si="802"/>
        <v/>
      </c>
      <c r="S1645" s="135" t="str">
        <f>IF(B1645="","",IF(R1645="Refreshment Beverage",VLOOKUP(VALUE(Q1645),Rates!G$15:L$19,2,0),VLOOKUP(VALUE(Q1645),Rates!G$4:L$12,2,0)))</f>
        <v/>
      </c>
      <c r="T1645" s="135" t="str">
        <f t="shared" si="803"/>
        <v/>
      </c>
      <c r="U1645" s="118" t="str">
        <f t="shared" si="804"/>
        <v/>
      </c>
      <c r="V1645" s="135" t="str">
        <f t="shared" si="805"/>
        <v/>
      </c>
      <c r="W1645" s="135" t="str">
        <f t="shared" si="806"/>
        <v/>
      </c>
      <c r="X1645" s="119" t="str">
        <f t="shared" si="807"/>
        <v/>
      </c>
      <c r="Y1645" s="120" t="str">
        <f>IF(B:B="","",IF(R1645="Refreshment Beverage",VLOOKUP(Q1645,Rates!G$15:L$19,6,0)*W1645,VLOOKUP(Q1645,Rates!G$4:L$12,6,0)*W1645))</f>
        <v/>
      </c>
      <c r="Z1645" s="120" t="str">
        <f t="shared" si="808"/>
        <v/>
      </c>
      <c r="AA1645" s="120" t="str">
        <f t="shared" si="809"/>
        <v/>
      </c>
      <c r="AB1645" s="136" t="str">
        <f>IF(B:B="","",IF(R1645="Refreshment Beverage","",IF(AND(R1645="Beer",Q1645=0),SUM(LOOKUP(2,1/(Rates!$B$15:$B$18&lt;=W1645)/(Rates!$C$15:$C$18&gt;=W1645),Rates!$D$15:$D$18)*W1645),VLOOKUP(VALUE(Q:Q),Rates!A:B,2,0)*W1645)))</f>
        <v/>
      </c>
      <c r="AC1645" s="136" t="str">
        <f>IF(B:B="","",IF(R1645="Refreshment Beverage","",IF(AND(R1645="Beer",Q1645=0),SUM(LOOKUP(2,1/(Rates!$B$15:$B$18&lt;=W1645)/(Rates!$C$15:$C$18&gt;=W1645),Rates!$E$15:$E$18)*W1645),VLOOKUP(VALUE(Q:Q),Rates!A:C,3,0)*W1645)))</f>
        <v/>
      </c>
      <c r="AD1645" s="137" t="str">
        <f>IFERROR(IF(B:B="","",IF(R1645="Beer","",IF(VALUE(Q1645)=0,VLOOKUP(VLOOKUP(B:B,#REF!,16,0),Rates!A:E,2,0),VLOOKUP(VALUE(Q1645),Rates!A$31:B$34,2,0)*W1645))),0)</f>
        <v/>
      </c>
      <c r="AE1645" s="121" t="str">
        <f t="shared" si="810"/>
        <v/>
      </c>
      <c r="AF1645" s="138" t="str">
        <f t="shared" si="811"/>
        <v/>
      </c>
      <c r="AG1645" s="122" t="str">
        <f t="shared" si="812"/>
        <v/>
      </c>
      <c r="AH1645" s="123" t="str">
        <f t="shared" si="813"/>
        <v/>
      </c>
      <c r="AI1645" s="139" t="str">
        <f>IF(AE:AE="","",IF(R1645="Refreshment Beverage",AK1645*(Rates!J$19/100),ROUND(SUM(AH1645*(Rates!$J$8/100)),4)))</f>
        <v/>
      </c>
      <c r="AJ1645" s="124" t="str">
        <f t="shared" si="814"/>
        <v/>
      </c>
      <c r="AK1645" s="125" t="str">
        <f t="shared" si="815"/>
        <v/>
      </c>
      <c r="AL1645" s="121" t="str">
        <f t="shared" si="816"/>
        <v/>
      </c>
      <c r="AM1645" s="138" t="str">
        <f>IF(AS1645="","",IF(R1645="Refreshment Beverage",ROUND(AS1645*Rates!K$19,4),ROUND(AO1645*(VLOOKUP(VALUE(Q1645),Rates!G$4:L$12,3,0)),4)))</f>
        <v/>
      </c>
      <c r="AN1645" s="126" t="str">
        <f>IF(AS1645="","",IF(R1645="Refreshment Beverage",AS1645*(Rates!J$19/100),MAX(AM1645,AB1645)))</f>
        <v/>
      </c>
      <c r="AO1645" s="127" t="str">
        <f t="shared" si="817"/>
        <v/>
      </c>
      <c r="AP1645" s="127" t="str">
        <f t="shared" si="818"/>
        <v/>
      </c>
      <c r="AQ1645" s="140" t="str">
        <f>IF(AS1645="","",IF(R1645="Refreshment Beverage",ROUND(SUM(VLOOKUP(Q:Q,Rates!G$15:L$19,3,0)*(AS1645-Y1645-Z1645-AA1645)),4),ROUND(SUM(Rates!$K$8*AS1645),4)))</f>
        <v/>
      </c>
      <c r="AR1645" s="139" t="str">
        <f t="shared" si="819"/>
        <v/>
      </c>
      <c r="AS1645" s="125" t="str">
        <f t="shared" si="820"/>
        <v/>
      </c>
      <c r="AT1645" s="121" t="str">
        <f t="shared" si="821"/>
        <v/>
      </c>
      <c r="AU1645" s="138" t="str">
        <f>IF(AX1645="","",IF(R1645="Refreshment Beverage",ROUND((BA1645-Y1645-Z1645-AA1645)*VLOOKUP(VALUE(Q1645),Rates!G$15:L$19,3,0),4),ROUND(AW1645*(VLOOKUP(VALUE(Q1645),Rates!G:L,3,0)),4)))</f>
        <v/>
      </c>
      <c r="AV1645" s="126" t="str">
        <f t="shared" si="822"/>
        <v/>
      </c>
      <c r="AW1645" s="127" t="str">
        <f t="shared" si="823"/>
        <v/>
      </c>
      <c r="AX1645" s="123" t="str">
        <f t="shared" si="824"/>
        <v/>
      </c>
      <c r="AY1645" s="140" t="str">
        <f>IF(AX1645="","",IF(R1645="Refreshment Beverage",ROUND(SUM(AX1645*Rates!K$19),4),ROUND(SUM(AX1645*(Rates!J$8/100)),4)))</f>
        <v/>
      </c>
      <c r="AZ1645" s="124" t="str">
        <f t="shared" si="825"/>
        <v/>
      </c>
      <c r="BA1645" s="125" t="str">
        <f t="shared" si="826"/>
        <v/>
      </c>
      <c r="BB1645" s="115"/>
      <c r="BC1645" s="143"/>
      <c r="BD1645" s="100"/>
      <c r="BE1645" s="100"/>
      <c r="BF1645" s="100"/>
      <c r="BG1645" s="100"/>
    </row>
    <row r="1646" spans="1:59" x14ac:dyDescent="0.2">
      <c r="A1646" s="144"/>
      <c r="B1646" s="141"/>
      <c r="C1646" s="141"/>
      <c r="D1646" s="142"/>
      <c r="E1646" s="142"/>
      <c r="F1646" s="142"/>
      <c r="G1646" s="142"/>
      <c r="H1646" s="142"/>
      <c r="I1646" s="129"/>
      <c r="J1646" s="130"/>
      <c r="K1646" s="131" t="str">
        <f t="shared" si="797"/>
        <v/>
      </c>
      <c r="L1646" s="132" t="str">
        <f t="shared" si="798"/>
        <v/>
      </c>
      <c r="M1646" s="133" t="str">
        <f t="shared" si="799"/>
        <v/>
      </c>
      <c r="N1646" s="134" t="str">
        <f>IFERROR(IF(B:B="","",IF(R1646="Beer",SUM(LOOKUP(2,1/(Rates!$B$3:$B$5&lt;=W1646)/(Rates!$C$3:$C$5&gt;=W1646),Rates!$D$3:$D$5)*(X1646/100)*W1646),IF(R1646="Refreshment Beverage",SUM(LOOKUP(2,1/(Rates!$B$7:$B$11&lt;=W1646)/(Rates!$C$7:$C$11&gt;=W1646),Rates!$D$7:$D$11)*(X1646/100)*W1646)))),"")</f>
        <v/>
      </c>
      <c r="O1646" s="134" t="str">
        <f t="shared" si="800"/>
        <v/>
      </c>
      <c r="P1646" s="116"/>
      <c r="Q1646" s="117" t="str">
        <f t="shared" si="801"/>
        <v/>
      </c>
      <c r="R1646" s="128" t="str">
        <f t="shared" si="802"/>
        <v/>
      </c>
      <c r="S1646" s="135" t="str">
        <f>IF(B1646="","",IF(R1646="Refreshment Beverage",VLOOKUP(VALUE(Q1646),Rates!G$15:L$19,2,0),VLOOKUP(VALUE(Q1646),Rates!G$4:L$12,2,0)))</f>
        <v/>
      </c>
      <c r="T1646" s="135" t="str">
        <f t="shared" si="803"/>
        <v/>
      </c>
      <c r="U1646" s="118" t="str">
        <f t="shared" si="804"/>
        <v/>
      </c>
      <c r="V1646" s="135" t="str">
        <f t="shared" si="805"/>
        <v/>
      </c>
      <c r="W1646" s="135" t="str">
        <f t="shared" si="806"/>
        <v/>
      </c>
      <c r="X1646" s="119" t="str">
        <f t="shared" si="807"/>
        <v/>
      </c>
      <c r="Y1646" s="120" t="str">
        <f>IF(B:B="","",IF(R1646="Refreshment Beverage",VLOOKUP(Q1646,Rates!G$15:L$19,6,0)*W1646,VLOOKUP(Q1646,Rates!G$4:L$12,6,0)*W1646))</f>
        <v/>
      </c>
      <c r="Z1646" s="120" t="str">
        <f t="shared" si="808"/>
        <v/>
      </c>
      <c r="AA1646" s="120" t="str">
        <f t="shared" si="809"/>
        <v/>
      </c>
      <c r="AB1646" s="136" t="str">
        <f>IF(B:B="","",IF(R1646="Refreshment Beverage","",IF(AND(R1646="Beer",Q1646=0),SUM(LOOKUP(2,1/(Rates!$B$15:$B$18&lt;=W1646)/(Rates!$C$15:$C$18&gt;=W1646),Rates!$D$15:$D$18)*W1646),VLOOKUP(VALUE(Q:Q),Rates!A:B,2,0)*W1646)))</f>
        <v/>
      </c>
      <c r="AC1646" s="136" t="str">
        <f>IF(B:B="","",IF(R1646="Refreshment Beverage","",IF(AND(R1646="Beer",Q1646=0),SUM(LOOKUP(2,1/(Rates!$B$15:$B$18&lt;=W1646)/(Rates!$C$15:$C$18&gt;=W1646),Rates!$E$15:$E$18)*W1646),VLOOKUP(VALUE(Q:Q),Rates!A:C,3,0)*W1646)))</f>
        <v/>
      </c>
      <c r="AD1646" s="137" t="str">
        <f>IFERROR(IF(B:B="","",IF(R1646="Beer","",IF(VALUE(Q1646)=0,VLOOKUP(VLOOKUP(B:B,#REF!,16,0),Rates!A:E,2,0),VLOOKUP(VALUE(Q1646),Rates!A$31:B$34,2,0)*W1646))),0)</f>
        <v/>
      </c>
      <c r="AE1646" s="121" t="str">
        <f t="shared" si="810"/>
        <v/>
      </c>
      <c r="AF1646" s="138" t="str">
        <f t="shared" si="811"/>
        <v/>
      </c>
      <c r="AG1646" s="122" t="str">
        <f t="shared" si="812"/>
        <v/>
      </c>
      <c r="AH1646" s="123" t="str">
        <f t="shared" si="813"/>
        <v/>
      </c>
      <c r="AI1646" s="139" t="str">
        <f>IF(AE:AE="","",IF(R1646="Refreshment Beverage",AK1646*(Rates!J$19/100),ROUND(SUM(AH1646*(Rates!$J$8/100)),4)))</f>
        <v/>
      </c>
      <c r="AJ1646" s="124" t="str">
        <f t="shared" si="814"/>
        <v/>
      </c>
      <c r="AK1646" s="125" t="str">
        <f t="shared" si="815"/>
        <v/>
      </c>
      <c r="AL1646" s="121" t="str">
        <f t="shared" si="816"/>
        <v/>
      </c>
      <c r="AM1646" s="138" t="str">
        <f>IF(AS1646="","",IF(R1646="Refreshment Beverage",ROUND(AS1646*Rates!K$19,4),ROUND(AO1646*(VLOOKUP(VALUE(Q1646),Rates!G$4:L$12,3,0)),4)))</f>
        <v/>
      </c>
      <c r="AN1646" s="126" t="str">
        <f>IF(AS1646="","",IF(R1646="Refreshment Beverage",AS1646*(Rates!J$19/100),MAX(AM1646,AB1646)))</f>
        <v/>
      </c>
      <c r="AO1646" s="127" t="str">
        <f t="shared" si="817"/>
        <v/>
      </c>
      <c r="AP1646" s="127" t="str">
        <f t="shared" si="818"/>
        <v/>
      </c>
      <c r="AQ1646" s="140" t="str">
        <f>IF(AS1646="","",IF(R1646="Refreshment Beverage",ROUND(SUM(VLOOKUP(Q:Q,Rates!G$15:L$19,3,0)*(AS1646-Y1646-Z1646-AA1646)),4),ROUND(SUM(Rates!$K$8*AS1646),4)))</f>
        <v/>
      </c>
      <c r="AR1646" s="139" t="str">
        <f t="shared" si="819"/>
        <v/>
      </c>
      <c r="AS1646" s="125" t="str">
        <f t="shared" si="820"/>
        <v/>
      </c>
      <c r="AT1646" s="121" t="str">
        <f t="shared" si="821"/>
        <v/>
      </c>
      <c r="AU1646" s="138" t="str">
        <f>IF(AX1646="","",IF(R1646="Refreshment Beverage",ROUND((BA1646-Y1646-Z1646-AA1646)*VLOOKUP(VALUE(Q1646),Rates!G$15:L$19,3,0),4),ROUND(AW1646*(VLOOKUP(VALUE(Q1646),Rates!G:L,3,0)),4)))</f>
        <v/>
      </c>
      <c r="AV1646" s="126" t="str">
        <f t="shared" si="822"/>
        <v/>
      </c>
      <c r="AW1646" s="127" t="str">
        <f t="shared" si="823"/>
        <v/>
      </c>
      <c r="AX1646" s="123" t="str">
        <f t="shared" si="824"/>
        <v/>
      </c>
      <c r="AY1646" s="140" t="str">
        <f>IF(AX1646="","",IF(R1646="Refreshment Beverage",ROUND(SUM(AX1646*Rates!K$19),4),ROUND(SUM(AX1646*(Rates!J$8/100)),4)))</f>
        <v/>
      </c>
      <c r="AZ1646" s="124" t="str">
        <f t="shared" si="825"/>
        <v/>
      </c>
      <c r="BA1646" s="125" t="str">
        <f t="shared" si="826"/>
        <v/>
      </c>
      <c r="BB1646" s="115"/>
      <c r="BC1646" s="143"/>
      <c r="BD1646" s="100"/>
      <c r="BE1646" s="100"/>
      <c r="BF1646" s="100"/>
      <c r="BG1646" s="100"/>
    </row>
    <row r="1647" spans="1:59" x14ac:dyDescent="0.2">
      <c r="A1647" s="144"/>
      <c r="B1647" s="141"/>
      <c r="C1647" s="141"/>
      <c r="D1647" s="142"/>
      <c r="E1647" s="142"/>
      <c r="F1647" s="142"/>
      <c r="G1647" s="142"/>
      <c r="H1647" s="142"/>
      <c r="I1647" s="129"/>
      <c r="J1647" s="130"/>
      <c r="K1647" s="131" t="str">
        <f t="shared" si="797"/>
        <v/>
      </c>
      <c r="L1647" s="132" t="str">
        <f t="shared" si="798"/>
        <v/>
      </c>
      <c r="M1647" s="133" t="str">
        <f t="shared" si="799"/>
        <v/>
      </c>
      <c r="N1647" s="134" t="str">
        <f>IFERROR(IF(B:B="","",IF(R1647="Beer",SUM(LOOKUP(2,1/(Rates!$B$3:$B$5&lt;=W1647)/(Rates!$C$3:$C$5&gt;=W1647),Rates!$D$3:$D$5)*(X1647/100)*W1647),IF(R1647="Refreshment Beverage",SUM(LOOKUP(2,1/(Rates!$B$7:$B$11&lt;=W1647)/(Rates!$C$7:$C$11&gt;=W1647),Rates!$D$7:$D$11)*(X1647/100)*W1647)))),"")</f>
        <v/>
      </c>
      <c r="O1647" s="134" t="str">
        <f t="shared" si="800"/>
        <v/>
      </c>
      <c r="P1647" s="116"/>
      <c r="Q1647" s="117" t="str">
        <f t="shared" si="801"/>
        <v/>
      </c>
      <c r="R1647" s="128" t="str">
        <f t="shared" si="802"/>
        <v/>
      </c>
      <c r="S1647" s="135" t="str">
        <f>IF(B1647="","",IF(R1647="Refreshment Beverage",VLOOKUP(VALUE(Q1647),Rates!G$15:L$19,2,0),VLOOKUP(VALUE(Q1647),Rates!G$4:L$12,2,0)))</f>
        <v/>
      </c>
      <c r="T1647" s="135" t="str">
        <f t="shared" si="803"/>
        <v/>
      </c>
      <c r="U1647" s="118" t="str">
        <f t="shared" si="804"/>
        <v/>
      </c>
      <c r="V1647" s="135" t="str">
        <f t="shared" si="805"/>
        <v/>
      </c>
      <c r="W1647" s="135" t="str">
        <f t="shared" si="806"/>
        <v/>
      </c>
      <c r="X1647" s="119" t="str">
        <f t="shared" si="807"/>
        <v/>
      </c>
      <c r="Y1647" s="120" t="str">
        <f>IF(B:B="","",IF(R1647="Refreshment Beverage",VLOOKUP(Q1647,Rates!G$15:L$19,6,0)*W1647,VLOOKUP(Q1647,Rates!G$4:L$12,6,0)*W1647))</f>
        <v/>
      </c>
      <c r="Z1647" s="120" t="str">
        <f t="shared" si="808"/>
        <v/>
      </c>
      <c r="AA1647" s="120" t="str">
        <f t="shared" si="809"/>
        <v/>
      </c>
      <c r="AB1647" s="136" t="str">
        <f>IF(B:B="","",IF(R1647="Refreshment Beverage","",IF(AND(R1647="Beer",Q1647=0),SUM(LOOKUP(2,1/(Rates!$B$15:$B$18&lt;=W1647)/(Rates!$C$15:$C$18&gt;=W1647),Rates!$D$15:$D$18)*W1647),VLOOKUP(VALUE(Q:Q),Rates!A:B,2,0)*W1647)))</f>
        <v/>
      </c>
      <c r="AC1647" s="136" t="str">
        <f>IF(B:B="","",IF(R1647="Refreshment Beverage","",IF(AND(R1647="Beer",Q1647=0),SUM(LOOKUP(2,1/(Rates!$B$15:$B$18&lt;=W1647)/(Rates!$C$15:$C$18&gt;=W1647),Rates!$E$15:$E$18)*W1647),VLOOKUP(VALUE(Q:Q),Rates!A:C,3,0)*W1647)))</f>
        <v/>
      </c>
      <c r="AD1647" s="137" t="str">
        <f>IFERROR(IF(B:B="","",IF(R1647="Beer","",IF(VALUE(Q1647)=0,VLOOKUP(VLOOKUP(B:B,#REF!,16,0),Rates!A:E,2,0),VLOOKUP(VALUE(Q1647),Rates!A$31:B$34,2,0)*W1647))),0)</f>
        <v/>
      </c>
      <c r="AE1647" s="121" t="str">
        <f t="shared" si="810"/>
        <v/>
      </c>
      <c r="AF1647" s="138" t="str">
        <f t="shared" si="811"/>
        <v/>
      </c>
      <c r="AG1647" s="122" t="str">
        <f t="shared" si="812"/>
        <v/>
      </c>
      <c r="AH1647" s="123" t="str">
        <f t="shared" si="813"/>
        <v/>
      </c>
      <c r="AI1647" s="139" t="str">
        <f>IF(AE:AE="","",IF(R1647="Refreshment Beverage",AK1647*(Rates!J$19/100),ROUND(SUM(AH1647*(Rates!$J$8/100)),4)))</f>
        <v/>
      </c>
      <c r="AJ1647" s="124" t="str">
        <f t="shared" si="814"/>
        <v/>
      </c>
      <c r="AK1647" s="125" t="str">
        <f t="shared" si="815"/>
        <v/>
      </c>
      <c r="AL1647" s="121" t="str">
        <f t="shared" si="816"/>
        <v/>
      </c>
      <c r="AM1647" s="138" t="str">
        <f>IF(AS1647="","",IF(R1647="Refreshment Beverage",ROUND(AS1647*Rates!K$19,4),ROUND(AO1647*(VLOOKUP(VALUE(Q1647),Rates!G$4:L$12,3,0)),4)))</f>
        <v/>
      </c>
      <c r="AN1647" s="126" t="str">
        <f>IF(AS1647="","",IF(R1647="Refreshment Beverage",AS1647*(Rates!J$19/100),MAX(AM1647,AB1647)))</f>
        <v/>
      </c>
      <c r="AO1647" s="127" t="str">
        <f t="shared" si="817"/>
        <v/>
      </c>
      <c r="AP1647" s="127" t="str">
        <f t="shared" si="818"/>
        <v/>
      </c>
      <c r="AQ1647" s="140" t="str">
        <f>IF(AS1647="","",IF(R1647="Refreshment Beverage",ROUND(SUM(VLOOKUP(Q:Q,Rates!G$15:L$19,3,0)*(AS1647-Y1647-Z1647-AA1647)),4),ROUND(SUM(Rates!$K$8*AS1647),4)))</f>
        <v/>
      </c>
      <c r="AR1647" s="139" t="str">
        <f t="shared" si="819"/>
        <v/>
      </c>
      <c r="AS1647" s="125" t="str">
        <f t="shared" si="820"/>
        <v/>
      </c>
      <c r="AT1647" s="121" t="str">
        <f t="shared" si="821"/>
        <v/>
      </c>
      <c r="AU1647" s="138" t="str">
        <f>IF(AX1647="","",IF(R1647="Refreshment Beverage",ROUND((BA1647-Y1647-Z1647-AA1647)*VLOOKUP(VALUE(Q1647),Rates!G$15:L$19,3,0),4),ROUND(AW1647*(VLOOKUP(VALUE(Q1647),Rates!G:L,3,0)),4)))</f>
        <v/>
      </c>
      <c r="AV1647" s="126" t="str">
        <f t="shared" si="822"/>
        <v/>
      </c>
      <c r="AW1647" s="127" t="str">
        <f t="shared" si="823"/>
        <v/>
      </c>
      <c r="AX1647" s="123" t="str">
        <f t="shared" si="824"/>
        <v/>
      </c>
      <c r="AY1647" s="140" t="str">
        <f>IF(AX1647="","",IF(R1647="Refreshment Beverage",ROUND(SUM(AX1647*Rates!K$19),4),ROUND(SUM(AX1647*(Rates!J$8/100)),4)))</f>
        <v/>
      </c>
      <c r="AZ1647" s="124" t="str">
        <f t="shared" si="825"/>
        <v/>
      </c>
      <c r="BA1647" s="125" t="str">
        <f t="shared" si="826"/>
        <v/>
      </c>
      <c r="BB1647" s="115"/>
      <c r="BC1647" s="143"/>
      <c r="BD1647" s="100"/>
      <c r="BE1647" s="100"/>
      <c r="BF1647" s="100"/>
      <c r="BG1647" s="100"/>
    </row>
    <row r="1648" spans="1:59" x14ac:dyDescent="0.2">
      <c r="A1648" s="144"/>
      <c r="B1648" s="141"/>
      <c r="C1648" s="141"/>
      <c r="D1648" s="142"/>
      <c r="E1648" s="142"/>
      <c r="F1648" s="142"/>
      <c r="G1648" s="142"/>
      <c r="H1648" s="142"/>
      <c r="I1648" s="129"/>
      <c r="J1648" s="130"/>
      <c r="K1648" s="131" t="str">
        <f t="shared" si="797"/>
        <v/>
      </c>
      <c r="L1648" s="132" t="str">
        <f t="shared" si="798"/>
        <v/>
      </c>
      <c r="M1648" s="133" t="str">
        <f t="shared" si="799"/>
        <v/>
      </c>
      <c r="N1648" s="134" t="str">
        <f>IFERROR(IF(B:B="","",IF(R1648="Beer",SUM(LOOKUP(2,1/(Rates!$B$3:$B$5&lt;=W1648)/(Rates!$C$3:$C$5&gt;=W1648),Rates!$D$3:$D$5)*(X1648/100)*W1648),IF(R1648="Refreshment Beverage",SUM(LOOKUP(2,1/(Rates!$B$7:$B$11&lt;=W1648)/(Rates!$C$7:$C$11&gt;=W1648),Rates!$D$7:$D$11)*(X1648/100)*W1648)))),"")</f>
        <v/>
      </c>
      <c r="O1648" s="134" t="str">
        <f t="shared" si="800"/>
        <v/>
      </c>
      <c r="P1648" s="116"/>
      <c r="Q1648" s="117" t="str">
        <f t="shared" si="801"/>
        <v/>
      </c>
      <c r="R1648" s="128" t="str">
        <f t="shared" si="802"/>
        <v/>
      </c>
      <c r="S1648" s="135" t="str">
        <f>IF(B1648="","",IF(R1648="Refreshment Beverage",VLOOKUP(VALUE(Q1648),Rates!G$15:L$19,2,0),VLOOKUP(VALUE(Q1648),Rates!G$4:L$12,2,0)))</f>
        <v/>
      </c>
      <c r="T1648" s="135" t="str">
        <f t="shared" si="803"/>
        <v/>
      </c>
      <c r="U1648" s="118" t="str">
        <f t="shared" si="804"/>
        <v/>
      </c>
      <c r="V1648" s="135" t="str">
        <f t="shared" si="805"/>
        <v/>
      </c>
      <c r="W1648" s="135" t="str">
        <f t="shared" si="806"/>
        <v/>
      </c>
      <c r="X1648" s="119" t="str">
        <f t="shared" si="807"/>
        <v/>
      </c>
      <c r="Y1648" s="120" t="str">
        <f>IF(B:B="","",IF(R1648="Refreshment Beverage",VLOOKUP(Q1648,Rates!G$15:L$19,6,0)*W1648,VLOOKUP(Q1648,Rates!G$4:L$12,6,0)*W1648))</f>
        <v/>
      </c>
      <c r="Z1648" s="120" t="str">
        <f t="shared" si="808"/>
        <v/>
      </c>
      <c r="AA1648" s="120" t="str">
        <f t="shared" si="809"/>
        <v/>
      </c>
      <c r="AB1648" s="136" t="str">
        <f>IF(B:B="","",IF(R1648="Refreshment Beverage","",IF(AND(R1648="Beer",Q1648=0),SUM(LOOKUP(2,1/(Rates!$B$15:$B$18&lt;=W1648)/(Rates!$C$15:$C$18&gt;=W1648),Rates!$D$15:$D$18)*W1648),VLOOKUP(VALUE(Q:Q),Rates!A:B,2,0)*W1648)))</f>
        <v/>
      </c>
      <c r="AC1648" s="136" t="str">
        <f>IF(B:B="","",IF(R1648="Refreshment Beverage","",IF(AND(R1648="Beer",Q1648=0),SUM(LOOKUP(2,1/(Rates!$B$15:$B$18&lt;=W1648)/(Rates!$C$15:$C$18&gt;=W1648),Rates!$E$15:$E$18)*W1648),VLOOKUP(VALUE(Q:Q),Rates!A:C,3,0)*W1648)))</f>
        <v/>
      </c>
      <c r="AD1648" s="137" t="str">
        <f>IFERROR(IF(B:B="","",IF(R1648="Beer","",IF(VALUE(Q1648)=0,VLOOKUP(VLOOKUP(B:B,#REF!,16,0),Rates!A:E,2,0),VLOOKUP(VALUE(Q1648),Rates!A$31:B$34,2,0)*W1648))),0)</f>
        <v/>
      </c>
      <c r="AE1648" s="121" t="str">
        <f t="shared" si="810"/>
        <v/>
      </c>
      <c r="AF1648" s="138" t="str">
        <f t="shared" si="811"/>
        <v/>
      </c>
      <c r="AG1648" s="122" t="str">
        <f t="shared" si="812"/>
        <v/>
      </c>
      <c r="AH1648" s="123" t="str">
        <f t="shared" si="813"/>
        <v/>
      </c>
      <c r="AI1648" s="139" t="str">
        <f>IF(AE:AE="","",IF(R1648="Refreshment Beverage",AK1648*(Rates!J$19/100),ROUND(SUM(AH1648*(Rates!$J$8/100)),4)))</f>
        <v/>
      </c>
      <c r="AJ1648" s="124" t="str">
        <f t="shared" si="814"/>
        <v/>
      </c>
      <c r="AK1648" s="125" t="str">
        <f t="shared" si="815"/>
        <v/>
      </c>
      <c r="AL1648" s="121" t="str">
        <f t="shared" si="816"/>
        <v/>
      </c>
      <c r="AM1648" s="138" t="str">
        <f>IF(AS1648="","",IF(R1648="Refreshment Beverage",ROUND(AS1648*Rates!K$19,4),ROUND(AO1648*(VLOOKUP(VALUE(Q1648),Rates!G$4:L$12,3,0)),4)))</f>
        <v/>
      </c>
      <c r="AN1648" s="126" t="str">
        <f>IF(AS1648="","",IF(R1648="Refreshment Beverage",AS1648*(Rates!J$19/100),MAX(AM1648,AB1648)))</f>
        <v/>
      </c>
      <c r="AO1648" s="127" t="str">
        <f t="shared" si="817"/>
        <v/>
      </c>
      <c r="AP1648" s="127" t="str">
        <f t="shared" si="818"/>
        <v/>
      </c>
      <c r="AQ1648" s="140" t="str">
        <f>IF(AS1648="","",IF(R1648="Refreshment Beverage",ROUND(SUM(VLOOKUP(Q:Q,Rates!G$15:L$19,3,0)*(AS1648-Y1648-Z1648-AA1648)),4),ROUND(SUM(Rates!$K$8*AS1648),4)))</f>
        <v/>
      </c>
      <c r="AR1648" s="139" t="str">
        <f t="shared" si="819"/>
        <v/>
      </c>
      <c r="AS1648" s="125" t="str">
        <f t="shared" si="820"/>
        <v/>
      </c>
      <c r="AT1648" s="121" t="str">
        <f t="shared" si="821"/>
        <v/>
      </c>
      <c r="AU1648" s="138" t="str">
        <f>IF(AX1648="","",IF(R1648="Refreshment Beverage",ROUND((BA1648-Y1648-Z1648-AA1648)*VLOOKUP(VALUE(Q1648),Rates!G$15:L$19,3,0),4),ROUND(AW1648*(VLOOKUP(VALUE(Q1648),Rates!G:L,3,0)),4)))</f>
        <v/>
      </c>
      <c r="AV1648" s="126" t="str">
        <f t="shared" si="822"/>
        <v/>
      </c>
      <c r="AW1648" s="127" t="str">
        <f t="shared" si="823"/>
        <v/>
      </c>
      <c r="AX1648" s="123" t="str">
        <f t="shared" si="824"/>
        <v/>
      </c>
      <c r="AY1648" s="140" t="str">
        <f>IF(AX1648="","",IF(R1648="Refreshment Beverage",ROUND(SUM(AX1648*Rates!K$19),4),ROUND(SUM(AX1648*(Rates!J$8/100)),4)))</f>
        <v/>
      </c>
      <c r="AZ1648" s="124" t="str">
        <f t="shared" si="825"/>
        <v/>
      </c>
      <c r="BA1648" s="125" t="str">
        <f t="shared" si="826"/>
        <v/>
      </c>
      <c r="BB1648" s="115"/>
      <c r="BC1648" s="143"/>
      <c r="BD1648" s="100"/>
      <c r="BE1648" s="100"/>
      <c r="BF1648" s="100"/>
      <c r="BG1648" s="100"/>
    </row>
    <row r="1649" spans="1:59" x14ac:dyDescent="0.2">
      <c r="A1649" s="144"/>
      <c r="B1649" s="141"/>
      <c r="C1649" s="141"/>
      <c r="D1649" s="142"/>
      <c r="E1649" s="142"/>
      <c r="F1649" s="142"/>
      <c r="G1649" s="142"/>
      <c r="H1649" s="142"/>
      <c r="I1649" s="129"/>
      <c r="J1649" s="130"/>
      <c r="K1649" s="131" t="str">
        <f t="shared" si="797"/>
        <v/>
      </c>
      <c r="L1649" s="132" t="str">
        <f t="shared" si="798"/>
        <v/>
      </c>
      <c r="M1649" s="133" t="str">
        <f t="shared" si="799"/>
        <v/>
      </c>
      <c r="N1649" s="134" t="str">
        <f>IFERROR(IF(B:B="","",IF(R1649="Beer",SUM(LOOKUP(2,1/(Rates!$B$3:$B$5&lt;=W1649)/(Rates!$C$3:$C$5&gt;=W1649),Rates!$D$3:$D$5)*(X1649/100)*W1649),IF(R1649="Refreshment Beverage",SUM(LOOKUP(2,1/(Rates!$B$7:$B$11&lt;=W1649)/(Rates!$C$7:$C$11&gt;=W1649),Rates!$D$7:$D$11)*(X1649/100)*W1649)))),"")</f>
        <v/>
      </c>
      <c r="O1649" s="134" t="str">
        <f t="shared" si="800"/>
        <v/>
      </c>
      <c r="P1649" s="116"/>
      <c r="Q1649" s="117" t="str">
        <f t="shared" si="801"/>
        <v/>
      </c>
      <c r="R1649" s="128" t="str">
        <f t="shared" si="802"/>
        <v/>
      </c>
      <c r="S1649" s="135" t="str">
        <f>IF(B1649="","",IF(R1649="Refreshment Beverage",VLOOKUP(VALUE(Q1649),Rates!G$15:L$19,2,0),VLOOKUP(VALUE(Q1649),Rates!G$4:L$12,2,0)))</f>
        <v/>
      </c>
      <c r="T1649" s="135" t="str">
        <f t="shared" si="803"/>
        <v/>
      </c>
      <c r="U1649" s="118" t="str">
        <f t="shared" si="804"/>
        <v/>
      </c>
      <c r="V1649" s="135" t="str">
        <f t="shared" si="805"/>
        <v/>
      </c>
      <c r="W1649" s="135" t="str">
        <f t="shared" si="806"/>
        <v/>
      </c>
      <c r="X1649" s="119" t="str">
        <f t="shared" si="807"/>
        <v/>
      </c>
      <c r="Y1649" s="120" t="str">
        <f>IF(B:B="","",IF(R1649="Refreshment Beverage",VLOOKUP(Q1649,Rates!G$15:L$19,6,0)*W1649,VLOOKUP(Q1649,Rates!G$4:L$12,6,0)*W1649))</f>
        <v/>
      </c>
      <c r="Z1649" s="120" t="str">
        <f t="shared" si="808"/>
        <v/>
      </c>
      <c r="AA1649" s="120" t="str">
        <f t="shared" si="809"/>
        <v/>
      </c>
      <c r="AB1649" s="136" t="str">
        <f>IF(B:B="","",IF(R1649="Refreshment Beverage","",IF(AND(R1649="Beer",Q1649=0),SUM(LOOKUP(2,1/(Rates!$B$15:$B$18&lt;=W1649)/(Rates!$C$15:$C$18&gt;=W1649),Rates!$D$15:$D$18)*W1649),VLOOKUP(VALUE(Q:Q),Rates!A:B,2,0)*W1649)))</f>
        <v/>
      </c>
      <c r="AC1649" s="136" t="str">
        <f>IF(B:B="","",IF(R1649="Refreshment Beverage","",IF(AND(R1649="Beer",Q1649=0),SUM(LOOKUP(2,1/(Rates!$B$15:$B$18&lt;=W1649)/(Rates!$C$15:$C$18&gt;=W1649),Rates!$E$15:$E$18)*W1649),VLOOKUP(VALUE(Q:Q),Rates!A:C,3,0)*W1649)))</f>
        <v/>
      </c>
      <c r="AD1649" s="137" t="str">
        <f>IFERROR(IF(B:B="","",IF(R1649="Beer","",IF(VALUE(Q1649)=0,VLOOKUP(VLOOKUP(B:B,#REF!,16,0),Rates!A:E,2,0),VLOOKUP(VALUE(Q1649),Rates!A$31:B$34,2,0)*W1649))),0)</f>
        <v/>
      </c>
      <c r="AE1649" s="121" t="str">
        <f t="shared" si="810"/>
        <v/>
      </c>
      <c r="AF1649" s="138" t="str">
        <f t="shared" si="811"/>
        <v/>
      </c>
      <c r="AG1649" s="122" t="str">
        <f t="shared" si="812"/>
        <v/>
      </c>
      <c r="AH1649" s="123" t="str">
        <f t="shared" si="813"/>
        <v/>
      </c>
      <c r="AI1649" s="139" t="str">
        <f>IF(AE:AE="","",IF(R1649="Refreshment Beverage",AK1649*(Rates!J$19/100),ROUND(SUM(AH1649*(Rates!$J$8/100)),4)))</f>
        <v/>
      </c>
      <c r="AJ1649" s="124" t="str">
        <f t="shared" si="814"/>
        <v/>
      </c>
      <c r="AK1649" s="125" t="str">
        <f t="shared" si="815"/>
        <v/>
      </c>
      <c r="AL1649" s="121" t="str">
        <f t="shared" si="816"/>
        <v/>
      </c>
      <c r="AM1649" s="138" t="str">
        <f>IF(AS1649="","",IF(R1649="Refreshment Beverage",ROUND(AS1649*Rates!K$19,4),ROUND(AO1649*(VLOOKUP(VALUE(Q1649),Rates!G$4:L$12,3,0)),4)))</f>
        <v/>
      </c>
      <c r="AN1649" s="126" t="str">
        <f>IF(AS1649="","",IF(R1649="Refreshment Beverage",AS1649*(Rates!J$19/100),MAX(AM1649,AB1649)))</f>
        <v/>
      </c>
      <c r="AO1649" s="127" t="str">
        <f t="shared" si="817"/>
        <v/>
      </c>
      <c r="AP1649" s="127" t="str">
        <f t="shared" si="818"/>
        <v/>
      </c>
      <c r="AQ1649" s="140" t="str">
        <f>IF(AS1649="","",IF(R1649="Refreshment Beverage",ROUND(SUM(VLOOKUP(Q:Q,Rates!G$15:L$19,3,0)*(AS1649-Y1649-Z1649-AA1649)),4),ROUND(SUM(Rates!$K$8*AS1649),4)))</f>
        <v/>
      </c>
      <c r="AR1649" s="139" t="str">
        <f t="shared" si="819"/>
        <v/>
      </c>
      <c r="AS1649" s="125" t="str">
        <f t="shared" si="820"/>
        <v/>
      </c>
      <c r="AT1649" s="121" t="str">
        <f t="shared" si="821"/>
        <v/>
      </c>
      <c r="AU1649" s="138" t="str">
        <f>IF(AX1649="","",IF(R1649="Refreshment Beverage",ROUND((BA1649-Y1649-Z1649-AA1649)*VLOOKUP(VALUE(Q1649),Rates!G$15:L$19,3,0),4),ROUND(AW1649*(VLOOKUP(VALUE(Q1649),Rates!G:L,3,0)),4)))</f>
        <v/>
      </c>
      <c r="AV1649" s="126" t="str">
        <f t="shared" si="822"/>
        <v/>
      </c>
      <c r="AW1649" s="127" t="str">
        <f t="shared" si="823"/>
        <v/>
      </c>
      <c r="AX1649" s="123" t="str">
        <f t="shared" si="824"/>
        <v/>
      </c>
      <c r="AY1649" s="140" t="str">
        <f>IF(AX1649="","",IF(R1649="Refreshment Beverage",ROUND(SUM(AX1649*Rates!K$19),4),ROUND(SUM(AX1649*(Rates!J$8/100)),4)))</f>
        <v/>
      </c>
      <c r="AZ1649" s="124" t="str">
        <f t="shared" si="825"/>
        <v/>
      </c>
      <c r="BA1649" s="125" t="str">
        <f t="shared" si="826"/>
        <v/>
      </c>
      <c r="BB1649" s="115"/>
      <c r="BC1649" s="143"/>
      <c r="BD1649" s="100"/>
      <c r="BE1649" s="100"/>
      <c r="BF1649" s="100"/>
      <c r="BG1649" s="100"/>
    </row>
    <row r="1650" spans="1:59" x14ac:dyDescent="0.2">
      <c r="A1650" s="144"/>
      <c r="B1650" s="141"/>
      <c r="C1650" s="141"/>
      <c r="D1650" s="142"/>
      <c r="E1650" s="142"/>
      <c r="F1650" s="142"/>
      <c r="G1650" s="142"/>
      <c r="H1650" s="142"/>
      <c r="I1650" s="129"/>
      <c r="J1650" s="130"/>
      <c r="K1650" s="131" t="str">
        <f t="shared" si="797"/>
        <v/>
      </c>
      <c r="L1650" s="132" t="str">
        <f t="shared" si="798"/>
        <v/>
      </c>
      <c r="M1650" s="133" t="str">
        <f t="shared" si="799"/>
        <v/>
      </c>
      <c r="N1650" s="134" t="str">
        <f>IFERROR(IF(B:B="","",IF(R1650="Beer",SUM(LOOKUP(2,1/(Rates!$B$3:$B$5&lt;=W1650)/(Rates!$C$3:$C$5&gt;=W1650),Rates!$D$3:$D$5)*(X1650/100)*W1650),IF(R1650="Refreshment Beverage",SUM(LOOKUP(2,1/(Rates!$B$7:$B$11&lt;=W1650)/(Rates!$C$7:$C$11&gt;=W1650),Rates!$D$7:$D$11)*(X1650/100)*W1650)))),"")</f>
        <v/>
      </c>
      <c r="O1650" s="134" t="str">
        <f t="shared" si="800"/>
        <v/>
      </c>
      <c r="P1650" s="116"/>
      <c r="Q1650" s="117" t="str">
        <f t="shared" si="801"/>
        <v/>
      </c>
      <c r="R1650" s="128" t="str">
        <f t="shared" si="802"/>
        <v/>
      </c>
      <c r="S1650" s="135" t="str">
        <f>IF(B1650="","",IF(R1650="Refreshment Beverage",VLOOKUP(VALUE(Q1650),Rates!G$15:L$19,2,0),VLOOKUP(VALUE(Q1650),Rates!G$4:L$12,2,0)))</f>
        <v/>
      </c>
      <c r="T1650" s="135" t="str">
        <f t="shared" si="803"/>
        <v/>
      </c>
      <c r="U1650" s="118" t="str">
        <f t="shared" si="804"/>
        <v/>
      </c>
      <c r="V1650" s="135" t="str">
        <f t="shared" si="805"/>
        <v/>
      </c>
      <c r="W1650" s="135" t="str">
        <f t="shared" si="806"/>
        <v/>
      </c>
      <c r="X1650" s="119" t="str">
        <f t="shared" si="807"/>
        <v/>
      </c>
      <c r="Y1650" s="120" t="str">
        <f>IF(B:B="","",IF(R1650="Refreshment Beverage",VLOOKUP(Q1650,Rates!G$15:L$19,6,0)*W1650,VLOOKUP(Q1650,Rates!G$4:L$12,6,0)*W1650))</f>
        <v/>
      </c>
      <c r="Z1650" s="120" t="str">
        <f t="shared" si="808"/>
        <v/>
      </c>
      <c r="AA1650" s="120" t="str">
        <f t="shared" si="809"/>
        <v/>
      </c>
      <c r="AB1650" s="136" t="str">
        <f>IF(B:B="","",IF(R1650="Refreshment Beverage","",IF(AND(R1650="Beer",Q1650=0),SUM(LOOKUP(2,1/(Rates!$B$15:$B$18&lt;=W1650)/(Rates!$C$15:$C$18&gt;=W1650),Rates!$D$15:$D$18)*W1650),VLOOKUP(VALUE(Q:Q),Rates!A:B,2,0)*W1650)))</f>
        <v/>
      </c>
      <c r="AC1650" s="136" t="str">
        <f>IF(B:B="","",IF(R1650="Refreshment Beverage","",IF(AND(R1650="Beer",Q1650=0),SUM(LOOKUP(2,1/(Rates!$B$15:$B$18&lt;=W1650)/(Rates!$C$15:$C$18&gt;=W1650),Rates!$E$15:$E$18)*W1650),VLOOKUP(VALUE(Q:Q),Rates!A:C,3,0)*W1650)))</f>
        <v/>
      </c>
      <c r="AD1650" s="137" t="str">
        <f>IFERROR(IF(B:B="","",IF(R1650="Beer","",IF(VALUE(Q1650)=0,VLOOKUP(VLOOKUP(B:B,#REF!,16,0),Rates!A:E,2,0),VLOOKUP(VALUE(Q1650),Rates!A$31:B$34,2,0)*W1650))),0)</f>
        <v/>
      </c>
      <c r="AE1650" s="121" t="str">
        <f t="shared" si="810"/>
        <v/>
      </c>
      <c r="AF1650" s="138" t="str">
        <f t="shared" si="811"/>
        <v/>
      </c>
      <c r="AG1650" s="122" t="str">
        <f t="shared" si="812"/>
        <v/>
      </c>
      <c r="AH1650" s="123" t="str">
        <f t="shared" si="813"/>
        <v/>
      </c>
      <c r="AI1650" s="139" t="str">
        <f>IF(AE:AE="","",IF(R1650="Refreshment Beverage",AK1650*(Rates!J$19/100),ROUND(SUM(AH1650*(Rates!$J$8/100)),4)))</f>
        <v/>
      </c>
      <c r="AJ1650" s="124" t="str">
        <f t="shared" si="814"/>
        <v/>
      </c>
      <c r="AK1650" s="125" t="str">
        <f t="shared" si="815"/>
        <v/>
      </c>
      <c r="AL1650" s="121" t="str">
        <f t="shared" si="816"/>
        <v/>
      </c>
      <c r="AM1650" s="138" t="str">
        <f>IF(AS1650="","",IF(R1650="Refreshment Beverage",ROUND(AS1650*Rates!K$19,4),ROUND(AO1650*(VLOOKUP(VALUE(Q1650),Rates!G$4:L$12,3,0)),4)))</f>
        <v/>
      </c>
      <c r="AN1650" s="126" t="str">
        <f>IF(AS1650="","",IF(R1650="Refreshment Beverage",AS1650*(Rates!J$19/100),MAX(AM1650,AB1650)))</f>
        <v/>
      </c>
      <c r="AO1650" s="127" t="str">
        <f t="shared" si="817"/>
        <v/>
      </c>
      <c r="AP1650" s="127" t="str">
        <f t="shared" si="818"/>
        <v/>
      </c>
      <c r="AQ1650" s="140" t="str">
        <f>IF(AS1650="","",IF(R1650="Refreshment Beverage",ROUND(SUM(VLOOKUP(Q:Q,Rates!G$15:L$19,3,0)*(AS1650-Y1650-Z1650-AA1650)),4),ROUND(SUM(Rates!$K$8*AS1650),4)))</f>
        <v/>
      </c>
      <c r="AR1650" s="139" t="str">
        <f t="shared" si="819"/>
        <v/>
      </c>
      <c r="AS1650" s="125" t="str">
        <f t="shared" si="820"/>
        <v/>
      </c>
      <c r="AT1650" s="121" t="str">
        <f t="shared" si="821"/>
        <v/>
      </c>
      <c r="AU1650" s="138" t="str">
        <f>IF(AX1650="","",IF(R1650="Refreshment Beverage",ROUND((BA1650-Y1650-Z1650-AA1650)*VLOOKUP(VALUE(Q1650),Rates!G$15:L$19,3,0),4),ROUND(AW1650*(VLOOKUP(VALUE(Q1650),Rates!G:L,3,0)),4)))</f>
        <v/>
      </c>
      <c r="AV1650" s="126" t="str">
        <f t="shared" si="822"/>
        <v/>
      </c>
      <c r="AW1650" s="127" t="str">
        <f t="shared" si="823"/>
        <v/>
      </c>
      <c r="AX1650" s="123" t="str">
        <f t="shared" si="824"/>
        <v/>
      </c>
      <c r="AY1650" s="140" t="str">
        <f>IF(AX1650="","",IF(R1650="Refreshment Beverage",ROUND(SUM(AX1650*Rates!K$19),4),ROUND(SUM(AX1650*(Rates!J$8/100)),4)))</f>
        <v/>
      </c>
      <c r="AZ1650" s="124" t="str">
        <f t="shared" si="825"/>
        <v/>
      </c>
      <c r="BA1650" s="125" t="str">
        <f t="shared" si="826"/>
        <v/>
      </c>
      <c r="BB1650" s="115"/>
      <c r="BC1650" s="143"/>
      <c r="BD1650" s="100"/>
      <c r="BE1650" s="100"/>
      <c r="BF1650" s="100"/>
      <c r="BG1650" s="100"/>
    </row>
    <row r="1651" spans="1:59" x14ac:dyDescent="0.2">
      <c r="A1651" s="144"/>
      <c r="B1651" s="141"/>
      <c r="C1651" s="141"/>
      <c r="D1651" s="142"/>
      <c r="E1651" s="142"/>
      <c r="F1651" s="142"/>
      <c r="G1651" s="142"/>
      <c r="H1651" s="142"/>
      <c r="I1651" s="129"/>
      <c r="J1651" s="130"/>
      <c r="K1651" s="131" t="str">
        <f t="shared" si="797"/>
        <v/>
      </c>
      <c r="L1651" s="132" t="str">
        <f t="shared" si="798"/>
        <v/>
      </c>
      <c r="M1651" s="133" t="str">
        <f t="shared" si="799"/>
        <v/>
      </c>
      <c r="N1651" s="134" t="str">
        <f>IFERROR(IF(B:B="","",IF(R1651="Beer",SUM(LOOKUP(2,1/(Rates!$B$3:$B$5&lt;=W1651)/(Rates!$C$3:$C$5&gt;=W1651),Rates!$D$3:$D$5)*(X1651/100)*W1651),IF(R1651="Refreshment Beverage",SUM(LOOKUP(2,1/(Rates!$B$7:$B$11&lt;=W1651)/(Rates!$C$7:$C$11&gt;=W1651),Rates!$D$7:$D$11)*(X1651/100)*W1651)))),"")</f>
        <v/>
      </c>
      <c r="O1651" s="134" t="str">
        <f t="shared" si="800"/>
        <v/>
      </c>
      <c r="P1651" s="116"/>
      <c r="Q1651" s="117" t="str">
        <f t="shared" si="801"/>
        <v/>
      </c>
      <c r="R1651" s="128" t="str">
        <f t="shared" si="802"/>
        <v/>
      </c>
      <c r="S1651" s="135" t="str">
        <f>IF(B1651="","",IF(R1651="Refreshment Beverage",VLOOKUP(VALUE(Q1651),Rates!G$15:L$19,2,0),VLOOKUP(VALUE(Q1651),Rates!G$4:L$12,2,0)))</f>
        <v/>
      </c>
      <c r="T1651" s="135" t="str">
        <f t="shared" si="803"/>
        <v/>
      </c>
      <c r="U1651" s="118" t="str">
        <f t="shared" si="804"/>
        <v/>
      </c>
      <c r="V1651" s="135" t="str">
        <f t="shared" si="805"/>
        <v/>
      </c>
      <c r="W1651" s="135" t="str">
        <f t="shared" si="806"/>
        <v/>
      </c>
      <c r="X1651" s="119" t="str">
        <f t="shared" si="807"/>
        <v/>
      </c>
      <c r="Y1651" s="120" t="str">
        <f>IF(B:B="","",IF(R1651="Refreshment Beverage",VLOOKUP(Q1651,Rates!G$15:L$19,6,0)*W1651,VLOOKUP(Q1651,Rates!G$4:L$12,6,0)*W1651))</f>
        <v/>
      </c>
      <c r="Z1651" s="120" t="str">
        <f t="shared" si="808"/>
        <v/>
      </c>
      <c r="AA1651" s="120" t="str">
        <f t="shared" si="809"/>
        <v/>
      </c>
      <c r="AB1651" s="136" t="str">
        <f>IF(B:B="","",IF(R1651="Refreshment Beverage","",IF(AND(R1651="Beer",Q1651=0),SUM(LOOKUP(2,1/(Rates!$B$15:$B$18&lt;=W1651)/(Rates!$C$15:$C$18&gt;=W1651),Rates!$D$15:$D$18)*W1651),VLOOKUP(VALUE(Q:Q),Rates!A:B,2,0)*W1651)))</f>
        <v/>
      </c>
      <c r="AC1651" s="136" t="str">
        <f>IF(B:B="","",IF(R1651="Refreshment Beverage","",IF(AND(R1651="Beer",Q1651=0),SUM(LOOKUP(2,1/(Rates!$B$15:$B$18&lt;=W1651)/(Rates!$C$15:$C$18&gt;=W1651),Rates!$E$15:$E$18)*W1651),VLOOKUP(VALUE(Q:Q),Rates!A:C,3,0)*W1651)))</f>
        <v/>
      </c>
      <c r="AD1651" s="137" t="str">
        <f>IFERROR(IF(B:B="","",IF(R1651="Beer","",IF(VALUE(Q1651)=0,VLOOKUP(VLOOKUP(B:B,#REF!,16,0),Rates!A:E,2,0),VLOOKUP(VALUE(Q1651),Rates!A$31:B$34,2,0)*W1651))),0)</f>
        <v/>
      </c>
      <c r="AE1651" s="121" t="str">
        <f t="shared" si="810"/>
        <v/>
      </c>
      <c r="AF1651" s="138" t="str">
        <f t="shared" si="811"/>
        <v/>
      </c>
      <c r="AG1651" s="122" t="str">
        <f t="shared" si="812"/>
        <v/>
      </c>
      <c r="AH1651" s="123" t="str">
        <f t="shared" si="813"/>
        <v/>
      </c>
      <c r="AI1651" s="139" t="str">
        <f>IF(AE:AE="","",IF(R1651="Refreshment Beverage",AK1651*(Rates!J$19/100),ROUND(SUM(AH1651*(Rates!$J$8/100)),4)))</f>
        <v/>
      </c>
      <c r="AJ1651" s="124" t="str">
        <f t="shared" si="814"/>
        <v/>
      </c>
      <c r="AK1651" s="125" t="str">
        <f t="shared" si="815"/>
        <v/>
      </c>
      <c r="AL1651" s="121" t="str">
        <f t="shared" si="816"/>
        <v/>
      </c>
      <c r="AM1651" s="138" t="str">
        <f>IF(AS1651="","",IF(R1651="Refreshment Beverage",ROUND(AS1651*Rates!K$19,4),ROUND(AO1651*(VLOOKUP(VALUE(Q1651),Rates!G$4:L$12,3,0)),4)))</f>
        <v/>
      </c>
      <c r="AN1651" s="126" t="str">
        <f>IF(AS1651="","",IF(R1651="Refreshment Beverage",AS1651*(Rates!J$19/100),MAX(AM1651,AB1651)))</f>
        <v/>
      </c>
      <c r="AO1651" s="127" t="str">
        <f t="shared" si="817"/>
        <v/>
      </c>
      <c r="AP1651" s="127" t="str">
        <f t="shared" si="818"/>
        <v/>
      </c>
      <c r="AQ1651" s="140" t="str">
        <f>IF(AS1651="","",IF(R1651="Refreshment Beverage",ROUND(SUM(VLOOKUP(Q:Q,Rates!G$15:L$19,3,0)*(AS1651-Y1651-Z1651-AA1651)),4),ROUND(SUM(Rates!$K$8*AS1651),4)))</f>
        <v/>
      </c>
      <c r="AR1651" s="139" t="str">
        <f t="shared" si="819"/>
        <v/>
      </c>
      <c r="AS1651" s="125" t="str">
        <f t="shared" si="820"/>
        <v/>
      </c>
      <c r="AT1651" s="121" t="str">
        <f t="shared" si="821"/>
        <v/>
      </c>
      <c r="AU1651" s="138" t="str">
        <f>IF(AX1651="","",IF(R1651="Refreshment Beverage",ROUND((BA1651-Y1651-Z1651-AA1651)*VLOOKUP(VALUE(Q1651),Rates!G$15:L$19,3,0),4),ROUND(AW1651*(VLOOKUP(VALUE(Q1651),Rates!G:L,3,0)),4)))</f>
        <v/>
      </c>
      <c r="AV1651" s="126" t="str">
        <f t="shared" si="822"/>
        <v/>
      </c>
      <c r="AW1651" s="127" t="str">
        <f t="shared" si="823"/>
        <v/>
      </c>
      <c r="AX1651" s="123" t="str">
        <f t="shared" si="824"/>
        <v/>
      </c>
      <c r="AY1651" s="140" t="str">
        <f>IF(AX1651="","",IF(R1651="Refreshment Beverage",ROUND(SUM(AX1651*Rates!K$19),4),ROUND(SUM(AX1651*(Rates!J$8/100)),4)))</f>
        <v/>
      </c>
      <c r="AZ1651" s="124" t="str">
        <f t="shared" si="825"/>
        <v/>
      </c>
      <c r="BA1651" s="125" t="str">
        <f t="shared" si="826"/>
        <v/>
      </c>
      <c r="BB1651" s="115"/>
      <c r="BC1651" s="143"/>
      <c r="BD1651" s="100"/>
      <c r="BE1651" s="100"/>
      <c r="BF1651" s="100"/>
      <c r="BG1651" s="100"/>
    </row>
    <row r="1652" spans="1:59" x14ac:dyDescent="0.2">
      <c r="A1652" s="144"/>
      <c r="B1652" s="141"/>
      <c r="C1652" s="141"/>
      <c r="D1652" s="142"/>
      <c r="E1652" s="142"/>
      <c r="F1652" s="142"/>
      <c r="G1652" s="142"/>
      <c r="H1652" s="142"/>
      <c r="I1652" s="129"/>
      <c r="J1652" s="130"/>
      <c r="K1652" s="131" t="str">
        <f t="shared" si="797"/>
        <v/>
      </c>
      <c r="L1652" s="132" t="str">
        <f t="shared" si="798"/>
        <v/>
      </c>
      <c r="M1652" s="133" t="str">
        <f t="shared" si="799"/>
        <v/>
      </c>
      <c r="N1652" s="134" t="str">
        <f>IFERROR(IF(B:B="","",IF(R1652="Beer",SUM(LOOKUP(2,1/(Rates!$B$3:$B$5&lt;=W1652)/(Rates!$C$3:$C$5&gt;=W1652),Rates!$D$3:$D$5)*(X1652/100)*W1652),IF(R1652="Refreshment Beverage",SUM(LOOKUP(2,1/(Rates!$B$7:$B$11&lt;=W1652)/(Rates!$C$7:$C$11&gt;=W1652),Rates!$D$7:$D$11)*(X1652/100)*W1652)))),"")</f>
        <v/>
      </c>
      <c r="O1652" s="134" t="str">
        <f t="shared" si="800"/>
        <v/>
      </c>
      <c r="P1652" s="116"/>
      <c r="Q1652" s="117" t="str">
        <f t="shared" si="801"/>
        <v/>
      </c>
      <c r="R1652" s="128" t="str">
        <f t="shared" si="802"/>
        <v/>
      </c>
      <c r="S1652" s="135" t="str">
        <f>IF(B1652="","",IF(R1652="Refreshment Beverage",VLOOKUP(VALUE(Q1652),Rates!G$15:L$19,2,0),VLOOKUP(VALUE(Q1652),Rates!G$4:L$12,2,0)))</f>
        <v/>
      </c>
      <c r="T1652" s="135" t="str">
        <f t="shared" si="803"/>
        <v/>
      </c>
      <c r="U1652" s="118" t="str">
        <f t="shared" si="804"/>
        <v/>
      </c>
      <c r="V1652" s="135" t="str">
        <f t="shared" si="805"/>
        <v/>
      </c>
      <c r="W1652" s="135" t="str">
        <f t="shared" si="806"/>
        <v/>
      </c>
      <c r="X1652" s="119" t="str">
        <f t="shared" si="807"/>
        <v/>
      </c>
      <c r="Y1652" s="120" t="str">
        <f>IF(B:B="","",IF(R1652="Refreshment Beverage",VLOOKUP(Q1652,Rates!G$15:L$19,6,0)*W1652,VLOOKUP(Q1652,Rates!G$4:L$12,6,0)*W1652))</f>
        <v/>
      </c>
      <c r="Z1652" s="120" t="str">
        <f t="shared" si="808"/>
        <v/>
      </c>
      <c r="AA1652" s="120" t="str">
        <f t="shared" si="809"/>
        <v/>
      </c>
      <c r="AB1652" s="136" t="str">
        <f>IF(B:B="","",IF(R1652="Refreshment Beverage","",IF(AND(R1652="Beer",Q1652=0),SUM(LOOKUP(2,1/(Rates!$B$15:$B$18&lt;=W1652)/(Rates!$C$15:$C$18&gt;=W1652),Rates!$D$15:$D$18)*W1652),VLOOKUP(VALUE(Q:Q),Rates!A:B,2,0)*W1652)))</f>
        <v/>
      </c>
      <c r="AC1652" s="136" t="str">
        <f>IF(B:B="","",IF(R1652="Refreshment Beverage","",IF(AND(R1652="Beer",Q1652=0),SUM(LOOKUP(2,1/(Rates!$B$15:$B$18&lt;=W1652)/(Rates!$C$15:$C$18&gt;=W1652),Rates!$E$15:$E$18)*W1652),VLOOKUP(VALUE(Q:Q),Rates!A:C,3,0)*W1652)))</f>
        <v/>
      </c>
      <c r="AD1652" s="137" t="str">
        <f>IFERROR(IF(B:B="","",IF(R1652="Beer","",IF(VALUE(Q1652)=0,VLOOKUP(VLOOKUP(B:B,#REF!,16,0),Rates!A:E,2,0),VLOOKUP(VALUE(Q1652),Rates!A$31:B$34,2,0)*W1652))),0)</f>
        <v/>
      </c>
      <c r="AE1652" s="121" t="str">
        <f t="shared" si="810"/>
        <v/>
      </c>
      <c r="AF1652" s="138" t="str">
        <f t="shared" si="811"/>
        <v/>
      </c>
      <c r="AG1652" s="122" t="str">
        <f t="shared" si="812"/>
        <v/>
      </c>
      <c r="AH1652" s="123" t="str">
        <f t="shared" si="813"/>
        <v/>
      </c>
      <c r="AI1652" s="139" t="str">
        <f>IF(AE:AE="","",IF(R1652="Refreshment Beverage",AK1652*(Rates!J$19/100),ROUND(SUM(AH1652*(Rates!$J$8/100)),4)))</f>
        <v/>
      </c>
      <c r="AJ1652" s="124" t="str">
        <f t="shared" si="814"/>
        <v/>
      </c>
      <c r="AK1652" s="125" t="str">
        <f t="shared" si="815"/>
        <v/>
      </c>
      <c r="AL1652" s="121" t="str">
        <f t="shared" si="816"/>
        <v/>
      </c>
      <c r="AM1652" s="138" t="str">
        <f>IF(AS1652="","",IF(R1652="Refreshment Beverage",ROUND(AS1652*Rates!K$19,4),ROUND(AO1652*(VLOOKUP(VALUE(Q1652),Rates!G$4:L$12,3,0)),4)))</f>
        <v/>
      </c>
      <c r="AN1652" s="126" t="str">
        <f>IF(AS1652="","",IF(R1652="Refreshment Beverage",AS1652*(Rates!J$19/100),MAX(AM1652,AB1652)))</f>
        <v/>
      </c>
      <c r="AO1652" s="127" t="str">
        <f t="shared" si="817"/>
        <v/>
      </c>
      <c r="AP1652" s="127" t="str">
        <f t="shared" si="818"/>
        <v/>
      </c>
      <c r="AQ1652" s="140" t="str">
        <f>IF(AS1652="","",IF(R1652="Refreshment Beverage",ROUND(SUM(VLOOKUP(Q:Q,Rates!G$15:L$19,3,0)*(AS1652-Y1652-Z1652-AA1652)),4),ROUND(SUM(Rates!$K$8*AS1652),4)))</f>
        <v/>
      </c>
      <c r="AR1652" s="139" t="str">
        <f t="shared" si="819"/>
        <v/>
      </c>
      <c r="AS1652" s="125" t="str">
        <f t="shared" si="820"/>
        <v/>
      </c>
      <c r="AT1652" s="121" t="str">
        <f t="shared" si="821"/>
        <v/>
      </c>
      <c r="AU1652" s="138" t="str">
        <f>IF(AX1652="","",IF(R1652="Refreshment Beverage",ROUND((BA1652-Y1652-Z1652-AA1652)*VLOOKUP(VALUE(Q1652),Rates!G$15:L$19,3,0),4),ROUND(AW1652*(VLOOKUP(VALUE(Q1652),Rates!G:L,3,0)),4)))</f>
        <v/>
      </c>
      <c r="AV1652" s="126" t="str">
        <f t="shared" si="822"/>
        <v/>
      </c>
      <c r="AW1652" s="127" t="str">
        <f t="shared" si="823"/>
        <v/>
      </c>
      <c r="AX1652" s="123" t="str">
        <f t="shared" si="824"/>
        <v/>
      </c>
      <c r="AY1652" s="140" t="str">
        <f>IF(AX1652="","",IF(R1652="Refreshment Beverage",ROUND(SUM(AX1652*Rates!K$19),4),ROUND(SUM(AX1652*(Rates!J$8/100)),4)))</f>
        <v/>
      </c>
      <c r="AZ1652" s="124" t="str">
        <f t="shared" si="825"/>
        <v/>
      </c>
      <c r="BA1652" s="125" t="str">
        <f t="shared" si="826"/>
        <v/>
      </c>
      <c r="BB1652" s="115"/>
      <c r="BC1652" s="143"/>
      <c r="BD1652" s="100"/>
      <c r="BE1652" s="100"/>
      <c r="BF1652" s="100"/>
      <c r="BG1652" s="100"/>
    </row>
    <row r="1653" spans="1:59" x14ac:dyDescent="0.2">
      <c r="A1653" s="144"/>
      <c r="B1653" s="141"/>
      <c r="C1653" s="141"/>
      <c r="D1653" s="142"/>
      <c r="E1653" s="142"/>
      <c r="F1653" s="142"/>
      <c r="G1653" s="142"/>
      <c r="H1653" s="142"/>
      <c r="I1653" s="129"/>
      <c r="J1653" s="130"/>
      <c r="K1653" s="131" t="str">
        <f t="shared" si="797"/>
        <v/>
      </c>
      <c r="L1653" s="132" t="str">
        <f t="shared" si="798"/>
        <v/>
      </c>
      <c r="M1653" s="133" t="str">
        <f t="shared" si="799"/>
        <v/>
      </c>
      <c r="N1653" s="134" t="str">
        <f>IFERROR(IF(B:B="","",IF(R1653="Beer",SUM(LOOKUP(2,1/(Rates!$B$3:$B$5&lt;=W1653)/(Rates!$C$3:$C$5&gt;=W1653),Rates!$D$3:$D$5)*(X1653/100)*W1653),IF(R1653="Refreshment Beverage",SUM(LOOKUP(2,1/(Rates!$B$7:$B$11&lt;=W1653)/(Rates!$C$7:$C$11&gt;=W1653),Rates!$D$7:$D$11)*(X1653/100)*W1653)))),"")</f>
        <v/>
      </c>
      <c r="O1653" s="134" t="str">
        <f t="shared" si="800"/>
        <v/>
      </c>
      <c r="P1653" s="116"/>
      <c r="Q1653" s="117" t="str">
        <f t="shared" si="801"/>
        <v/>
      </c>
      <c r="R1653" s="128" t="str">
        <f t="shared" si="802"/>
        <v/>
      </c>
      <c r="S1653" s="135" t="str">
        <f>IF(B1653="","",IF(R1653="Refreshment Beverage",VLOOKUP(VALUE(Q1653),Rates!G$15:L$19,2,0),VLOOKUP(VALUE(Q1653),Rates!G$4:L$12,2,0)))</f>
        <v/>
      </c>
      <c r="T1653" s="135" t="str">
        <f t="shared" si="803"/>
        <v/>
      </c>
      <c r="U1653" s="118" t="str">
        <f t="shared" si="804"/>
        <v/>
      </c>
      <c r="V1653" s="135" t="str">
        <f t="shared" si="805"/>
        <v/>
      </c>
      <c r="W1653" s="135" t="str">
        <f t="shared" si="806"/>
        <v/>
      </c>
      <c r="X1653" s="119" t="str">
        <f t="shared" si="807"/>
        <v/>
      </c>
      <c r="Y1653" s="120" t="str">
        <f>IF(B:B="","",IF(R1653="Refreshment Beverage",VLOOKUP(Q1653,Rates!G$15:L$19,6,0)*W1653,VLOOKUP(Q1653,Rates!G$4:L$12,6,0)*W1653))</f>
        <v/>
      </c>
      <c r="Z1653" s="120" t="str">
        <f t="shared" si="808"/>
        <v/>
      </c>
      <c r="AA1653" s="120" t="str">
        <f t="shared" si="809"/>
        <v/>
      </c>
      <c r="AB1653" s="136" t="str">
        <f>IF(B:B="","",IF(R1653="Refreshment Beverage","",IF(AND(R1653="Beer",Q1653=0),SUM(LOOKUP(2,1/(Rates!$B$15:$B$18&lt;=W1653)/(Rates!$C$15:$C$18&gt;=W1653),Rates!$D$15:$D$18)*W1653),VLOOKUP(VALUE(Q:Q),Rates!A:B,2,0)*W1653)))</f>
        <v/>
      </c>
      <c r="AC1653" s="136" t="str">
        <f>IF(B:B="","",IF(R1653="Refreshment Beverage","",IF(AND(R1653="Beer",Q1653=0),SUM(LOOKUP(2,1/(Rates!$B$15:$B$18&lt;=W1653)/(Rates!$C$15:$C$18&gt;=W1653),Rates!$E$15:$E$18)*W1653),VLOOKUP(VALUE(Q:Q),Rates!A:C,3,0)*W1653)))</f>
        <v/>
      </c>
      <c r="AD1653" s="137" t="str">
        <f>IFERROR(IF(B:B="","",IF(R1653="Beer","",IF(VALUE(Q1653)=0,VLOOKUP(VLOOKUP(B:B,#REF!,16,0),Rates!A:E,2,0),VLOOKUP(VALUE(Q1653),Rates!A$31:B$34,2,0)*W1653))),0)</f>
        <v/>
      </c>
      <c r="AE1653" s="121" t="str">
        <f t="shared" si="810"/>
        <v/>
      </c>
      <c r="AF1653" s="138" t="str">
        <f t="shared" si="811"/>
        <v/>
      </c>
      <c r="AG1653" s="122" t="str">
        <f t="shared" si="812"/>
        <v/>
      </c>
      <c r="AH1653" s="123" t="str">
        <f t="shared" si="813"/>
        <v/>
      </c>
      <c r="AI1653" s="139" t="str">
        <f>IF(AE:AE="","",IF(R1653="Refreshment Beverage",AK1653*(Rates!J$19/100),ROUND(SUM(AH1653*(Rates!$J$8/100)),4)))</f>
        <v/>
      </c>
      <c r="AJ1653" s="124" t="str">
        <f t="shared" si="814"/>
        <v/>
      </c>
      <c r="AK1653" s="125" t="str">
        <f t="shared" si="815"/>
        <v/>
      </c>
      <c r="AL1653" s="121" t="str">
        <f t="shared" si="816"/>
        <v/>
      </c>
      <c r="AM1653" s="138" t="str">
        <f>IF(AS1653="","",IF(R1653="Refreshment Beverage",ROUND(AS1653*Rates!K$19,4),ROUND(AO1653*(VLOOKUP(VALUE(Q1653),Rates!G$4:L$12,3,0)),4)))</f>
        <v/>
      </c>
      <c r="AN1653" s="126" t="str">
        <f>IF(AS1653="","",IF(R1653="Refreshment Beverage",AS1653*(Rates!J$19/100),MAX(AM1653,AB1653)))</f>
        <v/>
      </c>
      <c r="AO1653" s="127" t="str">
        <f t="shared" si="817"/>
        <v/>
      </c>
      <c r="AP1653" s="127" t="str">
        <f t="shared" si="818"/>
        <v/>
      </c>
      <c r="AQ1653" s="140" t="str">
        <f>IF(AS1653="","",IF(R1653="Refreshment Beverage",ROUND(SUM(VLOOKUP(Q:Q,Rates!G$15:L$19,3,0)*(AS1653-Y1653-Z1653-AA1653)),4),ROUND(SUM(Rates!$K$8*AS1653),4)))</f>
        <v/>
      </c>
      <c r="AR1653" s="139" t="str">
        <f t="shared" si="819"/>
        <v/>
      </c>
      <c r="AS1653" s="125" t="str">
        <f t="shared" si="820"/>
        <v/>
      </c>
      <c r="AT1653" s="121" t="str">
        <f t="shared" si="821"/>
        <v/>
      </c>
      <c r="AU1653" s="138" t="str">
        <f>IF(AX1653="","",IF(R1653="Refreshment Beverage",ROUND((BA1653-Y1653-Z1653-AA1653)*VLOOKUP(VALUE(Q1653),Rates!G$15:L$19,3,0),4),ROUND(AW1653*(VLOOKUP(VALUE(Q1653),Rates!G:L,3,0)),4)))</f>
        <v/>
      </c>
      <c r="AV1653" s="126" t="str">
        <f t="shared" si="822"/>
        <v/>
      </c>
      <c r="AW1653" s="127" t="str">
        <f t="shared" si="823"/>
        <v/>
      </c>
      <c r="AX1653" s="123" t="str">
        <f t="shared" si="824"/>
        <v/>
      </c>
      <c r="AY1653" s="140" t="str">
        <f>IF(AX1653="","",IF(R1653="Refreshment Beverage",ROUND(SUM(AX1653*Rates!K$19),4),ROUND(SUM(AX1653*(Rates!J$8/100)),4)))</f>
        <v/>
      </c>
      <c r="AZ1653" s="124" t="str">
        <f t="shared" si="825"/>
        <v/>
      </c>
      <c r="BA1653" s="125" t="str">
        <f t="shared" si="826"/>
        <v/>
      </c>
      <c r="BB1653" s="115"/>
      <c r="BC1653" s="143"/>
      <c r="BD1653" s="100"/>
      <c r="BE1653" s="100"/>
      <c r="BF1653" s="100"/>
      <c r="BG1653" s="100"/>
    </row>
    <row r="1654" spans="1:59" x14ac:dyDescent="0.2">
      <c r="A1654" s="144"/>
      <c r="B1654" s="141"/>
      <c r="C1654" s="141"/>
      <c r="D1654" s="142"/>
      <c r="E1654" s="142"/>
      <c r="F1654" s="142"/>
      <c r="G1654" s="142"/>
      <c r="H1654" s="142"/>
      <c r="I1654" s="129"/>
      <c r="J1654" s="130"/>
      <c r="K1654" s="131" t="str">
        <f t="shared" si="797"/>
        <v/>
      </c>
      <c r="L1654" s="132" t="str">
        <f t="shared" si="798"/>
        <v/>
      </c>
      <c r="M1654" s="133" t="str">
        <f t="shared" si="799"/>
        <v/>
      </c>
      <c r="N1654" s="134" t="str">
        <f>IFERROR(IF(B:B="","",IF(R1654="Beer",SUM(LOOKUP(2,1/(Rates!$B$3:$B$5&lt;=W1654)/(Rates!$C$3:$C$5&gt;=W1654),Rates!$D$3:$D$5)*(X1654/100)*W1654),IF(R1654="Refreshment Beverage",SUM(LOOKUP(2,1/(Rates!$B$7:$B$11&lt;=W1654)/(Rates!$C$7:$C$11&gt;=W1654),Rates!$D$7:$D$11)*(X1654/100)*W1654)))),"")</f>
        <v/>
      </c>
      <c r="O1654" s="134" t="str">
        <f t="shared" si="800"/>
        <v/>
      </c>
      <c r="P1654" s="116"/>
      <c r="Q1654" s="117" t="str">
        <f t="shared" si="801"/>
        <v/>
      </c>
      <c r="R1654" s="128" t="str">
        <f t="shared" si="802"/>
        <v/>
      </c>
      <c r="S1654" s="135" t="str">
        <f>IF(B1654="","",IF(R1654="Refreshment Beverage",VLOOKUP(VALUE(Q1654),Rates!G$15:L$19,2,0),VLOOKUP(VALUE(Q1654),Rates!G$4:L$12,2,0)))</f>
        <v/>
      </c>
      <c r="T1654" s="135" t="str">
        <f t="shared" si="803"/>
        <v/>
      </c>
      <c r="U1654" s="118" t="str">
        <f t="shared" si="804"/>
        <v/>
      </c>
      <c r="V1654" s="135" t="str">
        <f t="shared" si="805"/>
        <v/>
      </c>
      <c r="W1654" s="135" t="str">
        <f t="shared" si="806"/>
        <v/>
      </c>
      <c r="X1654" s="119" t="str">
        <f t="shared" si="807"/>
        <v/>
      </c>
      <c r="Y1654" s="120" t="str">
        <f>IF(B:B="","",IF(R1654="Refreshment Beverage",VLOOKUP(Q1654,Rates!G$15:L$19,6,0)*W1654,VLOOKUP(Q1654,Rates!G$4:L$12,6,0)*W1654))</f>
        <v/>
      </c>
      <c r="Z1654" s="120" t="str">
        <f t="shared" si="808"/>
        <v/>
      </c>
      <c r="AA1654" s="120" t="str">
        <f t="shared" si="809"/>
        <v/>
      </c>
      <c r="AB1654" s="136" t="str">
        <f>IF(B:B="","",IF(R1654="Refreshment Beverage","",IF(AND(R1654="Beer",Q1654=0),SUM(LOOKUP(2,1/(Rates!$B$15:$B$18&lt;=W1654)/(Rates!$C$15:$C$18&gt;=W1654),Rates!$D$15:$D$18)*W1654),VLOOKUP(VALUE(Q:Q),Rates!A:B,2,0)*W1654)))</f>
        <v/>
      </c>
      <c r="AC1654" s="136" t="str">
        <f>IF(B:B="","",IF(R1654="Refreshment Beverage","",IF(AND(R1654="Beer",Q1654=0),SUM(LOOKUP(2,1/(Rates!$B$15:$B$18&lt;=W1654)/(Rates!$C$15:$C$18&gt;=W1654),Rates!$E$15:$E$18)*W1654),VLOOKUP(VALUE(Q:Q),Rates!A:C,3,0)*W1654)))</f>
        <v/>
      </c>
      <c r="AD1654" s="137" t="str">
        <f>IFERROR(IF(B:B="","",IF(R1654="Beer","",IF(VALUE(Q1654)=0,VLOOKUP(VLOOKUP(B:B,#REF!,16,0),Rates!A:E,2,0),VLOOKUP(VALUE(Q1654),Rates!A$31:B$34,2,0)*W1654))),0)</f>
        <v/>
      </c>
      <c r="AE1654" s="121" t="str">
        <f t="shared" si="810"/>
        <v/>
      </c>
      <c r="AF1654" s="138" t="str">
        <f t="shared" si="811"/>
        <v/>
      </c>
      <c r="AG1654" s="122" t="str">
        <f t="shared" si="812"/>
        <v/>
      </c>
      <c r="AH1654" s="123" t="str">
        <f t="shared" si="813"/>
        <v/>
      </c>
      <c r="AI1654" s="139" t="str">
        <f>IF(AE:AE="","",IF(R1654="Refreshment Beverage",AK1654*(Rates!J$19/100),ROUND(SUM(AH1654*(Rates!$J$8/100)),4)))</f>
        <v/>
      </c>
      <c r="AJ1654" s="124" t="str">
        <f t="shared" si="814"/>
        <v/>
      </c>
      <c r="AK1654" s="125" t="str">
        <f t="shared" si="815"/>
        <v/>
      </c>
      <c r="AL1654" s="121" t="str">
        <f t="shared" si="816"/>
        <v/>
      </c>
      <c r="AM1654" s="138" t="str">
        <f>IF(AS1654="","",IF(R1654="Refreshment Beverage",ROUND(AS1654*Rates!K$19,4),ROUND(AO1654*(VLOOKUP(VALUE(Q1654),Rates!G$4:L$12,3,0)),4)))</f>
        <v/>
      </c>
      <c r="AN1654" s="126" t="str">
        <f>IF(AS1654="","",IF(R1654="Refreshment Beverage",AS1654*(Rates!J$19/100),MAX(AM1654,AB1654)))</f>
        <v/>
      </c>
      <c r="AO1654" s="127" t="str">
        <f t="shared" si="817"/>
        <v/>
      </c>
      <c r="AP1654" s="127" t="str">
        <f t="shared" si="818"/>
        <v/>
      </c>
      <c r="AQ1654" s="140" t="str">
        <f>IF(AS1654="","",IF(R1654="Refreshment Beverage",ROUND(SUM(VLOOKUP(Q:Q,Rates!G$15:L$19,3,0)*(AS1654-Y1654-Z1654-AA1654)),4),ROUND(SUM(Rates!$K$8*AS1654),4)))</f>
        <v/>
      </c>
      <c r="AR1654" s="139" t="str">
        <f t="shared" si="819"/>
        <v/>
      </c>
      <c r="AS1654" s="125" t="str">
        <f t="shared" si="820"/>
        <v/>
      </c>
      <c r="AT1654" s="121" t="str">
        <f t="shared" si="821"/>
        <v/>
      </c>
      <c r="AU1654" s="138" t="str">
        <f>IF(AX1654="","",IF(R1654="Refreshment Beverage",ROUND((BA1654-Y1654-Z1654-AA1654)*VLOOKUP(VALUE(Q1654),Rates!G$15:L$19,3,0),4),ROUND(AW1654*(VLOOKUP(VALUE(Q1654),Rates!G:L,3,0)),4)))</f>
        <v/>
      </c>
      <c r="AV1654" s="126" t="str">
        <f t="shared" si="822"/>
        <v/>
      </c>
      <c r="AW1654" s="127" t="str">
        <f t="shared" si="823"/>
        <v/>
      </c>
      <c r="AX1654" s="123" t="str">
        <f t="shared" si="824"/>
        <v/>
      </c>
      <c r="AY1654" s="140" t="str">
        <f>IF(AX1654="","",IF(R1654="Refreshment Beverage",ROUND(SUM(AX1654*Rates!K$19),4),ROUND(SUM(AX1654*(Rates!J$8/100)),4)))</f>
        <v/>
      </c>
      <c r="AZ1654" s="124" t="str">
        <f t="shared" si="825"/>
        <v/>
      </c>
      <c r="BA1654" s="125" t="str">
        <f t="shared" si="826"/>
        <v/>
      </c>
      <c r="BB1654" s="115"/>
      <c r="BC1654" s="143"/>
      <c r="BD1654" s="100"/>
      <c r="BE1654" s="100"/>
      <c r="BF1654" s="100"/>
      <c r="BG1654" s="100"/>
    </row>
    <row r="1655" spans="1:59" x14ac:dyDescent="0.2">
      <c r="A1655" s="144"/>
      <c r="B1655" s="141"/>
      <c r="C1655" s="141"/>
      <c r="D1655" s="142"/>
      <c r="E1655" s="142"/>
      <c r="F1655" s="142"/>
      <c r="G1655" s="142"/>
      <c r="H1655" s="142"/>
      <c r="I1655" s="129"/>
      <c r="J1655" s="130"/>
      <c r="K1655" s="131" t="str">
        <f t="shared" si="797"/>
        <v/>
      </c>
      <c r="L1655" s="132" t="str">
        <f t="shared" si="798"/>
        <v/>
      </c>
      <c r="M1655" s="133" t="str">
        <f t="shared" si="799"/>
        <v/>
      </c>
      <c r="N1655" s="134" t="str">
        <f>IFERROR(IF(B:B="","",IF(R1655="Beer",SUM(LOOKUP(2,1/(Rates!$B$3:$B$5&lt;=W1655)/(Rates!$C$3:$C$5&gt;=W1655),Rates!$D$3:$D$5)*(X1655/100)*W1655),IF(R1655="Refreshment Beverage",SUM(LOOKUP(2,1/(Rates!$B$7:$B$11&lt;=W1655)/(Rates!$C$7:$C$11&gt;=W1655),Rates!$D$7:$D$11)*(X1655/100)*W1655)))),"")</f>
        <v/>
      </c>
      <c r="O1655" s="134" t="str">
        <f t="shared" si="800"/>
        <v/>
      </c>
      <c r="P1655" s="116"/>
      <c r="Q1655" s="117" t="str">
        <f t="shared" si="801"/>
        <v/>
      </c>
      <c r="R1655" s="128" t="str">
        <f t="shared" si="802"/>
        <v/>
      </c>
      <c r="S1655" s="135" t="str">
        <f>IF(B1655="","",IF(R1655="Refreshment Beverage",VLOOKUP(VALUE(Q1655),Rates!G$15:L$19,2,0),VLOOKUP(VALUE(Q1655),Rates!G$4:L$12,2,0)))</f>
        <v/>
      </c>
      <c r="T1655" s="135" t="str">
        <f t="shared" si="803"/>
        <v/>
      </c>
      <c r="U1655" s="118" t="str">
        <f t="shared" si="804"/>
        <v/>
      </c>
      <c r="V1655" s="135" t="str">
        <f t="shared" si="805"/>
        <v/>
      </c>
      <c r="W1655" s="135" t="str">
        <f t="shared" si="806"/>
        <v/>
      </c>
      <c r="X1655" s="119" t="str">
        <f t="shared" si="807"/>
        <v/>
      </c>
      <c r="Y1655" s="120" t="str">
        <f>IF(B:B="","",IF(R1655="Refreshment Beverage",VLOOKUP(Q1655,Rates!G$15:L$19,6,0)*W1655,VLOOKUP(Q1655,Rates!G$4:L$12,6,0)*W1655))</f>
        <v/>
      </c>
      <c r="Z1655" s="120" t="str">
        <f t="shared" si="808"/>
        <v/>
      </c>
      <c r="AA1655" s="120" t="str">
        <f t="shared" si="809"/>
        <v/>
      </c>
      <c r="AB1655" s="136" t="str">
        <f>IF(B:B="","",IF(R1655="Refreshment Beverage","",IF(AND(R1655="Beer",Q1655=0),SUM(LOOKUP(2,1/(Rates!$B$15:$B$18&lt;=W1655)/(Rates!$C$15:$C$18&gt;=W1655),Rates!$D$15:$D$18)*W1655),VLOOKUP(VALUE(Q:Q),Rates!A:B,2,0)*W1655)))</f>
        <v/>
      </c>
      <c r="AC1655" s="136" t="str">
        <f>IF(B:B="","",IF(R1655="Refreshment Beverage","",IF(AND(R1655="Beer",Q1655=0),SUM(LOOKUP(2,1/(Rates!$B$15:$B$18&lt;=W1655)/(Rates!$C$15:$C$18&gt;=W1655),Rates!$E$15:$E$18)*W1655),VLOOKUP(VALUE(Q:Q),Rates!A:C,3,0)*W1655)))</f>
        <v/>
      </c>
      <c r="AD1655" s="137" t="str">
        <f>IFERROR(IF(B:B="","",IF(R1655="Beer","",IF(VALUE(Q1655)=0,VLOOKUP(VLOOKUP(B:B,#REF!,16,0),Rates!A:E,2,0),VLOOKUP(VALUE(Q1655),Rates!A$31:B$34,2,0)*W1655))),0)</f>
        <v/>
      </c>
      <c r="AE1655" s="121" t="str">
        <f t="shared" si="810"/>
        <v/>
      </c>
      <c r="AF1655" s="138" t="str">
        <f t="shared" si="811"/>
        <v/>
      </c>
      <c r="AG1655" s="122" t="str">
        <f t="shared" si="812"/>
        <v/>
      </c>
      <c r="AH1655" s="123" t="str">
        <f t="shared" si="813"/>
        <v/>
      </c>
      <c r="AI1655" s="139" t="str">
        <f>IF(AE:AE="","",IF(R1655="Refreshment Beverage",AK1655*(Rates!J$19/100),ROUND(SUM(AH1655*(Rates!$J$8/100)),4)))</f>
        <v/>
      </c>
      <c r="AJ1655" s="124" t="str">
        <f t="shared" si="814"/>
        <v/>
      </c>
      <c r="AK1655" s="125" t="str">
        <f t="shared" si="815"/>
        <v/>
      </c>
      <c r="AL1655" s="121" t="str">
        <f t="shared" si="816"/>
        <v/>
      </c>
      <c r="AM1655" s="138" t="str">
        <f>IF(AS1655="","",IF(R1655="Refreshment Beverage",ROUND(AS1655*Rates!K$19,4),ROUND(AO1655*(VLOOKUP(VALUE(Q1655),Rates!G$4:L$12,3,0)),4)))</f>
        <v/>
      </c>
      <c r="AN1655" s="126" t="str">
        <f>IF(AS1655="","",IF(R1655="Refreshment Beverage",AS1655*(Rates!J$19/100),MAX(AM1655,AB1655)))</f>
        <v/>
      </c>
      <c r="AO1655" s="127" t="str">
        <f t="shared" si="817"/>
        <v/>
      </c>
      <c r="AP1655" s="127" t="str">
        <f t="shared" si="818"/>
        <v/>
      </c>
      <c r="AQ1655" s="140" t="str">
        <f>IF(AS1655="","",IF(R1655="Refreshment Beverage",ROUND(SUM(VLOOKUP(Q:Q,Rates!G$15:L$19,3,0)*(AS1655-Y1655-Z1655-AA1655)),4),ROUND(SUM(Rates!$K$8*AS1655),4)))</f>
        <v/>
      </c>
      <c r="AR1655" s="139" t="str">
        <f t="shared" si="819"/>
        <v/>
      </c>
      <c r="AS1655" s="125" t="str">
        <f t="shared" si="820"/>
        <v/>
      </c>
      <c r="AT1655" s="121" t="str">
        <f t="shared" si="821"/>
        <v/>
      </c>
      <c r="AU1655" s="138" t="str">
        <f>IF(AX1655="","",IF(R1655="Refreshment Beverage",ROUND((BA1655-Y1655-Z1655-AA1655)*VLOOKUP(VALUE(Q1655),Rates!G$15:L$19,3,0),4),ROUND(AW1655*(VLOOKUP(VALUE(Q1655),Rates!G:L,3,0)),4)))</f>
        <v/>
      </c>
      <c r="AV1655" s="126" t="str">
        <f t="shared" si="822"/>
        <v/>
      </c>
      <c r="AW1655" s="127" t="str">
        <f t="shared" si="823"/>
        <v/>
      </c>
      <c r="AX1655" s="123" t="str">
        <f t="shared" si="824"/>
        <v/>
      </c>
      <c r="AY1655" s="140" t="str">
        <f>IF(AX1655="","",IF(R1655="Refreshment Beverage",ROUND(SUM(AX1655*Rates!K$19),4),ROUND(SUM(AX1655*(Rates!J$8/100)),4)))</f>
        <v/>
      </c>
      <c r="AZ1655" s="124" t="str">
        <f t="shared" si="825"/>
        <v/>
      </c>
      <c r="BA1655" s="125" t="str">
        <f t="shared" si="826"/>
        <v/>
      </c>
      <c r="BB1655" s="115"/>
      <c r="BC1655" s="143"/>
      <c r="BD1655" s="100"/>
      <c r="BE1655" s="100"/>
      <c r="BF1655" s="100"/>
      <c r="BG1655" s="100"/>
    </row>
    <row r="1656" spans="1:59" x14ac:dyDescent="0.2">
      <c r="A1656" s="144"/>
      <c r="B1656" s="141"/>
      <c r="C1656" s="141"/>
      <c r="D1656" s="142"/>
      <c r="E1656" s="142"/>
      <c r="F1656" s="142"/>
      <c r="G1656" s="142"/>
      <c r="H1656" s="142"/>
      <c r="I1656" s="129"/>
      <c r="J1656" s="130"/>
      <c r="K1656" s="131" t="str">
        <f t="shared" si="797"/>
        <v/>
      </c>
      <c r="L1656" s="132" t="str">
        <f t="shared" si="798"/>
        <v/>
      </c>
      <c r="M1656" s="133" t="str">
        <f t="shared" si="799"/>
        <v/>
      </c>
      <c r="N1656" s="134" t="str">
        <f>IFERROR(IF(B:B="","",IF(R1656="Beer",SUM(LOOKUP(2,1/(Rates!$B$3:$B$5&lt;=W1656)/(Rates!$C$3:$C$5&gt;=W1656),Rates!$D$3:$D$5)*(X1656/100)*W1656),IF(R1656="Refreshment Beverage",SUM(LOOKUP(2,1/(Rates!$B$7:$B$11&lt;=W1656)/(Rates!$C$7:$C$11&gt;=W1656),Rates!$D$7:$D$11)*(X1656/100)*W1656)))),"")</f>
        <v/>
      </c>
      <c r="O1656" s="134" t="str">
        <f t="shared" si="800"/>
        <v/>
      </c>
      <c r="P1656" s="116"/>
      <c r="Q1656" s="117" t="str">
        <f t="shared" si="801"/>
        <v/>
      </c>
      <c r="R1656" s="128" t="str">
        <f t="shared" si="802"/>
        <v/>
      </c>
      <c r="S1656" s="135" t="str">
        <f>IF(B1656="","",IF(R1656="Refreshment Beverage",VLOOKUP(VALUE(Q1656),Rates!G$15:L$19,2,0),VLOOKUP(VALUE(Q1656),Rates!G$4:L$12,2,0)))</f>
        <v/>
      </c>
      <c r="T1656" s="135" t="str">
        <f t="shared" si="803"/>
        <v/>
      </c>
      <c r="U1656" s="118" t="str">
        <f t="shared" si="804"/>
        <v/>
      </c>
      <c r="V1656" s="135" t="str">
        <f t="shared" si="805"/>
        <v/>
      </c>
      <c r="W1656" s="135" t="str">
        <f t="shared" si="806"/>
        <v/>
      </c>
      <c r="X1656" s="119" t="str">
        <f t="shared" si="807"/>
        <v/>
      </c>
      <c r="Y1656" s="120" t="str">
        <f>IF(B:B="","",IF(R1656="Refreshment Beverage",VLOOKUP(Q1656,Rates!G$15:L$19,6,0)*W1656,VLOOKUP(Q1656,Rates!G$4:L$12,6,0)*W1656))</f>
        <v/>
      </c>
      <c r="Z1656" s="120" t="str">
        <f t="shared" si="808"/>
        <v/>
      </c>
      <c r="AA1656" s="120" t="str">
        <f t="shared" si="809"/>
        <v/>
      </c>
      <c r="AB1656" s="136" t="str">
        <f>IF(B:B="","",IF(R1656="Refreshment Beverage","",IF(AND(R1656="Beer",Q1656=0),SUM(LOOKUP(2,1/(Rates!$B$15:$B$18&lt;=W1656)/(Rates!$C$15:$C$18&gt;=W1656),Rates!$D$15:$D$18)*W1656),VLOOKUP(VALUE(Q:Q),Rates!A:B,2,0)*W1656)))</f>
        <v/>
      </c>
      <c r="AC1656" s="136" t="str">
        <f>IF(B:B="","",IF(R1656="Refreshment Beverage","",IF(AND(R1656="Beer",Q1656=0),SUM(LOOKUP(2,1/(Rates!$B$15:$B$18&lt;=W1656)/(Rates!$C$15:$C$18&gt;=W1656),Rates!$E$15:$E$18)*W1656),VLOOKUP(VALUE(Q:Q),Rates!A:C,3,0)*W1656)))</f>
        <v/>
      </c>
      <c r="AD1656" s="137" t="str">
        <f>IFERROR(IF(B:B="","",IF(R1656="Beer","",IF(VALUE(Q1656)=0,VLOOKUP(VLOOKUP(B:B,#REF!,16,0),Rates!A:E,2,0),VLOOKUP(VALUE(Q1656),Rates!A$31:B$34,2,0)*W1656))),0)</f>
        <v/>
      </c>
      <c r="AE1656" s="121" t="str">
        <f t="shared" si="810"/>
        <v/>
      </c>
      <c r="AF1656" s="138" t="str">
        <f t="shared" si="811"/>
        <v/>
      </c>
      <c r="AG1656" s="122" t="str">
        <f t="shared" si="812"/>
        <v/>
      </c>
      <c r="AH1656" s="123" t="str">
        <f t="shared" si="813"/>
        <v/>
      </c>
      <c r="AI1656" s="139" t="str">
        <f>IF(AE:AE="","",IF(R1656="Refreshment Beverage",AK1656*(Rates!J$19/100),ROUND(SUM(AH1656*(Rates!$J$8/100)),4)))</f>
        <v/>
      </c>
      <c r="AJ1656" s="124" t="str">
        <f t="shared" si="814"/>
        <v/>
      </c>
      <c r="AK1656" s="125" t="str">
        <f t="shared" si="815"/>
        <v/>
      </c>
      <c r="AL1656" s="121" t="str">
        <f t="shared" si="816"/>
        <v/>
      </c>
      <c r="AM1656" s="138" t="str">
        <f>IF(AS1656="","",IF(R1656="Refreshment Beverage",ROUND(AS1656*Rates!K$19,4),ROUND(AO1656*(VLOOKUP(VALUE(Q1656),Rates!G$4:L$12,3,0)),4)))</f>
        <v/>
      </c>
      <c r="AN1656" s="126" t="str">
        <f>IF(AS1656="","",IF(R1656="Refreshment Beverage",AS1656*(Rates!J$19/100),MAX(AM1656,AB1656)))</f>
        <v/>
      </c>
      <c r="AO1656" s="127" t="str">
        <f t="shared" si="817"/>
        <v/>
      </c>
      <c r="AP1656" s="127" t="str">
        <f t="shared" si="818"/>
        <v/>
      </c>
      <c r="AQ1656" s="140" t="str">
        <f>IF(AS1656="","",IF(R1656="Refreshment Beverage",ROUND(SUM(VLOOKUP(Q:Q,Rates!G$15:L$19,3,0)*(AS1656-Y1656-Z1656-AA1656)),4),ROUND(SUM(Rates!$K$8*AS1656),4)))</f>
        <v/>
      </c>
      <c r="AR1656" s="139" t="str">
        <f t="shared" si="819"/>
        <v/>
      </c>
      <c r="AS1656" s="125" t="str">
        <f t="shared" si="820"/>
        <v/>
      </c>
      <c r="AT1656" s="121" t="str">
        <f t="shared" si="821"/>
        <v/>
      </c>
      <c r="AU1656" s="138" t="str">
        <f>IF(AX1656="","",IF(R1656="Refreshment Beverage",ROUND((BA1656-Y1656-Z1656-AA1656)*VLOOKUP(VALUE(Q1656),Rates!G$15:L$19,3,0),4),ROUND(AW1656*(VLOOKUP(VALUE(Q1656),Rates!G:L,3,0)),4)))</f>
        <v/>
      </c>
      <c r="AV1656" s="126" t="str">
        <f t="shared" si="822"/>
        <v/>
      </c>
      <c r="AW1656" s="127" t="str">
        <f t="shared" si="823"/>
        <v/>
      </c>
      <c r="AX1656" s="123" t="str">
        <f t="shared" si="824"/>
        <v/>
      </c>
      <c r="AY1656" s="140" t="str">
        <f>IF(AX1656="","",IF(R1656="Refreshment Beverage",ROUND(SUM(AX1656*Rates!K$19),4),ROUND(SUM(AX1656*(Rates!J$8/100)),4)))</f>
        <v/>
      </c>
      <c r="AZ1656" s="124" t="str">
        <f t="shared" si="825"/>
        <v/>
      </c>
      <c r="BA1656" s="125" t="str">
        <f t="shared" si="826"/>
        <v/>
      </c>
      <c r="BB1656" s="115"/>
      <c r="BC1656" s="143"/>
      <c r="BD1656" s="100"/>
      <c r="BE1656" s="100"/>
      <c r="BF1656" s="100"/>
      <c r="BG1656" s="100"/>
    </row>
    <row r="1657" spans="1:59" x14ac:dyDescent="0.2">
      <c r="A1657" s="144"/>
      <c r="B1657" s="141"/>
      <c r="C1657" s="141"/>
      <c r="D1657" s="142"/>
      <c r="E1657" s="142"/>
      <c r="F1657" s="142"/>
      <c r="G1657" s="142"/>
      <c r="H1657" s="142"/>
      <c r="I1657" s="129"/>
      <c r="J1657" s="130"/>
      <c r="K1657" s="131" t="str">
        <f t="shared" si="797"/>
        <v/>
      </c>
      <c r="L1657" s="132" t="str">
        <f t="shared" si="798"/>
        <v/>
      </c>
      <c r="M1657" s="133" t="str">
        <f t="shared" si="799"/>
        <v/>
      </c>
      <c r="N1657" s="134" t="str">
        <f>IFERROR(IF(B:B="","",IF(R1657="Beer",SUM(LOOKUP(2,1/(Rates!$B$3:$B$5&lt;=W1657)/(Rates!$C$3:$C$5&gt;=W1657),Rates!$D$3:$D$5)*(X1657/100)*W1657),IF(R1657="Refreshment Beverage",SUM(LOOKUP(2,1/(Rates!$B$7:$B$11&lt;=W1657)/(Rates!$C$7:$C$11&gt;=W1657),Rates!$D$7:$D$11)*(X1657/100)*W1657)))),"")</f>
        <v/>
      </c>
      <c r="O1657" s="134" t="str">
        <f t="shared" si="800"/>
        <v/>
      </c>
      <c r="P1657" s="116"/>
      <c r="Q1657" s="117" t="str">
        <f t="shared" si="801"/>
        <v/>
      </c>
      <c r="R1657" s="128" t="str">
        <f t="shared" si="802"/>
        <v/>
      </c>
      <c r="S1657" s="135" t="str">
        <f>IF(B1657="","",IF(R1657="Refreshment Beverage",VLOOKUP(VALUE(Q1657),Rates!G$15:L$19,2,0),VLOOKUP(VALUE(Q1657),Rates!G$4:L$12,2,0)))</f>
        <v/>
      </c>
      <c r="T1657" s="135" t="str">
        <f t="shared" si="803"/>
        <v/>
      </c>
      <c r="U1657" s="118" t="str">
        <f t="shared" si="804"/>
        <v/>
      </c>
      <c r="V1657" s="135" t="str">
        <f t="shared" si="805"/>
        <v/>
      </c>
      <c r="W1657" s="135" t="str">
        <f t="shared" si="806"/>
        <v/>
      </c>
      <c r="X1657" s="119" t="str">
        <f t="shared" si="807"/>
        <v/>
      </c>
      <c r="Y1657" s="120" t="str">
        <f>IF(B:B="","",IF(R1657="Refreshment Beverage",VLOOKUP(Q1657,Rates!G$15:L$19,6,0)*W1657,VLOOKUP(Q1657,Rates!G$4:L$12,6,0)*W1657))</f>
        <v/>
      </c>
      <c r="Z1657" s="120" t="str">
        <f t="shared" si="808"/>
        <v/>
      </c>
      <c r="AA1657" s="120" t="str">
        <f t="shared" si="809"/>
        <v/>
      </c>
      <c r="AB1657" s="136" t="str">
        <f>IF(B:B="","",IF(R1657="Refreshment Beverage","",IF(AND(R1657="Beer",Q1657=0),SUM(LOOKUP(2,1/(Rates!$B$15:$B$18&lt;=W1657)/(Rates!$C$15:$C$18&gt;=W1657),Rates!$D$15:$D$18)*W1657),VLOOKUP(VALUE(Q:Q),Rates!A:B,2,0)*W1657)))</f>
        <v/>
      </c>
      <c r="AC1657" s="136" t="str">
        <f>IF(B:B="","",IF(R1657="Refreshment Beverage","",IF(AND(R1657="Beer",Q1657=0),SUM(LOOKUP(2,1/(Rates!$B$15:$B$18&lt;=W1657)/(Rates!$C$15:$C$18&gt;=W1657),Rates!$E$15:$E$18)*W1657),VLOOKUP(VALUE(Q:Q),Rates!A:C,3,0)*W1657)))</f>
        <v/>
      </c>
      <c r="AD1657" s="137" t="str">
        <f>IFERROR(IF(B:B="","",IF(R1657="Beer","",IF(VALUE(Q1657)=0,VLOOKUP(VLOOKUP(B:B,#REF!,16,0),Rates!A:E,2,0),VLOOKUP(VALUE(Q1657),Rates!A$31:B$34,2,0)*W1657))),0)</f>
        <v/>
      </c>
      <c r="AE1657" s="121" t="str">
        <f t="shared" si="810"/>
        <v/>
      </c>
      <c r="AF1657" s="138" t="str">
        <f t="shared" si="811"/>
        <v/>
      </c>
      <c r="AG1657" s="122" t="str">
        <f t="shared" si="812"/>
        <v/>
      </c>
      <c r="AH1657" s="123" t="str">
        <f t="shared" si="813"/>
        <v/>
      </c>
      <c r="AI1657" s="139" t="str">
        <f>IF(AE:AE="","",IF(R1657="Refreshment Beverage",AK1657*(Rates!J$19/100),ROUND(SUM(AH1657*(Rates!$J$8/100)),4)))</f>
        <v/>
      </c>
      <c r="AJ1657" s="124" t="str">
        <f t="shared" si="814"/>
        <v/>
      </c>
      <c r="AK1657" s="125" t="str">
        <f t="shared" si="815"/>
        <v/>
      </c>
      <c r="AL1657" s="121" t="str">
        <f t="shared" si="816"/>
        <v/>
      </c>
      <c r="AM1657" s="138" t="str">
        <f>IF(AS1657="","",IF(R1657="Refreshment Beverage",ROUND(AS1657*Rates!K$19,4),ROUND(AO1657*(VLOOKUP(VALUE(Q1657),Rates!G$4:L$12,3,0)),4)))</f>
        <v/>
      </c>
      <c r="AN1657" s="126" t="str">
        <f>IF(AS1657="","",IF(R1657="Refreshment Beverage",AS1657*(Rates!J$19/100),MAX(AM1657,AB1657)))</f>
        <v/>
      </c>
      <c r="AO1657" s="127" t="str">
        <f t="shared" si="817"/>
        <v/>
      </c>
      <c r="AP1657" s="127" t="str">
        <f t="shared" si="818"/>
        <v/>
      </c>
      <c r="AQ1657" s="140" t="str">
        <f>IF(AS1657="","",IF(R1657="Refreshment Beverage",ROUND(SUM(VLOOKUP(Q:Q,Rates!G$15:L$19,3,0)*(AS1657-Y1657-Z1657-AA1657)),4),ROUND(SUM(Rates!$K$8*AS1657),4)))</f>
        <v/>
      </c>
      <c r="AR1657" s="139" t="str">
        <f t="shared" si="819"/>
        <v/>
      </c>
      <c r="AS1657" s="125" t="str">
        <f t="shared" si="820"/>
        <v/>
      </c>
      <c r="AT1657" s="121" t="str">
        <f t="shared" si="821"/>
        <v/>
      </c>
      <c r="AU1657" s="138" t="str">
        <f>IF(AX1657="","",IF(R1657="Refreshment Beverage",ROUND((BA1657-Y1657-Z1657-AA1657)*VLOOKUP(VALUE(Q1657),Rates!G$15:L$19,3,0),4),ROUND(AW1657*(VLOOKUP(VALUE(Q1657),Rates!G:L,3,0)),4)))</f>
        <v/>
      </c>
      <c r="AV1657" s="126" t="str">
        <f t="shared" si="822"/>
        <v/>
      </c>
      <c r="AW1657" s="127" t="str">
        <f t="shared" si="823"/>
        <v/>
      </c>
      <c r="AX1657" s="123" t="str">
        <f t="shared" si="824"/>
        <v/>
      </c>
      <c r="AY1657" s="140" t="str">
        <f>IF(AX1657="","",IF(R1657="Refreshment Beverage",ROUND(SUM(AX1657*Rates!K$19),4),ROUND(SUM(AX1657*(Rates!J$8/100)),4)))</f>
        <v/>
      </c>
      <c r="AZ1657" s="124" t="str">
        <f t="shared" si="825"/>
        <v/>
      </c>
      <c r="BA1657" s="125" t="str">
        <f t="shared" si="826"/>
        <v/>
      </c>
      <c r="BB1657" s="115"/>
      <c r="BC1657" s="143"/>
      <c r="BD1657" s="100"/>
      <c r="BE1657" s="100"/>
      <c r="BF1657" s="100"/>
      <c r="BG1657" s="100"/>
    </row>
    <row r="1658" spans="1:59" x14ac:dyDescent="0.2">
      <c r="A1658" s="144"/>
      <c r="B1658" s="141"/>
      <c r="C1658" s="141"/>
      <c r="D1658" s="142"/>
      <c r="E1658" s="142"/>
      <c r="F1658" s="142"/>
      <c r="G1658" s="142"/>
      <c r="H1658" s="142"/>
      <c r="I1658" s="129"/>
      <c r="J1658" s="130"/>
      <c r="K1658" s="131" t="str">
        <f t="shared" si="797"/>
        <v/>
      </c>
      <c r="L1658" s="132" t="str">
        <f t="shared" si="798"/>
        <v/>
      </c>
      <c r="M1658" s="133" t="str">
        <f t="shared" si="799"/>
        <v/>
      </c>
      <c r="N1658" s="134" t="str">
        <f>IFERROR(IF(B:B="","",IF(R1658="Beer",SUM(LOOKUP(2,1/(Rates!$B$3:$B$5&lt;=W1658)/(Rates!$C$3:$C$5&gt;=W1658),Rates!$D$3:$D$5)*(X1658/100)*W1658),IF(R1658="Refreshment Beverage",SUM(LOOKUP(2,1/(Rates!$B$7:$B$11&lt;=W1658)/(Rates!$C$7:$C$11&gt;=W1658),Rates!$D$7:$D$11)*(X1658/100)*W1658)))),"")</f>
        <v/>
      </c>
      <c r="O1658" s="134" t="str">
        <f t="shared" si="800"/>
        <v/>
      </c>
      <c r="P1658" s="116"/>
      <c r="Q1658" s="117" t="str">
        <f t="shared" si="801"/>
        <v/>
      </c>
      <c r="R1658" s="128" t="str">
        <f t="shared" si="802"/>
        <v/>
      </c>
      <c r="S1658" s="135" t="str">
        <f>IF(B1658="","",IF(R1658="Refreshment Beverage",VLOOKUP(VALUE(Q1658),Rates!G$15:L$19,2,0),VLOOKUP(VALUE(Q1658),Rates!G$4:L$12,2,0)))</f>
        <v/>
      </c>
      <c r="T1658" s="135" t="str">
        <f t="shared" si="803"/>
        <v/>
      </c>
      <c r="U1658" s="118" t="str">
        <f t="shared" si="804"/>
        <v/>
      </c>
      <c r="V1658" s="135" t="str">
        <f t="shared" si="805"/>
        <v/>
      </c>
      <c r="W1658" s="135" t="str">
        <f t="shared" si="806"/>
        <v/>
      </c>
      <c r="X1658" s="119" t="str">
        <f t="shared" si="807"/>
        <v/>
      </c>
      <c r="Y1658" s="120" t="str">
        <f>IF(B:B="","",IF(R1658="Refreshment Beverage",VLOOKUP(Q1658,Rates!G$15:L$19,6,0)*W1658,VLOOKUP(Q1658,Rates!G$4:L$12,6,0)*W1658))</f>
        <v/>
      </c>
      <c r="Z1658" s="120" t="str">
        <f t="shared" si="808"/>
        <v/>
      </c>
      <c r="AA1658" s="120" t="str">
        <f t="shared" si="809"/>
        <v/>
      </c>
      <c r="AB1658" s="136" t="str">
        <f>IF(B:B="","",IF(R1658="Refreshment Beverage","",IF(AND(R1658="Beer",Q1658=0),SUM(LOOKUP(2,1/(Rates!$B$15:$B$18&lt;=W1658)/(Rates!$C$15:$C$18&gt;=W1658),Rates!$D$15:$D$18)*W1658),VLOOKUP(VALUE(Q:Q),Rates!A:B,2,0)*W1658)))</f>
        <v/>
      </c>
      <c r="AC1658" s="136" t="str">
        <f>IF(B:B="","",IF(R1658="Refreshment Beverage","",IF(AND(R1658="Beer",Q1658=0),SUM(LOOKUP(2,1/(Rates!$B$15:$B$18&lt;=W1658)/(Rates!$C$15:$C$18&gt;=W1658),Rates!$E$15:$E$18)*W1658),VLOOKUP(VALUE(Q:Q),Rates!A:C,3,0)*W1658)))</f>
        <v/>
      </c>
      <c r="AD1658" s="137" t="str">
        <f>IFERROR(IF(B:B="","",IF(R1658="Beer","",IF(VALUE(Q1658)=0,VLOOKUP(VLOOKUP(B:B,#REF!,16,0),Rates!A:E,2,0),VLOOKUP(VALUE(Q1658),Rates!A$31:B$34,2,0)*W1658))),0)</f>
        <v/>
      </c>
      <c r="AE1658" s="121" t="str">
        <f t="shared" si="810"/>
        <v/>
      </c>
      <c r="AF1658" s="138" t="str">
        <f t="shared" si="811"/>
        <v/>
      </c>
      <c r="AG1658" s="122" t="str">
        <f t="shared" si="812"/>
        <v/>
      </c>
      <c r="AH1658" s="123" t="str">
        <f t="shared" si="813"/>
        <v/>
      </c>
      <c r="AI1658" s="139" t="str">
        <f>IF(AE:AE="","",IF(R1658="Refreshment Beverage",AK1658*(Rates!J$19/100),ROUND(SUM(AH1658*(Rates!$J$8/100)),4)))</f>
        <v/>
      </c>
      <c r="AJ1658" s="124" t="str">
        <f t="shared" si="814"/>
        <v/>
      </c>
      <c r="AK1658" s="125" t="str">
        <f t="shared" si="815"/>
        <v/>
      </c>
      <c r="AL1658" s="121" t="str">
        <f t="shared" si="816"/>
        <v/>
      </c>
      <c r="AM1658" s="138" t="str">
        <f>IF(AS1658="","",IF(R1658="Refreshment Beverage",ROUND(AS1658*Rates!K$19,4),ROUND(AO1658*(VLOOKUP(VALUE(Q1658),Rates!G$4:L$12,3,0)),4)))</f>
        <v/>
      </c>
      <c r="AN1658" s="126" t="str">
        <f>IF(AS1658="","",IF(R1658="Refreshment Beverage",AS1658*(Rates!J$19/100),MAX(AM1658,AB1658)))</f>
        <v/>
      </c>
      <c r="AO1658" s="127" t="str">
        <f t="shared" si="817"/>
        <v/>
      </c>
      <c r="AP1658" s="127" t="str">
        <f t="shared" si="818"/>
        <v/>
      </c>
      <c r="AQ1658" s="140" t="str">
        <f>IF(AS1658="","",IF(R1658="Refreshment Beverage",ROUND(SUM(VLOOKUP(Q:Q,Rates!G$15:L$19,3,0)*(AS1658-Y1658-Z1658-AA1658)),4),ROUND(SUM(Rates!$K$8*AS1658),4)))</f>
        <v/>
      </c>
      <c r="AR1658" s="139" t="str">
        <f t="shared" si="819"/>
        <v/>
      </c>
      <c r="AS1658" s="125" t="str">
        <f t="shared" si="820"/>
        <v/>
      </c>
      <c r="AT1658" s="121" t="str">
        <f t="shared" si="821"/>
        <v/>
      </c>
      <c r="AU1658" s="138" t="str">
        <f>IF(AX1658="","",IF(R1658="Refreshment Beverage",ROUND((BA1658-Y1658-Z1658-AA1658)*VLOOKUP(VALUE(Q1658),Rates!G$15:L$19,3,0),4),ROUND(AW1658*(VLOOKUP(VALUE(Q1658),Rates!G:L,3,0)),4)))</f>
        <v/>
      </c>
      <c r="AV1658" s="126" t="str">
        <f t="shared" si="822"/>
        <v/>
      </c>
      <c r="AW1658" s="127" t="str">
        <f t="shared" si="823"/>
        <v/>
      </c>
      <c r="AX1658" s="123" t="str">
        <f t="shared" si="824"/>
        <v/>
      </c>
      <c r="AY1658" s="140" t="str">
        <f>IF(AX1658="","",IF(R1658="Refreshment Beverage",ROUND(SUM(AX1658*Rates!K$19),4),ROUND(SUM(AX1658*(Rates!J$8/100)),4)))</f>
        <v/>
      </c>
      <c r="AZ1658" s="124" t="str">
        <f t="shared" si="825"/>
        <v/>
      </c>
      <c r="BA1658" s="125" t="str">
        <f t="shared" si="826"/>
        <v/>
      </c>
      <c r="BB1658" s="115"/>
      <c r="BC1658" s="143"/>
      <c r="BD1658" s="100"/>
      <c r="BE1658" s="100"/>
      <c r="BF1658" s="100"/>
      <c r="BG1658" s="100"/>
    </row>
    <row r="1659" spans="1:59" x14ac:dyDescent="0.2">
      <c r="A1659" s="144"/>
      <c r="B1659" s="141"/>
      <c r="C1659" s="141"/>
      <c r="D1659" s="142"/>
      <c r="E1659" s="142"/>
      <c r="F1659" s="142"/>
      <c r="G1659" s="142"/>
      <c r="H1659" s="142"/>
      <c r="I1659" s="129"/>
      <c r="J1659" s="130"/>
      <c r="K1659" s="131" t="str">
        <f t="shared" si="797"/>
        <v/>
      </c>
      <c r="L1659" s="132" t="str">
        <f t="shared" si="798"/>
        <v/>
      </c>
      <c r="M1659" s="133" t="str">
        <f t="shared" si="799"/>
        <v/>
      </c>
      <c r="N1659" s="134" t="str">
        <f>IFERROR(IF(B:B="","",IF(R1659="Beer",SUM(LOOKUP(2,1/(Rates!$B$3:$B$5&lt;=W1659)/(Rates!$C$3:$C$5&gt;=W1659),Rates!$D$3:$D$5)*(X1659/100)*W1659),IF(R1659="Refreshment Beverage",SUM(LOOKUP(2,1/(Rates!$B$7:$B$11&lt;=W1659)/(Rates!$C$7:$C$11&gt;=W1659),Rates!$D$7:$D$11)*(X1659/100)*W1659)))),"")</f>
        <v/>
      </c>
      <c r="O1659" s="134" t="str">
        <f t="shared" si="800"/>
        <v/>
      </c>
      <c r="P1659" s="116"/>
      <c r="Q1659" s="117" t="str">
        <f t="shared" si="801"/>
        <v/>
      </c>
      <c r="R1659" s="128" t="str">
        <f t="shared" si="802"/>
        <v/>
      </c>
      <c r="S1659" s="135" t="str">
        <f>IF(B1659="","",IF(R1659="Refreshment Beverage",VLOOKUP(VALUE(Q1659),Rates!G$15:L$19,2,0),VLOOKUP(VALUE(Q1659),Rates!G$4:L$12,2,0)))</f>
        <v/>
      </c>
      <c r="T1659" s="135" t="str">
        <f t="shared" si="803"/>
        <v/>
      </c>
      <c r="U1659" s="118" t="str">
        <f t="shared" si="804"/>
        <v/>
      </c>
      <c r="V1659" s="135" t="str">
        <f t="shared" si="805"/>
        <v/>
      </c>
      <c r="W1659" s="135" t="str">
        <f t="shared" si="806"/>
        <v/>
      </c>
      <c r="X1659" s="119" t="str">
        <f t="shared" si="807"/>
        <v/>
      </c>
      <c r="Y1659" s="120" t="str">
        <f>IF(B:B="","",IF(R1659="Refreshment Beverage",VLOOKUP(Q1659,Rates!G$15:L$19,6,0)*W1659,VLOOKUP(Q1659,Rates!G$4:L$12,6,0)*W1659))</f>
        <v/>
      </c>
      <c r="Z1659" s="120" t="str">
        <f t="shared" si="808"/>
        <v/>
      </c>
      <c r="AA1659" s="120" t="str">
        <f t="shared" si="809"/>
        <v/>
      </c>
      <c r="AB1659" s="136" t="str">
        <f>IF(B:B="","",IF(R1659="Refreshment Beverage","",IF(AND(R1659="Beer",Q1659=0),SUM(LOOKUP(2,1/(Rates!$B$15:$B$18&lt;=W1659)/(Rates!$C$15:$C$18&gt;=W1659),Rates!$D$15:$D$18)*W1659),VLOOKUP(VALUE(Q:Q),Rates!A:B,2,0)*W1659)))</f>
        <v/>
      </c>
      <c r="AC1659" s="136" t="str">
        <f>IF(B:B="","",IF(R1659="Refreshment Beverage","",IF(AND(R1659="Beer",Q1659=0),SUM(LOOKUP(2,1/(Rates!$B$15:$B$18&lt;=W1659)/(Rates!$C$15:$C$18&gt;=W1659),Rates!$E$15:$E$18)*W1659),VLOOKUP(VALUE(Q:Q),Rates!A:C,3,0)*W1659)))</f>
        <v/>
      </c>
      <c r="AD1659" s="137" t="str">
        <f>IFERROR(IF(B:B="","",IF(R1659="Beer","",IF(VALUE(Q1659)=0,VLOOKUP(VLOOKUP(B:B,#REF!,16,0),Rates!A:E,2,0),VLOOKUP(VALUE(Q1659),Rates!A$31:B$34,2,0)*W1659))),0)</f>
        <v/>
      </c>
      <c r="AE1659" s="121" t="str">
        <f t="shared" si="810"/>
        <v/>
      </c>
      <c r="AF1659" s="138" t="str">
        <f t="shared" si="811"/>
        <v/>
      </c>
      <c r="AG1659" s="122" t="str">
        <f t="shared" si="812"/>
        <v/>
      </c>
      <c r="AH1659" s="123" t="str">
        <f t="shared" si="813"/>
        <v/>
      </c>
      <c r="AI1659" s="139" t="str">
        <f>IF(AE:AE="","",IF(R1659="Refreshment Beverage",AK1659*(Rates!J$19/100),ROUND(SUM(AH1659*(Rates!$J$8/100)),4)))</f>
        <v/>
      </c>
      <c r="AJ1659" s="124" t="str">
        <f t="shared" si="814"/>
        <v/>
      </c>
      <c r="AK1659" s="125" t="str">
        <f t="shared" si="815"/>
        <v/>
      </c>
      <c r="AL1659" s="121" t="str">
        <f t="shared" si="816"/>
        <v/>
      </c>
      <c r="AM1659" s="138" t="str">
        <f>IF(AS1659="","",IF(R1659="Refreshment Beverage",ROUND(AS1659*Rates!K$19,4),ROUND(AO1659*(VLOOKUP(VALUE(Q1659),Rates!G$4:L$12,3,0)),4)))</f>
        <v/>
      </c>
      <c r="AN1659" s="126" t="str">
        <f>IF(AS1659="","",IF(R1659="Refreshment Beverage",AS1659*(Rates!J$19/100),MAX(AM1659,AB1659)))</f>
        <v/>
      </c>
      <c r="AO1659" s="127" t="str">
        <f t="shared" si="817"/>
        <v/>
      </c>
      <c r="AP1659" s="127" t="str">
        <f t="shared" si="818"/>
        <v/>
      </c>
      <c r="AQ1659" s="140" t="str">
        <f>IF(AS1659="","",IF(R1659="Refreshment Beverage",ROUND(SUM(VLOOKUP(Q:Q,Rates!G$15:L$19,3,0)*(AS1659-Y1659-Z1659-AA1659)),4),ROUND(SUM(Rates!$K$8*AS1659),4)))</f>
        <v/>
      </c>
      <c r="AR1659" s="139" t="str">
        <f t="shared" si="819"/>
        <v/>
      </c>
      <c r="AS1659" s="125" t="str">
        <f t="shared" si="820"/>
        <v/>
      </c>
      <c r="AT1659" s="121" t="str">
        <f t="shared" si="821"/>
        <v/>
      </c>
      <c r="AU1659" s="138" t="str">
        <f>IF(AX1659="","",IF(R1659="Refreshment Beverage",ROUND((BA1659-Y1659-Z1659-AA1659)*VLOOKUP(VALUE(Q1659),Rates!G$15:L$19,3,0),4),ROUND(AW1659*(VLOOKUP(VALUE(Q1659),Rates!G:L,3,0)),4)))</f>
        <v/>
      </c>
      <c r="AV1659" s="126" t="str">
        <f t="shared" si="822"/>
        <v/>
      </c>
      <c r="AW1659" s="127" t="str">
        <f t="shared" si="823"/>
        <v/>
      </c>
      <c r="AX1659" s="123" t="str">
        <f t="shared" si="824"/>
        <v/>
      </c>
      <c r="AY1659" s="140" t="str">
        <f>IF(AX1659="","",IF(R1659="Refreshment Beverage",ROUND(SUM(AX1659*Rates!K$19),4),ROUND(SUM(AX1659*(Rates!J$8/100)),4)))</f>
        <v/>
      </c>
      <c r="AZ1659" s="124" t="str">
        <f t="shared" si="825"/>
        <v/>
      </c>
      <c r="BA1659" s="125" t="str">
        <f t="shared" si="826"/>
        <v/>
      </c>
      <c r="BB1659" s="115"/>
      <c r="BC1659" s="143"/>
      <c r="BD1659" s="100"/>
      <c r="BE1659" s="100"/>
      <c r="BF1659" s="100"/>
      <c r="BG1659" s="100"/>
    </row>
    <row r="1660" spans="1:59" x14ac:dyDescent="0.2">
      <c r="A1660" s="144"/>
      <c r="B1660" s="141"/>
      <c r="C1660" s="141"/>
      <c r="D1660" s="142"/>
      <c r="E1660" s="142"/>
      <c r="F1660" s="142"/>
      <c r="G1660" s="142"/>
      <c r="H1660" s="142"/>
      <c r="I1660" s="129"/>
      <c r="J1660" s="130"/>
      <c r="K1660" s="131" t="str">
        <f t="shared" si="797"/>
        <v/>
      </c>
      <c r="L1660" s="132" t="str">
        <f t="shared" si="798"/>
        <v/>
      </c>
      <c r="M1660" s="133" t="str">
        <f t="shared" si="799"/>
        <v/>
      </c>
      <c r="N1660" s="134" t="str">
        <f>IFERROR(IF(B:B="","",IF(R1660="Beer",SUM(LOOKUP(2,1/(Rates!$B$3:$B$5&lt;=W1660)/(Rates!$C$3:$C$5&gt;=W1660),Rates!$D$3:$D$5)*(X1660/100)*W1660),IF(R1660="Refreshment Beverage",SUM(LOOKUP(2,1/(Rates!$B$7:$B$11&lt;=W1660)/(Rates!$C$7:$C$11&gt;=W1660),Rates!$D$7:$D$11)*(X1660/100)*W1660)))),"")</f>
        <v/>
      </c>
      <c r="O1660" s="134" t="str">
        <f t="shared" si="800"/>
        <v/>
      </c>
      <c r="P1660" s="116"/>
      <c r="Q1660" s="117" t="str">
        <f t="shared" si="801"/>
        <v/>
      </c>
      <c r="R1660" s="128" t="str">
        <f t="shared" si="802"/>
        <v/>
      </c>
      <c r="S1660" s="135" t="str">
        <f>IF(B1660="","",IF(R1660="Refreshment Beverage",VLOOKUP(VALUE(Q1660),Rates!G$15:L$19,2,0),VLOOKUP(VALUE(Q1660),Rates!G$4:L$12,2,0)))</f>
        <v/>
      </c>
      <c r="T1660" s="135" t="str">
        <f t="shared" si="803"/>
        <v/>
      </c>
      <c r="U1660" s="118" t="str">
        <f t="shared" si="804"/>
        <v/>
      </c>
      <c r="V1660" s="135" t="str">
        <f t="shared" si="805"/>
        <v/>
      </c>
      <c r="W1660" s="135" t="str">
        <f t="shared" si="806"/>
        <v/>
      </c>
      <c r="X1660" s="119" t="str">
        <f t="shared" si="807"/>
        <v/>
      </c>
      <c r="Y1660" s="120" t="str">
        <f>IF(B:B="","",IF(R1660="Refreshment Beverage",VLOOKUP(Q1660,Rates!G$15:L$19,6,0)*W1660,VLOOKUP(Q1660,Rates!G$4:L$12,6,0)*W1660))</f>
        <v/>
      </c>
      <c r="Z1660" s="120" t="str">
        <f t="shared" si="808"/>
        <v/>
      </c>
      <c r="AA1660" s="120" t="str">
        <f t="shared" si="809"/>
        <v/>
      </c>
      <c r="AB1660" s="136" t="str">
        <f>IF(B:B="","",IF(R1660="Refreshment Beverage","",IF(AND(R1660="Beer",Q1660=0),SUM(LOOKUP(2,1/(Rates!$B$15:$B$18&lt;=W1660)/(Rates!$C$15:$C$18&gt;=W1660),Rates!$D$15:$D$18)*W1660),VLOOKUP(VALUE(Q:Q),Rates!A:B,2,0)*W1660)))</f>
        <v/>
      </c>
      <c r="AC1660" s="136" t="str">
        <f>IF(B:B="","",IF(R1660="Refreshment Beverage","",IF(AND(R1660="Beer",Q1660=0),SUM(LOOKUP(2,1/(Rates!$B$15:$B$18&lt;=W1660)/(Rates!$C$15:$C$18&gt;=W1660),Rates!$E$15:$E$18)*W1660),VLOOKUP(VALUE(Q:Q),Rates!A:C,3,0)*W1660)))</f>
        <v/>
      </c>
      <c r="AD1660" s="137" t="str">
        <f>IFERROR(IF(B:B="","",IF(R1660="Beer","",IF(VALUE(Q1660)=0,VLOOKUP(VLOOKUP(B:B,#REF!,16,0),Rates!A:E,2,0),VLOOKUP(VALUE(Q1660),Rates!A$31:B$34,2,0)*W1660))),0)</f>
        <v/>
      </c>
      <c r="AE1660" s="121" t="str">
        <f t="shared" si="810"/>
        <v/>
      </c>
      <c r="AF1660" s="138" t="str">
        <f t="shared" si="811"/>
        <v/>
      </c>
      <c r="AG1660" s="122" t="str">
        <f t="shared" si="812"/>
        <v/>
      </c>
      <c r="AH1660" s="123" t="str">
        <f t="shared" si="813"/>
        <v/>
      </c>
      <c r="AI1660" s="139" t="str">
        <f>IF(AE:AE="","",IF(R1660="Refreshment Beverage",AK1660*(Rates!J$19/100),ROUND(SUM(AH1660*(Rates!$J$8/100)),4)))</f>
        <v/>
      </c>
      <c r="AJ1660" s="124" t="str">
        <f t="shared" si="814"/>
        <v/>
      </c>
      <c r="AK1660" s="125" t="str">
        <f t="shared" si="815"/>
        <v/>
      </c>
      <c r="AL1660" s="121" t="str">
        <f t="shared" si="816"/>
        <v/>
      </c>
      <c r="AM1660" s="138" t="str">
        <f>IF(AS1660="","",IF(R1660="Refreshment Beverage",ROUND(AS1660*Rates!K$19,4),ROUND(AO1660*(VLOOKUP(VALUE(Q1660),Rates!G$4:L$12,3,0)),4)))</f>
        <v/>
      </c>
      <c r="AN1660" s="126" t="str">
        <f>IF(AS1660="","",IF(R1660="Refreshment Beverage",AS1660*(Rates!J$19/100),MAX(AM1660,AB1660)))</f>
        <v/>
      </c>
      <c r="AO1660" s="127" t="str">
        <f t="shared" si="817"/>
        <v/>
      </c>
      <c r="AP1660" s="127" t="str">
        <f t="shared" si="818"/>
        <v/>
      </c>
      <c r="AQ1660" s="140" t="str">
        <f>IF(AS1660="","",IF(R1660="Refreshment Beverage",ROUND(SUM(VLOOKUP(Q:Q,Rates!G$15:L$19,3,0)*(AS1660-Y1660-Z1660-AA1660)),4),ROUND(SUM(Rates!$K$8*AS1660),4)))</f>
        <v/>
      </c>
      <c r="AR1660" s="139" t="str">
        <f t="shared" si="819"/>
        <v/>
      </c>
      <c r="AS1660" s="125" t="str">
        <f t="shared" si="820"/>
        <v/>
      </c>
      <c r="AT1660" s="121" t="str">
        <f t="shared" si="821"/>
        <v/>
      </c>
      <c r="AU1660" s="138" t="str">
        <f>IF(AX1660="","",IF(R1660="Refreshment Beverage",ROUND((BA1660-Y1660-Z1660-AA1660)*VLOOKUP(VALUE(Q1660),Rates!G$15:L$19,3,0),4),ROUND(AW1660*(VLOOKUP(VALUE(Q1660),Rates!G:L,3,0)),4)))</f>
        <v/>
      </c>
      <c r="AV1660" s="126" t="str">
        <f t="shared" si="822"/>
        <v/>
      </c>
      <c r="AW1660" s="127" t="str">
        <f t="shared" si="823"/>
        <v/>
      </c>
      <c r="AX1660" s="123" t="str">
        <f t="shared" si="824"/>
        <v/>
      </c>
      <c r="AY1660" s="140" t="str">
        <f>IF(AX1660="","",IF(R1660="Refreshment Beverage",ROUND(SUM(AX1660*Rates!K$19),4),ROUND(SUM(AX1660*(Rates!J$8/100)),4)))</f>
        <v/>
      </c>
      <c r="AZ1660" s="124" t="str">
        <f t="shared" si="825"/>
        <v/>
      </c>
      <c r="BA1660" s="125" t="str">
        <f t="shared" si="826"/>
        <v/>
      </c>
      <c r="BB1660" s="115"/>
      <c r="BC1660" s="143"/>
      <c r="BD1660" s="100"/>
      <c r="BE1660" s="100"/>
      <c r="BF1660" s="100"/>
      <c r="BG1660" s="100"/>
    </row>
    <row r="1661" spans="1:59" x14ac:dyDescent="0.2">
      <c r="A1661" s="144"/>
      <c r="B1661" s="141"/>
      <c r="C1661" s="141"/>
      <c r="D1661" s="142"/>
      <c r="E1661" s="142"/>
      <c r="F1661" s="142"/>
      <c r="G1661" s="142"/>
      <c r="H1661" s="142"/>
      <c r="I1661" s="129"/>
      <c r="J1661" s="130"/>
      <c r="K1661" s="131" t="str">
        <f t="shared" si="797"/>
        <v/>
      </c>
      <c r="L1661" s="132" t="str">
        <f t="shared" si="798"/>
        <v/>
      </c>
      <c r="M1661" s="133" t="str">
        <f t="shared" si="799"/>
        <v/>
      </c>
      <c r="N1661" s="134" t="str">
        <f>IFERROR(IF(B:B="","",IF(R1661="Beer",SUM(LOOKUP(2,1/(Rates!$B$3:$B$5&lt;=W1661)/(Rates!$C$3:$C$5&gt;=W1661),Rates!$D$3:$D$5)*(X1661/100)*W1661),IF(R1661="Refreshment Beverage",SUM(LOOKUP(2,1/(Rates!$B$7:$B$11&lt;=W1661)/(Rates!$C$7:$C$11&gt;=W1661),Rates!$D$7:$D$11)*(X1661/100)*W1661)))),"")</f>
        <v/>
      </c>
      <c r="O1661" s="134" t="str">
        <f t="shared" si="800"/>
        <v/>
      </c>
      <c r="P1661" s="116"/>
      <c r="Q1661" s="117" t="str">
        <f t="shared" si="801"/>
        <v/>
      </c>
      <c r="R1661" s="128" t="str">
        <f t="shared" si="802"/>
        <v/>
      </c>
      <c r="S1661" s="135" t="str">
        <f>IF(B1661="","",IF(R1661="Refreshment Beverage",VLOOKUP(VALUE(Q1661),Rates!G$15:L$19,2,0),VLOOKUP(VALUE(Q1661),Rates!G$4:L$12,2,0)))</f>
        <v/>
      </c>
      <c r="T1661" s="135" t="str">
        <f t="shared" si="803"/>
        <v/>
      </c>
      <c r="U1661" s="118" t="str">
        <f t="shared" si="804"/>
        <v/>
      </c>
      <c r="V1661" s="135" t="str">
        <f t="shared" si="805"/>
        <v/>
      </c>
      <c r="W1661" s="135" t="str">
        <f t="shared" si="806"/>
        <v/>
      </c>
      <c r="X1661" s="119" t="str">
        <f t="shared" si="807"/>
        <v/>
      </c>
      <c r="Y1661" s="120" t="str">
        <f>IF(B:B="","",IF(R1661="Refreshment Beverage",VLOOKUP(Q1661,Rates!G$15:L$19,6,0)*W1661,VLOOKUP(Q1661,Rates!G$4:L$12,6,0)*W1661))</f>
        <v/>
      </c>
      <c r="Z1661" s="120" t="str">
        <f t="shared" si="808"/>
        <v/>
      </c>
      <c r="AA1661" s="120" t="str">
        <f t="shared" si="809"/>
        <v/>
      </c>
      <c r="AB1661" s="136" t="str">
        <f>IF(B:B="","",IF(R1661="Refreshment Beverage","",IF(AND(R1661="Beer",Q1661=0),SUM(LOOKUP(2,1/(Rates!$B$15:$B$18&lt;=W1661)/(Rates!$C$15:$C$18&gt;=W1661),Rates!$D$15:$D$18)*W1661),VLOOKUP(VALUE(Q:Q),Rates!A:B,2,0)*W1661)))</f>
        <v/>
      </c>
      <c r="AC1661" s="136" t="str">
        <f>IF(B:B="","",IF(R1661="Refreshment Beverage","",IF(AND(R1661="Beer",Q1661=0),SUM(LOOKUP(2,1/(Rates!$B$15:$B$18&lt;=W1661)/(Rates!$C$15:$C$18&gt;=W1661),Rates!$E$15:$E$18)*W1661),VLOOKUP(VALUE(Q:Q),Rates!A:C,3,0)*W1661)))</f>
        <v/>
      </c>
      <c r="AD1661" s="137" t="str">
        <f>IFERROR(IF(B:B="","",IF(R1661="Beer","",IF(VALUE(Q1661)=0,VLOOKUP(VLOOKUP(B:B,#REF!,16,0),Rates!A:E,2,0),VLOOKUP(VALUE(Q1661),Rates!A$31:B$34,2,0)*W1661))),0)</f>
        <v/>
      </c>
      <c r="AE1661" s="121" t="str">
        <f t="shared" si="810"/>
        <v/>
      </c>
      <c r="AF1661" s="138" t="str">
        <f t="shared" si="811"/>
        <v/>
      </c>
      <c r="AG1661" s="122" t="str">
        <f t="shared" si="812"/>
        <v/>
      </c>
      <c r="AH1661" s="123" t="str">
        <f t="shared" si="813"/>
        <v/>
      </c>
      <c r="AI1661" s="139" t="str">
        <f>IF(AE:AE="","",IF(R1661="Refreshment Beverage",AK1661*(Rates!J$19/100),ROUND(SUM(AH1661*(Rates!$J$8/100)),4)))</f>
        <v/>
      </c>
      <c r="AJ1661" s="124" t="str">
        <f t="shared" si="814"/>
        <v/>
      </c>
      <c r="AK1661" s="125" t="str">
        <f t="shared" si="815"/>
        <v/>
      </c>
      <c r="AL1661" s="121" t="str">
        <f t="shared" si="816"/>
        <v/>
      </c>
      <c r="AM1661" s="138" t="str">
        <f>IF(AS1661="","",IF(R1661="Refreshment Beverage",ROUND(AS1661*Rates!K$19,4),ROUND(AO1661*(VLOOKUP(VALUE(Q1661),Rates!G$4:L$12,3,0)),4)))</f>
        <v/>
      </c>
      <c r="AN1661" s="126" t="str">
        <f>IF(AS1661="","",IF(R1661="Refreshment Beverage",AS1661*(Rates!J$19/100),MAX(AM1661,AB1661)))</f>
        <v/>
      </c>
      <c r="AO1661" s="127" t="str">
        <f t="shared" si="817"/>
        <v/>
      </c>
      <c r="AP1661" s="127" t="str">
        <f t="shared" si="818"/>
        <v/>
      </c>
      <c r="AQ1661" s="140" t="str">
        <f>IF(AS1661="","",IF(R1661="Refreshment Beverage",ROUND(SUM(VLOOKUP(Q:Q,Rates!G$15:L$19,3,0)*(AS1661-Y1661-Z1661-AA1661)),4),ROUND(SUM(Rates!$K$8*AS1661),4)))</f>
        <v/>
      </c>
      <c r="AR1661" s="139" t="str">
        <f t="shared" si="819"/>
        <v/>
      </c>
      <c r="AS1661" s="125" t="str">
        <f t="shared" si="820"/>
        <v/>
      </c>
      <c r="AT1661" s="121" t="str">
        <f t="shared" si="821"/>
        <v/>
      </c>
      <c r="AU1661" s="138" t="str">
        <f>IF(AX1661="","",IF(R1661="Refreshment Beverage",ROUND((BA1661-Y1661-Z1661-AA1661)*VLOOKUP(VALUE(Q1661),Rates!G$15:L$19,3,0),4),ROUND(AW1661*(VLOOKUP(VALUE(Q1661),Rates!G:L,3,0)),4)))</f>
        <v/>
      </c>
      <c r="AV1661" s="126" t="str">
        <f t="shared" si="822"/>
        <v/>
      </c>
      <c r="AW1661" s="127" t="str">
        <f t="shared" si="823"/>
        <v/>
      </c>
      <c r="AX1661" s="123" t="str">
        <f t="shared" si="824"/>
        <v/>
      </c>
      <c r="AY1661" s="140" t="str">
        <f>IF(AX1661="","",IF(R1661="Refreshment Beverage",ROUND(SUM(AX1661*Rates!K$19),4),ROUND(SUM(AX1661*(Rates!J$8/100)),4)))</f>
        <v/>
      </c>
      <c r="AZ1661" s="124" t="str">
        <f t="shared" si="825"/>
        <v/>
      </c>
      <c r="BA1661" s="125" t="str">
        <f t="shared" si="826"/>
        <v/>
      </c>
      <c r="BB1661" s="115"/>
      <c r="BC1661" s="143"/>
      <c r="BD1661" s="100"/>
      <c r="BE1661" s="100"/>
      <c r="BF1661" s="100"/>
      <c r="BG1661" s="100"/>
    </row>
    <row r="1662" spans="1:59" x14ac:dyDescent="0.2">
      <c r="A1662" s="144"/>
      <c r="B1662" s="141"/>
      <c r="C1662" s="141"/>
      <c r="D1662" s="142"/>
      <c r="E1662" s="142"/>
      <c r="F1662" s="142"/>
      <c r="G1662" s="142"/>
      <c r="H1662" s="142"/>
      <c r="I1662" s="129"/>
      <c r="J1662" s="130"/>
      <c r="K1662" s="131" t="str">
        <f t="shared" si="797"/>
        <v/>
      </c>
      <c r="L1662" s="132" t="str">
        <f t="shared" si="798"/>
        <v/>
      </c>
      <c r="M1662" s="133" t="str">
        <f t="shared" si="799"/>
        <v/>
      </c>
      <c r="N1662" s="134" t="str">
        <f>IFERROR(IF(B:B="","",IF(R1662="Beer",SUM(LOOKUP(2,1/(Rates!$B$3:$B$5&lt;=W1662)/(Rates!$C$3:$C$5&gt;=W1662),Rates!$D$3:$D$5)*(X1662/100)*W1662),IF(R1662="Refreshment Beverage",SUM(LOOKUP(2,1/(Rates!$B$7:$B$11&lt;=W1662)/(Rates!$C$7:$C$11&gt;=W1662),Rates!$D$7:$D$11)*(X1662/100)*W1662)))),"")</f>
        <v/>
      </c>
      <c r="O1662" s="134" t="str">
        <f t="shared" si="800"/>
        <v/>
      </c>
      <c r="P1662" s="116"/>
      <c r="Q1662" s="117" t="str">
        <f t="shared" si="801"/>
        <v/>
      </c>
      <c r="R1662" s="128" t="str">
        <f t="shared" si="802"/>
        <v/>
      </c>
      <c r="S1662" s="135" t="str">
        <f>IF(B1662="","",IF(R1662="Refreshment Beverage",VLOOKUP(VALUE(Q1662),Rates!G$15:L$19,2,0),VLOOKUP(VALUE(Q1662),Rates!G$4:L$12,2,0)))</f>
        <v/>
      </c>
      <c r="T1662" s="135" t="str">
        <f t="shared" si="803"/>
        <v/>
      </c>
      <c r="U1662" s="118" t="str">
        <f t="shared" si="804"/>
        <v/>
      </c>
      <c r="V1662" s="135" t="str">
        <f t="shared" si="805"/>
        <v/>
      </c>
      <c r="W1662" s="135" t="str">
        <f t="shared" si="806"/>
        <v/>
      </c>
      <c r="X1662" s="119" t="str">
        <f t="shared" si="807"/>
        <v/>
      </c>
      <c r="Y1662" s="120" t="str">
        <f>IF(B:B="","",IF(R1662="Refreshment Beverage",VLOOKUP(Q1662,Rates!G$15:L$19,6,0)*W1662,VLOOKUP(Q1662,Rates!G$4:L$12,6,0)*W1662))</f>
        <v/>
      </c>
      <c r="Z1662" s="120" t="str">
        <f t="shared" si="808"/>
        <v/>
      </c>
      <c r="AA1662" s="120" t="str">
        <f t="shared" si="809"/>
        <v/>
      </c>
      <c r="AB1662" s="136" t="str">
        <f>IF(B:B="","",IF(R1662="Refreshment Beverage","",IF(AND(R1662="Beer",Q1662=0),SUM(LOOKUP(2,1/(Rates!$B$15:$B$18&lt;=W1662)/(Rates!$C$15:$C$18&gt;=W1662),Rates!$D$15:$D$18)*W1662),VLOOKUP(VALUE(Q:Q),Rates!A:B,2,0)*W1662)))</f>
        <v/>
      </c>
      <c r="AC1662" s="136" t="str">
        <f>IF(B:B="","",IF(R1662="Refreshment Beverage","",IF(AND(R1662="Beer",Q1662=0),SUM(LOOKUP(2,1/(Rates!$B$15:$B$18&lt;=W1662)/(Rates!$C$15:$C$18&gt;=W1662),Rates!$E$15:$E$18)*W1662),VLOOKUP(VALUE(Q:Q),Rates!A:C,3,0)*W1662)))</f>
        <v/>
      </c>
      <c r="AD1662" s="137" t="str">
        <f>IFERROR(IF(B:B="","",IF(R1662="Beer","",IF(VALUE(Q1662)=0,VLOOKUP(VLOOKUP(B:B,#REF!,16,0),Rates!A:E,2,0),VLOOKUP(VALUE(Q1662),Rates!A$31:B$34,2,0)*W1662))),0)</f>
        <v/>
      </c>
      <c r="AE1662" s="121" t="str">
        <f t="shared" si="810"/>
        <v/>
      </c>
      <c r="AF1662" s="138" t="str">
        <f t="shared" si="811"/>
        <v/>
      </c>
      <c r="AG1662" s="122" t="str">
        <f t="shared" si="812"/>
        <v/>
      </c>
      <c r="AH1662" s="123" t="str">
        <f t="shared" si="813"/>
        <v/>
      </c>
      <c r="AI1662" s="139" t="str">
        <f>IF(AE:AE="","",IF(R1662="Refreshment Beverage",AK1662*(Rates!J$19/100),ROUND(SUM(AH1662*(Rates!$J$8/100)),4)))</f>
        <v/>
      </c>
      <c r="AJ1662" s="124" t="str">
        <f t="shared" si="814"/>
        <v/>
      </c>
      <c r="AK1662" s="125" t="str">
        <f t="shared" si="815"/>
        <v/>
      </c>
      <c r="AL1662" s="121" t="str">
        <f t="shared" si="816"/>
        <v/>
      </c>
      <c r="AM1662" s="138" t="str">
        <f>IF(AS1662="","",IF(R1662="Refreshment Beverage",ROUND(AS1662*Rates!K$19,4),ROUND(AO1662*(VLOOKUP(VALUE(Q1662),Rates!G$4:L$12,3,0)),4)))</f>
        <v/>
      </c>
      <c r="AN1662" s="126" t="str">
        <f>IF(AS1662="","",IF(R1662="Refreshment Beverage",AS1662*(Rates!J$19/100),MAX(AM1662,AB1662)))</f>
        <v/>
      </c>
      <c r="AO1662" s="127" t="str">
        <f t="shared" si="817"/>
        <v/>
      </c>
      <c r="AP1662" s="127" t="str">
        <f t="shared" si="818"/>
        <v/>
      </c>
      <c r="AQ1662" s="140" t="str">
        <f>IF(AS1662="","",IF(R1662="Refreshment Beverage",ROUND(SUM(VLOOKUP(Q:Q,Rates!G$15:L$19,3,0)*(AS1662-Y1662-Z1662-AA1662)),4),ROUND(SUM(Rates!$K$8*AS1662),4)))</f>
        <v/>
      </c>
      <c r="AR1662" s="139" t="str">
        <f t="shared" si="819"/>
        <v/>
      </c>
      <c r="AS1662" s="125" t="str">
        <f t="shared" si="820"/>
        <v/>
      </c>
      <c r="AT1662" s="121" t="str">
        <f t="shared" si="821"/>
        <v/>
      </c>
      <c r="AU1662" s="138" t="str">
        <f>IF(AX1662="","",IF(R1662="Refreshment Beverage",ROUND((BA1662-Y1662-Z1662-AA1662)*VLOOKUP(VALUE(Q1662),Rates!G$15:L$19,3,0),4),ROUND(AW1662*(VLOOKUP(VALUE(Q1662),Rates!G:L,3,0)),4)))</f>
        <v/>
      </c>
      <c r="AV1662" s="126" t="str">
        <f t="shared" si="822"/>
        <v/>
      </c>
      <c r="AW1662" s="127" t="str">
        <f t="shared" si="823"/>
        <v/>
      </c>
      <c r="AX1662" s="123" t="str">
        <f t="shared" si="824"/>
        <v/>
      </c>
      <c r="AY1662" s="140" t="str">
        <f>IF(AX1662="","",IF(R1662="Refreshment Beverage",ROUND(SUM(AX1662*Rates!K$19),4),ROUND(SUM(AX1662*(Rates!J$8/100)),4)))</f>
        <v/>
      </c>
      <c r="AZ1662" s="124" t="str">
        <f t="shared" si="825"/>
        <v/>
      </c>
      <c r="BA1662" s="125" t="str">
        <f t="shared" si="826"/>
        <v/>
      </c>
      <c r="BB1662" s="115"/>
      <c r="BC1662" s="143"/>
      <c r="BD1662" s="100"/>
      <c r="BE1662" s="100"/>
      <c r="BF1662" s="100"/>
      <c r="BG1662" s="100"/>
    </row>
    <row r="1663" spans="1:59" x14ac:dyDescent="0.2">
      <c r="A1663" s="144"/>
      <c r="B1663" s="141"/>
      <c r="C1663" s="141"/>
      <c r="D1663" s="142"/>
      <c r="E1663" s="142"/>
      <c r="F1663" s="142"/>
      <c r="G1663" s="142"/>
      <c r="H1663" s="142"/>
      <c r="I1663" s="129"/>
      <c r="J1663" s="130"/>
      <c r="K1663" s="131" t="str">
        <f t="shared" si="797"/>
        <v/>
      </c>
      <c r="L1663" s="132" t="str">
        <f t="shared" si="798"/>
        <v/>
      </c>
      <c r="M1663" s="133" t="str">
        <f t="shared" si="799"/>
        <v/>
      </c>
      <c r="N1663" s="134" t="str">
        <f>IFERROR(IF(B:B="","",IF(R1663="Beer",SUM(LOOKUP(2,1/(Rates!$B$3:$B$5&lt;=W1663)/(Rates!$C$3:$C$5&gt;=W1663),Rates!$D$3:$D$5)*(X1663/100)*W1663),IF(R1663="Refreshment Beverage",SUM(LOOKUP(2,1/(Rates!$B$7:$B$11&lt;=W1663)/(Rates!$C$7:$C$11&gt;=W1663),Rates!$D$7:$D$11)*(X1663/100)*W1663)))),"")</f>
        <v/>
      </c>
      <c r="O1663" s="134" t="str">
        <f t="shared" si="800"/>
        <v/>
      </c>
      <c r="P1663" s="116"/>
      <c r="Q1663" s="117" t="str">
        <f t="shared" si="801"/>
        <v/>
      </c>
      <c r="R1663" s="128" t="str">
        <f t="shared" si="802"/>
        <v/>
      </c>
      <c r="S1663" s="135" t="str">
        <f>IF(B1663="","",IF(R1663="Refreshment Beverage",VLOOKUP(VALUE(Q1663),Rates!G$15:L$19,2,0),VLOOKUP(VALUE(Q1663),Rates!G$4:L$12,2,0)))</f>
        <v/>
      </c>
      <c r="T1663" s="135" t="str">
        <f t="shared" si="803"/>
        <v/>
      </c>
      <c r="U1663" s="118" t="str">
        <f t="shared" si="804"/>
        <v/>
      </c>
      <c r="V1663" s="135" t="str">
        <f t="shared" si="805"/>
        <v/>
      </c>
      <c r="W1663" s="135" t="str">
        <f t="shared" si="806"/>
        <v/>
      </c>
      <c r="X1663" s="119" t="str">
        <f t="shared" si="807"/>
        <v/>
      </c>
      <c r="Y1663" s="120" t="str">
        <f>IF(B:B="","",IF(R1663="Refreshment Beverage",VLOOKUP(Q1663,Rates!G$15:L$19,6,0)*W1663,VLOOKUP(Q1663,Rates!G$4:L$12,6,0)*W1663))</f>
        <v/>
      </c>
      <c r="Z1663" s="120" t="str">
        <f t="shared" si="808"/>
        <v/>
      </c>
      <c r="AA1663" s="120" t="str">
        <f t="shared" si="809"/>
        <v/>
      </c>
      <c r="AB1663" s="136" t="str">
        <f>IF(B:B="","",IF(R1663="Refreshment Beverage","",IF(AND(R1663="Beer",Q1663=0),SUM(LOOKUP(2,1/(Rates!$B$15:$B$18&lt;=W1663)/(Rates!$C$15:$C$18&gt;=W1663),Rates!$D$15:$D$18)*W1663),VLOOKUP(VALUE(Q:Q),Rates!A:B,2,0)*W1663)))</f>
        <v/>
      </c>
      <c r="AC1663" s="136" t="str">
        <f>IF(B:B="","",IF(R1663="Refreshment Beverage","",IF(AND(R1663="Beer",Q1663=0),SUM(LOOKUP(2,1/(Rates!$B$15:$B$18&lt;=W1663)/(Rates!$C$15:$C$18&gt;=W1663),Rates!$E$15:$E$18)*W1663),VLOOKUP(VALUE(Q:Q),Rates!A:C,3,0)*W1663)))</f>
        <v/>
      </c>
      <c r="AD1663" s="137" t="str">
        <f>IFERROR(IF(B:B="","",IF(R1663="Beer","",IF(VALUE(Q1663)=0,VLOOKUP(VLOOKUP(B:B,#REF!,16,0),Rates!A:E,2,0),VLOOKUP(VALUE(Q1663),Rates!A$31:B$34,2,0)*W1663))),0)</f>
        <v/>
      </c>
      <c r="AE1663" s="121" t="str">
        <f t="shared" si="810"/>
        <v/>
      </c>
      <c r="AF1663" s="138" t="str">
        <f t="shared" si="811"/>
        <v/>
      </c>
      <c r="AG1663" s="122" t="str">
        <f t="shared" si="812"/>
        <v/>
      </c>
      <c r="AH1663" s="123" t="str">
        <f t="shared" si="813"/>
        <v/>
      </c>
      <c r="AI1663" s="139" t="str">
        <f>IF(AE:AE="","",IF(R1663="Refreshment Beverage",AK1663*(Rates!J$19/100),ROUND(SUM(AH1663*(Rates!$J$8/100)),4)))</f>
        <v/>
      </c>
      <c r="AJ1663" s="124" t="str">
        <f t="shared" si="814"/>
        <v/>
      </c>
      <c r="AK1663" s="125" t="str">
        <f t="shared" si="815"/>
        <v/>
      </c>
      <c r="AL1663" s="121" t="str">
        <f t="shared" si="816"/>
        <v/>
      </c>
      <c r="AM1663" s="138" t="str">
        <f>IF(AS1663="","",IF(R1663="Refreshment Beverage",ROUND(AS1663*Rates!K$19,4),ROUND(AO1663*(VLOOKUP(VALUE(Q1663),Rates!G$4:L$12,3,0)),4)))</f>
        <v/>
      </c>
      <c r="AN1663" s="126" t="str">
        <f>IF(AS1663="","",IF(R1663="Refreshment Beverage",AS1663*(Rates!J$19/100),MAX(AM1663,AB1663)))</f>
        <v/>
      </c>
      <c r="AO1663" s="127" t="str">
        <f t="shared" si="817"/>
        <v/>
      </c>
      <c r="AP1663" s="127" t="str">
        <f t="shared" si="818"/>
        <v/>
      </c>
      <c r="AQ1663" s="140" t="str">
        <f>IF(AS1663="","",IF(R1663="Refreshment Beverage",ROUND(SUM(VLOOKUP(Q:Q,Rates!G$15:L$19,3,0)*(AS1663-Y1663-Z1663-AA1663)),4),ROUND(SUM(Rates!$K$8*AS1663),4)))</f>
        <v/>
      </c>
      <c r="AR1663" s="139" t="str">
        <f t="shared" si="819"/>
        <v/>
      </c>
      <c r="AS1663" s="125" t="str">
        <f t="shared" si="820"/>
        <v/>
      </c>
      <c r="AT1663" s="121" t="str">
        <f t="shared" si="821"/>
        <v/>
      </c>
      <c r="AU1663" s="138" t="str">
        <f>IF(AX1663="","",IF(R1663="Refreshment Beverage",ROUND((BA1663-Y1663-Z1663-AA1663)*VLOOKUP(VALUE(Q1663),Rates!G$15:L$19,3,0),4),ROUND(AW1663*(VLOOKUP(VALUE(Q1663),Rates!G:L,3,0)),4)))</f>
        <v/>
      </c>
      <c r="AV1663" s="126" t="str">
        <f t="shared" si="822"/>
        <v/>
      </c>
      <c r="AW1663" s="127" t="str">
        <f t="shared" si="823"/>
        <v/>
      </c>
      <c r="AX1663" s="123" t="str">
        <f t="shared" si="824"/>
        <v/>
      </c>
      <c r="AY1663" s="140" t="str">
        <f>IF(AX1663="","",IF(R1663="Refreshment Beverage",ROUND(SUM(AX1663*Rates!K$19),4),ROUND(SUM(AX1663*(Rates!J$8/100)),4)))</f>
        <v/>
      </c>
      <c r="AZ1663" s="124" t="str">
        <f t="shared" si="825"/>
        <v/>
      </c>
      <c r="BA1663" s="125" t="str">
        <f t="shared" si="826"/>
        <v/>
      </c>
      <c r="BB1663" s="115"/>
      <c r="BC1663" s="143"/>
      <c r="BD1663" s="100"/>
      <c r="BE1663" s="100"/>
      <c r="BF1663" s="100"/>
      <c r="BG1663" s="100"/>
    </row>
    <row r="1664" spans="1:59" x14ac:dyDescent="0.2">
      <c r="A1664" s="144"/>
      <c r="B1664" s="141"/>
      <c r="C1664" s="141"/>
      <c r="D1664" s="142"/>
      <c r="E1664" s="142"/>
      <c r="F1664" s="142"/>
      <c r="G1664" s="142"/>
      <c r="H1664" s="142"/>
      <c r="I1664" s="129"/>
      <c r="J1664" s="130"/>
      <c r="K1664" s="131" t="str">
        <f t="shared" si="797"/>
        <v/>
      </c>
      <c r="L1664" s="132" t="str">
        <f t="shared" si="798"/>
        <v/>
      </c>
      <c r="M1664" s="133" t="str">
        <f t="shared" si="799"/>
        <v/>
      </c>
      <c r="N1664" s="134" t="str">
        <f>IFERROR(IF(B:B="","",IF(R1664="Beer",SUM(LOOKUP(2,1/(Rates!$B$3:$B$5&lt;=W1664)/(Rates!$C$3:$C$5&gt;=W1664),Rates!$D$3:$D$5)*(X1664/100)*W1664),IF(R1664="Refreshment Beverage",SUM(LOOKUP(2,1/(Rates!$B$7:$B$11&lt;=W1664)/(Rates!$C$7:$C$11&gt;=W1664),Rates!$D$7:$D$11)*(X1664/100)*W1664)))),"")</f>
        <v/>
      </c>
      <c r="O1664" s="134" t="str">
        <f t="shared" si="800"/>
        <v/>
      </c>
      <c r="P1664" s="116"/>
      <c r="Q1664" s="117" t="str">
        <f t="shared" si="801"/>
        <v/>
      </c>
      <c r="R1664" s="128" t="str">
        <f t="shared" si="802"/>
        <v/>
      </c>
      <c r="S1664" s="135" t="str">
        <f>IF(B1664="","",IF(R1664="Refreshment Beverage",VLOOKUP(VALUE(Q1664),Rates!G$15:L$19,2,0),VLOOKUP(VALUE(Q1664),Rates!G$4:L$12,2,0)))</f>
        <v/>
      </c>
      <c r="T1664" s="135" t="str">
        <f t="shared" si="803"/>
        <v/>
      </c>
      <c r="U1664" s="118" t="str">
        <f t="shared" si="804"/>
        <v/>
      </c>
      <c r="V1664" s="135" t="str">
        <f t="shared" si="805"/>
        <v/>
      </c>
      <c r="W1664" s="135" t="str">
        <f t="shared" si="806"/>
        <v/>
      </c>
      <c r="X1664" s="119" t="str">
        <f t="shared" si="807"/>
        <v/>
      </c>
      <c r="Y1664" s="120" t="str">
        <f>IF(B:B="","",IF(R1664="Refreshment Beverage",VLOOKUP(Q1664,Rates!G$15:L$19,6,0)*W1664,VLOOKUP(Q1664,Rates!G$4:L$12,6,0)*W1664))</f>
        <v/>
      </c>
      <c r="Z1664" s="120" t="str">
        <f t="shared" si="808"/>
        <v/>
      </c>
      <c r="AA1664" s="120" t="str">
        <f t="shared" si="809"/>
        <v/>
      </c>
      <c r="AB1664" s="136" t="str">
        <f>IF(B:B="","",IF(R1664="Refreshment Beverage","",IF(AND(R1664="Beer",Q1664=0),SUM(LOOKUP(2,1/(Rates!$B$15:$B$18&lt;=W1664)/(Rates!$C$15:$C$18&gt;=W1664),Rates!$D$15:$D$18)*W1664),VLOOKUP(VALUE(Q:Q),Rates!A:B,2,0)*W1664)))</f>
        <v/>
      </c>
      <c r="AC1664" s="136" t="str">
        <f>IF(B:B="","",IF(R1664="Refreshment Beverage","",IF(AND(R1664="Beer",Q1664=0),SUM(LOOKUP(2,1/(Rates!$B$15:$B$18&lt;=W1664)/(Rates!$C$15:$C$18&gt;=W1664),Rates!$E$15:$E$18)*W1664),VLOOKUP(VALUE(Q:Q),Rates!A:C,3,0)*W1664)))</f>
        <v/>
      </c>
      <c r="AD1664" s="137" t="str">
        <f>IFERROR(IF(B:B="","",IF(R1664="Beer","",IF(VALUE(Q1664)=0,VLOOKUP(VLOOKUP(B:B,#REF!,16,0),Rates!A:E,2,0),VLOOKUP(VALUE(Q1664),Rates!A$31:B$34,2,0)*W1664))),0)</f>
        <v/>
      </c>
      <c r="AE1664" s="121" t="str">
        <f t="shared" si="810"/>
        <v/>
      </c>
      <c r="AF1664" s="138" t="str">
        <f t="shared" si="811"/>
        <v/>
      </c>
      <c r="AG1664" s="122" t="str">
        <f t="shared" si="812"/>
        <v/>
      </c>
      <c r="AH1664" s="123" t="str">
        <f t="shared" si="813"/>
        <v/>
      </c>
      <c r="AI1664" s="139" t="str">
        <f>IF(AE:AE="","",IF(R1664="Refreshment Beverage",AK1664*(Rates!J$19/100),ROUND(SUM(AH1664*(Rates!$J$8/100)),4)))</f>
        <v/>
      </c>
      <c r="AJ1664" s="124" t="str">
        <f t="shared" si="814"/>
        <v/>
      </c>
      <c r="AK1664" s="125" t="str">
        <f t="shared" si="815"/>
        <v/>
      </c>
      <c r="AL1664" s="121" t="str">
        <f t="shared" si="816"/>
        <v/>
      </c>
      <c r="AM1664" s="138" t="str">
        <f>IF(AS1664="","",IF(R1664="Refreshment Beverage",ROUND(AS1664*Rates!K$19,4),ROUND(AO1664*(VLOOKUP(VALUE(Q1664),Rates!G$4:L$12,3,0)),4)))</f>
        <v/>
      </c>
      <c r="AN1664" s="126" t="str">
        <f>IF(AS1664="","",IF(R1664="Refreshment Beverage",AS1664*(Rates!J$19/100),MAX(AM1664,AB1664)))</f>
        <v/>
      </c>
      <c r="AO1664" s="127" t="str">
        <f t="shared" si="817"/>
        <v/>
      </c>
      <c r="AP1664" s="127" t="str">
        <f t="shared" si="818"/>
        <v/>
      </c>
      <c r="AQ1664" s="140" t="str">
        <f>IF(AS1664="","",IF(R1664="Refreshment Beverage",ROUND(SUM(VLOOKUP(Q:Q,Rates!G$15:L$19,3,0)*(AS1664-Y1664-Z1664-AA1664)),4),ROUND(SUM(Rates!$K$8*AS1664),4)))</f>
        <v/>
      </c>
      <c r="AR1664" s="139" t="str">
        <f t="shared" si="819"/>
        <v/>
      </c>
      <c r="AS1664" s="125" t="str">
        <f t="shared" si="820"/>
        <v/>
      </c>
      <c r="AT1664" s="121" t="str">
        <f t="shared" si="821"/>
        <v/>
      </c>
      <c r="AU1664" s="138" t="str">
        <f>IF(AX1664="","",IF(R1664="Refreshment Beverage",ROUND((BA1664-Y1664-Z1664-AA1664)*VLOOKUP(VALUE(Q1664),Rates!G$15:L$19,3,0),4),ROUND(AW1664*(VLOOKUP(VALUE(Q1664),Rates!G:L,3,0)),4)))</f>
        <v/>
      </c>
      <c r="AV1664" s="126" t="str">
        <f t="shared" si="822"/>
        <v/>
      </c>
      <c r="AW1664" s="127" t="str">
        <f t="shared" si="823"/>
        <v/>
      </c>
      <c r="AX1664" s="123" t="str">
        <f t="shared" si="824"/>
        <v/>
      </c>
      <c r="AY1664" s="140" t="str">
        <f>IF(AX1664="","",IF(R1664="Refreshment Beverage",ROUND(SUM(AX1664*Rates!K$19),4),ROUND(SUM(AX1664*(Rates!J$8/100)),4)))</f>
        <v/>
      </c>
      <c r="AZ1664" s="124" t="str">
        <f t="shared" si="825"/>
        <v/>
      </c>
      <c r="BA1664" s="125" t="str">
        <f t="shared" si="826"/>
        <v/>
      </c>
      <c r="BB1664" s="115"/>
      <c r="BC1664" s="143"/>
      <c r="BD1664" s="100"/>
      <c r="BE1664" s="100"/>
      <c r="BF1664" s="100"/>
      <c r="BG1664" s="100"/>
    </row>
    <row r="1665" spans="1:59" x14ac:dyDescent="0.2">
      <c r="A1665" s="144"/>
      <c r="B1665" s="141"/>
      <c r="C1665" s="141"/>
      <c r="D1665" s="142"/>
      <c r="E1665" s="142"/>
      <c r="F1665" s="142"/>
      <c r="G1665" s="142"/>
      <c r="H1665" s="142"/>
      <c r="I1665" s="129"/>
      <c r="J1665" s="130"/>
      <c r="K1665" s="131" t="str">
        <f t="shared" si="797"/>
        <v/>
      </c>
      <c r="L1665" s="132" t="str">
        <f t="shared" si="798"/>
        <v/>
      </c>
      <c r="M1665" s="133" t="str">
        <f t="shared" si="799"/>
        <v/>
      </c>
      <c r="N1665" s="134" t="str">
        <f>IFERROR(IF(B:B="","",IF(R1665="Beer",SUM(LOOKUP(2,1/(Rates!$B$3:$B$5&lt;=W1665)/(Rates!$C$3:$C$5&gt;=W1665),Rates!$D$3:$D$5)*(X1665/100)*W1665),IF(R1665="Refreshment Beverage",SUM(LOOKUP(2,1/(Rates!$B$7:$B$11&lt;=W1665)/(Rates!$C$7:$C$11&gt;=W1665),Rates!$D$7:$D$11)*(X1665/100)*W1665)))),"")</f>
        <v/>
      </c>
      <c r="O1665" s="134" t="str">
        <f t="shared" si="800"/>
        <v/>
      </c>
      <c r="P1665" s="116"/>
      <c r="Q1665" s="117" t="str">
        <f t="shared" si="801"/>
        <v/>
      </c>
      <c r="R1665" s="128" t="str">
        <f t="shared" si="802"/>
        <v/>
      </c>
      <c r="S1665" s="135" t="str">
        <f>IF(B1665="","",IF(R1665="Refreshment Beverage",VLOOKUP(VALUE(Q1665),Rates!G$15:L$19,2,0),VLOOKUP(VALUE(Q1665),Rates!G$4:L$12,2,0)))</f>
        <v/>
      </c>
      <c r="T1665" s="135" t="str">
        <f t="shared" si="803"/>
        <v/>
      </c>
      <c r="U1665" s="118" t="str">
        <f t="shared" si="804"/>
        <v/>
      </c>
      <c r="V1665" s="135" t="str">
        <f t="shared" si="805"/>
        <v/>
      </c>
      <c r="W1665" s="135" t="str">
        <f t="shared" si="806"/>
        <v/>
      </c>
      <c r="X1665" s="119" t="str">
        <f t="shared" si="807"/>
        <v/>
      </c>
      <c r="Y1665" s="120" t="str">
        <f>IF(B:B="","",IF(R1665="Refreshment Beverage",VLOOKUP(Q1665,Rates!G$15:L$19,6,0)*W1665,VLOOKUP(Q1665,Rates!G$4:L$12,6,0)*W1665))</f>
        <v/>
      </c>
      <c r="Z1665" s="120" t="str">
        <f t="shared" si="808"/>
        <v/>
      </c>
      <c r="AA1665" s="120" t="str">
        <f t="shared" si="809"/>
        <v/>
      </c>
      <c r="AB1665" s="136" t="str">
        <f>IF(B:B="","",IF(R1665="Refreshment Beverage","",IF(AND(R1665="Beer",Q1665=0),SUM(LOOKUP(2,1/(Rates!$B$15:$B$18&lt;=W1665)/(Rates!$C$15:$C$18&gt;=W1665),Rates!$D$15:$D$18)*W1665),VLOOKUP(VALUE(Q:Q),Rates!A:B,2,0)*W1665)))</f>
        <v/>
      </c>
      <c r="AC1665" s="136" t="str">
        <f>IF(B:B="","",IF(R1665="Refreshment Beverage","",IF(AND(R1665="Beer",Q1665=0),SUM(LOOKUP(2,1/(Rates!$B$15:$B$18&lt;=W1665)/(Rates!$C$15:$C$18&gt;=W1665),Rates!$E$15:$E$18)*W1665),VLOOKUP(VALUE(Q:Q),Rates!A:C,3,0)*W1665)))</f>
        <v/>
      </c>
      <c r="AD1665" s="137" t="str">
        <f>IFERROR(IF(B:B="","",IF(R1665="Beer","",IF(VALUE(Q1665)=0,VLOOKUP(VLOOKUP(B:B,#REF!,16,0),Rates!A:E,2,0),VLOOKUP(VALUE(Q1665),Rates!A$31:B$34,2,0)*W1665))),0)</f>
        <v/>
      </c>
      <c r="AE1665" s="121" t="str">
        <f t="shared" si="810"/>
        <v/>
      </c>
      <c r="AF1665" s="138" t="str">
        <f t="shared" si="811"/>
        <v/>
      </c>
      <c r="AG1665" s="122" t="str">
        <f t="shared" si="812"/>
        <v/>
      </c>
      <c r="AH1665" s="123" t="str">
        <f t="shared" si="813"/>
        <v/>
      </c>
      <c r="AI1665" s="139" t="str">
        <f>IF(AE:AE="","",IF(R1665="Refreshment Beverage",AK1665*(Rates!J$19/100),ROUND(SUM(AH1665*(Rates!$J$8/100)),4)))</f>
        <v/>
      </c>
      <c r="AJ1665" s="124" t="str">
        <f t="shared" si="814"/>
        <v/>
      </c>
      <c r="AK1665" s="125" t="str">
        <f t="shared" si="815"/>
        <v/>
      </c>
      <c r="AL1665" s="121" t="str">
        <f t="shared" si="816"/>
        <v/>
      </c>
      <c r="AM1665" s="138" t="str">
        <f>IF(AS1665="","",IF(R1665="Refreshment Beverage",ROUND(AS1665*Rates!K$19,4),ROUND(AO1665*(VLOOKUP(VALUE(Q1665),Rates!G$4:L$12,3,0)),4)))</f>
        <v/>
      </c>
      <c r="AN1665" s="126" t="str">
        <f>IF(AS1665="","",IF(R1665="Refreshment Beverage",AS1665*(Rates!J$19/100),MAX(AM1665,AB1665)))</f>
        <v/>
      </c>
      <c r="AO1665" s="127" t="str">
        <f t="shared" si="817"/>
        <v/>
      </c>
      <c r="AP1665" s="127" t="str">
        <f t="shared" si="818"/>
        <v/>
      </c>
      <c r="AQ1665" s="140" t="str">
        <f>IF(AS1665="","",IF(R1665="Refreshment Beverage",ROUND(SUM(VLOOKUP(Q:Q,Rates!G$15:L$19,3,0)*(AS1665-Y1665-Z1665-AA1665)),4),ROUND(SUM(Rates!$K$8*AS1665),4)))</f>
        <v/>
      </c>
      <c r="AR1665" s="139" t="str">
        <f t="shared" si="819"/>
        <v/>
      </c>
      <c r="AS1665" s="125" t="str">
        <f t="shared" si="820"/>
        <v/>
      </c>
      <c r="AT1665" s="121" t="str">
        <f t="shared" si="821"/>
        <v/>
      </c>
      <c r="AU1665" s="138" t="str">
        <f>IF(AX1665="","",IF(R1665="Refreshment Beverage",ROUND((BA1665-Y1665-Z1665-AA1665)*VLOOKUP(VALUE(Q1665),Rates!G$15:L$19,3,0),4),ROUND(AW1665*(VLOOKUP(VALUE(Q1665),Rates!G:L,3,0)),4)))</f>
        <v/>
      </c>
      <c r="AV1665" s="126" t="str">
        <f t="shared" si="822"/>
        <v/>
      </c>
      <c r="AW1665" s="127" t="str">
        <f t="shared" si="823"/>
        <v/>
      </c>
      <c r="AX1665" s="123" t="str">
        <f t="shared" si="824"/>
        <v/>
      </c>
      <c r="AY1665" s="140" t="str">
        <f>IF(AX1665="","",IF(R1665="Refreshment Beverage",ROUND(SUM(AX1665*Rates!K$19),4),ROUND(SUM(AX1665*(Rates!J$8/100)),4)))</f>
        <v/>
      </c>
      <c r="AZ1665" s="124" t="str">
        <f t="shared" si="825"/>
        <v/>
      </c>
      <c r="BA1665" s="125" t="str">
        <f t="shared" si="826"/>
        <v/>
      </c>
      <c r="BB1665" s="115"/>
      <c r="BC1665" s="143"/>
      <c r="BD1665" s="100"/>
      <c r="BE1665" s="100"/>
      <c r="BF1665" s="100"/>
      <c r="BG1665" s="100"/>
    </row>
    <row r="1666" spans="1:59" x14ac:dyDescent="0.2">
      <c r="A1666" s="144"/>
      <c r="B1666" s="141"/>
      <c r="C1666" s="141"/>
      <c r="D1666" s="142"/>
      <c r="E1666" s="142"/>
      <c r="F1666" s="142"/>
      <c r="G1666" s="142"/>
      <c r="H1666" s="142"/>
      <c r="I1666" s="129"/>
      <c r="J1666" s="130"/>
      <c r="K1666" s="131" t="str">
        <f t="shared" si="797"/>
        <v/>
      </c>
      <c r="L1666" s="132" t="str">
        <f t="shared" si="798"/>
        <v/>
      </c>
      <c r="M1666" s="133" t="str">
        <f t="shared" si="799"/>
        <v/>
      </c>
      <c r="N1666" s="134" t="str">
        <f>IFERROR(IF(B:B="","",IF(R1666="Beer",SUM(LOOKUP(2,1/(Rates!$B$3:$B$5&lt;=W1666)/(Rates!$C$3:$C$5&gt;=W1666),Rates!$D$3:$D$5)*(X1666/100)*W1666),IF(R1666="Refreshment Beverage",SUM(LOOKUP(2,1/(Rates!$B$7:$B$11&lt;=W1666)/(Rates!$C$7:$C$11&gt;=W1666),Rates!$D$7:$D$11)*(X1666/100)*W1666)))),"")</f>
        <v/>
      </c>
      <c r="O1666" s="134" t="str">
        <f t="shared" si="800"/>
        <v/>
      </c>
      <c r="P1666" s="116"/>
      <c r="Q1666" s="117" t="str">
        <f t="shared" si="801"/>
        <v/>
      </c>
      <c r="R1666" s="128" t="str">
        <f t="shared" si="802"/>
        <v/>
      </c>
      <c r="S1666" s="135" t="str">
        <f>IF(B1666="","",IF(R1666="Refreshment Beverage",VLOOKUP(VALUE(Q1666),Rates!G$15:L$19,2,0),VLOOKUP(VALUE(Q1666),Rates!G$4:L$12,2,0)))</f>
        <v/>
      </c>
      <c r="T1666" s="135" t="str">
        <f t="shared" si="803"/>
        <v/>
      </c>
      <c r="U1666" s="118" t="str">
        <f t="shared" si="804"/>
        <v/>
      </c>
      <c r="V1666" s="135" t="str">
        <f t="shared" si="805"/>
        <v/>
      </c>
      <c r="W1666" s="135" t="str">
        <f t="shared" si="806"/>
        <v/>
      </c>
      <c r="X1666" s="119" t="str">
        <f t="shared" si="807"/>
        <v/>
      </c>
      <c r="Y1666" s="120" t="str">
        <f>IF(B:B="","",IF(R1666="Refreshment Beverage",VLOOKUP(Q1666,Rates!G$15:L$19,6,0)*W1666,VLOOKUP(Q1666,Rates!G$4:L$12,6,0)*W1666))</f>
        <v/>
      </c>
      <c r="Z1666" s="120" t="str">
        <f t="shared" si="808"/>
        <v/>
      </c>
      <c r="AA1666" s="120" t="str">
        <f t="shared" si="809"/>
        <v/>
      </c>
      <c r="AB1666" s="136" t="str">
        <f>IF(B:B="","",IF(R1666="Refreshment Beverage","",IF(AND(R1666="Beer",Q1666=0),SUM(LOOKUP(2,1/(Rates!$B$15:$B$18&lt;=W1666)/(Rates!$C$15:$C$18&gt;=W1666),Rates!$D$15:$D$18)*W1666),VLOOKUP(VALUE(Q:Q),Rates!A:B,2,0)*W1666)))</f>
        <v/>
      </c>
      <c r="AC1666" s="136" t="str">
        <f>IF(B:B="","",IF(R1666="Refreshment Beverage","",IF(AND(R1666="Beer",Q1666=0),SUM(LOOKUP(2,1/(Rates!$B$15:$B$18&lt;=W1666)/(Rates!$C$15:$C$18&gt;=W1666),Rates!$E$15:$E$18)*W1666),VLOOKUP(VALUE(Q:Q),Rates!A:C,3,0)*W1666)))</f>
        <v/>
      </c>
      <c r="AD1666" s="137" t="str">
        <f>IFERROR(IF(B:B="","",IF(R1666="Beer","",IF(VALUE(Q1666)=0,VLOOKUP(VLOOKUP(B:B,#REF!,16,0),Rates!A:E,2,0),VLOOKUP(VALUE(Q1666),Rates!A$31:B$34,2,0)*W1666))),0)</f>
        <v/>
      </c>
      <c r="AE1666" s="121" t="str">
        <f t="shared" si="810"/>
        <v/>
      </c>
      <c r="AF1666" s="138" t="str">
        <f t="shared" si="811"/>
        <v/>
      </c>
      <c r="AG1666" s="122" t="str">
        <f t="shared" si="812"/>
        <v/>
      </c>
      <c r="AH1666" s="123" t="str">
        <f t="shared" si="813"/>
        <v/>
      </c>
      <c r="AI1666" s="139" t="str">
        <f>IF(AE:AE="","",IF(R1666="Refreshment Beverage",AK1666*(Rates!J$19/100),ROUND(SUM(AH1666*(Rates!$J$8/100)),4)))</f>
        <v/>
      </c>
      <c r="AJ1666" s="124" t="str">
        <f t="shared" si="814"/>
        <v/>
      </c>
      <c r="AK1666" s="125" t="str">
        <f t="shared" si="815"/>
        <v/>
      </c>
      <c r="AL1666" s="121" t="str">
        <f t="shared" si="816"/>
        <v/>
      </c>
      <c r="AM1666" s="138" t="str">
        <f>IF(AS1666="","",IF(R1666="Refreshment Beverage",ROUND(AS1666*Rates!K$19,4),ROUND(AO1666*(VLOOKUP(VALUE(Q1666),Rates!G$4:L$12,3,0)),4)))</f>
        <v/>
      </c>
      <c r="AN1666" s="126" t="str">
        <f>IF(AS1666="","",IF(R1666="Refreshment Beverage",AS1666*(Rates!J$19/100),MAX(AM1666,AB1666)))</f>
        <v/>
      </c>
      <c r="AO1666" s="127" t="str">
        <f t="shared" si="817"/>
        <v/>
      </c>
      <c r="AP1666" s="127" t="str">
        <f t="shared" si="818"/>
        <v/>
      </c>
      <c r="AQ1666" s="140" t="str">
        <f>IF(AS1666="","",IF(R1666="Refreshment Beverage",ROUND(SUM(VLOOKUP(Q:Q,Rates!G$15:L$19,3,0)*(AS1666-Y1666-Z1666-AA1666)),4),ROUND(SUM(Rates!$K$8*AS1666),4)))</f>
        <v/>
      </c>
      <c r="AR1666" s="139" t="str">
        <f t="shared" si="819"/>
        <v/>
      </c>
      <c r="AS1666" s="125" t="str">
        <f t="shared" si="820"/>
        <v/>
      </c>
      <c r="AT1666" s="121" t="str">
        <f t="shared" si="821"/>
        <v/>
      </c>
      <c r="AU1666" s="138" t="str">
        <f>IF(AX1666="","",IF(R1666="Refreshment Beverage",ROUND((BA1666-Y1666-Z1666-AA1666)*VLOOKUP(VALUE(Q1666),Rates!G$15:L$19,3,0),4),ROUND(AW1666*(VLOOKUP(VALUE(Q1666),Rates!G:L,3,0)),4)))</f>
        <v/>
      </c>
      <c r="AV1666" s="126" t="str">
        <f t="shared" si="822"/>
        <v/>
      </c>
      <c r="AW1666" s="127" t="str">
        <f t="shared" si="823"/>
        <v/>
      </c>
      <c r="AX1666" s="123" t="str">
        <f t="shared" si="824"/>
        <v/>
      </c>
      <c r="AY1666" s="140" t="str">
        <f>IF(AX1666="","",IF(R1666="Refreshment Beverage",ROUND(SUM(AX1666*Rates!K$19),4),ROUND(SUM(AX1666*(Rates!J$8/100)),4)))</f>
        <v/>
      </c>
      <c r="AZ1666" s="124" t="str">
        <f t="shared" si="825"/>
        <v/>
      </c>
      <c r="BA1666" s="125" t="str">
        <f t="shared" si="826"/>
        <v/>
      </c>
      <c r="BB1666" s="115"/>
      <c r="BC1666" s="143"/>
      <c r="BD1666" s="100"/>
      <c r="BE1666" s="100"/>
      <c r="BF1666" s="100"/>
      <c r="BG1666" s="100"/>
    </row>
    <row r="1667" spans="1:59" x14ac:dyDescent="0.2">
      <c r="A1667" s="144"/>
      <c r="B1667" s="141"/>
      <c r="C1667" s="141"/>
      <c r="D1667" s="142"/>
      <c r="E1667" s="142"/>
      <c r="F1667" s="142"/>
      <c r="G1667" s="142"/>
      <c r="H1667" s="142"/>
      <c r="I1667" s="129"/>
      <c r="J1667" s="130"/>
      <c r="K1667" s="131" t="str">
        <f t="shared" si="797"/>
        <v/>
      </c>
      <c r="L1667" s="132" t="str">
        <f t="shared" si="798"/>
        <v/>
      </c>
      <c r="M1667" s="133" t="str">
        <f t="shared" si="799"/>
        <v/>
      </c>
      <c r="N1667" s="134" t="str">
        <f>IFERROR(IF(B:B="","",IF(R1667="Beer",SUM(LOOKUP(2,1/(Rates!$B$3:$B$5&lt;=W1667)/(Rates!$C$3:$C$5&gt;=W1667),Rates!$D$3:$D$5)*(X1667/100)*W1667),IF(R1667="Refreshment Beverage",SUM(LOOKUP(2,1/(Rates!$B$7:$B$11&lt;=W1667)/(Rates!$C$7:$C$11&gt;=W1667),Rates!$D$7:$D$11)*(X1667/100)*W1667)))),"")</f>
        <v/>
      </c>
      <c r="O1667" s="134" t="str">
        <f t="shared" si="800"/>
        <v/>
      </c>
      <c r="P1667" s="116"/>
      <c r="Q1667" s="117" t="str">
        <f t="shared" si="801"/>
        <v/>
      </c>
      <c r="R1667" s="128" t="str">
        <f t="shared" si="802"/>
        <v/>
      </c>
      <c r="S1667" s="135" t="str">
        <f>IF(B1667="","",IF(R1667="Refreshment Beverage",VLOOKUP(VALUE(Q1667),Rates!G$15:L$19,2,0),VLOOKUP(VALUE(Q1667),Rates!G$4:L$12,2,0)))</f>
        <v/>
      </c>
      <c r="T1667" s="135" t="str">
        <f t="shared" si="803"/>
        <v/>
      </c>
      <c r="U1667" s="118" t="str">
        <f t="shared" si="804"/>
        <v/>
      </c>
      <c r="V1667" s="135" t="str">
        <f t="shared" si="805"/>
        <v/>
      </c>
      <c r="W1667" s="135" t="str">
        <f t="shared" si="806"/>
        <v/>
      </c>
      <c r="X1667" s="119" t="str">
        <f t="shared" si="807"/>
        <v/>
      </c>
      <c r="Y1667" s="120" t="str">
        <f>IF(B:B="","",IF(R1667="Refreshment Beverage",VLOOKUP(Q1667,Rates!G$15:L$19,6,0)*W1667,VLOOKUP(Q1667,Rates!G$4:L$12,6,0)*W1667))</f>
        <v/>
      </c>
      <c r="Z1667" s="120" t="str">
        <f t="shared" si="808"/>
        <v/>
      </c>
      <c r="AA1667" s="120" t="str">
        <f t="shared" si="809"/>
        <v/>
      </c>
      <c r="AB1667" s="136" t="str">
        <f>IF(B:B="","",IF(R1667="Refreshment Beverage","",IF(AND(R1667="Beer",Q1667=0),SUM(LOOKUP(2,1/(Rates!$B$15:$B$18&lt;=W1667)/(Rates!$C$15:$C$18&gt;=W1667),Rates!$D$15:$D$18)*W1667),VLOOKUP(VALUE(Q:Q),Rates!A:B,2,0)*W1667)))</f>
        <v/>
      </c>
      <c r="AC1667" s="136" t="str">
        <f>IF(B:B="","",IF(R1667="Refreshment Beverage","",IF(AND(R1667="Beer",Q1667=0),SUM(LOOKUP(2,1/(Rates!$B$15:$B$18&lt;=W1667)/(Rates!$C$15:$C$18&gt;=W1667),Rates!$E$15:$E$18)*W1667),VLOOKUP(VALUE(Q:Q),Rates!A:C,3,0)*W1667)))</f>
        <v/>
      </c>
      <c r="AD1667" s="137" t="str">
        <f>IFERROR(IF(B:B="","",IF(R1667="Beer","",IF(VALUE(Q1667)=0,VLOOKUP(VLOOKUP(B:B,#REF!,16,0),Rates!A:E,2,0),VLOOKUP(VALUE(Q1667),Rates!A$31:B$34,2,0)*W1667))),0)</f>
        <v/>
      </c>
      <c r="AE1667" s="121" t="str">
        <f t="shared" si="810"/>
        <v/>
      </c>
      <c r="AF1667" s="138" t="str">
        <f t="shared" si="811"/>
        <v/>
      </c>
      <c r="AG1667" s="122" t="str">
        <f t="shared" si="812"/>
        <v/>
      </c>
      <c r="AH1667" s="123" t="str">
        <f t="shared" si="813"/>
        <v/>
      </c>
      <c r="AI1667" s="139" t="str">
        <f>IF(AE:AE="","",IF(R1667="Refreshment Beverage",AK1667*(Rates!J$19/100),ROUND(SUM(AH1667*(Rates!$J$8/100)),4)))</f>
        <v/>
      </c>
      <c r="AJ1667" s="124" t="str">
        <f t="shared" si="814"/>
        <v/>
      </c>
      <c r="AK1667" s="125" t="str">
        <f t="shared" si="815"/>
        <v/>
      </c>
      <c r="AL1667" s="121" t="str">
        <f t="shared" si="816"/>
        <v/>
      </c>
      <c r="AM1667" s="138" t="str">
        <f>IF(AS1667="","",IF(R1667="Refreshment Beverage",ROUND(AS1667*Rates!K$19,4),ROUND(AO1667*(VLOOKUP(VALUE(Q1667),Rates!G$4:L$12,3,0)),4)))</f>
        <v/>
      </c>
      <c r="AN1667" s="126" t="str">
        <f>IF(AS1667="","",IF(R1667="Refreshment Beverage",AS1667*(Rates!J$19/100),MAX(AM1667,AB1667)))</f>
        <v/>
      </c>
      <c r="AO1667" s="127" t="str">
        <f t="shared" si="817"/>
        <v/>
      </c>
      <c r="AP1667" s="127" t="str">
        <f t="shared" si="818"/>
        <v/>
      </c>
      <c r="AQ1667" s="140" t="str">
        <f>IF(AS1667="","",IF(R1667="Refreshment Beverage",ROUND(SUM(VLOOKUP(Q:Q,Rates!G$15:L$19,3,0)*(AS1667-Y1667-Z1667-AA1667)),4),ROUND(SUM(Rates!$K$8*AS1667),4)))</f>
        <v/>
      </c>
      <c r="AR1667" s="139" t="str">
        <f t="shared" si="819"/>
        <v/>
      </c>
      <c r="AS1667" s="125" t="str">
        <f t="shared" si="820"/>
        <v/>
      </c>
      <c r="AT1667" s="121" t="str">
        <f t="shared" si="821"/>
        <v/>
      </c>
      <c r="AU1667" s="138" t="str">
        <f>IF(AX1667="","",IF(R1667="Refreshment Beverage",ROUND((BA1667-Y1667-Z1667-AA1667)*VLOOKUP(VALUE(Q1667),Rates!G$15:L$19,3,0),4),ROUND(AW1667*(VLOOKUP(VALUE(Q1667),Rates!G:L,3,0)),4)))</f>
        <v/>
      </c>
      <c r="AV1667" s="126" t="str">
        <f t="shared" si="822"/>
        <v/>
      </c>
      <c r="AW1667" s="127" t="str">
        <f t="shared" si="823"/>
        <v/>
      </c>
      <c r="AX1667" s="123" t="str">
        <f t="shared" si="824"/>
        <v/>
      </c>
      <c r="AY1667" s="140" t="str">
        <f>IF(AX1667="","",IF(R1667="Refreshment Beverage",ROUND(SUM(AX1667*Rates!K$19),4),ROUND(SUM(AX1667*(Rates!J$8/100)),4)))</f>
        <v/>
      </c>
      <c r="AZ1667" s="124" t="str">
        <f t="shared" si="825"/>
        <v/>
      </c>
      <c r="BA1667" s="125" t="str">
        <f t="shared" si="826"/>
        <v/>
      </c>
      <c r="BB1667" s="115"/>
      <c r="BC1667" s="143"/>
      <c r="BD1667" s="100"/>
      <c r="BE1667" s="100"/>
      <c r="BF1667" s="100"/>
      <c r="BG1667" s="100"/>
    </row>
    <row r="1668" spans="1:59" x14ac:dyDescent="0.2">
      <c r="A1668" s="144"/>
      <c r="B1668" s="141"/>
      <c r="C1668" s="141"/>
      <c r="D1668" s="142"/>
      <c r="E1668" s="142"/>
      <c r="F1668" s="142"/>
      <c r="G1668" s="142"/>
      <c r="H1668" s="142"/>
      <c r="I1668" s="129"/>
      <c r="J1668" s="130"/>
      <c r="K1668" s="131" t="str">
        <f t="shared" si="797"/>
        <v/>
      </c>
      <c r="L1668" s="132" t="str">
        <f t="shared" si="798"/>
        <v/>
      </c>
      <c r="M1668" s="133" t="str">
        <f t="shared" si="799"/>
        <v/>
      </c>
      <c r="N1668" s="134" t="str">
        <f>IFERROR(IF(B:B="","",IF(R1668="Beer",SUM(LOOKUP(2,1/(Rates!$B$3:$B$5&lt;=W1668)/(Rates!$C$3:$C$5&gt;=W1668),Rates!$D$3:$D$5)*(X1668/100)*W1668),IF(R1668="Refreshment Beverage",SUM(LOOKUP(2,1/(Rates!$B$7:$B$11&lt;=W1668)/(Rates!$C$7:$C$11&gt;=W1668),Rates!$D$7:$D$11)*(X1668/100)*W1668)))),"")</f>
        <v/>
      </c>
      <c r="O1668" s="134" t="str">
        <f t="shared" si="800"/>
        <v/>
      </c>
      <c r="P1668" s="116"/>
      <c r="Q1668" s="117" t="str">
        <f t="shared" si="801"/>
        <v/>
      </c>
      <c r="R1668" s="128" t="str">
        <f t="shared" si="802"/>
        <v/>
      </c>
      <c r="S1668" s="135" t="str">
        <f>IF(B1668="","",IF(R1668="Refreshment Beverage",VLOOKUP(VALUE(Q1668),Rates!G$15:L$19,2,0),VLOOKUP(VALUE(Q1668),Rates!G$4:L$12,2,0)))</f>
        <v/>
      </c>
      <c r="T1668" s="135" t="str">
        <f t="shared" si="803"/>
        <v/>
      </c>
      <c r="U1668" s="118" t="str">
        <f t="shared" si="804"/>
        <v/>
      </c>
      <c r="V1668" s="135" t="str">
        <f t="shared" si="805"/>
        <v/>
      </c>
      <c r="W1668" s="135" t="str">
        <f t="shared" si="806"/>
        <v/>
      </c>
      <c r="X1668" s="119" t="str">
        <f t="shared" si="807"/>
        <v/>
      </c>
      <c r="Y1668" s="120" t="str">
        <f>IF(B:B="","",IF(R1668="Refreshment Beverage",VLOOKUP(Q1668,Rates!G$15:L$19,6,0)*W1668,VLOOKUP(Q1668,Rates!G$4:L$12,6,0)*W1668))</f>
        <v/>
      </c>
      <c r="Z1668" s="120" t="str">
        <f t="shared" si="808"/>
        <v/>
      </c>
      <c r="AA1668" s="120" t="str">
        <f t="shared" si="809"/>
        <v/>
      </c>
      <c r="AB1668" s="136" t="str">
        <f>IF(B:B="","",IF(R1668="Refreshment Beverage","",IF(AND(R1668="Beer",Q1668=0),SUM(LOOKUP(2,1/(Rates!$B$15:$B$18&lt;=W1668)/(Rates!$C$15:$C$18&gt;=W1668),Rates!$D$15:$D$18)*W1668),VLOOKUP(VALUE(Q:Q),Rates!A:B,2,0)*W1668)))</f>
        <v/>
      </c>
      <c r="AC1668" s="136" t="str">
        <f>IF(B:B="","",IF(R1668="Refreshment Beverage","",IF(AND(R1668="Beer",Q1668=0),SUM(LOOKUP(2,1/(Rates!$B$15:$B$18&lt;=W1668)/(Rates!$C$15:$C$18&gt;=W1668),Rates!$E$15:$E$18)*W1668),VLOOKUP(VALUE(Q:Q),Rates!A:C,3,0)*W1668)))</f>
        <v/>
      </c>
      <c r="AD1668" s="137" t="str">
        <f>IFERROR(IF(B:B="","",IF(R1668="Beer","",IF(VALUE(Q1668)=0,VLOOKUP(VLOOKUP(B:B,#REF!,16,0),Rates!A:E,2,0),VLOOKUP(VALUE(Q1668),Rates!A$31:B$34,2,0)*W1668))),0)</f>
        <v/>
      </c>
      <c r="AE1668" s="121" t="str">
        <f t="shared" si="810"/>
        <v/>
      </c>
      <c r="AF1668" s="138" t="str">
        <f t="shared" si="811"/>
        <v/>
      </c>
      <c r="AG1668" s="122" t="str">
        <f t="shared" si="812"/>
        <v/>
      </c>
      <c r="AH1668" s="123" t="str">
        <f t="shared" si="813"/>
        <v/>
      </c>
      <c r="AI1668" s="139" t="str">
        <f>IF(AE:AE="","",IF(R1668="Refreshment Beverage",AK1668*(Rates!J$19/100),ROUND(SUM(AH1668*(Rates!$J$8/100)),4)))</f>
        <v/>
      </c>
      <c r="AJ1668" s="124" t="str">
        <f t="shared" si="814"/>
        <v/>
      </c>
      <c r="AK1668" s="125" t="str">
        <f t="shared" si="815"/>
        <v/>
      </c>
      <c r="AL1668" s="121" t="str">
        <f t="shared" si="816"/>
        <v/>
      </c>
      <c r="AM1668" s="138" t="str">
        <f>IF(AS1668="","",IF(R1668="Refreshment Beverage",ROUND(AS1668*Rates!K$19,4),ROUND(AO1668*(VLOOKUP(VALUE(Q1668),Rates!G$4:L$12,3,0)),4)))</f>
        <v/>
      </c>
      <c r="AN1668" s="126" t="str">
        <f>IF(AS1668="","",IF(R1668="Refreshment Beverage",AS1668*(Rates!J$19/100),MAX(AM1668,AB1668)))</f>
        <v/>
      </c>
      <c r="AO1668" s="127" t="str">
        <f t="shared" si="817"/>
        <v/>
      </c>
      <c r="AP1668" s="127" t="str">
        <f t="shared" si="818"/>
        <v/>
      </c>
      <c r="AQ1668" s="140" t="str">
        <f>IF(AS1668="","",IF(R1668="Refreshment Beverage",ROUND(SUM(VLOOKUP(Q:Q,Rates!G$15:L$19,3,0)*(AS1668-Y1668-Z1668-AA1668)),4),ROUND(SUM(Rates!$K$8*AS1668),4)))</f>
        <v/>
      </c>
      <c r="AR1668" s="139" t="str">
        <f t="shared" si="819"/>
        <v/>
      </c>
      <c r="AS1668" s="125" t="str">
        <f t="shared" si="820"/>
        <v/>
      </c>
      <c r="AT1668" s="121" t="str">
        <f t="shared" si="821"/>
        <v/>
      </c>
      <c r="AU1668" s="138" t="str">
        <f>IF(AX1668="","",IF(R1668="Refreshment Beverage",ROUND((BA1668-Y1668-Z1668-AA1668)*VLOOKUP(VALUE(Q1668),Rates!G$15:L$19,3,0),4),ROUND(AW1668*(VLOOKUP(VALUE(Q1668),Rates!G:L,3,0)),4)))</f>
        <v/>
      </c>
      <c r="AV1668" s="126" t="str">
        <f t="shared" si="822"/>
        <v/>
      </c>
      <c r="AW1668" s="127" t="str">
        <f t="shared" si="823"/>
        <v/>
      </c>
      <c r="AX1668" s="123" t="str">
        <f t="shared" si="824"/>
        <v/>
      </c>
      <c r="AY1668" s="140" t="str">
        <f>IF(AX1668="","",IF(R1668="Refreshment Beverage",ROUND(SUM(AX1668*Rates!K$19),4),ROUND(SUM(AX1668*(Rates!J$8/100)),4)))</f>
        <v/>
      </c>
      <c r="AZ1668" s="124" t="str">
        <f t="shared" si="825"/>
        <v/>
      </c>
      <c r="BA1668" s="125" t="str">
        <f t="shared" si="826"/>
        <v/>
      </c>
      <c r="BB1668" s="115"/>
      <c r="BC1668" s="143"/>
      <c r="BD1668" s="100"/>
      <c r="BE1668" s="100"/>
      <c r="BF1668" s="100"/>
      <c r="BG1668" s="100"/>
    </row>
    <row r="1669" spans="1:59" x14ac:dyDescent="0.2">
      <c r="A1669" s="144"/>
      <c r="B1669" s="141"/>
      <c r="C1669" s="141"/>
      <c r="D1669" s="142"/>
      <c r="E1669" s="142"/>
      <c r="F1669" s="142"/>
      <c r="G1669" s="142"/>
      <c r="H1669" s="142"/>
      <c r="I1669" s="129"/>
      <c r="J1669" s="130"/>
      <c r="K1669" s="131" t="str">
        <f t="shared" si="797"/>
        <v/>
      </c>
      <c r="L1669" s="132" t="str">
        <f t="shared" si="798"/>
        <v/>
      </c>
      <c r="M1669" s="133" t="str">
        <f t="shared" si="799"/>
        <v/>
      </c>
      <c r="N1669" s="134" t="str">
        <f>IFERROR(IF(B:B="","",IF(R1669="Beer",SUM(LOOKUP(2,1/(Rates!$B$3:$B$5&lt;=W1669)/(Rates!$C$3:$C$5&gt;=W1669),Rates!$D$3:$D$5)*(X1669/100)*W1669),IF(R1669="Refreshment Beverage",SUM(LOOKUP(2,1/(Rates!$B$7:$B$11&lt;=W1669)/(Rates!$C$7:$C$11&gt;=W1669),Rates!$D$7:$D$11)*(X1669/100)*W1669)))),"")</f>
        <v/>
      </c>
      <c r="O1669" s="134" t="str">
        <f t="shared" si="800"/>
        <v/>
      </c>
      <c r="P1669" s="116"/>
      <c r="Q1669" s="117" t="str">
        <f t="shared" si="801"/>
        <v/>
      </c>
      <c r="R1669" s="128" t="str">
        <f t="shared" si="802"/>
        <v/>
      </c>
      <c r="S1669" s="135" t="str">
        <f>IF(B1669="","",IF(R1669="Refreshment Beverage",VLOOKUP(VALUE(Q1669),Rates!G$15:L$19,2,0),VLOOKUP(VALUE(Q1669),Rates!G$4:L$12,2,0)))</f>
        <v/>
      </c>
      <c r="T1669" s="135" t="str">
        <f t="shared" si="803"/>
        <v/>
      </c>
      <c r="U1669" s="118" t="str">
        <f t="shared" si="804"/>
        <v/>
      </c>
      <c r="V1669" s="135" t="str">
        <f t="shared" si="805"/>
        <v/>
      </c>
      <c r="W1669" s="135" t="str">
        <f t="shared" si="806"/>
        <v/>
      </c>
      <c r="X1669" s="119" t="str">
        <f t="shared" si="807"/>
        <v/>
      </c>
      <c r="Y1669" s="120" t="str">
        <f>IF(B:B="","",IF(R1669="Refreshment Beverage",VLOOKUP(Q1669,Rates!G$15:L$19,6,0)*W1669,VLOOKUP(Q1669,Rates!G$4:L$12,6,0)*W1669))</f>
        <v/>
      </c>
      <c r="Z1669" s="120" t="str">
        <f t="shared" si="808"/>
        <v/>
      </c>
      <c r="AA1669" s="120" t="str">
        <f t="shared" si="809"/>
        <v/>
      </c>
      <c r="AB1669" s="136" t="str">
        <f>IF(B:B="","",IF(R1669="Refreshment Beverage","",IF(AND(R1669="Beer",Q1669=0),SUM(LOOKUP(2,1/(Rates!$B$15:$B$18&lt;=W1669)/(Rates!$C$15:$C$18&gt;=W1669),Rates!$D$15:$D$18)*W1669),VLOOKUP(VALUE(Q:Q),Rates!A:B,2,0)*W1669)))</f>
        <v/>
      </c>
      <c r="AC1669" s="136" t="str">
        <f>IF(B:B="","",IF(R1669="Refreshment Beverage","",IF(AND(R1669="Beer",Q1669=0),SUM(LOOKUP(2,1/(Rates!$B$15:$B$18&lt;=W1669)/(Rates!$C$15:$C$18&gt;=W1669),Rates!$E$15:$E$18)*W1669),VLOOKUP(VALUE(Q:Q),Rates!A:C,3,0)*W1669)))</f>
        <v/>
      </c>
      <c r="AD1669" s="137" t="str">
        <f>IFERROR(IF(B:B="","",IF(R1669="Beer","",IF(VALUE(Q1669)=0,VLOOKUP(VLOOKUP(B:B,#REF!,16,0),Rates!A:E,2,0),VLOOKUP(VALUE(Q1669),Rates!A$31:B$34,2,0)*W1669))),0)</f>
        <v/>
      </c>
      <c r="AE1669" s="121" t="str">
        <f t="shared" si="810"/>
        <v/>
      </c>
      <c r="AF1669" s="138" t="str">
        <f t="shared" si="811"/>
        <v/>
      </c>
      <c r="AG1669" s="122" t="str">
        <f t="shared" si="812"/>
        <v/>
      </c>
      <c r="AH1669" s="123" t="str">
        <f t="shared" si="813"/>
        <v/>
      </c>
      <c r="AI1669" s="139" t="str">
        <f>IF(AE:AE="","",IF(R1669="Refreshment Beverage",AK1669*(Rates!J$19/100),ROUND(SUM(AH1669*(Rates!$J$8/100)),4)))</f>
        <v/>
      </c>
      <c r="AJ1669" s="124" t="str">
        <f t="shared" si="814"/>
        <v/>
      </c>
      <c r="AK1669" s="125" t="str">
        <f t="shared" si="815"/>
        <v/>
      </c>
      <c r="AL1669" s="121" t="str">
        <f t="shared" si="816"/>
        <v/>
      </c>
      <c r="AM1669" s="138" t="str">
        <f>IF(AS1669="","",IF(R1669="Refreshment Beverage",ROUND(AS1669*Rates!K$19,4),ROUND(AO1669*(VLOOKUP(VALUE(Q1669),Rates!G$4:L$12,3,0)),4)))</f>
        <v/>
      </c>
      <c r="AN1669" s="126" t="str">
        <f>IF(AS1669="","",IF(R1669="Refreshment Beverage",AS1669*(Rates!J$19/100),MAX(AM1669,AB1669)))</f>
        <v/>
      </c>
      <c r="AO1669" s="127" t="str">
        <f t="shared" si="817"/>
        <v/>
      </c>
      <c r="AP1669" s="127" t="str">
        <f t="shared" si="818"/>
        <v/>
      </c>
      <c r="AQ1669" s="140" t="str">
        <f>IF(AS1669="","",IF(R1669="Refreshment Beverage",ROUND(SUM(VLOOKUP(Q:Q,Rates!G$15:L$19,3,0)*(AS1669-Y1669-Z1669-AA1669)),4),ROUND(SUM(Rates!$K$8*AS1669),4)))</f>
        <v/>
      </c>
      <c r="AR1669" s="139" t="str">
        <f t="shared" si="819"/>
        <v/>
      </c>
      <c r="AS1669" s="125" t="str">
        <f t="shared" si="820"/>
        <v/>
      </c>
      <c r="AT1669" s="121" t="str">
        <f t="shared" si="821"/>
        <v/>
      </c>
      <c r="AU1669" s="138" t="str">
        <f>IF(AX1669="","",IF(R1669="Refreshment Beverage",ROUND((BA1669-Y1669-Z1669-AA1669)*VLOOKUP(VALUE(Q1669),Rates!G$15:L$19,3,0),4),ROUND(AW1669*(VLOOKUP(VALUE(Q1669),Rates!G:L,3,0)),4)))</f>
        <v/>
      </c>
      <c r="AV1669" s="126" t="str">
        <f t="shared" si="822"/>
        <v/>
      </c>
      <c r="AW1669" s="127" t="str">
        <f t="shared" si="823"/>
        <v/>
      </c>
      <c r="AX1669" s="123" t="str">
        <f t="shared" si="824"/>
        <v/>
      </c>
      <c r="AY1669" s="140" t="str">
        <f>IF(AX1669="","",IF(R1669="Refreshment Beverage",ROUND(SUM(AX1669*Rates!K$19),4),ROUND(SUM(AX1669*(Rates!J$8/100)),4)))</f>
        <v/>
      </c>
      <c r="AZ1669" s="124" t="str">
        <f t="shared" si="825"/>
        <v/>
      </c>
      <c r="BA1669" s="125" t="str">
        <f t="shared" si="826"/>
        <v/>
      </c>
      <c r="BB1669" s="115"/>
      <c r="BC1669" s="143"/>
      <c r="BD1669" s="100"/>
      <c r="BE1669" s="100"/>
      <c r="BF1669" s="100"/>
      <c r="BG1669" s="100"/>
    </row>
    <row r="1670" spans="1:59" x14ac:dyDescent="0.2">
      <c r="A1670" s="144"/>
      <c r="B1670" s="141"/>
      <c r="C1670" s="141"/>
      <c r="D1670" s="142"/>
      <c r="E1670" s="142"/>
      <c r="F1670" s="142"/>
      <c r="G1670" s="142"/>
      <c r="H1670" s="142"/>
      <c r="I1670" s="129"/>
      <c r="J1670" s="130"/>
      <c r="K1670" s="131" t="str">
        <f t="shared" si="797"/>
        <v/>
      </c>
      <c r="L1670" s="132" t="str">
        <f t="shared" si="798"/>
        <v/>
      </c>
      <c r="M1670" s="133" t="str">
        <f t="shared" si="799"/>
        <v/>
      </c>
      <c r="N1670" s="134" t="str">
        <f>IFERROR(IF(B:B="","",IF(R1670="Beer",SUM(LOOKUP(2,1/(Rates!$B$3:$B$5&lt;=W1670)/(Rates!$C$3:$C$5&gt;=W1670),Rates!$D$3:$D$5)*(X1670/100)*W1670),IF(R1670="Refreshment Beverage",SUM(LOOKUP(2,1/(Rates!$B$7:$B$11&lt;=W1670)/(Rates!$C$7:$C$11&gt;=W1670),Rates!$D$7:$D$11)*(X1670/100)*W1670)))),"")</f>
        <v/>
      </c>
      <c r="O1670" s="134" t="str">
        <f t="shared" si="800"/>
        <v/>
      </c>
      <c r="P1670" s="116"/>
      <c r="Q1670" s="117" t="str">
        <f t="shared" si="801"/>
        <v/>
      </c>
      <c r="R1670" s="128" t="str">
        <f t="shared" si="802"/>
        <v/>
      </c>
      <c r="S1670" s="135" t="str">
        <f>IF(B1670="","",IF(R1670="Refreshment Beverage",VLOOKUP(VALUE(Q1670),Rates!G$15:L$19,2,0),VLOOKUP(VALUE(Q1670),Rates!G$4:L$12,2,0)))</f>
        <v/>
      </c>
      <c r="T1670" s="135" t="str">
        <f t="shared" si="803"/>
        <v/>
      </c>
      <c r="U1670" s="118" t="str">
        <f t="shared" si="804"/>
        <v/>
      </c>
      <c r="V1670" s="135" t="str">
        <f t="shared" si="805"/>
        <v/>
      </c>
      <c r="W1670" s="135" t="str">
        <f t="shared" si="806"/>
        <v/>
      </c>
      <c r="X1670" s="119" t="str">
        <f t="shared" si="807"/>
        <v/>
      </c>
      <c r="Y1670" s="120" t="str">
        <f>IF(B:B="","",IF(R1670="Refreshment Beverage",VLOOKUP(Q1670,Rates!G$15:L$19,6,0)*W1670,VLOOKUP(Q1670,Rates!G$4:L$12,6,0)*W1670))</f>
        <v/>
      </c>
      <c r="Z1670" s="120" t="str">
        <f t="shared" si="808"/>
        <v/>
      </c>
      <c r="AA1670" s="120" t="str">
        <f t="shared" si="809"/>
        <v/>
      </c>
      <c r="AB1670" s="136" t="str">
        <f>IF(B:B="","",IF(R1670="Refreshment Beverage","",IF(AND(R1670="Beer",Q1670=0),SUM(LOOKUP(2,1/(Rates!$B$15:$B$18&lt;=W1670)/(Rates!$C$15:$C$18&gt;=W1670),Rates!$D$15:$D$18)*W1670),VLOOKUP(VALUE(Q:Q),Rates!A:B,2,0)*W1670)))</f>
        <v/>
      </c>
      <c r="AC1670" s="136" t="str">
        <f>IF(B:B="","",IF(R1670="Refreshment Beverage","",IF(AND(R1670="Beer",Q1670=0),SUM(LOOKUP(2,1/(Rates!$B$15:$B$18&lt;=W1670)/(Rates!$C$15:$C$18&gt;=W1670),Rates!$E$15:$E$18)*W1670),VLOOKUP(VALUE(Q:Q),Rates!A:C,3,0)*W1670)))</f>
        <v/>
      </c>
      <c r="AD1670" s="137" t="str">
        <f>IFERROR(IF(B:B="","",IF(R1670="Beer","",IF(VALUE(Q1670)=0,VLOOKUP(VLOOKUP(B:B,#REF!,16,0),Rates!A:E,2,0),VLOOKUP(VALUE(Q1670),Rates!A$31:B$34,2,0)*W1670))),0)</f>
        <v/>
      </c>
      <c r="AE1670" s="121" t="str">
        <f t="shared" si="810"/>
        <v/>
      </c>
      <c r="AF1670" s="138" t="str">
        <f t="shared" si="811"/>
        <v/>
      </c>
      <c r="AG1670" s="122" t="str">
        <f t="shared" si="812"/>
        <v/>
      </c>
      <c r="AH1670" s="123" t="str">
        <f t="shared" si="813"/>
        <v/>
      </c>
      <c r="AI1670" s="139" t="str">
        <f>IF(AE:AE="","",IF(R1670="Refreshment Beverage",AK1670*(Rates!J$19/100),ROUND(SUM(AH1670*(Rates!$J$8/100)),4)))</f>
        <v/>
      </c>
      <c r="AJ1670" s="124" t="str">
        <f t="shared" si="814"/>
        <v/>
      </c>
      <c r="AK1670" s="125" t="str">
        <f t="shared" si="815"/>
        <v/>
      </c>
      <c r="AL1670" s="121" t="str">
        <f t="shared" si="816"/>
        <v/>
      </c>
      <c r="AM1670" s="138" t="str">
        <f>IF(AS1670="","",IF(R1670="Refreshment Beverage",ROUND(AS1670*Rates!K$19,4),ROUND(AO1670*(VLOOKUP(VALUE(Q1670),Rates!G$4:L$12,3,0)),4)))</f>
        <v/>
      </c>
      <c r="AN1670" s="126" t="str">
        <f>IF(AS1670="","",IF(R1670="Refreshment Beverage",AS1670*(Rates!J$19/100),MAX(AM1670,AB1670)))</f>
        <v/>
      </c>
      <c r="AO1670" s="127" t="str">
        <f t="shared" si="817"/>
        <v/>
      </c>
      <c r="AP1670" s="127" t="str">
        <f t="shared" si="818"/>
        <v/>
      </c>
      <c r="AQ1670" s="140" t="str">
        <f>IF(AS1670="","",IF(R1670="Refreshment Beverage",ROUND(SUM(VLOOKUP(Q:Q,Rates!G$15:L$19,3,0)*(AS1670-Y1670-Z1670-AA1670)),4),ROUND(SUM(Rates!$K$8*AS1670),4)))</f>
        <v/>
      </c>
      <c r="AR1670" s="139" t="str">
        <f t="shared" si="819"/>
        <v/>
      </c>
      <c r="AS1670" s="125" t="str">
        <f t="shared" si="820"/>
        <v/>
      </c>
      <c r="AT1670" s="121" t="str">
        <f t="shared" si="821"/>
        <v/>
      </c>
      <c r="AU1670" s="138" t="str">
        <f>IF(AX1670="","",IF(R1670="Refreshment Beverage",ROUND((BA1670-Y1670-Z1670-AA1670)*VLOOKUP(VALUE(Q1670),Rates!G$15:L$19,3,0),4),ROUND(AW1670*(VLOOKUP(VALUE(Q1670),Rates!G:L,3,0)),4)))</f>
        <v/>
      </c>
      <c r="AV1670" s="126" t="str">
        <f t="shared" si="822"/>
        <v/>
      </c>
      <c r="AW1670" s="127" t="str">
        <f t="shared" si="823"/>
        <v/>
      </c>
      <c r="AX1670" s="123" t="str">
        <f t="shared" si="824"/>
        <v/>
      </c>
      <c r="AY1670" s="140" t="str">
        <f>IF(AX1670="","",IF(R1670="Refreshment Beverage",ROUND(SUM(AX1670*Rates!K$19),4),ROUND(SUM(AX1670*(Rates!J$8/100)),4)))</f>
        <v/>
      </c>
      <c r="AZ1670" s="124" t="str">
        <f t="shared" si="825"/>
        <v/>
      </c>
      <c r="BA1670" s="125" t="str">
        <f t="shared" si="826"/>
        <v/>
      </c>
      <c r="BB1670" s="115"/>
      <c r="BC1670" s="143"/>
      <c r="BD1670" s="100"/>
      <c r="BE1670" s="100"/>
      <c r="BF1670" s="100"/>
      <c r="BG1670" s="100"/>
    </row>
    <row r="1671" spans="1:59" x14ac:dyDescent="0.2">
      <c r="A1671" s="144"/>
      <c r="B1671" s="141"/>
      <c r="C1671" s="141"/>
      <c r="D1671" s="142"/>
      <c r="E1671" s="142"/>
      <c r="F1671" s="142"/>
      <c r="G1671" s="142"/>
      <c r="H1671" s="142"/>
      <c r="I1671" s="129"/>
      <c r="J1671" s="130"/>
      <c r="K1671" s="131" t="str">
        <f t="shared" si="797"/>
        <v/>
      </c>
      <c r="L1671" s="132" t="str">
        <f t="shared" si="798"/>
        <v/>
      </c>
      <c r="M1671" s="133" t="str">
        <f t="shared" si="799"/>
        <v/>
      </c>
      <c r="N1671" s="134" t="str">
        <f>IFERROR(IF(B:B="","",IF(R1671="Beer",SUM(LOOKUP(2,1/(Rates!$B$3:$B$5&lt;=W1671)/(Rates!$C$3:$C$5&gt;=W1671),Rates!$D$3:$D$5)*(X1671/100)*W1671),IF(R1671="Refreshment Beverage",SUM(LOOKUP(2,1/(Rates!$B$7:$B$11&lt;=W1671)/(Rates!$C$7:$C$11&gt;=W1671),Rates!$D$7:$D$11)*(X1671/100)*W1671)))),"")</f>
        <v/>
      </c>
      <c r="O1671" s="134" t="str">
        <f t="shared" si="800"/>
        <v/>
      </c>
      <c r="P1671" s="116"/>
      <c r="Q1671" s="117" t="str">
        <f t="shared" si="801"/>
        <v/>
      </c>
      <c r="R1671" s="128" t="str">
        <f t="shared" si="802"/>
        <v/>
      </c>
      <c r="S1671" s="135" t="str">
        <f>IF(B1671="","",IF(R1671="Refreshment Beverage",VLOOKUP(VALUE(Q1671),Rates!G$15:L$19,2,0),VLOOKUP(VALUE(Q1671),Rates!G$4:L$12,2,0)))</f>
        <v/>
      </c>
      <c r="T1671" s="135" t="str">
        <f t="shared" si="803"/>
        <v/>
      </c>
      <c r="U1671" s="118" t="str">
        <f t="shared" si="804"/>
        <v/>
      </c>
      <c r="V1671" s="135" t="str">
        <f t="shared" si="805"/>
        <v/>
      </c>
      <c r="W1671" s="135" t="str">
        <f t="shared" si="806"/>
        <v/>
      </c>
      <c r="X1671" s="119" t="str">
        <f t="shared" si="807"/>
        <v/>
      </c>
      <c r="Y1671" s="120" t="str">
        <f>IF(B:B="","",IF(R1671="Refreshment Beverage",VLOOKUP(Q1671,Rates!G$15:L$19,6,0)*W1671,VLOOKUP(Q1671,Rates!G$4:L$12,6,0)*W1671))</f>
        <v/>
      </c>
      <c r="Z1671" s="120" t="str">
        <f t="shared" si="808"/>
        <v/>
      </c>
      <c r="AA1671" s="120" t="str">
        <f t="shared" si="809"/>
        <v/>
      </c>
      <c r="AB1671" s="136" t="str">
        <f>IF(B:B="","",IF(R1671="Refreshment Beverage","",IF(AND(R1671="Beer",Q1671=0),SUM(LOOKUP(2,1/(Rates!$B$15:$B$18&lt;=W1671)/(Rates!$C$15:$C$18&gt;=W1671),Rates!$D$15:$D$18)*W1671),VLOOKUP(VALUE(Q:Q),Rates!A:B,2,0)*W1671)))</f>
        <v/>
      </c>
      <c r="AC1671" s="136" t="str">
        <f>IF(B:B="","",IF(R1671="Refreshment Beverage","",IF(AND(R1671="Beer",Q1671=0),SUM(LOOKUP(2,1/(Rates!$B$15:$B$18&lt;=W1671)/(Rates!$C$15:$C$18&gt;=W1671),Rates!$E$15:$E$18)*W1671),VLOOKUP(VALUE(Q:Q),Rates!A:C,3,0)*W1671)))</f>
        <v/>
      </c>
      <c r="AD1671" s="137" t="str">
        <f>IFERROR(IF(B:B="","",IF(R1671="Beer","",IF(VALUE(Q1671)=0,VLOOKUP(VLOOKUP(B:B,#REF!,16,0),Rates!A:E,2,0),VLOOKUP(VALUE(Q1671),Rates!A$31:B$34,2,0)*W1671))),0)</f>
        <v/>
      </c>
      <c r="AE1671" s="121" t="str">
        <f t="shared" si="810"/>
        <v/>
      </c>
      <c r="AF1671" s="138" t="str">
        <f t="shared" si="811"/>
        <v/>
      </c>
      <c r="AG1671" s="122" t="str">
        <f t="shared" si="812"/>
        <v/>
      </c>
      <c r="AH1671" s="123" t="str">
        <f t="shared" si="813"/>
        <v/>
      </c>
      <c r="AI1671" s="139" t="str">
        <f>IF(AE:AE="","",IF(R1671="Refreshment Beverage",AK1671*(Rates!J$19/100),ROUND(SUM(AH1671*(Rates!$J$8/100)),4)))</f>
        <v/>
      </c>
      <c r="AJ1671" s="124" t="str">
        <f t="shared" si="814"/>
        <v/>
      </c>
      <c r="AK1671" s="125" t="str">
        <f t="shared" si="815"/>
        <v/>
      </c>
      <c r="AL1671" s="121" t="str">
        <f t="shared" si="816"/>
        <v/>
      </c>
      <c r="AM1671" s="138" t="str">
        <f>IF(AS1671="","",IF(R1671="Refreshment Beverage",ROUND(AS1671*Rates!K$19,4),ROUND(AO1671*(VLOOKUP(VALUE(Q1671),Rates!G$4:L$12,3,0)),4)))</f>
        <v/>
      </c>
      <c r="AN1671" s="126" t="str">
        <f>IF(AS1671="","",IF(R1671="Refreshment Beverage",AS1671*(Rates!J$19/100),MAX(AM1671,AB1671)))</f>
        <v/>
      </c>
      <c r="AO1671" s="127" t="str">
        <f t="shared" si="817"/>
        <v/>
      </c>
      <c r="AP1671" s="127" t="str">
        <f t="shared" si="818"/>
        <v/>
      </c>
      <c r="AQ1671" s="140" t="str">
        <f>IF(AS1671="","",IF(R1671="Refreshment Beverage",ROUND(SUM(VLOOKUP(Q:Q,Rates!G$15:L$19,3,0)*(AS1671-Y1671-Z1671-AA1671)),4),ROUND(SUM(Rates!$K$8*AS1671),4)))</f>
        <v/>
      </c>
      <c r="AR1671" s="139" t="str">
        <f t="shared" si="819"/>
        <v/>
      </c>
      <c r="AS1671" s="125" t="str">
        <f t="shared" si="820"/>
        <v/>
      </c>
      <c r="AT1671" s="121" t="str">
        <f t="shared" si="821"/>
        <v/>
      </c>
      <c r="AU1671" s="138" t="str">
        <f>IF(AX1671="","",IF(R1671="Refreshment Beverage",ROUND((BA1671-Y1671-Z1671-AA1671)*VLOOKUP(VALUE(Q1671),Rates!G$15:L$19,3,0),4),ROUND(AW1671*(VLOOKUP(VALUE(Q1671),Rates!G:L,3,0)),4)))</f>
        <v/>
      </c>
      <c r="AV1671" s="126" t="str">
        <f t="shared" si="822"/>
        <v/>
      </c>
      <c r="AW1671" s="127" t="str">
        <f t="shared" si="823"/>
        <v/>
      </c>
      <c r="AX1671" s="123" t="str">
        <f t="shared" si="824"/>
        <v/>
      </c>
      <c r="AY1671" s="140" t="str">
        <f>IF(AX1671="","",IF(R1671="Refreshment Beverage",ROUND(SUM(AX1671*Rates!K$19),4),ROUND(SUM(AX1671*(Rates!J$8/100)),4)))</f>
        <v/>
      </c>
      <c r="AZ1671" s="124" t="str">
        <f t="shared" si="825"/>
        <v/>
      </c>
      <c r="BA1671" s="125" t="str">
        <f t="shared" si="826"/>
        <v/>
      </c>
      <c r="BB1671" s="115"/>
      <c r="BC1671" s="143"/>
      <c r="BD1671" s="100"/>
      <c r="BE1671" s="100"/>
      <c r="BF1671" s="100"/>
      <c r="BG1671" s="100"/>
    </row>
    <row r="1672" spans="1:59" x14ac:dyDescent="0.2">
      <c r="A1672" s="144"/>
      <c r="B1672" s="141"/>
      <c r="C1672" s="141"/>
      <c r="D1672" s="142"/>
      <c r="E1672" s="142"/>
      <c r="F1672" s="142"/>
      <c r="G1672" s="142"/>
      <c r="H1672" s="142"/>
      <c r="I1672" s="129"/>
      <c r="J1672" s="130"/>
      <c r="K1672" s="131" t="str">
        <f t="shared" si="797"/>
        <v/>
      </c>
      <c r="L1672" s="132" t="str">
        <f t="shared" si="798"/>
        <v/>
      </c>
      <c r="M1672" s="133" t="str">
        <f t="shared" si="799"/>
        <v/>
      </c>
      <c r="N1672" s="134" t="str">
        <f>IFERROR(IF(B:B="","",IF(R1672="Beer",SUM(LOOKUP(2,1/(Rates!$B$3:$B$5&lt;=W1672)/(Rates!$C$3:$C$5&gt;=W1672),Rates!$D$3:$D$5)*(X1672/100)*W1672),IF(R1672="Refreshment Beverage",SUM(LOOKUP(2,1/(Rates!$B$7:$B$11&lt;=W1672)/(Rates!$C$7:$C$11&gt;=W1672),Rates!$D$7:$D$11)*(X1672/100)*W1672)))),"")</f>
        <v/>
      </c>
      <c r="O1672" s="134" t="str">
        <f t="shared" si="800"/>
        <v/>
      </c>
      <c r="P1672" s="116"/>
      <c r="Q1672" s="117" t="str">
        <f t="shared" si="801"/>
        <v/>
      </c>
      <c r="R1672" s="128" t="str">
        <f t="shared" si="802"/>
        <v/>
      </c>
      <c r="S1672" s="135" t="str">
        <f>IF(B1672="","",IF(R1672="Refreshment Beverage",VLOOKUP(VALUE(Q1672),Rates!G$15:L$19,2,0),VLOOKUP(VALUE(Q1672),Rates!G$4:L$12,2,0)))</f>
        <v/>
      </c>
      <c r="T1672" s="135" t="str">
        <f t="shared" si="803"/>
        <v/>
      </c>
      <c r="U1672" s="118" t="str">
        <f t="shared" si="804"/>
        <v/>
      </c>
      <c r="V1672" s="135" t="str">
        <f t="shared" si="805"/>
        <v/>
      </c>
      <c r="W1672" s="135" t="str">
        <f t="shared" si="806"/>
        <v/>
      </c>
      <c r="X1672" s="119" t="str">
        <f t="shared" si="807"/>
        <v/>
      </c>
      <c r="Y1672" s="120" t="str">
        <f>IF(B:B="","",IF(R1672="Refreshment Beverage",VLOOKUP(Q1672,Rates!G$15:L$19,6,0)*W1672,VLOOKUP(Q1672,Rates!G$4:L$12,6,0)*W1672))</f>
        <v/>
      </c>
      <c r="Z1672" s="120" t="str">
        <f t="shared" si="808"/>
        <v/>
      </c>
      <c r="AA1672" s="120" t="str">
        <f t="shared" si="809"/>
        <v/>
      </c>
      <c r="AB1672" s="136" t="str">
        <f>IF(B:B="","",IF(R1672="Refreshment Beverage","",IF(AND(R1672="Beer",Q1672=0),SUM(LOOKUP(2,1/(Rates!$B$15:$B$18&lt;=W1672)/(Rates!$C$15:$C$18&gt;=W1672),Rates!$D$15:$D$18)*W1672),VLOOKUP(VALUE(Q:Q),Rates!A:B,2,0)*W1672)))</f>
        <v/>
      </c>
      <c r="AC1672" s="136" t="str">
        <f>IF(B:B="","",IF(R1672="Refreshment Beverage","",IF(AND(R1672="Beer",Q1672=0),SUM(LOOKUP(2,1/(Rates!$B$15:$B$18&lt;=W1672)/(Rates!$C$15:$C$18&gt;=W1672),Rates!$E$15:$E$18)*W1672),VLOOKUP(VALUE(Q:Q),Rates!A:C,3,0)*W1672)))</f>
        <v/>
      </c>
      <c r="AD1672" s="137" t="str">
        <f>IFERROR(IF(B:B="","",IF(R1672="Beer","",IF(VALUE(Q1672)=0,VLOOKUP(VLOOKUP(B:B,#REF!,16,0),Rates!A:E,2,0),VLOOKUP(VALUE(Q1672),Rates!A$31:B$34,2,0)*W1672))),0)</f>
        <v/>
      </c>
      <c r="AE1672" s="121" t="str">
        <f t="shared" si="810"/>
        <v/>
      </c>
      <c r="AF1672" s="138" t="str">
        <f t="shared" si="811"/>
        <v/>
      </c>
      <c r="AG1672" s="122" t="str">
        <f t="shared" si="812"/>
        <v/>
      </c>
      <c r="AH1672" s="123" t="str">
        <f t="shared" si="813"/>
        <v/>
      </c>
      <c r="AI1672" s="139" t="str">
        <f>IF(AE:AE="","",IF(R1672="Refreshment Beverage",AK1672*(Rates!J$19/100),ROUND(SUM(AH1672*(Rates!$J$8/100)),4)))</f>
        <v/>
      </c>
      <c r="AJ1672" s="124" t="str">
        <f t="shared" si="814"/>
        <v/>
      </c>
      <c r="AK1672" s="125" t="str">
        <f t="shared" si="815"/>
        <v/>
      </c>
      <c r="AL1672" s="121" t="str">
        <f t="shared" si="816"/>
        <v/>
      </c>
      <c r="AM1672" s="138" t="str">
        <f>IF(AS1672="","",IF(R1672="Refreshment Beverage",ROUND(AS1672*Rates!K$19,4),ROUND(AO1672*(VLOOKUP(VALUE(Q1672),Rates!G$4:L$12,3,0)),4)))</f>
        <v/>
      </c>
      <c r="AN1672" s="126" t="str">
        <f>IF(AS1672="","",IF(R1672="Refreshment Beverage",AS1672*(Rates!J$19/100),MAX(AM1672,AB1672)))</f>
        <v/>
      </c>
      <c r="AO1672" s="127" t="str">
        <f t="shared" si="817"/>
        <v/>
      </c>
      <c r="AP1672" s="127" t="str">
        <f t="shared" si="818"/>
        <v/>
      </c>
      <c r="AQ1672" s="140" t="str">
        <f>IF(AS1672="","",IF(R1672="Refreshment Beverage",ROUND(SUM(VLOOKUP(Q:Q,Rates!G$15:L$19,3,0)*(AS1672-Y1672-Z1672-AA1672)),4),ROUND(SUM(Rates!$K$8*AS1672),4)))</f>
        <v/>
      </c>
      <c r="AR1672" s="139" t="str">
        <f t="shared" si="819"/>
        <v/>
      </c>
      <c r="AS1672" s="125" t="str">
        <f t="shared" si="820"/>
        <v/>
      </c>
      <c r="AT1672" s="121" t="str">
        <f t="shared" si="821"/>
        <v/>
      </c>
      <c r="AU1672" s="138" t="str">
        <f>IF(AX1672="","",IF(R1672="Refreshment Beverage",ROUND((BA1672-Y1672-Z1672-AA1672)*VLOOKUP(VALUE(Q1672),Rates!G$15:L$19,3,0),4),ROUND(AW1672*(VLOOKUP(VALUE(Q1672),Rates!G:L,3,0)),4)))</f>
        <v/>
      </c>
      <c r="AV1672" s="126" t="str">
        <f t="shared" si="822"/>
        <v/>
      </c>
      <c r="AW1672" s="127" t="str">
        <f t="shared" si="823"/>
        <v/>
      </c>
      <c r="AX1672" s="123" t="str">
        <f t="shared" si="824"/>
        <v/>
      </c>
      <c r="AY1672" s="140" t="str">
        <f>IF(AX1672="","",IF(R1672="Refreshment Beverage",ROUND(SUM(AX1672*Rates!K$19),4),ROUND(SUM(AX1672*(Rates!J$8/100)),4)))</f>
        <v/>
      </c>
      <c r="AZ1672" s="124" t="str">
        <f t="shared" si="825"/>
        <v/>
      </c>
      <c r="BA1672" s="125" t="str">
        <f t="shared" si="826"/>
        <v/>
      </c>
      <c r="BB1672" s="115"/>
      <c r="BC1672" s="143"/>
      <c r="BD1672" s="100"/>
      <c r="BE1672" s="100"/>
      <c r="BF1672" s="100"/>
      <c r="BG1672" s="100"/>
    </row>
    <row r="1673" spans="1:59" x14ac:dyDescent="0.2">
      <c r="A1673" s="144"/>
      <c r="B1673" s="141"/>
      <c r="C1673" s="141"/>
      <c r="D1673" s="142"/>
      <c r="E1673" s="142"/>
      <c r="F1673" s="142"/>
      <c r="G1673" s="142"/>
      <c r="H1673" s="142"/>
      <c r="I1673" s="129"/>
      <c r="J1673" s="130"/>
      <c r="K1673" s="131" t="str">
        <f t="shared" si="797"/>
        <v/>
      </c>
      <c r="L1673" s="132" t="str">
        <f t="shared" si="798"/>
        <v/>
      </c>
      <c r="M1673" s="133" t="str">
        <f t="shared" si="799"/>
        <v/>
      </c>
      <c r="N1673" s="134" t="str">
        <f>IFERROR(IF(B:B="","",IF(R1673="Beer",SUM(LOOKUP(2,1/(Rates!$B$3:$B$5&lt;=W1673)/(Rates!$C$3:$C$5&gt;=W1673),Rates!$D$3:$D$5)*(X1673/100)*W1673),IF(R1673="Refreshment Beverage",SUM(LOOKUP(2,1/(Rates!$B$7:$B$11&lt;=W1673)/(Rates!$C$7:$C$11&gt;=W1673),Rates!$D$7:$D$11)*(X1673/100)*W1673)))),"")</f>
        <v/>
      </c>
      <c r="O1673" s="134" t="str">
        <f t="shared" si="800"/>
        <v/>
      </c>
      <c r="P1673" s="116"/>
      <c r="Q1673" s="117" t="str">
        <f t="shared" si="801"/>
        <v/>
      </c>
      <c r="R1673" s="128" t="str">
        <f t="shared" si="802"/>
        <v/>
      </c>
      <c r="S1673" s="135" t="str">
        <f>IF(B1673="","",IF(R1673="Refreshment Beverage",VLOOKUP(VALUE(Q1673),Rates!G$15:L$19,2,0),VLOOKUP(VALUE(Q1673),Rates!G$4:L$12,2,0)))</f>
        <v/>
      </c>
      <c r="T1673" s="135" t="str">
        <f t="shared" si="803"/>
        <v/>
      </c>
      <c r="U1673" s="118" t="str">
        <f t="shared" si="804"/>
        <v/>
      </c>
      <c r="V1673" s="135" t="str">
        <f t="shared" si="805"/>
        <v/>
      </c>
      <c r="W1673" s="135" t="str">
        <f t="shared" si="806"/>
        <v/>
      </c>
      <c r="X1673" s="119" t="str">
        <f t="shared" si="807"/>
        <v/>
      </c>
      <c r="Y1673" s="120" t="str">
        <f>IF(B:B="","",IF(R1673="Refreshment Beverage",VLOOKUP(Q1673,Rates!G$15:L$19,6,0)*W1673,VLOOKUP(Q1673,Rates!G$4:L$12,6,0)*W1673))</f>
        <v/>
      </c>
      <c r="Z1673" s="120" t="str">
        <f t="shared" si="808"/>
        <v/>
      </c>
      <c r="AA1673" s="120" t="str">
        <f t="shared" si="809"/>
        <v/>
      </c>
      <c r="AB1673" s="136" t="str">
        <f>IF(B:B="","",IF(R1673="Refreshment Beverage","",IF(AND(R1673="Beer",Q1673=0),SUM(LOOKUP(2,1/(Rates!$B$15:$B$18&lt;=W1673)/(Rates!$C$15:$C$18&gt;=W1673),Rates!$D$15:$D$18)*W1673),VLOOKUP(VALUE(Q:Q),Rates!A:B,2,0)*W1673)))</f>
        <v/>
      </c>
      <c r="AC1673" s="136" t="str">
        <f>IF(B:B="","",IF(R1673="Refreshment Beverage","",IF(AND(R1673="Beer",Q1673=0),SUM(LOOKUP(2,1/(Rates!$B$15:$B$18&lt;=W1673)/(Rates!$C$15:$C$18&gt;=W1673),Rates!$E$15:$E$18)*W1673),VLOOKUP(VALUE(Q:Q),Rates!A:C,3,0)*W1673)))</f>
        <v/>
      </c>
      <c r="AD1673" s="137" t="str">
        <f>IFERROR(IF(B:B="","",IF(R1673="Beer","",IF(VALUE(Q1673)=0,VLOOKUP(VLOOKUP(B:B,#REF!,16,0),Rates!A:E,2,0),VLOOKUP(VALUE(Q1673),Rates!A$31:B$34,2,0)*W1673))),0)</f>
        <v/>
      </c>
      <c r="AE1673" s="121" t="str">
        <f t="shared" si="810"/>
        <v/>
      </c>
      <c r="AF1673" s="138" t="str">
        <f t="shared" si="811"/>
        <v/>
      </c>
      <c r="AG1673" s="122" t="str">
        <f t="shared" si="812"/>
        <v/>
      </c>
      <c r="AH1673" s="123" t="str">
        <f t="shared" si="813"/>
        <v/>
      </c>
      <c r="AI1673" s="139" t="str">
        <f>IF(AE:AE="","",IF(R1673="Refreshment Beverage",AK1673*(Rates!J$19/100),ROUND(SUM(AH1673*(Rates!$J$8/100)),4)))</f>
        <v/>
      </c>
      <c r="AJ1673" s="124" t="str">
        <f t="shared" si="814"/>
        <v/>
      </c>
      <c r="AK1673" s="125" t="str">
        <f t="shared" si="815"/>
        <v/>
      </c>
      <c r="AL1673" s="121" t="str">
        <f t="shared" si="816"/>
        <v/>
      </c>
      <c r="AM1673" s="138" t="str">
        <f>IF(AS1673="","",IF(R1673="Refreshment Beverage",ROUND(AS1673*Rates!K$19,4),ROUND(AO1673*(VLOOKUP(VALUE(Q1673),Rates!G$4:L$12,3,0)),4)))</f>
        <v/>
      </c>
      <c r="AN1673" s="126" t="str">
        <f>IF(AS1673="","",IF(R1673="Refreshment Beverage",AS1673*(Rates!J$19/100),MAX(AM1673,AB1673)))</f>
        <v/>
      </c>
      <c r="AO1673" s="127" t="str">
        <f t="shared" si="817"/>
        <v/>
      </c>
      <c r="AP1673" s="127" t="str">
        <f t="shared" si="818"/>
        <v/>
      </c>
      <c r="AQ1673" s="140" t="str">
        <f>IF(AS1673="","",IF(R1673="Refreshment Beverage",ROUND(SUM(VLOOKUP(Q:Q,Rates!G$15:L$19,3,0)*(AS1673-Y1673-Z1673-AA1673)),4),ROUND(SUM(Rates!$K$8*AS1673),4)))</f>
        <v/>
      </c>
      <c r="AR1673" s="139" t="str">
        <f t="shared" si="819"/>
        <v/>
      </c>
      <c r="AS1673" s="125" t="str">
        <f t="shared" si="820"/>
        <v/>
      </c>
      <c r="AT1673" s="121" t="str">
        <f t="shared" si="821"/>
        <v/>
      </c>
      <c r="AU1673" s="138" t="str">
        <f>IF(AX1673="","",IF(R1673="Refreshment Beverage",ROUND((BA1673-Y1673-Z1673-AA1673)*VLOOKUP(VALUE(Q1673),Rates!G$15:L$19,3,0),4),ROUND(AW1673*(VLOOKUP(VALUE(Q1673),Rates!G:L,3,0)),4)))</f>
        <v/>
      </c>
      <c r="AV1673" s="126" t="str">
        <f t="shared" si="822"/>
        <v/>
      </c>
      <c r="AW1673" s="127" t="str">
        <f t="shared" si="823"/>
        <v/>
      </c>
      <c r="AX1673" s="123" t="str">
        <f t="shared" si="824"/>
        <v/>
      </c>
      <c r="AY1673" s="140" t="str">
        <f>IF(AX1673="","",IF(R1673="Refreshment Beverage",ROUND(SUM(AX1673*Rates!K$19),4),ROUND(SUM(AX1673*(Rates!J$8/100)),4)))</f>
        <v/>
      </c>
      <c r="AZ1673" s="124" t="str">
        <f t="shared" si="825"/>
        <v/>
      </c>
      <c r="BA1673" s="125" t="str">
        <f t="shared" si="826"/>
        <v/>
      </c>
      <c r="BB1673" s="115"/>
      <c r="BC1673" s="143"/>
      <c r="BD1673" s="100"/>
      <c r="BE1673" s="100"/>
      <c r="BF1673" s="100"/>
      <c r="BG1673" s="100"/>
    </row>
    <row r="1674" spans="1:59" x14ac:dyDescent="0.2">
      <c r="A1674" s="144"/>
      <c r="B1674" s="141"/>
      <c r="C1674" s="141"/>
      <c r="D1674" s="142"/>
      <c r="E1674" s="142"/>
      <c r="F1674" s="142"/>
      <c r="G1674" s="142"/>
      <c r="H1674" s="142"/>
      <c r="I1674" s="129"/>
      <c r="J1674" s="130"/>
      <c r="K1674" s="131" t="str">
        <f t="shared" si="797"/>
        <v/>
      </c>
      <c r="L1674" s="132" t="str">
        <f t="shared" si="798"/>
        <v/>
      </c>
      <c r="M1674" s="133" t="str">
        <f t="shared" si="799"/>
        <v/>
      </c>
      <c r="N1674" s="134" t="str">
        <f>IFERROR(IF(B:B="","",IF(R1674="Beer",SUM(LOOKUP(2,1/(Rates!$B$3:$B$5&lt;=W1674)/(Rates!$C$3:$C$5&gt;=W1674),Rates!$D$3:$D$5)*(X1674/100)*W1674),IF(R1674="Refreshment Beverage",SUM(LOOKUP(2,1/(Rates!$B$7:$B$11&lt;=W1674)/(Rates!$C$7:$C$11&gt;=W1674),Rates!$D$7:$D$11)*(X1674/100)*W1674)))),"")</f>
        <v/>
      </c>
      <c r="O1674" s="134" t="str">
        <f t="shared" si="800"/>
        <v/>
      </c>
      <c r="P1674" s="116"/>
      <c r="Q1674" s="117" t="str">
        <f t="shared" si="801"/>
        <v/>
      </c>
      <c r="R1674" s="128" t="str">
        <f t="shared" si="802"/>
        <v/>
      </c>
      <c r="S1674" s="135" t="str">
        <f>IF(B1674="","",IF(R1674="Refreshment Beverage",VLOOKUP(VALUE(Q1674),Rates!G$15:L$19,2,0),VLOOKUP(VALUE(Q1674),Rates!G$4:L$12,2,0)))</f>
        <v/>
      </c>
      <c r="T1674" s="135" t="str">
        <f t="shared" si="803"/>
        <v/>
      </c>
      <c r="U1674" s="118" t="str">
        <f t="shared" si="804"/>
        <v/>
      </c>
      <c r="V1674" s="135" t="str">
        <f t="shared" si="805"/>
        <v/>
      </c>
      <c r="W1674" s="135" t="str">
        <f t="shared" si="806"/>
        <v/>
      </c>
      <c r="X1674" s="119" t="str">
        <f t="shared" si="807"/>
        <v/>
      </c>
      <c r="Y1674" s="120" t="str">
        <f>IF(B:B="","",IF(R1674="Refreshment Beverage",VLOOKUP(Q1674,Rates!G$15:L$19,6,0)*W1674,VLOOKUP(Q1674,Rates!G$4:L$12,6,0)*W1674))</f>
        <v/>
      </c>
      <c r="Z1674" s="120" t="str">
        <f t="shared" si="808"/>
        <v/>
      </c>
      <c r="AA1674" s="120" t="str">
        <f t="shared" si="809"/>
        <v/>
      </c>
      <c r="AB1674" s="136" t="str">
        <f>IF(B:B="","",IF(R1674="Refreshment Beverage","",IF(AND(R1674="Beer",Q1674=0),SUM(LOOKUP(2,1/(Rates!$B$15:$B$18&lt;=W1674)/(Rates!$C$15:$C$18&gt;=W1674),Rates!$D$15:$D$18)*W1674),VLOOKUP(VALUE(Q:Q),Rates!A:B,2,0)*W1674)))</f>
        <v/>
      </c>
      <c r="AC1674" s="136" t="str">
        <f>IF(B:B="","",IF(R1674="Refreshment Beverage","",IF(AND(R1674="Beer",Q1674=0),SUM(LOOKUP(2,1/(Rates!$B$15:$B$18&lt;=W1674)/(Rates!$C$15:$C$18&gt;=W1674),Rates!$E$15:$E$18)*W1674),VLOOKUP(VALUE(Q:Q),Rates!A:C,3,0)*W1674)))</f>
        <v/>
      </c>
      <c r="AD1674" s="137" t="str">
        <f>IFERROR(IF(B:B="","",IF(R1674="Beer","",IF(VALUE(Q1674)=0,VLOOKUP(VLOOKUP(B:B,#REF!,16,0),Rates!A:E,2,0),VLOOKUP(VALUE(Q1674),Rates!A$31:B$34,2,0)*W1674))),0)</f>
        <v/>
      </c>
      <c r="AE1674" s="121" t="str">
        <f t="shared" si="810"/>
        <v/>
      </c>
      <c r="AF1674" s="138" t="str">
        <f t="shared" si="811"/>
        <v/>
      </c>
      <c r="AG1674" s="122" t="str">
        <f t="shared" si="812"/>
        <v/>
      </c>
      <c r="AH1674" s="123" t="str">
        <f t="shared" si="813"/>
        <v/>
      </c>
      <c r="AI1674" s="139" t="str">
        <f>IF(AE:AE="","",IF(R1674="Refreshment Beverage",AK1674*(Rates!J$19/100),ROUND(SUM(AH1674*(Rates!$J$8/100)),4)))</f>
        <v/>
      </c>
      <c r="AJ1674" s="124" t="str">
        <f t="shared" si="814"/>
        <v/>
      </c>
      <c r="AK1674" s="125" t="str">
        <f t="shared" si="815"/>
        <v/>
      </c>
      <c r="AL1674" s="121" t="str">
        <f t="shared" si="816"/>
        <v/>
      </c>
      <c r="AM1674" s="138" t="str">
        <f>IF(AS1674="","",IF(R1674="Refreshment Beverage",ROUND(AS1674*Rates!K$19,4),ROUND(AO1674*(VLOOKUP(VALUE(Q1674),Rates!G$4:L$12,3,0)),4)))</f>
        <v/>
      </c>
      <c r="AN1674" s="126" t="str">
        <f>IF(AS1674="","",IF(R1674="Refreshment Beverage",AS1674*(Rates!J$19/100),MAX(AM1674,AB1674)))</f>
        <v/>
      </c>
      <c r="AO1674" s="127" t="str">
        <f t="shared" si="817"/>
        <v/>
      </c>
      <c r="AP1674" s="127" t="str">
        <f t="shared" si="818"/>
        <v/>
      </c>
      <c r="AQ1674" s="140" t="str">
        <f>IF(AS1674="","",IF(R1674="Refreshment Beverage",ROUND(SUM(VLOOKUP(Q:Q,Rates!G$15:L$19,3,0)*(AS1674-Y1674-Z1674-AA1674)),4),ROUND(SUM(Rates!$K$8*AS1674),4)))</f>
        <v/>
      </c>
      <c r="AR1674" s="139" t="str">
        <f t="shared" si="819"/>
        <v/>
      </c>
      <c r="AS1674" s="125" t="str">
        <f t="shared" si="820"/>
        <v/>
      </c>
      <c r="AT1674" s="121" t="str">
        <f t="shared" si="821"/>
        <v/>
      </c>
      <c r="AU1674" s="138" t="str">
        <f>IF(AX1674="","",IF(R1674="Refreshment Beverage",ROUND((BA1674-Y1674-Z1674-AA1674)*VLOOKUP(VALUE(Q1674),Rates!G$15:L$19,3,0),4),ROUND(AW1674*(VLOOKUP(VALUE(Q1674),Rates!G:L,3,0)),4)))</f>
        <v/>
      </c>
      <c r="AV1674" s="126" t="str">
        <f t="shared" si="822"/>
        <v/>
      </c>
      <c r="AW1674" s="127" t="str">
        <f t="shared" si="823"/>
        <v/>
      </c>
      <c r="AX1674" s="123" t="str">
        <f t="shared" si="824"/>
        <v/>
      </c>
      <c r="AY1674" s="140" t="str">
        <f>IF(AX1674="","",IF(R1674="Refreshment Beverage",ROUND(SUM(AX1674*Rates!K$19),4),ROUND(SUM(AX1674*(Rates!J$8/100)),4)))</f>
        <v/>
      </c>
      <c r="AZ1674" s="124" t="str">
        <f t="shared" si="825"/>
        <v/>
      </c>
      <c r="BA1674" s="125" t="str">
        <f t="shared" si="826"/>
        <v/>
      </c>
      <c r="BB1674" s="115"/>
      <c r="BC1674" s="143"/>
      <c r="BD1674" s="100"/>
      <c r="BE1674" s="100"/>
      <c r="BF1674" s="100"/>
      <c r="BG1674" s="100"/>
    </row>
    <row r="1675" spans="1:59" x14ac:dyDescent="0.2">
      <c r="A1675" s="144"/>
      <c r="B1675" s="141"/>
      <c r="C1675" s="141"/>
      <c r="D1675" s="142"/>
      <c r="E1675" s="142"/>
      <c r="F1675" s="142"/>
      <c r="G1675" s="142"/>
      <c r="H1675" s="142"/>
      <c r="I1675" s="129"/>
      <c r="J1675" s="130"/>
      <c r="K1675" s="131" t="str">
        <f t="shared" si="797"/>
        <v/>
      </c>
      <c r="L1675" s="132" t="str">
        <f t="shared" si="798"/>
        <v/>
      </c>
      <c r="M1675" s="133" t="str">
        <f t="shared" si="799"/>
        <v/>
      </c>
      <c r="N1675" s="134" t="str">
        <f>IFERROR(IF(B:B="","",IF(R1675="Beer",SUM(LOOKUP(2,1/(Rates!$B$3:$B$5&lt;=W1675)/(Rates!$C$3:$C$5&gt;=W1675),Rates!$D$3:$D$5)*(X1675/100)*W1675),IF(R1675="Refreshment Beverage",SUM(LOOKUP(2,1/(Rates!$B$7:$B$11&lt;=W1675)/(Rates!$C$7:$C$11&gt;=W1675),Rates!$D$7:$D$11)*(X1675/100)*W1675)))),"")</f>
        <v/>
      </c>
      <c r="O1675" s="134" t="str">
        <f t="shared" si="800"/>
        <v/>
      </c>
      <c r="P1675" s="116"/>
      <c r="Q1675" s="117" t="str">
        <f t="shared" si="801"/>
        <v/>
      </c>
      <c r="R1675" s="128" t="str">
        <f t="shared" si="802"/>
        <v/>
      </c>
      <c r="S1675" s="135" t="str">
        <f>IF(B1675="","",IF(R1675="Refreshment Beverage",VLOOKUP(VALUE(Q1675),Rates!G$15:L$19,2,0),VLOOKUP(VALUE(Q1675),Rates!G$4:L$12,2,0)))</f>
        <v/>
      </c>
      <c r="T1675" s="135" t="str">
        <f t="shared" si="803"/>
        <v/>
      </c>
      <c r="U1675" s="118" t="str">
        <f t="shared" si="804"/>
        <v/>
      </c>
      <c r="V1675" s="135" t="str">
        <f t="shared" si="805"/>
        <v/>
      </c>
      <c r="W1675" s="135" t="str">
        <f t="shared" si="806"/>
        <v/>
      </c>
      <c r="X1675" s="119" t="str">
        <f t="shared" si="807"/>
        <v/>
      </c>
      <c r="Y1675" s="120" t="str">
        <f>IF(B:B="","",IF(R1675="Refreshment Beverage",VLOOKUP(Q1675,Rates!G$15:L$19,6,0)*W1675,VLOOKUP(Q1675,Rates!G$4:L$12,6,0)*W1675))</f>
        <v/>
      </c>
      <c r="Z1675" s="120" t="str">
        <f t="shared" si="808"/>
        <v/>
      </c>
      <c r="AA1675" s="120" t="str">
        <f t="shared" si="809"/>
        <v/>
      </c>
      <c r="AB1675" s="136" t="str">
        <f>IF(B:B="","",IF(R1675="Refreshment Beverage","",IF(AND(R1675="Beer",Q1675=0),SUM(LOOKUP(2,1/(Rates!$B$15:$B$18&lt;=W1675)/(Rates!$C$15:$C$18&gt;=W1675),Rates!$D$15:$D$18)*W1675),VLOOKUP(VALUE(Q:Q),Rates!A:B,2,0)*W1675)))</f>
        <v/>
      </c>
      <c r="AC1675" s="136" t="str">
        <f>IF(B:B="","",IF(R1675="Refreshment Beverage","",IF(AND(R1675="Beer",Q1675=0),SUM(LOOKUP(2,1/(Rates!$B$15:$B$18&lt;=W1675)/(Rates!$C$15:$C$18&gt;=W1675),Rates!$E$15:$E$18)*W1675),VLOOKUP(VALUE(Q:Q),Rates!A:C,3,0)*W1675)))</f>
        <v/>
      </c>
      <c r="AD1675" s="137" t="str">
        <f>IFERROR(IF(B:B="","",IF(R1675="Beer","",IF(VALUE(Q1675)=0,VLOOKUP(VLOOKUP(B:B,#REF!,16,0),Rates!A:E,2,0),VLOOKUP(VALUE(Q1675),Rates!A$31:B$34,2,0)*W1675))),0)</f>
        <v/>
      </c>
      <c r="AE1675" s="121" t="str">
        <f t="shared" si="810"/>
        <v/>
      </c>
      <c r="AF1675" s="138" t="str">
        <f t="shared" si="811"/>
        <v/>
      </c>
      <c r="AG1675" s="122" t="str">
        <f t="shared" si="812"/>
        <v/>
      </c>
      <c r="AH1675" s="123" t="str">
        <f t="shared" si="813"/>
        <v/>
      </c>
      <c r="AI1675" s="139" t="str">
        <f>IF(AE:AE="","",IF(R1675="Refreshment Beverage",AK1675*(Rates!J$19/100),ROUND(SUM(AH1675*(Rates!$J$8/100)),4)))</f>
        <v/>
      </c>
      <c r="AJ1675" s="124" t="str">
        <f t="shared" si="814"/>
        <v/>
      </c>
      <c r="AK1675" s="125" t="str">
        <f t="shared" si="815"/>
        <v/>
      </c>
      <c r="AL1675" s="121" t="str">
        <f t="shared" si="816"/>
        <v/>
      </c>
      <c r="AM1675" s="138" t="str">
        <f>IF(AS1675="","",IF(R1675="Refreshment Beverage",ROUND(AS1675*Rates!K$19,4),ROUND(AO1675*(VLOOKUP(VALUE(Q1675),Rates!G$4:L$12,3,0)),4)))</f>
        <v/>
      </c>
      <c r="AN1675" s="126" t="str">
        <f>IF(AS1675="","",IF(R1675="Refreshment Beverage",AS1675*(Rates!J$19/100),MAX(AM1675,AB1675)))</f>
        <v/>
      </c>
      <c r="AO1675" s="127" t="str">
        <f t="shared" si="817"/>
        <v/>
      </c>
      <c r="AP1675" s="127" t="str">
        <f t="shared" si="818"/>
        <v/>
      </c>
      <c r="AQ1675" s="140" t="str">
        <f>IF(AS1675="","",IF(R1675="Refreshment Beverage",ROUND(SUM(VLOOKUP(Q:Q,Rates!G$15:L$19,3,0)*(AS1675-Y1675-Z1675-AA1675)),4),ROUND(SUM(Rates!$K$8*AS1675),4)))</f>
        <v/>
      </c>
      <c r="AR1675" s="139" t="str">
        <f t="shared" si="819"/>
        <v/>
      </c>
      <c r="AS1675" s="125" t="str">
        <f t="shared" si="820"/>
        <v/>
      </c>
      <c r="AT1675" s="121" t="str">
        <f t="shared" si="821"/>
        <v/>
      </c>
      <c r="AU1675" s="138" t="str">
        <f>IF(AX1675="","",IF(R1675="Refreshment Beverage",ROUND((BA1675-Y1675-Z1675-AA1675)*VLOOKUP(VALUE(Q1675),Rates!G$15:L$19,3,0),4),ROUND(AW1675*(VLOOKUP(VALUE(Q1675),Rates!G:L,3,0)),4)))</f>
        <v/>
      </c>
      <c r="AV1675" s="126" t="str">
        <f t="shared" si="822"/>
        <v/>
      </c>
      <c r="AW1675" s="127" t="str">
        <f t="shared" si="823"/>
        <v/>
      </c>
      <c r="AX1675" s="123" t="str">
        <f t="shared" si="824"/>
        <v/>
      </c>
      <c r="AY1675" s="140" t="str">
        <f>IF(AX1675="","",IF(R1675="Refreshment Beverage",ROUND(SUM(AX1675*Rates!K$19),4),ROUND(SUM(AX1675*(Rates!J$8/100)),4)))</f>
        <v/>
      </c>
      <c r="AZ1675" s="124" t="str">
        <f t="shared" si="825"/>
        <v/>
      </c>
      <c r="BA1675" s="125" t="str">
        <f t="shared" si="826"/>
        <v/>
      </c>
      <c r="BB1675" s="115"/>
      <c r="BC1675" s="143"/>
      <c r="BD1675" s="100"/>
      <c r="BE1675" s="100"/>
      <c r="BF1675" s="100"/>
      <c r="BG1675" s="100"/>
    </row>
    <row r="1676" spans="1:59" x14ac:dyDescent="0.2">
      <c r="A1676" s="144"/>
      <c r="B1676" s="141"/>
      <c r="C1676" s="141"/>
      <c r="D1676" s="142"/>
      <c r="E1676" s="142"/>
      <c r="F1676" s="142"/>
      <c r="G1676" s="142"/>
      <c r="H1676" s="142"/>
      <c r="I1676" s="129"/>
      <c r="J1676" s="130"/>
      <c r="K1676" s="131" t="str">
        <f t="shared" si="797"/>
        <v/>
      </c>
      <c r="L1676" s="132" t="str">
        <f t="shared" si="798"/>
        <v/>
      </c>
      <c r="M1676" s="133" t="str">
        <f t="shared" si="799"/>
        <v/>
      </c>
      <c r="N1676" s="134" t="str">
        <f>IFERROR(IF(B:B="","",IF(R1676="Beer",SUM(LOOKUP(2,1/(Rates!$B$3:$B$5&lt;=W1676)/(Rates!$C$3:$C$5&gt;=W1676),Rates!$D$3:$D$5)*(X1676/100)*W1676),IF(R1676="Refreshment Beverage",SUM(LOOKUP(2,1/(Rates!$B$7:$B$11&lt;=W1676)/(Rates!$C$7:$C$11&gt;=W1676),Rates!$D$7:$D$11)*(X1676/100)*W1676)))),"")</f>
        <v/>
      </c>
      <c r="O1676" s="134" t="str">
        <f t="shared" si="800"/>
        <v/>
      </c>
      <c r="P1676" s="116"/>
      <c r="Q1676" s="117" t="str">
        <f t="shared" si="801"/>
        <v/>
      </c>
      <c r="R1676" s="128" t="str">
        <f t="shared" si="802"/>
        <v/>
      </c>
      <c r="S1676" s="135" t="str">
        <f>IF(B1676="","",IF(R1676="Refreshment Beverage",VLOOKUP(VALUE(Q1676),Rates!G$15:L$19,2,0),VLOOKUP(VALUE(Q1676),Rates!G$4:L$12,2,0)))</f>
        <v/>
      </c>
      <c r="T1676" s="135" t="str">
        <f t="shared" si="803"/>
        <v/>
      </c>
      <c r="U1676" s="118" t="str">
        <f t="shared" si="804"/>
        <v/>
      </c>
      <c r="V1676" s="135" t="str">
        <f t="shared" si="805"/>
        <v/>
      </c>
      <c r="W1676" s="135" t="str">
        <f t="shared" si="806"/>
        <v/>
      </c>
      <c r="X1676" s="119" t="str">
        <f t="shared" si="807"/>
        <v/>
      </c>
      <c r="Y1676" s="120" t="str">
        <f>IF(B:B="","",IF(R1676="Refreshment Beverage",VLOOKUP(Q1676,Rates!G$15:L$19,6,0)*W1676,VLOOKUP(Q1676,Rates!G$4:L$12,6,0)*W1676))</f>
        <v/>
      </c>
      <c r="Z1676" s="120" t="str">
        <f t="shared" si="808"/>
        <v/>
      </c>
      <c r="AA1676" s="120" t="str">
        <f t="shared" si="809"/>
        <v/>
      </c>
      <c r="AB1676" s="136" t="str">
        <f>IF(B:B="","",IF(R1676="Refreshment Beverage","",IF(AND(R1676="Beer",Q1676=0),SUM(LOOKUP(2,1/(Rates!$B$15:$B$18&lt;=W1676)/(Rates!$C$15:$C$18&gt;=W1676),Rates!$D$15:$D$18)*W1676),VLOOKUP(VALUE(Q:Q),Rates!A:B,2,0)*W1676)))</f>
        <v/>
      </c>
      <c r="AC1676" s="136" t="str">
        <f>IF(B:B="","",IF(R1676="Refreshment Beverage","",IF(AND(R1676="Beer",Q1676=0),SUM(LOOKUP(2,1/(Rates!$B$15:$B$18&lt;=W1676)/(Rates!$C$15:$C$18&gt;=W1676),Rates!$E$15:$E$18)*W1676),VLOOKUP(VALUE(Q:Q),Rates!A:C,3,0)*W1676)))</f>
        <v/>
      </c>
      <c r="AD1676" s="137" t="str">
        <f>IFERROR(IF(B:B="","",IF(R1676="Beer","",IF(VALUE(Q1676)=0,VLOOKUP(VLOOKUP(B:B,#REF!,16,0),Rates!A:E,2,0),VLOOKUP(VALUE(Q1676),Rates!A$31:B$34,2,0)*W1676))),0)</f>
        <v/>
      </c>
      <c r="AE1676" s="121" t="str">
        <f t="shared" si="810"/>
        <v/>
      </c>
      <c r="AF1676" s="138" t="str">
        <f t="shared" si="811"/>
        <v/>
      </c>
      <c r="AG1676" s="122" t="str">
        <f t="shared" si="812"/>
        <v/>
      </c>
      <c r="AH1676" s="123" t="str">
        <f t="shared" si="813"/>
        <v/>
      </c>
      <c r="AI1676" s="139" t="str">
        <f>IF(AE:AE="","",IF(R1676="Refreshment Beverage",AK1676*(Rates!J$19/100),ROUND(SUM(AH1676*(Rates!$J$8/100)),4)))</f>
        <v/>
      </c>
      <c r="AJ1676" s="124" t="str">
        <f t="shared" si="814"/>
        <v/>
      </c>
      <c r="AK1676" s="125" t="str">
        <f t="shared" si="815"/>
        <v/>
      </c>
      <c r="AL1676" s="121" t="str">
        <f t="shared" si="816"/>
        <v/>
      </c>
      <c r="AM1676" s="138" t="str">
        <f>IF(AS1676="","",IF(R1676="Refreshment Beverage",ROUND(AS1676*Rates!K$19,4),ROUND(AO1676*(VLOOKUP(VALUE(Q1676),Rates!G$4:L$12,3,0)),4)))</f>
        <v/>
      </c>
      <c r="AN1676" s="126" t="str">
        <f>IF(AS1676="","",IF(R1676="Refreshment Beverage",AS1676*(Rates!J$19/100),MAX(AM1676,AB1676)))</f>
        <v/>
      </c>
      <c r="AO1676" s="127" t="str">
        <f t="shared" si="817"/>
        <v/>
      </c>
      <c r="AP1676" s="127" t="str">
        <f t="shared" si="818"/>
        <v/>
      </c>
      <c r="AQ1676" s="140" t="str">
        <f>IF(AS1676="","",IF(R1676="Refreshment Beverage",ROUND(SUM(VLOOKUP(Q:Q,Rates!G$15:L$19,3,0)*(AS1676-Y1676-Z1676-AA1676)),4),ROUND(SUM(Rates!$K$8*AS1676),4)))</f>
        <v/>
      </c>
      <c r="AR1676" s="139" t="str">
        <f t="shared" si="819"/>
        <v/>
      </c>
      <c r="AS1676" s="125" t="str">
        <f t="shared" si="820"/>
        <v/>
      </c>
      <c r="AT1676" s="121" t="str">
        <f t="shared" si="821"/>
        <v/>
      </c>
      <c r="AU1676" s="138" t="str">
        <f>IF(AX1676="","",IF(R1676="Refreshment Beverage",ROUND((BA1676-Y1676-Z1676-AA1676)*VLOOKUP(VALUE(Q1676),Rates!G$15:L$19,3,0),4),ROUND(AW1676*(VLOOKUP(VALUE(Q1676),Rates!G:L,3,0)),4)))</f>
        <v/>
      </c>
      <c r="AV1676" s="126" t="str">
        <f t="shared" si="822"/>
        <v/>
      </c>
      <c r="AW1676" s="127" t="str">
        <f t="shared" si="823"/>
        <v/>
      </c>
      <c r="AX1676" s="123" t="str">
        <f t="shared" si="824"/>
        <v/>
      </c>
      <c r="AY1676" s="140" t="str">
        <f>IF(AX1676="","",IF(R1676="Refreshment Beverage",ROUND(SUM(AX1676*Rates!K$19),4),ROUND(SUM(AX1676*(Rates!J$8/100)),4)))</f>
        <v/>
      </c>
      <c r="AZ1676" s="124" t="str">
        <f t="shared" si="825"/>
        <v/>
      </c>
      <c r="BA1676" s="125" t="str">
        <f t="shared" si="826"/>
        <v/>
      </c>
      <c r="BB1676" s="115"/>
      <c r="BC1676" s="143"/>
      <c r="BD1676" s="100"/>
      <c r="BE1676" s="100"/>
      <c r="BF1676" s="100"/>
      <c r="BG1676" s="100"/>
    </row>
    <row r="1677" spans="1:59" x14ac:dyDescent="0.2">
      <c r="A1677" s="144"/>
      <c r="B1677" s="141"/>
      <c r="C1677" s="141"/>
      <c r="D1677" s="142"/>
      <c r="E1677" s="142"/>
      <c r="F1677" s="142"/>
      <c r="G1677" s="142"/>
      <c r="H1677" s="142"/>
      <c r="I1677" s="129"/>
      <c r="J1677" s="130"/>
      <c r="K1677" s="131" t="str">
        <f t="shared" si="797"/>
        <v/>
      </c>
      <c r="L1677" s="132" t="str">
        <f t="shared" si="798"/>
        <v/>
      </c>
      <c r="M1677" s="133" t="str">
        <f t="shared" si="799"/>
        <v/>
      </c>
      <c r="N1677" s="134" t="str">
        <f>IFERROR(IF(B:B="","",IF(R1677="Beer",SUM(LOOKUP(2,1/(Rates!$B$3:$B$5&lt;=W1677)/(Rates!$C$3:$C$5&gt;=W1677),Rates!$D$3:$D$5)*(X1677/100)*W1677),IF(R1677="Refreshment Beverage",SUM(LOOKUP(2,1/(Rates!$B$7:$B$11&lt;=W1677)/(Rates!$C$7:$C$11&gt;=W1677),Rates!$D$7:$D$11)*(X1677/100)*W1677)))),"")</f>
        <v/>
      </c>
      <c r="O1677" s="134" t="str">
        <f t="shared" si="800"/>
        <v/>
      </c>
      <c r="P1677" s="116"/>
      <c r="Q1677" s="117" t="str">
        <f t="shared" si="801"/>
        <v/>
      </c>
      <c r="R1677" s="128" t="str">
        <f t="shared" si="802"/>
        <v/>
      </c>
      <c r="S1677" s="135" t="str">
        <f>IF(B1677="","",IF(R1677="Refreshment Beverage",VLOOKUP(VALUE(Q1677),Rates!G$15:L$19,2,0),VLOOKUP(VALUE(Q1677),Rates!G$4:L$12,2,0)))</f>
        <v/>
      </c>
      <c r="T1677" s="135" t="str">
        <f t="shared" si="803"/>
        <v/>
      </c>
      <c r="U1677" s="118" t="str">
        <f t="shared" si="804"/>
        <v/>
      </c>
      <c r="V1677" s="135" t="str">
        <f t="shared" si="805"/>
        <v/>
      </c>
      <c r="W1677" s="135" t="str">
        <f t="shared" si="806"/>
        <v/>
      </c>
      <c r="X1677" s="119" t="str">
        <f t="shared" si="807"/>
        <v/>
      </c>
      <c r="Y1677" s="120" t="str">
        <f>IF(B:B="","",IF(R1677="Refreshment Beverage",VLOOKUP(Q1677,Rates!G$15:L$19,6,0)*W1677,VLOOKUP(Q1677,Rates!G$4:L$12,6,0)*W1677))</f>
        <v/>
      </c>
      <c r="Z1677" s="120" t="str">
        <f t="shared" si="808"/>
        <v/>
      </c>
      <c r="AA1677" s="120" t="str">
        <f t="shared" si="809"/>
        <v/>
      </c>
      <c r="AB1677" s="136" t="str">
        <f>IF(B:B="","",IF(R1677="Refreshment Beverage","",IF(AND(R1677="Beer",Q1677=0),SUM(LOOKUP(2,1/(Rates!$B$15:$B$18&lt;=W1677)/(Rates!$C$15:$C$18&gt;=W1677),Rates!$D$15:$D$18)*W1677),VLOOKUP(VALUE(Q:Q),Rates!A:B,2,0)*W1677)))</f>
        <v/>
      </c>
      <c r="AC1677" s="136" t="str">
        <f>IF(B:B="","",IF(R1677="Refreshment Beverage","",IF(AND(R1677="Beer",Q1677=0),SUM(LOOKUP(2,1/(Rates!$B$15:$B$18&lt;=W1677)/(Rates!$C$15:$C$18&gt;=W1677),Rates!$E$15:$E$18)*W1677),VLOOKUP(VALUE(Q:Q),Rates!A:C,3,0)*W1677)))</f>
        <v/>
      </c>
      <c r="AD1677" s="137" t="str">
        <f>IFERROR(IF(B:B="","",IF(R1677="Beer","",IF(VALUE(Q1677)=0,VLOOKUP(VLOOKUP(B:B,#REF!,16,0),Rates!A:E,2,0),VLOOKUP(VALUE(Q1677),Rates!A$31:B$34,2,0)*W1677))),0)</f>
        <v/>
      </c>
      <c r="AE1677" s="121" t="str">
        <f t="shared" si="810"/>
        <v/>
      </c>
      <c r="AF1677" s="138" t="str">
        <f t="shared" si="811"/>
        <v/>
      </c>
      <c r="AG1677" s="122" t="str">
        <f t="shared" si="812"/>
        <v/>
      </c>
      <c r="AH1677" s="123" t="str">
        <f t="shared" si="813"/>
        <v/>
      </c>
      <c r="AI1677" s="139" t="str">
        <f>IF(AE:AE="","",IF(R1677="Refreshment Beverage",AK1677*(Rates!J$19/100),ROUND(SUM(AH1677*(Rates!$J$8/100)),4)))</f>
        <v/>
      </c>
      <c r="AJ1677" s="124" t="str">
        <f t="shared" si="814"/>
        <v/>
      </c>
      <c r="AK1677" s="125" t="str">
        <f t="shared" si="815"/>
        <v/>
      </c>
      <c r="AL1677" s="121" t="str">
        <f t="shared" si="816"/>
        <v/>
      </c>
      <c r="AM1677" s="138" t="str">
        <f>IF(AS1677="","",IF(R1677="Refreshment Beverage",ROUND(AS1677*Rates!K$19,4),ROUND(AO1677*(VLOOKUP(VALUE(Q1677),Rates!G$4:L$12,3,0)),4)))</f>
        <v/>
      </c>
      <c r="AN1677" s="126" t="str">
        <f>IF(AS1677="","",IF(R1677="Refreshment Beverage",AS1677*(Rates!J$19/100),MAX(AM1677,AB1677)))</f>
        <v/>
      </c>
      <c r="AO1677" s="127" t="str">
        <f t="shared" si="817"/>
        <v/>
      </c>
      <c r="AP1677" s="127" t="str">
        <f t="shared" si="818"/>
        <v/>
      </c>
      <c r="AQ1677" s="140" t="str">
        <f>IF(AS1677="","",IF(R1677="Refreshment Beverage",ROUND(SUM(VLOOKUP(Q:Q,Rates!G$15:L$19,3,0)*(AS1677-Y1677-Z1677-AA1677)),4),ROUND(SUM(Rates!$K$8*AS1677),4)))</f>
        <v/>
      </c>
      <c r="AR1677" s="139" t="str">
        <f t="shared" si="819"/>
        <v/>
      </c>
      <c r="AS1677" s="125" t="str">
        <f t="shared" si="820"/>
        <v/>
      </c>
      <c r="AT1677" s="121" t="str">
        <f t="shared" si="821"/>
        <v/>
      </c>
      <c r="AU1677" s="138" t="str">
        <f>IF(AX1677="","",IF(R1677="Refreshment Beverage",ROUND((BA1677-Y1677-Z1677-AA1677)*VLOOKUP(VALUE(Q1677),Rates!G$15:L$19,3,0),4),ROUND(AW1677*(VLOOKUP(VALUE(Q1677),Rates!G:L,3,0)),4)))</f>
        <v/>
      </c>
      <c r="AV1677" s="126" t="str">
        <f t="shared" si="822"/>
        <v/>
      </c>
      <c r="AW1677" s="127" t="str">
        <f t="shared" si="823"/>
        <v/>
      </c>
      <c r="AX1677" s="123" t="str">
        <f t="shared" si="824"/>
        <v/>
      </c>
      <c r="AY1677" s="140" t="str">
        <f>IF(AX1677="","",IF(R1677="Refreshment Beverage",ROUND(SUM(AX1677*Rates!K$19),4),ROUND(SUM(AX1677*(Rates!J$8/100)),4)))</f>
        <v/>
      </c>
      <c r="AZ1677" s="124" t="str">
        <f t="shared" si="825"/>
        <v/>
      </c>
      <c r="BA1677" s="125" t="str">
        <f t="shared" si="826"/>
        <v/>
      </c>
      <c r="BB1677" s="115"/>
      <c r="BC1677" s="143"/>
      <c r="BD1677" s="100"/>
      <c r="BE1677" s="100"/>
      <c r="BF1677" s="100"/>
      <c r="BG1677" s="100"/>
    </row>
    <row r="1678" spans="1:59" x14ac:dyDescent="0.2">
      <c r="A1678" s="144"/>
      <c r="B1678" s="141"/>
      <c r="C1678" s="141"/>
      <c r="D1678" s="142"/>
      <c r="E1678" s="142"/>
      <c r="F1678" s="142"/>
      <c r="G1678" s="142"/>
      <c r="H1678" s="142"/>
      <c r="I1678" s="129"/>
      <c r="J1678" s="130"/>
      <c r="K1678" s="131" t="str">
        <f t="shared" si="797"/>
        <v/>
      </c>
      <c r="L1678" s="132" t="str">
        <f t="shared" si="798"/>
        <v/>
      </c>
      <c r="M1678" s="133" t="str">
        <f t="shared" si="799"/>
        <v/>
      </c>
      <c r="N1678" s="134" t="str">
        <f>IFERROR(IF(B:B="","",IF(R1678="Beer",SUM(LOOKUP(2,1/(Rates!$B$3:$B$5&lt;=W1678)/(Rates!$C$3:$C$5&gt;=W1678),Rates!$D$3:$D$5)*(X1678/100)*W1678),IF(R1678="Refreshment Beverage",SUM(LOOKUP(2,1/(Rates!$B$7:$B$11&lt;=W1678)/(Rates!$C$7:$C$11&gt;=W1678),Rates!$D$7:$D$11)*(X1678/100)*W1678)))),"")</f>
        <v/>
      </c>
      <c r="O1678" s="134" t="str">
        <f t="shared" si="800"/>
        <v/>
      </c>
      <c r="P1678" s="116"/>
      <c r="Q1678" s="117" t="str">
        <f t="shared" si="801"/>
        <v/>
      </c>
      <c r="R1678" s="128" t="str">
        <f t="shared" si="802"/>
        <v/>
      </c>
      <c r="S1678" s="135" t="str">
        <f>IF(B1678="","",IF(R1678="Refreshment Beverage",VLOOKUP(VALUE(Q1678),Rates!G$15:L$19,2,0),VLOOKUP(VALUE(Q1678),Rates!G$4:L$12,2,0)))</f>
        <v/>
      </c>
      <c r="T1678" s="135" t="str">
        <f t="shared" si="803"/>
        <v/>
      </c>
      <c r="U1678" s="118" t="str">
        <f t="shared" si="804"/>
        <v/>
      </c>
      <c r="V1678" s="135" t="str">
        <f t="shared" si="805"/>
        <v/>
      </c>
      <c r="W1678" s="135" t="str">
        <f t="shared" si="806"/>
        <v/>
      </c>
      <c r="X1678" s="119" t="str">
        <f t="shared" si="807"/>
        <v/>
      </c>
      <c r="Y1678" s="120" t="str">
        <f>IF(B:B="","",IF(R1678="Refreshment Beverage",VLOOKUP(Q1678,Rates!G$15:L$19,6,0)*W1678,VLOOKUP(Q1678,Rates!G$4:L$12,6,0)*W1678))</f>
        <v/>
      </c>
      <c r="Z1678" s="120" t="str">
        <f t="shared" si="808"/>
        <v/>
      </c>
      <c r="AA1678" s="120" t="str">
        <f t="shared" si="809"/>
        <v/>
      </c>
      <c r="AB1678" s="136" t="str">
        <f>IF(B:B="","",IF(R1678="Refreshment Beverage","",IF(AND(R1678="Beer",Q1678=0),SUM(LOOKUP(2,1/(Rates!$B$15:$B$18&lt;=W1678)/(Rates!$C$15:$C$18&gt;=W1678),Rates!$D$15:$D$18)*W1678),VLOOKUP(VALUE(Q:Q),Rates!A:B,2,0)*W1678)))</f>
        <v/>
      </c>
      <c r="AC1678" s="136" t="str">
        <f>IF(B:B="","",IF(R1678="Refreshment Beverage","",IF(AND(R1678="Beer",Q1678=0),SUM(LOOKUP(2,1/(Rates!$B$15:$B$18&lt;=W1678)/(Rates!$C$15:$C$18&gt;=W1678),Rates!$E$15:$E$18)*W1678),VLOOKUP(VALUE(Q:Q),Rates!A:C,3,0)*W1678)))</f>
        <v/>
      </c>
      <c r="AD1678" s="137" t="str">
        <f>IFERROR(IF(B:B="","",IF(R1678="Beer","",IF(VALUE(Q1678)=0,VLOOKUP(VLOOKUP(B:B,#REF!,16,0),Rates!A:E,2,0),VLOOKUP(VALUE(Q1678),Rates!A$31:B$34,2,0)*W1678))),0)</f>
        <v/>
      </c>
      <c r="AE1678" s="121" t="str">
        <f t="shared" si="810"/>
        <v/>
      </c>
      <c r="AF1678" s="138" t="str">
        <f t="shared" si="811"/>
        <v/>
      </c>
      <c r="AG1678" s="122" t="str">
        <f t="shared" si="812"/>
        <v/>
      </c>
      <c r="AH1678" s="123" t="str">
        <f t="shared" si="813"/>
        <v/>
      </c>
      <c r="AI1678" s="139" t="str">
        <f>IF(AE:AE="","",IF(R1678="Refreshment Beverage",AK1678*(Rates!J$19/100),ROUND(SUM(AH1678*(Rates!$J$8/100)),4)))</f>
        <v/>
      </c>
      <c r="AJ1678" s="124" t="str">
        <f t="shared" si="814"/>
        <v/>
      </c>
      <c r="AK1678" s="125" t="str">
        <f t="shared" si="815"/>
        <v/>
      </c>
      <c r="AL1678" s="121" t="str">
        <f t="shared" si="816"/>
        <v/>
      </c>
      <c r="AM1678" s="138" t="str">
        <f>IF(AS1678="","",IF(R1678="Refreshment Beverage",ROUND(AS1678*Rates!K$19,4),ROUND(AO1678*(VLOOKUP(VALUE(Q1678),Rates!G$4:L$12,3,0)),4)))</f>
        <v/>
      </c>
      <c r="AN1678" s="126" t="str">
        <f>IF(AS1678="","",IF(R1678="Refreshment Beverage",AS1678*(Rates!J$19/100),MAX(AM1678,AB1678)))</f>
        <v/>
      </c>
      <c r="AO1678" s="127" t="str">
        <f t="shared" si="817"/>
        <v/>
      </c>
      <c r="AP1678" s="127" t="str">
        <f t="shared" si="818"/>
        <v/>
      </c>
      <c r="AQ1678" s="140" t="str">
        <f>IF(AS1678="","",IF(R1678="Refreshment Beverage",ROUND(SUM(VLOOKUP(Q:Q,Rates!G$15:L$19,3,0)*(AS1678-Y1678-Z1678-AA1678)),4),ROUND(SUM(Rates!$K$8*AS1678),4)))</f>
        <v/>
      </c>
      <c r="AR1678" s="139" t="str">
        <f t="shared" si="819"/>
        <v/>
      </c>
      <c r="AS1678" s="125" t="str">
        <f t="shared" si="820"/>
        <v/>
      </c>
      <c r="AT1678" s="121" t="str">
        <f t="shared" si="821"/>
        <v/>
      </c>
      <c r="AU1678" s="138" t="str">
        <f>IF(AX1678="","",IF(R1678="Refreshment Beverage",ROUND((BA1678-Y1678-Z1678-AA1678)*VLOOKUP(VALUE(Q1678),Rates!G$15:L$19,3,0),4),ROUND(AW1678*(VLOOKUP(VALUE(Q1678),Rates!G:L,3,0)),4)))</f>
        <v/>
      </c>
      <c r="AV1678" s="126" t="str">
        <f t="shared" si="822"/>
        <v/>
      </c>
      <c r="AW1678" s="127" t="str">
        <f t="shared" si="823"/>
        <v/>
      </c>
      <c r="AX1678" s="123" t="str">
        <f t="shared" si="824"/>
        <v/>
      </c>
      <c r="AY1678" s="140" t="str">
        <f>IF(AX1678="","",IF(R1678="Refreshment Beverage",ROUND(SUM(AX1678*Rates!K$19),4),ROUND(SUM(AX1678*(Rates!J$8/100)),4)))</f>
        <v/>
      </c>
      <c r="AZ1678" s="124" t="str">
        <f t="shared" si="825"/>
        <v/>
      </c>
      <c r="BA1678" s="125" t="str">
        <f t="shared" si="826"/>
        <v/>
      </c>
      <c r="BB1678" s="115"/>
      <c r="BC1678" s="143"/>
      <c r="BD1678" s="100"/>
      <c r="BE1678" s="100"/>
      <c r="BF1678" s="100"/>
      <c r="BG1678" s="100"/>
    </row>
    <row r="1679" spans="1:59" x14ac:dyDescent="0.2">
      <c r="A1679" s="144"/>
      <c r="B1679" s="141"/>
      <c r="C1679" s="141"/>
      <c r="D1679" s="142"/>
      <c r="E1679" s="142"/>
      <c r="F1679" s="142"/>
      <c r="G1679" s="142"/>
      <c r="H1679" s="142"/>
      <c r="I1679" s="129"/>
      <c r="J1679" s="130"/>
      <c r="K1679" s="131" t="str">
        <f t="shared" si="797"/>
        <v/>
      </c>
      <c r="L1679" s="132" t="str">
        <f t="shared" si="798"/>
        <v/>
      </c>
      <c r="M1679" s="133" t="str">
        <f t="shared" si="799"/>
        <v/>
      </c>
      <c r="N1679" s="134" t="str">
        <f>IFERROR(IF(B:B="","",IF(R1679="Beer",SUM(LOOKUP(2,1/(Rates!$B$3:$B$5&lt;=W1679)/(Rates!$C$3:$C$5&gt;=W1679),Rates!$D$3:$D$5)*(X1679/100)*W1679),IF(R1679="Refreshment Beverage",SUM(LOOKUP(2,1/(Rates!$B$7:$B$11&lt;=W1679)/(Rates!$C$7:$C$11&gt;=W1679),Rates!$D$7:$D$11)*(X1679/100)*W1679)))),"")</f>
        <v/>
      </c>
      <c r="O1679" s="134" t="str">
        <f t="shared" si="800"/>
        <v/>
      </c>
      <c r="P1679" s="116"/>
      <c r="Q1679" s="117" t="str">
        <f t="shared" si="801"/>
        <v/>
      </c>
      <c r="R1679" s="128" t="str">
        <f t="shared" si="802"/>
        <v/>
      </c>
      <c r="S1679" s="135" t="str">
        <f>IF(B1679="","",IF(R1679="Refreshment Beverage",VLOOKUP(VALUE(Q1679),Rates!G$15:L$19,2,0),VLOOKUP(VALUE(Q1679),Rates!G$4:L$12,2,0)))</f>
        <v/>
      </c>
      <c r="T1679" s="135" t="str">
        <f t="shared" si="803"/>
        <v/>
      </c>
      <c r="U1679" s="118" t="str">
        <f t="shared" si="804"/>
        <v/>
      </c>
      <c r="V1679" s="135" t="str">
        <f t="shared" si="805"/>
        <v/>
      </c>
      <c r="W1679" s="135" t="str">
        <f t="shared" si="806"/>
        <v/>
      </c>
      <c r="X1679" s="119" t="str">
        <f t="shared" si="807"/>
        <v/>
      </c>
      <c r="Y1679" s="120" t="str">
        <f>IF(B:B="","",IF(R1679="Refreshment Beverage",VLOOKUP(Q1679,Rates!G$15:L$19,6,0)*W1679,VLOOKUP(Q1679,Rates!G$4:L$12,6,0)*W1679))</f>
        <v/>
      </c>
      <c r="Z1679" s="120" t="str">
        <f t="shared" si="808"/>
        <v/>
      </c>
      <c r="AA1679" s="120" t="str">
        <f t="shared" si="809"/>
        <v/>
      </c>
      <c r="AB1679" s="136" t="str">
        <f>IF(B:B="","",IF(R1679="Refreshment Beverage","",IF(AND(R1679="Beer",Q1679=0),SUM(LOOKUP(2,1/(Rates!$B$15:$B$18&lt;=W1679)/(Rates!$C$15:$C$18&gt;=W1679),Rates!$D$15:$D$18)*W1679),VLOOKUP(VALUE(Q:Q),Rates!A:B,2,0)*W1679)))</f>
        <v/>
      </c>
      <c r="AC1679" s="136" t="str">
        <f>IF(B:B="","",IF(R1679="Refreshment Beverage","",IF(AND(R1679="Beer",Q1679=0),SUM(LOOKUP(2,1/(Rates!$B$15:$B$18&lt;=W1679)/(Rates!$C$15:$C$18&gt;=W1679),Rates!$E$15:$E$18)*W1679),VLOOKUP(VALUE(Q:Q),Rates!A:C,3,0)*W1679)))</f>
        <v/>
      </c>
      <c r="AD1679" s="137" t="str">
        <f>IFERROR(IF(B:B="","",IF(R1679="Beer","",IF(VALUE(Q1679)=0,VLOOKUP(VLOOKUP(B:B,#REF!,16,0),Rates!A:E,2,0),VLOOKUP(VALUE(Q1679),Rates!A$31:B$34,2,0)*W1679))),0)</f>
        <v/>
      </c>
      <c r="AE1679" s="121" t="str">
        <f t="shared" si="810"/>
        <v/>
      </c>
      <c r="AF1679" s="138" t="str">
        <f t="shared" si="811"/>
        <v/>
      </c>
      <c r="AG1679" s="122" t="str">
        <f t="shared" si="812"/>
        <v/>
      </c>
      <c r="AH1679" s="123" t="str">
        <f t="shared" si="813"/>
        <v/>
      </c>
      <c r="AI1679" s="139" t="str">
        <f>IF(AE:AE="","",IF(R1679="Refreshment Beverage",AK1679*(Rates!J$19/100),ROUND(SUM(AH1679*(Rates!$J$8/100)),4)))</f>
        <v/>
      </c>
      <c r="AJ1679" s="124" t="str">
        <f t="shared" si="814"/>
        <v/>
      </c>
      <c r="AK1679" s="125" t="str">
        <f t="shared" si="815"/>
        <v/>
      </c>
      <c r="AL1679" s="121" t="str">
        <f t="shared" si="816"/>
        <v/>
      </c>
      <c r="AM1679" s="138" t="str">
        <f>IF(AS1679="","",IF(R1679="Refreshment Beverage",ROUND(AS1679*Rates!K$19,4),ROUND(AO1679*(VLOOKUP(VALUE(Q1679),Rates!G$4:L$12,3,0)),4)))</f>
        <v/>
      </c>
      <c r="AN1679" s="126" t="str">
        <f>IF(AS1679="","",IF(R1679="Refreshment Beverage",AS1679*(Rates!J$19/100),MAX(AM1679,AB1679)))</f>
        <v/>
      </c>
      <c r="AO1679" s="127" t="str">
        <f t="shared" si="817"/>
        <v/>
      </c>
      <c r="AP1679" s="127" t="str">
        <f t="shared" si="818"/>
        <v/>
      </c>
      <c r="AQ1679" s="140" t="str">
        <f>IF(AS1679="","",IF(R1679="Refreshment Beverage",ROUND(SUM(VLOOKUP(Q:Q,Rates!G$15:L$19,3,0)*(AS1679-Y1679-Z1679-AA1679)),4),ROUND(SUM(Rates!$K$8*AS1679),4)))</f>
        <v/>
      </c>
      <c r="AR1679" s="139" t="str">
        <f t="shared" si="819"/>
        <v/>
      </c>
      <c r="AS1679" s="125" t="str">
        <f t="shared" si="820"/>
        <v/>
      </c>
      <c r="AT1679" s="121" t="str">
        <f t="shared" si="821"/>
        <v/>
      </c>
      <c r="AU1679" s="138" t="str">
        <f>IF(AX1679="","",IF(R1679="Refreshment Beverage",ROUND((BA1679-Y1679-Z1679-AA1679)*VLOOKUP(VALUE(Q1679),Rates!G$15:L$19,3,0),4),ROUND(AW1679*(VLOOKUP(VALUE(Q1679),Rates!G:L,3,0)),4)))</f>
        <v/>
      </c>
      <c r="AV1679" s="126" t="str">
        <f t="shared" si="822"/>
        <v/>
      </c>
      <c r="AW1679" s="127" t="str">
        <f t="shared" si="823"/>
        <v/>
      </c>
      <c r="AX1679" s="123" t="str">
        <f t="shared" si="824"/>
        <v/>
      </c>
      <c r="AY1679" s="140" t="str">
        <f>IF(AX1679="","",IF(R1679="Refreshment Beverage",ROUND(SUM(AX1679*Rates!K$19),4),ROUND(SUM(AX1679*(Rates!J$8/100)),4)))</f>
        <v/>
      </c>
      <c r="AZ1679" s="124" t="str">
        <f t="shared" si="825"/>
        <v/>
      </c>
      <c r="BA1679" s="125" t="str">
        <f t="shared" si="826"/>
        <v/>
      </c>
      <c r="BB1679" s="115"/>
      <c r="BC1679" s="143"/>
      <c r="BD1679" s="100"/>
      <c r="BE1679" s="100"/>
      <c r="BF1679" s="100"/>
      <c r="BG1679" s="100"/>
    </row>
    <row r="1680" spans="1:59" x14ac:dyDescent="0.2">
      <c r="A1680" s="144"/>
      <c r="B1680" s="141"/>
      <c r="C1680" s="141"/>
      <c r="D1680" s="142"/>
      <c r="E1680" s="142"/>
      <c r="F1680" s="142"/>
      <c r="G1680" s="142"/>
      <c r="H1680" s="142"/>
      <c r="I1680" s="129"/>
      <c r="J1680" s="130"/>
      <c r="K1680" s="131" t="str">
        <f t="shared" si="797"/>
        <v/>
      </c>
      <c r="L1680" s="132" t="str">
        <f t="shared" si="798"/>
        <v/>
      </c>
      <c r="M1680" s="133" t="str">
        <f t="shared" si="799"/>
        <v/>
      </c>
      <c r="N1680" s="134" t="str">
        <f>IFERROR(IF(B:B="","",IF(R1680="Beer",SUM(LOOKUP(2,1/(Rates!$B$3:$B$5&lt;=W1680)/(Rates!$C$3:$C$5&gt;=W1680),Rates!$D$3:$D$5)*(X1680/100)*W1680),IF(R1680="Refreshment Beverage",SUM(LOOKUP(2,1/(Rates!$B$7:$B$11&lt;=W1680)/(Rates!$C$7:$C$11&gt;=W1680),Rates!$D$7:$D$11)*(X1680/100)*W1680)))),"")</f>
        <v/>
      </c>
      <c r="O1680" s="134" t="str">
        <f t="shared" si="800"/>
        <v/>
      </c>
      <c r="P1680" s="116"/>
      <c r="Q1680" s="117" t="str">
        <f t="shared" si="801"/>
        <v/>
      </c>
      <c r="R1680" s="128" t="str">
        <f t="shared" si="802"/>
        <v/>
      </c>
      <c r="S1680" s="135" t="str">
        <f>IF(B1680="","",IF(R1680="Refreshment Beverage",VLOOKUP(VALUE(Q1680),Rates!G$15:L$19,2,0),VLOOKUP(VALUE(Q1680),Rates!G$4:L$12,2,0)))</f>
        <v/>
      </c>
      <c r="T1680" s="135" t="str">
        <f t="shared" si="803"/>
        <v/>
      </c>
      <c r="U1680" s="118" t="str">
        <f t="shared" si="804"/>
        <v/>
      </c>
      <c r="V1680" s="135" t="str">
        <f t="shared" si="805"/>
        <v/>
      </c>
      <c r="W1680" s="135" t="str">
        <f t="shared" si="806"/>
        <v/>
      </c>
      <c r="X1680" s="119" t="str">
        <f t="shared" si="807"/>
        <v/>
      </c>
      <c r="Y1680" s="120" t="str">
        <f>IF(B:B="","",IF(R1680="Refreshment Beverage",VLOOKUP(Q1680,Rates!G$15:L$19,6,0)*W1680,VLOOKUP(Q1680,Rates!G$4:L$12,6,0)*W1680))</f>
        <v/>
      </c>
      <c r="Z1680" s="120" t="str">
        <f t="shared" si="808"/>
        <v/>
      </c>
      <c r="AA1680" s="120" t="str">
        <f t="shared" si="809"/>
        <v/>
      </c>
      <c r="AB1680" s="136" t="str">
        <f>IF(B:B="","",IF(R1680="Refreshment Beverage","",IF(AND(R1680="Beer",Q1680=0),SUM(LOOKUP(2,1/(Rates!$B$15:$B$18&lt;=W1680)/(Rates!$C$15:$C$18&gt;=W1680),Rates!$D$15:$D$18)*W1680),VLOOKUP(VALUE(Q:Q),Rates!A:B,2,0)*W1680)))</f>
        <v/>
      </c>
      <c r="AC1680" s="136" t="str">
        <f>IF(B:B="","",IF(R1680="Refreshment Beverage","",IF(AND(R1680="Beer",Q1680=0),SUM(LOOKUP(2,1/(Rates!$B$15:$B$18&lt;=W1680)/(Rates!$C$15:$C$18&gt;=W1680),Rates!$E$15:$E$18)*W1680),VLOOKUP(VALUE(Q:Q),Rates!A:C,3,0)*W1680)))</f>
        <v/>
      </c>
      <c r="AD1680" s="137" t="str">
        <f>IFERROR(IF(B:B="","",IF(R1680="Beer","",IF(VALUE(Q1680)=0,VLOOKUP(VLOOKUP(B:B,#REF!,16,0),Rates!A:E,2,0),VLOOKUP(VALUE(Q1680),Rates!A$31:B$34,2,0)*W1680))),0)</f>
        <v/>
      </c>
      <c r="AE1680" s="121" t="str">
        <f t="shared" si="810"/>
        <v/>
      </c>
      <c r="AF1680" s="138" t="str">
        <f t="shared" si="811"/>
        <v/>
      </c>
      <c r="AG1680" s="122" t="str">
        <f t="shared" si="812"/>
        <v/>
      </c>
      <c r="AH1680" s="123" t="str">
        <f t="shared" si="813"/>
        <v/>
      </c>
      <c r="AI1680" s="139" t="str">
        <f>IF(AE:AE="","",IF(R1680="Refreshment Beverage",AK1680*(Rates!J$19/100),ROUND(SUM(AH1680*(Rates!$J$8/100)),4)))</f>
        <v/>
      </c>
      <c r="AJ1680" s="124" t="str">
        <f t="shared" si="814"/>
        <v/>
      </c>
      <c r="AK1680" s="125" t="str">
        <f t="shared" si="815"/>
        <v/>
      </c>
      <c r="AL1680" s="121" t="str">
        <f t="shared" si="816"/>
        <v/>
      </c>
      <c r="AM1680" s="138" t="str">
        <f>IF(AS1680="","",IF(R1680="Refreshment Beverage",ROUND(AS1680*Rates!K$19,4),ROUND(AO1680*(VLOOKUP(VALUE(Q1680),Rates!G$4:L$12,3,0)),4)))</f>
        <v/>
      </c>
      <c r="AN1680" s="126" t="str">
        <f>IF(AS1680="","",IF(R1680="Refreshment Beverage",AS1680*(Rates!J$19/100),MAX(AM1680,AB1680)))</f>
        <v/>
      </c>
      <c r="AO1680" s="127" t="str">
        <f t="shared" si="817"/>
        <v/>
      </c>
      <c r="AP1680" s="127" t="str">
        <f t="shared" si="818"/>
        <v/>
      </c>
      <c r="AQ1680" s="140" t="str">
        <f>IF(AS1680="","",IF(R1680="Refreshment Beverage",ROUND(SUM(VLOOKUP(Q:Q,Rates!G$15:L$19,3,0)*(AS1680-Y1680-Z1680-AA1680)),4),ROUND(SUM(Rates!$K$8*AS1680),4)))</f>
        <v/>
      </c>
      <c r="AR1680" s="139" t="str">
        <f t="shared" si="819"/>
        <v/>
      </c>
      <c r="AS1680" s="125" t="str">
        <f t="shared" si="820"/>
        <v/>
      </c>
      <c r="AT1680" s="121" t="str">
        <f t="shared" si="821"/>
        <v/>
      </c>
      <c r="AU1680" s="138" t="str">
        <f>IF(AX1680="","",IF(R1680="Refreshment Beverage",ROUND((BA1680-Y1680-Z1680-AA1680)*VLOOKUP(VALUE(Q1680),Rates!G$15:L$19,3,0),4),ROUND(AW1680*(VLOOKUP(VALUE(Q1680),Rates!G:L,3,0)),4)))</f>
        <v/>
      </c>
      <c r="AV1680" s="126" t="str">
        <f t="shared" si="822"/>
        <v/>
      </c>
      <c r="AW1680" s="127" t="str">
        <f t="shared" si="823"/>
        <v/>
      </c>
      <c r="AX1680" s="123" t="str">
        <f t="shared" si="824"/>
        <v/>
      </c>
      <c r="AY1680" s="140" t="str">
        <f>IF(AX1680="","",IF(R1680="Refreshment Beverage",ROUND(SUM(AX1680*Rates!K$19),4),ROUND(SUM(AX1680*(Rates!J$8/100)),4)))</f>
        <v/>
      </c>
      <c r="AZ1680" s="124" t="str">
        <f t="shared" si="825"/>
        <v/>
      </c>
      <c r="BA1680" s="125" t="str">
        <f t="shared" si="826"/>
        <v/>
      </c>
      <c r="BB1680" s="115"/>
      <c r="BC1680" s="143"/>
      <c r="BD1680" s="100"/>
      <c r="BE1680" s="100"/>
      <c r="BF1680" s="100"/>
      <c r="BG1680" s="100"/>
    </row>
    <row r="1681" spans="1:59" x14ac:dyDescent="0.2">
      <c r="A1681" s="144"/>
      <c r="B1681" s="141"/>
      <c r="C1681" s="141"/>
      <c r="D1681" s="142"/>
      <c r="E1681" s="142"/>
      <c r="F1681" s="142"/>
      <c r="G1681" s="142"/>
      <c r="H1681" s="142"/>
      <c r="I1681" s="129"/>
      <c r="J1681" s="130"/>
      <c r="K1681" s="131" t="str">
        <f t="shared" si="797"/>
        <v/>
      </c>
      <c r="L1681" s="132" t="str">
        <f t="shared" si="798"/>
        <v/>
      </c>
      <c r="M1681" s="133" t="str">
        <f t="shared" si="799"/>
        <v/>
      </c>
      <c r="N1681" s="134" t="str">
        <f>IFERROR(IF(B:B="","",IF(R1681="Beer",SUM(LOOKUP(2,1/(Rates!$B$3:$B$5&lt;=W1681)/(Rates!$C$3:$C$5&gt;=W1681),Rates!$D$3:$D$5)*(X1681/100)*W1681),IF(R1681="Refreshment Beverage",SUM(LOOKUP(2,1/(Rates!$B$7:$B$11&lt;=W1681)/(Rates!$C$7:$C$11&gt;=W1681),Rates!$D$7:$D$11)*(X1681/100)*W1681)))),"")</f>
        <v/>
      </c>
      <c r="O1681" s="134" t="str">
        <f t="shared" si="800"/>
        <v/>
      </c>
      <c r="P1681" s="116"/>
      <c r="Q1681" s="117" t="str">
        <f t="shared" si="801"/>
        <v/>
      </c>
      <c r="R1681" s="128" t="str">
        <f t="shared" si="802"/>
        <v/>
      </c>
      <c r="S1681" s="135" t="str">
        <f>IF(B1681="","",IF(R1681="Refreshment Beverage",VLOOKUP(VALUE(Q1681),Rates!G$15:L$19,2,0),VLOOKUP(VALUE(Q1681),Rates!G$4:L$12,2,0)))</f>
        <v/>
      </c>
      <c r="T1681" s="135" t="str">
        <f t="shared" si="803"/>
        <v/>
      </c>
      <c r="U1681" s="118" t="str">
        <f t="shared" si="804"/>
        <v/>
      </c>
      <c r="V1681" s="135" t="str">
        <f t="shared" si="805"/>
        <v/>
      </c>
      <c r="W1681" s="135" t="str">
        <f t="shared" si="806"/>
        <v/>
      </c>
      <c r="X1681" s="119" t="str">
        <f t="shared" si="807"/>
        <v/>
      </c>
      <c r="Y1681" s="120" t="str">
        <f>IF(B:B="","",IF(R1681="Refreshment Beverage",VLOOKUP(Q1681,Rates!G$15:L$19,6,0)*W1681,VLOOKUP(Q1681,Rates!G$4:L$12,6,0)*W1681))</f>
        <v/>
      </c>
      <c r="Z1681" s="120" t="str">
        <f t="shared" si="808"/>
        <v/>
      </c>
      <c r="AA1681" s="120" t="str">
        <f t="shared" si="809"/>
        <v/>
      </c>
      <c r="AB1681" s="136" t="str">
        <f>IF(B:B="","",IF(R1681="Refreshment Beverage","",IF(AND(R1681="Beer",Q1681=0),SUM(LOOKUP(2,1/(Rates!$B$15:$B$18&lt;=W1681)/(Rates!$C$15:$C$18&gt;=W1681),Rates!$D$15:$D$18)*W1681),VLOOKUP(VALUE(Q:Q),Rates!A:B,2,0)*W1681)))</f>
        <v/>
      </c>
      <c r="AC1681" s="136" t="str">
        <f>IF(B:B="","",IF(R1681="Refreshment Beverage","",IF(AND(R1681="Beer",Q1681=0),SUM(LOOKUP(2,1/(Rates!$B$15:$B$18&lt;=W1681)/(Rates!$C$15:$C$18&gt;=W1681),Rates!$E$15:$E$18)*W1681),VLOOKUP(VALUE(Q:Q),Rates!A:C,3,0)*W1681)))</f>
        <v/>
      </c>
      <c r="AD1681" s="137" t="str">
        <f>IFERROR(IF(B:B="","",IF(R1681="Beer","",IF(VALUE(Q1681)=0,VLOOKUP(VLOOKUP(B:B,#REF!,16,0),Rates!A:E,2,0),VLOOKUP(VALUE(Q1681),Rates!A$31:B$34,2,0)*W1681))),0)</f>
        <v/>
      </c>
      <c r="AE1681" s="121" t="str">
        <f t="shared" si="810"/>
        <v/>
      </c>
      <c r="AF1681" s="138" t="str">
        <f t="shared" si="811"/>
        <v/>
      </c>
      <c r="AG1681" s="122" t="str">
        <f t="shared" si="812"/>
        <v/>
      </c>
      <c r="AH1681" s="123" t="str">
        <f t="shared" si="813"/>
        <v/>
      </c>
      <c r="AI1681" s="139" t="str">
        <f>IF(AE:AE="","",IF(R1681="Refreshment Beverage",AK1681*(Rates!J$19/100),ROUND(SUM(AH1681*(Rates!$J$8/100)),4)))</f>
        <v/>
      </c>
      <c r="AJ1681" s="124" t="str">
        <f t="shared" si="814"/>
        <v/>
      </c>
      <c r="AK1681" s="125" t="str">
        <f t="shared" si="815"/>
        <v/>
      </c>
      <c r="AL1681" s="121" t="str">
        <f t="shared" si="816"/>
        <v/>
      </c>
      <c r="AM1681" s="138" t="str">
        <f>IF(AS1681="","",IF(R1681="Refreshment Beverage",ROUND(AS1681*Rates!K$19,4),ROUND(AO1681*(VLOOKUP(VALUE(Q1681),Rates!G$4:L$12,3,0)),4)))</f>
        <v/>
      </c>
      <c r="AN1681" s="126" t="str">
        <f>IF(AS1681="","",IF(R1681="Refreshment Beverage",AS1681*(Rates!J$19/100),MAX(AM1681,AB1681)))</f>
        <v/>
      </c>
      <c r="AO1681" s="127" t="str">
        <f t="shared" si="817"/>
        <v/>
      </c>
      <c r="AP1681" s="127" t="str">
        <f t="shared" si="818"/>
        <v/>
      </c>
      <c r="AQ1681" s="140" t="str">
        <f>IF(AS1681="","",IF(R1681="Refreshment Beverage",ROUND(SUM(VLOOKUP(Q:Q,Rates!G$15:L$19,3,0)*(AS1681-Y1681-Z1681-AA1681)),4),ROUND(SUM(Rates!$K$8*AS1681),4)))</f>
        <v/>
      </c>
      <c r="AR1681" s="139" t="str">
        <f t="shared" si="819"/>
        <v/>
      </c>
      <c r="AS1681" s="125" t="str">
        <f t="shared" si="820"/>
        <v/>
      </c>
      <c r="AT1681" s="121" t="str">
        <f t="shared" si="821"/>
        <v/>
      </c>
      <c r="AU1681" s="138" t="str">
        <f>IF(AX1681="","",IF(R1681="Refreshment Beverage",ROUND((BA1681-Y1681-Z1681-AA1681)*VLOOKUP(VALUE(Q1681),Rates!G$15:L$19,3,0),4),ROUND(AW1681*(VLOOKUP(VALUE(Q1681),Rates!G:L,3,0)),4)))</f>
        <v/>
      </c>
      <c r="AV1681" s="126" t="str">
        <f t="shared" si="822"/>
        <v/>
      </c>
      <c r="AW1681" s="127" t="str">
        <f t="shared" si="823"/>
        <v/>
      </c>
      <c r="AX1681" s="123" t="str">
        <f t="shared" si="824"/>
        <v/>
      </c>
      <c r="AY1681" s="140" t="str">
        <f>IF(AX1681="","",IF(R1681="Refreshment Beverage",ROUND(SUM(AX1681*Rates!K$19),4),ROUND(SUM(AX1681*(Rates!J$8/100)),4)))</f>
        <v/>
      </c>
      <c r="AZ1681" s="124" t="str">
        <f t="shared" si="825"/>
        <v/>
      </c>
      <c r="BA1681" s="125" t="str">
        <f t="shared" si="826"/>
        <v/>
      </c>
      <c r="BB1681" s="115"/>
      <c r="BC1681" s="143"/>
      <c r="BD1681" s="100"/>
      <c r="BE1681" s="100"/>
      <c r="BF1681" s="100"/>
      <c r="BG1681" s="100"/>
    </row>
    <row r="1682" spans="1:59" x14ac:dyDescent="0.2">
      <c r="A1682" s="144"/>
      <c r="B1682" s="141"/>
      <c r="C1682" s="141"/>
      <c r="D1682" s="142"/>
      <c r="E1682" s="142"/>
      <c r="F1682" s="142"/>
      <c r="G1682" s="142"/>
      <c r="H1682" s="142"/>
      <c r="I1682" s="129"/>
      <c r="J1682" s="130"/>
      <c r="K1682" s="131" t="str">
        <f t="shared" si="797"/>
        <v/>
      </c>
      <c r="L1682" s="132" t="str">
        <f t="shared" si="798"/>
        <v/>
      </c>
      <c r="M1682" s="133" t="str">
        <f t="shared" si="799"/>
        <v/>
      </c>
      <c r="N1682" s="134" t="str">
        <f>IFERROR(IF(B:B="","",IF(R1682="Beer",SUM(LOOKUP(2,1/(Rates!$B$3:$B$5&lt;=W1682)/(Rates!$C$3:$C$5&gt;=W1682),Rates!$D$3:$D$5)*(X1682/100)*W1682),IF(R1682="Refreshment Beverage",SUM(LOOKUP(2,1/(Rates!$B$7:$B$11&lt;=W1682)/(Rates!$C$7:$C$11&gt;=W1682),Rates!$D$7:$D$11)*(X1682/100)*W1682)))),"")</f>
        <v/>
      </c>
      <c r="O1682" s="134" t="str">
        <f t="shared" si="800"/>
        <v/>
      </c>
      <c r="P1682" s="116"/>
      <c r="Q1682" s="117" t="str">
        <f t="shared" si="801"/>
        <v/>
      </c>
      <c r="R1682" s="128" t="str">
        <f t="shared" si="802"/>
        <v/>
      </c>
      <c r="S1682" s="135" t="str">
        <f>IF(B1682="","",IF(R1682="Refreshment Beverage",VLOOKUP(VALUE(Q1682),Rates!G$15:L$19,2,0),VLOOKUP(VALUE(Q1682),Rates!G$4:L$12,2,0)))</f>
        <v/>
      </c>
      <c r="T1682" s="135" t="str">
        <f t="shared" si="803"/>
        <v/>
      </c>
      <c r="U1682" s="118" t="str">
        <f t="shared" si="804"/>
        <v/>
      </c>
      <c r="V1682" s="135" t="str">
        <f t="shared" si="805"/>
        <v/>
      </c>
      <c r="W1682" s="135" t="str">
        <f t="shared" si="806"/>
        <v/>
      </c>
      <c r="X1682" s="119" t="str">
        <f t="shared" si="807"/>
        <v/>
      </c>
      <c r="Y1682" s="120" t="str">
        <f>IF(B:B="","",IF(R1682="Refreshment Beverage",VLOOKUP(Q1682,Rates!G$15:L$19,6,0)*W1682,VLOOKUP(Q1682,Rates!G$4:L$12,6,0)*W1682))</f>
        <v/>
      </c>
      <c r="Z1682" s="120" t="str">
        <f t="shared" si="808"/>
        <v/>
      </c>
      <c r="AA1682" s="120" t="str">
        <f t="shared" si="809"/>
        <v/>
      </c>
      <c r="AB1682" s="136" t="str">
        <f>IF(B:B="","",IF(R1682="Refreshment Beverage","",IF(AND(R1682="Beer",Q1682=0),SUM(LOOKUP(2,1/(Rates!$B$15:$B$18&lt;=W1682)/(Rates!$C$15:$C$18&gt;=W1682),Rates!$D$15:$D$18)*W1682),VLOOKUP(VALUE(Q:Q),Rates!A:B,2,0)*W1682)))</f>
        <v/>
      </c>
      <c r="AC1682" s="136" t="str">
        <f>IF(B:B="","",IF(R1682="Refreshment Beverage","",IF(AND(R1682="Beer",Q1682=0),SUM(LOOKUP(2,1/(Rates!$B$15:$B$18&lt;=W1682)/(Rates!$C$15:$C$18&gt;=W1682),Rates!$E$15:$E$18)*W1682),VLOOKUP(VALUE(Q:Q),Rates!A:C,3,0)*W1682)))</f>
        <v/>
      </c>
      <c r="AD1682" s="137" t="str">
        <f>IFERROR(IF(B:B="","",IF(R1682="Beer","",IF(VALUE(Q1682)=0,VLOOKUP(VLOOKUP(B:B,#REF!,16,0),Rates!A:E,2,0),VLOOKUP(VALUE(Q1682),Rates!A$31:B$34,2,0)*W1682))),0)</f>
        <v/>
      </c>
      <c r="AE1682" s="121" t="str">
        <f t="shared" si="810"/>
        <v/>
      </c>
      <c r="AF1682" s="138" t="str">
        <f t="shared" si="811"/>
        <v/>
      </c>
      <c r="AG1682" s="122" t="str">
        <f t="shared" si="812"/>
        <v/>
      </c>
      <c r="AH1682" s="123" t="str">
        <f t="shared" si="813"/>
        <v/>
      </c>
      <c r="AI1682" s="139" t="str">
        <f>IF(AE:AE="","",IF(R1682="Refreshment Beverage",AK1682*(Rates!J$19/100),ROUND(SUM(AH1682*(Rates!$J$8/100)),4)))</f>
        <v/>
      </c>
      <c r="AJ1682" s="124" t="str">
        <f t="shared" si="814"/>
        <v/>
      </c>
      <c r="AK1682" s="125" t="str">
        <f t="shared" si="815"/>
        <v/>
      </c>
      <c r="AL1682" s="121" t="str">
        <f t="shared" si="816"/>
        <v/>
      </c>
      <c r="AM1682" s="138" t="str">
        <f>IF(AS1682="","",IF(R1682="Refreshment Beverage",ROUND(AS1682*Rates!K$19,4),ROUND(AO1682*(VLOOKUP(VALUE(Q1682),Rates!G$4:L$12,3,0)),4)))</f>
        <v/>
      </c>
      <c r="AN1682" s="126" t="str">
        <f>IF(AS1682="","",IF(R1682="Refreshment Beverage",AS1682*(Rates!J$19/100),MAX(AM1682,AB1682)))</f>
        <v/>
      </c>
      <c r="AO1682" s="127" t="str">
        <f t="shared" si="817"/>
        <v/>
      </c>
      <c r="AP1682" s="127" t="str">
        <f t="shared" si="818"/>
        <v/>
      </c>
      <c r="AQ1682" s="140" t="str">
        <f>IF(AS1682="","",IF(R1682="Refreshment Beverage",ROUND(SUM(VLOOKUP(Q:Q,Rates!G$15:L$19,3,0)*(AS1682-Y1682-Z1682-AA1682)),4),ROUND(SUM(Rates!$K$8*AS1682),4)))</f>
        <v/>
      </c>
      <c r="AR1682" s="139" t="str">
        <f t="shared" si="819"/>
        <v/>
      </c>
      <c r="AS1682" s="125" t="str">
        <f t="shared" si="820"/>
        <v/>
      </c>
      <c r="AT1682" s="121" t="str">
        <f t="shared" si="821"/>
        <v/>
      </c>
      <c r="AU1682" s="138" t="str">
        <f>IF(AX1682="","",IF(R1682="Refreshment Beverage",ROUND((BA1682-Y1682-Z1682-AA1682)*VLOOKUP(VALUE(Q1682),Rates!G$15:L$19,3,0),4),ROUND(AW1682*(VLOOKUP(VALUE(Q1682),Rates!G:L,3,0)),4)))</f>
        <v/>
      </c>
      <c r="AV1682" s="126" t="str">
        <f t="shared" si="822"/>
        <v/>
      </c>
      <c r="AW1682" s="127" t="str">
        <f t="shared" si="823"/>
        <v/>
      </c>
      <c r="AX1682" s="123" t="str">
        <f t="shared" si="824"/>
        <v/>
      </c>
      <c r="AY1682" s="140" t="str">
        <f>IF(AX1682="","",IF(R1682="Refreshment Beverage",ROUND(SUM(AX1682*Rates!K$19),4),ROUND(SUM(AX1682*(Rates!J$8/100)),4)))</f>
        <v/>
      </c>
      <c r="AZ1682" s="124" t="str">
        <f t="shared" si="825"/>
        <v/>
      </c>
      <c r="BA1682" s="125" t="str">
        <f t="shared" si="826"/>
        <v/>
      </c>
      <c r="BB1682" s="115"/>
      <c r="BC1682" s="143"/>
      <c r="BD1682" s="100"/>
      <c r="BE1682" s="100"/>
      <c r="BF1682" s="100"/>
      <c r="BG1682" s="100"/>
    </row>
    <row r="1683" spans="1:59" x14ac:dyDescent="0.2">
      <c r="A1683" s="144"/>
      <c r="B1683" s="141"/>
      <c r="C1683" s="141"/>
      <c r="D1683" s="142"/>
      <c r="E1683" s="142"/>
      <c r="F1683" s="142"/>
      <c r="G1683" s="142"/>
      <c r="H1683" s="142"/>
      <c r="I1683" s="129"/>
      <c r="J1683" s="130"/>
      <c r="K1683" s="131" t="str">
        <f t="shared" si="797"/>
        <v/>
      </c>
      <c r="L1683" s="132" t="str">
        <f t="shared" si="798"/>
        <v/>
      </c>
      <c r="M1683" s="133" t="str">
        <f t="shared" si="799"/>
        <v/>
      </c>
      <c r="N1683" s="134" t="str">
        <f>IFERROR(IF(B:B="","",IF(R1683="Beer",SUM(LOOKUP(2,1/(Rates!$B$3:$B$5&lt;=W1683)/(Rates!$C$3:$C$5&gt;=W1683),Rates!$D$3:$D$5)*(X1683/100)*W1683),IF(R1683="Refreshment Beverage",SUM(LOOKUP(2,1/(Rates!$B$7:$B$11&lt;=W1683)/(Rates!$C$7:$C$11&gt;=W1683),Rates!$D$7:$D$11)*(X1683/100)*W1683)))),"")</f>
        <v/>
      </c>
      <c r="O1683" s="134" t="str">
        <f t="shared" si="800"/>
        <v/>
      </c>
      <c r="P1683" s="116"/>
      <c r="Q1683" s="117" t="str">
        <f t="shared" si="801"/>
        <v/>
      </c>
      <c r="R1683" s="128" t="str">
        <f t="shared" si="802"/>
        <v/>
      </c>
      <c r="S1683" s="135" t="str">
        <f>IF(B1683="","",IF(R1683="Refreshment Beverage",VLOOKUP(VALUE(Q1683),Rates!G$15:L$19,2,0),VLOOKUP(VALUE(Q1683),Rates!G$4:L$12,2,0)))</f>
        <v/>
      </c>
      <c r="T1683" s="135" t="str">
        <f t="shared" si="803"/>
        <v/>
      </c>
      <c r="U1683" s="118" t="str">
        <f t="shared" si="804"/>
        <v/>
      </c>
      <c r="V1683" s="135" t="str">
        <f t="shared" si="805"/>
        <v/>
      </c>
      <c r="W1683" s="135" t="str">
        <f t="shared" si="806"/>
        <v/>
      </c>
      <c r="X1683" s="119" t="str">
        <f t="shared" si="807"/>
        <v/>
      </c>
      <c r="Y1683" s="120" t="str">
        <f>IF(B:B="","",IF(R1683="Refreshment Beverage",VLOOKUP(Q1683,Rates!G$15:L$19,6,0)*W1683,VLOOKUP(Q1683,Rates!G$4:L$12,6,0)*W1683))</f>
        <v/>
      </c>
      <c r="Z1683" s="120" t="str">
        <f t="shared" si="808"/>
        <v/>
      </c>
      <c r="AA1683" s="120" t="str">
        <f t="shared" si="809"/>
        <v/>
      </c>
      <c r="AB1683" s="136" t="str">
        <f>IF(B:B="","",IF(R1683="Refreshment Beverage","",IF(AND(R1683="Beer",Q1683=0),SUM(LOOKUP(2,1/(Rates!$B$15:$B$18&lt;=W1683)/(Rates!$C$15:$C$18&gt;=W1683),Rates!$D$15:$D$18)*W1683),VLOOKUP(VALUE(Q:Q),Rates!A:B,2,0)*W1683)))</f>
        <v/>
      </c>
      <c r="AC1683" s="136" t="str">
        <f>IF(B:B="","",IF(R1683="Refreshment Beverage","",IF(AND(R1683="Beer",Q1683=0),SUM(LOOKUP(2,1/(Rates!$B$15:$B$18&lt;=W1683)/(Rates!$C$15:$C$18&gt;=W1683),Rates!$E$15:$E$18)*W1683),VLOOKUP(VALUE(Q:Q),Rates!A:C,3,0)*W1683)))</f>
        <v/>
      </c>
      <c r="AD1683" s="137" t="str">
        <f>IFERROR(IF(B:B="","",IF(R1683="Beer","",IF(VALUE(Q1683)=0,VLOOKUP(VLOOKUP(B:B,#REF!,16,0),Rates!A:E,2,0),VLOOKUP(VALUE(Q1683),Rates!A$31:B$34,2,0)*W1683))),0)</f>
        <v/>
      </c>
      <c r="AE1683" s="121" t="str">
        <f t="shared" si="810"/>
        <v/>
      </c>
      <c r="AF1683" s="138" t="str">
        <f t="shared" si="811"/>
        <v/>
      </c>
      <c r="AG1683" s="122" t="str">
        <f t="shared" si="812"/>
        <v/>
      </c>
      <c r="AH1683" s="123" t="str">
        <f t="shared" si="813"/>
        <v/>
      </c>
      <c r="AI1683" s="139" t="str">
        <f>IF(AE:AE="","",IF(R1683="Refreshment Beverage",AK1683*(Rates!J$19/100),ROUND(SUM(AH1683*(Rates!$J$8/100)),4)))</f>
        <v/>
      </c>
      <c r="AJ1683" s="124" t="str">
        <f t="shared" si="814"/>
        <v/>
      </c>
      <c r="AK1683" s="125" t="str">
        <f t="shared" si="815"/>
        <v/>
      </c>
      <c r="AL1683" s="121" t="str">
        <f t="shared" si="816"/>
        <v/>
      </c>
      <c r="AM1683" s="138" t="str">
        <f>IF(AS1683="","",IF(R1683="Refreshment Beverage",ROUND(AS1683*Rates!K$19,4),ROUND(AO1683*(VLOOKUP(VALUE(Q1683),Rates!G$4:L$12,3,0)),4)))</f>
        <v/>
      </c>
      <c r="AN1683" s="126" t="str">
        <f>IF(AS1683="","",IF(R1683="Refreshment Beverage",AS1683*(Rates!J$19/100),MAX(AM1683,AB1683)))</f>
        <v/>
      </c>
      <c r="AO1683" s="127" t="str">
        <f t="shared" si="817"/>
        <v/>
      </c>
      <c r="AP1683" s="127" t="str">
        <f t="shared" si="818"/>
        <v/>
      </c>
      <c r="AQ1683" s="140" t="str">
        <f>IF(AS1683="","",IF(R1683="Refreshment Beverage",ROUND(SUM(VLOOKUP(Q:Q,Rates!G$15:L$19,3,0)*(AS1683-Y1683-Z1683-AA1683)),4),ROUND(SUM(Rates!$K$8*AS1683),4)))</f>
        <v/>
      </c>
      <c r="AR1683" s="139" t="str">
        <f t="shared" si="819"/>
        <v/>
      </c>
      <c r="AS1683" s="125" t="str">
        <f t="shared" si="820"/>
        <v/>
      </c>
      <c r="AT1683" s="121" t="str">
        <f t="shared" si="821"/>
        <v/>
      </c>
      <c r="AU1683" s="138" t="str">
        <f>IF(AX1683="","",IF(R1683="Refreshment Beverage",ROUND((BA1683-Y1683-Z1683-AA1683)*VLOOKUP(VALUE(Q1683),Rates!G$15:L$19,3,0),4),ROUND(AW1683*(VLOOKUP(VALUE(Q1683),Rates!G:L,3,0)),4)))</f>
        <v/>
      </c>
      <c r="AV1683" s="126" t="str">
        <f t="shared" si="822"/>
        <v/>
      </c>
      <c r="AW1683" s="127" t="str">
        <f t="shared" si="823"/>
        <v/>
      </c>
      <c r="AX1683" s="123" t="str">
        <f t="shared" si="824"/>
        <v/>
      </c>
      <c r="AY1683" s="140" t="str">
        <f>IF(AX1683="","",IF(R1683="Refreshment Beverage",ROUND(SUM(AX1683*Rates!K$19),4),ROUND(SUM(AX1683*(Rates!J$8/100)),4)))</f>
        <v/>
      </c>
      <c r="AZ1683" s="124" t="str">
        <f t="shared" si="825"/>
        <v/>
      </c>
      <c r="BA1683" s="125" t="str">
        <f t="shared" si="826"/>
        <v/>
      </c>
      <c r="BB1683" s="115"/>
      <c r="BC1683" s="143"/>
      <c r="BD1683" s="100"/>
      <c r="BE1683" s="100"/>
      <c r="BF1683" s="100"/>
      <c r="BG1683" s="100"/>
    </row>
    <row r="1684" spans="1:59" x14ac:dyDescent="0.2">
      <c r="A1684" s="144"/>
      <c r="B1684" s="141"/>
      <c r="C1684" s="141"/>
      <c r="D1684" s="142"/>
      <c r="E1684" s="142"/>
      <c r="F1684" s="142"/>
      <c r="G1684" s="142"/>
      <c r="H1684" s="142"/>
      <c r="I1684" s="129"/>
      <c r="J1684" s="130"/>
      <c r="K1684" s="131" t="str">
        <f t="shared" si="797"/>
        <v/>
      </c>
      <c r="L1684" s="132" t="str">
        <f t="shared" si="798"/>
        <v/>
      </c>
      <c r="M1684" s="133" t="str">
        <f t="shared" si="799"/>
        <v/>
      </c>
      <c r="N1684" s="134" t="str">
        <f>IFERROR(IF(B:B="","",IF(R1684="Beer",SUM(LOOKUP(2,1/(Rates!$B$3:$B$5&lt;=W1684)/(Rates!$C$3:$C$5&gt;=W1684),Rates!$D$3:$D$5)*(X1684/100)*W1684),IF(R1684="Refreshment Beverage",SUM(LOOKUP(2,1/(Rates!$B$7:$B$11&lt;=W1684)/(Rates!$C$7:$C$11&gt;=W1684),Rates!$D$7:$D$11)*(X1684/100)*W1684)))),"")</f>
        <v/>
      </c>
      <c r="O1684" s="134" t="str">
        <f t="shared" si="800"/>
        <v/>
      </c>
      <c r="P1684" s="116"/>
      <c r="Q1684" s="117" t="str">
        <f t="shared" si="801"/>
        <v/>
      </c>
      <c r="R1684" s="128" t="str">
        <f t="shared" si="802"/>
        <v/>
      </c>
      <c r="S1684" s="135" t="str">
        <f>IF(B1684="","",IF(R1684="Refreshment Beverage",VLOOKUP(VALUE(Q1684),Rates!G$15:L$19,2,0),VLOOKUP(VALUE(Q1684),Rates!G$4:L$12,2,0)))</f>
        <v/>
      </c>
      <c r="T1684" s="135" t="str">
        <f t="shared" si="803"/>
        <v/>
      </c>
      <c r="U1684" s="118" t="str">
        <f t="shared" si="804"/>
        <v/>
      </c>
      <c r="V1684" s="135" t="str">
        <f t="shared" si="805"/>
        <v/>
      </c>
      <c r="W1684" s="135" t="str">
        <f t="shared" si="806"/>
        <v/>
      </c>
      <c r="X1684" s="119" t="str">
        <f t="shared" si="807"/>
        <v/>
      </c>
      <c r="Y1684" s="120" t="str">
        <f>IF(B:B="","",IF(R1684="Refreshment Beverage",VLOOKUP(Q1684,Rates!G$15:L$19,6,0)*W1684,VLOOKUP(Q1684,Rates!G$4:L$12,6,0)*W1684))</f>
        <v/>
      </c>
      <c r="Z1684" s="120" t="str">
        <f t="shared" si="808"/>
        <v/>
      </c>
      <c r="AA1684" s="120" t="str">
        <f t="shared" si="809"/>
        <v/>
      </c>
      <c r="AB1684" s="136" t="str">
        <f>IF(B:B="","",IF(R1684="Refreshment Beverage","",IF(AND(R1684="Beer",Q1684=0),SUM(LOOKUP(2,1/(Rates!$B$15:$B$18&lt;=W1684)/(Rates!$C$15:$C$18&gt;=W1684),Rates!$D$15:$D$18)*W1684),VLOOKUP(VALUE(Q:Q),Rates!A:B,2,0)*W1684)))</f>
        <v/>
      </c>
      <c r="AC1684" s="136" t="str">
        <f>IF(B:B="","",IF(R1684="Refreshment Beverage","",IF(AND(R1684="Beer",Q1684=0),SUM(LOOKUP(2,1/(Rates!$B$15:$B$18&lt;=W1684)/(Rates!$C$15:$C$18&gt;=W1684),Rates!$E$15:$E$18)*W1684),VLOOKUP(VALUE(Q:Q),Rates!A:C,3,0)*W1684)))</f>
        <v/>
      </c>
      <c r="AD1684" s="137" t="str">
        <f>IFERROR(IF(B:B="","",IF(R1684="Beer","",IF(VALUE(Q1684)=0,VLOOKUP(VLOOKUP(B:B,#REF!,16,0),Rates!A:E,2,0),VLOOKUP(VALUE(Q1684),Rates!A$31:B$34,2,0)*W1684))),0)</f>
        <v/>
      </c>
      <c r="AE1684" s="121" t="str">
        <f t="shared" si="810"/>
        <v/>
      </c>
      <c r="AF1684" s="138" t="str">
        <f t="shared" si="811"/>
        <v/>
      </c>
      <c r="AG1684" s="122" t="str">
        <f t="shared" si="812"/>
        <v/>
      </c>
      <c r="AH1684" s="123" t="str">
        <f t="shared" si="813"/>
        <v/>
      </c>
      <c r="AI1684" s="139" t="str">
        <f>IF(AE:AE="","",IF(R1684="Refreshment Beverage",AK1684*(Rates!J$19/100),ROUND(SUM(AH1684*(Rates!$J$8/100)),4)))</f>
        <v/>
      </c>
      <c r="AJ1684" s="124" t="str">
        <f t="shared" si="814"/>
        <v/>
      </c>
      <c r="AK1684" s="125" t="str">
        <f t="shared" si="815"/>
        <v/>
      </c>
      <c r="AL1684" s="121" t="str">
        <f t="shared" si="816"/>
        <v/>
      </c>
      <c r="AM1684" s="138" t="str">
        <f>IF(AS1684="","",IF(R1684="Refreshment Beverage",ROUND(AS1684*Rates!K$19,4),ROUND(AO1684*(VLOOKUP(VALUE(Q1684),Rates!G$4:L$12,3,0)),4)))</f>
        <v/>
      </c>
      <c r="AN1684" s="126" t="str">
        <f>IF(AS1684="","",IF(R1684="Refreshment Beverage",AS1684*(Rates!J$19/100),MAX(AM1684,AB1684)))</f>
        <v/>
      </c>
      <c r="AO1684" s="127" t="str">
        <f t="shared" si="817"/>
        <v/>
      </c>
      <c r="AP1684" s="127" t="str">
        <f t="shared" si="818"/>
        <v/>
      </c>
      <c r="AQ1684" s="140" t="str">
        <f>IF(AS1684="","",IF(R1684="Refreshment Beverage",ROUND(SUM(VLOOKUP(Q:Q,Rates!G$15:L$19,3,0)*(AS1684-Y1684-Z1684-AA1684)),4),ROUND(SUM(Rates!$K$8*AS1684),4)))</f>
        <v/>
      </c>
      <c r="AR1684" s="139" t="str">
        <f t="shared" si="819"/>
        <v/>
      </c>
      <c r="AS1684" s="125" t="str">
        <f t="shared" si="820"/>
        <v/>
      </c>
      <c r="AT1684" s="121" t="str">
        <f t="shared" si="821"/>
        <v/>
      </c>
      <c r="AU1684" s="138" t="str">
        <f>IF(AX1684="","",IF(R1684="Refreshment Beverage",ROUND((BA1684-Y1684-Z1684-AA1684)*VLOOKUP(VALUE(Q1684),Rates!G$15:L$19,3,0),4),ROUND(AW1684*(VLOOKUP(VALUE(Q1684),Rates!G:L,3,0)),4)))</f>
        <v/>
      </c>
      <c r="AV1684" s="126" t="str">
        <f t="shared" si="822"/>
        <v/>
      </c>
      <c r="AW1684" s="127" t="str">
        <f t="shared" si="823"/>
        <v/>
      </c>
      <c r="AX1684" s="123" t="str">
        <f t="shared" si="824"/>
        <v/>
      </c>
      <c r="AY1684" s="140" t="str">
        <f>IF(AX1684="","",IF(R1684="Refreshment Beverage",ROUND(SUM(AX1684*Rates!K$19),4),ROUND(SUM(AX1684*(Rates!J$8/100)),4)))</f>
        <v/>
      </c>
      <c r="AZ1684" s="124" t="str">
        <f t="shared" si="825"/>
        <v/>
      </c>
      <c r="BA1684" s="125" t="str">
        <f t="shared" si="826"/>
        <v/>
      </c>
      <c r="BB1684" s="115"/>
      <c r="BC1684" s="143"/>
      <c r="BD1684" s="100"/>
      <c r="BE1684" s="100"/>
      <c r="BF1684" s="100"/>
      <c r="BG1684" s="100"/>
    </row>
    <row r="1685" spans="1:59" x14ac:dyDescent="0.2">
      <c r="A1685" s="144"/>
      <c r="B1685" s="141"/>
      <c r="C1685" s="141"/>
      <c r="D1685" s="142"/>
      <c r="E1685" s="142"/>
      <c r="F1685" s="142"/>
      <c r="G1685" s="142"/>
      <c r="H1685" s="142"/>
      <c r="I1685" s="129"/>
      <c r="J1685" s="130"/>
      <c r="K1685" s="131" t="str">
        <f t="shared" si="797"/>
        <v/>
      </c>
      <c r="L1685" s="132" t="str">
        <f t="shared" si="798"/>
        <v/>
      </c>
      <c r="M1685" s="133" t="str">
        <f t="shared" si="799"/>
        <v/>
      </c>
      <c r="N1685" s="134" t="str">
        <f>IFERROR(IF(B:B="","",IF(R1685="Beer",SUM(LOOKUP(2,1/(Rates!$B$3:$B$5&lt;=W1685)/(Rates!$C$3:$C$5&gt;=W1685),Rates!$D$3:$D$5)*(X1685/100)*W1685),IF(R1685="Refreshment Beverage",SUM(LOOKUP(2,1/(Rates!$B$7:$B$11&lt;=W1685)/(Rates!$C$7:$C$11&gt;=W1685),Rates!$D$7:$D$11)*(X1685/100)*W1685)))),"")</f>
        <v/>
      </c>
      <c r="O1685" s="134" t="str">
        <f t="shared" si="800"/>
        <v/>
      </c>
      <c r="P1685" s="116"/>
      <c r="Q1685" s="117" t="str">
        <f t="shared" si="801"/>
        <v/>
      </c>
      <c r="R1685" s="128" t="str">
        <f t="shared" si="802"/>
        <v/>
      </c>
      <c r="S1685" s="135" t="str">
        <f>IF(B1685="","",IF(R1685="Refreshment Beverage",VLOOKUP(VALUE(Q1685),Rates!G$15:L$19,2,0),VLOOKUP(VALUE(Q1685),Rates!G$4:L$12,2,0)))</f>
        <v/>
      </c>
      <c r="T1685" s="135" t="str">
        <f t="shared" si="803"/>
        <v/>
      </c>
      <c r="U1685" s="118" t="str">
        <f t="shared" si="804"/>
        <v/>
      </c>
      <c r="V1685" s="135" t="str">
        <f t="shared" si="805"/>
        <v/>
      </c>
      <c r="W1685" s="135" t="str">
        <f t="shared" si="806"/>
        <v/>
      </c>
      <c r="X1685" s="119" t="str">
        <f t="shared" si="807"/>
        <v/>
      </c>
      <c r="Y1685" s="120" t="str">
        <f>IF(B:B="","",IF(R1685="Refreshment Beverage",VLOOKUP(Q1685,Rates!G$15:L$19,6,0)*W1685,VLOOKUP(Q1685,Rates!G$4:L$12,6,0)*W1685))</f>
        <v/>
      </c>
      <c r="Z1685" s="120" t="str">
        <f t="shared" si="808"/>
        <v/>
      </c>
      <c r="AA1685" s="120" t="str">
        <f t="shared" si="809"/>
        <v/>
      </c>
      <c r="AB1685" s="136" t="str">
        <f>IF(B:B="","",IF(R1685="Refreshment Beverage","",IF(AND(R1685="Beer",Q1685=0),SUM(LOOKUP(2,1/(Rates!$B$15:$B$18&lt;=W1685)/(Rates!$C$15:$C$18&gt;=W1685),Rates!$D$15:$D$18)*W1685),VLOOKUP(VALUE(Q:Q),Rates!A:B,2,0)*W1685)))</f>
        <v/>
      </c>
      <c r="AC1685" s="136" t="str">
        <f>IF(B:B="","",IF(R1685="Refreshment Beverage","",IF(AND(R1685="Beer",Q1685=0),SUM(LOOKUP(2,1/(Rates!$B$15:$B$18&lt;=W1685)/(Rates!$C$15:$C$18&gt;=W1685),Rates!$E$15:$E$18)*W1685),VLOOKUP(VALUE(Q:Q),Rates!A:C,3,0)*W1685)))</f>
        <v/>
      </c>
      <c r="AD1685" s="137" t="str">
        <f>IFERROR(IF(B:B="","",IF(R1685="Beer","",IF(VALUE(Q1685)=0,VLOOKUP(VLOOKUP(B:B,#REF!,16,0),Rates!A:E,2,0),VLOOKUP(VALUE(Q1685),Rates!A$31:B$34,2,0)*W1685))),0)</f>
        <v/>
      </c>
      <c r="AE1685" s="121" t="str">
        <f t="shared" si="810"/>
        <v/>
      </c>
      <c r="AF1685" s="138" t="str">
        <f t="shared" si="811"/>
        <v/>
      </c>
      <c r="AG1685" s="122" t="str">
        <f t="shared" si="812"/>
        <v/>
      </c>
      <c r="AH1685" s="123" t="str">
        <f t="shared" si="813"/>
        <v/>
      </c>
      <c r="AI1685" s="139" t="str">
        <f>IF(AE:AE="","",IF(R1685="Refreshment Beverage",AK1685*(Rates!J$19/100),ROUND(SUM(AH1685*(Rates!$J$8/100)),4)))</f>
        <v/>
      </c>
      <c r="AJ1685" s="124" t="str">
        <f t="shared" si="814"/>
        <v/>
      </c>
      <c r="AK1685" s="125" t="str">
        <f t="shared" si="815"/>
        <v/>
      </c>
      <c r="AL1685" s="121" t="str">
        <f t="shared" si="816"/>
        <v/>
      </c>
      <c r="AM1685" s="138" t="str">
        <f>IF(AS1685="","",IF(R1685="Refreshment Beverage",ROUND(AS1685*Rates!K$19,4),ROUND(AO1685*(VLOOKUP(VALUE(Q1685),Rates!G$4:L$12,3,0)),4)))</f>
        <v/>
      </c>
      <c r="AN1685" s="126" t="str">
        <f>IF(AS1685="","",IF(R1685="Refreshment Beverage",AS1685*(Rates!J$19/100),MAX(AM1685,AB1685)))</f>
        <v/>
      </c>
      <c r="AO1685" s="127" t="str">
        <f t="shared" si="817"/>
        <v/>
      </c>
      <c r="AP1685" s="127" t="str">
        <f t="shared" si="818"/>
        <v/>
      </c>
      <c r="AQ1685" s="140" t="str">
        <f>IF(AS1685="","",IF(R1685="Refreshment Beverage",ROUND(SUM(VLOOKUP(Q:Q,Rates!G$15:L$19,3,0)*(AS1685-Y1685-Z1685-AA1685)),4),ROUND(SUM(Rates!$K$8*AS1685),4)))</f>
        <v/>
      </c>
      <c r="AR1685" s="139" t="str">
        <f t="shared" si="819"/>
        <v/>
      </c>
      <c r="AS1685" s="125" t="str">
        <f t="shared" si="820"/>
        <v/>
      </c>
      <c r="AT1685" s="121" t="str">
        <f t="shared" si="821"/>
        <v/>
      </c>
      <c r="AU1685" s="138" t="str">
        <f>IF(AX1685="","",IF(R1685="Refreshment Beverage",ROUND((BA1685-Y1685-Z1685-AA1685)*VLOOKUP(VALUE(Q1685),Rates!G$15:L$19,3,0),4),ROUND(AW1685*(VLOOKUP(VALUE(Q1685),Rates!G:L,3,0)),4)))</f>
        <v/>
      </c>
      <c r="AV1685" s="126" t="str">
        <f t="shared" si="822"/>
        <v/>
      </c>
      <c r="AW1685" s="127" t="str">
        <f t="shared" si="823"/>
        <v/>
      </c>
      <c r="AX1685" s="123" t="str">
        <f t="shared" si="824"/>
        <v/>
      </c>
      <c r="AY1685" s="140" t="str">
        <f>IF(AX1685="","",IF(R1685="Refreshment Beverage",ROUND(SUM(AX1685*Rates!K$19),4),ROUND(SUM(AX1685*(Rates!J$8/100)),4)))</f>
        <v/>
      </c>
      <c r="AZ1685" s="124" t="str">
        <f t="shared" si="825"/>
        <v/>
      </c>
      <c r="BA1685" s="125" t="str">
        <f t="shared" si="826"/>
        <v/>
      </c>
      <c r="BB1685" s="115"/>
      <c r="BC1685" s="143"/>
      <c r="BD1685" s="100"/>
      <c r="BE1685" s="100"/>
      <c r="BF1685" s="100"/>
      <c r="BG1685" s="100"/>
    </row>
    <row r="1686" spans="1:59" x14ac:dyDescent="0.2">
      <c r="A1686" s="144"/>
      <c r="B1686" s="141"/>
      <c r="C1686" s="141"/>
      <c r="D1686" s="142"/>
      <c r="E1686" s="142"/>
      <c r="F1686" s="142"/>
      <c r="G1686" s="142"/>
      <c r="H1686" s="142"/>
      <c r="I1686" s="129"/>
      <c r="J1686" s="130"/>
      <c r="K1686" s="131" t="str">
        <f t="shared" si="797"/>
        <v/>
      </c>
      <c r="L1686" s="132" t="str">
        <f t="shared" si="798"/>
        <v/>
      </c>
      <c r="M1686" s="133" t="str">
        <f t="shared" si="799"/>
        <v/>
      </c>
      <c r="N1686" s="134" t="str">
        <f>IFERROR(IF(B:B="","",IF(R1686="Beer",SUM(LOOKUP(2,1/(Rates!$B$3:$B$5&lt;=W1686)/(Rates!$C$3:$C$5&gt;=W1686),Rates!$D$3:$D$5)*(X1686/100)*W1686),IF(R1686="Refreshment Beverage",SUM(LOOKUP(2,1/(Rates!$B$7:$B$11&lt;=W1686)/(Rates!$C$7:$C$11&gt;=W1686),Rates!$D$7:$D$11)*(X1686/100)*W1686)))),"")</f>
        <v/>
      </c>
      <c r="O1686" s="134" t="str">
        <f t="shared" si="800"/>
        <v/>
      </c>
      <c r="P1686" s="116"/>
      <c r="Q1686" s="117" t="str">
        <f t="shared" si="801"/>
        <v/>
      </c>
      <c r="R1686" s="128" t="str">
        <f t="shared" si="802"/>
        <v/>
      </c>
      <c r="S1686" s="135" t="str">
        <f>IF(B1686="","",IF(R1686="Refreshment Beverage",VLOOKUP(VALUE(Q1686),Rates!G$15:L$19,2,0),VLOOKUP(VALUE(Q1686),Rates!G$4:L$12,2,0)))</f>
        <v/>
      </c>
      <c r="T1686" s="135" t="str">
        <f t="shared" si="803"/>
        <v/>
      </c>
      <c r="U1686" s="118" t="str">
        <f t="shared" si="804"/>
        <v/>
      </c>
      <c r="V1686" s="135" t="str">
        <f t="shared" si="805"/>
        <v/>
      </c>
      <c r="W1686" s="135" t="str">
        <f t="shared" si="806"/>
        <v/>
      </c>
      <c r="X1686" s="119" t="str">
        <f t="shared" si="807"/>
        <v/>
      </c>
      <c r="Y1686" s="120" t="str">
        <f>IF(B:B="","",IF(R1686="Refreshment Beverage",VLOOKUP(Q1686,Rates!G$15:L$19,6,0)*W1686,VLOOKUP(Q1686,Rates!G$4:L$12,6,0)*W1686))</f>
        <v/>
      </c>
      <c r="Z1686" s="120" t="str">
        <f t="shared" si="808"/>
        <v/>
      </c>
      <c r="AA1686" s="120" t="str">
        <f t="shared" si="809"/>
        <v/>
      </c>
      <c r="AB1686" s="136" t="str">
        <f>IF(B:B="","",IF(R1686="Refreshment Beverage","",IF(AND(R1686="Beer",Q1686=0),SUM(LOOKUP(2,1/(Rates!$B$15:$B$18&lt;=W1686)/(Rates!$C$15:$C$18&gt;=W1686),Rates!$D$15:$D$18)*W1686),VLOOKUP(VALUE(Q:Q),Rates!A:B,2,0)*W1686)))</f>
        <v/>
      </c>
      <c r="AC1686" s="136" t="str">
        <f>IF(B:B="","",IF(R1686="Refreshment Beverage","",IF(AND(R1686="Beer",Q1686=0),SUM(LOOKUP(2,1/(Rates!$B$15:$B$18&lt;=W1686)/(Rates!$C$15:$C$18&gt;=W1686),Rates!$E$15:$E$18)*W1686),VLOOKUP(VALUE(Q:Q),Rates!A:C,3,0)*W1686)))</f>
        <v/>
      </c>
      <c r="AD1686" s="137" t="str">
        <f>IFERROR(IF(B:B="","",IF(R1686="Beer","",IF(VALUE(Q1686)=0,VLOOKUP(VLOOKUP(B:B,#REF!,16,0),Rates!A:E,2,0),VLOOKUP(VALUE(Q1686),Rates!A$31:B$34,2,0)*W1686))),0)</f>
        <v/>
      </c>
      <c r="AE1686" s="121" t="str">
        <f t="shared" si="810"/>
        <v/>
      </c>
      <c r="AF1686" s="138" t="str">
        <f t="shared" si="811"/>
        <v/>
      </c>
      <c r="AG1686" s="122" t="str">
        <f t="shared" si="812"/>
        <v/>
      </c>
      <c r="AH1686" s="123" t="str">
        <f t="shared" si="813"/>
        <v/>
      </c>
      <c r="AI1686" s="139" t="str">
        <f>IF(AE:AE="","",IF(R1686="Refreshment Beverage",AK1686*(Rates!J$19/100),ROUND(SUM(AH1686*(Rates!$J$8/100)),4)))</f>
        <v/>
      </c>
      <c r="AJ1686" s="124" t="str">
        <f t="shared" si="814"/>
        <v/>
      </c>
      <c r="AK1686" s="125" t="str">
        <f t="shared" si="815"/>
        <v/>
      </c>
      <c r="AL1686" s="121" t="str">
        <f t="shared" si="816"/>
        <v/>
      </c>
      <c r="AM1686" s="138" t="str">
        <f>IF(AS1686="","",IF(R1686="Refreshment Beverage",ROUND(AS1686*Rates!K$19,4),ROUND(AO1686*(VLOOKUP(VALUE(Q1686),Rates!G$4:L$12,3,0)),4)))</f>
        <v/>
      </c>
      <c r="AN1686" s="126" t="str">
        <f>IF(AS1686="","",IF(R1686="Refreshment Beverage",AS1686*(Rates!J$19/100),MAX(AM1686,AB1686)))</f>
        <v/>
      </c>
      <c r="AO1686" s="127" t="str">
        <f t="shared" si="817"/>
        <v/>
      </c>
      <c r="AP1686" s="127" t="str">
        <f t="shared" si="818"/>
        <v/>
      </c>
      <c r="AQ1686" s="140" t="str">
        <f>IF(AS1686="","",IF(R1686="Refreshment Beverage",ROUND(SUM(VLOOKUP(Q:Q,Rates!G$15:L$19,3,0)*(AS1686-Y1686-Z1686-AA1686)),4),ROUND(SUM(Rates!$K$8*AS1686),4)))</f>
        <v/>
      </c>
      <c r="AR1686" s="139" t="str">
        <f t="shared" si="819"/>
        <v/>
      </c>
      <c r="AS1686" s="125" t="str">
        <f t="shared" si="820"/>
        <v/>
      </c>
      <c r="AT1686" s="121" t="str">
        <f t="shared" si="821"/>
        <v/>
      </c>
      <c r="AU1686" s="138" t="str">
        <f>IF(AX1686="","",IF(R1686="Refreshment Beverage",ROUND((BA1686-Y1686-Z1686-AA1686)*VLOOKUP(VALUE(Q1686),Rates!G$15:L$19,3,0),4),ROUND(AW1686*(VLOOKUP(VALUE(Q1686),Rates!G:L,3,0)),4)))</f>
        <v/>
      </c>
      <c r="AV1686" s="126" t="str">
        <f t="shared" si="822"/>
        <v/>
      </c>
      <c r="AW1686" s="127" t="str">
        <f t="shared" si="823"/>
        <v/>
      </c>
      <c r="AX1686" s="123" t="str">
        <f t="shared" si="824"/>
        <v/>
      </c>
      <c r="AY1686" s="140" t="str">
        <f>IF(AX1686="","",IF(R1686="Refreshment Beverage",ROUND(SUM(AX1686*Rates!K$19),4),ROUND(SUM(AX1686*(Rates!J$8/100)),4)))</f>
        <v/>
      </c>
      <c r="AZ1686" s="124" t="str">
        <f t="shared" si="825"/>
        <v/>
      </c>
      <c r="BA1686" s="125" t="str">
        <f t="shared" si="826"/>
        <v/>
      </c>
      <c r="BB1686" s="115"/>
      <c r="BC1686" s="143"/>
      <c r="BD1686" s="100"/>
      <c r="BE1686" s="100"/>
      <c r="BF1686" s="100"/>
      <c r="BG1686" s="100"/>
    </row>
    <row r="1687" spans="1:59" x14ac:dyDescent="0.2">
      <c r="A1687" s="144"/>
      <c r="B1687" s="141"/>
      <c r="C1687" s="141"/>
      <c r="D1687" s="142"/>
      <c r="E1687" s="142"/>
      <c r="F1687" s="142"/>
      <c r="G1687" s="142"/>
      <c r="H1687" s="142"/>
      <c r="I1687" s="129"/>
      <c r="J1687" s="130"/>
      <c r="K1687" s="131" t="str">
        <f t="shared" si="797"/>
        <v/>
      </c>
      <c r="L1687" s="132" t="str">
        <f t="shared" si="798"/>
        <v/>
      </c>
      <c r="M1687" s="133" t="str">
        <f t="shared" si="799"/>
        <v/>
      </c>
      <c r="N1687" s="134" t="str">
        <f>IFERROR(IF(B:B="","",IF(R1687="Beer",SUM(LOOKUP(2,1/(Rates!$B$3:$B$5&lt;=W1687)/(Rates!$C$3:$C$5&gt;=W1687),Rates!$D$3:$D$5)*(X1687/100)*W1687),IF(R1687="Refreshment Beverage",SUM(LOOKUP(2,1/(Rates!$B$7:$B$11&lt;=W1687)/(Rates!$C$7:$C$11&gt;=W1687),Rates!$D$7:$D$11)*(X1687/100)*W1687)))),"")</f>
        <v/>
      </c>
      <c r="O1687" s="134" t="str">
        <f t="shared" si="800"/>
        <v/>
      </c>
      <c r="P1687" s="116"/>
      <c r="Q1687" s="117" t="str">
        <f t="shared" si="801"/>
        <v/>
      </c>
      <c r="R1687" s="128" t="str">
        <f t="shared" si="802"/>
        <v/>
      </c>
      <c r="S1687" s="135" t="str">
        <f>IF(B1687="","",IF(R1687="Refreshment Beverage",VLOOKUP(VALUE(Q1687),Rates!G$15:L$19,2,0),VLOOKUP(VALUE(Q1687),Rates!G$4:L$12,2,0)))</f>
        <v/>
      </c>
      <c r="T1687" s="135" t="str">
        <f t="shared" si="803"/>
        <v/>
      </c>
      <c r="U1687" s="118" t="str">
        <f t="shared" si="804"/>
        <v/>
      </c>
      <c r="V1687" s="135" t="str">
        <f t="shared" si="805"/>
        <v/>
      </c>
      <c r="W1687" s="135" t="str">
        <f t="shared" si="806"/>
        <v/>
      </c>
      <c r="X1687" s="119" t="str">
        <f t="shared" si="807"/>
        <v/>
      </c>
      <c r="Y1687" s="120" t="str">
        <f>IF(B:B="","",IF(R1687="Refreshment Beverage",VLOOKUP(Q1687,Rates!G$15:L$19,6,0)*W1687,VLOOKUP(Q1687,Rates!G$4:L$12,6,0)*W1687))</f>
        <v/>
      </c>
      <c r="Z1687" s="120" t="str">
        <f t="shared" si="808"/>
        <v/>
      </c>
      <c r="AA1687" s="120" t="str">
        <f t="shared" si="809"/>
        <v/>
      </c>
      <c r="AB1687" s="136" t="str">
        <f>IF(B:B="","",IF(R1687="Refreshment Beverage","",IF(AND(R1687="Beer",Q1687=0),SUM(LOOKUP(2,1/(Rates!$B$15:$B$18&lt;=W1687)/(Rates!$C$15:$C$18&gt;=W1687),Rates!$D$15:$D$18)*W1687),VLOOKUP(VALUE(Q:Q),Rates!A:B,2,0)*W1687)))</f>
        <v/>
      </c>
      <c r="AC1687" s="136" t="str">
        <f>IF(B:B="","",IF(R1687="Refreshment Beverage","",IF(AND(R1687="Beer",Q1687=0),SUM(LOOKUP(2,1/(Rates!$B$15:$B$18&lt;=W1687)/(Rates!$C$15:$C$18&gt;=W1687),Rates!$E$15:$E$18)*W1687),VLOOKUP(VALUE(Q:Q),Rates!A:C,3,0)*W1687)))</f>
        <v/>
      </c>
      <c r="AD1687" s="137" t="str">
        <f>IFERROR(IF(B:B="","",IF(R1687="Beer","",IF(VALUE(Q1687)=0,VLOOKUP(VLOOKUP(B:B,#REF!,16,0),Rates!A:E,2,0),VLOOKUP(VALUE(Q1687),Rates!A$31:B$34,2,0)*W1687))),0)</f>
        <v/>
      </c>
      <c r="AE1687" s="121" t="str">
        <f t="shared" si="810"/>
        <v/>
      </c>
      <c r="AF1687" s="138" t="str">
        <f t="shared" si="811"/>
        <v/>
      </c>
      <c r="AG1687" s="122" t="str">
        <f t="shared" si="812"/>
        <v/>
      </c>
      <c r="AH1687" s="123" t="str">
        <f t="shared" si="813"/>
        <v/>
      </c>
      <c r="AI1687" s="139" t="str">
        <f>IF(AE:AE="","",IF(R1687="Refreshment Beverage",AK1687*(Rates!J$19/100),ROUND(SUM(AH1687*(Rates!$J$8/100)),4)))</f>
        <v/>
      </c>
      <c r="AJ1687" s="124" t="str">
        <f t="shared" si="814"/>
        <v/>
      </c>
      <c r="AK1687" s="125" t="str">
        <f t="shared" si="815"/>
        <v/>
      </c>
      <c r="AL1687" s="121" t="str">
        <f t="shared" si="816"/>
        <v/>
      </c>
      <c r="AM1687" s="138" t="str">
        <f>IF(AS1687="","",IF(R1687="Refreshment Beverage",ROUND(AS1687*Rates!K$19,4),ROUND(AO1687*(VLOOKUP(VALUE(Q1687),Rates!G$4:L$12,3,0)),4)))</f>
        <v/>
      </c>
      <c r="AN1687" s="126" t="str">
        <f>IF(AS1687="","",IF(R1687="Refreshment Beverage",AS1687*(Rates!J$19/100),MAX(AM1687,AB1687)))</f>
        <v/>
      </c>
      <c r="AO1687" s="127" t="str">
        <f t="shared" si="817"/>
        <v/>
      </c>
      <c r="AP1687" s="127" t="str">
        <f t="shared" si="818"/>
        <v/>
      </c>
      <c r="AQ1687" s="140" t="str">
        <f>IF(AS1687="","",IF(R1687="Refreshment Beverage",ROUND(SUM(VLOOKUP(Q:Q,Rates!G$15:L$19,3,0)*(AS1687-Y1687-Z1687-AA1687)),4),ROUND(SUM(Rates!$K$8*AS1687),4)))</f>
        <v/>
      </c>
      <c r="AR1687" s="139" t="str">
        <f t="shared" si="819"/>
        <v/>
      </c>
      <c r="AS1687" s="125" t="str">
        <f t="shared" si="820"/>
        <v/>
      </c>
      <c r="AT1687" s="121" t="str">
        <f t="shared" si="821"/>
        <v/>
      </c>
      <c r="AU1687" s="138" t="str">
        <f>IF(AX1687="","",IF(R1687="Refreshment Beverage",ROUND((BA1687-Y1687-Z1687-AA1687)*VLOOKUP(VALUE(Q1687),Rates!G$15:L$19,3,0),4),ROUND(AW1687*(VLOOKUP(VALUE(Q1687),Rates!G:L,3,0)),4)))</f>
        <v/>
      </c>
      <c r="AV1687" s="126" t="str">
        <f t="shared" si="822"/>
        <v/>
      </c>
      <c r="AW1687" s="127" t="str">
        <f t="shared" si="823"/>
        <v/>
      </c>
      <c r="AX1687" s="123" t="str">
        <f t="shared" si="824"/>
        <v/>
      </c>
      <c r="AY1687" s="140" t="str">
        <f>IF(AX1687="","",IF(R1687="Refreshment Beverage",ROUND(SUM(AX1687*Rates!K$19),4),ROUND(SUM(AX1687*(Rates!J$8/100)),4)))</f>
        <v/>
      </c>
      <c r="AZ1687" s="124" t="str">
        <f t="shared" si="825"/>
        <v/>
      </c>
      <c r="BA1687" s="125" t="str">
        <f t="shared" si="826"/>
        <v/>
      </c>
      <c r="BB1687" s="115"/>
      <c r="BC1687" s="143"/>
      <c r="BD1687" s="100"/>
      <c r="BE1687" s="100"/>
      <c r="BF1687" s="100"/>
      <c r="BG1687" s="100"/>
    </row>
    <row r="1688" spans="1:59" x14ac:dyDescent="0.2">
      <c r="A1688" s="144"/>
      <c r="B1688" s="141"/>
      <c r="C1688" s="141"/>
      <c r="D1688" s="142"/>
      <c r="E1688" s="142"/>
      <c r="F1688" s="142"/>
      <c r="G1688" s="142"/>
      <c r="H1688" s="142"/>
      <c r="I1688" s="129"/>
      <c r="J1688" s="130"/>
      <c r="K1688" s="131" t="str">
        <f t="shared" si="797"/>
        <v/>
      </c>
      <c r="L1688" s="132" t="str">
        <f t="shared" si="798"/>
        <v/>
      </c>
      <c r="M1688" s="133" t="str">
        <f t="shared" si="799"/>
        <v/>
      </c>
      <c r="N1688" s="134" t="str">
        <f>IFERROR(IF(B:B="","",IF(R1688="Beer",SUM(LOOKUP(2,1/(Rates!$B$3:$B$5&lt;=W1688)/(Rates!$C$3:$C$5&gt;=W1688),Rates!$D$3:$D$5)*(X1688/100)*W1688),IF(R1688="Refreshment Beverage",SUM(LOOKUP(2,1/(Rates!$B$7:$B$11&lt;=W1688)/(Rates!$C$7:$C$11&gt;=W1688),Rates!$D$7:$D$11)*(X1688/100)*W1688)))),"")</f>
        <v/>
      </c>
      <c r="O1688" s="134" t="str">
        <f t="shared" si="800"/>
        <v/>
      </c>
      <c r="P1688" s="116"/>
      <c r="Q1688" s="117" t="str">
        <f t="shared" si="801"/>
        <v/>
      </c>
      <c r="R1688" s="128" t="str">
        <f t="shared" si="802"/>
        <v/>
      </c>
      <c r="S1688" s="135" t="str">
        <f>IF(B1688="","",IF(R1688="Refreshment Beverage",VLOOKUP(VALUE(Q1688),Rates!G$15:L$19,2,0),VLOOKUP(VALUE(Q1688),Rates!G$4:L$12,2,0)))</f>
        <v/>
      </c>
      <c r="T1688" s="135" t="str">
        <f t="shared" si="803"/>
        <v/>
      </c>
      <c r="U1688" s="118" t="str">
        <f t="shared" si="804"/>
        <v/>
      </c>
      <c r="V1688" s="135" t="str">
        <f t="shared" si="805"/>
        <v/>
      </c>
      <c r="W1688" s="135" t="str">
        <f t="shared" si="806"/>
        <v/>
      </c>
      <c r="X1688" s="119" t="str">
        <f t="shared" si="807"/>
        <v/>
      </c>
      <c r="Y1688" s="120" t="str">
        <f>IF(B:B="","",IF(R1688="Refreshment Beverage",VLOOKUP(Q1688,Rates!G$15:L$19,6,0)*W1688,VLOOKUP(Q1688,Rates!G$4:L$12,6,0)*W1688))</f>
        <v/>
      </c>
      <c r="Z1688" s="120" t="str">
        <f t="shared" si="808"/>
        <v/>
      </c>
      <c r="AA1688" s="120" t="str">
        <f t="shared" si="809"/>
        <v/>
      </c>
      <c r="AB1688" s="136" t="str">
        <f>IF(B:B="","",IF(R1688="Refreshment Beverage","",IF(AND(R1688="Beer",Q1688=0),SUM(LOOKUP(2,1/(Rates!$B$15:$B$18&lt;=W1688)/(Rates!$C$15:$C$18&gt;=W1688),Rates!$D$15:$D$18)*W1688),VLOOKUP(VALUE(Q:Q),Rates!A:B,2,0)*W1688)))</f>
        <v/>
      </c>
      <c r="AC1688" s="136" t="str">
        <f>IF(B:B="","",IF(R1688="Refreshment Beverage","",IF(AND(R1688="Beer",Q1688=0),SUM(LOOKUP(2,1/(Rates!$B$15:$B$18&lt;=W1688)/(Rates!$C$15:$C$18&gt;=W1688),Rates!$E$15:$E$18)*W1688),VLOOKUP(VALUE(Q:Q),Rates!A:C,3,0)*W1688)))</f>
        <v/>
      </c>
      <c r="AD1688" s="137" t="str">
        <f>IFERROR(IF(B:B="","",IF(R1688="Beer","",IF(VALUE(Q1688)=0,VLOOKUP(VLOOKUP(B:B,#REF!,16,0),Rates!A:E,2,0),VLOOKUP(VALUE(Q1688),Rates!A$31:B$34,2,0)*W1688))),0)</f>
        <v/>
      </c>
      <c r="AE1688" s="121" t="str">
        <f t="shared" si="810"/>
        <v/>
      </c>
      <c r="AF1688" s="138" t="str">
        <f t="shared" si="811"/>
        <v/>
      </c>
      <c r="AG1688" s="122" t="str">
        <f t="shared" si="812"/>
        <v/>
      </c>
      <c r="AH1688" s="123" t="str">
        <f t="shared" si="813"/>
        <v/>
      </c>
      <c r="AI1688" s="139" t="str">
        <f>IF(AE:AE="","",IF(R1688="Refreshment Beverage",AK1688*(Rates!J$19/100),ROUND(SUM(AH1688*(Rates!$J$8/100)),4)))</f>
        <v/>
      </c>
      <c r="AJ1688" s="124" t="str">
        <f t="shared" si="814"/>
        <v/>
      </c>
      <c r="AK1688" s="125" t="str">
        <f t="shared" si="815"/>
        <v/>
      </c>
      <c r="AL1688" s="121" t="str">
        <f t="shared" si="816"/>
        <v/>
      </c>
      <c r="AM1688" s="138" t="str">
        <f>IF(AS1688="","",IF(R1688="Refreshment Beverage",ROUND(AS1688*Rates!K$19,4),ROUND(AO1688*(VLOOKUP(VALUE(Q1688),Rates!G$4:L$12,3,0)),4)))</f>
        <v/>
      </c>
      <c r="AN1688" s="126" t="str">
        <f>IF(AS1688="","",IF(R1688="Refreshment Beverage",AS1688*(Rates!J$19/100),MAX(AM1688,AB1688)))</f>
        <v/>
      </c>
      <c r="AO1688" s="127" t="str">
        <f t="shared" si="817"/>
        <v/>
      </c>
      <c r="AP1688" s="127" t="str">
        <f t="shared" si="818"/>
        <v/>
      </c>
      <c r="AQ1688" s="140" t="str">
        <f>IF(AS1688="","",IF(R1688="Refreshment Beverage",ROUND(SUM(VLOOKUP(Q:Q,Rates!G$15:L$19,3,0)*(AS1688-Y1688-Z1688-AA1688)),4),ROUND(SUM(Rates!$K$8*AS1688),4)))</f>
        <v/>
      </c>
      <c r="AR1688" s="139" t="str">
        <f t="shared" si="819"/>
        <v/>
      </c>
      <c r="AS1688" s="125" t="str">
        <f t="shared" si="820"/>
        <v/>
      </c>
      <c r="AT1688" s="121" t="str">
        <f t="shared" si="821"/>
        <v/>
      </c>
      <c r="AU1688" s="138" t="str">
        <f>IF(AX1688="","",IF(R1688="Refreshment Beverage",ROUND((BA1688-Y1688-Z1688-AA1688)*VLOOKUP(VALUE(Q1688),Rates!G$15:L$19,3,0),4),ROUND(AW1688*(VLOOKUP(VALUE(Q1688),Rates!G:L,3,0)),4)))</f>
        <v/>
      </c>
      <c r="AV1688" s="126" t="str">
        <f t="shared" si="822"/>
        <v/>
      </c>
      <c r="AW1688" s="127" t="str">
        <f t="shared" si="823"/>
        <v/>
      </c>
      <c r="AX1688" s="123" t="str">
        <f t="shared" si="824"/>
        <v/>
      </c>
      <c r="AY1688" s="140" t="str">
        <f>IF(AX1688="","",IF(R1688="Refreshment Beverage",ROUND(SUM(AX1688*Rates!K$19),4),ROUND(SUM(AX1688*(Rates!J$8/100)),4)))</f>
        <v/>
      </c>
      <c r="AZ1688" s="124" t="str">
        <f t="shared" si="825"/>
        <v/>
      </c>
      <c r="BA1688" s="125" t="str">
        <f t="shared" si="826"/>
        <v/>
      </c>
      <c r="BB1688" s="115"/>
      <c r="BC1688" s="143"/>
      <c r="BD1688" s="100"/>
      <c r="BE1688" s="100"/>
      <c r="BF1688" s="100"/>
      <c r="BG1688" s="100"/>
    </row>
    <row r="1689" spans="1:59" x14ac:dyDescent="0.2">
      <c r="A1689" s="144"/>
      <c r="B1689" s="141"/>
      <c r="C1689" s="141"/>
      <c r="D1689" s="142"/>
      <c r="E1689" s="142"/>
      <c r="F1689" s="142"/>
      <c r="G1689" s="142"/>
      <c r="H1689" s="142"/>
      <c r="I1689" s="129"/>
      <c r="J1689" s="130"/>
      <c r="K1689" s="131" t="str">
        <f t="shared" si="797"/>
        <v/>
      </c>
      <c r="L1689" s="132" t="str">
        <f t="shared" si="798"/>
        <v/>
      </c>
      <c r="M1689" s="133" t="str">
        <f t="shared" si="799"/>
        <v/>
      </c>
      <c r="N1689" s="134" t="str">
        <f>IFERROR(IF(B:B="","",IF(R1689="Beer",SUM(LOOKUP(2,1/(Rates!$B$3:$B$5&lt;=W1689)/(Rates!$C$3:$C$5&gt;=W1689),Rates!$D$3:$D$5)*(X1689/100)*W1689),IF(R1689="Refreshment Beverage",SUM(LOOKUP(2,1/(Rates!$B$7:$B$11&lt;=W1689)/(Rates!$C$7:$C$11&gt;=W1689),Rates!$D$7:$D$11)*(X1689/100)*W1689)))),"")</f>
        <v/>
      </c>
      <c r="O1689" s="134" t="str">
        <f t="shared" si="800"/>
        <v/>
      </c>
      <c r="P1689" s="116"/>
      <c r="Q1689" s="117" t="str">
        <f t="shared" si="801"/>
        <v/>
      </c>
      <c r="R1689" s="128" t="str">
        <f t="shared" si="802"/>
        <v/>
      </c>
      <c r="S1689" s="135" t="str">
        <f>IF(B1689="","",IF(R1689="Refreshment Beverage",VLOOKUP(VALUE(Q1689),Rates!G$15:L$19,2,0),VLOOKUP(VALUE(Q1689),Rates!G$4:L$12,2,0)))</f>
        <v/>
      </c>
      <c r="T1689" s="135" t="str">
        <f t="shared" si="803"/>
        <v/>
      </c>
      <c r="U1689" s="118" t="str">
        <f t="shared" si="804"/>
        <v/>
      </c>
      <c r="V1689" s="135" t="str">
        <f t="shared" si="805"/>
        <v/>
      </c>
      <c r="W1689" s="135" t="str">
        <f t="shared" si="806"/>
        <v/>
      </c>
      <c r="X1689" s="119" t="str">
        <f t="shared" si="807"/>
        <v/>
      </c>
      <c r="Y1689" s="120" t="str">
        <f>IF(B:B="","",IF(R1689="Refreshment Beverage",VLOOKUP(Q1689,Rates!G$15:L$19,6,0)*W1689,VLOOKUP(Q1689,Rates!G$4:L$12,6,0)*W1689))</f>
        <v/>
      </c>
      <c r="Z1689" s="120" t="str">
        <f t="shared" si="808"/>
        <v/>
      </c>
      <c r="AA1689" s="120" t="str">
        <f t="shared" si="809"/>
        <v/>
      </c>
      <c r="AB1689" s="136" t="str">
        <f>IF(B:B="","",IF(R1689="Refreshment Beverage","",IF(AND(R1689="Beer",Q1689=0),SUM(LOOKUP(2,1/(Rates!$B$15:$B$18&lt;=W1689)/(Rates!$C$15:$C$18&gt;=W1689),Rates!$D$15:$D$18)*W1689),VLOOKUP(VALUE(Q:Q),Rates!A:B,2,0)*W1689)))</f>
        <v/>
      </c>
      <c r="AC1689" s="136" t="str">
        <f>IF(B:B="","",IF(R1689="Refreshment Beverage","",IF(AND(R1689="Beer",Q1689=0),SUM(LOOKUP(2,1/(Rates!$B$15:$B$18&lt;=W1689)/(Rates!$C$15:$C$18&gt;=W1689),Rates!$E$15:$E$18)*W1689),VLOOKUP(VALUE(Q:Q),Rates!A:C,3,0)*W1689)))</f>
        <v/>
      </c>
      <c r="AD1689" s="137" t="str">
        <f>IFERROR(IF(B:B="","",IF(R1689="Beer","",IF(VALUE(Q1689)=0,VLOOKUP(VLOOKUP(B:B,#REF!,16,0),Rates!A:E,2,0),VLOOKUP(VALUE(Q1689),Rates!A$31:B$34,2,0)*W1689))),0)</f>
        <v/>
      </c>
      <c r="AE1689" s="121" t="str">
        <f t="shared" si="810"/>
        <v/>
      </c>
      <c r="AF1689" s="138" t="str">
        <f t="shared" si="811"/>
        <v/>
      </c>
      <c r="AG1689" s="122" t="str">
        <f t="shared" si="812"/>
        <v/>
      </c>
      <c r="AH1689" s="123" t="str">
        <f t="shared" si="813"/>
        <v/>
      </c>
      <c r="AI1689" s="139" t="str">
        <f>IF(AE:AE="","",IF(R1689="Refreshment Beverage",AK1689*(Rates!J$19/100),ROUND(SUM(AH1689*(Rates!$J$8/100)),4)))</f>
        <v/>
      </c>
      <c r="AJ1689" s="124" t="str">
        <f t="shared" si="814"/>
        <v/>
      </c>
      <c r="AK1689" s="125" t="str">
        <f t="shared" si="815"/>
        <v/>
      </c>
      <c r="AL1689" s="121" t="str">
        <f t="shared" si="816"/>
        <v/>
      </c>
      <c r="AM1689" s="138" t="str">
        <f>IF(AS1689="","",IF(R1689="Refreshment Beverage",ROUND(AS1689*Rates!K$19,4),ROUND(AO1689*(VLOOKUP(VALUE(Q1689),Rates!G$4:L$12,3,0)),4)))</f>
        <v/>
      </c>
      <c r="AN1689" s="126" t="str">
        <f>IF(AS1689="","",IF(R1689="Refreshment Beverage",AS1689*(Rates!J$19/100),MAX(AM1689,AB1689)))</f>
        <v/>
      </c>
      <c r="AO1689" s="127" t="str">
        <f t="shared" si="817"/>
        <v/>
      </c>
      <c r="AP1689" s="127" t="str">
        <f t="shared" si="818"/>
        <v/>
      </c>
      <c r="AQ1689" s="140" t="str">
        <f>IF(AS1689="","",IF(R1689="Refreshment Beverage",ROUND(SUM(VLOOKUP(Q:Q,Rates!G$15:L$19,3,0)*(AS1689-Y1689-Z1689-AA1689)),4),ROUND(SUM(Rates!$K$8*AS1689),4)))</f>
        <v/>
      </c>
      <c r="AR1689" s="139" t="str">
        <f t="shared" si="819"/>
        <v/>
      </c>
      <c r="AS1689" s="125" t="str">
        <f t="shared" si="820"/>
        <v/>
      </c>
      <c r="AT1689" s="121" t="str">
        <f t="shared" si="821"/>
        <v/>
      </c>
      <c r="AU1689" s="138" t="str">
        <f>IF(AX1689="","",IF(R1689="Refreshment Beverage",ROUND((BA1689-Y1689-Z1689-AA1689)*VLOOKUP(VALUE(Q1689),Rates!G$15:L$19,3,0),4),ROUND(AW1689*(VLOOKUP(VALUE(Q1689),Rates!G:L,3,0)),4)))</f>
        <v/>
      </c>
      <c r="AV1689" s="126" t="str">
        <f t="shared" si="822"/>
        <v/>
      </c>
      <c r="AW1689" s="127" t="str">
        <f t="shared" si="823"/>
        <v/>
      </c>
      <c r="AX1689" s="123" t="str">
        <f t="shared" si="824"/>
        <v/>
      </c>
      <c r="AY1689" s="140" t="str">
        <f>IF(AX1689="","",IF(R1689="Refreshment Beverage",ROUND(SUM(AX1689*Rates!K$19),4),ROUND(SUM(AX1689*(Rates!J$8/100)),4)))</f>
        <v/>
      </c>
      <c r="AZ1689" s="124" t="str">
        <f t="shared" si="825"/>
        <v/>
      </c>
      <c r="BA1689" s="125" t="str">
        <f t="shared" si="826"/>
        <v/>
      </c>
      <c r="BB1689" s="115"/>
      <c r="BC1689" s="143"/>
      <c r="BD1689" s="100"/>
      <c r="BE1689" s="100"/>
      <c r="BF1689" s="100"/>
      <c r="BG1689" s="100"/>
    </row>
    <row r="1690" spans="1:59" x14ac:dyDescent="0.2">
      <c r="A1690" s="144"/>
      <c r="B1690" s="141"/>
      <c r="C1690" s="141"/>
      <c r="D1690" s="142"/>
      <c r="E1690" s="142"/>
      <c r="F1690" s="142"/>
      <c r="G1690" s="142"/>
      <c r="H1690" s="142"/>
      <c r="I1690" s="129"/>
      <c r="J1690" s="130"/>
      <c r="K1690" s="131" t="str">
        <f t="shared" ref="K1690:K1753" si="827">IFERROR(IF(B:B="","",IF(OR(C1690="",E1690="",F1690="",G1690="",H1690="",I1690="",J1690=""),"",ROUND(IF(J1690="Gross Price to Brewers",AE1690,IF(J1690="Retail Price",AL1690,IF(J1690="Licensee Retail",AT1690,""))),2))),"")</f>
        <v/>
      </c>
      <c r="L1690" s="132" t="str">
        <f t="shared" ref="L1690:L1753" si="828">IFERROR(IF(B:B="","",IF(OR(C1690="",E1690="",F1690="",G1690="",H1690="",I1690="",J1690=""),"",ROUND(IF(J1690="Gross Price to Brewers",AH1690,IF(J1690="Retail Price",AP1690,IF(J1690="Licensee Retail",AX1690,""))),2))),"")</f>
        <v/>
      </c>
      <c r="M1690" s="133" t="str">
        <f t="shared" ref="M1690:M1753" si="829">IFERROR(IF(B:B="","",IF(OR(C1690="",E1690="",F1690="",G1690="",H1690="",I1690="",J1690=""),"",ROUND(IF(J1690="Gross Price to Brewers",AK1690,IF(J1690="Retail Price",AS1690,IF(J1690="Licensee Retail",BA1690,""))),2))),"")</f>
        <v/>
      </c>
      <c r="N1690" s="134" t="str">
        <f>IFERROR(IF(B:B="","",IF(R1690="Beer",SUM(LOOKUP(2,1/(Rates!$B$3:$B$5&lt;=W1690)/(Rates!$C$3:$C$5&gt;=W1690),Rates!$D$3:$D$5)*(X1690/100)*W1690),IF(R1690="Refreshment Beverage",SUM(LOOKUP(2,1/(Rates!$B$7:$B$11&lt;=W1690)/(Rates!$C$7:$C$11&gt;=W1690),Rates!$D$7:$D$11)*(X1690/100)*W1690)))),"")</f>
        <v/>
      </c>
      <c r="O1690" s="134" t="str">
        <f t="shared" ref="O1690:O1753" si="830">IF(B:B="","",IF(M1690&gt;N1690,"YES","NO"))</f>
        <v/>
      </c>
      <c r="P1690" s="116"/>
      <c r="Q1690" s="117" t="str">
        <f t="shared" ref="Q1690:Q1753" si="831">IF(B1690="","",IF(OR(D1690="",D1690=5),0,D1690))</f>
        <v/>
      </c>
      <c r="R1690" s="128" t="str">
        <f t="shared" ref="R1690:R1753" si="832">IF(B1690="","",C1690)</f>
        <v/>
      </c>
      <c r="S1690" s="135" t="str">
        <f>IF(B1690="","",IF(R1690="Refreshment Beverage",VLOOKUP(VALUE(Q1690),Rates!G$15:L$19,2,0),VLOOKUP(VALUE(Q1690),Rates!G$4:L$12,2,0)))</f>
        <v/>
      </c>
      <c r="T1690" s="135" t="str">
        <f t="shared" ref="T1690:T1753" si="833">IF(B1690="","",G1690)</f>
        <v/>
      </c>
      <c r="U1690" s="118" t="str">
        <f t="shared" ref="U1690:U1753" si="834">IF(B:B="","",SUM(W1690/V1690))</f>
        <v/>
      </c>
      <c r="V1690" s="135" t="str">
        <f t="shared" ref="V1690:V1753" si="835">IF(B1690="","",F1690)</f>
        <v/>
      </c>
      <c r="W1690" s="135" t="str">
        <f t="shared" ref="W1690:W1753" si="836">IF(B1690="","",E1690*F1690)</f>
        <v/>
      </c>
      <c r="X1690" s="119" t="str">
        <f t="shared" ref="X1690:X1753" si="837">IF(B1690="","",H1690)</f>
        <v/>
      </c>
      <c r="Y1690" s="120" t="str">
        <f>IF(B:B="","",IF(R1690="Refreshment Beverage",VLOOKUP(Q1690,Rates!G$15:L$19,6,0)*W1690,VLOOKUP(Q1690,Rates!G$4:L$12,6,0)*W1690))</f>
        <v/>
      </c>
      <c r="Z1690" s="120" t="str">
        <f t="shared" ref="Z1690:Z1753" si="838">IF(B:B="","",IF(R1690="Refreshment Beverage",0,IF(T1690="Keg",0,ROUND(0.34/12*V1690,2))))</f>
        <v/>
      </c>
      <c r="AA1690" s="120" t="str">
        <f t="shared" ref="AA1690:AA1753" si="839">IF(B:B="","",IF(AND(T1690="Can",V1690=8,R1690="Beer"),V1690*0.0192,IF(AND(T1690="Can",V1690=15,R1690="Beer"),V1690*0.0096,IF(AND(T1690="Can",V1690=20,R1690="Beer"),V1690*0.0102,IF(AND(T1690="Can",V1690=30,R1690="Beer"),V1690*0.0085,IF(AND(T1690="Can",V1690=36,R1690="Beer"),V1690*0.0071,IF(AND(T1690="Bottle",V1690=24,R1690="Beer"),V1690*0.0153,IF(AND(R1690="Refreshment Beverage",U1690&gt;0.49,U1690&lt;0.401),V1690*0.0512,IF(AND(R1690="Refreshment Beverage",U1690&gt;0.4,U1690&lt;0.47),V1690*0.0614,IF(AND(R1690="Refreshment Beverage",U1690&gt;0.469,U1690&lt;0.66),V1690*0.0716,IF(AND(R1690="Refreshment Beverage",U1690&gt;0.659,U1690&lt;0.75),V1690*0.1023,IF(AND(R1690="Refreshment Beverage",U1690&gt;0.749,U1690&lt;0.9),V1690*0.1125,IF(AND(R1690="Refreshment Beverage",U1690&gt;0.899,U1690&lt;1),V1690*0.133,IF(AND(R1690="Refreshment Beverage",U1690=1),V1690*0.1432,IF(AND(R1690="Refreshment Beverage",U1690=1.14),V1690*0.1637,IF(AND(R1690="Refreshment Beverage",U1690=2),V1690*0.2864,IF(AND(R1690="Refreshment Beverage",U1690=3),V1690*0.4297,IF(AND(R1690="Refreshment Beverage",U1690=1.75),V1690*0.2558,0))))))))))))))))))</f>
        <v/>
      </c>
      <c r="AB1690" s="136" t="str">
        <f>IF(B:B="","",IF(R1690="Refreshment Beverage","",IF(AND(R1690="Beer",Q1690=0),SUM(LOOKUP(2,1/(Rates!$B$15:$B$18&lt;=W1690)/(Rates!$C$15:$C$18&gt;=W1690),Rates!$D$15:$D$18)*W1690),VLOOKUP(VALUE(Q:Q),Rates!A:B,2,0)*W1690)))</f>
        <v/>
      </c>
      <c r="AC1690" s="136" t="str">
        <f>IF(B:B="","",IF(R1690="Refreshment Beverage","",IF(AND(R1690="Beer",Q1690=0),SUM(LOOKUP(2,1/(Rates!$B$15:$B$18&lt;=W1690)/(Rates!$C$15:$C$18&gt;=W1690),Rates!$E$15:$E$18)*W1690),VLOOKUP(VALUE(Q:Q),Rates!A:C,3,0)*W1690)))</f>
        <v/>
      </c>
      <c r="AD1690" s="137" t="str">
        <f>IFERROR(IF(B:B="","",IF(R1690="Beer","",IF(VALUE(Q1690)=0,VLOOKUP(VLOOKUP(B:B,#REF!,16,0),Rates!A:E,2,0),VLOOKUP(VALUE(Q1690),Rates!A$31:B$34,2,0)*W1690))),0)</f>
        <v/>
      </c>
      <c r="AE1690" s="121" t="str">
        <f t="shared" ref="AE1690:AE1753" si="840">IF(J1690="Gross Price to Brewers",I1690,"")</f>
        <v/>
      </c>
      <c r="AF1690" s="138" t="str">
        <f t="shared" ref="AF1690:AF1753" si="841">IF(AE:AE="","",ROUND(SUM(AE1690*(S1690/100)),4))</f>
        <v/>
      </c>
      <c r="AG1690" s="122" t="str">
        <f t="shared" ref="AG1690:AG1753" si="842">IF(AE:AE="","",IF(R1690="Refreshment Beverage",MAX(AF1690,AD1690),MAX(AB1690,AF1690)))</f>
        <v/>
      </c>
      <c r="AH1690" s="123" t="str">
        <f t="shared" ref="AH1690:AH1753" si="843">IF(AE:AE="","",IF(R1690="Refreshment Beverage",AK1690-AJ1690,SUM(Y1690:AA1690)+AE1690+AG1690))</f>
        <v/>
      </c>
      <c r="AI1690" s="139" t="str">
        <f>IF(AE:AE="","",IF(R1690="Refreshment Beverage",AK1690*(Rates!J$19/100),ROUND(SUM(AH1690*(Rates!$J$8/100)),4)))</f>
        <v/>
      </c>
      <c r="AJ1690" s="124" t="str">
        <f t="shared" ref="AJ1690:AJ1753" si="844">IF(AE:AE="","",IF(R1690="Refreshment Beverage",AI1690,MAX(AC1690,AI1690)))</f>
        <v/>
      </c>
      <c r="AK1690" s="125" t="str">
        <f t="shared" ref="AK1690:AK1753" si="845">IF(AE:AE="","",IF(R1690="Refreshment Beverage",SUM(AE1690+Y1690+Z1690+AA1690+AG1690),SUM(AH1690+AJ1690)))</f>
        <v/>
      </c>
      <c r="AL1690" s="121" t="str">
        <f t="shared" ref="AL1690:AL1753" si="846">IF(AS1690="","",IF(R1690="Refreshment Beverage",ROUND(SUM(AS1690-AR1690-AA1690-Z1690-Y1690),2),ROUND(SUM(AS1690-AR1690-AN1690-Y1690-Z1690-AA1690),2)))</f>
        <v/>
      </c>
      <c r="AM1690" s="138" t="str">
        <f>IF(AS1690="","",IF(R1690="Refreshment Beverage",ROUND(AS1690*Rates!K$19,4),ROUND(AO1690*(VLOOKUP(VALUE(Q1690),Rates!G$4:L$12,3,0)),4)))</f>
        <v/>
      </c>
      <c r="AN1690" s="126" t="str">
        <f>IF(AS1690="","",IF(R1690="Refreshment Beverage",AS1690*(Rates!J$19/100),MAX(AM1690,AB1690)))</f>
        <v/>
      </c>
      <c r="AO1690" s="127" t="str">
        <f t="shared" ref="AO1690:AO1753" si="847">IF(AS1690="","",ROUND(SUM(AS1690-AR1690-Y1690-Z1690-AA1690),4))</f>
        <v/>
      </c>
      <c r="AP1690" s="127" t="str">
        <f t="shared" ref="AP1690:AP1753" si="848">IF(AS1690="","",IF(R1690="Refreshment Beverage",ROUND(AS1690-AN1690,2),ROUND(SUM(AS1690-AR1690),2)))</f>
        <v/>
      </c>
      <c r="AQ1690" s="140" t="str">
        <f>IF(AS1690="","",IF(R1690="Refreshment Beverage",ROUND(SUM(VLOOKUP(Q:Q,Rates!G$15:L$19,3,0)*(AS1690-Y1690-Z1690-AA1690)),4),ROUND(SUM(Rates!$K$8*AS1690),4)))</f>
        <v/>
      </c>
      <c r="AR1690" s="139" t="str">
        <f t="shared" ref="AR1690:AR1753" si="849">IF(AS1690="","",IF(R1690="Refreshment Beverage",MAX(AD1690,AQ1690),MAX(AQ1690,AC1690)))</f>
        <v/>
      </c>
      <c r="AS1690" s="125" t="str">
        <f t="shared" ref="AS1690:AS1753" si="850">IF(J1690="Retail Price",SUM(I1690+0.004),"")</f>
        <v/>
      </c>
      <c r="AT1690" s="121" t="str">
        <f t="shared" ref="AT1690:AT1753" si="851">IF(AX1690="","",IF(R1690="Refreshment Beverage",SUM(BA1690-AV1690-Y1690-Z1690-AA1690),SUM(AX1690-AV1690-Y1690-Z1690-AA1690)))</f>
        <v/>
      </c>
      <c r="AU1690" s="138" t="str">
        <f>IF(AX1690="","",IF(R1690="Refreshment Beverage",ROUND((BA1690-Y1690-Z1690-AA1690)*VLOOKUP(VALUE(Q1690),Rates!G$15:L$19,3,0),4),ROUND(AW1690*(VLOOKUP(VALUE(Q1690),Rates!G:L,3,0)),4)))</f>
        <v/>
      </c>
      <c r="AV1690" s="126" t="str">
        <f t="shared" ref="AV1690:AV1753" si="852">IF(AX1690="","",IF(R1690="Refreshment Beverage",MAX(AU1690,AD1690),MAX(AB1690,AU1690)))</f>
        <v/>
      </c>
      <c r="AW1690" s="127" t="str">
        <f t="shared" ref="AW1690:AW1753" si="853">IF(AX1690="","",IF(R1690="Refreshment Beverage",SUM(BA1690-AV1690-Y1690-Z1690-AA1690),ROUND(SUM(BA1690-AZ1690-Y1690-Z1690-AA1690),4)))</f>
        <v/>
      </c>
      <c r="AX1690" s="123" t="str">
        <f t="shared" ref="AX1690:AX1753" si="854">IF(J1690="Licensee Retail",I1690,"")</f>
        <v/>
      </c>
      <c r="AY1690" s="140" t="str">
        <f>IF(AX1690="","",IF(R1690="Refreshment Beverage",ROUND(SUM(AX1690*Rates!K$19),4),ROUND(SUM(AX1690*(Rates!J$8/100)),4)))</f>
        <v/>
      </c>
      <c r="AZ1690" s="124" t="str">
        <f t="shared" ref="AZ1690:AZ1753" si="855">IF(AX1690="","",MAX($AC1690,AY1690))</f>
        <v/>
      </c>
      <c r="BA1690" s="125" t="str">
        <f t="shared" ref="BA1690:BA1753" si="856">IF(AX1690="","",SUM(AX1690+AZ1690))</f>
        <v/>
      </c>
      <c r="BB1690" s="115"/>
      <c r="BC1690" s="143"/>
      <c r="BD1690" s="100"/>
      <c r="BE1690" s="100"/>
      <c r="BF1690" s="100"/>
      <c r="BG1690" s="100"/>
    </row>
    <row r="1691" spans="1:59" x14ac:dyDescent="0.2">
      <c r="A1691" s="144"/>
      <c r="B1691" s="141"/>
      <c r="C1691" s="141"/>
      <c r="D1691" s="142"/>
      <c r="E1691" s="142"/>
      <c r="F1691" s="142"/>
      <c r="G1691" s="142"/>
      <c r="H1691" s="142"/>
      <c r="I1691" s="129"/>
      <c r="J1691" s="130"/>
      <c r="K1691" s="131" t="str">
        <f t="shared" si="827"/>
        <v/>
      </c>
      <c r="L1691" s="132" t="str">
        <f t="shared" si="828"/>
        <v/>
      </c>
      <c r="M1691" s="133" t="str">
        <f t="shared" si="829"/>
        <v/>
      </c>
      <c r="N1691" s="134" t="str">
        <f>IFERROR(IF(B:B="","",IF(R1691="Beer",SUM(LOOKUP(2,1/(Rates!$B$3:$B$5&lt;=W1691)/(Rates!$C$3:$C$5&gt;=W1691),Rates!$D$3:$D$5)*(X1691/100)*W1691),IF(R1691="Refreshment Beverage",SUM(LOOKUP(2,1/(Rates!$B$7:$B$11&lt;=W1691)/(Rates!$C$7:$C$11&gt;=W1691),Rates!$D$7:$D$11)*(X1691/100)*W1691)))),"")</f>
        <v/>
      </c>
      <c r="O1691" s="134" t="str">
        <f t="shared" si="830"/>
        <v/>
      </c>
      <c r="P1691" s="116"/>
      <c r="Q1691" s="117" t="str">
        <f t="shared" si="831"/>
        <v/>
      </c>
      <c r="R1691" s="128" t="str">
        <f t="shared" si="832"/>
        <v/>
      </c>
      <c r="S1691" s="135" t="str">
        <f>IF(B1691="","",IF(R1691="Refreshment Beverage",VLOOKUP(VALUE(Q1691),Rates!G$15:L$19,2,0),VLOOKUP(VALUE(Q1691),Rates!G$4:L$12,2,0)))</f>
        <v/>
      </c>
      <c r="T1691" s="135" t="str">
        <f t="shared" si="833"/>
        <v/>
      </c>
      <c r="U1691" s="118" t="str">
        <f t="shared" si="834"/>
        <v/>
      </c>
      <c r="V1691" s="135" t="str">
        <f t="shared" si="835"/>
        <v/>
      </c>
      <c r="W1691" s="135" t="str">
        <f t="shared" si="836"/>
        <v/>
      </c>
      <c r="X1691" s="119" t="str">
        <f t="shared" si="837"/>
        <v/>
      </c>
      <c r="Y1691" s="120" t="str">
        <f>IF(B:B="","",IF(R1691="Refreshment Beverage",VLOOKUP(Q1691,Rates!G$15:L$19,6,0)*W1691,VLOOKUP(Q1691,Rates!G$4:L$12,6,0)*W1691))</f>
        <v/>
      </c>
      <c r="Z1691" s="120" t="str">
        <f t="shared" si="838"/>
        <v/>
      </c>
      <c r="AA1691" s="120" t="str">
        <f t="shared" si="839"/>
        <v/>
      </c>
      <c r="AB1691" s="136" t="str">
        <f>IF(B:B="","",IF(R1691="Refreshment Beverage","",IF(AND(R1691="Beer",Q1691=0),SUM(LOOKUP(2,1/(Rates!$B$15:$B$18&lt;=W1691)/(Rates!$C$15:$C$18&gt;=W1691),Rates!$D$15:$D$18)*W1691),VLOOKUP(VALUE(Q:Q),Rates!A:B,2,0)*W1691)))</f>
        <v/>
      </c>
      <c r="AC1691" s="136" t="str">
        <f>IF(B:B="","",IF(R1691="Refreshment Beverage","",IF(AND(R1691="Beer",Q1691=0),SUM(LOOKUP(2,1/(Rates!$B$15:$B$18&lt;=W1691)/(Rates!$C$15:$C$18&gt;=W1691),Rates!$E$15:$E$18)*W1691),VLOOKUP(VALUE(Q:Q),Rates!A:C,3,0)*W1691)))</f>
        <v/>
      </c>
      <c r="AD1691" s="137" t="str">
        <f>IFERROR(IF(B:B="","",IF(R1691="Beer","",IF(VALUE(Q1691)=0,VLOOKUP(VLOOKUP(B:B,#REF!,16,0),Rates!A:E,2,0),VLOOKUP(VALUE(Q1691),Rates!A$31:B$34,2,0)*W1691))),0)</f>
        <v/>
      </c>
      <c r="AE1691" s="121" t="str">
        <f t="shared" si="840"/>
        <v/>
      </c>
      <c r="AF1691" s="138" t="str">
        <f t="shared" si="841"/>
        <v/>
      </c>
      <c r="AG1691" s="122" t="str">
        <f t="shared" si="842"/>
        <v/>
      </c>
      <c r="AH1691" s="123" t="str">
        <f t="shared" si="843"/>
        <v/>
      </c>
      <c r="AI1691" s="139" t="str">
        <f>IF(AE:AE="","",IF(R1691="Refreshment Beverage",AK1691*(Rates!J$19/100),ROUND(SUM(AH1691*(Rates!$J$8/100)),4)))</f>
        <v/>
      </c>
      <c r="AJ1691" s="124" t="str">
        <f t="shared" si="844"/>
        <v/>
      </c>
      <c r="AK1691" s="125" t="str">
        <f t="shared" si="845"/>
        <v/>
      </c>
      <c r="AL1691" s="121" t="str">
        <f t="shared" si="846"/>
        <v/>
      </c>
      <c r="AM1691" s="138" t="str">
        <f>IF(AS1691="","",IF(R1691="Refreshment Beverage",ROUND(AS1691*Rates!K$19,4),ROUND(AO1691*(VLOOKUP(VALUE(Q1691),Rates!G$4:L$12,3,0)),4)))</f>
        <v/>
      </c>
      <c r="AN1691" s="126" t="str">
        <f>IF(AS1691="","",IF(R1691="Refreshment Beverage",AS1691*(Rates!J$19/100),MAX(AM1691,AB1691)))</f>
        <v/>
      </c>
      <c r="AO1691" s="127" t="str">
        <f t="shared" si="847"/>
        <v/>
      </c>
      <c r="AP1691" s="127" t="str">
        <f t="shared" si="848"/>
        <v/>
      </c>
      <c r="AQ1691" s="140" t="str">
        <f>IF(AS1691="","",IF(R1691="Refreshment Beverage",ROUND(SUM(VLOOKUP(Q:Q,Rates!G$15:L$19,3,0)*(AS1691-Y1691-Z1691-AA1691)),4),ROUND(SUM(Rates!$K$8*AS1691),4)))</f>
        <v/>
      </c>
      <c r="AR1691" s="139" t="str">
        <f t="shared" si="849"/>
        <v/>
      </c>
      <c r="AS1691" s="125" t="str">
        <f t="shared" si="850"/>
        <v/>
      </c>
      <c r="AT1691" s="121" t="str">
        <f t="shared" si="851"/>
        <v/>
      </c>
      <c r="AU1691" s="138" t="str">
        <f>IF(AX1691="","",IF(R1691="Refreshment Beverage",ROUND((BA1691-Y1691-Z1691-AA1691)*VLOOKUP(VALUE(Q1691),Rates!G$15:L$19,3,0),4),ROUND(AW1691*(VLOOKUP(VALUE(Q1691),Rates!G:L,3,0)),4)))</f>
        <v/>
      </c>
      <c r="AV1691" s="126" t="str">
        <f t="shared" si="852"/>
        <v/>
      </c>
      <c r="AW1691" s="127" t="str">
        <f t="shared" si="853"/>
        <v/>
      </c>
      <c r="AX1691" s="123" t="str">
        <f t="shared" si="854"/>
        <v/>
      </c>
      <c r="AY1691" s="140" t="str">
        <f>IF(AX1691="","",IF(R1691="Refreshment Beverage",ROUND(SUM(AX1691*Rates!K$19),4),ROUND(SUM(AX1691*(Rates!J$8/100)),4)))</f>
        <v/>
      </c>
      <c r="AZ1691" s="124" t="str">
        <f t="shared" si="855"/>
        <v/>
      </c>
      <c r="BA1691" s="125" t="str">
        <f t="shared" si="856"/>
        <v/>
      </c>
      <c r="BB1691" s="115"/>
      <c r="BC1691" s="143"/>
      <c r="BD1691" s="100"/>
      <c r="BE1691" s="100"/>
      <c r="BF1691" s="100"/>
      <c r="BG1691" s="100"/>
    </row>
    <row r="1692" spans="1:59" x14ac:dyDescent="0.2">
      <c r="A1692" s="144"/>
      <c r="B1692" s="141"/>
      <c r="C1692" s="141"/>
      <c r="D1692" s="142"/>
      <c r="E1692" s="142"/>
      <c r="F1692" s="142"/>
      <c r="G1692" s="142"/>
      <c r="H1692" s="142"/>
      <c r="I1692" s="129"/>
      <c r="J1692" s="130"/>
      <c r="K1692" s="131" t="str">
        <f t="shared" si="827"/>
        <v/>
      </c>
      <c r="L1692" s="132" t="str">
        <f t="shared" si="828"/>
        <v/>
      </c>
      <c r="M1692" s="133" t="str">
        <f t="shared" si="829"/>
        <v/>
      </c>
      <c r="N1692" s="134" t="str">
        <f>IFERROR(IF(B:B="","",IF(R1692="Beer",SUM(LOOKUP(2,1/(Rates!$B$3:$B$5&lt;=W1692)/(Rates!$C$3:$C$5&gt;=W1692),Rates!$D$3:$D$5)*(X1692/100)*W1692),IF(R1692="Refreshment Beverage",SUM(LOOKUP(2,1/(Rates!$B$7:$B$11&lt;=W1692)/(Rates!$C$7:$C$11&gt;=W1692),Rates!$D$7:$D$11)*(X1692/100)*W1692)))),"")</f>
        <v/>
      </c>
      <c r="O1692" s="134" t="str">
        <f t="shared" si="830"/>
        <v/>
      </c>
      <c r="P1692" s="116"/>
      <c r="Q1692" s="117" t="str">
        <f t="shared" si="831"/>
        <v/>
      </c>
      <c r="R1692" s="128" t="str">
        <f t="shared" si="832"/>
        <v/>
      </c>
      <c r="S1692" s="135" t="str">
        <f>IF(B1692="","",IF(R1692="Refreshment Beverage",VLOOKUP(VALUE(Q1692),Rates!G$15:L$19,2,0),VLOOKUP(VALUE(Q1692),Rates!G$4:L$12,2,0)))</f>
        <v/>
      </c>
      <c r="T1692" s="135" t="str">
        <f t="shared" si="833"/>
        <v/>
      </c>
      <c r="U1692" s="118" t="str">
        <f t="shared" si="834"/>
        <v/>
      </c>
      <c r="V1692" s="135" t="str">
        <f t="shared" si="835"/>
        <v/>
      </c>
      <c r="W1692" s="135" t="str">
        <f t="shared" si="836"/>
        <v/>
      </c>
      <c r="X1692" s="119" t="str">
        <f t="shared" si="837"/>
        <v/>
      </c>
      <c r="Y1692" s="120" t="str">
        <f>IF(B:B="","",IF(R1692="Refreshment Beverage",VLOOKUP(Q1692,Rates!G$15:L$19,6,0)*W1692,VLOOKUP(Q1692,Rates!G$4:L$12,6,0)*W1692))</f>
        <v/>
      </c>
      <c r="Z1692" s="120" t="str">
        <f t="shared" si="838"/>
        <v/>
      </c>
      <c r="AA1692" s="120" t="str">
        <f t="shared" si="839"/>
        <v/>
      </c>
      <c r="AB1692" s="136" t="str">
        <f>IF(B:B="","",IF(R1692="Refreshment Beverage","",IF(AND(R1692="Beer",Q1692=0),SUM(LOOKUP(2,1/(Rates!$B$15:$B$18&lt;=W1692)/(Rates!$C$15:$C$18&gt;=W1692),Rates!$D$15:$D$18)*W1692),VLOOKUP(VALUE(Q:Q),Rates!A:B,2,0)*W1692)))</f>
        <v/>
      </c>
      <c r="AC1692" s="136" t="str">
        <f>IF(B:B="","",IF(R1692="Refreshment Beverage","",IF(AND(R1692="Beer",Q1692=0),SUM(LOOKUP(2,1/(Rates!$B$15:$B$18&lt;=W1692)/(Rates!$C$15:$C$18&gt;=W1692),Rates!$E$15:$E$18)*W1692),VLOOKUP(VALUE(Q:Q),Rates!A:C,3,0)*W1692)))</f>
        <v/>
      </c>
      <c r="AD1692" s="137" t="str">
        <f>IFERROR(IF(B:B="","",IF(R1692="Beer","",IF(VALUE(Q1692)=0,VLOOKUP(VLOOKUP(B:B,#REF!,16,0),Rates!A:E,2,0),VLOOKUP(VALUE(Q1692),Rates!A$31:B$34,2,0)*W1692))),0)</f>
        <v/>
      </c>
      <c r="AE1692" s="121" t="str">
        <f t="shared" si="840"/>
        <v/>
      </c>
      <c r="AF1692" s="138" t="str">
        <f t="shared" si="841"/>
        <v/>
      </c>
      <c r="AG1692" s="122" t="str">
        <f t="shared" si="842"/>
        <v/>
      </c>
      <c r="AH1692" s="123" t="str">
        <f t="shared" si="843"/>
        <v/>
      </c>
      <c r="AI1692" s="139" t="str">
        <f>IF(AE:AE="","",IF(R1692="Refreshment Beverage",AK1692*(Rates!J$19/100),ROUND(SUM(AH1692*(Rates!$J$8/100)),4)))</f>
        <v/>
      </c>
      <c r="AJ1692" s="124" t="str">
        <f t="shared" si="844"/>
        <v/>
      </c>
      <c r="AK1692" s="125" t="str">
        <f t="shared" si="845"/>
        <v/>
      </c>
      <c r="AL1692" s="121" t="str">
        <f t="shared" si="846"/>
        <v/>
      </c>
      <c r="AM1692" s="138" t="str">
        <f>IF(AS1692="","",IF(R1692="Refreshment Beverage",ROUND(AS1692*Rates!K$19,4),ROUND(AO1692*(VLOOKUP(VALUE(Q1692),Rates!G$4:L$12,3,0)),4)))</f>
        <v/>
      </c>
      <c r="AN1692" s="126" t="str">
        <f>IF(AS1692="","",IF(R1692="Refreshment Beverage",AS1692*(Rates!J$19/100),MAX(AM1692,AB1692)))</f>
        <v/>
      </c>
      <c r="AO1692" s="127" t="str">
        <f t="shared" si="847"/>
        <v/>
      </c>
      <c r="AP1692" s="127" t="str">
        <f t="shared" si="848"/>
        <v/>
      </c>
      <c r="AQ1692" s="140" t="str">
        <f>IF(AS1692="","",IF(R1692="Refreshment Beverage",ROUND(SUM(VLOOKUP(Q:Q,Rates!G$15:L$19,3,0)*(AS1692-Y1692-Z1692-AA1692)),4),ROUND(SUM(Rates!$K$8*AS1692),4)))</f>
        <v/>
      </c>
      <c r="AR1692" s="139" t="str">
        <f t="shared" si="849"/>
        <v/>
      </c>
      <c r="AS1692" s="125" t="str">
        <f t="shared" si="850"/>
        <v/>
      </c>
      <c r="AT1692" s="121" t="str">
        <f t="shared" si="851"/>
        <v/>
      </c>
      <c r="AU1692" s="138" t="str">
        <f>IF(AX1692="","",IF(R1692="Refreshment Beverage",ROUND((BA1692-Y1692-Z1692-AA1692)*VLOOKUP(VALUE(Q1692),Rates!G$15:L$19,3,0),4),ROUND(AW1692*(VLOOKUP(VALUE(Q1692),Rates!G:L,3,0)),4)))</f>
        <v/>
      </c>
      <c r="AV1692" s="126" t="str">
        <f t="shared" si="852"/>
        <v/>
      </c>
      <c r="AW1692" s="127" t="str">
        <f t="shared" si="853"/>
        <v/>
      </c>
      <c r="AX1692" s="123" t="str">
        <f t="shared" si="854"/>
        <v/>
      </c>
      <c r="AY1692" s="140" t="str">
        <f>IF(AX1692="","",IF(R1692="Refreshment Beverage",ROUND(SUM(AX1692*Rates!K$19),4),ROUND(SUM(AX1692*(Rates!J$8/100)),4)))</f>
        <v/>
      </c>
      <c r="AZ1692" s="124" t="str">
        <f t="shared" si="855"/>
        <v/>
      </c>
      <c r="BA1692" s="125" t="str">
        <f t="shared" si="856"/>
        <v/>
      </c>
      <c r="BB1692" s="115"/>
      <c r="BC1692" s="143"/>
      <c r="BD1692" s="100"/>
      <c r="BE1692" s="100"/>
      <c r="BF1692" s="100"/>
      <c r="BG1692" s="100"/>
    </row>
    <row r="1693" spans="1:59" x14ac:dyDescent="0.2">
      <c r="A1693" s="144"/>
      <c r="B1693" s="141"/>
      <c r="C1693" s="141"/>
      <c r="D1693" s="142"/>
      <c r="E1693" s="142"/>
      <c r="F1693" s="142"/>
      <c r="G1693" s="142"/>
      <c r="H1693" s="142"/>
      <c r="I1693" s="129"/>
      <c r="J1693" s="130"/>
      <c r="K1693" s="131" t="str">
        <f t="shared" si="827"/>
        <v/>
      </c>
      <c r="L1693" s="132" t="str">
        <f t="shared" si="828"/>
        <v/>
      </c>
      <c r="M1693" s="133" t="str">
        <f t="shared" si="829"/>
        <v/>
      </c>
      <c r="N1693" s="134" t="str">
        <f>IFERROR(IF(B:B="","",IF(R1693="Beer",SUM(LOOKUP(2,1/(Rates!$B$3:$B$5&lt;=W1693)/(Rates!$C$3:$C$5&gt;=W1693),Rates!$D$3:$D$5)*(X1693/100)*W1693),IF(R1693="Refreshment Beverage",SUM(LOOKUP(2,1/(Rates!$B$7:$B$11&lt;=W1693)/(Rates!$C$7:$C$11&gt;=W1693),Rates!$D$7:$D$11)*(X1693/100)*W1693)))),"")</f>
        <v/>
      </c>
      <c r="O1693" s="134" t="str">
        <f t="shared" si="830"/>
        <v/>
      </c>
      <c r="P1693" s="116"/>
      <c r="Q1693" s="117" t="str">
        <f t="shared" si="831"/>
        <v/>
      </c>
      <c r="R1693" s="128" t="str">
        <f t="shared" si="832"/>
        <v/>
      </c>
      <c r="S1693" s="135" t="str">
        <f>IF(B1693="","",IF(R1693="Refreshment Beverage",VLOOKUP(VALUE(Q1693),Rates!G$15:L$19,2,0),VLOOKUP(VALUE(Q1693),Rates!G$4:L$12,2,0)))</f>
        <v/>
      </c>
      <c r="T1693" s="135" t="str">
        <f t="shared" si="833"/>
        <v/>
      </c>
      <c r="U1693" s="118" t="str">
        <f t="shared" si="834"/>
        <v/>
      </c>
      <c r="V1693" s="135" t="str">
        <f t="shared" si="835"/>
        <v/>
      </c>
      <c r="W1693" s="135" t="str">
        <f t="shared" si="836"/>
        <v/>
      </c>
      <c r="X1693" s="119" t="str">
        <f t="shared" si="837"/>
        <v/>
      </c>
      <c r="Y1693" s="120" t="str">
        <f>IF(B:B="","",IF(R1693="Refreshment Beverage",VLOOKUP(Q1693,Rates!G$15:L$19,6,0)*W1693,VLOOKUP(Q1693,Rates!G$4:L$12,6,0)*W1693))</f>
        <v/>
      </c>
      <c r="Z1693" s="120" t="str">
        <f t="shared" si="838"/>
        <v/>
      </c>
      <c r="AA1693" s="120" t="str">
        <f t="shared" si="839"/>
        <v/>
      </c>
      <c r="AB1693" s="136" t="str">
        <f>IF(B:B="","",IF(R1693="Refreshment Beverage","",IF(AND(R1693="Beer",Q1693=0),SUM(LOOKUP(2,1/(Rates!$B$15:$B$18&lt;=W1693)/(Rates!$C$15:$C$18&gt;=W1693),Rates!$D$15:$D$18)*W1693),VLOOKUP(VALUE(Q:Q),Rates!A:B,2,0)*W1693)))</f>
        <v/>
      </c>
      <c r="AC1693" s="136" t="str">
        <f>IF(B:B="","",IF(R1693="Refreshment Beverage","",IF(AND(R1693="Beer",Q1693=0),SUM(LOOKUP(2,1/(Rates!$B$15:$B$18&lt;=W1693)/(Rates!$C$15:$C$18&gt;=W1693),Rates!$E$15:$E$18)*W1693),VLOOKUP(VALUE(Q:Q),Rates!A:C,3,0)*W1693)))</f>
        <v/>
      </c>
      <c r="AD1693" s="137" t="str">
        <f>IFERROR(IF(B:B="","",IF(R1693="Beer","",IF(VALUE(Q1693)=0,VLOOKUP(VLOOKUP(B:B,#REF!,16,0),Rates!A:E,2,0),VLOOKUP(VALUE(Q1693),Rates!A$31:B$34,2,0)*W1693))),0)</f>
        <v/>
      </c>
      <c r="AE1693" s="121" t="str">
        <f t="shared" si="840"/>
        <v/>
      </c>
      <c r="AF1693" s="138" t="str">
        <f t="shared" si="841"/>
        <v/>
      </c>
      <c r="AG1693" s="122" t="str">
        <f t="shared" si="842"/>
        <v/>
      </c>
      <c r="AH1693" s="123" t="str">
        <f t="shared" si="843"/>
        <v/>
      </c>
      <c r="AI1693" s="139" t="str">
        <f>IF(AE:AE="","",IF(R1693="Refreshment Beverage",AK1693*(Rates!J$19/100),ROUND(SUM(AH1693*(Rates!$J$8/100)),4)))</f>
        <v/>
      </c>
      <c r="AJ1693" s="124" t="str">
        <f t="shared" si="844"/>
        <v/>
      </c>
      <c r="AK1693" s="125" t="str">
        <f t="shared" si="845"/>
        <v/>
      </c>
      <c r="AL1693" s="121" t="str">
        <f t="shared" si="846"/>
        <v/>
      </c>
      <c r="AM1693" s="138" t="str">
        <f>IF(AS1693="","",IF(R1693="Refreshment Beverage",ROUND(AS1693*Rates!K$19,4),ROUND(AO1693*(VLOOKUP(VALUE(Q1693),Rates!G$4:L$12,3,0)),4)))</f>
        <v/>
      </c>
      <c r="AN1693" s="126" t="str">
        <f>IF(AS1693="","",IF(R1693="Refreshment Beverage",AS1693*(Rates!J$19/100),MAX(AM1693,AB1693)))</f>
        <v/>
      </c>
      <c r="AO1693" s="127" t="str">
        <f t="shared" si="847"/>
        <v/>
      </c>
      <c r="AP1693" s="127" t="str">
        <f t="shared" si="848"/>
        <v/>
      </c>
      <c r="AQ1693" s="140" t="str">
        <f>IF(AS1693="","",IF(R1693="Refreshment Beverage",ROUND(SUM(VLOOKUP(Q:Q,Rates!G$15:L$19,3,0)*(AS1693-Y1693-Z1693-AA1693)),4),ROUND(SUM(Rates!$K$8*AS1693),4)))</f>
        <v/>
      </c>
      <c r="AR1693" s="139" t="str">
        <f t="shared" si="849"/>
        <v/>
      </c>
      <c r="AS1693" s="125" t="str">
        <f t="shared" si="850"/>
        <v/>
      </c>
      <c r="AT1693" s="121" t="str">
        <f t="shared" si="851"/>
        <v/>
      </c>
      <c r="AU1693" s="138" t="str">
        <f>IF(AX1693="","",IF(R1693="Refreshment Beverage",ROUND((BA1693-Y1693-Z1693-AA1693)*VLOOKUP(VALUE(Q1693),Rates!G$15:L$19,3,0),4),ROUND(AW1693*(VLOOKUP(VALUE(Q1693),Rates!G:L,3,0)),4)))</f>
        <v/>
      </c>
      <c r="AV1693" s="126" t="str">
        <f t="shared" si="852"/>
        <v/>
      </c>
      <c r="AW1693" s="127" t="str">
        <f t="shared" si="853"/>
        <v/>
      </c>
      <c r="AX1693" s="123" t="str">
        <f t="shared" si="854"/>
        <v/>
      </c>
      <c r="AY1693" s="140" t="str">
        <f>IF(AX1693="","",IF(R1693="Refreshment Beverage",ROUND(SUM(AX1693*Rates!K$19),4),ROUND(SUM(AX1693*(Rates!J$8/100)),4)))</f>
        <v/>
      </c>
      <c r="AZ1693" s="124" t="str">
        <f t="shared" si="855"/>
        <v/>
      </c>
      <c r="BA1693" s="125" t="str">
        <f t="shared" si="856"/>
        <v/>
      </c>
      <c r="BB1693" s="115"/>
      <c r="BC1693" s="143"/>
      <c r="BD1693" s="100"/>
      <c r="BE1693" s="100"/>
      <c r="BF1693" s="100"/>
      <c r="BG1693" s="100"/>
    </row>
    <row r="1694" spans="1:59" x14ac:dyDescent="0.2">
      <c r="A1694" s="144"/>
      <c r="B1694" s="141"/>
      <c r="C1694" s="141"/>
      <c r="D1694" s="142"/>
      <c r="E1694" s="142"/>
      <c r="F1694" s="142"/>
      <c r="G1694" s="142"/>
      <c r="H1694" s="142"/>
      <c r="I1694" s="129"/>
      <c r="J1694" s="130"/>
      <c r="K1694" s="131" t="str">
        <f t="shared" si="827"/>
        <v/>
      </c>
      <c r="L1694" s="132" t="str">
        <f t="shared" si="828"/>
        <v/>
      </c>
      <c r="M1694" s="133" t="str">
        <f t="shared" si="829"/>
        <v/>
      </c>
      <c r="N1694" s="134" t="str">
        <f>IFERROR(IF(B:B="","",IF(R1694="Beer",SUM(LOOKUP(2,1/(Rates!$B$3:$B$5&lt;=W1694)/(Rates!$C$3:$C$5&gt;=W1694),Rates!$D$3:$D$5)*(X1694/100)*W1694),IF(R1694="Refreshment Beverage",SUM(LOOKUP(2,1/(Rates!$B$7:$B$11&lt;=W1694)/(Rates!$C$7:$C$11&gt;=W1694),Rates!$D$7:$D$11)*(X1694/100)*W1694)))),"")</f>
        <v/>
      </c>
      <c r="O1694" s="134" t="str">
        <f t="shared" si="830"/>
        <v/>
      </c>
      <c r="P1694" s="116"/>
      <c r="Q1694" s="117" t="str">
        <f t="shared" si="831"/>
        <v/>
      </c>
      <c r="R1694" s="128" t="str">
        <f t="shared" si="832"/>
        <v/>
      </c>
      <c r="S1694" s="135" t="str">
        <f>IF(B1694="","",IF(R1694="Refreshment Beverage",VLOOKUP(VALUE(Q1694),Rates!G$15:L$19,2,0),VLOOKUP(VALUE(Q1694),Rates!G$4:L$12,2,0)))</f>
        <v/>
      </c>
      <c r="T1694" s="135" t="str">
        <f t="shared" si="833"/>
        <v/>
      </c>
      <c r="U1694" s="118" t="str">
        <f t="shared" si="834"/>
        <v/>
      </c>
      <c r="V1694" s="135" t="str">
        <f t="shared" si="835"/>
        <v/>
      </c>
      <c r="W1694" s="135" t="str">
        <f t="shared" si="836"/>
        <v/>
      </c>
      <c r="X1694" s="119" t="str">
        <f t="shared" si="837"/>
        <v/>
      </c>
      <c r="Y1694" s="120" t="str">
        <f>IF(B:B="","",IF(R1694="Refreshment Beverage",VLOOKUP(Q1694,Rates!G$15:L$19,6,0)*W1694,VLOOKUP(Q1694,Rates!G$4:L$12,6,0)*W1694))</f>
        <v/>
      </c>
      <c r="Z1694" s="120" t="str">
        <f t="shared" si="838"/>
        <v/>
      </c>
      <c r="AA1694" s="120" t="str">
        <f t="shared" si="839"/>
        <v/>
      </c>
      <c r="AB1694" s="136" t="str">
        <f>IF(B:B="","",IF(R1694="Refreshment Beverage","",IF(AND(R1694="Beer",Q1694=0),SUM(LOOKUP(2,1/(Rates!$B$15:$B$18&lt;=W1694)/(Rates!$C$15:$C$18&gt;=W1694),Rates!$D$15:$D$18)*W1694),VLOOKUP(VALUE(Q:Q),Rates!A:B,2,0)*W1694)))</f>
        <v/>
      </c>
      <c r="AC1694" s="136" t="str">
        <f>IF(B:B="","",IF(R1694="Refreshment Beverage","",IF(AND(R1694="Beer",Q1694=0),SUM(LOOKUP(2,1/(Rates!$B$15:$B$18&lt;=W1694)/(Rates!$C$15:$C$18&gt;=W1694),Rates!$E$15:$E$18)*W1694),VLOOKUP(VALUE(Q:Q),Rates!A:C,3,0)*W1694)))</f>
        <v/>
      </c>
      <c r="AD1694" s="137" t="str">
        <f>IFERROR(IF(B:B="","",IF(R1694="Beer","",IF(VALUE(Q1694)=0,VLOOKUP(VLOOKUP(B:B,#REF!,16,0),Rates!A:E,2,0),VLOOKUP(VALUE(Q1694),Rates!A$31:B$34,2,0)*W1694))),0)</f>
        <v/>
      </c>
      <c r="AE1694" s="121" t="str">
        <f t="shared" si="840"/>
        <v/>
      </c>
      <c r="AF1694" s="138" t="str">
        <f t="shared" si="841"/>
        <v/>
      </c>
      <c r="AG1694" s="122" t="str">
        <f t="shared" si="842"/>
        <v/>
      </c>
      <c r="AH1694" s="123" t="str">
        <f t="shared" si="843"/>
        <v/>
      </c>
      <c r="AI1694" s="139" t="str">
        <f>IF(AE:AE="","",IF(R1694="Refreshment Beverage",AK1694*(Rates!J$19/100),ROUND(SUM(AH1694*(Rates!$J$8/100)),4)))</f>
        <v/>
      </c>
      <c r="AJ1694" s="124" t="str">
        <f t="shared" si="844"/>
        <v/>
      </c>
      <c r="AK1694" s="125" t="str">
        <f t="shared" si="845"/>
        <v/>
      </c>
      <c r="AL1694" s="121" t="str">
        <f t="shared" si="846"/>
        <v/>
      </c>
      <c r="AM1694" s="138" t="str">
        <f>IF(AS1694="","",IF(R1694="Refreshment Beverage",ROUND(AS1694*Rates!K$19,4),ROUND(AO1694*(VLOOKUP(VALUE(Q1694),Rates!G$4:L$12,3,0)),4)))</f>
        <v/>
      </c>
      <c r="AN1694" s="126" t="str">
        <f>IF(AS1694="","",IF(R1694="Refreshment Beverage",AS1694*(Rates!J$19/100),MAX(AM1694,AB1694)))</f>
        <v/>
      </c>
      <c r="AO1694" s="127" t="str">
        <f t="shared" si="847"/>
        <v/>
      </c>
      <c r="AP1694" s="127" t="str">
        <f t="shared" si="848"/>
        <v/>
      </c>
      <c r="AQ1694" s="140" t="str">
        <f>IF(AS1694="","",IF(R1694="Refreshment Beverage",ROUND(SUM(VLOOKUP(Q:Q,Rates!G$15:L$19,3,0)*(AS1694-Y1694-Z1694-AA1694)),4),ROUND(SUM(Rates!$K$8*AS1694),4)))</f>
        <v/>
      </c>
      <c r="AR1694" s="139" t="str">
        <f t="shared" si="849"/>
        <v/>
      </c>
      <c r="AS1694" s="125" t="str">
        <f t="shared" si="850"/>
        <v/>
      </c>
      <c r="AT1694" s="121" t="str">
        <f t="shared" si="851"/>
        <v/>
      </c>
      <c r="AU1694" s="138" t="str">
        <f>IF(AX1694="","",IF(R1694="Refreshment Beverage",ROUND((BA1694-Y1694-Z1694-AA1694)*VLOOKUP(VALUE(Q1694),Rates!G$15:L$19,3,0),4),ROUND(AW1694*(VLOOKUP(VALUE(Q1694),Rates!G:L,3,0)),4)))</f>
        <v/>
      </c>
      <c r="AV1694" s="126" t="str">
        <f t="shared" si="852"/>
        <v/>
      </c>
      <c r="AW1694" s="127" t="str">
        <f t="shared" si="853"/>
        <v/>
      </c>
      <c r="AX1694" s="123" t="str">
        <f t="shared" si="854"/>
        <v/>
      </c>
      <c r="AY1694" s="140" t="str">
        <f>IF(AX1694="","",IF(R1694="Refreshment Beverage",ROUND(SUM(AX1694*Rates!K$19),4),ROUND(SUM(AX1694*(Rates!J$8/100)),4)))</f>
        <v/>
      </c>
      <c r="AZ1694" s="124" t="str">
        <f t="shared" si="855"/>
        <v/>
      </c>
      <c r="BA1694" s="125" t="str">
        <f t="shared" si="856"/>
        <v/>
      </c>
      <c r="BB1694" s="115"/>
      <c r="BC1694" s="143"/>
      <c r="BD1694" s="100"/>
      <c r="BE1694" s="100"/>
      <c r="BF1694" s="100"/>
      <c r="BG1694" s="100"/>
    </row>
    <row r="1695" spans="1:59" x14ac:dyDescent="0.2">
      <c r="A1695" s="144"/>
      <c r="B1695" s="141"/>
      <c r="C1695" s="141"/>
      <c r="D1695" s="142"/>
      <c r="E1695" s="142"/>
      <c r="F1695" s="142"/>
      <c r="G1695" s="142"/>
      <c r="H1695" s="142"/>
      <c r="I1695" s="129"/>
      <c r="J1695" s="130"/>
      <c r="K1695" s="131" t="str">
        <f t="shared" si="827"/>
        <v/>
      </c>
      <c r="L1695" s="132" t="str">
        <f t="shared" si="828"/>
        <v/>
      </c>
      <c r="M1695" s="133" t="str">
        <f t="shared" si="829"/>
        <v/>
      </c>
      <c r="N1695" s="134" t="str">
        <f>IFERROR(IF(B:B="","",IF(R1695="Beer",SUM(LOOKUP(2,1/(Rates!$B$3:$B$5&lt;=W1695)/(Rates!$C$3:$C$5&gt;=W1695),Rates!$D$3:$D$5)*(X1695/100)*W1695),IF(R1695="Refreshment Beverage",SUM(LOOKUP(2,1/(Rates!$B$7:$B$11&lt;=W1695)/(Rates!$C$7:$C$11&gt;=W1695),Rates!$D$7:$D$11)*(X1695/100)*W1695)))),"")</f>
        <v/>
      </c>
      <c r="O1695" s="134" t="str">
        <f t="shared" si="830"/>
        <v/>
      </c>
      <c r="P1695" s="116"/>
      <c r="Q1695" s="117" t="str">
        <f t="shared" si="831"/>
        <v/>
      </c>
      <c r="R1695" s="128" t="str">
        <f t="shared" si="832"/>
        <v/>
      </c>
      <c r="S1695" s="135" t="str">
        <f>IF(B1695="","",IF(R1695="Refreshment Beverage",VLOOKUP(VALUE(Q1695),Rates!G$15:L$19,2,0),VLOOKUP(VALUE(Q1695),Rates!G$4:L$12,2,0)))</f>
        <v/>
      </c>
      <c r="T1695" s="135" t="str">
        <f t="shared" si="833"/>
        <v/>
      </c>
      <c r="U1695" s="118" t="str">
        <f t="shared" si="834"/>
        <v/>
      </c>
      <c r="V1695" s="135" t="str">
        <f t="shared" si="835"/>
        <v/>
      </c>
      <c r="W1695" s="135" t="str">
        <f t="shared" si="836"/>
        <v/>
      </c>
      <c r="X1695" s="119" t="str">
        <f t="shared" si="837"/>
        <v/>
      </c>
      <c r="Y1695" s="120" t="str">
        <f>IF(B:B="","",IF(R1695="Refreshment Beverage",VLOOKUP(Q1695,Rates!G$15:L$19,6,0)*W1695,VLOOKUP(Q1695,Rates!G$4:L$12,6,0)*W1695))</f>
        <v/>
      </c>
      <c r="Z1695" s="120" t="str">
        <f t="shared" si="838"/>
        <v/>
      </c>
      <c r="AA1695" s="120" t="str">
        <f t="shared" si="839"/>
        <v/>
      </c>
      <c r="AB1695" s="136" t="str">
        <f>IF(B:B="","",IF(R1695="Refreshment Beverage","",IF(AND(R1695="Beer",Q1695=0),SUM(LOOKUP(2,1/(Rates!$B$15:$B$18&lt;=W1695)/(Rates!$C$15:$C$18&gt;=W1695),Rates!$D$15:$D$18)*W1695),VLOOKUP(VALUE(Q:Q),Rates!A:B,2,0)*W1695)))</f>
        <v/>
      </c>
      <c r="AC1695" s="136" t="str">
        <f>IF(B:B="","",IF(R1695="Refreshment Beverage","",IF(AND(R1695="Beer",Q1695=0),SUM(LOOKUP(2,1/(Rates!$B$15:$B$18&lt;=W1695)/(Rates!$C$15:$C$18&gt;=W1695),Rates!$E$15:$E$18)*W1695),VLOOKUP(VALUE(Q:Q),Rates!A:C,3,0)*W1695)))</f>
        <v/>
      </c>
      <c r="AD1695" s="137" t="str">
        <f>IFERROR(IF(B:B="","",IF(R1695="Beer","",IF(VALUE(Q1695)=0,VLOOKUP(VLOOKUP(B:B,#REF!,16,0),Rates!A:E,2,0),VLOOKUP(VALUE(Q1695),Rates!A$31:B$34,2,0)*W1695))),0)</f>
        <v/>
      </c>
      <c r="AE1695" s="121" t="str">
        <f t="shared" si="840"/>
        <v/>
      </c>
      <c r="AF1695" s="138" t="str">
        <f t="shared" si="841"/>
        <v/>
      </c>
      <c r="AG1695" s="122" t="str">
        <f t="shared" si="842"/>
        <v/>
      </c>
      <c r="AH1695" s="123" t="str">
        <f t="shared" si="843"/>
        <v/>
      </c>
      <c r="AI1695" s="139" t="str">
        <f>IF(AE:AE="","",IF(R1695="Refreshment Beverage",AK1695*(Rates!J$19/100),ROUND(SUM(AH1695*(Rates!$J$8/100)),4)))</f>
        <v/>
      </c>
      <c r="AJ1695" s="124" t="str">
        <f t="shared" si="844"/>
        <v/>
      </c>
      <c r="AK1695" s="125" t="str">
        <f t="shared" si="845"/>
        <v/>
      </c>
      <c r="AL1695" s="121" t="str">
        <f t="shared" si="846"/>
        <v/>
      </c>
      <c r="AM1695" s="138" t="str">
        <f>IF(AS1695="","",IF(R1695="Refreshment Beverage",ROUND(AS1695*Rates!K$19,4),ROUND(AO1695*(VLOOKUP(VALUE(Q1695),Rates!G$4:L$12,3,0)),4)))</f>
        <v/>
      </c>
      <c r="AN1695" s="126" t="str">
        <f>IF(AS1695="","",IF(R1695="Refreshment Beverage",AS1695*(Rates!J$19/100),MAX(AM1695,AB1695)))</f>
        <v/>
      </c>
      <c r="AO1695" s="127" t="str">
        <f t="shared" si="847"/>
        <v/>
      </c>
      <c r="AP1695" s="127" t="str">
        <f t="shared" si="848"/>
        <v/>
      </c>
      <c r="AQ1695" s="140" t="str">
        <f>IF(AS1695="","",IF(R1695="Refreshment Beverage",ROUND(SUM(VLOOKUP(Q:Q,Rates!G$15:L$19,3,0)*(AS1695-Y1695-Z1695-AA1695)),4),ROUND(SUM(Rates!$K$8*AS1695),4)))</f>
        <v/>
      </c>
      <c r="AR1695" s="139" t="str">
        <f t="shared" si="849"/>
        <v/>
      </c>
      <c r="AS1695" s="125" t="str">
        <f t="shared" si="850"/>
        <v/>
      </c>
      <c r="AT1695" s="121" t="str">
        <f t="shared" si="851"/>
        <v/>
      </c>
      <c r="AU1695" s="138" t="str">
        <f>IF(AX1695="","",IF(R1695="Refreshment Beverage",ROUND((BA1695-Y1695-Z1695-AA1695)*VLOOKUP(VALUE(Q1695),Rates!G$15:L$19,3,0),4),ROUND(AW1695*(VLOOKUP(VALUE(Q1695),Rates!G:L,3,0)),4)))</f>
        <v/>
      </c>
      <c r="AV1695" s="126" t="str">
        <f t="shared" si="852"/>
        <v/>
      </c>
      <c r="AW1695" s="127" t="str">
        <f t="shared" si="853"/>
        <v/>
      </c>
      <c r="AX1695" s="123" t="str">
        <f t="shared" si="854"/>
        <v/>
      </c>
      <c r="AY1695" s="140" t="str">
        <f>IF(AX1695="","",IF(R1695="Refreshment Beverage",ROUND(SUM(AX1695*Rates!K$19),4),ROUND(SUM(AX1695*(Rates!J$8/100)),4)))</f>
        <v/>
      </c>
      <c r="AZ1695" s="124" t="str">
        <f t="shared" si="855"/>
        <v/>
      </c>
      <c r="BA1695" s="125" t="str">
        <f t="shared" si="856"/>
        <v/>
      </c>
      <c r="BB1695" s="115"/>
      <c r="BC1695" s="143"/>
      <c r="BD1695" s="100"/>
      <c r="BE1695" s="100"/>
      <c r="BF1695" s="100"/>
      <c r="BG1695" s="100"/>
    </row>
    <row r="1696" spans="1:59" x14ac:dyDescent="0.2">
      <c r="A1696" s="144"/>
      <c r="B1696" s="141"/>
      <c r="C1696" s="141"/>
      <c r="D1696" s="142"/>
      <c r="E1696" s="142"/>
      <c r="F1696" s="142"/>
      <c r="G1696" s="142"/>
      <c r="H1696" s="142"/>
      <c r="I1696" s="129"/>
      <c r="J1696" s="130"/>
      <c r="K1696" s="131" t="str">
        <f t="shared" si="827"/>
        <v/>
      </c>
      <c r="L1696" s="132" t="str">
        <f t="shared" si="828"/>
        <v/>
      </c>
      <c r="M1696" s="133" t="str">
        <f t="shared" si="829"/>
        <v/>
      </c>
      <c r="N1696" s="134" t="str">
        <f>IFERROR(IF(B:B="","",IF(R1696="Beer",SUM(LOOKUP(2,1/(Rates!$B$3:$B$5&lt;=W1696)/(Rates!$C$3:$C$5&gt;=W1696),Rates!$D$3:$D$5)*(X1696/100)*W1696),IF(R1696="Refreshment Beverage",SUM(LOOKUP(2,1/(Rates!$B$7:$B$11&lt;=W1696)/(Rates!$C$7:$C$11&gt;=W1696),Rates!$D$7:$D$11)*(X1696/100)*W1696)))),"")</f>
        <v/>
      </c>
      <c r="O1696" s="134" t="str">
        <f t="shared" si="830"/>
        <v/>
      </c>
      <c r="P1696" s="116"/>
      <c r="Q1696" s="117" t="str">
        <f t="shared" si="831"/>
        <v/>
      </c>
      <c r="R1696" s="128" t="str">
        <f t="shared" si="832"/>
        <v/>
      </c>
      <c r="S1696" s="135" t="str">
        <f>IF(B1696="","",IF(R1696="Refreshment Beverage",VLOOKUP(VALUE(Q1696),Rates!G$15:L$19,2,0),VLOOKUP(VALUE(Q1696),Rates!G$4:L$12,2,0)))</f>
        <v/>
      </c>
      <c r="T1696" s="135" t="str">
        <f t="shared" si="833"/>
        <v/>
      </c>
      <c r="U1696" s="118" t="str">
        <f t="shared" si="834"/>
        <v/>
      </c>
      <c r="V1696" s="135" t="str">
        <f t="shared" si="835"/>
        <v/>
      </c>
      <c r="W1696" s="135" t="str">
        <f t="shared" si="836"/>
        <v/>
      </c>
      <c r="X1696" s="119" t="str">
        <f t="shared" si="837"/>
        <v/>
      </c>
      <c r="Y1696" s="120" t="str">
        <f>IF(B:B="","",IF(R1696="Refreshment Beverage",VLOOKUP(Q1696,Rates!G$15:L$19,6,0)*W1696,VLOOKUP(Q1696,Rates!G$4:L$12,6,0)*W1696))</f>
        <v/>
      </c>
      <c r="Z1696" s="120" t="str">
        <f t="shared" si="838"/>
        <v/>
      </c>
      <c r="AA1696" s="120" t="str">
        <f t="shared" si="839"/>
        <v/>
      </c>
      <c r="AB1696" s="136" t="str">
        <f>IF(B:B="","",IF(R1696="Refreshment Beverage","",IF(AND(R1696="Beer",Q1696=0),SUM(LOOKUP(2,1/(Rates!$B$15:$B$18&lt;=W1696)/(Rates!$C$15:$C$18&gt;=W1696),Rates!$D$15:$D$18)*W1696),VLOOKUP(VALUE(Q:Q),Rates!A:B,2,0)*W1696)))</f>
        <v/>
      </c>
      <c r="AC1696" s="136" t="str">
        <f>IF(B:B="","",IF(R1696="Refreshment Beverage","",IF(AND(R1696="Beer",Q1696=0),SUM(LOOKUP(2,1/(Rates!$B$15:$B$18&lt;=W1696)/(Rates!$C$15:$C$18&gt;=W1696),Rates!$E$15:$E$18)*W1696),VLOOKUP(VALUE(Q:Q),Rates!A:C,3,0)*W1696)))</f>
        <v/>
      </c>
      <c r="AD1696" s="137" t="str">
        <f>IFERROR(IF(B:B="","",IF(R1696="Beer","",IF(VALUE(Q1696)=0,VLOOKUP(VLOOKUP(B:B,#REF!,16,0),Rates!A:E,2,0),VLOOKUP(VALUE(Q1696),Rates!A$31:B$34,2,0)*W1696))),0)</f>
        <v/>
      </c>
      <c r="AE1696" s="121" t="str">
        <f t="shared" si="840"/>
        <v/>
      </c>
      <c r="AF1696" s="138" t="str">
        <f t="shared" si="841"/>
        <v/>
      </c>
      <c r="AG1696" s="122" t="str">
        <f t="shared" si="842"/>
        <v/>
      </c>
      <c r="AH1696" s="123" t="str">
        <f t="shared" si="843"/>
        <v/>
      </c>
      <c r="AI1696" s="139" t="str">
        <f>IF(AE:AE="","",IF(R1696="Refreshment Beverage",AK1696*(Rates!J$19/100),ROUND(SUM(AH1696*(Rates!$J$8/100)),4)))</f>
        <v/>
      </c>
      <c r="AJ1696" s="124" t="str">
        <f t="shared" si="844"/>
        <v/>
      </c>
      <c r="AK1696" s="125" t="str">
        <f t="shared" si="845"/>
        <v/>
      </c>
      <c r="AL1696" s="121" t="str">
        <f t="shared" si="846"/>
        <v/>
      </c>
      <c r="AM1696" s="138" t="str">
        <f>IF(AS1696="","",IF(R1696="Refreshment Beverage",ROUND(AS1696*Rates!K$19,4),ROUND(AO1696*(VLOOKUP(VALUE(Q1696),Rates!G$4:L$12,3,0)),4)))</f>
        <v/>
      </c>
      <c r="AN1696" s="126" t="str">
        <f>IF(AS1696="","",IF(R1696="Refreshment Beverage",AS1696*(Rates!J$19/100),MAX(AM1696,AB1696)))</f>
        <v/>
      </c>
      <c r="AO1696" s="127" t="str">
        <f t="shared" si="847"/>
        <v/>
      </c>
      <c r="AP1696" s="127" t="str">
        <f t="shared" si="848"/>
        <v/>
      </c>
      <c r="AQ1696" s="140" t="str">
        <f>IF(AS1696="","",IF(R1696="Refreshment Beverage",ROUND(SUM(VLOOKUP(Q:Q,Rates!G$15:L$19,3,0)*(AS1696-Y1696-Z1696-AA1696)),4),ROUND(SUM(Rates!$K$8*AS1696),4)))</f>
        <v/>
      </c>
      <c r="AR1696" s="139" t="str">
        <f t="shared" si="849"/>
        <v/>
      </c>
      <c r="AS1696" s="125" t="str">
        <f t="shared" si="850"/>
        <v/>
      </c>
      <c r="AT1696" s="121" t="str">
        <f t="shared" si="851"/>
        <v/>
      </c>
      <c r="AU1696" s="138" t="str">
        <f>IF(AX1696="","",IF(R1696="Refreshment Beverage",ROUND((BA1696-Y1696-Z1696-AA1696)*VLOOKUP(VALUE(Q1696),Rates!G$15:L$19,3,0),4),ROUND(AW1696*(VLOOKUP(VALUE(Q1696),Rates!G:L,3,0)),4)))</f>
        <v/>
      </c>
      <c r="AV1696" s="126" t="str">
        <f t="shared" si="852"/>
        <v/>
      </c>
      <c r="AW1696" s="127" t="str">
        <f t="shared" si="853"/>
        <v/>
      </c>
      <c r="AX1696" s="123" t="str">
        <f t="shared" si="854"/>
        <v/>
      </c>
      <c r="AY1696" s="140" t="str">
        <f>IF(AX1696="","",IF(R1696="Refreshment Beverage",ROUND(SUM(AX1696*Rates!K$19),4),ROUND(SUM(AX1696*(Rates!J$8/100)),4)))</f>
        <v/>
      </c>
      <c r="AZ1696" s="124" t="str">
        <f t="shared" si="855"/>
        <v/>
      </c>
      <c r="BA1696" s="125" t="str">
        <f t="shared" si="856"/>
        <v/>
      </c>
      <c r="BB1696" s="115"/>
      <c r="BC1696" s="143"/>
      <c r="BD1696" s="100"/>
      <c r="BE1696" s="100"/>
      <c r="BF1696" s="100"/>
      <c r="BG1696" s="100"/>
    </row>
    <row r="1697" spans="1:59" x14ac:dyDescent="0.2">
      <c r="A1697" s="144"/>
      <c r="B1697" s="141"/>
      <c r="C1697" s="141"/>
      <c r="D1697" s="142"/>
      <c r="E1697" s="142"/>
      <c r="F1697" s="142"/>
      <c r="G1697" s="142"/>
      <c r="H1697" s="142"/>
      <c r="I1697" s="129"/>
      <c r="J1697" s="130"/>
      <c r="K1697" s="131" t="str">
        <f t="shared" si="827"/>
        <v/>
      </c>
      <c r="L1697" s="132" t="str">
        <f t="shared" si="828"/>
        <v/>
      </c>
      <c r="M1697" s="133" t="str">
        <f t="shared" si="829"/>
        <v/>
      </c>
      <c r="N1697" s="134" t="str">
        <f>IFERROR(IF(B:B="","",IF(R1697="Beer",SUM(LOOKUP(2,1/(Rates!$B$3:$B$5&lt;=W1697)/(Rates!$C$3:$C$5&gt;=W1697),Rates!$D$3:$D$5)*(X1697/100)*W1697),IF(R1697="Refreshment Beverage",SUM(LOOKUP(2,1/(Rates!$B$7:$B$11&lt;=W1697)/(Rates!$C$7:$C$11&gt;=W1697),Rates!$D$7:$D$11)*(X1697/100)*W1697)))),"")</f>
        <v/>
      </c>
      <c r="O1697" s="134" t="str">
        <f t="shared" si="830"/>
        <v/>
      </c>
      <c r="P1697" s="116"/>
      <c r="Q1697" s="117" t="str">
        <f t="shared" si="831"/>
        <v/>
      </c>
      <c r="R1697" s="128" t="str">
        <f t="shared" si="832"/>
        <v/>
      </c>
      <c r="S1697" s="135" t="str">
        <f>IF(B1697="","",IF(R1697="Refreshment Beverage",VLOOKUP(VALUE(Q1697),Rates!G$15:L$19,2,0),VLOOKUP(VALUE(Q1697),Rates!G$4:L$12,2,0)))</f>
        <v/>
      </c>
      <c r="T1697" s="135" t="str">
        <f t="shared" si="833"/>
        <v/>
      </c>
      <c r="U1697" s="118" t="str">
        <f t="shared" si="834"/>
        <v/>
      </c>
      <c r="V1697" s="135" t="str">
        <f t="shared" si="835"/>
        <v/>
      </c>
      <c r="W1697" s="135" t="str">
        <f t="shared" si="836"/>
        <v/>
      </c>
      <c r="X1697" s="119" t="str">
        <f t="shared" si="837"/>
        <v/>
      </c>
      <c r="Y1697" s="120" t="str">
        <f>IF(B:B="","",IF(R1697="Refreshment Beverage",VLOOKUP(Q1697,Rates!G$15:L$19,6,0)*W1697,VLOOKUP(Q1697,Rates!G$4:L$12,6,0)*W1697))</f>
        <v/>
      </c>
      <c r="Z1697" s="120" t="str">
        <f t="shared" si="838"/>
        <v/>
      </c>
      <c r="AA1697" s="120" t="str">
        <f t="shared" si="839"/>
        <v/>
      </c>
      <c r="AB1697" s="136" t="str">
        <f>IF(B:B="","",IF(R1697="Refreshment Beverage","",IF(AND(R1697="Beer",Q1697=0),SUM(LOOKUP(2,1/(Rates!$B$15:$B$18&lt;=W1697)/(Rates!$C$15:$C$18&gt;=W1697),Rates!$D$15:$D$18)*W1697),VLOOKUP(VALUE(Q:Q),Rates!A:B,2,0)*W1697)))</f>
        <v/>
      </c>
      <c r="AC1697" s="136" t="str">
        <f>IF(B:B="","",IF(R1697="Refreshment Beverage","",IF(AND(R1697="Beer",Q1697=0),SUM(LOOKUP(2,1/(Rates!$B$15:$B$18&lt;=W1697)/(Rates!$C$15:$C$18&gt;=W1697),Rates!$E$15:$E$18)*W1697),VLOOKUP(VALUE(Q:Q),Rates!A:C,3,0)*W1697)))</f>
        <v/>
      </c>
      <c r="AD1697" s="137" t="str">
        <f>IFERROR(IF(B:B="","",IF(R1697="Beer","",IF(VALUE(Q1697)=0,VLOOKUP(VLOOKUP(B:B,#REF!,16,0),Rates!A:E,2,0),VLOOKUP(VALUE(Q1697),Rates!A$31:B$34,2,0)*W1697))),0)</f>
        <v/>
      </c>
      <c r="AE1697" s="121" t="str">
        <f t="shared" si="840"/>
        <v/>
      </c>
      <c r="AF1697" s="138" t="str">
        <f t="shared" si="841"/>
        <v/>
      </c>
      <c r="AG1697" s="122" t="str">
        <f t="shared" si="842"/>
        <v/>
      </c>
      <c r="AH1697" s="123" t="str">
        <f t="shared" si="843"/>
        <v/>
      </c>
      <c r="AI1697" s="139" t="str">
        <f>IF(AE:AE="","",IF(R1697="Refreshment Beverage",AK1697*(Rates!J$19/100),ROUND(SUM(AH1697*(Rates!$J$8/100)),4)))</f>
        <v/>
      </c>
      <c r="AJ1697" s="124" t="str">
        <f t="shared" si="844"/>
        <v/>
      </c>
      <c r="AK1697" s="125" t="str">
        <f t="shared" si="845"/>
        <v/>
      </c>
      <c r="AL1697" s="121" t="str">
        <f t="shared" si="846"/>
        <v/>
      </c>
      <c r="AM1697" s="138" t="str">
        <f>IF(AS1697="","",IF(R1697="Refreshment Beverage",ROUND(AS1697*Rates!K$19,4),ROUND(AO1697*(VLOOKUP(VALUE(Q1697),Rates!G$4:L$12,3,0)),4)))</f>
        <v/>
      </c>
      <c r="AN1697" s="126" t="str">
        <f>IF(AS1697="","",IF(R1697="Refreshment Beverage",AS1697*(Rates!J$19/100),MAX(AM1697,AB1697)))</f>
        <v/>
      </c>
      <c r="AO1697" s="127" t="str">
        <f t="shared" si="847"/>
        <v/>
      </c>
      <c r="AP1697" s="127" t="str">
        <f t="shared" si="848"/>
        <v/>
      </c>
      <c r="AQ1697" s="140" t="str">
        <f>IF(AS1697="","",IF(R1697="Refreshment Beverage",ROUND(SUM(VLOOKUP(Q:Q,Rates!G$15:L$19,3,0)*(AS1697-Y1697-Z1697-AA1697)),4),ROUND(SUM(Rates!$K$8*AS1697),4)))</f>
        <v/>
      </c>
      <c r="AR1697" s="139" t="str">
        <f t="shared" si="849"/>
        <v/>
      </c>
      <c r="AS1697" s="125" t="str">
        <f t="shared" si="850"/>
        <v/>
      </c>
      <c r="AT1697" s="121" t="str">
        <f t="shared" si="851"/>
        <v/>
      </c>
      <c r="AU1697" s="138" t="str">
        <f>IF(AX1697="","",IF(R1697="Refreshment Beverage",ROUND((BA1697-Y1697-Z1697-AA1697)*VLOOKUP(VALUE(Q1697),Rates!G$15:L$19,3,0),4),ROUND(AW1697*(VLOOKUP(VALUE(Q1697),Rates!G:L,3,0)),4)))</f>
        <v/>
      </c>
      <c r="AV1697" s="126" t="str">
        <f t="shared" si="852"/>
        <v/>
      </c>
      <c r="AW1697" s="127" t="str">
        <f t="shared" si="853"/>
        <v/>
      </c>
      <c r="AX1697" s="123" t="str">
        <f t="shared" si="854"/>
        <v/>
      </c>
      <c r="AY1697" s="140" t="str">
        <f>IF(AX1697="","",IF(R1697="Refreshment Beverage",ROUND(SUM(AX1697*Rates!K$19),4),ROUND(SUM(AX1697*(Rates!J$8/100)),4)))</f>
        <v/>
      </c>
      <c r="AZ1697" s="124" t="str">
        <f t="shared" si="855"/>
        <v/>
      </c>
      <c r="BA1697" s="125" t="str">
        <f t="shared" si="856"/>
        <v/>
      </c>
      <c r="BB1697" s="115"/>
      <c r="BC1697" s="143"/>
      <c r="BD1697" s="100"/>
      <c r="BE1697" s="100"/>
      <c r="BF1697" s="100"/>
      <c r="BG1697" s="100"/>
    </row>
    <row r="1698" spans="1:59" x14ac:dyDescent="0.2">
      <c r="A1698" s="144"/>
      <c r="B1698" s="141"/>
      <c r="C1698" s="141"/>
      <c r="D1698" s="142"/>
      <c r="E1698" s="142"/>
      <c r="F1698" s="142"/>
      <c r="G1698" s="142"/>
      <c r="H1698" s="142"/>
      <c r="I1698" s="129"/>
      <c r="J1698" s="130"/>
      <c r="K1698" s="131" t="str">
        <f t="shared" si="827"/>
        <v/>
      </c>
      <c r="L1698" s="132" t="str">
        <f t="shared" si="828"/>
        <v/>
      </c>
      <c r="M1698" s="133" t="str">
        <f t="shared" si="829"/>
        <v/>
      </c>
      <c r="N1698" s="134" t="str">
        <f>IFERROR(IF(B:B="","",IF(R1698="Beer",SUM(LOOKUP(2,1/(Rates!$B$3:$B$5&lt;=W1698)/(Rates!$C$3:$C$5&gt;=W1698),Rates!$D$3:$D$5)*(X1698/100)*W1698),IF(R1698="Refreshment Beverage",SUM(LOOKUP(2,1/(Rates!$B$7:$B$11&lt;=W1698)/(Rates!$C$7:$C$11&gt;=W1698),Rates!$D$7:$D$11)*(X1698/100)*W1698)))),"")</f>
        <v/>
      </c>
      <c r="O1698" s="134" t="str">
        <f t="shared" si="830"/>
        <v/>
      </c>
      <c r="P1698" s="116"/>
      <c r="Q1698" s="117" t="str">
        <f t="shared" si="831"/>
        <v/>
      </c>
      <c r="R1698" s="128" t="str">
        <f t="shared" si="832"/>
        <v/>
      </c>
      <c r="S1698" s="135" t="str">
        <f>IF(B1698="","",IF(R1698="Refreshment Beverage",VLOOKUP(VALUE(Q1698),Rates!G$15:L$19,2,0),VLOOKUP(VALUE(Q1698),Rates!G$4:L$12,2,0)))</f>
        <v/>
      </c>
      <c r="T1698" s="135" t="str">
        <f t="shared" si="833"/>
        <v/>
      </c>
      <c r="U1698" s="118" t="str">
        <f t="shared" si="834"/>
        <v/>
      </c>
      <c r="V1698" s="135" t="str">
        <f t="shared" si="835"/>
        <v/>
      </c>
      <c r="W1698" s="135" t="str">
        <f t="shared" si="836"/>
        <v/>
      </c>
      <c r="X1698" s="119" t="str">
        <f t="shared" si="837"/>
        <v/>
      </c>
      <c r="Y1698" s="120" t="str">
        <f>IF(B:B="","",IF(R1698="Refreshment Beverage",VLOOKUP(Q1698,Rates!G$15:L$19,6,0)*W1698,VLOOKUP(Q1698,Rates!G$4:L$12,6,0)*W1698))</f>
        <v/>
      </c>
      <c r="Z1698" s="120" t="str">
        <f t="shared" si="838"/>
        <v/>
      </c>
      <c r="AA1698" s="120" t="str">
        <f t="shared" si="839"/>
        <v/>
      </c>
      <c r="AB1698" s="136" t="str">
        <f>IF(B:B="","",IF(R1698="Refreshment Beverage","",IF(AND(R1698="Beer",Q1698=0),SUM(LOOKUP(2,1/(Rates!$B$15:$B$18&lt;=W1698)/(Rates!$C$15:$C$18&gt;=W1698),Rates!$D$15:$D$18)*W1698),VLOOKUP(VALUE(Q:Q),Rates!A:B,2,0)*W1698)))</f>
        <v/>
      </c>
      <c r="AC1698" s="136" t="str">
        <f>IF(B:B="","",IF(R1698="Refreshment Beverage","",IF(AND(R1698="Beer",Q1698=0),SUM(LOOKUP(2,1/(Rates!$B$15:$B$18&lt;=W1698)/(Rates!$C$15:$C$18&gt;=W1698),Rates!$E$15:$E$18)*W1698),VLOOKUP(VALUE(Q:Q),Rates!A:C,3,0)*W1698)))</f>
        <v/>
      </c>
      <c r="AD1698" s="137" t="str">
        <f>IFERROR(IF(B:B="","",IF(R1698="Beer","",IF(VALUE(Q1698)=0,VLOOKUP(VLOOKUP(B:B,#REF!,16,0),Rates!A:E,2,0),VLOOKUP(VALUE(Q1698),Rates!A$31:B$34,2,0)*W1698))),0)</f>
        <v/>
      </c>
      <c r="AE1698" s="121" t="str">
        <f t="shared" si="840"/>
        <v/>
      </c>
      <c r="AF1698" s="138" t="str">
        <f t="shared" si="841"/>
        <v/>
      </c>
      <c r="AG1698" s="122" t="str">
        <f t="shared" si="842"/>
        <v/>
      </c>
      <c r="AH1698" s="123" t="str">
        <f t="shared" si="843"/>
        <v/>
      </c>
      <c r="AI1698" s="139" t="str">
        <f>IF(AE:AE="","",IF(R1698="Refreshment Beverage",AK1698*(Rates!J$19/100),ROUND(SUM(AH1698*(Rates!$J$8/100)),4)))</f>
        <v/>
      </c>
      <c r="AJ1698" s="124" t="str">
        <f t="shared" si="844"/>
        <v/>
      </c>
      <c r="AK1698" s="125" t="str">
        <f t="shared" si="845"/>
        <v/>
      </c>
      <c r="AL1698" s="121" t="str">
        <f t="shared" si="846"/>
        <v/>
      </c>
      <c r="AM1698" s="138" t="str">
        <f>IF(AS1698="","",IF(R1698="Refreshment Beverage",ROUND(AS1698*Rates!K$19,4),ROUND(AO1698*(VLOOKUP(VALUE(Q1698),Rates!G$4:L$12,3,0)),4)))</f>
        <v/>
      </c>
      <c r="AN1698" s="126" t="str">
        <f>IF(AS1698="","",IF(R1698="Refreshment Beverage",AS1698*(Rates!J$19/100),MAX(AM1698,AB1698)))</f>
        <v/>
      </c>
      <c r="AO1698" s="127" t="str">
        <f t="shared" si="847"/>
        <v/>
      </c>
      <c r="AP1698" s="127" t="str">
        <f t="shared" si="848"/>
        <v/>
      </c>
      <c r="AQ1698" s="140" t="str">
        <f>IF(AS1698="","",IF(R1698="Refreshment Beverage",ROUND(SUM(VLOOKUP(Q:Q,Rates!G$15:L$19,3,0)*(AS1698-Y1698-Z1698-AA1698)),4),ROUND(SUM(Rates!$K$8*AS1698),4)))</f>
        <v/>
      </c>
      <c r="AR1698" s="139" t="str">
        <f t="shared" si="849"/>
        <v/>
      </c>
      <c r="AS1698" s="125" t="str">
        <f t="shared" si="850"/>
        <v/>
      </c>
      <c r="AT1698" s="121" t="str">
        <f t="shared" si="851"/>
        <v/>
      </c>
      <c r="AU1698" s="138" t="str">
        <f>IF(AX1698="","",IF(R1698="Refreshment Beverage",ROUND((BA1698-Y1698-Z1698-AA1698)*VLOOKUP(VALUE(Q1698),Rates!G$15:L$19,3,0),4),ROUND(AW1698*(VLOOKUP(VALUE(Q1698),Rates!G:L,3,0)),4)))</f>
        <v/>
      </c>
      <c r="AV1698" s="126" t="str">
        <f t="shared" si="852"/>
        <v/>
      </c>
      <c r="AW1698" s="127" t="str">
        <f t="shared" si="853"/>
        <v/>
      </c>
      <c r="AX1698" s="123" t="str">
        <f t="shared" si="854"/>
        <v/>
      </c>
      <c r="AY1698" s="140" t="str">
        <f>IF(AX1698="","",IF(R1698="Refreshment Beverage",ROUND(SUM(AX1698*Rates!K$19),4),ROUND(SUM(AX1698*(Rates!J$8/100)),4)))</f>
        <v/>
      </c>
      <c r="AZ1698" s="124" t="str">
        <f t="shared" si="855"/>
        <v/>
      </c>
      <c r="BA1698" s="125" t="str">
        <f t="shared" si="856"/>
        <v/>
      </c>
      <c r="BB1698" s="115"/>
      <c r="BC1698" s="143"/>
      <c r="BD1698" s="100"/>
      <c r="BE1698" s="100"/>
      <c r="BF1698" s="100"/>
      <c r="BG1698" s="100"/>
    </row>
    <row r="1699" spans="1:59" x14ac:dyDescent="0.2">
      <c r="A1699" s="144"/>
      <c r="B1699" s="141"/>
      <c r="C1699" s="141"/>
      <c r="D1699" s="142"/>
      <c r="E1699" s="142"/>
      <c r="F1699" s="142"/>
      <c r="G1699" s="142"/>
      <c r="H1699" s="142"/>
      <c r="I1699" s="129"/>
      <c r="J1699" s="130"/>
      <c r="K1699" s="131" t="str">
        <f t="shared" si="827"/>
        <v/>
      </c>
      <c r="L1699" s="132" t="str">
        <f t="shared" si="828"/>
        <v/>
      </c>
      <c r="M1699" s="133" t="str">
        <f t="shared" si="829"/>
        <v/>
      </c>
      <c r="N1699" s="134" t="str">
        <f>IFERROR(IF(B:B="","",IF(R1699="Beer",SUM(LOOKUP(2,1/(Rates!$B$3:$B$5&lt;=W1699)/(Rates!$C$3:$C$5&gt;=W1699),Rates!$D$3:$D$5)*(X1699/100)*W1699),IF(R1699="Refreshment Beverage",SUM(LOOKUP(2,1/(Rates!$B$7:$B$11&lt;=W1699)/(Rates!$C$7:$C$11&gt;=W1699),Rates!$D$7:$D$11)*(X1699/100)*W1699)))),"")</f>
        <v/>
      </c>
      <c r="O1699" s="134" t="str">
        <f t="shared" si="830"/>
        <v/>
      </c>
      <c r="P1699" s="116"/>
      <c r="Q1699" s="117" t="str">
        <f t="shared" si="831"/>
        <v/>
      </c>
      <c r="R1699" s="128" t="str">
        <f t="shared" si="832"/>
        <v/>
      </c>
      <c r="S1699" s="135" t="str">
        <f>IF(B1699="","",IF(R1699="Refreshment Beverage",VLOOKUP(VALUE(Q1699),Rates!G$15:L$19,2,0),VLOOKUP(VALUE(Q1699),Rates!G$4:L$12,2,0)))</f>
        <v/>
      </c>
      <c r="T1699" s="135" t="str">
        <f t="shared" si="833"/>
        <v/>
      </c>
      <c r="U1699" s="118" t="str">
        <f t="shared" si="834"/>
        <v/>
      </c>
      <c r="V1699" s="135" t="str">
        <f t="shared" si="835"/>
        <v/>
      </c>
      <c r="W1699" s="135" t="str">
        <f t="shared" si="836"/>
        <v/>
      </c>
      <c r="X1699" s="119" t="str">
        <f t="shared" si="837"/>
        <v/>
      </c>
      <c r="Y1699" s="120" t="str">
        <f>IF(B:B="","",IF(R1699="Refreshment Beverage",VLOOKUP(Q1699,Rates!G$15:L$19,6,0)*W1699,VLOOKUP(Q1699,Rates!G$4:L$12,6,0)*W1699))</f>
        <v/>
      </c>
      <c r="Z1699" s="120" t="str">
        <f t="shared" si="838"/>
        <v/>
      </c>
      <c r="AA1699" s="120" t="str">
        <f t="shared" si="839"/>
        <v/>
      </c>
      <c r="AB1699" s="136" t="str">
        <f>IF(B:B="","",IF(R1699="Refreshment Beverage","",IF(AND(R1699="Beer",Q1699=0),SUM(LOOKUP(2,1/(Rates!$B$15:$B$18&lt;=W1699)/(Rates!$C$15:$C$18&gt;=W1699),Rates!$D$15:$D$18)*W1699),VLOOKUP(VALUE(Q:Q),Rates!A:B,2,0)*W1699)))</f>
        <v/>
      </c>
      <c r="AC1699" s="136" t="str">
        <f>IF(B:B="","",IF(R1699="Refreshment Beverage","",IF(AND(R1699="Beer",Q1699=0),SUM(LOOKUP(2,1/(Rates!$B$15:$B$18&lt;=W1699)/(Rates!$C$15:$C$18&gt;=W1699),Rates!$E$15:$E$18)*W1699),VLOOKUP(VALUE(Q:Q),Rates!A:C,3,0)*W1699)))</f>
        <v/>
      </c>
      <c r="AD1699" s="137" t="str">
        <f>IFERROR(IF(B:B="","",IF(R1699="Beer","",IF(VALUE(Q1699)=0,VLOOKUP(VLOOKUP(B:B,#REF!,16,0),Rates!A:E,2,0),VLOOKUP(VALUE(Q1699),Rates!A$31:B$34,2,0)*W1699))),0)</f>
        <v/>
      </c>
      <c r="AE1699" s="121" t="str">
        <f t="shared" si="840"/>
        <v/>
      </c>
      <c r="AF1699" s="138" t="str">
        <f t="shared" si="841"/>
        <v/>
      </c>
      <c r="AG1699" s="122" t="str">
        <f t="shared" si="842"/>
        <v/>
      </c>
      <c r="AH1699" s="123" t="str">
        <f t="shared" si="843"/>
        <v/>
      </c>
      <c r="AI1699" s="139" t="str">
        <f>IF(AE:AE="","",IF(R1699="Refreshment Beverage",AK1699*(Rates!J$19/100),ROUND(SUM(AH1699*(Rates!$J$8/100)),4)))</f>
        <v/>
      </c>
      <c r="AJ1699" s="124" t="str">
        <f t="shared" si="844"/>
        <v/>
      </c>
      <c r="AK1699" s="125" t="str">
        <f t="shared" si="845"/>
        <v/>
      </c>
      <c r="AL1699" s="121" t="str">
        <f t="shared" si="846"/>
        <v/>
      </c>
      <c r="AM1699" s="138" t="str">
        <f>IF(AS1699="","",IF(R1699="Refreshment Beverage",ROUND(AS1699*Rates!K$19,4),ROUND(AO1699*(VLOOKUP(VALUE(Q1699),Rates!G$4:L$12,3,0)),4)))</f>
        <v/>
      </c>
      <c r="AN1699" s="126" t="str">
        <f>IF(AS1699="","",IF(R1699="Refreshment Beverage",AS1699*(Rates!J$19/100),MAX(AM1699,AB1699)))</f>
        <v/>
      </c>
      <c r="AO1699" s="127" t="str">
        <f t="shared" si="847"/>
        <v/>
      </c>
      <c r="AP1699" s="127" t="str">
        <f t="shared" si="848"/>
        <v/>
      </c>
      <c r="AQ1699" s="140" t="str">
        <f>IF(AS1699="","",IF(R1699="Refreshment Beverage",ROUND(SUM(VLOOKUP(Q:Q,Rates!G$15:L$19,3,0)*(AS1699-Y1699-Z1699-AA1699)),4),ROUND(SUM(Rates!$K$8*AS1699),4)))</f>
        <v/>
      </c>
      <c r="AR1699" s="139" t="str">
        <f t="shared" si="849"/>
        <v/>
      </c>
      <c r="AS1699" s="125" t="str">
        <f t="shared" si="850"/>
        <v/>
      </c>
      <c r="AT1699" s="121" t="str">
        <f t="shared" si="851"/>
        <v/>
      </c>
      <c r="AU1699" s="138" t="str">
        <f>IF(AX1699="","",IF(R1699="Refreshment Beverage",ROUND((BA1699-Y1699-Z1699-AA1699)*VLOOKUP(VALUE(Q1699),Rates!G$15:L$19,3,0),4),ROUND(AW1699*(VLOOKUP(VALUE(Q1699),Rates!G:L,3,0)),4)))</f>
        <v/>
      </c>
      <c r="AV1699" s="126" t="str">
        <f t="shared" si="852"/>
        <v/>
      </c>
      <c r="AW1699" s="127" t="str">
        <f t="shared" si="853"/>
        <v/>
      </c>
      <c r="AX1699" s="123" t="str">
        <f t="shared" si="854"/>
        <v/>
      </c>
      <c r="AY1699" s="140" t="str">
        <f>IF(AX1699="","",IF(R1699="Refreshment Beverage",ROUND(SUM(AX1699*Rates!K$19),4),ROUND(SUM(AX1699*(Rates!J$8/100)),4)))</f>
        <v/>
      </c>
      <c r="AZ1699" s="124" t="str">
        <f t="shared" si="855"/>
        <v/>
      </c>
      <c r="BA1699" s="125" t="str">
        <f t="shared" si="856"/>
        <v/>
      </c>
      <c r="BB1699" s="115"/>
      <c r="BC1699" s="143"/>
      <c r="BD1699" s="100"/>
      <c r="BE1699" s="100"/>
      <c r="BF1699" s="100"/>
      <c r="BG1699" s="100"/>
    </row>
    <row r="1700" spans="1:59" x14ac:dyDescent="0.2">
      <c r="A1700" s="144"/>
      <c r="B1700" s="141"/>
      <c r="C1700" s="141"/>
      <c r="D1700" s="142"/>
      <c r="E1700" s="142"/>
      <c r="F1700" s="142"/>
      <c r="G1700" s="142"/>
      <c r="H1700" s="142"/>
      <c r="I1700" s="129"/>
      <c r="J1700" s="130"/>
      <c r="K1700" s="131" t="str">
        <f t="shared" si="827"/>
        <v/>
      </c>
      <c r="L1700" s="132" t="str">
        <f t="shared" si="828"/>
        <v/>
      </c>
      <c r="M1700" s="133" t="str">
        <f t="shared" si="829"/>
        <v/>
      </c>
      <c r="N1700" s="134" t="str">
        <f>IFERROR(IF(B:B="","",IF(R1700="Beer",SUM(LOOKUP(2,1/(Rates!$B$3:$B$5&lt;=W1700)/(Rates!$C$3:$C$5&gt;=W1700),Rates!$D$3:$D$5)*(X1700/100)*W1700),IF(R1700="Refreshment Beverage",SUM(LOOKUP(2,1/(Rates!$B$7:$B$11&lt;=W1700)/(Rates!$C$7:$C$11&gt;=W1700),Rates!$D$7:$D$11)*(X1700/100)*W1700)))),"")</f>
        <v/>
      </c>
      <c r="O1700" s="134" t="str">
        <f t="shared" si="830"/>
        <v/>
      </c>
      <c r="P1700" s="116"/>
      <c r="Q1700" s="117" t="str">
        <f t="shared" si="831"/>
        <v/>
      </c>
      <c r="R1700" s="128" t="str">
        <f t="shared" si="832"/>
        <v/>
      </c>
      <c r="S1700" s="135" t="str">
        <f>IF(B1700="","",IF(R1700="Refreshment Beverage",VLOOKUP(VALUE(Q1700),Rates!G$15:L$19,2,0),VLOOKUP(VALUE(Q1700),Rates!G$4:L$12,2,0)))</f>
        <v/>
      </c>
      <c r="T1700" s="135" t="str">
        <f t="shared" si="833"/>
        <v/>
      </c>
      <c r="U1700" s="118" t="str">
        <f t="shared" si="834"/>
        <v/>
      </c>
      <c r="V1700" s="135" t="str">
        <f t="shared" si="835"/>
        <v/>
      </c>
      <c r="W1700" s="135" t="str">
        <f t="shared" si="836"/>
        <v/>
      </c>
      <c r="X1700" s="119" t="str">
        <f t="shared" si="837"/>
        <v/>
      </c>
      <c r="Y1700" s="120" t="str">
        <f>IF(B:B="","",IF(R1700="Refreshment Beverage",VLOOKUP(Q1700,Rates!G$15:L$19,6,0)*W1700,VLOOKUP(Q1700,Rates!G$4:L$12,6,0)*W1700))</f>
        <v/>
      </c>
      <c r="Z1700" s="120" t="str">
        <f t="shared" si="838"/>
        <v/>
      </c>
      <c r="AA1700" s="120" t="str">
        <f t="shared" si="839"/>
        <v/>
      </c>
      <c r="AB1700" s="136" t="str">
        <f>IF(B:B="","",IF(R1700="Refreshment Beverage","",IF(AND(R1700="Beer",Q1700=0),SUM(LOOKUP(2,1/(Rates!$B$15:$B$18&lt;=W1700)/(Rates!$C$15:$C$18&gt;=W1700),Rates!$D$15:$D$18)*W1700),VLOOKUP(VALUE(Q:Q),Rates!A:B,2,0)*W1700)))</f>
        <v/>
      </c>
      <c r="AC1700" s="136" t="str">
        <f>IF(B:B="","",IF(R1700="Refreshment Beverage","",IF(AND(R1700="Beer",Q1700=0),SUM(LOOKUP(2,1/(Rates!$B$15:$B$18&lt;=W1700)/(Rates!$C$15:$C$18&gt;=W1700),Rates!$E$15:$E$18)*W1700),VLOOKUP(VALUE(Q:Q),Rates!A:C,3,0)*W1700)))</f>
        <v/>
      </c>
      <c r="AD1700" s="137" t="str">
        <f>IFERROR(IF(B:B="","",IF(R1700="Beer","",IF(VALUE(Q1700)=0,VLOOKUP(VLOOKUP(B:B,#REF!,16,0),Rates!A:E,2,0),VLOOKUP(VALUE(Q1700),Rates!A$31:B$34,2,0)*W1700))),0)</f>
        <v/>
      </c>
      <c r="AE1700" s="121" t="str">
        <f t="shared" si="840"/>
        <v/>
      </c>
      <c r="AF1700" s="138" t="str">
        <f t="shared" si="841"/>
        <v/>
      </c>
      <c r="AG1700" s="122" t="str">
        <f t="shared" si="842"/>
        <v/>
      </c>
      <c r="AH1700" s="123" t="str">
        <f t="shared" si="843"/>
        <v/>
      </c>
      <c r="AI1700" s="139" t="str">
        <f>IF(AE:AE="","",IF(R1700="Refreshment Beverage",AK1700*(Rates!J$19/100),ROUND(SUM(AH1700*(Rates!$J$8/100)),4)))</f>
        <v/>
      </c>
      <c r="AJ1700" s="124" t="str">
        <f t="shared" si="844"/>
        <v/>
      </c>
      <c r="AK1700" s="125" t="str">
        <f t="shared" si="845"/>
        <v/>
      </c>
      <c r="AL1700" s="121" t="str">
        <f t="shared" si="846"/>
        <v/>
      </c>
      <c r="AM1700" s="138" t="str">
        <f>IF(AS1700="","",IF(R1700="Refreshment Beverage",ROUND(AS1700*Rates!K$19,4),ROUND(AO1700*(VLOOKUP(VALUE(Q1700),Rates!G$4:L$12,3,0)),4)))</f>
        <v/>
      </c>
      <c r="AN1700" s="126" t="str">
        <f>IF(AS1700="","",IF(R1700="Refreshment Beverage",AS1700*(Rates!J$19/100),MAX(AM1700,AB1700)))</f>
        <v/>
      </c>
      <c r="AO1700" s="127" t="str">
        <f t="shared" si="847"/>
        <v/>
      </c>
      <c r="AP1700" s="127" t="str">
        <f t="shared" si="848"/>
        <v/>
      </c>
      <c r="AQ1700" s="140" t="str">
        <f>IF(AS1700="","",IF(R1700="Refreshment Beverage",ROUND(SUM(VLOOKUP(Q:Q,Rates!G$15:L$19,3,0)*(AS1700-Y1700-Z1700-AA1700)),4),ROUND(SUM(Rates!$K$8*AS1700),4)))</f>
        <v/>
      </c>
      <c r="AR1700" s="139" t="str">
        <f t="shared" si="849"/>
        <v/>
      </c>
      <c r="AS1700" s="125" t="str">
        <f t="shared" si="850"/>
        <v/>
      </c>
      <c r="AT1700" s="121" t="str">
        <f t="shared" si="851"/>
        <v/>
      </c>
      <c r="AU1700" s="138" t="str">
        <f>IF(AX1700="","",IF(R1700="Refreshment Beverage",ROUND((BA1700-Y1700-Z1700-AA1700)*VLOOKUP(VALUE(Q1700),Rates!G$15:L$19,3,0),4),ROUND(AW1700*(VLOOKUP(VALUE(Q1700),Rates!G:L,3,0)),4)))</f>
        <v/>
      </c>
      <c r="AV1700" s="126" t="str">
        <f t="shared" si="852"/>
        <v/>
      </c>
      <c r="AW1700" s="127" t="str">
        <f t="shared" si="853"/>
        <v/>
      </c>
      <c r="AX1700" s="123" t="str">
        <f t="shared" si="854"/>
        <v/>
      </c>
      <c r="AY1700" s="140" t="str">
        <f>IF(AX1700="","",IF(R1700="Refreshment Beverage",ROUND(SUM(AX1700*Rates!K$19),4),ROUND(SUM(AX1700*(Rates!J$8/100)),4)))</f>
        <v/>
      </c>
      <c r="AZ1700" s="124" t="str">
        <f t="shared" si="855"/>
        <v/>
      </c>
      <c r="BA1700" s="125" t="str">
        <f t="shared" si="856"/>
        <v/>
      </c>
      <c r="BB1700" s="115"/>
      <c r="BC1700" s="143"/>
      <c r="BD1700" s="100"/>
      <c r="BE1700" s="100"/>
      <c r="BF1700" s="100"/>
      <c r="BG1700" s="100"/>
    </row>
    <row r="1701" spans="1:59" x14ac:dyDescent="0.2">
      <c r="A1701" s="144"/>
      <c r="B1701" s="141"/>
      <c r="C1701" s="141"/>
      <c r="D1701" s="142"/>
      <c r="E1701" s="142"/>
      <c r="F1701" s="142"/>
      <c r="G1701" s="142"/>
      <c r="H1701" s="142"/>
      <c r="I1701" s="129"/>
      <c r="J1701" s="130"/>
      <c r="K1701" s="131" t="str">
        <f t="shared" si="827"/>
        <v/>
      </c>
      <c r="L1701" s="132" t="str">
        <f t="shared" si="828"/>
        <v/>
      </c>
      <c r="M1701" s="133" t="str">
        <f t="shared" si="829"/>
        <v/>
      </c>
      <c r="N1701" s="134" t="str">
        <f>IFERROR(IF(B:B="","",IF(R1701="Beer",SUM(LOOKUP(2,1/(Rates!$B$3:$B$5&lt;=W1701)/(Rates!$C$3:$C$5&gt;=W1701),Rates!$D$3:$D$5)*(X1701/100)*W1701),IF(R1701="Refreshment Beverage",SUM(LOOKUP(2,1/(Rates!$B$7:$B$11&lt;=W1701)/(Rates!$C$7:$C$11&gt;=W1701),Rates!$D$7:$D$11)*(X1701/100)*W1701)))),"")</f>
        <v/>
      </c>
      <c r="O1701" s="134" t="str">
        <f t="shared" si="830"/>
        <v/>
      </c>
      <c r="P1701" s="116"/>
      <c r="Q1701" s="117" t="str">
        <f t="shared" si="831"/>
        <v/>
      </c>
      <c r="R1701" s="128" t="str">
        <f t="shared" si="832"/>
        <v/>
      </c>
      <c r="S1701" s="135" t="str">
        <f>IF(B1701="","",IF(R1701="Refreshment Beverage",VLOOKUP(VALUE(Q1701),Rates!G$15:L$19,2,0),VLOOKUP(VALUE(Q1701),Rates!G$4:L$12,2,0)))</f>
        <v/>
      </c>
      <c r="T1701" s="135" t="str">
        <f t="shared" si="833"/>
        <v/>
      </c>
      <c r="U1701" s="118" t="str">
        <f t="shared" si="834"/>
        <v/>
      </c>
      <c r="V1701" s="135" t="str">
        <f t="shared" si="835"/>
        <v/>
      </c>
      <c r="W1701" s="135" t="str">
        <f t="shared" si="836"/>
        <v/>
      </c>
      <c r="X1701" s="119" t="str">
        <f t="shared" si="837"/>
        <v/>
      </c>
      <c r="Y1701" s="120" t="str">
        <f>IF(B:B="","",IF(R1701="Refreshment Beverage",VLOOKUP(Q1701,Rates!G$15:L$19,6,0)*W1701,VLOOKUP(Q1701,Rates!G$4:L$12,6,0)*W1701))</f>
        <v/>
      </c>
      <c r="Z1701" s="120" t="str">
        <f t="shared" si="838"/>
        <v/>
      </c>
      <c r="AA1701" s="120" t="str">
        <f t="shared" si="839"/>
        <v/>
      </c>
      <c r="AB1701" s="136" t="str">
        <f>IF(B:B="","",IF(R1701="Refreshment Beverage","",IF(AND(R1701="Beer",Q1701=0),SUM(LOOKUP(2,1/(Rates!$B$15:$B$18&lt;=W1701)/(Rates!$C$15:$C$18&gt;=W1701),Rates!$D$15:$D$18)*W1701),VLOOKUP(VALUE(Q:Q),Rates!A:B,2,0)*W1701)))</f>
        <v/>
      </c>
      <c r="AC1701" s="136" t="str">
        <f>IF(B:B="","",IF(R1701="Refreshment Beverage","",IF(AND(R1701="Beer",Q1701=0),SUM(LOOKUP(2,1/(Rates!$B$15:$B$18&lt;=W1701)/(Rates!$C$15:$C$18&gt;=W1701),Rates!$E$15:$E$18)*W1701),VLOOKUP(VALUE(Q:Q),Rates!A:C,3,0)*W1701)))</f>
        <v/>
      </c>
      <c r="AD1701" s="137" t="str">
        <f>IFERROR(IF(B:B="","",IF(R1701="Beer","",IF(VALUE(Q1701)=0,VLOOKUP(VLOOKUP(B:B,#REF!,16,0),Rates!A:E,2,0),VLOOKUP(VALUE(Q1701),Rates!A$31:B$34,2,0)*W1701))),0)</f>
        <v/>
      </c>
      <c r="AE1701" s="121" t="str">
        <f t="shared" si="840"/>
        <v/>
      </c>
      <c r="AF1701" s="138" t="str">
        <f t="shared" si="841"/>
        <v/>
      </c>
      <c r="AG1701" s="122" t="str">
        <f t="shared" si="842"/>
        <v/>
      </c>
      <c r="AH1701" s="123" t="str">
        <f t="shared" si="843"/>
        <v/>
      </c>
      <c r="AI1701" s="139" t="str">
        <f>IF(AE:AE="","",IF(R1701="Refreshment Beverage",AK1701*(Rates!J$19/100),ROUND(SUM(AH1701*(Rates!$J$8/100)),4)))</f>
        <v/>
      </c>
      <c r="AJ1701" s="124" t="str">
        <f t="shared" si="844"/>
        <v/>
      </c>
      <c r="AK1701" s="125" t="str">
        <f t="shared" si="845"/>
        <v/>
      </c>
      <c r="AL1701" s="121" t="str">
        <f t="shared" si="846"/>
        <v/>
      </c>
      <c r="AM1701" s="138" t="str">
        <f>IF(AS1701="","",IF(R1701="Refreshment Beverage",ROUND(AS1701*Rates!K$19,4),ROUND(AO1701*(VLOOKUP(VALUE(Q1701),Rates!G$4:L$12,3,0)),4)))</f>
        <v/>
      </c>
      <c r="AN1701" s="126" t="str">
        <f>IF(AS1701="","",IF(R1701="Refreshment Beverage",AS1701*(Rates!J$19/100),MAX(AM1701,AB1701)))</f>
        <v/>
      </c>
      <c r="AO1701" s="127" t="str">
        <f t="shared" si="847"/>
        <v/>
      </c>
      <c r="AP1701" s="127" t="str">
        <f t="shared" si="848"/>
        <v/>
      </c>
      <c r="AQ1701" s="140" t="str">
        <f>IF(AS1701="","",IF(R1701="Refreshment Beverage",ROUND(SUM(VLOOKUP(Q:Q,Rates!G$15:L$19,3,0)*(AS1701-Y1701-Z1701-AA1701)),4),ROUND(SUM(Rates!$K$8*AS1701),4)))</f>
        <v/>
      </c>
      <c r="AR1701" s="139" t="str">
        <f t="shared" si="849"/>
        <v/>
      </c>
      <c r="AS1701" s="125" t="str">
        <f t="shared" si="850"/>
        <v/>
      </c>
      <c r="AT1701" s="121" t="str">
        <f t="shared" si="851"/>
        <v/>
      </c>
      <c r="AU1701" s="138" t="str">
        <f>IF(AX1701="","",IF(R1701="Refreshment Beverage",ROUND((BA1701-Y1701-Z1701-AA1701)*VLOOKUP(VALUE(Q1701),Rates!G$15:L$19,3,0),4),ROUND(AW1701*(VLOOKUP(VALUE(Q1701),Rates!G:L,3,0)),4)))</f>
        <v/>
      </c>
      <c r="AV1701" s="126" t="str">
        <f t="shared" si="852"/>
        <v/>
      </c>
      <c r="AW1701" s="127" t="str">
        <f t="shared" si="853"/>
        <v/>
      </c>
      <c r="AX1701" s="123" t="str">
        <f t="shared" si="854"/>
        <v/>
      </c>
      <c r="AY1701" s="140" t="str">
        <f>IF(AX1701="","",IF(R1701="Refreshment Beverage",ROUND(SUM(AX1701*Rates!K$19),4),ROUND(SUM(AX1701*(Rates!J$8/100)),4)))</f>
        <v/>
      </c>
      <c r="AZ1701" s="124" t="str">
        <f t="shared" si="855"/>
        <v/>
      </c>
      <c r="BA1701" s="125" t="str">
        <f t="shared" si="856"/>
        <v/>
      </c>
      <c r="BB1701" s="115"/>
      <c r="BC1701" s="143"/>
      <c r="BD1701" s="100"/>
      <c r="BE1701" s="100"/>
      <c r="BF1701" s="100"/>
      <c r="BG1701" s="100"/>
    </row>
    <row r="1702" spans="1:59" x14ac:dyDescent="0.2">
      <c r="A1702" s="144"/>
      <c r="B1702" s="141"/>
      <c r="C1702" s="141"/>
      <c r="D1702" s="142"/>
      <c r="E1702" s="142"/>
      <c r="F1702" s="142"/>
      <c r="G1702" s="142"/>
      <c r="H1702" s="142"/>
      <c r="I1702" s="129"/>
      <c r="J1702" s="130"/>
      <c r="K1702" s="131" t="str">
        <f t="shared" si="827"/>
        <v/>
      </c>
      <c r="L1702" s="132" t="str">
        <f t="shared" si="828"/>
        <v/>
      </c>
      <c r="M1702" s="133" t="str">
        <f t="shared" si="829"/>
        <v/>
      </c>
      <c r="N1702" s="134" t="str">
        <f>IFERROR(IF(B:B="","",IF(R1702="Beer",SUM(LOOKUP(2,1/(Rates!$B$3:$B$5&lt;=W1702)/(Rates!$C$3:$C$5&gt;=W1702),Rates!$D$3:$D$5)*(X1702/100)*W1702),IF(R1702="Refreshment Beverage",SUM(LOOKUP(2,1/(Rates!$B$7:$B$11&lt;=W1702)/(Rates!$C$7:$C$11&gt;=W1702),Rates!$D$7:$D$11)*(X1702/100)*W1702)))),"")</f>
        <v/>
      </c>
      <c r="O1702" s="134" t="str">
        <f t="shared" si="830"/>
        <v/>
      </c>
      <c r="P1702" s="116"/>
      <c r="Q1702" s="117" t="str">
        <f t="shared" si="831"/>
        <v/>
      </c>
      <c r="R1702" s="128" t="str">
        <f t="shared" si="832"/>
        <v/>
      </c>
      <c r="S1702" s="135" t="str">
        <f>IF(B1702="","",IF(R1702="Refreshment Beverage",VLOOKUP(VALUE(Q1702),Rates!G$15:L$19,2,0),VLOOKUP(VALUE(Q1702),Rates!G$4:L$12,2,0)))</f>
        <v/>
      </c>
      <c r="T1702" s="135" t="str">
        <f t="shared" si="833"/>
        <v/>
      </c>
      <c r="U1702" s="118" t="str">
        <f t="shared" si="834"/>
        <v/>
      </c>
      <c r="V1702" s="135" t="str">
        <f t="shared" si="835"/>
        <v/>
      </c>
      <c r="W1702" s="135" t="str">
        <f t="shared" si="836"/>
        <v/>
      </c>
      <c r="X1702" s="119" t="str">
        <f t="shared" si="837"/>
        <v/>
      </c>
      <c r="Y1702" s="120" t="str">
        <f>IF(B:B="","",IF(R1702="Refreshment Beverage",VLOOKUP(Q1702,Rates!G$15:L$19,6,0)*W1702,VLOOKUP(Q1702,Rates!G$4:L$12,6,0)*W1702))</f>
        <v/>
      </c>
      <c r="Z1702" s="120" t="str">
        <f t="shared" si="838"/>
        <v/>
      </c>
      <c r="AA1702" s="120" t="str">
        <f t="shared" si="839"/>
        <v/>
      </c>
      <c r="AB1702" s="136" t="str">
        <f>IF(B:B="","",IF(R1702="Refreshment Beverage","",IF(AND(R1702="Beer",Q1702=0),SUM(LOOKUP(2,1/(Rates!$B$15:$B$18&lt;=W1702)/(Rates!$C$15:$C$18&gt;=W1702),Rates!$D$15:$D$18)*W1702),VLOOKUP(VALUE(Q:Q),Rates!A:B,2,0)*W1702)))</f>
        <v/>
      </c>
      <c r="AC1702" s="136" t="str">
        <f>IF(B:B="","",IF(R1702="Refreshment Beverage","",IF(AND(R1702="Beer",Q1702=0),SUM(LOOKUP(2,1/(Rates!$B$15:$B$18&lt;=W1702)/(Rates!$C$15:$C$18&gt;=W1702),Rates!$E$15:$E$18)*W1702),VLOOKUP(VALUE(Q:Q),Rates!A:C,3,0)*W1702)))</f>
        <v/>
      </c>
      <c r="AD1702" s="137" t="str">
        <f>IFERROR(IF(B:B="","",IF(R1702="Beer","",IF(VALUE(Q1702)=0,VLOOKUP(VLOOKUP(B:B,#REF!,16,0),Rates!A:E,2,0),VLOOKUP(VALUE(Q1702),Rates!A$31:B$34,2,0)*W1702))),0)</f>
        <v/>
      </c>
      <c r="AE1702" s="121" t="str">
        <f t="shared" si="840"/>
        <v/>
      </c>
      <c r="AF1702" s="138" t="str">
        <f t="shared" si="841"/>
        <v/>
      </c>
      <c r="AG1702" s="122" t="str">
        <f t="shared" si="842"/>
        <v/>
      </c>
      <c r="AH1702" s="123" t="str">
        <f t="shared" si="843"/>
        <v/>
      </c>
      <c r="AI1702" s="139" t="str">
        <f>IF(AE:AE="","",IF(R1702="Refreshment Beverage",AK1702*(Rates!J$19/100),ROUND(SUM(AH1702*(Rates!$J$8/100)),4)))</f>
        <v/>
      </c>
      <c r="AJ1702" s="124" t="str">
        <f t="shared" si="844"/>
        <v/>
      </c>
      <c r="AK1702" s="125" t="str">
        <f t="shared" si="845"/>
        <v/>
      </c>
      <c r="AL1702" s="121" t="str">
        <f t="shared" si="846"/>
        <v/>
      </c>
      <c r="AM1702" s="138" t="str">
        <f>IF(AS1702="","",IF(R1702="Refreshment Beverage",ROUND(AS1702*Rates!K$19,4),ROUND(AO1702*(VLOOKUP(VALUE(Q1702),Rates!G$4:L$12,3,0)),4)))</f>
        <v/>
      </c>
      <c r="AN1702" s="126" t="str">
        <f>IF(AS1702="","",IF(R1702="Refreshment Beverage",AS1702*(Rates!J$19/100),MAX(AM1702,AB1702)))</f>
        <v/>
      </c>
      <c r="AO1702" s="127" t="str">
        <f t="shared" si="847"/>
        <v/>
      </c>
      <c r="AP1702" s="127" t="str">
        <f t="shared" si="848"/>
        <v/>
      </c>
      <c r="AQ1702" s="140" t="str">
        <f>IF(AS1702="","",IF(R1702="Refreshment Beverage",ROUND(SUM(VLOOKUP(Q:Q,Rates!G$15:L$19,3,0)*(AS1702-Y1702-Z1702-AA1702)),4),ROUND(SUM(Rates!$K$8*AS1702),4)))</f>
        <v/>
      </c>
      <c r="AR1702" s="139" t="str">
        <f t="shared" si="849"/>
        <v/>
      </c>
      <c r="AS1702" s="125" t="str">
        <f t="shared" si="850"/>
        <v/>
      </c>
      <c r="AT1702" s="121" t="str">
        <f t="shared" si="851"/>
        <v/>
      </c>
      <c r="AU1702" s="138" t="str">
        <f>IF(AX1702="","",IF(R1702="Refreshment Beverage",ROUND((BA1702-Y1702-Z1702-AA1702)*VLOOKUP(VALUE(Q1702),Rates!G$15:L$19,3,0),4),ROUND(AW1702*(VLOOKUP(VALUE(Q1702),Rates!G:L,3,0)),4)))</f>
        <v/>
      </c>
      <c r="AV1702" s="126" t="str">
        <f t="shared" si="852"/>
        <v/>
      </c>
      <c r="AW1702" s="127" t="str">
        <f t="shared" si="853"/>
        <v/>
      </c>
      <c r="AX1702" s="123" t="str">
        <f t="shared" si="854"/>
        <v/>
      </c>
      <c r="AY1702" s="140" t="str">
        <f>IF(AX1702="","",IF(R1702="Refreshment Beverage",ROUND(SUM(AX1702*Rates!K$19),4),ROUND(SUM(AX1702*(Rates!J$8/100)),4)))</f>
        <v/>
      </c>
      <c r="AZ1702" s="124" t="str">
        <f t="shared" si="855"/>
        <v/>
      </c>
      <c r="BA1702" s="125" t="str">
        <f t="shared" si="856"/>
        <v/>
      </c>
      <c r="BB1702" s="115"/>
      <c r="BC1702" s="143"/>
      <c r="BD1702" s="100"/>
      <c r="BE1702" s="100"/>
      <c r="BF1702" s="100"/>
      <c r="BG1702" s="100"/>
    </row>
    <row r="1703" spans="1:59" x14ac:dyDescent="0.2">
      <c r="A1703" s="144"/>
      <c r="B1703" s="141"/>
      <c r="C1703" s="141"/>
      <c r="D1703" s="142"/>
      <c r="E1703" s="142"/>
      <c r="F1703" s="142"/>
      <c r="G1703" s="142"/>
      <c r="H1703" s="142"/>
      <c r="I1703" s="129"/>
      <c r="J1703" s="130"/>
      <c r="K1703" s="131" t="str">
        <f t="shared" si="827"/>
        <v/>
      </c>
      <c r="L1703" s="132" t="str">
        <f t="shared" si="828"/>
        <v/>
      </c>
      <c r="M1703" s="133" t="str">
        <f t="shared" si="829"/>
        <v/>
      </c>
      <c r="N1703" s="134" t="str">
        <f>IFERROR(IF(B:B="","",IF(R1703="Beer",SUM(LOOKUP(2,1/(Rates!$B$3:$B$5&lt;=W1703)/(Rates!$C$3:$C$5&gt;=W1703),Rates!$D$3:$D$5)*(X1703/100)*W1703),IF(R1703="Refreshment Beverage",SUM(LOOKUP(2,1/(Rates!$B$7:$B$11&lt;=W1703)/(Rates!$C$7:$C$11&gt;=W1703),Rates!$D$7:$D$11)*(X1703/100)*W1703)))),"")</f>
        <v/>
      </c>
      <c r="O1703" s="134" t="str">
        <f t="shared" si="830"/>
        <v/>
      </c>
      <c r="P1703" s="116"/>
      <c r="Q1703" s="117" t="str">
        <f t="shared" si="831"/>
        <v/>
      </c>
      <c r="R1703" s="128" t="str">
        <f t="shared" si="832"/>
        <v/>
      </c>
      <c r="S1703" s="135" t="str">
        <f>IF(B1703="","",IF(R1703="Refreshment Beverage",VLOOKUP(VALUE(Q1703),Rates!G$15:L$19,2,0),VLOOKUP(VALUE(Q1703),Rates!G$4:L$12,2,0)))</f>
        <v/>
      </c>
      <c r="T1703" s="135" t="str">
        <f t="shared" si="833"/>
        <v/>
      </c>
      <c r="U1703" s="118" t="str">
        <f t="shared" si="834"/>
        <v/>
      </c>
      <c r="V1703" s="135" t="str">
        <f t="shared" si="835"/>
        <v/>
      </c>
      <c r="W1703" s="135" t="str">
        <f t="shared" si="836"/>
        <v/>
      </c>
      <c r="X1703" s="119" t="str">
        <f t="shared" si="837"/>
        <v/>
      </c>
      <c r="Y1703" s="120" t="str">
        <f>IF(B:B="","",IF(R1703="Refreshment Beverage",VLOOKUP(Q1703,Rates!G$15:L$19,6,0)*W1703,VLOOKUP(Q1703,Rates!G$4:L$12,6,0)*W1703))</f>
        <v/>
      </c>
      <c r="Z1703" s="120" t="str">
        <f t="shared" si="838"/>
        <v/>
      </c>
      <c r="AA1703" s="120" t="str">
        <f t="shared" si="839"/>
        <v/>
      </c>
      <c r="AB1703" s="136" t="str">
        <f>IF(B:B="","",IF(R1703="Refreshment Beverage","",IF(AND(R1703="Beer",Q1703=0),SUM(LOOKUP(2,1/(Rates!$B$15:$B$18&lt;=W1703)/(Rates!$C$15:$C$18&gt;=W1703),Rates!$D$15:$D$18)*W1703),VLOOKUP(VALUE(Q:Q),Rates!A:B,2,0)*W1703)))</f>
        <v/>
      </c>
      <c r="AC1703" s="136" t="str">
        <f>IF(B:B="","",IF(R1703="Refreshment Beverage","",IF(AND(R1703="Beer",Q1703=0),SUM(LOOKUP(2,1/(Rates!$B$15:$B$18&lt;=W1703)/(Rates!$C$15:$C$18&gt;=W1703),Rates!$E$15:$E$18)*W1703),VLOOKUP(VALUE(Q:Q),Rates!A:C,3,0)*W1703)))</f>
        <v/>
      </c>
      <c r="AD1703" s="137" t="str">
        <f>IFERROR(IF(B:B="","",IF(R1703="Beer","",IF(VALUE(Q1703)=0,VLOOKUP(VLOOKUP(B:B,#REF!,16,0),Rates!A:E,2,0),VLOOKUP(VALUE(Q1703),Rates!A$31:B$34,2,0)*W1703))),0)</f>
        <v/>
      </c>
      <c r="AE1703" s="121" t="str">
        <f t="shared" si="840"/>
        <v/>
      </c>
      <c r="AF1703" s="138" t="str">
        <f t="shared" si="841"/>
        <v/>
      </c>
      <c r="AG1703" s="122" t="str">
        <f t="shared" si="842"/>
        <v/>
      </c>
      <c r="AH1703" s="123" t="str">
        <f t="shared" si="843"/>
        <v/>
      </c>
      <c r="AI1703" s="139" t="str">
        <f>IF(AE:AE="","",IF(R1703="Refreshment Beverage",AK1703*(Rates!J$19/100),ROUND(SUM(AH1703*(Rates!$J$8/100)),4)))</f>
        <v/>
      </c>
      <c r="AJ1703" s="124" t="str">
        <f t="shared" si="844"/>
        <v/>
      </c>
      <c r="AK1703" s="125" t="str">
        <f t="shared" si="845"/>
        <v/>
      </c>
      <c r="AL1703" s="121" t="str">
        <f t="shared" si="846"/>
        <v/>
      </c>
      <c r="AM1703" s="138" t="str">
        <f>IF(AS1703="","",IF(R1703="Refreshment Beverage",ROUND(AS1703*Rates!K$19,4),ROUND(AO1703*(VLOOKUP(VALUE(Q1703),Rates!G$4:L$12,3,0)),4)))</f>
        <v/>
      </c>
      <c r="AN1703" s="126" t="str">
        <f>IF(AS1703="","",IF(R1703="Refreshment Beverage",AS1703*(Rates!J$19/100),MAX(AM1703,AB1703)))</f>
        <v/>
      </c>
      <c r="AO1703" s="127" t="str">
        <f t="shared" si="847"/>
        <v/>
      </c>
      <c r="AP1703" s="127" t="str">
        <f t="shared" si="848"/>
        <v/>
      </c>
      <c r="AQ1703" s="140" t="str">
        <f>IF(AS1703="","",IF(R1703="Refreshment Beverage",ROUND(SUM(VLOOKUP(Q:Q,Rates!G$15:L$19,3,0)*(AS1703-Y1703-Z1703-AA1703)),4),ROUND(SUM(Rates!$K$8*AS1703),4)))</f>
        <v/>
      </c>
      <c r="AR1703" s="139" t="str">
        <f t="shared" si="849"/>
        <v/>
      </c>
      <c r="AS1703" s="125" t="str">
        <f t="shared" si="850"/>
        <v/>
      </c>
      <c r="AT1703" s="121" t="str">
        <f t="shared" si="851"/>
        <v/>
      </c>
      <c r="AU1703" s="138" t="str">
        <f>IF(AX1703="","",IF(R1703="Refreshment Beverage",ROUND((BA1703-Y1703-Z1703-AA1703)*VLOOKUP(VALUE(Q1703),Rates!G$15:L$19,3,0),4),ROUND(AW1703*(VLOOKUP(VALUE(Q1703),Rates!G:L,3,0)),4)))</f>
        <v/>
      </c>
      <c r="AV1703" s="126" t="str">
        <f t="shared" si="852"/>
        <v/>
      </c>
      <c r="AW1703" s="127" t="str">
        <f t="shared" si="853"/>
        <v/>
      </c>
      <c r="AX1703" s="123" t="str">
        <f t="shared" si="854"/>
        <v/>
      </c>
      <c r="AY1703" s="140" t="str">
        <f>IF(AX1703="","",IF(R1703="Refreshment Beverage",ROUND(SUM(AX1703*Rates!K$19),4),ROUND(SUM(AX1703*(Rates!J$8/100)),4)))</f>
        <v/>
      </c>
      <c r="AZ1703" s="124" t="str">
        <f t="shared" si="855"/>
        <v/>
      </c>
      <c r="BA1703" s="125" t="str">
        <f t="shared" si="856"/>
        <v/>
      </c>
      <c r="BB1703" s="115"/>
      <c r="BC1703" s="143"/>
      <c r="BD1703" s="100"/>
      <c r="BE1703" s="100"/>
      <c r="BF1703" s="100"/>
      <c r="BG1703" s="100"/>
    </row>
    <row r="1704" spans="1:59" x14ac:dyDescent="0.2">
      <c r="A1704" s="144"/>
      <c r="B1704" s="141"/>
      <c r="C1704" s="141"/>
      <c r="D1704" s="142"/>
      <c r="E1704" s="142"/>
      <c r="F1704" s="142"/>
      <c r="G1704" s="142"/>
      <c r="H1704" s="142"/>
      <c r="I1704" s="129"/>
      <c r="J1704" s="130"/>
      <c r="K1704" s="131" t="str">
        <f t="shared" si="827"/>
        <v/>
      </c>
      <c r="L1704" s="132" t="str">
        <f t="shared" si="828"/>
        <v/>
      </c>
      <c r="M1704" s="133" t="str">
        <f t="shared" si="829"/>
        <v/>
      </c>
      <c r="N1704" s="134" t="str">
        <f>IFERROR(IF(B:B="","",IF(R1704="Beer",SUM(LOOKUP(2,1/(Rates!$B$3:$B$5&lt;=W1704)/(Rates!$C$3:$C$5&gt;=W1704),Rates!$D$3:$D$5)*(X1704/100)*W1704),IF(R1704="Refreshment Beverage",SUM(LOOKUP(2,1/(Rates!$B$7:$B$11&lt;=W1704)/(Rates!$C$7:$C$11&gt;=W1704),Rates!$D$7:$D$11)*(X1704/100)*W1704)))),"")</f>
        <v/>
      </c>
      <c r="O1704" s="134" t="str">
        <f t="shared" si="830"/>
        <v/>
      </c>
      <c r="P1704" s="116"/>
      <c r="Q1704" s="117" t="str">
        <f t="shared" si="831"/>
        <v/>
      </c>
      <c r="R1704" s="128" t="str">
        <f t="shared" si="832"/>
        <v/>
      </c>
      <c r="S1704" s="135" t="str">
        <f>IF(B1704="","",IF(R1704="Refreshment Beverage",VLOOKUP(VALUE(Q1704),Rates!G$15:L$19,2,0),VLOOKUP(VALUE(Q1704),Rates!G$4:L$12,2,0)))</f>
        <v/>
      </c>
      <c r="T1704" s="135" t="str">
        <f t="shared" si="833"/>
        <v/>
      </c>
      <c r="U1704" s="118" t="str">
        <f t="shared" si="834"/>
        <v/>
      </c>
      <c r="V1704" s="135" t="str">
        <f t="shared" si="835"/>
        <v/>
      </c>
      <c r="W1704" s="135" t="str">
        <f t="shared" si="836"/>
        <v/>
      </c>
      <c r="X1704" s="119" t="str">
        <f t="shared" si="837"/>
        <v/>
      </c>
      <c r="Y1704" s="120" t="str">
        <f>IF(B:B="","",IF(R1704="Refreshment Beverage",VLOOKUP(Q1704,Rates!G$15:L$19,6,0)*W1704,VLOOKUP(Q1704,Rates!G$4:L$12,6,0)*W1704))</f>
        <v/>
      </c>
      <c r="Z1704" s="120" t="str">
        <f t="shared" si="838"/>
        <v/>
      </c>
      <c r="AA1704" s="120" t="str">
        <f t="shared" si="839"/>
        <v/>
      </c>
      <c r="AB1704" s="136" t="str">
        <f>IF(B:B="","",IF(R1704="Refreshment Beverage","",IF(AND(R1704="Beer",Q1704=0),SUM(LOOKUP(2,1/(Rates!$B$15:$B$18&lt;=W1704)/(Rates!$C$15:$C$18&gt;=W1704),Rates!$D$15:$D$18)*W1704),VLOOKUP(VALUE(Q:Q),Rates!A:B,2,0)*W1704)))</f>
        <v/>
      </c>
      <c r="AC1704" s="136" t="str">
        <f>IF(B:B="","",IF(R1704="Refreshment Beverage","",IF(AND(R1704="Beer",Q1704=0),SUM(LOOKUP(2,1/(Rates!$B$15:$B$18&lt;=W1704)/(Rates!$C$15:$C$18&gt;=W1704),Rates!$E$15:$E$18)*W1704),VLOOKUP(VALUE(Q:Q),Rates!A:C,3,0)*W1704)))</f>
        <v/>
      </c>
      <c r="AD1704" s="137" t="str">
        <f>IFERROR(IF(B:B="","",IF(R1704="Beer","",IF(VALUE(Q1704)=0,VLOOKUP(VLOOKUP(B:B,#REF!,16,0),Rates!A:E,2,0),VLOOKUP(VALUE(Q1704),Rates!A$31:B$34,2,0)*W1704))),0)</f>
        <v/>
      </c>
      <c r="AE1704" s="121" t="str">
        <f t="shared" si="840"/>
        <v/>
      </c>
      <c r="AF1704" s="138" t="str">
        <f t="shared" si="841"/>
        <v/>
      </c>
      <c r="AG1704" s="122" t="str">
        <f t="shared" si="842"/>
        <v/>
      </c>
      <c r="AH1704" s="123" t="str">
        <f t="shared" si="843"/>
        <v/>
      </c>
      <c r="AI1704" s="139" t="str">
        <f>IF(AE:AE="","",IF(R1704="Refreshment Beverage",AK1704*(Rates!J$19/100),ROUND(SUM(AH1704*(Rates!$J$8/100)),4)))</f>
        <v/>
      </c>
      <c r="AJ1704" s="124" t="str">
        <f t="shared" si="844"/>
        <v/>
      </c>
      <c r="AK1704" s="125" t="str">
        <f t="shared" si="845"/>
        <v/>
      </c>
      <c r="AL1704" s="121" t="str">
        <f t="shared" si="846"/>
        <v/>
      </c>
      <c r="AM1704" s="138" t="str">
        <f>IF(AS1704="","",IF(R1704="Refreshment Beverage",ROUND(AS1704*Rates!K$19,4),ROUND(AO1704*(VLOOKUP(VALUE(Q1704),Rates!G$4:L$12,3,0)),4)))</f>
        <v/>
      </c>
      <c r="AN1704" s="126" t="str">
        <f>IF(AS1704="","",IF(R1704="Refreshment Beverage",AS1704*(Rates!J$19/100),MAX(AM1704,AB1704)))</f>
        <v/>
      </c>
      <c r="AO1704" s="127" t="str">
        <f t="shared" si="847"/>
        <v/>
      </c>
      <c r="AP1704" s="127" t="str">
        <f t="shared" si="848"/>
        <v/>
      </c>
      <c r="AQ1704" s="140" t="str">
        <f>IF(AS1704="","",IF(R1704="Refreshment Beverage",ROUND(SUM(VLOOKUP(Q:Q,Rates!G$15:L$19,3,0)*(AS1704-Y1704-Z1704-AA1704)),4),ROUND(SUM(Rates!$K$8*AS1704),4)))</f>
        <v/>
      </c>
      <c r="AR1704" s="139" t="str">
        <f t="shared" si="849"/>
        <v/>
      </c>
      <c r="AS1704" s="125" t="str">
        <f t="shared" si="850"/>
        <v/>
      </c>
      <c r="AT1704" s="121" t="str">
        <f t="shared" si="851"/>
        <v/>
      </c>
      <c r="AU1704" s="138" t="str">
        <f>IF(AX1704="","",IF(R1704="Refreshment Beverage",ROUND((BA1704-Y1704-Z1704-AA1704)*VLOOKUP(VALUE(Q1704),Rates!G$15:L$19,3,0),4),ROUND(AW1704*(VLOOKUP(VALUE(Q1704),Rates!G:L,3,0)),4)))</f>
        <v/>
      </c>
      <c r="AV1704" s="126" t="str">
        <f t="shared" si="852"/>
        <v/>
      </c>
      <c r="AW1704" s="127" t="str">
        <f t="shared" si="853"/>
        <v/>
      </c>
      <c r="AX1704" s="123" t="str">
        <f t="shared" si="854"/>
        <v/>
      </c>
      <c r="AY1704" s="140" t="str">
        <f>IF(AX1704="","",IF(R1704="Refreshment Beverage",ROUND(SUM(AX1704*Rates!K$19),4),ROUND(SUM(AX1704*(Rates!J$8/100)),4)))</f>
        <v/>
      </c>
      <c r="AZ1704" s="124" t="str">
        <f t="shared" si="855"/>
        <v/>
      </c>
      <c r="BA1704" s="125" t="str">
        <f t="shared" si="856"/>
        <v/>
      </c>
      <c r="BB1704" s="115"/>
      <c r="BC1704" s="143"/>
      <c r="BD1704" s="100"/>
      <c r="BE1704" s="100"/>
      <c r="BF1704" s="100"/>
      <c r="BG1704" s="100"/>
    </row>
    <row r="1705" spans="1:59" x14ac:dyDescent="0.2">
      <c r="A1705" s="144"/>
      <c r="B1705" s="141"/>
      <c r="C1705" s="141"/>
      <c r="D1705" s="142"/>
      <c r="E1705" s="142"/>
      <c r="F1705" s="142"/>
      <c r="G1705" s="142"/>
      <c r="H1705" s="142"/>
      <c r="I1705" s="129"/>
      <c r="J1705" s="130"/>
      <c r="K1705" s="131" t="str">
        <f t="shared" si="827"/>
        <v/>
      </c>
      <c r="L1705" s="132" t="str">
        <f t="shared" si="828"/>
        <v/>
      </c>
      <c r="M1705" s="133" t="str">
        <f t="shared" si="829"/>
        <v/>
      </c>
      <c r="N1705" s="134" t="str">
        <f>IFERROR(IF(B:B="","",IF(R1705="Beer",SUM(LOOKUP(2,1/(Rates!$B$3:$B$5&lt;=W1705)/(Rates!$C$3:$C$5&gt;=W1705),Rates!$D$3:$D$5)*(X1705/100)*W1705),IF(R1705="Refreshment Beverage",SUM(LOOKUP(2,1/(Rates!$B$7:$B$11&lt;=W1705)/(Rates!$C$7:$C$11&gt;=W1705),Rates!$D$7:$D$11)*(X1705/100)*W1705)))),"")</f>
        <v/>
      </c>
      <c r="O1705" s="134" t="str">
        <f t="shared" si="830"/>
        <v/>
      </c>
      <c r="P1705" s="116"/>
      <c r="Q1705" s="117" t="str">
        <f t="shared" si="831"/>
        <v/>
      </c>
      <c r="R1705" s="128" t="str">
        <f t="shared" si="832"/>
        <v/>
      </c>
      <c r="S1705" s="135" t="str">
        <f>IF(B1705="","",IF(R1705="Refreshment Beverage",VLOOKUP(VALUE(Q1705),Rates!G$15:L$19,2,0),VLOOKUP(VALUE(Q1705),Rates!G$4:L$12,2,0)))</f>
        <v/>
      </c>
      <c r="T1705" s="135" t="str">
        <f t="shared" si="833"/>
        <v/>
      </c>
      <c r="U1705" s="118" t="str">
        <f t="shared" si="834"/>
        <v/>
      </c>
      <c r="V1705" s="135" t="str">
        <f t="shared" si="835"/>
        <v/>
      </c>
      <c r="W1705" s="135" t="str">
        <f t="shared" si="836"/>
        <v/>
      </c>
      <c r="X1705" s="119" t="str">
        <f t="shared" si="837"/>
        <v/>
      </c>
      <c r="Y1705" s="120" t="str">
        <f>IF(B:B="","",IF(R1705="Refreshment Beverage",VLOOKUP(Q1705,Rates!G$15:L$19,6,0)*W1705,VLOOKUP(Q1705,Rates!G$4:L$12,6,0)*W1705))</f>
        <v/>
      </c>
      <c r="Z1705" s="120" t="str">
        <f t="shared" si="838"/>
        <v/>
      </c>
      <c r="AA1705" s="120" t="str">
        <f t="shared" si="839"/>
        <v/>
      </c>
      <c r="AB1705" s="136" t="str">
        <f>IF(B:B="","",IF(R1705="Refreshment Beverage","",IF(AND(R1705="Beer",Q1705=0),SUM(LOOKUP(2,1/(Rates!$B$15:$B$18&lt;=W1705)/(Rates!$C$15:$C$18&gt;=W1705),Rates!$D$15:$D$18)*W1705),VLOOKUP(VALUE(Q:Q),Rates!A:B,2,0)*W1705)))</f>
        <v/>
      </c>
      <c r="AC1705" s="136" t="str">
        <f>IF(B:B="","",IF(R1705="Refreshment Beverage","",IF(AND(R1705="Beer",Q1705=0),SUM(LOOKUP(2,1/(Rates!$B$15:$B$18&lt;=W1705)/(Rates!$C$15:$C$18&gt;=W1705),Rates!$E$15:$E$18)*W1705),VLOOKUP(VALUE(Q:Q),Rates!A:C,3,0)*W1705)))</f>
        <v/>
      </c>
      <c r="AD1705" s="137" t="str">
        <f>IFERROR(IF(B:B="","",IF(R1705="Beer","",IF(VALUE(Q1705)=0,VLOOKUP(VLOOKUP(B:B,#REF!,16,0),Rates!A:E,2,0),VLOOKUP(VALUE(Q1705),Rates!A$31:B$34,2,0)*W1705))),0)</f>
        <v/>
      </c>
      <c r="AE1705" s="121" t="str">
        <f t="shared" si="840"/>
        <v/>
      </c>
      <c r="AF1705" s="138" t="str">
        <f t="shared" si="841"/>
        <v/>
      </c>
      <c r="AG1705" s="122" t="str">
        <f t="shared" si="842"/>
        <v/>
      </c>
      <c r="AH1705" s="123" t="str">
        <f t="shared" si="843"/>
        <v/>
      </c>
      <c r="AI1705" s="139" t="str">
        <f>IF(AE:AE="","",IF(R1705="Refreshment Beverage",AK1705*(Rates!J$19/100),ROUND(SUM(AH1705*(Rates!$J$8/100)),4)))</f>
        <v/>
      </c>
      <c r="AJ1705" s="124" t="str">
        <f t="shared" si="844"/>
        <v/>
      </c>
      <c r="AK1705" s="125" t="str">
        <f t="shared" si="845"/>
        <v/>
      </c>
      <c r="AL1705" s="121" t="str">
        <f t="shared" si="846"/>
        <v/>
      </c>
      <c r="AM1705" s="138" t="str">
        <f>IF(AS1705="","",IF(R1705="Refreshment Beverage",ROUND(AS1705*Rates!K$19,4),ROUND(AO1705*(VLOOKUP(VALUE(Q1705),Rates!G$4:L$12,3,0)),4)))</f>
        <v/>
      </c>
      <c r="AN1705" s="126" t="str">
        <f>IF(AS1705="","",IF(R1705="Refreshment Beverage",AS1705*(Rates!J$19/100),MAX(AM1705,AB1705)))</f>
        <v/>
      </c>
      <c r="AO1705" s="127" t="str">
        <f t="shared" si="847"/>
        <v/>
      </c>
      <c r="AP1705" s="127" t="str">
        <f t="shared" si="848"/>
        <v/>
      </c>
      <c r="AQ1705" s="140" t="str">
        <f>IF(AS1705="","",IF(R1705="Refreshment Beverage",ROUND(SUM(VLOOKUP(Q:Q,Rates!G$15:L$19,3,0)*(AS1705-Y1705-Z1705-AA1705)),4),ROUND(SUM(Rates!$K$8*AS1705),4)))</f>
        <v/>
      </c>
      <c r="AR1705" s="139" t="str">
        <f t="shared" si="849"/>
        <v/>
      </c>
      <c r="AS1705" s="125" t="str">
        <f t="shared" si="850"/>
        <v/>
      </c>
      <c r="AT1705" s="121" t="str">
        <f t="shared" si="851"/>
        <v/>
      </c>
      <c r="AU1705" s="138" t="str">
        <f>IF(AX1705="","",IF(R1705="Refreshment Beverage",ROUND((BA1705-Y1705-Z1705-AA1705)*VLOOKUP(VALUE(Q1705),Rates!G$15:L$19,3,0),4),ROUND(AW1705*(VLOOKUP(VALUE(Q1705),Rates!G:L,3,0)),4)))</f>
        <v/>
      </c>
      <c r="AV1705" s="126" t="str">
        <f t="shared" si="852"/>
        <v/>
      </c>
      <c r="AW1705" s="127" t="str">
        <f t="shared" si="853"/>
        <v/>
      </c>
      <c r="AX1705" s="123" t="str">
        <f t="shared" si="854"/>
        <v/>
      </c>
      <c r="AY1705" s="140" t="str">
        <f>IF(AX1705="","",IF(R1705="Refreshment Beverage",ROUND(SUM(AX1705*Rates!K$19),4),ROUND(SUM(AX1705*(Rates!J$8/100)),4)))</f>
        <v/>
      </c>
      <c r="AZ1705" s="124" t="str">
        <f t="shared" si="855"/>
        <v/>
      </c>
      <c r="BA1705" s="125" t="str">
        <f t="shared" si="856"/>
        <v/>
      </c>
      <c r="BB1705" s="115"/>
      <c r="BC1705" s="143"/>
      <c r="BD1705" s="100"/>
      <c r="BE1705" s="100"/>
      <c r="BF1705" s="100"/>
      <c r="BG1705" s="100"/>
    </row>
    <row r="1706" spans="1:59" x14ac:dyDescent="0.2">
      <c r="A1706" s="144"/>
      <c r="B1706" s="141"/>
      <c r="C1706" s="141"/>
      <c r="D1706" s="142"/>
      <c r="E1706" s="142"/>
      <c r="F1706" s="142"/>
      <c r="G1706" s="142"/>
      <c r="H1706" s="142"/>
      <c r="I1706" s="129"/>
      <c r="J1706" s="130"/>
      <c r="K1706" s="131" t="str">
        <f t="shared" si="827"/>
        <v/>
      </c>
      <c r="L1706" s="132" t="str">
        <f t="shared" si="828"/>
        <v/>
      </c>
      <c r="M1706" s="133" t="str">
        <f t="shared" si="829"/>
        <v/>
      </c>
      <c r="N1706" s="134" t="str">
        <f>IFERROR(IF(B:B="","",IF(R1706="Beer",SUM(LOOKUP(2,1/(Rates!$B$3:$B$5&lt;=W1706)/(Rates!$C$3:$C$5&gt;=W1706),Rates!$D$3:$D$5)*(X1706/100)*W1706),IF(R1706="Refreshment Beverage",SUM(LOOKUP(2,1/(Rates!$B$7:$B$11&lt;=W1706)/(Rates!$C$7:$C$11&gt;=W1706),Rates!$D$7:$D$11)*(X1706/100)*W1706)))),"")</f>
        <v/>
      </c>
      <c r="O1706" s="134" t="str">
        <f t="shared" si="830"/>
        <v/>
      </c>
      <c r="P1706" s="116"/>
      <c r="Q1706" s="117" t="str">
        <f t="shared" si="831"/>
        <v/>
      </c>
      <c r="R1706" s="128" t="str">
        <f t="shared" si="832"/>
        <v/>
      </c>
      <c r="S1706" s="135" t="str">
        <f>IF(B1706="","",IF(R1706="Refreshment Beverage",VLOOKUP(VALUE(Q1706),Rates!G$15:L$19,2,0),VLOOKUP(VALUE(Q1706),Rates!G$4:L$12,2,0)))</f>
        <v/>
      </c>
      <c r="T1706" s="135" t="str">
        <f t="shared" si="833"/>
        <v/>
      </c>
      <c r="U1706" s="118" t="str">
        <f t="shared" si="834"/>
        <v/>
      </c>
      <c r="V1706" s="135" t="str">
        <f t="shared" si="835"/>
        <v/>
      </c>
      <c r="W1706" s="135" t="str">
        <f t="shared" si="836"/>
        <v/>
      </c>
      <c r="X1706" s="119" t="str">
        <f t="shared" si="837"/>
        <v/>
      </c>
      <c r="Y1706" s="120" t="str">
        <f>IF(B:B="","",IF(R1706="Refreshment Beverage",VLOOKUP(Q1706,Rates!G$15:L$19,6,0)*W1706,VLOOKUP(Q1706,Rates!G$4:L$12,6,0)*W1706))</f>
        <v/>
      </c>
      <c r="Z1706" s="120" t="str">
        <f t="shared" si="838"/>
        <v/>
      </c>
      <c r="AA1706" s="120" t="str">
        <f t="shared" si="839"/>
        <v/>
      </c>
      <c r="AB1706" s="136" t="str">
        <f>IF(B:B="","",IF(R1706="Refreshment Beverage","",IF(AND(R1706="Beer",Q1706=0),SUM(LOOKUP(2,1/(Rates!$B$15:$B$18&lt;=W1706)/(Rates!$C$15:$C$18&gt;=W1706),Rates!$D$15:$D$18)*W1706),VLOOKUP(VALUE(Q:Q),Rates!A:B,2,0)*W1706)))</f>
        <v/>
      </c>
      <c r="AC1706" s="136" t="str">
        <f>IF(B:B="","",IF(R1706="Refreshment Beverage","",IF(AND(R1706="Beer",Q1706=0),SUM(LOOKUP(2,1/(Rates!$B$15:$B$18&lt;=W1706)/(Rates!$C$15:$C$18&gt;=W1706),Rates!$E$15:$E$18)*W1706),VLOOKUP(VALUE(Q:Q),Rates!A:C,3,0)*W1706)))</f>
        <v/>
      </c>
      <c r="AD1706" s="137" t="str">
        <f>IFERROR(IF(B:B="","",IF(R1706="Beer","",IF(VALUE(Q1706)=0,VLOOKUP(VLOOKUP(B:B,#REF!,16,0),Rates!A:E,2,0),VLOOKUP(VALUE(Q1706),Rates!A$31:B$34,2,0)*W1706))),0)</f>
        <v/>
      </c>
      <c r="AE1706" s="121" t="str">
        <f t="shared" si="840"/>
        <v/>
      </c>
      <c r="AF1706" s="138" t="str">
        <f t="shared" si="841"/>
        <v/>
      </c>
      <c r="AG1706" s="122" t="str">
        <f t="shared" si="842"/>
        <v/>
      </c>
      <c r="AH1706" s="123" t="str">
        <f t="shared" si="843"/>
        <v/>
      </c>
      <c r="AI1706" s="139" t="str">
        <f>IF(AE:AE="","",IF(R1706="Refreshment Beverage",AK1706*(Rates!J$19/100),ROUND(SUM(AH1706*(Rates!$J$8/100)),4)))</f>
        <v/>
      </c>
      <c r="AJ1706" s="124" t="str">
        <f t="shared" si="844"/>
        <v/>
      </c>
      <c r="AK1706" s="125" t="str">
        <f t="shared" si="845"/>
        <v/>
      </c>
      <c r="AL1706" s="121" t="str">
        <f t="shared" si="846"/>
        <v/>
      </c>
      <c r="AM1706" s="138" t="str">
        <f>IF(AS1706="","",IF(R1706="Refreshment Beverage",ROUND(AS1706*Rates!K$19,4),ROUND(AO1706*(VLOOKUP(VALUE(Q1706),Rates!G$4:L$12,3,0)),4)))</f>
        <v/>
      </c>
      <c r="AN1706" s="126" t="str">
        <f>IF(AS1706="","",IF(R1706="Refreshment Beverage",AS1706*(Rates!J$19/100),MAX(AM1706,AB1706)))</f>
        <v/>
      </c>
      <c r="AO1706" s="127" t="str">
        <f t="shared" si="847"/>
        <v/>
      </c>
      <c r="AP1706" s="127" t="str">
        <f t="shared" si="848"/>
        <v/>
      </c>
      <c r="AQ1706" s="140" t="str">
        <f>IF(AS1706="","",IF(R1706="Refreshment Beverage",ROUND(SUM(VLOOKUP(Q:Q,Rates!G$15:L$19,3,0)*(AS1706-Y1706-Z1706-AA1706)),4),ROUND(SUM(Rates!$K$8*AS1706),4)))</f>
        <v/>
      </c>
      <c r="AR1706" s="139" t="str">
        <f t="shared" si="849"/>
        <v/>
      </c>
      <c r="AS1706" s="125" t="str">
        <f t="shared" si="850"/>
        <v/>
      </c>
      <c r="AT1706" s="121" t="str">
        <f t="shared" si="851"/>
        <v/>
      </c>
      <c r="AU1706" s="138" t="str">
        <f>IF(AX1706="","",IF(R1706="Refreshment Beverage",ROUND((BA1706-Y1706-Z1706-AA1706)*VLOOKUP(VALUE(Q1706),Rates!G$15:L$19,3,0),4),ROUND(AW1706*(VLOOKUP(VALUE(Q1706),Rates!G:L,3,0)),4)))</f>
        <v/>
      </c>
      <c r="AV1706" s="126" t="str">
        <f t="shared" si="852"/>
        <v/>
      </c>
      <c r="AW1706" s="127" t="str">
        <f t="shared" si="853"/>
        <v/>
      </c>
      <c r="AX1706" s="123" t="str">
        <f t="shared" si="854"/>
        <v/>
      </c>
      <c r="AY1706" s="140" t="str">
        <f>IF(AX1706="","",IF(R1706="Refreshment Beverage",ROUND(SUM(AX1706*Rates!K$19),4),ROUND(SUM(AX1706*(Rates!J$8/100)),4)))</f>
        <v/>
      </c>
      <c r="AZ1706" s="124" t="str">
        <f t="shared" si="855"/>
        <v/>
      </c>
      <c r="BA1706" s="125" t="str">
        <f t="shared" si="856"/>
        <v/>
      </c>
      <c r="BB1706" s="115"/>
      <c r="BC1706" s="143"/>
      <c r="BD1706" s="100"/>
      <c r="BE1706" s="100"/>
      <c r="BF1706" s="100"/>
      <c r="BG1706" s="100"/>
    </row>
    <row r="1707" spans="1:59" x14ac:dyDescent="0.2">
      <c r="A1707" s="144"/>
      <c r="B1707" s="141"/>
      <c r="C1707" s="141"/>
      <c r="D1707" s="142"/>
      <c r="E1707" s="142"/>
      <c r="F1707" s="142"/>
      <c r="G1707" s="142"/>
      <c r="H1707" s="142"/>
      <c r="I1707" s="129"/>
      <c r="J1707" s="130"/>
      <c r="K1707" s="131" t="str">
        <f t="shared" si="827"/>
        <v/>
      </c>
      <c r="L1707" s="132" t="str">
        <f t="shared" si="828"/>
        <v/>
      </c>
      <c r="M1707" s="133" t="str">
        <f t="shared" si="829"/>
        <v/>
      </c>
      <c r="N1707" s="134" t="str">
        <f>IFERROR(IF(B:B="","",IF(R1707="Beer",SUM(LOOKUP(2,1/(Rates!$B$3:$B$5&lt;=W1707)/(Rates!$C$3:$C$5&gt;=W1707),Rates!$D$3:$D$5)*(X1707/100)*W1707),IF(R1707="Refreshment Beverage",SUM(LOOKUP(2,1/(Rates!$B$7:$B$11&lt;=W1707)/(Rates!$C$7:$C$11&gt;=W1707),Rates!$D$7:$D$11)*(X1707/100)*W1707)))),"")</f>
        <v/>
      </c>
      <c r="O1707" s="134" t="str">
        <f t="shared" si="830"/>
        <v/>
      </c>
      <c r="P1707" s="116"/>
      <c r="Q1707" s="117" t="str">
        <f t="shared" si="831"/>
        <v/>
      </c>
      <c r="R1707" s="128" t="str">
        <f t="shared" si="832"/>
        <v/>
      </c>
      <c r="S1707" s="135" t="str">
        <f>IF(B1707="","",IF(R1707="Refreshment Beverage",VLOOKUP(VALUE(Q1707),Rates!G$15:L$19,2,0),VLOOKUP(VALUE(Q1707),Rates!G$4:L$12,2,0)))</f>
        <v/>
      </c>
      <c r="T1707" s="135" t="str">
        <f t="shared" si="833"/>
        <v/>
      </c>
      <c r="U1707" s="118" t="str">
        <f t="shared" si="834"/>
        <v/>
      </c>
      <c r="V1707" s="135" t="str">
        <f t="shared" si="835"/>
        <v/>
      </c>
      <c r="W1707" s="135" t="str">
        <f t="shared" si="836"/>
        <v/>
      </c>
      <c r="X1707" s="119" t="str">
        <f t="shared" si="837"/>
        <v/>
      </c>
      <c r="Y1707" s="120" t="str">
        <f>IF(B:B="","",IF(R1707="Refreshment Beverage",VLOOKUP(Q1707,Rates!G$15:L$19,6,0)*W1707,VLOOKUP(Q1707,Rates!G$4:L$12,6,0)*W1707))</f>
        <v/>
      </c>
      <c r="Z1707" s="120" t="str">
        <f t="shared" si="838"/>
        <v/>
      </c>
      <c r="AA1707" s="120" t="str">
        <f t="shared" si="839"/>
        <v/>
      </c>
      <c r="AB1707" s="136" t="str">
        <f>IF(B:B="","",IF(R1707="Refreshment Beverage","",IF(AND(R1707="Beer",Q1707=0),SUM(LOOKUP(2,1/(Rates!$B$15:$B$18&lt;=W1707)/(Rates!$C$15:$C$18&gt;=W1707),Rates!$D$15:$D$18)*W1707),VLOOKUP(VALUE(Q:Q),Rates!A:B,2,0)*W1707)))</f>
        <v/>
      </c>
      <c r="AC1707" s="136" t="str">
        <f>IF(B:B="","",IF(R1707="Refreshment Beverage","",IF(AND(R1707="Beer",Q1707=0),SUM(LOOKUP(2,1/(Rates!$B$15:$B$18&lt;=W1707)/(Rates!$C$15:$C$18&gt;=W1707),Rates!$E$15:$E$18)*W1707),VLOOKUP(VALUE(Q:Q),Rates!A:C,3,0)*W1707)))</f>
        <v/>
      </c>
      <c r="AD1707" s="137" t="str">
        <f>IFERROR(IF(B:B="","",IF(R1707="Beer","",IF(VALUE(Q1707)=0,VLOOKUP(VLOOKUP(B:B,#REF!,16,0),Rates!A:E,2,0),VLOOKUP(VALUE(Q1707),Rates!A$31:B$34,2,0)*W1707))),0)</f>
        <v/>
      </c>
      <c r="AE1707" s="121" t="str">
        <f t="shared" si="840"/>
        <v/>
      </c>
      <c r="AF1707" s="138" t="str">
        <f t="shared" si="841"/>
        <v/>
      </c>
      <c r="AG1707" s="122" t="str">
        <f t="shared" si="842"/>
        <v/>
      </c>
      <c r="AH1707" s="123" t="str">
        <f t="shared" si="843"/>
        <v/>
      </c>
      <c r="AI1707" s="139" t="str">
        <f>IF(AE:AE="","",IF(R1707="Refreshment Beverage",AK1707*(Rates!J$19/100),ROUND(SUM(AH1707*(Rates!$J$8/100)),4)))</f>
        <v/>
      </c>
      <c r="AJ1707" s="124" t="str">
        <f t="shared" si="844"/>
        <v/>
      </c>
      <c r="AK1707" s="125" t="str">
        <f t="shared" si="845"/>
        <v/>
      </c>
      <c r="AL1707" s="121" t="str">
        <f t="shared" si="846"/>
        <v/>
      </c>
      <c r="AM1707" s="138" t="str">
        <f>IF(AS1707="","",IF(R1707="Refreshment Beverage",ROUND(AS1707*Rates!K$19,4),ROUND(AO1707*(VLOOKUP(VALUE(Q1707),Rates!G$4:L$12,3,0)),4)))</f>
        <v/>
      </c>
      <c r="AN1707" s="126" t="str">
        <f>IF(AS1707="","",IF(R1707="Refreshment Beverage",AS1707*(Rates!J$19/100),MAX(AM1707,AB1707)))</f>
        <v/>
      </c>
      <c r="AO1707" s="127" t="str">
        <f t="shared" si="847"/>
        <v/>
      </c>
      <c r="AP1707" s="127" t="str">
        <f t="shared" si="848"/>
        <v/>
      </c>
      <c r="AQ1707" s="140" t="str">
        <f>IF(AS1707="","",IF(R1707="Refreshment Beverage",ROUND(SUM(VLOOKUP(Q:Q,Rates!G$15:L$19,3,0)*(AS1707-Y1707-Z1707-AA1707)),4),ROUND(SUM(Rates!$K$8*AS1707),4)))</f>
        <v/>
      </c>
      <c r="AR1707" s="139" t="str">
        <f t="shared" si="849"/>
        <v/>
      </c>
      <c r="AS1707" s="125" t="str">
        <f t="shared" si="850"/>
        <v/>
      </c>
      <c r="AT1707" s="121" t="str">
        <f t="shared" si="851"/>
        <v/>
      </c>
      <c r="AU1707" s="138" t="str">
        <f>IF(AX1707="","",IF(R1707="Refreshment Beverage",ROUND((BA1707-Y1707-Z1707-AA1707)*VLOOKUP(VALUE(Q1707),Rates!G$15:L$19,3,0),4),ROUND(AW1707*(VLOOKUP(VALUE(Q1707),Rates!G:L,3,0)),4)))</f>
        <v/>
      </c>
      <c r="AV1707" s="126" t="str">
        <f t="shared" si="852"/>
        <v/>
      </c>
      <c r="AW1707" s="127" t="str">
        <f t="shared" si="853"/>
        <v/>
      </c>
      <c r="AX1707" s="123" t="str">
        <f t="shared" si="854"/>
        <v/>
      </c>
      <c r="AY1707" s="140" t="str">
        <f>IF(AX1707="","",IF(R1707="Refreshment Beverage",ROUND(SUM(AX1707*Rates!K$19),4),ROUND(SUM(AX1707*(Rates!J$8/100)),4)))</f>
        <v/>
      </c>
      <c r="AZ1707" s="124" t="str">
        <f t="shared" si="855"/>
        <v/>
      </c>
      <c r="BA1707" s="125" t="str">
        <f t="shared" si="856"/>
        <v/>
      </c>
      <c r="BB1707" s="115"/>
      <c r="BC1707" s="143"/>
      <c r="BD1707" s="100"/>
      <c r="BE1707" s="100"/>
      <c r="BF1707" s="100"/>
      <c r="BG1707" s="100"/>
    </row>
    <row r="1708" spans="1:59" x14ac:dyDescent="0.2">
      <c r="A1708" s="144"/>
      <c r="B1708" s="141"/>
      <c r="C1708" s="141"/>
      <c r="D1708" s="142"/>
      <c r="E1708" s="142"/>
      <c r="F1708" s="142"/>
      <c r="G1708" s="142"/>
      <c r="H1708" s="142"/>
      <c r="I1708" s="129"/>
      <c r="J1708" s="130"/>
      <c r="K1708" s="131" t="str">
        <f t="shared" si="827"/>
        <v/>
      </c>
      <c r="L1708" s="132" t="str">
        <f t="shared" si="828"/>
        <v/>
      </c>
      <c r="M1708" s="133" t="str">
        <f t="shared" si="829"/>
        <v/>
      </c>
      <c r="N1708" s="134" t="str">
        <f>IFERROR(IF(B:B="","",IF(R1708="Beer",SUM(LOOKUP(2,1/(Rates!$B$3:$B$5&lt;=W1708)/(Rates!$C$3:$C$5&gt;=W1708),Rates!$D$3:$D$5)*(X1708/100)*W1708),IF(R1708="Refreshment Beverage",SUM(LOOKUP(2,1/(Rates!$B$7:$B$11&lt;=W1708)/(Rates!$C$7:$C$11&gt;=W1708),Rates!$D$7:$D$11)*(X1708/100)*W1708)))),"")</f>
        <v/>
      </c>
      <c r="O1708" s="134" t="str">
        <f t="shared" si="830"/>
        <v/>
      </c>
      <c r="P1708" s="116"/>
      <c r="Q1708" s="117" t="str">
        <f t="shared" si="831"/>
        <v/>
      </c>
      <c r="R1708" s="128" t="str">
        <f t="shared" si="832"/>
        <v/>
      </c>
      <c r="S1708" s="135" t="str">
        <f>IF(B1708="","",IF(R1708="Refreshment Beverage",VLOOKUP(VALUE(Q1708),Rates!G$15:L$19,2,0),VLOOKUP(VALUE(Q1708),Rates!G$4:L$12,2,0)))</f>
        <v/>
      </c>
      <c r="T1708" s="135" t="str">
        <f t="shared" si="833"/>
        <v/>
      </c>
      <c r="U1708" s="118" t="str">
        <f t="shared" si="834"/>
        <v/>
      </c>
      <c r="V1708" s="135" t="str">
        <f t="shared" si="835"/>
        <v/>
      </c>
      <c r="W1708" s="135" t="str">
        <f t="shared" si="836"/>
        <v/>
      </c>
      <c r="X1708" s="119" t="str">
        <f t="shared" si="837"/>
        <v/>
      </c>
      <c r="Y1708" s="120" t="str">
        <f>IF(B:B="","",IF(R1708="Refreshment Beverage",VLOOKUP(Q1708,Rates!G$15:L$19,6,0)*W1708,VLOOKUP(Q1708,Rates!G$4:L$12,6,0)*W1708))</f>
        <v/>
      </c>
      <c r="Z1708" s="120" t="str">
        <f t="shared" si="838"/>
        <v/>
      </c>
      <c r="AA1708" s="120" t="str">
        <f t="shared" si="839"/>
        <v/>
      </c>
      <c r="AB1708" s="136" t="str">
        <f>IF(B:B="","",IF(R1708="Refreshment Beverage","",IF(AND(R1708="Beer",Q1708=0),SUM(LOOKUP(2,1/(Rates!$B$15:$B$18&lt;=W1708)/(Rates!$C$15:$C$18&gt;=W1708),Rates!$D$15:$D$18)*W1708),VLOOKUP(VALUE(Q:Q),Rates!A:B,2,0)*W1708)))</f>
        <v/>
      </c>
      <c r="AC1708" s="136" t="str">
        <f>IF(B:B="","",IF(R1708="Refreshment Beverage","",IF(AND(R1708="Beer",Q1708=0),SUM(LOOKUP(2,1/(Rates!$B$15:$B$18&lt;=W1708)/(Rates!$C$15:$C$18&gt;=W1708),Rates!$E$15:$E$18)*W1708),VLOOKUP(VALUE(Q:Q),Rates!A:C,3,0)*W1708)))</f>
        <v/>
      </c>
      <c r="AD1708" s="137" t="str">
        <f>IFERROR(IF(B:B="","",IF(R1708="Beer","",IF(VALUE(Q1708)=0,VLOOKUP(VLOOKUP(B:B,#REF!,16,0),Rates!A:E,2,0),VLOOKUP(VALUE(Q1708),Rates!A$31:B$34,2,0)*W1708))),0)</f>
        <v/>
      </c>
      <c r="AE1708" s="121" t="str">
        <f t="shared" si="840"/>
        <v/>
      </c>
      <c r="AF1708" s="138" t="str">
        <f t="shared" si="841"/>
        <v/>
      </c>
      <c r="AG1708" s="122" t="str">
        <f t="shared" si="842"/>
        <v/>
      </c>
      <c r="AH1708" s="123" t="str">
        <f t="shared" si="843"/>
        <v/>
      </c>
      <c r="AI1708" s="139" t="str">
        <f>IF(AE:AE="","",IF(R1708="Refreshment Beverage",AK1708*(Rates!J$19/100),ROUND(SUM(AH1708*(Rates!$J$8/100)),4)))</f>
        <v/>
      </c>
      <c r="AJ1708" s="124" t="str">
        <f t="shared" si="844"/>
        <v/>
      </c>
      <c r="AK1708" s="125" t="str">
        <f t="shared" si="845"/>
        <v/>
      </c>
      <c r="AL1708" s="121" t="str">
        <f t="shared" si="846"/>
        <v/>
      </c>
      <c r="AM1708" s="138" t="str">
        <f>IF(AS1708="","",IF(R1708="Refreshment Beverage",ROUND(AS1708*Rates!K$19,4),ROUND(AO1708*(VLOOKUP(VALUE(Q1708),Rates!G$4:L$12,3,0)),4)))</f>
        <v/>
      </c>
      <c r="AN1708" s="126" t="str">
        <f>IF(AS1708="","",IF(R1708="Refreshment Beverage",AS1708*(Rates!J$19/100),MAX(AM1708,AB1708)))</f>
        <v/>
      </c>
      <c r="AO1708" s="127" t="str">
        <f t="shared" si="847"/>
        <v/>
      </c>
      <c r="AP1708" s="127" t="str">
        <f t="shared" si="848"/>
        <v/>
      </c>
      <c r="AQ1708" s="140" t="str">
        <f>IF(AS1708="","",IF(R1708="Refreshment Beverage",ROUND(SUM(VLOOKUP(Q:Q,Rates!G$15:L$19,3,0)*(AS1708-Y1708-Z1708-AA1708)),4),ROUND(SUM(Rates!$K$8*AS1708),4)))</f>
        <v/>
      </c>
      <c r="AR1708" s="139" t="str">
        <f t="shared" si="849"/>
        <v/>
      </c>
      <c r="AS1708" s="125" t="str">
        <f t="shared" si="850"/>
        <v/>
      </c>
      <c r="AT1708" s="121" t="str">
        <f t="shared" si="851"/>
        <v/>
      </c>
      <c r="AU1708" s="138" t="str">
        <f>IF(AX1708="","",IF(R1708="Refreshment Beverage",ROUND((BA1708-Y1708-Z1708-AA1708)*VLOOKUP(VALUE(Q1708),Rates!G$15:L$19,3,0),4),ROUND(AW1708*(VLOOKUP(VALUE(Q1708),Rates!G:L,3,0)),4)))</f>
        <v/>
      </c>
      <c r="AV1708" s="126" t="str">
        <f t="shared" si="852"/>
        <v/>
      </c>
      <c r="AW1708" s="127" t="str">
        <f t="shared" si="853"/>
        <v/>
      </c>
      <c r="AX1708" s="123" t="str">
        <f t="shared" si="854"/>
        <v/>
      </c>
      <c r="AY1708" s="140" t="str">
        <f>IF(AX1708="","",IF(R1708="Refreshment Beverage",ROUND(SUM(AX1708*Rates!K$19),4),ROUND(SUM(AX1708*(Rates!J$8/100)),4)))</f>
        <v/>
      </c>
      <c r="AZ1708" s="124" t="str">
        <f t="shared" si="855"/>
        <v/>
      </c>
      <c r="BA1708" s="125" t="str">
        <f t="shared" si="856"/>
        <v/>
      </c>
      <c r="BB1708" s="115"/>
      <c r="BC1708" s="143"/>
      <c r="BD1708" s="100"/>
      <c r="BE1708" s="100"/>
      <c r="BF1708" s="100"/>
      <c r="BG1708" s="100"/>
    </row>
    <row r="1709" spans="1:59" x14ac:dyDescent="0.2">
      <c r="A1709" s="144"/>
      <c r="B1709" s="141"/>
      <c r="C1709" s="141"/>
      <c r="D1709" s="142"/>
      <c r="E1709" s="142"/>
      <c r="F1709" s="142"/>
      <c r="G1709" s="142"/>
      <c r="H1709" s="142"/>
      <c r="I1709" s="129"/>
      <c r="J1709" s="130"/>
      <c r="K1709" s="131" t="str">
        <f t="shared" si="827"/>
        <v/>
      </c>
      <c r="L1709" s="132" t="str">
        <f t="shared" si="828"/>
        <v/>
      </c>
      <c r="M1709" s="133" t="str">
        <f t="shared" si="829"/>
        <v/>
      </c>
      <c r="N1709" s="134" t="str">
        <f>IFERROR(IF(B:B="","",IF(R1709="Beer",SUM(LOOKUP(2,1/(Rates!$B$3:$B$5&lt;=W1709)/(Rates!$C$3:$C$5&gt;=W1709),Rates!$D$3:$D$5)*(X1709/100)*W1709),IF(R1709="Refreshment Beverage",SUM(LOOKUP(2,1/(Rates!$B$7:$B$11&lt;=W1709)/(Rates!$C$7:$C$11&gt;=W1709),Rates!$D$7:$D$11)*(X1709/100)*W1709)))),"")</f>
        <v/>
      </c>
      <c r="O1709" s="134" t="str">
        <f t="shared" si="830"/>
        <v/>
      </c>
      <c r="P1709" s="116"/>
      <c r="Q1709" s="117" t="str">
        <f t="shared" si="831"/>
        <v/>
      </c>
      <c r="R1709" s="128" t="str">
        <f t="shared" si="832"/>
        <v/>
      </c>
      <c r="S1709" s="135" t="str">
        <f>IF(B1709="","",IF(R1709="Refreshment Beverage",VLOOKUP(VALUE(Q1709),Rates!G$15:L$19,2,0),VLOOKUP(VALUE(Q1709),Rates!G$4:L$12,2,0)))</f>
        <v/>
      </c>
      <c r="T1709" s="135" t="str">
        <f t="shared" si="833"/>
        <v/>
      </c>
      <c r="U1709" s="118" t="str">
        <f t="shared" si="834"/>
        <v/>
      </c>
      <c r="V1709" s="135" t="str">
        <f t="shared" si="835"/>
        <v/>
      </c>
      <c r="W1709" s="135" t="str">
        <f t="shared" si="836"/>
        <v/>
      </c>
      <c r="X1709" s="119" t="str">
        <f t="shared" si="837"/>
        <v/>
      </c>
      <c r="Y1709" s="120" t="str">
        <f>IF(B:B="","",IF(R1709="Refreshment Beverage",VLOOKUP(Q1709,Rates!G$15:L$19,6,0)*W1709,VLOOKUP(Q1709,Rates!G$4:L$12,6,0)*W1709))</f>
        <v/>
      </c>
      <c r="Z1709" s="120" t="str">
        <f t="shared" si="838"/>
        <v/>
      </c>
      <c r="AA1709" s="120" t="str">
        <f t="shared" si="839"/>
        <v/>
      </c>
      <c r="AB1709" s="136" t="str">
        <f>IF(B:B="","",IF(R1709="Refreshment Beverage","",IF(AND(R1709="Beer",Q1709=0),SUM(LOOKUP(2,1/(Rates!$B$15:$B$18&lt;=W1709)/(Rates!$C$15:$C$18&gt;=W1709),Rates!$D$15:$D$18)*W1709),VLOOKUP(VALUE(Q:Q),Rates!A:B,2,0)*W1709)))</f>
        <v/>
      </c>
      <c r="AC1709" s="136" t="str">
        <f>IF(B:B="","",IF(R1709="Refreshment Beverage","",IF(AND(R1709="Beer",Q1709=0),SUM(LOOKUP(2,1/(Rates!$B$15:$B$18&lt;=W1709)/(Rates!$C$15:$C$18&gt;=W1709),Rates!$E$15:$E$18)*W1709),VLOOKUP(VALUE(Q:Q),Rates!A:C,3,0)*W1709)))</f>
        <v/>
      </c>
      <c r="AD1709" s="137" t="str">
        <f>IFERROR(IF(B:B="","",IF(R1709="Beer","",IF(VALUE(Q1709)=0,VLOOKUP(VLOOKUP(B:B,#REF!,16,0),Rates!A:E,2,0),VLOOKUP(VALUE(Q1709),Rates!A$31:B$34,2,0)*W1709))),0)</f>
        <v/>
      </c>
      <c r="AE1709" s="121" t="str">
        <f t="shared" si="840"/>
        <v/>
      </c>
      <c r="AF1709" s="138" t="str">
        <f t="shared" si="841"/>
        <v/>
      </c>
      <c r="AG1709" s="122" t="str">
        <f t="shared" si="842"/>
        <v/>
      </c>
      <c r="AH1709" s="123" t="str">
        <f t="shared" si="843"/>
        <v/>
      </c>
      <c r="AI1709" s="139" t="str">
        <f>IF(AE:AE="","",IF(R1709="Refreshment Beverage",AK1709*(Rates!J$19/100),ROUND(SUM(AH1709*(Rates!$J$8/100)),4)))</f>
        <v/>
      </c>
      <c r="AJ1709" s="124" t="str">
        <f t="shared" si="844"/>
        <v/>
      </c>
      <c r="AK1709" s="125" t="str">
        <f t="shared" si="845"/>
        <v/>
      </c>
      <c r="AL1709" s="121" t="str">
        <f t="shared" si="846"/>
        <v/>
      </c>
      <c r="AM1709" s="138" t="str">
        <f>IF(AS1709="","",IF(R1709="Refreshment Beverage",ROUND(AS1709*Rates!K$19,4),ROUND(AO1709*(VLOOKUP(VALUE(Q1709),Rates!G$4:L$12,3,0)),4)))</f>
        <v/>
      </c>
      <c r="AN1709" s="126" t="str">
        <f>IF(AS1709="","",IF(R1709="Refreshment Beverage",AS1709*(Rates!J$19/100),MAX(AM1709,AB1709)))</f>
        <v/>
      </c>
      <c r="AO1709" s="127" t="str">
        <f t="shared" si="847"/>
        <v/>
      </c>
      <c r="AP1709" s="127" t="str">
        <f t="shared" si="848"/>
        <v/>
      </c>
      <c r="AQ1709" s="140" t="str">
        <f>IF(AS1709="","",IF(R1709="Refreshment Beverage",ROUND(SUM(VLOOKUP(Q:Q,Rates!G$15:L$19,3,0)*(AS1709-Y1709-Z1709-AA1709)),4),ROUND(SUM(Rates!$K$8*AS1709),4)))</f>
        <v/>
      </c>
      <c r="AR1709" s="139" t="str">
        <f t="shared" si="849"/>
        <v/>
      </c>
      <c r="AS1709" s="125" t="str">
        <f t="shared" si="850"/>
        <v/>
      </c>
      <c r="AT1709" s="121" t="str">
        <f t="shared" si="851"/>
        <v/>
      </c>
      <c r="AU1709" s="138" t="str">
        <f>IF(AX1709="","",IF(R1709="Refreshment Beverage",ROUND((BA1709-Y1709-Z1709-AA1709)*VLOOKUP(VALUE(Q1709),Rates!G$15:L$19,3,0),4),ROUND(AW1709*(VLOOKUP(VALUE(Q1709),Rates!G:L,3,0)),4)))</f>
        <v/>
      </c>
      <c r="AV1709" s="126" t="str">
        <f t="shared" si="852"/>
        <v/>
      </c>
      <c r="AW1709" s="127" t="str">
        <f t="shared" si="853"/>
        <v/>
      </c>
      <c r="AX1709" s="123" t="str">
        <f t="shared" si="854"/>
        <v/>
      </c>
      <c r="AY1709" s="140" t="str">
        <f>IF(AX1709="","",IF(R1709="Refreshment Beverage",ROUND(SUM(AX1709*Rates!K$19),4),ROUND(SUM(AX1709*(Rates!J$8/100)),4)))</f>
        <v/>
      </c>
      <c r="AZ1709" s="124" t="str">
        <f t="shared" si="855"/>
        <v/>
      </c>
      <c r="BA1709" s="125" t="str">
        <f t="shared" si="856"/>
        <v/>
      </c>
      <c r="BB1709" s="115"/>
      <c r="BC1709" s="143"/>
      <c r="BD1709" s="100"/>
      <c r="BE1709" s="100"/>
      <c r="BF1709" s="100"/>
      <c r="BG1709" s="100"/>
    </row>
    <row r="1710" spans="1:59" x14ac:dyDescent="0.2">
      <c r="A1710" s="144"/>
      <c r="B1710" s="141"/>
      <c r="C1710" s="141"/>
      <c r="D1710" s="142"/>
      <c r="E1710" s="142"/>
      <c r="F1710" s="142"/>
      <c r="G1710" s="142"/>
      <c r="H1710" s="142"/>
      <c r="I1710" s="129"/>
      <c r="J1710" s="130"/>
      <c r="K1710" s="131" t="str">
        <f t="shared" si="827"/>
        <v/>
      </c>
      <c r="L1710" s="132" t="str">
        <f t="shared" si="828"/>
        <v/>
      </c>
      <c r="M1710" s="133" t="str">
        <f t="shared" si="829"/>
        <v/>
      </c>
      <c r="N1710" s="134" t="str">
        <f>IFERROR(IF(B:B="","",IF(R1710="Beer",SUM(LOOKUP(2,1/(Rates!$B$3:$B$5&lt;=W1710)/(Rates!$C$3:$C$5&gt;=W1710),Rates!$D$3:$D$5)*(X1710/100)*W1710),IF(R1710="Refreshment Beverage",SUM(LOOKUP(2,1/(Rates!$B$7:$B$11&lt;=W1710)/(Rates!$C$7:$C$11&gt;=W1710),Rates!$D$7:$D$11)*(X1710/100)*W1710)))),"")</f>
        <v/>
      </c>
      <c r="O1710" s="134" t="str">
        <f t="shared" si="830"/>
        <v/>
      </c>
      <c r="P1710" s="116"/>
      <c r="Q1710" s="117" t="str">
        <f t="shared" si="831"/>
        <v/>
      </c>
      <c r="R1710" s="128" t="str">
        <f t="shared" si="832"/>
        <v/>
      </c>
      <c r="S1710" s="135" t="str">
        <f>IF(B1710="","",IF(R1710="Refreshment Beverage",VLOOKUP(VALUE(Q1710),Rates!G$15:L$19,2,0),VLOOKUP(VALUE(Q1710),Rates!G$4:L$12,2,0)))</f>
        <v/>
      </c>
      <c r="T1710" s="135" t="str">
        <f t="shared" si="833"/>
        <v/>
      </c>
      <c r="U1710" s="118" t="str">
        <f t="shared" si="834"/>
        <v/>
      </c>
      <c r="V1710" s="135" t="str">
        <f t="shared" si="835"/>
        <v/>
      </c>
      <c r="W1710" s="135" t="str">
        <f t="shared" si="836"/>
        <v/>
      </c>
      <c r="X1710" s="119" t="str">
        <f t="shared" si="837"/>
        <v/>
      </c>
      <c r="Y1710" s="120" t="str">
        <f>IF(B:B="","",IF(R1710="Refreshment Beverage",VLOOKUP(Q1710,Rates!G$15:L$19,6,0)*W1710,VLOOKUP(Q1710,Rates!G$4:L$12,6,0)*W1710))</f>
        <v/>
      </c>
      <c r="Z1710" s="120" t="str">
        <f t="shared" si="838"/>
        <v/>
      </c>
      <c r="AA1710" s="120" t="str">
        <f t="shared" si="839"/>
        <v/>
      </c>
      <c r="AB1710" s="136" t="str">
        <f>IF(B:B="","",IF(R1710="Refreshment Beverage","",IF(AND(R1710="Beer",Q1710=0),SUM(LOOKUP(2,1/(Rates!$B$15:$B$18&lt;=W1710)/(Rates!$C$15:$C$18&gt;=W1710),Rates!$D$15:$D$18)*W1710),VLOOKUP(VALUE(Q:Q),Rates!A:B,2,0)*W1710)))</f>
        <v/>
      </c>
      <c r="AC1710" s="136" t="str">
        <f>IF(B:B="","",IF(R1710="Refreshment Beverage","",IF(AND(R1710="Beer",Q1710=0),SUM(LOOKUP(2,1/(Rates!$B$15:$B$18&lt;=W1710)/(Rates!$C$15:$C$18&gt;=W1710),Rates!$E$15:$E$18)*W1710),VLOOKUP(VALUE(Q:Q),Rates!A:C,3,0)*W1710)))</f>
        <v/>
      </c>
      <c r="AD1710" s="137" t="str">
        <f>IFERROR(IF(B:B="","",IF(R1710="Beer","",IF(VALUE(Q1710)=0,VLOOKUP(VLOOKUP(B:B,#REF!,16,0),Rates!A:E,2,0),VLOOKUP(VALUE(Q1710),Rates!A$31:B$34,2,0)*W1710))),0)</f>
        <v/>
      </c>
      <c r="AE1710" s="121" t="str">
        <f t="shared" si="840"/>
        <v/>
      </c>
      <c r="AF1710" s="138" t="str">
        <f t="shared" si="841"/>
        <v/>
      </c>
      <c r="AG1710" s="122" t="str">
        <f t="shared" si="842"/>
        <v/>
      </c>
      <c r="AH1710" s="123" t="str">
        <f t="shared" si="843"/>
        <v/>
      </c>
      <c r="AI1710" s="139" t="str">
        <f>IF(AE:AE="","",IF(R1710="Refreshment Beverage",AK1710*(Rates!J$19/100),ROUND(SUM(AH1710*(Rates!$J$8/100)),4)))</f>
        <v/>
      </c>
      <c r="AJ1710" s="124" t="str">
        <f t="shared" si="844"/>
        <v/>
      </c>
      <c r="AK1710" s="125" t="str">
        <f t="shared" si="845"/>
        <v/>
      </c>
      <c r="AL1710" s="121" t="str">
        <f t="shared" si="846"/>
        <v/>
      </c>
      <c r="AM1710" s="138" t="str">
        <f>IF(AS1710="","",IF(R1710="Refreshment Beverage",ROUND(AS1710*Rates!K$19,4),ROUND(AO1710*(VLOOKUP(VALUE(Q1710),Rates!G$4:L$12,3,0)),4)))</f>
        <v/>
      </c>
      <c r="AN1710" s="126" t="str">
        <f>IF(AS1710="","",IF(R1710="Refreshment Beverage",AS1710*(Rates!J$19/100),MAX(AM1710,AB1710)))</f>
        <v/>
      </c>
      <c r="AO1710" s="127" t="str">
        <f t="shared" si="847"/>
        <v/>
      </c>
      <c r="AP1710" s="127" t="str">
        <f t="shared" si="848"/>
        <v/>
      </c>
      <c r="AQ1710" s="140" t="str">
        <f>IF(AS1710="","",IF(R1710="Refreshment Beverage",ROUND(SUM(VLOOKUP(Q:Q,Rates!G$15:L$19,3,0)*(AS1710-Y1710-Z1710-AA1710)),4),ROUND(SUM(Rates!$K$8*AS1710),4)))</f>
        <v/>
      </c>
      <c r="AR1710" s="139" t="str">
        <f t="shared" si="849"/>
        <v/>
      </c>
      <c r="AS1710" s="125" t="str">
        <f t="shared" si="850"/>
        <v/>
      </c>
      <c r="AT1710" s="121" t="str">
        <f t="shared" si="851"/>
        <v/>
      </c>
      <c r="AU1710" s="138" t="str">
        <f>IF(AX1710="","",IF(R1710="Refreshment Beverage",ROUND((BA1710-Y1710-Z1710-AA1710)*VLOOKUP(VALUE(Q1710),Rates!G$15:L$19,3,0),4),ROUND(AW1710*(VLOOKUP(VALUE(Q1710),Rates!G:L,3,0)),4)))</f>
        <v/>
      </c>
      <c r="AV1710" s="126" t="str">
        <f t="shared" si="852"/>
        <v/>
      </c>
      <c r="AW1710" s="127" t="str">
        <f t="shared" si="853"/>
        <v/>
      </c>
      <c r="AX1710" s="123" t="str">
        <f t="shared" si="854"/>
        <v/>
      </c>
      <c r="AY1710" s="140" t="str">
        <f>IF(AX1710="","",IF(R1710="Refreshment Beverage",ROUND(SUM(AX1710*Rates!K$19),4),ROUND(SUM(AX1710*(Rates!J$8/100)),4)))</f>
        <v/>
      </c>
      <c r="AZ1710" s="124" t="str">
        <f t="shared" si="855"/>
        <v/>
      </c>
      <c r="BA1710" s="125" t="str">
        <f t="shared" si="856"/>
        <v/>
      </c>
      <c r="BB1710" s="115"/>
      <c r="BC1710" s="143"/>
      <c r="BD1710" s="100"/>
      <c r="BE1710" s="100"/>
      <c r="BF1710" s="100"/>
      <c r="BG1710" s="100"/>
    </row>
    <row r="1711" spans="1:59" x14ac:dyDescent="0.2">
      <c r="A1711" s="144"/>
      <c r="B1711" s="141"/>
      <c r="C1711" s="141"/>
      <c r="D1711" s="142"/>
      <c r="E1711" s="142"/>
      <c r="F1711" s="142"/>
      <c r="G1711" s="142"/>
      <c r="H1711" s="142"/>
      <c r="I1711" s="129"/>
      <c r="J1711" s="130"/>
      <c r="K1711" s="131" t="str">
        <f t="shared" si="827"/>
        <v/>
      </c>
      <c r="L1711" s="132" t="str">
        <f t="shared" si="828"/>
        <v/>
      </c>
      <c r="M1711" s="133" t="str">
        <f t="shared" si="829"/>
        <v/>
      </c>
      <c r="N1711" s="134" t="str">
        <f>IFERROR(IF(B:B="","",IF(R1711="Beer",SUM(LOOKUP(2,1/(Rates!$B$3:$B$5&lt;=W1711)/(Rates!$C$3:$C$5&gt;=W1711),Rates!$D$3:$D$5)*(X1711/100)*W1711),IF(R1711="Refreshment Beverage",SUM(LOOKUP(2,1/(Rates!$B$7:$B$11&lt;=W1711)/(Rates!$C$7:$C$11&gt;=W1711),Rates!$D$7:$D$11)*(X1711/100)*W1711)))),"")</f>
        <v/>
      </c>
      <c r="O1711" s="134" t="str">
        <f t="shared" si="830"/>
        <v/>
      </c>
      <c r="P1711" s="116"/>
      <c r="Q1711" s="117" t="str">
        <f t="shared" si="831"/>
        <v/>
      </c>
      <c r="R1711" s="128" t="str">
        <f t="shared" si="832"/>
        <v/>
      </c>
      <c r="S1711" s="135" t="str">
        <f>IF(B1711="","",IF(R1711="Refreshment Beverage",VLOOKUP(VALUE(Q1711),Rates!G$15:L$19,2,0),VLOOKUP(VALUE(Q1711),Rates!G$4:L$12,2,0)))</f>
        <v/>
      </c>
      <c r="T1711" s="135" t="str">
        <f t="shared" si="833"/>
        <v/>
      </c>
      <c r="U1711" s="118" t="str">
        <f t="shared" si="834"/>
        <v/>
      </c>
      <c r="V1711" s="135" t="str">
        <f t="shared" si="835"/>
        <v/>
      </c>
      <c r="W1711" s="135" t="str">
        <f t="shared" si="836"/>
        <v/>
      </c>
      <c r="X1711" s="119" t="str">
        <f t="shared" si="837"/>
        <v/>
      </c>
      <c r="Y1711" s="120" t="str">
        <f>IF(B:B="","",IF(R1711="Refreshment Beverage",VLOOKUP(Q1711,Rates!G$15:L$19,6,0)*W1711,VLOOKUP(Q1711,Rates!G$4:L$12,6,0)*W1711))</f>
        <v/>
      </c>
      <c r="Z1711" s="120" t="str">
        <f t="shared" si="838"/>
        <v/>
      </c>
      <c r="AA1711" s="120" t="str">
        <f t="shared" si="839"/>
        <v/>
      </c>
      <c r="AB1711" s="136" t="str">
        <f>IF(B:B="","",IF(R1711="Refreshment Beverage","",IF(AND(R1711="Beer",Q1711=0),SUM(LOOKUP(2,1/(Rates!$B$15:$B$18&lt;=W1711)/(Rates!$C$15:$C$18&gt;=W1711),Rates!$D$15:$D$18)*W1711),VLOOKUP(VALUE(Q:Q),Rates!A:B,2,0)*W1711)))</f>
        <v/>
      </c>
      <c r="AC1711" s="136" t="str">
        <f>IF(B:B="","",IF(R1711="Refreshment Beverage","",IF(AND(R1711="Beer",Q1711=0),SUM(LOOKUP(2,1/(Rates!$B$15:$B$18&lt;=W1711)/(Rates!$C$15:$C$18&gt;=W1711),Rates!$E$15:$E$18)*W1711),VLOOKUP(VALUE(Q:Q),Rates!A:C,3,0)*W1711)))</f>
        <v/>
      </c>
      <c r="AD1711" s="137" t="str">
        <f>IFERROR(IF(B:B="","",IF(R1711="Beer","",IF(VALUE(Q1711)=0,VLOOKUP(VLOOKUP(B:B,#REF!,16,0),Rates!A:E,2,0),VLOOKUP(VALUE(Q1711),Rates!A$31:B$34,2,0)*W1711))),0)</f>
        <v/>
      </c>
      <c r="AE1711" s="121" t="str">
        <f t="shared" si="840"/>
        <v/>
      </c>
      <c r="AF1711" s="138" t="str">
        <f t="shared" si="841"/>
        <v/>
      </c>
      <c r="AG1711" s="122" t="str">
        <f t="shared" si="842"/>
        <v/>
      </c>
      <c r="AH1711" s="123" t="str">
        <f t="shared" si="843"/>
        <v/>
      </c>
      <c r="AI1711" s="139" t="str">
        <f>IF(AE:AE="","",IF(R1711="Refreshment Beverage",AK1711*(Rates!J$19/100),ROUND(SUM(AH1711*(Rates!$J$8/100)),4)))</f>
        <v/>
      </c>
      <c r="AJ1711" s="124" t="str">
        <f t="shared" si="844"/>
        <v/>
      </c>
      <c r="AK1711" s="125" t="str">
        <f t="shared" si="845"/>
        <v/>
      </c>
      <c r="AL1711" s="121" t="str">
        <f t="shared" si="846"/>
        <v/>
      </c>
      <c r="AM1711" s="138" t="str">
        <f>IF(AS1711="","",IF(R1711="Refreshment Beverage",ROUND(AS1711*Rates!K$19,4),ROUND(AO1711*(VLOOKUP(VALUE(Q1711),Rates!G$4:L$12,3,0)),4)))</f>
        <v/>
      </c>
      <c r="AN1711" s="126" t="str">
        <f>IF(AS1711="","",IF(R1711="Refreshment Beverage",AS1711*(Rates!J$19/100),MAX(AM1711,AB1711)))</f>
        <v/>
      </c>
      <c r="AO1711" s="127" t="str">
        <f t="shared" si="847"/>
        <v/>
      </c>
      <c r="AP1711" s="127" t="str">
        <f t="shared" si="848"/>
        <v/>
      </c>
      <c r="AQ1711" s="140" t="str">
        <f>IF(AS1711="","",IF(R1711="Refreshment Beverage",ROUND(SUM(VLOOKUP(Q:Q,Rates!G$15:L$19,3,0)*(AS1711-Y1711-Z1711-AA1711)),4),ROUND(SUM(Rates!$K$8*AS1711),4)))</f>
        <v/>
      </c>
      <c r="AR1711" s="139" t="str">
        <f t="shared" si="849"/>
        <v/>
      </c>
      <c r="AS1711" s="125" t="str">
        <f t="shared" si="850"/>
        <v/>
      </c>
      <c r="AT1711" s="121" t="str">
        <f t="shared" si="851"/>
        <v/>
      </c>
      <c r="AU1711" s="138" t="str">
        <f>IF(AX1711="","",IF(R1711="Refreshment Beverage",ROUND((BA1711-Y1711-Z1711-AA1711)*VLOOKUP(VALUE(Q1711),Rates!G$15:L$19,3,0),4),ROUND(AW1711*(VLOOKUP(VALUE(Q1711),Rates!G:L,3,0)),4)))</f>
        <v/>
      </c>
      <c r="AV1711" s="126" t="str">
        <f t="shared" si="852"/>
        <v/>
      </c>
      <c r="AW1711" s="127" t="str">
        <f t="shared" si="853"/>
        <v/>
      </c>
      <c r="AX1711" s="123" t="str">
        <f t="shared" si="854"/>
        <v/>
      </c>
      <c r="AY1711" s="140" t="str">
        <f>IF(AX1711="","",IF(R1711="Refreshment Beverage",ROUND(SUM(AX1711*Rates!K$19),4),ROUND(SUM(AX1711*(Rates!J$8/100)),4)))</f>
        <v/>
      </c>
      <c r="AZ1711" s="124" t="str">
        <f t="shared" si="855"/>
        <v/>
      </c>
      <c r="BA1711" s="125" t="str">
        <f t="shared" si="856"/>
        <v/>
      </c>
      <c r="BB1711" s="115"/>
      <c r="BC1711" s="143"/>
      <c r="BD1711" s="100"/>
      <c r="BE1711" s="100"/>
      <c r="BF1711" s="100"/>
      <c r="BG1711" s="100"/>
    </row>
    <row r="1712" spans="1:59" x14ac:dyDescent="0.2">
      <c r="A1712" s="144"/>
      <c r="B1712" s="141"/>
      <c r="C1712" s="141"/>
      <c r="D1712" s="142"/>
      <c r="E1712" s="142"/>
      <c r="F1712" s="142"/>
      <c r="G1712" s="142"/>
      <c r="H1712" s="142"/>
      <c r="I1712" s="129"/>
      <c r="J1712" s="130"/>
      <c r="K1712" s="131" t="str">
        <f t="shared" si="827"/>
        <v/>
      </c>
      <c r="L1712" s="132" t="str">
        <f t="shared" si="828"/>
        <v/>
      </c>
      <c r="M1712" s="133" t="str">
        <f t="shared" si="829"/>
        <v/>
      </c>
      <c r="N1712" s="134" t="str">
        <f>IFERROR(IF(B:B="","",IF(R1712="Beer",SUM(LOOKUP(2,1/(Rates!$B$3:$B$5&lt;=W1712)/(Rates!$C$3:$C$5&gt;=W1712),Rates!$D$3:$D$5)*(X1712/100)*W1712),IF(R1712="Refreshment Beverage",SUM(LOOKUP(2,1/(Rates!$B$7:$B$11&lt;=W1712)/(Rates!$C$7:$C$11&gt;=W1712),Rates!$D$7:$D$11)*(X1712/100)*W1712)))),"")</f>
        <v/>
      </c>
      <c r="O1712" s="134" t="str">
        <f t="shared" si="830"/>
        <v/>
      </c>
      <c r="P1712" s="116"/>
      <c r="Q1712" s="117" t="str">
        <f t="shared" si="831"/>
        <v/>
      </c>
      <c r="R1712" s="128" t="str">
        <f t="shared" si="832"/>
        <v/>
      </c>
      <c r="S1712" s="135" t="str">
        <f>IF(B1712="","",IF(R1712="Refreshment Beverage",VLOOKUP(VALUE(Q1712),Rates!G$15:L$19,2,0),VLOOKUP(VALUE(Q1712),Rates!G$4:L$12,2,0)))</f>
        <v/>
      </c>
      <c r="T1712" s="135" t="str">
        <f t="shared" si="833"/>
        <v/>
      </c>
      <c r="U1712" s="118" t="str">
        <f t="shared" si="834"/>
        <v/>
      </c>
      <c r="V1712" s="135" t="str">
        <f t="shared" si="835"/>
        <v/>
      </c>
      <c r="W1712" s="135" t="str">
        <f t="shared" si="836"/>
        <v/>
      </c>
      <c r="X1712" s="119" t="str">
        <f t="shared" si="837"/>
        <v/>
      </c>
      <c r="Y1712" s="120" t="str">
        <f>IF(B:B="","",IF(R1712="Refreshment Beverage",VLOOKUP(Q1712,Rates!G$15:L$19,6,0)*W1712,VLOOKUP(Q1712,Rates!G$4:L$12,6,0)*W1712))</f>
        <v/>
      </c>
      <c r="Z1712" s="120" t="str">
        <f t="shared" si="838"/>
        <v/>
      </c>
      <c r="AA1712" s="120" t="str">
        <f t="shared" si="839"/>
        <v/>
      </c>
      <c r="AB1712" s="136" t="str">
        <f>IF(B:B="","",IF(R1712="Refreshment Beverage","",IF(AND(R1712="Beer",Q1712=0),SUM(LOOKUP(2,1/(Rates!$B$15:$B$18&lt;=W1712)/(Rates!$C$15:$C$18&gt;=W1712),Rates!$D$15:$D$18)*W1712),VLOOKUP(VALUE(Q:Q),Rates!A:B,2,0)*W1712)))</f>
        <v/>
      </c>
      <c r="AC1712" s="136" t="str">
        <f>IF(B:B="","",IF(R1712="Refreshment Beverage","",IF(AND(R1712="Beer",Q1712=0),SUM(LOOKUP(2,1/(Rates!$B$15:$B$18&lt;=W1712)/(Rates!$C$15:$C$18&gt;=W1712),Rates!$E$15:$E$18)*W1712),VLOOKUP(VALUE(Q:Q),Rates!A:C,3,0)*W1712)))</f>
        <v/>
      </c>
      <c r="AD1712" s="137" t="str">
        <f>IFERROR(IF(B:B="","",IF(R1712="Beer","",IF(VALUE(Q1712)=0,VLOOKUP(VLOOKUP(B:B,#REF!,16,0),Rates!A:E,2,0),VLOOKUP(VALUE(Q1712),Rates!A$31:B$34,2,0)*W1712))),0)</f>
        <v/>
      </c>
      <c r="AE1712" s="121" t="str">
        <f t="shared" si="840"/>
        <v/>
      </c>
      <c r="AF1712" s="138" t="str">
        <f t="shared" si="841"/>
        <v/>
      </c>
      <c r="AG1712" s="122" t="str">
        <f t="shared" si="842"/>
        <v/>
      </c>
      <c r="AH1712" s="123" t="str">
        <f t="shared" si="843"/>
        <v/>
      </c>
      <c r="AI1712" s="139" t="str">
        <f>IF(AE:AE="","",IF(R1712="Refreshment Beverage",AK1712*(Rates!J$19/100),ROUND(SUM(AH1712*(Rates!$J$8/100)),4)))</f>
        <v/>
      </c>
      <c r="AJ1712" s="124" t="str">
        <f t="shared" si="844"/>
        <v/>
      </c>
      <c r="AK1712" s="125" t="str">
        <f t="shared" si="845"/>
        <v/>
      </c>
      <c r="AL1712" s="121" t="str">
        <f t="shared" si="846"/>
        <v/>
      </c>
      <c r="AM1712" s="138" t="str">
        <f>IF(AS1712="","",IF(R1712="Refreshment Beverage",ROUND(AS1712*Rates!K$19,4),ROUND(AO1712*(VLOOKUP(VALUE(Q1712),Rates!G$4:L$12,3,0)),4)))</f>
        <v/>
      </c>
      <c r="AN1712" s="126" t="str">
        <f>IF(AS1712="","",IF(R1712="Refreshment Beverage",AS1712*(Rates!J$19/100),MAX(AM1712,AB1712)))</f>
        <v/>
      </c>
      <c r="AO1712" s="127" t="str">
        <f t="shared" si="847"/>
        <v/>
      </c>
      <c r="AP1712" s="127" t="str">
        <f t="shared" si="848"/>
        <v/>
      </c>
      <c r="AQ1712" s="140" t="str">
        <f>IF(AS1712="","",IF(R1712="Refreshment Beverage",ROUND(SUM(VLOOKUP(Q:Q,Rates!G$15:L$19,3,0)*(AS1712-Y1712-Z1712-AA1712)),4),ROUND(SUM(Rates!$K$8*AS1712),4)))</f>
        <v/>
      </c>
      <c r="AR1712" s="139" t="str">
        <f t="shared" si="849"/>
        <v/>
      </c>
      <c r="AS1712" s="125" t="str">
        <f t="shared" si="850"/>
        <v/>
      </c>
      <c r="AT1712" s="121" t="str">
        <f t="shared" si="851"/>
        <v/>
      </c>
      <c r="AU1712" s="138" t="str">
        <f>IF(AX1712="","",IF(R1712="Refreshment Beverage",ROUND((BA1712-Y1712-Z1712-AA1712)*VLOOKUP(VALUE(Q1712),Rates!G$15:L$19,3,0),4),ROUND(AW1712*(VLOOKUP(VALUE(Q1712),Rates!G:L,3,0)),4)))</f>
        <v/>
      </c>
      <c r="AV1712" s="126" t="str">
        <f t="shared" si="852"/>
        <v/>
      </c>
      <c r="AW1712" s="127" t="str">
        <f t="shared" si="853"/>
        <v/>
      </c>
      <c r="AX1712" s="123" t="str">
        <f t="shared" si="854"/>
        <v/>
      </c>
      <c r="AY1712" s="140" t="str">
        <f>IF(AX1712="","",IF(R1712="Refreshment Beverage",ROUND(SUM(AX1712*Rates!K$19),4),ROUND(SUM(AX1712*(Rates!J$8/100)),4)))</f>
        <v/>
      </c>
      <c r="AZ1712" s="124" t="str">
        <f t="shared" si="855"/>
        <v/>
      </c>
      <c r="BA1712" s="125" t="str">
        <f t="shared" si="856"/>
        <v/>
      </c>
      <c r="BB1712" s="115"/>
      <c r="BC1712" s="143"/>
      <c r="BD1712" s="100"/>
      <c r="BE1712" s="100"/>
      <c r="BF1712" s="100"/>
      <c r="BG1712" s="100"/>
    </row>
    <row r="1713" spans="1:59" x14ac:dyDescent="0.2">
      <c r="A1713" s="144"/>
      <c r="B1713" s="141"/>
      <c r="C1713" s="141"/>
      <c r="D1713" s="142"/>
      <c r="E1713" s="142"/>
      <c r="F1713" s="142"/>
      <c r="G1713" s="142"/>
      <c r="H1713" s="142"/>
      <c r="I1713" s="129"/>
      <c r="J1713" s="130"/>
      <c r="K1713" s="131" t="str">
        <f t="shared" si="827"/>
        <v/>
      </c>
      <c r="L1713" s="132" t="str">
        <f t="shared" si="828"/>
        <v/>
      </c>
      <c r="M1713" s="133" t="str">
        <f t="shared" si="829"/>
        <v/>
      </c>
      <c r="N1713" s="134" t="str">
        <f>IFERROR(IF(B:B="","",IF(R1713="Beer",SUM(LOOKUP(2,1/(Rates!$B$3:$B$5&lt;=W1713)/(Rates!$C$3:$C$5&gt;=W1713),Rates!$D$3:$D$5)*(X1713/100)*W1713),IF(R1713="Refreshment Beverage",SUM(LOOKUP(2,1/(Rates!$B$7:$B$11&lt;=W1713)/(Rates!$C$7:$C$11&gt;=W1713),Rates!$D$7:$D$11)*(X1713/100)*W1713)))),"")</f>
        <v/>
      </c>
      <c r="O1713" s="134" t="str">
        <f t="shared" si="830"/>
        <v/>
      </c>
      <c r="P1713" s="116"/>
      <c r="Q1713" s="117" t="str">
        <f t="shared" si="831"/>
        <v/>
      </c>
      <c r="R1713" s="128" t="str">
        <f t="shared" si="832"/>
        <v/>
      </c>
      <c r="S1713" s="135" t="str">
        <f>IF(B1713="","",IF(R1713="Refreshment Beverage",VLOOKUP(VALUE(Q1713),Rates!G$15:L$19,2,0),VLOOKUP(VALUE(Q1713),Rates!G$4:L$12,2,0)))</f>
        <v/>
      </c>
      <c r="T1713" s="135" t="str">
        <f t="shared" si="833"/>
        <v/>
      </c>
      <c r="U1713" s="118" t="str">
        <f t="shared" si="834"/>
        <v/>
      </c>
      <c r="V1713" s="135" t="str">
        <f t="shared" si="835"/>
        <v/>
      </c>
      <c r="W1713" s="135" t="str">
        <f t="shared" si="836"/>
        <v/>
      </c>
      <c r="X1713" s="119" t="str">
        <f t="shared" si="837"/>
        <v/>
      </c>
      <c r="Y1713" s="120" t="str">
        <f>IF(B:B="","",IF(R1713="Refreshment Beverage",VLOOKUP(Q1713,Rates!G$15:L$19,6,0)*W1713,VLOOKUP(Q1713,Rates!G$4:L$12,6,0)*W1713))</f>
        <v/>
      </c>
      <c r="Z1713" s="120" t="str">
        <f t="shared" si="838"/>
        <v/>
      </c>
      <c r="AA1713" s="120" t="str">
        <f t="shared" si="839"/>
        <v/>
      </c>
      <c r="AB1713" s="136" t="str">
        <f>IF(B:B="","",IF(R1713="Refreshment Beverage","",IF(AND(R1713="Beer",Q1713=0),SUM(LOOKUP(2,1/(Rates!$B$15:$B$18&lt;=W1713)/(Rates!$C$15:$C$18&gt;=W1713),Rates!$D$15:$D$18)*W1713),VLOOKUP(VALUE(Q:Q),Rates!A:B,2,0)*W1713)))</f>
        <v/>
      </c>
      <c r="AC1713" s="136" t="str">
        <f>IF(B:B="","",IF(R1713="Refreshment Beverage","",IF(AND(R1713="Beer",Q1713=0),SUM(LOOKUP(2,1/(Rates!$B$15:$B$18&lt;=W1713)/(Rates!$C$15:$C$18&gt;=W1713),Rates!$E$15:$E$18)*W1713),VLOOKUP(VALUE(Q:Q),Rates!A:C,3,0)*W1713)))</f>
        <v/>
      </c>
      <c r="AD1713" s="137" t="str">
        <f>IFERROR(IF(B:B="","",IF(R1713="Beer","",IF(VALUE(Q1713)=0,VLOOKUP(VLOOKUP(B:B,#REF!,16,0),Rates!A:E,2,0),VLOOKUP(VALUE(Q1713),Rates!A$31:B$34,2,0)*W1713))),0)</f>
        <v/>
      </c>
      <c r="AE1713" s="121" t="str">
        <f t="shared" si="840"/>
        <v/>
      </c>
      <c r="AF1713" s="138" t="str">
        <f t="shared" si="841"/>
        <v/>
      </c>
      <c r="AG1713" s="122" t="str">
        <f t="shared" si="842"/>
        <v/>
      </c>
      <c r="AH1713" s="123" t="str">
        <f t="shared" si="843"/>
        <v/>
      </c>
      <c r="AI1713" s="139" t="str">
        <f>IF(AE:AE="","",IF(R1713="Refreshment Beverage",AK1713*(Rates!J$19/100),ROUND(SUM(AH1713*(Rates!$J$8/100)),4)))</f>
        <v/>
      </c>
      <c r="AJ1713" s="124" t="str">
        <f t="shared" si="844"/>
        <v/>
      </c>
      <c r="AK1713" s="125" t="str">
        <f t="shared" si="845"/>
        <v/>
      </c>
      <c r="AL1713" s="121" t="str">
        <f t="shared" si="846"/>
        <v/>
      </c>
      <c r="AM1713" s="138" t="str">
        <f>IF(AS1713="","",IF(R1713="Refreshment Beverage",ROUND(AS1713*Rates!K$19,4),ROUND(AO1713*(VLOOKUP(VALUE(Q1713),Rates!G$4:L$12,3,0)),4)))</f>
        <v/>
      </c>
      <c r="AN1713" s="126" t="str">
        <f>IF(AS1713="","",IF(R1713="Refreshment Beverage",AS1713*(Rates!J$19/100),MAX(AM1713,AB1713)))</f>
        <v/>
      </c>
      <c r="AO1713" s="127" t="str">
        <f t="shared" si="847"/>
        <v/>
      </c>
      <c r="AP1713" s="127" t="str">
        <f t="shared" si="848"/>
        <v/>
      </c>
      <c r="AQ1713" s="140" t="str">
        <f>IF(AS1713="","",IF(R1713="Refreshment Beverage",ROUND(SUM(VLOOKUP(Q:Q,Rates!G$15:L$19,3,0)*(AS1713-Y1713-Z1713-AA1713)),4),ROUND(SUM(Rates!$K$8*AS1713),4)))</f>
        <v/>
      </c>
      <c r="AR1713" s="139" t="str">
        <f t="shared" si="849"/>
        <v/>
      </c>
      <c r="AS1713" s="125" t="str">
        <f t="shared" si="850"/>
        <v/>
      </c>
      <c r="AT1713" s="121" t="str">
        <f t="shared" si="851"/>
        <v/>
      </c>
      <c r="AU1713" s="138" t="str">
        <f>IF(AX1713="","",IF(R1713="Refreshment Beverage",ROUND((BA1713-Y1713-Z1713-AA1713)*VLOOKUP(VALUE(Q1713),Rates!G$15:L$19,3,0),4),ROUND(AW1713*(VLOOKUP(VALUE(Q1713),Rates!G:L,3,0)),4)))</f>
        <v/>
      </c>
      <c r="AV1713" s="126" t="str">
        <f t="shared" si="852"/>
        <v/>
      </c>
      <c r="AW1713" s="127" t="str">
        <f t="shared" si="853"/>
        <v/>
      </c>
      <c r="AX1713" s="123" t="str">
        <f t="shared" si="854"/>
        <v/>
      </c>
      <c r="AY1713" s="140" t="str">
        <f>IF(AX1713="","",IF(R1713="Refreshment Beverage",ROUND(SUM(AX1713*Rates!K$19),4),ROUND(SUM(AX1713*(Rates!J$8/100)),4)))</f>
        <v/>
      </c>
      <c r="AZ1713" s="124" t="str">
        <f t="shared" si="855"/>
        <v/>
      </c>
      <c r="BA1713" s="125" t="str">
        <f t="shared" si="856"/>
        <v/>
      </c>
      <c r="BB1713" s="115"/>
      <c r="BC1713" s="143"/>
      <c r="BD1713" s="100"/>
      <c r="BE1713" s="100"/>
      <c r="BF1713" s="100"/>
      <c r="BG1713" s="100"/>
    </row>
    <row r="1714" spans="1:59" x14ac:dyDescent="0.2">
      <c r="A1714" s="144"/>
      <c r="B1714" s="141"/>
      <c r="C1714" s="141"/>
      <c r="D1714" s="142"/>
      <c r="E1714" s="142"/>
      <c r="F1714" s="142"/>
      <c r="G1714" s="142"/>
      <c r="H1714" s="142"/>
      <c r="I1714" s="129"/>
      <c r="J1714" s="130"/>
      <c r="K1714" s="131" t="str">
        <f t="shared" si="827"/>
        <v/>
      </c>
      <c r="L1714" s="132" t="str">
        <f t="shared" si="828"/>
        <v/>
      </c>
      <c r="M1714" s="133" t="str">
        <f t="shared" si="829"/>
        <v/>
      </c>
      <c r="N1714" s="134" t="str">
        <f>IFERROR(IF(B:B="","",IF(R1714="Beer",SUM(LOOKUP(2,1/(Rates!$B$3:$B$5&lt;=W1714)/(Rates!$C$3:$C$5&gt;=W1714),Rates!$D$3:$D$5)*(X1714/100)*W1714),IF(R1714="Refreshment Beverage",SUM(LOOKUP(2,1/(Rates!$B$7:$B$11&lt;=W1714)/(Rates!$C$7:$C$11&gt;=W1714),Rates!$D$7:$D$11)*(X1714/100)*W1714)))),"")</f>
        <v/>
      </c>
      <c r="O1714" s="134" t="str">
        <f t="shared" si="830"/>
        <v/>
      </c>
      <c r="P1714" s="116"/>
      <c r="Q1714" s="117" t="str">
        <f t="shared" si="831"/>
        <v/>
      </c>
      <c r="R1714" s="128" t="str">
        <f t="shared" si="832"/>
        <v/>
      </c>
      <c r="S1714" s="135" t="str">
        <f>IF(B1714="","",IF(R1714="Refreshment Beverage",VLOOKUP(VALUE(Q1714),Rates!G$15:L$19,2,0),VLOOKUP(VALUE(Q1714),Rates!G$4:L$12,2,0)))</f>
        <v/>
      </c>
      <c r="T1714" s="135" t="str">
        <f t="shared" si="833"/>
        <v/>
      </c>
      <c r="U1714" s="118" t="str">
        <f t="shared" si="834"/>
        <v/>
      </c>
      <c r="V1714" s="135" t="str">
        <f t="shared" si="835"/>
        <v/>
      </c>
      <c r="W1714" s="135" t="str">
        <f t="shared" si="836"/>
        <v/>
      </c>
      <c r="X1714" s="119" t="str">
        <f t="shared" si="837"/>
        <v/>
      </c>
      <c r="Y1714" s="120" t="str">
        <f>IF(B:B="","",IF(R1714="Refreshment Beverage",VLOOKUP(Q1714,Rates!G$15:L$19,6,0)*W1714,VLOOKUP(Q1714,Rates!G$4:L$12,6,0)*W1714))</f>
        <v/>
      </c>
      <c r="Z1714" s="120" t="str">
        <f t="shared" si="838"/>
        <v/>
      </c>
      <c r="AA1714" s="120" t="str">
        <f t="shared" si="839"/>
        <v/>
      </c>
      <c r="AB1714" s="136" t="str">
        <f>IF(B:B="","",IF(R1714="Refreshment Beverage","",IF(AND(R1714="Beer",Q1714=0),SUM(LOOKUP(2,1/(Rates!$B$15:$B$18&lt;=W1714)/(Rates!$C$15:$C$18&gt;=W1714),Rates!$D$15:$D$18)*W1714),VLOOKUP(VALUE(Q:Q),Rates!A:B,2,0)*W1714)))</f>
        <v/>
      </c>
      <c r="AC1714" s="136" t="str">
        <f>IF(B:B="","",IF(R1714="Refreshment Beverage","",IF(AND(R1714="Beer",Q1714=0),SUM(LOOKUP(2,1/(Rates!$B$15:$B$18&lt;=W1714)/(Rates!$C$15:$C$18&gt;=W1714),Rates!$E$15:$E$18)*W1714),VLOOKUP(VALUE(Q:Q),Rates!A:C,3,0)*W1714)))</f>
        <v/>
      </c>
      <c r="AD1714" s="137" t="str">
        <f>IFERROR(IF(B:B="","",IF(R1714="Beer","",IF(VALUE(Q1714)=0,VLOOKUP(VLOOKUP(B:B,#REF!,16,0),Rates!A:E,2,0),VLOOKUP(VALUE(Q1714),Rates!A$31:B$34,2,0)*W1714))),0)</f>
        <v/>
      </c>
      <c r="AE1714" s="121" t="str">
        <f t="shared" si="840"/>
        <v/>
      </c>
      <c r="AF1714" s="138" t="str">
        <f t="shared" si="841"/>
        <v/>
      </c>
      <c r="AG1714" s="122" t="str">
        <f t="shared" si="842"/>
        <v/>
      </c>
      <c r="AH1714" s="123" t="str">
        <f t="shared" si="843"/>
        <v/>
      </c>
      <c r="AI1714" s="139" t="str">
        <f>IF(AE:AE="","",IF(R1714="Refreshment Beverage",AK1714*(Rates!J$19/100),ROUND(SUM(AH1714*(Rates!$J$8/100)),4)))</f>
        <v/>
      </c>
      <c r="AJ1714" s="124" t="str">
        <f t="shared" si="844"/>
        <v/>
      </c>
      <c r="AK1714" s="125" t="str">
        <f t="shared" si="845"/>
        <v/>
      </c>
      <c r="AL1714" s="121" t="str">
        <f t="shared" si="846"/>
        <v/>
      </c>
      <c r="AM1714" s="138" t="str">
        <f>IF(AS1714="","",IF(R1714="Refreshment Beverage",ROUND(AS1714*Rates!K$19,4),ROUND(AO1714*(VLOOKUP(VALUE(Q1714),Rates!G$4:L$12,3,0)),4)))</f>
        <v/>
      </c>
      <c r="AN1714" s="126" t="str">
        <f>IF(AS1714="","",IF(R1714="Refreshment Beverage",AS1714*(Rates!J$19/100),MAX(AM1714,AB1714)))</f>
        <v/>
      </c>
      <c r="AO1714" s="127" t="str">
        <f t="shared" si="847"/>
        <v/>
      </c>
      <c r="AP1714" s="127" t="str">
        <f t="shared" si="848"/>
        <v/>
      </c>
      <c r="AQ1714" s="140" t="str">
        <f>IF(AS1714="","",IF(R1714="Refreshment Beverage",ROUND(SUM(VLOOKUP(Q:Q,Rates!G$15:L$19,3,0)*(AS1714-Y1714-Z1714-AA1714)),4),ROUND(SUM(Rates!$K$8*AS1714),4)))</f>
        <v/>
      </c>
      <c r="AR1714" s="139" t="str">
        <f t="shared" si="849"/>
        <v/>
      </c>
      <c r="AS1714" s="125" t="str">
        <f t="shared" si="850"/>
        <v/>
      </c>
      <c r="AT1714" s="121" t="str">
        <f t="shared" si="851"/>
        <v/>
      </c>
      <c r="AU1714" s="138" t="str">
        <f>IF(AX1714="","",IF(R1714="Refreshment Beverage",ROUND((BA1714-Y1714-Z1714-AA1714)*VLOOKUP(VALUE(Q1714),Rates!G$15:L$19,3,0),4),ROUND(AW1714*(VLOOKUP(VALUE(Q1714),Rates!G:L,3,0)),4)))</f>
        <v/>
      </c>
      <c r="AV1714" s="126" t="str">
        <f t="shared" si="852"/>
        <v/>
      </c>
      <c r="AW1714" s="127" t="str">
        <f t="shared" si="853"/>
        <v/>
      </c>
      <c r="AX1714" s="123" t="str">
        <f t="shared" si="854"/>
        <v/>
      </c>
      <c r="AY1714" s="140" t="str">
        <f>IF(AX1714="","",IF(R1714="Refreshment Beverage",ROUND(SUM(AX1714*Rates!K$19),4),ROUND(SUM(AX1714*(Rates!J$8/100)),4)))</f>
        <v/>
      </c>
      <c r="AZ1714" s="124" t="str">
        <f t="shared" si="855"/>
        <v/>
      </c>
      <c r="BA1714" s="125" t="str">
        <f t="shared" si="856"/>
        <v/>
      </c>
      <c r="BB1714" s="115"/>
      <c r="BC1714" s="143"/>
      <c r="BD1714" s="100"/>
      <c r="BE1714" s="100"/>
      <c r="BF1714" s="100"/>
      <c r="BG1714" s="100"/>
    </row>
    <row r="1715" spans="1:59" x14ac:dyDescent="0.2">
      <c r="A1715" s="144"/>
      <c r="B1715" s="141"/>
      <c r="C1715" s="141"/>
      <c r="D1715" s="142"/>
      <c r="E1715" s="142"/>
      <c r="F1715" s="142"/>
      <c r="G1715" s="142"/>
      <c r="H1715" s="142"/>
      <c r="I1715" s="129"/>
      <c r="J1715" s="130"/>
      <c r="K1715" s="131" t="str">
        <f t="shared" si="827"/>
        <v/>
      </c>
      <c r="L1715" s="132" t="str">
        <f t="shared" si="828"/>
        <v/>
      </c>
      <c r="M1715" s="133" t="str">
        <f t="shared" si="829"/>
        <v/>
      </c>
      <c r="N1715" s="134" t="str">
        <f>IFERROR(IF(B:B="","",IF(R1715="Beer",SUM(LOOKUP(2,1/(Rates!$B$3:$B$5&lt;=W1715)/(Rates!$C$3:$C$5&gt;=W1715),Rates!$D$3:$D$5)*(X1715/100)*W1715),IF(R1715="Refreshment Beverage",SUM(LOOKUP(2,1/(Rates!$B$7:$B$11&lt;=W1715)/(Rates!$C$7:$C$11&gt;=W1715),Rates!$D$7:$D$11)*(X1715/100)*W1715)))),"")</f>
        <v/>
      </c>
      <c r="O1715" s="134" t="str">
        <f t="shared" si="830"/>
        <v/>
      </c>
      <c r="P1715" s="116"/>
      <c r="Q1715" s="117" t="str">
        <f t="shared" si="831"/>
        <v/>
      </c>
      <c r="R1715" s="128" t="str">
        <f t="shared" si="832"/>
        <v/>
      </c>
      <c r="S1715" s="135" t="str">
        <f>IF(B1715="","",IF(R1715="Refreshment Beverage",VLOOKUP(VALUE(Q1715),Rates!G$15:L$19,2,0),VLOOKUP(VALUE(Q1715),Rates!G$4:L$12,2,0)))</f>
        <v/>
      </c>
      <c r="T1715" s="135" t="str">
        <f t="shared" si="833"/>
        <v/>
      </c>
      <c r="U1715" s="118" t="str">
        <f t="shared" si="834"/>
        <v/>
      </c>
      <c r="V1715" s="135" t="str">
        <f t="shared" si="835"/>
        <v/>
      </c>
      <c r="W1715" s="135" t="str">
        <f t="shared" si="836"/>
        <v/>
      </c>
      <c r="X1715" s="119" t="str">
        <f t="shared" si="837"/>
        <v/>
      </c>
      <c r="Y1715" s="120" t="str">
        <f>IF(B:B="","",IF(R1715="Refreshment Beverage",VLOOKUP(Q1715,Rates!G$15:L$19,6,0)*W1715,VLOOKUP(Q1715,Rates!G$4:L$12,6,0)*W1715))</f>
        <v/>
      </c>
      <c r="Z1715" s="120" t="str">
        <f t="shared" si="838"/>
        <v/>
      </c>
      <c r="AA1715" s="120" t="str">
        <f t="shared" si="839"/>
        <v/>
      </c>
      <c r="AB1715" s="136" t="str">
        <f>IF(B:B="","",IF(R1715="Refreshment Beverage","",IF(AND(R1715="Beer",Q1715=0),SUM(LOOKUP(2,1/(Rates!$B$15:$B$18&lt;=W1715)/(Rates!$C$15:$C$18&gt;=W1715),Rates!$D$15:$D$18)*W1715),VLOOKUP(VALUE(Q:Q),Rates!A:B,2,0)*W1715)))</f>
        <v/>
      </c>
      <c r="AC1715" s="136" t="str">
        <f>IF(B:B="","",IF(R1715="Refreshment Beverage","",IF(AND(R1715="Beer",Q1715=0),SUM(LOOKUP(2,1/(Rates!$B$15:$B$18&lt;=W1715)/(Rates!$C$15:$C$18&gt;=W1715),Rates!$E$15:$E$18)*W1715),VLOOKUP(VALUE(Q:Q),Rates!A:C,3,0)*W1715)))</f>
        <v/>
      </c>
      <c r="AD1715" s="137" t="str">
        <f>IFERROR(IF(B:B="","",IF(R1715="Beer","",IF(VALUE(Q1715)=0,VLOOKUP(VLOOKUP(B:B,#REF!,16,0),Rates!A:E,2,0),VLOOKUP(VALUE(Q1715),Rates!A$31:B$34,2,0)*W1715))),0)</f>
        <v/>
      </c>
      <c r="AE1715" s="121" t="str">
        <f t="shared" si="840"/>
        <v/>
      </c>
      <c r="AF1715" s="138" t="str">
        <f t="shared" si="841"/>
        <v/>
      </c>
      <c r="AG1715" s="122" t="str">
        <f t="shared" si="842"/>
        <v/>
      </c>
      <c r="AH1715" s="123" t="str">
        <f t="shared" si="843"/>
        <v/>
      </c>
      <c r="AI1715" s="139" t="str">
        <f>IF(AE:AE="","",IF(R1715="Refreshment Beverage",AK1715*(Rates!J$19/100),ROUND(SUM(AH1715*(Rates!$J$8/100)),4)))</f>
        <v/>
      </c>
      <c r="AJ1715" s="124" t="str">
        <f t="shared" si="844"/>
        <v/>
      </c>
      <c r="AK1715" s="125" t="str">
        <f t="shared" si="845"/>
        <v/>
      </c>
      <c r="AL1715" s="121" t="str">
        <f t="shared" si="846"/>
        <v/>
      </c>
      <c r="AM1715" s="138" t="str">
        <f>IF(AS1715="","",IF(R1715="Refreshment Beverage",ROUND(AS1715*Rates!K$19,4),ROUND(AO1715*(VLOOKUP(VALUE(Q1715),Rates!G$4:L$12,3,0)),4)))</f>
        <v/>
      </c>
      <c r="AN1715" s="126" t="str">
        <f>IF(AS1715="","",IF(R1715="Refreshment Beverage",AS1715*(Rates!J$19/100),MAX(AM1715,AB1715)))</f>
        <v/>
      </c>
      <c r="AO1715" s="127" t="str">
        <f t="shared" si="847"/>
        <v/>
      </c>
      <c r="AP1715" s="127" t="str">
        <f t="shared" si="848"/>
        <v/>
      </c>
      <c r="AQ1715" s="140" t="str">
        <f>IF(AS1715="","",IF(R1715="Refreshment Beverage",ROUND(SUM(VLOOKUP(Q:Q,Rates!G$15:L$19,3,0)*(AS1715-Y1715-Z1715-AA1715)),4),ROUND(SUM(Rates!$K$8*AS1715),4)))</f>
        <v/>
      </c>
      <c r="AR1715" s="139" t="str">
        <f t="shared" si="849"/>
        <v/>
      </c>
      <c r="AS1715" s="125" t="str">
        <f t="shared" si="850"/>
        <v/>
      </c>
      <c r="AT1715" s="121" t="str">
        <f t="shared" si="851"/>
        <v/>
      </c>
      <c r="AU1715" s="138" t="str">
        <f>IF(AX1715="","",IF(R1715="Refreshment Beverage",ROUND((BA1715-Y1715-Z1715-AA1715)*VLOOKUP(VALUE(Q1715),Rates!G$15:L$19,3,0),4),ROUND(AW1715*(VLOOKUP(VALUE(Q1715),Rates!G:L,3,0)),4)))</f>
        <v/>
      </c>
      <c r="AV1715" s="126" t="str">
        <f t="shared" si="852"/>
        <v/>
      </c>
      <c r="AW1715" s="127" t="str">
        <f t="shared" si="853"/>
        <v/>
      </c>
      <c r="AX1715" s="123" t="str">
        <f t="shared" si="854"/>
        <v/>
      </c>
      <c r="AY1715" s="140" t="str">
        <f>IF(AX1715="","",IF(R1715="Refreshment Beverage",ROUND(SUM(AX1715*Rates!K$19),4),ROUND(SUM(AX1715*(Rates!J$8/100)),4)))</f>
        <v/>
      </c>
      <c r="AZ1715" s="124" t="str">
        <f t="shared" si="855"/>
        <v/>
      </c>
      <c r="BA1715" s="125" t="str">
        <f t="shared" si="856"/>
        <v/>
      </c>
      <c r="BB1715" s="115"/>
      <c r="BC1715" s="143"/>
      <c r="BD1715" s="100"/>
      <c r="BE1715" s="100"/>
      <c r="BF1715" s="100"/>
      <c r="BG1715" s="100"/>
    </row>
    <row r="1716" spans="1:59" x14ac:dyDescent="0.2">
      <c r="A1716" s="144"/>
      <c r="B1716" s="141"/>
      <c r="C1716" s="141"/>
      <c r="D1716" s="142"/>
      <c r="E1716" s="142"/>
      <c r="F1716" s="142"/>
      <c r="G1716" s="142"/>
      <c r="H1716" s="142"/>
      <c r="I1716" s="129"/>
      <c r="J1716" s="130"/>
      <c r="K1716" s="131" t="str">
        <f t="shared" si="827"/>
        <v/>
      </c>
      <c r="L1716" s="132" t="str">
        <f t="shared" si="828"/>
        <v/>
      </c>
      <c r="M1716" s="133" t="str">
        <f t="shared" si="829"/>
        <v/>
      </c>
      <c r="N1716" s="134" t="str">
        <f>IFERROR(IF(B:B="","",IF(R1716="Beer",SUM(LOOKUP(2,1/(Rates!$B$3:$B$5&lt;=W1716)/(Rates!$C$3:$C$5&gt;=W1716),Rates!$D$3:$D$5)*(X1716/100)*W1716),IF(R1716="Refreshment Beverage",SUM(LOOKUP(2,1/(Rates!$B$7:$B$11&lt;=W1716)/(Rates!$C$7:$C$11&gt;=W1716),Rates!$D$7:$D$11)*(X1716/100)*W1716)))),"")</f>
        <v/>
      </c>
      <c r="O1716" s="134" t="str">
        <f t="shared" si="830"/>
        <v/>
      </c>
      <c r="P1716" s="116"/>
      <c r="Q1716" s="117" t="str">
        <f t="shared" si="831"/>
        <v/>
      </c>
      <c r="R1716" s="128" t="str">
        <f t="shared" si="832"/>
        <v/>
      </c>
      <c r="S1716" s="135" t="str">
        <f>IF(B1716="","",IF(R1716="Refreshment Beverage",VLOOKUP(VALUE(Q1716),Rates!G$15:L$19,2,0),VLOOKUP(VALUE(Q1716),Rates!G$4:L$12,2,0)))</f>
        <v/>
      </c>
      <c r="T1716" s="135" t="str">
        <f t="shared" si="833"/>
        <v/>
      </c>
      <c r="U1716" s="118" t="str">
        <f t="shared" si="834"/>
        <v/>
      </c>
      <c r="V1716" s="135" t="str">
        <f t="shared" si="835"/>
        <v/>
      </c>
      <c r="W1716" s="135" t="str">
        <f t="shared" si="836"/>
        <v/>
      </c>
      <c r="X1716" s="119" t="str">
        <f t="shared" si="837"/>
        <v/>
      </c>
      <c r="Y1716" s="120" t="str">
        <f>IF(B:B="","",IF(R1716="Refreshment Beverage",VLOOKUP(Q1716,Rates!G$15:L$19,6,0)*W1716,VLOOKUP(Q1716,Rates!G$4:L$12,6,0)*W1716))</f>
        <v/>
      </c>
      <c r="Z1716" s="120" t="str">
        <f t="shared" si="838"/>
        <v/>
      </c>
      <c r="AA1716" s="120" t="str">
        <f t="shared" si="839"/>
        <v/>
      </c>
      <c r="AB1716" s="136" t="str">
        <f>IF(B:B="","",IF(R1716="Refreshment Beverage","",IF(AND(R1716="Beer",Q1716=0),SUM(LOOKUP(2,1/(Rates!$B$15:$B$18&lt;=W1716)/(Rates!$C$15:$C$18&gt;=W1716),Rates!$D$15:$D$18)*W1716),VLOOKUP(VALUE(Q:Q),Rates!A:B,2,0)*W1716)))</f>
        <v/>
      </c>
      <c r="AC1716" s="136" t="str">
        <f>IF(B:B="","",IF(R1716="Refreshment Beverage","",IF(AND(R1716="Beer",Q1716=0),SUM(LOOKUP(2,1/(Rates!$B$15:$B$18&lt;=W1716)/(Rates!$C$15:$C$18&gt;=W1716),Rates!$E$15:$E$18)*W1716),VLOOKUP(VALUE(Q:Q),Rates!A:C,3,0)*W1716)))</f>
        <v/>
      </c>
      <c r="AD1716" s="137" t="str">
        <f>IFERROR(IF(B:B="","",IF(R1716="Beer","",IF(VALUE(Q1716)=0,VLOOKUP(VLOOKUP(B:B,#REF!,16,0),Rates!A:E,2,0),VLOOKUP(VALUE(Q1716),Rates!A$31:B$34,2,0)*W1716))),0)</f>
        <v/>
      </c>
      <c r="AE1716" s="121" t="str">
        <f t="shared" si="840"/>
        <v/>
      </c>
      <c r="AF1716" s="138" t="str">
        <f t="shared" si="841"/>
        <v/>
      </c>
      <c r="AG1716" s="122" t="str">
        <f t="shared" si="842"/>
        <v/>
      </c>
      <c r="AH1716" s="123" t="str">
        <f t="shared" si="843"/>
        <v/>
      </c>
      <c r="AI1716" s="139" t="str">
        <f>IF(AE:AE="","",IF(R1716="Refreshment Beverage",AK1716*(Rates!J$19/100),ROUND(SUM(AH1716*(Rates!$J$8/100)),4)))</f>
        <v/>
      </c>
      <c r="AJ1716" s="124" t="str">
        <f t="shared" si="844"/>
        <v/>
      </c>
      <c r="AK1716" s="125" t="str">
        <f t="shared" si="845"/>
        <v/>
      </c>
      <c r="AL1716" s="121" t="str">
        <f t="shared" si="846"/>
        <v/>
      </c>
      <c r="AM1716" s="138" t="str">
        <f>IF(AS1716="","",IF(R1716="Refreshment Beverage",ROUND(AS1716*Rates!K$19,4),ROUND(AO1716*(VLOOKUP(VALUE(Q1716),Rates!G$4:L$12,3,0)),4)))</f>
        <v/>
      </c>
      <c r="AN1716" s="126" t="str">
        <f>IF(AS1716="","",IF(R1716="Refreshment Beverage",AS1716*(Rates!J$19/100),MAX(AM1716,AB1716)))</f>
        <v/>
      </c>
      <c r="AO1716" s="127" t="str">
        <f t="shared" si="847"/>
        <v/>
      </c>
      <c r="AP1716" s="127" t="str">
        <f t="shared" si="848"/>
        <v/>
      </c>
      <c r="AQ1716" s="140" t="str">
        <f>IF(AS1716="","",IF(R1716="Refreshment Beverage",ROUND(SUM(VLOOKUP(Q:Q,Rates!G$15:L$19,3,0)*(AS1716-Y1716-Z1716-AA1716)),4),ROUND(SUM(Rates!$K$8*AS1716),4)))</f>
        <v/>
      </c>
      <c r="AR1716" s="139" t="str">
        <f t="shared" si="849"/>
        <v/>
      </c>
      <c r="AS1716" s="125" t="str">
        <f t="shared" si="850"/>
        <v/>
      </c>
      <c r="AT1716" s="121" t="str">
        <f t="shared" si="851"/>
        <v/>
      </c>
      <c r="AU1716" s="138" t="str">
        <f>IF(AX1716="","",IF(R1716="Refreshment Beverage",ROUND((BA1716-Y1716-Z1716-AA1716)*VLOOKUP(VALUE(Q1716),Rates!G$15:L$19,3,0),4),ROUND(AW1716*(VLOOKUP(VALUE(Q1716),Rates!G:L,3,0)),4)))</f>
        <v/>
      </c>
      <c r="AV1716" s="126" t="str">
        <f t="shared" si="852"/>
        <v/>
      </c>
      <c r="AW1716" s="127" t="str">
        <f t="shared" si="853"/>
        <v/>
      </c>
      <c r="AX1716" s="123" t="str">
        <f t="shared" si="854"/>
        <v/>
      </c>
      <c r="AY1716" s="140" t="str">
        <f>IF(AX1716="","",IF(R1716="Refreshment Beverage",ROUND(SUM(AX1716*Rates!K$19),4),ROUND(SUM(AX1716*(Rates!J$8/100)),4)))</f>
        <v/>
      </c>
      <c r="AZ1716" s="124" t="str">
        <f t="shared" si="855"/>
        <v/>
      </c>
      <c r="BA1716" s="125" t="str">
        <f t="shared" si="856"/>
        <v/>
      </c>
      <c r="BB1716" s="115"/>
      <c r="BC1716" s="143"/>
      <c r="BD1716" s="100"/>
      <c r="BE1716" s="100"/>
      <c r="BF1716" s="100"/>
      <c r="BG1716" s="100"/>
    </row>
    <row r="1717" spans="1:59" x14ac:dyDescent="0.2">
      <c r="A1717" s="144"/>
      <c r="B1717" s="141"/>
      <c r="C1717" s="141"/>
      <c r="D1717" s="142"/>
      <c r="E1717" s="142"/>
      <c r="F1717" s="142"/>
      <c r="G1717" s="142"/>
      <c r="H1717" s="142"/>
      <c r="I1717" s="129"/>
      <c r="J1717" s="130"/>
      <c r="K1717" s="131" t="str">
        <f t="shared" si="827"/>
        <v/>
      </c>
      <c r="L1717" s="132" t="str">
        <f t="shared" si="828"/>
        <v/>
      </c>
      <c r="M1717" s="133" t="str">
        <f t="shared" si="829"/>
        <v/>
      </c>
      <c r="N1717" s="134" t="str">
        <f>IFERROR(IF(B:B="","",IF(R1717="Beer",SUM(LOOKUP(2,1/(Rates!$B$3:$B$5&lt;=W1717)/(Rates!$C$3:$C$5&gt;=W1717),Rates!$D$3:$D$5)*(X1717/100)*W1717),IF(R1717="Refreshment Beverage",SUM(LOOKUP(2,1/(Rates!$B$7:$B$11&lt;=W1717)/(Rates!$C$7:$C$11&gt;=W1717),Rates!$D$7:$D$11)*(X1717/100)*W1717)))),"")</f>
        <v/>
      </c>
      <c r="O1717" s="134" t="str">
        <f t="shared" si="830"/>
        <v/>
      </c>
      <c r="P1717" s="116"/>
      <c r="Q1717" s="117" t="str">
        <f t="shared" si="831"/>
        <v/>
      </c>
      <c r="R1717" s="128" t="str">
        <f t="shared" si="832"/>
        <v/>
      </c>
      <c r="S1717" s="135" t="str">
        <f>IF(B1717="","",IF(R1717="Refreshment Beverage",VLOOKUP(VALUE(Q1717),Rates!G$15:L$19,2,0),VLOOKUP(VALUE(Q1717),Rates!G$4:L$12,2,0)))</f>
        <v/>
      </c>
      <c r="T1717" s="135" t="str">
        <f t="shared" si="833"/>
        <v/>
      </c>
      <c r="U1717" s="118" t="str">
        <f t="shared" si="834"/>
        <v/>
      </c>
      <c r="V1717" s="135" t="str">
        <f t="shared" si="835"/>
        <v/>
      </c>
      <c r="W1717" s="135" t="str">
        <f t="shared" si="836"/>
        <v/>
      </c>
      <c r="X1717" s="119" t="str">
        <f t="shared" si="837"/>
        <v/>
      </c>
      <c r="Y1717" s="120" t="str">
        <f>IF(B:B="","",IF(R1717="Refreshment Beverage",VLOOKUP(Q1717,Rates!G$15:L$19,6,0)*W1717,VLOOKUP(Q1717,Rates!G$4:L$12,6,0)*W1717))</f>
        <v/>
      </c>
      <c r="Z1717" s="120" t="str">
        <f t="shared" si="838"/>
        <v/>
      </c>
      <c r="AA1717" s="120" t="str">
        <f t="shared" si="839"/>
        <v/>
      </c>
      <c r="AB1717" s="136" t="str">
        <f>IF(B:B="","",IF(R1717="Refreshment Beverage","",IF(AND(R1717="Beer",Q1717=0),SUM(LOOKUP(2,1/(Rates!$B$15:$B$18&lt;=W1717)/(Rates!$C$15:$C$18&gt;=W1717),Rates!$D$15:$D$18)*W1717),VLOOKUP(VALUE(Q:Q),Rates!A:B,2,0)*W1717)))</f>
        <v/>
      </c>
      <c r="AC1717" s="136" t="str">
        <f>IF(B:B="","",IF(R1717="Refreshment Beverage","",IF(AND(R1717="Beer",Q1717=0),SUM(LOOKUP(2,1/(Rates!$B$15:$B$18&lt;=W1717)/(Rates!$C$15:$C$18&gt;=W1717),Rates!$E$15:$E$18)*W1717),VLOOKUP(VALUE(Q:Q),Rates!A:C,3,0)*W1717)))</f>
        <v/>
      </c>
      <c r="AD1717" s="137" t="str">
        <f>IFERROR(IF(B:B="","",IF(R1717="Beer","",IF(VALUE(Q1717)=0,VLOOKUP(VLOOKUP(B:B,#REF!,16,0),Rates!A:E,2,0),VLOOKUP(VALUE(Q1717),Rates!A$31:B$34,2,0)*W1717))),0)</f>
        <v/>
      </c>
      <c r="AE1717" s="121" t="str">
        <f t="shared" si="840"/>
        <v/>
      </c>
      <c r="AF1717" s="138" t="str">
        <f t="shared" si="841"/>
        <v/>
      </c>
      <c r="AG1717" s="122" t="str">
        <f t="shared" si="842"/>
        <v/>
      </c>
      <c r="AH1717" s="123" t="str">
        <f t="shared" si="843"/>
        <v/>
      </c>
      <c r="AI1717" s="139" t="str">
        <f>IF(AE:AE="","",IF(R1717="Refreshment Beverage",AK1717*(Rates!J$19/100),ROUND(SUM(AH1717*(Rates!$J$8/100)),4)))</f>
        <v/>
      </c>
      <c r="AJ1717" s="124" t="str">
        <f t="shared" si="844"/>
        <v/>
      </c>
      <c r="AK1717" s="125" t="str">
        <f t="shared" si="845"/>
        <v/>
      </c>
      <c r="AL1717" s="121" t="str">
        <f t="shared" si="846"/>
        <v/>
      </c>
      <c r="AM1717" s="138" t="str">
        <f>IF(AS1717="","",IF(R1717="Refreshment Beverage",ROUND(AS1717*Rates!K$19,4),ROUND(AO1717*(VLOOKUP(VALUE(Q1717),Rates!G$4:L$12,3,0)),4)))</f>
        <v/>
      </c>
      <c r="AN1717" s="126" t="str">
        <f>IF(AS1717="","",IF(R1717="Refreshment Beverage",AS1717*(Rates!J$19/100),MAX(AM1717,AB1717)))</f>
        <v/>
      </c>
      <c r="AO1717" s="127" t="str">
        <f t="shared" si="847"/>
        <v/>
      </c>
      <c r="AP1717" s="127" t="str">
        <f t="shared" si="848"/>
        <v/>
      </c>
      <c r="AQ1717" s="140" t="str">
        <f>IF(AS1717="","",IF(R1717="Refreshment Beverage",ROUND(SUM(VLOOKUP(Q:Q,Rates!G$15:L$19,3,0)*(AS1717-Y1717-Z1717-AA1717)),4),ROUND(SUM(Rates!$K$8*AS1717),4)))</f>
        <v/>
      </c>
      <c r="AR1717" s="139" t="str">
        <f t="shared" si="849"/>
        <v/>
      </c>
      <c r="AS1717" s="125" t="str">
        <f t="shared" si="850"/>
        <v/>
      </c>
      <c r="AT1717" s="121" t="str">
        <f t="shared" si="851"/>
        <v/>
      </c>
      <c r="AU1717" s="138" t="str">
        <f>IF(AX1717="","",IF(R1717="Refreshment Beverage",ROUND((BA1717-Y1717-Z1717-AA1717)*VLOOKUP(VALUE(Q1717),Rates!G$15:L$19,3,0),4),ROUND(AW1717*(VLOOKUP(VALUE(Q1717),Rates!G:L,3,0)),4)))</f>
        <v/>
      </c>
      <c r="AV1717" s="126" t="str">
        <f t="shared" si="852"/>
        <v/>
      </c>
      <c r="AW1717" s="127" t="str">
        <f t="shared" si="853"/>
        <v/>
      </c>
      <c r="AX1717" s="123" t="str">
        <f t="shared" si="854"/>
        <v/>
      </c>
      <c r="AY1717" s="140" t="str">
        <f>IF(AX1717="","",IF(R1717="Refreshment Beverage",ROUND(SUM(AX1717*Rates!K$19),4),ROUND(SUM(AX1717*(Rates!J$8/100)),4)))</f>
        <v/>
      </c>
      <c r="AZ1717" s="124" t="str">
        <f t="shared" si="855"/>
        <v/>
      </c>
      <c r="BA1717" s="125" t="str">
        <f t="shared" si="856"/>
        <v/>
      </c>
      <c r="BB1717" s="115"/>
      <c r="BC1717" s="143"/>
      <c r="BD1717" s="100"/>
      <c r="BE1717" s="100"/>
      <c r="BF1717" s="100"/>
      <c r="BG1717" s="100"/>
    </row>
    <row r="1718" spans="1:59" x14ac:dyDescent="0.2">
      <c r="A1718" s="144"/>
      <c r="B1718" s="141"/>
      <c r="C1718" s="141"/>
      <c r="D1718" s="142"/>
      <c r="E1718" s="142"/>
      <c r="F1718" s="142"/>
      <c r="G1718" s="142"/>
      <c r="H1718" s="142"/>
      <c r="I1718" s="129"/>
      <c r="J1718" s="130"/>
      <c r="K1718" s="131" t="str">
        <f t="shared" si="827"/>
        <v/>
      </c>
      <c r="L1718" s="132" t="str">
        <f t="shared" si="828"/>
        <v/>
      </c>
      <c r="M1718" s="133" t="str">
        <f t="shared" si="829"/>
        <v/>
      </c>
      <c r="N1718" s="134" t="str">
        <f>IFERROR(IF(B:B="","",IF(R1718="Beer",SUM(LOOKUP(2,1/(Rates!$B$3:$B$5&lt;=W1718)/(Rates!$C$3:$C$5&gt;=W1718),Rates!$D$3:$D$5)*(X1718/100)*W1718),IF(R1718="Refreshment Beverage",SUM(LOOKUP(2,1/(Rates!$B$7:$B$11&lt;=W1718)/(Rates!$C$7:$C$11&gt;=W1718),Rates!$D$7:$D$11)*(X1718/100)*W1718)))),"")</f>
        <v/>
      </c>
      <c r="O1718" s="134" t="str">
        <f t="shared" si="830"/>
        <v/>
      </c>
      <c r="P1718" s="116"/>
      <c r="Q1718" s="117" t="str">
        <f t="shared" si="831"/>
        <v/>
      </c>
      <c r="R1718" s="128" t="str">
        <f t="shared" si="832"/>
        <v/>
      </c>
      <c r="S1718" s="135" t="str">
        <f>IF(B1718="","",IF(R1718="Refreshment Beverage",VLOOKUP(VALUE(Q1718),Rates!G$15:L$19,2,0),VLOOKUP(VALUE(Q1718),Rates!G$4:L$12,2,0)))</f>
        <v/>
      </c>
      <c r="T1718" s="135" t="str">
        <f t="shared" si="833"/>
        <v/>
      </c>
      <c r="U1718" s="118" t="str">
        <f t="shared" si="834"/>
        <v/>
      </c>
      <c r="V1718" s="135" t="str">
        <f t="shared" si="835"/>
        <v/>
      </c>
      <c r="W1718" s="135" t="str">
        <f t="shared" si="836"/>
        <v/>
      </c>
      <c r="X1718" s="119" t="str">
        <f t="shared" si="837"/>
        <v/>
      </c>
      <c r="Y1718" s="120" t="str">
        <f>IF(B:B="","",IF(R1718="Refreshment Beverage",VLOOKUP(Q1718,Rates!G$15:L$19,6,0)*W1718,VLOOKUP(Q1718,Rates!G$4:L$12,6,0)*W1718))</f>
        <v/>
      </c>
      <c r="Z1718" s="120" t="str">
        <f t="shared" si="838"/>
        <v/>
      </c>
      <c r="AA1718" s="120" t="str">
        <f t="shared" si="839"/>
        <v/>
      </c>
      <c r="AB1718" s="136" t="str">
        <f>IF(B:B="","",IF(R1718="Refreshment Beverage","",IF(AND(R1718="Beer",Q1718=0),SUM(LOOKUP(2,1/(Rates!$B$15:$B$18&lt;=W1718)/(Rates!$C$15:$C$18&gt;=W1718),Rates!$D$15:$D$18)*W1718),VLOOKUP(VALUE(Q:Q),Rates!A:B,2,0)*W1718)))</f>
        <v/>
      </c>
      <c r="AC1718" s="136" t="str">
        <f>IF(B:B="","",IF(R1718="Refreshment Beverage","",IF(AND(R1718="Beer",Q1718=0),SUM(LOOKUP(2,1/(Rates!$B$15:$B$18&lt;=W1718)/(Rates!$C$15:$C$18&gt;=W1718),Rates!$E$15:$E$18)*W1718),VLOOKUP(VALUE(Q:Q),Rates!A:C,3,0)*W1718)))</f>
        <v/>
      </c>
      <c r="AD1718" s="137" t="str">
        <f>IFERROR(IF(B:B="","",IF(R1718="Beer","",IF(VALUE(Q1718)=0,VLOOKUP(VLOOKUP(B:B,#REF!,16,0),Rates!A:E,2,0),VLOOKUP(VALUE(Q1718),Rates!A$31:B$34,2,0)*W1718))),0)</f>
        <v/>
      </c>
      <c r="AE1718" s="121" t="str">
        <f t="shared" si="840"/>
        <v/>
      </c>
      <c r="AF1718" s="138" t="str">
        <f t="shared" si="841"/>
        <v/>
      </c>
      <c r="AG1718" s="122" t="str">
        <f t="shared" si="842"/>
        <v/>
      </c>
      <c r="AH1718" s="123" t="str">
        <f t="shared" si="843"/>
        <v/>
      </c>
      <c r="AI1718" s="139" t="str">
        <f>IF(AE:AE="","",IF(R1718="Refreshment Beverage",AK1718*(Rates!J$19/100),ROUND(SUM(AH1718*(Rates!$J$8/100)),4)))</f>
        <v/>
      </c>
      <c r="AJ1718" s="124" t="str">
        <f t="shared" si="844"/>
        <v/>
      </c>
      <c r="AK1718" s="125" t="str">
        <f t="shared" si="845"/>
        <v/>
      </c>
      <c r="AL1718" s="121" t="str">
        <f t="shared" si="846"/>
        <v/>
      </c>
      <c r="AM1718" s="138" t="str">
        <f>IF(AS1718="","",IF(R1718="Refreshment Beverage",ROUND(AS1718*Rates!K$19,4),ROUND(AO1718*(VLOOKUP(VALUE(Q1718),Rates!G$4:L$12,3,0)),4)))</f>
        <v/>
      </c>
      <c r="AN1718" s="126" t="str">
        <f>IF(AS1718="","",IF(R1718="Refreshment Beverage",AS1718*(Rates!J$19/100),MAX(AM1718,AB1718)))</f>
        <v/>
      </c>
      <c r="AO1718" s="127" t="str">
        <f t="shared" si="847"/>
        <v/>
      </c>
      <c r="AP1718" s="127" t="str">
        <f t="shared" si="848"/>
        <v/>
      </c>
      <c r="AQ1718" s="140" t="str">
        <f>IF(AS1718="","",IF(R1718="Refreshment Beverage",ROUND(SUM(VLOOKUP(Q:Q,Rates!G$15:L$19,3,0)*(AS1718-Y1718-Z1718-AA1718)),4),ROUND(SUM(Rates!$K$8*AS1718),4)))</f>
        <v/>
      </c>
      <c r="AR1718" s="139" t="str">
        <f t="shared" si="849"/>
        <v/>
      </c>
      <c r="AS1718" s="125" t="str">
        <f t="shared" si="850"/>
        <v/>
      </c>
      <c r="AT1718" s="121" t="str">
        <f t="shared" si="851"/>
        <v/>
      </c>
      <c r="AU1718" s="138" t="str">
        <f>IF(AX1718="","",IF(R1718="Refreshment Beverage",ROUND((BA1718-Y1718-Z1718-AA1718)*VLOOKUP(VALUE(Q1718),Rates!G$15:L$19,3,0),4),ROUND(AW1718*(VLOOKUP(VALUE(Q1718),Rates!G:L,3,0)),4)))</f>
        <v/>
      </c>
      <c r="AV1718" s="126" t="str">
        <f t="shared" si="852"/>
        <v/>
      </c>
      <c r="AW1718" s="127" t="str">
        <f t="shared" si="853"/>
        <v/>
      </c>
      <c r="AX1718" s="123" t="str">
        <f t="shared" si="854"/>
        <v/>
      </c>
      <c r="AY1718" s="140" t="str">
        <f>IF(AX1718="","",IF(R1718="Refreshment Beverage",ROUND(SUM(AX1718*Rates!K$19),4),ROUND(SUM(AX1718*(Rates!J$8/100)),4)))</f>
        <v/>
      </c>
      <c r="AZ1718" s="124" t="str">
        <f t="shared" si="855"/>
        <v/>
      </c>
      <c r="BA1718" s="125" t="str">
        <f t="shared" si="856"/>
        <v/>
      </c>
      <c r="BB1718" s="115"/>
      <c r="BC1718" s="143"/>
      <c r="BD1718" s="100"/>
      <c r="BE1718" s="100"/>
      <c r="BF1718" s="100"/>
      <c r="BG1718" s="100"/>
    </row>
    <row r="1719" spans="1:59" x14ac:dyDescent="0.2">
      <c r="A1719" s="144"/>
      <c r="B1719" s="141"/>
      <c r="C1719" s="141"/>
      <c r="D1719" s="142"/>
      <c r="E1719" s="142"/>
      <c r="F1719" s="142"/>
      <c r="G1719" s="142"/>
      <c r="H1719" s="142"/>
      <c r="I1719" s="129"/>
      <c r="J1719" s="130"/>
      <c r="K1719" s="131" t="str">
        <f t="shared" si="827"/>
        <v/>
      </c>
      <c r="L1719" s="132" t="str">
        <f t="shared" si="828"/>
        <v/>
      </c>
      <c r="M1719" s="133" t="str">
        <f t="shared" si="829"/>
        <v/>
      </c>
      <c r="N1719" s="134" t="str">
        <f>IFERROR(IF(B:B="","",IF(R1719="Beer",SUM(LOOKUP(2,1/(Rates!$B$3:$B$5&lt;=W1719)/(Rates!$C$3:$C$5&gt;=W1719),Rates!$D$3:$D$5)*(X1719/100)*W1719),IF(R1719="Refreshment Beverage",SUM(LOOKUP(2,1/(Rates!$B$7:$B$11&lt;=W1719)/(Rates!$C$7:$C$11&gt;=W1719),Rates!$D$7:$D$11)*(X1719/100)*W1719)))),"")</f>
        <v/>
      </c>
      <c r="O1719" s="134" t="str">
        <f t="shared" si="830"/>
        <v/>
      </c>
      <c r="P1719" s="116"/>
      <c r="Q1719" s="117" t="str">
        <f t="shared" si="831"/>
        <v/>
      </c>
      <c r="R1719" s="128" t="str">
        <f t="shared" si="832"/>
        <v/>
      </c>
      <c r="S1719" s="135" t="str">
        <f>IF(B1719="","",IF(R1719="Refreshment Beverage",VLOOKUP(VALUE(Q1719),Rates!G$15:L$19,2,0),VLOOKUP(VALUE(Q1719),Rates!G$4:L$12,2,0)))</f>
        <v/>
      </c>
      <c r="T1719" s="135" t="str">
        <f t="shared" si="833"/>
        <v/>
      </c>
      <c r="U1719" s="118" t="str">
        <f t="shared" si="834"/>
        <v/>
      </c>
      <c r="V1719" s="135" t="str">
        <f t="shared" si="835"/>
        <v/>
      </c>
      <c r="W1719" s="135" t="str">
        <f t="shared" si="836"/>
        <v/>
      </c>
      <c r="X1719" s="119" t="str">
        <f t="shared" si="837"/>
        <v/>
      </c>
      <c r="Y1719" s="120" t="str">
        <f>IF(B:B="","",IF(R1719="Refreshment Beverage",VLOOKUP(Q1719,Rates!G$15:L$19,6,0)*W1719,VLOOKUP(Q1719,Rates!G$4:L$12,6,0)*W1719))</f>
        <v/>
      </c>
      <c r="Z1719" s="120" t="str">
        <f t="shared" si="838"/>
        <v/>
      </c>
      <c r="AA1719" s="120" t="str">
        <f t="shared" si="839"/>
        <v/>
      </c>
      <c r="AB1719" s="136" t="str">
        <f>IF(B:B="","",IF(R1719="Refreshment Beverage","",IF(AND(R1719="Beer",Q1719=0),SUM(LOOKUP(2,1/(Rates!$B$15:$B$18&lt;=W1719)/(Rates!$C$15:$C$18&gt;=W1719),Rates!$D$15:$D$18)*W1719),VLOOKUP(VALUE(Q:Q),Rates!A:B,2,0)*W1719)))</f>
        <v/>
      </c>
      <c r="AC1719" s="136" t="str">
        <f>IF(B:B="","",IF(R1719="Refreshment Beverage","",IF(AND(R1719="Beer",Q1719=0),SUM(LOOKUP(2,1/(Rates!$B$15:$B$18&lt;=W1719)/(Rates!$C$15:$C$18&gt;=W1719),Rates!$E$15:$E$18)*W1719),VLOOKUP(VALUE(Q:Q),Rates!A:C,3,0)*W1719)))</f>
        <v/>
      </c>
      <c r="AD1719" s="137" t="str">
        <f>IFERROR(IF(B:B="","",IF(R1719="Beer","",IF(VALUE(Q1719)=0,VLOOKUP(VLOOKUP(B:B,#REF!,16,0),Rates!A:E,2,0),VLOOKUP(VALUE(Q1719),Rates!A$31:B$34,2,0)*W1719))),0)</f>
        <v/>
      </c>
      <c r="AE1719" s="121" t="str">
        <f t="shared" si="840"/>
        <v/>
      </c>
      <c r="AF1719" s="138" t="str">
        <f t="shared" si="841"/>
        <v/>
      </c>
      <c r="AG1719" s="122" t="str">
        <f t="shared" si="842"/>
        <v/>
      </c>
      <c r="AH1719" s="123" t="str">
        <f t="shared" si="843"/>
        <v/>
      </c>
      <c r="AI1719" s="139" t="str">
        <f>IF(AE:AE="","",IF(R1719="Refreshment Beverage",AK1719*(Rates!J$19/100),ROUND(SUM(AH1719*(Rates!$J$8/100)),4)))</f>
        <v/>
      </c>
      <c r="AJ1719" s="124" t="str">
        <f t="shared" si="844"/>
        <v/>
      </c>
      <c r="AK1719" s="125" t="str">
        <f t="shared" si="845"/>
        <v/>
      </c>
      <c r="AL1719" s="121" t="str">
        <f t="shared" si="846"/>
        <v/>
      </c>
      <c r="AM1719" s="138" t="str">
        <f>IF(AS1719="","",IF(R1719="Refreshment Beverage",ROUND(AS1719*Rates!K$19,4),ROUND(AO1719*(VLOOKUP(VALUE(Q1719),Rates!G$4:L$12,3,0)),4)))</f>
        <v/>
      </c>
      <c r="AN1719" s="126" t="str">
        <f>IF(AS1719="","",IF(R1719="Refreshment Beverage",AS1719*(Rates!J$19/100),MAX(AM1719,AB1719)))</f>
        <v/>
      </c>
      <c r="AO1719" s="127" t="str">
        <f t="shared" si="847"/>
        <v/>
      </c>
      <c r="AP1719" s="127" t="str">
        <f t="shared" si="848"/>
        <v/>
      </c>
      <c r="AQ1719" s="140" t="str">
        <f>IF(AS1719="","",IF(R1719="Refreshment Beverage",ROUND(SUM(VLOOKUP(Q:Q,Rates!G$15:L$19,3,0)*(AS1719-Y1719-Z1719-AA1719)),4),ROUND(SUM(Rates!$K$8*AS1719),4)))</f>
        <v/>
      </c>
      <c r="AR1719" s="139" t="str">
        <f t="shared" si="849"/>
        <v/>
      </c>
      <c r="AS1719" s="125" t="str">
        <f t="shared" si="850"/>
        <v/>
      </c>
      <c r="AT1719" s="121" t="str">
        <f t="shared" si="851"/>
        <v/>
      </c>
      <c r="AU1719" s="138" t="str">
        <f>IF(AX1719="","",IF(R1719="Refreshment Beverage",ROUND((BA1719-Y1719-Z1719-AA1719)*VLOOKUP(VALUE(Q1719),Rates!G$15:L$19,3,0),4),ROUND(AW1719*(VLOOKUP(VALUE(Q1719),Rates!G:L,3,0)),4)))</f>
        <v/>
      </c>
      <c r="AV1719" s="126" t="str">
        <f t="shared" si="852"/>
        <v/>
      </c>
      <c r="AW1719" s="127" t="str">
        <f t="shared" si="853"/>
        <v/>
      </c>
      <c r="AX1719" s="123" t="str">
        <f t="shared" si="854"/>
        <v/>
      </c>
      <c r="AY1719" s="140" t="str">
        <f>IF(AX1719="","",IF(R1719="Refreshment Beverage",ROUND(SUM(AX1719*Rates!K$19),4),ROUND(SUM(AX1719*(Rates!J$8/100)),4)))</f>
        <v/>
      </c>
      <c r="AZ1719" s="124" t="str">
        <f t="shared" si="855"/>
        <v/>
      </c>
      <c r="BA1719" s="125" t="str">
        <f t="shared" si="856"/>
        <v/>
      </c>
      <c r="BB1719" s="115"/>
      <c r="BC1719" s="143"/>
      <c r="BD1719" s="100"/>
      <c r="BE1719" s="100"/>
      <c r="BF1719" s="100"/>
      <c r="BG1719" s="100"/>
    </row>
    <row r="1720" spans="1:59" x14ac:dyDescent="0.2">
      <c r="A1720" s="144"/>
      <c r="B1720" s="141"/>
      <c r="C1720" s="141"/>
      <c r="D1720" s="142"/>
      <c r="E1720" s="142"/>
      <c r="F1720" s="142"/>
      <c r="G1720" s="142"/>
      <c r="H1720" s="142"/>
      <c r="I1720" s="129"/>
      <c r="J1720" s="130"/>
      <c r="K1720" s="131" t="str">
        <f t="shared" si="827"/>
        <v/>
      </c>
      <c r="L1720" s="132" t="str">
        <f t="shared" si="828"/>
        <v/>
      </c>
      <c r="M1720" s="133" t="str">
        <f t="shared" si="829"/>
        <v/>
      </c>
      <c r="N1720" s="134" t="str">
        <f>IFERROR(IF(B:B="","",IF(R1720="Beer",SUM(LOOKUP(2,1/(Rates!$B$3:$B$5&lt;=W1720)/(Rates!$C$3:$C$5&gt;=W1720),Rates!$D$3:$D$5)*(X1720/100)*W1720),IF(R1720="Refreshment Beverage",SUM(LOOKUP(2,1/(Rates!$B$7:$B$11&lt;=W1720)/(Rates!$C$7:$C$11&gt;=W1720),Rates!$D$7:$D$11)*(X1720/100)*W1720)))),"")</f>
        <v/>
      </c>
      <c r="O1720" s="134" t="str">
        <f t="shared" si="830"/>
        <v/>
      </c>
      <c r="P1720" s="116"/>
      <c r="Q1720" s="117" t="str">
        <f t="shared" si="831"/>
        <v/>
      </c>
      <c r="R1720" s="128" t="str">
        <f t="shared" si="832"/>
        <v/>
      </c>
      <c r="S1720" s="135" t="str">
        <f>IF(B1720="","",IF(R1720="Refreshment Beverage",VLOOKUP(VALUE(Q1720),Rates!G$15:L$19,2,0),VLOOKUP(VALUE(Q1720),Rates!G$4:L$12,2,0)))</f>
        <v/>
      </c>
      <c r="T1720" s="135" t="str">
        <f t="shared" si="833"/>
        <v/>
      </c>
      <c r="U1720" s="118" t="str">
        <f t="shared" si="834"/>
        <v/>
      </c>
      <c r="V1720" s="135" t="str">
        <f t="shared" si="835"/>
        <v/>
      </c>
      <c r="W1720" s="135" t="str">
        <f t="shared" si="836"/>
        <v/>
      </c>
      <c r="X1720" s="119" t="str">
        <f t="shared" si="837"/>
        <v/>
      </c>
      <c r="Y1720" s="120" t="str">
        <f>IF(B:B="","",IF(R1720="Refreshment Beverage",VLOOKUP(Q1720,Rates!G$15:L$19,6,0)*W1720,VLOOKUP(Q1720,Rates!G$4:L$12,6,0)*W1720))</f>
        <v/>
      </c>
      <c r="Z1720" s="120" t="str">
        <f t="shared" si="838"/>
        <v/>
      </c>
      <c r="AA1720" s="120" t="str">
        <f t="shared" si="839"/>
        <v/>
      </c>
      <c r="AB1720" s="136" t="str">
        <f>IF(B:B="","",IF(R1720="Refreshment Beverage","",IF(AND(R1720="Beer",Q1720=0),SUM(LOOKUP(2,1/(Rates!$B$15:$B$18&lt;=W1720)/(Rates!$C$15:$C$18&gt;=W1720),Rates!$D$15:$D$18)*W1720),VLOOKUP(VALUE(Q:Q),Rates!A:B,2,0)*W1720)))</f>
        <v/>
      </c>
      <c r="AC1720" s="136" t="str">
        <f>IF(B:B="","",IF(R1720="Refreshment Beverage","",IF(AND(R1720="Beer",Q1720=0),SUM(LOOKUP(2,1/(Rates!$B$15:$B$18&lt;=W1720)/(Rates!$C$15:$C$18&gt;=W1720),Rates!$E$15:$E$18)*W1720),VLOOKUP(VALUE(Q:Q),Rates!A:C,3,0)*W1720)))</f>
        <v/>
      </c>
      <c r="AD1720" s="137" t="str">
        <f>IFERROR(IF(B:B="","",IF(R1720="Beer","",IF(VALUE(Q1720)=0,VLOOKUP(VLOOKUP(B:B,#REF!,16,0),Rates!A:E,2,0),VLOOKUP(VALUE(Q1720),Rates!A$31:B$34,2,0)*W1720))),0)</f>
        <v/>
      </c>
      <c r="AE1720" s="121" t="str">
        <f t="shared" si="840"/>
        <v/>
      </c>
      <c r="AF1720" s="138" t="str">
        <f t="shared" si="841"/>
        <v/>
      </c>
      <c r="AG1720" s="122" t="str">
        <f t="shared" si="842"/>
        <v/>
      </c>
      <c r="AH1720" s="123" t="str">
        <f t="shared" si="843"/>
        <v/>
      </c>
      <c r="AI1720" s="139" t="str">
        <f>IF(AE:AE="","",IF(R1720="Refreshment Beverage",AK1720*(Rates!J$19/100),ROUND(SUM(AH1720*(Rates!$J$8/100)),4)))</f>
        <v/>
      </c>
      <c r="AJ1720" s="124" t="str">
        <f t="shared" si="844"/>
        <v/>
      </c>
      <c r="AK1720" s="125" t="str">
        <f t="shared" si="845"/>
        <v/>
      </c>
      <c r="AL1720" s="121" t="str">
        <f t="shared" si="846"/>
        <v/>
      </c>
      <c r="AM1720" s="138" t="str">
        <f>IF(AS1720="","",IF(R1720="Refreshment Beverage",ROUND(AS1720*Rates!K$19,4),ROUND(AO1720*(VLOOKUP(VALUE(Q1720),Rates!G$4:L$12,3,0)),4)))</f>
        <v/>
      </c>
      <c r="AN1720" s="126" t="str">
        <f>IF(AS1720="","",IF(R1720="Refreshment Beverage",AS1720*(Rates!J$19/100),MAX(AM1720,AB1720)))</f>
        <v/>
      </c>
      <c r="AO1720" s="127" t="str">
        <f t="shared" si="847"/>
        <v/>
      </c>
      <c r="AP1720" s="127" t="str">
        <f t="shared" si="848"/>
        <v/>
      </c>
      <c r="AQ1720" s="140" t="str">
        <f>IF(AS1720="","",IF(R1720="Refreshment Beverage",ROUND(SUM(VLOOKUP(Q:Q,Rates!G$15:L$19,3,0)*(AS1720-Y1720-Z1720-AA1720)),4),ROUND(SUM(Rates!$K$8*AS1720),4)))</f>
        <v/>
      </c>
      <c r="AR1720" s="139" t="str">
        <f t="shared" si="849"/>
        <v/>
      </c>
      <c r="AS1720" s="125" t="str">
        <f t="shared" si="850"/>
        <v/>
      </c>
      <c r="AT1720" s="121" t="str">
        <f t="shared" si="851"/>
        <v/>
      </c>
      <c r="AU1720" s="138" t="str">
        <f>IF(AX1720="","",IF(R1720="Refreshment Beverage",ROUND((BA1720-Y1720-Z1720-AA1720)*VLOOKUP(VALUE(Q1720),Rates!G$15:L$19,3,0),4),ROUND(AW1720*(VLOOKUP(VALUE(Q1720),Rates!G:L,3,0)),4)))</f>
        <v/>
      </c>
      <c r="AV1720" s="126" t="str">
        <f t="shared" si="852"/>
        <v/>
      </c>
      <c r="AW1720" s="127" t="str">
        <f t="shared" si="853"/>
        <v/>
      </c>
      <c r="AX1720" s="123" t="str">
        <f t="shared" si="854"/>
        <v/>
      </c>
      <c r="AY1720" s="140" t="str">
        <f>IF(AX1720="","",IF(R1720="Refreshment Beverage",ROUND(SUM(AX1720*Rates!K$19),4),ROUND(SUM(AX1720*(Rates!J$8/100)),4)))</f>
        <v/>
      </c>
      <c r="AZ1720" s="124" t="str">
        <f t="shared" si="855"/>
        <v/>
      </c>
      <c r="BA1720" s="125" t="str">
        <f t="shared" si="856"/>
        <v/>
      </c>
      <c r="BB1720" s="115"/>
      <c r="BC1720" s="143"/>
      <c r="BD1720" s="100"/>
      <c r="BE1720" s="100"/>
      <c r="BF1720" s="100"/>
      <c r="BG1720" s="100"/>
    </row>
    <row r="1721" spans="1:59" x14ac:dyDescent="0.2">
      <c r="A1721" s="144"/>
      <c r="B1721" s="141"/>
      <c r="C1721" s="141"/>
      <c r="D1721" s="142"/>
      <c r="E1721" s="142"/>
      <c r="F1721" s="142"/>
      <c r="G1721" s="142"/>
      <c r="H1721" s="142"/>
      <c r="I1721" s="129"/>
      <c r="J1721" s="130"/>
      <c r="K1721" s="131" t="str">
        <f t="shared" si="827"/>
        <v/>
      </c>
      <c r="L1721" s="132" t="str">
        <f t="shared" si="828"/>
        <v/>
      </c>
      <c r="M1721" s="133" t="str">
        <f t="shared" si="829"/>
        <v/>
      </c>
      <c r="N1721" s="134" t="str">
        <f>IFERROR(IF(B:B="","",IF(R1721="Beer",SUM(LOOKUP(2,1/(Rates!$B$3:$B$5&lt;=W1721)/(Rates!$C$3:$C$5&gt;=W1721),Rates!$D$3:$D$5)*(X1721/100)*W1721),IF(R1721="Refreshment Beverage",SUM(LOOKUP(2,1/(Rates!$B$7:$B$11&lt;=W1721)/(Rates!$C$7:$C$11&gt;=W1721),Rates!$D$7:$D$11)*(X1721/100)*W1721)))),"")</f>
        <v/>
      </c>
      <c r="O1721" s="134" t="str">
        <f t="shared" si="830"/>
        <v/>
      </c>
      <c r="P1721" s="116"/>
      <c r="Q1721" s="117" t="str">
        <f t="shared" si="831"/>
        <v/>
      </c>
      <c r="R1721" s="128" t="str">
        <f t="shared" si="832"/>
        <v/>
      </c>
      <c r="S1721" s="135" t="str">
        <f>IF(B1721="","",IF(R1721="Refreshment Beverage",VLOOKUP(VALUE(Q1721),Rates!G$15:L$19,2,0),VLOOKUP(VALUE(Q1721),Rates!G$4:L$12,2,0)))</f>
        <v/>
      </c>
      <c r="T1721" s="135" t="str">
        <f t="shared" si="833"/>
        <v/>
      </c>
      <c r="U1721" s="118" t="str">
        <f t="shared" si="834"/>
        <v/>
      </c>
      <c r="V1721" s="135" t="str">
        <f t="shared" si="835"/>
        <v/>
      </c>
      <c r="W1721" s="135" t="str">
        <f t="shared" si="836"/>
        <v/>
      </c>
      <c r="X1721" s="119" t="str">
        <f t="shared" si="837"/>
        <v/>
      </c>
      <c r="Y1721" s="120" t="str">
        <f>IF(B:B="","",IF(R1721="Refreshment Beverage",VLOOKUP(Q1721,Rates!G$15:L$19,6,0)*W1721,VLOOKUP(Q1721,Rates!G$4:L$12,6,0)*W1721))</f>
        <v/>
      </c>
      <c r="Z1721" s="120" t="str">
        <f t="shared" si="838"/>
        <v/>
      </c>
      <c r="AA1721" s="120" t="str">
        <f t="shared" si="839"/>
        <v/>
      </c>
      <c r="AB1721" s="136" t="str">
        <f>IF(B:B="","",IF(R1721="Refreshment Beverage","",IF(AND(R1721="Beer",Q1721=0),SUM(LOOKUP(2,1/(Rates!$B$15:$B$18&lt;=W1721)/(Rates!$C$15:$C$18&gt;=W1721),Rates!$D$15:$D$18)*W1721),VLOOKUP(VALUE(Q:Q),Rates!A:B,2,0)*W1721)))</f>
        <v/>
      </c>
      <c r="AC1721" s="136" t="str">
        <f>IF(B:B="","",IF(R1721="Refreshment Beverage","",IF(AND(R1721="Beer",Q1721=0),SUM(LOOKUP(2,1/(Rates!$B$15:$B$18&lt;=W1721)/(Rates!$C$15:$C$18&gt;=W1721),Rates!$E$15:$E$18)*W1721),VLOOKUP(VALUE(Q:Q),Rates!A:C,3,0)*W1721)))</f>
        <v/>
      </c>
      <c r="AD1721" s="137" t="str">
        <f>IFERROR(IF(B:B="","",IF(R1721="Beer","",IF(VALUE(Q1721)=0,VLOOKUP(VLOOKUP(B:B,#REF!,16,0),Rates!A:E,2,0),VLOOKUP(VALUE(Q1721),Rates!A$31:B$34,2,0)*W1721))),0)</f>
        <v/>
      </c>
      <c r="AE1721" s="121" t="str">
        <f t="shared" si="840"/>
        <v/>
      </c>
      <c r="AF1721" s="138" t="str">
        <f t="shared" si="841"/>
        <v/>
      </c>
      <c r="AG1721" s="122" t="str">
        <f t="shared" si="842"/>
        <v/>
      </c>
      <c r="AH1721" s="123" t="str">
        <f t="shared" si="843"/>
        <v/>
      </c>
      <c r="AI1721" s="139" t="str">
        <f>IF(AE:AE="","",IF(R1721="Refreshment Beverage",AK1721*(Rates!J$19/100),ROUND(SUM(AH1721*(Rates!$J$8/100)),4)))</f>
        <v/>
      </c>
      <c r="AJ1721" s="124" t="str">
        <f t="shared" si="844"/>
        <v/>
      </c>
      <c r="AK1721" s="125" t="str">
        <f t="shared" si="845"/>
        <v/>
      </c>
      <c r="AL1721" s="121" t="str">
        <f t="shared" si="846"/>
        <v/>
      </c>
      <c r="AM1721" s="138" t="str">
        <f>IF(AS1721="","",IF(R1721="Refreshment Beverage",ROUND(AS1721*Rates!K$19,4),ROUND(AO1721*(VLOOKUP(VALUE(Q1721),Rates!G$4:L$12,3,0)),4)))</f>
        <v/>
      </c>
      <c r="AN1721" s="126" t="str">
        <f>IF(AS1721="","",IF(R1721="Refreshment Beverage",AS1721*(Rates!J$19/100),MAX(AM1721,AB1721)))</f>
        <v/>
      </c>
      <c r="AO1721" s="127" t="str">
        <f t="shared" si="847"/>
        <v/>
      </c>
      <c r="AP1721" s="127" t="str">
        <f t="shared" si="848"/>
        <v/>
      </c>
      <c r="AQ1721" s="140" t="str">
        <f>IF(AS1721="","",IF(R1721="Refreshment Beverage",ROUND(SUM(VLOOKUP(Q:Q,Rates!G$15:L$19,3,0)*(AS1721-Y1721-Z1721-AA1721)),4),ROUND(SUM(Rates!$K$8*AS1721),4)))</f>
        <v/>
      </c>
      <c r="AR1721" s="139" t="str">
        <f t="shared" si="849"/>
        <v/>
      </c>
      <c r="AS1721" s="125" t="str">
        <f t="shared" si="850"/>
        <v/>
      </c>
      <c r="AT1721" s="121" t="str">
        <f t="shared" si="851"/>
        <v/>
      </c>
      <c r="AU1721" s="138" t="str">
        <f>IF(AX1721="","",IF(R1721="Refreshment Beverage",ROUND((BA1721-Y1721-Z1721-AA1721)*VLOOKUP(VALUE(Q1721),Rates!G$15:L$19,3,0),4),ROUND(AW1721*(VLOOKUP(VALUE(Q1721),Rates!G:L,3,0)),4)))</f>
        <v/>
      </c>
      <c r="AV1721" s="126" t="str">
        <f t="shared" si="852"/>
        <v/>
      </c>
      <c r="AW1721" s="127" t="str">
        <f t="shared" si="853"/>
        <v/>
      </c>
      <c r="AX1721" s="123" t="str">
        <f t="shared" si="854"/>
        <v/>
      </c>
      <c r="AY1721" s="140" t="str">
        <f>IF(AX1721="","",IF(R1721="Refreshment Beverage",ROUND(SUM(AX1721*Rates!K$19),4),ROUND(SUM(AX1721*(Rates!J$8/100)),4)))</f>
        <v/>
      </c>
      <c r="AZ1721" s="124" t="str">
        <f t="shared" si="855"/>
        <v/>
      </c>
      <c r="BA1721" s="125" t="str">
        <f t="shared" si="856"/>
        <v/>
      </c>
      <c r="BB1721" s="115"/>
      <c r="BC1721" s="143"/>
      <c r="BD1721" s="100"/>
      <c r="BE1721" s="100"/>
      <c r="BF1721" s="100"/>
      <c r="BG1721" s="100"/>
    </row>
    <row r="1722" spans="1:59" x14ac:dyDescent="0.2">
      <c r="A1722" s="144"/>
      <c r="B1722" s="141"/>
      <c r="C1722" s="141"/>
      <c r="D1722" s="142"/>
      <c r="E1722" s="142"/>
      <c r="F1722" s="142"/>
      <c r="G1722" s="142"/>
      <c r="H1722" s="142"/>
      <c r="I1722" s="129"/>
      <c r="J1722" s="130"/>
      <c r="K1722" s="131" t="str">
        <f t="shared" si="827"/>
        <v/>
      </c>
      <c r="L1722" s="132" t="str">
        <f t="shared" si="828"/>
        <v/>
      </c>
      <c r="M1722" s="133" t="str">
        <f t="shared" si="829"/>
        <v/>
      </c>
      <c r="N1722" s="134" t="str">
        <f>IFERROR(IF(B:B="","",IF(R1722="Beer",SUM(LOOKUP(2,1/(Rates!$B$3:$B$5&lt;=W1722)/(Rates!$C$3:$C$5&gt;=W1722),Rates!$D$3:$D$5)*(X1722/100)*W1722),IF(R1722="Refreshment Beverage",SUM(LOOKUP(2,1/(Rates!$B$7:$B$11&lt;=W1722)/(Rates!$C$7:$C$11&gt;=W1722),Rates!$D$7:$D$11)*(X1722/100)*W1722)))),"")</f>
        <v/>
      </c>
      <c r="O1722" s="134" t="str">
        <f t="shared" si="830"/>
        <v/>
      </c>
      <c r="P1722" s="116"/>
      <c r="Q1722" s="117" t="str">
        <f t="shared" si="831"/>
        <v/>
      </c>
      <c r="R1722" s="128" t="str">
        <f t="shared" si="832"/>
        <v/>
      </c>
      <c r="S1722" s="135" t="str">
        <f>IF(B1722="","",IF(R1722="Refreshment Beverage",VLOOKUP(VALUE(Q1722),Rates!G$15:L$19,2,0),VLOOKUP(VALUE(Q1722),Rates!G$4:L$12,2,0)))</f>
        <v/>
      </c>
      <c r="T1722" s="135" t="str">
        <f t="shared" si="833"/>
        <v/>
      </c>
      <c r="U1722" s="118" t="str">
        <f t="shared" si="834"/>
        <v/>
      </c>
      <c r="V1722" s="135" t="str">
        <f t="shared" si="835"/>
        <v/>
      </c>
      <c r="W1722" s="135" t="str">
        <f t="shared" si="836"/>
        <v/>
      </c>
      <c r="X1722" s="119" t="str">
        <f t="shared" si="837"/>
        <v/>
      </c>
      <c r="Y1722" s="120" t="str">
        <f>IF(B:B="","",IF(R1722="Refreshment Beverage",VLOOKUP(Q1722,Rates!G$15:L$19,6,0)*W1722,VLOOKUP(Q1722,Rates!G$4:L$12,6,0)*W1722))</f>
        <v/>
      </c>
      <c r="Z1722" s="120" t="str">
        <f t="shared" si="838"/>
        <v/>
      </c>
      <c r="AA1722" s="120" t="str">
        <f t="shared" si="839"/>
        <v/>
      </c>
      <c r="AB1722" s="136" t="str">
        <f>IF(B:B="","",IF(R1722="Refreshment Beverage","",IF(AND(R1722="Beer",Q1722=0),SUM(LOOKUP(2,1/(Rates!$B$15:$B$18&lt;=W1722)/(Rates!$C$15:$C$18&gt;=W1722),Rates!$D$15:$D$18)*W1722),VLOOKUP(VALUE(Q:Q),Rates!A:B,2,0)*W1722)))</f>
        <v/>
      </c>
      <c r="AC1722" s="136" t="str">
        <f>IF(B:B="","",IF(R1722="Refreshment Beverage","",IF(AND(R1722="Beer",Q1722=0),SUM(LOOKUP(2,1/(Rates!$B$15:$B$18&lt;=W1722)/(Rates!$C$15:$C$18&gt;=W1722),Rates!$E$15:$E$18)*W1722),VLOOKUP(VALUE(Q:Q),Rates!A:C,3,0)*W1722)))</f>
        <v/>
      </c>
      <c r="AD1722" s="137" t="str">
        <f>IFERROR(IF(B:B="","",IF(R1722="Beer","",IF(VALUE(Q1722)=0,VLOOKUP(VLOOKUP(B:B,#REF!,16,0),Rates!A:E,2,0),VLOOKUP(VALUE(Q1722),Rates!A$31:B$34,2,0)*W1722))),0)</f>
        <v/>
      </c>
      <c r="AE1722" s="121" t="str">
        <f t="shared" si="840"/>
        <v/>
      </c>
      <c r="AF1722" s="138" t="str">
        <f t="shared" si="841"/>
        <v/>
      </c>
      <c r="AG1722" s="122" t="str">
        <f t="shared" si="842"/>
        <v/>
      </c>
      <c r="AH1722" s="123" t="str">
        <f t="shared" si="843"/>
        <v/>
      </c>
      <c r="AI1722" s="139" t="str">
        <f>IF(AE:AE="","",IF(R1722="Refreshment Beverage",AK1722*(Rates!J$19/100),ROUND(SUM(AH1722*(Rates!$J$8/100)),4)))</f>
        <v/>
      </c>
      <c r="AJ1722" s="124" t="str">
        <f t="shared" si="844"/>
        <v/>
      </c>
      <c r="AK1722" s="125" t="str">
        <f t="shared" si="845"/>
        <v/>
      </c>
      <c r="AL1722" s="121" t="str">
        <f t="shared" si="846"/>
        <v/>
      </c>
      <c r="AM1722" s="138" t="str">
        <f>IF(AS1722="","",IF(R1722="Refreshment Beverage",ROUND(AS1722*Rates!K$19,4),ROUND(AO1722*(VLOOKUP(VALUE(Q1722),Rates!G$4:L$12,3,0)),4)))</f>
        <v/>
      </c>
      <c r="AN1722" s="126" t="str">
        <f>IF(AS1722="","",IF(R1722="Refreshment Beverage",AS1722*(Rates!J$19/100),MAX(AM1722,AB1722)))</f>
        <v/>
      </c>
      <c r="AO1722" s="127" t="str">
        <f t="shared" si="847"/>
        <v/>
      </c>
      <c r="AP1722" s="127" t="str">
        <f t="shared" si="848"/>
        <v/>
      </c>
      <c r="AQ1722" s="140" t="str">
        <f>IF(AS1722="","",IF(R1722="Refreshment Beverage",ROUND(SUM(VLOOKUP(Q:Q,Rates!G$15:L$19,3,0)*(AS1722-Y1722-Z1722-AA1722)),4),ROUND(SUM(Rates!$K$8*AS1722),4)))</f>
        <v/>
      </c>
      <c r="AR1722" s="139" t="str">
        <f t="shared" si="849"/>
        <v/>
      </c>
      <c r="AS1722" s="125" t="str">
        <f t="shared" si="850"/>
        <v/>
      </c>
      <c r="AT1722" s="121" t="str">
        <f t="shared" si="851"/>
        <v/>
      </c>
      <c r="AU1722" s="138" t="str">
        <f>IF(AX1722="","",IF(R1722="Refreshment Beverage",ROUND((BA1722-Y1722-Z1722-AA1722)*VLOOKUP(VALUE(Q1722),Rates!G$15:L$19,3,0),4),ROUND(AW1722*(VLOOKUP(VALUE(Q1722),Rates!G:L,3,0)),4)))</f>
        <v/>
      </c>
      <c r="AV1722" s="126" t="str">
        <f t="shared" si="852"/>
        <v/>
      </c>
      <c r="AW1722" s="127" t="str">
        <f t="shared" si="853"/>
        <v/>
      </c>
      <c r="AX1722" s="123" t="str">
        <f t="shared" si="854"/>
        <v/>
      </c>
      <c r="AY1722" s="140" t="str">
        <f>IF(AX1722="","",IF(R1722="Refreshment Beverage",ROUND(SUM(AX1722*Rates!K$19),4),ROUND(SUM(AX1722*(Rates!J$8/100)),4)))</f>
        <v/>
      </c>
      <c r="AZ1722" s="124" t="str">
        <f t="shared" si="855"/>
        <v/>
      </c>
      <c r="BA1722" s="125" t="str">
        <f t="shared" si="856"/>
        <v/>
      </c>
      <c r="BB1722" s="115"/>
      <c r="BC1722" s="143"/>
      <c r="BD1722" s="100"/>
      <c r="BE1722" s="100"/>
      <c r="BF1722" s="100"/>
      <c r="BG1722" s="100"/>
    </row>
    <row r="1723" spans="1:59" x14ac:dyDescent="0.2">
      <c r="A1723" s="144"/>
      <c r="B1723" s="141"/>
      <c r="C1723" s="141"/>
      <c r="D1723" s="142"/>
      <c r="E1723" s="142"/>
      <c r="F1723" s="142"/>
      <c r="G1723" s="142"/>
      <c r="H1723" s="142"/>
      <c r="I1723" s="129"/>
      <c r="J1723" s="130"/>
      <c r="K1723" s="131" t="str">
        <f t="shared" si="827"/>
        <v/>
      </c>
      <c r="L1723" s="132" t="str">
        <f t="shared" si="828"/>
        <v/>
      </c>
      <c r="M1723" s="133" t="str">
        <f t="shared" si="829"/>
        <v/>
      </c>
      <c r="N1723" s="134" t="str">
        <f>IFERROR(IF(B:B="","",IF(R1723="Beer",SUM(LOOKUP(2,1/(Rates!$B$3:$B$5&lt;=W1723)/(Rates!$C$3:$C$5&gt;=W1723),Rates!$D$3:$D$5)*(X1723/100)*W1723),IF(R1723="Refreshment Beverage",SUM(LOOKUP(2,1/(Rates!$B$7:$B$11&lt;=W1723)/(Rates!$C$7:$C$11&gt;=W1723),Rates!$D$7:$D$11)*(X1723/100)*W1723)))),"")</f>
        <v/>
      </c>
      <c r="O1723" s="134" t="str">
        <f t="shared" si="830"/>
        <v/>
      </c>
      <c r="P1723" s="116"/>
      <c r="Q1723" s="117" t="str">
        <f t="shared" si="831"/>
        <v/>
      </c>
      <c r="R1723" s="128" t="str">
        <f t="shared" si="832"/>
        <v/>
      </c>
      <c r="S1723" s="135" t="str">
        <f>IF(B1723="","",IF(R1723="Refreshment Beverage",VLOOKUP(VALUE(Q1723),Rates!G$15:L$19,2,0),VLOOKUP(VALUE(Q1723),Rates!G$4:L$12,2,0)))</f>
        <v/>
      </c>
      <c r="T1723" s="135" t="str">
        <f t="shared" si="833"/>
        <v/>
      </c>
      <c r="U1723" s="118" t="str">
        <f t="shared" si="834"/>
        <v/>
      </c>
      <c r="V1723" s="135" t="str">
        <f t="shared" si="835"/>
        <v/>
      </c>
      <c r="W1723" s="135" t="str">
        <f t="shared" si="836"/>
        <v/>
      </c>
      <c r="X1723" s="119" t="str">
        <f t="shared" si="837"/>
        <v/>
      </c>
      <c r="Y1723" s="120" t="str">
        <f>IF(B:B="","",IF(R1723="Refreshment Beverage",VLOOKUP(Q1723,Rates!G$15:L$19,6,0)*W1723,VLOOKUP(Q1723,Rates!G$4:L$12,6,0)*W1723))</f>
        <v/>
      </c>
      <c r="Z1723" s="120" t="str">
        <f t="shared" si="838"/>
        <v/>
      </c>
      <c r="AA1723" s="120" t="str">
        <f t="shared" si="839"/>
        <v/>
      </c>
      <c r="AB1723" s="136" t="str">
        <f>IF(B:B="","",IF(R1723="Refreshment Beverage","",IF(AND(R1723="Beer",Q1723=0),SUM(LOOKUP(2,1/(Rates!$B$15:$B$18&lt;=W1723)/(Rates!$C$15:$C$18&gt;=W1723),Rates!$D$15:$D$18)*W1723),VLOOKUP(VALUE(Q:Q),Rates!A:B,2,0)*W1723)))</f>
        <v/>
      </c>
      <c r="AC1723" s="136" t="str">
        <f>IF(B:B="","",IF(R1723="Refreshment Beverage","",IF(AND(R1723="Beer",Q1723=0),SUM(LOOKUP(2,1/(Rates!$B$15:$B$18&lt;=W1723)/(Rates!$C$15:$C$18&gt;=W1723),Rates!$E$15:$E$18)*W1723),VLOOKUP(VALUE(Q:Q),Rates!A:C,3,0)*W1723)))</f>
        <v/>
      </c>
      <c r="AD1723" s="137" t="str">
        <f>IFERROR(IF(B:B="","",IF(R1723="Beer","",IF(VALUE(Q1723)=0,VLOOKUP(VLOOKUP(B:B,#REF!,16,0),Rates!A:E,2,0),VLOOKUP(VALUE(Q1723),Rates!A$31:B$34,2,0)*W1723))),0)</f>
        <v/>
      </c>
      <c r="AE1723" s="121" t="str">
        <f t="shared" si="840"/>
        <v/>
      </c>
      <c r="AF1723" s="138" t="str">
        <f t="shared" si="841"/>
        <v/>
      </c>
      <c r="AG1723" s="122" t="str">
        <f t="shared" si="842"/>
        <v/>
      </c>
      <c r="AH1723" s="123" t="str">
        <f t="shared" si="843"/>
        <v/>
      </c>
      <c r="AI1723" s="139" t="str">
        <f>IF(AE:AE="","",IF(R1723="Refreshment Beverage",AK1723*(Rates!J$19/100),ROUND(SUM(AH1723*(Rates!$J$8/100)),4)))</f>
        <v/>
      </c>
      <c r="AJ1723" s="124" t="str">
        <f t="shared" si="844"/>
        <v/>
      </c>
      <c r="AK1723" s="125" t="str">
        <f t="shared" si="845"/>
        <v/>
      </c>
      <c r="AL1723" s="121" t="str">
        <f t="shared" si="846"/>
        <v/>
      </c>
      <c r="AM1723" s="138" t="str">
        <f>IF(AS1723="","",IF(R1723="Refreshment Beverage",ROUND(AS1723*Rates!K$19,4),ROUND(AO1723*(VLOOKUP(VALUE(Q1723),Rates!G$4:L$12,3,0)),4)))</f>
        <v/>
      </c>
      <c r="AN1723" s="126" t="str">
        <f>IF(AS1723="","",IF(R1723="Refreshment Beverage",AS1723*(Rates!J$19/100),MAX(AM1723,AB1723)))</f>
        <v/>
      </c>
      <c r="AO1723" s="127" t="str">
        <f t="shared" si="847"/>
        <v/>
      </c>
      <c r="AP1723" s="127" t="str">
        <f t="shared" si="848"/>
        <v/>
      </c>
      <c r="AQ1723" s="140" t="str">
        <f>IF(AS1723="","",IF(R1723="Refreshment Beverage",ROUND(SUM(VLOOKUP(Q:Q,Rates!G$15:L$19,3,0)*(AS1723-Y1723-Z1723-AA1723)),4),ROUND(SUM(Rates!$K$8*AS1723),4)))</f>
        <v/>
      </c>
      <c r="AR1723" s="139" t="str">
        <f t="shared" si="849"/>
        <v/>
      </c>
      <c r="AS1723" s="125" t="str">
        <f t="shared" si="850"/>
        <v/>
      </c>
      <c r="AT1723" s="121" t="str">
        <f t="shared" si="851"/>
        <v/>
      </c>
      <c r="AU1723" s="138" t="str">
        <f>IF(AX1723="","",IF(R1723="Refreshment Beverage",ROUND((BA1723-Y1723-Z1723-AA1723)*VLOOKUP(VALUE(Q1723),Rates!G$15:L$19,3,0),4),ROUND(AW1723*(VLOOKUP(VALUE(Q1723),Rates!G:L,3,0)),4)))</f>
        <v/>
      </c>
      <c r="AV1723" s="126" t="str">
        <f t="shared" si="852"/>
        <v/>
      </c>
      <c r="AW1723" s="127" t="str">
        <f t="shared" si="853"/>
        <v/>
      </c>
      <c r="AX1723" s="123" t="str">
        <f t="shared" si="854"/>
        <v/>
      </c>
      <c r="AY1723" s="140" t="str">
        <f>IF(AX1723="","",IF(R1723="Refreshment Beverage",ROUND(SUM(AX1723*Rates!K$19),4),ROUND(SUM(AX1723*(Rates!J$8/100)),4)))</f>
        <v/>
      </c>
      <c r="AZ1723" s="124" t="str">
        <f t="shared" si="855"/>
        <v/>
      </c>
      <c r="BA1723" s="125" t="str">
        <f t="shared" si="856"/>
        <v/>
      </c>
      <c r="BB1723" s="115"/>
      <c r="BC1723" s="143"/>
      <c r="BD1723" s="100"/>
      <c r="BE1723" s="100"/>
      <c r="BF1723" s="100"/>
      <c r="BG1723" s="100"/>
    </row>
    <row r="1724" spans="1:59" x14ac:dyDescent="0.2">
      <c r="A1724" s="144"/>
      <c r="B1724" s="141"/>
      <c r="C1724" s="141"/>
      <c r="D1724" s="142"/>
      <c r="E1724" s="142"/>
      <c r="F1724" s="142"/>
      <c r="G1724" s="142"/>
      <c r="H1724" s="142"/>
      <c r="I1724" s="129"/>
      <c r="J1724" s="130"/>
      <c r="K1724" s="131" t="str">
        <f t="shared" si="827"/>
        <v/>
      </c>
      <c r="L1724" s="132" t="str">
        <f t="shared" si="828"/>
        <v/>
      </c>
      <c r="M1724" s="133" t="str">
        <f t="shared" si="829"/>
        <v/>
      </c>
      <c r="N1724" s="134" t="str">
        <f>IFERROR(IF(B:B="","",IF(R1724="Beer",SUM(LOOKUP(2,1/(Rates!$B$3:$B$5&lt;=W1724)/(Rates!$C$3:$C$5&gt;=W1724),Rates!$D$3:$D$5)*(X1724/100)*W1724),IF(R1724="Refreshment Beverage",SUM(LOOKUP(2,1/(Rates!$B$7:$B$11&lt;=W1724)/(Rates!$C$7:$C$11&gt;=W1724),Rates!$D$7:$D$11)*(X1724/100)*W1724)))),"")</f>
        <v/>
      </c>
      <c r="O1724" s="134" t="str">
        <f t="shared" si="830"/>
        <v/>
      </c>
      <c r="P1724" s="116"/>
      <c r="Q1724" s="117" t="str">
        <f t="shared" si="831"/>
        <v/>
      </c>
      <c r="R1724" s="128" t="str">
        <f t="shared" si="832"/>
        <v/>
      </c>
      <c r="S1724" s="135" t="str">
        <f>IF(B1724="","",IF(R1724="Refreshment Beverage",VLOOKUP(VALUE(Q1724),Rates!G$15:L$19,2,0),VLOOKUP(VALUE(Q1724),Rates!G$4:L$12,2,0)))</f>
        <v/>
      </c>
      <c r="T1724" s="135" t="str">
        <f t="shared" si="833"/>
        <v/>
      </c>
      <c r="U1724" s="118" t="str">
        <f t="shared" si="834"/>
        <v/>
      </c>
      <c r="V1724" s="135" t="str">
        <f t="shared" si="835"/>
        <v/>
      </c>
      <c r="W1724" s="135" t="str">
        <f t="shared" si="836"/>
        <v/>
      </c>
      <c r="X1724" s="119" t="str">
        <f t="shared" si="837"/>
        <v/>
      </c>
      <c r="Y1724" s="120" t="str">
        <f>IF(B:B="","",IF(R1724="Refreshment Beverage",VLOOKUP(Q1724,Rates!G$15:L$19,6,0)*W1724,VLOOKUP(Q1724,Rates!G$4:L$12,6,0)*W1724))</f>
        <v/>
      </c>
      <c r="Z1724" s="120" t="str">
        <f t="shared" si="838"/>
        <v/>
      </c>
      <c r="AA1724" s="120" t="str">
        <f t="shared" si="839"/>
        <v/>
      </c>
      <c r="AB1724" s="136" t="str">
        <f>IF(B:B="","",IF(R1724="Refreshment Beverage","",IF(AND(R1724="Beer",Q1724=0),SUM(LOOKUP(2,1/(Rates!$B$15:$B$18&lt;=W1724)/(Rates!$C$15:$C$18&gt;=W1724),Rates!$D$15:$D$18)*W1724),VLOOKUP(VALUE(Q:Q),Rates!A:B,2,0)*W1724)))</f>
        <v/>
      </c>
      <c r="AC1724" s="136" t="str">
        <f>IF(B:B="","",IF(R1724="Refreshment Beverage","",IF(AND(R1724="Beer",Q1724=0),SUM(LOOKUP(2,1/(Rates!$B$15:$B$18&lt;=W1724)/(Rates!$C$15:$C$18&gt;=W1724),Rates!$E$15:$E$18)*W1724),VLOOKUP(VALUE(Q:Q),Rates!A:C,3,0)*W1724)))</f>
        <v/>
      </c>
      <c r="AD1724" s="137" t="str">
        <f>IFERROR(IF(B:B="","",IF(R1724="Beer","",IF(VALUE(Q1724)=0,VLOOKUP(VLOOKUP(B:B,#REF!,16,0),Rates!A:E,2,0),VLOOKUP(VALUE(Q1724),Rates!A$31:B$34,2,0)*W1724))),0)</f>
        <v/>
      </c>
      <c r="AE1724" s="121" t="str">
        <f t="shared" si="840"/>
        <v/>
      </c>
      <c r="AF1724" s="138" t="str">
        <f t="shared" si="841"/>
        <v/>
      </c>
      <c r="AG1724" s="122" t="str">
        <f t="shared" si="842"/>
        <v/>
      </c>
      <c r="AH1724" s="123" t="str">
        <f t="shared" si="843"/>
        <v/>
      </c>
      <c r="AI1724" s="139" t="str">
        <f>IF(AE:AE="","",IF(R1724="Refreshment Beverage",AK1724*(Rates!J$19/100),ROUND(SUM(AH1724*(Rates!$J$8/100)),4)))</f>
        <v/>
      </c>
      <c r="AJ1724" s="124" t="str">
        <f t="shared" si="844"/>
        <v/>
      </c>
      <c r="AK1724" s="125" t="str">
        <f t="shared" si="845"/>
        <v/>
      </c>
      <c r="AL1724" s="121" t="str">
        <f t="shared" si="846"/>
        <v/>
      </c>
      <c r="AM1724" s="138" t="str">
        <f>IF(AS1724="","",IF(R1724="Refreshment Beverage",ROUND(AS1724*Rates!K$19,4),ROUND(AO1724*(VLOOKUP(VALUE(Q1724),Rates!G$4:L$12,3,0)),4)))</f>
        <v/>
      </c>
      <c r="AN1724" s="126" t="str">
        <f>IF(AS1724="","",IF(R1724="Refreshment Beverage",AS1724*(Rates!J$19/100),MAX(AM1724,AB1724)))</f>
        <v/>
      </c>
      <c r="AO1724" s="127" t="str">
        <f t="shared" si="847"/>
        <v/>
      </c>
      <c r="AP1724" s="127" t="str">
        <f t="shared" si="848"/>
        <v/>
      </c>
      <c r="AQ1724" s="140" t="str">
        <f>IF(AS1724="","",IF(R1724="Refreshment Beverage",ROUND(SUM(VLOOKUP(Q:Q,Rates!G$15:L$19,3,0)*(AS1724-Y1724-Z1724-AA1724)),4),ROUND(SUM(Rates!$K$8*AS1724),4)))</f>
        <v/>
      </c>
      <c r="AR1724" s="139" t="str">
        <f t="shared" si="849"/>
        <v/>
      </c>
      <c r="AS1724" s="125" t="str">
        <f t="shared" si="850"/>
        <v/>
      </c>
      <c r="AT1724" s="121" t="str">
        <f t="shared" si="851"/>
        <v/>
      </c>
      <c r="AU1724" s="138" t="str">
        <f>IF(AX1724="","",IF(R1724="Refreshment Beverage",ROUND((BA1724-Y1724-Z1724-AA1724)*VLOOKUP(VALUE(Q1724),Rates!G$15:L$19,3,0),4),ROUND(AW1724*(VLOOKUP(VALUE(Q1724),Rates!G:L,3,0)),4)))</f>
        <v/>
      </c>
      <c r="AV1724" s="126" t="str">
        <f t="shared" si="852"/>
        <v/>
      </c>
      <c r="AW1724" s="127" t="str">
        <f t="shared" si="853"/>
        <v/>
      </c>
      <c r="AX1724" s="123" t="str">
        <f t="shared" si="854"/>
        <v/>
      </c>
      <c r="AY1724" s="140" t="str">
        <f>IF(AX1724="","",IF(R1724="Refreshment Beverage",ROUND(SUM(AX1724*Rates!K$19),4),ROUND(SUM(AX1724*(Rates!J$8/100)),4)))</f>
        <v/>
      </c>
      <c r="AZ1724" s="124" t="str">
        <f t="shared" si="855"/>
        <v/>
      </c>
      <c r="BA1724" s="125" t="str">
        <f t="shared" si="856"/>
        <v/>
      </c>
      <c r="BB1724" s="115"/>
      <c r="BC1724" s="143"/>
      <c r="BD1724" s="100"/>
      <c r="BE1724" s="100"/>
      <c r="BF1724" s="100"/>
      <c r="BG1724" s="100"/>
    </row>
    <row r="1725" spans="1:59" x14ac:dyDescent="0.2">
      <c r="A1725" s="144"/>
      <c r="B1725" s="141"/>
      <c r="C1725" s="141"/>
      <c r="D1725" s="142"/>
      <c r="E1725" s="142"/>
      <c r="F1725" s="142"/>
      <c r="G1725" s="142"/>
      <c r="H1725" s="142"/>
      <c r="I1725" s="129"/>
      <c r="J1725" s="130"/>
      <c r="K1725" s="131" t="str">
        <f t="shared" si="827"/>
        <v/>
      </c>
      <c r="L1725" s="132" t="str">
        <f t="shared" si="828"/>
        <v/>
      </c>
      <c r="M1725" s="133" t="str">
        <f t="shared" si="829"/>
        <v/>
      </c>
      <c r="N1725" s="134" t="str">
        <f>IFERROR(IF(B:B="","",IF(R1725="Beer",SUM(LOOKUP(2,1/(Rates!$B$3:$B$5&lt;=W1725)/(Rates!$C$3:$C$5&gt;=W1725),Rates!$D$3:$D$5)*(X1725/100)*W1725),IF(R1725="Refreshment Beverage",SUM(LOOKUP(2,1/(Rates!$B$7:$B$11&lt;=W1725)/(Rates!$C$7:$C$11&gt;=W1725),Rates!$D$7:$D$11)*(X1725/100)*W1725)))),"")</f>
        <v/>
      </c>
      <c r="O1725" s="134" t="str">
        <f t="shared" si="830"/>
        <v/>
      </c>
      <c r="P1725" s="116"/>
      <c r="Q1725" s="117" t="str">
        <f t="shared" si="831"/>
        <v/>
      </c>
      <c r="R1725" s="128" t="str">
        <f t="shared" si="832"/>
        <v/>
      </c>
      <c r="S1725" s="135" t="str">
        <f>IF(B1725="","",IF(R1725="Refreshment Beverage",VLOOKUP(VALUE(Q1725),Rates!G$15:L$19,2,0),VLOOKUP(VALUE(Q1725),Rates!G$4:L$12,2,0)))</f>
        <v/>
      </c>
      <c r="T1725" s="135" t="str">
        <f t="shared" si="833"/>
        <v/>
      </c>
      <c r="U1725" s="118" t="str">
        <f t="shared" si="834"/>
        <v/>
      </c>
      <c r="V1725" s="135" t="str">
        <f t="shared" si="835"/>
        <v/>
      </c>
      <c r="W1725" s="135" t="str">
        <f t="shared" si="836"/>
        <v/>
      </c>
      <c r="X1725" s="119" t="str">
        <f t="shared" si="837"/>
        <v/>
      </c>
      <c r="Y1725" s="120" t="str">
        <f>IF(B:B="","",IF(R1725="Refreshment Beverage",VLOOKUP(Q1725,Rates!G$15:L$19,6,0)*W1725,VLOOKUP(Q1725,Rates!G$4:L$12,6,0)*W1725))</f>
        <v/>
      </c>
      <c r="Z1725" s="120" t="str">
        <f t="shared" si="838"/>
        <v/>
      </c>
      <c r="AA1725" s="120" t="str">
        <f t="shared" si="839"/>
        <v/>
      </c>
      <c r="AB1725" s="136" t="str">
        <f>IF(B:B="","",IF(R1725="Refreshment Beverage","",IF(AND(R1725="Beer",Q1725=0),SUM(LOOKUP(2,1/(Rates!$B$15:$B$18&lt;=W1725)/(Rates!$C$15:$C$18&gt;=W1725),Rates!$D$15:$D$18)*W1725),VLOOKUP(VALUE(Q:Q),Rates!A:B,2,0)*W1725)))</f>
        <v/>
      </c>
      <c r="AC1725" s="136" t="str">
        <f>IF(B:B="","",IF(R1725="Refreshment Beverage","",IF(AND(R1725="Beer",Q1725=0),SUM(LOOKUP(2,1/(Rates!$B$15:$B$18&lt;=W1725)/(Rates!$C$15:$C$18&gt;=W1725),Rates!$E$15:$E$18)*W1725),VLOOKUP(VALUE(Q:Q),Rates!A:C,3,0)*W1725)))</f>
        <v/>
      </c>
      <c r="AD1725" s="137" t="str">
        <f>IFERROR(IF(B:B="","",IF(R1725="Beer","",IF(VALUE(Q1725)=0,VLOOKUP(VLOOKUP(B:B,#REF!,16,0),Rates!A:E,2,0),VLOOKUP(VALUE(Q1725),Rates!A$31:B$34,2,0)*W1725))),0)</f>
        <v/>
      </c>
      <c r="AE1725" s="121" t="str">
        <f t="shared" si="840"/>
        <v/>
      </c>
      <c r="AF1725" s="138" t="str">
        <f t="shared" si="841"/>
        <v/>
      </c>
      <c r="AG1725" s="122" t="str">
        <f t="shared" si="842"/>
        <v/>
      </c>
      <c r="AH1725" s="123" t="str">
        <f t="shared" si="843"/>
        <v/>
      </c>
      <c r="AI1725" s="139" t="str">
        <f>IF(AE:AE="","",IF(R1725="Refreshment Beverage",AK1725*(Rates!J$19/100),ROUND(SUM(AH1725*(Rates!$J$8/100)),4)))</f>
        <v/>
      </c>
      <c r="AJ1725" s="124" t="str">
        <f t="shared" si="844"/>
        <v/>
      </c>
      <c r="AK1725" s="125" t="str">
        <f t="shared" si="845"/>
        <v/>
      </c>
      <c r="AL1725" s="121" t="str">
        <f t="shared" si="846"/>
        <v/>
      </c>
      <c r="AM1725" s="138" t="str">
        <f>IF(AS1725="","",IF(R1725="Refreshment Beverage",ROUND(AS1725*Rates!K$19,4),ROUND(AO1725*(VLOOKUP(VALUE(Q1725),Rates!G$4:L$12,3,0)),4)))</f>
        <v/>
      </c>
      <c r="AN1725" s="126" t="str">
        <f>IF(AS1725="","",IF(R1725="Refreshment Beverage",AS1725*(Rates!J$19/100),MAX(AM1725,AB1725)))</f>
        <v/>
      </c>
      <c r="AO1725" s="127" t="str">
        <f t="shared" si="847"/>
        <v/>
      </c>
      <c r="AP1725" s="127" t="str">
        <f t="shared" si="848"/>
        <v/>
      </c>
      <c r="AQ1725" s="140" t="str">
        <f>IF(AS1725="","",IF(R1725="Refreshment Beverage",ROUND(SUM(VLOOKUP(Q:Q,Rates!G$15:L$19,3,0)*(AS1725-Y1725-Z1725-AA1725)),4),ROUND(SUM(Rates!$K$8*AS1725),4)))</f>
        <v/>
      </c>
      <c r="AR1725" s="139" t="str">
        <f t="shared" si="849"/>
        <v/>
      </c>
      <c r="AS1725" s="125" t="str">
        <f t="shared" si="850"/>
        <v/>
      </c>
      <c r="AT1725" s="121" t="str">
        <f t="shared" si="851"/>
        <v/>
      </c>
      <c r="AU1725" s="138" t="str">
        <f>IF(AX1725="","",IF(R1725="Refreshment Beverage",ROUND((BA1725-Y1725-Z1725-AA1725)*VLOOKUP(VALUE(Q1725),Rates!G$15:L$19,3,0),4),ROUND(AW1725*(VLOOKUP(VALUE(Q1725),Rates!G:L,3,0)),4)))</f>
        <v/>
      </c>
      <c r="AV1725" s="126" t="str">
        <f t="shared" si="852"/>
        <v/>
      </c>
      <c r="AW1725" s="127" t="str">
        <f t="shared" si="853"/>
        <v/>
      </c>
      <c r="AX1725" s="123" t="str">
        <f t="shared" si="854"/>
        <v/>
      </c>
      <c r="AY1725" s="140" t="str">
        <f>IF(AX1725="","",IF(R1725="Refreshment Beverage",ROUND(SUM(AX1725*Rates!K$19),4),ROUND(SUM(AX1725*(Rates!J$8/100)),4)))</f>
        <v/>
      </c>
      <c r="AZ1725" s="124" t="str">
        <f t="shared" si="855"/>
        <v/>
      </c>
      <c r="BA1725" s="125" t="str">
        <f t="shared" si="856"/>
        <v/>
      </c>
      <c r="BB1725" s="115"/>
      <c r="BC1725" s="143"/>
      <c r="BD1725" s="100"/>
      <c r="BE1725" s="100"/>
      <c r="BF1725" s="100"/>
      <c r="BG1725" s="100"/>
    </row>
    <row r="1726" spans="1:59" x14ac:dyDescent="0.2">
      <c r="A1726" s="144"/>
      <c r="B1726" s="141"/>
      <c r="C1726" s="141"/>
      <c r="D1726" s="142"/>
      <c r="E1726" s="142"/>
      <c r="F1726" s="142"/>
      <c r="G1726" s="142"/>
      <c r="H1726" s="142"/>
      <c r="I1726" s="129"/>
      <c r="J1726" s="130"/>
      <c r="K1726" s="131" t="str">
        <f t="shared" si="827"/>
        <v/>
      </c>
      <c r="L1726" s="132" t="str">
        <f t="shared" si="828"/>
        <v/>
      </c>
      <c r="M1726" s="133" t="str">
        <f t="shared" si="829"/>
        <v/>
      </c>
      <c r="N1726" s="134" t="str">
        <f>IFERROR(IF(B:B="","",IF(R1726="Beer",SUM(LOOKUP(2,1/(Rates!$B$3:$B$5&lt;=W1726)/(Rates!$C$3:$C$5&gt;=W1726),Rates!$D$3:$D$5)*(X1726/100)*W1726),IF(R1726="Refreshment Beverage",SUM(LOOKUP(2,1/(Rates!$B$7:$B$11&lt;=W1726)/(Rates!$C$7:$C$11&gt;=W1726),Rates!$D$7:$D$11)*(X1726/100)*W1726)))),"")</f>
        <v/>
      </c>
      <c r="O1726" s="134" t="str">
        <f t="shared" si="830"/>
        <v/>
      </c>
      <c r="P1726" s="116"/>
      <c r="Q1726" s="117" t="str">
        <f t="shared" si="831"/>
        <v/>
      </c>
      <c r="R1726" s="128" t="str">
        <f t="shared" si="832"/>
        <v/>
      </c>
      <c r="S1726" s="135" t="str">
        <f>IF(B1726="","",IF(R1726="Refreshment Beverage",VLOOKUP(VALUE(Q1726),Rates!G$15:L$19,2,0),VLOOKUP(VALUE(Q1726),Rates!G$4:L$12,2,0)))</f>
        <v/>
      </c>
      <c r="T1726" s="135" t="str">
        <f t="shared" si="833"/>
        <v/>
      </c>
      <c r="U1726" s="118" t="str">
        <f t="shared" si="834"/>
        <v/>
      </c>
      <c r="V1726" s="135" t="str">
        <f t="shared" si="835"/>
        <v/>
      </c>
      <c r="W1726" s="135" t="str">
        <f t="shared" si="836"/>
        <v/>
      </c>
      <c r="X1726" s="119" t="str">
        <f t="shared" si="837"/>
        <v/>
      </c>
      <c r="Y1726" s="120" t="str">
        <f>IF(B:B="","",IF(R1726="Refreshment Beverage",VLOOKUP(Q1726,Rates!G$15:L$19,6,0)*W1726,VLOOKUP(Q1726,Rates!G$4:L$12,6,0)*W1726))</f>
        <v/>
      </c>
      <c r="Z1726" s="120" t="str">
        <f t="shared" si="838"/>
        <v/>
      </c>
      <c r="AA1726" s="120" t="str">
        <f t="shared" si="839"/>
        <v/>
      </c>
      <c r="AB1726" s="136" t="str">
        <f>IF(B:B="","",IF(R1726="Refreshment Beverage","",IF(AND(R1726="Beer",Q1726=0),SUM(LOOKUP(2,1/(Rates!$B$15:$B$18&lt;=W1726)/(Rates!$C$15:$C$18&gt;=W1726),Rates!$D$15:$D$18)*W1726),VLOOKUP(VALUE(Q:Q),Rates!A:B,2,0)*W1726)))</f>
        <v/>
      </c>
      <c r="AC1726" s="136" t="str">
        <f>IF(B:B="","",IF(R1726="Refreshment Beverage","",IF(AND(R1726="Beer",Q1726=0),SUM(LOOKUP(2,1/(Rates!$B$15:$B$18&lt;=W1726)/(Rates!$C$15:$C$18&gt;=W1726),Rates!$E$15:$E$18)*W1726),VLOOKUP(VALUE(Q:Q),Rates!A:C,3,0)*W1726)))</f>
        <v/>
      </c>
      <c r="AD1726" s="137" t="str">
        <f>IFERROR(IF(B:B="","",IF(R1726="Beer","",IF(VALUE(Q1726)=0,VLOOKUP(VLOOKUP(B:B,#REF!,16,0),Rates!A:E,2,0),VLOOKUP(VALUE(Q1726),Rates!A$31:B$34,2,0)*W1726))),0)</f>
        <v/>
      </c>
      <c r="AE1726" s="121" t="str">
        <f t="shared" si="840"/>
        <v/>
      </c>
      <c r="AF1726" s="138" t="str">
        <f t="shared" si="841"/>
        <v/>
      </c>
      <c r="AG1726" s="122" t="str">
        <f t="shared" si="842"/>
        <v/>
      </c>
      <c r="AH1726" s="123" t="str">
        <f t="shared" si="843"/>
        <v/>
      </c>
      <c r="AI1726" s="139" t="str">
        <f>IF(AE:AE="","",IF(R1726="Refreshment Beverage",AK1726*(Rates!J$19/100),ROUND(SUM(AH1726*(Rates!$J$8/100)),4)))</f>
        <v/>
      </c>
      <c r="AJ1726" s="124" t="str">
        <f t="shared" si="844"/>
        <v/>
      </c>
      <c r="AK1726" s="125" t="str">
        <f t="shared" si="845"/>
        <v/>
      </c>
      <c r="AL1726" s="121" t="str">
        <f t="shared" si="846"/>
        <v/>
      </c>
      <c r="AM1726" s="138" t="str">
        <f>IF(AS1726="","",IF(R1726="Refreshment Beverage",ROUND(AS1726*Rates!K$19,4),ROUND(AO1726*(VLOOKUP(VALUE(Q1726),Rates!G$4:L$12,3,0)),4)))</f>
        <v/>
      </c>
      <c r="AN1726" s="126" t="str">
        <f>IF(AS1726="","",IF(R1726="Refreshment Beverage",AS1726*(Rates!J$19/100),MAX(AM1726,AB1726)))</f>
        <v/>
      </c>
      <c r="AO1726" s="127" t="str">
        <f t="shared" si="847"/>
        <v/>
      </c>
      <c r="AP1726" s="127" t="str">
        <f t="shared" si="848"/>
        <v/>
      </c>
      <c r="AQ1726" s="140" t="str">
        <f>IF(AS1726="","",IF(R1726="Refreshment Beverage",ROUND(SUM(VLOOKUP(Q:Q,Rates!G$15:L$19,3,0)*(AS1726-Y1726-Z1726-AA1726)),4),ROUND(SUM(Rates!$K$8*AS1726),4)))</f>
        <v/>
      </c>
      <c r="AR1726" s="139" t="str">
        <f t="shared" si="849"/>
        <v/>
      </c>
      <c r="AS1726" s="125" t="str">
        <f t="shared" si="850"/>
        <v/>
      </c>
      <c r="AT1726" s="121" t="str">
        <f t="shared" si="851"/>
        <v/>
      </c>
      <c r="AU1726" s="138" t="str">
        <f>IF(AX1726="","",IF(R1726="Refreshment Beverage",ROUND((BA1726-Y1726-Z1726-AA1726)*VLOOKUP(VALUE(Q1726),Rates!G$15:L$19,3,0),4),ROUND(AW1726*(VLOOKUP(VALUE(Q1726),Rates!G:L,3,0)),4)))</f>
        <v/>
      </c>
      <c r="AV1726" s="126" t="str">
        <f t="shared" si="852"/>
        <v/>
      </c>
      <c r="AW1726" s="127" t="str">
        <f t="shared" si="853"/>
        <v/>
      </c>
      <c r="AX1726" s="123" t="str">
        <f t="shared" si="854"/>
        <v/>
      </c>
      <c r="AY1726" s="140" t="str">
        <f>IF(AX1726="","",IF(R1726="Refreshment Beverage",ROUND(SUM(AX1726*Rates!K$19),4),ROUND(SUM(AX1726*(Rates!J$8/100)),4)))</f>
        <v/>
      </c>
      <c r="AZ1726" s="124" t="str">
        <f t="shared" si="855"/>
        <v/>
      </c>
      <c r="BA1726" s="125" t="str">
        <f t="shared" si="856"/>
        <v/>
      </c>
      <c r="BB1726" s="115"/>
      <c r="BC1726" s="143"/>
      <c r="BD1726" s="100"/>
      <c r="BE1726" s="100"/>
      <c r="BF1726" s="100"/>
      <c r="BG1726" s="100"/>
    </row>
    <row r="1727" spans="1:59" x14ac:dyDescent="0.2">
      <c r="A1727" s="144"/>
      <c r="B1727" s="141"/>
      <c r="C1727" s="141"/>
      <c r="D1727" s="142"/>
      <c r="E1727" s="142"/>
      <c r="F1727" s="142"/>
      <c r="G1727" s="142"/>
      <c r="H1727" s="142"/>
      <c r="I1727" s="129"/>
      <c r="J1727" s="130"/>
      <c r="K1727" s="131" t="str">
        <f t="shared" si="827"/>
        <v/>
      </c>
      <c r="L1727" s="132" t="str">
        <f t="shared" si="828"/>
        <v/>
      </c>
      <c r="M1727" s="133" t="str">
        <f t="shared" si="829"/>
        <v/>
      </c>
      <c r="N1727" s="134" t="str">
        <f>IFERROR(IF(B:B="","",IF(R1727="Beer",SUM(LOOKUP(2,1/(Rates!$B$3:$B$5&lt;=W1727)/(Rates!$C$3:$C$5&gt;=W1727),Rates!$D$3:$D$5)*(X1727/100)*W1727),IF(R1727="Refreshment Beverage",SUM(LOOKUP(2,1/(Rates!$B$7:$B$11&lt;=W1727)/(Rates!$C$7:$C$11&gt;=W1727),Rates!$D$7:$D$11)*(X1727/100)*W1727)))),"")</f>
        <v/>
      </c>
      <c r="O1727" s="134" t="str">
        <f t="shared" si="830"/>
        <v/>
      </c>
      <c r="P1727" s="116"/>
      <c r="Q1727" s="117" t="str">
        <f t="shared" si="831"/>
        <v/>
      </c>
      <c r="R1727" s="128" t="str">
        <f t="shared" si="832"/>
        <v/>
      </c>
      <c r="S1727" s="135" t="str">
        <f>IF(B1727="","",IF(R1727="Refreshment Beverage",VLOOKUP(VALUE(Q1727),Rates!G$15:L$19,2,0),VLOOKUP(VALUE(Q1727),Rates!G$4:L$12,2,0)))</f>
        <v/>
      </c>
      <c r="T1727" s="135" t="str">
        <f t="shared" si="833"/>
        <v/>
      </c>
      <c r="U1727" s="118" t="str">
        <f t="shared" si="834"/>
        <v/>
      </c>
      <c r="V1727" s="135" t="str">
        <f t="shared" si="835"/>
        <v/>
      </c>
      <c r="W1727" s="135" t="str">
        <f t="shared" si="836"/>
        <v/>
      </c>
      <c r="X1727" s="119" t="str">
        <f t="shared" si="837"/>
        <v/>
      </c>
      <c r="Y1727" s="120" t="str">
        <f>IF(B:B="","",IF(R1727="Refreshment Beverage",VLOOKUP(Q1727,Rates!G$15:L$19,6,0)*W1727,VLOOKUP(Q1727,Rates!G$4:L$12,6,0)*W1727))</f>
        <v/>
      </c>
      <c r="Z1727" s="120" t="str">
        <f t="shared" si="838"/>
        <v/>
      </c>
      <c r="AA1727" s="120" t="str">
        <f t="shared" si="839"/>
        <v/>
      </c>
      <c r="AB1727" s="136" t="str">
        <f>IF(B:B="","",IF(R1727="Refreshment Beverage","",IF(AND(R1727="Beer",Q1727=0),SUM(LOOKUP(2,1/(Rates!$B$15:$B$18&lt;=W1727)/(Rates!$C$15:$C$18&gt;=W1727),Rates!$D$15:$D$18)*W1727),VLOOKUP(VALUE(Q:Q),Rates!A:B,2,0)*W1727)))</f>
        <v/>
      </c>
      <c r="AC1727" s="136" t="str">
        <f>IF(B:B="","",IF(R1727="Refreshment Beverage","",IF(AND(R1727="Beer",Q1727=0),SUM(LOOKUP(2,1/(Rates!$B$15:$B$18&lt;=W1727)/(Rates!$C$15:$C$18&gt;=W1727),Rates!$E$15:$E$18)*W1727),VLOOKUP(VALUE(Q:Q),Rates!A:C,3,0)*W1727)))</f>
        <v/>
      </c>
      <c r="AD1727" s="137" t="str">
        <f>IFERROR(IF(B:B="","",IF(R1727="Beer","",IF(VALUE(Q1727)=0,VLOOKUP(VLOOKUP(B:B,#REF!,16,0),Rates!A:E,2,0),VLOOKUP(VALUE(Q1727),Rates!A$31:B$34,2,0)*W1727))),0)</f>
        <v/>
      </c>
      <c r="AE1727" s="121" t="str">
        <f t="shared" si="840"/>
        <v/>
      </c>
      <c r="AF1727" s="138" t="str">
        <f t="shared" si="841"/>
        <v/>
      </c>
      <c r="AG1727" s="122" t="str">
        <f t="shared" si="842"/>
        <v/>
      </c>
      <c r="AH1727" s="123" t="str">
        <f t="shared" si="843"/>
        <v/>
      </c>
      <c r="AI1727" s="139" t="str">
        <f>IF(AE:AE="","",IF(R1727="Refreshment Beverage",AK1727*(Rates!J$19/100),ROUND(SUM(AH1727*(Rates!$J$8/100)),4)))</f>
        <v/>
      </c>
      <c r="AJ1727" s="124" t="str">
        <f t="shared" si="844"/>
        <v/>
      </c>
      <c r="AK1727" s="125" t="str">
        <f t="shared" si="845"/>
        <v/>
      </c>
      <c r="AL1727" s="121" t="str">
        <f t="shared" si="846"/>
        <v/>
      </c>
      <c r="AM1727" s="138" t="str">
        <f>IF(AS1727="","",IF(R1727="Refreshment Beverage",ROUND(AS1727*Rates!K$19,4),ROUND(AO1727*(VLOOKUP(VALUE(Q1727),Rates!G$4:L$12,3,0)),4)))</f>
        <v/>
      </c>
      <c r="AN1727" s="126" t="str">
        <f>IF(AS1727="","",IF(R1727="Refreshment Beverage",AS1727*(Rates!J$19/100),MAX(AM1727,AB1727)))</f>
        <v/>
      </c>
      <c r="AO1727" s="127" t="str">
        <f t="shared" si="847"/>
        <v/>
      </c>
      <c r="AP1727" s="127" t="str">
        <f t="shared" si="848"/>
        <v/>
      </c>
      <c r="AQ1727" s="140" t="str">
        <f>IF(AS1727="","",IF(R1727="Refreshment Beverage",ROUND(SUM(VLOOKUP(Q:Q,Rates!G$15:L$19,3,0)*(AS1727-Y1727-Z1727-AA1727)),4),ROUND(SUM(Rates!$K$8*AS1727),4)))</f>
        <v/>
      </c>
      <c r="AR1727" s="139" t="str">
        <f t="shared" si="849"/>
        <v/>
      </c>
      <c r="AS1727" s="125" t="str">
        <f t="shared" si="850"/>
        <v/>
      </c>
      <c r="AT1727" s="121" t="str">
        <f t="shared" si="851"/>
        <v/>
      </c>
      <c r="AU1727" s="138" t="str">
        <f>IF(AX1727="","",IF(R1727="Refreshment Beverage",ROUND((BA1727-Y1727-Z1727-AA1727)*VLOOKUP(VALUE(Q1727),Rates!G$15:L$19,3,0),4),ROUND(AW1727*(VLOOKUP(VALUE(Q1727),Rates!G:L,3,0)),4)))</f>
        <v/>
      </c>
      <c r="AV1727" s="126" t="str">
        <f t="shared" si="852"/>
        <v/>
      </c>
      <c r="AW1727" s="127" t="str">
        <f t="shared" si="853"/>
        <v/>
      </c>
      <c r="AX1727" s="123" t="str">
        <f t="shared" si="854"/>
        <v/>
      </c>
      <c r="AY1727" s="140" t="str">
        <f>IF(AX1727="","",IF(R1727="Refreshment Beverage",ROUND(SUM(AX1727*Rates!K$19),4),ROUND(SUM(AX1727*(Rates!J$8/100)),4)))</f>
        <v/>
      </c>
      <c r="AZ1727" s="124" t="str">
        <f t="shared" si="855"/>
        <v/>
      </c>
      <c r="BA1727" s="125" t="str">
        <f t="shared" si="856"/>
        <v/>
      </c>
      <c r="BB1727" s="115"/>
      <c r="BC1727" s="143"/>
      <c r="BD1727" s="100"/>
      <c r="BE1727" s="100"/>
      <c r="BF1727" s="100"/>
      <c r="BG1727" s="100"/>
    </row>
    <row r="1728" spans="1:59" x14ac:dyDescent="0.2">
      <c r="A1728" s="144"/>
      <c r="B1728" s="141"/>
      <c r="C1728" s="141"/>
      <c r="D1728" s="142"/>
      <c r="E1728" s="142"/>
      <c r="F1728" s="142"/>
      <c r="G1728" s="142"/>
      <c r="H1728" s="142"/>
      <c r="I1728" s="129"/>
      <c r="J1728" s="130"/>
      <c r="K1728" s="131" t="str">
        <f t="shared" si="827"/>
        <v/>
      </c>
      <c r="L1728" s="132" t="str">
        <f t="shared" si="828"/>
        <v/>
      </c>
      <c r="M1728" s="133" t="str">
        <f t="shared" si="829"/>
        <v/>
      </c>
      <c r="N1728" s="134" t="str">
        <f>IFERROR(IF(B:B="","",IF(R1728="Beer",SUM(LOOKUP(2,1/(Rates!$B$3:$B$5&lt;=W1728)/(Rates!$C$3:$C$5&gt;=W1728),Rates!$D$3:$D$5)*(X1728/100)*W1728),IF(R1728="Refreshment Beverage",SUM(LOOKUP(2,1/(Rates!$B$7:$B$11&lt;=W1728)/(Rates!$C$7:$C$11&gt;=W1728),Rates!$D$7:$D$11)*(X1728/100)*W1728)))),"")</f>
        <v/>
      </c>
      <c r="O1728" s="134" t="str">
        <f t="shared" si="830"/>
        <v/>
      </c>
      <c r="P1728" s="116"/>
      <c r="Q1728" s="117" t="str">
        <f t="shared" si="831"/>
        <v/>
      </c>
      <c r="R1728" s="128" t="str">
        <f t="shared" si="832"/>
        <v/>
      </c>
      <c r="S1728" s="135" t="str">
        <f>IF(B1728="","",IF(R1728="Refreshment Beverage",VLOOKUP(VALUE(Q1728),Rates!G$15:L$19,2,0),VLOOKUP(VALUE(Q1728),Rates!G$4:L$12,2,0)))</f>
        <v/>
      </c>
      <c r="T1728" s="135" t="str">
        <f t="shared" si="833"/>
        <v/>
      </c>
      <c r="U1728" s="118" t="str">
        <f t="shared" si="834"/>
        <v/>
      </c>
      <c r="V1728" s="135" t="str">
        <f t="shared" si="835"/>
        <v/>
      </c>
      <c r="W1728" s="135" t="str">
        <f t="shared" si="836"/>
        <v/>
      </c>
      <c r="X1728" s="119" t="str">
        <f t="shared" si="837"/>
        <v/>
      </c>
      <c r="Y1728" s="120" t="str">
        <f>IF(B:B="","",IF(R1728="Refreshment Beverage",VLOOKUP(Q1728,Rates!G$15:L$19,6,0)*W1728,VLOOKUP(Q1728,Rates!G$4:L$12,6,0)*W1728))</f>
        <v/>
      </c>
      <c r="Z1728" s="120" t="str">
        <f t="shared" si="838"/>
        <v/>
      </c>
      <c r="AA1728" s="120" t="str">
        <f t="shared" si="839"/>
        <v/>
      </c>
      <c r="AB1728" s="136" t="str">
        <f>IF(B:B="","",IF(R1728="Refreshment Beverage","",IF(AND(R1728="Beer",Q1728=0),SUM(LOOKUP(2,1/(Rates!$B$15:$B$18&lt;=W1728)/(Rates!$C$15:$C$18&gt;=W1728),Rates!$D$15:$D$18)*W1728),VLOOKUP(VALUE(Q:Q),Rates!A:B,2,0)*W1728)))</f>
        <v/>
      </c>
      <c r="AC1728" s="136" t="str">
        <f>IF(B:B="","",IF(R1728="Refreshment Beverage","",IF(AND(R1728="Beer",Q1728=0),SUM(LOOKUP(2,1/(Rates!$B$15:$B$18&lt;=W1728)/(Rates!$C$15:$C$18&gt;=W1728),Rates!$E$15:$E$18)*W1728),VLOOKUP(VALUE(Q:Q),Rates!A:C,3,0)*W1728)))</f>
        <v/>
      </c>
      <c r="AD1728" s="137" t="str">
        <f>IFERROR(IF(B:B="","",IF(R1728="Beer","",IF(VALUE(Q1728)=0,VLOOKUP(VLOOKUP(B:B,#REF!,16,0),Rates!A:E,2,0),VLOOKUP(VALUE(Q1728),Rates!A$31:B$34,2,0)*W1728))),0)</f>
        <v/>
      </c>
      <c r="AE1728" s="121" t="str">
        <f t="shared" si="840"/>
        <v/>
      </c>
      <c r="AF1728" s="138" t="str">
        <f t="shared" si="841"/>
        <v/>
      </c>
      <c r="AG1728" s="122" t="str">
        <f t="shared" si="842"/>
        <v/>
      </c>
      <c r="AH1728" s="123" t="str">
        <f t="shared" si="843"/>
        <v/>
      </c>
      <c r="AI1728" s="139" t="str">
        <f>IF(AE:AE="","",IF(R1728="Refreshment Beverage",AK1728*(Rates!J$19/100),ROUND(SUM(AH1728*(Rates!$J$8/100)),4)))</f>
        <v/>
      </c>
      <c r="AJ1728" s="124" t="str">
        <f t="shared" si="844"/>
        <v/>
      </c>
      <c r="AK1728" s="125" t="str">
        <f t="shared" si="845"/>
        <v/>
      </c>
      <c r="AL1728" s="121" t="str">
        <f t="shared" si="846"/>
        <v/>
      </c>
      <c r="AM1728" s="138" t="str">
        <f>IF(AS1728="","",IF(R1728="Refreshment Beverage",ROUND(AS1728*Rates!K$19,4),ROUND(AO1728*(VLOOKUP(VALUE(Q1728),Rates!G$4:L$12,3,0)),4)))</f>
        <v/>
      </c>
      <c r="AN1728" s="126" t="str">
        <f>IF(AS1728="","",IF(R1728="Refreshment Beverage",AS1728*(Rates!J$19/100),MAX(AM1728,AB1728)))</f>
        <v/>
      </c>
      <c r="AO1728" s="127" t="str">
        <f t="shared" si="847"/>
        <v/>
      </c>
      <c r="AP1728" s="127" t="str">
        <f t="shared" si="848"/>
        <v/>
      </c>
      <c r="AQ1728" s="140" t="str">
        <f>IF(AS1728="","",IF(R1728="Refreshment Beverage",ROUND(SUM(VLOOKUP(Q:Q,Rates!G$15:L$19,3,0)*(AS1728-Y1728-Z1728-AA1728)),4),ROUND(SUM(Rates!$K$8*AS1728),4)))</f>
        <v/>
      </c>
      <c r="AR1728" s="139" t="str">
        <f t="shared" si="849"/>
        <v/>
      </c>
      <c r="AS1728" s="125" t="str">
        <f t="shared" si="850"/>
        <v/>
      </c>
      <c r="AT1728" s="121" t="str">
        <f t="shared" si="851"/>
        <v/>
      </c>
      <c r="AU1728" s="138" t="str">
        <f>IF(AX1728="","",IF(R1728="Refreshment Beverage",ROUND((BA1728-Y1728-Z1728-AA1728)*VLOOKUP(VALUE(Q1728),Rates!G$15:L$19,3,0),4),ROUND(AW1728*(VLOOKUP(VALUE(Q1728),Rates!G:L,3,0)),4)))</f>
        <v/>
      </c>
      <c r="AV1728" s="126" t="str">
        <f t="shared" si="852"/>
        <v/>
      </c>
      <c r="AW1728" s="127" t="str">
        <f t="shared" si="853"/>
        <v/>
      </c>
      <c r="AX1728" s="123" t="str">
        <f t="shared" si="854"/>
        <v/>
      </c>
      <c r="AY1728" s="140" t="str">
        <f>IF(AX1728="","",IF(R1728="Refreshment Beverage",ROUND(SUM(AX1728*Rates!K$19),4),ROUND(SUM(AX1728*(Rates!J$8/100)),4)))</f>
        <v/>
      </c>
      <c r="AZ1728" s="124" t="str">
        <f t="shared" si="855"/>
        <v/>
      </c>
      <c r="BA1728" s="125" t="str">
        <f t="shared" si="856"/>
        <v/>
      </c>
      <c r="BB1728" s="115"/>
      <c r="BC1728" s="143"/>
      <c r="BD1728" s="100"/>
      <c r="BE1728" s="100"/>
      <c r="BF1728" s="100"/>
      <c r="BG1728" s="100"/>
    </row>
    <row r="1729" spans="1:59" x14ac:dyDescent="0.2">
      <c r="A1729" s="144"/>
      <c r="B1729" s="141"/>
      <c r="C1729" s="141"/>
      <c r="D1729" s="142"/>
      <c r="E1729" s="142"/>
      <c r="F1729" s="142"/>
      <c r="G1729" s="142"/>
      <c r="H1729" s="142"/>
      <c r="I1729" s="129"/>
      <c r="J1729" s="130"/>
      <c r="K1729" s="131" t="str">
        <f t="shared" si="827"/>
        <v/>
      </c>
      <c r="L1729" s="132" t="str">
        <f t="shared" si="828"/>
        <v/>
      </c>
      <c r="M1729" s="133" t="str">
        <f t="shared" si="829"/>
        <v/>
      </c>
      <c r="N1729" s="134" t="str">
        <f>IFERROR(IF(B:B="","",IF(R1729="Beer",SUM(LOOKUP(2,1/(Rates!$B$3:$B$5&lt;=W1729)/(Rates!$C$3:$C$5&gt;=W1729),Rates!$D$3:$D$5)*(X1729/100)*W1729),IF(R1729="Refreshment Beverage",SUM(LOOKUP(2,1/(Rates!$B$7:$B$11&lt;=W1729)/(Rates!$C$7:$C$11&gt;=W1729),Rates!$D$7:$D$11)*(X1729/100)*W1729)))),"")</f>
        <v/>
      </c>
      <c r="O1729" s="134" t="str">
        <f t="shared" si="830"/>
        <v/>
      </c>
      <c r="P1729" s="116"/>
      <c r="Q1729" s="117" t="str">
        <f t="shared" si="831"/>
        <v/>
      </c>
      <c r="R1729" s="128" t="str">
        <f t="shared" si="832"/>
        <v/>
      </c>
      <c r="S1729" s="135" t="str">
        <f>IF(B1729="","",IF(R1729="Refreshment Beverage",VLOOKUP(VALUE(Q1729),Rates!G$15:L$19,2,0),VLOOKUP(VALUE(Q1729),Rates!G$4:L$12,2,0)))</f>
        <v/>
      </c>
      <c r="T1729" s="135" t="str">
        <f t="shared" si="833"/>
        <v/>
      </c>
      <c r="U1729" s="118" t="str">
        <f t="shared" si="834"/>
        <v/>
      </c>
      <c r="V1729" s="135" t="str">
        <f t="shared" si="835"/>
        <v/>
      </c>
      <c r="W1729" s="135" t="str">
        <f t="shared" si="836"/>
        <v/>
      </c>
      <c r="X1729" s="119" t="str">
        <f t="shared" si="837"/>
        <v/>
      </c>
      <c r="Y1729" s="120" t="str">
        <f>IF(B:B="","",IF(R1729="Refreshment Beverage",VLOOKUP(Q1729,Rates!G$15:L$19,6,0)*W1729,VLOOKUP(Q1729,Rates!G$4:L$12,6,0)*W1729))</f>
        <v/>
      </c>
      <c r="Z1729" s="120" t="str">
        <f t="shared" si="838"/>
        <v/>
      </c>
      <c r="AA1729" s="120" t="str">
        <f t="shared" si="839"/>
        <v/>
      </c>
      <c r="AB1729" s="136" t="str">
        <f>IF(B:B="","",IF(R1729="Refreshment Beverage","",IF(AND(R1729="Beer",Q1729=0),SUM(LOOKUP(2,1/(Rates!$B$15:$B$18&lt;=W1729)/(Rates!$C$15:$C$18&gt;=W1729),Rates!$D$15:$D$18)*W1729),VLOOKUP(VALUE(Q:Q),Rates!A:B,2,0)*W1729)))</f>
        <v/>
      </c>
      <c r="AC1729" s="136" t="str">
        <f>IF(B:B="","",IF(R1729="Refreshment Beverage","",IF(AND(R1729="Beer",Q1729=0),SUM(LOOKUP(2,1/(Rates!$B$15:$B$18&lt;=W1729)/(Rates!$C$15:$C$18&gt;=W1729),Rates!$E$15:$E$18)*W1729),VLOOKUP(VALUE(Q:Q),Rates!A:C,3,0)*W1729)))</f>
        <v/>
      </c>
      <c r="AD1729" s="137" t="str">
        <f>IFERROR(IF(B:B="","",IF(R1729="Beer","",IF(VALUE(Q1729)=0,VLOOKUP(VLOOKUP(B:B,#REF!,16,0),Rates!A:E,2,0),VLOOKUP(VALUE(Q1729),Rates!A$31:B$34,2,0)*W1729))),0)</f>
        <v/>
      </c>
      <c r="AE1729" s="121" t="str">
        <f t="shared" si="840"/>
        <v/>
      </c>
      <c r="AF1729" s="138" t="str">
        <f t="shared" si="841"/>
        <v/>
      </c>
      <c r="AG1729" s="122" t="str">
        <f t="shared" si="842"/>
        <v/>
      </c>
      <c r="AH1729" s="123" t="str">
        <f t="shared" si="843"/>
        <v/>
      </c>
      <c r="AI1729" s="139" t="str">
        <f>IF(AE:AE="","",IF(R1729="Refreshment Beverage",AK1729*(Rates!J$19/100),ROUND(SUM(AH1729*(Rates!$J$8/100)),4)))</f>
        <v/>
      </c>
      <c r="AJ1729" s="124" t="str">
        <f t="shared" si="844"/>
        <v/>
      </c>
      <c r="AK1729" s="125" t="str">
        <f t="shared" si="845"/>
        <v/>
      </c>
      <c r="AL1729" s="121" t="str">
        <f t="shared" si="846"/>
        <v/>
      </c>
      <c r="AM1729" s="138" t="str">
        <f>IF(AS1729="","",IF(R1729="Refreshment Beverage",ROUND(AS1729*Rates!K$19,4),ROUND(AO1729*(VLOOKUP(VALUE(Q1729),Rates!G$4:L$12,3,0)),4)))</f>
        <v/>
      </c>
      <c r="AN1729" s="126" t="str">
        <f>IF(AS1729="","",IF(R1729="Refreshment Beverage",AS1729*(Rates!J$19/100),MAX(AM1729,AB1729)))</f>
        <v/>
      </c>
      <c r="AO1729" s="127" t="str">
        <f t="shared" si="847"/>
        <v/>
      </c>
      <c r="AP1729" s="127" t="str">
        <f t="shared" si="848"/>
        <v/>
      </c>
      <c r="AQ1729" s="140" t="str">
        <f>IF(AS1729="","",IF(R1729="Refreshment Beverage",ROUND(SUM(VLOOKUP(Q:Q,Rates!G$15:L$19,3,0)*(AS1729-Y1729-Z1729-AA1729)),4),ROUND(SUM(Rates!$K$8*AS1729),4)))</f>
        <v/>
      </c>
      <c r="AR1729" s="139" t="str">
        <f t="shared" si="849"/>
        <v/>
      </c>
      <c r="AS1729" s="125" t="str">
        <f t="shared" si="850"/>
        <v/>
      </c>
      <c r="AT1729" s="121" t="str">
        <f t="shared" si="851"/>
        <v/>
      </c>
      <c r="AU1729" s="138" t="str">
        <f>IF(AX1729="","",IF(R1729="Refreshment Beverage",ROUND((BA1729-Y1729-Z1729-AA1729)*VLOOKUP(VALUE(Q1729),Rates!G$15:L$19,3,0),4),ROUND(AW1729*(VLOOKUP(VALUE(Q1729),Rates!G:L,3,0)),4)))</f>
        <v/>
      </c>
      <c r="AV1729" s="126" t="str">
        <f t="shared" si="852"/>
        <v/>
      </c>
      <c r="AW1729" s="127" t="str">
        <f t="shared" si="853"/>
        <v/>
      </c>
      <c r="AX1729" s="123" t="str">
        <f t="shared" si="854"/>
        <v/>
      </c>
      <c r="AY1729" s="140" t="str">
        <f>IF(AX1729="","",IF(R1729="Refreshment Beverage",ROUND(SUM(AX1729*Rates!K$19),4),ROUND(SUM(AX1729*(Rates!J$8/100)),4)))</f>
        <v/>
      </c>
      <c r="AZ1729" s="124" t="str">
        <f t="shared" si="855"/>
        <v/>
      </c>
      <c r="BA1729" s="125" t="str">
        <f t="shared" si="856"/>
        <v/>
      </c>
      <c r="BB1729" s="115"/>
      <c r="BC1729" s="143"/>
      <c r="BD1729" s="100"/>
      <c r="BE1729" s="100"/>
      <c r="BF1729" s="100"/>
      <c r="BG1729" s="100"/>
    </row>
    <row r="1730" spans="1:59" x14ac:dyDescent="0.2">
      <c r="A1730" s="144"/>
      <c r="B1730" s="141"/>
      <c r="C1730" s="141"/>
      <c r="D1730" s="142"/>
      <c r="E1730" s="142"/>
      <c r="F1730" s="142"/>
      <c r="G1730" s="142"/>
      <c r="H1730" s="142"/>
      <c r="I1730" s="129"/>
      <c r="J1730" s="130"/>
      <c r="K1730" s="131" t="str">
        <f t="shared" si="827"/>
        <v/>
      </c>
      <c r="L1730" s="132" t="str">
        <f t="shared" si="828"/>
        <v/>
      </c>
      <c r="M1730" s="133" t="str">
        <f t="shared" si="829"/>
        <v/>
      </c>
      <c r="N1730" s="134" t="str">
        <f>IFERROR(IF(B:B="","",IF(R1730="Beer",SUM(LOOKUP(2,1/(Rates!$B$3:$B$5&lt;=W1730)/(Rates!$C$3:$C$5&gt;=W1730),Rates!$D$3:$D$5)*(X1730/100)*W1730),IF(R1730="Refreshment Beverage",SUM(LOOKUP(2,1/(Rates!$B$7:$B$11&lt;=W1730)/(Rates!$C$7:$C$11&gt;=W1730),Rates!$D$7:$D$11)*(X1730/100)*W1730)))),"")</f>
        <v/>
      </c>
      <c r="O1730" s="134" t="str">
        <f t="shared" si="830"/>
        <v/>
      </c>
      <c r="P1730" s="116"/>
      <c r="Q1730" s="117" t="str">
        <f t="shared" si="831"/>
        <v/>
      </c>
      <c r="R1730" s="128" t="str">
        <f t="shared" si="832"/>
        <v/>
      </c>
      <c r="S1730" s="135" t="str">
        <f>IF(B1730="","",IF(R1730="Refreshment Beverage",VLOOKUP(VALUE(Q1730),Rates!G$15:L$19,2,0),VLOOKUP(VALUE(Q1730),Rates!G$4:L$12,2,0)))</f>
        <v/>
      </c>
      <c r="T1730" s="135" t="str">
        <f t="shared" si="833"/>
        <v/>
      </c>
      <c r="U1730" s="118" t="str">
        <f t="shared" si="834"/>
        <v/>
      </c>
      <c r="V1730" s="135" t="str">
        <f t="shared" si="835"/>
        <v/>
      </c>
      <c r="W1730" s="135" t="str">
        <f t="shared" si="836"/>
        <v/>
      </c>
      <c r="X1730" s="119" t="str">
        <f t="shared" si="837"/>
        <v/>
      </c>
      <c r="Y1730" s="120" t="str">
        <f>IF(B:B="","",IF(R1730="Refreshment Beverage",VLOOKUP(Q1730,Rates!G$15:L$19,6,0)*W1730,VLOOKUP(Q1730,Rates!G$4:L$12,6,0)*W1730))</f>
        <v/>
      </c>
      <c r="Z1730" s="120" t="str">
        <f t="shared" si="838"/>
        <v/>
      </c>
      <c r="AA1730" s="120" t="str">
        <f t="shared" si="839"/>
        <v/>
      </c>
      <c r="AB1730" s="136" t="str">
        <f>IF(B:B="","",IF(R1730="Refreshment Beverage","",IF(AND(R1730="Beer",Q1730=0),SUM(LOOKUP(2,1/(Rates!$B$15:$B$18&lt;=W1730)/(Rates!$C$15:$C$18&gt;=W1730),Rates!$D$15:$D$18)*W1730),VLOOKUP(VALUE(Q:Q),Rates!A:B,2,0)*W1730)))</f>
        <v/>
      </c>
      <c r="AC1730" s="136" t="str">
        <f>IF(B:B="","",IF(R1730="Refreshment Beverage","",IF(AND(R1730="Beer",Q1730=0),SUM(LOOKUP(2,1/(Rates!$B$15:$B$18&lt;=W1730)/(Rates!$C$15:$C$18&gt;=W1730),Rates!$E$15:$E$18)*W1730),VLOOKUP(VALUE(Q:Q),Rates!A:C,3,0)*W1730)))</f>
        <v/>
      </c>
      <c r="AD1730" s="137" t="str">
        <f>IFERROR(IF(B:B="","",IF(R1730="Beer","",IF(VALUE(Q1730)=0,VLOOKUP(VLOOKUP(B:B,#REF!,16,0),Rates!A:E,2,0),VLOOKUP(VALUE(Q1730),Rates!A$31:B$34,2,0)*W1730))),0)</f>
        <v/>
      </c>
      <c r="AE1730" s="121" t="str">
        <f t="shared" si="840"/>
        <v/>
      </c>
      <c r="AF1730" s="138" t="str">
        <f t="shared" si="841"/>
        <v/>
      </c>
      <c r="AG1730" s="122" t="str">
        <f t="shared" si="842"/>
        <v/>
      </c>
      <c r="AH1730" s="123" t="str">
        <f t="shared" si="843"/>
        <v/>
      </c>
      <c r="AI1730" s="139" t="str">
        <f>IF(AE:AE="","",IF(R1730="Refreshment Beverage",AK1730*(Rates!J$19/100),ROUND(SUM(AH1730*(Rates!$J$8/100)),4)))</f>
        <v/>
      </c>
      <c r="AJ1730" s="124" t="str">
        <f t="shared" si="844"/>
        <v/>
      </c>
      <c r="AK1730" s="125" t="str">
        <f t="shared" si="845"/>
        <v/>
      </c>
      <c r="AL1730" s="121" t="str">
        <f t="shared" si="846"/>
        <v/>
      </c>
      <c r="AM1730" s="138" t="str">
        <f>IF(AS1730="","",IF(R1730="Refreshment Beverage",ROUND(AS1730*Rates!K$19,4),ROUND(AO1730*(VLOOKUP(VALUE(Q1730),Rates!G$4:L$12,3,0)),4)))</f>
        <v/>
      </c>
      <c r="AN1730" s="126" t="str">
        <f>IF(AS1730="","",IF(R1730="Refreshment Beverage",AS1730*(Rates!J$19/100),MAX(AM1730,AB1730)))</f>
        <v/>
      </c>
      <c r="AO1730" s="127" t="str">
        <f t="shared" si="847"/>
        <v/>
      </c>
      <c r="AP1730" s="127" t="str">
        <f t="shared" si="848"/>
        <v/>
      </c>
      <c r="AQ1730" s="140" t="str">
        <f>IF(AS1730="","",IF(R1730="Refreshment Beverage",ROUND(SUM(VLOOKUP(Q:Q,Rates!G$15:L$19,3,0)*(AS1730-Y1730-Z1730-AA1730)),4),ROUND(SUM(Rates!$K$8*AS1730),4)))</f>
        <v/>
      </c>
      <c r="AR1730" s="139" t="str">
        <f t="shared" si="849"/>
        <v/>
      </c>
      <c r="AS1730" s="125" t="str">
        <f t="shared" si="850"/>
        <v/>
      </c>
      <c r="AT1730" s="121" t="str">
        <f t="shared" si="851"/>
        <v/>
      </c>
      <c r="AU1730" s="138" t="str">
        <f>IF(AX1730="","",IF(R1730="Refreshment Beverage",ROUND((BA1730-Y1730-Z1730-AA1730)*VLOOKUP(VALUE(Q1730),Rates!G$15:L$19,3,0),4),ROUND(AW1730*(VLOOKUP(VALUE(Q1730),Rates!G:L,3,0)),4)))</f>
        <v/>
      </c>
      <c r="AV1730" s="126" t="str">
        <f t="shared" si="852"/>
        <v/>
      </c>
      <c r="AW1730" s="127" t="str">
        <f t="shared" si="853"/>
        <v/>
      </c>
      <c r="AX1730" s="123" t="str">
        <f t="shared" si="854"/>
        <v/>
      </c>
      <c r="AY1730" s="140" t="str">
        <f>IF(AX1730="","",IF(R1730="Refreshment Beverage",ROUND(SUM(AX1730*Rates!K$19),4),ROUND(SUM(AX1730*(Rates!J$8/100)),4)))</f>
        <v/>
      </c>
      <c r="AZ1730" s="124" t="str">
        <f t="shared" si="855"/>
        <v/>
      </c>
      <c r="BA1730" s="125" t="str">
        <f t="shared" si="856"/>
        <v/>
      </c>
      <c r="BB1730" s="115"/>
      <c r="BC1730" s="143"/>
      <c r="BD1730" s="100"/>
      <c r="BE1730" s="100"/>
      <c r="BF1730" s="100"/>
      <c r="BG1730" s="100"/>
    </row>
    <row r="1731" spans="1:59" x14ac:dyDescent="0.2">
      <c r="A1731" s="144"/>
      <c r="B1731" s="141"/>
      <c r="C1731" s="141"/>
      <c r="D1731" s="142"/>
      <c r="E1731" s="142"/>
      <c r="F1731" s="142"/>
      <c r="G1731" s="142"/>
      <c r="H1731" s="142"/>
      <c r="I1731" s="129"/>
      <c r="J1731" s="130"/>
      <c r="K1731" s="131" t="str">
        <f t="shared" si="827"/>
        <v/>
      </c>
      <c r="L1731" s="132" t="str">
        <f t="shared" si="828"/>
        <v/>
      </c>
      <c r="M1731" s="133" t="str">
        <f t="shared" si="829"/>
        <v/>
      </c>
      <c r="N1731" s="134" t="str">
        <f>IFERROR(IF(B:B="","",IF(R1731="Beer",SUM(LOOKUP(2,1/(Rates!$B$3:$B$5&lt;=W1731)/(Rates!$C$3:$C$5&gt;=W1731),Rates!$D$3:$D$5)*(X1731/100)*W1731),IF(R1731="Refreshment Beverage",SUM(LOOKUP(2,1/(Rates!$B$7:$B$11&lt;=W1731)/(Rates!$C$7:$C$11&gt;=W1731),Rates!$D$7:$D$11)*(X1731/100)*W1731)))),"")</f>
        <v/>
      </c>
      <c r="O1731" s="134" t="str">
        <f t="shared" si="830"/>
        <v/>
      </c>
      <c r="P1731" s="116"/>
      <c r="Q1731" s="117" t="str">
        <f t="shared" si="831"/>
        <v/>
      </c>
      <c r="R1731" s="128" t="str">
        <f t="shared" si="832"/>
        <v/>
      </c>
      <c r="S1731" s="135" t="str">
        <f>IF(B1731="","",IF(R1731="Refreshment Beverage",VLOOKUP(VALUE(Q1731),Rates!G$15:L$19,2,0),VLOOKUP(VALUE(Q1731),Rates!G$4:L$12,2,0)))</f>
        <v/>
      </c>
      <c r="T1731" s="135" t="str">
        <f t="shared" si="833"/>
        <v/>
      </c>
      <c r="U1731" s="118" t="str">
        <f t="shared" si="834"/>
        <v/>
      </c>
      <c r="V1731" s="135" t="str">
        <f t="shared" si="835"/>
        <v/>
      </c>
      <c r="W1731" s="135" t="str">
        <f t="shared" si="836"/>
        <v/>
      </c>
      <c r="X1731" s="119" t="str">
        <f t="shared" si="837"/>
        <v/>
      </c>
      <c r="Y1731" s="120" t="str">
        <f>IF(B:B="","",IF(R1731="Refreshment Beverage",VLOOKUP(Q1731,Rates!G$15:L$19,6,0)*W1731,VLOOKUP(Q1731,Rates!G$4:L$12,6,0)*W1731))</f>
        <v/>
      </c>
      <c r="Z1731" s="120" t="str">
        <f t="shared" si="838"/>
        <v/>
      </c>
      <c r="AA1731" s="120" t="str">
        <f t="shared" si="839"/>
        <v/>
      </c>
      <c r="AB1731" s="136" t="str">
        <f>IF(B:B="","",IF(R1731="Refreshment Beverage","",IF(AND(R1731="Beer",Q1731=0),SUM(LOOKUP(2,1/(Rates!$B$15:$B$18&lt;=W1731)/(Rates!$C$15:$C$18&gt;=W1731),Rates!$D$15:$D$18)*W1731),VLOOKUP(VALUE(Q:Q),Rates!A:B,2,0)*W1731)))</f>
        <v/>
      </c>
      <c r="AC1731" s="136" t="str">
        <f>IF(B:B="","",IF(R1731="Refreshment Beverage","",IF(AND(R1731="Beer",Q1731=0),SUM(LOOKUP(2,1/(Rates!$B$15:$B$18&lt;=W1731)/(Rates!$C$15:$C$18&gt;=W1731),Rates!$E$15:$E$18)*W1731),VLOOKUP(VALUE(Q:Q),Rates!A:C,3,0)*W1731)))</f>
        <v/>
      </c>
      <c r="AD1731" s="137" t="str">
        <f>IFERROR(IF(B:B="","",IF(R1731="Beer","",IF(VALUE(Q1731)=0,VLOOKUP(VLOOKUP(B:B,#REF!,16,0),Rates!A:E,2,0),VLOOKUP(VALUE(Q1731),Rates!A$31:B$34,2,0)*W1731))),0)</f>
        <v/>
      </c>
      <c r="AE1731" s="121" t="str">
        <f t="shared" si="840"/>
        <v/>
      </c>
      <c r="AF1731" s="138" t="str">
        <f t="shared" si="841"/>
        <v/>
      </c>
      <c r="AG1731" s="122" t="str">
        <f t="shared" si="842"/>
        <v/>
      </c>
      <c r="AH1731" s="123" t="str">
        <f t="shared" si="843"/>
        <v/>
      </c>
      <c r="AI1731" s="139" t="str">
        <f>IF(AE:AE="","",IF(R1731="Refreshment Beverage",AK1731*(Rates!J$19/100),ROUND(SUM(AH1731*(Rates!$J$8/100)),4)))</f>
        <v/>
      </c>
      <c r="AJ1731" s="124" t="str">
        <f t="shared" si="844"/>
        <v/>
      </c>
      <c r="AK1731" s="125" t="str">
        <f t="shared" si="845"/>
        <v/>
      </c>
      <c r="AL1731" s="121" t="str">
        <f t="shared" si="846"/>
        <v/>
      </c>
      <c r="AM1731" s="138" t="str">
        <f>IF(AS1731="","",IF(R1731="Refreshment Beverage",ROUND(AS1731*Rates!K$19,4),ROUND(AO1731*(VLOOKUP(VALUE(Q1731),Rates!G$4:L$12,3,0)),4)))</f>
        <v/>
      </c>
      <c r="AN1731" s="126" t="str">
        <f>IF(AS1731="","",IF(R1731="Refreshment Beverage",AS1731*(Rates!J$19/100),MAX(AM1731,AB1731)))</f>
        <v/>
      </c>
      <c r="AO1731" s="127" t="str">
        <f t="shared" si="847"/>
        <v/>
      </c>
      <c r="AP1731" s="127" t="str">
        <f t="shared" si="848"/>
        <v/>
      </c>
      <c r="AQ1731" s="140" t="str">
        <f>IF(AS1731="","",IF(R1731="Refreshment Beverage",ROUND(SUM(VLOOKUP(Q:Q,Rates!G$15:L$19,3,0)*(AS1731-Y1731-Z1731-AA1731)),4),ROUND(SUM(Rates!$K$8*AS1731),4)))</f>
        <v/>
      </c>
      <c r="AR1731" s="139" t="str">
        <f t="shared" si="849"/>
        <v/>
      </c>
      <c r="AS1731" s="125" t="str">
        <f t="shared" si="850"/>
        <v/>
      </c>
      <c r="AT1731" s="121" t="str">
        <f t="shared" si="851"/>
        <v/>
      </c>
      <c r="AU1731" s="138" t="str">
        <f>IF(AX1731="","",IF(R1731="Refreshment Beverage",ROUND((BA1731-Y1731-Z1731-AA1731)*VLOOKUP(VALUE(Q1731),Rates!G$15:L$19,3,0),4),ROUND(AW1731*(VLOOKUP(VALUE(Q1731),Rates!G:L,3,0)),4)))</f>
        <v/>
      </c>
      <c r="AV1731" s="126" t="str">
        <f t="shared" si="852"/>
        <v/>
      </c>
      <c r="AW1731" s="127" t="str">
        <f t="shared" si="853"/>
        <v/>
      </c>
      <c r="AX1731" s="123" t="str">
        <f t="shared" si="854"/>
        <v/>
      </c>
      <c r="AY1731" s="140" t="str">
        <f>IF(AX1731="","",IF(R1731="Refreshment Beverage",ROUND(SUM(AX1731*Rates!K$19),4),ROUND(SUM(AX1731*(Rates!J$8/100)),4)))</f>
        <v/>
      </c>
      <c r="AZ1731" s="124" t="str">
        <f t="shared" si="855"/>
        <v/>
      </c>
      <c r="BA1731" s="125" t="str">
        <f t="shared" si="856"/>
        <v/>
      </c>
      <c r="BB1731" s="115"/>
      <c r="BC1731" s="143"/>
      <c r="BD1731" s="100"/>
      <c r="BE1731" s="100"/>
      <c r="BF1731" s="100"/>
      <c r="BG1731" s="100"/>
    </row>
    <row r="1732" spans="1:59" x14ac:dyDescent="0.2">
      <c r="A1732" s="144"/>
      <c r="B1732" s="141"/>
      <c r="C1732" s="141"/>
      <c r="D1732" s="142"/>
      <c r="E1732" s="142"/>
      <c r="F1732" s="142"/>
      <c r="G1732" s="142"/>
      <c r="H1732" s="142"/>
      <c r="I1732" s="129"/>
      <c r="J1732" s="130"/>
      <c r="K1732" s="131" t="str">
        <f t="shared" si="827"/>
        <v/>
      </c>
      <c r="L1732" s="132" t="str">
        <f t="shared" si="828"/>
        <v/>
      </c>
      <c r="M1732" s="133" t="str">
        <f t="shared" si="829"/>
        <v/>
      </c>
      <c r="N1732" s="134" t="str">
        <f>IFERROR(IF(B:B="","",IF(R1732="Beer",SUM(LOOKUP(2,1/(Rates!$B$3:$B$5&lt;=W1732)/(Rates!$C$3:$C$5&gt;=W1732),Rates!$D$3:$D$5)*(X1732/100)*W1732),IF(R1732="Refreshment Beverage",SUM(LOOKUP(2,1/(Rates!$B$7:$B$11&lt;=W1732)/(Rates!$C$7:$C$11&gt;=W1732),Rates!$D$7:$D$11)*(X1732/100)*W1732)))),"")</f>
        <v/>
      </c>
      <c r="O1732" s="134" t="str">
        <f t="shared" si="830"/>
        <v/>
      </c>
      <c r="P1732" s="116"/>
      <c r="Q1732" s="117" t="str">
        <f t="shared" si="831"/>
        <v/>
      </c>
      <c r="R1732" s="128" t="str">
        <f t="shared" si="832"/>
        <v/>
      </c>
      <c r="S1732" s="135" t="str">
        <f>IF(B1732="","",IF(R1732="Refreshment Beverage",VLOOKUP(VALUE(Q1732),Rates!G$15:L$19,2,0),VLOOKUP(VALUE(Q1732),Rates!G$4:L$12,2,0)))</f>
        <v/>
      </c>
      <c r="T1732" s="135" t="str">
        <f t="shared" si="833"/>
        <v/>
      </c>
      <c r="U1732" s="118" t="str">
        <f t="shared" si="834"/>
        <v/>
      </c>
      <c r="V1732" s="135" t="str">
        <f t="shared" si="835"/>
        <v/>
      </c>
      <c r="W1732" s="135" t="str">
        <f t="shared" si="836"/>
        <v/>
      </c>
      <c r="X1732" s="119" t="str">
        <f t="shared" si="837"/>
        <v/>
      </c>
      <c r="Y1732" s="120" t="str">
        <f>IF(B:B="","",IF(R1732="Refreshment Beverage",VLOOKUP(Q1732,Rates!G$15:L$19,6,0)*W1732,VLOOKUP(Q1732,Rates!G$4:L$12,6,0)*W1732))</f>
        <v/>
      </c>
      <c r="Z1732" s="120" t="str">
        <f t="shared" si="838"/>
        <v/>
      </c>
      <c r="AA1732" s="120" t="str">
        <f t="shared" si="839"/>
        <v/>
      </c>
      <c r="AB1732" s="136" t="str">
        <f>IF(B:B="","",IF(R1732="Refreshment Beverage","",IF(AND(R1732="Beer",Q1732=0),SUM(LOOKUP(2,1/(Rates!$B$15:$B$18&lt;=W1732)/(Rates!$C$15:$C$18&gt;=W1732),Rates!$D$15:$D$18)*W1732),VLOOKUP(VALUE(Q:Q),Rates!A:B,2,0)*W1732)))</f>
        <v/>
      </c>
      <c r="AC1732" s="136" t="str">
        <f>IF(B:B="","",IF(R1732="Refreshment Beverage","",IF(AND(R1732="Beer",Q1732=0),SUM(LOOKUP(2,1/(Rates!$B$15:$B$18&lt;=W1732)/(Rates!$C$15:$C$18&gt;=W1732),Rates!$E$15:$E$18)*W1732),VLOOKUP(VALUE(Q:Q),Rates!A:C,3,0)*W1732)))</f>
        <v/>
      </c>
      <c r="AD1732" s="137" t="str">
        <f>IFERROR(IF(B:B="","",IF(R1732="Beer","",IF(VALUE(Q1732)=0,VLOOKUP(VLOOKUP(B:B,#REF!,16,0),Rates!A:E,2,0),VLOOKUP(VALUE(Q1732),Rates!A$31:B$34,2,0)*W1732))),0)</f>
        <v/>
      </c>
      <c r="AE1732" s="121" t="str">
        <f t="shared" si="840"/>
        <v/>
      </c>
      <c r="AF1732" s="138" t="str">
        <f t="shared" si="841"/>
        <v/>
      </c>
      <c r="AG1732" s="122" t="str">
        <f t="shared" si="842"/>
        <v/>
      </c>
      <c r="AH1732" s="123" t="str">
        <f t="shared" si="843"/>
        <v/>
      </c>
      <c r="AI1732" s="139" t="str">
        <f>IF(AE:AE="","",IF(R1732="Refreshment Beverage",AK1732*(Rates!J$19/100),ROUND(SUM(AH1732*(Rates!$J$8/100)),4)))</f>
        <v/>
      </c>
      <c r="AJ1732" s="124" t="str">
        <f t="shared" si="844"/>
        <v/>
      </c>
      <c r="AK1732" s="125" t="str">
        <f t="shared" si="845"/>
        <v/>
      </c>
      <c r="AL1732" s="121" t="str">
        <f t="shared" si="846"/>
        <v/>
      </c>
      <c r="AM1732" s="138" t="str">
        <f>IF(AS1732="","",IF(R1732="Refreshment Beverage",ROUND(AS1732*Rates!K$19,4),ROUND(AO1732*(VLOOKUP(VALUE(Q1732),Rates!G$4:L$12,3,0)),4)))</f>
        <v/>
      </c>
      <c r="AN1732" s="126" t="str">
        <f>IF(AS1732="","",IF(R1732="Refreshment Beverage",AS1732*(Rates!J$19/100),MAX(AM1732,AB1732)))</f>
        <v/>
      </c>
      <c r="AO1732" s="127" t="str">
        <f t="shared" si="847"/>
        <v/>
      </c>
      <c r="AP1732" s="127" t="str">
        <f t="shared" si="848"/>
        <v/>
      </c>
      <c r="AQ1732" s="140" t="str">
        <f>IF(AS1732="","",IF(R1732="Refreshment Beverage",ROUND(SUM(VLOOKUP(Q:Q,Rates!G$15:L$19,3,0)*(AS1732-Y1732-Z1732-AA1732)),4),ROUND(SUM(Rates!$K$8*AS1732),4)))</f>
        <v/>
      </c>
      <c r="AR1732" s="139" t="str">
        <f t="shared" si="849"/>
        <v/>
      </c>
      <c r="AS1732" s="125" t="str">
        <f t="shared" si="850"/>
        <v/>
      </c>
      <c r="AT1732" s="121" t="str">
        <f t="shared" si="851"/>
        <v/>
      </c>
      <c r="AU1732" s="138" t="str">
        <f>IF(AX1732="","",IF(R1732="Refreshment Beverage",ROUND((BA1732-Y1732-Z1732-AA1732)*VLOOKUP(VALUE(Q1732),Rates!G$15:L$19,3,0),4),ROUND(AW1732*(VLOOKUP(VALUE(Q1732),Rates!G:L,3,0)),4)))</f>
        <v/>
      </c>
      <c r="AV1732" s="126" t="str">
        <f t="shared" si="852"/>
        <v/>
      </c>
      <c r="AW1732" s="127" t="str">
        <f t="shared" si="853"/>
        <v/>
      </c>
      <c r="AX1732" s="123" t="str">
        <f t="shared" si="854"/>
        <v/>
      </c>
      <c r="AY1732" s="140" t="str">
        <f>IF(AX1732="","",IF(R1732="Refreshment Beverage",ROUND(SUM(AX1732*Rates!K$19),4),ROUND(SUM(AX1732*(Rates!J$8/100)),4)))</f>
        <v/>
      </c>
      <c r="AZ1732" s="124" t="str">
        <f t="shared" si="855"/>
        <v/>
      </c>
      <c r="BA1732" s="125" t="str">
        <f t="shared" si="856"/>
        <v/>
      </c>
      <c r="BB1732" s="115"/>
      <c r="BC1732" s="143"/>
      <c r="BD1732" s="100"/>
      <c r="BE1732" s="100"/>
      <c r="BF1732" s="100"/>
      <c r="BG1732" s="100"/>
    </row>
    <row r="1733" spans="1:59" x14ac:dyDescent="0.2">
      <c r="A1733" s="144"/>
      <c r="B1733" s="141"/>
      <c r="C1733" s="141"/>
      <c r="D1733" s="142"/>
      <c r="E1733" s="142"/>
      <c r="F1733" s="142"/>
      <c r="G1733" s="142"/>
      <c r="H1733" s="142"/>
      <c r="I1733" s="129"/>
      <c r="J1733" s="130"/>
      <c r="K1733" s="131" t="str">
        <f t="shared" si="827"/>
        <v/>
      </c>
      <c r="L1733" s="132" t="str">
        <f t="shared" si="828"/>
        <v/>
      </c>
      <c r="M1733" s="133" t="str">
        <f t="shared" si="829"/>
        <v/>
      </c>
      <c r="N1733" s="134" t="str">
        <f>IFERROR(IF(B:B="","",IF(R1733="Beer",SUM(LOOKUP(2,1/(Rates!$B$3:$B$5&lt;=W1733)/(Rates!$C$3:$C$5&gt;=W1733),Rates!$D$3:$D$5)*(X1733/100)*W1733),IF(R1733="Refreshment Beverage",SUM(LOOKUP(2,1/(Rates!$B$7:$B$11&lt;=W1733)/(Rates!$C$7:$C$11&gt;=W1733),Rates!$D$7:$D$11)*(X1733/100)*W1733)))),"")</f>
        <v/>
      </c>
      <c r="O1733" s="134" t="str">
        <f t="shared" si="830"/>
        <v/>
      </c>
      <c r="P1733" s="116"/>
      <c r="Q1733" s="117" t="str">
        <f t="shared" si="831"/>
        <v/>
      </c>
      <c r="R1733" s="128" t="str">
        <f t="shared" si="832"/>
        <v/>
      </c>
      <c r="S1733" s="135" t="str">
        <f>IF(B1733="","",IF(R1733="Refreshment Beverage",VLOOKUP(VALUE(Q1733),Rates!G$15:L$19,2,0),VLOOKUP(VALUE(Q1733),Rates!G$4:L$12,2,0)))</f>
        <v/>
      </c>
      <c r="T1733" s="135" t="str">
        <f t="shared" si="833"/>
        <v/>
      </c>
      <c r="U1733" s="118" t="str">
        <f t="shared" si="834"/>
        <v/>
      </c>
      <c r="V1733" s="135" t="str">
        <f t="shared" si="835"/>
        <v/>
      </c>
      <c r="W1733" s="135" t="str">
        <f t="shared" si="836"/>
        <v/>
      </c>
      <c r="X1733" s="119" t="str">
        <f t="shared" si="837"/>
        <v/>
      </c>
      <c r="Y1733" s="120" t="str">
        <f>IF(B:B="","",IF(R1733="Refreshment Beverage",VLOOKUP(Q1733,Rates!G$15:L$19,6,0)*W1733,VLOOKUP(Q1733,Rates!G$4:L$12,6,0)*W1733))</f>
        <v/>
      </c>
      <c r="Z1733" s="120" t="str">
        <f t="shared" si="838"/>
        <v/>
      </c>
      <c r="AA1733" s="120" t="str">
        <f t="shared" si="839"/>
        <v/>
      </c>
      <c r="AB1733" s="136" t="str">
        <f>IF(B:B="","",IF(R1733="Refreshment Beverage","",IF(AND(R1733="Beer",Q1733=0),SUM(LOOKUP(2,1/(Rates!$B$15:$B$18&lt;=W1733)/(Rates!$C$15:$C$18&gt;=W1733),Rates!$D$15:$D$18)*W1733),VLOOKUP(VALUE(Q:Q),Rates!A:B,2,0)*W1733)))</f>
        <v/>
      </c>
      <c r="AC1733" s="136" t="str">
        <f>IF(B:B="","",IF(R1733="Refreshment Beverage","",IF(AND(R1733="Beer",Q1733=0),SUM(LOOKUP(2,1/(Rates!$B$15:$B$18&lt;=W1733)/(Rates!$C$15:$C$18&gt;=W1733),Rates!$E$15:$E$18)*W1733),VLOOKUP(VALUE(Q:Q),Rates!A:C,3,0)*W1733)))</f>
        <v/>
      </c>
      <c r="AD1733" s="137" t="str">
        <f>IFERROR(IF(B:B="","",IF(R1733="Beer","",IF(VALUE(Q1733)=0,VLOOKUP(VLOOKUP(B:B,#REF!,16,0),Rates!A:E,2,0),VLOOKUP(VALUE(Q1733),Rates!A$31:B$34,2,0)*W1733))),0)</f>
        <v/>
      </c>
      <c r="AE1733" s="121" t="str">
        <f t="shared" si="840"/>
        <v/>
      </c>
      <c r="AF1733" s="138" t="str">
        <f t="shared" si="841"/>
        <v/>
      </c>
      <c r="AG1733" s="122" t="str">
        <f t="shared" si="842"/>
        <v/>
      </c>
      <c r="AH1733" s="123" t="str">
        <f t="shared" si="843"/>
        <v/>
      </c>
      <c r="AI1733" s="139" t="str">
        <f>IF(AE:AE="","",IF(R1733="Refreshment Beverage",AK1733*(Rates!J$19/100),ROUND(SUM(AH1733*(Rates!$J$8/100)),4)))</f>
        <v/>
      </c>
      <c r="AJ1733" s="124" t="str">
        <f t="shared" si="844"/>
        <v/>
      </c>
      <c r="AK1733" s="125" t="str">
        <f t="shared" si="845"/>
        <v/>
      </c>
      <c r="AL1733" s="121" t="str">
        <f t="shared" si="846"/>
        <v/>
      </c>
      <c r="AM1733" s="138" t="str">
        <f>IF(AS1733="","",IF(R1733="Refreshment Beverage",ROUND(AS1733*Rates!K$19,4),ROUND(AO1733*(VLOOKUP(VALUE(Q1733),Rates!G$4:L$12,3,0)),4)))</f>
        <v/>
      </c>
      <c r="AN1733" s="126" t="str">
        <f>IF(AS1733="","",IF(R1733="Refreshment Beverage",AS1733*(Rates!J$19/100),MAX(AM1733,AB1733)))</f>
        <v/>
      </c>
      <c r="AO1733" s="127" t="str">
        <f t="shared" si="847"/>
        <v/>
      </c>
      <c r="AP1733" s="127" t="str">
        <f t="shared" si="848"/>
        <v/>
      </c>
      <c r="AQ1733" s="140" t="str">
        <f>IF(AS1733="","",IF(R1733="Refreshment Beverage",ROUND(SUM(VLOOKUP(Q:Q,Rates!G$15:L$19,3,0)*(AS1733-Y1733-Z1733-AA1733)),4),ROUND(SUM(Rates!$K$8*AS1733),4)))</f>
        <v/>
      </c>
      <c r="AR1733" s="139" t="str">
        <f t="shared" si="849"/>
        <v/>
      </c>
      <c r="AS1733" s="125" t="str">
        <f t="shared" si="850"/>
        <v/>
      </c>
      <c r="AT1733" s="121" t="str">
        <f t="shared" si="851"/>
        <v/>
      </c>
      <c r="AU1733" s="138" t="str">
        <f>IF(AX1733="","",IF(R1733="Refreshment Beverage",ROUND((BA1733-Y1733-Z1733-AA1733)*VLOOKUP(VALUE(Q1733),Rates!G$15:L$19,3,0),4),ROUND(AW1733*(VLOOKUP(VALUE(Q1733),Rates!G:L,3,0)),4)))</f>
        <v/>
      </c>
      <c r="AV1733" s="126" t="str">
        <f t="shared" si="852"/>
        <v/>
      </c>
      <c r="AW1733" s="127" t="str">
        <f t="shared" si="853"/>
        <v/>
      </c>
      <c r="AX1733" s="123" t="str">
        <f t="shared" si="854"/>
        <v/>
      </c>
      <c r="AY1733" s="140" t="str">
        <f>IF(AX1733="","",IF(R1733="Refreshment Beverage",ROUND(SUM(AX1733*Rates!K$19),4),ROUND(SUM(AX1733*(Rates!J$8/100)),4)))</f>
        <v/>
      </c>
      <c r="AZ1733" s="124" t="str">
        <f t="shared" si="855"/>
        <v/>
      </c>
      <c r="BA1733" s="125" t="str">
        <f t="shared" si="856"/>
        <v/>
      </c>
      <c r="BB1733" s="115"/>
      <c r="BC1733" s="143"/>
      <c r="BD1733" s="100"/>
      <c r="BE1733" s="100"/>
      <c r="BF1733" s="100"/>
      <c r="BG1733" s="100"/>
    </row>
    <row r="1734" spans="1:59" x14ac:dyDescent="0.2">
      <c r="A1734" s="144"/>
      <c r="B1734" s="141"/>
      <c r="C1734" s="141"/>
      <c r="D1734" s="142"/>
      <c r="E1734" s="142"/>
      <c r="F1734" s="142"/>
      <c r="G1734" s="142"/>
      <c r="H1734" s="142"/>
      <c r="I1734" s="129"/>
      <c r="J1734" s="130"/>
      <c r="K1734" s="131" t="str">
        <f t="shared" si="827"/>
        <v/>
      </c>
      <c r="L1734" s="132" t="str">
        <f t="shared" si="828"/>
        <v/>
      </c>
      <c r="M1734" s="133" t="str">
        <f t="shared" si="829"/>
        <v/>
      </c>
      <c r="N1734" s="134" t="str">
        <f>IFERROR(IF(B:B="","",IF(R1734="Beer",SUM(LOOKUP(2,1/(Rates!$B$3:$B$5&lt;=W1734)/(Rates!$C$3:$C$5&gt;=W1734),Rates!$D$3:$D$5)*(X1734/100)*W1734),IF(R1734="Refreshment Beverage",SUM(LOOKUP(2,1/(Rates!$B$7:$B$11&lt;=W1734)/(Rates!$C$7:$C$11&gt;=W1734),Rates!$D$7:$D$11)*(X1734/100)*W1734)))),"")</f>
        <v/>
      </c>
      <c r="O1734" s="134" t="str">
        <f t="shared" si="830"/>
        <v/>
      </c>
      <c r="P1734" s="116"/>
      <c r="Q1734" s="117" t="str">
        <f t="shared" si="831"/>
        <v/>
      </c>
      <c r="R1734" s="128" t="str">
        <f t="shared" si="832"/>
        <v/>
      </c>
      <c r="S1734" s="135" t="str">
        <f>IF(B1734="","",IF(R1734="Refreshment Beverage",VLOOKUP(VALUE(Q1734),Rates!G$15:L$19,2,0),VLOOKUP(VALUE(Q1734),Rates!G$4:L$12,2,0)))</f>
        <v/>
      </c>
      <c r="T1734" s="135" t="str">
        <f t="shared" si="833"/>
        <v/>
      </c>
      <c r="U1734" s="118" t="str">
        <f t="shared" si="834"/>
        <v/>
      </c>
      <c r="V1734" s="135" t="str">
        <f t="shared" si="835"/>
        <v/>
      </c>
      <c r="W1734" s="135" t="str">
        <f t="shared" si="836"/>
        <v/>
      </c>
      <c r="X1734" s="119" t="str">
        <f t="shared" si="837"/>
        <v/>
      </c>
      <c r="Y1734" s="120" t="str">
        <f>IF(B:B="","",IF(R1734="Refreshment Beverage",VLOOKUP(Q1734,Rates!G$15:L$19,6,0)*W1734,VLOOKUP(Q1734,Rates!G$4:L$12,6,0)*W1734))</f>
        <v/>
      </c>
      <c r="Z1734" s="120" t="str">
        <f t="shared" si="838"/>
        <v/>
      </c>
      <c r="AA1734" s="120" t="str">
        <f t="shared" si="839"/>
        <v/>
      </c>
      <c r="AB1734" s="136" t="str">
        <f>IF(B:B="","",IF(R1734="Refreshment Beverage","",IF(AND(R1734="Beer",Q1734=0),SUM(LOOKUP(2,1/(Rates!$B$15:$B$18&lt;=W1734)/(Rates!$C$15:$C$18&gt;=W1734),Rates!$D$15:$D$18)*W1734),VLOOKUP(VALUE(Q:Q),Rates!A:B,2,0)*W1734)))</f>
        <v/>
      </c>
      <c r="AC1734" s="136" t="str">
        <f>IF(B:B="","",IF(R1734="Refreshment Beverage","",IF(AND(R1734="Beer",Q1734=0),SUM(LOOKUP(2,1/(Rates!$B$15:$B$18&lt;=W1734)/(Rates!$C$15:$C$18&gt;=W1734),Rates!$E$15:$E$18)*W1734),VLOOKUP(VALUE(Q:Q),Rates!A:C,3,0)*W1734)))</f>
        <v/>
      </c>
      <c r="AD1734" s="137" t="str">
        <f>IFERROR(IF(B:B="","",IF(R1734="Beer","",IF(VALUE(Q1734)=0,VLOOKUP(VLOOKUP(B:B,#REF!,16,0),Rates!A:E,2,0),VLOOKUP(VALUE(Q1734),Rates!A$31:B$34,2,0)*W1734))),0)</f>
        <v/>
      </c>
      <c r="AE1734" s="121" t="str">
        <f t="shared" si="840"/>
        <v/>
      </c>
      <c r="AF1734" s="138" t="str">
        <f t="shared" si="841"/>
        <v/>
      </c>
      <c r="AG1734" s="122" t="str">
        <f t="shared" si="842"/>
        <v/>
      </c>
      <c r="AH1734" s="123" t="str">
        <f t="shared" si="843"/>
        <v/>
      </c>
      <c r="AI1734" s="139" t="str">
        <f>IF(AE:AE="","",IF(R1734="Refreshment Beverage",AK1734*(Rates!J$19/100),ROUND(SUM(AH1734*(Rates!$J$8/100)),4)))</f>
        <v/>
      </c>
      <c r="AJ1734" s="124" t="str">
        <f t="shared" si="844"/>
        <v/>
      </c>
      <c r="AK1734" s="125" t="str">
        <f t="shared" si="845"/>
        <v/>
      </c>
      <c r="AL1734" s="121" t="str">
        <f t="shared" si="846"/>
        <v/>
      </c>
      <c r="AM1734" s="138" t="str">
        <f>IF(AS1734="","",IF(R1734="Refreshment Beverage",ROUND(AS1734*Rates!K$19,4),ROUND(AO1734*(VLOOKUP(VALUE(Q1734),Rates!G$4:L$12,3,0)),4)))</f>
        <v/>
      </c>
      <c r="AN1734" s="126" t="str">
        <f>IF(AS1734="","",IF(R1734="Refreshment Beverage",AS1734*(Rates!J$19/100),MAX(AM1734,AB1734)))</f>
        <v/>
      </c>
      <c r="AO1734" s="127" t="str">
        <f t="shared" si="847"/>
        <v/>
      </c>
      <c r="AP1734" s="127" t="str">
        <f t="shared" si="848"/>
        <v/>
      </c>
      <c r="AQ1734" s="140" t="str">
        <f>IF(AS1734="","",IF(R1734="Refreshment Beverage",ROUND(SUM(VLOOKUP(Q:Q,Rates!G$15:L$19,3,0)*(AS1734-Y1734-Z1734-AA1734)),4),ROUND(SUM(Rates!$K$8*AS1734),4)))</f>
        <v/>
      </c>
      <c r="AR1734" s="139" t="str">
        <f t="shared" si="849"/>
        <v/>
      </c>
      <c r="AS1734" s="125" t="str">
        <f t="shared" si="850"/>
        <v/>
      </c>
      <c r="AT1734" s="121" t="str">
        <f t="shared" si="851"/>
        <v/>
      </c>
      <c r="AU1734" s="138" t="str">
        <f>IF(AX1734="","",IF(R1734="Refreshment Beverage",ROUND((BA1734-Y1734-Z1734-AA1734)*VLOOKUP(VALUE(Q1734),Rates!G$15:L$19,3,0),4),ROUND(AW1734*(VLOOKUP(VALUE(Q1734),Rates!G:L,3,0)),4)))</f>
        <v/>
      </c>
      <c r="AV1734" s="126" t="str">
        <f t="shared" si="852"/>
        <v/>
      </c>
      <c r="AW1734" s="127" t="str">
        <f t="shared" si="853"/>
        <v/>
      </c>
      <c r="AX1734" s="123" t="str">
        <f t="shared" si="854"/>
        <v/>
      </c>
      <c r="AY1734" s="140" t="str">
        <f>IF(AX1734="","",IF(R1734="Refreshment Beverage",ROUND(SUM(AX1734*Rates!K$19),4),ROUND(SUM(AX1734*(Rates!J$8/100)),4)))</f>
        <v/>
      </c>
      <c r="AZ1734" s="124" t="str">
        <f t="shared" si="855"/>
        <v/>
      </c>
      <c r="BA1734" s="125" t="str">
        <f t="shared" si="856"/>
        <v/>
      </c>
      <c r="BB1734" s="115"/>
      <c r="BC1734" s="143"/>
      <c r="BD1734" s="100"/>
      <c r="BE1734" s="100"/>
      <c r="BF1734" s="100"/>
      <c r="BG1734" s="100"/>
    </row>
    <row r="1735" spans="1:59" x14ac:dyDescent="0.2">
      <c r="A1735" s="144"/>
      <c r="B1735" s="141"/>
      <c r="C1735" s="141"/>
      <c r="D1735" s="142"/>
      <c r="E1735" s="142"/>
      <c r="F1735" s="142"/>
      <c r="G1735" s="142"/>
      <c r="H1735" s="142"/>
      <c r="I1735" s="129"/>
      <c r="J1735" s="130"/>
      <c r="K1735" s="131" t="str">
        <f t="shared" si="827"/>
        <v/>
      </c>
      <c r="L1735" s="132" t="str">
        <f t="shared" si="828"/>
        <v/>
      </c>
      <c r="M1735" s="133" t="str">
        <f t="shared" si="829"/>
        <v/>
      </c>
      <c r="N1735" s="134" t="str">
        <f>IFERROR(IF(B:B="","",IF(R1735="Beer",SUM(LOOKUP(2,1/(Rates!$B$3:$B$5&lt;=W1735)/(Rates!$C$3:$C$5&gt;=W1735),Rates!$D$3:$D$5)*(X1735/100)*W1735),IF(R1735="Refreshment Beverage",SUM(LOOKUP(2,1/(Rates!$B$7:$B$11&lt;=W1735)/(Rates!$C$7:$C$11&gt;=W1735),Rates!$D$7:$D$11)*(X1735/100)*W1735)))),"")</f>
        <v/>
      </c>
      <c r="O1735" s="134" t="str">
        <f t="shared" si="830"/>
        <v/>
      </c>
      <c r="P1735" s="116"/>
      <c r="Q1735" s="117" t="str">
        <f t="shared" si="831"/>
        <v/>
      </c>
      <c r="R1735" s="128" t="str">
        <f t="shared" si="832"/>
        <v/>
      </c>
      <c r="S1735" s="135" t="str">
        <f>IF(B1735="","",IF(R1735="Refreshment Beverage",VLOOKUP(VALUE(Q1735),Rates!G$15:L$19,2,0),VLOOKUP(VALUE(Q1735),Rates!G$4:L$12,2,0)))</f>
        <v/>
      </c>
      <c r="T1735" s="135" t="str">
        <f t="shared" si="833"/>
        <v/>
      </c>
      <c r="U1735" s="118" t="str">
        <f t="shared" si="834"/>
        <v/>
      </c>
      <c r="V1735" s="135" t="str">
        <f t="shared" si="835"/>
        <v/>
      </c>
      <c r="W1735" s="135" t="str">
        <f t="shared" si="836"/>
        <v/>
      </c>
      <c r="X1735" s="119" t="str">
        <f t="shared" si="837"/>
        <v/>
      </c>
      <c r="Y1735" s="120" t="str">
        <f>IF(B:B="","",IF(R1735="Refreshment Beverage",VLOOKUP(Q1735,Rates!G$15:L$19,6,0)*W1735,VLOOKUP(Q1735,Rates!G$4:L$12,6,0)*W1735))</f>
        <v/>
      </c>
      <c r="Z1735" s="120" t="str">
        <f t="shared" si="838"/>
        <v/>
      </c>
      <c r="AA1735" s="120" t="str">
        <f t="shared" si="839"/>
        <v/>
      </c>
      <c r="AB1735" s="136" t="str">
        <f>IF(B:B="","",IF(R1735="Refreshment Beverage","",IF(AND(R1735="Beer",Q1735=0),SUM(LOOKUP(2,1/(Rates!$B$15:$B$18&lt;=W1735)/(Rates!$C$15:$C$18&gt;=W1735),Rates!$D$15:$D$18)*W1735),VLOOKUP(VALUE(Q:Q),Rates!A:B,2,0)*W1735)))</f>
        <v/>
      </c>
      <c r="AC1735" s="136" t="str">
        <f>IF(B:B="","",IF(R1735="Refreshment Beverage","",IF(AND(R1735="Beer",Q1735=0),SUM(LOOKUP(2,1/(Rates!$B$15:$B$18&lt;=W1735)/(Rates!$C$15:$C$18&gt;=W1735),Rates!$E$15:$E$18)*W1735),VLOOKUP(VALUE(Q:Q),Rates!A:C,3,0)*W1735)))</f>
        <v/>
      </c>
      <c r="AD1735" s="137" t="str">
        <f>IFERROR(IF(B:B="","",IF(R1735="Beer","",IF(VALUE(Q1735)=0,VLOOKUP(VLOOKUP(B:B,#REF!,16,0),Rates!A:E,2,0),VLOOKUP(VALUE(Q1735),Rates!A$31:B$34,2,0)*W1735))),0)</f>
        <v/>
      </c>
      <c r="AE1735" s="121" t="str">
        <f t="shared" si="840"/>
        <v/>
      </c>
      <c r="AF1735" s="138" t="str">
        <f t="shared" si="841"/>
        <v/>
      </c>
      <c r="AG1735" s="122" t="str">
        <f t="shared" si="842"/>
        <v/>
      </c>
      <c r="AH1735" s="123" t="str">
        <f t="shared" si="843"/>
        <v/>
      </c>
      <c r="AI1735" s="139" t="str">
        <f>IF(AE:AE="","",IF(R1735="Refreshment Beverage",AK1735*(Rates!J$19/100),ROUND(SUM(AH1735*(Rates!$J$8/100)),4)))</f>
        <v/>
      </c>
      <c r="AJ1735" s="124" t="str">
        <f t="shared" si="844"/>
        <v/>
      </c>
      <c r="AK1735" s="125" t="str">
        <f t="shared" si="845"/>
        <v/>
      </c>
      <c r="AL1735" s="121" t="str">
        <f t="shared" si="846"/>
        <v/>
      </c>
      <c r="AM1735" s="138" t="str">
        <f>IF(AS1735="","",IF(R1735="Refreshment Beverage",ROUND(AS1735*Rates!K$19,4),ROUND(AO1735*(VLOOKUP(VALUE(Q1735),Rates!G$4:L$12,3,0)),4)))</f>
        <v/>
      </c>
      <c r="AN1735" s="126" t="str">
        <f>IF(AS1735="","",IF(R1735="Refreshment Beverage",AS1735*(Rates!J$19/100),MAX(AM1735,AB1735)))</f>
        <v/>
      </c>
      <c r="AO1735" s="127" t="str">
        <f t="shared" si="847"/>
        <v/>
      </c>
      <c r="AP1735" s="127" t="str">
        <f t="shared" si="848"/>
        <v/>
      </c>
      <c r="AQ1735" s="140" t="str">
        <f>IF(AS1735="","",IF(R1735="Refreshment Beverage",ROUND(SUM(VLOOKUP(Q:Q,Rates!G$15:L$19,3,0)*(AS1735-Y1735-Z1735-AA1735)),4),ROUND(SUM(Rates!$K$8*AS1735),4)))</f>
        <v/>
      </c>
      <c r="AR1735" s="139" t="str">
        <f t="shared" si="849"/>
        <v/>
      </c>
      <c r="AS1735" s="125" t="str">
        <f t="shared" si="850"/>
        <v/>
      </c>
      <c r="AT1735" s="121" t="str">
        <f t="shared" si="851"/>
        <v/>
      </c>
      <c r="AU1735" s="138" t="str">
        <f>IF(AX1735="","",IF(R1735="Refreshment Beverage",ROUND((BA1735-Y1735-Z1735-AA1735)*VLOOKUP(VALUE(Q1735),Rates!G$15:L$19,3,0),4),ROUND(AW1735*(VLOOKUP(VALUE(Q1735),Rates!G:L,3,0)),4)))</f>
        <v/>
      </c>
      <c r="AV1735" s="126" t="str">
        <f t="shared" si="852"/>
        <v/>
      </c>
      <c r="AW1735" s="127" t="str">
        <f t="shared" si="853"/>
        <v/>
      </c>
      <c r="AX1735" s="123" t="str">
        <f t="shared" si="854"/>
        <v/>
      </c>
      <c r="AY1735" s="140" t="str">
        <f>IF(AX1735="","",IF(R1735="Refreshment Beverage",ROUND(SUM(AX1735*Rates!K$19),4),ROUND(SUM(AX1735*(Rates!J$8/100)),4)))</f>
        <v/>
      </c>
      <c r="AZ1735" s="124" t="str">
        <f t="shared" si="855"/>
        <v/>
      </c>
      <c r="BA1735" s="125" t="str">
        <f t="shared" si="856"/>
        <v/>
      </c>
      <c r="BB1735" s="115"/>
      <c r="BC1735" s="143"/>
      <c r="BD1735" s="100"/>
      <c r="BE1735" s="100"/>
      <c r="BF1735" s="100"/>
      <c r="BG1735" s="100"/>
    </row>
    <row r="1736" spans="1:59" x14ac:dyDescent="0.2">
      <c r="A1736" s="144"/>
      <c r="B1736" s="141"/>
      <c r="C1736" s="141"/>
      <c r="D1736" s="142"/>
      <c r="E1736" s="142"/>
      <c r="F1736" s="142"/>
      <c r="G1736" s="142"/>
      <c r="H1736" s="142"/>
      <c r="I1736" s="129"/>
      <c r="J1736" s="130"/>
      <c r="K1736" s="131" t="str">
        <f t="shared" si="827"/>
        <v/>
      </c>
      <c r="L1736" s="132" t="str">
        <f t="shared" si="828"/>
        <v/>
      </c>
      <c r="M1736" s="133" t="str">
        <f t="shared" si="829"/>
        <v/>
      </c>
      <c r="N1736" s="134" t="str">
        <f>IFERROR(IF(B:B="","",IF(R1736="Beer",SUM(LOOKUP(2,1/(Rates!$B$3:$B$5&lt;=W1736)/(Rates!$C$3:$C$5&gt;=W1736),Rates!$D$3:$D$5)*(X1736/100)*W1736),IF(R1736="Refreshment Beverage",SUM(LOOKUP(2,1/(Rates!$B$7:$B$11&lt;=W1736)/(Rates!$C$7:$C$11&gt;=W1736),Rates!$D$7:$D$11)*(X1736/100)*W1736)))),"")</f>
        <v/>
      </c>
      <c r="O1736" s="134" t="str">
        <f t="shared" si="830"/>
        <v/>
      </c>
      <c r="P1736" s="116"/>
      <c r="Q1736" s="117" t="str">
        <f t="shared" si="831"/>
        <v/>
      </c>
      <c r="R1736" s="128" t="str">
        <f t="shared" si="832"/>
        <v/>
      </c>
      <c r="S1736" s="135" t="str">
        <f>IF(B1736="","",IF(R1736="Refreshment Beverage",VLOOKUP(VALUE(Q1736),Rates!G$15:L$19,2,0),VLOOKUP(VALUE(Q1736),Rates!G$4:L$12,2,0)))</f>
        <v/>
      </c>
      <c r="T1736" s="135" t="str">
        <f t="shared" si="833"/>
        <v/>
      </c>
      <c r="U1736" s="118" t="str">
        <f t="shared" si="834"/>
        <v/>
      </c>
      <c r="V1736" s="135" t="str">
        <f t="shared" si="835"/>
        <v/>
      </c>
      <c r="W1736" s="135" t="str">
        <f t="shared" si="836"/>
        <v/>
      </c>
      <c r="X1736" s="119" t="str">
        <f t="shared" si="837"/>
        <v/>
      </c>
      <c r="Y1736" s="120" t="str">
        <f>IF(B:B="","",IF(R1736="Refreshment Beverage",VLOOKUP(Q1736,Rates!G$15:L$19,6,0)*W1736,VLOOKUP(Q1736,Rates!G$4:L$12,6,0)*W1736))</f>
        <v/>
      </c>
      <c r="Z1736" s="120" t="str">
        <f t="shared" si="838"/>
        <v/>
      </c>
      <c r="AA1736" s="120" t="str">
        <f t="shared" si="839"/>
        <v/>
      </c>
      <c r="AB1736" s="136" t="str">
        <f>IF(B:B="","",IF(R1736="Refreshment Beverage","",IF(AND(R1736="Beer",Q1736=0),SUM(LOOKUP(2,1/(Rates!$B$15:$B$18&lt;=W1736)/(Rates!$C$15:$C$18&gt;=W1736),Rates!$D$15:$D$18)*W1736),VLOOKUP(VALUE(Q:Q),Rates!A:B,2,0)*W1736)))</f>
        <v/>
      </c>
      <c r="AC1736" s="136" t="str">
        <f>IF(B:B="","",IF(R1736="Refreshment Beverage","",IF(AND(R1736="Beer",Q1736=0),SUM(LOOKUP(2,1/(Rates!$B$15:$B$18&lt;=W1736)/(Rates!$C$15:$C$18&gt;=W1736),Rates!$E$15:$E$18)*W1736),VLOOKUP(VALUE(Q:Q),Rates!A:C,3,0)*W1736)))</f>
        <v/>
      </c>
      <c r="AD1736" s="137" t="str">
        <f>IFERROR(IF(B:B="","",IF(R1736="Beer","",IF(VALUE(Q1736)=0,VLOOKUP(VLOOKUP(B:B,#REF!,16,0),Rates!A:E,2,0),VLOOKUP(VALUE(Q1736),Rates!A$31:B$34,2,0)*W1736))),0)</f>
        <v/>
      </c>
      <c r="AE1736" s="121" t="str">
        <f t="shared" si="840"/>
        <v/>
      </c>
      <c r="AF1736" s="138" t="str">
        <f t="shared" si="841"/>
        <v/>
      </c>
      <c r="AG1736" s="122" t="str">
        <f t="shared" si="842"/>
        <v/>
      </c>
      <c r="AH1736" s="123" t="str">
        <f t="shared" si="843"/>
        <v/>
      </c>
      <c r="AI1736" s="139" t="str">
        <f>IF(AE:AE="","",IF(R1736="Refreshment Beverage",AK1736*(Rates!J$19/100),ROUND(SUM(AH1736*(Rates!$J$8/100)),4)))</f>
        <v/>
      </c>
      <c r="AJ1736" s="124" t="str">
        <f t="shared" si="844"/>
        <v/>
      </c>
      <c r="AK1736" s="125" t="str">
        <f t="shared" si="845"/>
        <v/>
      </c>
      <c r="AL1736" s="121" t="str">
        <f t="shared" si="846"/>
        <v/>
      </c>
      <c r="AM1736" s="138" t="str">
        <f>IF(AS1736="","",IF(R1736="Refreshment Beverage",ROUND(AS1736*Rates!K$19,4),ROUND(AO1736*(VLOOKUP(VALUE(Q1736),Rates!G$4:L$12,3,0)),4)))</f>
        <v/>
      </c>
      <c r="AN1736" s="126" t="str">
        <f>IF(AS1736="","",IF(R1736="Refreshment Beverage",AS1736*(Rates!J$19/100),MAX(AM1736,AB1736)))</f>
        <v/>
      </c>
      <c r="AO1736" s="127" t="str">
        <f t="shared" si="847"/>
        <v/>
      </c>
      <c r="AP1736" s="127" t="str">
        <f t="shared" si="848"/>
        <v/>
      </c>
      <c r="AQ1736" s="140" t="str">
        <f>IF(AS1736="","",IF(R1736="Refreshment Beverage",ROUND(SUM(VLOOKUP(Q:Q,Rates!G$15:L$19,3,0)*(AS1736-Y1736-Z1736-AA1736)),4),ROUND(SUM(Rates!$K$8*AS1736),4)))</f>
        <v/>
      </c>
      <c r="AR1736" s="139" t="str">
        <f t="shared" si="849"/>
        <v/>
      </c>
      <c r="AS1736" s="125" t="str">
        <f t="shared" si="850"/>
        <v/>
      </c>
      <c r="AT1736" s="121" t="str">
        <f t="shared" si="851"/>
        <v/>
      </c>
      <c r="AU1736" s="138" t="str">
        <f>IF(AX1736="","",IF(R1736="Refreshment Beverage",ROUND((BA1736-Y1736-Z1736-AA1736)*VLOOKUP(VALUE(Q1736),Rates!G$15:L$19,3,0),4),ROUND(AW1736*(VLOOKUP(VALUE(Q1736),Rates!G:L,3,0)),4)))</f>
        <v/>
      </c>
      <c r="AV1736" s="126" t="str">
        <f t="shared" si="852"/>
        <v/>
      </c>
      <c r="AW1736" s="127" t="str">
        <f t="shared" si="853"/>
        <v/>
      </c>
      <c r="AX1736" s="123" t="str">
        <f t="shared" si="854"/>
        <v/>
      </c>
      <c r="AY1736" s="140" t="str">
        <f>IF(AX1736="","",IF(R1736="Refreshment Beverage",ROUND(SUM(AX1736*Rates!K$19),4),ROUND(SUM(AX1736*(Rates!J$8/100)),4)))</f>
        <v/>
      </c>
      <c r="AZ1736" s="124" t="str">
        <f t="shared" si="855"/>
        <v/>
      </c>
      <c r="BA1736" s="125" t="str">
        <f t="shared" si="856"/>
        <v/>
      </c>
      <c r="BB1736" s="115"/>
      <c r="BC1736" s="143"/>
      <c r="BD1736" s="100"/>
      <c r="BE1736" s="100"/>
      <c r="BF1736" s="100"/>
      <c r="BG1736" s="100"/>
    </row>
    <row r="1737" spans="1:59" x14ac:dyDescent="0.2">
      <c r="A1737" s="144"/>
      <c r="B1737" s="141"/>
      <c r="C1737" s="141"/>
      <c r="D1737" s="142"/>
      <c r="E1737" s="142"/>
      <c r="F1737" s="142"/>
      <c r="G1737" s="142"/>
      <c r="H1737" s="142"/>
      <c r="I1737" s="129"/>
      <c r="J1737" s="130"/>
      <c r="K1737" s="131" t="str">
        <f t="shared" si="827"/>
        <v/>
      </c>
      <c r="L1737" s="132" t="str">
        <f t="shared" si="828"/>
        <v/>
      </c>
      <c r="M1737" s="133" t="str">
        <f t="shared" si="829"/>
        <v/>
      </c>
      <c r="N1737" s="134" t="str">
        <f>IFERROR(IF(B:B="","",IF(R1737="Beer",SUM(LOOKUP(2,1/(Rates!$B$3:$B$5&lt;=W1737)/(Rates!$C$3:$C$5&gt;=W1737),Rates!$D$3:$D$5)*(X1737/100)*W1737),IF(R1737="Refreshment Beverage",SUM(LOOKUP(2,1/(Rates!$B$7:$B$11&lt;=W1737)/(Rates!$C$7:$C$11&gt;=W1737),Rates!$D$7:$D$11)*(X1737/100)*W1737)))),"")</f>
        <v/>
      </c>
      <c r="O1737" s="134" t="str">
        <f t="shared" si="830"/>
        <v/>
      </c>
      <c r="P1737" s="116"/>
      <c r="Q1737" s="117" t="str">
        <f t="shared" si="831"/>
        <v/>
      </c>
      <c r="R1737" s="128" t="str">
        <f t="shared" si="832"/>
        <v/>
      </c>
      <c r="S1737" s="135" t="str">
        <f>IF(B1737="","",IF(R1737="Refreshment Beverage",VLOOKUP(VALUE(Q1737),Rates!G$15:L$19,2,0),VLOOKUP(VALUE(Q1737),Rates!G$4:L$12,2,0)))</f>
        <v/>
      </c>
      <c r="T1737" s="135" t="str">
        <f t="shared" si="833"/>
        <v/>
      </c>
      <c r="U1737" s="118" t="str">
        <f t="shared" si="834"/>
        <v/>
      </c>
      <c r="V1737" s="135" t="str">
        <f t="shared" si="835"/>
        <v/>
      </c>
      <c r="W1737" s="135" t="str">
        <f t="shared" si="836"/>
        <v/>
      </c>
      <c r="X1737" s="119" t="str">
        <f t="shared" si="837"/>
        <v/>
      </c>
      <c r="Y1737" s="120" t="str">
        <f>IF(B:B="","",IF(R1737="Refreshment Beverage",VLOOKUP(Q1737,Rates!G$15:L$19,6,0)*W1737,VLOOKUP(Q1737,Rates!G$4:L$12,6,0)*W1737))</f>
        <v/>
      </c>
      <c r="Z1737" s="120" t="str">
        <f t="shared" si="838"/>
        <v/>
      </c>
      <c r="AA1737" s="120" t="str">
        <f t="shared" si="839"/>
        <v/>
      </c>
      <c r="AB1737" s="136" t="str">
        <f>IF(B:B="","",IF(R1737="Refreshment Beverage","",IF(AND(R1737="Beer",Q1737=0),SUM(LOOKUP(2,1/(Rates!$B$15:$B$18&lt;=W1737)/(Rates!$C$15:$C$18&gt;=W1737),Rates!$D$15:$D$18)*W1737),VLOOKUP(VALUE(Q:Q),Rates!A:B,2,0)*W1737)))</f>
        <v/>
      </c>
      <c r="AC1737" s="136" t="str">
        <f>IF(B:B="","",IF(R1737="Refreshment Beverage","",IF(AND(R1737="Beer",Q1737=0),SUM(LOOKUP(2,1/(Rates!$B$15:$B$18&lt;=W1737)/(Rates!$C$15:$C$18&gt;=W1737),Rates!$E$15:$E$18)*W1737),VLOOKUP(VALUE(Q:Q),Rates!A:C,3,0)*W1737)))</f>
        <v/>
      </c>
      <c r="AD1737" s="137" t="str">
        <f>IFERROR(IF(B:B="","",IF(R1737="Beer","",IF(VALUE(Q1737)=0,VLOOKUP(VLOOKUP(B:B,#REF!,16,0),Rates!A:E,2,0),VLOOKUP(VALUE(Q1737),Rates!A$31:B$34,2,0)*W1737))),0)</f>
        <v/>
      </c>
      <c r="AE1737" s="121" t="str">
        <f t="shared" si="840"/>
        <v/>
      </c>
      <c r="AF1737" s="138" t="str">
        <f t="shared" si="841"/>
        <v/>
      </c>
      <c r="AG1737" s="122" t="str">
        <f t="shared" si="842"/>
        <v/>
      </c>
      <c r="AH1737" s="123" t="str">
        <f t="shared" si="843"/>
        <v/>
      </c>
      <c r="AI1737" s="139" t="str">
        <f>IF(AE:AE="","",IF(R1737="Refreshment Beverage",AK1737*(Rates!J$19/100),ROUND(SUM(AH1737*(Rates!$J$8/100)),4)))</f>
        <v/>
      </c>
      <c r="AJ1737" s="124" t="str">
        <f t="shared" si="844"/>
        <v/>
      </c>
      <c r="AK1737" s="125" t="str">
        <f t="shared" si="845"/>
        <v/>
      </c>
      <c r="AL1737" s="121" t="str">
        <f t="shared" si="846"/>
        <v/>
      </c>
      <c r="AM1737" s="138" t="str">
        <f>IF(AS1737="","",IF(R1737="Refreshment Beverage",ROUND(AS1737*Rates!K$19,4),ROUND(AO1737*(VLOOKUP(VALUE(Q1737),Rates!G$4:L$12,3,0)),4)))</f>
        <v/>
      </c>
      <c r="AN1737" s="126" t="str">
        <f>IF(AS1737="","",IF(R1737="Refreshment Beverage",AS1737*(Rates!J$19/100),MAX(AM1737,AB1737)))</f>
        <v/>
      </c>
      <c r="AO1737" s="127" t="str">
        <f t="shared" si="847"/>
        <v/>
      </c>
      <c r="AP1737" s="127" t="str">
        <f t="shared" si="848"/>
        <v/>
      </c>
      <c r="AQ1737" s="140" t="str">
        <f>IF(AS1737="","",IF(R1737="Refreshment Beverage",ROUND(SUM(VLOOKUP(Q:Q,Rates!G$15:L$19,3,0)*(AS1737-Y1737-Z1737-AA1737)),4),ROUND(SUM(Rates!$K$8*AS1737),4)))</f>
        <v/>
      </c>
      <c r="AR1737" s="139" t="str">
        <f t="shared" si="849"/>
        <v/>
      </c>
      <c r="AS1737" s="125" t="str">
        <f t="shared" si="850"/>
        <v/>
      </c>
      <c r="AT1737" s="121" t="str">
        <f t="shared" si="851"/>
        <v/>
      </c>
      <c r="AU1737" s="138" t="str">
        <f>IF(AX1737="","",IF(R1737="Refreshment Beverage",ROUND((BA1737-Y1737-Z1737-AA1737)*VLOOKUP(VALUE(Q1737),Rates!G$15:L$19,3,0),4),ROUND(AW1737*(VLOOKUP(VALUE(Q1737),Rates!G:L,3,0)),4)))</f>
        <v/>
      </c>
      <c r="AV1737" s="126" t="str">
        <f t="shared" si="852"/>
        <v/>
      </c>
      <c r="AW1737" s="127" t="str">
        <f t="shared" si="853"/>
        <v/>
      </c>
      <c r="AX1737" s="123" t="str">
        <f t="shared" si="854"/>
        <v/>
      </c>
      <c r="AY1737" s="140" t="str">
        <f>IF(AX1737="","",IF(R1737="Refreshment Beverage",ROUND(SUM(AX1737*Rates!K$19),4),ROUND(SUM(AX1737*(Rates!J$8/100)),4)))</f>
        <v/>
      </c>
      <c r="AZ1737" s="124" t="str">
        <f t="shared" si="855"/>
        <v/>
      </c>
      <c r="BA1737" s="125" t="str">
        <f t="shared" si="856"/>
        <v/>
      </c>
      <c r="BB1737" s="115"/>
      <c r="BC1737" s="143"/>
      <c r="BD1737" s="100"/>
      <c r="BE1737" s="100"/>
      <c r="BF1737" s="100"/>
      <c r="BG1737" s="100"/>
    </row>
    <row r="1738" spans="1:59" x14ac:dyDescent="0.2">
      <c r="A1738" s="144"/>
      <c r="B1738" s="141"/>
      <c r="C1738" s="141"/>
      <c r="D1738" s="142"/>
      <c r="E1738" s="142"/>
      <c r="F1738" s="142"/>
      <c r="G1738" s="142"/>
      <c r="H1738" s="142"/>
      <c r="I1738" s="129"/>
      <c r="J1738" s="130"/>
      <c r="K1738" s="131" t="str">
        <f t="shared" si="827"/>
        <v/>
      </c>
      <c r="L1738" s="132" t="str">
        <f t="shared" si="828"/>
        <v/>
      </c>
      <c r="M1738" s="133" t="str">
        <f t="shared" si="829"/>
        <v/>
      </c>
      <c r="N1738" s="134" t="str">
        <f>IFERROR(IF(B:B="","",IF(R1738="Beer",SUM(LOOKUP(2,1/(Rates!$B$3:$B$5&lt;=W1738)/(Rates!$C$3:$C$5&gt;=W1738),Rates!$D$3:$D$5)*(X1738/100)*W1738),IF(R1738="Refreshment Beverage",SUM(LOOKUP(2,1/(Rates!$B$7:$B$11&lt;=W1738)/(Rates!$C$7:$C$11&gt;=W1738),Rates!$D$7:$D$11)*(X1738/100)*W1738)))),"")</f>
        <v/>
      </c>
      <c r="O1738" s="134" t="str">
        <f t="shared" si="830"/>
        <v/>
      </c>
      <c r="P1738" s="116"/>
      <c r="Q1738" s="117" t="str">
        <f t="shared" si="831"/>
        <v/>
      </c>
      <c r="R1738" s="128" t="str">
        <f t="shared" si="832"/>
        <v/>
      </c>
      <c r="S1738" s="135" t="str">
        <f>IF(B1738="","",IF(R1738="Refreshment Beverage",VLOOKUP(VALUE(Q1738),Rates!G$15:L$19,2,0),VLOOKUP(VALUE(Q1738),Rates!G$4:L$12,2,0)))</f>
        <v/>
      </c>
      <c r="T1738" s="135" t="str">
        <f t="shared" si="833"/>
        <v/>
      </c>
      <c r="U1738" s="118" t="str">
        <f t="shared" si="834"/>
        <v/>
      </c>
      <c r="V1738" s="135" t="str">
        <f t="shared" si="835"/>
        <v/>
      </c>
      <c r="W1738" s="135" t="str">
        <f t="shared" si="836"/>
        <v/>
      </c>
      <c r="X1738" s="119" t="str">
        <f t="shared" si="837"/>
        <v/>
      </c>
      <c r="Y1738" s="120" t="str">
        <f>IF(B:B="","",IF(R1738="Refreshment Beverage",VLOOKUP(Q1738,Rates!G$15:L$19,6,0)*W1738,VLOOKUP(Q1738,Rates!G$4:L$12,6,0)*W1738))</f>
        <v/>
      </c>
      <c r="Z1738" s="120" t="str">
        <f t="shared" si="838"/>
        <v/>
      </c>
      <c r="AA1738" s="120" t="str">
        <f t="shared" si="839"/>
        <v/>
      </c>
      <c r="AB1738" s="136" t="str">
        <f>IF(B:B="","",IF(R1738="Refreshment Beverage","",IF(AND(R1738="Beer",Q1738=0),SUM(LOOKUP(2,1/(Rates!$B$15:$B$18&lt;=W1738)/(Rates!$C$15:$C$18&gt;=W1738),Rates!$D$15:$D$18)*W1738),VLOOKUP(VALUE(Q:Q),Rates!A:B,2,0)*W1738)))</f>
        <v/>
      </c>
      <c r="AC1738" s="136" t="str">
        <f>IF(B:B="","",IF(R1738="Refreshment Beverage","",IF(AND(R1738="Beer",Q1738=0),SUM(LOOKUP(2,1/(Rates!$B$15:$B$18&lt;=W1738)/(Rates!$C$15:$C$18&gt;=W1738),Rates!$E$15:$E$18)*W1738),VLOOKUP(VALUE(Q:Q),Rates!A:C,3,0)*W1738)))</f>
        <v/>
      </c>
      <c r="AD1738" s="137" t="str">
        <f>IFERROR(IF(B:B="","",IF(R1738="Beer","",IF(VALUE(Q1738)=0,VLOOKUP(VLOOKUP(B:B,#REF!,16,0),Rates!A:E,2,0),VLOOKUP(VALUE(Q1738),Rates!A$31:B$34,2,0)*W1738))),0)</f>
        <v/>
      </c>
      <c r="AE1738" s="121" t="str">
        <f t="shared" si="840"/>
        <v/>
      </c>
      <c r="AF1738" s="138" t="str">
        <f t="shared" si="841"/>
        <v/>
      </c>
      <c r="AG1738" s="122" t="str">
        <f t="shared" si="842"/>
        <v/>
      </c>
      <c r="AH1738" s="123" t="str">
        <f t="shared" si="843"/>
        <v/>
      </c>
      <c r="AI1738" s="139" t="str">
        <f>IF(AE:AE="","",IF(R1738="Refreshment Beverage",AK1738*(Rates!J$19/100),ROUND(SUM(AH1738*(Rates!$J$8/100)),4)))</f>
        <v/>
      </c>
      <c r="AJ1738" s="124" t="str">
        <f t="shared" si="844"/>
        <v/>
      </c>
      <c r="AK1738" s="125" t="str">
        <f t="shared" si="845"/>
        <v/>
      </c>
      <c r="AL1738" s="121" t="str">
        <f t="shared" si="846"/>
        <v/>
      </c>
      <c r="AM1738" s="138" t="str">
        <f>IF(AS1738="","",IF(R1738="Refreshment Beverage",ROUND(AS1738*Rates!K$19,4),ROUND(AO1738*(VLOOKUP(VALUE(Q1738),Rates!G$4:L$12,3,0)),4)))</f>
        <v/>
      </c>
      <c r="AN1738" s="126" t="str">
        <f>IF(AS1738="","",IF(R1738="Refreshment Beverage",AS1738*(Rates!J$19/100),MAX(AM1738,AB1738)))</f>
        <v/>
      </c>
      <c r="AO1738" s="127" t="str">
        <f t="shared" si="847"/>
        <v/>
      </c>
      <c r="AP1738" s="127" t="str">
        <f t="shared" si="848"/>
        <v/>
      </c>
      <c r="AQ1738" s="140" t="str">
        <f>IF(AS1738="","",IF(R1738="Refreshment Beverage",ROUND(SUM(VLOOKUP(Q:Q,Rates!G$15:L$19,3,0)*(AS1738-Y1738-Z1738-AA1738)),4),ROUND(SUM(Rates!$K$8*AS1738),4)))</f>
        <v/>
      </c>
      <c r="AR1738" s="139" t="str">
        <f t="shared" si="849"/>
        <v/>
      </c>
      <c r="AS1738" s="125" t="str">
        <f t="shared" si="850"/>
        <v/>
      </c>
      <c r="AT1738" s="121" t="str">
        <f t="shared" si="851"/>
        <v/>
      </c>
      <c r="AU1738" s="138" t="str">
        <f>IF(AX1738="","",IF(R1738="Refreshment Beverage",ROUND((BA1738-Y1738-Z1738-AA1738)*VLOOKUP(VALUE(Q1738),Rates!G$15:L$19,3,0),4),ROUND(AW1738*(VLOOKUP(VALUE(Q1738),Rates!G:L,3,0)),4)))</f>
        <v/>
      </c>
      <c r="AV1738" s="126" t="str">
        <f t="shared" si="852"/>
        <v/>
      </c>
      <c r="AW1738" s="127" t="str">
        <f t="shared" si="853"/>
        <v/>
      </c>
      <c r="AX1738" s="123" t="str">
        <f t="shared" si="854"/>
        <v/>
      </c>
      <c r="AY1738" s="140" t="str">
        <f>IF(AX1738="","",IF(R1738="Refreshment Beverage",ROUND(SUM(AX1738*Rates!K$19),4),ROUND(SUM(AX1738*(Rates!J$8/100)),4)))</f>
        <v/>
      </c>
      <c r="AZ1738" s="124" t="str">
        <f t="shared" si="855"/>
        <v/>
      </c>
      <c r="BA1738" s="125" t="str">
        <f t="shared" si="856"/>
        <v/>
      </c>
      <c r="BB1738" s="115"/>
      <c r="BC1738" s="143"/>
      <c r="BD1738" s="100"/>
      <c r="BE1738" s="100"/>
      <c r="BF1738" s="100"/>
      <c r="BG1738" s="100"/>
    </row>
    <row r="1739" spans="1:59" x14ac:dyDescent="0.2">
      <c r="A1739" s="144"/>
      <c r="B1739" s="141"/>
      <c r="C1739" s="141"/>
      <c r="D1739" s="142"/>
      <c r="E1739" s="142"/>
      <c r="F1739" s="142"/>
      <c r="G1739" s="142"/>
      <c r="H1739" s="142"/>
      <c r="I1739" s="129"/>
      <c r="J1739" s="130"/>
      <c r="K1739" s="131" t="str">
        <f t="shared" si="827"/>
        <v/>
      </c>
      <c r="L1739" s="132" t="str">
        <f t="shared" si="828"/>
        <v/>
      </c>
      <c r="M1739" s="133" t="str">
        <f t="shared" si="829"/>
        <v/>
      </c>
      <c r="N1739" s="134" t="str">
        <f>IFERROR(IF(B:B="","",IF(R1739="Beer",SUM(LOOKUP(2,1/(Rates!$B$3:$B$5&lt;=W1739)/(Rates!$C$3:$C$5&gt;=W1739),Rates!$D$3:$D$5)*(X1739/100)*W1739),IF(R1739="Refreshment Beverage",SUM(LOOKUP(2,1/(Rates!$B$7:$B$11&lt;=W1739)/(Rates!$C$7:$C$11&gt;=W1739),Rates!$D$7:$D$11)*(X1739/100)*W1739)))),"")</f>
        <v/>
      </c>
      <c r="O1739" s="134" t="str">
        <f t="shared" si="830"/>
        <v/>
      </c>
      <c r="P1739" s="116"/>
      <c r="Q1739" s="117" t="str">
        <f t="shared" si="831"/>
        <v/>
      </c>
      <c r="R1739" s="128" t="str">
        <f t="shared" si="832"/>
        <v/>
      </c>
      <c r="S1739" s="135" t="str">
        <f>IF(B1739="","",IF(R1739="Refreshment Beverage",VLOOKUP(VALUE(Q1739),Rates!G$15:L$19,2,0),VLOOKUP(VALUE(Q1739),Rates!G$4:L$12,2,0)))</f>
        <v/>
      </c>
      <c r="T1739" s="135" t="str">
        <f t="shared" si="833"/>
        <v/>
      </c>
      <c r="U1739" s="118" t="str">
        <f t="shared" si="834"/>
        <v/>
      </c>
      <c r="V1739" s="135" t="str">
        <f t="shared" si="835"/>
        <v/>
      </c>
      <c r="W1739" s="135" t="str">
        <f t="shared" si="836"/>
        <v/>
      </c>
      <c r="X1739" s="119" t="str">
        <f t="shared" si="837"/>
        <v/>
      </c>
      <c r="Y1739" s="120" t="str">
        <f>IF(B:B="","",IF(R1739="Refreshment Beverage",VLOOKUP(Q1739,Rates!G$15:L$19,6,0)*W1739,VLOOKUP(Q1739,Rates!G$4:L$12,6,0)*W1739))</f>
        <v/>
      </c>
      <c r="Z1739" s="120" t="str">
        <f t="shared" si="838"/>
        <v/>
      </c>
      <c r="AA1739" s="120" t="str">
        <f t="shared" si="839"/>
        <v/>
      </c>
      <c r="AB1739" s="136" t="str">
        <f>IF(B:B="","",IF(R1739="Refreshment Beverage","",IF(AND(R1739="Beer",Q1739=0),SUM(LOOKUP(2,1/(Rates!$B$15:$B$18&lt;=W1739)/(Rates!$C$15:$C$18&gt;=W1739),Rates!$D$15:$D$18)*W1739),VLOOKUP(VALUE(Q:Q),Rates!A:B,2,0)*W1739)))</f>
        <v/>
      </c>
      <c r="AC1739" s="136" t="str">
        <f>IF(B:B="","",IF(R1739="Refreshment Beverage","",IF(AND(R1739="Beer",Q1739=0),SUM(LOOKUP(2,1/(Rates!$B$15:$B$18&lt;=W1739)/(Rates!$C$15:$C$18&gt;=W1739),Rates!$E$15:$E$18)*W1739),VLOOKUP(VALUE(Q:Q),Rates!A:C,3,0)*W1739)))</f>
        <v/>
      </c>
      <c r="AD1739" s="137" t="str">
        <f>IFERROR(IF(B:B="","",IF(R1739="Beer","",IF(VALUE(Q1739)=0,VLOOKUP(VLOOKUP(B:B,#REF!,16,0),Rates!A:E,2,0),VLOOKUP(VALUE(Q1739),Rates!A$31:B$34,2,0)*W1739))),0)</f>
        <v/>
      </c>
      <c r="AE1739" s="121" t="str">
        <f t="shared" si="840"/>
        <v/>
      </c>
      <c r="AF1739" s="138" t="str">
        <f t="shared" si="841"/>
        <v/>
      </c>
      <c r="AG1739" s="122" t="str">
        <f t="shared" si="842"/>
        <v/>
      </c>
      <c r="AH1739" s="123" t="str">
        <f t="shared" si="843"/>
        <v/>
      </c>
      <c r="AI1739" s="139" t="str">
        <f>IF(AE:AE="","",IF(R1739="Refreshment Beverage",AK1739*(Rates!J$19/100),ROUND(SUM(AH1739*(Rates!$J$8/100)),4)))</f>
        <v/>
      </c>
      <c r="AJ1739" s="124" t="str">
        <f t="shared" si="844"/>
        <v/>
      </c>
      <c r="AK1739" s="125" t="str">
        <f t="shared" si="845"/>
        <v/>
      </c>
      <c r="AL1739" s="121" t="str">
        <f t="shared" si="846"/>
        <v/>
      </c>
      <c r="AM1739" s="138" t="str">
        <f>IF(AS1739="","",IF(R1739="Refreshment Beverage",ROUND(AS1739*Rates!K$19,4),ROUND(AO1739*(VLOOKUP(VALUE(Q1739),Rates!G$4:L$12,3,0)),4)))</f>
        <v/>
      </c>
      <c r="AN1739" s="126" t="str">
        <f>IF(AS1739="","",IF(R1739="Refreshment Beverage",AS1739*(Rates!J$19/100),MAX(AM1739,AB1739)))</f>
        <v/>
      </c>
      <c r="AO1739" s="127" t="str">
        <f t="shared" si="847"/>
        <v/>
      </c>
      <c r="AP1739" s="127" t="str">
        <f t="shared" si="848"/>
        <v/>
      </c>
      <c r="AQ1739" s="140" t="str">
        <f>IF(AS1739="","",IF(R1739="Refreshment Beverage",ROUND(SUM(VLOOKUP(Q:Q,Rates!G$15:L$19,3,0)*(AS1739-Y1739-Z1739-AA1739)),4),ROUND(SUM(Rates!$K$8*AS1739),4)))</f>
        <v/>
      </c>
      <c r="AR1739" s="139" t="str">
        <f t="shared" si="849"/>
        <v/>
      </c>
      <c r="AS1739" s="125" t="str">
        <f t="shared" si="850"/>
        <v/>
      </c>
      <c r="AT1739" s="121" t="str">
        <f t="shared" si="851"/>
        <v/>
      </c>
      <c r="AU1739" s="138" t="str">
        <f>IF(AX1739="","",IF(R1739="Refreshment Beverage",ROUND((BA1739-Y1739-Z1739-AA1739)*VLOOKUP(VALUE(Q1739),Rates!G$15:L$19,3,0),4),ROUND(AW1739*(VLOOKUP(VALUE(Q1739),Rates!G:L,3,0)),4)))</f>
        <v/>
      </c>
      <c r="AV1739" s="126" t="str">
        <f t="shared" si="852"/>
        <v/>
      </c>
      <c r="AW1739" s="127" t="str">
        <f t="shared" si="853"/>
        <v/>
      </c>
      <c r="AX1739" s="123" t="str">
        <f t="shared" si="854"/>
        <v/>
      </c>
      <c r="AY1739" s="140" t="str">
        <f>IF(AX1739="","",IF(R1739="Refreshment Beverage",ROUND(SUM(AX1739*Rates!K$19),4),ROUND(SUM(AX1739*(Rates!J$8/100)),4)))</f>
        <v/>
      </c>
      <c r="AZ1739" s="124" t="str">
        <f t="shared" si="855"/>
        <v/>
      </c>
      <c r="BA1739" s="125" t="str">
        <f t="shared" si="856"/>
        <v/>
      </c>
      <c r="BB1739" s="115"/>
      <c r="BC1739" s="143"/>
      <c r="BD1739" s="100"/>
      <c r="BE1739" s="100"/>
      <c r="BF1739" s="100"/>
      <c r="BG1739" s="100"/>
    </row>
    <row r="1740" spans="1:59" x14ac:dyDescent="0.2">
      <c r="A1740" s="144"/>
      <c r="B1740" s="141"/>
      <c r="C1740" s="141"/>
      <c r="D1740" s="142"/>
      <c r="E1740" s="142"/>
      <c r="F1740" s="142"/>
      <c r="G1740" s="142"/>
      <c r="H1740" s="142"/>
      <c r="I1740" s="129"/>
      <c r="J1740" s="130"/>
      <c r="K1740" s="131" t="str">
        <f t="shared" si="827"/>
        <v/>
      </c>
      <c r="L1740" s="132" t="str">
        <f t="shared" si="828"/>
        <v/>
      </c>
      <c r="M1740" s="133" t="str">
        <f t="shared" si="829"/>
        <v/>
      </c>
      <c r="N1740" s="134" t="str">
        <f>IFERROR(IF(B:B="","",IF(R1740="Beer",SUM(LOOKUP(2,1/(Rates!$B$3:$B$5&lt;=W1740)/(Rates!$C$3:$C$5&gt;=W1740),Rates!$D$3:$D$5)*(X1740/100)*W1740),IF(R1740="Refreshment Beverage",SUM(LOOKUP(2,1/(Rates!$B$7:$B$11&lt;=W1740)/(Rates!$C$7:$C$11&gt;=W1740),Rates!$D$7:$D$11)*(X1740/100)*W1740)))),"")</f>
        <v/>
      </c>
      <c r="O1740" s="134" t="str">
        <f t="shared" si="830"/>
        <v/>
      </c>
      <c r="P1740" s="116"/>
      <c r="Q1740" s="117" t="str">
        <f t="shared" si="831"/>
        <v/>
      </c>
      <c r="R1740" s="128" t="str">
        <f t="shared" si="832"/>
        <v/>
      </c>
      <c r="S1740" s="135" t="str">
        <f>IF(B1740="","",IF(R1740="Refreshment Beverage",VLOOKUP(VALUE(Q1740),Rates!G$15:L$19,2,0),VLOOKUP(VALUE(Q1740),Rates!G$4:L$12,2,0)))</f>
        <v/>
      </c>
      <c r="T1740" s="135" t="str">
        <f t="shared" si="833"/>
        <v/>
      </c>
      <c r="U1740" s="118" t="str">
        <f t="shared" si="834"/>
        <v/>
      </c>
      <c r="V1740" s="135" t="str">
        <f t="shared" si="835"/>
        <v/>
      </c>
      <c r="W1740" s="135" t="str">
        <f t="shared" si="836"/>
        <v/>
      </c>
      <c r="X1740" s="119" t="str">
        <f t="shared" si="837"/>
        <v/>
      </c>
      <c r="Y1740" s="120" t="str">
        <f>IF(B:B="","",IF(R1740="Refreshment Beverage",VLOOKUP(Q1740,Rates!G$15:L$19,6,0)*W1740,VLOOKUP(Q1740,Rates!G$4:L$12,6,0)*W1740))</f>
        <v/>
      </c>
      <c r="Z1740" s="120" t="str">
        <f t="shared" si="838"/>
        <v/>
      </c>
      <c r="AA1740" s="120" t="str">
        <f t="shared" si="839"/>
        <v/>
      </c>
      <c r="AB1740" s="136" t="str">
        <f>IF(B:B="","",IF(R1740="Refreshment Beverage","",IF(AND(R1740="Beer",Q1740=0),SUM(LOOKUP(2,1/(Rates!$B$15:$B$18&lt;=W1740)/(Rates!$C$15:$C$18&gt;=W1740),Rates!$D$15:$D$18)*W1740),VLOOKUP(VALUE(Q:Q),Rates!A:B,2,0)*W1740)))</f>
        <v/>
      </c>
      <c r="AC1740" s="136" t="str">
        <f>IF(B:B="","",IF(R1740="Refreshment Beverage","",IF(AND(R1740="Beer",Q1740=0),SUM(LOOKUP(2,1/(Rates!$B$15:$B$18&lt;=W1740)/(Rates!$C$15:$C$18&gt;=W1740),Rates!$E$15:$E$18)*W1740),VLOOKUP(VALUE(Q:Q),Rates!A:C,3,0)*W1740)))</f>
        <v/>
      </c>
      <c r="AD1740" s="137" t="str">
        <f>IFERROR(IF(B:B="","",IF(R1740="Beer","",IF(VALUE(Q1740)=0,VLOOKUP(VLOOKUP(B:B,#REF!,16,0),Rates!A:E,2,0),VLOOKUP(VALUE(Q1740),Rates!A$31:B$34,2,0)*W1740))),0)</f>
        <v/>
      </c>
      <c r="AE1740" s="121" t="str">
        <f t="shared" si="840"/>
        <v/>
      </c>
      <c r="AF1740" s="138" t="str">
        <f t="shared" si="841"/>
        <v/>
      </c>
      <c r="AG1740" s="122" t="str">
        <f t="shared" si="842"/>
        <v/>
      </c>
      <c r="AH1740" s="123" t="str">
        <f t="shared" si="843"/>
        <v/>
      </c>
      <c r="AI1740" s="139" t="str">
        <f>IF(AE:AE="","",IF(R1740="Refreshment Beverage",AK1740*(Rates!J$19/100),ROUND(SUM(AH1740*(Rates!$J$8/100)),4)))</f>
        <v/>
      </c>
      <c r="AJ1740" s="124" t="str">
        <f t="shared" si="844"/>
        <v/>
      </c>
      <c r="AK1740" s="125" t="str">
        <f t="shared" si="845"/>
        <v/>
      </c>
      <c r="AL1740" s="121" t="str">
        <f t="shared" si="846"/>
        <v/>
      </c>
      <c r="AM1740" s="138" t="str">
        <f>IF(AS1740="","",IF(R1740="Refreshment Beverage",ROUND(AS1740*Rates!K$19,4),ROUND(AO1740*(VLOOKUP(VALUE(Q1740),Rates!G$4:L$12,3,0)),4)))</f>
        <v/>
      </c>
      <c r="AN1740" s="126" t="str">
        <f>IF(AS1740="","",IF(R1740="Refreshment Beverage",AS1740*(Rates!J$19/100),MAX(AM1740,AB1740)))</f>
        <v/>
      </c>
      <c r="AO1740" s="127" t="str">
        <f t="shared" si="847"/>
        <v/>
      </c>
      <c r="AP1740" s="127" t="str">
        <f t="shared" si="848"/>
        <v/>
      </c>
      <c r="AQ1740" s="140" t="str">
        <f>IF(AS1740="","",IF(R1740="Refreshment Beverage",ROUND(SUM(VLOOKUP(Q:Q,Rates!G$15:L$19,3,0)*(AS1740-Y1740-Z1740-AA1740)),4),ROUND(SUM(Rates!$K$8*AS1740),4)))</f>
        <v/>
      </c>
      <c r="AR1740" s="139" t="str">
        <f t="shared" si="849"/>
        <v/>
      </c>
      <c r="AS1740" s="125" t="str">
        <f t="shared" si="850"/>
        <v/>
      </c>
      <c r="AT1740" s="121" t="str">
        <f t="shared" si="851"/>
        <v/>
      </c>
      <c r="AU1740" s="138" t="str">
        <f>IF(AX1740="","",IF(R1740="Refreshment Beverage",ROUND((BA1740-Y1740-Z1740-AA1740)*VLOOKUP(VALUE(Q1740),Rates!G$15:L$19,3,0),4),ROUND(AW1740*(VLOOKUP(VALUE(Q1740),Rates!G:L,3,0)),4)))</f>
        <v/>
      </c>
      <c r="AV1740" s="126" t="str">
        <f t="shared" si="852"/>
        <v/>
      </c>
      <c r="AW1740" s="127" t="str">
        <f t="shared" si="853"/>
        <v/>
      </c>
      <c r="AX1740" s="123" t="str">
        <f t="shared" si="854"/>
        <v/>
      </c>
      <c r="AY1740" s="140" t="str">
        <f>IF(AX1740="","",IF(R1740="Refreshment Beverage",ROUND(SUM(AX1740*Rates!K$19),4),ROUND(SUM(AX1740*(Rates!J$8/100)),4)))</f>
        <v/>
      </c>
      <c r="AZ1740" s="124" t="str">
        <f t="shared" si="855"/>
        <v/>
      </c>
      <c r="BA1740" s="125" t="str">
        <f t="shared" si="856"/>
        <v/>
      </c>
      <c r="BB1740" s="115"/>
      <c r="BC1740" s="143"/>
      <c r="BD1740" s="100"/>
      <c r="BE1740" s="100"/>
      <c r="BF1740" s="100"/>
      <c r="BG1740" s="100"/>
    </row>
    <row r="1741" spans="1:59" x14ac:dyDescent="0.2">
      <c r="A1741" s="144"/>
      <c r="B1741" s="141"/>
      <c r="C1741" s="141"/>
      <c r="D1741" s="142"/>
      <c r="E1741" s="142"/>
      <c r="F1741" s="142"/>
      <c r="G1741" s="142"/>
      <c r="H1741" s="142"/>
      <c r="I1741" s="129"/>
      <c r="J1741" s="130"/>
      <c r="K1741" s="131" t="str">
        <f t="shared" si="827"/>
        <v/>
      </c>
      <c r="L1741" s="132" t="str">
        <f t="shared" si="828"/>
        <v/>
      </c>
      <c r="M1741" s="133" t="str">
        <f t="shared" si="829"/>
        <v/>
      </c>
      <c r="N1741" s="134" t="str">
        <f>IFERROR(IF(B:B="","",IF(R1741="Beer",SUM(LOOKUP(2,1/(Rates!$B$3:$B$5&lt;=W1741)/(Rates!$C$3:$C$5&gt;=W1741),Rates!$D$3:$D$5)*(X1741/100)*W1741),IF(R1741="Refreshment Beverage",SUM(LOOKUP(2,1/(Rates!$B$7:$B$11&lt;=W1741)/(Rates!$C$7:$C$11&gt;=W1741),Rates!$D$7:$D$11)*(X1741/100)*W1741)))),"")</f>
        <v/>
      </c>
      <c r="O1741" s="134" t="str">
        <f t="shared" si="830"/>
        <v/>
      </c>
      <c r="P1741" s="116"/>
      <c r="Q1741" s="117" t="str">
        <f t="shared" si="831"/>
        <v/>
      </c>
      <c r="R1741" s="128" t="str">
        <f t="shared" si="832"/>
        <v/>
      </c>
      <c r="S1741" s="135" t="str">
        <f>IF(B1741="","",IF(R1741="Refreshment Beverage",VLOOKUP(VALUE(Q1741),Rates!G$15:L$19,2,0),VLOOKUP(VALUE(Q1741),Rates!G$4:L$12,2,0)))</f>
        <v/>
      </c>
      <c r="T1741" s="135" t="str">
        <f t="shared" si="833"/>
        <v/>
      </c>
      <c r="U1741" s="118" t="str">
        <f t="shared" si="834"/>
        <v/>
      </c>
      <c r="V1741" s="135" t="str">
        <f t="shared" si="835"/>
        <v/>
      </c>
      <c r="W1741" s="135" t="str">
        <f t="shared" si="836"/>
        <v/>
      </c>
      <c r="X1741" s="119" t="str">
        <f t="shared" si="837"/>
        <v/>
      </c>
      <c r="Y1741" s="120" t="str">
        <f>IF(B:B="","",IF(R1741="Refreshment Beverage",VLOOKUP(Q1741,Rates!G$15:L$19,6,0)*W1741,VLOOKUP(Q1741,Rates!G$4:L$12,6,0)*W1741))</f>
        <v/>
      </c>
      <c r="Z1741" s="120" t="str">
        <f t="shared" si="838"/>
        <v/>
      </c>
      <c r="AA1741" s="120" t="str">
        <f t="shared" si="839"/>
        <v/>
      </c>
      <c r="AB1741" s="136" t="str">
        <f>IF(B:B="","",IF(R1741="Refreshment Beverage","",IF(AND(R1741="Beer",Q1741=0),SUM(LOOKUP(2,1/(Rates!$B$15:$B$18&lt;=W1741)/(Rates!$C$15:$C$18&gt;=W1741),Rates!$D$15:$D$18)*W1741),VLOOKUP(VALUE(Q:Q),Rates!A:B,2,0)*W1741)))</f>
        <v/>
      </c>
      <c r="AC1741" s="136" t="str">
        <f>IF(B:B="","",IF(R1741="Refreshment Beverage","",IF(AND(R1741="Beer",Q1741=0),SUM(LOOKUP(2,1/(Rates!$B$15:$B$18&lt;=W1741)/(Rates!$C$15:$C$18&gt;=W1741),Rates!$E$15:$E$18)*W1741),VLOOKUP(VALUE(Q:Q),Rates!A:C,3,0)*W1741)))</f>
        <v/>
      </c>
      <c r="AD1741" s="137" t="str">
        <f>IFERROR(IF(B:B="","",IF(R1741="Beer","",IF(VALUE(Q1741)=0,VLOOKUP(VLOOKUP(B:B,#REF!,16,0),Rates!A:E,2,0),VLOOKUP(VALUE(Q1741),Rates!A$31:B$34,2,0)*W1741))),0)</f>
        <v/>
      </c>
      <c r="AE1741" s="121" t="str">
        <f t="shared" si="840"/>
        <v/>
      </c>
      <c r="AF1741" s="138" t="str">
        <f t="shared" si="841"/>
        <v/>
      </c>
      <c r="AG1741" s="122" t="str">
        <f t="shared" si="842"/>
        <v/>
      </c>
      <c r="AH1741" s="123" t="str">
        <f t="shared" si="843"/>
        <v/>
      </c>
      <c r="AI1741" s="139" t="str">
        <f>IF(AE:AE="","",IF(R1741="Refreshment Beverage",AK1741*(Rates!J$19/100),ROUND(SUM(AH1741*(Rates!$J$8/100)),4)))</f>
        <v/>
      </c>
      <c r="AJ1741" s="124" t="str">
        <f t="shared" si="844"/>
        <v/>
      </c>
      <c r="AK1741" s="125" t="str">
        <f t="shared" si="845"/>
        <v/>
      </c>
      <c r="AL1741" s="121" t="str">
        <f t="shared" si="846"/>
        <v/>
      </c>
      <c r="AM1741" s="138" t="str">
        <f>IF(AS1741="","",IF(R1741="Refreshment Beverage",ROUND(AS1741*Rates!K$19,4),ROUND(AO1741*(VLOOKUP(VALUE(Q1741),Rates!G$4:L$12,3,0)),4)))</f>
        <v/>
      </c>
      <c r="AN1741" s="126" t="str">
        <f>IF(AS1741="","",IF(R1741="Refreshment Beverage",AS1741*(Rates!J$19/100),MAX(AM1741,AB1741)))</f>
        <v/>
      </c>
      <c r="AO1741" s="127" t="str">
        <f t="shared" si="847"/>
        <v/>
      </c>
      <c r="AP1741" s="127" t="str">
        <f t="shared" si="848"/>
        <v/>
      </c>
      <c r="AQ1741" s="140" t="str">
        <f>IF(AS1741="","",IF(R1741="Refreshment Beverage",ROUND(SUM(VLOOKUP(Q:Q,Rates!G$15:L$19,3,0)*(AS1741-Y1741-Z1741-AA1741)),4),ROUND(SUM(Rates!$K$8*AS1741),4)))</f>
        <v/>
      </c>
      <c r="AR1741" s="139" t="str">
        <f t="shared" si="849"/>
        <v/>
      </c>
      <c r="AS1741" s="125" t="str">
        <f t="shared" si="850"/>
        <v/>
      </c>
      <c r="AT1741" s="121" t="str">
        <f t="shared" si="851"/>
        <v/>
      </c>
      <c r="AU1741" s="138" t="str">
        <f>IF(AX1741="","",IF(R1741="Refreshment Beverage",ROUND((BA1741-Y1741-Z1741-AA1741)*VLOOKUP(VALUE(Q1741),Rates!G$15:L$19,3,0),4),ROUND(AW1741*(VLOOKUP(VALUE(Q1741),Rates!G:L,3,0)),4)))</f>
        <v/>
      </c>
      <c r="AV1741" s="126" t="str">
        <f t="shared" si="852"/>
        <v/>
      </c>
      <c r="AW1741" s="127" t="str">
        <f t="shared" si="853"/>
        <v/>
      </c>
      <c r="AX1741" s="123" t="str">
        <f t="shared" si="854"/>
        <v/>
      </c>
      <c r="AY1741" s="140" t="str">
        <f>IF(AX1741="","",IF(R1741="Refreshment Beverage",ROUND(SUM(AX1741*Rates!K$19),4),ROUND(SUM(AX1741*(Rates!J$8/100)),4)))</f>
        <v/>
      </c>
      <c r="AZ1741" s="124" t="str">
        <f t="shared" si="855"/>
        <v/>
      </c>
      <c r="BA1741" s="125" t="str">
        <f t="shared" si="856"/>
        <v/>
      </c>
      <c r="BB1741" s="115"/>
      <c r="BC1741" s="143"/>
      <c r="BD1741" s="100"/>
      <c r="BE1741" s="100"/>
      <c r="BF1741" s="100"/>
      <c r="BG1741" s="100"/>
    </row>
    <row r="1742" spans="1:59" x14ac:dyDescent="0.2">
      <c r="A1742" s="144"/>
      <c r="B1742" s="141"/>
      <c r="C1742" s="141"/>
      <c r="D1742" s="142"/>
      <c r="E1742" s="142"/>
      <c r="F1742" s="142"/>
      <c r="G1742" s="142"/>
      <c r="H1742" s="142"/>
      <c r="I1742" s="129"/>
      <c r="J1742" s="130"/>
      <c r="K1742" s="131" t="str">
        <f t="shared" si="827"/>
        <v/>
      </c>
      <c r="L1742" s="132" t="str">
        <f t="shared" si="828"/>
        <v/>
      </c>
      <c r="M1742" s="133" t="str">
        <f t="shared" si="829"/>
        <v/>
      </c>
      <c r="N1742" s="134" t="str">
        <f>IFERROR(IF(B:B="","",IF(R1742="Beer",SUM(LOOKUP(2,1/(Rates!$B$3:$B$5&lt;=W1742)/(Rates!$C$3:$C$5&gt;=W1742),Rates!$D$3:$D$5)*(X1742/100)*W1742),IF(R1742="Refreshment Beverage",SUM(LOOKUP(2,1/(Rates!$B$7:$B$11&lt;=W1742)/(Rates!$C$7:$C$11&gt;=W1742),Rates!$D$7:$D$11)*(X1742/100)*W1742)))),"")</f>
        <v/>
      </c>
      <c r="O1742" s="134" t="str">
        <f t="shared" si="830"/>
        <v/>
      </c>
      <c r="P1742" s="116"/>
      <c r="Q1742" s="117" t="str">
        <f t="shared" si="831"/>
        <v/>
      </c>
      <c r="R1742" s="128" t="str">
        <f t="shared" si="832"/>
        <v/>
      </c>
      <c r="S1742" s="135" t="str">
        <f>IF(B1742="","",IF(R1742="Refreshment Beverage",VLOOKUP(VALUE(Q1742),Rates!G$15:L$19,2,0),VLOOKUP(VALUE(Q1742),Rates!G$4:L$12,2,0)))</f>
        <v/>
      </c>
      <c r="T1742" s="135" t="str">
        <f t="shared" si="833"/>
        <v/>
      </c>
      <c r="U1742" s="118" t="str">
        <f t="shared" si="834"/>
        <v/>
      </c>
      <c r="V1742" s="135" t="str">
        <f t="shared" si="835"/>
        <v/>
      </c>
      <c r="W1742" s="135" t="str">
        <f t="shared" si="836"/>
        <v/>
      </c>
      <c r="X1742" s="119" t="str">
        <f t="shared" si="837"/>
        <v/>
      </c>
      <c r="Y1742" s="120" t="str">
        <f>IF(B:B="","",IF(R1742="Refreshment Beverage",VLOOKUP(Q1742,Rates!G$15:L$19,6,0)*W1742,VLOOKUP(Q1742,Rates!G$4:L$12,6,0)*W1742))</f>
        <v/>
      </c>
      <c r="Z1742" s="120" t="str">
        <f t="shared" si="838"/>
        <v/>
      </c>
      <c r="AA1742" s="120" t="str">
        <f t="shared" si="839"/>
        <v/>
      </c>
      <c r="AB1742" s="136" t="str">
        <f>IF(B:B="","",IF(R1742="Refreshment Beverage","",IF(AND(R1742="Beer",Q1742=0),SUM(LOOKUP(2,1/(Rates!$B$15:$B$18&lt;=W1742)/(Rates!$C$15:$C$18&gt;=W1742),Rates!$D$15:$D$18)*W1742),VLOOKUP(VALUE(Q:Q),Rates!A:B,2,0)*W1742)))</f>
        <v/>
      </c>
      <c r="AC1742" s="136" t="str">
        <f>IF(B:B="","",IF(R1742="Refreshment Beverage","",IF(AND(R1742="Beer",Q1742=0),SUM(LOOKUP(2,1/(Rates!$B$15:$B$18&lt;=W1742)/(Rates!$C$15:$C$18&gt;=W1742),Rates!$E$15:$E$18)*W1742),VLOOKUP(VALUE(Q:Q),Rates!A:C,3,0)*W1742)))</f>
        <v/>
      </c>
      <c r="AD1742" s="137" t="str">
        <f>IFERROR(IF(B:B="","",IF(R1742="Beer","",IF(VALUE(Q1742)=0,VLOOKUP(VLOOKUP(B:B,#REF!,16,0),Rates!A:E,2,0),VLOOKUP(VALUE(Q1742),Rates!A$31:B$34,2,0)*W1742))),0)</f>
        <v/>
      </c>
      <c r="AE1742" s="121" t="str">
        <f t="shared" si="840"/>
        <v/>
      </c>
      <c r="AF1742" s="138" t="str">
        <f t="shared" si="841"/>
        <v/>
      </c>
      <c r="AG1742" s="122" t="str">
        <f t="shared" si="842"/>
        <v/>
      </c>
      <c r="AH1742" s="123" t="str">
        <f t="shared" si="843"/>
        <v/>
      </c>
      <c r="AI1742" s="139" t="str">
        <f>IF(AE:AE="","",IF(R1742="Refreshment Beverage",AK1742*(Rates!J$19/100),ROUND(SUM(AH1742*(Rates!$J$8/100)),4)))</f>
        <v/>
      </c>
      <c r="AJ1742" s="124" t="str">
        <f t="shared" si="844"/>
        <v/>
      </c>
      <c r="AK1742" s="125" t="str">
        <f t="shared" si="845"/>
        <v/>
      </c>
      <c r="AL1742" s="121" t="str">
        <f t="shared" si="846"/>
        <v/>
      </c>
      <c r="AM1742" s="138" t="str">
        <f>IF(AS1742="","",IF(R1742="Refreshment Beverage",ROUND(AS1742*Rates!K$19,4),ROUND(AO1742*(VLOOKUP(VALUE(Q1742),Rates!G$4:L$12,3,0)),4)))</f>
        <v/>
      </c>
      <c r="AN1742" s="126" t="str">
        <f>IF(AS1742="","",IF(R1742="Refreshment Beverage",AS1742*(Rates!J$19/100),MAX(AM1742,AB1742)))</f>
        <v/>
      </c>
      <c r="AO1742" s="127" t="str">
        <f t="shared" si="847"/>
        <v/>
      </c>
      <c r="AP1742" s="127" t="str">
        <f t="shared" si="848"/>
        <v/>
      </c>
      <c r="AQ1742" s="140" t="str">
        <f>IF(AS1742="","",IF(R1742="Refreshment Beverage",ROUND(SUM(VLOOKUP(Q:Q,Rates!G$15:L$19,3,0)*(AS1742-Y1742-Z1742-AA1742)),4),ROUND(SUM(Rates!$K$8*AS1742),4)))</f>
        <v/>
      </c>
      <c r="AR1742" s="139" t="str">
        <f t="shared" si="849"/>
        <v/>
      </c>
      <c r="AS1742" s="125" t="str">
        <f t="shared" si="850"/>
        <v/>
      </c>
      <c r="AT1742" s="121" t="str">
        <f t="shared" si="851"/>
        <v/>
      </c>
      <c r="AU1742" s="138" t="str">
        <f>IF(AX1742="","",IF(R1742="Refreshment Beverage",ROUND((BA1742-Y1742-Z1742-AA1742)*VLOOKUP(VALUE(Q1742),Rates!G$15:L$19,3,0),4),ROUND(AW1742*(VLOOKUP(VALUE(Q1742),Rates!G:L,3,0)),4)))</f>
        <v/>
      </c>
      <c r="AV1742" s="126" t="str">
        <f t="shared" si="852"/>
        <v/>
      </c>
      <c r="AW1742" s="127" t="str">
        <f t="shared" si="853"/>
        <v/>
      </c>
      <c r="AX1742" s="123" t="str">
        <f t="shared" si="854"/>
        <v/>
      </c>
      <c r="AY1742" s="140" t="str">
        <f>IF(AX1742="","",IF(R1742="Refreshment Beverage",ROUND(SUM(AX1742*Rates!K$19),4),ROUND(SUM(AX1742*(Rates!J$8/100)),4)))</f>
        <v/>
      </c>
      <c r="AZ1742" s="124" t="str">
        <f t="shared" si="855"/>
        <v/>
      </c>
      <c r="BA1742" s="125" t="str">
        <f t="shared" si="856"/>
        <v/>
      </c>
      <c r="BB1742" s="115"/>
      <c r="BC1742" s="143"/>
      <c r="BD1742" s="100"/>
      <c r="BE1742" s="100"/>
      <c r="BF1742" s="100"/>
      <c r="BG1742" s="100"/>
    </row>
    <row r="1743" spans="1:59" x14ac:dyDescent="0.2">
      <c r="A1743" s="144"/>
      <c r="B1743" s="141"/>
      <c r="C1743" s="141"/>
      <c r="D1743" s="142"/>
      <c r="E1743" s="142"/>
      <c r="F1743" s="142"/>
      <c r="G1743" s="142"/>
      <c r="H1743" s="142"/>
      <c r="I1743" s="129"/>
      <c r="J1743" s="130"/>
      <c r="K1743" s="131" t="str">
        <f t="shared" si="827"/>
        <v/>
      </c>
      <c r="L1743" s="132" t="str">
        <f t="shared" si="828"/>
        <v/>
      </c>
      <c r="M1743" s="133" t="str">
        <f t="shared" si="829"/>
        <v/>
      </c>
      <c r="N1743" s="134" t="str">
        <f>IFERROR(IF(B:B="","",IF(R1743="Beer",SUM(LOOKUP(2,1/(Rates!$B$3:$B$5&lt;=W1743)/(Rates!$C$3:$C$5&gt;=W1743),Rates!$D$3:$D$5)*(X1743/100)*W1743),IF(R1743="Refreshment Beverage",SUM(LOOKUP(2,1/(Rates!$B$7:$B$11&lt;=W1743)/(Rates!$C$7:$C$11&gt;=W1743),Rates!$D$7:$D$11)*(X1743/100)*W1743)))),"")</f>
        <v/>
      </c>
      <c r="O1743" s="134" t="str">
        <f t="shared" si="830"/>
        <v/>
      </c>
      <c r="P1743" s="116"/>
      <c r="Q1743" s="117" t="str">
        <f t="shared" si="831"/>
        <v/>
      </c>
      <c r="R1743" s="128" t="str">
        <f t="shared" si="832"/>
        <v/>
      </c>
      <c r="S1743" s="135" t="str">
        <f>IF(B1743="","",IF(R1743="Refreshment Beverage",VLOOKUP(VALUE(Q1743),Rates!G$15:L$19,2,0),VLOOKUP(VALUE(Q1743),Rates!G$4:L$12,2,0)))</f>
        <v/>
      </c>
      <c r="T1743" s="135" t="str">
        <f t="shared" si="833"/>
        <v/>
      </c>
      <c r="U1743" s="118" t="str">
        <f t="shared" si="834"/>
        <v/>
      </c>
      <c r="V1743" s="135" t="str">
        <f t="shared" si="835"/>
        <v/>
      </c>
      <c r="W1743" s="135" t="str">
        <f t="shared" si="836"/>
        <v/>
      </c>
      <c r="X1743" s="119" t="str">
        <f t="shared" si="837"/>
        <v/>
      </c>
      <c r="Y1743" s="120" t="str">
        <f>IF(B:B="","",IF(R1743="Refreshment Beverage",VLOOKUP(Q1743,Rates!G$15:L$19,6,0)*W1743,VLOOKUP(Q1743,Rates!G$4:L$12,6,0)*W1743))</f>
        <v/>
      </c>
      <c r="Z1743" s="120" t="str">
        <f t="shared" si="838"/>
        <v/>
      </c>
      <c r="AA1743" s="120" t="str">
        <f t="shared" si="839"/>
        <v/>
      </c>
      <c r="AB1743" s="136" t="str">
        <f>IF(B:B="","",IF(R1743="Refreshment Beverage","",IF(AND(R1743="Beer",Q1743=0),SUM(LOOKUP(2,1/(Rates!$B$15:$B$18&lt;=W1743)/(Rates!$C$15:$C$18&gt;=W1743),Rates!$D$15:$D$18)*W1743),VLOOKUP(VALUE(Q:Q),Rates!A:B,2,0)*W1743)))</f>
        <v/>
      </c>
      <c r="AC1743" s="136" t="str">
        <f>IF(B:B="","",IF(R1743="Refreshment Beverage","",IF(AND(R1743="Beer",Q1743=0),SUM(LOOKUP(2,1/(Rates!$B$15:$B$18&lt;=W1743)/(Rates!$C$15:$C$18&gt;=W1743),Rates!$E$15:$E$18)*W1743),VLOOKUP(VALUE(Q:Q),Rates!A:C,3,0)*W1743)))</f>
        <v/>
      </c>
      <c r="AD1743" s="137" t="str">
        <f>IFERROR(IF(B:B="","",IF(R1743="Beer","",IF(VALUE(Q1743)=0,VLOOKUP(VLOOKUP(B:B,#REF!,16,0),Rates!A:E,2,0),VLOOKUP(VALUE(Q1743),Rates!A$31:B$34,2,0)*W1743))),0)</f>
        <v/>
      </c>
      <c r="AE1743" s="121" t="str">
        <f t="shared" si="840"/>
        <v/>
      </c>
      <c r="AF1743" s="138" t="str">
        <f t="shared" si="841"/>
        <v/>
      </c>
      <c r="AG1743" s="122" t="str">
        <f t="shared" si="842"/>
        <v/>
      </c>
      <c r="AH1743" s="123" t="str">
        <f t="shared" si="843"/>
        <v/>
      </c>
      <c r="AI1743" s="139" t="str">
        <f>IF(AE:AE="","",IF(R1743="Refreshment Beverage",AK1743*(Rates!J$19/100),ROUND(SUM(AH1743*(Rates!$J$8/100)),4)))</f>
        <v/>
      </c>
      <c r="AJ1743" s="124" t="str">
        <f t="shared" si="844"/>
        <v/>
      </c>
      <c r="AK1743" s="125" t="str">
        <f t="shared" si="845"/>
        <v/>
      </c>
      <c r="AL1743" s="121" t="str">
        <f t="shared" si="846"/>
        <v/>
      </c>
      <c r="AM1743" s="138" t="str">
        <f>IF(AS1743="","",IF(R1743="Refreshment Beverage",ROUND(AS1743*Rates!K$19,4),ROUND(AO1743*(VLOOKUP(VALUE(Q1743),Rates!G$4:L$12,3,0)),4)))</f>
        <v/>
      </c>
      <c r="AN1743" s="126" t="str">
        <f>IF(AS1743="","",IF(R1743="Refreshment Beverage",AS1743*(Rates!J$19/100),MAX(AM1743,AB1743)))</f>
        <v/>
      </c>
      <c r="AO1743" s="127" t="str">
        <f t="shared" si="847"/>
        <v/>
      </c>
      <c r="AP1743" s="127" t="str">
        <f t="shared" si="848"/>
        <v/>
      </c>
      <c r="AQ1743" s="140" t="str">
        <f>IF(AS1743="","",IF(R1743="Refreshment Beverage",ROUND(SUM(VLOOKUP(Q:Q,Rates!G$15:L$19,3,0)*(AS1743-Y1743-Z1743-AA1743)),4),ROUND(SUM(Rates!$K$8*AS1743),4)))</f>
        <v/>
      </c>
      <c r="AR1743" s="139" t="str">
        <f t="shared" si="849"/>
        <v/>
      </c>
      <c r="AS1743" s="125" t="str">
        <f t="shared" si="850"/>
        <v/>
      </c>
      <c r="AT1743" s="121" t="str">
        <f t="shared" si="851"/>
        <v/>
      </c>
      <c r="AU1743" s="138" t="str">
        <f>IF(AX1743="","",IF(R1743="Refreshment Beverage",ROUND((BA1743-Y1743-Z1743-AA1743)*VLOOKUP(VALUE(Q1743),Rates!G$15:L$19,3,0),4),ROUND(AW1743*(VLOOKUP(VALUE(Q1743),Rates!G:L,3,0)),4)))</f>
        <v/>
      </c>
      <c r="AV1743" s="126" t="str">
        <f t="shared" si="852"/>
        <v/>
      </c>
      <c r="AW1743" s="127" t="str">
        <f t="shared" si="853"/>
        <v/>
      </c>
      <c r="AX1743" s="123" t="str">
        <f t="shared" si="854"/>
        <v/>
      </c>
      <c r="AY1743" s="140" t="str">
        <f>IF(AX1743="","",IF(R1743="Refreshment Beverage",ROUND(SUM(AX1743*Rates!K$19),4),ROUND(SUM(AX1743*(Rates!J$8/100)),4)))</f>
        <v/>
      </c>
      <c r="AZ1743" s="124" t="str">
        <f t="shared" si="855"/>
        <v/>
      </c>
      <c r="BA1743" s="125" t="str">
        <f t="shared" si="856"/>
        <v/>
      </c>
      <c r="BB1743" s="115"/>
      <c r="BC1743" s="143"/>
      <c r="BD1743" s="100"/>
      <c r="BE1743" s="100"/>
      <c r="BF1743" s="100"/>
      <c r="BG1743" s="100"/>
    </row>
    <row r="1744" spans="1:59" x14ac:dyDescent="0.2">
      <c r="A1744" s="144"/>
      <c r="B1744" s="141"/>
      <c r="C1744" s="141"/>
      <c r="D1744" s="142"/>
      <c r="E1744" s="142"/>
      <c r="F1744" s="142"/>
      <c r="G1744" s="142"/>
      <c r="H1744" s="142"/>
      <c r="I1744" s="129"/>
      <c r="J1744" s="130"/>
      <c r="K1744" s="131" t="str">
        <f t="shared" si="827"/>
        <v/>
      </c>
      <c r="L1744" s="132" t="str">
        <f t="shared" si="828"/>
        <v/>
      </c>
      <c r="M1744" s="133" t="str">
        <f t="shared" si="829"/>
        <v/>
      </c>
      <c r="N1744" s="134" t="str">
        <f>IFERROR(IF(B:B="","",IF(R1744="Beer",SUM(LOOKUP(2,1/(Rates!$B$3:$B$5&lt;=W1744)/(Rates!$C$3:$C$5&gt;=W1744),Rates!$D$3:$D$5)*(X1744/100)*W1744),IF(R1744="Refreshment Beverage",SUM(LOOKUP(2,1/(Rates!$B$7:$B$11&lt;=W1744)/(Rates!$C$7:$C$11&gt;=W1744),Rates!$D$7:$D$11)*(X1744/100)*W1744)))),"")</f>
        <v/>
      </c>
      <c r="O1744" s="134" t="str">
        <f t="shared" si="830"/>
        <v/>
      </c>
      <c r="P1744" s="116"/>
      <c r="Q1744" s="117" t="str">
        <f t="shared" si="831"/>
        <v/>
      </c>
      <c r="R1744" s="128" t="str">
        <f t="shared" si="832"/>
        <v/>
      </c>
      <c r="S1744" s="135" t="str">
        <f>IF(B1744="","",IF(R1744="Refreshment Beverage",VLOOKUP(VALUE(Q1744),Rates!G$15:L$19,2,0),VLOOKUP(VALUE(Q1744),Rates!G$4:L$12,2,0)))</f>
        <v/>
      </c>
      <c r="T1744" s="135" t="str">
        <f t="shared" si="833"/>
        <v/>
      </c>
      <c r="U1744" s="118" t="str">
        <f t="shared" si="834"/>
        <v/>
      </c>
      <c r="V1744" s="135" t="str">
        <f t="shared" si="835"/>
        <v/>
      </c>
      <c r="W1744" s="135" t="str">
        <f t="shared" si="836"/>
        <v/>
      </c>
      <c r="X1744" s="119" t="str">
        <f t="shared" si="837"/>
        <v/>
      </c>
      <c r="Y1744" s="120" t="str">
        <f>IF(B:B="","",IF(R1744="Refreshment Beverage",VLOOKUP(Q1744,Rates!G$15:L$19,6,0)*W1744,VLOOKUP(Q1744,Rates!G$4:L$12,6,0)*W1744))</f>
        <v/>
      </c>
      <c r="Z1744" s="120" t="str">
        <f t="shared" si="838"/>
        <v/>
      </c>
      <c r="AA1744" s="120" t="str">
        <f t="shared" si="839"/>
        <v/>
      </c>
      <c r="AB1744" s="136" t="str">
        <f>IF(B:B="","",IF(R1744="Refreshment Beverage","",IF(AND(R1744="Beer",Q1744=0),SUM(LOOKUP(2,1/(Rates!$B$15:$B$18&lt;=W1744)/(Rates!$C$15:$C$18&gt;=W1744),Rates!$D$15:$D$18)*W1744),VLOOKUP(VALUE(Q:Q),Rates!A:B,2,0)*W1744)))</f>
        <v/>
      </c>
      <c r="AC1744" s="136" t="str">
        <f>IF(B:B="","",IF(R1744="Refreshment Beverage","",IF(AND(R1744="Beer",Q1744=0),SUM(LOOKUP(2,1/(Rates!$B$15:$B$18&lt;=W1744)/(Rates!$C$15:$C$18&gt;=W1744),Rates!$E$15:$E$18)*W1744),VLOOKUP(VALUE(Q:Q),Rates!A:C,3,0)*W1744)))</f>
        <v/>
      </c>
      <c r="AD1744" s="137" t="str">
        <f>IFERROR(IF(B:B="","",IF(R1744="Beer","",IF(VALUE(Q1744)=0,VLOOKUP(VLOOKUP(B:B,#REF!,16,0),Rates!A:E,2,0),VLOOKUP(VALUE(Q1744),Rates!A$31:B$34,2,0)*W1744))),0)</f>
        <v/>
      </c>
      <c r="AE1744" s="121" t="str">
        <f t="shared" si="840"/>
        <v/>
      </c>
      <c r="AF1744" s="138" t="str">
        <f t="shared" si="841"/>
        <v/>
      </c>
      <c r="AG1744" s="122" t="str">
        <f t="shared" si="842"/>
        <v/>
      </c>
      <c r="AH1744" s="123" t="str">
        <f t="shared" si="843"/>
        <v/>
      </c>
      <c r="AI1744" s="139" t="str">
        <f>IF(AE:AE="","",IF(R1744="Refreshment Beverage",AK1744*(Rates!J$19/100),ROUND(SUM(AH1744*(Rates!$J$8/100)),4)))</f>
        <v/>
      </c>
      <c r="AJ1744" s="124" t="str">
        <f t="shared" si="844"/>
        <v/>
      </c>
      <c r="AK1744" s="125" t="str">
        <f t="shared" si="845"/>
        <v/>
      </c>
      <c r="AL1744" s="121" t="str">
        <f t="shared" si="846"/>
        <v/>
      </c>
      <c r="AM1744" s="138" t="str">
        <f>IF(AS1744="","",IF(R1744="Refreshment Beverage",ROUND(AS1744*Rates!K$19,4),ROUND(AO1744*(VLOOKUP(VALUE(Q1744),Rates!G$4:L$12,3,0)),4)))</f>
        <v/>
      </c>
      <c r="AN1744" s="126" t="str">
        <f>IF(AS1744="","",IF(R1744="Refreshment Beverage",AS1744*(Rates!J$19/100),MAX(AM1744,AB1744)))</f>
        <v/>
      </c>
      <c r="AO1744" s="127" t="str">
        <f t="shared" si="847"/>
        <v/>
      </c>
      <c r="AP1744" s="127" t="str">
        <f t="shared" si="848"/>
        <v/>
      </c>
      <c r="AQ1744" s="140" t="str">
        <f>IF(AS1744="","",IF(R1744="Refreshment Beverage",ROUND(SUM(VLOOKUP(Q:Q,Rates!G$15:L$19,3,0)*(AS1744-Y1744-Z1744-AA1744)),4),ROUND(SUM(Rates!$K$8*AS1744),4)))</f>
        <v/>
      </c>
      <c r="AR1744" s="139" t="str">
        <f t="shared" si="849"/>
        <v/>
      </c>
      <c r="AS1744" s="125" t="str">
        <f t="shared" si="850"/>
        <v/>
      </c>
      <c r="AT1744" s="121" t="str">
        <f t="shared" si="851"/>
        <v/>
      </c>
      <c r="AU1744" s="138" t="str">
        <f>IF(AX1744="","",IF(R1744="Refreshment Beverage",ROUND((BA1744-Y1744-Z1744-AA1744)*VLOOKUP(VALUE(Q1744),Rates!G$15:L$19,3,0),4),ROUND(AW1744*(VLOOKUP(VALUE(Q1744),Rates!G:L,3,0)),4)))</f>
        <v/>
      </c>
      <c r="AV1744" s="126" t="str">
        <f t="shared" si="852"/>
        <v/>
      </c>
      <c r="AW1744" s="127" t="str">
        <f t="shared" si="853"/>
        <v/>
      </c>
      <c r="AX1744" s="123" t="str">
        <f t="shared" si="854"/>
        <v/>
      </c>
      <c r="AY1744" s="140" t="str">
        <f>IF(AX1744="","",IF(R1744="Refreshment Beverage",ROUND(SUM(AX1744*Rates!K$19),4),ROUND(SUM(AX1744*(Rates!J$8/100)),4)))</f>
        <v/>
      </c>
      <c r="AZ1744" s="124" t="str">
        <f t="shared" si="855"/>
        <v/>
      </c>
      <c r="BA1744" s="125" t="str">
        <f t="shared" si="856"/>
        <v/>
      </c>
      <c r="BB1744" s="115"/>
      <c r="BC1744" s="143"/>
      <c r="BD1744" s="100"/>
      <c r="BE1744" s="100"/>
      <c r="BF1744" s="100"/>
      <c r="BG1744" s="100"/>
    </row>
    <row r="1745" spans="1:59" x14ac:dyDescent="0.2">
      <c r="A1745" s="144"/>
      <c r="B1745" s="141"/>
      <c r="C1745" s="141"/>
      <c r="D1745" s="142"/>
      <c r="E1745" s="142"/>
      <c r="F1745" s="142"/>
      <c r="G1745" s="142"/>
      <c r="H1745" s="142"/>
      <c r="I1745" s="129"/>
      <c r="J1745" s="130"/>
      <c r="K1745" s="131" t="str">
        <f t="shared" si="827"/>
        <v/>
      </c>
      <c r="L1745" s="132" t="str">
        <f t="shared" si="828"/>
        <v/>
      </c>
      <c r="M1745" s="133" t="str">
        <f t="shared" si="829"/>
        <v/>
      </c>
      <c r="N1745" s="134" t="str">
        <f>IFERROR(IF(B:B="","",IF(R1745="Beer",SUM(LOOKUP(2,1/(Rates!$B$3:$B$5&lt;=W1745)/(Rates!$C$3:$C$5&gt;=W1745),Rates!$D$3:$D$5)*(X1745/100)*W1745),IF(R1745="Refreshment Beverage",SUM(LOOKUP(2,1/(Rates!$B$7:$B$11&lt;=W1745)/(Rates!$C$7:$C$11&gt;=W1745),Rates!$D$7:$D$11)*(X1745/100)*W1745)))),"")</f>
        <v/>
      </c>
      <c r="O1745" s="134" t="str">
        <f t="shared" si="830"/>
        <v/>
      </c>
      <c r="P1745" s="116"/>
      <c r="Q1745" s="117" t="str">
        <f t="shared" si="831"/>
        <v/>
      </c>
      <c r="R1745" s="128" t="str">
        <f t="shared" si="832"/>
        <v/>
      </c>
      <c r="S1745" s="135" t="str">
        <f>IF(B1745="","",IF(R1745="Refreshment Beverage",VLOOKUP(VALUE(Q1745),Rates!G$15:L$19,2,0),VLOOKUP(VALUE(Q1745),Rates!G$4:L$12,2,0)))</f>
        <v/>
      </c>
      <c r="T1745" s="135" t="str">
        <f t="shared" si="833"/>
        <v/>
      </c>
      <c r="U1745" s="118" t="str">
        <f t="shared" si="834"/>
        <v/>
      </c>
      <c r="V1745" s="135" t="str">
        <f t="shared" si="835"/>
        <v/>
      </c>
      <c r="W1745" s="135" t="str">
        <f t="shared" si="836"/>
        <v/>
      </c>
      <c r="X1745" s="119" t="str">
        <f t="shared" si="837"/>
        <v/>
      </c>
      <c r="Y1745" s="120" t="str">
        <f>IF(B:B="","",IF(R1745="Refreshment Beverage",VLOOKUP(Q1745,Rates!G$15:L$19,6,0)*W1745,VLOOKUP(Q1745,Rates!G$4:L$12,6,0)*W1745))</f>
        <v/>
      </c>
      <c r="Z1745" s="120" t="str">
        <f t="shared" si="838"/>
        <v/>
      </c>
      <c r="AA1745" s="120" t="str">
        <f t="shared" si="839"/>
        <v/>
      </c>
      <c r="AB1745" s="136" t="str">
        <f>IF(B:B="","",IF(R1745="Refreshment Beverage","",IF(AND(R1745="Beer",Q1745=0),SUM(LOOKUP(2,1/(Rates!$B$15:$B$18&lt;=W1745)/(Rates!$C$15:$C$18&gt;=W1745),Rates!$D$15:$D$18)*W1745),VLOOKUP(VALUE(Q:Q),Rates!A:B,2,0)*W1745)))</f>
        <v/>
      </c>
      <c r="AC1745" s="136" t="str">
        <f>IF(B:B="","",IF(R1745="Refreshment Beverage","",IF(AND(R1745="Beer",Q1745=0),SUM(LOOKUP(2,1/(Rates!$B$15:$B$18&lt;=W1745)/(Rates!$C$15:$C$18&gt;=W1745),Rates!$E$15:$E$18)*W1745),VLOOKUP(VALUE(Q:Q),Rates!A:C,3,0)*W1745)))</f>
        <v/>
      </c>
      <c r="AD1745" s="137" t="str">
        <f>IFERROR(IF(B:B="","",IF(R1745="Beer","",IF(VALUE(Q1745)=0,VLOOKUP(VLOOKUP(B:B,#REF!,16,0),Rates!A:E,2,0),VLOOKUP(VALUE(Q1745),Rates!A$31:B$34,2,0)*W1745))),0)</f>
        <v/>
      </c>
      <c r="AE1745" s="121" t="str">
        <f t="shared" si="840"/>
        <v/>
      </c>
      <c r="AF1745" s="138" t="str">
        <f t="shared" si="841"/>
        <v/>
      </c>
      <c r="AG1745" s="122" t="str">
        <f t="shared" si="842"/>
        <v/>
      </c>
      <c r="AH1745" s="123" t="str">
        <f t="shared" si="843"/>
        <v/>
      </c>
      <c r="AI1745" s="139" t="str">
        <f>IF(AE:AE="","",IF(R1745="Refreshment Beverage",AK1745*(Rates!J$19/100),ROUND(SUM(AH1745*(Rates!$J$8/100)),4)))</f>
        <v/>
      </c>
      <c r="AJ1745" s="124" t="str">
        <f t="shared" si="844"/>
        <v/>
      </c>
      <c r="AK1745" s="125" t="str">
        <f t="shared" si="845"/>
        <v/>
      </c>
      <c r="AL1745" s="121" t="str">
        <f t="shared" si="846"/>
        <v/>
      </c>
      <c r="AM1745" s="138" t="str">
        <f>IF(AS1745="","",IF(R1745="Refreshment Beverage",ROUND(AS1745*Rates!K$19,4),ROUND(AO1745*(VLOOKUP(VALUE(Q1745),Rates!G$4:L$12,3,0)),4)))</f>
        <v/>
      </c>
      <c r="AN1745" s="126" t="str">
        <f>IF(AS1745="","",IF(R1745="Refreshment Beverage",AS1745*(Rates!J$19/100),MAX(AM1745,AB1745)))</f>
        <v/>
      </c>
      <c r="AO1745" s="127" t="str">
        <f t="shared" si="847"/>
        <v/>
      </c>
      <c r="AP1745" s="127" t="str">
        <f t="shared" si="848"/>
        <v/>
      </c>
      <c r="AQ1745" s="140" t="str">
        <f>IF(AS1745="","",IF(R1745="Refreshment Beverage",ROUND(SUM(VLOOKUP(Q:Q,Rates!G$15:L$19,3,0)*(AS1745-Y1745-Z1745-AA1745)),4),ROUND(SUM(Rates!$K$8*AS1745),4)))</f>
        <v/>
      </c>
      <c r="AR1745" s="139" t="str">
        <f t="shared" si="849"/>
        <v/>
      </c>
      <c r="AS1745" s="125" t="str">
        <f t="shared" si="850"/>
        <v/>
      </c>
      <c r="AT1745" s="121" t="str">
        <f t="shared" si="851"/>
        <v/>
      </c>
      <c r="AU1745" s="138" t="str">
        <f>IF(AX1745="","",IF(R1745="Refreshment Beverage",ROUND((BA1745-Y1745-Z1745-AA1745)*VLOOKUP(VALUE(Q1745),Rates!G$15:L$19,3,0),4),ROUND(AW1745*(VLOOKUP(VALUE(Q1745),Rates!G:L,3,0)),4)))</f>
        <v/>
      </c>
      <c r="AV1745" s="126" t="str">
        <f t="shared" si="852"/>
        <v/>
      </c>
      <c r="AW1745" s="127" t="str">
        <f t="shared" si="853"/>
        <v/>
      </c>
      <c r="AX1745" s="123" t="str">
        <f t="shared" si="854"/>
        <v/>
      </c>
      <c r="AY1745" s="140" t="str">
        <f>IF(AX1745="","",IF(R1745="Refreshment Beverage",ROUND(SUM(AX1745*Rates!K$19),4),ROUND(SUM(AX1745*(Rates!J$8/100)),4)))</f>
        <v/>
      </c>
      <c r="AZ1745" s="124" t="str">
        <f t="shared" si="855"/>
        <v/>
      </c>
      <c r="BA1745" s="125" t="str">
        <f t="shared" si="856"/>
        <v/>
      </c>
      <c r="BB1745" s="115"/>
      <c r="BC1745" s="143"/>
      <c r="BD1745" s="100"/>
      <c r="BE1745" s="100"/>
      <c r="BF1745" s="100"/>
      <c r="BG1745" s="100"/>
    </row>
    <row r="1746" spans="1:59" x14ac:dyDescent="0.2">
      <c r="A1746" s="144"/>
      <c r="B1746" s="141"/>
      <c r="C1746" s="141"/>
      <c r="D1746" s="142"/>
      <c r="E1746" s="142"/>
      <c r="F1746" s="142"/>
      <c r="G1746" s="142"/>
      <c r="H1746" s="142"/>
      <c r="I1746" s="129"/>
      <c r="J1746" s="130"/>
      <c r="K1746" s="131" t="str">
        <f t="shared" si="827"/>
        <v/>
      </c>
      <c r="L1746" s="132" t="str">
        <f t="shared" si="828"/>
        <v/>
      </c>
      <c r="M1746" s="133" t="str">
        <f t="shared" si="829"/>
        <v/>
      </c>
      <c r="N1746" s="134" t="str">
        <f>IFERROR(IF(B:B="","",IF(R1746="Beer",SUM(LOOKUP(2,1/(Rates!$B$3:$B$5&lt;=W1746)/(Rates!$C$3:$C$5&gt;=W1746),Rates!$D$3:$D$5)*(X1746/100)*W1746),IF(R1746="Refreshment Beverage",SUM(LOOKUP(2,1/(Rates!$B$7:$B$11&lt;=W1746)/(Rates!$C$7:$C$11&gt;=W1746),Rates!$D$7:$D$11)*(X1746/100)*W1746)))),"")</f>
        <v/>
      </c>
      <c r="O1746" s="134" t="str">
        <f t="shared" si="830"/>
        <v/>
      </c>
      <c r="P1746" s="116"/>
      <c r="Q1746" s="117" t="str">
        <f t="shared" si="831"/>
        <v/>
      </c>
      <c r="R1746" s="128" t="str">
        <f t="shared" si="832"/>
        <v/>
      </c>
      <c r="S1746" s="135" t="str">
        <f>IF(B1746="","",IF(R1746="Refreshment Beverage",VLOOKUP(VALUE(Q1746),Rates!G$15:L$19,2,0),VLOOKUP(VALUE(Q1746),Rates!G$4:L$12,2,0)))</f>
        <v/>
      </c>
      <c r="T1746" s="135" t="str">
        <f t="shared" si="833"/>
        <v/>
      </c>
      <c r="U1746" s="118" t="str">
        <f t="shared" si="834"/>
        <v/>
      </c>
      <c r="V1746" s="135" t="str">
        <f t="shared" si="835"/>
        <v/>
      </c>
      <c r="W1746" s="135" t="str">
        <f t="shared" si="836"/>
        <v/>
      </c>
      <c r="X1746" s="119" t="str">
        <f t="shared" si="837"/>
        <v/>
      </c>
      <c r="Y1746" s="120" t="str">
        <f>IF(B:B="","",IF(R1746="Refreshment Beverage",VLOOKUP(Q1746,Rates!G$15:L$19,6,0)*W1746,VLOOKUP(Q1746,Rates!G$4:L$12,6,0)*W1746))</f>
        <v/>
      </c>
      <c r="Z1746" s="120" t="str">
        <f t="shared" si="838"/>
        <v/>
      </c>
      <c r="AA1746" s="120" t="str">
        <f t="shared" si="839"/>
        <v/>
      </c>
      <c r="AB1746" s="136" t="str">
        <f>IF(B:B="","",IF(R1746="Refreshment Beverage","",IF(AND(R1746="Beer",Q1746=0),SUM(LOOKUP(2,1/(Rates!$B$15:$B$18&lt;=W1746)/(Rates!$C$15:$C$18&gt;=W1746),Rates!$D$15:$D$18)*W1746),VLOOKUP(VALUE(Q:Q),Rates!A:B,2,0)*W1746)))</f>
        <v/>
      </c>
      <c r="AC1746" s="136" t="str">
        <f>IF(B:B="","",IF(R1746="Refreshment Beverage","",IF(AND(R1746="Beer",Q1746=0),SUM(LOOKUP(2,1/(Rates!$B$15:$B$18&lt;=W1746)/(Rates!$C$15:$C$18&gt;=W1746),Rates!$E$15:$E$18)*W1746),VLOOKUP(VALUE(Q:Q),Rates!A:C,3,0)*W1746)))</f>
        <v/>
      </c>
      <c r="AD1746" s="137" t="str">
        <f>IFERROR(IF(B:B="","",IF(R1746="Beer","",IF(VALUE(Q1746)=0,VLOOKUP(VLOOKUP(B:B,#REF!,16,0),Rates!A:E,2,0),VLOOKUP(VALUE(Q1746),Rates!A$31:B$34,2,0)*W1746))),0)</f>
        <v/>
      </c>
      <c r="AE1746" s="121" t="str">
        <f t="shared" si="840"/>
        <v/>
      </c>
      <c r="AF1746" s="138" t="str">
        <f t="shared" si="841"/>
        <v/>
      </c>
      <c r="AG1746" s="122" t="str">
        <f t="shared" si="842"/>
        <v/>
      </c>
      <c r="AH1746" s="123" t="str">
        <f t="shared" si="843"/>
        <v/>
      </c>
      <c r="AI1746" s="139" t="str">
        <f>IF(AE:AE="","",IF(R1746="Refreshment Beverage",AK1746*(Rates!J$19/100),ROUND(SUM(AH1746*(Rates!$J$8/100)),4)))</f>
        <v/>
      </c>
      <c r="AJ1746" s="124" t="str">
        <f t="shared" si="844"/>
        <v/>
      </c>
      <c r="AK1746" s="125" t="str">
        <f t="shared" si="845"/>
        <v/>
      </c>
      <c r="AL1746" s="121" t="str">
        <f t="shared" si="846"/>
        <v/>
      </c>
      <c r="AM1746" s="138" t="str">
        <f>IF(AS1746="","",IF(R1746="Refreshment Beverage",ROUND(AS1746*Rates!K$19,4),ROUND(AO1746*(VLOOKUP(VALUE(Q1746),Rates!G$4:L$12,3,0)),4)))</f>
        <v/>
      </c>
      <c r="AN1746" s="126" t="str">
        <f>IF(AS1746="","",IF(R1746="Refreshment Beverage",AS1746*(Rates!J$19/100),MAX(AM1746,AB1746)))</f>
        <v/>
      </c>
      <c r="AO1746" s="127" t="str">
        <f t="shared" si="847"/>
        <v/>
      </c>
      <c r="AP1746" s="127" t="str">
        <f t="shared" si="848"/>
        <v/>
      </c>
      <c r="AQ1746" s="140" t="str">
        <f>IF(AS1746="","",IF(R1746="Refreshment Beverage",ROUND(SUM(VLOOKUP(Q:Q,Rates!G$15:L$19,3,0)*(AS1746-Y1746-Z1746-AA1746)),4),ROUND(SUM(Rates!$K$8*AS1746),4)))</f>
        <v/>
      </c>
      <c r="AR1746" s="139" t="str">
        <f t="shared" si="849"/>
        <v/>
      </c>
      <c r="AS1746" s="125" t="str">
        <f t="shared" si="850"/>
        <v/>
      </c>
      <c r="AT1746" s="121" t="str">
        <f t="shared" si="851"/>
        <v/>
      </c>
      <c r="AU1746" s="138" t="str">
        <f>IF(AX1746="","",IF(R1746="Refreshment Beverage",ROUND((BA1746-Y1746-Z1746-AA1746)*VLOOKUP(VALUE(Q1746),Rates!G$15:L$19,3,0),4),ROUND(AW1746*(VLOOKUP(VALUE(Q1746),Rates!G:L,3,0)),4)))</f>
        <v/>
      </c>
      <c r="AV1746" s="126" t="str">
        <f t="shared" si="852"/>
        <v/>
      </c>
      <c r="AW1746" s="127" t="str">
        <f t="shared" si="853"/>
        <v/>
      </c>
      <c r="AX1746" s="123" t="str">
        <f t="shared" si="854"/>
        <v/>
      </c>
      <c r="AY1746" s="140" t="str">
        <f>IF(AX1746="","",IF(R1746="Refreshment Beverage",ROUND(SUM(AX1746*Rates!K$19),4),ROUND(SUM(AX1746*(Rates!J$8/100)),4)))</f>
        <v/>
      </c>
      <c r="AZ1746" s="124" t="str">
        <f t="shared" si="855"/>
        <v/>
      </c>
      <c r="BA1746" s="125" t="str">
        <f t="shared" si="856"/>
        <v/>
      </c>
      <c r="BB1746" s="115"/>
      <c r="BC1746" s="143"/>
      <c r="BD1746" s="100"/>
      <c r="BE1746" s="100"/>
      <c r="BF1746" s="100"/>
      <c r="BG1746" s="100"/>
    </row>
    <row r="1747" spans="1:59" x14ac:dyDescent="0.2">
      <c r="A1747" s="144"/>
      <c r="B1747" s="141"/>
      <c r="C1747" s="141"/>
      <c r="D1747" s="142"/>
      <c r="E1747" s="142"/>
      <c r="F1747" s="142"/>
      <c r="G1747" s="142"/>
      <c r="H1747" s="142"/>
      <c r="I1747" s="129"/>
      <c r="J1747" s="130"/>
      <c r="K1747" s="131" t="str">
        <f t="shared" si="827"/>
        <v/>
      </c>
      <c r="L1747" s="132" t="str">
        <f t="shared" si="828"/>
        <v/>
      </c>
      <c r="M1747" s="133" t="str">
        <f t="shared" si="829"/>
        <v/>
      </c>
      <c r="N1747" s="134" t="str">
        <f>IFERROR(IF(B:B="","",IF(R1747="Beer",SUM(LOOKUP(2,1/(Rates!$B$3:$B$5&lt;=W1747)/(Rates!$C$3:$C$5&gt;=W1747),Rates!$D$3:$D$5)*(X1747/100)*W1747),IF(R1747="Refreshment Beverage",SUM(LOOKUP(2,1/(Rates!$B$7:$B$11&lt;=W1747)/(Rates!$C$7:$C$11&gt;=W1747),Rates!$D$7:$D$11)*(X1747/100)*W1747)))),"")</f>
        <v/>
      </c>
      <c r="O1747" s="134" t="str">
        <f t="shared" si="830"/>
        <v/>
      </c>
      <c r="P1747" s="116"/>
      <c r="Q1747" s="117" t="str">
        <f t="shared" si="831"/>
        <v/>
      </c>
      <c r="R1747" s="128" t="str">
        <f t="shared" si="832"/>
        <v/>
      </c>
      <c r="S1747" s="135" t="str">
        <f>IF(B1747="","",IF(R1747="Refreshment Beverage",VLOOKUP(VALUE(Q1747),Rates!G$15:L$19,2,0),VLOOKUP(VALUE(Q1747),Rates!G$4:L$12,2,0)))</f>
        <v/>
      </c>
      <c r="T1747" s="135" t="str">
        <f t="shared" si="833"/>
        <v/>
      </c>
      <c r="U1747" s="118" t="str">
        <f t="shared" si="834"/>
        <v/>
      </c>
      <c r="V1747" s="135" t="str">
        <f t="shared" si="835"/>
        <v/>
      </c>
      <c r="W1747" s="135" t="str">
        <f t="shared" si="836"/>
        <v/>
      </c>
      <c r="X1747" s="119" t="str">
        <f t="shared" si="837"/>
        <v/>
      </c>
      <c r="Y1747" s="120" t="str">
        <f>IF(B:B="","",IF(R1747="Refreshment Beverage",VLOOKUP(Q1747,Rates!G$15:L$19,6,0)*W1747,VLOOKUP(Q1747,Rates!G$4:L$12,6,0)*W1747))</f>
        <v/>
      </c>
      <c r="Z1747" s="120" t="str">
        <f t="shared" si="838"/>
        <v/>
      </c>
      <c r="AA1747" s="120" t="str">
        <f t="shared" si="839"/>
        <v/>
      </c>
      <c r="AB1747" s="136" t="str">
        <f>IF(B:B="","",IF(R1747="Refreshment Beverage","",IF(AND(R1747="Beer",Q1747=0),SUM(LOOKUP(2,1/(Rates!$B$15:$B$18&lt;=W1747)/(Rates!$C$15:$C$18&gt;=W1747),Rates!$D$15:$D$18)*W1747),VLOOKUP(VALUE(Q:Q),Rates!A:B,2,0)*W1747)))</f>
        <v/>
      </c>
      <c r="AC1747" s="136" t="str">
        <f>IF(B:B="","",IF(R1747="Refreshment Beverage","",IF(AND(R1747="Beer",Q1747=0),SUM(LOOKUP(2,1/(Rates!$B$15:$B$18&lt;=W1747)/(Rates!$C$15:$C$18&gt;=W1747),Rates!$E$15:$E$18)*W1747),VLOOKUP(VALUE(Q:Q),Rates!A:C,3,0)*W1747)))</f>
        <v/>
      </c>
      <c r="AD1747" s="137" t="str">
        <f>IFERROR(IF(B:B="","",IF(R1747="Beer","",IF(VALUE(Q1747)=0,VLOOKUP(VLOOKUP(B:B,#REF!,16,0),Rates!A:E,2,0),VLOOKUP(VALUE(Q1747),Rates!A$31:B$34,2,0)*W1747))),0)</f>
        <v/>
      </c>
      <c r="AE1747" s="121" t="str">
        <f t="shared" si="840"/>
        <v/>
      </c>
      <c r="AF1747" s="138" t="str">
        <f t="shared" si="841"/>
        <v/>
      </c>
      <c r="AG1747" s="122" t="str">
        <f t="shared" si="842"/>
        <v/>
      </c>
      <c r="AH1747" s="123" t="str">
        <f t="shared" si="843"/>
        <v/>
      </c>
      <c r="AI1747" s="139" t="str">
        <f>IF(AE:AE="","",IF(R1747="Refreshment Beverage",AK1747*(Rates!J$19/100),ROUND(SUM(AH1747*(Rates!$J$8/100)),4)))</f>
        <v/>
      </c>
      <c r="AJ1747" s="124" t="str">
        <f t="shared" si="844"/>
        <v/>
      </c>
      <c r="AK1747" s="125" t="str">
        <f t="shared" si="845"/>
        <v/>
      </c>
      <c r="AL1747" s="121" t="str">
        <f t="shared" si="846"/>
        <v/>
      </c>
      <c r="AM1747" s="138" t="str">
        <f>IF(AS1747="","",IF(R1747="Refreshment Beverage",ROUND(AS1747*Rates!K$19,4),ROUND(AO1747*(VLOOKUP(VALUE(Q1747),Rates!G$4:L$12,3,0)),4)))</f>
        <v/>
      </c>
      <c r="AN1747" s="126" t="str">
        <f>IF(AS1747="","",IF(R1747="Refreshment Beverage",AS1747*(Rates!J$19/100),MAX(AM1747,AB1747)))</f>
        <v/>
      </c>
      <c r="AO1747" s="127" t="str">
        <f t="shared" si="847"/>
        <v/>
      </c>
      <c r="AP1747" s="127" t="str">
        <f t="shared" si="848"/>
        <v/>
      </c>
      <c r="AQ1747" s="140" t="str">
        <f>IF(AS1747="","",IF(R1747="Refreshment Beverage",ROUND(SUM(VLOOKUP(Q:Q,Rates!G$15:L$19,3,0)*(AS1747-Y1747-Z1747-AA1747)),4),ROUND(SUM(Rates!$K$8*AS1747),4)))</f>
        <v/>
      </c>
      <c r="AR1747" s="139" t="str">
        <f t="shared" si="849"/>
        <v/>
      </c>
      <c r="AS1747" s="125" t="str">
        <f t="shared" si="850"/>
        <v/>
      </c>
      <c r="AT1747" s="121" t="str">
        <f t="shared" si="851"/>
        <v/>
      </c>
      <c r="AU1747" s="138" t="str">
        <f>IF(AX1747="","",IF(R1747="Refreshment Beverage",ROUND((BA1747-Y1747-Z1747-AA1747)*VLOOKUP(VALUE(Q1747),Rates!G$15:L$19,3,0),4),ROUND(AW1747*(VLOOKUP(VALUE(Q1747),Rates!G:L,3,0)),4)))</f>
        <v/>
      </c>
      <c r="AV1747" s="126" t="str">
        <f t="shared" si="852"/>
        <v/>
      </c>
      <c r="AW1747" s="127" t="str">
        <f t="shared" si="853"/>
        <v/>
      </c>
      <c r="AX1747" s="123" t="str">
        <f t="shared" si="854"/>
        <v/>
      </c>
      <c r="AY1747" s="140" t="str">
        <f>IF(AX1747="","",IF(R1747="Refreshment Beverage",ROUND(SUM(AX1747*Rates!K$19),4),ROUND(SUM(AX1747*(Rates!J$8/100)),4)))</f>
        <v/>
      </c>
      <c r="AZ1747" s="124" t="str">
        <f t="shared" si="855"/>
        <v/>
      </c>
      <c r="BA1747" s="125" t="str">
        <f t="shared" si="856"/>
        <v/>
      </c>
      <c r="BB1747" s="115"/>
      <c r="BC1747" s="143"/>
      <c r="BD1747" s="100"/>
      <c r="BE1747" s="100"/>
      <c r="BF1747" s="100"/>
      <c r="BG1747" s="100"/>
    </row>
    <row r="1748" spans="1:59" x14ac:dyDescent="0.2">
      <c r="A1748" s="144"/>
      <c r="B1748" s="141"/>
      <c r="C1748" s="141"/>
      <c r="D1748" s="142"/>
      <c r="E1748" s="142"/>
      <c r="F1748" s="142"/>
      <c r="G1748" s="142"/>
      <c r="H1748" s="142"/>
      <c r="I1748" s="129"/>
      <c r="J1748" s="130"/>
      <c r="K1748" s="131" t="str">
        <f t="shared" si="827"/>
        <v/>
      </c>
      <c r="L1748" s="132" t="str">
        <f t="shared" si="828"/>
        <v/>
      </c>
      <c r="M1748" s="133" t="str">
        <f t="shared" si="829"/>
        <v/>
      </c>
      <c r="N1748" s="134" t="str">
        <f>IFERROR(IF(B:B="","",IF(R1748="Beer",SUM(LOOKUP(2,1/(Rates!$B$3:$B$5&lt;=W1748)/(Rates!$C$3:$C$5&gt;=W1748),Rates!$D$3:$D$5)*(X1748/100)*W1748),IF(R1748="Refreshment Beverage",SUM(LOOKUP(2,1/(Rates!$B$7:$B$11&lt;=W1748)/(Rates!$C$7:$C$11&gt;=W1748),Rates!$D$7:$D$11)*(X1748/100)*W1748)))),"")</f>
        <v/>
      </c>
      <c r="O1748" s="134" t="str">
        <f t="shared" si="830"/>
        <v/>
      </c>
      <c r="P1748" s="116"/>
      <c r="Q1748" s="117" t="str">
        <f t="shared" si="831"/>
        <v/>
      </c>
      <c r="R1748" s="128" t="str">
        <f t="shared" si="832"/>
        <v/>
      </c>
      <c r="S1748" s="135" t="str">
        <f>IF(B1748="","",IF(R1748="Refreshment Beverage",VLOOKUP(VALUE(Q1748),Rates!G$15:L$19,2,0),VLOOKUP(VALUE(Q1748),Rates!G$4:L$12,2,0)))</f>
        <v/>
      </c>
      <c r="T1748" s="135" t="str">
        <f t="shared" si="833"/>
        <v/>
      </c>
      <c r="U1748" s="118" t="str">
        <f t="shared" si="834"/>
        <v/>
      </c>
      <c r="V1748" s="135" t="str">
        <f t="shared" si="835"/>
        <v/>
      </c>
      <c r="W1748" s="135" t="str">
        <f t="shared" si="836"/>
        <v/>
      </c>
      <c r="X1748" s="119" t="str">
        <f t="shared" si="837"/>
        <v/>
      </c>
      <c r="Y1748" s="120" t="str">
        <f>IF(B:B="","",IF(R1748="Refreshment Beverage",VLOOKUP(Q1748,Rates!G$15:L$19,6,0)*W1748,VLOOKUP(Q1748,Rates!G$4:L$12,6,0)*W1748))</f>
        <v/>
      </c>
      <c r="Z1748" s="120" t="str">
        <f t="shared" si="838"/>
        <v/>
      </c>
      <c r="AA1748" s="120" t="str">
        <f t="shared" si="839"/>
        <v/>
      </c>
      <c r="AB1748" s="136" t="str">
        <f>IF(B:B="","",IF(R1748="Refreshment Beverage","",IF(AND(R1748="Beer",Q1748=0),SUM(LOOKUP(2,1/(Rates!$B$15:$B$18&lt;=W1748)/(Rates!$C$15:$C$18&gt;=W1748),Rates!$D$15:$D$18)*W1748),VLOOKUP(VALUE(Q:Q),Rates!A:B,2,0)*W1748)))</f>
        <v/>
      </c>
      <c r="AC1748" s="136" t="str">
        <f>IF(B:B="","",IF(R1748="Refreshment Beverage","",IF(AND(R1748="Beer",Q1748=0),SUM(LOOKUP(2,1/(Rates!$B$15:$B$18&lt;=W1748)/(Rates!$C$15:$C$18&gt;=W1748),Rates!$E$15:$E$18)*W1748),VLOOKUP(VALUE(Q:Q),Rates!A:C,3,0)*W1748)))</f>
        <v/>
      </c>
      <c r="AD1748" s="137" t="str">
        <f>IFERROR(IF(B:B="","",IF(R1748="Beer","",IF(VALUE(Q1748)=0,VLOOKUP(VLOOKUP(B:B,#REF!,16,0),Rates!A:E,2,0),VLOOKUP(VALUE(Q1748),Rates!A$31:B$34,2,0)*W1748))),0)</f>
        <v/>
      </c>
      <c r="AE1748" s="121" t="str">
        <f t="shared" si="840"/>
        <v/>
      </c>
      <c r="AF1748" s="138" t="str">
        <f t="shared" si="841"/>
        <v/>
      </c>
      <c r="AG1748" s="122" t="str">
        <f t="shared" si="842"/>
        <v/>
      </c>
      <c r="AH1748" s="123" t="str">
        <f t="shared" si="843"/>
        <v/>
      </c>
      <c r="AI1748" s="139" t="str">
        <f>IF(AE:AE="","",IF(R1748="Refreshment Beverage",AK1748*(Rates!J$19/100),ROUND(SUM(AH1748*(Rates!$J$8/100)),4)))</f>
        <v/>
      </c>
      <c r="AJ1748" s="124" t="str">
        <f t="shared" si="844"/>
        <v/>
      </c>
      <c r="AK1748" s="125" t="str">
        <f t="shared" si="845"/>
        <v/>
      </c>
      <c r="AL1748" s="121" t="str">
        <f t="shared" si="846"/>
        <v/>
      </c>
      <c r="AM1748" s="138" t="str">
        <f>IF(AS1748="","",IF(R1748="Refreshment Beverage",ROUND(AS1748*Rates!K$19,4),ROUND(AO1748*(VLOOKUP(VALUE(Q1748),Rates!G$4:L$12,3,0)),4)))</f>
        <v/>
      </c>
      <c r="AN1748" s="126" t="str">
        <f>IF(AS1748="","",IF(R1748="Refreshment Beverage",AS1748*(Rates!J$19/100),MAX(AM1748,AB1748)))</f>
        <v/>
      </c>
      <c r="AO1748" s="127" t="str">
        <f t="shared" si="847"/>
        <v/>
      </c>
      <c r="AP1748" s="127" t="str">
        <f t="shared" si="848"/>
        <v/>
      </c>
      <c r="AQ1748" s="140" t="str">
        <f>IF(AS1748="","",IF(R1748="Refreshment Beverage",ROUND(SUM(VLOOKUP(Q:Q,Rates!G$15:L$19,3,0)*(AS1748-Y1748-Z1748-AA1748)),4),ROUND(SUM(Rates!$K$8*AS1748),4)))</f>
        <v/>
      </c>
      <c r="AR1748" s="139" t="str">
        <f t="shared" si="849"/>
        <v/>
      </c>
      <c r="AS1748" s="125" t="str">
        <f t="shared" si="850"/>
        <v/>
      </c>
      <c r="AT1748" s="121" t="str">
        <f t="shared" si="851"/>
        <v/>
      </c>
      <c r="AU1748" s="138" t="str">
        <f>IF(AX1748="","",IF(R1748="Refreshment Beverage",ROUND((BA1748-Y1748-Z1748-AA1748)*VLOOKUP(VALUE(Q1748),Rates!G$15:L$19,3,0),4),ROUND(AW1748*(VLOOKUP(VALUE(Q1748),Rates!G:L,3,0)),4)))</f>
        <v/>
      </c>
      <c r="AV1748" s="126" t="str">
        <f t="shared" si="852"/>
        <v/>
      </c>
      <c r="AW1748" s="127" t="str">
        <f t="shared" si="853"/>
        <v/>
      </c>
      <c r="AX1748" s="123" t="str">
        <f t="shared" si="854"/>
        <v/>
      </c>
      <c r="AY1748" s="140" t="str">
        <f>IF(AX1748="","",IF(R1748="Refreshment Beverage",ROUND(SUM(AX1748*Rates!K$19),4),ROUND(SUM(AX1748*(Rates!J$8/100)),4)))</f>
        <v/>
      </c>
      <c r="AZ1748" s="124" t="str">
        <f t="shared" si="855"/>
        <v/>
      </c>
      <c r="BA1748" s="125" t="str">
        <f t="shared" si="856"/>
        <v/>
      </c>
      <c r="BB1748" s="115"/>
      <c r="BC1748" s="143"/>
      <c r="BD1748" s="100"/>
      <c r="BE1748" s="100"/>
      <c r="BF1748" s="100"/>
      <c r="BG1748" s="100"/>
    </row>
    <row r="1749" spans="1:59" x14ac:dyDescent="0.2">
      <c r="A1749" s="144"/>
      <c r="B1749" s="141"/>
      <c r="C1749" s="141"/>
      <c r="D1749" s="142"/>
      <c r="E1749" s="142"/>
      <c r="F1749" s="142"/>
      <c r="G1749" s="142"/>
      <c r="H1749" s="142"/>
      <c r="I1749" s="129"/>
      <c r="J1749" s="130"/>
      <c r="K1749" s="131" t="str">
        <f t="shared" si="827"/>
        <v/>
      </c>
      <c r="L1749" s="132" t="str">
        <f t="shared" si="828"/>
        <v/>
      </c>
      <c r="M1749" s="133" t="str">
        <f t="shared" si="829"/>
        <v/>
      </c>
      <c r="N1749" s="134" t="str">
        <f>IFERROR(IF(B:B="","",IF(R1749="Beer",SUM(LOOKUP(2,1/(Rates!$B$3:$B$5&lt;=W1749)/(Rates!$C$3:$C$5&gt;=W1749),Rates!$D$3:$D$5)*(X1749/100)*W1749),IF(R1749="Refreshment Beverage",SUM(LOOKUP(2,1/(Rates!$B$7:$B$11&lt;=W1749)/(Rates!$C$7:$C$11&gt;=W1749),Rates!$D$7:$D$11)*(X1749/100)*W1749)))),"")</f>
        <v/>
      </c>
      <c r="O1749" s="134" t="str">
        <f t="shared" si="830"/>
        <v/>
      </c>
      <c r="P1749" s="116"/>
      <c r="Q1749" s="117" t="str">
        <f t="shared" si="831"/>
        <v/>
      </c>
      <c r="R1749" s="128" t="str">
        <f t="shared" si="832"/>
        <v/>
      </c>
      <c r="S1749" s="135" t="str">
        <f>IF(B1749="","",IF(R1749="Refreshment Beverage",VLOOKUP(VALUE(Q1749),Rates!G$15:L$19,2,0),VLOOKUP(VALUE(Q1749),Rates!G$4:L$12,2,0)))</f>
        <v/>
      </c>
      <c r="T1749" s="135" t="str">
        <f t="shared" si="833"/>
        <v/>
      </c>
      <c r="U1749" s="118" t="str">
        <f t="shared" si="834"/>
        <v/>
      </c>
      <c r="V1749" s="135" t="str">
        <f t="shared" si="835"/>
        <v/>
      </c>
      <c r="W1749" s="135" t="str">
        <f t="shared" si="836"/>
        <v/>
      </c>
      <c r="X1749" s="119" t="str">
        <f t="shared" si="837"/>
        <v/>
      </c>
      <c r="Y1749" s="120" t="str">
        <f>IF(B:B="","",IF(R1749="Refreshment Beverage",VLOOKUP(Q1749,Rates!G$15:L$19,6,0)*W1749,VLOOKUP(Q1749,Rates!G$4:L$12,6,0)*W1749))</f>
        <v/>
      </c>
      <c r="Z1749" s="120" t="str">
        <f t="shared" si="838"/>
        <v/>
      </c>
      <c r="AA1749" s="120" t="str">
        <f t="shared" si="839"/>
        <v/>
      </c>
      <c r="AB1749" s="136" t="str">
        <f>IF(B:B="","",IF(R1749="Refreshment Beverage","",IF(AND(R1749="Beer",Q1749=0),SUM(LOOKUP(2,1/(Rates!$B$15:$B$18&lt;=W1749)/(Rates!$C$15:$C$18&gt;=W1749),Rates!$D$15:$D$18)*W1749),VLOOKUP(VALUE(Q:Q),Rates!A:B,2,0)*W1749)))</f>
        <v/>
      </c>
      <c r="AC1749" s="136" t="str">
        <f>IF(B:B="","",IF(R1749="Refreshment Beverage","",IF(AND(R1749="Beer",Q1749=0),SUM(LOOKUP(2,1/(Rates!$B$15:$B$18&lt;=W1749)/(Rates!$C$15:$C$18&gt;=W1749),Rates!$E$15:$E$18)*W1749),VLOOKUP(VALUE(Q:Q),Rates!A:C,3,0)*W1749)))</f>
        <v/>
      </c>
      <c r="AD1749" s="137" t="str">
        <f>IFERROR(IF(B:B="","",IF(R1749="Beer","",IF(VALUE(Q1749)=0,VLOOKUP(VLOOKUP(B:B,#REF!,16,0),Rates!A:E,2,0),VLOOKUP(VALUE(Q1749),Rates!A$31:B$34,2,0)*W1749))),0)</f>
        <v/>
      </c>
      <c r="AE1749" s="121" t="str">
        <f t="shared" si="840"/>
        <v/>
      </c>
      <c r="AF1749" s="138" t="str">
        <f t="shared" si="841"/>
        <v/>
      </c>
      <c r="AG1749" s="122" t="str">
        <f t="shared" si="842"/>
        <v/>
      </c>
      <c r="AH1749" s="123" t="str">
        <f t="shared" si="843"/>
        <v/>
      </c>
      <c r="AI1749" s="139" t="str">
        <f>IF(AE:AE="","",IF(R1749="Refreshment Beverage",AK1749*(Rates!J$19/100),ROUND(SUM(AH1749*(Rates!$J$8/100)),4)))</f>
        <v/>
      </c>
      <c r="AJ1749" s="124" t="str">
        <f t="shared" si="844"/>
        <v/>
      </c>
      <c r="AK1749" s="125" t="str">
        <f t="shared" si="845"/>
        <v/>
      </c>
      <c r="AL1749" s="121" t="str">
        <f t="shared" si="846"/>
        <v/>
      </c>
      <c r="AM1749" s="138" t="str">
        <f>IF(AS1749="","",IF(R1749="Refreshment Beverage",ROUND(AS1749*Rates!K$19,4),ROUND(AO1749*(VLOOKUP(VALUE(Q1749),Rates!G$4:L$12,3,0)),4)))</f>
        <v/>
      </c>
      <c r="AN1749" s="126" t="str">
        <f>IF(AS1749="","",IF(R1749="Refreshment Beverage",AS1749*(Rates!J$19/100),MAX(AM1749,AB1749)))</f>
        <v/>
      </c>
      <c r="AO1749" s="127" t="str">
        <f t="shared" si="847"/>
        <v/>
      </c>
      <c r="AP1749" s="127" t="str">
        <f t="shared" si="848"/>
        <v/>
      </c>
      <c r="AQ1749" s="140" t="str">
        <f>IF(AS1749="","",IF(R1749="Refreshment Beverage",ROUND(SUM(VLOOKUP(Q:Q,Rates!G$15:L$19,3,0)*(AS1749-Y1749-Z1749-AA1749)),4),ROUND(SUM(Rates!$K$8*AS1749),4)))</f>
        <v/>
      </c>
      <c r="AR1749" s="139" t="str">
        <f t="shared" si="849"/>
        <v/>
      </c>
      <c r="AS1749" s="125" t="str">
        <f t="shared" si="850"/>
        <v/>
      </c>
      <c r="AT1749" s="121" t="str">
        <f t="shared" si="851"/>
        <v/>
      </c>
      <c r="AU1749" s="138" t="str">
        <f>IF(AX1749="","",IF(R1749="Refreshment Beverage",ROUND((BA1749-Y1749-Z1749-AA1749)*VLOOKUP(VALUE(Q1749),Rates!G$15:L$19,3,0),4),ROUND(AW1749*(VLOOKUP(VALUE(Q1749),Rates!G:L,3,0)),4)))</f>
        <v/>
      </c>
      <c r="AV1749" s="126" t="str">
        <f t="shared" si="852"/>
        <v/>
      </c>
      <c r="AW1749" s="127" t="str">
        <f t="shared" si="853"/>
        <v/>
      </c>
      <c r="AX1749" s="123" t="str">
        <f t="shared" si="854"/>
        <v/>
      </c>
      <c r="AY1749" s="140" t="str">
        <f>IF(AX1749="","",IF(R1749="Refreshment Beverage",ROUND(SUM(AX1749*Rates!K$19),4),ROUND(SUM(AX1749*(Rates!J$8/100)),4)))</f>
        <v/>
      </c>
      <c r="AZ1749" s="124" t="str">
        <f t="shared" si="855"/>
        <v/>
      </c>
      <c r="BA1749" s="125" t="str">
        <f t="shared" si="856"/>
        <v/>
      </c>
      <c r="BB1749" s="115"/>
      <c r="BC1749" s="143"/>
      <c r="BD1749" s="100"/>
      <c r="BE1749" s="100"/>
      <c r="BF1749" s="100"/>
      <c r="BG1749" s="100"/>
    </row>
    <row r="1750" spans="1:59" x14ac:dyDescent="0.2">
      <c r="A1750" s="144"/>
      <c r="B1750" s="141"/>
      <c r="C1750" s="141"/>
      <c r="D1750" s="142"/>
      <c r="E1750" s="142"/>
      <c r="F1750" s="142"/>
      <c r="G1750" s="142"/>
      <c r="H1750" s="142"/>
      <c r="I1750" s="129"/>
      <c r="J1750" s="130"/>
      <c r="K1750" s="131" t="str">
        <f t="shared" si="827"/>
        <v/>
      </c>
      <c r="L1750" s="132" t="str">
        <f t="shared" si="828"/>
        <v/>
      </c>
      <c r="M1750" s="133" t="str">
        <f t="shared" si="829"/>
        <v/>
      </c>
      <c r="N1750" s="134" t="str">
        <f>IFERROR(IF(B:B="","",IF(R1750="Beer",SUM(LOOKUP(2,1/(Rates!$B$3:$B$5&lt;=W1750)/(Rates!$C$3:$C$5&gt;=W1750),Rates!$D$3:$D$5)*(X1750/100)*W1750),IF(R1750="Refreshment Beverage",SUM(LOOKUP(2,1/(Rates!$B$7:$B$11&lt;=W1750)/(Rates!$C$7:$C$11&gt;=W1750),Rates!$D$7:$D$11)*(X1750/100)*W1750)))),"")</f>
        <v/>
      </c>
      <c r="O1750" s="134" t="str">
        <f t="shared" si="830"/>
        <v/>
      </c>
      <c r="P1750" s="116"/>
      <c r="Q1750" s="117" t="str">
        <f t="shared" si="831"/>
        <v/>
      </c>
      <c r="R1750" s="128" t="str">
        <f t="shared" si="832"/>
        <v/>
      </c>
      <c r="S1750" s="135" t="str">
        <f>IF(B1750="","",IF(R1750="Refreshment Beverage",VLOOKUP(VALUE(Q1750),Rates!G$15:L$19,2,0),VLOOKUP(VALUE(Q1750),Rates!G$4:L$12,2,0)))</f>
        <v/>
      </c>
      <c r="T1750" s="135" t="str">
        <f t="shared" si="833"/>
        <v/>
      </c>
      <c r="U1750" s="118" t="str">
        <f t="shared" si="834"/>
        <v/>
      </c>
      <c r="V1750" s="135" t="str">
        <f t="shared" si="835"/>
        <v/>
      </c>
      <c r="W1750" s="135" t="str">
        <f t="shared" si="836"/>
        <v/>
      </c>
      <c r="X1750" s="119" t="str">
        <f t="shared" si="837"/>
        <v/>
      </c>
      <c r="Y1750" s="120" t="str">
        <f>IF(B:B="","",IF(R1750="Refreshment Beverage",VLOOKUP(Q1750,Rates!G$15:L$19,6,0)*W1750,VLOOKUP(Q1750,Rates!G$4:L$12,6,0)*W1750))</f>
        <v/>
      </c>
      <c r="Z1750" s="120" t="str">
        <f t="shared" si="838"/>
        <v/>
      </c>
      <c r="AA1750" s="120" t="str">
        <f t="shared" si="839"/>
        <v/>
      </c>
      <c r="AB1750" s="136" t="str">
        <f>IF(B:B="","",IF(R1750="Refreshment Beverage","",IF(AND(R1750="Beer",Q1750=0),SUM(LOOKUP(2,1/(Rates!$B$15:$B$18&lt;=W1750)/(Rates!$C$15:$C$18&gt;=W1750),Rates!$D$15:$D$18)*W1750),VLOOKUP(VALUE(Q:Q),Rates!A:B,2,0)*W1750)))</f>
        <v/>
      </c>
      <c r="AC1750" s="136" t="str">
        <f>IF(B:B="","",IF(R1750="Refreshment Beverage","",IF(AND(R1750="Beer",Q1750=0),SUM(LOOKUP(2,1/(Rates!$B$15:$B$18&lt;=W1750)/(Rates!$C$15:$C$18&gt;=W1750),Rates!$E$15:$E$18)*W1750),VLOOKUP(VALUE(Q:Q),Rates!A:C,3,0)*W1750)))</f>
        <v/>
      </c>
      <c r="AD1750" s="137" t="str">
        <f>IFERROR(IF(B:B="","",IF(R1750="Beer","",IF(VALUE(Q1750)=0,VLOOKUP(VLOOKUP(B:B,#REF!,16,0),Rates!A:E,2,0),VLOOKUP(VALUE(Q1750),Rates!A$31:B$34,2,0)*W1750))),0)</f>
        <v/>
      </c>
      <c r="AE1750" s="121" t="str">
        <f t="shared" si="840"/>
        <v/>
      </c>
      <c r="AF1750" s="138" t="str">
        <f t="shared" si="841"/>
        <v/>
      </c>
      <c r="AG1750" s="122" t="str">
        <f t="shared" si="842"/>
        <v/>
      </c>
      <c r="AH1750" s="123" t="str">
        <f t="shared" si="843"/>
        <v/>
      </c>
      <c r="AI1750" s="139" t="str">
        <f>IF(AE:AE="","",IF(R1750="Refreshment Beverage",AK1750*(Rates!J$19/100),ROUND(SUM(AH1750*(Rates!$J$8/100)),4)))</f>
        <v/>
      </c>
      <c r="AJ1750" s="124" t="str">
        <f t="shared" si="844"/>
        <v/>
      </c>
      <c r="AK1750" s="125" t="str">
        <f t="shared" si="845"/>
        <v/>
      </c>
      <c r="AL1750" s="121" t="str">
        <f t="shared" si="846"/>
        <v/>
      </c>
      <c r="AM1750" s="138" t="str">
        <f>IF(AS1750="","",IF(R1750="Refreshment Beverage",ROUND(AS1750*Rates!K$19,4),ROUND(AO1750*(VLOOKUP(VALUE(Q1750),Rates!G$4:L$12,3,0)),4)))</f>
        <v/>
      </c>
      <c r="AN1750" s="126" t="str">
        <f>IF(AS1750="","",IF(R1750="Refreshment Beverage",AS1750*(Rates!J$19/100),MAX(AM1750,AB1750)))</f>
        <v/>
      </c>
      <c r="AO1750" s="127" t="str">
        <f t="shared" si="847"/>
        <v/>
      </c>
      <c r="AP1750" s="127" t="str">
        <f t="shared" si="848"/>
        <v/>
      </c>
      <c r="AQ1750" s="140" t="str">
        <f>IF(AS1750="","",IF(R1750="Refreshment Beverage",ROUND(SUM(VLOOKUP(Q:Q,Rates!G$15:L$19,3,0)*(AS1750-Y1750-Z1750-AA1750)),4),ROUND(SUM(Rates!$K$8*AS1750),4)))</f>
        <v/>
      </c>
      <c r="AR1750" s="139" t="str">
        <f t="shared" si="849"/>
        <v/>
      </c>
      <c r="AS1750" s="125" t="str">
        <f t="shared" si="850"/>
        <v/>
      </c>
      <c r="AT1750" s="121" t="str">
        <f t="shared" si="851"/>
        <v/>
      </c>
      <c r="AU1750" s="138" t="str">
        <f>IF(AX1750="","",IF(R1750="Refreshment Beverage",ROUND((BA1750-Y1750-Z1750-AA1750)*VLOOKUP(VALUE(Q1750),Rates!G$15:L$19,3,0),4),ROUND(AW1750*(VLOOKUP(VALUE(Q1750),Rates!G:L,3,0)),4)))</f>
        <v/>
      </c>
      <c r="AV1750" s="126" t="str">
        <f t="shared" si="852"/>
        <v/>
      </c>
      <c r="AW1750" s="127" t="str">
        <f t="shared" si="853"/>
        <v/>
      </c>
      <c r="AX1750" s="123" t="str">
        <f t="shared" si="854"/>
        <v/>
      </c>
      <c r="AY1750" s="140" t="str">
        <f>IF(AX1750="","",IF(R1750="Refreshment Beverage",ROUND(SUM(AX1750*Rates!K$19),4),ROUND(SUM(AX1750*(Rates!J$8/100)),4)))</f>
        <v/>
      </c>
      <c r="AZ1750" s="124" t="str">
        <f t="shared" si="855"/>
        <v/>
      </c>
      <c r="BA1750" s="125" t="str">
        <f t="shared" si="856"/>
        <v/>
      </c>
      <c r="BB1750" s="115"/>
      <c r="BC1750" s="143"/>
      <c r="BD1750" s="100"/>
      <c r="BE1750" s="100"/>
      <c r="BF1750" s="100"/>
      <c r="BG1750" s="100"/>
    </row>
    <row r="1751" spans="1:59" x14ac:dyDescent="0.2">
      <c r="A1751" s="144"/>
      <c r="B1751" s="141"/>
      <c r="C1751" s="141"/>
      <c r="D1751" s="142"/>
      <c r="E1751" s="142"/>
      <c r="F1751" s="142"/>
      <c r="G1751" s="142"/>
      <c r="H1751" s="142"/>
      <c r="I1751" s="129"/>
      <c r="J1751" s="130"/>
      <c r="K1751" s="131" t="str">
        <f t="shared" si="827"/>
        <v/>
      </c>
      <c r="L1751" s="132" t="str">
        <f t="shared" si="828"/>
        <v/>
      </c>
      <c r="M1751" s="133" t="str">
        <f t="shared" si="829"/>
        <v/>
      </c>
      <c r="N1751" s="134" t="str">
        <f>IFERROR(IF(B:B="","",IF(R1751="Beer",SUM(LOOKUP(2,1/(Rates!$B$3:$B$5&lt;=W1751)/(Rates!$C$3:$C$5&gt;=W1751),Rates!$D$3:$D$5)*(X1751/100)*W1751),IF(R1751="Refreshment Beverage",SUM(LOOKUP(2,1/(Rates!$B$7:$B$11&lt;=W1751)/(Rates!$C$7:$C$11&gt;=W1751),Rates!$D$7:$D$11)*(X1751/100)*W1751)))),"")</f>
        <v/>
      </c>
      <c r="O1751" s="134" t="str">
        <f t="shared" si="830"/>
        <v/>
      </c>
      <c r="P1751" s="116"/>
      <c r="Q1751" s="117" t="str">
        <f t="shared" si="831"/>
        <v/>
      </c>
      <c r="R1751" s="128" t="str">
        <f t="shared" si="832"/>
        <v/>
      </c>
      <c r="S1751" s="135" t="str">
        <f>IF(B1751="","",IF(R1751="Refreshment Beverage",VLOOKUP(VALUE(Q1751),Rates!G$15:L$19,2,0),VLOOKUP(VALUE(Q1751),Rates!G$4:L$12,2,0)))</f>
        <v/>
      </c>
      <c r="T1751" s="135" t="str">
        <f t="shared" si="833"/>
        <v/>
      </c>
      <c r="U1751" s="118" t="str">
        <f t="shared" si="834"/>
        <v/>
      </c>
      <c r="V1751" s="135" t="str">
        <f t="shared" si="835"/>
        <v/>
      </c>
      <c r="W1751" s="135" t="str">
        <f t="shared" si="836"/>
        <v/>
      </c>
      <c r="X1751" s="119" t="str">
        <f t="shared" si="837"/>
        <v/>
      </c>
      <c r="Y1751" s="120" t="str">
        <f>IF(B:B="","",IF(R1751="Refreshment Beverage",VLOOKUP(Q1751,Rates!G$15:L$19,6,0)*W1751,VLOOKUP(Q1751,Rates!G$4:L$12,6,0)*W1751))</f>
        <v/>
      </c>
      <c r="Z1751" s="120" t="str">
        <f t="shared" si="838"/>
        <v/>
      </c>
      <c r="AA1751" s="120" t="str">
        <f t="shared" si="839"/>
        <v/>
      </c>
      <c r="AB1751" s="136" t="str">
        <f>IF(B:B="","",IF(R1751="Refreshment Beverage","",IF(AND(R1751="Beer",Q1751=0),SUM(LOOKUP(2,1/(Rates!$B$15:$B$18&lt;=W1751)/(Rates!$C$15:$C$18&gt;=W1751),Rates!$D$15:$D$18)*W1751),VLOOKUP(VALUE(Q:Q),Rates!A:B,2,0)*W1751)))</f>
        <v/>
      </c>
      <c r="AC1751" s="136" t="str">
        <f>IF(B:B="","",IF(R1751="Refreshment Beverage","",IF(AND(R1751="Beer",Q1751=0),SUM(LOOKUP(2,1/(Rates!$B$15:$B$18&lt;=W1751)/(Rates!$C$15:$C$18&gt;=W1751),Rates!$E$15:$E$18)*W1751),VLOOKUP(VALUE(Q:Q),Rates!A:C,3,0)*W1751)))</f>
        <v/>
      </c>
      <c r="AD1751" s="137" t="str">
        <f>IFERROR(IF(B:B="","",IF(R1751="Beer","",IF(VALUE(Q1751)=0,VLOOKUP(VLOOKUP(B:B,#REF!,16,0),Rates!A:E,2,0),VLOOKUP(VALUE(Q1751),Rates!A$31:B$34,2,0)*W1751))),0)</f>
        <v/>
      </c>
      <c r="AE1751" s="121" t="str">
        <f t="shared" si="840"/>
        <v/>
      </c>
      <c r="AF1751" s="138" t="str">
        <f t="shared" si="841"/>
        <v/>
      </c>
      <c r="AG1751" s="122" t="str">
        <f t="shared" si="842"/>
        <v/>
      </c>
      <c r="AH1751" s="123" t="str">
        <f t="shared" si="843"/>
        <v/>
      </c>
      <c r="AI1751" s="139" t="str">
        <f>IF(AE:AE="","",IF(R1751="Refreshment Beverage",AK1751*(Rates!J$19/100),ROUND(SUM(AH1751*(Rates!$J$8/100)),4)))</f>
        <v/>
      </c>
      <c r="AJ1751" s="124" t="str">
        <f t="shared" si="844"/>
        <v/>
      </c>
      <c r="AK1751" s="125" t="str">
        <f t="shared" si="845"/>
        <v/>
      </c>
      <c r="AL1751" s="121" t="str">
        <f t="shared" si="846"/>
        <v/>
      </c>
      <c r="AM1751" s="138" t="str">
        <f>IF(AS1751="","",IF(R1751="Refreshment Beverage",ROUND(AS1751*Rates!K$19,4),ROUND(AO1751*(VLOOKUP(VALUE(Q1751),Rates!G$4:L$12,3,0)),4)))</f>
        <v/>
      </c>
      <c r="AN1751" s="126" t="str">
        <f>IF(AS1751="","",IF(R1751="Refreshment Beverage",AS1751*(Rates!J$19/100),MAX(AM1751,AB1751)))</f>
        <v/>
      </c>
      <c r="AO1751" s="127" t="str">
        <f t="shared" si="847"/>
        <v/>
      </c>
      <c r="AP1751" s="127" t="str">
        <f t="shared" si="848"/>
        <v/>
      </c>
      <c r="AQ1751" s="140" t="str">
        <f>IF(AS1751="","",IF(R1751="Refreshment Beverage",ROUND(SUM(VLOOKUP(Q:Q,Rates!G$15:L$19,3,0)*(AS1751-Y1751-Z1751-AA1751)),4),ROUND(SUM(Rates!$K$8*AS1751),4)))</f>
        <v/>
      </c>
      <c r="AR1751" s="139" t="str">
        <f t="shared" si="849"/>
        <v/>
      </c>
      <c r="AS1751" s="125" t="str">
        <f t="shared" si="850"/>
        <v/>
      </c>
      <c r="AT1751" s="121" t="str">
        <f t="shared" si="851"/>
        <v/>
      </c>
      <c r="AU1751" s="138" t="str">
        <f>IF(AX1751="","",IF(R1751="Refreshment Beverage",ROUND((BA1751-Y1751-Z1751-AA1751)*VLOOKUP(VALUE(Q1751),Rates!G$15:L$19,3,0),4),ROUND(AW1751*(VLOOKUP(VALUE(Q1751),Rates!G:L,3,0)),4)))</f>
        <v/>
      </c>
      <c r="AV1751" s="126" t="str">
        <f t="shared" si="852"/>
        <v/>
      </c>
      <c r="AW1751" s="127" t="str">
        <f t="shared" si="853"/>
        <v/>
      </c>
      <c r="AX1751" s="123" t="str">
        <f t="shared" si="854"/>
        <v/>
      </c>
      <c r="AY1751" s="140" t="str">
        <f>IF(AX1751="","",IF(R1751="Refreshment Beverage",ROUND(SUM(AX1751*Rates!K$19),4),ROUND(SUM(AX1751*(Rates!J$8/100)),4)))</f>
        <v/>
      </c>
      <c r="AZ1751" s="124" t="str">
        <f t="shared" si="855"/>
        <v/>
      </c>
      <c r="BA1751" s="125" t="str">
        <f t="shared" si="856"/>
        <v/>
      </c>
      <c r="BB1751" s="115"/>
      <c r="BC1751" s="143"/>
      <c r="BD1751" s="100"/>
      <c r="BE1751" s="100"/>
      <c r="BF1751" s="100"/>
      <c r="BG1751" s="100"/>
    </row>
    <row r="1752" spans="1:59" x14ac:dyDescent="0.2">
      <c r="A1752" s="144"/>
      <c r="B1752" s="141"/>
      <c r="C1752" s="141"/>
      <c r="D1752" s="142"/>
      <c r="E1752" s="142"/>
      <c r="F1752" s="142"/>
      <c r="G1752" s="142"/>
      <c r="H1752" s="142"/>
      <c r="I1752" s="129"/>
      <c r="J1752" s="130"/>
      <c r="K1752" s="131" t="str">
        <f t="shared" si="827"/>
        <v/>
      </c>
      <c r="L1752" s="132" t="str">
        <f t="shared" si="828"/>
        <v/>
      </c>
      <c r="M1752" s="133" t="str">
        <f t="shared" si="829"/>
        <v/>
      </c>
      <c r="N1752" s="134" t="str">
        <f>IFERROR(IF(B:B="","",IF(R1752="Beer",SUM(LOOKUP(2,1/(Rates!$B$3:$B$5&lt;=W1752)/(Rates!$C$3:$C$5&gt;=W1752),Rates!$D$3:$D$5)*(X1752/100)*W1752),IF(R1752="Refreshment Beverage",SUM(LOOKUP(2,1/(Rates!$B$7:$B$11&lt;=W1752)/(Rates!$C$7:$C$11&gt;=W1752),Rates!$D$7:$D$11)*(X1752/100)*W1752)))),"")</f>
        <v/>
      </c>
      <c r="O1752" s="134" t="str">
        <f t="shared" si="830"/>
        <v/>
      </c>
      <c r="P1752" s="116"/>
      <c r="Q1752" s="117" t="str">
        <f t="shared" si="831"/>
        <v/>
      </c>
      <c r="R1752" s="128" t="str">
        <f t="shared" si="832"/>
        <v/>
      </c>
      <c r="S1752" s="135" t="str">
        <f>IF(B1752="","",IF(R1752="Refreshment Beverage",VLOOKUP(VALUE(Q1752),Rates!G$15:L$19,2,0),VLOOKUP(VALUE(Q1752),Rates!G$4:L$12,2,0)))</f>
        <v/>
      </c>
      <c r="T1752" s="135" t="str">
        <f t="shared" si="833"/>
        <v/>
      </c>
      <c r="U1752" s="118" t="str">
        <f t="shared" si="834"/>
        <v/>
      </c>
      <c r="V1752" s="135" t="str">
        <f t="shared" si="835"/>
        <v/>
      </c>
      <c r="W1752" s="135" t="str">
        <f t="shared" si="836"/>
        <v/>
      </c>
      <c r="X1752" s="119" t="str">
        <f t="shared" si="837"/>
        <v/>
      </c>
      <c r="Y1752" s="120" t="str">
        <f>IF(B:B="","",IF(R1752="Refreshment Beverage",VLOOKUP(Q1752,Rates!G$15:L$19,6,0)*W1752,VLOOKUP(Q1752,Rates!G$4:L$12,6,0)*W1752))</f>
        <v/>
      </c>
      <c r="Z1752" s="120" t="str">
        <f t="shared" si="838"/>
        <v/>
      </c>
      <c r="AA1752" s="120" t="str">
        <f t="shared" si="839"/>
        <v/>
      </c>
      <c r="AB1752" s="136" t="str">
        <f>IF(B:B="","",IF(R1752="Refreshment Beverage","",IF(AND(R1752="Beer",Q1752=0),SUM(LOOKUP(2,1/(Rates!$B$15:$B$18&lt;=W1752)/(Rates!$C$15:$C$18&gt;=W1752),Rates!$D$15:$D$18)*W1752),VLOOKUP(VALUE(Q:Q),Rates!A:B,2,0)*W1752)))</f>
        <v/>
      </c>
      <c r="AC1752" s="136" t="str">
        <f>IF(B:B="","",IF(R1752="Refreshment Beverage","",IF(AND(R1752="Beer",Q1752=0),SUM(LOOKUP(2,1/(Rates!$B$15:$B$18&lt;=W1752)/(Rates!$C$15:$C$18&gt;=W1752),Rates!$E$15:$E$18)*W1752),VLOOKUP(VALUE(Q:Q),Rates!A:C,3,0)*W1752)))</f>
        <v/>
      </c>
      <c r="AD1752" s="137" t="str">
        <f>IFERROR(IF(B:B="","",IF(R1752="Beer","",IF(VALUE(Q1752)=0,VLOOKUP(VLOOKUP(B:B,#REF!,16,0),Rates!A:E,2,0),VLOOKUP(VALUE(Q1752),Rates!A$31:B$34,2,0)*W1752))),0)</f>
        <v/>
      </c>
      <c r="AE1752" s="121" t="str">
        <f t="shared" si="840"/>
        <v/>
      </c>
      <c r="AF1752" s="138" t="str">
        <f t="shared" si="841"/>
        <v/>
      </c>
      <c r="AG1752" s="122" t="str">
        <f t="shared" si="842"/>
        <v/>
      </c>
      <c r="AH1752" s="123" t="str">
        <f t="shared" si="843"/>
        <v/>
      </c>
      <c r="AI1752" s="139" t="str">
        <f>IF(AE:AE="","",IF(R1752="Refreshment Beverage",AK1752*(Rates!J$19/100),ROUND(SUM(AH1752*(Rates!$J$8/100)),4)))</f>
        <v/>
      </c>
      <c r="AJ1752" s="124" t="str">
        <f t="shared" si="844"/>
        <v/>
      </c>
      <c r="AK1752" s="125" t="str">
        <f t="shared" si="845"/>
        <v/>
      </c>
      <c r="AL1752" s="121" t="str">
        <f t="shared" si="846"/>
        <v/>
      </c>
      <c r="AM1752" s="138" t="str">
        <f>IF(AS1752="","",IF(R1752="Refreshment Beverage",ROUND(AS1752*Rates!K$19,4),ROUND(AO1752*(VLOOKUP(VALUE(Q1752),Rates!G$4:L$12,3,0)),4)))</f>
        <v/>
      </c>
      <c r="AN1752" s="126" t="str">
        <f>IF(AS1752="","",IF(R1752="Refreshment Beverage",AS1752*(Rates!J$19/100),MAX(AM1752,AB1752)))</f>
        <v/>
      </c>
      <c r="AO1752" s="127" t="str">
        <f t="shared" si="847"/>
        <v/>
      </c>
      <c r="AP1752" s="127" t="str">
        <f t="shared" si="848"/>
        <v/>
      </c>
      <c r="AQ1752" s="140" t="str">
        <f>IF(AS1752="","",IF(R1752="Refreshment Beverage",ROUND(SUM(VLOOKUP(Q:Q,Rates!G$15:L$19,3,0)*(AS1752-Y1752-Z1752-AA1752)),4),ROUND(SUM(Rates!$K$8*AS1752),4)))</f>
        <v/>
      </c>
      <c r="AR1752" s="139" t="str">
        <f t="shared" si="849"/>
        <v/>
      </c>
      <c r="AS1752" s="125" t="str">
        <f t="shared" si="850"/>
        <v/>
      </c>
      <c r="AT1752" s="121" t="str">
        <f t="shared" si="851"/>
        <v/>
      </c>
      <c r="AU1752" s="138" t="str">
        <f>IF(AX1752="","",IF(R1752="Refreshment Beverage",ROUND((BA1752-Y1752-Z1752-AA1752)*VLOOKUP(VALUE(Q1752),Rates!G$15:L$19,3,0),4),ROUND(AW1752*(VLOOKUP(VALUE(Q1752),Rates!G:L,3,0)),4)))</f>
        <v/>
      </c>
      <c r="AV1752" s="126" t="str">
        <f t="shared" si="852"/>
        <v/>
      </c>
      <c r="AW1752" s="127" t="str">
        <f t="shared" si="853"/>
        <v/>
      </c>
      <c r="AX1752" s="123" t="str">
        <f t="shared" si="854"/>
        <v/>
      </c>
      <c r="AY1752" s="140" t="str">
        <f>IF(AX1752="","",IF(R1752="Refreshment Beverage",ROUND(SUM(AX1752*Rates!K$19),4),ROUND(SUM(AX1752*(Rates!J$8/100)),4)))</f>
        <v/>
      </c>
      <c r="AZ1752" s="124" t="str">
        <f t="shared" si="855"/>
        <v/>
      </c>
      <c r="BA1752" s="125" t="str">
        <f t="shared" si="856"/>
        <v/>
      </c>
      <c r="BB1752" s="115"/>
      <c r="BC1752" s="143"/>
      <c r="BD1752" s="100"/>
      <c r="BE1752" s="100"/>
      <c r="BF1752" s="100"/>
      <c r="BG1752" s="100"/>
    </row>
    <row r="1753" spans="1:59" x14ac:dyDescent="0.2">
      <c r="A1753" s="144"/>
      <c r="B1753" s="141"/>
      <c r="C1753" s="141"/>
      <c r="D1753" s="142"/>
      <c r="E1753" s="142"/>
      <c r="F1753" s="142"/>
      <c r="G1753" s="142"/>
      <c r="H1753" s="142"/>
      <c r="I1753" s="129"/>
      <c r="J1753" s="130"/>
      <c r="K1753" s="131" t="str">
        <f t="shared" si="827"/>
        <v/>
      </c>
      <c r="L1753" s="132" t="str">
        <f t="shared" si="828"/>
        <v/>
      </c>
      <c r="M1753" s="133" t="str">
        <f t="shared" si="829"/>
        <v/>
      </c>
      <c r="N1753" s="134" t="str">
        <f>IFERROR(IF(B:B="","",IF(R1753="Beer",SUM(LOOKUP(2,1/(Rates!$B$3:$B$5&lt;=W1753)/(Rates!$C$3:$C$5&gt;=W1753),Rates!$D$3:$D$5)*(X1753/100)*W1753),IF(R1753="Refreshment Beverage",SUM(LOOKUP(2,1/(Rates!$B$7:$B$11&lt;=W1753)/(Rates!$C$7:$C$11&gt;=W1753),Rates!$D$7:$D$11)*(X1753/100)*W1753)))),"")</f>
        <v/>
      </c>
      <c r="O1753" s="134" t="str">
        <f t="shared" si="830"/>
        <v/>
      </c>
      <c r="P1753" s="116"/>
      <c r="Q1753" s="117" t="str">
        <f t="shared" si="831"/>
        <v/>
      </c>
      <c r="R1753" s="128" t="str">
        <f t="shared" si="832"/>
        <v/>
      </c>
      <c r="S1753" s="135" t="str">
        <f>IF(B1753="","",IF(R1753="Refreshment Beverage",VLOOKUP(VALUE(Q1753),Rates!G$15:L$19,2,0),VLOOKUP(VALUE(Q1753),Rates!G$4:L$12,2,0)))</f>
        <v/>
      </c>
      <c r="T1753" s="135" t="str">
        <f t="shared" si="833"/>
        <v/>
      </c>
      <c r="U1753" s="118" t="str">
        <f t="shared" si="834"/>
        <v/>
      </c>
      <c r="V1753" s="135" t="str">
        <f t="shared" si="835"/>
        <v/>
      </c>
      <c r="W1753" s="135" t="str">
        <f t="shared" si="836"/>
        <v/>
      </c>
      <c r="X1753" s="119" t="str">
        <f t="shared" si="837"/>
        <v/>
      </c>
      <c r="Y1753" s="120" t="str">
        <f>IF(B:B="","",IF(R1753="Refreshment Beverage",VLOOKUP(Q1753,Rates!G$15:L$19,6,0)*W1753,VLOOKUP(Q1753,Rates!G$4:L$12,6,0)*W1753))</f>
        <v/>
      </c>
      <c r="Z1753" s="120" t="str">
        <f t="shared" si="838"/>
        <v/>
      </c>
      <c r="AA1753" s="120" t="str">
        <f t="shared" si="839"/>
        <v/>
      </c>
      <c r="AB1753" s="136" t="str">
        <f>IF(B:B="","",IF(R1753="Refreshment Beverage","",IF(AND(R1753="Beer",Q1753=0),SUM(LOOKUP(2,1/(Rates!$B$15:$B$18&lt;=W1753)/(Rates!$C$15:$C$18&gt;=W1753),Rates!$D$15:$D$18)*W1753),VLOOKUP(VALUE(Q:Q),Rates!A:B,2,0)*W1753)))</f>
        <v/>
      </c>
      <c r="AC1753" s="136" t="str">
        <f>IF(B:B="","",IF(R1753="Refreshment Beverage","",IF(AND(R1753="Beer",Q1753=0),SUM(LOOKUP(2,1/(Rates!$B$15:$B$18&lt;=W1753)/(Rates!$C$15:$C$18&gt;=W1753),Rates!$E$15:$E$18)*W1753),VLOOKUP(VALUE(Q:Q),Rates!A:C,3,0)*W1753)))</f>
        <v/>
      </c>
      <c r="AD1753" s="137" t="str">
        <f>IFERROR(IF(B:B="","",IF(R1753="Beer","",IF(VALUE(Q1753)=0,VLOOKUP(VLOOKUP(B:B,#REF!,16,0),Rates!A:E,2,0),VLOOKUP(VALUE(Q1753),Rates!A$31:B$34,2,0)*W1753))),0)</f>
        <v/>
      </c>
      <c r="AE1753" s="121" t="str">
        <f t="shared" si="840"/>
        <v/>
      </c>
      <c r="AF1753" s="138" t="str">
        <f t="shared" si="841"/>
        <v/>
      </c>
      <c r="AG1753" s="122" t="str">
        <f t="shared" si="842"/>
        <v/>
      </c>
      <c r="AH1753" s="123" t="str">
        <f t="shared" si="843"/>
        <v/>
      </c>
      <c r="AI1753" s="139" t="str">
        <f>IF(AE:AE="","",IF(R1753="Refreshment Beverage",AK1753*(Rates!J$19/100),ROUND(SUM(AH1753*(Rates!$J$8/100)),4)))</f>
        <v/>
      </c>
      <c r="AJ1753" s="124" t="str">
        <f t="shared" si="844"/>
        <v/>
      </c>
      <c r="AK1753" s="125" t="str">
        <f t="shared" si="845"/>
        <v/>
      </c>
      <c r="AL1753" s="121" t="str">
        <f t="shared" si="846"/>
        <v/>
      </c>
      <c r="AM1753" s="138" t="str">
        <f>IF(AS1753="","",IF(R1753="Refreshment Beverage",ROUND(AS1753*Rates!K$19,4),ROUND(AO1753*(VLOOKUP(VALUE(Q1753),Rates!G$4:L$12,3,0)),4)))</f>
        <v/>
      </c>
      <c r="AN1753" s="126" t="str">
        <f>IF(AS1753="","",IF(R1753="Refreshment Beverage",AS1753*(Rates!J$19/100),MAX(AM1753,AB1753)))</f>
        <v/>
      </c>
      <c r="AO1753" s="127" t="str">
        <f t="shared" si="847"/>
        <v/>
      </c>
      <c r="AP1753" s="127" t="str">
        <f t="shared" si="848"/>
        <v/>
      </c>
      <c r="AQ1753" s="140" t="str">
        <f>IF(AS1753="","",IF(R1753="Refreshment Beverage",ROUND(SUM(VLOOKUP(Q:Q,Rates!G$15:L$19,3,0)*(AS1753-Y1753-Z1753-AA1753)),4),ROUND(SUM(Rates!$K$8*AS1753),4)))</f>
        <v/>
      </c>
      <c r="AR1753" s="139" t="str">
        <f t="shared" si="849"/>
        <v/>
      </c>
      <c r="AS1753" s="125" t="str">
        <f t="shared" si="850"/>
        <v/>
      </c>
      <c r="AT1753" s="121" t="str">
        <f t="shared" si="851"/>
        <v/>
      </c>
      <c r="AU1753" s="138" t="str">
        <f>IF(AX1753="","",IF(R1753="Refreshment Beverage",ROUND((BA1753-Y1753-Z1753-AA1753)*VLOOKUP(VALUE(Q1753),Rates!G$15:L$19,3,0),4),ROUND(AW1753*(VLOOKUP(VALUE(Q1753),Rates!G:L,3,0)),4)))</f>
        <v/>
      </c>
      <c r="AV1753" s="126" t="str">
        <f t="shared" si="852"/>
        <v/>
      </c>
      <c r="AW1753" s="127" t="str">
        <f t="shared" si="853"/>
        <v/>
      </c>
      <c r="AX1753" s="123" t="str">
        <f t="shared" si="854"/>
        <v/>
      </c>
      <c r="AY1753" s="140" t="str">
        <f>IF(AX1753="","",IF(R1753="Refreshment Beverage",ROUND(SUM(AX1753*Rates!K$19),4),ROUND(SUM(AX1753*(Rates!J$8/100)),4)))</f>
        <v/>
      </c>
      <c r="AZ1753" s="124" t="str">
        <f t="shared" si="855"/>
        <v/>
      </c>
      <c r="BA1753" s="125" t="str">
        <f t="shared" si="856"/>
        <v/>
      </c>
      <c r="BB1753" s="115"/>
      <c r="BC1753" s="143"/>
      <c r="BD1753" s="100"/>
      <c r="BE1753" s="100"/>
      <c r="BF1753" s="100"/>
      <c r="BG1753" s="100"/>
    </row>
    <row r="1754" spans="1:59" x14ac:dyDescent="0.2">
      <c r="A1754" s="144"/>
      <c r="B1754" s="141"/>
      <c r="C1754" s="141"/>
      <c r="D1754" s="142"/>
      <c r="E1754" s="142"/>
      <c r="F1754" s="142"/>
      <c r="G1754" s="142"/>
      <c r="H1754" s="142"/>
      <c r="I1754" s="129"/>
      <c r="J1754" s="130"/>
      <c r="K1754" s="131" t="str">
        <f t="shared" ref="K1754:K1817" si="857">IFERROR(IF(B:B="","",IF(OR(C1754="",E1754="",F1754="",G1754="",H1754="",I1754="",J1754=""),"",ROUND(IF(J1754="Gross Price to Brewers",AE1754,IF(J1754="Retail Price",AL1754,IF(J1754="Licensee Retail",AT1754,""))),2))),"")</f>
        <v/>
      </c>
      <c r="L1754" s="132" t="str">
        <f t="shared" ref="L1754:L1817" si="858">IFERROR(IF(B:B="","",IF(OR(C1754="",E1754="",F1754="",G1754="",H1754="",I1754="",J1754=""),"",ROUND(IF(J1754="Gross Price to Brewers",AH1754,IF(J1754="Retail Price",AP1754,IF(J1754="Licensee Retail",AX1754,""))),2))),"")</f>
        <v/>
      </c>
      <c r="M1754" s="133" t="str">
        <f t="shared" ref="M1754:M1817" si="859">IFERROR(IF(B:B="","",IF(OR(C1754="",E1754="",F1754="",G1754="",H1754="",I1754="",J1754=""),"",ROUND(IF(J1754="Gross Price to Brewers",AK1754,IF(J1754="Retail Price",AS1754,IF(J1754="Licensee Retail",BA1754,""))),2))),"")</f>
        <v/>
      </c>
      <c r="N1754" s="134" t="str">
        <f>IFERROR(IF(B:B="","",IF(R1754="Beer",SUM(LOOKUP(2,1/(Rates!$B$3:$B$5&lt;=W1754)/(Rates!$C$3:$C$5&gt;=W1754),Rates!$D$3:$D$5)*(X1754/100)*W1754),IF(R1754="Refreshment Beverage",SUM(LOOKUP(2,1/(Rates!$B$7:$B$11&lt;=W1754)/(Rates!$C$7:$C$11&gt;=W1754),Rates!$D$7:$D$11)*(X1754/100)*W1754)))),"")</f>
        <v/>
      </c>
      <c r="O1754" s="134" t="str">
        <f t="shared" ref="O1754:O1817" si="860">IF(B:B="","",IF(M1754&gt;N1754,"YES","NO"))</f>
        <v/>
      </c>
      <c r="P1754" s="116"/>
      <c r="Q1754" s="117" t="str">
        <f t="shared" ref="Q1754:Q1817" si="861">IF(B1754="","",IF(OR(D1754="",D1754=5),0,D1754))</f>
        <v/>
      </c>
      <c r="R1754" s="128" t="str">
        <f t="shared" ref="R1754:R1817" si="862">IF(B1754="","",C1754)</f>
        <v/>
      </c>
      <c r="S1754" s="135" t="str">
        <f>IF(B1754="","",IF(R1754="Refreshment Beverage",VLOOKUP(VALUE(Q1754),Rates!G$15:L$19,2,0),VLOOKUP(VALUE(Q1754),Rates!G$4:L$12,2,0)))</f>
        <v/>
      </c>
      <c r="T1754" s="135" t="str">
        <f t="shared" ref="T1754:T1817" si="863">IF(B1754="","",G1754)</f>
        <v/>
      </c>
      <c r="U1754" s="118" t="str">
        <f t="shared" ref="U1754:U1817" si="864">IF(B:B="","",SUM(W1754/V1754))</f>
        <v/>
      </c>
      <c r="V1754" s="135" t="str">
        <f t="shared" ref="V1754:V1817" si="865">IF(B1754="","",F1754)</f>
        <v/>
      </c>
      <c r="W1754" s="135" t="str">
        <f t="shared" ref="W1754:W1817" si="866">IF(B1754="","",E1754*F1754)</f>
        <v/>
      </c>
      <c r="X1754" s="119" t="str">
        <f t="shared" ref="X1754:X1817" si="867">IF(B1754="","",H1754)</f>
        <v/>
      </c>
      <c r="Y1754" s="120" t="str">
        <f>IF(B:B="","",IF(R1754="Refreshment Beverage",VLOOKUP(Q1754,Rates!G$15:L$19,6,0)*W1754,VLOOKUP(Q1754,Rates!G$4:L$12,6,0)*W1754))</f>
        <v/>
      </c>
      <c r="Z1754" s="120" t="str">
        <f t="shared" ref="Z1754:Z1817" si="868">IF(B:B="","",IF(R1754="Refreshment Beverage",0,IF(T1754="Keg",0,ROUND(0.34/12*V1754,2))))</f>
        <v/>
      </c>
      <c r="AA1754" s="120" t="str">
        <f t="shared" ref="AA1754:AA1817" si="869">IF(B:B="","",IF(AND(T1754="Can",V1754=8,R1754="Beer"),V1754*0.0192,IF(AND(T1754="Can",V1754=15,R1754="Beer"),V1754*0.0096,IF(AND(T1754="Can",V1754=20,R1754="Beer"),V1754*0.0102,IF(AND(T1754="Can",V1754=30,R1754="Beer"),V1754*0.0085,IF(AND(T1754="Can",V1754=36,R1754="Beer"),V1754*0.0071,IF(AND(T1754="Bottle",V1754=24,R1754="Beer"),V1754*0.0153,IF(AND(R1754="Refreshment Beverage",U1754&gt;0.49,U1754&lt;0.401),V1754*0.0512,IF(AND(R1754="Refreshment Beverage",U1754&gt;0.4,U1754&lt;0.47),V1754*0.0614,IF(AND(R1754="Refreshment Beverage",U1754&gt;0.469,U1754&lt;0.66),V1754*0.0716,IF(AND(R1754="Refreshment Beverage",U1754&gt;0.659,U1754&lt;0.75),V1754*0.1023,IF(AND(R1754="Refreshment Beverage",U1754&gt;0.749,U1754&lt;0.9),V1754*0.1125,IF(AND(R1754="Refreshment Beverage",U1754&gt;0.899,U1754&lt;1),V1754*0.133,IF(AND(R1754="Refreshment Beverage",U1754=1),V1754*0.1432,IF(AND(R1754="Refreshment Beverage",U1754=1.14),V1754*0.1637,IF(AND(R1754="Refreshment Beverage",U1754=2),V1754*0.2864,IF(AND(R1754="Refreshment Beverage",U1754=3),V1754*0.4297,IF(AND(R1754="Refreshment Beverage",U1754=1.75),V1754*0.2558,0))))))))))))))))))</f>
        <v/>
      </c>
      <c r="AB1754" s="136" t="str">
        <f>IF(B:B="","",IF(R1754="Refreshment Beverage","",IF(AND(R1754="Beer",Q1754=0),SUM(LOOKUP(2,1/(Rates!$B$15:$B$18&lt;=W1754)/(Rates!$C$15:$C$18&gt;=W1754),Rates!$D$15:$D$18)*W1754),VLOOKUP(VALUE(Q:Q),Rates!A:B,2,0)*W1754)))</f>
        <v/>
      </c>
      <c r="AC1754" s="136" t="str">
        <f>IF(B:B="","",IF(R1754="Refreshment Beverage","",IF(AND(R1754="Beer",Q1754=0),SUM(LOOKUP(2,1/(Rates!$B$15:$B$18&lt;=W1754)/(Rates!$C$15:$C$18&gt;=W1754),Rates!$E$15:$E$18)*W1754),VLOOKUP(VALUE(Q:Q),Rates!A:C,3,0)*W1754)))</f>
        <v/>
      </c>
      <c r="AD1754" s="137" t="str">
        <f>IFERROR(IF(B:B="","",IF(R1754="Beer","",IF(VALUE(Q1754)=0,VLOOKUP(VLOOKUP(B:B,#REF!,16,0),Rates!A:E,2,0),VLOOKUP(VALUE(Q1754),Rates!A$31:B$34,2,0)*W1754))),0)</f>
        <v/>
      </c>
      <c r="AE1754" s="121" t="str">
        <f t="shared" ref="AE1754:AE1817" si="870">IF(J1754="Gross Price to Brewers",I1754,"")</f>
        <v/>
      </c>
      <c r="AF1754" s="138" t="str">
        <f t="shared" ref="AF1754:AF1817" si="871">IF(AE:AE="","",ROUND(SUM(AE1754*(S1754/100)),4))</f>
        <v/>
      </c>
      <c r="AG1754" s="122" t="str">
        <f t="shared" ref="AG1754:AG1817" si="872">IF(AE:AE="","",IF(R1754="Refreshment Beverage",MAX(AF1754,AD1754),MAX(AB1754,AF1754)))</f>
        <v/>
      </c>
      <c r="AH1754" s="123" t="str">
        <f t="shared" ref="AH1754:AH1817" si="873">IF(AE:AE="","",IF(R1754="Refreshment Beverage",AK1754-AJ1754,SUM(Y1754:AA1754)+AE1754+AG1754))</f>
        <v/>
      </c>
      <c r="AI1754" s="139" t="str">
        <f>IF(AE:AE="","",IF(R1754="Refreshment Beverage",AK1754*(Rates!J$19/100),ROUND(SUM(AH1754*(Rates!$J$8/100)),4)))</f>
        <v/>
      </c>
      <c r="AJ1754" s="124" t="str">
        <f t="shared" ref="AJ1754:AJ1817" si="874">IF(AE:AE="","",IF(R1754="Refreshment Beverage",AI1754,MAX(AC1754,AI1754)))</f>
        <v/>
      </c>
      <c r="AK1754" s="125" t="str">
        <f t="shared" ref="AK1754:AK1817" si="875">IF(AE:AE="","",IF(R1754="Refreshment Beverage",SUM(AE1754+Y1754+Z1754+AA1754+AG1754),SUM(AH1754+AJ1754)))</f>
        <v/>
      </c>
      <c r="AL1754" s="121" t="str">
        <f t="shared" ref="AL1754:AL1817" si="876">IF(AS1754="","",IF(R1754="Refreshment Beverage",ROUND(SUM(AS1754-AR1754-AA1754-Z1754-Y1754),2),ROUND(SUM(AS1754-AR1754-AN1754-Y1754-Z1754-AA1754),2)))</f>
        <v/>
      </c>
      <c r="AM1754" s="138" t="str">
        <f>IF(AS1754="","",IF(R1754="Refreshment Beverage",ROUND(AS1754*Rates!K$19,4),ROUND(AO1754*(VLOOKUP(VALUE(Q1754),Rates!G$4:L$12,3,0)),4)))</f>
        <v/>
      </c>
      <c r="AN1754" s="126" t="str">
        <f>IF(AS1754="","",IF(R1754="Refreshment Beverage",AS1754*(Rates!J$19/100),MAX(AM1754,AB1754)))</f>
        <v/>
      </c>
      <c r="AO1754" s="127" t="str">
        <f t="shared" ref="AO1754:AO1817" si="877">IF(AS1754="","",ROUND(SUM(AS1754-AR1754-Y1754-Z1754-AA1754),4))</f>
        <v/>
      </c>
      <c r="AP1754" s="127" t="str">
        <f t="shared" ref="AP1754:AP1817" si="878">IF(AS1754="","",IF(R1754="Refreshment Beverage",ROUND(AS1754-AN1754,2),ROUND(SUM(AS1754-AR1754),2)))</f>
        <v/>
      </c>
      <c r="AQ1754" s="140" t="str">
        <f>IF(AS1754="","",IF(R1754="Refreshment Beverage",ROUND(SUM(VLOOKUP(Q:Q,Rates!G$15:L$19,3,0)*(AS1754-Y1754-Z1754-AA1754)),4),ROUND(SUM(Rates!$K$8*AS1754),4)))</f>
        <v/>
      </c>
      <c r="AR1754" s="139" t="str">
        <f t="shared" ref="AR1754:AR1817" si="879">IF(AS1754="","",IF(R1754="Refreshment Beverage",MAX(AD1754,AQ1754),MAX(AQ1754,AC1754)))</f>
        <v/>
      </c>
      <c r="AS1754" s="125" t="str">
        <f t="shared" ref="AS1754:AS1817" si="880">IF(J1754="Retail Price",SUM(I1754+0.004),"")</f>
        <v/>
      </c>
      <c r="AT1754" s="121" t="str">
        <f t="shared" ref="AT1754:AT1817" si="881">IF(AX1754="","",IF(R1754="Refreshment Beverage",SUM(BA1754-AV1754-Y1754-Z1754-AA1754),SUM(AX1754-AV1754-Y1754-Z1754-AA1754)))</f>
        <v/>
      </c>
      <c r="AU1754" s="138" t="str">
        <f>IF(AX1754="","",IF(R1754="Refreshment Beverage",ROUND((BA1754-Y1754-Z1754-AA1754)*VLOOKUP(VALUE(Q1754),Rates!G$15:L$19,3,0),4),ROUND(AW1754*(VLOOKUP(VALUE(Q1754),Rates!G:L,3,0)),4)))</f>
        <v/>
      </c>
      <c r="AV1754" s="126" t="str">
        <f t="shared" ref="AV1754:AV1817" si="882">IF(AX1754="","",IF(R1754="Refreshment Beverage",MAX(AU1754,AD1754),MAX(AB1754,AU1754)))</f>
        <v/>
      </c>
      <c r="AW1754" s="127" t="str">
        <f t="shared" ref="AW1754:AW1817" si="883">IF(AX1754="","",IF(R1754="Refreshment Beverage",SUM(BA1754-AV1754-Y1754-Z1754-AA1754),ROUND(SUM(BA1754-AZ1754-Y1754-Z1754-AA1754),4)))</f>
        <v/>
      </c>
      <c r="AX1754" s="123" t="str">
        <f t="shared" ref="AX1754:AX1817" si="884">IF(J1754="Licensee Retail",I1754,"")</f>
        <v/>
      </c>
      <c r="AY1754" s="140" t="str">
        <f>IF(AX1754="","",IF(R1754="Refreshment Beverage",ROUND(SUM(AX1754*Rates!K$19),4),ROUND(SUM(AX1754*(Rates!J$8/100)),4)))</f>
        <v/>
      </c>
      <c r="AZ1754" s="124" t="str">
        <f t="shared" ref="AZ1754:AZ1817" si="885">IF(AX1754="","",MAX($AC1754,AY1754))</f>
        <v/>
      </c>
      <c r="BA1754" s="125" t="str">
        <f t="shared" ref="BA1754:BA1817" si="886">IF(AX1754="","",SUM(AX1754+AZ1754))</f>
        <v/>
      </c>
      <c r="BB1754" s="115"/>
      <c r="BC1754" s="143"/>
      <c r="BD1754" s="100"/>
      <c r="BE1754" s="100"/>
      <c r="BF1754" s="100"/>
      <c r="BG1754" s="100"/>
    </row>
    <row r="1755" spans="1:59" x14ac:dyDescent="0.2">
      <c r="A1755" s="144"/>
      <c r="B1755" s="141"/>
      <c r="C1755" s="141"/>
      <c r="D1755" s="142"/>
      <c r="E1755" s="142"/>
      <c r="F1755" s="142"/>
      <c r="G1755" s="142"/>
      <c r="H1755" s="142"/>
      <c r="I1755" s="129"/>
      <c r="J1755" s="130"/>
      <c r="K1755" s="131" t="str">
        <f t="shared" si="857"/>
        <v/>
      </c>
      <c r="L1755" s="132" t="str">
        <f t="shared" si="858"/>
        <v/>
      </c>
      <c r="M1755" s="133" t="str">
        <f t="shared" si="859"/>
        <v/>
      </c>
      <c r="N1755" s="134" t="str">
        <f>IFERROR(IF(B:B="","",IF(R1755="Beer",SUM(LOOKUP(2,1/(Rates!$B$3:$B$5&lt;=W1755)/(Rates!$C$3:$C$5&gt;=W1755),Rates!$D$3:$D$5)*(X1755/100)*W1755),IF(R1755="Refreshment Beverage",SUM(LOOKUP(2,1/(Rates!$B$7:$B$11&lt;=W1755)/(Rates!$C$7:$C$11&gt;=W1755),Rates!$D$7:$D$11)*(X1755/100)*W1755)))),"")</f>
        <v/>
      </c>
      <c r="O1755" s="134" t="str">
        <f t="shared" si="860"/>
        <v/>
      </c>
      <c r="P1755" s="116"/>
      <c r="Q1755" s="117" t="str">
        <f t="shared" si="861"/>
        <v/>
      </c>
      <c r="R1755" s="128" t="str">
        <f t="shared" si="862"/>
        <v/>
      </c>
      <c r="S1755" s="135" t="str">
        <f>IF(B1755="","",IF(R1755="Refreshment Beverage",VLOOKUP(VALUE(Q1755),Rates!G$15:L$19,2,0),VLOOKUP(VALUE(Q1755),Rates!G$4:L$12,2,0)))</f>
        <v/>
      </c>
      <c r="T1755" s="135" t="str">
        <f t="shared" si="863"/>
        <v/>
      </c>
      <c r="U1755" s="118" t="str">
        <f t="shared" si="864"/>
        <v/>
      </c>
      <c r="V1755" s="135" t="str">
        <f t="shared" si="865"/>
        <v/>
      </c>
      <c r="W1755" s="135" t="str">
        <f t="shared" si="866"/>
        <v/>
      </c>
      <c r="X1755" s="119" t="str">
        <f t="shared" si="867"/>
        <v/>
      </c>
      <c r="Y1755" s="120" t="str">
        <f>IF(B:B="","",IF(R1755="Refreshment Beverage",VLOOKUP(Q1755,Rates!G$15:L$19,6,0)*W1755,VLOOKUP(Q1755,Rates!G$4:L$12,6,0)*W1755))</f>
        <v/>
      </c>
      <c r="Z1755" s="120" t="str">
        <f t="shared" si="868"/>
        <v/>
      </c>
      <c r="AA1755" s="120" t="str">
        <f t="shared" si="869"/>
        <v/>
      </c>
      <c r="AB1755" s="136" t="str">
        <f>IF(B:B="","",IF(R1755="Refreshment Beverage","",IF(AND(R1755="Beer",Q1755=0),SUM(LOOKUP(2,1/(Rates!$B$15:$B$18&lt;=W1755)/(Rates!$C$15:$C$18&gt;=W1755),Rates!$D$15:$D$18)*W1755),VLOOKUP(VALUE(Q:Q),Rates!A:B,2,0)*W1755)))</f>
        <v/>
      </c>
      <c r="AC1755" s="136" t="str">
        <f>IF(B:B="","",IF(R1755="Refreshment Beverage","",IF(AND(R1755="Beer",Q1755=0),SUM(LOOKUP(2,1/(Rates!$B$15:$B$18&lt;=W1755)/(Rates!$C$15:$C$18&gt;=W1755),Rates!$E$15:$E$18)*W1755),VLOOKUP(VALUE(Q:Q),Rates!A:C,3,0)*W1755)))</f>
        <v/>
      </c>
      <c r="AD1755" s="137" t="str">
        <f>IFERROR(IF(B:B="","",IF(R1755="Beer","",IF(VALUE(Q1755)=0,VLOOKUP(VLOOKUP(B:B,#REF!,16,0),Rates!A:E,2,0),VLOOKUP(VALUE(Q1755),Rates!A$31:B$34,2,0)*W1755))),0)</f>
        <v/>
      </c>
      <c r="AE1755" s="121" t="str">
        <f t="shared" si="870"/>
        <v/>
      </c>
      <c r="AF1755" s="138" t="str">
        <f t="shared" si="871"/>
        <v/>
      </c>
      <c r="AG1755" s="122" t="str">
        <f t="shared" si="872"/>
        <v/>
      </c>
      <c r="AH1755" s="123" t="str">
        <f t="shared" si="873"/>
        <v/>
      </c>
      <c r="AI1755" s="139" t="str">
        <f>IF(AE:AE="","",IF(R1755="Refreshment Beverage",AK1755*(Rates!J$19/100),ROUND(SUM(AH1755*(Rates!$J$8/100)),4)))</f>
        <v/>
      </c>
      <c r="AJ1755" s="124" t="str">
        <f t="shared" si="874"/>
        <v/>
      </c>
      <c r="AK1755" s="125" t="str">
        <f t="shared" si="875"/>
        <v/>
      </c>
      <c r="AL1755" s="121" t="str">
        <f t="shared" si="876"/>
        <v/>
      </c>
      <c r="AM1755" s="138" t="str">
        <f>IF(AS1755="","",IF(R1755="Refreshment Beverage",ROUND(AS1755*Rates!K$19,4),ROUND(AO1755*(VLOOKUP(VALUE(Q1755),Rates!G$4:L$12,3,0)),4)))</f>
        <v/>
      </c>
      <c r="AN1755" s="126" t="str">
        <f>IF(AS1755="","",IF(R1755="Refreshment Beverage",AS1755*(Rates!J$19/100),MAX(AM1755,AB1755)))</f>
        <v/>
      </c>
      <c r="AO1755" s="127" t="str">
        <f t="shared" si="877"/>
        <v/>
      </c>
      <c r="AP1755" s="127" t="str">
        <f t="shared" si="878"/>
        <v/>
      </c>
      <c r="AQ1755" s="140" t="str">
        <f>IF(AS1755="","",IF(R1755="Refreshment Beverage",ROUND(SUM(VLOOKUP(Q:Q,Rates!G$15:L$19,3,0)*(AS1755-Y1755-Z1755-AA1755)),4),ROUND(SUM(Rates!$K$8*AS1755),4)))</f>
        <v/>
      </c>
      <c r="AR1755" s="139" t="str">
        <f t="shared" si="879"/>
        <v/>
      </c>
      <c r="AS1755" s="125" t="str">
        <f t="shared" si="880"/>
        <v/>
      </c>
      <c r="AT1755" s="121" t="str">
        <f t="shared" si="881"/>
        <v/>
      </c>
      <c r="AU1755" s="138" t="str">
        <f>IF(AX1755="","",IF(R1755="Refreshment Beverage",ROUND((BA1755-Y1755-Z1755-AA1755)*VLOOKUP(VALUE(Q1755),Rates!G$15:L$19,3,0),4),ROUND(AW1755*(VLOOKUP(VALUE(Q1755),Rates!G:L,3,0)),4)))</f>
        <v/>
      </c>
      <c r="AV1755" s="126" t="str">
        <f t="shared" si="882"/>
        <v/>
      </c>
      <c r="AW1755" s="127" t="str">
        <f t="shared" si="883"/>
        <v/>
      </c>
      <c r="AX1755" s="123" t="str">
        <f t="shared" si="884"/>
        <v/>
      </c>
      <c r="AY1755" s="140" t="str">
        <f>IF(AX1755="","",IF(R1755="Refreshment Beverage",ROUND(SUM(AX1755*Rates!K$19),4),ROUND(SUM(AX1755*(Rates!J$8/100)),4)))</f>
        <v/>
      </c>
      <c r="AZ1755" s="124" t="str">
        <f t="shared" si="885"/>
        <v/>
      </c>
      <c r="BA1755" s="125" t="str">
        <f t="shared" si="886"/>
        <v/>
      </c>
      <c r="BB1755" s="115"/>
      <c r="BC1755" s="143"/>
      <c r="BD1755" s="100"/>
      <c r="BE1755" s="100"/>
      <c r="BF1755" s="100"/>
      <c r="BG1755" s="100"/>
    </row>
    <row r="1756" spans="1:59" x14ac:dyDescent="0.2">
      <c r="A1756" s="144"/>
      <c r="B1756" s="141"/>
      <c r="C1756" s="141"/>
      <c r="D1756" s="142"/>
      <c r="E1756" s="142"/>
      <c r="F1756" s="142"/>
      <c r="G1756" s="142"/>
      <c r="H1756" s="142"/>
      <c r="I1756" s="129"/>
      <c r="J1756" s="130"/>
      <c r="K1756" s="131" t="str">
        <f t="shared" si="857"/>
        <v/>
      </c>
      <c r="L1756" s="132" t="str">
        <f t="shared" si="858"/>
        <v/>
      </c>
      <c r="M1756" s="133" t="str">
        <f t="shared" si="859"/>
        <v/>
      </c>
      <c r="N1756" s="134" t="str">
        <f>IFERROR(IF(B:B="","",IF(R1756="Beer",SUM(LOOKUP(2,1/(Rates!$B$3:$B$5&lt;=W1756)/(Rates!$C$3:$C$5&gt;=W1756),Rates!$D$3:$D$5)*(X1756/100)*W1756),IF(R1756="Refreshment Beverage",SUM(LOOKUP(2,1/(Rates!$B$7:$B$11&lt;=W1756)/(Rates!$C$7:$C$11&gt;=W1756),Rates!$D$7:$D$11)*(X1756/100)*W1756)))),"")</f>
        <v/>
      </c>
      <c r="O1756" s="134" t="str">
        <f t="shared" si="860"/>
        <v/>
      </c>
      <c r="P1756" s="116"/>
      <c r="Q1756" s="117" t="str">
        <f t="shared" si="861"/>
        <v/>
      </c>
      <c r="R1756" s="128" t="str">
        <f t="shared" si="862"/>
        <v/>
      </c>
      <c r="S1756" s="135" t="str">
        <f>IF(B1756="","",IF(R1756="Refreshment Beverage",VLOOKUP(VALUE(Q1756),Rates!G$15:L$19,2,0),VLOOKUP(VALUE(Q1756),Rates!G$4:L$12,2,0)))</f>
        <v/>
      </c>
      <c r="T1756" s="135" t="str">
        <f t="shared" si="863"/>
        <v/>
      </c>
      <c r="U1756" s="118" t="str">
        <f t="shared" si="864"/>
        <v/>
      </c>
      <c r="V1756" s="135" t="str">
        <f t="shared" si="865"/>
        <v/>
      </c>
      <c r="W1756" s="135" t="str">
        <f t="shared" si="866"/>
        <v/>
      </c>
      <c r="X1756" s="119" t="str">
        <f t="shared" si="867"/>
        <v/>
      </c>
      <c r="Y1756" s="120" t="str">
        <f>IF(B:B="","",IF(R1756="Refreshment Beverage",VLOOKUP(Q1756,Rates!G$15:L$19,6,0)*W1756,VLOOKUP(Q1756,Rates!G$4:L$12,6,0)*W1756))</f>
        <v/>
      </c>
      <c r="Z1756" s="120" t="str">
        <f t="shared" si="868"/>
        <v/>
      </c>
      <c r="AA1756" s="120" t="str">
        <f t="shared" si="869"/>
        <v/>
      </c>
      <c r="AB1756" s="136" t="str">
        <f>IF(B:B="","",IF(R1756="Refreshment Beverage","",IF(AND(R1756="Beer",Q1756=0),SUM(LOOKUP(2,1/(Rates!$B$15:$B$18&lt;=W1756)/(Rates!$C$15:$C$18&gt;=W1756),Rates!$D$15:$D$18)*W1756),VLOOKUP(VALUE(Q:Q),Rates!A:B,2,0)*W1756)))</f>
        <v/>
      </c>
      <c r="AC1756" s="136" t="str">
        <f>IF(B:B="","",IF(R1756="Refreshment Beverage","",IF(AND(R1756="Beer",Q1756=0),SUM(LOOKUP(2,1/(Rates!$B$15:$B$18&lt;=W1756)/(Rates!$C$15:$C$18&gt;=W1756),Rates!$E$15:$E$18)*W1756),VLOOKUP(VALUE(Q:Q),Rates!A:C,3,0)*W1756)))</f>
        <v/>
      </c>
      <c r="AD1756" s="137" t="str">
        <f>IFERROR(IF(B:B="","",IF(R1756="Beer","",IF(VALUE(Q1756)=0,VLOOKUP(VLOOKUP(B:B,#REF!,16,0),Rates!A:E,2,0),VLOOKUP(VALUE(Q1756),Rates!A$31:B$34,2,0)*W1756))),0)</f>
        <v/>
      </c>
      <c r="AE1756" s="121" t="str">
        <f t="shared" si="870"/>
        <v/>
      </c>
      <c r="AF1756" s="138" t="str">
        <f t="shared" si="871"/>
        <v/>
      </c>
      <c r="AG1756" s="122" t="str">
        <f t="shared" si="872"/>
        <v/>
      </c>
      <c r="AH1756" s="123" t="str">
        <f t="shared" si="873"/>
        <v/>
      </c>
      <c r="AI1756" s="139" t="str">
        <f>IF(AE:AE="","",IF(R1756="Refreshment Beverage",AK1756*(Rates!J$19/100),ROUND(SUM(AH1756*(Rates!$J$8/100)),4)))</f>
        <v/>
      </c>
      <c r="AJ1756" s="124" t="str">
        <f t="shared" si="874"/>
        <v/>
      </c>
      <c r="AK1756" s="125" t="str">
        <f t="shared" si="875"/>
        <v/>
      </c>
      <c r="AL1756" s="121" t="str">
        <f t="shared" si="876"/>
        <v/>
      </c>
      <c r="AM1756" s="138" t="str">
        <f>IF(AS1756="","",IF(R1756="Refreshment Beverage",ROUND(AS1756*Rates!K$19,4),ROUND(AO1756*(VLOOKUP(VALUE(Q1756),Rates!G$4:L$12,3,0)),4)))</f>
        <v/>
      </c>
      <c r="AN1756" s="126" t="str">
        <f>IF(AS1756="","",IF(R1756="Refreshment Beverage",AS1756*(Rates!J$19/100),MAX(AM1756,AB1756)))</f>
        <v/>
      </c>
      <c r="AO1756" s="127" t="str">
        <f t="shared" si="877"/>
        <v/>
      </c>
      <c r="AP1756" s="127" t="str">
        <f t="shared" si="878"/>
        <v/>
      </c>
      <c r="AQ1756" s="140" t="str">
        <f>IF(AS1756="","",IF(R1756="Refreshment Beverage",ROUND(SUM(VLOOKUP(Q:Q,Rates!G$15:L$19,3,0)*(AS1756-Y1756-Z1756-AA1756)),4),ROUND(SUM(Rates!$K$8*AS1756),4)))</f>
        <v/>
      </c>
      <c r="AR1756" s="139" t="str">
        <f t="shared" si="879"/>
        <v/>
      </c>
      <c r="AS1756" s="125" t="str">
        <f t="shared" si="880"/>
        <v/>
      </c>
      <c r="AT1756" s="121" t="str">
        <f t="shared" si="881"/>
        <v/>
      </c>
      <c r="AU1756" s="138" t="str">
        <f>IF(AX1756="","",IF(R1756="Refreshment Beverage",ROUND((BA1756-Y1756-Z1756-AA1756)*VLOOKUP(VALUE(Q1756),Rates!G$15:L$19,3,0),4),ROUND(AW1756*(VLOOKUP(VALUE(Q1756),Rates!G:L,3,0)),4)))</f>
        <v/>
      </c>
      <c r="AV1756" s="126" t="str">
        <f t="shared" si="882"/>
        <v/>
      </c>
      <c r="AW1756" s="127" t="str">
        <f t="shared" si="883"/>
        <v/>
      </c>
      <c r="AX1756" s="123" t="str">
        <f t="shared" si="884"/>
        <v/>
      </c>
      <c r="AY1756" s="140" t="str">
        <f>IF(AX1756="","",IF(R1756="Refreshment Beverage",ROUND(SUM(AX1756*Rates!K$19),4),ROUND(SUM(AX1756*(Rates!J$8/100)),4)))</f>
        <v/>
      </c>
      <c r="AZ1756" s="124" t="str">
        <f t="shared" si="885"/>
        <v/>
      </c>
      <c r="BA1756" s="125" t="str">
        <f t="shared" si="886"/>
        <v/>
      </c>
      <c r="BB1756" s="115"/>
      <c r="BC1756" s="143"/>
      <c r="BD1756" s="100"/>
      <c r="BE1756" s="100"/>
      <c r="BF1756" s="100"/>
      <c r="BG1756" s="100"/>
    </row>
    <row r="1757" spans="1:59" x14ac:dyDescent="0.2">
      <c r="A1757" s="144"/>
      <c r="B1757" s="141"/>
      <c r="C1757" s="141"/>
      <c r="D1757" s="142"/>
      <c r="E1757" s="142"/>
      <c r="F1757" s="142"/>
      <c r="G1757" s="142"/>
      <c r="H1757" s="142"/>
      <c r="I1757" s="129"/>
      <c r="J1757" s="130"/>
      <c r="K1757" s="131" t="str">
        <f t="shared" si="857"/>
        <v/>
      </c>
      <c r="L1757" s="132" t="str">
        <f t="shared" si="858"/>
        <v/>
      </c>
      <c r="M1757" s="133" t="str">
        <f t="shared" si="859"/>
        <v/>
      </c>
      <c r="N1757" s="134" t="str">
        <f>IFERROR(IF(B:B="","",IF(R1757="Beer",SUM(LOOKUP(2,1/(Rates!$B$3:$B$5&lt;=W1757)/(Rates!$C$3:$C$5&gt;=W1757),Rates!$D$3:$D$5)*(X1757/100)*W1757),IF(R1757="Refreshment Beverage",SUM(LOOKUP(2,1/(Rates!$B$7:$B$11&lt;=W1757)/(Rates!$C$7:$C$11&gt;=W1757),Rates!$D$7:$D$11)*(X1757/100)*W1757)))),"")</f>
        <v/>
      </c>
      <c r="O1757" s="134" t="str">
        <f t="shared" si="860"/>
        <v/>
      </c>
      <c r="P1757" s="116"/>
      <c r="Q1757" s="117" t="str">
        <f t="shared" si="861"/>
        <v/>
      </c>
      <c r="R1757" s="128" t="str">
        <f t="shared" si="862"/>
        <v/>
      </c>
      <c r="S1757" s="135" t="str">
        <f>IF(B1757="","",IF(R1757="Refreshment Beverage",VLOOKUP(VALUE(Q1757),Rates!G$15:L$19,2,0),VLOOKUP(VALUE(Q1757),Rates!G$4:L$12,2,0)))</f>
        <v/>
      </c>
      <c r="T1757" s="135" t="str">
        <f t="shared" si="863"/>
        <v/>
      </c>
      <c r="U1757" s="118" t="str">
        <f t="shared" si="864"/>
        <v/>
      </c>
      <c r="V1757" s="135" t="str">
        <f t="shared" si="865"/>
        <v/>
      </c>
      <c r="W1757" s="135" t="str">
        <f t="shared" si="866"/>
        <v/>
      </c>
      <c r="X1757" s="119" t="str">
        <f t="shared" si="867"/>
        <v/>
      </c>
      <c r="Y1757" s="120" t="str">
        <f>IF(B:B="","",IF(R1757="Refreshment Beverage",VLOOKUP(Q1757,Rates!G$15:L$19,6,0)*W1757,VLOOKUP(Q1757,Rates!G$4:L$12,6,0)*W1757))</f>
        <v/>
      </c>
      <c r="Z1757" s="120" t="str">
        <f t="shared" si="868"/>
        <v/>
      </c>
      <c r="AA1757" s="120" t="str">
        <f t="shared" si="869"/>
        <v/>
      </c>
      <c r="AB1757" s="136" t="str">
        <f>IF(B:B="","",IF(R1757="Refreshment Beverage","",IF(AND(R1757="Beer",Q1757=0),SUM(LOOKUP(2,1/(Rates!$B$15:$B$18&lt;=W1757)/(Rates!$C$15:$C$18&gt;=W1757),Rates!$D$15:$D$18)*W1757),VLOOKUP(VALUE(Q:Q),Rates!A:B,2,0)*W1757)))</f>
        <v/>
      </c>
      <c r="AC1757" s="136" t="str">
        <f>IF(B:B="","",IF(R1757="Refreshment Beverage","",IF(AND(R1757="Beer",Q1757=0),SUM(LOOKUP(2,1/(Rates!$B$15:$B$18&lt;=W1757)/(Rates!$C$15:$C$18&gt;=W1757),Rates!$E$15:$E$18)*W1757),VLOOKUP(VALUE(Q:Q),Rates!A:C,3,0)*W1757)))</f>
        <v/>
      </c>
      <c r="AD1757" s="137" t="str">
        <f>IFERROR(IF(B:B="","",IF(R1757="Beer","",IF(VALUE(Q1757)=0,VLOOKUP(VLOOKUP(B:B,#REF!,16,0),Rates!A:E,2,0),VLOOKUP(VALUE(Q1757),Rates!A$31:B$34,2,0)*W1757))),0)</f>
        <v/>
      </c>
      <c r="AE1757" s="121" t="str">
        <f t="shared" si="870"/>
        <v/>
      </c>
      <c r="AF1757" s="138" t="str">
        <f t="shared" si="871"/>
        <v/>
      </c>
      <c r="AG1757" s="122" t="str">
        <f t="shared" si="872"/>
        <v/>
      </c>
      <c r="AH1757" s="123" t="str">
        <f t="shared" si="873"/>
        <v/>
      </c>
      <c r="AI1757" s="139" t="str">
        <f>IF(AE:AE="","",IF(R1757="Refreshment Beverage",AK1757*(Rates!J$19/100),ROUND(SUM(AH1757*(Rates!$J$8/100)),4)))</f>
        <v/>
      </c>
      <c r="AJ1757" s="124" t="str">
        <f t="shared" si="874"/>
        <v/>
      </c>
      <c r="AK1757" s="125" t="str">
        <f t="shared" si="875"/>
        <v/>
      </c>
      <c r="AL1757" s="121" t="str">
        <f t="shared" si="876"/>
        <v/>
      </c>
      <c r="AM1757" s="138" t="str">
        <f>IF(AS1757="","",IF(R1757="Refreshment Beverage",ROUND(AS1757*Rates!K$19,4),ROUND(AO1757*(VLOOKUP(VALUE(Q1757),Rates!G$4:L$12,3,0)),4)))</f>
        <v/>
      </c>
      <c r="AN1757" s="126" t="str">
        <f>IF(AS1757="","",IF(R1757="Refreshment Beverage",AS1757*(Rates!J$19/100),MAX(AM1757,AB1757)))</f>
        <v/>
      </c>
      <c r="AO1757" s="127" t="str">
        <f t="shared" si="877"/>
        <v/>
      </c>
      <c r="AP1757" s="127" t="str">
        <f t="shared" si="878"/>
        <v/>
      </c>
      <c r="AQ1757" s="140" t="str">
        <f>IF(AS1757="","",IF(R1757="Refreshment Beverage",ROUND(SUM(VLOOKUP(Q:Q,Rates!G$15:L$19,3,0)*(AS1757-Y1757-Z1757-AA1757)),4),ROUND(SUM(Rates!$K$8*AS1757),4)))</f>
        <v/>
      </c>
      <c r="AR1757" s="139" t="str">
        <f t="shared" si="879"/>
        <v/>
      </c>
      <c r="AS1757" s="125" t="str">
        <f t="shared" si="880"/>
        <v/>
      </c>
      <c r="AT1757" s="121" t="str">
        <f t="shared" si="881"/>
        <v/>
      </c>
      <c r="AU1757" s="138" t="str">
        <f>IF(AX1757="","",IF(R1757="Refreshment Beverage",ROUND((BA1757-Y1757-Z1757-AA1757)*VLOOKUP(VALUE(Q1757),Rates!G$15:L$19,3,0),4),ROUND(AW1757*(VLOOKUP(VALUE(Q1757),Rates!G:L,3,0)),4)))</f>
        <v/>
      </c>
      <c r="AV1757" s="126" t="str">
        <f t="shared" si="882"/>
        <v/>
      </c>
      <c r="AW1757" s="127" t="str">
        <f t="shared" si="883"/>
        <v/>
      </c>
      <c r="AX1757" s="123" t="str">
        <f t="shared" si="884"/>
        <v/>
      </c>
      <c r="AY1757" s="140" t="str">
        <f>IF(AX1757="","",IF(R1757="Refreshment Beverage",ROUND(SUM(AX1757*Rates!K$19),4),ROUND(SUM(AX1757*(Rates!J$8/100)),4)))</f>
        <v/>
      </c>
      <c r="AZ1757" s="124" t="str">
        <f t="shared" si="885"/>
        <v/>
      </c>
      <c r="BA1757" s="125" t="str">
        <f t="shared" si="886"/>
        <v/>
      </c>
      <c r="BB1757" s="115"/>
      <c r="BC1757" s="143"/>
      <c r="BD1757" s="100"/>
      <c r="BE1757" s="100"/>
      <c r="BF1757" s="100"/>
      <c r="BG1757" s="100"/>
    </row>
    <row r="1758" spans="1:59" x14ac:dyDescent="0.2">
      <c r="A1758" s="144"/>
      <c r="B1758" s="141"/>
      <c r="C1758" s="141"/>
      <c r="D1758" s="142"/>
      <c r="E1758" s="142"/>
      <c r="F1758" s="142"/>
      <c r="G1758" s="142"/>
      <c r="H1758" s="142"/>
      <c r="I1758" s="129"/>
      <c r="J1758" s="130"/>
      <c r="K1758" s="131" t="str">
        <f t="shared" si="857"/>
        <v/>
      </c>
      <c r="L1758" s="132" t="str">
        <f t="shared" si="858"/>
        <v/>
      </c>
      <c r="M1758" s="133" t="str">
        <f t="shared" si="859"/>
        <v/>
      </c>
      <c r="N1758" s="134" t="str">
        <f>IFERROR(IF(B:B="","",IF(R1758="Beer",SUM(LOOKUP(2,1/(Rates!$B$3:$B$5&lt;=W1758)/(Rates!$C$3:$C$5&gt;=W1758),Rates!$D$3:$D$5)*(X1758/100)*W1758),IF(R1758="Refreshment Beverage",SUM(LOOKUP(2,1/(Rates!$B$7:$B$11&lt;=W1758)/(Rates!$C$7:$C$11&gt;=W1758),Rates!$D$7:$D$11)*(X1758/100)*W1758)))),"")</f>
        <v/>
      </c>
      <c r="O1758" s="134" t="str">
        <f t="shared" si="860"/>
        <v/>
      </c>
      <c r="P1758" s="116"/>
      <c r="Q1758" s="117" t="str">
        <f t="shared" si="861"/>
        <v/>
      </c>
      <c r="R1758" s="128" t="str">
        <f t="shared" si="862"/>
        <v/>
      </c>
      <c r="S1758" s="135" t="str">
        <f>IF(B1758="","",IF(R1758="Refreshment Beverage",VLOOKUP(VALUE(Q1758),Rates!G$15:L$19,2,0),VLOOKUP(VALUE(Q1758),Rates!G$4:L$12,2,0)))</f>
        <v/>
      </c>
      <c r="T1758" s="135" t="str">
        <f t="shared" si="863"/>
        <v/>
      </c>
      <c r="U1758" s="118" t="str">
        <f t="shared" si="864"/>
        <v/>
      </c>
      <c r="V1758" s="135" t="str">
        <f t="shared" si="865"/>
        <v/>
      </c>
      <c r="W1758" s="135" t="str">
        <f t="shared" si="866"/>
        <v/>
      </c>
      <c r="X1758" s="119" t="str">
        <f t="shared" si="867"/>
        <v/>
      </c>
      <c r="Y1758" s="120" t="str">
        <f>IF(B:B="","",IF(R1758="Refreshment Beverage",VLOOKUP(Q1758,Rates!G$15:L$19,6,0)*W1758,VLOOKUP(Q1758,Rates!G$4:L$12,6,0)*W1758))</f>
        <v/>
      </c>
      <c r="Z1758" s="120" t="str">
        <f t="shared" si="868"/>
        <v/>
      </c>
      <c r="AA1758" s="120" t="str">
        <f t="shared" si="869"/>
        <v/>
      </c>
      <c r="AB1758" s="136" t="str">
        <f>IF(B:B="","",IF(R1758="Refreshment Beverage","",IF(AND(R1758="Beer",Q1758=0),SUM(LOOKUP(2,1/(Rates!$B$15:$B$18&lt;=W1758)/(Rates!$C$15:$C$18&gt;=W1758),Rates!$D$15:$D$18)*W1758),VLOOKUP(VALUE(Q:Q),Rates!A:B,2,0)*W1758)))</f>
        <v/>
      </c>
      <c r="AC1758" s="136" t="str">
        <f>IF(B:B="","",IF(R1758="Refreshment Beverage","",IF(AND(R1758="Beer",Q1758=0),SUM(LOOKUP(2,1/(Rates!$B$15:$B$18&lt;=W1758)/(Rates!$C$15:$C$18&gt;=W1758),Rates!$E$15:$E$18)*W1758),VLOOKUP(VALUE(Q:Q),Rates!A:C,3,0)*W1758)))</f>
        <v/>
      </c>
      <c r="AD1758" s="137" t="str">
        <f>IFERROR(IF(B:B="","",IF(R1758="Beer","",IF(VALUE(Q1758)=0,VLOOKUP(VLOOKUP(B:B,#REF!,16,0),Rates!A:E,2,0),VLOOKUP(VALUE(Q1758),Rates!A$31:B$34,2,0)*W1758))),0)</f>
        <v/>
      </c>
      <c r="AE1758" s="121" t="str">
        <f t="shared" si="870"/>
        <v/>
      </c>
      <c r="AF1758" s="138" t="str">
        <f t="shared" si="871"/>
        <v/>
      </c>
      <c r="AG1758" s="122" t="str">
        <f t="shared" si="872"/>
        <v/>
      </c>
      <c r="AH1758" s="123" t="str">
        <f t="shared" si="873"/>
        <v/>
      </c>
      <c r="AI1758" s="139" t="str">
        <f>IF(AE:AE="","",IF(R1758="Refreshment Beverage",AK1758*(Rates!J$19/100),ROUND(SUM(AH1758*(Rates!$J$8/100)),4)))</f>
        <v/>
      </c>
      <c r="AJ1758" s="124" t="str">
        <f t="shared" si="874"/>
        <v/>
      </c>
      <c r="AK1758" s="125" t="str">
        <f t="shared" si="875"/>
        <v/>
      </c>
      <c r="AL1758" s="121" t="str">
        <f t="shared" si="876"/>
        <v/>
      </c>
      <c r="AM1758" s="138" t="str">
        <f>IF(AS1758="","",IF(R1758="Refreshment Beverage",ROUND(AS1758*Rates!K$19,4),ROUND(AO1758*(VLOOKUP(VALUE(Q1758),Rates!G$4:L$12,3,0)),4)))</f>
        <v/>
      </c>
      <c r="AN1758" s="126" t="str">
        <f>IF(AS1758="","",IF(R1758="Refreshment Beverage",AS1758*(Rates!J$19/100),MAX(AM1758,AB1758)))</f>
        <v/>
      </c>
      <c r="AO1758" s="127" t="str">
        <f t="shared" si="877"/>
        <v/>
      </c>
      <c r="AP1758" s="127" t="str">
        <f t="shared" si="878"/>
        <v/>
      </c>
      <c r="AQ1758" s="140" t="str">
        <f>IF(AS1758="","",IF(R1758="Refreshment Beverage",ROUND(SUM(VLOOKUP(Q:Q,Rates!G$15:L$19,3,0)*(AS1758-Y1758-Z1758-AA1758)),4),ROUND(SUM(Rates!$K$8*AS1758),4)))</f>
        <v/>
      </c>
      <c r="AR1758" s="139" t="str">
        <f t="shared" si="879"/>
        <v/>
      </c>
      <c r="AS1758" s="125" t="str">
        <f t="shared" si="880"/>
        <v/>
      </c>
      <c r="AT1758" s="121" t="str">
        <f t="shared" si="881"/>
        <v/>
      </c>
      <c r="AU1758" s="138" t="str">
        <f>IF(AX1758="","",IF(R1758="Refreshment Beverage",ROUND((BA1758-Y1758-Z1758-AA1758)*VLOOKUP(VALUE(Q1758),Rates!G$15:L$19,3,0),4),ROUND(AW1758*(VLOOKUP(VALUE(Q1758),Rates!G:L,3,0)),4)))</f>
        <v/>
      </c>
      <c r="AV1758" s="126" t="str">
        <f t="shared" si="882"/>
        <v/>
      </c>
      <c r="AW1758" s="127" t="str">
        <f t="shared" si="883"/>
        <v/>
      </c>
      <c r="AX1758" s="123" t="str">
        <f t="shared" si="884"/>
        <v/>
      </c>
      <c r="AY1758" s="140" t="str">
        <f>IF(AX1758="","",IF(R1758="Refreshment Beverage",ROUND(SUM(AX1758*Rates!K$19),4),ROUND(SUM(AX1758*(Rates!J$8/100)),4)))</f>
        <v/>
      </c>
      <c r="AZ1758" s="124" t="str">
        <f t="shared" si="885"/>
        <v/>
      </c>
      <c r="BA1758" s="125" t="str">
        <f t="shared" si="886"/>
        <v/>
      </c>
      <c r="BB1758" s="115"/>
      <c r="BC1758" s="143"/>
      <c r="BD1758" s="100"/>
      <c r="BE1758" s="100"/>
      <c r="BF1758" s="100"/>
      <c r="BG1758" s="100"/>
    </row>
    <row r="1759" spans="1:59" x14ac:dyDescent="0.2">
      <c r="A1759" s="144"/>
      <c r="B1759" s="141"/>
      <c r="C1759" s="141"/>
      <c r="D1759" s="142"/>
      <c r="E1759" s="142"/>
      <c r="F1759" s="142"/>
      <c r="G1759" s="142"/>
      <c r="H1759" s="142"/>
      <c r="I1759" s="129"/>
      <c r="J1759" s="130"/>
      <c r="K1759" s="131" t="str">
        <f t="shared" si="857"/>
        <v/>
      </c>
      <c r="L1759" s="132" t="str">
        <f t="shared" si="858"/>
        <v/>
      </c>
      <c r="M1759" s="133" t="str">
        <f t="shared" si="859"/>
        <v/>
      </c>
      <c r="N1759" s="134" t="str">
        <f>IFERROR(IF(B:B="","",IF(R1759="Beer",SUM(LOOKUP(2,1/(Rates!$B$3:$B$5&lt;=W1759)/(Rates!$C$3:$C$5&gt;=W1759),Rates!$D$3:$D$5)*(X1759/100)*W1759),IF(R1759="Refreshment Beverage",SUM(LOOKUP(2,1/(Rates!$B$7:$B$11&lt;=W1759)/(Rates!$C$7:$C$11&gt;=W1759),Rates!$D$7:$D$11)*(X1759/100)*W1759)))),"")</f>
        <v/>
      </c>
      <c r="O1759" s="134" t="str">
        <f t="shared" si="860"/>
        <v/>
      </c>
      <c r="P1759" s="116"/>
      <c r="Q1759" s="117" t="str">
        <f t="shared" si="861"/>
        <v/>
      </c>
      <c r="R1759" s="128" t="str">
        <f t="shared" si="862"/>
        <v/>
      </c>
      <c r="S1759" s="135" t="str">
        <f>IF(B1759="","",IF(R1759="Refreshment Beverage",VLOOKUP(VALUE(Q1759),Rates!G$15:L$19,2,0),VLOOKUP(VALUE(Q1759),Rates!G$4:L$12,2,0)))</f>
        <v/>
      </c>
      <c r="T1759" s="135" t="str">
        <f t="shared" si="863"/>
        <v/>
      </c>
      <c r="U1759" s="118" t="str">
        <f t="shared" si="864"/>
        <v/>
      </c>
      <c r="V1759" s="135" t="str">
        <f t="shared" si="865"/>
        <v/>
      </c>
      <c r="W1759" s="135" t="str">
        <f t="shared" si="866"/>
        <v/>
      </c>
      <c r="X1759" s="119" t="str">
        <f t="shared" si="867"/>
        <v/>
      </c>
      <c r="Y1759" s="120" t="str">
        <f>IF(B:B="","",IF(R1759="Refreshment Beverage",VLOOKUP(Q1759,Rates!G$15:L$19,6,0)*W1759,VLOOKUP(Q1759,Rates!G$4:L$12,6,0)*W1759))</f>
        <v/>
      </c>
      <c r="Z1759" s="120" t="str">
        <f t="shared" si="868"/>
        <v/>
      </c>
      <c r="AA1759" s="120" t="str">
        <f t="shared" si="869"/>
        <v/>
      </c>
      <c r="AB1759" s="136" t="str">
        <f>IF(B:B="","",IF(R1759="Refreshment Beverage","",IF(AND(R1759="Beer",Q1759=0),SUM(LOOKUP(2,1/(Rates!$B$15:$B$18&lt;=W1759)/(Rates!$C$15:$C$18&gt;=W1759),Rates!$D$15:$D$18)*W1759),VLOOKUP(VALUE(Q:Q),Rates!A:B,2,0)*W1759)))</f>
        <v/>
      </c>
      <c r="AC1759" s="136" t="str">
        <f>IF(B:B="","",IF(R1759="Refreshment Beverage","",IF(AND(R1759="Beer",Q1759=0),SUM(LOOKUP(2,1/(Rates!$B$15:$B$18&lt;=W1759)/(Rates!$C$15:$C$18&gt;=W1759),Rates!$E$15:$E$18)*W1759),VLOOKUP(VALUE(Q:Q),Rates!A:C,3,0)*W1759)))</f>
        <v/>
      </c>
      <c r="AD1759" s="137" t="str">
        <f>IFERROR(IF(B:B="","",IF(R1759="Beer","",IF(VALUE(Q1759)=0,VLOOKUP(VLOOKUP(B:B,#REF!,16,0),Rates!A:E,2,0),VLOOKUP(VALUE(Q1759),Rates!A$31:B$34,2,0)*W1759))),0)</f>
        <v/>
      </c>
      <c r="AE1759" s="121" t="str">
        <f t="shared" si="870"/>
        <v/>
      </c>
      <c r="AF1759" s="138" t="str">
        <f t="shared" si="871"/>
        <v/>
      </c>
      <c r="AG1759" s="122" t="str">
        <f t="shared" si="872"/>
        <v/>
      </c>
      <c r="AH1759" s="123" t="str">
        <f t="shared" si="873"/>
        <v/>
      </c>
      <c r="AI1759" s="139" t="str">
        <f>IF(AE:AE="","",IF(R1759="Refreshment Beverage",AK1759*(Rates!J$19/100),ROUND(SUM(AH1759*(Rates!$J$8/100)),4)))</f>
        <v/>
      </c>
      <c r="AJ1759" s="124" t="str">
        <f t="shared" si="874"/>
        <v/>
      </c>
      <c r="AK1759" s="125" t="str">
        <f t="shared" si="875"/>
        <v/>
      </c>
      <c r="AL1759" s="121" t="str">
        <f t="shared" si="876"/>
        <v/>
      </c>
      <c r="AM1759" s="138" t="str">
        <f>IF(AS1759="","",IF(R1759="Refreshment Beverage",ROUND(AS1759*Rates!K$19,4),ROUND(AO1759*(VLOOKUP(VALUE(Q1759),Rates!G$4:L$12,3,0)),4)))</f>
        <v/>
      </c>
      <c r="AN1759" s="126" t="str">
        <f>IF(AS1759="","",IF(R1759="Refreshment Beverage",AS1759*(Rates!J$19/100),MAX(AM1759,AB1759)))</f>
        <v/>
      </c>
      <c r="AO1759" s="127" t="str">
        <f t="shared" si="877"/>
        <v/>
      </c>
      <c r="AP1759" s="127" t="str">
        <f t="shared" si="878"/>
        <v/>
      </c>
      <c r="AQ1759" s="140" t="str">
        <f>IF(AS1759="","",IF(R1759="Refreshment Beverage",ROUND(SUM(VLOOKUP(Q:Q,Rates!G$15:L$19,3,0)*(AS1759-Y1759-Z1759-AA1759)),4),ROUND(SUM(Rates!$K$8*AS1759),4)))</f>
        <v/>
      </c>
      <c r="AR1759" s="139" t="str">
        <f t="shared" si="879"/>
        <v/>
      </c>
      <c r="AS1759" s="125" t="str">
        <f t="shared" si="880"/>
        <v/>
      </c>
      <c r="AT1759" s="121" t="str">
        <f t="shared" si="881"/>
        <v/>
      </c>
      <c r="AU1759" s="138" t="str">
        <f>IF(AX1759="","",IF(R1759="Refreshment Beverage",ROUND((BA1759-Y1759-Z1759-AA1759)*VLOOKUP(VALUE(Q1759),Rates!G$15:L$19,3,0),4),ROUND(AW1759*(VLOOKUP(VALUE(Q1759),Rates!G:L,3,0)),4)))</f>
        <v/>
      </c>
      <c r="AV1759" s="126" t="str">
        <f t="shared" si="882"/>
        <v/>
      </c>
      <c r="AW1759" s="127" t="str">
        <f t="shared" si="883"/>
        <v/>
      </c>
      <c r="AX1759" s="123" t="str">
        <f t="shared" si="884"/>
        <v/>
      </c>
      <c r="AY1759" s="140" t="str">
        <f>IF(AX1759="","",IF(R1759="Refreshment Beverage",ROUND(SUM(AX1759*Rates!K$19),4),ROUND(SUM(AX1759*(Rates!J$8/100)),4)))</f>
        <v/>
      </c>
      <c r="AZ1759" s="124" t="str">
        <f t="shared" si="885"/>
        <v/>
      </c>
      <c r="BA1759" s="125" t="str">
        <f t="shared" si="886"/>
        <v/>
      </c>
      <c r="BB1759" s="115"/>
      <c r="BC1759" s="143"/>
      <c r="BD1759" s="100"/>
      <c r="BE1759" s="100"/>
      <c r="BF1759" s="100"/>
      <c r="BG1759" s="100"/>
    </row>
    <row r="1760" spans="1:59" x14ac:dyDescent="0.2">
      <c r="A1760" s="144"/>
      <c r="B1760" s="141"/>
      <c r="C1760" s="141"/>
      <c r="D1760" s="142"/>
      <c r="E1760" s="142"/>
      <c r="F1760" s="142"/>
      <c r="G1760" s="142"/>
      <c r="H1760" s="142"/>
      <c r="I1760" s="129"/>
      <c r="J1760" s="130"/>
      <c r="K1760" s="131" t="str">
        <f t="shared" si="857"/>
        <v/>
      </c>
      <c r="L1760" s="132" t="str">
        <f t="shared" si="858"/>
        <v/>
      </c>
      <c r="M1760" s="133" t="str">
        <f t="shared" si="859"/>
        <v/>
      </c>
      <c r="N1760" s="134" t="str">
        <f>IFERROR(IF(B:B="","",IF(R1760="Beer",SUM(LOOKUP(2,1/(Rates!$B$3:$B$5&lt;=W1760)/(Rates!$C$3:$C$5&gt;=W1760),Rates!$D$3:$D$5)*(X1760/100)*W1760),IF(R1760="Refreshment Beverage",SUM(LOOKUP(2,1/(Rates!$B$7:$B$11&lt;=W1760)/(Rates!$C$7:$C$11&gt;=W1760),Rates!$D$7:$D$11)*(X1760/100)*W1760)))),"")</f>
        <v/>
      </c>
      <c r="O1760" s="134" t="str">
        <f t="shared" si="860"/>
        <v/>
      </c>
      <c r="P1760" s="116"/>
      <c r="Q1760" s="117" t="str">
        <f t="shared" si="861"/>
        <v/>
      </c>
      <c r="R1760" s="128" t="str">
        <f t="shared" si="862"/>
        <v/>
      </c>
      <c r="S1760" s="135" t="str">
        <f>IF(B1760="","",IF(R1760="Refreshment Beverage",VLOOKUP(VALUE(Q1760),Rates!G$15:L$19,2,0),VLOOKUP(VALUE(Q1760),Rates!G$4:L$12,2,0)))</f>
        <v/>
      </c>
      <c r="T1760" s="135" t="str">
        <f t="shared" si="863"/>
        <v/>
      </c>
      <c r="U1760" s="118" t="str">
        <f t="shared" si="864"/>
        <v/>
      </c>
      <c r="V1760" s="135" t="str">
        <f t="shared" si="865"/>
        <v/>
      </c>
      <c r="W1760" s="135" t="str">
        <f t="shared" si="866"/>
        <v/>
      </c>
      <c r="X1760" s="119" t="str">
        <f t="shared" si="867"/>
        <v/>
      </c>
      <c r="Y1760" s="120" t="str">
        <f>IF(B:B="","",IF(R1760="Refreshment Beverage",VLOOKUP(Q1760,Rates!G$15:L$19,6,0)*W1760,VLOOKUP(Q1760,Rates!G$4:L$12,6,0)*W1760))</f>
        <v/>
      </c>
      <c r="Z1760" s="120" t="str">
        <f t="shared" si="868"/>
        <v/>
      </c>
      <c r="AA1760" s="120" t="str">
        <f t="shared" si="869"/>
        <v/>
      </c>
      <c r="AB1760" s="136" t="str">
        <f>IF(B:B="","",IF(R1760="Refreshment Beverage","",IF(AND(R1760="Beer",Q1760=0),SUM(LOOKUP(2,1/(Rates!$B$15:$B$18&lt;=W1760)/(Rates!$C$15:$C$18&gt;=W1760),Rates!$D$15:$D$18)*W1760),VLOOKUP(VALUE(Q:Q),Rates!A:B,2,0)*W1760)))</f>
        <v/>
      </c>
      <c r="AC1760" s="136" t="str">
        <f>IF(B:B="","",IF(R1760="Refreshment Beverage","",IF(AND(R1760="Beer",Q1760=0),SUM(LOOKUP(2,1/(Rates!$B$15:$B$18&lt;=W1760)/(Rates!$C$15:$C$18&gt;=W1760),Rates!$E$15:$E$18)*W1760),VLOOKUP(VALUE(Q:Q),Rates!A:C,3,0)*W1760)))</f>
        <v/>
      </c>
      <c r="AD1760" s="137" t="str">
        <f>IFERROR(IF(B:B="","",IF(R1760="Beer","",IF(VALUE(Q1760)=0,VLOOKUP(VLOOKUP(B:B,#REF!,16,0),Rates!A:E,2,0),VLOOKUP(VALUE(Q1760),Rates!A$31:B$34,2,0)*W1760))),0)</f>
        <v/>
      </c>
      <c r="AE1760" s="121" t="str">
        <f t="shared" si="870"/>
        <v/>
      </c>
      <c r="AF1760" s="138" t="str">
        <f t="shared" si="871"/>
        <v/>
      </c>
      <c r="AG1760" s="122" t="str">
        <f t="shared" si="872"/>
        <v/>
      </c>
      <c r="AH1760" s="123" t="str">
        <f t="shared" si="873"/>
        <v/>
      </c>
      <c r="AI1760" s="139" t="str">
        <f>IF(AE:AE="","",IF(R1760="Refreshment Beverage",AK1760*(Rates!J$19/100),ROUND(SUM(AH1760*(Rates!$J$8/100)),4)))</f>
        <v/>
      </c>
      <c r="AJ1760" s="124" t="str">
        <f t="shared" si="874"/>
        <v/>
      </c>
      <c r="AK1760" s="125" t="str">
        <f t="shared" si="875"/>
        <v/>
      </c>
      <c r="AL1760" s="121" t="str">
        <f t="shared" si="876"/>
        <v/>
      </c>
      <c r="AM1760" s="138" t="str">
        <f>IF(AS1760="","",IF(R1760="Refreshment Beverage",ROUND(AS1760*Rates!K$19,4),ROUND(AO1760*(VLOOKUP(VALUE(Q1760),Rates!G$4:L$12,3,0)),4)))</f>
        <v/>
      </c>
      <c r="AN1760" s="126" t="str">
        <f>IF(AS1760="","",IF(R1760="Refreshment Beverage",AS1760*(Rates!J$19/100),MAX(AM1760,AB1760)))</f>
        <v/>
      </c>
      <c r="AO1760" s="127" t="str">
        <f t="shared" si="877"/>
        <v/>
      </c>
      <c r="AP1760" s="127" t="str">
        <f t="shared" si="878"/>
        <v/>
      </c>
      <c r="AQ1760" s="140" t="str">
        <f>IF(AS1760="","",IF(R1760="Refreshment Beverage",ROUND(SUM(VLOOKUP(Q:Q,Rates!G$15:L$19,3,0)*(AS1760-Y1760-Z1760-AA1760)),4),ROUND(SUM(Rates!$K$8*AS1760),4)))</f>
        <v/>
      </c>
      <c r="AR1760" s="139" t="str">
        <f t="shared" si="879"/>
        <v/>
      </c>
      <c r="AS1760" s="125" t="str">
        <f t="shared" si="880"/>
        <v/>
      </c>
      <c r="AT1760" s="121" t="str">
        <f t="shared" si="881"/>
        <v/>
      </c>
      <c r="AU1760" s="138" t="str">
        <f>IF(AX1760="","",IF(R1760="Refreshment Beverage",ROUND((BA1760-Y1760-Z1760-AA1760)*VLOOKUP(VALUE(Q1760),Rates!G$15:L$19,3,0),4),ROUND(AW1760*(VLOOKUP(VALUE(Q1760),Rates!G:L,3,0)),4)))</f>
        <v/>
      </c>
      <c r="AV1760" s="126" t="str">
        <f t="shared" si="882"/>
        <v/>
      </c>
      <c r="AW1760" s="127" t="str">
        <f t="shared" si="883"/>
        <v/>
      </c>
      <c r="AX1760" s="123" t="str">
        <f t="shared" si="884"/>
        <v/>
      </c>
      <c r="AY1760" s="140" t="str">
        <f>IF(AX1760="","",IF(R1760="Refreshment Beverage",ROUND(SUM(AX1760*Rates!K$19),4),ROUND(SUM(AX1760*(Rates!J$8/100)),4)))</f>
        <v/>
      </c>
      <c r="AZ1760" s="124" t="str">
        <f t="shared" si="885"/>
        <v/>
      </c>
      <c r="BA1760" s="125" t="str">
        <f t="shared" si="886"/>
        <v/>
      </c>
      <c r="BB1760" s="115"/>
      <c r="BC1760" s="143"/>
      <c r="BD1760" s="100"/>
      <c r="BE1760" s="100"/>
      <c r="BF1760" s="100"/>
      <c r="BG1760" s="100"/>
    </row>
    <row r="1761" spans="1:59" x14ac:dyDescent="0.2">
      <c r="A1761" s="144"/>
      <c r="B1761" s="141"/>
      <c r="C1761" s="141"/>
      <c r="D1761" s="142"/>
      <c r="E1761" s="142"/>
      <c r="F1761" s="142"/>
      <c r="G1761" s="142"/>
      <c r="H1761" s="142"/>
      <c r="I1761" s="129"/>
      <c r="J1761" s="130"/>
      <c r="K1761" s="131" t="str">
        <f t="shared" si="857"/>
        <v/>
      </c>
      <c r="L1761" s="132" t="str">
        <f t="shared" si="858"/>
        <v/>
      </c>
      <c r="M1761" s="133" t="str">
        <f t="shared" si="859"/>
        <v/>
      </c>
      <c r="N1761" s="134" t="str">
        <f>IFERROR(IF(B:B="","",IF(R1761="Beer",SUM(LOOKUP(2,1/(Rates!$B$3:$B$5&lt;=W1761)/(Rates!$C$3:$C$5&gt;=W1761),Rates!$D$3:$D$5)*(X1761/100)*W1761),IF(R1761="Refreshment Beverage",SUM(LOOKUP(2,1/(Rates!$B$7:$B$11&lt;=W1761)/(Rates!$C$7:$C$11&gt;=W1761),Rates!$D$7:$D$11)*(X1761/100)*W1761)))),"")</f>
        <v/>
      </c>
      <c r="O1761" s="134" t="str">
        <f t="shared" si="860"/>
        <v/>
      </c>
      <c r="P1761" s="116"/>
      <c r="Q1761" s="117" t="str">
        <f t="shared" si="861"/>
        <v/>
      </c>
      <c r="R1761" s="128" t="str">
        <f t="shared" si="862"/>
        <v/>
      </c>
      <c r="S1761" s="135" t="str">
        <f>IF(B1761="","",IF(R1761="Refreshment Beverage",VLOOKUP(VALUE(Q1761),Rates!G$15:L$19,2,0),VLOOKUP(VALUE(Q1761),Rates!G$4:L$12,2,0)))</f>
        <v/>
      </c>
      <c r="T1761" s="135" t="str">
        <f t="shared" si="863"/>
        <v/>
      </c>
      <c r="U1761" s="118" t="str">
        <f t="shared" si="864"/>
        <v/>
      </c>
      <c r="V1761" s="135" t="str">
        <f t="shared" si="865"/>
        <v/>
      </c>
      <c r="W1761" s="135" t="str">
        <f t="shared" si="866"/>
        <v/>
      </c>
      <c r="X1761" s="119" t="str">
        <f t="shared" si="867"/>
        <v/>
      </c>
      <c r="Y1761" s="120" t="str">
        <f>IF(B:B="","",IF(R1761="Refreshment Beverage",VLOOKUP(Q1761,Rates!G$15:L$19,6,0)*W1761,VLOOKUP(Q1761,Rates!G$4:L$12,6,0)*W1761))</f>
        <v/>
      </c>
      <c r="Z1761" s="120" t="str">
        <f t="shared" si="868"/>
        <v/>
      </c>
      <c r="AA1761" s="120" t="str">
        <f t="shared" si="869"/>
        <v/>
      </c>
      <c r="AB1761" s="136" t="str">
        <f>IF(B:B="","",IF(R1761="Refreshment Beverage","",IF(AND(R1761="Beer",Q1761=0),SUM(LOOKUP(2,1/(Rates!$B$15:$B$18&lt;=W1761)/(Rates!$C$15:$C$18&gt;=W1761),Rates!$D$15:$D$18)*W1761),VLOOKUP(VALUE(Q:Q),Rates!A:B,2,0)*W1761)))</f>
        <v/>
      </c>
      <c r="AC1761" s="136" t="str">
        <f>IF(B:B="","",IF(R1761="Refreshment Beverage","",IF(AND(R1761="Beer",Q1761=0),SUM(LOOKUP(2,1/(Rates!$B$15:$B$18&lt;=W1761)/(Rates!$C$15:$C$18&gt;=W1761),Rates!$E$15:$E$18)*W1761),VLOOKUP(VALUE(Q:Q),Rates!A:C,3,0)*W1761)))</f>
        <v/>
      </c>
      <c r="AD1761" s="137" t="str">
        <f>IFERROR(IF(B:B="","",IF(R1761="Beer","",IF(VALUE(Q1761)=0,VLOOKUP(VLOOKUP(B:B,#REF!,16,0),Rates!A:E,2,0),VLOOKUP(VALUE(Q1761),Rates!A$31:B$34,2,0)*W1761))),0)</f>
        <v/>
      </c>
      <c r="AE1761" s="121" t="str">
        <f t="shared" si="870"/>
        <v/>
      </c>
      <c r="AF1761" s="138" t="str">
        <f t="shared" si="871"/>
        <v/>
      </c>
      <c r="AG1761" s="122" t="str">
        <f t="shared" si="872"/>
        <v/>
      </c>
      <c r="AH1761" s="123" t="str">
        <f t="shared" si="873"/>
        <v/>
      </c>
      <c r="AI1761" s="139" t="str">
        <f>IF(AE:AE="","",IF(R1761="Refreshment Beverage",AK1761*(Rates!J$19/100),ROUND(SUM(AH1761*(Rates!$J$8/100)),4)))</f>
        <v/>
      </c>
      <c r="AJ1761" s="124" t="str">
        <f t="shared" si="874"/>
        <v/>
      </c>
      <c r="AK1761" s="125" t="str">
        <f t="shared" si="875"/>
        <v/>
      </c>
      <c r="AL1761" s="121" t="str">
        <f t="shared" si="876"/>
        <v/>
      </c>
      <c r="AM1761" s="138" t="str">
        <f>IF(AS1761="","",IF(R1761="Refreshment Beverage",ROUND(AS1761*Rates!K$19,4),ROUND(AO1761*(VLOOKUP(VALUE(Q1761),Rates!G$4:L$12,3,0)),4)))</f>
        <v/>
      </c>
      <c r="AN1761" s="126" t="str">
        <f>IF(AS1761="","",IF(R1761="Refreshment Beverage",AS1761*(Rates!J$19/100),MAX(AM1761,AB1761)))</f>
        <v/>
      </c>
      <c r="AO1761" s="127" t="str">
        <f t="shared" si="877"/>
        <v/>
      </c>
      <c r="AP1761" s="127" t="str">
        <f t="shared" si="878"/>
        <v/>
      </c>
      <c r="AQ1761" s="140" t="str">
        <f>IF(AS1761="","",IF(R1761="Refreshment Beverage",ROUND(SUM(VLOOKUP(Q:Q,Rates!G$15:L$19,3,0)*(AS1761-Y1761-Z1761-AA1761)),4),ROUND(SUM(Rates!$K$8*AS1761),4)))</f>
        <v/>
      </c>
      <c r="AR1761" s="139" t="str">
        <f t="shared" si="879"/>
        <v/>
      </c>
      <c r="AS1761" s="125" t="str">
        <f t="shared" si="880"/>
        <v/>
      </c>
      <c r="AT1761" s="121" t="str">
        <f t="shared" si="881"/>
        <v/>
      </c>
      <c r="AU1761" s="138" t="str">
        <f>IF(AX1761="","",IF(R1761="Refreshment Beverage",ROUND((BA1761-Y1761-Z1761-AA1761)*VLOOKUP(VALUE(Q1761),Rates!G$15:L$19,3,0),4),ROUND(AW1761*(VLOOKUP(VALUE(Q1761),Rates!G:L,3,0)),4)))</f>
        <v/>
      </c>
      <c r="AV1761" s="126" t="str">
        <f t="shared" si="882"/>
        <v/>
      </c>
      <c r="AW1761" s="127" t="str">
        <f t="shared" si="883"/>
        <v/>
      </c>
      <c r="AX1761" s="123" t="str">
        <f t="shared" si="884"/>
        <v/>
      </c>
      <c r="AY1761" s="140" t="str">
        <f>IF(AX1761="","",IF(R1761="Refreshment Beverage",ROUND(SUM(AX1761*Rates!K$19),4),ROUND(SUM(AX1761*(Rates!J$8/100)),4)))</f>
        <v/>
      </c>
      <c r="AZ1761" s="124" t="str">
        <f t="shared" si="885"/>
        <v/>
      </c>
      <c r="BA1761" s="125" t="str">
        <f t="shared" si="886"/>
        <v/>
      </c>
      <c r="BB1761" s="115"/>
      <c r="BC1761" s="143"/>
      <c r="BD1761" s="100"/>
      <c r="BE1761" s="100"/>
      <c r="BF1761" s="100"/>
      <c r="BG1761" s="100"/>
    </row>
    <row r="1762" spans="1:59" x14ac:dyDescent="0.2">
      <c r="A1762" s="144"/>
      <c r="B1762" s="141"/>
      <c r="C1762" s="141"/>
      <c r="D1762" s="142"/>
      <c r="E1762" s="142"/>
      <c r="F1762" s="142"/>
      <c r="G1762" s="142"/>
      <c r="H1762" s="142"/>
      <c r="I1762" s="129"/>
      <c r="J1762" s="130"/>
      <c r="K1762" s="131" t="str">
        <f t="shared" si="857"/>
        <v/>
      </c>
      <c r="L1762" s="132" t="str">
        <f t="shared" si="858"/>
        <v/>
      </c>
      <c r="M1762" s="133" t="str">
        <f t="shared" si="859"/>
        <v/>
      </c>
      <c r="N1762" s="134" t="str">
        <f>IFERROR(IF(B:B="","",IF(R1762="Beer",SUM(LOOKUP(2,1/(Rates!$B$3:$B$5&lt;=W1762)/(Rates!$C$3:$C$5&gt;=W1762),Rates!$D$3:$D$5)*(X1762/100)*W1762),IF(R1762="Refreshment Beverage",SUM(LOOKUP(2,1/(Rates!$B$7:$B$11&lt;=W1762)/(Rates!$C$7:$C$11&gt;=W1762),Rates!$D$7:$D$11)*(X1762/100)*W1762)))),"")</f>
        <v/>
      </c>
      <c r="O1762" s="134" t="str">
        <f t="shared" si="860"/>
        <v/>
      </c>
      <c r="P1762" s="116"/>
      <c r="Q1762" s="117" t="str">
        <f t="shared" si="861"/>
        <v/>
      </c>
      <c r="R1762" s="128" t="str">
        <f t="shared" si="862"/>
        <v/>
      </c>
      <c r="S1762" s="135" t="str">
        <f>IF(B1762="","",IF(R1762="Refreshment Beverage",VLOOKUP(VALUE(Q1762),Rates!G$15:L$19,2,0),VLOOKUP(VALUE(Q1762),Rates!G$4:L$12,2,0)))</f>
        <v/>
      </c>
      <c r="T1762" s="135" t="str">
        <f t="shared" si="863"/>
        <v/>
      </c>
      <c r="U1762" s="118" t="str">
        <f t="shared" si="864"/>
        <v/>
      </c>
      <c r="V1762" s="135" t="str">
        <f t="shared" si="865"/>
        <v/>
      </c>
      <c r="W1762" s="135" t="str">
        <f t="shared" si="866"/>
        <v/>
      </c>
      <c r="X1762" s="119" t="str">
        <f t="shared" si="867"/>
        <v/>
      </c>
      <c r="Y1762" s="120" t="str">
        <f>IF(B:B="","",IF(R1762="Refreshment Beverage",VLOOKUP(Q1762,Rates!G$15:L$19,6,0)*W1762,VLOOKUP(Q1762,Rates!G$4:L$12,6,0)*W1762))</f>
        <v/>
      </c>
      <c r="Z1762" s="120" t="str">
        <f t="shared" si="868"/>
        <v/>
      </c>
      <c r="AA1762" s="120" t="str">
        <f t="shared" si="869"/>
        <v/>
      </c>
      <c r="AB1762" s="136" t="str">
        <f>IF(B:B="","",IF(R1762="Refreshment Beverage","",IF(AND(R1762="Beer",Q1762=0),SUM(LOOKUP(2,1/(Rates!$B$15:$B$18&lt;=W1762)/(Rates!$C$15:$C$18&gt;=W1762),Rates!$D$15:$D$18)*W1762),VLOOKUP(VALUE(Q:Q),Rates!A:B,2,0)*W1762)))</f>
        <v/>
      </c>
      <c r="AC1762" s="136" t="str">
        <f>IF(B:B="","",IF(R1762="Refreshment Beverage","",IF(AND(R1762="Beer",Q1762=0),SUM(LOOKUP(2,1/(Rates!$B$15:$B$18&lt;=W1762)/(Rates!$C$15:$C$18&gt;=W1762),Rates!$E$15:$E$18)*W1762),VLOOKUP(VALUE(Q:Q),Rates!A:C,3,0)*W1762)))</f>
        <v/>
      </c>
      <c r="AD1762" s="137" t="str">
        <f>IFERROR(IF(B:B="","",IF(R1762="Beer","",IF(VALUE(Q1762)=0,VLOOKUP(VLOOKUP(B:B,#REF!,16,0),Rates!A:E,2,0),VLOOKUP(VALUE(Q1762),Rates!A$31:B$34,2,0)*W1762))),0)</f>
        <v/>
      </c>
      <c r="AE1762" s="121" t="str">
        <f t="shared" si="870"/>
        <v/>
      </c>
      <c r="AF1762" s="138" t="str">
        <f t="shared" si="871"/>
        <v/>
      </c>
      <c r="AG1762" s="122" t="str">
        <f t="shared" si="872"/>
        <v/>
      </c>
      <c r="AH1762" s="123" t="str">
        <f t="shared" si="873"/>
        <v/>
      </c>
      <c r="AI1762" s="139" t="str">
        <f>IF(AE:AE="","",IF(R1762="Refreshment Beverage",AK1762*(Rates!J$19/100),ROUND(SUM(AH1762*(Rates!$J$8/100)),4)))</f>
        <v/>
      </c>
      <c r="AJ1762" s="124" t="str">
        <f t="shared" si="874"/>
        <v/>
      </c>
      <c r="AK1762" s="125" t="str">
        <f t="shared" si="875"/>
        <v/>
      </c>
      <c r="AL1762" s="121" t="str">
        <f t="shared" si="876"/>
        <v/>
      </c>
      <c r="AM1762" s="138" t="str">
        <f>IF(AS1762="","",IF(R1762="Refreshment Beverage",ROUND(AS1762*Rates!K$19,4),ROUND(AO1762*(VLOOKUP(VALUE(Q1762),Rates!G$4:L$12,3,0)),4)))</f>
        <v/>
      </c>
      <c r="AN1762" s="126" t="str">
        <f>IF(AS1762="","",IF(R1762="Refreshment Beverage",AS1762*(Rates!J$19/100),MAX(AM1762,AB1762)))</f>
        <v/>
      </c>
      <c r="AO1762" s="127" t="str">
        <f t="shared" si="877"/>
        <v/>
      </c>
      <c r="AP1762" s="127" t="str">
        <f t="shared" si="878"/>
        <v/>
      </c>
      <c r="AQ1762" s="140" t="str">
        <f>IF(AS1762="","",IF(R1762="Refreshment Beverage",ROUND(SUM(VLOOKUP(Q:Q,Rates!G$15:L$19,3,0)*(AS1762-Y1762-Z1762-AA1762)),4),ROUND(SUM(Rates!$K$8*AS1762),4)))</f>
        <v/>
      </c>
      <c r="AR1762" s="139" t="str">
        <f t="shared" si="879"/>
        <v/>
      </c>
      <c r="AS1762" s="125" t="str">
        <f t="shared" si="880"/>
        <v/>
      </c>
      <c r="AT1762" s="121" t="str">
        <f t="shared" si="881"/>
        <v/>
      </c>
      <c r="AU1762" s="138" t="str">
        <f>IF(AX1762="","",IF(R1762="Refreshment Beverage",ROUND((BA1762-Y1762-Z1762-AA1762)*VLOOKUP(VALUE(Q1762),Rates!G$15:L$19,3,0),4),ROUND(AW1762*(VLOOKUP(VALUE(Q1762),Rates!G:L,3,0)),4)))</f>
        <v/>
      </c>
      <c r="AV1762" s="126" t="str">
        <f t="shared" si="882"/>
        <v/>
      </c>
      <c r="AW1762" s="127" t="str">
        <f t="shared" si="883"/>
        <v/>
      </c>
      <c r="AX1762" s="123" t="str">
        <f t="shared" si="884"/>
        <v/>
      </c>
      <c r="AY1762" s="140" t="str">
        <f>IF(AX1762="","",IF(R1762="Refreshment Beverage",ROUND(SUM(AX1762*Rates!K$19),4),ROUND(SUM(AX1762*(Rates!J$8/100)),4)))</f>
        <v/>
      </c>
      <c r="AZ1762" s="124" t="str">
        <f t="shared" si="885"/>
        <v/>
      </c>
      <c r="BA1762" s="125" t="str">
        <f t="shared" si="886"/>
        <v/>
      </c>
      <c r="BB1762" s="115"/>
      <c r="BC1762" s="143"/>
      <c r="BD1762" s="100"/>
      <c r="BE1762" s="100"/>
      <c r="BF1762" s="100"/>
      <c r="BG1762" s="100"/>
    </row>
    <row r="1763" spans="1:59" x14ac:dyDescent="0.2">
      <c r="A1763" s="144"/>
      <c r="B1763" s="141"/>
      <c r="C1763" s="141"/>
      <c r="D1763" s="142"/>
      <c r="E1763" s="142"/>
      <c r="F1763" s="142"/>
      <c r="G1763" s="142"/>
      <c r="H1763" s="142"/>
      <c r="I1763" s="129"/>
      <c r="J1763" s="130"/>
      <c r="K1763" s="131" t="str">
        <f t="shared" si="857"/>
        <v/>
      </c>
      <c r="L1763" s="132" t="str">
        <f t="shared" si="858"/>
        <v/>
      </c>
      <c r="M1763" s="133" t="str">
        <f t="shared" si="859"/>
        <v/>
      </c>
      <c r="N1763" s="134" t="str">
        <f>IFERROR(IF(B:B="","",IF(R1763="Beer",SUM(LOOKUP(2,1/(Rates!$B$3:$B$5&lt;=W1763)/(Rates!$C$3:$C$5&gt;=W1763),Rates!$D$3:$D$5)*(X1763/100)*W1763),IF(R1763="Refreshment Beverage",SUM(LOOKUP(2,1/(Rates!$B$7:$B$11&lt;=W1763)/(Rates!$C$7:$C$11&gt;=W1763),Rates!$D$7:$D$11)*(X1763/100)*W1763)))),"")</f>
        <v/>
      </c>
      <c r="O1763" s="134" t="str">
        <f t="shared" si="860"/>
        <v/>
      </c>
      <c r="P1763" s="116"/>
      <c r="Q1763" s="117" t="str">
        <f t="shared" si="861"/>
        <v/>
      </c>
      <c r="R1763" s="128" t="str">
        <f t="shared" si="862"/>
        <v/>
      </c>
      <c r="S1763" s="135" t="str">
        <f>IF(B1763="","",IF(R1763="Refreshment Beverage",VLOOKUP(VALUE(Q1763),Rates!G$15:L$19,2,0),VLOOKUP(VALUE(Q1763),Rates!G$4:L$12,2,0)))</f>
        <v/>
      </c>
      <c r="T1763" s="135" t="str">
        <f t="shared" si="863"/>
        <v/>
      </c>
      <c r="U1763" s="118" t="str">
        <f t="shared" si="864"/>
        <v/>
      </c>
      <c r="V1763" s="135" t="str">
        <f t="shared" si="865"/>
        <v/>
      </c>
      <c r="W1763" s="135" t="str">
        <f t="shared" si="866"/>
        <v/>
      </c>
      <c r="X1763" s="119" t="str">
        <f t="shared" si="867"/>
        <v/>
      </c>
      <c r="Y1763" s="120" t="str">
        <f>IF(B:B="","",IF(R1763="Refreshment Beverage",VLOOKUP(Q1763,Rates!G$15:L$19,6,0)*W1763,VLOOKUP(Q1763,Rates!G$4:L$12,6,0)*W1763))</f>
        <v/>
      </c>
      <c r="Z1763" s="120" t="str">
        <f t="shared" si="868"/>
        <v/>
      </c>
      <c r="AA1763" s="120" t="str">
        <f t="shared" si="869"/>
        <v/>
      </c>
      <c r="AB1763" s="136" t="str">
        <f>IF(B:B="","",IF(R1763="Refreshment Beverage","",IF(AND(R1763="Beer",Q1763=0),SUM(LOOKUP(2,1/(Rates!$B$15:$B$18&lt;=W1763)/(Rates!$C$15:$C$18&gt;=W1763),Rates!$D$15:$D$18)*W1763),VLOOKUP(VALUE(Q:Q),Rates!A:B,2,0)*W1763)))</f>
        <v/>
      </c>
      <c r="AC1763" s="136" t="str">
        <f>IF(B:B="","",IF(R1763="Refreshment Beverage","",IF(AND(R1763="Beer",Q1763=0),SUM(LOOKUP(2,1/(Rates!$B$15:$B$18&lt;=W1763)/(Rates!$C$15:$C$18&gt;=W1763),Rates!$E$15:$E$18)*W1763),VLOOKUP(VALUE(Q:Q),Rates!A:C,3,0)*W1763)))</f>
        <v/>
      </c>
      <c r="AD1763" s="137" t="str">
        <f>IFERROR(IF(B:B="","",IF(R1763="Beer","",IF(VALUE(Q1763)=0,VLOOKUP(VLOOKUP(B:B,#REF!,16,0),Rates!A:E,2,0),VLOOKUP(VALUE(Q1763),Rates!A$31:B$34,2,0)*W1763))),0)</f>
        <v/>
      </c>
      <c r="AE1763" s="121" t="str">
        <f t="shared" si="870"/>
        <v/>
      </c>
      <c r="AF1763" s="138" t="str">
        <f t="shared" si="871"/>
        <v/>
      </c>
      <c r="AG1763" s="122" t="str">
        <f t="shared" si="872"/>
        <v/>
      </c>
      <c r="AH1763" s="123" t="str">
        <f t="shared" si="873"/>
        <v/>
      </c>
      <c r="AI1763" s="139" t="str">
        <f>IF(AE:AE="","",IF(R1763="Refreshment Beverage",AK1763*(Rates!J$19/100),ROUND(SUM(AH1763*(Rates!$J$8/100)),4)))</f>
        <v/>
      </c>
      <c r="AJ1763" s="124" t="str">
        <f t="shared" si="874"/>
        <v/>
      </c>
      <c r="AK1763" s="125" t="str">
        <f t="shared" si="875"/>
        <v/>
      </c>
      <c r="AL1763" s="121" t="str">
        <f t="shared" si="876"/>
        <v/>
      </c>
      <c r="AM1763" s="138" t="str">
        <f>IF(AS1763="","",IF(R1763="Refreshment Beverage",ROUND(AS1763*Rates!K$19,4),ROUND(AO1763*(VLOOKUP(VALUE(Q1763),Rates!G$4:L$12,3,0)),4)))</f>
        <v/>
      </c>
      <c r="AN1763" s="126" t="str">
        <f>IF(AS1763="","",IF(R1763="Refreshment Beverage",AS1763*(Rates!J$19/100),MAX(AM1763,AB1763)))</f>
        <v/>
      </c>
      <c r="AO1763" s="127" t="str">
        <f t="shared" si="877"/>
        <v/>
      </c>
      <c r="AP1763" s="127" t="str">
        <f t="shared" si="878"/>
        <v/>
      </c>
      <c r="AQ1763" s="140" t="str">
        <f>IF(AS1763="","",IF(R1763="Refreshment Beverage",ROUND(SUM(VLOOKUP(Q:Q,Rates!G$15:L$19,3,0)*(AS1763-Y1763-Z1763-AA1763)),4),ROUND(SUM(Rates!$K$8*AS1763),4)))</f>
        <v/>
      </c>
      <c r="AR1763" s="139" t="str">
        <f t="shared" si="879"/>
        <v/>
      </c>
      <c r="AS1763" s="125" t="str">
        <f t="shared" si="880"/>
        <v/>
      </c>
      <c r="AT1763" s="121" t="str">
        <f t="shared" si="881"/>
        <v/>
      </c>
      <c r="AU1763" s="138" t="str">
        <f>IF(AX1763="","",IF(R1763="Refreshment Beverage",ROUND((BA1763-Y1763-Z1763-AA1763)*VLOOKUP(VALUE(Q1763),Rates!G$15:L$19,3,0),4),ROUND(AW1763*(VLOOKUP(VALUE(Q1763),Rates!G:L,3,0)),4)))</f>
        <v/>
      </c>
      <c r="AV1763" s="126" t="str">
        <f t="shared" si="882"/>
        <v/>
      </c>
      <c r="AW1763" s="127" t="str">
        <f t="shared" si="883"/>
        <v/>
      </c>
      <c r="AX1763" s="123" t="str">
        <f t="shared" si="884"/>
        <v/>
      </c>
      <c r="AY1763" s="140" t="str">
        <f>IF(AX1763="","",IF(R1763="Refreshment Beverage",ROUND(SUM(AX1763*Rates!K$19),4),ROUND(SUM(AX1763*(Rates!J$8/100)),4)))</f>
        <v/>
      </c>
      <c r="AZ1763" s="124" t="str">
        <f t="shared" si="885"/>
        <v/>
      </c>
      <c r="BA1763" s="125" t="str">
        <f t="shared" si="886"/>
        <v/>
      </c>
      <c r="BB1763" s="115"/>
      <c r="BC1763" s="143"/>
      <c r="BD1763" s="100"/>
      <c r="BE1763" s="100"/>
      <c r="BF1763" s="100"/>
      <c r="BG1763" s="100"/>
    </row>
    <row r="1764" spans="1:59" x14ac:dyDescent="0.2">
      <c r="A1764" s="144"/>
      <c r="B1764" s="141"/>
      <c r="C1764" s="141"/>
      <c r="D1764" s="142"/>
      <c r="E1764" s="142"/>
      <c r="F1764" s="142"/>
      <c r="G1764" s="142"/>
      <c r="H1764" s="142"/>
      <c r="I1764" s="129"/>
      <c r="J1764" s="130"/>
      <c r="K1764" s="131" t="str">
        <f t="shared" si="857"/>
        <v/>
      </c>
      <c r="L1764" s="132" t="str">
        <f t="shared" si="858"/>
        <v/>
      </c>
      <c r="M1764" s="133" t="str">
        <f t="shared" si="859"/>
        <v/>
      </c>
      <c r="N1764" s="134" t="str">
        <f>IFERROR(IF(B:B="","",IF(R1764="Beer",SUM(LOOKUP(2,1/(Rates!$B$3:$B$5&lt;=W1764)/(Rates!$C$3:$C$5&gt;=W1764),Rates!$D$3:$D$5)*(X1764/100)*W1764),IF(R1764="Refreshment Beverage",SUM(LOOKUP(2,1/(Rates!$B$7:$B$11&lt;=W1764)/(Rates!$C$7:$C$11&gt;=W1764),Rates!$D$7:$D$11)*(X1764/100)*W1764)))),"")</f>
        <v/>
      </c>
      <c r="O1764" s="134" t="str">
        <f t="shared" si="860"/>
        <v/>
      </c>
      <c r="P1764" s="116"/>
      <c r="Q1764" s="117" t="str">
        <f t="shared" si="861"/>
        <v/>
      </c>
      <c r="R1764" s="128" t="str">
        <f t="shared" si="862"/>
        <v/>
      </c>
      <c r="S1764" s="135" t="str">
        <f>IF(B1764="","",IF(R1764="Refreshment Beverage",VLOOKUP(VALUE(Q1764),Rates!G$15:L$19,2,0),VLOOKUP(VALUE(Q1764),Rates!G$4:L$12,2,0)))</f>
        <v/>
      </c>
      <c r="T1764" s="135" t="str">
        <f t="shared" si="863"/>
        <v/>
      </c>
      <c r="U1764" s="118" t="str">
        <f t="shared" si="864"/>
        <v/>
      </c>
      <c r="V1764" s="135" t="str">
        <f t="shared" si="865"/>
        <v/>
      </c>
      <c r="W1764" s="135" t="str">
        <f t="shared" si="866"/>
        <v/>
      </c>
      <c r="X1764" s="119" t="str">
        <f t="shared" si="867"/>
        <v/>
      </c>
      <c r="Y1764" s="120" t="str">
        <f>IF(B:B="","",IF(R1764="Refreshment Beverage",VLOOKUP(Q1764,Rates!G$15:L$19,6,0)*W1764,VLOOKUP(Q1764,Rates!G$4:L$12,6,0)*W1764))</f>
        <v/>
      </c>
      <c r="Z1764" s="120" t="str">
        <f t="shared" si="868"/>
        <v/>
      </c>
      <c r="AA1764" s="120" t="str">
        <f t="shared" si="869"/>
        <v/>
      </c>
      <c r="AB1764" s="136" t="str">
        <f>IF(B:B="","",IF(R1764="Refreshment Beverage","",IF(AND(R1764="Beer",Q1764=0),SUM(LOOKUP(2,1/(Rates!$B$15:$B$18&lt;=W1764)/(Rates!$C$15:$C$18&gt;=W1764),Rates!$D$15:$D$18)*W1764),VLOOKUP(VALUE(Q:Q),Rates!A:B,2,0)*W1764)))</f>
        <v/>
      </c>
      <c r="AC1764" s="136" t="str">
        <f>IF(B:B="","",IF(R1764="Refreshment Beverage","",IF(AND(R1764="Beer",Q1764=0),SUM(LOOKUP(2,1/(Rates!$B$15:$B$18&lt;=W1764)/(Rates!$C$15:$C$18&gt;=W1764),Rates!$E$15:$E$18)*W1764),VLOOKUP(VALUE(Q:Q),Rates!A:C,3,0)*W1764)))</f>
        <v/>
      </c>
      <c r="AD1764" s="137" t="str">
        <f>IFERROR(IF(B:B="","",IF(R1764="Beer","",IF(VALUE(Q1764)=0,VLOOKUP(VLOOKUP(B:B,#REF!,16,0),Rates!A:E,2,0),VLOOKUP(VALUE(Q1764),Rates!A$31:B$34,2,0)*W1764))),0)</f>
        <v/>
      </c>
      <c r="AE1764" s="121" t="str">
        <f t="shared" si="870"/>
        <v/>
      </c>
      <c r="AF1764" s="138" t="str">
        <f t="shared" si="871"/>
        <v/>
      </c>
      <c r="AG1764" s="122" t="str">
        <f t="shared" si="872"/>
        <v/>
      </c>
      <c r="AH1764" s="123" t="str">
        <f t="shared" si="873"/>
        <v/>
      </c>
      <c r="AI1764" s="139" t="str">
        <f>IF(AE:AE="","",IF(R1764="Refreshment Beverage",AK1764*(Rates!J$19/100),ROUND(SUM(AH1764*(Rates!$J$8/100)),4)))</f>
        <v/>
      </c>
      <c r="AJ1764" s="124" t="str">
        <f t="shared" si="874"/>
        <v/>
      </c>
      <c r="AK1764" s="125" t="str">
        <f t="shared" si="875"/>
        <v/>
      </c>
      <c r="AL1764" s="121" t="str">
        <f t="shared" si="876"/>
        <v/>
      </c>
      <c r="AM1764" s="138" t="str">
        <f>IF(AS1764="","",IF(R1764="Refreshment Beverage",ROUND(AS1764*Rates!K$19,4),ROUND(AO1764*(VLOOKUP(VALUE(Q1764),Rates!G$4:L$12,3,0)),4)))</f>
        <v/>
      </c>
      <c r="AN1764" s="126" t="str">
        <f>IF(AS1764="","",IF(R1764="Refreshment Beverage",AS1764*(Rates!J$19/100),MAX(AM1764,AB1764)))</f>
        <v/>
      </c>
      <c r="AO1764" s="127" t="str">
        <f t="shared" si="877"/>
        <v/>
      </c>
      <c r="AP1764" s="127" t="str">
        <f t="shared" si="878"/>
        <v/>
      </c>
      <c r="AQ1764" s="140" t="str">
        <f>IF(AS1764="","",IF(R1764="Refreshment Beverage",ROUND(SUM(VLOOKUP(Q:Q,Rates!G$15:L$19,3,0)*(AS1764-Y1764-Z1764-AA1764)),4),ROUND(SUM(Rates!$K$8*AS1764),4)))</f>
        <v/>
      </c>
      <c r="AR1764" s="139" t="str">
        <f t="shared" si="879"/>
        <v/>
      </c>
      <c r="AS1764" s="125" t="str">
        <f t="shared" si="880"/>
        <v/>
      </c>
      <c r="AT1764" s="121" t="str">
        <f t="shared" si="881"/>
        <v/>
      </c>
      <c r="AU1764" s="138" t="str">
        <f>IF(AX1764="","",IF(R1764="Refreshment Beverage",ROUND((BA1764-Y1764-Z1764-AA1764)*VLOOKUP(VALUE(Q1764),Rates!G$15:L$19,3,0),4),ROUND(AW1764*(VLOOKUP(VALUE(Q1764),Rates!G:L,3,0)),4)))</f>
        <v/>
      </c>
      <c r="AV1764" s="126" t="str">
        <f t="shared" si="882"/>
        <v/>
      </c>
      <c r="AW1764" s="127" t="str">
        <f t="shared" si="883"/>
        <v/>
      </c>
      <c r="AX1764" s="123" t="str">
        <f t="shared" si="884"/>
        <v/>
      </c>
      <c r="AY1764" s="140" t="str">
        <f>IF(AX1764="","",IF(R1764="Refreshment Beverage",ROUND(SUM(AX1764*Rates!K$19),4),ROUND(SUM(AX1764*(Rates!J$8/100)),4)))</f>
        <v/>
      </c>
      <c r="AZ1764" s="124" t="str">
        <f t="shared" si="885"/>
        <v/>
      </c>
      <c r="BA1764" s="125" t="str">
        <f t="shared" si="886"/>
        <v/>
      </c>
      <c r="BB1764" s="115"/>
      <c r="BC1764" s="143"/>
      <c r="BD1764" s="100"/>
      <c r="BE1764" s="100"/>
      <c r="BF1764" s="100"/>
      <c r="BG1764" s="100"/>
    </row>
    <row r="1765" spans="1:59" x14ac:dyDescent="0.2">
      <c r="A1765" s="144"/>
      <c r="B1765" s="141"/>
      <c r="C1765" s="141"/>
      <c r="D1765" s="142"/>
      <c r="E1765" s="142"/>
      <c r="F1765" s="142"/>
      <c r="G1765" s="142"/>
      <c r="H1765" s="142"/>
      <c r="I1765" s="129"/>
      <c r="J1765" s="130"/>
      <c r="K1765" s="131" t="str">
        <f t="shared" si="857"/>
        <v/>
      </c>
      <c r="L1765" s="132" t="str">
        <f t="shared" si="858"/>
        <v/>
      </c>
      <c r="M1765" s="133" t="str">
        <f t="shared" si="859"/>
        <v/>
      </c>
      <c r="N1765" s="134" t="str">
        <f>IFERROR(IF(B:B="","",IF(R1765="Beer",SUM(LOOKUP(2,1/(Rates!$B$3:$B$5&lt;=W1765)/(Rates!$C$3:$C$5&gt;=W1765),Rates!$D$3:$D$5)*(X1765/100)*W1765),IF(R1765="Refreshment Beverage",SUM(LOOKUP(2,1/(Rates!$B$7:$B$11&lt;=W1765)/(Rates!$C$7:$C$11&gt;=W1765),Rates!$D$7:$D$11)*(X1765/100)*W1765)))),"")</f>
        <v/>
      </c>
      <c r="O1765" s="134" t="str">
        <f t="shared" si="860"/>
        <v/>
      </c>
      <c r="P1765" s="116"/>
      <c r="Q1765" s="117" t="str">
        <f t="shared" si="861"/>
        <v/>
      </c>
      <c r="R1765" s="128" t="str">
        <f t="shared" si="862"/>
        <v/>
      </c>
      <c r="S1765" s="135" t="str">
        <f>IF(B1765="","",IF(R1765="Refreshment Beverage",VLOOKUP(VALUE(Q1765),Rates!G$15:L$19,2,0),VLOOKUP(VALUE(Q1765),Rates!G$4:L$12,2,0)))</f>
        <v/>
      </c>
      <c r="T1765" s="135" t="str">
        <f t="shared" si="863"/>
        <v/>
      </c>
      <c r="U1765" s="118" t="str">
        <f t="shared" si="864"/>
        <v/>
      </c>
      <c r="V1765" s="135" t="str">
        <f t="shared" si="865"/>
        <v/>
      </c>
      <c r="W1765" s="135" t="str">
        <f t="shared" si="866"/>
        <v/>
      </c>
      <c r="X1765" s="119" t="str">
        <f t="shared" si="867"/>
        <v/>
      </c>
      <c r="Y1765" s="120" t="str">
        <f>IF(B:B="","",IF(R1765="Refreshment Beverage",VLOOKUP(Q1765,Rates!G$15:L$19,6,0)*W1765,VLOOKUP(Q1765,Rates!G$4:L$12,6,0)*W1765))</f>
        <v/>
      </c>
      <c r="Z1765" s="120" t="str">
        <f t="shared" si="868"/>
        <v/>
      </c>
      <c r="AA1765" s="120" t="str">
        <f t="shared" si="869"/>
        <v/>
      </c>
      <c r="AB1765" s="136" t="str">
        <f>IF(B:B="","",IF(R1765="Refreshment Beverage","",IF(AND(R1765="Beer",Q1765=0),SUM(LOOKUP(2,1/(Rates!$B$15:$B$18&lt;=W1765)/(Rates!$C$15:$C$18&gt;=W1765),Rates!$D$15:$D$18)*W1765),VLOOKUP(VALUE(Q:Q),Rates!A:B,2,0)*W1765)))</f>
        <v/>
      </c>
      <c r="AC1765" s="136" t="str">
        <f>IF(B:B="","",IF(R1765="Refreshment Beverage","",IF(AND(R1765="Beer",Q1765=0),SUM(LOOKUP(2,1/(Rates!$B$15:$B$18&lt;=W1765)/(Rates!$C$15:$C$18&gt;=W1765),Rates!$E$15:$E$18)*W1765),VLOOKUP(VALUE(Q:Q),Rates!A:C,3,0)*W1765)))</f>
        <v/>
      </c>
      <c r="AD1765" s="137" t="str">
        <f>IFERROR(IF(B:B="","",IF(R1765="Beer","",IF(VALUE(Q1765)=0,VLOOKUP(VLOOKUP(B:B,#REF!,16,0),Rates!A:E,2,0),VLOOKUP(VALUE(Q1765),Rates!A$31:B$34,2,0)*W1765))),0)</f>
        <v/>
      </c>
      <c r="AE1765" s="121" t="str">
        <f t="shared" si="870"/>
        <v/>
      </c>
      <c r="AF1765" s="138" t="str">
        <f t="shared" si="871"/>
        <v/>
      </c>
      <c r="AG1765" s="122" t="str">
        <f t="shared" si="872"/>
        <v/>
      </c>
      <c r="AH1765" s="123" t="str">
        <f t="shared" si="873"/>
        <v/>
      </c>
      <c r="AI1765" s="139" t="str">
        <f>IF(AE:AE="","",IF(R1765="Refreshment Beverage",AK1765*(Rates!J$19/100),ROUND(SUM(AH1765*(Rates!$J$8/100)),4)))</f>
        <v/>
      </c>
      <c r="AJ1765" s="124" t="str">
        <f t="shared" si="874"/>
        <v/>
      </c>
      <c r="AK1765" s="125" t="str">
        <f t="shared" si="875"/>
        <v/>
      </c>
      <c r="AL1765" s="121" t="str">
        <f t="shared" si="876"/>
        <v/>
      </c>
      <c r="AM1765" s="138" t="str">
        <f>IF(AS1765="","",IF(R1765="Refreshment Beverage",ROUND(AS1765*Rates!K$19,4),ROUND(AO1765*(VLOOKUP(VALUE(Q1765),Rates!G$4:L$12,3,0)),4)))</f>
        <v/>
      </c>
      <c r="AN1765" s="126" t="str">
        <f>IF(AS1765="","",IF(R1765="Refreshment Beverage",AS1765*(Rates!J$19/100),MAX(AM1765,AB1765)))</f>
        <v/>
      </c>
      <c r="AO1765" s="127" t="str">
        <f t="shared" si="877"/>
        <v/>
      </c>
      <c r="AP1765" s="127" t="str">
        <f t="shared" si="878"/>
        <v/>
      </c>
      <c r="AQ1765" s="140" t="str">
        <f>IF(AS1765="","",IF(R1765="Refreshment Beverage",ROUND(SUM(VLOOKUP(Q:Q,Rates!G$15:L$19,3,0)*(AS1765-Y1765-Z1765-AA1765)),4),ROUND(SUM(Rates!$K$8*AS1765),4)))</f>
        <v/>
      </c>
      <c r="AR1765" s="139" t="str">
        <f t="shared" si="879"/>
        <v/>
      </c>
      <c r="AS1765" s="125" t="str">
        <f t="shared" si="880"/>
        <v/>
      </c>
      <c r="AT1765" s="121" t="str">
        <f t="shared" si="881"/>
        <v/>
      </c>
      <c r="AU1765" s="138" t="str">
        <f>IF(AX1765="","",IF(R1765="Refreshment Beverage",ROUND((BA1765-Y1765-Z1765-AA1765)*VLOOKUP(VALUE(Q1765),Rates!G$15:L$19,3,0),4),ROUND(AW1765*(VLOOKUP(VALUE(Q1765),Rates!G:L,3,0)),4)))</f>
        <v/>
      </c>
      <c r="AV1765" s="126" t="str">
        <f t="shared" si="882"/>
        <v/>
      </c>
      <c r="AW1765" s="127" t="str">
        <f t="shared" si="883"/>
        <v/>
      </c>
      <c r="AX1765" s="123" t="str">
        <f t="shared" si="884"/>
        <v/>
      </c>
      <c r="AY1765" s="140" t="str">
        <f>IF(AX1765="","",IF(R1765="Refreshment Beverage",ROUND(SUM(AX1765*Rates!K$19),4),ROUND(SUM(AX1765*(Rates!J$8/100)),4)))</f>
        <v/>
      </c>
      <c r="AZ1765" s="124" t="str">
        <f t="shared" si="885"/>
        <v/>
      </c>
      <c r="BA1765" s="125" t="str">
        <f t="shared" si="886"/>
        <v/>
      </c>
      <c r="BB1765" s="115"/>
      <c r="BC1765" s="143"/>
      <c r="BD1765" s="100"/>
      <c r="BE1765" s="100"/>
      <c r="BF1765" s="100"/>
      <c r="BG1765" s="100"/>
    </row>
    <row r="1766" spans="1:59" x14ac:dyDescent="0.2">
      <c r="A1766" s="144"/>
      <c r="B1766" s="141"/>
      <c r="C1766" s="141"/>
      <c r="D1766" s="142"/>
      <c r="E1766" s="142"/>
      <c r="F1766" s="142"/>
      <c r="G1766" s="142"/>
      <c r="H1766" s="142"/>
      <c r="I1766" s="129"/>
      <c r="J1766" s="130"/>
      <c r="K1766" s="131" t="str">
        <f t="shared" si="857"/>
        <v/>
      </c>
      <c r="L1766" s="132" t="str">
        <f t="shared" si="858"/>
        <v/>
      </c>
      <c r="M1766" s="133" t="str">
        <f t="shared" si="859"/>
        <v/>
      </c>
      <c r="N1766" s="134" t="str">
        <f>IFERROR(IF(B:B="","",IF(R1766="Beer",SUM(LOOKUP(2,1/(Rates!$B$3:$B$5&lt;=W1766)/(Rates!$C$3:$C$5&gt;=W1766),Rates!$D$3:$D$5)*(X1766/100)*W1766),IF(R1766="Refreshment Beverage",SUM(LOOKUP(2,1/(Rates!$B$7:$B$11&lt;=W1766)/(Rates!$C$7:$C$11&gt;=W1766),Rates!$D$7:$D$11)*(X1766/100)*W1766)))),"")</f>
        <v/>
      </c>
      <c r="O1766" s="134" t="str">
        <f t="shared" si="860"/>
        <v/>
      </c>
      <c r="P1766" s="116"/>
      <c r="Q1766" s="117" t="str">
        <f t="shared" si="861"/>
        <v/>
      </c>
      <c r="R1766" s="128" t="str">
        <f t="shared" si="862"/>
        <v/>
      </c>
      <c r="S1766" s="135" t="str">
        <f>IF(B1766="","",IF(R1766="Refreshment Beverage",VLOOKUP(VALUE(Q1766),Rates!G$15:L$19,2,0),VLOOKUP(VALUE(Q1766),Rates!G$4:L$12,2,0)))</f>
        <v/>
      </c>
      <c r="T1766" s="135" t="str">
        <f t="shared" si="863"/>
        <v/>
      </c>
      <c r="U1766" s="118" t="str">
        <f t="shared" si="864"/>
        <v/>
      </c>
      <c r="V1766" s="135" t="str">
        <f t="shared" si="865"/>
        <v/>
      </c>
      <c r="W1766" s="135" t="str">
        <f t="shared" si="866"/>
        <v/>
      </c>
      <c r="X1766" s="119" t="str">
        <f t="shared" si="867"/>
        <v/>
      </c>
      <c r="Y1766" s="120" t="str">
        <f>IF(B:B="","",IF(R1766="Refreshment Beverage",VLOOKUP(Q1766,Rates!G$15:L$19,6,0)*W1766,VLOOKUP(Q1766,Rates!G$4:L$12,6,0)*W1766))</f>
        <v/>
      </c>
      <c r="Z1766" s="120" t="str">
        <f t="shared" si="868"/>
        <v/>
      </c>
      <c r="AA1766" s="120" t="str">
        <f t="shared" si="869"/>
        <v/>
      </c>
      <c r="AB1766" s="136" t="str">
        <f>IF(B:B="","",IF(R1766="Refreshment Beverage","",IF(AND(R1766="Beer",Q1766=0),SUM(LOOKUP(2,1/(Rates!$B$15:$B$18&lt;=W1766)/(Rates!$C$15:$C$18&gt;=W1766),Rates!$D$15:$D$18)*W1766),VLOOKUP(VALUE(Q:Q),Rates!A:B,2,0)*W1766)))</f>
        <v/>
      </c>
      <c r="AC1766" s="136" t="str">
        <f>IF(B:B="","",IF(R1766="Refreshment Beverage","",IF(AND(R1766="Beer",Q1766=0),SUM(LOOKUP(2,1/(Rates!$B$15:$B$18&lt;=W1766)/(Rates!$C$15:$C$18&gt;=W1766),Rates!$E$15:$E$18)*W1766),VLOOKUP(VALUE(Q:Q),Rates!A:C,3,0)*W1766)))</f>
        <v/>
      </c>
      <c r="AD1766" s="137" t="str">
        <f>IFERROR(IF(B:B="","",IF(R1766="Beer","",IF(VALUE(Q1766)=0,VLOOKUP(VLOOKUP(B:B,#REF!,16,0),Rates!A:E,2,0),VLOOKUP(VALUE(Q1766),Rates!A$31:B$34,2,0)*W1766))),0)</f>
        <v/>
      </c>
      <c r="AE1766" s="121" t="str">
        <f t="shared" si="870"/>
        <v/>
      </c>
      <c r="AF1766" s="138" t="str">
        <f t="shared" si="871"/>
        <v/>
      </c>
      <c r="AG1766" s="122" t="str">
        <f t="shared" si="872"/>
        <v/>
      </c>
      <c r="AH1766" s="123" t="str">
        <f t="shared" si="873"/>
        <v/>
      </c>
      <c r="AI1766" s="139" t="str">
        <f>IF(AE:AE="","",IF(R1766="Refreshment Beverage",AK1766*(Rates!J$19/100),ROUND(SUM(AH1766*(Rates!$J$8/100)),4)))</f>
        <v/>
      </c>
      <c r="AJ1766" s="124" t="str">
        <f t="shared" si="874"/>
        <v/>
      </c>
      <c r="AK1766" s="125" t="str">
        <f t="shared" si="875"/>
        <v/>
      </c>
      <c r="AL1766" s="121" t="str">
        <f t="shared" si="876"/>
        <v/>
      </c>
      <c r="AM1766" s="138" t="str">
        <f>IF(AS1766="","",IF(R1766="Refreshment Beverage",ROUND(AS1766*Rates!K$19,4),ROUND(AO1766*(VLOOKUP(VALUE(Q1766),Rates!G$4:L$12,3,0)),4)))</f>
        <v/>
      </c>
      <c r="AN1766" s="126" t="str">
        <f>IF(AS1766="","",IF(R1766="Refreshment Beverage",AS1766*(Rates!J$19/100),MAX(AM1766,AB1766)))</f>
        <v/>
      </c>
      <c r="AO1766" s="127" t="str">
        <f t="shared" si="877"/>
        <v/>
      </c>
      <c r="AP1766" s="127" t="str">
        <f t="shared" si="878"/>
        <v/>
      </c>
      <c r="AQ1766" s="140" t="str">
        <f>IF(AS1766="","",IF(R1766="Refreshment Beverage",ROUND(SUM(VLOOKUP(Q:Q,Rates!G$15:L$19,3,0)*(AS1766-Y1766-Z1766-AA1766)),4),ROUND(SUM(Rates!$K$8*AS1766),4)))</f>
        <v/>
      </c>
      <c r="AR1766" s="139" t="str">
        <f t="shared" si="879"/>
        <v/>
      </c>
      <c r="AS1766" s="125" t="str">
        <f t="shared" si="880"/>
        <v/>
      </c>
      <c r="AT1766" s="121" t="str">
        <f t="shared" si="881"/>
        <v/>
      </c>
      <c r="AU1766" s="138" t="str">
        <f>IF(AX1766="","",IF(R1766="Refreshment Beverage",ROUND((BA1766-Y1766-Z1766-AA1766)*VLOOKUP(VALUE(Q1766),Rates!G$15:L$19,3,0),4),ROUND(AW1766*(VLOOKUP(VALUE(Q1766),Rates!G:L,3,0)),4)))</f>
        <v/>
      </c>
      <c r="AV1766" s="126" t="str">
        <f t="shared" si="882"/>
        <v/>
      </c>
      <c r="AW1766" s="127" t="str">
        <f t="shared" si="883"/>
        <v/>
      </c>
      <c r="AX1766" s="123" t="str">
        <f t="shared" si="884"/>
        <v/>
      </c>
      <c r="AY1766" s="140" t="str">
        <f>IF(AX1766="","",IF(R1766="Refreshment Beverage",ROUND(SUM(AX1766*Rates!K$19),4),ROUND(SUM(AX1766*(Rates!J$8/100)),4)))</f>
        <v/>
      </c>
      <c r="AZ1766" s="124" t="str">
        <f t="shared" si="885"/>
        <v/>
      </c>
      <c r="BA1766" s="125" t="str">
        <f t="shared" si="886"/>
        <v/>
      </c>
      <c r="BB1766" s="115"/>
      <c r="BC1766" s="143"/>
      <c r="BD1766" s="100"/>
      <c r="BE1766" s="100"/>
      <c r="BF1766" s="100"/>
      <c r="BG1766" s="100"/>
    </row>
    <row r="1767" spans="1:59" x14ac:dyDescent="0.2">
      <c r="A1767" s="144"/>
      <c r="B1767" s="141"/>
      <c r="C1767" s="141"/>
      <c r="D1767" s="142"/>
      <c r="E1767" s="142"/>
      <c r="F1767" s="142"/>
      <c r="G1767" s="142"/>
      <c r="H1767" s="142"/>
      <c r="I1767" s="129"/>
      <c r="J1767" s="130"/>
      <c r="K1767" s="131" t="str">
        <f t="shared" si="857"/>
        <v/>
      </c>
      <c r="L1767" s="132" t="str">
        <f t="shared" si="858"/>
        <v/>
      </c>
      <c r="M1767" s="133" t="str">
        <f t="shared" si="859"/>
        <v/>
      </c>
      <c r="N1767" s="134" t="str">
        <f>IFERROR(IF(B:B="","",IF(R1767="Beer",SUM(LOOKUP(2,1/(Rates!$B$3:$B$5&lt;=W1767)/(Rates!$C$3:$C$5&gt;=W1767),Rates!$D$3:$D$5)*(X1767/100)*W1767),IF(R1767="Refreshment Beverage",SUM(LOOKUP(2,1/(Rates!$B$7:$B$11&lt;=W1767)/(Rates!$C$7:$C$11&gt;=W1767),Rates!$D$7:$D$11)*(X1767/100)*W1767)))),"")</f>
        <v/>
      </c>
      <c r="O1767" s="134" t="str">
        <f t="shared" si="860"/>
        <v/>
      </c>
      <c r="P1767" s="116"/>
      <c r="Q1767" s="117" t="str">
        <f t="shared" si="861"/>
        <v/>
      </c>
      <c r="R1767" s="128" t="str">
        <f t="shared" si="862"/>
        <v/>
      </c>
      <c r="S1767" s="135" t="str">
        <f>IF(B1767="","",IF(R1767="Refreshment Beverage",VLOOKUP(VALUE(Q1767),Rates!G$15:L$19,2,0),VLOOKUP(VALUE(Q1767),Rates!G$4:L$12,2,0)))</f>
        <v/>
      </c>
      <c r="T1767" s="135" t="str">
        <f t="shared" si="863"/>
        <v/>
      </c>
      <c r="U1767" s="118" t="str">
        <f t="shared" si="864"/>
        <v/>
      </c>
      <c r="V1767" s="135" t="str">
        <f t="shared" si="865"/>
        <v/>
      </c>
      <c r="W1767" s="135" t="str">
        <f t="shared" si="866"/>
        <v/>
      </c>
      <c r="X1767" s="119" t="str">
        <f t="shared" si="867"/>
        <v/>
      </c>
      <c r="Y1767" s="120" t="str">
        <f>IF(B:B="","",IF(R1767="Refreshment Beverage",VLOOKUP(Q1767,Rates!G$15:L$19,6,0)*W1767,VLOOKUP(Q1767,Rates!G$4:L$12,6,0)*W1767))</f>
        <v/>
      </c>
      <c r="Z1767" s="120" t="str">
        <f t="shared" si="868"/>
        <v/>
      </c>
      <c r="AA1767" s="120" t="str">
        <f t="shared" si="869"/>
        <v/>
      </c>
      <c r="AB1767" s="136" t="str">
        <f>IF(B:B="","",IF(R1767="Refreshment Beverage","",IF(AND(R1767="Beer",Q1767=0),SUM(LOOKUP(2,1/(Rates!$B$15:$B$18&lt;=W1767)/(Rates!$C$15:$C$18&gt;=W1767),Rates!$D$15:$D$18)*W1767),VLOOKUP(VALUE(Q:Q),Rates!A:B,2,0)*W1767)))</f>
        <v/>
      </c>
      <c r="AC1767" s="136" t="str">
        <f>IF(B:B="","",IF(R1767="Refreshment Beverage","",IF(AND(R1767="Beer",Q1767=0),SUM(LOOKUP(2,1/(Rates!$B$15:$B$18&lt;=W1767)/(Rates!$C$15:$C$18&gt;=W1767),Rates!$E$15:$E$18)*W1767),VLOOKUP(VALUE(Q:Q),Rates!A:C,3,0)*W1767)))</f>
        <v/>
      </c>
      <c r="AD1767" s="137" t="str">
        <f>IFERROR(IF(B:B="","",IF(R1767="Beer","",IF(VALUE(Q1767)=0,VLOOKUP(VLOOKUP(B:B,#REF!,16,0),Rates!A:E,2,0),VLOOKUP(VALUE(Q1767),Rates!A$31:B$34,2,0)*W1767))),0)</f>
        <v/>
      </c>
      <c r="AE1767" s="121" t="str">
        <f t="shared" si="870"/>
        <v/>
      </c>
      <c r="AF1767" s="138" t="str">
        <f t="shared" si="871"/>
        <v/>
      </c>
      <c r="AG1767" s="122" t="str">
        <f t="shared" si="872"/>
        <v/>
      </c>
      <c r="AH1767" s="123" t="str">
        <f t="shared" si="873"/>
        <v/>
      </c>
      <c r="AI1767" s="139" t="str">
        <f>IF(AE:AE="","",IF(R1767="Refreshment Beverage",AK1767*(Rates!J$19/100),ROUND(SUM(AH1767*(Rates!$J$8/100)),4)))</f>
        <v/>
      </c>
      <c r="AJ1767" s="124" t="str">
        <f t="shared" si="874"/>
        <v/>
      </c>
      <c r="AK1767" s="125" t="str">
        <f t="shared" si="875"/>
        <v/>
      </c>
      <c r="AL1767" s="121" t="str">
        <f t="shared" si="876"/>
        <v/>
      </c>
      <c r="AM1767" s="138" t="str">
        <f>IF(AS1767="","",IF(R1767="Refreshment Beverage",ROUND(AS1767*Rates!K$19,4),ROUND(AO1767*(VLOOKUP(VALUE(Q1767),Rates!G$4:L$12,3,0)),4)))</f>
        <v/>
      </c>
      <c r="AN1767" s="126" t="str">
        <f>IF(AS1767="","",IF(R1767="Refreshment Beverage",AS1767*(Rates!J$19/100),MAX(AM1767,AB1767)))</f>
        <v/>
      </c>
      <c r="AO1767" s="127" t="str">
        <f t="shared" si="877"/>
        <v/>
      </c>
      <c r="AP1767" s="127" t="str">
        <f t="shared" si="878"/>
        <v/>
      </c>
      <c r="AQ1767" s="140" t="str">
        <f>IF(AS1767="","",IF(R1767="Refreshment Beverage",ROUND(SUM(VLOOKUP(Q:Q,Rates!G$15:L$19,3,0)*(AS1767-Y1767-Z1767-AA1767)),4),ROUND(SUM(Rates!$K$8*AS1767),4)))</f>
        <v/>
      </c>
      <c r="AR1767" s="139" t="str">
        <f t="shared" si="879"/>
        <v/>
      </c>
      <c r="AS1767" s="125" t="str">
        <f t="shared" si="880"/>
        <v/>
      </c>
      <c r="AT1767" s="121" t="str">
        <f t="shared" si="881"/>
        <v/>
      </c>
      <c r="AU1767" s="138" t="str">
        <f>IF(AX1767="","",IF(R1767="Refreshment Beverage",ROUND((BA1767-Y1767-Z1767-AA1767)*VLOOKUP(VALUE(Q1767),Rates!G$15:L$19,3,0),4),ROUND(AW1767*(VLOOKUP(VALUE(Q1767),Rates!G:L,3,0)),4)))</f>
        <v/>
      </c>
      <c r="AV1767" s="126" t="str">
        <f t="shared" si="882"/>
        <v/>
      </c>
      <c r="AW1767" s="127" t="str">
        <f t="shared" si="883"/>
        <v/>
      </c>
      <c r="AX1767" s="123" t="str">
        <f t="shared" si="884"/>
        <v/>
      </c>
      <c r="AY1767" s="140" t="str">
        <f>IF(AX1767="","",IF(R1767="Refreshment Beverage",ROUND(SUM(AX1767*Rates!K$19),4),ROUND(SUM(AX1767*(Rates!J$8/100)),4)))</f>
        <v/>
      </c>
      <c r="AZ1767" s="124" t="str">
        <f t="shared" si="885"/>
        <v/>
      </c>
      <c r="BA1767" s="125" t="str">
        <f t="shared" si="886"/>
        <v/>
      </c>
      <c r="BB1767" s="115"/>
      <c r="BC1767" s="143"/>
      <c r="BD1767" s="100"/>
      <c r="BE1767" s="100"/>
      <c r="BF1767" s="100"/>
      <c r="BG1767" s="100"/>
    </row>
    <row r="1768" spans="1:59" x14ac:dyDescent="0.2">
      <c r="A1768" s="144"/>
      <c r="B1768" s="141"/>
      <c r="C1768" s="141"/>
      <c r="D1768" s="142"/>
      <c r="E1768" s="142"/>
      <c r="F1768" s="142"/>
      <c r="G1768" s="142"/>
      <c r="H1768" s="142"/>
      <c r="I1768" s="129"/>
      <c r="J1768" s="130"/>
      <c r="K1768" s="131" t="str">
        <f t="shared" si="857"/>
        <v/>
      </c>
      <c r="L1768" s="132" t="str">
        <f t="shared" si="858"/>
        <v/>
      </c>
      <c r="M1768" s="133" t="str">
        <f t="shared" si="859"/>
        <v/>
      </c>
      <c r="N1768" s="134" t="str">
        <f>IFERROR(IF(B:B="","",IF(R1768="Beer",SUM(LOOKUP(2,1/(Rates!$B$3:$B$5&lt;=W1768)/(Rates!$C$3:$C$5&gt;=W1768),Rates!$D$3:$D$5)*(X1768/100)*W1768),IF(R1768="Refreshment Beverage",SUM(LOOKUP(2,1/(Rates!$B$7:$B$11&lt;=W1768)/(Rates!$C$7:$C$11&gt;=W1768),Rates!$D$7:$D$11)*(X1768/100)*W1768)))),"")</f>
        <v/>
      </c>
      <c r="O1768" s="134" t="str">
        <f t="shared" si="860"/>
        <v/>
      </c>
      <c r="P1768" s="116"/>
      <c r="Q1768" s="117" t="str">
        <f t="shared" si="861"/>
        <v/>
      </c>
      <c r="R1768" s="128" t="str">
        <f t="shared" si="862"/>
        <v/>
      </c>
      <c r="S1768" s="135" t="str">
        <f>IF(B1768="","",IF(R1768="Refreshment Beverage",VLOOKUP(VALUE(Q1768),Rates!G$15:L$19,2,0),VLOOKUP(VALUE(Q1768),Rates!G$4:L$12,2,0)))</f>
        <v/>
      </c>
      <c r="T1768" s="135" t="str">
        <f t="shared" si="863"/>
        <v/>
      </c>
      <c r="U1768" s="118" t="str">
        <f t="shared" si="864"/>
        <v/>
      </c>
      <c r="V1768" s="135" t="str">
        <f t="shared" si="865"/>
        <v/>
      </c>
      <c r="W1768" s="135" t="str">
        <f t="shared" si="866"/>
        <v/>
      </c>
      <c r="X1768" s="119" t="str">
        <f t="shared" si="867"/>
        <v/>
      </c>
      <c r="Y1768" s="120" t="str">
        <f>IF(B:B="","",IF(R1768="Refreshment Beverage",VLOOKUP(Q1768,Rates!G$15:L$19,6,0)*W1768,VLOOKUP(Q1768,Rates!G$4:L$12,6,0)*W1768))</f>
        <v/>
      </c>
      <c r="Z1768" s="120" t="str">
        <f t="shared" si="868"/>
        <v/>
      </c>
      <c r="AA1768" s="120" t="str">
        <f t="shared" si="869"/>
        <v/>
      </c>
      <c r="AB1768" s="136" t="str">
        <f>IF(B:B="","",IF(R1768="Refreshment Beverage","",IF(AND(R1768="Beer",Q1768=0),SUM(LOOKUP(2,1/(Rates!$B$15:$B$18&lt;=W1768)/(Rates!$C$15:$C$18&gt;=W1768),Rates!$D$15:$D$18)*W1768),VLOOKUP(VALUE(Q:Q),Rates!A:B,2,0)*W1768)))</f>
        <v/>
      </c>
      <c r="AC1768" s="136" t="str">
        <f>IF(B:B="","",IF(R1768="Refreshment Beverage","",IF(AND(R1768="Beer",Q1768=0),SUM(LOOKUP(2,1/(Rates!$B$15:$B$18&lt;=W1768)/(Rates!$C$15:$C$18&gt;=W1768),Rates!$E$15:$E$18)*W1768),VLOOKUP(VALUE(Q:Q),Rates!A:C,3,0)*W1768)))</f>
        <v/>
      </c>
      <c r="AD1768" s="137" t="str">
        <f>IFERROR(IF(B:B="","",IF(R1768="Beer","",IF(VALUE(Q1768)=0,VLOOKUP(VLOOKUP(B:B,#REF!,16,0),Rates!A:E,2,0),VLOOKUP(VALUE(Q1768),Rates!A$31:B$34,2,0)*W1768))),0)</f>
        <v/>
      </c>
      <c r="AE1768" s="121" t="str">
        <f t="shared" si="870"/>
        <v/>
      </c>
      <c r="AF1768" s="138" t="str">
        <f t="shared" si="871"/>
        <v/>
      </c>
      <c r="AG1768" s="122" t="str">
        <f t="shared" si="872"/>
        <v/>
      </c>
      <c r="AH1768" s="123" t="str">
        <f t="shared" si="873"/>
        <v/>
      </c>
      <c r="AI1768" s="139" t="str">
        <f>IF(AE:AE="","",IF(R1768="Refreshment Beverage",AK1768*(Rates!J$19/100),ROUND(SUM(AH1768*(Rates!$J$8/100)),4)))</f>
        <v/>
      </c>
      <c r="AJ1768" s="124" t="str">
        <f t="shared" si="874"/>
        <v/>
      </c>
      <c r="AK1768" s="125" t="str">
        <f t="shared" si="875"/>
        <v/>
      </c>
      <c r="AL1768" s="121" t="str">
        <f t="shared" si="876"/>
        <v/>
      </c>
      <c r="AM1768" s="138" t="str">
        <f>IF(AS1768="","",IF(R1768="Refreshment Beverage",ROUND(AS1768*Rates!K$19,4),ROUND(AO1768*(VLOOKUP(VALUE(Q1768),Rates!G$4:L$12,3,0)),4)))</f>
        <v/>
      </c>
      <c r="AN1768" s="126" t="str">
        <f>IF(AS1768="","",IF(R1768="Refreshment Beverage",AS1768*(Rates!J$19/100),MAX(AM1768,AB1768)))</f>
        <v/>
      </c>
      <c r="AO1768" s="127" t="str">
        <f t="shared" si="877"/>
        <v/>
      </c>
      <c r="AP1768" s="127" t="str">
        <f t="shared" si="878"/>
        <v/>
      </c>
      <c r="AQ1768" s="140" t="str">
        <f>IF(AS1768="","",IF(R1768="Refreshment Beverage",ROUND(SUM(VLOOKUP(Q:Q,Rates!G$15:L$19,3,0)*(AS1768-Y1768-Z1768-AA1768)),4),ROUND(SUM(Rates!$K$8*AS1768),4)))</f>
        <v/>
      </c>
      <c r="AR1768" s="139" t="str">
        <f t="shared" si="879"/>
        <v/>
      </c>
      <c r="AS1768" s="125" t="str">
        <f t="shared" si="880"/>
        <v/>
      </c>
      <c r="AT1768" s="121" t="str">
        <f t="shared" si="881"/>
        <v/>
      </c>
      <c r="AU1768" s="138" t="str">
        <f>IF(AX1768="","",IF(R1768="Refreshment Beverage",ROUND((BA1768-Y1768-Z1768-AA1768)*VLOOKUP(VALUE(Q1768),Rates!G$15:L$19,3,0),4),ROUND(AW1768*(VLOOKUP(VALUE(Q1768),Rates!G:L,3,0)),4)))</f>
        <v/>
      </c>
      <c r="AV1768" s="126" t="str">
        <f t="shared" si="882"/>
        <v/>
      </c>
      <c r="AW1768" s="127" t="str">
        <f t="shared" si="883"/>
        <v/>
      </c>
      <c r="AX1768" s="123" t="str">
        <f t="shared" si="884"/>
        <v/>
      </c>
      <c r="AY1768" s="140" t="str">
        <f>IF(AX1768="","",IF(R1768="Refreshment Beverage",ROUND(SUM(AX1768*Rates!K$19),4),ROUND(SUM(AX1768*(Rates!J$8/100)),4)))</f>
        <v/>
      </c>
      <c r="AZ1768" s="124" t="str">
        <f t="shared" si="885"/>
        <v/>
      </c>
      <c r="BA1768" s="125" t="str">
        <f t="shared" si="886"/>
        <v/>
      </c>
      <c r="BB1768" s="115"/>
      <c r="BC1768" s="143"/>
      <c r="BD1768" s="100"/>
      <c r="BE1768" s="100"/>
      <c r="BF1768" s="100"/>
      <c r="BG1768" s="100"/>
    </row>
    <row r="1769" spans="1:59" x14ac:dyDescent="0.2">
      <c r="A1769" s="144"/>
      <c r="B1769" s="141"/>
      <c r="C1769" s="141"/>
      <c r="D1769" s="142"/>
      <c r="E1769" s="142"/>
      <c r="F1769" s="142"/>
      <c r="G1769" s="142"/>
      <c r="H1769" s="142"/>
      <c r="I1769" s="129"/>
      <c r="J1769" s="130"/>
      <c r="K1769" s="131" t="str">
        <f t="shared" si="857"/>
        <v/>
      </c>
      <c r="L1769" s="132" t="str">
        <f t="shared" si="858"/>
        <v/>
      </c>
      <c r="M1769" s="133" t="str">
        <f t="shared" si="859"/>
        <v/>
      </c>
      <c r="N1769" s="134" t="str">
        <f>IFERROR(IF(B:B="","",IF(R1769="Beer",SUM(LOOKUP(2,1/(Rates!$B$3:$B$5&lt;=W1769)/(Rates!$C$3:$C$5&gt;=W1769),Rates!$D$3:$D$5)*(X1769/100)*W1769),IF(R1769="Refreshment Beverage",SUM(LOOKUP(2,1/(Rates!$B$7:$B$11&lt;=W1769)/(Rates!$C$7:$C$11&gt;=W1769),Rates!$D$7:$D$11)*(X1769/100)*W1769)))),"")</f>
        <v/>
      </c>
      <c r="O1769" s="134" t="str">
        <f t="shared" si="860"/>
        <v/>
      </c>
      <c r="P1769" s="116"/>
      <c r="Q1769" s="117" t="str">
        <f t="shared" si="861"/>
        <v/>
      </c>
      <c r="R1769" s="128" t="str">
        <f t="shared" si="862"/>
        <v/>
      </c>
      <c r="S1769" s="135" t="str">
        <f>IF(B1769="","",IF(R1769="Refreshment Beverage",VLOOKUP(VALUE(Q1769),Rates!G$15:L$19,2,0),VLOOKUP(VALUE(Q1769),Rates!G$4:L$12,2,0)))</f>
        <v/>
      </c>
      <c r="T1769" s="135" t="str">
        <f t="shared" si="863"/>
        <v/>
      </c>
      <c r="U1769" s="118" t="str">
        <f t="shared" si="864"/>
        <v/>
      </c>
      <c r="V1769" s="135" t="str">
        <f t="shared" si="865"/>
        <v/>
      </c>
      <c r="W1769" s="135" t="str">
        <f t="shared" si="866"/>
        <v/>
      </c>
      <c r="X1769" s="119" t="str">
        <f t="shared" si="867"/>
        <v/>
      </c>
      <c r="Y1769" s="120" t="str">
        <f>IF(B:B="","",IF(R1769="Refreshment Beverage",VLOOKUP(Q1769,Rates!G$15:L$19,6,0)*W1769,VLOOKUP(Q1769,Rates!G$4:L$12,6,0)*W1769))</f>
        <v/>
      </c>
      <c r="Z1769" s="120" t="str">
        <f t="shared" si="868"/>
        <v/>
      </c>
      <c r="AA1769" s="120" t="str">
        <f t="shared" si="869"/>
        <v/>
      </c>
      <c r="AB1769" s="136" t="str">
        <f>IF(B:B="","",IF(R1769="Refreshment Beverage","",IF(AND(R1769="Beer",Q1769=0),SUM(LOOKUP(2,1/(Rates!$B$15:$B$18&lt;=W1769)/(Rates!$C$15:$C$18&gt;=W1769),Rates!$D$15:$D$18)*W1769),VLOOKUP(VALUE(Q:Q),Rates!A:B,2,0)*W1769)))</f>
        <v/>
      </c>
      <c r="AC1769" s="136" t="str">
        <f>IF(B:B="","",IF(R1769="Refreshment Beverage","",IF(AND(R1769="Beer",Q1769=0),SUM(LOOKUP(2,1/(Rates!$B$15:$B$18&lt;=W1769)/(Rates!$C$15:$C$18&gt;=W1769),Rates!$E$15:$E$18)*W1769),VLOOKUP(VALUE(Q:Q),Rates!A:C,3,0)*W1769)))</f>
        <v/>
      </c>
      <c r="AD1769" s="137" t="str">
        <f>IFERROR(IF(B:B="","",IF(R1769="Beer","",IF(VALUE(Q1769)=0,VLOOKUP(VLOOKUP(B:B,#REF!,16,0),Rates!A:E,2,0),VLOOKUP(VALUE(Q1769),Rates!A$31:B$34,2,0)*W1769))),0)</f>
        <v/>
      </c>
      <c r="AE1769" s="121" t="str">
        <f t="shared" si="870"/>
        <v/>
      </c>
      <c r="AF1769" s="138" t="str">
        <f t="shared" si="871"/>
        <v/>
      </c>
      <c r="AG1769" s="122" t="str">
        <f t="shared" si="872"/>
        <v/>
      </c>
      <c r="AH1769" s="123" t="str">
        <f t="shared" si="873"/>
        <v/>
      </c>
      <c r="AI1769" s="139" t="str">
        <f>IF(AE:AE="","",IF(R1769="Refreshment Beverage",AK1769*(Rates!J$19/100),ROUND(SUM(AH1769*(Rates!$J$8/100)),4)))</f>
        <v/>
      </c>
      <c r="AJ1769" s="124" t="str">
        <f t="shared" si="874"/>
        <v/>
      </c>
      <c r="AK1769" s="125" t="str">
        <f t="shared" si="875"/>
        <v/>
      </c>
      <c r="AL1769" s="121" t="str">
        <f t="shared" si="876"/>
        <v/>
      </c>
      <c r="AM1769" s="138" t="str">
        <f>IF(AS1769="","",IF(R1769="Refreshment Beverage",ROUND(AS1769*Rates!K$19,4),ROUND(AO1769*(VLOOKUP(VALUE(Q1769),Rates!G$4:L$12,3,0)),4)))</f>
        <v/>
      </c>
      <c r="AN1769" s="126" t="str">
        <f>IF(AS1769="","",IF(R1769="Refreshment Beverage",AS1769*(Rates!J$19/100),MAX(AM1769,AB1769)))</f>
        <v/>
      </c>
      <c r="AO1769" s="127" t="str">
        <f t="shared" si="877"/>
        <v/>
      </c>
      <c r="AP1769" s="127" t="str">
        <f t="shared" si="878"/>
        <v/>
      </c>
      <c r="AQ1769" s="140" t="str">
        <f>IF(AS1769="","",IF(R1769="Refreshment Beverage",ROUND(SUM(VLOOKUP(Q:Q,Rates!G$15:L$19,3,0)*(AS1769-Y1769-Z1769-AA1769)),4),ROUND(SUM(Rates!$K$8*AS1769),4)))</f>
        <v/>
      </c>
      <c r="AR1769" s="139" t="str">
        <f t="shared" si="879"/>
        <v/>
      </c>
      <c r="AS1769" s="125" t="str">
        <f t="shared" si="880"/>
        <v/>
      </c>
      <c r="AT1769" s="121" t="str">
        <f t="shared" si="881"/>
        <v/>
      </c>
      <c r="AU1769" s="138" t="str">
        <f>IF(AX1769="","",IF(R1769="Refreshment Beverage",ROUND((BA1769-Y1769-Z1769-AA1769)*VLOOKUP(VALUE(Q1769),Rates!G$15:L$19,3,0),4),ROUND(AW1769*(VLOOKUP(VALUE(Q1769),Rates!G:L,3,0)),4)))</f>
        <v/>
      </c>
      <c r="AV1769" s="126" t="str">
        <f t="shared" si="882"/>
        <v/>
      </c>
      <c r="AW1769" s="127" t="str">
        <f t="shared" si="883"/>
        <v/>
      </c>
      <c r="AX1769" s="123" t="str">
        <f t="shared" si="884"/>
        <v/>
      </c>
      <c r="AY1769" s="140" t="str">
        <f>IF(AX1769="","",IF(R1769="Refreshment Beverage",ROUND(SUM(AX1769*Rates!K$19),4),ROUND(SUM(AX1769*(Rates!J$8/100)),4)))</f>
        <v/>
      </c>
      <c r="AZ1769" s="124" t="str">
        <f t="shared" si="885"/>
        <v/>
      </c>
      <c r="BA1769" s="125" t="str">
        <f t="shared" si="886"/>
        <v/>
      </c>
      <c r="BB1769" s="115"/>
      <c r="BC1769" s="143"/>
      <c r="BD1769" s="100"/>
      <c r="BE1769" s="100"/>
      <c r="BF1769" s="100"/>
      <c r="BG1769" s="100"/>
    </row>
    <row r="1770" spans="1:59" x14ac:dyDescent="0.2">
      <c r="A1770" s="144"/>
      <c r="B1770" s="141"/>
      <c r="C1770" s="141"/>
      <c r="D1770" s="142"/>
      <c r="E1770" s="142"/>
      <c r="F1770" s="142"/>
      <c r="G1770" s="142"/>
      <c r="H1770" s="142"/>
      <c r="I1770" s="129"/>
      <c r="J1770" s="130"/>
      <c r="K1770" s="131" t="str">
        <f t="shared" si="857"/>
        <v/>
      </c>
      <c r="L1770" s="132" t="str">
        <f t="shared" si="858"/>
        <v/>
      </c>
      <c r="M1770" s="133" t="str">
        <f t="shared" si="859"/>
        <v/>
      </c>
      <c r="N1770" s="134" t="str">
        <f>IFERROR(IF(B:B="","",IF(R1770="Beer",SUM(LOOKUP(2,1/(Rates!$B$3:$B$5&lt;=W1770)/(Rates!$C$3:$C$5&gt;=W1770),Rates!$D$3:$D$5)*(X1770/100)*W1770),IF(R1770="Refreshment Beverage",SUM(LOOKUP(2,1/(Rates!$B$7:$B$11&lt;=W1770)/(Rates!$C$7:$C$11&gt;=W1770),Rates!$D$7:$D$11)*(X1770/100)*W1770)))),"")</f>
        <v/>
      </c>
      <c r="O1770" s="134" t="str">
        <f t="shared" si="860"/>
        <v/>
      </c>
      <c r="P1770" s="116"/>
      <c r="Q1770" s="117" t="str">
        <f t="shared" si="861"/>
        <v/>
      </c>
      <c r="R1770" s="128" t="str">
        <f t="shared" si="862"/>
        <v/>
      </c>
      <c r="S1770" s="135" t="str">
        <f>IF(B1770="","",IF(R1770="Refreshment Beverage",VLOOKUP(VALUE(Q1770),Rates!G$15:L$19,2,0),VLOOKUP(VALUE(Q1770),Rates!G$4:L$12,2,0)))</f>
        <v/>
      </c>
      <c r="T1770" s="135" t="str">
        <f t="shared" si="863"/>
        <v/>
      </c>
      <c r="U1770" s="118" t="str">
        <f t="shared" si="864"/>
        <v/>
      </c>
      <c r="V1770" s="135" t="str">
        <f t="shared" si="865"/>
        <v/>
      </c>
      <c r="W1770" s="135" t="str">
        <f t="shared" si="866"/>
        <v/>
      </c>
      <c r="X1770" s="119" t="str">
        <f t="shared" si="867"/>
        <v/>
      </c>
      <c r="Y1770" s="120" t="str">
        <f>IF(B:B="","",IF(R1770="Refreshment Beverage",VLOOKUP(Q1770,Rates!G$15:L$19,6,0)*W1770,VLOOKUP(Q1770,Rates!G$4:L$12,6,0)*W1770))</f>
        <v/>
      </c>
      <c r="Z1770" s="120" t="str">
        <f t="shared" si="868"/>
        <v/>
      </c>
      <c r="AA1770" s="120" t="str">
        <f t="shared" si="869"/>
        <v/>
      </c>
      <c r="AB1770" s="136" t="str">
        <f>IF(B:B="","",IF(R1770="Refreshment Beverage","",IF(AND(R1770="Beer",Q1770=0),SUM(LOOKUP(2,1/(Rates!$B$15:$B$18&lt;=W1770)/(Rates!$C$15:$C$18&gt;=W1770),Rates!$D$15:$D$18)*W1770),VLOOKUP(VALUE(Q:Q),Rates!A:B,2,0)*W1770)))</f>
        <v/>
      </c>
      <c r="AC1770" s="136" t="str">
        <f>IF(B:B="","",IF(R1770="Refreshment Beverage","",IF(AND(R1770="Beer",Q1770=0),SUM(LOOKUP(2,1/(Rates!$B$15:$B$18&lt;=W1770)/(Rates!$C$15:$C$18&gt;=W1770),Rates!$E$15:$E$18)*W1770),VLOOKUP(VALUE(Q:Q),Rates!A:C,3,0)*W1770)))</f>
        <v/>
      </c>
      <c r="AD1770" s="137" t="str">
        <f>IFERROR(IF(B:B="","",IF(R1770="Beer","",IF(VALUE(Q1770)=0,VLOOKUP(VLOOKUP(B:B,#REF!,16,0),Rates!A:E,2,0),VLOOKUP(VALUE(Q1770),Rates!A$31:B$34,2,0)*W1770))),0)</f>
        <v/>
      </c>
      <c r="AE1770" s="121" t="str">
        <f t="shared" si="870"/>
        <v/>
      </c>
      <c r="AF1770" s="138" t="str">
        <f t="shared" si="871"/>
        <v/>
      </c>
      <c r="AG1770" s="122" t="str">
        <f t="shared" si="872"/>
        <v/>
      </c>
      <c r="AH1770" s="123" t="str">
        <f t="shared" si="873"/>
        <v/>
      </c>
      <c r="AI1770" s="139" t="str">
        <f>IF(AE:AE="","",IF(R1770="Refreshment Beverage",AK1770*(Rates!J$19/100),ROUND(SUM(AH1770*(Rates!$J$8/100)),4)))</f>
        <v/>
      </c>
      <c r="AJ1770" s="124" t="str">
        <f t="shared" si="874"/>
        <v/>
      </c>
      <c r="AK1770" s="125" t="str">
        <f t="shared" si="875"/>
        <v/>
      </c>
      <c r="AL1770" s="121" t="str">
        <f t="shared" si="876"/>
        <v/>
      </c>
      <c r="AM1770" s="138" t="str">
        <f>IF(AS1770="","",IF(R1770="Refreshment Beverage",ROUND(AS1770*Rates!K$19,4),ROUND(AO1770*(VLOOKUP(VALUE(Q1770),Rates!G$4:L$12,3,0)),4)))</f>
        <v/>
      </c>
      <c r="AN1770" s="126" t="str">
        <f>IF(AS1770="","",IF(R1770="Refreshment Beverage",AS1770*(Rates!J$19/100),MAX(AM1770,AB1770)))</f>
        <v/>
      </c>
      <c r="AO1770" s="127" t="str">
        <f t="shared" si="877"/>
        <v/>
      </c>
      <c r="AP1770" s="127" t="str">
        <f t="shared" si="878"/>
        <v/>
      </c>
      <c r="AQ1770" s="140" t="str">
        <f>IF(AS1770="","",IF(R1770="Refreshment Beverage",ROUND(SUM(VLOOKUP(Q:Q,Rates!G$15:L$19,3,0)*(AS1770-Y1770-Z1770-AA1770)),4),ROUND(SUM(Rates!$K$8*AS1770),4)))</f>
        <v/>
      </c>
      <c r="AR1770" s="139" t="str">
        <f t="shared" si="879"/>
        <v/>
      </c>
      <c r="AS1770" s="125" t="str">
        <f t="shared" si="880"/>
        <v/>
      </c>
      <c r="AT1770" s="121" t="str">
        <f t="shared" si="881"/>
        <v/>
      </c>
      <c r="AU1770" s="138" t="str">
        <f>IF(AX1770="","",IF(R1770="Refreshment Beverage",ROUND((BA1770-Y1770-Z1770-AA1770)*VLOOKUP(VALUE(Q1770),Rates!G$15:L$19,3,0),4),ROUND(AW1770*(VLOOKUP(VALUE(Q1770),Rates!G:L,3,0)),4)))</f>
        <v/>
      </c>
      <c r="AV1770" s="126" t="str">
        <f t="shared" si="882"/>
        <v/>
      </c>
      <c r="AW1770" s="127" t="str">
        <f t="shared" si="883"/>
        <v/>
      </c>
      <c r="AX1770" s="123" t="str">
        <f t="shared" si="884"/>
        <v/>
      </c>
      <c r="AY1770" s="140" t="str">
        <f>IF(AX1770="","",IF(R1770="Refreshment Beverage",ROUND(SUM(AX1770*Rates!K$19),4),ROUND(SUM(AX1770*(Rates!J$8/100)),4)))</f>
        <v/>
      </c>
      <c r="AZ1770" s="124" t="str">
        <f t="shared" si="885"/>
        <v/>
      </c>
      <c r="BA1770" s="125" t="str">
        <f t="shared" si="886"/>
        <v/>
      </c>
      <c r="BB1770" s="115"/>
      <c r="BC1770" s="143"/>
      <c r="BD1770" s="100"/>
      <c r="BE1770" s="100"/>
      <c r="BF1770" s="100"/>
      <c r="BG1770" s="100"/>
    </row>
    <row r="1771" spans="1:59" x14ac:dyDescent="0.2">
      <c r="A1771" s="144"/>
      <c r="B1771" s="141"/>
      <c r="C1771" s="141"/>
      <c r="D1771" s="142"/>
      <c r="E1771" s="142"/>
      <c r="F1771" s="142"/>
      <c r="G1771" s="142"/>
      <c r="H1771" s="142"/>
      <c r="I1771" s="129"/>
      <c r="J1771" s="130"/>
      <c r="K1771" s="131" t="str">
        <f t="shared" si="857"/>
        <v/>
      </c>
      <c r="L1771" s="132" t="str">
        <f t="shared" si="858"/>
        <v/>
      </c>
      <c r="M1771" s="133" t="str">
        <f t="shared" si="859"/>
        <v/>
      </c>
      <c r="N1771" s="134" t="str">
        <f>IFERROR(IF(B:B="","",IF(R1771="Beer",SUM(LOOKUP(2,1/(Rates!$B$3:$B$5&lt;=W1771)/(Rates!$C$3:$C$5&gt;=W1771),Rates!$D$3:$D$5)*(X1771/100)*W1771),IF(R1771="Refreshment Beverage",SUM(LOOKUP(2,1/(Rates!$B$7:$B$11&lt;=W1771)/(Rates!$C$7:$C$11&gt;=W1771),Rates!$D$7:$D$11)*(X1771/100)*W1771)))),"")</f>
        <v/>
      </c>
      <c r="O1771" s="134" t="str">
        <f t="shared" si="860"/>
        <v/>
      </c>
      <c r="P1771" s="116"/>
      <c r="Q1771" s="117" t="str">
        <f t="shared" si="861"/>
        <v/>
      </c>
      <c r="R1771" s="128" t="str">
        <f t="shared" si="862"/>
        <v/>
      </c>
      <c r="S1771" s="135" t="str">
        <f>IF(B1771="","",IF(R1771="Refreshment Beverage",VLOOKUP(VALUE(Q1771),Rates!G$15:L$19,2,0),VLOOKUP(VALUE(Q1771),Rates!G$4:L$12,2,0)))</f>
        <v/>
      </c>
      <c r="T1771" s="135" t="str">
        <f t="shared" si="863"/>
        <v/>
      </c>
      <c r="U1771" s="118" t="str">
        <f t="shared" si="864"/>
        <v/>
      </c>
      <c r="V1771" s="135" t="str">
        <f t="shared" si="865"/>
        <v/>
      </c>
      <c r="W1771" s="135" t="str">
        <f t="shared" si="866"/>
        <v/>
      </c>
      <c r="X1771" s="119" t="str">
        <f t="shared" si="867"/>
        <v/>
      </c>
      <c r="Y1771" s="120" t="str">
        <f>IF(B:B="","",IF(R1771="Refreshment Beverage",VLOOKUP(Q1771,Rates!G$15:L$19,6,0)*W1771,VLOOKUP(Q1771,Rates!G$4:L$12,6,0)*W1771))</f>
        <v/>
      </c>
      <c r="Z1771" s="120" t="str">
        <f t="shared" si="868"/>
        <v/>
      </c>
      <c r="AA1771" s="120" t="str">
        <f t="shared" si="869"/>
        <v/>
      </c>
      <c r="AB1771" s="136" t="str">
        <f>IF(B:B="","",IF(R1771="Refreshment Beverage","",IF(AND(R1771="Beer",Q1771=0),SUM(LOOKUP(2,1/(Rates!$B$15:$B$18&lt;=W1771)/(Rates!$C$15:$C$18&gt;=W1771),Rates!$D$15:$D$18)*W1771),VLOOKUP(VALUE(Q:Q),Rates!A:B,2,0)*W1771)))</f>
        <v/>
      </c>
      <c r="AC1771" s="136" t="str">
        <f>IF(B:B="","",IF(R1771="Refreshment Beverage","",IF(AND(R1771="Beer",Q1771=0),SUM(LOOKUP(2,1/(Rates!$B$15:$B$18&lt;=W1771)/(Rates!$C$15:$C$18&gt;=W1771),Rates!$E$15:$E$18)*W1771),VLOOKUP(VALUE(Q:Q),Rates!A:C,3,0)*W1771)))</f>
        <v/>
      </c>
      <c r="AD1771" s="137" t="str">
        <f>IFERROR(IF(B:B="","",IF(R1771="Beer","",IF(VALUE(Q1771)=0,VLOOKUP(VLOOKUP(B:B,#REF!,16,0),Rates!A:E,2,0),VLOOKUP(VALUE(Q1771),Rates!A$31:B$34,2,0)*W1771))),0)</f>
        <v/>
      </c>
      <c r="AE1771" s="121" t="str">
        <f t="shared" si="870"/>
        <v/>
      </c>
      <c r="AF1771" s="138" t="str">
        <f t="shared" si="871"/>
        <v/>
      </c>
      <c r="AG1771" s="122" t="str">
        <f t="shared" si="872"/>
        <v/>
      </c>
      <c r="AH1771" s="123" t="str">
        <f t="shared" si="873"/>
        <v/>
      </c>
      <c r="AI1771" s="139" t="str">
        <f>IF(AE:AE="","",IF(R1771="Refreshment Beverage",AK1771*(Rates!J$19/100),ROUND(SUM(AH1771*(Rates!$J$8/100)),4)))</f>
        <v/>
      </c>
      <c r="AJ1771" s="124" t="str">
        <f t="shared" si="874"/>
        <v/>
      </c>
      <c r="AK1771" s="125" t="str">
        <f t="shared" si="875"/>
        <v/>
      </c>
      <c r="AL1771" s="121" t="str">
        <f t="shared" si="876"/>
        <v/>
      </c>
      <c r="AM1771" s="138" t="str">
        <f>IF(AS1771="","",IF(R1771="Refreshment Beverage",ROUND(AS1771*Rates!K$19,4),ROUND(AO1771*(VLOOKUP(VALUE(Q1771),Rates!G$4:L$12,3,0)),4)))</f>
        <v/>
      </c>
      <c r="AN1771" s="126" t="str">
        <f>IF(AS1771="","",IF(R1771="Refreshment Beverage",AS1771*(Rates!J$19/100),MAX(AM1771,AB1771)))</f>
        <v/>
      </c>
      <c r="AO1771" s="127" t="str">
        <f t="shared" si="877"/>
        <v/>
      </c>
      <c r="AP1771" s="127" t="str">
        <f t="shared" si="878"/>
        <v/>
      </c>
      <c r="AQ1771" s="140" t="str">
        <f>IF(AS1771="","",IF(R1771="Refreshment Beverage",ROUND(SUM(VLOOKUP(Q:Q,Rates!G$15:L$19,3,0)*(AS1771-Y1771-Z1771-AA1771)),4),ROUND(SUM(Rates!$K$8*AS1771),4)))</f>
        <v/>
      </c>
      <c r="AR1771" s="139" t="str">
        <f t="shared" si="879"/>
        <v/>
      </c>
      <c r="AS1771" s="125" t="str">
        <f t="shared" si="880"/>
        <v/>
      </c>
      <c r="AT1771" s="121" t="str">
        <f t="shared" si="881"/>
        <v/>
      </c>
      <c r="AU1771" s="138" t="str">
        <f>IF(AX1771="","",IF(R1771="Refreshment Beverage",ROUND((BA1771-Y1771-Z1771-AA1771)*VLOOKUP(VALUE(Q1771),Rates!G$15:L$19,3,0),4),ROUND(AW1771*(VLOOKUP(VALUE(Q1771),Rates!G:L,3,0)),4)))</f>
        <v/>
      </c>
      <c r="AV1771" s="126" t="str">
        <f t="shared" si="882"/>
        <v/>
      </c>
      <c r="AW1771" s="127" t="str">
        <f t="shared" si="883"/>
        <v/>
      </c>
      <c r="AX1771" s="123" t="str">
        <f t="shared" si="884"/>
        <v/>
      </c>
      <c r="AY1771" s="140" t="str">
        <f>IF(AX1771="","",IF(R1771="Refreshment Beverage",ROUND(SUM(AX1771*Rates!K$19),4),ROUND(SUM(AX1771*(Rates!J$8/100)),4)))</f>
        <v/>
      </c>
      <c r="AZ1771" s="124" t="str">
        <f t="shared" si="885"/>
        <v/>
      </c>
      <c r="BA1771" s="125" t="str">
        <f t="shared" si="886"/>
        <v/>
      </c>
      <c r="BB1771" s="115"/>
      <c r="BC1771" s="143"/>
      <c r="BD1771" s="100"/>
      <c r="BE1771" s="100"/>
      <c r="BF1771" s="100"/>
      <c r="BG1771" s="100"/>
    </row>
    <row r="1772" spans="1:59" x14ac:dyDescent="0.2">
      <c r="A1772" s="144"/>
      <c r="B1772" s="141"/>
      <c r="C1772" s="141"/>
      <c r="D1772" s="142"/>
      <c r="E1772" s="142"/>
      <c r="F1772" s="142"/>
      <c r="G1772" s="142"/>
      <c r="H1772" s="142"/>
      <c r="I1772" s="129"/>
      <c r="J1772" s="130"/>
      <c r="K1772" s="131" t="str">
        <f t="shared" si="857"/>
        <v/>
      </c>
      <c r="L1772" s="132" t="str">
        <f t="shared" si="858"/>
        <v/>
      </c>
      <c r="M1772" s="133" t="str">
        <f t="shared" si="859"/>
        <v/>
      </c>
      <c r="N1772" s="134" t="str">
        <f>IFERROR(IF(B:B="","",IF(R1772="Beer",SUM(LOOKUP(2,1/(Rates!$B$3:$B$5&lt;=W1772)/(Rates!$C$3:$C$5&gt;=W1772),Rates!$D$3:$D$5)*(X1772/100)*W1772),IF(R1772="Refreshment Beverage",SUM(LOOKUP(2,1/(Rates!$B$7:$B$11&lt;=W1772)/(Rates!$C$7:$C$11&gt;=W1772),Rates!$D$7:$D$11)*(X1772/100)*W1772)))),"")</f>
        <v/>
      </c>
      <c r="O1772" s="134" t="str">
        <f t="shared" si="860"/>
        <v/>
      </c>
      <c r="P1772" s="116"/>
      <c r="Q1772" s="117" t="str">
        <f t="shared" si="861"/>
        <v/>
      </c>
      <c r="R1772" s="128" t="str">
        <f t="shared" si="862"/>
        <v/>
      </c>
      <c r="S1772" s="135" t="str">
        <f>IF(B1772="","",IF(R1772="Refreshment Beverage",VLOOKUP(VALUE(Q1772),Rates!G$15:L$19,2,0),VLOOKUP(VALUE(Q1772),Rates!G$4:L$12,2,0)))</f>
        <v/>
      </c>
      <c r="T1772" s="135" t="str">
        <f t="shared" si="863"/>
        <v/>
      </c>
      <c r="U1772" s="118" t="str">
        <f t="shared" si="864"/>
        <v/>
      </c>
      <c r="V1772" s="135" t="str">
        <f t="shared" si="865"/>
        <v/>
      </c>
      <c r="W1772" s="135" t="str">
        <f t="shared" si="866"/>
        <v/>
      </c>
      <c r="X1772" s="119" t="str">
        <f t="shared" si="867"/>
        <v/>
      </c>
      <c r="Y1772" s="120" t="str">
        <f>IF(B:B="","",IF(R1772="Refreshment Beverage",VLOOKUP(Q1772,Rates!G$15:L$19,6,0)*W1772,VLOOKUP(Q1772,Rates!G$4:L$12,6,0)*W1772))</f>
        <v/>
      </c>
      <c r="Z1772" s="120" t="str">
        <f t="shared" si="868"/>
        <v/>
      </c>
      <c r="AA1772" s="120" t="str">
        <f t="shared" si="869"/>
        <v/>
      </c>
      <c r="AB1772" s="136" t="str">
        <f>IF(B:B="","",IF(R1772="Refreshment Beverage","",IF(AND(R1772="Beer",Q1772=0),SUM(LOOKUP(2,1/(Rates!$B$15:$B$18&lt;=W1772)/(Rates!$C$15:$C$18&gt;=W1772),Rates!$D$15:$D$18)*W1772),VLOOKUP(VALUE(Q:Q),Rates!A:B,2,0)*W1772)))</f>
        <v/>
      </c>
      <c r="AC1772" s="136" t="str">
        <f>IF(B:B="","",IF(R1772="Refreshment Beverage","",IF(AND(R1772="Beer",Q1772=0),SUM(LOOKUP(2,1/(Rates!$B$15:$B$18&lt;=W1772)/(Rates!$C$15:$C$18&gt;=W1772),Rates!$E$15:$E$18)*W1772),VLOOKUP(VALUE(Q:Q),Rates!A:C,3,0)*W1772)))</f>
        <v/>
      </c>
      <c r="AD1772" s="137" t="str">
        <f>IFERROR(IF(B:B="","",IF(R1772="Beer","",IF(VALUE(Q1772)=0,VLOOKUP(VLOOKUP(B:B,#REF!,16,0),Rates!A:E,2,0),VLOOKUP(VALUE(Q1772),Rates!A$31:B$34,2,0)*W1772))),0)</f>
        <v/>
      </c>
      <c r="AE1772" s="121" t="str">
        <f t="shared" si="870"/>
        <v/>
      </c>
      <c r="AF1772" s="138" t="str">
        <f t="shared" si="871"/>
        <v/>
      </c>
      <c r="AG1772" s="122" t="str">
        <f t="shared" si="872"/>
        <v/>
      </c>
      <c r="AH1772" s="123" t="str">
        <f t="shared" si="873"/>
        <v/>
      </c>
      <c r="AI1772" s="139" t="str">
        <f>IF(AE:AE="","",IF(R1772="Refreshment Beverage",AK1772*(Rates!J$19/100),ROUND(SUM(AH1772*(Rates!$J$8/100)),4)))</f>
        <v/>
      </c>
      <c r="AJ1772" s="124" t="str">
        <f t="shared" si="874"/>
        <v/>
      </c>
      <c r="AK1772" s="125" t="str">
        <f t="shared" si="875"/>
        <v/>
      </c>
      <c r="AL1772" s="121" t="str">
        <f t="shared" si="876"/>
        <v/>
      </c>
      <c r="AM1772" s="138" t="str">
        <f>IF(AS1772="","",IF(R1772="Refreshment Beverage",ROUND(AS1772*Rates!K$19,4),ROUND(AO1772*(VLOOKUP(VALUE(Q1772),Rates!G$4:L$12,3,0)),4)))</f>
        <v/>
      </c>
      <c r="AN1772" s="126" t="str">
        <f>IF(AS1772="","",IF(R1772="Refreshment Beverage",AS1772*(Rates!J$19/100),MAX(AM1772,AB1772)))</f>
        <v/>
      </c>
      <c r="AO1772" s="127" t="str">
        <f t="shared" si="877"/>
        <v/>
      </c>
      <c r="AP1772" s="127" t="str">
        <f t="shared" si="878"/>
        <v/>
      </c>
      <c r="AQ1772" s="140" t="str">
        <f>IF(AS1772="","",IF(R1772="Refreshment Beverage",ROUND(SUM(VLOOKUP(Q:Q,Rates!G$15:L$19,3,0)*(AS1772-Y1772-Z1772-AA1772)),4),ROUND(SUM(Rates!$K$8*AS1772),4)))</f>
        <v/>
      </c>
      <c r="AR1772" s="139" t="str">
        <f t="shared" si="879"/>
        <v/>
      </c>
      <c r="AS1772" s="125" t="str">
        <f t="shared" si="880"/>
        <v/>
      </c>
      <c r="AT1772" s="121" t="str">
        <f t="shared" si="881"/>
        <v/>
      </c>
      <c r="AU1772" s="138" t="str">
        <f>IF(AX1772="","",IF(R1772="Refreshment Beverage",ROUND((BA1772-Y1772-Z1772-AA1772)*VLOOKUP(VALUE(Q1772),Rates!G$15:L$19,3,0),4),ROUND(AW1772*(VLOOKUP(VALUE(Q1772),Rates!G:L,3,0)),4)))</f>
        <v/>
      </c>
      <c r="AV1772" s="126" t="str">
        <f t="shared" si="882"/>
        <v/>
      </c>
      <c r="AW1772" s="127" t="str">
        <f t="shared" si="883"/>
        <v/>
      </c>
      <c r="AX1772" s="123" t="str">
        <f t="shared" si="884"/>
        <v/>
      </c>
      <c r="AY1772" s="140" t="str">
        <f>IF(AX1772="","",IF(R1772="Refreshment Beverage",ROUND(SUM(AX1772*Rates!K$19),4),ROUND(SUM(AX1772*(Rates!J$8/100)),4)))</f>
        <v/>
      </c>
      <c r="AZ1772" s="124" t="str">
        <f t="shared" si="885"/>
        <v/>
      </c>
      <c r="BA1772" s="125" t="str">
        <f t="shared" si="886"/>
        <v/>
      </c>
      <c r="BB1772" s="115"/>
      <c r="BC1772" s="143"/>
      <c r="BD1772" s="100"/>
      <c r="BE1772" s="100"/>
      <c r="BF1772" s="100"/>
      <c r="BG1772" s="100"/>
    </row>
    <row r="1773" spans="1:59" x14ac:dyDescent="0.2">
      <c r="A1773" s="144"/>
      <c r="B1773" s="141"/>
      <c r="C1773" s="141"/>
      <c r="D1773" s="142"/>
      <c r="E1773" s="142"/>
      <c r="F1773" s="142"/>
      <c r="G1773" s="142"/>
      <c r="H1773" s="142"/>
      <c r="I1773" s="129"/>
      <c r="J1773" s="130"/>
      <c r="K1773" s="131" t="str">
        <f t="shared" si="857"/>
        <v/>
      </c>
      <c r="L1773" s="132" t="str">
        <f t="shared" si="858"/>
        <v/>
      </c>
      <c r="M1773" s="133" t="str">
        <f t="shared" si="859"/>
        <v/>
      </c>
      <c r="N1773" s="134" t="str">
        <f>IFERROR(IF(B:B="","",IF(R1773="Beer",SUM(LOOKUP(2,1/(Rates!$B$3:$B$5&lt;=W1773)/(Rates!$C$3:$C$5&gt;=W1773),Rates!$D$3:$D$5)*(X1773/100)*W1773),IF(R1773="Refreshment Beverage",SUM(LOOKUP(2,1/(Rates!$B$7:$B$11&lt;=W1773)/(Rates!$C$7:$C$11&gt;=W1773),Rates!$D$7:$D$11)*(X1773/100)*W1773)))),"")</f>
        <v/>
      </c>
      <c r="O1773" s="134" t="str">
        <f t="shared" si="860"/>
        <v/>
      </c>
      <c r="P1773" s="116"/>
      <c r="Q1773" s="117" t="str">
        <f t="shared" si="861"/>
        <v/>
      </c>
      <c r="R1773" s="128" t="str">
        <f t="shared" si="862"/>
        <v/>
      </c>
      <c r="S1773" s="135" t="str">
        <f>IF(B1773="","",IF(R1773="Refreshment Beverage",VLOOKUP(VALUE(Q1773),Rates!G$15:L$19,2,0),VLOOKUP(VALUE(Q1773),Rates!G$4:L$12,2,0)))</f>
        <v/>
      </c>
      <c r="T1773" s="135" t="str">
        <f t="shared" si="863"/>
        <v/>
      </c>
      <c r="U1773" s="118" t="str">
        <f t="shared" si="864"/>
        <v/>
      </c>
      <c r="V1773" s="135" t="str">
        <f t="shared" si="865"/>
        <v/>
      </c>
      <c r="W1773" s="135" t="str">
        <f t="shared" si="866"/>
        <v/>
      </c>
      <c r="X1773" s="119" t="str">
        <f t="shared" si="867"/>
        <v/>
      </c>
      <c r="Y1773" s="120" t="str">
        <f>IF(B:B="","",IF(R1773="Refreshment Beverage",VLOOKUP(Q1773,Rates!G$15:L$19,6,0)*W1773,VLOOKUP(Q1773,Rates!G$4:L$12,6,0)*W1773))</f>
        <v/>
      </c>
      <c r="Z1773" s="120" t="str">
        <f t="shared" si="868"/>
        <v/>
      </c>
      <c r="AA1773" s="120" t="str">
        <f t="shared" si="869"/>
        <v/>
      </c>
      <c r="AB1773" s="136" t="str">
        <f>IF(B:B="","",IF(R1773="Refreshment Beverage","",IF(AND(R1773="Beer",Q1773=0),SUM(LOOKUP(2,1/(Rates!$B$15:$B$18&lt;=W1773)/(Rates!$C$15:$C$18&gt;=W1773),Rates!$D$15:$D$18)*W1773),VLOOKUP(VALUE(Q:Q),Rates!A:B,2,0)*W1773)))</f>
        <v/>
      </c>
      <c r="AC1773" s="136" t="str">
        <f>IF(B:B="","",IF(R1773="Refreshment Beverage","",IF(AND(R1773="Beer",Q1773=0),SUM(LOOKUP(2,1/(Rates!$B$15:$B$18&lt;=W1773)/(Rates!$C$15:$C$18&gt;=W1773),Rates!$E$15:$E$18)*W1773),VLOOKUP(VALUE(Q:Q),Rates!A:C,3,0)*W1773)))</f>
        <v/>
      </c>
      <c r="AD1773" s="137" t="str">
        <f>IFERROR(IF(B:B="","",IF(R1773="Beer","",IF(VALUE(Q1773)=0,VLOOKUP(VLOOKUP(B:B,#REF!,16,0),Rates!A:E,2,0),VLOOKUP(VALUE(Q1773),Rates!A$31:B$34,2,0)*W1773))),0)</f>
        <v/>
      </c>
      <c r="AE1773" s="121" t="str">
        <f t="shared" si="870"/>
        <v/>
      </c>
      <c r="AF1773" s="138" t="str">
        <f t="shared" si="871"/>
        <v/>
      </c>
      <c r="AG1773" s="122" t="str">
        <f t="shared" si="872"/>
        <v/>
      </c>
      <c r="AH1773" s="123" t="str">
        <f t="shared" si="873"/>
        <v/>
      </c>
      <c r="AI1773" s="139" t="str">
        <f>IF(AE:AE="","",IF(R1773="Refreshment Beverage",AK1773*(Rates!J$19/100),ROUND(SUM(AH1773*(Rates!$J$8/100)),4)))</f>
        <v/>
      </c>
      <c r="AJ1773" s="124" t="str">
        <f t="shared" si="874"/>
        <v/>
      </c>
      <c r="AK1773" s="125" t="str">
        <f t="shared" si="875"/>
        <v/>
      </c>
      <c r="AL1773" s="121" t="str">
        <f t="shared" si="876"/>
        <v/>
      </c>
      <c r="AM1773" s="138" t="str">
        <f>IF(AS1773="","",IF(R1773="Refreshment Beverage",ROUND(AS1773*Rates!K$19,4),ROUND(AO1773*(VLOOKUP(VALUE(Q1773),Rates!G$4:L$12,3,0)),4)))</f>
        <v/>
      </c>
      <c r="AN1773" s="126" t="str">
        <f>IF(AS1773="","",IF(R1773="Refreshment Beverage",AS1773*(Rates!J$19/100),MAX(AM1773,AB1773)))</f>
        <v/>
      </c>
      <c r="AO1773" s="127" t="str">
        <f t="shared" si="877"/>
        <v/>
      </c>
      <c r="AP1773" s="127" t="str">
        <f t="shared" si="878"/>
        <v/>
      </c>
      <c r="AQ1773" s="140" t="str">
        <f>IF(AS1773="","",IF(R1773="Refreshment Beverage",ROUND(SUM(VLOOKUP(Q:Q,Rates!G$15:L$19,3,0)*(AS1773-Y1773-Z1773-AA1773)),4),ROUND(SUM(Rates!$K$8*AS1773),4)))</f>
        <v/>
      </c>
      <c r="AR1773" s="139" t="str">
        <f t="shared" si="879"/>
        <v/>
      </c>
      <c r="AS1773" s="125" t="str">
        <f t="shared" si="880"/>
        <v/>
      </c>
      <c r="AT1773" s="121" t="str">
        <f t="shared" si="881"/>
        <v/>
      </c>
      <c r="AU1773" s="138" t="str">
        <f>IF(AX1773="","",IF(R1773="Refreshment Beverage",ROUND((BA1773-Y1773-Z1773-AA1773)*VLOOKUP(VALUE(Q1773),Rates!G$15:L$19,3,0),4),ROUND(AW1773*(VLOOKUP(VALUE(Q1773),Rates!G:L,3,0)),4)))</f>
        <v/>
      </c>
      <c r="AV1773" s="126" t="str">
        <f t="shared" si="882"/>
        <v/>
      </c>
      <c r="AW1773" s="127" t="str">
        <f t="shared" si="883"/>
        <v/>
      </c>
      <c r="AX1773" s="123" t="str">
        <f t="shared" si="884"/>
        <v/>
      </c>
      <c r="AY1773" s="140" t="str">
        <f>IF(AX1773="","",IF(R1773="Refreshment Beverage",ROUND(SUM(AX1773*Rates!K$19),4),ROUND(SUM(AX1773*(Rates!J$8/100)),4)))</f>
        <v/>
      </c>
      <c r="AZ1773" s="124" t="str">
        <f t="shared" si="885"/>
        <v/>
      </c>
      <c r="BA1773" s="125" t="str">
        <f t="shared" si="886"/>
        <v/>
      </c>
      <c r="BB1773" s="115"/>
      <c r="BC1773" s="143"/>
      <c r="BD1773" s="100"/>
      <c r="BE1773" s="100"/>
      <c r="BF1773" s="100"/>
      <c r="BG1773" s="100"/>
    </row>
    <row r="1774" spans="1:59" x14ac:dyDescent="0.2">
      <c r="A1774" s="144"/>
      <c r="B1774" s="141"/>
      <c r="C1774" s="141"/>
      <c r="D1774" s="142"/>
      <c r="E1774" s="142"/>
      <c r="F1774" s="142"/>
      <c r="G1774" s="142"/>
      <c r="H1774" s="142"/>
      <c r="I1774" s="129"/>
      <c r="J1774" s="130"/>
      <c r="K1774" s="131" t="str">
        <f t="shared" si="857"/>
        <v/>
      </c>
      <c r="L1774" s="132" t="str">
        <f t="shared" si="858"/>
        <v/>
      </c>
      <c r="M1774" s="133" t="str">
        <f t="shared" si="859"/>
        <v/>
      </c>
      <c r="N1774" s="134" t="str">
        <f>IFERROR(IF(B:B="","",IF(R1774="Beer",SUM(LOOKUP(2,1/(Rates!$B$3:$B$5&lt;=W1774)/(Rates!$C$3:$C$5&gt;=W1774),Rates!$D$3:$D$5)*(X1774/100)*W1774),IF(R1774="Refreshment Beverage",SUM(LOOKUP(2,1/(Rates!$B$7:$B$11&lt;=W1774)/(Rates!$C$7:$C$11&gt;=W1774),Rates!$D$7:$D$11)*(X1774/100)*W1774)))),"")</f>
        <v/>
      </c>
      <c r="O1774" s="134" t="str">
        <f t="shared" si="860"/>
        <v/>
      </c>
      <c r="P1774" s="116"/>
      <c r="Q1774" s="117" t="str">
        <f t="shared" si="861"/>
        <v/>
      </c>
      <c r="R1774" s="128" t="str">
        <f t="shared" si="862"/>
        <v/>
      </c>
      <c r="S1774" s="135" t="str">
        <f>IF(B1774="","",IF(R1774="Refreshment Beverage",VLOOKUP(VALUE(Q1774),Rates!G$15:L$19,2,0),VLOOKUP(VALUE(Q1774),Rates!G$4:L$12,2,0)))</f>
        <v/>
      </c>
      <c r="T1774" s="135" t="str">
        <f t="shared" si="863"/>
        <v/>
      </c>
      <c r="U1774" s="118" t="str">
        <f t="shared" si="864"/>
        <v/>
      </c>
      <c r="V1774" s="135" t="str">
        <f t="shared" si="865"/>
        <v/>
      </c>
      <c r="W1774" s="135" t="str">
        <f t="shared" si="866"/>
        <v/>
      </c>
      <c r="X1774" s="119" t="str">
        <f t="shared" si="867"/>
        <v/>
      </c>
      <c r="Y1774" s="120" t="str">
        <f>IF(B:B="","",IF(R1774="Refreshment Beverage",VLOOKUP(Q1774,Rates!G$15:L$19,6,0)*W1774,VLOOKUP(Q1774,Rates!G$4:L$12,6,0)*W1774))</f>
        <v/>
      </c>
      <c r="Z1774" s="120" t="str">
        <f t="shared" si="868"/>
        <v/>
      </c>
      <c r="AA1774" s="120" t="str">
        <f t="shared" si="869"/>
        <v/>
      </c>
      <c r="AB1774" s="136" t="str">
        <f>IF(B:B="","",IF(R1774="Refreshment Beverage","",IF(AND(R1774="Beer",Q1774=0),SUM(LOOKUP(2,1/(Rates!$B$15:$B$18&lt;=W1774)/(Rates!$C$15:$C$18&gt;=W1774),Rates!$D$15:$D$18)*W1774),VLOOKUP(VALUE(Q:Q),Rates!A:B,2,0)*W1774)))</f>
        <v/>
      </c>
      <c r="AC1774" s="136" t="str">
        <f>IF(B:B="","",IF(R1774="Refreshment Beverage","",IF(AND(R1774="Beer",Q1774=0),SUM(LOOKUP(2,1/(Rates!$B$15:$B$18&lt;=W1774)/(Rates!$C$15:$C$18&gt;=W1774),Rates!$E$15:$E$18)*W1774),VLOOKUP(VALUE(Q:Q),Rates!A:C,3,0)*W1774)))</f>
        <v/>
      </c>
      <c r="AD1774" s="137" t="str">
        <f>IFERROR(IF(B:B="","",IF(R1774="Beer","",IF(VALUE(Q1774)=0,VLOOKUP(VLOOKUP(B:B,#REF!,16,0),Rates!A:E,2,0),VLOOKUP(VALUE(Q1774),Rates!A$31:B$34,2,0)*W1774))),0)</f>
        <v/>
      </c>
      <c r="AE1774" s="121" t="str">
        <f t="shared" si="870"/>
        <v/>
      </c>
      <c r="AF1774" s="138" t="str">
        <f t="shared" si="871"/>
        <v/>
      </c>
      <c r="AG1774" s="122" t="str">
        <f t="shared" si="872"/>
        <v/>
      </c>
      <c r="AH1774" s="123" t="str">
        <f t="shared" si="873"/>
        <v/>
      </c>
      <c r="AI1774" s="139" t="str">
        <f>IF(AE:AE="","",IF(R1774="Refreshment Beverage",AK1774*(Rates!J$19/100),ROUND(SUM(AH1774*(Rates!$J$8/100)),4)))</f>
        <v/>
      </c>
      <c r="AJ1774" s="124" t="str">
        <f t="shared" si="874"/>
        <v/>
      </c>
      <c r="AK1774" s="125" t="str">
        <f t="shared" si="875"/>
        <v/>
      </c>
      <c r="AL1774" s="121" t="str">
        <f t="shared" si="876"/>
        <v/>
      </c>
      <c r="AM1774" s="138" t="str">
        <f>IF(AS1774="","",IF(R1774="Refreshment Beverage",ROUND(AS1774*Rates!K$19,4),ROUND(AO1774*(VLOOKUP(VALUE(Q1774),Rates!G$4:L$12,3,0)),4)))</f>
        <v/>
      </c>
      <c r="AN1774" s="126" t="str">
        <f>IF(AS1774="","",IF(R1774="Refreshment Beverage",AS1774*(Rates!J$19/100),MAX(AM1774,AB1774)))</f>
        <v/>
      </c>
      <c r="AO1774" s="127" t="str">
        <f t="shared" si="877"/>
        <v/>
      </c>
      <c r="AP1774" s="127" t="str">
        <f t="shared" si="878"/>
        <v/>
      </c>
      <c r="AQ1774" s="140" t="str">
        <f>IF(AS1774="","",IF(R1774="Refreshment Beverage",ROUND(SUM(VLOOKUP(Q:Q,Rates!G$15:L$19,3,0)*(AS1774-Y1774-Z1774-AA1774)),4),ROUND(SUM(Rates!$K$8*AS1774),4)))</f>
        <v/>
      </c>
      <c r="AR1774" s="139" t="str">
        <f t="shared" si="879"/>
        <v/>
      </c>
      <c r="AS1774" s="125" t="str">
        <f t="shared" si="880"/>
        <v/>
      </c>
      <c r="AT1774" s="121" t="str">
        <f t="shared" si="881"/>
        <v/>
      </c>
      <c r="AU1774" s="138" t="str">
        <f>IF(AX1774="","",IF(R1774="Refreshment Beverage",ROUND((BA1774-Y1774-Z1774-AA1774)*VLOOKUP(VALUE(Q1774),Rates!G$15:L$19,3,0),4),ROUND(AW1774*(VLOOKUP(VALUE(Q1774),Rates!G:L,3,0)),4)))</f>
        <v/>
      </c>
      <c r="AV1774" s="126" t="str">
        <f t="shared" si="882"/>
        <v/>
      </c>
      <c r="AW1774" s="127" t="str">
        <f t="shared" si="883"/>
        <v/>
      </c>
      <c r="AX1774" s="123" t="str">
        <f t="shared" si="884"/>
        <v/>
      </c>
      <c r="AY1774" s="140" t="str">
        <f>IF(AX1774="","",IF(R1774="Refreshment Beverage",ROUND(SUM(AX1774*Rates!K$19),4),ROUND(SUM(AX1774*(Rates!J$8/100)),4)))</f>
        <v/>
      </c>
      <c r="AZ1774" s="124" t="str">
        <f t="shared" si="885"/>
        <v/>
      </c>
      <c r="BA1774" s="125" t="str">
        <f t="shared" si="886"/>
        <v/>
      </c>
      <c r="BB1774" s="115"/>
      <c r="BC1774" s="143"/>
      <c r="BD1774" s="100"/>
      <c r="BE1774" s="100"/>
      <c r="BF1774" s="100"/>
      <c r="BG1774" s="100"/>
    </row>
    <row r="1775" spans="1:59" x14ac:dyDescent="0.2">
      <c r="A1775" s="144"/>
      <c r="B1775" s="141"/>
      <c r="C1775" s="141"/>
      <c r="D1775" s="142"/>
      <c r="E1775" s="142"/>
      <c r="F1775" s="142"/>
      <c r="G1775" s="142"/>
      <c r="H1775" s="142"/>
      <c r="I1775" s="129"/>
      <c r="J1775" s="130"/>
      <c r="K1775" s="131" t="str">
        <f t="shared" si="857"/>
        <v/>
      </c>
      <c r="L1775" s="132" t="str">
        <f t="shared" si="858"/>
        <v/>
      </c>
      <c r="M1775" s="133" t="str">
        <f t="shared" si="859"/>
        <v/>
      </c>
      <c r="N1775" s="134" t="str">
        <f>IFERROR(IF(B:B="","",IF(R1775="Beer",SUM(LOOKUP(2,1/(Rates!$B$3:$B$5&lt;=W1775)/(Rates!$C$3:$C$5&gt;=W1775),Rates!$D$3:$D$5)*(X1775/100)*W1775),IF(R1775="Refreshment Beverage",SUM(LOOKUP(2,1/(Rates!$B$7:$B$11&lt;=W1775)/(Rates!$C$7:$C$11&gt;=W1775),Rates!$D$7:$D$11)*(X1775/100)*W1775)))),"")</f>
        <v/>
      </c>
      <c r="O1775" s="134" t="str">
        <f t="shared" si="860"/>
        <v/>
      </c>
      <c r="P1775" s="116"/>
      <c r="Q1775" s="117" t="str">
        <f t="shared" si="861"/>
        <v/>
      </c>
      <c r="R1775" s="128" t="str">
        <f t="shared" si="862"/>
        <v/>
      </c>
      <c r="S1775" s="135" t="str">
        <f>IF(B1775="","",IF(R1775="Refreshment Beverage",VLOOKUP(VALUE(Q1775),Rates!G$15:L$19,2,0),VLOOKUP(VALUE(Q1775),Rates!G$4:L$12,2,0)))</f>
        <v/>
      </c>
      <c r="T1775" s="135" t="str">
        <f t="shared" si="863"/>
        <v/>
      </c>
      <c r="U1775" s="118" t="str">
        <f t="shared" si="864"/>
        <v/>
      </c>
      <c r="V1775" s="135" t="str">
        <f t="shared" si="865"/>
        <v/>
      </c>
      <c r="W1775" s="135" t="str">
        <f t="shared" si="866"/>
        <v/>
      </c>
      <c r="X1775" s="119" t="str">
        <f t="shared" si="867"/>
        <v/>
      </c>
      <c r="Y1775" s="120" t="str">
        <f>IF(B:B="","",IF(R1775="Refreshment Beverage",VLOOKUP(Q1775,Rates!G$15:L$19,6,0)*W1775,VLOOKUP(Q1775,Rates!G$4:L$12,6,0)*W1775))</f>
        <v/>
      </c>
      <c r="Z1775" s="120" t="str">
        <f t="shared" si="868"/>
        <v/>
      </c>
      <c r="AA1775" s="120" t="str">
        <f t="shared" si="869"/>
        <v/>
      </c>
      <c r="AB1775" s="136" t="str">
        <f>IF(B:B="","",IF(R1775="Refreshment Beverage","",IF(AND(R1775="Beer",Q1775=0),SUM(LOOKUP(2,1/(Rates!$B$15:$B$18&lt;=W1775)/(Rates!$C$15:$C$18&gt;=W1775),Rates!$D$15:$D$18)*W1775),VLOOKUP(VALUE(Q:Q),Rates!A:B,2,0)*W1775)))</f>
        <v/>
      </c>
      <c r="AC1775" s="136" t="str">
        <f>IF(B:B="","",IF(R1775="Refreshment Beverage","",IF(AND(R1775="Beer",Q1775=0),SUM(LOOKUP(2,1/(Rates!$B$15:$B$18&lt;=W1775)/(Rates!$C$15:$C$18&gt;=W1775),Rates!$E$15:$E$18)*W1775),VLOOKUP(VALUE(Q:Q),Rates!A:C,3,0)*W1775)))</f>
        <v/>
      </c>
      <c r="AD1775" s="137" t="str">
        <f>IFERROR(IF(B:B="","",IF(R1775="Beer","",IF(VALUE(Q1775)=0,VLOOKUP(VLOOKUP(B:B,#REF!,16,0),Rates!A:E,2,0),VLOOKUP(VALUE(Q1775),Rates!A$31:B$34,2,0)*W1775))),0)</f>
        <v/>
      </c>
      <c r="AE1775" s="121" t="str">
        <f t="shared" si="870"/>
        <v/>
      </c>
      <c r="AF1775" s="138" t="str">
        <f t="shared" si="871"/>
        <v/>
      </c>
      <c r="AG1775" s="122" t="str">
        <f t="shared" si="872"/>
        <v/>
      </c>
      <c r="AH1775" s="123" t="str">
        <f t="shared" si="873"/>
        <v/>
      </c>
      <c r="AI1775" s="139" t="str">
        <f>IF(AE:AE="","",IF(R1775="Refreshment Beverage",AK1775*(Rates!J$19/100),ROUND(SUM(AH1775*(Rates!$J$8/100)),4)))</f>
        <v/>
      </c>
      <c r="AJ1775" s="124" t="str">
        <f t="shared" si="874"/>
        <v/>
      </c>
      <c r="AK1775" s="125" t="str">
        <f t="shared" si="875"/>
        <v/>
      </c>
      <c r="AL1775" s="121" t="str">
        <f t="shared" si="876"/>
        <v/>
      </c>
      <c r="AM1775" s="138" t="str">
        <f>IF(AS1775="","",IF(R1775="Refreshment Beverage",ROUND(AS1775*Rates!K$19,4),ROUND(AO1775*(VLOOKUP(VALUE(Q1775),Rates!G$4:L$12,3,0)),4)))</f>
        <v/>
      </c>
      <c r="AN1775" s="126" t="str">
        <f>IF(AS1775="","",IF(R1775="Refreshment Beverage",AS1775*(Rates!J$19/100),MAX(AM1775,AB1775)))</f>
        <v/>
      </c>
      <c r="AO1775" s="127" t="str">
        <f t="shared" si="877"/>
        <v/>
      </c>
      <c r="AP1775" s="127" t="str">
        <f t="shared" si="878"/>
        <v/>
      </c>
      <c r="AQ1775" s="140" t="str">
        <f>IF(AS1775="","",IF(R1775="Refreshment Beverage",ROUND(SUM(VLOOKUP(Q:Q,Rates!G$15:L$19,3,0)*(AS1775-Y1775-Z1775-AA1775)),4),ROUND(SUM(Rates!$K$8*AS1775),4)))</f>
        <v/>
      </c>
      <c r="AR1775" s="139" t="str">
        <f t="shared" si="879"/>
        <v/>
      </c>
      <c r="AS1775" s="125" t="str">
        <f t="shared" si="880"/>
        <v/>
      </c>
      <c r="AT1775" s="121" t="str">
        <f t="shared" si="881"/>
        <v/>
      </c>
      <c r="AU1775" s="138" t="str">
        <f>IF(AX1775="","",IF(R1775="Refreshment Beverage",ROUND((BA1775-Y1775-Z1775-AA1775)*VLOOKUP(VALUE(Q1775),Rates!G$15:L$19,3,0),4),ROUND(AW1775*(VLOOKUP(VALUE(Q1775),Rates!G:L,3,0)),4)))</f>
        <v/>
      </c>
      <c r="AV1775" s="126" t="str">
        <f t="shared" si="882"/>
        <v/>
      </c>
      <c r="AW1775" s="127" t="str">
        <f t="shared" si="883"/>
        <v/>
      </c>
      <c r="AX1775" s="123" t="str">
        <f t="shared" si="884"/>
        <v/>
      </c>
      <c r="AY1775" s="140" t="str">
        <f>IF(AX1775="","",IF(R1775="Refreshment Beverage",ROUND(SUM(AX1775*Rates!K$19),4),ROUND(SUM(AX1775*(Rates!J$8/100)),4)))</f>
        <v/>
      </c>
      <c r="AZ1775" s="124" t="str">
        <f t="shared" si="885"/>
        <v/>
      </c>
      <c r="BA1775" s="125" t="str">
        <f t="shared" si="886"/>
        <v/>
      </c>
      <c r="BB1775" s="115"/>
      <c r="BC1775" s="143"/>
      <c r="BD1775" s="100"/>
      <c r="BE1775" s="100"/>
      <c r="BF1775" s="100"/>
      <c r="BG1775" s="100"/>
    </row>
    <row r="1776" spans="1:59" x14ac:dyDescent="0.2">
      <c r="A1776" s="144"/>
      <c r="B1776" s="141"/>
      <c r="C1776" s="141"/>
      <c r="D1776" s="142"/>
      <c r="E1776" s="142"/>
      <c r="F1776" s="142"/>
      <c r="G1776" s="142"/>
      <c r="H1776" s="142"/>
      <c r="I1776" s="129"/>
      <c r="J1776" s="130"/>
      <c r="K1776" s="131" t="str">
        <f t="shared" si="857"/>
        <v/>
      </c>
      <c r="L1776" s="132" t="str">
        <f t="shared" si="858"/>
        <v/>
      </c>
      <c r="M1776" s="133" t="str">
        <f t="shared" si="859"/>
        <v/>
      </c>
      <c r="N1776" s="134" t="str">
        <f>IFERROR(IF(B:B="","",IF(R1776="Beer",SUM(LOOKUP(2,1/(Rates!$B$3:$B$5&lt;=W1776)/(Rates!$C$3:$C$5&gt;=W1776),Rates!$D$3:$D$5)*(X1776/100)*W1776),IF(R1776="Refreshment Beverage",SUM(LOOKUP(2,1/(Rates!$B$7:$B$11&lt;=W1776)/(Rates!$C$7:$C$11&gt;=W1776),Rates!$D$7:$D$11)*(X1776/100)*W1776)))),"")</f>
        <v/>
      </c>
      <c r="O1776" s="134" t="str">
        <f t="shared" si="860"/>
        <v/>
      </c>
      <c r="P1776" s="116"/>
      <c r="Q1776" s="117" t="str">
        <f t="shared" si="861"/>
        <v/>
      </c>
      <c r="R1776" s="128" t="str">
        <f t="shared" si="862"/>
        <v/>
      </c>
      <c r="S1776" s="135" t="str">
        <f>IF(B1776="","",IF(R1776="Refreshment Beverage",VLOOKUP(VALUE(Q1776),Rates!G$15:L$19,2,0),VLOOKUP(VALUE(Q1776),Rates!G$4:L$12,2,0)))</f>
        <v/>
      </c>
      <c r="T1776" s="135" t="str">
        <f t="shared" si="863"/>
        <v/>
      </c>
      <c r="U1776" s="118" t="str">
        <f t="shared" si="864"/>
        <v/>
      </c>
      <c r="V1776" s="135" t="str">
        <f t="shared" si="865"/>
        <v/>
      </c>
      <c r="W1776" s="135" t="str">
        <f t="shared" si="866"/>
        <v/>
      </c>
      <c r="X1776" s="119" t="str">
        <f t="shared" si="867"/>
        <v/>
      </c>
      <c r="Y1776" s="120" t="str">
        <f>IF(B:B="","",IF(R1776="Refreshment Beverage",VLOOKUP(Q1776,Rates!G$15:L$19,6,0)*W1776,VLOOKUP(Q1776,Rates!G$4:L$12,6,0)*W1776))</f>
        <v/>
      </c>
      <c r="Z1776" s="120" t="str">
        <f t="shared" si="868"/>
        <v/>
      </c>
      <c r="AA1776" s="120" t="str">
        <f t="shared" si="869"/>
        <v/>
      </c>
      <c r="AB1776" s="136" t="str">
        <f>IF(B:B="","",IF(R1776="Refreshment Beverage","",IF(AND(R1776="Beer",Q1776=0),SUM(LOOKUP(2,1/(Rates!$B$15:$B$18&lt;=W1776)/(Rates!$C$15:$C$18&gt;=W1776),Rates!$D$15:$D$18)*W1776),VLOOKUP(VALUE(Q:Q),Rates!A:B,2,0)*W1776)))</f>
        <v/>
      </c>
      <c r="AC1776" s="136" t="str">
        <f>IF(B:B="","",IF(R1776="Refreshment Beverage","",IF(AND(R1776="Beer",Q1776=0),SUM(LOOKUP(2,1/(Rates!$B$15:$B$18&lt;=W1776)/(Rates!$C$15:$C$18&gt;=W1776),Rates!$E$15:$E$18)*W1776),VLOOKUP(VALUE(Q:Q),Rates!A:C,3,0)*W1776)))</f>
        <v/>
      </c>
      <c r="AD1776" s="137" t="str">
        <f>IFERROR(IF(B:B="","",IF(R1776="Beer","",IF(VALUE(Q1776)=0,VLOOKUP(VLOOKUP(B:B,#REF!,16,0),Rates!A:E,2,0),VLOOKUP(VALUE(Q1776),Rates!A$31:B$34,2,0)*W1776))),0)</f>
        <v/>
      </c>
      <c r="AE1776" s="121" t="str">
        <f t="shared" si="870"/>
        <v/>
      </c>
      <c r="AF1776" s="138" t="str">
        <f t="shared" si="871"/>
        <v/>
      </c>
      <c r="AG1776" s="122" t="str">
        <f t="shared" si="872"/>
        <v/>
      </c>
      <c r="AH1776" s="123" t="str">
        <f t="shared" si="873"/>
        <v/>
      </c>
      <c r="AI1776" s="139" t="str">
        <f>IF(AE:AE="","",IF(R1776="Refreshment Beverage",AK1776*(Rates!J$19/100),ROUND(SUM(AH1776*(Rates!$J$8/100)),4)))</f>
        <v/>
      </c>
      <c r="AJ1776" s="124" t="str">
        <f t="shared" si="874"/>
        <v/>
      </c>
      <c r="AK1776" s="125" t="str">
        <f t="shared" si="875"/>
        <v/>
      </c>
      <c r="AL1776" s="121" t="str">
        <f t="shared" si="876"/>
        <v/>
      </c>
      <c r="AM1776" s="138" t="str">
        <f>IF(AS1776="","",IF(R1776="Refreshment Beverage",ROUND(AS1776*Rates!K$19,4),ROUND(AO1776*(VLOOKUP(VALUE(Q1776),Rates!G$4:L$12,3,0)),4)))</f>
        <v/>
      </c>
      <c r="AN1776" s="126" t="str">
        <f>IF(AS1776="","",IF(R1776="Refreshment Beverage",AS1776*(Rates!J$19/100),MAX(AM1776,AB1776)))</f>
        <v/>
      </c>
      <c r="AO1776" s="127" t="str">
        <f t="shared" si="877"/>
        <v/>
      </c>
      <c r="AP1776" s="127" t="str">
        <f t="shared" si="878"/>
        <v/>
      </c>
      <c r="AQ1776" s="140" t="str">
        <f>IF(AS1776="","",IF(R1776="Refreshment Beverage",ROUND(SUM(VLOOKUP(Q:Q,Rates!G$15:L$19,3,0)*(AS1776-Y1776-Z1776-AA1776)),4),ROUND(SUM(Rates!$K$8*AS1776),4)))</f>
        <v/>
      </c>
      <c r="AR1776" s="139" t="str">
        <f t="shared" si="879"/>
        <v/>
      </c>
      <c r="AS1776" s="125" t="str">
        <f t="shared" si="880"/>
        <v/>
      </c>
      <c r="AT1776" s="121" t="str">
        <f t="shared" si="881"/>
        <v/>
      </c>
      <c r="AU1776" s="138" t="str">
        <f>IF(AX1776="","",IF(R1776="Refreshment Beverage",ROUND((BA1776-Y1776-Z1776-AA1776)*VLOOKUP(VALUE(Q1776),Rates!G$15:L$19,3,0),4),ROUND(AW1776*(VLOOKUP(VALUE(Q1776),Rates!G:L,3,0)),4)))</f>
        <v/>
      </c>
      <c r="AV1776" s="126" t="str">
        <f t="shared" si="882"/>
        <v/>
      </c>
      <c r="AW1776" s="127" t="str">
        <f t="shared" si="883"/>
        <v/>
      </c>
      <c r="AX1776" s="123" t="str">
        <f t="shared" si="884"/>
        <v/>
      </c>
      <c r="AY1776" s="140" t="str">
        <f>IF(AX1776="","",IF(R1776="Refreshment Beverage",ROUND(SUM(AX1776*Rates!K$19),4),ROUND(SUM(AX1776*(Rates!J$8/100)),4)))</f>
        <v/>
      </c>
      <c r="AZ1776" s="124" t="str">
        <f t="shared" si="885"/>
        <v/>
      </c>
      <c r="BA1776" s="125" t="str">
        <f t="shared" si="886"/>
        <v/>
      </c>
      <c r="BB1776" s="115"/>
      <c r="BC1776" s="143"/>
      <c r="BD1776" s="100"/>
      <c r="BE1776" s="100"/>
      <c r="BF1776" s="100"/>
      <c r="BG1776" s="100"/>
    </row>
    <row r="1777" spans="1:59" x14ac:dyDescent="0.2">
      <c r="A1777" s="144"/>
      <c r="B1777" s="141"/>
      <c r="C1777" s="141"/>
      <c r="D1777" s="142"/>
      <c r="E1777" s="142"/>
      <c r="F1777" s="142"/>
      <c r="G1777" s="142"/>
      <c r="H1777" s="142"/>
      <c r="I1777" s="129"/>
      <c r="J1777" s="130"/>
      <c r="K1777" s="131" t="str">
        <f t="shared" si="857"/>
        <v/>
      </c>
      <c r="L1777" s="132" t="str">
        <f t="shared" si="858"/>
        <v/>
      </c>
      <c r="M1777" s="133" t="str">
        <f t="shared" si="859"/>
        <v/>
      </c>
      <c r="N1777" s="134" t="str">
        <f>IFERROR(IF(B:B="","",IF(R1777="Beer",SUM(LOOKUP(2,1/(Rates!$B$3:$B$5&lt;=W1777)/(Rates!$C$3:$C$5&gt;=W1777),Rates!$D$3:$D$5)*(X1777/100)*W1777),IF(R1777="Refreshment Beverage",SUM(LOOKUP(2,1/(Rates!$B$7:$B$11&lt;=W1777)/(Rates!$C$7:$C$11&gt;=W1777),Rates!$D$7:$D$11)*(X1777/100)*W1777)))),"")</f>
        <v/>
      </c>
      <c r="O1777" s="134" t="str">
        <f t="shared" si="860"/>
        <v/>
      </c>
      <c r="P1777" s="116"/>
      <c r="Q1777" s="117" t="str">
        <f t="shared" si="861"/>
        <v/>
      </c>
      <c r="R1777" s="128" t="str">
        <f t="shared" si="862"/>
        <v/>
      </c>
      <c r="S1777" s="135" t="str">
        <f>IF(B1777="","",IF(R1777="Refreshment Beverage",VLOOKUP(VALUE(Q1777),Rates!G$15:L$19,2,0),VLOOKUP(VALUE(Q1777),Rates!G$4:L$12,2,0)))</f>
        <v/>
      </c>
      <c r="T1777" s="135" t="str">
        <f t="shared" si="863"/>
        <v/>
      </c>
      <c r="U1777" s="118" t="str">
        <f t="shared" si="864"/>
        <v/>
      </c>
      <c r="V1777" s="135" t="str">
        <f t="shared" si="865"/>
        <v/>
      </c>
      <c r="W1777" s="135" t="str">
        <f t="shared" si="866"/>
        <v/>
      </c>
      <c r="X1777" s="119" t="str">
        <f t="shared" si="867"/>
        <v/>
      </c>
      <c r="Y1777" s="120" t="str">
        <f>IF(B:B="","",IF(R1777="Refreshment Beverage",VLOOKUP(Q1777,Rates!G$15:L$19,6,0)*W1777,VLOOKUP(Q1777,Rates!G$4:L$12,6,0)*W1777))</f>
        <v/>
      </c>
      <c r="Z1777" s="120" t="str">
        <f t="shared" si="868"/>
        <v/>
      </c>
      <c r="AA1777" s="120" t="str">
        <f t="shared" si="869"/>
        <v/>
      </c>
      <c r="AB1777" s="136" t="str">
        <f>IF(B:B="","",IF(R1777="Refreshment Beverage","",IF(AND(R1777="Beer",Q1777=0),SUM(LOOKUP(2,1/(Rates!$B$15:$B$18&lt;=W1777)/(Rates!$C$15:$C$18&gt;=W1777),Rates!$D$15:$D$18)*W1777),VLOOKUP(VALUE(Q:Q),Rates!A:B,2,0)*W1777)))</f>
        <v/>
      </c>
      <c r="AC1777" s="136" t="str">
        <f>IF(B:B="","",IF(R1777="Refreshment Beverage","",IF(AND(R1777="Beer",Q1777=0),SUM(LOOKUP(2,1/(Rates!$B$15:$B$18&lt;=W1777)/(Rates!$C$15:$C$18&gt;=W1777),Rates!$E$15:$E$18)*W1777),VLOOKUP(VALUE(Q:Q),Rates!A:C,3,0)*W1777)))</f>
        <v/>
      </c>
      <c r="AD1777" s="137" t="str">
        <f>IFERROR(IF(B:B="","",IF(R1777="Beer","",IF(VALUE(Q1777)=0,VLOOKUP(VLOOKUP(B:B,#REF!,16,0),Rates!A:E,2,0),VLOOKUP(VALUE(Q1777),Rates!A$31:B$34,2,0)*W1777))),0)</f>
        <v/>
      </c>
      <c r="AE1777" s="121" t="str">
        <f t="shared" si="870"/>
        <v/>
      </c>
      <c r="AF1777" s="138" t="str">
        <f t="shared" si="871"/>
        <v/>
      </c>
      <c r="AG1777" s="122" t="str">
        <f t="shared" si="872"/>
        <v/>
      </c>
      <c r="AH1777" s="123" t="str">
        <f t="shared" si="873"/>
        <v/>
      </c>
      <c r="AI1777" s="139" t="str">
        <f>IF(AE:AE="","",IF(R1777="Refreshment Beverage",AK1777*(Rates!J$19/100),ROUND(SUM(AH1777*(Rates!$J$8/100)),4)))</f>
        <v/>
      </c>
      <c r="AJ1777" s="124" t="str">
        <f t="shared" si="874"/>
        <v/>
      </c>
      <c r="AK1777" s="125" t="str">
        <f t="shared" si="875"/>
        <v/>
      </c>
      <c r="AL1777" s="121" t="str">
        <f t="shared" si="876"/>
        <v/>
      </c>
      <c r="AM1777" s="138" t="str">
        <f>IF(AS1777="","",IF(R1777="Refreshment Beverage",ROUND(AS1777*Rates!K$19,4),ROUND(AO1777*(VLOOKUP(VALUE(Q1777),Rates!G$4:L$12,3,0)),4)))</f>
        <v/>
      </c>
      <c r="AN1777" s="126" t="str">
        <f>IF(AS1777="","",IF(R1777="Refreshment Beverage",AS1777*(Rates!J$19/100),MAX(AM1777,AB1777)))</f>
        <v/>
      </c>
      <c r="AO1777" s="127" t="str">
        <f t="shared" si="877"/>
        <v/>
      </c>
      <c r="AP1777" s="127" t="str">
        <f t="shared" si="878"/>
        <v/>
      </c>
      <c r="AQ1777" s="140" t="str">
        <f>IF(AS1777="","",IF(R1777="Refreshment Beverage",ROUND(SUM(VLOOKUP(Q:Q,Rates!G$15:L$19,3,0)*(AS1777-Y1777-Z1777-AA1777)),4),ROUND(SUM(Rates!$K$8*AS1777),4)))</f>
        <v/>
      </c>
      <c r="AR1777" s="139" t="str">
        <f t="shared" si="879"/>
        <v/>
      </c>
      <c r="AS1777" s="125" t="str">
        <f t="shared" si="880"/>
        <v/>
      </c>
      <c r="AT1777" s="121" t="str">
        <f t="shared" si="881"/>
        <v/>
      </c>
      <c r="AU1777" s="138" t="str">
        <f>IF(AX1777="","",IF(R1777="Refreshment Beverage",ROUND((BA1777-Y1777-Z1777-AA1777)*VLOOKUP(VALUE(Q1777),Rates!G$15:L$19,3,0),4),ROUND(AW1777*(VLOOKUP(VALUE(Q1777),Rates!G:L,3,0)),4)))</f>
        <v/>
      </c>
      <c r="AV1777" s="126" t="str">
        <f t="shared" si="882"/>
        <v/>
      </c>
      <c r="AW1777" s="127" t="str">
        <f t="shared" si="883"/>
        <v/>
      </c>
      <c r="AX1777" s="123" t="str">
        <f t="shared" si="884"/>
        <v/>
      </c>
      <c r="AY1777" s="140" t="str">
        <f>IF(AX1777="","",IF(R1777="Refreshment Beverage",ROUND(SUM(AX1777*Rates!K$19),4),ROUND(SUM(AX1777*(Rates!J$8/100)),4)))</f>
        <v/>
      </c>
      <c r="AZ1777" s="124" t="str">
        <f t="shared" si="885"/>
        <v/>
      </c>
      <c r="BA1777" s="125" t="str">
        <f t="shared" si="886"/>
        <v/>
      </c>
      <c r="BB1777" s="115"/>
      <c r="BC1777" s="143"/>
      <c r="BD1777" s="100"/>
      <c r="BE1777" s="100"/>
      <c r="BF1777" s="100"/>
      <c r="BG1777" s="100"/>
    </row>
    <row r="1778" spans="1:59" x14ac:dyDescent="0.2">
      <c r="A1778" s="144"/>
      <c r="B1778" s="141"/>
      <c r="C1778" s="141"/>
      <c r="D1778" s="142"/>
      <c r="E1778" s="142"/>
      <c r="F1778" s="142"/>
      <c r="G1778" s="142"/>
      <c r="H1778" s="142"/>
      <c r="I1778" s="129"/>
      <c r="J1778" s="130"/>
      <c r="K1778" s="131" t="str">
        <f t="shared" si="857"/>
        <v/>
      </c>
      <c r="L1778" s="132" t="str">
        <f t="shared" si="858"/>
        <v/>
      </c>
      <c r="M1778" s="133" t="str">
        <f t="shared" si="859"/>
        <v/>
      </c>
      <c r="N1778" s="134" t="str">
        <f>IFERROR(IF(B:B="","",IF(R1778="Beer",SUM(LOOKUP(2,1/(Rates!$B$3:$B$5&lt;=W1778)/(Rates!$C$3:$C$5&gt;=W1778),Rates!$D$3:$D$5)*(X1778/100)*W1778),IF(R1778="Refreshment Beverage",SUM(LOOKUP(2,1/(Rates!$B$7:$B$11&lt;=W1778)/(Rates!$C$7:$C$11&gt;=W1778),Rates!$D$7:$D$11)*(X1778/100)*W1778)))),"")</f>
        <v/>
      </c>
      <c r="O1778" s="134" t="str">
        <f t="shared" si="860"/>
        <v/>
      </c>
      <c r="P1778" s="116"/>
      <c r="Q1778" s="117" t="str">
        <f t="shared" si="861"/>
        <v/>
      </c>
      <c r="R1778" s="128" t="str">
        <f t="shared" si="862"/>
        <v/>
      </c>
      <c r="S1778" s="135" t="str">
        <f>IF(B1778="","",IF(R1778="Refreshment Beverage",VLOOKUP(VALUE(Q1778),Rates!G$15:L$19,2,0),VLOOKUP(VALUE(Q1778),Rates!G$4:L$12,2,0)))</f>
        <v/>
      </c>
      <c r="T1778" s="135" t="str">
        <f t="shared" si="863"/>
        <v/>
      </c>
      <c r="U1778" s="118" t="str">
        <f t="shared" si="864"/>
        <v/>
      </c>
      <c r="V1778" s="135" t="str">
        <f t="shared" si="865"/>
        <v/>
      </c>
      <c r="W1778" s="135" t="str">
        <f t="shared" si="866"/>
        <v/>
      </c>
      <c r="X1778" s="119" t="str">
        <f t="shared" si="867"/>
        <v/>
      </c>
      <c r="Y1778" s="120" t="str">
        <f>IF(B:B="","",IF(R1778="Refreshment Beverage",VLOOKUP(Q1778,Rates!G$15:L$19,6,0)*W1778,VLOOKUP(Q1778,Rates!G$4:L$12,6,0)*W1778))</f>
        <v/>
      </c>
      <c r="Z1778" s="120" t="str">
        <f t="shared" si="868"/>
        <v/>
      </c>
      <c r="AA1778" s="120" t="str">
        <f t="shared" si="869"/>
        <v/>
      </c>
      <c r="AB1778" s="136" t="str">
        <f>IF(B:B="","",IF(R1778="Refreshment Beverage","",IF(AND(R1778="Beer",Q1778=0),SUM(LOOKUP(2,1/(Rates!$B$15:$B$18&lt;=W1778)/(Rates!$C$15:$C$18&gt;=W1778),Rates!$D$15:$D$18)*W1778),VLOOKUP(VALUE(Q:Q),Rates!A:B,2,0)*W1778)))</f>
        <v/>
      </c>
      <c r="AC1778" s="136" t="str">
        <f>IF(B:B="","",IF(R1778="Refreshment Beverage","",IF(AND(R1778="Beer",Q1778=0),SUM(LOOKUP(2,1/(Rates!$B$15:$B$18&lt;=W1778)/(Rates!$C$15:$C$18&gt;=W1778),Rates!$E$15:$E$18)*W1778),VLOOKUP(VALUE(Q:Q),Rates!A:C,3,0)*W1778)))</f>
        <v/>
      </c>
      <c r="AD1778" s="137" t="str">
        <f>IFERROR(IF(B:B="","",IF(R1778="Beer","",IF(VALUE(Q1778)=0,VLOOKUP(VLOOKUP(B:B,#REF!,16,0),Rates!A:E,2,0),VLOOKUP(VALUE(Q1778),Rates!A$31:B$34,2,0)*W1778))),0)</f>
        <v/>
      </c>
      <c r="AE1778" s="121" t="str">
        <f t="shared" si="870"/>
        <v/>
      </c>
      <c r="AF1778" s="138" t="str">
        <f t="shared" si="871"/>
        <v/>
      </c>
      <c r="AG1778" s="122" t="str">
        <f t="shared" si="872"/>
        <v/>
      </c>
      <c r="AH1778" s="123" t="str">
        <f t="shared" si="873"/>
        <v/>
      </c>
      <c r="AI1778" s="139" t="str">
        <f>IF(AE:AE="","",IF(R1778="Refreshment Beverage",AK1778*(Rates!J$19/100),ROUND(SUM(AH1778*(Rates!$J$8/100)),4)))</f>
        <v/>
      </c>
      <c r="AJ1778" s="124" t="str">
        <f t="shared" si="874"/>
        <v/>
      </c>
      <c r="AK1778" s="125" t="str">
        <f t="shared" si="875"/>
        <v/>
      </c>
      <c r="AL1778" s="121" t="str">
        <f t="shared" si="876"/>
        <v/>
      </c>
      <c r="AM1778" s="138" t="str">
        <f>IF(AS1778="","",IF(R1778="Refreshment Beverage",ROUND(AS1778*Rates!K$19,4),ROUND(AO1778*(VLOOKUP(VALUE(Q1778),Rates!G$4:L$12,3,0)),4)))</f>
        <v/>
      </c>
      <c r="AN1778" s="126" t="str">
        <f>IF(AS1778="","",IF(R1778="Refreshment Beverage",AS1778*(Rates!J$19/100),MAX(AM1778,AB1778)))</f>
        <v/>
      </c>
      <c r="AO1778" s="127" t="str">
        <f t="shared" si="877"/>
        <v/>
      </c>
      <c r="AP1778" s="127" t="str">
        <f t="shared" si="878"/>
        <v/>
      </c>
      <c r="AQ1778" s="140" t="str">
        <f>IF(AS1778="","",IF(R1778="Refreshment Beverage",ROUND(SUM(VLOOKUP(Q:Q,Rates!G$15:L$19,3,0)*(AS1778-Y1778-Z1778-AA1778)),4),ROUND(SUM(Rates!$K$8*AS1778),4)))</f>
        <v/>
      </c>
      <c r="AR1778" s="139" t="str">
        <f t="shared" si="879"/>
        <v/>
      </c>
      <c r="AS1778" s="125" t="str">
        <f t="shared" si="880"/>
        <v/>
      </c>
      <c r="AT1778" s="121" t="str">
        <f t="shared" si="881"/>
        <v/>
      </c>
      <c r="AU1778" s="138" t="str">
        <f>IF(AX1778="","",IF(R1778="Refreshment Beverage",ROUND((BA1778-Y1778-Z1778-AA1778)*VLOOKUP(VALUE(Q1778),Rates!G$15:L$19,3,0),4),ROUND(AW1778*(VLOOKUP(VALUE(Q1778),Rates!G:L,3,0)),4)))</f>
        <v/>
      </c>
      <c r="AV1778" s="126" t="str">
        <f t="shared" si="882"/>
        <v/>
      </c>
      <c r="AW1778" s="127" t="str">
        <f t="shared" si="883"/>
        <v/>
      </c>
      <c r="AX1778" s="123" t="str">
        <f t="shared" si="884"/>
        <v/>
      </c>
      <c r="AY1778" s="140" t="str">
        <f>IF(AX1778="","",IF(R1778="Refreshment Beverage",ROUND(SUM(AX1778*Rates!K$19),4),ROUND(SUM(AX1778*(Rates!J$8/100)),4)))</f>
        <v/>
      </c>
      <c r="AZ1778" s="124" t="str">
        <f t="shared" si="885"/>
        <v/>
      </c>
      <c r="BA1778" s="125" t="str">
        <f t="shared" si="886"/>
        <v/>
      </c>
      <c r="BB1778" s="115"/>
      <c r="BC1778" s="143"/>
      <c r="BD1778" s="100"/>
      <c r="BE1778" s="100"/>
      <c r="BF1778" s="100"/>
      <c r="BG1778" s="100"/>
    </row>
    <row r="1779" spans="1:59" x14ac:dyDescent="0.2">
      <c r="A1779" s="144"/>
      <c r="B1779" s="141"/>
      <c r="C1779" s="141"/>
      <c r="D1779" s="142"/>
      <c r="E1779" s="142"/>
      <c r="F1779" s="142"/>
      <c r="G1779" s="142"/>
      <c r="H1779" s="142"/>
      <c r="I1779" s="129"/>
      <c r="J1779" s="130"/>
      <c r="K1779" s="131" t="str">
        <f t="shared" si="857"/>
        <v/>
      </c>
      <c r="L1779" s="132" t="str">
        <f t="shared" si="858"/>
        <v/>
      </c>
      <c r="M1779" s="133" t="str">
        <f t="shared" si="859"/>
        <v/>
      </c>
      <c r="N1779" s="134" t="str">
        <f>IFERROR(IF(B:B="","",IF(R1779="Beer",SUM(LOOKUP(2,1/(Rates!$B$3:$B$5&lt;=W1779)/(Rates!$C$3:$C$5&gt;=W1779),Rates!$D$3:$D$5)*(X1779/100)*W1779),IF(R1779="Refreshment Beverage",SUM(LOOKUP(2,1/(Rates!$B$7:$B$11&lt;=W1779)/(Rates!$C$7:$C$11&gt;=W1779),Rates!$D$7:$D$11)*(X1779/100)*W1779)))),"")</f>
        <v/>
      </c>
      <c r="O1779" s="134" t="str">
        <f t="shared" si="860"/>
        <v/>
      </c>
      <c r="P1779" s="116"/>
      <c r="Q1779" s="117" t="str">
        <f t="shared" si="861"/>
        <v/>
      </c>
      <c r="R1779" s="128" t="str">
        <f t="shared" si="862"/>
        <v/>
      </c>
      <c r="S1779" s="135" t="str">
        <f>IF(B1779="","",IF(R1779="Refreshment Beverage",VLOOKUP(VALUE(Q1779),Rates!G$15:L$19,2,0),VLOOKUP(VALUE(Q1779),Rates!G$4:L$12,2,0)))</f>
        <v/>
      </c>
      <c r="T1779" s="135" t="str">
        <f t="shared" si="863"/>
        <v/>
      </c>
      <c r="U1779" s="118" t="str">
        <f t="shared" si="864"/>
        <v/>
      </c>
      <c r="V1779" s="135" t="str">
        <f t="shared" si="865"/>
        <v/>
      </c>
      <c r="W1779" s="135" t="str">
        <f t="shared" si="866"/>
        <v/>
      </c>
      <c r="X1779" s="119" t="str">
        <f t="shared" si="867"/>
        <v/>
      </c>
      <c r="Y1779" s="120" t="str">
        <f>IF(B:B="","",IF(R1779="Refreshment Beverage",VLOOKUP(Q1779,Rates!G$15:L$19,6,0)*W1779,VLOOKUP(Q1779,Rates!G$4:L$12,6,0)*W1779))</f>
        <v/>
      </c>
      <c r="Z1779" s="120" t="str">
        <f t="shared" si="868"/>
        <v/>
      </c>
      <c r="AA1779" s="120" t="str">
        <f t="shared" si="869"/>
        <v/>
      </c>
      <c r="AB1779" s="136" t="str">
        <f>IF(B:B="","",IF(R1779="Refreshment Beverage","",IF(AND(R1779="Beer",Q1779=0),SUM(LOOKUP(2,1/(Rates!$B$15:$B$18&lt;=W1779)/(Rates!$C$15:$C$18&gt;=W1779),Rates!$D$15:$D$18)*W1779),VLOOKUP(VALUE(Q:Q),Rates!A:B,2,0)*W1779)))</f>
        <v/>
      </c>
      <c r="AC1779" s="136" t="str">
        <f>IF(B:B="","",IF(R1779="Refreshment Beverage","",IF(AND(R1779="Beer",Q1779=0),SUM(LOOKUP(2,1/(Rates!$B$15:$B$18&lt;=W1779)/(Rates!$C$15:$C$18&gt;=W1779),Rates!$E$15:$E$18)*W1779),VLOOKUP(VALUE(Q:Q),Rates!A:C,3,0)*W1779)))</f>
        <v/>
      </c>
      <c r="AD1779" s="137" t="str">
        <f>IFERROR(IF(B:B="","",IF(R1779="Beer","",IF(VALUE(Q1779)=0,VLOOKUP(VLOOKUP(B:B,#REF!,16,0),Rates!A:E,2,0),VLOOKUP(VALUE(Q1779),Rates!A$31:B$34,2,0)*W1779))),0)</f>
        <v/>
      </c>
      <c r="AE1779" s="121" t="str">
        <f t="shared" si="870"/>
        <v/>
      </c>
      <c r="AF1779" s="138" t="str">
        <f t="shared" si="871"/>
        <v/>
      </c>
      <c r="AG1779" s="122" t="str">
        <f t="shared" si="872"/>
        <v/>
      </c>
      <c r="AH1779" s="123" t="str">
        <f t="shared" si="873"/>
        <v/>
      </c>
      <c r="AI1779" s="139" t="str">
        <f>IF(AE:AE="","",IF(R1779="Refreshment Beverage",AK1779*(Rates!J$19/100),ROUND(SUM(AH1779*(Rates!$J$8/100)),4)))</f>
        <v/>
      </c>
      <c r="AJ1779" s="124" t="str">
        <f t="shared" si="874"/>
        <v/>
      </c>
      <c r="AK1779" s="125" t="str">
        <f t="shared" si="875"/>
        <v/>
      </c>
      <c r="AL1779" s="121" t="str">
        <f t="shared" si="876"/>
        <v/>
      </c>
      <c r="AM1779" s="138" t="str">
        <f>IF(AS1779="","",IF(R1779="Refreshment Beverage",ROUND(AS1779*Rates!K$19,4),ROUND(AO1779*(VLOOKUP(VALUE(Q1779),Rates!G$4:L$12,3,0)),4)))</f>
        <v/>
      </c>
      <c r="AN1779" s="126" t="str">
        <f>IF(AS1779="","",IF(R1779="Refreshment Beverage",AS1779*(Rates!J$19/100),MAX(AM1779,AB1779)))</f>
        <v/>
      </c>
      <c r="AO1779" s="127" t="str">
        <f t="shared" si="877"/>
        <v/>
      </c>
      <c r="AP1779" s="127" t="str">
        <f t="shared" si="878"/>
        <v/>
      </c>
      <c r="AQ1779" s="140" t="str">
        <f>IF(AS1779="","",IF(R1779="Refreshment Beverage",ROUND(SUM(VLOOKUP(Q:Q,Rates!G$15:L$19,3,0)*(AS1779-Y1779-Z1779-AA1779)),4),ROUND(SUM(Rates!$K$8*AS1779),4)))</f>
        <v/>
      </c>
      <c r="AR1779" s="139" t="str">
        <f t="shared" si="879"/>
        <v/>
      </c>
      <c r="AS1779" s="125" t="str">
        <f t="shared" si="880"/>
        <v/>
      </c>
      <c r="AT1779" s="121" t="str">
        <f t="shared" si="881"/>
        <v/>
      </c>
      <c r="AU1779" s="138" t="str">
        <f>IF(AX1779="","",IF(R1779="Refreshment Beverage",ROUND((BA1779-Y1779-Z1779-AA1779)*VLOOKUP(VALUE(Q1779),Rates!G$15:L$19,3,0),4),ROUND(AW1779*(VLOOKUP(VALUE(Q1779),Rates!G:L,3,0)),4)))</f>
        <v/>
      </c>
      <c r="AV1779" s="126" t="str">
        <f t="shared" si="882"/>
        <v/>
      </c>
      <c r="AW1779" s="127" t="str">
        <f t="shared" si="883"/>
        <v/>
      </c>
      <c r="AX1779" s="123" t="str">
        <f t="shared" si="884"/>
        <v/>
      </c>
      <c r="AY1779" s="140" t="str">
        <f>IF(AX1779="","",IF(R1779="Refreshment Beverage",ROUND(SUM(AX1779*Rates!K$19),4),ROUND(SUM(AX1779*(Rates!J$8/100)),4)))</f>
        <v/>
      </c>
      <c r="AZ1779" s="124" t="str">
        <f t="shared" si="885"/>
        <v/>
      </c>
      <c r="BA1779" s="125" t="str">
        <f t="shared" si="886"/>
        <v/>
      </c>
      <c r="BB1779" s="115"/>
      <c r="BC1779" s="143"/>
      <c r="BD1779" s="100"/>
      <c r="BE1779" s="100"/>
      <c r="BF1779" s="100"/>
      <c r="BG1779" s="100"/>
    </row>
    <row r="1780" spans="1:59" x14ac:dyDescent="0.2">
      <c r="A1780" s="144"/>
      <c r="B1780" s="141"/>
      <c r="C1780" s="141"/>
      <c r="D1780" s="142"/>
      <c r="E1780" s="142"/>
      <c r="F1780" s="142"/>
      <c r="G1780" s="142"/>
      <c r="H1780" s="142"/>
      <c r="I1780" s="129"/>
      <c r="J1780" s="130"/>
      <c r="K1780" s="131" t="str">
        <f t="shared" si="857"/>
        <v/>
      </c>
      <c r="L1780" s="132" t="str">
        <f t="shared" si="858"/>
        <v/>
      </c>
      <c r="M1780" s="133" t="str">
        <f t="shared" si="859"/>
        <v/>
      </c>
      <c r="N1780" s="134" t="str">
        <f>IFERROR(IF(B:B="","",IF(R1780="Beer",SUM(LOOKUP(2,1/(Rates!$B$3:$B$5&lt;=W1780)/(Rates!$C$3:$C$5&gt;=W1780),Rates!$D$3:$D$5)*(X1780/100)*W1780),IF(R1780="Refreshment Beverage",SUM(LOOKUP(2,1/(Rates!$B$7:$B$11&lt;=W1780)/(Rates!$C$7:$C$11&gt;=W1780),Rates!$D$7:$D$11)*(X1780/100)*W1780)))),"")</f>
        <v/>
      </c>
      <c r="O1780" s="134" t="str">
        <f t="shared" si="860"/>
        <v/>
      </c>
      <c r="P1780" s="116"/>
      <c r="Q1780" s="117" t="str">
        <f t="shared" si="861"/>
        <v/>
      </c>
      <c r="R1780" s="128" t="str">
        <f t="shared" si="862"/>
        <v/>
      </c>
      <c r="S1780" s="135" t="str">
        <f>IF(B1780="","",IF(R1780="Refreshment Beverage",VLOOKUP(VALUE(Q1780),Rates!G$15:L$19,2,0),VLOOKUP(VALUE(Q1780),Rates!G$4:L$12,2,0)))</f>
        <v/>
      </c>
      <c r="T1780" s="135" t="str">
        <f t="shared" si="863"/>
        <v/>
      </c>
      <c r="U1780" s="118" t="str">
        <f t="shared" si="864"/>
        <v/>
      </c>
      <c r="V1780" s="135" t="str">
        <f t="shared" si="865"/>
        <v/>
      </c>
      <c r="W1780" s="135" t="str">
        <f t="shared" si="866"/>
        <v/>
      </c>
      <c r="X1780" s="119" t="str">
        <f t="shared" si="867"/>
        <v/>
      </c>
      <c r="Y1780" s="120" t="str">
        <f>IF(B:B="","",IF(R1780="Refreshment Beverage",VLOOKUP(Q1780,Rates!G$15:L$19,6,0)*W1780,VLOOKUP(Q1780,Rates!G$4:L$12,6,0)*W1780))</f>
        <v/>
      </c>
      <c r="Z1780" s="120" t="str">
        <f t="shared" si="868"/>
        <v/>
      </c>
      <c r="AA1780" s="120" t="str">
        <f t="shared" si="869"/>
        <v/>
      </c>
      <c r="AB1780" s="136" t="str">
        <f>IF(B:B="","",IF(R1780="Refreshment Beverage","",IF(AND(R1780="Beer",Q1780=0),SUM(LOOKUP(2,1/(Rates!$B$15:$B$18&lt;=W1780)/(Rates!$C$15:$C$18&gt;=W1780),Rates!$D$15:$D$18)*W1780),VLOOKUP(VALUE(Q:Q),Rates!A:B,2,0)*W1780)))</f>
        <v/>
      </c>
      <c r="AC1780" s="136" t="str">
        <f>IF(B:B="","",IF(R1780="Refreshment Beverage","",IF(AND(R1780="Beer",Q1780=0),SUM(LOOKUP(2,1/(Rates!$B$15:$B$18&lt;=W1780)/(Rates!$C$15:$C$18&gt;=W1780),Rates!$E$15:$E$18)*W1780),VLOOKUP(VALUE(Q:Q),Rates!A:C,3,0)*W1780)))</f>
        <v/>
      </c>
      <c r="AD1780" s="137" t="str">
        <f>IFERROR(IF(B:B="","",IF(R1780="Beer","",IF(VALUE(Q1780)=0,VLOOKUP(VLOOKUP(B:B,#REF!,16,0),Rates!A:E,2,0),VLOOKUP(VALUE(Q1780),Rates!A$31:B$34,2,0)*W1780))),0)</f>
        <v/>
      </c>
      <c r="AE1780" s="121" t="str">
        <f t="shared" si="870"/>
        <v/>
      </c>
      <c r="AF1780" s="138" t="str">
        <f t="shared" si="871"/>
        <v/>
      </c>
      <c r="AG1780" s="122" t="str">
        <f t="shared" si="872"/>
        <v/>
      </c>
      <c r="AH1780" s="123" t="str">
        <f t="shared" si="873"/>
        <v/>
      </c>
      <c r="AI1780" s="139" t="str">
        <f>IF(AE:AE="","",IF(R1780="Refreshment Beverage",AK1780*(Rates!J$19/100),ROUND(SUM(AH1780*(Rates!$J$8/100)),4)))</f>
        <v/>
      </c>
      <c r="AJ1780" s="124" t="str">
        <f t="shared" si="874"/>
        <v/>
      </c>
      <c r="AK1780" s="125" t="str">
        <f t="shared" si="875"/>
        <v/>
      </c>
      <c r="AL1780" s="121" t="str">
        <f t="shared" si="876"/>
        <v/>
      </c>
      <c r="AM1780" s="138" t="str">
        <f>IF(AS1780="","",IF(R1780="Refreshment Beverage",ROUND(AS1780*Rates!K$19,4),ROUND(AO1780*(VLOOKUP(VALUE(Q1780),Rates!G$4:L$12,3,0)),4)))</f>
        <v/>
      </c>
      <c r="AN1780" s="126" t="str">
        <f>IF(AS1780="","",IF(R1780="Refreshment Beverage",AS1780*(Rates!J$19/100),MAX(AM1780,AB1780)))</f>
        <v/>
      </c>
      <c r="AO1780" s="127" t="str">
        <f t="shared" si="877"/>
        <v/>
      </c>
      <c r="AP1780" s="127" t="str">
        <f t="shared" si="878"/>
        <v/>
      </c>
      <c r="AQ1780" s="140" t="str">
        <f>IF(AS1780="","",IF(R1780="Refreshment Beverage",ROUND(SUM(VLOOKUP(Q:Q,Rates!G$15:L$19,3,0)*(AS1780-Y1780-Z1780-AA1780)),4),ROUND(SUM(Rates!$K$8*AS1780),4)))</f>
        <v/>
      </c>
      <c r="AR1780" s="139" t="str">
        <f t="shared" si="879"/>
        <v/>
      </c>
      <c r="AS1780" s="125" t="str">
        <f t="shared" si="880"/>
        <v/>
      </c>
      <c r="AT1780" s="121" t="str">
        <f t="shared" si="881"/>
        <v/>
      </c>
      <c r="AU1780" s="138" t="str">
        <f>IF(AX1780="","",IF(R1780="Refreshment Beverage",ROUND((BA1780-Y1780-Z1780-AA1780)*VLOOKUP(VALUE(Q1780),Rates!G$15:L$19,3,0),4),ROUND(AW1780*(VLOOKUP(VALUE(Q1780),Rates!G:L,3,0)),4)))</f>
        <v/>
      </c>
      <c r="AV1780" s="126" t="str">
        <f t="shared" si="882"/>
        <v/>
      </c>
      <c r="AW1780" s="127" t="str">
        <f t="shared" si="883"/>
        <v/>
      </c>
      <c r="AX1780" s="123" t="str">
        <f t="shared" si="884"/>
        <v/>
      </c>
      <c r="AY1780" s="140" t="str">
        <f>IF(AX1780="","",IF(R1780="Refreshment Beverage",ROUND(SUM(AX1780*Rates!K$19),4),ROUND(SUM(AX1780*(Rates!J$8/100)),4)))</f>
        <v/>
      </c>
      <c r="AZ1780" s="124" t="str">
        <f t="shared" si="885"/>
        <v/>
      </c>
      <c r="BA1780" s="125" t="str">
        <f t="shared" si="886"/>
        <v/>
      </c>
      <c r="BB1780" s="115"/>
      <c r="BC1780" s="143"/>
      <c r="BD1780" s="100"/>
      <c r="BE1780" s="100"/>
      <c r="BF1780" s="100"/>
      <c r="BG1780" s="100"/>
    </row>
    <row r="1781" spans="1:59" x14ac:dyDescent="0.2">
      <c r="A1781" s="144"/>
      <c r="B1781" s="141"/>
      <c r="C1781" s="141"/>
      <c r="D1781" s="142"/>
      <c r="E1781" s="142"/>
      <c r="F1781" s="142"/>
      <c r="G1781" s="142"/>
      <c r="H1781" s="142"/>
      <c r="I1781" s="129"/>
      <c r="J1781" s="130"/>
      <c r="K1781" s="131" t="str">
        <f t="shared" si="857"/>
        <v/>
      </c>
      <c r="L1781" s="132" t="str">
        <f t="shared" si="858"/>
        <v/>
      </c>
      <c r="M1781" s="133" t="str">
        <f t="shared" si="859"/>
        <v/>
      </c>
      <c r="N1781" s="134" t="str">
        <f>IFERROR(IF(B:B="","",IF(R1781="Beer",SUM(LOOKUP(2,1/(Rates!$B$3:$B$5&lt;=W1781)/(Rates!$C$3:$C$5&gt;=W1781),Rates!$D$3:$D$5)*(X1781/100)*W1781),IF(R1781="Refreshment Beverage",SUM(LOOKUP(2,1/(Rates!$B$7:$B$11&lt;=W1781)/(Rates!$C$7:$C$11&gt;=W1781),Rates!$D$7:$D$11)*(X1781/100)*W1781)))),"")</f>
        <v/>
      </c>
      <c r="O1781" s="134" t="str">
        <f t="shared" si="860"/>
        <v/>
      </c>
      <c r="P1781" s="116"/>
      <c r="Q1781" s="117" t="str">
        <f t="shared" si="861"/>
        <v/>
      </c>
      <c r="R1781" s="128" t="str">
        <f t="shared" si="862"/>
        <v/>
      </c>
      <c r="S1781" s="135" t="str">
        <f>IF(B1781="","",IF(R1781="Refreshment Beverage",VLOOKUP(VALUE(Q1781),Rates!G$15:L$19,2,0),VLOOKUP(VALUE(Q1781),Rates!G$4:L$12,2,0)))</f>
        <v/>
      </c>
      <c r="T1781" s="135" t="str">
        <f t="shared" si="863"/>
        <v/>
      </c>
      <c r="U1781" s="118" t="str">
        <f t="shared" si="864"/>
        <v/>
      </c>
      <c r="V1781" s="135" t="str">
        <f t="shared" si="865"/>
        <v/>
      </c>
      <c r="W1781" s="135" t="str">
        <f t="shared" si="866"/>
        <v/>
      </c>
      <c r="X1781" s="119" t="str">
        <f t="shared" si="867"/>
        <v/>
      </c>
      <c r="Y1781" s="120" t="str">
        <f>IF(B:B="","",IF(R1781="Refreshment Beverage",VLOOKUP(Q1781,Rates!G$15:L$19,6,0)*W1781,VLOOKUP(Q1781,Rates!G$4:L$12,6,0)*W1781))</f>
        <v/>
      </c>
      <c r="Z1781" s="120" t="str">
        <f t="shared" si="868"/>
        <v/>
      </c>
      <c r="AA1781" s="120" t="str">
        <f t="shared" si="869"/>
        <v/>
      </c>
      <c r="AB1781" s="136" t="str">
        <f>IF(B:B="","",IF(R1781="Refreshment Beverage","",IF(AND(R1781="Beer",Q1781=0),SUM(LOOKUP(2,1/(Rates!$B$15:$B$18&lt;=W1781)/(Rates!$C$15:$C$18&gt;=W1781),Rates!$D$15:$D$18)*W1781),VLOOKUP(VALUE(Q:Q),Rates!A:B,2,0)*W1781)))</f>
        <v/>
      </c>
      <c r="AC1781" s="136" t="str">
        <f>IF(B:B="","",IF(R1781="Refreshment Beverage","",IF(AND(R1781="Beer",Q1781=0),SUM(LOOKUP(2,1/(Rates!$B$15:$B$18&lt;=W1781)/(Rates!$C$15:$C$18&gt;=W1781),Rates!$E$15:$E$18)*W1781),VLOOKUP(VALUE(Q:Q),Rates!A:C,3,0)*W1781)))</f>
        <v/>
      </c>
      <c r="AD1781" s="137" t="str">
        <f>IFERROR(IF(B:B="","",IF(R1781="Beer","",IF(VALUE(Q1781)=0,VLOOKUP(VLOOKUP(B:B,#REF!,16,0),Rates!A:E,2,0),VLOOKUP(VALUE(Q1781),Rates!A$31:B$34,2,0)*W1781))),0)</f>
        <v/>
      </c>
      <c r="AE1781" s="121" t="str">
        <f t="shared" si="870"/>
        <v/>
      </c>
      <c r="AF1781" s="138" t="str">
        <f t="shared" si="871"/>
        <v/>
      </c>
      <c r="AG1781" s="122" t="str">
        <f t="shared" si="872"/>
        <v/>
      </c>
      <c r="AH1781" s="123" t="str">
        <f t="shared" si="873"/>
        <v/>
      </c>
      <c r="AI1781" s="139" t="str">
        <f>IF(AE:AE="","",IF(R1781="Refreshment Beverage",AK1781*(Rates!J$19/100),ROUND(SUM(AH1781*(Rates!$J$8/100)),4)))</f>
        <v/>
      </c>
      <c r="AJ1781" s="124" t="str">
        <f t="shared" si="874"/>
        <v/>
      </c>
      <c r="AK1781" s="125" t="str">
        <f t="shared" si="875"/>
        <v/>
      </c>
      <c r="AL1781" s="121" t="str">
        <f t="shared" si="876"/>
        <v/>
      </c>
      <c r="AM1781" s="138" t="str">
        <f>IF(AS1781="","",IF(R1781="Refreshment Beverage",ROUND(AS1781*Rates!K$19,4),ROUND(AO1781*(VLOOKUP(VALUE(Q1781),Rates!G$4:L$12,3,0)),4)))</f>
        <v/>
      </c>
      <c r="AN1781" s="126" t="str">
        <f>IF(AS1781="","",IF(R1781="Refreshment Beverage",AS1781*(Rates!J$19/100),MAX(AM1781,AB1781)))</f>
        <v/>
      </c>
      <c r="AO1781" s="127" t="str">
        <f t="shared" si="877"/>
        <v/>
      </c>
      <c r="AP1781" s="127" t="str">
        <f t="shared" si="878"/>
        <v/>
      </c>
      <c r="AQ1781" s="140" t="str">
        <f>IF(AS1781="","",IF(R1781="Refreshment Beverage",ROUND(SUM(VLOOKUP(Q:Q,Rates!G$15:L$19,3,0)*(AS1781-Y1781-Z1781-AA1781)),4),ROUND(SUM(Rates!$K$8*AS1781),4)))</f>
        <v/>
      </c>
      <c r="AR1781" s="139" t="str">
        <f t="shared" si="879"/>
        <v/>
      </c>
      <c r="AS1781" s="125" t="str">
        <f t="shared" si="880"/>
        <v/>
      </c>
      <c r="AT1781" s="121" t="str">
        <f t="shared" si="881"/>
        <v/>
      </c>
      <c r="AU1781" s="138" t="str">
        <f>IF(AX1781="","",IF(R1781="Refreshment Beverage",ROUND((BA1781-Y1781-Z1781-AA1781)*VLOOKUP(VALUE(Q1781),Rates!G$15:L$19,3,0),4),ROUND(AW1781*(VLOOKUP(VALUE(Q1781),Rates!G:L,3,0)),4)))</f>
        <v/>
      </c>
      <c r="AV1781" s="126" t="str">
        <f t="shared" si="882"/>
        <v/>
      </c>
      <c r="AW1781" s="127" t="str">
        <f t="shared" si="883"/>
        <v/>
      </c>
      <c r="AX1781" s="123" t="str">
        <f t="shared" si="884"/>
        <v/>
      </c>
      <c r="AY1781" s="140" t="str">
        <f>IF(AX1781="","",IF(R1781="Refreshment Beverage",ROUND(SUM(AX1781*Rates!K$19),4),ROUND(SUM(AX1781*(Rates!J$8/100)),4)))</f>
        <v/>
      </c>
      <c r="AZ1781" s="124" t="str">
        <f t="shared" si="885"/>
        <v/>
      </c>
      <c r="BA1781" s="125" t="str">
        <f t="shared" si="886"/>
        <v/>
      </c>
      <c r="BB1781" s="115"/>
      <c r="BC1781" s="143"/>
      <c r="BD1781" s="100"/>
      <c r="BE1781" s="100"/>
      <c r="BF1781" s="100"/>
      <c r="BG1781" s="100"/>
    </row>
    <row r="1782" spans="1:59" x14ac:dyDescent="0.2">
      <c r="A1782" s="144"/>
      <c r="B1782" s="141"/>
      <c r="C1782" s="141"/>
      <c r="D1782" s="142"/>
      <c r="E1782" s="142"/>
      <c r="F1782" s="142"/>
      <c r="G1782" s="142"/>
      <c r="H1782" s="142"/>
      <c r="I1782" s="129"/>
      <c r="J1782" s="130"/>
      <c r="K1782" s="131" t="str">
        <f t="shared" si="857"/>
        <v/>
      </c>
      <c r="L1782" s="132" t="str">
        <f t="shared" si="858"/>
        <v/>
      </c>
      <c r="M1782" s="133" t="str">
        <f t="shared" si="859"/>
        <v/>
      </c>
      <c r="N1782" s="134" t="str">
        <f>IFERROR(IF(B:B="","",IF(R1782="Beer",SUM(LOOKUP(2,1/(Rates!$B$3:$B$5&lt;=W1782)/(Rates!$C$3:$C$5&gt;=W1782),Rates!$D$3:$D$5)*(X1782/100)*W1782),IF(R1782="Refreshment Beverage",SUM(LOOKUP(2,1/(Rates!$B$7:$B$11&lt;=W1782)/(Rates!$C$7:$C$11&gt;=W1782),Rates!$D$7:$D$11)*(X1782/100)*W1782)))),"")</f>
        <v/>
      </c>
      <c r="O1782" s="134" t="str">
        <f t="shared" si="860"/>
        <v/>
      </c>
      <c r="P1782" s="116"/>
      <c r="Q1782" s="117" t="str">
        <f t="shared" si="861"/>
        <v/>
      </c>
      <c r="R1782" s="128" t="str">
        <f t="shared" si="862"/>
        <v/>
      </c>
      <c r="S1782" s="135" t="str">
        <f>IF(B1782="","",IF(R1782="Refreshment Beverage",VLOOKUP(VALUE(Q1782),Rates!G$15:L$19,2,0),VLOOKUP(VALUE(Q1782),Rates!G$4:L$12,2,0)))</f>
        <v/>
      </c>
      <c r="T1782" s="135" t="str">
        <f t="shared" si="863"/>
        <v/>
      </c>
      <c r="U1782" s="118" t="str">
        <f t="shared" si="864"/>
        <v/>
      </c>
      <c r="V1782" s="135" t="str">
        <f t="shared" si="865"/>
        <v/>
      </c>
      <c r="W1782" s="135" t="str">
        <f t="shared" si="866"/>
        <v/>
      </c>
      <c r="X1782" s="119" t="str">
        <f t="shared" si="867"/>
        <v/>
      </c>
      <c r="Y1782" s="120" t="str">
        <f>IF(B:B="","",IF(R1782="Refreshment Beverage",VLOOKUP(Q1782,Rates!G$15:L$19,6,0)*W1782,VLOOKUP(Q1782,Rates!G$4:L$12,6,0)*W1782))</f>
        <v/>
      </c>
      <c r="Z1782" s="120" t="str">
        <f t="shared" si="868"/>
        <v/>
      </c>
      <c r="AA1782" s="120" t="str">
        <f t="shared" si="869"/>
        <v/>
      </c>
      <c r="AB1782" s="136" t="str">
        <f>IF(B:B="","",IF(R1782="Refreshment Beverage","",IF(AND(R1782="Beer",Q1782=0),SUM(LOOKUP(2,1/(Rates!$B$15:$B$18&lt;=W1782)/(Rates!$C$15:$C$18&gt;=W1782),Rates!$D$15:$D$18)*W1782),VLOOKUP(VALUE(Q:Q),Rates!A:B,2,0)*W1782)))</f>
        <v/>
      </c>
      <c r="AC1782" s="136" t="str">
        <f>IF(B:B="","",IF(R1782="Refreshment Beverage","",IF(AND(R1782="Beer",Q1782=0),SUM(LOOKUP(2,1/(Rates!$B$15:$B$18&lt;=W1782)/(Rates!$C$15:$C$18&gt;=W1782),Rates!$E$15:$E$18)*W1782),VLOOKUP(VALUE(Q:Q),Rates!A:C,3,0)*W1782)))</f>
        <v/>
      </c>
      <c r="AD1782" s="137" t="str">
        <f>IFERROR(IF(B:B="","",IF(R1782="Beer","",IF(VALUE(Q1782)=0,VLOOKUP(VLOOKUP(B:B,#REF!,16,0),Rates!A:E,2,0),VLOOKUP(VALUE(Q1782),Rates!A$31:B$34,2,0)*W1782))),0)</f>
        <v/>
      </c>
      <c r="AE1782" s="121" t="str">
        <f t="shared" si="870"/>
        <v/>
      </c>
      <c r="AF1782" s="138" t="str">
        <f t="shared" si="871"/>
        <v/>
      </c>
      <c r="AG1782" s="122" t="str">
        <f t="shared" si="872"/>
        <v/>
      </c>
      <c r="AH1782" s="123" t="str">
        <f t="shared" si="873"/>
        <v/>
      </c>
      <c r="AI1782" s="139" t="str">
        <f>IF(AE:AE="","",IF(R1782="Refreshment Beverage",AK1782*(Rates!J$19/100),ROUND(SUM(AH1782*(Rates!$J$8/100)),4)))</f>
        <v/>
      </c>
      <c r="AJ1782" s="124" t="str">
        <f t="shared" si="874"/>
        <v/>
      </c>
      <c r="AK1782" s="125" t="str">
        <f t="shared" si="875"/>
        <v/>
      </c>
      <c r="AL1782" s="121" t="str">
        <f t="shared" si="876"/>
        <v/>
      </c>
      <c r="AM1782" s="138" t="str">
        <f>IF(AS1782="","",IF(R1782="Refreshment Beverage",ROUND(AS1782*Rates!K$19,4),ROUND(AO1782*(VLOOKUP(VALUE(Q1782),Rates!G$4:L$12,3,0)),4)))</f>
        <v/>
      </c>
      <c r="AN1782" s="126" t="str">
        <f>IF(AS1782="","",IF(R1782="Refreshment Beverage",AS1782*(Rates!J$19/100),MAX(AM1782,AB1782)))</f>
        <v/>
      </c>
      <c r="AO1782" s="127" t="str">
        <f t="shared" si="877"/>
        <v/>
      </c>
      <c r="AP1782" s="127" t="str">
        <f t="shared" si="878"/>
        <v/>
      </c>
      <c r="AQ1782" s="140" t="str">
        <f>IF(AS1782="","",IF(R1782="Refreshment Beverage",ROUND(SUM(VLOOKUP(Q:Q,Rates!G$15:L$19,3,0)*(AS1782-Y1782-Z1782-AA1782)),4),ROUND(SUM(Rates!$K$8*AS1782),4)))</f>
        <v/>
      </c>
      <c r="AR1782" s="139" t="str">
        <f t="shared" si="879"/>
        <v/>
      </c>
      <c r="AS1782" s="125" t="str">
        <f t="shared" si="880"/>
        <v/>
      </c>
      <c r="AT1782" s="121" t="str">
        <f t="shared" si="881"/>
        <v/>
      </c>
      <c r="AU1782" s="138" t="str">
        <f>IF(AX1782="","",IF(R1782="Refreshment Beverage",ROUND((BA1782-Y1782-Z1782-AA1782)*VLOOKUP(VALUE(Q1782),Rates!G$15:L$19,3,0),4),ROUND(AW1782*(VLOOKUP(VALUE(Q1782),Rates!G:L,3,0)),4)))</f>
        <v/>
      </c>
      <c r="AV1782" s="126" t="str">
        <f t="shared" si="882"/>
        <v/>
      </c>
      <c r="AW1782" s="127" t="str">
        <f t="shared" si="883"/>
        <v/>
      </c>
      <c r="AX1782" s="123" t="str">
        <f t="shared" si="884"/>
        <v/>
      </c>
      <c r="AY1782" s="140" t="str">
        <f>IF(AX1782="","",IF(R1782="Refreshment Beverage",ROUND(SUM(AX1782*Rates!K$19),4),ROUND(SUM(AX1782*(Rates!J$8/100)),4)))</f>
        <v/>
      </c>
      <c r="AZ1782" s="124" t="str">
        <f t="shared" si="885"/>
        <v/>
      </c>
      <c r="BA1782" s="125" t="str">
        <f t="shared" si="886"/>
        <v/>
      </c>
      <c r="BB1782" s="115"/>
      <c r="BC1782" s="143"/>
      <c r="BD1782" s="100"/>
      <c r="BE1782" s="100"/>
      <c r="BF1782" s="100"/>
      <c r="BG1782" s="100"/>
    </row>
    <row r="1783" spans="1:59" x14ac:dyDescent="0.2">
      <c r="A1783" s="144"/>
      <c r="B1783" s="141"/>
      <c r="C1783" s="141"/>
      <c r="D1783" s="142"/>
      <c r="E1783" s="142"/>
      <c r="F1783" s="142"/>
      <c r="G1783" s="142"/>
      <c r="H1783" s="142"/>
      <c r="I1783" s="129"/>
      <c r="J1783" s="130"/>
      <c r="K1783" s="131" t="str">
        <f t="shared" si="857"/>
        <v/>
      </c>
      <c r="L1783" s="132" t="str">
        <f t="shared" si="858"/>
        <v/>
      </c>
      <c r="M1783" s="133" t="str">
        <f t="shared" si="859"/>
        <v/>
      </c>
      <c r="N1783" s="134" t="str">
        <f>IFERROR(IF(B:B="","",IF(R1783="Beer",SUM(LOOKUP(2,1/(Rates!$B$3:$B$5&lt;=W1783)/(Rates!$C$3:$C$5&gt;=W1783),Rates!$D$3:$D$5)*(X1783/100)*W1783),IF(R1783="Refreshment Beverage",SUM(LOOKUP(2,1/(Rates!$B$7:$B$11&lt;=W1783)/(Rates!$C$7:$C$11&gt;=W1783),Rates!$D$7:$D$11)*(X1783/100)*W1783)))),"")</f>
        <v/>
      </c>
      <c r="O1783" s="134" t="str">
        <f t="shared" si="860"/>
        <v/>
      </c>
      <c r="P1783" s="116"/>
      <c r="Q1783" s="117" t="str">
        <f t="shared" si="861"/>
        <v/>
      </c>
      <c r="R1783" s="128" t="str">
        <f t="shared" si="862"/>
        <v/>
      </c>
      <c r="S1783" s="135" t="str">
        <f>IF(B1783="","",IF(R1783="Refreshment Beverage",VLOOKUP(VALUE(Q1783),Rates!G$15:L$19,2,0),VLOOKUP(VALUE(Q1783),Rates!G$4:L$12,2,0)))</f>
        <v/>
      </c>
      <c r="T1783" s="135" t="str">
        <f t="shared" si="863"/>
        <v/>
      </c>
      <c r="U1783" s="118" t="str">
        <f t="shared" si="864"/>
        <v/>
      </c>
      <c r="V1783" s="135" t="str">
        <f t="shared" si="865"/>
        <v/>
      </c>
      <c r="W1783" s="135" t="str">
        <f t="shared" si="866"/>
        <v/>
      </c>
      <c r="X1783" s="119" t="str">
        <f t="shared" si="867"/>
        <v/>
      </c>
      <c r="Y1783" s="120" t="str">
        <f>IF(B:B="","",IF(R1783="Refreshment Beverage",VLOOKUP(Q1783,Rates!G$15:L$19,6,0)*W1783,VLOOKUP(Q1783,Rates!G$4:L$12,6,0)*W1783))</f>
        <v/>
      </c>
      <c r="Z1783" s="120" t="str">
        <f t="shared" si="868"/>
        <v/>
      </c>
      <c r="AA1783" s="120" t="str">
        <f t="shared" si="869"/>
        <v/>
      </c>
      <c r="AB1783" s="136" t="str">
        <f>IF(B:B="","",IF(R1783="Refreshment Beverage","",IF(AND(R1783="Beer",Q1783=0),SUM(LOOKUP(2,1/(Rates!$B$15:$B$18&lt;=W1783)/(Rates!$C$15:$C$18&gt;=W1783),Rates!$D$15:$D$18)*W1783),VLOOKUP(VALUE(Q:Q),Rates!A:B,2,0)*W1783)))</f>
        <v/>
      </c>
      <c r="AC1783" s="136" t="str">
        <f>IF(B:B="","",IF(R1783="Refreshment Beverage","",IF(AND(R1783="Beer",Q1783=0),SUM(LOOKUP(2,1/(Rates!$B$15:$B$18&lt;=W1783)/(Rates!$C$15:$C$18&gt;=W1783),Rates!$E$15:$E$18)*W1783),VLOOKUP(VALUE(Q:Q),Rates!A:C,3,0)*W1783)))</f>
        <v/>
      </c>
      <c r="AD1783" s="137" t="str">
        <f>IFERROR(IF(B:B="","",IF(R1783="Beer","",IF(VALUE(Q1783)=0,VLOOKUP(VLOOKUP(B:B,#REF!,16,0),Rates!A:E,2,0),VLOOKUP(VALUE(Q1783),Rates!A$31:B$34,2,0)*W1783))),0)</f>
        <v/>
      </c>
      <c r="AE1783" s="121" t="str">
        <f t="shared" si="870"/>
        <v/>
      </c>
      <c r="AF1783" s="138" t="str">
        <f t="shared" si="871"/>
        <v/>
      </c>
      <c r="AG1783" s="122" t="str">
        <f t="shared" si="872"/>
        <v/>
      </c>
      <c r="AH1783" s="123" t="str">
        <f t="shared" si="873"/>
        <v/>
      </c>
      <c r="AI1783" s="139" t="str">
        <f>IF(AE:AE="","",IF(R1783="Refreshment Beverage",AK1783*(Rates!J$19/100),ROUND(SUM(AH1783*(Rates!$J$8/100)),4)))</f>
        <v/>
      </c>
      <c r="AJ1783" s="124" t="str">
        <f t="shared" si="874"/>
        <v/>
      </c>
      <c r="AK1783" s="125" t="str">
        <f t="shared" si="875"/>
        <v/>
      </c>
      <c r="AL1783" s="121" t="str">
        <f t="shared" si="876"/>
        <v/>
      </c>
      <c r="AM1783" s="138" t="str">
        <f>IF(AS1783="","",IF(R1783="Refreshment Beverage",ROUND(AS1783*Rates!K$19,4),ROUND(AO1783*(VLOOKUP(VALUE(Q1783),Rates!G$4:L$12,3,0)),4)))</f>
        <v/>
      </c>
      <c r="AN1783" s="126" t="str">
        <f>IF(AS1783="","",IF(R1783="Refreshment Beverage",AS1783*(Rates!J$19/100),MAX(AM1783,AB1783)))</f>
        <v/>
      </c>
      <c r="AO1783" s="127" t="str">
        <f t="shared" si="877"/>
        <v/>
      </c>
      <c r="AP1783" s="127" t="str">
        <f t="shared" si="878"/>
        <v/>
      </c>
      <c r="AQ1783" s="140" t="str">
        <f>IF(AS1783="","",IF(R1783="Refreshment Beverage",ROUND(SUM(VLOOKUP(Q:Q,Rates!G$15:L$19,3,0)*(AS1783-Y1783-Z1783-AA1783)),4),ROUND(SUM(Rates!$K$8*AS1783),4)))</f>
        <v/>
      </c>
      <c r="AR1783" s="139" t="str">
        <f t="shared" si="879"/>
        <v/>
      </c>
      <c r="AS1783" s="125" t="str">
        <f t="shared" si="880"/>
        <v/>
      </c>
      <c r="AT1783" s="121" t="str">
        <f t="shared" si="881"/>
        <v/>
      </c>
      <c r="AU1783" s="138" t="str">
        <f>IF(AX1783="","",IF(R1783="Refreshment Beverage",ROUND((BA1783-Y1783-Z1783-AA1783)*VLOOKUP(VALUE(Q1783),Rates!G$15:L$19,3,0),4),ROUND(AW1783*(VLOOKUP(VALUE(Q1783),Rates!G:L,3,0)),4)))</f>
        <v/>
      </c>
      <c r="AV1783" s="126" t="str">
        <f t="shared" si="882"/>
        <v/>
      </c>
      <c r="AW1783" s="127" t="str">
        <f t="shared" si="883"/>
        <v/>
      </c>
      <c r="AX1783" s="123" t="str">
        <f t="shared" si="884"/>
        <v/>
      </c>
      <c r="AY1783" s="140" t="str">
        <f>IF(AX1783="","",IF(R1783="Refreshment Beverage",ROUND(SUM(AX1783*Rates!K$19),4),ROUND(SUM(AX1783*(Rates!J$8/100)),4)))</f>
        <v/>
      </c>
      <c r="AZ1783" s="124" t="str">
        <f t="shared" si="885"/>
        <v/>
      </c>
      <c r="BA1783" s="125" t="str">
        <f t="shared" si="886"/>
        <v/>
      </c>
      <c r="BB1783" s="115"/>
      <c r="BC1783" s="143"/>
      <c r="BD1783" s="100"/>
      <c r="BE1783" s="100"/>
      <c r="BF1783" s="100"/>
      <c r="BG1783" s="100"/>
    </row>
    <row r="1784" spans="1:59" x14ac:dyDescent="0.2">
      <c r="A1784" s="144"/>
      <c r="B1784" s="141"/>
      <c r="C1784" s="141"/>
      <c r="D1784" s="142"/>
      <c r="E1784" s="142"/>
      <c r="F1784" s="142"/>
      <c r="G1784" s="142"/>
      <c r="H1784" s="142"/>
      <c r="I1784" s="129"/>
      <c r="J1784" s="130"/>
      <c r="K1784" s="131" t="str">
        <f t="shared" si="857"/>
        <v/>
      </c>
      <c r="L1784" s="132" t="str">
        <f t="shared" si="858"/>
        <v/>
      </c>
      <c r="M1784" s="133" t="str">
        <f t="shared" si="859"/>
        <v/>
      </c>
      <c r="N1784" s="134" t="str">
        <f>IFERROR(IF(B:B="","",IF(R1784="Beer",SUM(LOOKUP(2,1/(Rates!$B$3:$B$5&lt;=W1784)/(Rates!$C$3:$C$5&gt;=W1784),Rates!$D$3:$D$5)*(X1784/100)*W1784),IF(R1784="Refreshment Beverage",SUM(LOOKUP(2,1/(Rates!$B$7:$B$11&lt;=W1784)/(Rates!$C$7:$C$11&gt;=W1784),Rates!$D$7:$D$11)*(X1784/100)*W1784)))),"")</f>
        <v/>
      </c>
      <c r="O1784" s="134" t="str">
        <f t="shared" si="860"/>
        <v/>
      </c>
      <c r="P1784" s="116"/>
      <c r="Q1784" s="117" t="str">
        <f t="shared" si="861"/>
        <v/>
      </c>
      <c r="R1784" s="128" t="str">
        <f t="shared" si="862"/>
        <v/>
      </c>
      <c r="S1784" s="135" t="str">
        <f>IF(B1784="","",IF(R1784="Refreshment Beverage",VLOOKUP(VALUE(Q1784),Rates!G$15:L$19,2,0),VLOOKUP(VALUE(Q1784),Rates!G$4:L$12,2,0)))</f>
        <v/>
      </c>
      <c r="T1784" s="135" t="str">
        <f t="shared" si="863"/>
        <v/>
      </c>
      <c r="U1784" s="118" t="str">
        <f t="shared" si="864"/>
        <v/>
      </c>
      <c r="V1784" s="135" t="str">
        <f t="shared" si="865"/>
        <v/>
      </c>
      <c r="W1784" s="135" t="str">
        <f t="shared" si="866"/>
        <v/>
      </c>
      <c r="X1784" s="119" t="str">
        <f t="shared" si="867"/>
        <v/>
      </c>
      <c r="Y1784" s="120" t="str">
        <f>IF(B:B="","",IF(R1784="Refreshment Beverage",VLOOKUP(Q1784,Rates!G$15:L$19,6,0)*W1784,VLOOKUP(Q1784,Rates!G$4:L$12,6,0)*W1784))</f>
        <v/>
      </c>
      <c r="Z1784" s="120" t="str">
        <f t="shared" si="868"/>
        <v/>
      </c>
      <c r="AA1784" s="120" t="str">
        <f t="shared" si="869"/>
        <v/>
      </c>
      <c r="AB1784" s="136" t="str">
        <f>IF(B:B="","",IF(R1784="Refreshment Beverage","",IF(AND(R1784="Beer",Q1784=0),SUM(LOOKUP(2,1/(Rates!$B$15:$B$18&lt;=W1784)/(Rates!$C$15:$C$18&gt;=W1784),Rates!$D$15:$D$18)*W1784),VLOOKUP(VALUE(Q:Q),Rates!A:B,2,0)*W1784)))</f>
        <v/>
      </c>
      <c r="AC1784" s="136" t="str">
        <f>IF(B:B="","",IF(R1784="Refreshment Beverage","",IF(AND(R1784="Beer",Q1784=0),SUM(LOOKUP(2,1/(Rates!$B$15:$B$18&lt;=W1784)/(Rates!$C$15:$C$18&gt;=W1784),Rates!$E$15:$E$18)*W1784),VLOOKUP(VALUE(Q:Q),Rates!A:C,3,0)*W1784)))</f>
        <v/>
      </c>
      <c r="AD1784" s="137" t="str">
        <f>IFERROR(IF(B:B="","",IF(R1784="Beer","",IF(VALUE(Q1784)=0,VLOOKUP(VLOOKUP(B:B,#REF!,16,0),Rates!A:E,2,0),VLOOKUP(VALUE(Q1784),Rates!A$31:B$34,2,0)*W1784))),0)</f>
        <v/>
      </c>
      <c r="AE1784" s="121" t="str">
        <f t="shared" si="870"/>
        <v/>
      </c>
      <c r="AF1784" s="138" t="str">
        <f t="shared" si="871"/>
        <v/>
      </c>
      <c r="AG1784" s="122" t="str">
        <f t="shared" si="872"/>
        <v/>
      </c>
      <c r="AH1784" s="123" t="str">
        <f t="shared" si="873"/>
        <v/>
      </c>
      <c r="AI1784" s="139" t="str">
        <f>IF(AE:AE="","",IF(R1784="Refreshment Beverage",AK1784*(Rates!J$19/100),ROUND(SUM(AH1784*(Rates!$J$8/100)),4)))</f>
        <v/>
      </c>
      <c r="AJ1784" s="124" t="str">
        <f t="shared" si="874"/>
        <v/>
      </c>
      <c r="AK1784" s="125" t="str">
        <f t="shared" si="875"/>
        <v/>
      </c>
      <c r="AL1784" s="121" t="str">
        <f t="shared" si="876"/>
        <v/>
      </c>
      <c r="AM1784" s="138" t="str">
        <f>IF(AS1784="","",IF(R1784="Refreshment Beverage",ROUND(AS1784*Rates!K$19,4),ROUND(AO1784*(VLOOKUP(VALUE(Q1784),Rates!G$4:L$12,3,0)),4)))</f>
        <v/>
      </c>
      <c r="AN1784" s="126" t="str">
        <f>IF(AS1784="","",IF(R1784="Refreshment Beverage",AS1784*(Rates!J$19/100),MAX(AM1784,AB1784)))</f>
        <v/>
      </c>
      <c r="AO1784" s="127" t="str">
        <f t="shared" si="877"/>
        <v/>
      </c>
      <c r="AP1784" s="127" t="str">
        <f t="shared" si="878"/>
        <v/>
      </c>
      <c r="AQ1784" s="140" t="str">
        <f>IF(AS1784="","",IF(R1784="Refreshment Beverage",ROUND(SUM(VLOOKUP(Q:Q,Rates!G$15:L$19,3,0)*(AS1784-Y1784-Z1784-AA1784)),4),ROUND(SUM(Rates!$K$8*AS1784),4)))</f>
        <v/>
      </c>
      <c r="AR1784" s="139" t="str">
        <f t="shared" si="879"/>
        <v/>
      </c>
      <c r="AS1784" s="125" t="str">
        <f t="shared" si="880"/>
        <v/>
      </c>
      <c r="AT1784" s="121" t="str">
        <f t="shared" si="881"/>
        <v/>
      </c>
      <c r="AU1784" s="138" t="str">
        <f>IF(AX1784="","",IF(R1784="Refreshment Beverage",ROUND((BA1784-Y1784-Z1784-AA1784)*VLOOKUP(VALUE(Q1784),Rates!G$15:L$19,3,0),4),ROUND(AW1784*(VLOOKUP(VALUE(Q1784),Rates!G:L,3,0)),4)))</f>
        <v/>
      </c>
      <c r="AV1784" s="126" t="str">
        <f t="shared" si="882"/>
        <v/>
      </c>
      <c r="AW1784" s="127" t="str">
        <f t="shared" si="883"/>
        <v/>
      </c>
      <c r="AX1784" s="123" t="str">
        <f t="shared" si="884"/>
        <v/>
      </c>
      <c r="AY1784" s="140" t="str">
        <f>IF(AX1784="","",IF(R1784="Refreshment Beverage",ROUND(SUM(AX1784*Rates!K$19),4),ROUND(SUM(AX1784*(Rates!J$8/100)),4)))</f>
        <v/>
      </c>
      <c r="AZ1784" s="124" t="str">
        <f t="shared" si="885"/>
        <v/>
      </c>
      <c r="BA1784" s="125" t="str">
        <f t="shared" si="886"/>
        <v/>
      </c>
      <c r="BB1784" s="115"/>
      <c r="BC1784" s="143"/>
      <c r="BD1784" s="100"/>
      <c r="BE1784" s="100"/>
      <c r="BF1784" s="100"/>
      <c r="BG1784" s="100"/>
    </row>
    <row r="1785" spans="1:59" x14ac:dyDescent="0.2">
      <c r="A1785" s="144"/>
      <c r="B1785" s="141"/>
      <c r="C1785" s="141"/>
      <c r="D1785" s="142"/>
      <c r="E1785" s="142"/>
      <c r="F1785" s="142"/>
      <c r="G1785" s="142"/>
      <c r="H1785" s="142"/>
      <c r="I1785" s="129"/>
      <c r="J1785" s="130"/>
      <c r="K1785" s="131" t="str">
        <f t="shared" si="857"/>
        <v/>
      </c>
      <c r="L1785" s="132" t="str">
        <f t="shared" si="858"/>
        <v/>
      </c>
      <c r="M1785" s="133" t="str">
        <f t="shared" si="859"/>
        <v/>
      </c>
      <c r="N1785" s="134" t="str">
        <f>IFERROR(IF(B:B="","",IF(R1785="Beer",SUM(LOOKUP(2,1/(Rates!$B$3:$B$5&lt;=W1785)/(Rates!$C$3:$C$5&gt;=W1785),Rates!$D$3:$D$5)*(X1785/100)*W1785),IF(R1785="Refreshment Beverage",SUM(LOOKUP(2,1/(Rates!$B$7:$B$11&lt;=W1785)/(Rates!$C$7:$C$11&gt;=W1785),Rates!$D$7:$D$11)*(X1785/100)*W1785)))),"")</f>
        <v/>
      </c>
      <c r="O1785" s="134" t="str">
        <f t="shared" si="860"/>
        <v/>
      </c>
      <c r="P1785" s="116"/>
      <c r="Q1785" s="117" t="str">
        <f t="shared" si="861"/>
        <v/>
      </c>
      <c r="R1785" s="128" t="str">
        <f t="shared" si="862"/>
        <v/>
      </c>
      <c r="S1785" s="135" t="str">
        <f>IF(B1785="","",IF(R1785="Refreshment Beverage",VLOOKUP(VALUE(Q1785),Rates!G$15:L$19,2,0),VLOOKUP(VALUE(Q1785),Rates!G$4:L$12,2,0)))</f>
        <v/>
      </c>
      <c r="T1785" s="135" t="str">
        <f t="shared" si="863"/>
        <v/>
      </c>
      <c r="U1785" s="118" t="str">
        <f t="shared" si="864"/>
        <v/>
      </c>
      <c r="V1785" s="135" t="str">
        <f t="shared" si="865"/>
        <v/>
      </c>
      <c r="W1785" s="135" t="str">
        <f t="shared" si="866"/>
        <v/>
      </c>
      <c r="X1785" s="119" t="str">
        <f t="shared" si="867"/>
        <v/>
      </c>
      <c r="Y1785" s="120" t="str">
        <f>IF(B:B="","",IF(R1785="Refreshment Beverage",VLOOKUP(Q1785,Rates!G$15:L$19,6,0)*W1785,VLOOKUP(Q1785,Rates!G$4:L$12,6,0)*W1785))</f>
        <v/>
      </c>
      <c r="Z1785" s="120" t="str">
        <f t="shared" si="868"/>
        <v/>
      </c>
      <c r="AA1785" s="120" t="str">
        <f t="shared" si="869"/>
        <v/>
      </c>
      <c r="AB1785" s="136" t="str">
        <f>IF(B:B="","",IF(R1785="Refreshment Beverage","",IF(AND(R1785="Beer",Q1785=0),SUM(LOOKUP(2,1/(Rates!$B$15:$B$18&lt;=W1785)/(Rates!$C$15:$C$18&gt;=W1785),Rates!$D$15:$D$18)*W1785),VLOOKUP(VALUE(Q:Q),Rates!A:B,2,0)*W1785)))</f>
        <v/>
      </c>
      <c r="AC1785" s="136" t="str">
        <f>IF(B:B="","",IF(R1785="Refreshment Beverage","",IF(AND(R1785="Beer",Q1785=0),SUM(LOOKUP(2,1/(Rates!$B$15:$B$18&lt;=W1785)/(Rates!$C$15:$C$18&gt;=W1785),Rates!$E$15:$E$18)*W1785),VLOOKUP(VALUE(Q:Q),Rates!A:C,3,0)*W1785)))</f>
        <v/>
      </c>
      <c r="AD1785" s="137" t="str">
        <f>IFERROR(IF(B:B="","",IF(R1785="Beer","",IF(VALUE(Q1785)=0,VLOOKUP(VLOOKUP(B:B,#REF!,16,0),Rates!A:E,2,0),VLOOKUP(VALUE(Q1785),Rates!A$31:B$34,2,0)*W1785))),0)</f>
        <v/>
      </c>
      <c r="AE1785" s="121" t="str">
        <f t="shared" si="870"/>
        <v/>
      </c>
      <c r="AF1785" s="138" t="str">
        <f t="shared" si="871"/>
        <v/>
      </c>
      <c r="AG1785" s="122" t="str">
        <f t="shared" si="872"/>
        <v/>
      </c>
      <c r="AH1785" s="123" t="str">
        <f t="shared" si="873"/>
        <v/>
      </c>
      <c r="AI1785" s="139" t="str">
        <f>IF(AE:AE="","",IF(R1785="Refreshment Beverage",AK1785*(Rates!J$19/100),ROUND(SUM(AH1785*(Rates!$J$8/100)),4)))</f>
        <v/>
      </c>
      <c r="AJ1785" s="124" t="str">
        <f t="shared" si="874"/>
        <v/>
      </c>
      <c r="AK1785" s="125" t="str">
        <f t="shared" si="875"/>
        <v/>
      </c>
      <c r="AL1785" s="121" t="str">
        <f t="shared" si="876"/>
        <v/>
      </c>
      <c r="AM1785" s="138" t="str">
        <f>IF(AS1785="","",IF(R1785="Refreshment Beverage",ROUND(AS1785*Rates!K$19,4),ROUND(AO1785*(VLOOKUP(VALUE(Q1785),Rates!G$4:L$12,3,0)),4)))</f>
        <v/>
      </c>
      <c r="AN1785" s="126" t="str">
        <f>IF(AS1785="","",IF(R1785="Refreshment Beverage",AS1785*(Rates!J$19/100),MAX(AM1785,AB1785)))</f>
        <v/>
      </c>
      <c r="AO1785" s="127" t="str">
        <f t="shared" si="877"/>
        <v/>
      </c>
      <c r="AP1785" s="127" t="str">
        <f t="shared" si="878"/>
        <v/>
      </c>
      <c r="AQ1785" s="140" t="str">
        <f>IF(AS1785="","",IF(R1785="Refreshment Beverage",ROUND(SUM(VLOOKUP(Q:Q,Rates!G$15:L$19,3,0)*(AS1785-Y1785-Z1785-AA1785)),4),ROUND(SUM(Rates!$K$8*AS1785),4)))</f>
        <v/>
      </c>
      <c r="AR1785" s="139" t="str">
        <f t="shared" si="879"/>
        <v/>
      </c>
      <c r="AS1785" s="125" t="str">
        <f t="shared" si="880"/>
        <v/>
      </c>
      <c r="AT1785" s="121" t="str">
        <f t="shared" si="881"/>
        <v/>
      </c>
      <c r="AU1785" s="138" t="str">
        <f>IF(AX1785="","",IF(R1785="Refreshment Beverage",ROUND((BA1785-Y1785-Z1785-AA1785)*VLOOKUP(VALUE(Q1785),Rates!G$15:L$19,3,0),4),ROUND(AW1785*(VLOOKUP(VALUE(Q1785),Rates!G:L,3,0)),4)))</f>
        <v/>
      </c>
      <c r="AV1785" s="126" t="str">
        <f t="shared" si="882"/>
        <v/>
      </c>
      <c r="AW1785" s="127" t="str">
        <f t="shared" si="883"/>
        <v/>
      </c>
      <c r="AX1785" s="123" t="str">
        <f t="shared" si="884"/>
        <v/>
      </c>
      <c r="AY1785" s="140" t="str">
        <f>IF(AX1785="","",IF(R1785="Refreshment Beverage",ROUND(SUM(AX1785*Rates!K$19),4),ROUND(SUM(AX1785*(Rates!J$8/100)),4)))</f>
        <v/>
      </c>
      <c r="AZ1785" s="124" t="str">
        <f t="shared" si="885"/>
        <v/>
      </c>
      <c r="BA1785" s="125" t="str">
        <f t="shared" si="886"/>
        <v/>
      </c>
      <c r="BB1785" s="115"/>
      <c r="BC1785" s="143"/>
      <c r="BD1785" s="100"/>
      <c r="BE1785" s="100"/>
      <c r="BF1785" s="100"/>
      <c r="BG1785" s="100"/>
    </row>
    <row r="1786" spans="1:59" x14ac:dyDescent="0.2">
      <c r="A1786" s="144"/>
      <c r="B1786" s="141"/>
      <c r="C1786" s="141"/>
      <c r="D1786" s="142"/>
      <c r="E1786" s="142"/>
      <c r="F1786" s="142"/>
      <c r="G1786" s="142"/>
      <c r="H1786" s="142"/>
      <c r="I1786" s="129"/>
      <c r="J1786" s="130"/>
      <c r="K1786" s="131" t="str">
        <f t="shared" si="857"/>
        <v/>
      </c>
      <c r="L1786" s="132" t="str">
        <f t="shared" si="858"/>
        <v/>
      </c>
      <c r="M1786" s="133" t="str">
        <f t="shared" si="859"/>
        <v/>
      </c>
      <c r="N1786" s="134" t="str">
        <f>IFERROR(IF(B:B="","",IF(R1786="Beer",SUM(LOOKUP(2,1/(Rates!$B$3:$B$5&lt;=W1786)/(Rates!$C$3:$C$5&gt;=W1786),Rates!$D$3:$D$5)*(X1786/100)*W1786),IF(R1786="Refreshment Beverage",SUM(LOOKUP(2,1/(Rates!$B$7:$B$11&lt;=W1786)/(Rates!$C$7:$C$11&gt;=W1786),Rates!$D$7:$D$11)*(X1786/100)*W1786)))),"")</f>
        <v/>
      </c>
      <c r="O1786" s="134" t="str">
        <f t="shared" si="860"/>
        <v/>
      </c>
      <c r="P1786" s="116"/>
      <c r="Q1786" s="117" t="str">
        <f t="shared" si="861"/>
        <v/>
      </c>
      <c r="R1786" s="128" t="str">
        <f t="shared" si="862"/>
        <v/>
      </c>
      <c r="S1786" s="135" t="str">
        <f>IF(B1786="","",IF(R1786="Refreshment Beverage",VLOOKUP(VALUE(Q1786),Rates!G$15:L$19,2,0),VLOOKUP(VALUE(Q1786),Rates!G$4:L$12,2,0)))</f>
        <v/>
      </c>
      <c r="T1786" s="135" t="str">
        <f t="shared" si="863"/>
        <v/>
      </c>
      <c r="U1786" s="118" t="str">
        <f t="shared" si="864"/>
        <v/>
      </c>
      <c r="V1786" s="135" t="str">
        <f t="shared" si="865"/>
        <v/>
      </c>
      <c r="W1786" s="135" t="str">
        <f t="shared" si="866"/>
        <v/>
      </c>
      <c r="X1786" s="119" t="str">
        <f t="shared" si="867"/>
        <v/>
      </c>
      <c r="Y1786" s="120" t="str">
        <f>IF(B:B="","",IF(R1786="Refreshment Beverage",VLOOKUP(Q1786,Rates!G$15:L$19,6,0)*W1786,VLOOKUP(Q1786,Rates!G$4:L$12,6,0)*W1786))</f>
        <v/>
      </c>
      <c r="Z1786" s="120" t="str">
        <f t="shared" si="868"/>
        <v/>
      </c>
      <c r="AA1786" s="120" t="str">
        <f t="shared" si="869"/>
        <v/>
      </c>
      <c r="AB1786" s="136" t="str">
        <f>IF(B:B="","",IF(R1786="Refreshment Beverage","",IF(AND(R1786="Beer",Q1786=0),SUM(LOOKUP(2,1/(Rates!$B$15:$B$18&lt;=W1786)/(Rates!$C$15:$C$18&gt;=W1786),Rates!$D$15:$D$18)*W1786),VLOOKUP(VALUE(Q:Q),Rates!A:B,2,0)*W1786)))</f>
        <v/>
      </c>
      <c r="AC1786" s="136" t="str">
        <f>IF(B:B="","",IF(R1786="Refreshment Beverage","",IF(AND(R1786="Beer",Q1786=0),SUM(LOOKUP(2,1/(Rates!$B$15:$B$18&lt;=W1786)/(Rates!$C$15:$C$18&gt;=W1786),Rates!$E$15:$E$18)*W1786),VLOOKUP(VALUE(Q:Q),Rates!A:C,3,0)*W1786)))</f>
        <v/>
      </c>
      <c r="AD1786" s="137" t="str">
        <f>IFERROR(IF(B:B="","",IF(R1786="Beer","",IF(VALUE(Q1786)=0,VLOOKUP(VLOOKUP(B:B,#REF!,16,0),Rates!A:E,2,0),VLOOKUP(VALUE(Q1786),Rates!A$31:B$34,2,0)*W1786))),0)</f>
        <v/>
      </c>
      <c r="AE1786" s="121" t="str">
        <f t="shared" si="870"/>
        <v/>
      </c>
      <c r="AF1786" s="138" t="str">
        <f t="shared" si="871"/>
        <v/>
      </c>
      <c r="AG1786" s="122" t="str">
        <f t="shared" si="872"/>
        <v/>
      </c>
      <c r="AH1786" s="123" t="str">
        <f t="shared" si="873"/>
        <v/>
      </c>
      <c r="AI1786" s="139" t="str">
        <f>IF(AE:AE="","",IF(R1786="Refreshment Beverage",AK1786*(Rates!J$19/100),ROUND(SUM(AH1786*(Rates!$J$8/100)),4)))</f>
        <v/>
      </c>
      <c r="AJ1786" s="124" t="str">
        <f t="shared" si="874"/>
        <v/>
      </c>
      <c r="AK1786" s="125" t="str">
        <f t="shared" si="875"/>
        <v/>
      </c>
      <c r="AL1786" s="121" t="str">
        <f t="shared" si="876"/>
        <v/>
      </c>
      <c r="AM1786" s="138" t="str">
        <f>IF(AS1786="","",IF(R1786="Refreshment Beverage",ROUND(AS1786*Rates!K$19,4),ROUND(AO1786*(VLOOKUP(VALUE(Q1786),Rates!G$4:L$12,3,0)),4)))</f>
        <v/>
      </c>
      <c r="AN1786" s="126" t="str">
        <f>IF(AS1786="","",IF(R1786="Refreshment Beverage",AS1786*(Rates!J$19/100),MAX(AM1786,AB1786)))</f>
        <v/>
      </c>
      <c r="AO1786" s="127" t="str">
        <f t="shared" si="877"/>
        <v/>
      </c>
      <c r="AP1786" s="127" t="str">
        <f t="shared" si="878"/>
        <v/>
      </c>
      <c r="AQ1786" s="140" t="str">
        <f>IF(AS1786="","",IF(R1786="Refreshment Beverage",ROUND(SUM(VLOOKUP(Q:Q,Rates!G$15:L$19,3,0)*(AS1786-Y1786-Z1786-AA1786)),4),ROUND(SUM(Rates!$K$8*AS1786),4)))</f>
        <v/>
      </c>
      <c r="AR1786" s="139" t="str">
        <f t="shared" si="879"/>
        <v/>
      </c>
      <c r="AS1786" s="125" t="str">
        <f t="shared" si="880"/>
        <v/>
      </c>
      <c r="AT1786" s="121" t="str">
        <f t="shared" si="881"/>
        <v/>
      </c>
      <c r="AU1786" s="138" t="str">
        <f>IF(AX1786="","",IF(R1786="Refreshment Beverage",ROUND((BA1786-Y1786-Z1786-AA1786)*VLOOKUP(VALUE(Q1786),Rates!G$15:L$19,3,0),4),ROUND(AW1786*(VLOOKUP(VALUE(Q1786),Rates!G:L,3,0)),4)))</f>
        <v/>
      </c>
      <c r="AV1786" s="126" t="str">
        <f t="shared" si="882"/>
        <v/>
      </c>
      <c r="AW1786" s="127" t="str">
        <f t="shared" si="883"/>
        <v/>
      </c>
      <c r="AX1786" s="123" t="str">
        <f t="shared" si="884"/>
        <v/>
      </c>
      <c r="AY1786" s="140" t="str">
        <f>IF(AX1786="","",IF(R1786="Refreshment Beverage",ROUND(SUM(AX1786*Rates!K$19),4),ROUND(SUM(AX1786*(Rates!J$8/100)),4)))</f>
        <v/>
      </c>
      <c r="AZ1786" s="124" t="str">
        <f t="shared" si="885"/>
        <v/>
      </c>
      <c r="BA1786" s="125" t="str">
        <f t="shared" si="886"/>
        <v/>
      </c>
      <c r="BB1786" s="115"/>
      <c r="BC1786" s="143"/>
      <c r="BD1786" s="100"/>
      <c r="BE1786" s="100"/>
      <c r="BF1786" s="100"/>
      <c r="BG1786" s="100"/>
    </row>
    <row r="1787" spans="1:59" x14ac:dyDescent="0.2">
      <c r="A1787" s="144"/>
      <c r="B1787" s="141"/>
      <c r="C1787" s="141"/>
      <c r="D1787" s="142"/>
      <c r="E1787" s="142"/>
      <c r="F1787" s="142"/>
      <c r="G1787" s="142"/>
      <c r="H1787" s="142"/>
      <c r="I1787" s="129"/>
      <c r="J1787" s="130"/>
      <c r="K1787" s="131" t="str">
        <f t="shared" si="857"/>
        <v/>
      </c>
      <c r="L1787" s="132" t="str">
        <f t="shared" si="858"/>
        <v/>
      </c>
      <c r="M1787" s="133" t="str">
        <f t="shared" si="859"/>
        <v/>
      </c>
      <c r="N1787" s="134" t="str">
        <f>IFERROR(IF(B:B="","",IF(R1787="Beer",SUM(LOOKUP(2,1/(Rates!$B$3:$B$5&lt;=W1787)/(Rates!$C$3:$C$5&gt;=W1787),Rates!$D$3:$D$5)*(X1787/100)*W1787),IF(R1787="Refreshment Beverage",SUM(LOOKUP(2,1/(Rates!$B$7:$B$11&lt;=W1787)/(Rates!$C$7:$C$11&gt;=W1787),Rates!$D$7:$D$11)*(X1787/100)*W1787)))),"")</f>
        <v/>
      </c>
      <c r="O1787" s="134" t="str">
        <f t="shared" si="860"/>
        <v/>
      </c>
      <c r="P1787" s="116"/>
      <c r="Q1787" s="117" t="str">
        <f t="shared" si="861"/>
        <v/>
      </c>
      <c r="R1787" s="128" t="str">
        <f t="shared" si="862"/>
        <v/>
      </c>
      <c r="S1787" s="135" t="str">
        <f>IF(B1787="","",IF(R1787="Refreshment Beverage",VLOOKUP(VALUE(Q1787),Rates!G$15:L$19,2,0),VLOOKUP(VALUE(Q1787),Rates!G$4:L$12,2,0)))</f>
        <v/>
      </c>
      <c r="T1787" s="135" t="str">
        <f t="shared" si="863"/>
        <v/>
      </c>
      <c r="U1787" s="118" t="str">
        <f t="shared" si="864"/>
        <v/>
      </c>
      <c r="V1787" s="135" t="str">
        <f t="shared" si="865"/>
        <v/>
      </c>
      <c r="W1787" s="135" t="str">
        <f t="shared" si="866"/>
        <v/>
      </c>
      <c r="X1787" s="119" t="str">
        <f t="shared" si="867"/>
        <v/>
      </c>
      <c r="Y1787" s="120" t="str">
        <f>IF(B:B="","",IF(R1787="Refreshment Beverage",VLOOKUP(Q1787,Rates!G$15:L$19,6,0)*W1787,VLOOKUP(Q1787,Rates!G$4:L$12,6,0)*W1787))</f>
        <v/>
      </c>
      <c r="Z1787" s="120" t="str">
        <f t="shared" si="868"/>
        <v/>
      </c>
      <c r="AA1787" s="120" t="str">
        <f t="shared" si="869"/>
        <v/>
      </c>
      <c r="AB1787" s="136" t="str">
        <f>IF(B:B="","",IF(R1787="Refreshment Beverage","",IF(AND(R1787="Beer",Q1787=0),SUM(LOOKUP(2,1/(Rates!$B$15:$B$18&lt;=W1787)/(Rates!$C$15:$C$18&gt;=W1787),Rates!$D$15:$D$18)*W1787),VLOOKUP(VALUE(Q:Q),Rates!A:B,2,0)*W1787)))</f>
        <v/>
      </c>
      <c r="AC1787" s="136" t="str">
        <f>IF(B:B="","",IF(R1787="Refreshment Beverage","",IF(AND(R1787="Beer",Q1787=0),SUM(LOOKUP(2,1/(Rates!$B$15:$B$18&lt;=W1787)/(Rates!$C$15:$C$18&gt;=W1787),Rates!$E$15:$E$18)*W1787),VLOOKUP(VALUE(Q:Q),Rates!A:C,3,0)*W1787)))</f>
        <v/>
      </c>
      <c r="AD1787" s="137" t="str">
        <f>IFERROR(IF(B:B="","",IF(R1787="Beer","",IF(VALUE(Q1787)=0,VLOOKUP(VLOOKUP(B:B,#REF!,16,0),Rates!A:E,2,0),VLOOKUP(VALUE(Q1787),Rates!A$31:B$34,2,0)*W1787))),0)</f>
        <v/>
      </c>
      <c r="AE1787" s="121" t="str">
        <f t="shared" si="870"/>
        <v/>
      </c>
      <c r="AF1787" s="138" t="str">
        <f t="shared" si="871"/>
        <v/>
      </c>
      <c r="AG1787" s="122" t="str">
        <f t="shared" si="872"/>
        <v/>
      </c>
      <c r="AH1787" s="123" t="str">
        <f t="shared" si="873"/>
        <v/>
      </c>
      <c r="AI1787" s="139" t="str">
        <f>IF(AE:AE="","",IF(R1787="Refreshment Beverage",AK1787*(Rates!J$19/100),ROUND(SUM(AH1787*(Rates!$J$8/100)),4)))</f>
        <v/>
      </c>
      <c r="AJ1787" s="124" t="str">
        <f t="shared" si="874"/>
        <v/>
      </c>
      <c r="AK1787" s="125" t="str">
        <f t="shared" si="875"/>
        <v/>
      </c>
      <c r="AL1787" s="121" t="str">
        <f t="shared" si="876"/>
        <v/>
      </c>
      <c r="AM1787" s="138" t="str">
        <f>IF(AS1787="","",IF(R1787="Refreshment Beverage",ROUND(AS1787*Rates!K$19,4),ROUND(AO1787*(VLOOKUP(VALUE(Q1787),Rates!G$4:L$12,3,0)),4)))</f>
        <v/>
      </c>
      <c r="AN1787" s="126" t="str">
        <f>IF(AS1787="","",IF(R1787="Refreshment Beverage",AS1787*(Rates!J$19/100),MAX(AM1787,AB1787)))</f>
        <v/>
      </c>
      <c r="AO1787" s="127" t="str">
        <f t="shared" si="877"/>
        <v/>
      </c>
      <c r="AP1787" s="127" t="str">
        <f t="shared" si="878"/>
        <v/>
      </c>
      <c r="AQ1787" s="140" t="str">
        <f>IF(AS1787="","",IF(R1787="Refreshment Beverage",ROUND(SUM(VLOOKUP(Q:Q,Rates!G$15:L$19,3,0)*(AS1787-Y1787-Z1787-AA1787)),4),ROUND(SUM(Rates!$K$8*AS1787),4)))</f>
        <v/>
      </c>
      <c r="AR1787" s="139" t="str">
        <f t="shared" si="879"/>
        <v/>
      </c>
      <c r="AS1787" s="125" t="str">
        <f t="shared" si="880"/>
        <v/>
      </c>
      <c r="AT1787" s="121" t="str">
        <f t="shared" si="881"/>
        <v/>
      </c>
      <c r="AU1787" s="138" t="str">
        <f>IF(AX1787="","",IF(R1787="Refreshment Beverage",ROUND((BA1787-Y1787-Z1787-AA1787)*VLOOKUP(VALUE(Q1787),Rates!G$15:L$19,3,0),4),ROUND(AW1787*(VLOOKUP(VALUE(Q1787),Rates!G:L,3,0)),4)))</f>
        <v/>
      </c>
      <c r="AV1787" s="126" t="str">
        <f t="shared" si="882"/>
        <v/>
      </c>
      <c r="AW1787" s="127" t="str">
        <f t="shared" si="883"/>
        <v/>
      </c>
      <c r="AX1787" s="123" t="str">
        <f t="shared" si="884"/>
        <v/>
      </c>
      <c r="AY1787" s="140" t="str">
        <f>IF(AX1787="","",IF(R1787="Refreshment Beverage",ROUND(SUM(AX1787*Rates!K$19),4),ROUND(SUM(AX1787*(Rates!J$8/100)),4)))</f>
        <v/>
      </c>
      <c r="AZ1787" s="124" t="str">
        <f t="shared" si="885"/>
        <v/>
      </c>
      <c r="BA1787" s="125" t="str">
        <f t="shared" si="886"/>
        <v/>
      </c>
      <c r="BB1787" s="115"/>
      <c r="BC1787" s="143"/>
      <c r="BD1787" s="100"/>
      <c r="BE1787" s="100"/>
      <c r="BF1787" s="100"/>
      <c r="BG1787" s="100"/>
    </row>
    <row r="1788" spans="1:59" x14ac:dyDescent="0.2">
      <c r="A1788" s="144"/>
      <c r="B1788" s="141"/>
      <c r="C1788" s="141"/>
      <c r="D1788" s="142"/>
      <c r="E1788" s="142"/>
      <c r="F1788" s="142"/>
      <c r="G1788" s="142"/>
      <c r="H1788" s="142"/>
      <c r="I1788" s="129"/>
      <c r="J1788" s="130"/>
      <c r="K1788" s="131" t="str">
        <f t="shared" si="857"/>
        <v/>
      </c>
      <c r="L1788" s="132" t="str">
        <f t="shared" si="858"/>
        <v/>
      </c>
      <c r="M1788" s="133" t="str">
        <f t="shared" si="859"/>
        <v/>
      </c>
      <c r="N1788" s="134" t="str">
        <f>IFERROR(IF(B:B="","",IF(R1788="Beer",SUM(LOOKUP(2,1/(Rates!$B$3:$B$5&lt;=W1788)/(Rates!$C$3:$C$5&gt;=W1788),Rates!$D$3:$D$5)*(X1788/100)*W1788),IF(R1788="Refreshment Beverage",SUM(LOOKUP(2,1/(Rates!$B$7:$B$11&lt;=W1788)/(Rates!$C$7:$C$11&gt;=W1788),Rates!$D$7:$D$11)*(X1788/100)*W1788)))),"")</f>
        <v/>
      </c>
      <c r="O1788" s="134" t="str">
        <f t="shared" si="860"/>
        <v/>
      </c>
      <c r="P1788" s="116"/>
      <c r="Q1788" s="117" t="str">
        <f t="shared" si="861"/>
        <v/>
      </c>
      <c r="R1788" s="128" t="str">
        <f t="shared" si="862"/>
        <v/>
      </c>
      <c r="S1788" s="135" t="str">
        <f>IF(B1788="","",IF(R1788="Refreshment Beverage",VLOOKUP(VALUE(Q1788),Rates!G$15:L$19,2,0),VLOOKUP(VALUE(Q1788),Rates!G$4:L$12,2,0)))</f>
        <v/>
      </c>
      <c r="T1788" s="135" t="str">
        <f t="shared" si="863"/>
        <v/>
      </c>
      <c r="U1788" s="118" t="str">
        <f t="shared" si="864"/>
        <v/>
      </c>
      <c r="V1788" s="135" t="str">
        <f t="shared" si="865"/>
        <v/>
      </c>
      <c r="W1788" s="135" t="str">
        <f t="shared" si="866"/>
        <v/>
      </c>
      <c r="X1788" s="119" t="str">
        <f t="shared" si="867"/>
        <v/>
      </c>
      <c r="Y1788" s="120" t="str">
        <f>IF(B:B="","",IF(R1788="Refreshment Beverage",VLOOKUP(Q1788,Rates!G$15:L$19,6,0)*W1788,VLOOKUP(Q1788,Rates!G$4:L$12,6,0)*W1788))</f>
        <v/>
      </c>
      <c r="Z1788" s="120" t="str">
        <f t="shared" si="868"/>
        <v/>
      </c>
      <c r="AA1788" s="120" t="str">
        <f t="shared" si="869"/>
        <v/>
      </c>
      <c r="AB1788" s="136" t="str">
        <f>IF(B:B="","",IF(R1788="Refreshment Beverage","",IF(AND(R1788="Beer",Q1788=0),SUM(LOOKUP(2,1/(Rates!$B$15:$B$18&lt;=W1788)/(Rates!$C$15:$C$18&gt;=W1788),Rates!$D$15:$D$18)*W1788),VLOOKUP(VALUE(Q:Q),Rates!A:B,2,0)*W1788)))</f>
        <v/>
      </c>
      <c r="AC1788" s="136" t="str">
        <f>IF(B:B="","",IF(R1788="Refreshment Beverage","",IF(AND(R1788="Beer",Q1788=0),SUM(LOOKUP(2,1/(Rates!$B$15:$B$18&lt;=W1788)/(Rates!$C$15:$C$18&gt;=W1788),Rates!$E$15:$E$18)*W1788),VLOOKUP(VALUE(Q:Q),Rates!A:C,3,0)*W1788)))</f>
        <v/>
      </c>
      <c r="AD1788" s="137" t="str">
        <f>IFERROR(IF(B:B="","",IF(R1788="Beer","",IF(VALUE(Q1788)=0,VLOOKUP(VLOOKUP(B:B,#REF!,16,0),Rates!A:E,2,0),VLOOKUP(VALUE(Q1788),Rates!A$31:B$34,2,0)*W1788))),0)</f>
        <v/>
      </c>
      <c r="AE1788" s="121" t="str">
        <f t="shared" si="870"/>
        <v/>
      </c>
      <c r="AF1788" s="138" t="str">
        <f t="shared" si="871"/>
        <v/>
      </c>
      <c r="AG1788" s="122" t="str">
        <f t="shared" si="872"/>
        <v/>
      </c>
      <c r="AH1788" s="123" t="str">
        <f t="shared" si="873"/>
        <v/>
      </c>
      <c r="AI1788" s="139" t="str">
        <f>IF(AE:AE="","",IF(R1788="Refreshment Beverage",AK1788*(Rates!J$19/100),ROUND(SUM(AH1788*(Rates!$J$8/100)),4)))</f>
        <v/>
      </c>
      <c r="AJ1788" s="124" t="str">
        <f t="shared" si="874"/>
        <v/>
      </c>
      <c r="AK1788" s="125" t="str">
        <f t="shared" si="875"/>
        <v/>
      </c>
      <c r="AL1788" s="121" t="str">
        <f t="shared" si="876"/>
        <v/>
      </c>
      <c r="AM1788" s="138" t="str">
        <f>IF(AS1788="","",IF(R1788="Refreshment Beverage",ROUND(AS1788*Rates!K$19,4),ROUND(AO1788*(VLOOKUP(VALUE(Q1788),Rates!G$4:L$12,3,0)),4)))</f>
        <v/>
      </c>
      <c r="AN1788" s="126" t="str">
        <f>IF(AS1788="","",IF(R1788="Refreshment Beverage",AS1788*(Rates!J$19/100),MAX(AM1788,AB1788)))</f>
        <v/>
      </c>
      <c r="AO1788" s="127" t="str">
        <f t="shared" si="877"/>
        <v/>
      </c>
      <c r="AP1788" s="127" t="str">
        <f t="shared" si="878"/>
        <v/>
      </c>
      <c r="AQ1788" s="140" t="str">
        <f>IF(AS1788="","",IF(R1788="Refreshment Beverage",ROUND(SUM(VLOOKUP(Q:Q,Rates!G$15:L$19,3,0)*(AS1788-Y1788-Z1788-AA1788)),4),ROUND(SUM(Rates!$K$8*AS1788),4)))</f>
        <v/>
      </c>
      <c r="AR1788" s="139" t="str">
        <f t="shared" si="879"/>
        <v/>
      </c>
      <c r="AS1788" s="125" t="str">
        <f t="shared" si="880"/>
        <v/>
      </c>
      <c r="AT1788" s="121" t="str">
        <f t="shared" si="881"/>
        <v/>
      </c>
      <c r="AU1788" s="138" t="str">
        <f>IF(AX1788="","",IF(R1788="Refreshment Beverage",ROUND((BA1788-Y1788-Z1788-AA1788)*VLOOKUP(VALUE(Q1788),Rates!G$15:L$19,3,0),4),ROUND(AW1788*(VLOOKUP(VALUE(Q1788),Rates!G:L,3,0)),4)))</f>
        <v/>
      </c>
      <c r="AV1788" s="126" t="str">
        <f t="shared" si="882"/>
        <v/>
      </c>
      <c r="AW1788" s="127" t="str">
        <f t="shared" si="883"/>
        <v/>
      </c>
      <c r="AX1788" s="123" t="str">
        <f t="shared" si="884"/>
        <v/>
      </c>
      <c r="AY1788" s="140" t="str">
        <f>IF(AX1788="","",IF(R1788="Refreshment Beverage",ROUND(SUM(AX1788*Rates!K$19),4),ROUND(SUM(AX1788*(Rates!J$8/100)),4)))</f>
        <v/>
      </c>
      <c r="AZ1788" s="124" t="str">
        <f t="shared" si="885"/>
        <v/>
      </c>
      <c r="BA1788" s="125" t="str">
        <f t="shared" si="886"/>
        <v/>
      </c>
      <c r="BB1788" s="115"/>
      <c r="BC1788" s="143"/>
      <c r="BD1788" s="100"/>
      <c r="BE1788" s="100"/>
      <c r="BF1788" s="100"/>
      <c r="BG1788" s="100"/>
    </row>
    <row r="1789" spans="1:59" x14ac:dyDescent="0.2">
      <c r="A1789" s="144"/>
      <c r="B1789" s="141"/>
      <c r="C1789" s="141"/>
      <c r="D1789" s="142"/>
      <c r="E1789" s="142"/>
      <c r="F1789" s="142"/>
      <c r="G1789" s="142"/>
      <c r="H1789" s="142"/>
      <c r="I1789" s="129"/>
      <c r="J1789" s="130"/>
      <c r="K1789" s="131" t="str">
        <f t="shared" si="857"/>
        <v/>
      </c>
      <c r="L1789" s="132" t="str">
        <f t="shared" si="858"/>
        <v/>
      </c>
      <c r="M1789" s="133" t="str">
        <f t="shared" si="859"/>
        <v/>
      </c>
      <c r="N1789" s="134" t="str">
        <f>IFERROR(IF(B:B="","",IF(R1789="Beer",SUM(LOOKUP(2,1/(Rates!$B$3:$B$5&lt;=W1789)/(Rates!$C$3:$C$5&gt;=W1789),Rates!$D$3:$D$5)*(X1789/100)*W1789),IF(R1789="Refreshment Beverage",SUM(LOOKUP(2,1/(Rates!$B$7:$B$11&lt;=W1789)/(Rates!$C$7:$C$11&gt;=W1789),Rates!$D$7:$D$11)*(X1789/100)*W1789)))),"")</f>
        <v/>
      </c>
      <c r="O1789" s="134" t="str">
        <f t="shared" si="860"/>
        <v/>
      </c>
      <c r="P1789" s="116"/>
      <c r="Q1789" s="117" t="str">
        <f t="shared" si="861"/>
        <v/>
      </c>
      <c r="R1789" s="128" t="str">
        <f t="shared" si="862"/>
        <v/>
      </c>
      <c r="S1789" s="135" t="str">
        <f>IF(B1789="","",IF(R1789="Refreshment Beverage",VLOOKUP(VALUE(Q1789),Rates!G$15:L$19,2,0),VLOOKUP(VALUE(Q1789),Rates!G$4:L$12,2,0)))</f>
        <v/>
      </c>
      <c r="T1789" s="135" t="str">
        <f t="shared" si="863"/>
        <v/>
      </c>
      <c r="U1789" s="118" t="str">
        <f t="shared" si="864"/>
        <v/>
      </c>
      <c r="V1789" s="135" t="str">
        <f t="shared" si="865"/>
        <v/>
      </c>
      <c r="W1789" s="135" t="str">
        <f t="shared" si="866"/>
        <v/>
      </c>
      <c r="X1789" s="119" t="str">
        <f t="shared" si="867"/>
        <v/>
      </c>
      <c r="Y1789" s="120" t="str">
        <f>IF(B:B="","",IF(R1789="Refreshment Beverage",VLOOKUP(Q1789,Rates!G$15:L$19,6,0)*W1789,VLOOKUP(Q1789,Rates!G$4:L$12,6,0)*W1789))</f>
        <v/>
      </c>
      <c r="Z1789" s="120" t="str">
        <f t="shared" si="868"/>
        <v/>
      </c>
      <c r="AA1789" s="120" t="str">
        <f t="shared" si="869"/>
        <v/>
      </c>
      <c r="AB1789" s="136" t="str">
        <f>IF(B:B="","",IF(R1789="Refreshment Beverage","",IF(AND(R1789="Beer",Q1789=0),SUM(LOOKUP(2,1/(Rates!$B$15:$B$18&lt;=W1789)/(Rates!$C$15:$C$18&gt;=W1789),Rates!$D$15:$D$18)*W1789),VLOOKUP(VALUE(Q:Q),Rates!A:B,2,0)*W1789)))</f>
        <v/>
      </c>
      <c r="AC1789" s="136" t="str">
        <f>IF(B:B="","",IF(R1789="Refreshment Beverage","",IF(AND(R1789="Beer",Q1789=0),SUM(LOOKUP(2,1/(Rates!$B$15:$B$18&lt;=W1789)/(Rates!$C$15:$C$18&gt;=W1789),Rates!$E$15:$E$18)*W1789),VLOOKUP(VALUE(Q:Q),Rates!A:C,3,0)*W1789)))</f>
        <v/>
      </c>
      <c r="AD1789" s="137" t="str">
        <f>IFERROR(IF(B:B="","",IF(R1789="Beer","",IF(VALUE(Q1789)=0,VLOOKUP(VLOOKUP(B:B,#REF!,16,0),Rates!A:E,2,0),VLOOKUP(VALUE(Q1789),Rates!A$31:B$34,2,0)*W1789))),0)</f>
        <v/>
      </c>
      <c r="AE1789" s="121" t="str">
        <f t="shared" si="870"/>
        <v/>
      </c>
      <c r="AF1789" s="138" t="str">
        <f t="shared" si="871"/>
        <v/>
      </c>
      <c r="AG1789" s="122" t="str">
        <f t="shared" si="872"/>
        <v/>
      </c>
      <c r="AH1789" s="123" t="str">
        <f t="shared" si="873"/>
        <v/>
      </c>
      <c r="AI1789" s="139" t="str">
        <f>IF(AE:AE="","",IF(R1789="Refreshment Beverage",AK1789*(Rates!J$19/100),ROUND(SUM(AH1789*(Rates!$J$8/100)),4)))</f>
        <v/>
      </c>
      <c r="AJ1789" s="124" t="str">
        <f t="shared" si="874"/>
        <v/>
      </c>
      <c r="AK1789" s="125" t="str">
        <f t="shared" si="875"/>
        <v/>
      </c>
      <c r="AL1789" s="121" t="str">
        <f t="shared" si="876"/>
        <v/>
      </c>
      <c r="AM1789" s="138" t="str">
        <f>IF(AS1789="","",IF(R1789="Refreshment Beverage",ROUND(AS1789*Rates!K$19,4),ROUND(AO1789*(VLOOKUP(VALUE(Q1789),Rates!G$4:L$12,3,0)),4)))</f>
        <v/>
      </c>
      <c r="AN1789" s="126" t="str">
        <f>IF(AS1789="","",IF(R1789="Refreshment Beverage",AS1789*(Rates!J$19/100),MAX(AM1789,AB1789)))</f>
        <v/>
      </c>
      <c r="AO1789" s="127" t="str">
        <f t="shared" si="877"/>
        <v/>
      </c>
      <c r="AP1789" s="127" t="str">
        <f t="shared" si="878"/>
        <v/>
      </c>
      <c r="AQ1789" s="140" t="str">
        <f>IF(AS1789="","",IF(R1789="Refreshment Beverage",ROUND(SUM(VLOOKUP(Q:Q,Rates!G$15:L$19,3,0)*(AS1789-Y1789-Z1789-AA1789)),4),ROUND(SUM(Rates!$K$8*AS1789),4)))</f>
        <v/>
      </c>
      <c r="AR1789" s="139" t="str">
        <f t="shared" si="879"/>
        <v/>
      </c>
      <c r="AS1789" s="125" t="str">
        <f t="shared" si="880"/>
        <v/>
      </c>
      <c r="AT1789" s="121" t="str">
        <f t="shared" si="881"/>
        <v/>
      </c>
      <c r="AU1789" s="138" t="str">
        <f>IF(AX1789="","",IF(R1789="Refreshment Beverage",ROUND((BA1789-Y1789-Z1789-AA1789)*VLOOKUP(VALUE(Q1789),Rates!G$15:L$19,3,0),4),ROUND(AW1789*(VLOOKUP(VALUE(Q1789),Rates!G:L,3,0)),4)))</f>
        <v/>
      </c>
      <c r="AV1789" s="126" t="str">
        <f t="shared" si="882"/>
        <v/>
      </c>
      <c r="AW1789" s="127" t="str">
        <f t="shared" si="883"/>
        <v/>
      </c>
      <c r="AX1789" s="123" t="str">
        <f t="shared" si="884"/>
        <v/>
      </c>
      <c r="AY1789" s="140" t="str">
        <f>IF(AX1789="","",IF(R1789="Refreshment Beverage",ROUND(SUM(AX1789*Rates!K$19),4),ROUND(SUM(AX1789*(Rates!J$8/100)),4)))</f>
        <v/>
      </c>
      <c r="AZ1789" s="124" t="str">
        <f t="shared" si="885"/>
        <v/>
      </c>
      <c r="BA1789" s="125" t="str">
        <f t="shared" si="886"/>
        <v/>
      </c>
      <c r="BB1789" s="115"/>
      <c r="BC1789" s="143"/>
      <c r="BD1789" s="100"/>
      <c r="BE1789" s="100"/>
      <c r="BF1789" s="100"/>
      <c r="BG1789" s="100"/>
    </row>
    <row r="1790" spans="1:59" x14ac:dyDescent="0.2">
      <c r="A1790" s="144"/>
      <c r="B1790" s="141"/>
      <c r="C1790" s="141"/>
      <c r="D1790" s="142"/>
      <c r="E1790" s="142"/>
      <c r="F1790" s="142"/>
      <c r="G1790" s="142"/>
      <c r="H1790" s="142"/>
      <c r="I1790" s="129"/>
      <c r="J1790" s="130"/>
      <c r="K1790" s="131" t="str">
        <f t="shared" si="857"/>
        <v/>
      </c>
      <c r="L1790" s="132" t="str">
        <f t="shared" si="858"/>
        <v/>
      </c>
      <c r="M1790" s="133" t="str">
        <f t="shared" si="859"/>
        <v/>
      </c>
      <c r="N1790" s="134" t="str">
        <f>IFERROR(IF(B:B="","",IF(R1790="Beer",SUM(LOOKUP(2,1/(Rates!$B$3:$B$5&lt;=W1790)/(Rates!$C$3:$C$5&gt;=W1790),Rates!$D$3:$D$5)*(X1790/100)*W1790),IF(R1790="Refreshment Beverage",SUM(LOOKUP(2,1/(Rates!$B$7:$B$11&lt;=W1790)/(Rates!$C$7:$C$11&gt;=W1790),Rates!$D$7:$D$11)*(X1790/100)*W1790)))),"")</f>
        <v/>
      </c>
      <c r="O1790" s="134" t="str">
        <f t="shared" si="860"/>
        <v/>
      </c>
      <c r="P1790" s="116"/>
      <c r="Q1790" s="117" t="str">
        <f t="shared" si="861"/>
        <v/>
      </c>
      <c r="R1790" s="128" t="str">
        <f t="shared" si="862"/>
        <v/>
      </c>
      <c r="S1790" s="135" t="str">
        <f>IF(B1790="","",IF(R1790="Refreshment Beverage",VLOOKUP(VALUE(Q1790),Rates!G$15:L$19,2,0),VLOOKUP(VALUE(Q1790),Rates!G$4:L$12,2,0)))</f>
        <v/>
      </c>
      <c r="T1790" s="135" t="str">
        <f t="shared" si="863"/>
        <v/>
      </c>
      <c r="U1790" s="118" t="str">
        <f t="shared" si="864"/>
        <v/>
      </c>
      <c r="V1790" s="135" t="str">
        <f t="shared" si="865"/>
        <v/>
      </c>
      <c r="W1790" s="135" t="str">
        <f t="shared" si="866"/>
        <v/>
      </c>
      <c r="X1790" s="119" t="str">
        <f t="shared" si="867"/>
        <v/>
      </c>
      <c r="Y1790" s="120" t="str">
        <f>IF(B:B="","",IF(R1790="Refreshment Beverage",VLOOKUP(Q1790,Rates!G$15:L$19,6,0)*W1790,VLOOKUP(Q1790,Rates!G$4:L$12,6,0)*W1790))</f>
        <v/>
      </c>
      <c r="Z1790" s="120" t="str">
        <f t="shared" si="868"/>
        <v/>
      </c>
      <c r="AA1790" s="120" t="str">
        <f t="shared" si="869"/>
        <v/>
      </c>
      <c r="AB1790" s="136" t="str">
        <f>IF(B:B="","",IF(R1790="Refreshment Beverage","",IF(AND(R1790="Beer",Q1790=0),SUM(LOOKUP(2,1/(Rates!$B$15:$B$18&lt;=W1790)/(Rates!$C$15:$C$18&gt;=W1790),Rates!$D$15:$D$18)*W1790),VLOOKUP(VALUE(Q:Q),Rates!A:B,2,0)*W1790)))</f>
        <v/>
      </c>
      <c r="AC1790" s="136" t="str">
        <f>IF(B:B="","",IF(R1790="Refreshment Beverage","",IF(AND(R1790="Beer",Q1790=0),SUM(LOOKUP(2,1/(Rates!$B$15:$B$18&lt;=W1790)/(Rates!$C$15:$C$18&gt;=W1790),Rates!$E$15:$E$18)*W1790),VLOOKUP(VALUE(Q:Q),Rates!A:C,3,0)*W1790)))</f>
        <v/>
      </c>
      <c r="AD1790" s="137" t="str">
        <f>IFERROR(IF(B:B="","",IF(R1790="Beer","",IF(VALUE(Q1790)=0,VLOOKUP(VLOOKUP(B:B,#REF!,16,0),Rates!A:E,2,0),VLOOKUP(VALUE(Q1790),Rates!A$31:B$34,2,0)*W1790))),0)</f>
        <v/>
      </c>
      <c r="AE1790" s="121" t="str">
        <f t="shared" si="870"/>
        <v/>
      </c>
      <c r="AF1790" s="138" t="str">
        <f t="shared" si="871"/>
        <v/>
      </c>
      <c r="AG1790" s="122" t="str">
        <f t="shared" si="872"/>
        <v/>
      </c>
      <c r="AH1790" s="123" t="str">
        <f t="shared" si="873"/>
        <v/>
      </c>
      <c r="AI1790" s="139" t="str">
        <f>IF(AE:AE="","",IF(R1790="Refreshment Beverage",AK1790*(Rates!J$19/100),ROUND(SUM(AH1790*(Rates!$J$8/100)),4)))</f>
        <v/>
      </c>
      <c r="AJ1790" s="124" t="str">
        <f t="shared" si="874"/>
        <v/>
      </c>
      <c r="AK1790" s="125" t="str">
        <f t="shared" si="875"/>
        <v/>
      </c>
      <c r="AL1790" s="121" t="str">
        <f t="shared" si="876"/>
        <v/>
      </c>
      <c r="AM1790" s="138" t="str">
        <f>IF(AS1790="","",IF(R1790="Refreshment Beverage",ROUND(AS1790*Rates!K$19,4),ROUND(AO1790*(VLOOKUP(VALUE(Q1790),Rates!G$4:L$12,3,0)),4)))</f>
        <v/>
      </c>
      <c r="AN1790" s="126" t="str">
        <f>IF(AS1790="","",IF(R1790="Refreshment Beverage",AS1790*(Rates!J$19/100),MAX(AM1790,AB1790)))</f>
        <v/>
      </c>
      <c r="AO1790" s="127" t="str">
        <f t="shared" si="877"/>
        <v/>
      </c>
      <c r="AP1790" s="127" t="str">
        <f t="shared" si="878"/>
        <v/>
      </c>
      <c r="AQ1790" s="140" t="str">
        <f>IF(AS1790="","",IF(R1790="Refreshment Beverage",ROUND(SUM(VLOOKUP(Q:Q,Rates!G$15:L$19,3,0)*(AS1790-Y1790-Z1790-AA1790)),4),ROUND(SUM(Rates!$K$8*AS1790),4)))</f>
        <v/>
      </c>
      <c r="AR1790" s="139" t="str">
        <f t="shared" si="879"/>
        <v/>
      </c>
      <c r="AS1790" s="125" t="str">
        <f t="shared" si="880"/>
        <v/>
      </c>
      <c r="AT1790" s="121" t="str">
        <f t="shared" si="881"/>
        <v/>
      </c>
      <c r="AU1790" s="138" t="str">
        <f>IF(AX1790="","",IF(R1790="Refreshment Beverage",ROUND((BA1790-Y1790-Z1790-AA1790)*VLOOKUP(VALUE(Q1790),Rates!G$15:L$19,3,0),4),ROUND(AW1790*(VLOOKUP(VALUE(Q1790),Rates!G:L,3,0)),4)))</f>
        <v/>
      </c>
      <c r="AV1790" s="126" t="str">
        <f t="shared" si="882"/>
        <v/>
      </c>
      <c r="AW1790" s="127" t="str">
        <f t="shared" si="883"/>
        <v/>
      </c>
      <c r="AX1790" s="123" t="str">
        <f t="shared" si="884"/>
        <v/>
      </c>
      <c r="AY1790" s="140" t="str">
        <f>IF(AX1790="","",IF(R1790="Refreshment Beverage",ROUND(SUM(AX1790*Rates!K$19),4),ROUND(SUM(AX1790*(Rates!J$8/100)),4)))</f>
        <v/>
      </c>
      <c r="AZ1790" s="124" t="str">
        <f t="shared" si="885"/>
        <v/>
      </c>
      <c r="BA1790" s="125" t="str">
        <f t="shared" si="886"/>
        <v/>
      </c>
      <c r="BB1790" s="115"/>
      <c r="BC1790" s="143"/>
      <c r="BD1790" s="100"/>
      <c r="BE1790" s="100"/>
      <c r="BF1790" s="100"/>
      <c r="BG1790" s="100"/>
    </row>
    <row r="1791" spans="1:59" x14ac:dyDescent="0.2">
      <c r="A1791" s="144"/>
      <c r="B1791" s="141"/>
      <c r="C1791" s="141"/>
      <c r="D1791" s="142"/>
      <c r="E1791" s="142"/>
      <c r="F1791" s="142"/>
      <c r="G1791" s="142"/>
      <c r="H1791" s="142"/>
      <c r="I1791" s="129"/>
      <c r="J1791" s="130"/>
      <c r="K1791" s="131" t="str">
        <f t="shared" si="857"/>
        <v/>
      </c>
      <c r="L1791" s="132" t="str">
        <f t="shared" si="858"/>
        <v/>
      </c>
      <c r="M1791" s="133" t="str">
        <f t="shared" si="859"/>
        <v/>
      </c>
      <c r="N1791" s="134" t="str">
        <f>IFERROR(IF(B:B="","",IF(R1791="Beer",SUM(LOOKUP(2,1/(Rates!$B$3:$B$5&lt;=W1791)/(Rates!$C$3:$C$5&gt;=W1791),Rates!$D$3:$D$5)*(X1791/100)*W1791),IF(R1791="Refreshment Beverage",SUM(LOOKUP(2,1/(Rates!$B$7:$B$11&lt;=W1791)/(Rates!$C$7:$C$11&gt;=W1791),Rates!$D$7:$D$11)*(X1791/100)*W1791)))),"")</f>
        <v/>
      </c>
      <c r="O1791" s="134" t="str">
        <f t="shared" si="860"/>
        <v/>
      </c>
      <c r="P1791" s="116"/>
      <c r="Q1791" s="117" t="str">
        <f t="shared" si="861"/>
        <v/>
      </c>
      <c r="R1791" s="128" t="str">
        <f t="shared" si="862"/>
        <v/>
      </c>
      <c r="S1791" s="135" t="str">
        <f>IF(B1791="","",IF(R1791="Refreshment Beverage",VLOOKUP(VALUE(Q1791),Rates!G$15:L$19,2,0),VLOOKUP(VALUE(Q1791),Rates!G$4:L$12,2,0)))</f>
        <v/>
      </c>
      <c r="T1791" s="135" t="str">
        <f t="shared" si="863"/>
        <v/>
      </c>
      <c r="U1791" s="118" t="str">
        <f t="shared" si="864"/>
        <v/>
      </c>
      <c r="V1791" s="135" t="str">
        <f t="shared" si="865"/>
        <v/>
      </c>
      <c r="W1791" s="135" t="str">
        <f t="shared" si="866"/>
        <v/>
      </c>
      <c r="X1791" s="119" t="str">
        <f t="shared" si="867"/>
        <v/>
      </c>
      <c r="Y1791" s="120" t="str">
        <f>IF(B:B="","",IF(R1791="Refreshment Beverage",VLOOKUP(Q1791,Rates!G$15:L$19,6,0)*W1791,VLOOKUP(Q1791,Rates!G$4:L$12,6,0)*W1791))</f>
        <v/>
      </c>
      <c r="Z1791" s="120" t="str">
        <f t="shared" si="868"/>
        <v/>
      </c>
      <c r="AA1791" s="120" t="str">
        <f t="shared" si="869"/>
        <v/>
      </c>
      <c r="AB1791" s="136" t="str">
        <f>IF(B:B="","",IF(R1791="Refreshment Beverage","",IF(AND(R1791="Beer",Q1791=0),SUM(LOOKUP(2,1/(Rates!$B$15:$B$18&lt;=W1791)/(Rates!$C$15:$C$18&gt;=W1791),Rates!$D$15:$D$18)*W1791),VLOOKUP(VALUE(Q:Q),Rates!A:B,2,0)*W1791)))</f>
        <v/>
      </c>
      <c r="AC1791" s="136" t="str">
        <f>IF(B:B="","",IF(R1791="Refreshment Beverage","",IF(AND(R1791="Beer",Q1791=0),SUM(LOOKUP(2,1/(Rates!$B$15:$B$18&lt;=W1791)/(Rates!$C$15:$C$18&gt;=W1791),Rates!$E$15:$E$18)*W1791),VLOOKUP(VALUE(Q:Q),Rates!A:C,3,0)*W1791)))</f>
        <v/>
      </c>
      <c r="AD1791" s="137" t="str">
        <f>IFERROR(IF(B:B="","",IF(R1791="Beer","",IF(VALUE(Q1791)=0,VLOOKUP(VLOOKUP(B:B,#REF!,16,0),Rates!A:E,2,0),VLOOKUP(VALUE(Q1791),Rates!A$31:B$34,2,0)*W1791))),0)</f>
        <v/>
      </c>
      <c r="AE1791" s="121" t="str">
        <f t="shared" si="870"/>
        <v/>
      </c>
      <c r="AF1791" s="138" t="str">
        <f t="shared" si="871"/>
        <v/>
      </c>
      <c r="AG1791" s="122" t="str">
        <f t="shared" si="872"/>
        <v/>
      </c>
      <c r="AH1791" s="123" t="str">
        <f t="shared" si="873"/>
        <v/>
      </c>
      <c r="AI1791" s="139" t="str">
        <f>IF(AE:AE="","",IF(R1791="Refreshment Beverage",AK1791*(Rates!J$19/100),ROUND(SUM(AH1791*(Rates!$J$8/100)),4)))</f>
        <v/>
      </c>
      <c r="AJ1791" s="124" t="str">
        <f t="shared" si="874"/>
        <v/>
      </c>
      <c r="AK1791" s="125" t="str">
        <f t="shared" si="875"/>
        <v/>
      </c>
      <c r="AL1791" s="121" t="str">
        <f t="shared" si="876"/>
        <v/>
      </c>
      <c r="AM1791" s="138" t="str">
        <f>IF(AS1791="","",IF(R1791="Refreshment Beverage",ROUND(AS1791*Rates!K$19,4),ROUND(AO1791*(VLOOKUP(VALUE(Q1791),Rates!G$4:L$12,3,0)),4)))</f>
        <v/>
      </c>
      <c r="AN1791" s="126" t="str">
        <f>IF(AS1791="","",IF(R1791="Refreshment Beverage",AS1791*(Rates!J$19/100),MAX(AM1791,AB1791)))</f>
        <v/>
      </c>
      <c r="AO1791" s="127" t="str">
        <f t="shared" si="877"/>
        <v/>
      </c>
      <c r="AP1791" s="127" t="str">
        <f t="shared" si="878"/>
        <v/>
      </c>
      <c r="AQ1791" s="140" t="str">
        <f>IF(AS1791="","",IF(R1791="Refreshment Beverage",ROUND(SUM(VLOOKUP(Q:Q,Rates!G$15:L$19,3,0)*(AS1791-Y1791-Z1791-AA1791)),4),ROUND(SUM(Rates!$K$8*AS1791),4)))</f>
        <v/>
      </c>
      <c r="AR1791" s="139" t="str">
        <f t="shared" si="879"/>
        <v/>
      </c>
      <c r="AS1791" s="125" t="str">
        <f t="shared" si="880"/>
        <v/>
      </c>
      <c r="AT1791" s="121" t="str">
        <f t="shared" si="881"/>
        <v/>
      </c>
      <c r="AU1791" s="138" t="str">
        <f>IF(AX1791="","",IF(R1791="Refreshment Beverage",ROUND((BA1791-Y1791-Z1791-AA1791)*VLOOKUP(VALUE(Q1791),Rates!G$15:L$19,3,0),4),ROUND(AW1791*(VLOOKUP(VALUE(Q1791),Rates!G:L,3,0)),4)))</f>
        <v/>
      </c>
      <c r="AV1791" s="126" t="str">
        <f t="shared" si="882"/>
        <v/>
      </c>
      <c r="AW1791" s="127" t="str">
        <f t="shared" si="883"/>
        <v/>
      </c>
      <c r="AX1791" s="123" t="str">
        <f t="shared" si="884"/>
        <v/>
      </c>
      <c r="AY1791" s="140" t="str">
        <f>IF(AX1791="","",IF(R1791="Refreshment Beverage",ROUND(SUM(AX1791*Rates!K$19),4),ROUND(SUM(AX1791*(Rates!J$8/100)),4)))</f>
        <v/>
      </c>
      <c r="AZ1791" s="124" t="str">
        <f t="shared" si="885"/>
        <v/>
      </c>
      <c r="BA1791" s="125" t="str">
        <f t="shared" si="886"/>
        <v/>
      </c>
      <c r="BB1791" s="115"/>
      <c r="BC1791" s="143"/>
      <c r="BD1791" s="100"/>
      <c r="BE1791" s="100"/>
      <c r="BF1791" s="100"/>
      <c r="BG1791" s="100"/>
    </row>
    <row r="1792" spans="1:59" x14ac:dyDescent="0.2">
      <c r="A1792" s="144"/>
      <c r="B1792" s="141"/>
      <c r="C1792" s="141"/>
      <c r="D1792" s="142"/>
      <c r="E1792" s="142"/>
      <c r="F1792" s="142"/>
      <c r="G1792" s="142"/>
      <c r="H1792" s="142"/>
      <c r="I1792" s="129"/>
      <c r="J1792" s="130"/>
      <c r="K1792" s="131" t="str">
        <f t="shared" si="857"/>
        <v/>
      </c>
      <c r="L1792" s="132" t="str">
        <f t="shared" si="858"/>
        <v/>
      </c>
      <c r="M1792" s="133" t="str">
        <f t="shared" si="859"/>
        <v/>
      </c>
      <c r="N1792" s="134" t="str">
        <f>IFERROR(IF(B:B="","",IF(R1792="Beer",SUM(LOOKUP(2,1/(Rates!$B$3:$B$5&lt;=W1792)/(Rates!$C$3:$C$5&gt;=W1792),Rates!$D$3:$D$5)*(X1792/100)*W1792),IF(R1792="Refreshment Beverage",SUM(LOOKUP(2,1/(Rates!$B$7:$B$11&lt;=W1792)/(Rates!$C$7:$C$11&gt;=W1792),Rates!$D$7:$D$11)*(X1792/100)*W1792)))),"")</f>
        <v/>
      </c>
      <c r="O1792" s="134" t="str">
        <f t="shared" si="860"/>
        <v/>
      </c>
      <c r="P1792" s="116"/>
      <c r="Q1792" s="117" t="str">
        <f t="shared" si="861"/>
        <v/>
      </c>
      <c r="R1792" s="128" t="str">
        <f t="shared" si="862"/>
        <v/>
      </c>
      <c r="S1792" s="135" t="str">
        <f>IF(B1792="","",IF(R1792="Refreshment Beverage",VLOOKUP(VALUE(Q1792),Rates!G$15:L$19,2,0),VLOOKUP(VALUE(Q1792),Rates!G$4:L$12,2,0)))</f>
        <v/>
      </c>
      <c r="T1792" s="135" t="str">
        <f t="shared" si="863"/>
        <v/>
      </c>
      <c r="U1792" s="118" t="str">
        <f t="shared" si="864"/>
        <v/>
      </c>
      <c r="V1792" s="135" t="str">
        <f t="shared" si="865"/>
        <v/>
      </c>
      <c r="W1792" s="135" t="str">
        <f t="shared" si="866"/>
        <v/>
      </c>
      <c r="X1792" s="119" t="str">
        <f t="shared" si="867"/>
        <v/>
      </c>
      <c r="Y1792" s="120" t="str">
        <f>IF(B:B="","",IF(R1792="Refreshment Beverage",VLOOKUP(Q1792,Rates!G$15:L$19,6,0)*W1792,VLOOKUP(Q1792,Rates!G$4:L$12,6,0)*W1792))</f>
        <v/>
      </c>
      <c r="Z1792" s="120" t="str">
        <f t="shared" si="868"/>
        <v/>
      </c>
      <c r="AA1792" s="120" t="str">
        <f t="shared" si="869"/>
        <v/>
      </c>
      <c r="AB1792" s="136" t="str">
        <f>IF(B:B="","",IF(R1792="Refreshment Beverage","",IF(AND(R1792="Beer",Q1792=0),SUM(LOOKUP(2,1/(Rates!$B$15:$B$18&lt;=W1792)/(Rates!$C$15:$C$18&gt;=W1792),Rates!$D$15:$D$18)*W1792),VLOOKUP(VALUE(Q:Q),Rates!A:B,2,0)*W1792)))</f>
        <v/>
      </c>
      <c r="AC1792" s="136" t="str">
        <f>IF(B:B="","",IF(R1792="Refreshment Beverage","",IF(AND(R1792="Beer",Q1792=0),SUM(LOOKUP(2,1/(Rates!$B$15:$B$18&lt;=W1792)/(Rates!$C$15:$C$18&gt;=W1792),Rates!$E$15:$E$18)*W1792),VLOOKUP(VALUE(Q:Q),Rates!A:C,3,0)*W1792)))</f>
        <v/>
      </c>
      <c r="AD1792" s="137" t="str">
        <f>IFERROR(IF(B:B="","",IF(R1792="Beer","",IF(VALUE(Q1792)=0,VLOOKUP(VLOOKUP(B:B,#REF!,16,0),Rates!A:E,2,0),VLOOKUP(VALUE(Q1792),Rates!A$31:B$34,2,0)*W1792))),0)</f>
        <v/>
      </c>
      <c r="AE1792" s="121" t="str">
        <f t="shared" si="870"/>
        <v/>
      </c>
      <c r="AF1792" s="138" t="str">
        <f t="shared" si="871"/>
        <v/>
      </c>
      <c r="AG1792" s="122" t="str">
        <f t="shared" si="872"/>
        <v/>
      </c>
      <c r="AH1792" s="123" t="str">
        <f t="shared" si="873"/>
        <v/>
      </c>
      <c r="AI1792" s="139" t="str">
        <f>IF(AE:AE="","",IF(R1792="Refreshment Beverage",AK1792*(Rates!J$19/100),ROUND(SUM(AH1792*(Rates!$J$8/100)),4)))</f>
        <v/>
      </c>
      <c r="AJ1792" s="124" t="str">
        <f t="shared" si="874"/>
        <v/>
      </c>
      <c r="AK1792" s="125" t="str">
        <f t="shared" si="875"/>
        <v/>
      </c>
      <c r="AL1792" s="121" t="str">
        <f t="shared" si="876"/>
        <v/>
      </c>
      <c r="AM1792" s="138" t="str">
        <f>IF(AS1792="","",IF(R1792="Refreshment Beverage",ROUND(AS1792*Rates!K$19,4),ROUND(AO1792*(VLOOKUP(VALUE(Q1792),Rates!G$4:L$12,3,0)),4)))</f>
        <v/>
      </c>
      <c r="AN1792" s="126" t="str">
        <f>IF(AS1792="","",IF(R1792="Refreshment Beverage",AS1792*(Rates!J$19/100),MAX(AM1792,AB1792)))</f>
        <v/>
      </c>
      <c r="AO1792" s="127" t="str">
        <f t="shared" si="877"/>
        <v/>
      </c>
      <c r="AP1792" s="127" t="str">
        <f t="shared" si="878"/>
        <v/>
      </c>
      <c r="AQ1792" s="140" t="str">
        <f>IF(AS1792="","",IF(R1792="Refreshment Beverage",ROUND(SUM(VLOOKUP(Q:Q,Rates!G$15:L$19,3,0)*(AS1792-Y1792-Z1792-AA1792)),4),ROUND(SUM(Rates!$K$8*AS1792),4)))</f>
        <v/>
      </c>
      <c r="AR1792" s="139" t="str">
        <f t="shared" si="879"/>
        <v/>
      </c>
      <c r="AS1792" s="125" t="str">
        <f t="shared" si="880"/>
        <v/>
      </c>
      <c r="AT1792" s="121" t="str">
        <f t="shared" si="881"/>
        <v/>
      </c>
      <c r="AU1792" s="138" t="str">
        <f>IF(AX1792="","",IF(R1792="Refreshment Beverage",ROUND((BA1792-Y1792-Z1792-AA1792)*VLOOKUP(VALUE(Q1792),Rates!G$15:L$19,3,0),4),ROUND(AW1792*(VLOOKUP(VALUE(Q1792),Rates!G:L,3,0)),4)))</f>
        <v/>
      </c>
      <c r="AV1792" s="126" t="str">
        <f t="shared" si="882"/>
        <v/>
      </c>
      <c r="AW1792" s="127" t="str">
        <f t="shared" si="883"/>
        <v/>
      </c>
      <c r="AX1792" s="123" t="str">
        <f t="shared" si="884"/>
        <v/>
      </c>
      <c r="AY1792" s="140" t="str">
        <f>IF(AX1792="","",IF(R1792="Refreshment Beverage",ROUND(SUM(AX1792*Rates!K$19),4),ROUND(SUM(AX1792*(Rates!J$8/100)),4)))</f>
        <v/>
      </c>
      <c r="AZ1792" s="124" t="str">
        <f t="shared" si="885"/>
        <v/>
      </c>
      <c r="BA1792" s="125" t="str">
        <f t="shared" si="886"/>
        <v/>
      </c>
      <c r="BB1792" s="115"/>
      <c r="BC1792" s="143"/>
      <c r="BD1792" s="100"/>
      <c r="BE1792" s="100"/>
      <c r="BF1792" s="100"/>
      <c r="BG1792" s="100"/>
    </row>
    <row r="1793" spans="1:59" x14ac:dyDescent="0.2">
      <c r="A1793" s="144"/>
      <c r="B1793" s="141"/>
      <c r="C1793" s="141"/>
      <c r="D1793" s="142"/>
      <c r="E1793" s="142"/>
      <c r="F1793" s="142"/>
      <c r="G1793" s="142"/>
      <c r="H1793" s="142"/>
      <c r="I1793" s="129"/>
      <c r="J1793" s="130"/>
      <c r="K1793" s="131" t="str">
        <f t="shared" si="857"/>
        <v/>
      </c>
      <c r="L1793" s="132" t="str">
        <f t="shared" si="858"/>
        <v/>
      </c>
      <c r="M1793" s="133" t="str">
        <f t="shared" si="859"/>
        <v/>
      </c>
      <c r="N1793" s="134" t="str">
        <f>IFERROR(IF(B:B="","",IF(R1793="Beer",SUM(LOOKUP(2,1/(Rates!$B$3:$B$5&lt;=W1793)/(Rates!$C$3:$C$5&gt;=W1793),Rates!$D$3:$D$5)*(X1793/100)*W1793),IF(R1793="Refreshment Beverage",SUM(LOOKUP(2,1/(Rates!$B$7:$B$11&lt;=W1793)/(Rates!$C$7:$C$11&gt;=W1793),Rates!$D$7:$D$11)*(X1793/100)*W1793)))),"")</f>
        <v/>
      </c>
      <c r="O1793" s="134" t="str">
        <f t="shared" si="860"/>
        <v/>
      </c>
      <c r="P1793" s="116"/>
      <c r="Q1793" s="117" t="str">
        <f t="shared" si="861"/>
        <v/>
      </c>
      <c r="R1793" s="128" t="str">
        <f t="shared" si="862"/>
        <v/>
      </c>
      <c r="S1793" s="135" t="str">
        <f>IF(B1793="","",IF(R1793="Refreshment Beverage",VLOOKUP(VALUE(Q1793),Rates!G$15:L$19,2,0),VLOOKUP(VALUE(Q1793),Rates!G$4:L$12,2,0)))</f>
        <v/>
      </c>
      <c r="T1793" s="135" t="str">
        <f t="shared" si="863"/>
        <v/>
      </c>
      <c r="U1793" s="118" t="str">
        <f t="shared" si="864"/>
        <v/>
      </c>
      <c r="V1793" s="135" t="str">
        <f t="shared" si="865"/>
        <v/>
      </c>
      <c r="W1793" s="135" t="str">
        <f t="shared" si="866"/>
        <v/>
      </c>
      <c r="X1793" s="119" t="str">
        <f t="shared" si="867"/>
        <v/>
      </c>
      <c r="Y1793" s="120" t="str">
        <f>IF(B:B="","",IF(R1793="Refreshment Beverage",VLOOKUP(Q1793,Rates!G$15:L$19,6,0)*W1793,VLOOKUP(Q1793,Rates!G$4:L$12,6,0)*W1793))</f>
        <v/>
      </c>
      <c r="Z1793" s="120" t="str">
        <f t="shared" si="868"/>
        <v/>
      </c>
      <c r="AA1793" s="120" t="str">
        <f t="shared" si="869"/>
        <v/>
      </c>
      <c r="AB1793" s="136" t="str">
        <f>IF(B:B="","",IF(R1793="Refreshment Beverage","",IF(AND(R1793="Beer",Q1793=0),SUM(LOOKUP(2,1/(Rates!$B$15:$B$18&lt;=W1793)/(Rates!$C$15:$C$18&gt;=W1793),Rates!$D$15:$D$18)*W1793),VLOOKUP(VALUE(Q:Q),Rates!A:B,2,0)*W1793)))</f>
        <v/>
      </c>
      <c r="AC1793" s="136" t="str">
        <f>IF(B:B="","",IF(R1793="Refreshment Beverage","",IF(AND(R1793="Beer",Q1793=0),SUM(LOOKUP(2,1/(Rates!$B$15:$B$18&lt;=W1793)/(Rates!$C$15:$C$18&gt;=W1793),Rates!$E$15:$E$18)*W1793),VLOOKUP(VALUE(Q:Q),Rates!A:C,3,0)*W1793)))</f>
        <v/>
      </c>
      <c r="AD1793" s="137" t="str">
        <f>IFERROR(IF(B:B="","",IF(R1793="Beer","",IF(VALUE(Q1793)=0,VLOOKUP(VLOOKUP(B:B,#REF!,16,0),Rates!A:E,2,0),VLOOKUP(VALUE(Q1793),Rates!A$31:B$34,2,0)*W1793))),0)</f>
        <v/>
      </c>
      <c r="AE1793" s="121" t="str">
        <f t="shared" si="870"/>
        <v/>
      </c>
      <c r="AF1793" s="138" t="str">
        <f t="shared" si="871"/>
        <v/>
      </c>
      <c r="AG1793" s="122" t="str">
        <f t="shared" si="872"/>
        <v/>
      </c>
      <c r="AH1793" s="123" t="str">
        <f t="shared" si="873"/>
        <v/>
      </c>
      <c r="AI1793" s="139" t="str">
        <f>IF(AE:AE="","",IF(R1793="Refreshment Beverage",AK1793*(Rates!J$19/100),ROUND(SUM(AH1793*(Rates!$J$8/100)),4)))</f>
        <v/>
      </c>
      <c r="AJ1793" s="124" t="str">
        <f t="shared" si="874"/>
        <v/>
      </c>
      <c r="AK1793" s="125" t="str">
        <f t="shared" si="875"/>
        <v/>
      </c>
      <c r="AL1793" s="121" t="str">
        <f t="shared" si="876"/>
        <v/>
      </c>
      <c r="AM1793" s="138" t="str">
        <f>IF(AS1793="","",IF(R1793="Refreshment Beverage",ROUND(AS1793*Rates!K$19,4),ROUND(AO1793*(VLOOKUP(VALUE(Q1793),Rates!G$4:L$12,3,0)),4)))</f>
        <v/>
      </c>
      <c r="AN1793" s="126" t="str">
        <f>IF(AS1793="","",IF(R1793="Refreshment Beverage",AS1793*(Rates!J$19/100),MAX(AM1793,AB1793)))</f>
        <v/>
      </c>
      <c r="AO1793" s="127" t="str">
        <f t="shared" si="877"/>
        <v/>
      </c>
      <c r="AP1793" s="127" t="str">
        <f t="shared" si="878"/>
        <v/>
      </c>
      <c r="AQ1793" s="140" t="str">
        <f>IF(AS1793="","",IF(R1793="Refreshment Beverage",ROUND(SUM(VLOOKUP(Q:Q,Rates!G$15:L$19,3,0)*(AS1793-Y1793-Z1793-AA1793)),4),ROUND(SUM(Rates!$K$8*AS1793),4)))</f>
        <v/>
      </c>
      <c r="AR1793" s="139" t="str">
        <f t="shared" si="879"/>
        <v/>
      </c>
      <c r="AS1793" s="125" t="str">
        <f t="shared" si="880"/>
        <v/>
      </c>
      <c r="AT1793" s="121" t="str">
        <f t="shared" si="881"/>
        <v/>
      </c>
      <c r="AU1793" s="138" t="str">
        <f>IF(AX1793="","",IF(R1793="Refreshment Beverage",ROUND((BA1793-Y1793-Z1793-AA1793)*VLOOKUP(VALUE(Q1793),Rates!G$15:L$19,3,0),4),ROUND(AW1793*(VLOOKUP(VALUE(Q1793),Rates!G:L,3,0)),4)))</f>
        <v/>
      </c>
      <c r="AV1793" s="126" t="str">
        <f t="shared" si="882"/>
        <v/>
      </c>
      <c r="AW1793" s="127" t="str">
        <f t="shared" si="883"/>
        <v/>
      </c>
      <c r="AX1793" s="123" t="str">
        <f t="shared" si="884"/>
        <v/>
      </c>
      <c r="AY1793" s="140" t="str">
        <f>IF(AX1793="","",IF(R1793="Refreshment Beverage",ROUND(SUM(AX1793*Rates!K$19),4),ROUND(SUM(AX1793*(Rates!J$8/100)),4)))</f>
        <v/>
      </c>
      <c r="AZ1793" s="124" t="str">
        <f t="shared" si="885"/>
        <v/>
      </c>
      <c r="BA1793" s="125" t="str">
        <f t="shared" si="886"/>
        <v/>
      </c>
      <c r="BB1793" s="115"/>
      <c r="BC1793" s="143"/>
      <c r="BD1793" s="100"/>
      <c r="BE1793" s="100"/>
      <c r="BF1793" s="100"/>
      <c r="BG1793" s="100"/>
    </row>
    <row r="1794" spans="1:59" x14ac:dyDescent="0.2">
      <c r="A1794" s="144"/>
      <c r="B1794" s="141"/>
      <c r="C1794" s="141"/>
      <c r="D1794" s="142"/>
      <c r="E1794" s="142"/>
      <c r="F1794" s="142"/>
      <c r="G1794" s="142"/>
      <c r="H1794" s="142"/>
      <c r="I1794" s="129"/>
      <c r="J1794" s="130"/>
      <c r="K1794" s="131" t="str">
        <f t="shared" si="857"/>
        <v/>
      </c>
      <c r="L1794" s="132" t="str">
        <f t="shared" si="858"/>
        <v/>
      </c>
      <c r="M1794" s="133" t="str">
        <f t="shared" si="859"/>
        <v/>
      </c>
      <c r="N1794" s="134" t="str">
        <f>IFERROR(IF(B:B="","",IF(R1794="Beer",SUM(LOOKUP(2,1/(Rates!$B$3:$B$5&lt;=W1794)/(Rates!$C$3:$C$5&gt;=W1794),Rates!$D$3:$D$5)*(X1794/100)*W1794),IF(R1794="Refreshment Beverage",SUM(LOOKUP(2,1/(Rates!$B$7:$B$11&lt;=W1794)/(Rates!$C$7:$C$11&gt;=W1794),Rates!$D$7:$D$11)*(X1794/100)*W1794)))),"")</f>
        <v/>
      </c>
      <c r="O1794" s="134" t="str">
        <f t="shared" si="860"/>
        <v/>
      </c>
      <c r="P1794" s="116"/>
      <c r="Q1794" s="117" t="str">
        <f t="shared" si="861"/>
        <v/>
      </c>
      <c r="R1794" s="128" t="str">
        <f t="shared" si="862"/>
        <v/>
      </c>
      <c r="S1794" s="135" t="str">
        <f>IF(B1794="","",IF(R1794="Refreshment Beverage",VLOOKUP(VALUE(Q1794),Rates!G$15:L$19,2,0),VLOOKUP(VALUE(Q1794),Rates!G$4:L$12,2,0)))</f>
        <v/>
      </c>
      <c r="T1794" s="135" t="str">
        <f t="shared" si="863"/>
        <v/>
      </c>
      <c r="U1794" s="118" t="str">
        <f t="shared" si="864"/>
        <v/>
      </c>
      <c r="V1794" s="135" t="str">
        <f t="shared" si="865"/>
        <v/>
      </c>
      <c r="W1794" s="135" t="str">
        <f t="shared" si="866"/>
        <v/>
      </c>
      <c r="X1794" s="119" t="str">
        <f t="shared" si="867"/>
        <v/>
      </c>
      <c r="Y1794" s="120" t="str">
        <f>IF(B:B="","",IF(R1794="Refreshment Beverage",VLOOKUP(Q1794,Rates!G$15:L$19,6,0)*W1794,VLOOKUP(Q1794,Rates!G$4:L$12,6,0)*W1794))</f>
        <v/>
      </c>
      <c r="Z1794" s="120" t="str">
        <f t="shared" si="868"/>
        <v/>
      </c>
      <c r="AA1794" s="120" t="str">
        <f t="shared" si="869"/>
        <v/>
      </c>
      <c r="AB1794" s="136" t="str">
        <f>IF(B:B="","",IF(R1794="Refreshment Beverage","",IF(AND(R1794="Beer",Q1794=0),SUM(LOOKUP(2,1/(Rates!$B$15:$B$18&lt;=W1794)/(Rates!$C$15:$C$18&gt;=W1794),Rates!$D$15:$D$18)*W1794),VLOOKUP(VALUE(Q:Q),Rates!A:B,2,0)*W1794)))</f>
        <v/>
      </c>
      <c r="AC1794" s="136" t="str">
        <f>IF(B:B="","",IF(R1794="Refreshment Beverage","",IF(AND(R1794="Beer",Q1794=0),SUM(LOOKUP(2,1/(Rates!$B$15:$B$18&lt;=W1794)/(Rates!$C$15:$C$18&gt;=W1794),Rates!$E$15:$E$18)*W1794),VLOOKUP(VALUE(Q:Q),Rates!A:C,3,0)*W1794)))</f>
        <v/>
      </c>
      <c r="AD1794" s="137" t="str">
        <f>IFERROR(IF(B:B="","",IF(R1794="Beer","",IF(VALUE(Q1794)=0,VLOOKUP(VLOOKUP(B:B,#REF!,16,0),Rates!A:E,2,0),VLOOKUP(VALUE(Q1794),Rates!A$31:B$34,2,0)*W1794))),0)</f>
        <v/>
      </c>
      <c r="AE1794" s="121" t="str">
        <f t="shared" si="870"/>
        <v/>
      </c>
      <c r="AF1794" s="138" t="str">
        <f t="shared" si="871"/>
        <v/>
      </c>
      <c r="AG1794" s="122" t="str">
        <f t="shared" si="872"/>
        <v/>
      </c>
      <c r="AH1794" s="123" t="str">
        <f t="shared" si="873"/>
        <v/>
      </c>
      <c r="AI1794" s="139" t="str">
        <f>IF(AE:AE="","",IF(R1794="Refreshment Beverage",AK1794*(Rates!J$19/100),ROUND(SUM(AH1794*(Rates!$J$8/100)),4)))</f>
        <v/>
      </c>
      <c r="AJ1794" s="124" t="str">
        <f t="shared" si="874"/>
        <v/>
      </c>
      <c r="AK1794" s="125" t="str">
        <f t="shared" si="875"/>
        <v/>
      </c>
      <c r="AL1794" s="121" t="str">
        <f t="shared" si="876"/>
        <v/>
      </c>
      <c r="AM1794" s="138" t="str">
        <f>IF(AS1794="","",IF(R1794="Refreshment Beverage",ROUND(AS1794*Rates!K$19,4),ROUND(AO1794*(VLOOKUP(VALUE(Q1794),Rates!G$4:L$12,3,0)),4)))</f>
        <v/>
      </c>
      <c r="AN1794" s="126" t="str">
        <f>IF(AS1794="","",IF(R1794="Refreshment Beverage",AS1794*(Rates!J$19/100),MAX(AM1794,AB1794)))</f>
        <v/>
      </c>
      <c r="AO1794" s="127" t="str">
        <f t="shared" si="877"/>
        <v/>
      </c>
      <c r="AP1794" s="127" t="str">
        <f t="shared" si="878"/>
        <v/>
      </c>
      <c r="AQ1794" s="140" t="str">
        <f>IF(AS1794="","",IF(R1794="Refreshment Beverage",ROUND(SUM(VLOOKUP(Q:Q,Rates!G$15:L$19,3,0)*(AS1794-Y1794-Z1794-AA1794)),4),ROUND(SUM(Rates!$K$8*AS1794),4)))</f>
        <v/>
      </c>
      <c r="AR1794" s="139" t="str">
        <f t="shared" si="879"/>
        <v/>
      </c>
      <c r="AS1794" s="125" t="str">
        <f t="shared" si="880"/>
        <v/>
      </c>
      <c r="AT1794" s="121" t="str">
        <f t="shared" si="881"/>
        <v/>
      </c>
      <c r="AU1794" s="138" t="str">
        <f>IF(AX1794="","",IF(R1794="Refreshment Beverage",ROUND((BA1794-Y1794-Z1794-AA1794)*VLOOKUP(VALUE(Q1794),Rates!G$15:L$19,3,0),4),ROUND(AW1794*(VLOOKUP(VALUE(Q1794),Rates!G:L,3,0)),4)))</f>
        <v/>
      </c>
      <c r="AV1794" s="126" t="str">
        <f t="shared" si="882"/>
        <v/>
      </c>
      <c r="AW1794" s="127" t="str">
        <f t="shared" si="883"/>
        <v/>
      </c>
      <c r="AX1794" s="123" t="str">
        <f t="shared" si="884"/>
        <v/>
      </c>
      <c r="AY1794" s="140" t="str">
        <f>IF(AX1794="","",IF(R1794="Refreshment Beverage",ROUND(SUM(AX1794*Rates!K$19),4),ROUND(SUM(AX1794*(Rates!J$8/100)),4)))</f>
        <v/>
      </c>
      <c r="AZ1794" s="124" t="str">
        <f t="shared" si="885"/>
        <v/>
      </c>
      <c r="BA1794" s="125" t="str">
        <f t="shared" si="886"/>
        <v/>
      </c>
      <c r="BB1794" s="115"/>
      <c r="BC1794" s="143"/>
      <c r="BD1794" s="100"/>
      <c r="BE1794" s="100"/>
      <c r="BF1794" s="100"/>
      <c r="BG1794" s="100"/>
    </row>
    <row r="1795" spans="1:59" x14ac:dyDescent="0.2">
      <c r="A1795" s="144"/>
      <c r="B1795" s="141"/>
      <c r="C1795" s="141"/>
      <c r="D1795" s="142"/>
      <c r="E1795" s="142"/>
      <c r="F1795" s="142"/>
      <c r="G1795" s="142"/>
      <c r="H1795" s="142"/>
      <c r="I1795" s="129"/>
      <c r="J1795" s="130"/>
      <c r="K1795" s="131" t="str">
        <f t="shared" si="857"/>
        <v/>
      </c>
      <c r="L1795" s="132" t="str">
        <f t="shared" si="858"/>
        <v/>
      </c>
      <c r="M1795" s="133" t="str">
        <f t="shared" si="859"/>
        <v/>
      </c>
      <c r="N1795" s="134" t="str">
        <f>IFERROR(IF(B:B="","",IF(R1795="Beer",SUM(LOOKUP(2,1/(Rates!$B$3:$B$5&lt;=W1795)/(Rates!$C$3:$C$5&gt;=W1795),Rates!$D$3:$D$5)*(X1795/100)*W1795),IF(R1795="Refreshment Beverage",SUM(LOOKUP(2,1/(Rates!$B$7:$B$11&lt;=W1795)/(Rates!$C$7:$C$11&gt;=W1795),Rates!$D$7:$D$11)*(X1795/100)*W1795)))),"")</f>
        <v/>
      </c>
      <c r="O1795" s="134" t="str">
        <f t="shared" si="860"/>
        <v/>
      </c>
      <c r="P1795" s="116"/>
      <c r="Q1795" s="117" t="str">
        <f t="shared" si="861"/>
        <v/>
      </c>
      <c r="R1795" s="128" t="str">
        <f t="shared" si="862"/>
        <v/>
      </c>
      <c r="S1795" s="135" t="str">
        <f>IF(B1795="","",IF(R1795="Refreshment Beverage",VLOOKUP(VALUE(Q1795),Rates!G$15:L$19,2,0),VLOOKUP(VALUE(Q1795),Rates!G$4:L$12,2,0)))</f>
        <v/>
      </c>
      <c r="T1795" s="135" t="str">
        <f t="shared" si="863"/>
        <v/>
      </c>
      <c r="U1795" s="118" t="str">
        <f t="shared" si="864"/>
        <v/>
      </c>
      <c r="V1795" s="135" t="str">
        <f t="shared" si="865"/>
        <v/>
      </c>
      <c r="W1795" s="135" t="str">
        <f t="shared" si="866"/>
        <v/>
      </c>
      <c r="X1795" s="119" t="str">
        <f t="shared" si="867"/>
        <v/>
      </c>
      <c r="Y1795" s="120" t="str">
        <f>IF(B:B="","",IF(R1795="Refreshment Beverage",VLOOKUP(Q1795,Rates!G$15:L$19,6,0)*W1795,VLOOKUP(Q1795,Rates!G$4:L$12,6,0)*W1795))</f>
        <v/>
      </c>
      <c r="Z1795" s="120" t="str">
        <f t="shared" si="868"/>
        <v/>
      </c>
      <c r="AA1795" s="120" t="str">
        <f t="shared" si="869"/>
        <v/>
      </c>
      <c r="AB1795" s="136" t="str">
        <f>IF(B:B="","",IF(R1795="Refreshment Beverage","",IF(AND(R1795="Beer",Q1795=0),SUM(LOOKUP(2,1/(Rates!$B$15:$B$18&lt;=W1795)/(Rates!$C$15:$C$18&gt;=W1795),Rates!$D$15:$D$18)*W1795),VLOOKUP(VALUE(Q:Q),Rates!A:B,2,0)*W1795)))</f>
        <v/>
      </c>
      <c r="AC1795" s="136" t="str">
        <f>IF(B:B="","",IF(R1795="Refreshment Beverage","",IF(AND(R1795="Beer",Q1795=0),SUM(LOOKUP(2,1/(Rates!$B$15:$B$18&lt;=W1795)/(Rates!$C$15:$C$18&gt;=W1795),Rates!$E$15:$E$18)*W1795),VLOOKUP(VALUE(Q:Q),Rates!A:C,3,0)*W1795)))</f>
        <v/>
      </c>
      <c r="AD1795" s="137" t="str">
        <f>IFERROR(IF(B:B="","",IF(R1795="Beer","",IF(VALUE(Q1795)=0,VLOOKUP(VLOOKUP(B:B,#REF!,16,0),Rates!A:E,2,0),VLOOKUP(VALUE(Q1795),Rates!A$31:B$34,2,0)*W1795))),0)</f>
        <v/>
      </c>
      <c r="AE1795" s="121" t="str">
        <f t="shared" si="870"/>
        <v/>
      </c>
      <c r="AF1795" s="138" t="str">
        <f t="shared" si="871"/>
        <v/>
      </c>
      <c r="AG1795" s="122" t="str">
        <f t="shared" si="872"/>
        <v/>
      </c>
      <c r="AH1795" s="123" t="str">
        <f t="shared" si="873"/>
        <v/>
      </c>
      <c r="AI1795" s="139" t="str">
        <f>IF(AE:AE="","",IF(R1795="Refreshment Beverage",AK1795*(Rates!J$19/100),ROUND(SUM(AH1795*(Rates!$J$8/100)),4)))</f>
        <v/>
      </c>
      <c r="AJ1795" s="124" t="str">
        <f t="shared" si="874"/>
        <v/>
      </c>
      <c r="AK1795" s="125" t="str">
        <f t="shared" si="875"/>
        <v/>
      </c>
      <c r="AL1795" s="121" t="str">
        <f t="shared" si="876"/>
        <v/>
      </c>
      <c r="AM1795" s="138" t="str">
        <f>IF(AS1795="","",IF(R1795="Refreshment Beverage",ROUND(AS1795*Rates!K$19,4),ROUND(AO1795*(VLOOKUP(VALUE(Q1795),Rates!G$4:L$12,3,0)),4)))</f>
        <v/>
      </c>
      <c r="AN1795" s="126" t="str">
        <f>IF(AS1795="","",IF(R1795="Refreshment Beverage",AS1795*(Rates!J$19/100),MAX(AM1795,AB1795)))</f>
        <v/>
      </c>
      <c r="AO1795" s="127" t="str">
        <f t="shared" si="877"/>
        <v/>
      </c>
      <c r="AP1795" s="127" t="str">
        <f t="shared" si="878"/>
        <v/>
      </c>
      <c r="AQ1795" s="140" t="str">
        <f>IF(AS1795="","",IF(R1795="Refreshment Beverage",ROUND(SUM(VLOOKUP(Q:Q,Rates!G$15:L$19,3,0)*(AS1795-Y1795-Z1795-AA1795)),4),ROUND(SUM(Rates!$K$8*AS1795),4)))</f>
        <v/>
      </c>
      <c r="AR1795" s="139" t="str">
        <f t="shared" si="879"/>
        <v/>
      </c>
      <c r="AS1795" s="125" t="str">
        <f t="shared" si="880"/>
        <v/>
      </c>
      <c r="AT1795" s="121" t="str">
        <f t="shared" si="881"/>
        <v/>
      </c>
      <c r="AU1795" s="138" t="str">
        <f>IF(AX1795="","",IF(R1795="Refreshment Beverage",ROUND((BA1795-Y1795-Z1795-AA1795)*VLOOKUP(VALUE(Q1795),Rates!G$15:L$19,3,0),4),ROUND(AW1795*(VLOOKUP(VALUE(Q1795),Rates!G:L,3,0)),4)))</f>
        <v/>
      </c>
      <c r="AV1795" s="126" t="str">
        <f t="shared" si="882"/>
        <v/>
      </c>
      <c r="AW1795" s="127" t="str">
        <f t="shared" si="883"/>
        <v/>
      </c>
      <c r="AX1795" s="123" t="str">
        <f t="shared" si="884"/>
        <v/>
      </c>
      <c r="AY1795" s="140" t="str">
        <f>IF(AX1795="","",IF(R1795="Refreshment Beverage",ROUND(SUM(AX1795*Rates!K$19),4),ROUND(SUM(AX1795*(Rates!J$8/100)),4)))</f>
        <v/>
      </c>
      <c r="AZ1795" s="124" t="str">
        <f t="shared" si="885"/>
        <v/>
      </c>
      <c r="BA1795" s="125" t="str">
        <f t="shared" si="886"/>
        <v/>
      </c>
      <c r="BB1795" s="115"/>
      <c r="BC1795" s="143"/>
      <c r="BD1795" s="100"/>
      <c r="BE1795" s="100"/>
      <c r="BF1795" s="100"/>
      <c r="BG1795" s="100"/>
    </row>
    <row r="1796" spans="1:59" x14ac:dyDescent="0.2">
      <c r="A1796" s="144"/>
      <c r="B1796" s="141"/>
      <c r="C1796" s="141"/>
      <c r="D1796" s="142"/>
      <c r="E1796" s="142"/>
      <c r="F1796" s="142"/>
      <c r="G1796" s="142"/>
      <c r="H1796" s="142"/>
      <c r="I1796" s="129"/>
      <c r="J1796" s="130"/>
      <c r="K1796" s="131" t="str">
        <f t="shared" si="857"/>
        <v/>
      </c>
      <c r="L1796" s="132" t="str">
        <f t="shared" si="858"/>
        <v/>
      </c>
      <c r="M1796" s="133" t="str">
        <f t="shared" si="859"/>
        <v/>
      </c>
      <c r="N1796" s="134" t="str">
        <f>IFERROR(IF(B:B="","",IF(R1796="Beer",SUM(LOOKUP(2,1/(Rates!$B$3:$B$5&lt;=W1796)/(Rates!$C$3:$C$5&gt;=W1796),Rates!$D$3:$D$5)*(X1796/100)*W1796),IF(R1796="Refreshment Beverage",SUM(LOOKUP(2,1/(Rates!$B$7:$B$11&lt;=W1796)/(Rates!$C$7:$C$11&gt;=W1796),Rates!$D$7:$D$11)*(X1796/100)*W1796)))),"")</f>
        <v/>
      </c>
      <c r="O1796" s="134" t="str">
        <f t="shared" si="860"/>
        <v/>
      </c>
      <c r="P1796" s="116"/>
      <c r="Q1796" s="117" t="str">
        <f t="shared" si="861"/>
        <v/>
      </c>
      <c r="R1796" s="128" t="str">
        <f t="shared" si="862"/>
        <v/>
      </c>
      <c r="S1796" s="135" t="str">
        <f>IF(B1796="","",IF(R1796="Refreshment Beverage",VLOOKUP(VALUE(Q1796),Rates!G$15:L$19,2,0),VLOOKUP(VALUE(Q1796),Rates!G$4:L$12,2,0)))</f>
        <v/>
      </c>
      <c r="T1796" s="135" t="str">
        <f t="shared" si="863"/>
        <v/>
      </c>
      <c r="U1796" s="118" t="str">
        <f t="shared" si="864"/>
        <v/>
      </c>
      <c r="V1796" s="135" t="str">
        <f t="shared" si="865"/>
        <v/>
      </c>
      <c r="W1796" s="135" t="str">
        <f t="shared" si="866"/>
        <v/>
      </c>
      <c r="X1796" s="119" t="str">
        <f t="shared" si="867"/>
        <v/>
      </c>
      <c r="Y1796" s="120" t="str">
        <f>IF(B:B="","",IF(R1796="Refreshment Beverage",VLOOKUP(Q1796,Rates!G$15:L$19,6,0)*W1796,VLOOKUP(Q1796,Rates!G$4:L$12,6,0)*W1796))</f>
        <v/>
      </c>
      <c r="Z1796" s="120" t="str">
        <f t="shared" si="868"/>
        <v/>
      </c>
      <c r="AA1796" s="120" t="str">
        <f t="shared" si="869"/>
        <v/>
      </c>
      <c r="AB1796" s="136" t="str">
        <f>IF(B:B="","",IF(R1796="Refreshment Beverage","",IF(AND(R1796="Beer",Q1796=0),SUM(LOOKUP(2,1/(Rates!$B$15:$B$18&lt;=W1796)/(Rates!$C$15:$C$18&gt;=W1796),Rates!$D$15:$D$18)*W1796),VLOOKUP(VALUE(Q:Q),Rates!A:B,2,0)*W1796)))</f>
        <v/>
      </c>
      <c r="AC1796" s="136" t="str">
        <f>IF(B:B="","",IF(R1796="Refreshment Beverage","",IF(AND(R1796="Beer",Q1796=0),SUM(LOOKUP(2,1/(Rates!$B$15:$B$18&lt;=W1796)/(Rates!$C$15:$C$18&gt;=W1796),Rates!$E$15:$E$18)*W1796),VLOOKUP(VALUE(Q:Q),Rates!A:C,3,0)*W1796)))</f>
        <v/>
      </c>
      <c r="AD1796" s="137" t="str">
        <f>IFERROR(IF(B:B="","",IF(R1796="Beer","",IF(VALUE(Q1796)=0,VLOOKUP(VLOOKUP(B:B,#REF!,16,0),Rates!A:E,2,0),VLOOKUP(VALUE(Q1796),Rates!A$31:B$34,2,0)*W1796))),0)</f>
        <v/>
      </c>
      <c r="AE1796" s="121" t="str">
        <f t="shared" si="870"/>
        <v/>
      </c>
      <c r="AF1796" s="138" t="str">
        <f t="shared" si="871"/>
        <v/>
      </c>
      <c r="AG1796" s="122" t="str">
        <f t="shared" si="872"/>
        <v/>
      </c>
      <c r="AH1796" s="123" t="str">
        <f t="shared" si="873"/>
        <v/>
      </c>
      <c r="AI1796" s="139" t="str">
        <f>IF(AE:AE="","",IF(R1796="Refreshment Beverage",AK1796*(Rates!J$19/100),ROUND(SUM(AH1796*(Rates!$J$8/100)),4)))</f>
        <v/>
      </c>
      <c r="AJ1796" s="124" t="str">
        <f t="shared" si="874"/>
        <v/>
      </c>
      <c r="AK1796" s="125" t="str">
        <f t="shared" si="875"/>
        <v/>
      </c>
      <c r="AL1796" s="121" t="str">
        <f t="shared" si="876"/>
        <v/>
      </c>
      <c r="AM1796" s="138" t="str">
        <f>IF(AS1796="","",IF(R1796="Refreshment Beverage",ROUND(AS1796*Rates!K$19,4),ROUND(AO1796*(VLOOKUP(VALUE(Q1796),Rates!G$4:L$12,3,0)),4)))</f>
        <v/>
      </c>
      <c r="AN1796" s="126" t="str">
        <f>IF(AS1796="","",IF(R1796="Refreshment Beverage",AS1796*(Rates!J$19/100),MAX(AM1796,AB1796)))</f>
        <v/>
      </c>
      <c r="AO1796" s="127" t="str">
        <f t="shared" si="877"/>
        <v/>
      </c>
      <c r="AP1796" s="127" t="str">
        <f t="shared" si="878"/>
        <v/>
      </c>
      <c r="AQ1796" s="140" t="str">
        <f>IF(AS1796="","",IF(R1796="Refreshment Beverage",ROUND(SUM(VLOOKUP(Q:Q,Rates!G$15:L$19,3,0)*(AS1796-Y1796-Z1796-AA1796)),4),ROUND(SUM(Rates!$K$8*AS1796),4)))</f>
        <v/>
      </c>
      <c r="AR1796" s="139" t="str">
        <f t="shared" si="879"/>
        <v/>
      </c>
      <c r="AS1796" s="125" t="str">
        <f t="shared" si="880"/>
        <v/>
      </c>
      <c r="AT1796" s="121" t="str">
        <f t="shared" si="881"/>
        <v/>
      </c>
      <c r="AU1796" s="138" t="str">
        <f>IF(AX1796="","",IF(R1796="Refreshment Beverage",ROUND((BA1796-Y1796-Z1796-AA1796)*VLOOKUP(VALUE(Q1796),Rates!G$15:L$19,3,0),4),ROUND(AW1796*(VLOOKUP(VALUE(Q1796),Rates!G:L,3,0)),4)))</f>
        <v/>
      </c>
      <c r="AV1796" s="126" t="str">
        <f t="shared" si="882"/>
        <v/>
      </c>
      <c r="AW1796" s="127" t="str">
        <f t="shared" si="883"/>
        <v/>
      </c>
      <c r="AX1796" s="123" t="str">
        <f t="shared" si="884"/>
        <v/>
      </c>
      <c r="AY1796" s="140" t="str">
        <f>IF(AX1796="","",IF(R1796="Refreshment Beverage",ROUND(SUM(AX1796*Rates!K$19),4),ROUND(SUM(AX1796*(Rates!J$8/100)),4)))</f>
        <v/>
      </c>
      <c r="AZ1796" s="124" t="str">
        <f t="shared" si="885"/>
        <v/>
      </c>
      <c r="BA1796" s="125" t="str">
        <f t="shared" si="886"/>
        <v/>
      </c>
      <c r="BB1796" s="115"/>
      <c r="BC1796" s="143"/>
      <c r="BD1796" s="100"/>
      <c r="BE1796" s="100"/>
      <c r="BF1796" s="100"/>
      <c r="BG1796" s="100"/>
    </row>
    <row r="1797" spans="1:59" x14ac:dyDescent="0.2">
      <c r="A1797" s="144"/>
      <c r="B1797" s="141"/>
      <c r="C1797" s="141"/>
      <c r="D1797" s="142"/>
      <c r="E1797" s="142"/>
      <c r="F1797" s="142"/>
      <c r="G1797" s="142"/>
      <c r="H1797" s="142"/>
      <c r="I1797" s="129"/>
      <c r="J1797" s="130"/>
      <c r="K1797" s="131" t="str">
        <f t="shared" si="857"/>
        <v/>
      </c>
      <c r="L1797" s="132" t="str">
        <f t="shared" si="858"/>
        <v/>
      </c>
      <c r="M1797" s="133" t="str">
        <f t="shared" si="859"/>
        <v/>
      </c>
      <c r="N1797" s="134" t="str">
        <f>IFERROR(IF(B:B="","",IF(R1797="Beer",SUM(LOOKUP(2,1/(Rates!$B$3:$B$5&lt;=W1797)/(Rates!$C$3:$C$5&gt;=W1797),Rates!$D$3:$D$5)*(X1797/100)*W1797),IF(R1797="Refreshment Beverage",SUM(LOOKUP(2,1/(Rates!$B$7:$B$11&lt;=W1797)/(Rates!$C$7:$C$11&gt;=W1797),Rates!$D$7:$D$11)*(X1797/100)*W1797)))),"")</f>
        <v/>
      </c>
      <c r="O1797" s="134" t="str">
        <f t="shared" si="860"/>
        <v/>
      </c>
      <c r="P1797" s="116"/>
      <c r="Q1797" s="117" t="str">
        <f t="shared" si="861"/>
        <v/>
      </c>
      <c r="R1797" s="128" t="str">
        <f t="shared" si="862"/>
        <v/>
      </c>
      <c r="S1797" s="135" t="str">
        <f>IF(B1797="","",IF(R1797="Refreshment Beverage",VLOOKUP(VALUE(Q1797),Rates!G$15:L$19,2,0),VLOOKUP(VALUE(Q1797),Rates!G$4:L$12,2,0)))</f>
        <v/>
      </c>
      <c r="T1797" s="135" t="str">
        <f t="shared" si="863"/>
        <v/>
      </c>
      <c r="U1797" s="118" t="str">
        <f t="shared" si="864"/>
        <v/>
      </c>
      <c r="V1797" s="135" t="str">
        <f t="shared" si="865"/>
        <v/>
      </c>
      <c r="W1797" s="135" t="str">
        <f t="shared" si="866"/>
        <v/>
      </c>
      <c r="X1797" s="119" t="str">
        <f t="shared" si="867"/>
        <v/>
      </c>
      <c r="Y1797" s="120" t="str">
        <f>IF(B:B="","",IF(R1797="Refreshment Beverage",VLOOKUP(Q1797,Rates!G$15:L$19,6,0)*W1797,VLOOKUP(Q1797,Rates!G$4:L$12,6,0)*W1797))</f>
        <v/>
      </c>
      <c r="Z1797" s="120" t="str">
        <f t="shared" si="868"/>
        <v/>
      </c>
      <c r="AA1797" s="120" t="str">
        <f t="shared" si="869"/>
        <v/>
      </c>
      <c r="AB1797" s="136" t="str">
        <f>IF(B:B="","",IF(R1797="Refreshment Beverage","",IF(AND(R1797="Beer",Q1797=0),SUM(LOOKUP(2,1/(Rates!$B$15:$B$18&lt;=W1797)/(Rates!$C$15:$C$18&gt;=W1797),Rates!$D$15:$D$18)*W1797),VLOOKUP(VALUE(Q:Q),Rates!A:B,2,0)*W1797)))</f>
        <v/>
      </c>
      <c r="AC1797" s="136" t="str">
        <f>IF(B:B="","",IF(R1797="Refreshment Beverage","",IF(AND(R1797="Beer",Q1797=0),SUM(LOOKUP(2,1/(Rates!$B$15:$B$18&lt;=W1797)/(Rates!$C$15:$C$18&gt;=W1797),Rates!$E$15:$E$18)*W1797),VLOOKUP(VALUE(Q:Q),Rates!A:C,3,0)*W1797)))</f>
        <v/>
      </c>
      <c r="AD1797" s="137" t="str">
        <f>IFERROR(IF(B:B="","",IF(R1797="Beer","",IF(VALUE(Q1797)=0,VLOOKUP(VLOOKUP(B:B,#REF!,16,0),Rates!A:E,2,0),VLOOKUP(VALUE(Q1797),Rates!A$31:B$34,2,0)*W1797))),0)</f>
        <v/>
      </c>
      <c r="AE1797" s="121" t="str">
        <f t="shared" si="870"/>
        <v/>
      </c>
      <c r="AF1797" s="138" t="str">
        <f t="shared" si="871"/>
        <v/>
      </c>
      <c r="AG1797" s="122" t="str">
        <f t="shared" si="872"/>
        <v/>
      </c>
      <c r="AH1797" s="123" t="str">
        <f t="shared" si="873"/>
        <v/>
      </c>
      <c r="AI1797" s="139" t="str">
        <f>IF(AE:AE="","",IF(R1797="Refreshment Beverage",AK1797*(Rates!J$19/100),ROUND(SUM(AH1797*(Rates!$J$8/100)),4)))</f>
        <v/>
      </c>
      <c r="AJ1797" s="124" t="str">
        <f t="shared" si="874"/>
        <v/>
      </c>
      <c r="AK1797" s="125" t="str">
        <f t="shared" si="875"/>
        <v/>
      </c>
      <c r="AL1797" s="121" t="str">
        <f t="shared" si="876"/>
        <v/>
      </c>
      <c r="AM1797" s="138" t="str">
        <f>IF(AS1797="","",IF(R1797="Refreshment Beverage",ROUND(AS1797*Rates!K$19,4),ROUND(AO1797*(VLOOKUP(VALUE(Q1797),Rates!G$4:L$12,3,0)),4)))</f>
        <v/>
      </c>
      <c r="AN1797" s="126" t="str">
        <f>IF(AS1797="","",IF(R1797="Refreshment Beverage",AS1797*(Rates!J$19/100),MAX(AM1797,AB1797)))</f>
        <v/>
      </c>
      <c r="AO1797" s="127" t="str">
        <f t="shared" si="877"/>
        <v/>
      </c>
      <c r="AP1797" s="127" t="str">
        <f t="shared" si="878"/>
        <v/>
      </c>
      <c r="AQ1797" s="140" t="str">
        <f>IF(AS1797="","",IF(R1797="Refreshment Beverage",ROUND(SUM(VLOOKUP(Q:Q,Rates!G$15:L$19,3,0)*(AS1797-Y1797-Z1797-AA1797)),4),ROUND(SUM(Rates!$K$8*AS1797),4)))</f>
        <v/>
      </c>
      <c r="AR1797" s="139" t="str">
        <f t="shared" si="879"/>
        <v/>
      </c>
      <c r="AS1797" s="125" t="str">
        <f t="shared" si="880"/>
        <v/>
      </c>
      <c r="AT1797" s="121" t="str">
        <f t="shared" si="881"/>
        <v/>
      </c>
      <c r="AU1797" s="138" t="str">
        <f>IF(AX1797="","",IF(R1797="Refreshment Beverage",ROUND((BA1797-Y1797-Z1797-AA1797)*VLOOKUP(VALUE(Q1797),Rates!G$15:L$19,3,0),4),ROUND(AW1797*(VLOOKUP(VALUE(Q1797),Rates!G:L,3,0)),4)))</f>
        <v/>
      </c>
      <c r="AV1797" s="126" t="str">
        <f t="shared" si="882"/>
        <v/>
      </c>
      <c r="AW1797" s="127" t="str">
        <f t="shared" si="883"/>
        <v/>
      </c>
      <c r="AX1797" s="123" t="str">
        <f t="shared" si="884"/>
        <v/>
      </c>
      <c r="AY1797" s="140" t="str">
        <f>IF(AX1797="","",IF(R1797="Refreshment Beverage",ROUND(SUM(AX1797*Rates!K$19),4),ROUND(SUM(AX1797*(Rates!J$8/100)),4)))</f>
        <v/>
      </c>
      <c r="AZ1797" s="124" t="str">
        <f t="shared" si="885"/>
        <v/>
      </c>
      <c r="BA1797" s="125" t="str">
        <f t="shared" si="886"/>
        <v/>
      </c>
      <c r="BB1797" s="115"/>
      <c r="BC1797" s="143"/>
      <c r="BD1797" s="100"/>
      <c r="BE1797" s="100"/>
      <c r="BF1797" s="100"/>
      <c r="BG1797" s="100"/>
    </row>
    <row r="1798" spans="1:59" x14ac:dyDescent="0.2">
      <c r="A1798" s="144"/>
      <c r="B1798" s="141"/>
      <c r="C1798" s="141"/>
      <c r="D1798" s="142"/>
      <c r="E1798" s="142"/>
      <c r="F1798" s="142"/>
      <c r="G1798" s="142"/>
      <c r="H1798" s="142"/>
      <c r="I1798" s="129"/>
      <c r="J1798" s="130"/>
      <c r="K1798" s="131" t="str">
        <f t="shared" si="857"/>
        <v/>
      </c>
      <c r="L1798" s="132" t="str">
        <f t="shared" si="858"/>
        <v/>
      </c>
      <c r="M1798" s="133" t="str">
        <f t="shared" si="859"/>
        <v/>
      </c>
      <c r="N1798" s="134" t="str">
        <f>IFERROR(IF(B:B="","",IF(R1798="Beer",SUM(LOOKUP(2,1/(Rates!$B$3:$B$5&lt;=W1798)/(Rates!$C$3:$C$5&gt;=W1798),Rates!$D$3:$D$5)*(X1798/100)*W1798),IF(R1798="Refreshment Beverage",SUM(LOOKUP(2,1/(Rates!$B$7:$B$11&lt;=W1798)/(Rates!$C$7:$C$11&gt;=W1798),Rates!$D$7:$D$11)*(X1798/100)*W1798)))),"")</f>
        <v/>
      </c>
      <c r="O1798" s="134" t="str">
        <f t="shared" si="860"/>
        <v/>
      </c>
      <c r="P1798" s="116"/>
      <c r="Q1798" s="117" t="str">
        <f t="shared" si="861"/>
        <v/>
      </c>
      <c r="R1798" s="128" t="str">
        <f t="shared" si="862"/>
        <v/>
      </c>
      <c r="S1798" s="135" t="str">
        <f>IF(B1798="","",IF(R1798="Refreshment Beverage",VLOOKUP(VALUE(Q1798),Rates!G$15:L$19,2,0),VLOOKUP(VALUE(Q1798),Rates!G$4:L$12,2,0)))</f>
        <v/>
      </c>
      <c r="T1798" s="135" t="str">
        <f t="shared" si="863"/>
        <v/>
      </c>
      <c r="U1798" s="118" t="str">
        <f t="shared" si="864"/>
        <v/>
      </c>
      <c r="V1798" s="135" t="str">
        <f t="shared" si="865"/>
        <v/>
      </c>
      <c r="W1798" s="135" t="str">
        <f t="shared" si="866"/>
        <v/>
      </c>
      <c r="X1798" s="119" t="str">
        <f t="shared" si="867"/>
        <v/>
      </c>
      <c r="Y1798" s="120" t="str">
        <f>IF(B:B="","",IF(R1798="Refreshment Beverage",VLOOKUP(Q1798,Rates!G$15:L$19,6,0)*W1798,VLOOKUP(Q1798,Rates!G$4:L$12,6,0)*W1798))</f>
        <v/>
      </c>
      <c r="Z1798" s="120" t="str">
        <f t="shared" si="868"/>
        <v/>
      </c>
      <c r="AA1798" s="120" t="str">
        <f t="shared" si="869"/>
        <v/>
      </c>
      <c r="AB1798" s="136" t="str">
        <f>IF(B:B="","",IF(R1798="Refreshment Beverage","",IF(AND(R1798="Beer",Q1798=0),SUM(LOOKUP(2,1/(Rates!$B$15:$B$18&lt;=W1798)/(Rates!$C$15:$C$18&gt;=W1798),Rates!$D$15:$D$18)*W1798),VLOOKUP(VALUE(Q:Q),Rates!A:B,2,0)*W1798)))</f>
        <v/>
      </c>
      <c r="AC1798" s="136" t="str">
        <f>IF(B:B="","",IF(R1798="Refreshment Beverage","",IF(AND(R1798="Beer",Q1798=0),SUM(LOOKUP(2,1/(Rates!$B$15:$B$18&lt;=W1798)/(Rates!$C$15:$C$18&gt;=W1798),Rates!$E$15:$E$18)*W1798),VLOOKUP(VALUE(Q:Q),Rates!A:C,3,0)*W1798)))</f>
        <v/>
      </c>
      <c r="AD1798" s="137" t="str">
        <f>IFERROR(IF(B:B="","",IF(R1798="Beer","",IF(VALUE(Q1798)=0,VLOOKUP(VLOOKUP(B:B,#REF!,16,0),Rates!A:E,2,0),VLOOKUP(VALUE(Q1798),Rates!A$31:B$34,2,0)*W1798))),0)</f>
        <v/>
      </c>
      <c r="AE1798" s="121" t="str">
        <f t="shared" si="870"/>
        <v/>
      </c>
      <c r="AF1798" s="138" t="str">
        <f t="shared" si="871"/>
        <v/>
      </c>
      <c r="AG1798" s="122" t="str">
        <f t="shared" si="872"/>
        <v/>
      </c>
      <c r="AH1798" s="123" t="str">
        <f t="shared" si="873"/>
        <v/>
      </c>
      <c r="AI1798" s="139" t="str">
        <f>IF(AE:AE="","",IF(R1798="Refreshment Beverage",AK1798*(Rates!J$19/100),ROUND(SUM(AH1798*(Rates!$J$8/100)),4)))</f>
        <v/>
      </c>
      <c r="AJ1798" s="124" t="str">
        <f t="shared" si="874"/>
        <v/>
      </c>
      <c r="AK1798" s="125" t="str">
        <f t="shared" si="875"/>
        <v/>
      </c>
      <c r="AL1798" s="121" t="str">
        <f t="shared" si="876"/>
        <v/>
      </c>
      <c r="AM1798" s="138" t="str">
        <f>IF(AS1798="","",IF(R1798="Refreshment Beverage",ROUND(AS1798*Rates!K$19,4),ROUND(AO1798*(VLOOKUP(VALUE(Q1798),Rates!G$4:L$12,3,0)),4)))</f>
        <v/>
      </c>
      <c r="AN1798" s="126" t="str">
        <f>IF(AS1798="","",IF(R1798="Refreshment Beverage",AS1798*(Rates!J$19/100),MAX(AM1798,AB1798)))</f>
        <v/>
      </c>
      <c r="AO1798" s="127" t="str">
        <f t="shared" si="877"/>
        <v/>
      </c>
      <c r="AP1798" s="127" t="str">
        <f t="shared" si="878"/>
        <v/>
      </c>
      <c r="AQ1798" s="140" t="str">
        <f>IF(AS1798="","",IF(R1798="Refreshment Beverage",ROUND(SUM(VLOOKUP(Q:Q,Rates!G$15:L$19,3,0)*(AS1798-Y1798-Z1798-AA1798)),4),ROUND(SUM(Rates!$K$8*AS1798),4)))</f>
        <v/>
      </c>
      <c r="AR1798" s="139" t="str">
        <f t="shared" si="879"/>
        <v/>
      </c>
      <c r="AS1798" s="125" t="str">
        <f t="shared" si="880"/>
        <v/>
      </c>
      <c r="AT1798" s="121" t="str">
        <f t="shared" si="881"/>
        <v/>
      </c>
      <c r="AU1798" s="138" t="str">
        <f>IF(AX1798="","",IF(R1798="Refreshment Beverage",ROUND((BA1798-Y1798-Z1798-AA1798)*VLOOKUP(VALUE(Q1798),Rates!G$15:L$19,3,0),4),ROUND(AW1798*(VLOOKUP(VALUE(Q1798),Rates!G:L,3,0)),4)))</f>
        <v/>
      </c>
      <c r="AV1798" s="126" t="str">
        <f t="shared" si="882"/>
        <v/>
      </c>
      <c r="AW1798" s="127" t="str">
        <f t="shared" si="883"/>
        <v/>
      </c>
      <c r="AX1798" s="123" t="str">
        <f t="shared" si="884"/>
        <v/>
      </c>
      <c r="AY1798" s="140" t="str">
        <f>IF(AX1798="","",IF(R1798="Refreshment Beverage",ROUND(SUM(AX1798*Rates!K$19),4),ROUND(SUM(AX1798*(Rates!J$8/100)),4)))</f>
        <v/>
      </c>
      <c r="AZ1798" s="124" t="str">
        <f t="shared" si="885"/>
        <v/>
      </c>
      <c r="BA1798" s="125" t="str">
        <f t="shared" si="886"/>
        <v/>
      </c>
      <c r="BB1798" s="115"/>
      <c r="BC1798" s="143"/>
      <c r="BD1798" s="100"/>
      <c r="BE1798" s="100"/>
      <c r="BF1798" s="100"/>
      <c r="BG1798" s="100"/>
    </row>
    <row r="1799" spans="1:59" x14ac:dyDescent="0.2">
      <c r="A1799" s="144"/>
      <c r="B1799" s="141"/>
      <c r="C1799" s="141"/>
      <c r="D1799" s="142"/>
      <c r="E1799" s="142"/>
      <c r="F1799" s="142"/>
      <c r="G1799" s="142"/>
      <c r="H1799" s="142"/>
      <c r="I1799" s="129"/>
      <c r="J1799" s="130"/>
      <c r="K1799" s="131" t="str">
        <f t="shared" si="857"/>
        <v/>
      </c>
      <c r="L1799" s="132" t="str">
        <f t="shared" si="858"/>
        <v/>
      </c>
      <c r="M1799" s="133" t="str">
        <f t="shared" si="859"/>
        <v/>
      </c>
      <c r="N1799" s="134" t="str">
        <f>IFERROR(IF(B:B="","",IF(R1799="Beer",SUM(LOOKUP(2,1/(Rates!$B$3:$B$5&lt;=W1799)/(Rates!$C$3:$C$5&gt;=W1799),Rates!$D$3:$D$5)*(X1799/100)*W1799),IF(R1799="Refreshment Beverage",SUM(LOOKUP(2,1/(Rates!$B$7:$B$11&lt;=W1799)/(Rates!$C$7:$C$11&gt;=W1799),Rates!$D$7:$D$11)*(X1799/100)*W1799)))),"")</f>
        <v/>
      </c>
      <c r="O1799" s="134" t="str">
        <f t="shared" si="860"/>
        <v/>
      </c>
      <c r="P1799" s="116"/>
      <c r="Q1799" s="117" t="str">
        <f t="shared" si="861"/>
        <v/>
      </c>
      <c r="R1799" s="128" t="str">
        <f t="shared" si="862"/>
        <v/>
      </c>
      <c r="S1799" s="135" t="str">
        <f>IF(B1799="","",IF(R1799="Refreshment Beverage",VLOOKUP(VALUE(Q1799),Rates!G$15:L$19,2,0),VLOOKUP(VALUE(Q1799),Rates!G$4:L$12,2,0)))</f>
        <v/>
      </c>
      <c r="T1799" s="135" t="str">
        <f t="shared" si="863"/>
        <v/>
      </c>
      <c r="U1799" s="118" t="str">
        <f t="shared" si="864"/>
        <v/>
      </c>
      <c r="V1799" s="135" t="str">
        <f t="shared" si="865"/>
        <v/>
      </c>
      <c r="W1799" s="135" t="str">
        <f t="shared" si="866"/>
        <v/>
      </c>
      <c r="X1799" s="119" t="str">
        <f t="shared" si="867"/>
        <v/>
      </c>
      <c r="Y1799" s="120" t="str">
        <f>IF(B:B="","",IF(R1799="Refreshment Beverage",VLOOKUP(Q1799,Rates!G$15:L$19,6,0)*W1799,VLOOKUP(Q1799,Rates!G$4:L$12,6,0)*W1799))</f>
        <v/>
      </c>
      <c r="Z1799" s="120" t="str">
        <f t="shared" si="868"/>
        <v/>
      </c>
      <c r="AA1799" s="120" t="str">
        <f t="shared" si="869"/>
        <v/>
      </c>
      <c r="AB1799" s="136" t="str">
        <f>IF(B:B="","",IF(R1799="Refreshment Beverage","",IF(AND(R1799="Beer",Q1799=0),SUM(LOOKUP(2,1/(Rates!$B$15:$B$18&lt;=W1799)/(Rates!$C$15:$C$18&gt;=W1799),Rates!$D$15:$D$18)*W1799),VLOOKUP(VALUE(Q:Q),Rates!A:B,2,0)*W1799)))</f>
        <v/>
      </c>
      <c r="AC1799" s="136" t="str">
        <f>IF(B:B="","",IF(R1799="Refreshment Beverage","",IF(AND(R1799="Beer",Q1799=0),SUM(LOOKUP(2,1/(Rates!$B$15:$B$18&lt;=W1799)/(Rates!$C$15:$C$18&gt;=W1799),Rates!$E$15:$E$18)*W1799),VLOOKUP(VALUE(Q:Q),Rates!A:C,3,0)*W1799)))</f>
        <v/>
      </c>
      <c r="AD1799" s="137" t="str">
        <f>IFERROR(IF(B:B="","",IF(R1799="Beer","",IF(VALUE(Q1799)=0,VLOOKUP(VLOOKUP(B:B,#REF!,16,0),Rates!A:E,2,0),VLOOKUP(VALUE(Q1799),Rates!A$31:B$34,2,0)*W1799))),0)</f>
        <v/>
      </c>
      <c r="AE1799" s="121" t="str">
        <f t="shared" si="870"/>
        <v/>
      </c>
      <c r="AF1799" s="138" t="str">
        <f t="shared" si="871"/>
        <v/>
      </c>
      <c r="AG1799" s="122" t="str">
        <f t="shared" si="872"/>
        <v/>
      </c>
      <c r="AH1799" s="123" t="str">
        <f t="shared" si="873"/>
        <v/>
      </c>
      <c r="AI1799" s="139" t="str">
        <f>IF(AE:AE="","",IF(R1799="Refreshment Beverage",AK1799*(Rates!J$19/100),ROUND(SUM(AH1799*(Rates!$J$8/100)),4)))</f>
        <v/>
      </c>
      <c r="AJ1799" s="124" t="str">
        <f t="shared" si="874"/>
        <v/>
      </c>
      <c r="AK1799" s="125" t="str">
        <f t="shared" si="875"/>
        <v/>
      </c>
      <c r="AL1799" s="121" t="str">
        <f t="shared" si="876"/>
        <v/>
      </c>
      <c r="AM1799" s="138" t="str">
        <f>IF(AS1799="","",IF(R1799="Refreshment Beverage",ROUND(AS1799*Rates!K$19,4),ROUND(AO1799*(VLOOKUP(VALUE(Q1799),Rates!G$4:L$12,3,0)),4)))</f>
        <v/>
      </c>
      <c r="AN1799" s="126" t="str">
        <f>IF(AS1799="","",IF(R1799="Refreshment Beverage",AS1799*(Rates!J$19/100),MAX(AM1799,AB1799)))</f>
        <v/>
      </c>
      <c r="AO1799" s="127" t="str">
        <f t="shared" si="877"/>
        <v/>
      </c>
      <c r="AP1799" s="127" t="str">
        <f t="shared" si="878"/>
        <v/>
      </c>
      <c r="AQ1799" s="140" t="str">
        <f>IF(AS1799="","",IF(R1799="Refreshment Beverage",ROUND(SUM(VLOOKUP(Q:Q,Rates!G$15:L$19,3,0)*(AS1799-Y1799-Z1799-AA1799)),4),ROUND(SUM(Rates!$K$8*AS1799),4)))</f>
        <v/>
      </c>
      <c r="AR1799" s="139" t="str">
        <f t="shared" si="879"/>
        <v/>
      </c>
      <c r="AS1799" s="125" t="str">
        <f t="shared" si="880"/>
        <v/>
      </c>
      <c r="AT1799" s="121" t="str">
        <f t="shared" si="881"/>
        <v/>
      </c>
      <c r="AU1799" s="138" t="str">
        <f>IF(AX1799="","",IF(R1799="Refreshment Beverage",ROUND((BA1799-Y1799-Z1799-AA1799)*VLOOKUP(VALUE(Q1799),Rates!G$15:L$19,3,0),4),ROUND(AW1799*(VLOOKUP(VALUE(Q1799),Rates!G:L,3,0)),4)))</f>
        <v/>
      </c>
      <c r="AV1799" s="126" t="str">
        <f t="shared" si="882"/>
        <v/>
      </c>
      <c r="AW1799" s="127" t="str">
        <f t="shared" si="883"/>
        <v/>
      </c>
      <c r="AX1799" s="123" t="str">
        <f t="shared" si="884"/>
        <v/>
      </c>
      <c r="AY1799" s="140" t="str">
        <f>IF(AX1799="","",IF(R1799="Refreshment Beverage",ROUND(SUM(AX1799*Rates!K$19),4),ROUND(SUM(AX1799*(Rates!J$8/100)),4)))</f>
        <v/>
      </c>
      <c r="AZ1799" s="124" t="str">
        <f t="shared" si="885"/>
        <v/>
      </c>
      <c r="BA1799" s="125" t="str">
        <f t="shared" si="886"/>
        <v/>
      </c>
      <c r="BB1799" s="115"/>
      <c r="BC1799" s="143"/>
      <c r="BD1799" s="100"/>
      <c r="BE1799" s="100"/>
      <c r="BF1799" s="100"/>
      <c r="BG1799" s="100"/>
    </row>
    <row r="1800" spans="1:59" x14ac:dyDescent="0.2">
      <c r="A1800" s="144"/>
      <c r="B1800" s="141"/>
      <c r="C1800" s="141"/>
      <c r="D1800" s="142"/>
      <c r="E1800" s="142"/>
      <c r="F1800" s="142"/>
      <c r="G1800" s="142"/>
      <c r="H1800" s="142"/>
      <c r="I1800" s="129"/>
      <c r="J1800" s="130"/>
      <c r="K1800" s="131" t="str">
        <f t="shared" si="857"/>
        <v/>
      </c>
      <c r="L1800" s="132" t="str">
        <f t="shared" si="858"/>
        <v/>
      </c>
      <c r="M1800" s="133" t="str">
        <f t="shared" si="859"/>
        <v/>
      </c>
      <c r="N1800" s="134" t="str">
        <f>IFERROR(IF(B:B="","",IF(R1800="Beer",SUM(LOOKUP(2,1/(Rates!$B$3:$B$5&lt;=W1800)/(Rates!$C$3:$C$5&gt;=W1800),Rates!$D$3:$D$5)*(X1800/100)*W1800),IF(R1800="Refreshment Beverage",SUM(LOOKUP(2,1/(Rates!$B$7:$B$11&lt;=W1800)/(Rates!$C$7:$C$11&gt;=W1800),Rates!$D$7:$D$11)*(X1800/100)*W1800)))),"")</f>
        <v/>
      </c>
      <c r="O1800" s="134" t="str">
        <f t="shared" si="860"/>
        <v/>
      </c>
      <c r="P1800" s="116"/>
      <c r="Q1800" s="117" t="str">
        <f t="shared" si="861"/>
        <v/>
      </c>
      <c r="R1800" s="128" t="str">
        <f t="shared" si="862"/>
        <v/>
      </c>
      <c r="S1800" s="135" t="str">
        <f>IF(B1800="","",IF(R1800="Refreshment Beverage",VLOOKUP(VALUE(Q1800),Rates!G$15:L$19,2,0),VLOOKUP(VALUE(Q1800),Rates!G$4:L$12,2,0)))</f>
        <v/>
      </c>
      <c r="T1800" s="135" t="str">
        <f t="shared" si="863"/>
        <v/>
      </c>
      <c r="U1800" s="118" t="str">
        <f t="shared" si="864"/>
        <v/>
      </c>
      <c r="V1800" s="135" t="str">
        <f t="shared" si="865"/>
        <v/>
      </c>
      <c r="W1800" s="135" t="str">
        <f t="shared" si="866"/>
        <v/>
      </c>
      <c r="X1800" s="119" t="str">
        <f t="shared" si="867"/>
        <v/>
      </c>
      <c r="Y1800" s="120" t="str">
        <f>IF(B:B="","",IF(R1800="Refreshment Beverage",VLOOKUP(Q1800,Rates!G$15:L$19,6,0)*W1800,VLOOKUP(Q1800,Rates!G$4:L$12,6,0)*W1800))</f>
        <v/>
      </c>
      <c r="Z1800" s="120" t="str">
        <f t="shared" si="868"/>
        <v/>
      </c>
      <c r="AA1800" s="120" t="str">
        <f t="shared" si="869"/>
        <v/>
      </c>
      <c r="AB1800" s="136" t="str">
        <f>IF(B:B="","",IF(R1800="Refreshment Beverage","",IF(AND(R1800="Beer",Q1800=0),SUM(LOOKUP(2,1/(Rates!$B$15:$B$18&lt;=W1800)/(Rates!$C$15:$C$18&gt;=W1800),Rates!$D$15:$D$18)*W1800),VLOOKUP(VALUE(Q:Q),Rates!A:B,2,0)*W1800)))</f>
        <v/>
      </c>
      <c r="AC1800" s="136" t="str">
        <f>IF(B:B="","",IF(R1800="Refreshment Beverage","",IF(AND(R1800="Beer",Q1800=0),SUM(LOOKUP(2,1/(Rates!$B$15:$B$18&lt;=W1800)/(Rates!$C$15:$C$18&gt;=W1800),Rates!$E$15:$E$18)*W1800),VLOOKUP(VALUE(Q:Q),Rates!A:C,3,0)*W1800)))</f>
        <v/>
      </c>
      <c r="AD1800" s="137" t="str">
        <f>IFERROR(IF(B:B="","",IF(R1800="Beer","",IF(VALUE(Q1800)=0,VLOOKUP(VLOOKUP(B:B,#REF!,16,0),Rates!A:E,2,0),VLOOKUP(VALUE(Q1800),Rates!A$31:B$34,2,0)*W1800))),0)</f>
        <v/>
      </c>
      <c r="AE1800" s="121" t="str">
        <f t="shared" si="870"/>
        <v/>
      </c>
      <c r="AF1800" s="138" t="str">
        <f t="shared" si="871"/>
        <v/>
      </c>
      <c r="AG1800" s="122" t="str">
        <f t="shared" si="872"/>
        <v/>
      </c>
      <c r="AH1800" s="123" t="str">
        <f t="shared" si="873"/>
        <v/>
      </c>
      <c r="AI1800" s="139" t="str">
        <f>IF(AE:AE="","",IF(R1800="Refreshment Beverage",AK1800*(Rates!J$19/100),ROUND(SUM(AH1800*(Rates!$J$8/100)),4)))</f>
        <v/>
      </c>
      <c r="AJ1800" s="124" t="str">
        <f t="shared" si="874"/>
        <v/>
      </c>
      <c r="AK1800" s="125" t="str">
        <f t="shared" si="875"/>
        <v/>
      </c>
      <c r="AL1800" s="121" t="str">
        <f t="shared" si="876"/>
        <v/>
      </c>
      <c r="AM1800" s="138" t="str">
        <f>IF(AS1800="","",IF(R1800="Refreshment Beverage",ROUND(AS1800*Rates!K$19,4),ROUND(AO1800*(VLOOKUP(VALUE(Q1800),Rates!G$4:L$12,3,0)),4)))</f>
        <v/>
      </c>
      <c r="AN1800" s="126" t="str">
        <f>IF(AS1800="","",IF(R1800="Refreshment Beverage",AS1800*(Rates!J$19/100),MAX(AM1800,AB1800)))</f>
        <v/>
      </c>
      <c r="AO1800" s="127" t="str">
        <f t="shared" si="877"/>
        <v/>
      </c>
      <c r="AP1800" s="127" t="str">
        <f t="shared" si="878"/>
        <v/>
      </c>
      <c r="AQ1800" s="140" t="str">
        <f>IF(AS1800="","",IF(R1800="Refreshment Beverage",ROUND(SUM(VLOOKUP(Q:Q,Rates!G$15:L$19,3,0)*(AS1800-Y1800-Z1800-AA1800)),4),ROUND(SUM(Rates!$K$8*AS1800),4)))</f>
        <v/>
      </c>
      <c r="AR1800" s="139" t="str">
        <f t="shared" si="879"/>
        <v/>
      </c>
      <c r="AS1800" s="125" t="str">
        <f t="shared" si="880"/>
        <v/>
      </c>
      <c r="AT1800" s="121" t="str">
        <f t="shared" si="881"/>
        <v/>
      </c>
      <c r="AU1800" s="138" t="str">
        <f>IF(AX1800="","",IF(R1800="Refreshment Beverage",ROUND((BA1800-Y1800-Z1800-AA1800)*VLOOKUP(VALUE(Q1800),Rates!G$15:L$19,3,0),4),ROUND(AW1800*(VLOOKUP(VALUE(Q1800),Rates!G:L,3,0)),4)))</f>
        <v/>
      </c>
      <c r="AV1800" s="126" t="str">
        <f t="shared" si="882"/>
        <v/>
      </c>
      <c r="AW1800" s="127" t="str">
        <f t="shared" si="883"/>
        <v/>
      </c>
      <c r="AX1800" s="123" t="str">
        <f t="shared" si="884"/>
        <v/>
      </c>
      <c r="AY1800" s="140" t="str">
        <f>IF(AX1800="","",IF(R1800="Refreshment Beverage",ROUND(SUM(AX1800*Rates!K$19),4),ROUND(SUM(AX1800*(Rates!J$8/100)),4)))</f>
        <v/>
      </c>
      <c r="AZ1800" s="124" t="str">
        <f t="shared" si="885"/>
        <v/>
      </c>
      <c r="BA1800" s="125" t="str">
        <f t="shared" si="886"/>
        <v/>
      </c>
      <c r="BB1800" s="115"/>
      <c r="BC1800" s="143"/>
      <c r="BD1800" s="100"/>
      <c r="BE1800" s="100"/>
      <c r="BF1800" s="100"/>
      <c r="BG1800" s="100"/>
    </row>
    <row r="1801" spans="1:59" x14ac:dyDescent="0.2">
      <c r="A1801" s="144"/>
      <c r="B1801" s="141"/>
      <c r="C1801" s="141"/>
      <c r="D1801" s="142"/>
      <c r="E1801" s="142"/>
      <c r="F1801" s="142"/>
      <c r="G1801" s="142"/>
      <c r="H1801" s="142"/>
      <c r="I1801" s="129"/>
      <c r="J1801" s="130"/>
      <c r="K1801" s="131" t="str">
        <f t="shared" si="857"/>
        <v/>
      </c>
      <c r="L1801" s="132" t="str">
        <f t="shared" si="858"/>
        <v/>
      </c>
      <c r="M1801" s="133" t="str">
        <f t="shared" si="859"/>
        <v/>
      </c>
      <c r="N1801" s="134" t="str">
        <f>IFERROR(IF(B:B="","",IF(R1801="Beer",SUM(LOOKUP(2,1/(Rates!$B$3:$B$5&lt;=W1801)/(Rates!$C$3:$C$5&gt;=W1801),Rates!$D$3:$D$5)*(X1801/100)*W1801),IF(R1801="Refreshment Beverage",SUM(LOOKUP(2,1/(Rates!$B$7:$B$11&lt;=W1801)/(Rates!$C$7:$C$11&gt;=W1801),Rates!$D$7:$D$11)*(X1801/100)*W1801)))),"")</f>
        <v/>
      </c>
      <c r="O1801" s="134" t="str">
        <f t="shared" si="860"/>
        <v/>
      </c>
      <c r="P1801" s="116"/>
      <c r="Q1801" s="117" t="str">
        <f t="shared" si="861"/>
        <v/>
      </c>
      <c r="R1801" s="128" t="str">
        <f t="shared" si="862"/>
        <v/>
      </c>
      <c r="S1801" s="135" t="str">
        <f>IF(B1801="","",IF(R1801="Refreshment Beverage",VLOOKUP(VALUE(Q1801),Rates!G$15:L$19,2,0),VLOOKUP(VALUE(Q1801),Rates!G$4:L$12,2,0)))</f>
        <v/>
      </c>
      <c r="T1801" s="135" t="str">
        <f t="shared" si="863"/>
        <v/>
      </c>
      <c r="U1801" s="118" t="str">
        <f t="shared" si="864"/>
        <v/>
      </c>
      <c r="V1801" s="135" t="str">
        <f t="shared" si="865"/>
        <v/>
      </c>
      <c r="W1801" s="135" t="str">
        <f t="shared" si="866"/>
        <v/>
      </c>
      <c r="X1801" s="119" t="str">
        <f t="shared" si="867"/>
        <v/>
      </c>
      <c r="Y1801" s="120" t="str">
        <f>IF(B:B="","",IF(R1801="Refreshment Beverage",VLOOKUP(Q1801,Rates!G$15:L$19,6,0)*W1801,VLOOKUP(Q1801,Rates!G$4:L$12,6,0)*W1801))</f>
        <v/>
      </c>
      <c r="Z1801" s="120" t="str">
        <f t="shared" si="868"/>
        <v/>
      </c>
      <c r="AA1801" s="120" t="str">
        <f t="shared" si="869"/>
        <v/>
      </c>
      <c r="AB1801" s="136" t="str">
        <f>IF(B:B="","",IF(R1801="Refreshment Beverage","",IF(AND(R1801="Beer",Q1801=0),SUM(LOOKUP(2,1/(Rates!$B$15:$B$18&lt;=W1801)/(Rates!$C$15:$C$18&gt;=W1801),Rates!$D$15:$D$18)*W1801),VLOOKUP(VALUE(Q:Q),Rates!A:B,2,0)*W1801)))</f>
        <v/>
      </c>
      <c r="AC1801" s="136" t="str">
        <f>IF(B:B="","",IF(R1801="Refreshment Beverage","",IF(AND(R1801="Beer",Q1801=0),SUM(LOOKUP(2,1/(Rates!$B$15:$B$18&lt;=W1801)/(Rates!$C$15:$C$18&gt;=W1801),Rates!$E$15:$E$18)*W1801),VLOOKUP(VALUE(Q:Q),Rates!A:C,3,0)*W1801)))</f>
        <v/>
      </c>
      <c r="AD1801" s="137" t="str">
        <f>IFERROR(IF(B:B="","",IF(R1801="Beer","",IF(VALUE(Q1801)=0,VLOOKUP(VLOOKUP(B:B,#REF!,16,0),Rates!A:E,2,0),VLOOKUP(VALUE(Q1801),Rates!A$31:B$34,2,0)*W1801))),0)</f>
        <v/>
      </c>
      <c r="AE1801" s="121" t="str">
        <f t="shared" si="870"/>
        <v/>
      </c>
      <c r="AF1801" s="138" t="str">
        <f t="shared" si="871"/>
        <v/>
      </c>
      <c r="AG1801" s="122" t="str">
        <f t="shared" si="872"/>
        <v/>
      </c>
      <c r="AH1801" s="123" t="str">
        <f t="shared" si="873"/>
        <v/>
      </c>
      <c r="AI1801" s="139" t="str">
        <f>IF(AE:AE="","",IF(R1801="Refreshment Beverage",AK1801*(Rates!J$19/100),ROUND(SUM(AH1801*(Rates!$J$8/100)),4)))</f>
        <v/>
      </c>
      <c r="AJ1801" s="124" t="str">
        <f t="shared" si="874"/>
        <v/>
      </c>
      <c r="AK1801" s="125" t="str">
        <f t="shared" si="875"/>
        <v/>
      </c>
      <c r="AL1801" s="121" t="str">
        <f t="shared" si="876"/>
        <v/>
      </c>
      <c r="AM1801" s="138" t="str">
        <f>IF(AS1801="","",IF(R1801="Refreshment Beverage",ROUND(AS1801*Rates!K$19,4),ROUND(AO1801*(VLOOKUP(VALUE(Q1801),Rates!G$4:L$12,3,0)),4)))</f>
        <v/>
      </c>
      <c r="AN1801" s="126" t="str">
        <f>IF(AS1801="","",IF(R1801="Refreshment Beverage",AS1801*(Rates!J$19/100),MAX(AM1801,AB1801)))</f>
        <v/>
      </c>
      <c r="AO1801" s="127" t="str">
        <f t="shared" si="877"/>
        <v/>
      </c>
      <c r="AP1801" s="127" t="str">
        <f t="shared" si="878"/>
        <v/>
      </c>
      <c r="AQ1801" s="140" t="str">
        <f>IF(AS1801="","",IF(R1801="Refreshment Beverage",ROUND(SUM(VLOOKUP(Q:Q,Rates!G$15:L$19,3,0)*(AS1801-Y1801-Z1801-AA1801)),4),ROUND(SUM(Rates!$K$8*AS1801),4)))</f>
        <v/>
      </c>
      <c r="AR1801" s="139" t="str">
        <f t="shared" si="879"/>
        <v/>
      </c>
      <c r="AS1801" s="125" t="str">
        <f t="shared" si="880"/>
        <v/>
      </c>
      <c r="AT1801" s="121" t="str">
        <f t="shared" si="881"/>
        <v/>
      </c>
      <c r="AU1801" s="138" t="str">
        <f>IF(AX1801="","",IF(R1801="Refreshment Beverage",ROUND((BA1801-Y1801-Z1801-AA1801)*VLOOKUP(VALUE(Q1801),Rates!G$15:L$19,3,0),4),ROUND(AW1801*(VLOOKUP(VALUE(Q1801),Rates!G:L,3,0)),4)))</f>
        <v/>
      </c>
      <c r="AV1801" s="126" t="str">
        <f t="shared" si="882"/>
        <v/>
      </c>
      <c r="AW1801" s="127" t="str">
        <f t="shared" si="883"/>
        <v/>
      </c>
      <c r="AX1801" s="123" t="str">
        <f t="shared" si="884"/>
        <v/>
      </c>
      <c r="AY1801" s="140" t="str">
        <f>IF(AX1801="","",IF(R1801="Refreshment Beverage",ROUND(SUM(AX1801*Rates!K$19),4),ROUND(SUM(AX1801*(Rates!J$8/100)),4)))</f>
        <v/>
      </c>
      <c r="AZ1801" s="124" t="str">
        <f t="shared" si="885"/>
        <v/>
      </c>
      <c r="BA1801" s="125" t="str">
        <f t="shared" si="886"/>
        <v/>
      </c>
      <c r="BB1801" s="115"/>
      <c r="BC1801" s="143"/>
      <c r="BD1801" s="100"/>
      <c r="BE1801" s="100"/>
      <c r="BF1801" s="100"/>
      <c r="BG1801" s="100"/>
    </row>
    <row r="1802" spans="1:59" x14ac:dyDescent="0.2">
      <c r="A1802" s="144"/>
      <c r="B1802" s="141"/>
      <c r="C1802" s="141"/>
      <c r="D1802" s="142"/>
      <c r="E1802" s="142"/>
      <c r="F1802" s="142"/>
      <c r="G1802" s="142"/>
      <c r="H1802" s="142"/>
      <c r="I1802" s="129"/>
      <c r="J1802" s="130"/>
      <c r="K1802" s="131" t="str">
        <f t="shared" si="857"/>
        <v/>
      </c>
      <c r="L1802" s="132" t="str">
        <f t="shared" si="858"/>
        <v/>
      </c>
      <c r="M1802" s="133" t="str">
        <f t="shared" si="859"/>
        <v/>
      </c>
      <c r="N1802" s="134" t="str">
        <f>IFERROR(IF(B:B="","",IF(R1802="Beer",SUM(LOOKUP(2,1/(Rates!$B$3:$B$5&lt;=W1802)/(Rates!$C$3:$C$5&gt;=W1802),Rates!$D$3:$D$5)*(X1802/100)*W1802),IF(R1802="Refreshment Beverage",SUM(LOOKUP(2,1/(Rates!$B$7:$B$11&lt;=W1802)/(Rates!$C$7:$C$11&gt;=W1802),Rates!$D$7:$D$11)*(X1802/100)*W1802)))),"")</f>
        <v/>
      </c>
      <c r="O1802" s="134" t="str">
        <f t="shared" si="860"/>
        <v/>
      </c>
      <c r="P1802" s="116"/>
      <c r="Q1802" s="117" t="str">
        <f t="shared" si="861"/>
        <v/>
      </c>
      <c r="R1802" s="128" t="str">
        <f t="shared" si="862"/>
        <v/>
      </c>
      <c r="S1802" s="135" t="str">
        <f>IF(B1802="","",IF(R1802="Refreshment Beverage",VLOOKUP(VALUE(Q1802),Rates!G$15:L$19,2,0),VLOOKUP(VALUE(Q1802),Rates!G$4:L$12,2,0)))</f>
        <v/>
      </c>
      <c r="T1802" s="135" t="str">
        <f t="shared" si="863"/>
        <v/>
      </c>
      <c r="U1802" s="118" t="str">
        <f t="shared" si="864"/>
        <v/>
      </c>
      <c r="V1802" s="135" t="str">
        <f t="shared" si="865"/>
        <v/>
      </c>
      <c r="W1802" s="135" t="str">
        <f t="shared" si="866"/>
        <v/>
      </c>
      <c r="X1802" s="119" t="str">
        <f t="shared" si="867"/>
        <v/>
      </c>
      <c r="Y1802" s="120" t="str">
        <f>IF(B:B="","",IF(R1802="Refreshment Beverage",VLOOKUP(Q1802,Rates!G$15:L$19,6,0)*W1802,VLOOKUP(Q1802,Rates!G$4:L$12,6,0)*W1802))</f>
        <v/>
      </c>
      <c r="Z1802" s="120" t="str">
        <f t="shared" si="868"/>
        <v/>
      </c>
      <c r="AA1802" s="120" t="str">
        <f t="shared" si="869"/>
        <v/>
      </c>
      <c r="AB1802" s="136" t="str">
        <f>IF(B:B="","",IF(R1802="Refreshment Beverage","",IF(AND(R1802="Beer",Q1802=0),SUM(LOOKUP(2,1/(Rates!$B$15:$B$18&lt;=W1802)/(Rates!$C$15:$C$18&gt;=W1802),Rates!$D$15:$D$18)*W1802),VLOOKUP(VALUE(Q:Q),Rates!A:B,2,0)*W1802)))</f>
        <v/>
      </c>
      <c r="AC1802" s="136" t="str">
        <f>IF(B:B="","",IF(R1802="Refreshment Beverage","",IF(AND(R1802="Beer",Q1802=0),SUM(LOOKUP(2,1/(Rates!$B$15:$B$18&lt;=W1802)/(Rates!$C$15:$C$18&gt;=W1802),Rates!$E$15:$E$18)*W1802),VLOOKUP(VALUE(Q:Q),Rates!A:C,3,0)*W1802)))</f>
        <v/>
      </c>
      <c r="AD1802" s="137" t="str">
        <f>IFERROR(IF(B:B="","",IF(R1802="Beer","",IF(VALUE(Q1802)=0,VLOOKUP(VLOOKUP(B:B,#REF!,16,0),Rates!A:E,2,0),VLOOKUP(VALUE(Q1802),Rates!A$31:B$34,2,0)*W1802))),0)</f>
        <v/>
      </c>
      <c r="AE1802" s="121" t="str">
        <f t="shared" si="870"/>
        <v/>
      </c>
      <c r="AF1802" s="138" t="str">
        <f t="shared" si="871"/>
        <v/>
      </c>
      <c r="AG1802" s="122" t="str">
        <f t="shared" si="872"/>
        <v/>
      </c>
      <c r="AH1802" s="123" t="str">
        <f t="shared" si="873"/>
        <v/>
      </c>
      <c r="AI1802" s="139" t="str">
        <f>IF(AE:AE="","",IF(R1802="Refreshment Beverage",AK1802*(Rates!J$19/100),ROUND(SUM(AH1802*(Rates!$J$8/100)),4)))</f>
        <v/>
      </c>
      <c r="AJ1802" s="124" t="str">
        <f t="shared" si="874"/>
        <v/>
      </c>
      <c r="AK1802" s="125" t="str">
        <f t="shared" si="875"/>
        <v/>
      </c>
      <c r="AL1802" s="121" t="str">
        <f t="shared" si="876"/>
        <v/>
      </c>
      <c r="AM1802" s="138" t="str">
        <f>IF(AS1802="","",IF(R1802="Refreshment Beverage",ROUND(AS1802*Rates!K$19,4),ROUND(AO1802*(VLOOKUP(VALUE(Q1802),Rates!G$4:L$12,3,0)),4)))</f>
        <v/>
      </c>
      <c r="AN1802" s="126" t="str">
        <f>IF(AS1802="","",IF(R1802="Refreshment Beverage",AS1802*(Rates!J$19/100),MAX(AM1802,AB1802)))</f>
        <v/>
      </c>
      <c r="AO1802" s="127" t="str">
        <f t="shared" si="877"/>
        <v/>
      </c>
      <c r="AP1802" s="127" t="str">
        <f t="shared" si="878"/>
        <v/>
      </c>
      <c r="AQ1802" s="140" t="str">
        <f>IF(AS1802="","",IF(R1802="Refreshment Beverage",ROUND(SUM(VLOOKUP(Q:Q,Rates!G$15:L$19,3,0)*(AS1802-Y1802-Z1802-AA1802)),4),ROUND(SUM(Rates!$K$8*AS1802),4)))</f>
        <v/>
      </c>
      <c r="AR1802" s="139" t="str">
        <f t="shared" si="879"/>
        <v/>
      </c>
      <c r="AS1802" s="125" t="str">
        <f t="shared" si="880"/>
        <v/>
      </c>
      <c r="AT1802" s="121" t="str">
        <f t="shared" si="881"/>
        <v/>
      </c>
      <c r="AU1802" s="138" t="str">
        <f>IF(AX1802="","",IF(R1802="Refreshment Beverage",ROUND((BA1802-Y1802-Z1802-AA1802)*VLOOKUP(VALUE(Q1802),Rates!G$15:L$19,3,0),4),ROUND(AW1802*(VLOOKUP(VALUE(Q1802),Rates!G:L,3,0)),4)))</f>
        <v/>
      </c>
      <c r="AV1802" s="126" t="str">
        <f t="shared" si="882"/>
        <v/>
      </c>
      <c r="AW1802" s="127" t="str">
        <f t="shared" si="883"/>
        <v/>
      </c>
      <c r="AX1802" s="123" t="str">
        <f t="shared" si="884"/>
        <v/>
      </c>
      <c r="AY1802" s="140" t="str">
        <f>IF(AX1802="","",IF(R1802="Refreshment Beverage",ROUND(SUM(AX1802*Rates!K$19),4),ROUND(SUM(AX1802*(Rates!J$8/100)),4)))</f>
        <v/>
      </c>
      <c r="AZ1802" s="124" t="str">
        <f t="shared" si="885"/>
        <v/>
      </c>
      <c r="BA1802" s="125" t="str">
        <f t="shared" si="886"/>
        <v/>
      </c>
      <c r="BB1802" s="115"/>
      <c r="BC1802" s="143"/>
      <c r="BD1802" s="100"/>
      <c r="BE1802" s="100"/>
      <c r="BF1802" s="100"/>
      <c r="BG1802" s="100"/>
    </row>
    <row r="1803" spans="1:59" x14ac:dyDescent="0.2">
      <c r="A1803" s="144"/>
      <c r="B1803" s="141"/>
      <c r="C1803" s="141"/>
      <c r="D1803" s="142"/>
      <c r="E1803" s="142"/>
      <c r="F1803" s="142"/>
      <c r="G1803" s="142"/>
      <c r="H1803" s="142"/>
      <c r="I1803" s="129"/>
      <c r="J1803" s="130"/>
      <c r="K1803" s="131" t="str">
        <f t="shared" si="857"/>
        <v/>
      </c>
      <c r="L1803" s="132" t="str">
        <f t="shared" si="858"/>
        <v/>
      </c>
      <c r="M1803" s="133" t="str">
        <f t="shared" si="859"/>
        <v/>
      </c>
      <c r="N1803" s="134" t="str">
        <f>IFERROR(IF(B:B="","",IF(R1803="Beer",SUM(LOOKUP(2,1/(Rates!$B$3:$B$5&lt;=W1803)/(Rates!$C$3:$C$5&gt;=W1803),Rates!$D$3:$D$5)*(X1803/100)*W1803),IF(R1803="Refreshment Beverage",SUM(LOOKUP(2,1/(Rates!$B$7:$B$11&lt;=W1803)/(Rates!$C$7:$C$11&gt;=W1803),Rates!$D$7:$D$11)*(X1803/100)*W1803)))),"")</f>
        <v/>
      </c>
      <c r="O1803" s="134" t="str">
        <f t="shared" si="860"/>
        <v/>
      </c>
      <c r="P1803" s="116"/>
      <c r="Q1803" s="117" t="str">
        <f t="shared" si="861"/>
        <v/>
      </c>
      <c r="R1803" s="128" t="str">
        <f t="shared" si="862"/>
        <v/>
      </c>
      <c r="S1803" s="135" t="str">
        <f>IF(B1803="","",IF(R1803="Refreshment Beverage",VLOOKUP(VALUE(Q1803),Rates!G$15:L$19,2,0),VLOOKUP(VALUE(Q1803),Rates!G$4:L$12,2,0)))</f>
        <v/>
      </c>
      <c r="T1803" s="135" t="str">
        <f t="shared" si="863"/>
        <v/>
      </c>
      <c r="U1803" s="118" t="str">
        <f t="shared" si="864"/>
        <v/>
      </c>
      <c r="V1803" s="135" t="str">
        <f t="shared" si="865"/>
        <v/>
      </c>
      <c r="W1803" s="135" t="str">
        <f t="shared" si="866"/>
        <v/>
      </c>
      <c r="X1803" s="119" t="str">
        <f t="shared" si="867"/>
        <v/>
      </c>
      <c r="Y1803" s="120" t="str">
        <f>IF(B:B="","",IF(R1803="Refreshment Beverage",VLOOKUP(Q1803,Rates!G$15:L$19,6,0)*W1803,VLOOKUP(Q1803,Rates!G$4:L$12,6,0)*W1803))</f>
        <v/>
      </c>
      <c r="Z1803" s="120" t="str">
        <f t="shared" si="868"/>
        <v/>
      </c>
      <c r="AA1803" s="120" t="str">
        <f t="shared" si="869"/>
        <v/>
      </c>
      <c r="AB1803" s="136" t="str">
        <f>IF(B:B="","",IF(R1803="Refreshment Beverage","",IF(AND(R1803="Beer",Q1803=0),SUM(LOOKUP(2,1/(Rates!$B$15:$B$18&lt;=W1803)/(Rates!$C$15:$C$18&gt;=W1803),Rates!$D$15:$D$18)*W1803),VLOOKUP(VALUE(Q:Q),Rates!A:B,2,0)*W1803)))</f>
        <v/>
      </c>
      <c r="AC1803" s="136" t="str">
        <f>IF(B:B="","",IF(R1803="Refreshment Beverage","",IF(AND(R1803="Beer",Q1803=0),SUM(LOOKUP(2,1/(Rates!$B$15:$B$18&lt;=W1803)/(Rates!$C$15:$C$18&gt;=W1803),Rates!$E$15:$E$18)*W1803),VLOOKUP(VALUE(Q:Q),Rates!A:C,3,0)*W1803)))</f>
        <v/>
      </c>
      <c r="AD1803" s="137" t="str">
        <f>IFERROR(IF(B:B="","",IF(R1803="Beer","",IF(VALUE(Q1803)=0,VLOOKUP(VLOOKUP(B:B,#REF!,16,0),Rates!A:E,2,0),VLOOKUP(VALUE(Q1803),Rates!A$31:B$34,2,0)*W1803))),0)</f>
        <v/>
      </c>
      <c r="AE1803" s="121" t="str">
        <f t="shared" si="870"/>
        <v/>
      </c>
      <c r="AF1803" s="138" t="str">
        <f t="shared" si="871"/>
        <v/>
      </c>
      <c r="AG1803" s="122" t="str">
        <f t="shared" si="872"/>
        <v/>
      </c>
      <c r="AH1803" s="123" t="str">
        <f t="shared" si="873"/>
        <v/>
      </c>
      <c r="AI1803" s="139" t="str">
        <f>IF(AE:AE="","",IF(R1803="Refreshment Beverage",AK1803*(Rates!J$19/100),ROUND(SUM(AH1803*(Rates!$J$8/100)),4)))</f>
        <v/>
      </c>
      <c r="AJ1803" s="124" t="str">
        <f t="shared" si="874"/>
        <v/>
      </c>
      <c r="AK1803" s="125" t="str">
        <f t="shared" si="875"/>
        <v/>
      </c>
      <c r="AL1803" s="121" t="str">
        <f t="shared" si="876"/>
        <v/>
      </c>
      <c r="AM1803" s="138" t="str">
        <f>IF(AS1803="","",IF(R1803="Refreshment Beverage",ROUND(AS1803*Rates!K$19,4),ROUND(AO1803*(VLOOKUP(VALUE(Q1803),Rates!G$4:L$12,3,0)),4)))</f>
        <v/>
      </c>
      <c r="AN1803" s="126" t="str">
        <f>IF(AS1803="","",IF(R1803="Refreshment Beverage",AS1803*(Rates!J$19/100),MAX(AM1803,AB1803)))</f>
        <v/>
      </c>
      <c r="AO1803" s="127" t="str">
        <f t="shared" si="877"/>
        <v/>
      </c>
      <c r="AP1803" s="127" t="str">
        <f t="shared" si="878"/>
        <v/>
      </c>
      <c r="AQ1803" s="140" t="str">
        <f>IF(AS1803="","",IF(R1803="Refreshment Beverage",ROUND(SUM(VLOOKUP(Q:Q,Rates!G$15:L$19,3,0)*(AS1803-Y1803-Z1803-AA1803)),4),ROUND(SUM(Rates!$K$8*AS1803),4)))</f>
        <v/>
      </c>
      <c r="AR1803" s="139" t="str">
        <f t="shared" si="879"/>
        <v/>
      </c>
      <c r="AS1803" s="125" t="str">
        <f t="shared" si="880"/>
        <v/>
      </c>
      <c r="AT1803" s="121" t="str">
        <f t="shared" si="881"/>
        <v/>
      </c>
      <c r="AU1803" s="138" t="str">
        <f>IF(AX1803="","",IF(R1803="Refreshment Beverage",ROUND((BA1803-Y1803-Z1803-AA1803)*VLOOKUP(VALUE(Q1803),Rates!G$15:L$19,3,0),4),ROUND(AW1803*(VLOOKUP(VALUE(Q1803),Rates!G:L,3,0)),4)))</f>
        <v/>
      </c>
      <c r="AV1803" s="126" t="str">
        <f t="shared" si="882"/>
        <v/>
      </c>
      <c r="AW1803" s="127" t="str">
        <f t="shared" si="883"/>
        <v/>
      </c>
      <c r="AX1803" s="123" t="str">
        <f t="shared" si="884"/>
        <v/>
      </c>
      <c r="AY1803" s="140" t="str">
        <f>IF(AX1803="","",IF(R1803="Refreshment Beverage",ROUND(SUM(AX1803*Rates!K$19),4),ROUND(SUM(AX1803*(Rates!J$8/100)),4)))</f>
        <v/>
      </c>
      <c r="AZ1803" s="124" t="str">
        <f t="shared" si="885"/>
        <v/>
      </c>
      <c r="BA1803" s="125" t="str">
        <f t="shared" si="886"/>
        <v/>
      </c>
      <c r="BB1803" s="115"/>
      <c r="BC1803" s="143"/>
      <c r="BD1803" s="100"/>
      <c r="BE1803" s="100"/>
      <c r="BF1803" s="100"/>
      <c r="BG1803" s="100"/>
    </row>
    <row r="1804" spans="1:59" x14ac:dyDescent="0.2">
      <c r="A1804" s="144"/>
      <c r="B1804" s="141"/>
      <c r="C1804" s="141"/>
      <c r="D1804" s="142"/>
      <c r="E1804" s="142"/>
      <c r="F1804" s="142"/>
      <c r="G1804" s="142"/>
      <c r="H1804" s="142"/>
      <c r="I1804" s="129"/>
      <c r="J1804" s="130"/>
      <c r="K1804" s="131" t="str">
        <f t="shared" si="857"/>
        <v/>
      </c>
      <c r="L1804" s="132" t="str">
        <f t="shared" si="858"/>
        <v/>
      </c>
      <c r="M1804" s="133" t="str">
        <f t="shared" si="859"/>
        <v/>
      </c>
      <c r="N1804" s="134" t="str">
        <f>IFERROR(IF(B:B="","",IF(R1804="Beer",SUM(LOOKUP(2,1/(Rates!$B$3:$B$5&lt;=W1804)/(Rates!$C$3:$C$5&gt;=W1804),Rates!$D$3:$D$5)*(X1804/100)*W1804),IF(R1804="Refreshment Beverage",SUM(LOOKUP(2,1/(Rates!$B$7:$B$11&lt;=W1804)/(Rates!$C$7:$C$11&gt;=W1804),Rates!$D$7:$D$11)*(X1804/100)*W1804)))),"")</f>
        <v/>
      </c>
      <c r="O1804" s="134" t="str">
        <f t="shared" si="860"/>
        <v/>
      </c>
      <c r="P1804" s="116"/>
      <c r="Q1804" s="117" t="str">
        <f t="shared" si="861"/>
        <v/>
      </c>
      <c r="R1804" s="128" t="str">
        <f t="shared" si="862"/>
        <v/>
      </c>
      <c r="S1804" s="135" t="str">
        <f>IF(B1804="","",IF(R1804="Refreshment Beverage",VLOOKUP(VALUE(Q1804),Rates!G$15:L$19,2,0),VLOOKUP(VALUE(Q1804),Rates!G$4:L$12,2,0)))</f>
        <v/>
      </c>
      <c r="T1804" s="135" t="str">
        <f t="shared" si="863"/>
        <v/>
      </c>
      <c r="U1804" s="118" t="str">
        <f t="shared" si="864"/>
        <v/>
      </c>
      <c r="V1804" s="135" t="str">
        <f t="shared" si="865"/>
        <v/>
      </c>
      <c r="W1804" s="135" t="str">
        <f t="shared" si="866"/>
        <v/>
      </c>
      <c r="X1804" s="119" t="str">
        <f t="shared" si="867"/>
        <v/>
      </c>
      <c r="Y1804" s="120" t="str">
        <f>IF(B:B="","",IF(R1804="Refreshment Beverage",VLOOKUP(Q1804,Rates!G$15:L$19,6,0)*W1804,VLOOKUP(Q1804,Rates!G$4:L$12,6,0)*W1804))</f>
        <v/>
      </c>
      <c r="Z1804" s="120" t="str">
        <f t="shared" si="868"/>
        <v/>
      </c>
      <c r="AA1804" s="120" t="str">
        <f t="shared" si="869"/>
        <v/>
      </c>
      <c r="AB1804" s="136" t="str">
        <f>IF(B:B="","",IF(R1804="Refreshment Beverage","",IF(AND(R1804="Beer",Q1804=0),SUM(LOOKUP(2,1/(Rates!$B$15:$B$18&lt;=W1804)/(Rates!$C$15:$C$18&gt;=W1804),Rates!$D$15:$D$18)*W1804),VLOOKUP(VALUE(Q:Q),Rates!A:B,2,0)*W1804)))</f>
        <v/>
      </c>
      <c r="AC1804" s="136" t="str">
        <f>IF(B:B="","",IF(R1804="Refreshment Beverage","",IF(AND(R1804="Beer",Q1804=0),SUM(LOOKUP(2,1/(Rates!$B$15:$B$18&lt;=W1804)/(Rates!$C$15:$C$18&gt;=W1804),Rates!$E$15:$E$18)*W1804),VLOOKUP(VALUE(Q:Q),Rates!A:C,3,0)*W1804)))</f>
        <v/>
      </c>
      <c r="AD1804" s="137" t="str">
        <f>IFERROR(IF(B:B="","",IF(R1804="Beer","",IF(VALUE(Q1804)=0,VLOOKUP(VLOOKUP(B:B,#REF!,16,0),Rates!A:E,2,0),VLOOKUP(VALUE(Q1804),Rates!A$31:B$34,2,0)*W1804))),0)</f>
        <v/>
      </c>
      <c r="AE1804" s="121" t="str">
        <f t="shared" si="870"/>
        <v/>
      </c>
      <c r="AF1804" s="138" t="str">
        <f t="shared" si="871"/>
        <v/>
      </c>
      <c r="AG1804" s="122" t="str">
        <f t="shared" si="872"/>
        <v/>
      </c>
      <c r="AH1804" s="123" t="str">
        <f t="shared" si="873"/>
        <v/>
      </c>
      <c r="AI1804" s="139" t="str">
        <f>IF(AE:AE="","",IF(R1804="Refreshment Beverage",AK1804*(Rates!J$19/100),ROUND(SUM(AH1804*(Rates!$J$8/100)),4)))</f>
        <v/>
      </c>
      <c r="AJ1804" s="124" t="str">
        <f t="shared" si="874"/>
        <v/>
      </c>
      <c r="AK1804" s="125" t="str">
        <f t="shared" si="875"/>
        <v/>
      </c>
      <c r="AL1804" s="121" t="str">
        <f t="shared" si="876"/>
        <v/>
      </c>
      <c r="AM1804" s="138" t="str">
        <f>IF(AS1804="","",IF(R1804="Refreshment Beverage",ROUND(AS1804*Rates!K$19,4),ROUND(AO1804*(VLOOKUP(VALUE(Q1804),Rates!G$4:L$12,3,0)),4)))</f>
        <v/>
      </c>
      <c r="AN1804" s="126" t="str">
        <f>IF(AS1804="","",IF(R1804="Refreshment Beverage",AS1804*(Rates!J$19/100),MAX(AM1804,AB1804)))</f>
        <v/>
      </c>
      <c r="AO1804" s="127" t="str">
        <f t="shared" si="877"/>
        <v/>
      </c>
      <c r="AP1804" s="127" t="str">
        <f t="shared" si="878"/>
        <v/>
      </c>
      <c r="AQ1804" s="140" t="str">
        <f>IF(AS1804="","",IF(R1804="Refreshment Beverage",ROUND(SUM(VLOOKUP(Q:Q,Rates!G$15:L$19,3,0)*(AS1804-Y1804-Z1804-AA1804)),4),ROUND(SUM(Rates!$K$8*AS1804),4)))</f>
        <v/>
      </c>
      <c r="AR1804" s="139" t="str">
        <f t="shared" si="879"/>
        <v/>
      </c>
      <c r="AS1804" s="125" t="str">
        <f t="shared" si="880"/>
        <v/>
      </c>
      <c r="AT1804" s="121" t="str">
        <f t="shared" si="881"/>
        <v/>
      </c>
      <c r="AU1804" s="138" t="str">
        <f>IF(AX1804="","",IF(R1804="Refreshment Beverage",ROUND((BA1804-Y1804-Z1804-AA1804)*VLOOKUP(VALUE(Q1804),Rates!G$15:L$19,3,0),4),ROUND(AW1804*(VLOOKUP(VALUE(Q1804),Rates!G:L,3,0)),4)))</f>
        <v/>
      </c>
      <c r="AV1804" s="126" t="str">
        <f t="shared" si="882"/>
        <v/>
      </c>
      <c r="AW1804" s="127" t="str">
        <f t="shared" si="883"/>
        <v/>
      </c>
      <c r="AX1804" s="123" t="str">
        <f t="shared" si="884"/>
        <v/>
      </c>
      <c r="AY1804" s="140" t="str">
        <f>IF(AX1804="","",IF(R1804="Refreshment Beverage",ROUND(SUM(AX1804*Rates!K$19),4),ROUND(SUM(AX1804*(Rates!J$8/100)),4)))</f>
        <v/>
      </c>
      <c r="AZ1804" s="124" t="str">
        <f t="shared" si="885"/>
        <v/>
      </c>
      <c r="BA1804" s="125" t="str">
        <f t="shared" si="886"/>
        <v/>
      </c>
      <c r="BB1804" s="115"/>
      <c r="BC1804" s="143"/>
      <c r="BD1804" s="100"/>
      <c r="BE1804" s="100"/>
      <c r="BF1804" s="100"/>
      <c r="BG1804" s="100"/>
    </row>
    <row r="1805" spans="1:59" x14ac:dyDescent="0.2">
      <c r="A1805" s="144"/>
      <c r="B1805" s="141"/>
      <c r="C1805" s="141"/>
      <c r="D1805" s="142"/>
      <c r="E1805" s="142"/>
      <c r="F1805" s="142"/>
      <c r="G1805" s="142"/>
      <c r="H1805" s="142"/>
      <c r="I1805" s="129"/>
      <c r="J1805" s="130"/>
      <c r="K1805" s="131" t="str">
        <f t="shared" si="857"/>
        <v/>
      </c>
      <c r="L1805" s="132" t="str">
        <f t="shared" si="858"/>
        <v/>
      </c>
      <c r="M1805" s="133" t="str">
        <f t="shared" si="859"/>
        <v/>
      </c>
      <c r="N1805" s="134" t="str">
        <f>IFERROR(IF(B:B="","",IF(R1805="Beer",SUM(LOOKUP(2,1/(Rates!$B$3:$B$5&lt;=W1805)/(Rates!$C$3:$C$5&gt;=W1805),Rates!$D$3:$D$5)*(X1805/100)*W1805),IF(R1805="Refreshment Beverage",SUM(LOOKUP(2,1/(Rates!$B$7:$B$11&lt;=W1805)/(Rates!$C$7:$C$11&gt;=W1805),Rates!$D$7:$D$11)*(X1805/100)*W1805)))),"")</f>
        <v/>
      </c>
      <c r="O1805" s="134" t="str">
        <f t="shared" si="860"/>
        <v/>
      </c>
      <c r="P1805" s="116"/>
      <c r="Q1805" s="117" t="str">
        <f t="shared" si="861"/>
        <v/>
      </c>
      <c r="R1805" s="128" t="str">
        <f t="shared" si="862"/>
        <v/>
      </c>
      <c r="S1805" s="135" t="str">
        <f>IF(B1805="","",IF(R1805="Refreshment Beverage",VLOOKUP(VALUE(Q1805),Rates!G$15:L$19,2,0),VLOOKUP(VALUE(Q1805),Rates!G$4:L$12,2,0)))</f>
        <v/>
      </c>
      <c r="T1805" s="135" t="str">
        <f t="shared" si="863"/>
        <v/>
      </c>
      <c r="U1805" s="118" t="str">
        <f t="shared" si="864"/>
        <v/>
      </c>
      <c r="V1805" s="135" t="str">
        <f t="shared" si="865"/>
        <v/>
      </c>
      <c r="W1805" s="135" t="str">
        <f t="shared" si="866"/>
        <v/>
      </c>
      <c r="X1805" s="119" t="str">
        <f t="shared" si="867"/>
        <v/>
      </c>
      <c r="Y1805" s="120" t="str">
        <f>IF(B:B="","",IF(R1805="Refreshment Beverage",VLOOKUP(Q1805,Rates!G$15:L$19,6,0)*W1805,VLOOKUP(Q1805,Rates!G$4:L$12,6,0)*W1805))</f>
        <v/>
      </c>
      <c r="Z1805" s="120" t="str">
        <f t="shared" si="868"/>
        <v/>
      </c>
      <c r="AA1805" s="120" t="str">
        <f t="shared" si="869"/>
        <v/>
      </c>
      <c r="AB1805" s="136" t="str">
        <f>IF(B:B="","",IF(R1805="Refreshment Beverage","",IF(AND(R1805="Beer",Q1805=0),SUM(LOOKUP(2,1/(Rates!$B$15:$B$18&lt;=W1805)/(Rates!$C$15:$C$18&gt;=W1805),Rates!$D$15:$D$18)*W1805),VLOOKUP(VALUE(Q:Q),Rates!A:B,2,0)*W1805)))</f>
        <v/>
      </c>
      <c r="AC1805" s="136" t="str">
        <f>IF(B:B="","",IF(R1805="Refreshment Beverage","",IF(AND(R1805="Beer",Q1805=0),SUM(LOOKUP(2,1/(Rates!$B$15:$B$18&lt;=W1805)/(Rates!$C$15:$C$18&gt;=W1805),Rates!$E$15:$E$18)*W1805),VLOOKUP(VALUE(Q:Q),Rates!A:C,3,0)*W1805)))</f>
        <v/>
      </c>
      <c r="AD1805" s="137" t="str">
        <f>IFERROR(IF(B:B="","",IF(R1805="Beer","",IF(VALUE(Q1805)=0,VLOOKUP(VLOOKUP(B:B,#REF!,16,0),Rates!A:E,2,0),VLOOKUP(VALUE(Q1805),Rates!A$31:B$34,2,0)*W1805))),0)</f>
        <v/>
      </c>
      <c r="AE1805" s="121" t="str">
        <f t="shared" si="870"/>
        <v/>
      </c>
      <c r="AF1805" s="138" t="str">
        <f t="shared" si="871"/>
        <v/>
      </c>
      <c r="AG1805" s="122" t="str">
        <f t="shared" si="872"/>
        <v/>
      </c>
      <c r="AH1805" s="123" t="str">
        <f t="shared" si="873"/>
        <v/>
      </c>
      <c r="AI1805" s="139" t="str">
        <f>IF(AE:AE="","",IF(R1805="Refreshment Beverage",AK1805*(Rates!J$19/100),ROUND(SUM(AH1805*(Rates!$J$8/100)),4)))</f>
        <v/>
      </c>
      <c r="AJ1805" s="124" t="str">
        <f t="shared" si="874"/>
        <v/>
      </c>
      <c r="AK1805" s="125" t="str">
        <f t="shared" si="875"/>
        <v/>
      </c>
      <c r="AL1805" s="121" t="str">
        <f t="shared" si="876"/>
        <v/>
      </c>
      <c r="AM1805" s="138" t="str">
        <f>IF(AS1805="","",IF(R1805="Refreshment Beverage",ROUND(AS1805*Rates!K$19,4),ROUND(AO1805*(VLOOKUP(VALUE(Q1805),Rates!G$4:L$12,3,0)),4)))</f>
        <v/>
      </c>
      <c r="AN1805" s="126" t="str">
        <f>IF(AS1805="","",IF(R1805="Refreshment Beverage",AS1805*(Rates!J$19/100),MAX(AM1805,AB1805)))</f>
        <v/>
      </c>
      <c r="AO1805" s="127" t="str">
        <f t="shared" si="877"/>
        <v/>
      </c>
      <c r="AP1805" s="127" t="str">
        <f t="shared" si="878"/>
        <v/>
      </c>
      <c r="AQ1805" s="140" t="str">
        <f>IF(AS1805="","",IF(R1805="Refreshment Beverage",ROUND(SUM(VLOOKUP(Q:Q,Rates!G$15:L$19,3,0)*(AS1805-Y1805-Z1805-AA1805)),4),ROUND(SUM(Rates!$K$8*AS1805),4)))</f>
        <v/>
      </c>
      <c r="AR1805" s="139" t="str">
        <f t="shared" si="879"/>
        <v/>
      </c>
      <c r="AS1805" s="125" t="str">
        <f t="shared" si="880"/>
        <v/>
      </c>
      <c r="AT1805" s="121" t="str">
        <f t="shared" si="881"/>
        <v/>
      </c>
      <c r="AU1805" s="138" t="str">
        <f>IF(AX1805="","",IF(R1805="Refreshment Beverage",ROUND((BA1805-Y1805-Z1805-AA1805)*VLOOKUP(VALUE(Q1805),Rates!G$15:L$19,3,0),4),ROUND(AW1805*(VLOOKUP(VALUE(Q1805),Rates!G:L,3,0)),4)))</f>
        <v/>
      </c>
      <c r="AV1805" s="126" t="str">
        <f t="shared" si="882"/>
        <v/>
      </c>
      <c r="AW1805" s="127" t="str">
        <f t="shared" si="883"/>
        <v/>
      </c>
      <c r="AX1805" s="123" t="str">
        <f t="shared" si="884"/>
        <v/>
      </c>
      <c r="AY1805" s="140" t="str">
        <f>IF(AX1805="","",IF(R1805="Refreshment Beverage",ROUND(SUM(AX1805*Rates!K$19),4),ROUND(SUM(AX1805*(Rates!J$8/100)),4)))</f>
        <v/>
      </c>
      <c r="AZ1805" s="124" t="str">
        <f t="shared" si="885"/>
        <v/>
      </c>
      <c r="BA1805" s="125" t="str">
        <f t="shared" si="886"/>
        <v/>
      </c>
      <c r="BB1805" s="115"/>
      <c r="BC1805" s="143"/>
      <c r="BD1805" s="100"/>
      <c r="BE1805" s="100"/>
      <c r="BF1805" s="100"/>
      <c r="BG1805" s="100"/>
    </row>
    <row r="1806" spans="1:59" x14ac:dyDescent="0.2">
      <c r="A1806" s="144"/>
      <c r="B1806" s="141"/>
      <c r="C1806" s="141"/>
      <c r="D1806" s="142"/>
      <c r="E1806" s="142"/>
      <c r="F1806" s="142"/>
      <c r="G1806" s="142"/>
      <c r="H1806" s="142"/>
      <c r="I1806" s="129"/>
      <c r="J1806" s="130"/>
      <c r="K1806" s="131" t="str">
        <f t="shared" si="857"/>
        <v/>
      </c>
      <c r="L1806" s="132" t="str">
        <f t="shared" si="858"/>
        <v/>
      </c>
      <c r="M1806" s="133" t="str">
        <f t="shared" si="859"/>
        <v/>
      </c>
      <c r="N1806" s="134" t="str">
        <f>IFERROR(IF(B:B="","",IF(R1806="Beer",SUM(LOOKUP(2,1/(Rates!$B$3:$B$5&lt;=W1806)/(Rates!$C$3:$C$5&gt;=W1806),Rates!$D$3:$D$5)*(X1806/100)*W1806),IF(R1806="Refreshment Beverage",SUM(LOOKUP(2,1/(Rates!$B$7:$B$11&lt;=W1806)/(Rates!$C$7:$C$11&gt;=W1806),Rates!$D$7:$D$11)*(X1806/100)*W1806)))),"")</f>
        <v/>
      </c>
      <c r="O1806" s="134" t="str">
        <f t="shared" si="860"/>
        <v/>
      </c>
      <c r="P1806" s="116"/>
      <c r="Q1806" s="117" t="str">
        <f t="shared" si="861"/>
        <v/>
      </c>
      <c r="R1806" s="128" t="str">
        <f t="shared" si="862"/>
        <v/>
      </c>
      <c r="S1806" s="135" t="str">
        <f>IF(B1806="","",IF(R1806="Refreshment Beverage",VLOOKUP(VALUE(Q1806),Rates!G$15:L$19,2,0),VLOOKUP(VALUE(Q1806),Rates!G$4:L$12,2,0)))</f>
        <v/>
      </c>
      <c r="T1806" s="135" t="str">
        <f t="shared" si="863"/>
        <v/>
      </c>
      <c r="U1806" s="118" t="str">
        <f t="shared" si="864"/>
        <v/>
      </c>
      <c r="V1806" s="135" t="str">
        <f t="shared" si="865"/>
        <v/>
      </c>
      <c r="W1806" s="135" t="str">
        <f t="shared" si="866"/>
        <v/>
      </c>
      <c r="X1806" s="119" t="str">
        <f t="shared" si="867"/>
        <v/>
      </c>
      <c r="Y1806" s="120" t="str">
        <f>IF(B:B="","",IF(R1806="Refreshment Beverage",VLOOKUP(Q1806,Rates!G$15:L$19,6,0)*W1806,VLOOKUP(Q1806,Rates!G$4:L$12,6,0)*W1806))</f>
        <v/>
      </c>
      <c r="Z1806" s="120" t="str">
        <f t="shared" si="868"/>
        <v/>
      </c>
      <c r="AA1806" s="120" t="str">
        <f t="shared" si="869"/>
        <v/>
      </c>
      <c r="AB1806" s="136" t="str">
        <f>IF(B:B="","",IF(R1806="Refreshment Beverage","",IF(AND(R1806="Beer",Q1806=0),SUM(LOOKUP(2,1/(Rates!$B$15:$B$18&lt;=W1806)/(Rates!$C$15:$C$18&gt;=W1806),Rates!$D$15:$D$18)*W1806),VLOOKUP(VALUE(Q:Q),Rates!A:B,2,0)*W1806)))</f>
        <v/>
      </c>
      <c r="AC1806" s="136" t="str">
        <f>IF(B:B="","",IF(R1806="Refreshment Beverage","",IF(AND(R1806="Beer",Q1806=0),SUM(LOOKUP(2,1/(Rates!$B$15:$B$18&lt;=W1806)/(Rates!$C$15:$C$18&gt;=W1806),Rates!$E$15:$E$18)*W1806),VLOOKUP(VALUE(Q:Q),Rates!A:C,3,0)*W1806)))</f>
        <v/>
      </c>
      <c r="AD1806" s="137" t="str">
        <f>IFERROR(IF(B:B="","",IF(R1806="Beer","",IF(VALUE(Q1806)=0,VLOOKUP(VLOOKUP(B:B,#REF!,16,0),Rates!A:E,2,0),VLOOKUP(VALUE(Q1806),Rates!A$31:B$34,2,0)*W1806))),0)</f>
        <v/>
      </c>
      <c r="AE1806" s="121" t="str">
        <f t="shared" si="870"/>
        <v/>
      </c>
      <c r="AF1806" s="138" t="str">
        <f t="shared" si="871"/>
        <v/>
      </c>
      <c r="AG1806" s="122" t="str">
        <f t="shared" si="872"/>
        <v/>
      </c>
      <c r="AH1806" s="123" t="str">
        <f t="shared" si="873"/>
        <v/>
      </c>
      <c r="AI1806" s="139" t="str">
        <f>IF(AE:AE="","",IF(R1806="Refreshment Beverage",AK1806*(Rates!J$19/100),ROUND(SUM(AH1806*(Rates!$J$8/100)),4)))</f>
        <v/>
      </c>
      <c r="AJ1806" s="124" t="str">
        <f t="shared" si="874"/>
        <v/>
      </c>
      <c r="AK1806" s="125" t="str">
        <f t="shared" si="875"/>
        <v/>
      </c>
      <c r="AL1806" s="121" t="str">
        <f t="shared" si="876"/>
        <v/>
      </c>
      <c r="AM1806" s="138" t="str">
        <f>IF(AS1806="","",IF(R1806="Refreshment Beverage",ROUND(AS1806*Rates!K$19,4),ROUND(AO1806*(VLOOKUP(VALUE(Q1806),Rates!G$4:L$12,3,0)),4)))</f>
        <v/>
      </c>
      <c r="AN1806" s="126" t="str">
        <f>IF(AS1806="","",IF(R1806="Refreshment Beverage",AS1806*(Rates!J$19/100),MAX(AM1806,AB1806)))</f>
        <v/>
      </c>
      <c r="AO1806" s="127" t="str">
        <f t="shared" si="877"/>
        <v/>
      </c>
      <c r="AP1806" s="127" t="str">
        <f t="shared" si="878"/>
        <v/>
      </c>
      <c r="AQ1806" s="140" t="str">
        <f>IF(AS1806="","",IF(R1806="Refreshment Beverage",ROUND(SUM(VLOOKUP(Q:Q,Rates!G$15:L$19,3,0)*(AS1806-Y1806-Z1806-AA1806)),4),ROUND(SUM(Rates!$K$8*AS1806),4)))</f>
        <v/>
      </c>
      <c r="AR1806" s="139" t="str">
        <f t="shared" si="879"/>
        <v/>
      </c>
      <c r="AS1806" s="125" t="str">
        <f t="shared" si="880"/>
        <v/>
      </c>
      <c r="AT1806" s="121" t="str">
        <f t="shared" si="881"/>
        <v/>
      </c>
      <c r="AU1806" s="138" t="str">
        <f>IF(AX1806="","",IF(R1806="Refreshment Beverage",ROUND((BA1806-Y1806-Z1806-AA1806)*VLOOKUP(VALUE(Q1806),Rates!G$15:L$19,3,0),4),ROUND(AW1806*(VLOOKUP(VALUE(Q1806),Rates!G:L,3,0)),4)))</f>
        <v/>
      </c>
      <c r="AV1806" s="126" t="str">
        <f t="shared" si="882"/>
        <v/>
      </c>
      <c r="AW1806" s="127" t="str">
        <f t="shared" si="883"/>
        <v/>
      </c>
      <c r="AX1806" s="123" t="str">
        <f t="shared" si="884"/>
        <v/>
      </c>
      <c r="AY1806" s="140" t="str">
        <f>IF(AX1806="","",IF(R1806="Refreshment Beverage",ROUND(SUM(AX1806*Rates!K$19),4),ROUND(SUM(AX1806*(Rates!J$8/100)),4)))</f>
        <v/>
      </c>
      <c r="AZ1806" s="124" t="str">
        <f t="shared" si="885"/>
        <v/>
      </c>
      <c r="BA1806" s="125" t="str">
        <f t="shared" si="886"/>
        <v/>
      </c>
      <c r="BB1806" s="115"/>
      <c r="BC1806" s="143"/>
      <c r="BD1806" s="100"/>
      <c r="BE1806" s="100"/>
      <c r="BF1806" s="100"/>
      <c r="BG1806" s="100"/>
    </row>
    <row r="1807" spans="1:59" x14ac:dyDescent="0.2">
      <c r="A1807" s="144"/>
      <c r="B1807" s="141"/>
      <c r="C1807" s="141"/>
      <c r="D1807" s="142"/>
      <c r="E1807" s="142"/>
      <c r="F1807" s="142"/>
      <c r="G1807" s="142"/>
      <c r="H1807" s="142"/>
      <c r="I1807" s="129"/>
      <c r="J1807" s="130"/>
      <c r="K1807" s="131" t="str">
        <f t="shared" si="857"/>
        <v/>
      </c>
      <c r="L1807" s="132" t="str">
        <f t="shared" si="858"/>
        <v/>
      </c>
      <c r="M1807" s="133" t="str">
        <f t="shared" si="859"/>
        <v/>
      </c>
      <c r="N1807" s="134" t="str">
        <f>IFERROR(IF(B:B="","",IF(R1807="Beer",SUM(LOOKUP(2,1/(Rates!$B$3:$B$5&lt;=W1807)/(Rates!$C$3:$C$5&gt;=W1807),Rates!$D$3:$D$5)*(X1807/100)*W1807),IF(R1807="Refreshment Beverage",SUM(LOOKUP(2,1/(Rates!$B$7:$B$11&lt;=W1807)/(Rates!$C$7:$C$11&gt;=W1807),Rates!$D$7:$D$11)*(X1807/100)*W1807)))),"")</f>
        <v/>
      </c>
      <c r="O1807" s="134" t="str">
        <f t="shared" si="860"/>
        <v/>
      </c>
      <c r="P1807" s="116"/>
      <c r="Q1807" s="117" t="str">
        <f t="shared" si="861"/>
        <v/>
      </c>
      <c r="R1807" s="128" t="str">
        <f t="shared" si="862"/>
        <v/>
      </c>
      <c r="S1807" s="135" t="str">
        <f>IF(B1807="","",IF(R1807="Refreshment Beverage",VLOOKUP(VALUE(Q1807),Rates!G$15:L$19,2,0),VLOOKUP(VALUE(Q1807),Rates!G$4:L$12,2,0)))</f>
        <v/>
      </c>
      <c r="T1807" s="135" t="str">
        <f t="shared" si="863"/>
        <v/>
      </c>
      <c r="U1807" s="118" t="str">
        <f t="shared" si="864"/>
        <v/>
      </c>
      <c r="V1807" s="135" t="str">
        <f t="shared" si="865"/>
        <v/>
      </c>
      <c r="W1807" s="135" t="str">
        <f t="shared" si="866"/>
        <v/>
      </c>
      <c r="X1807" s="119" t="str">
        <f t="shared" si="867"/>
        <v/>
      </c>
      <c r="Y1807" s="120" t="str">
        <f>IF(B:B="","",IF(R1807="Refreshment Beverage",VLOOKUP(Q1807,Rates!G$15:L$19,6,0)*W1807,VLOOKUP(Q1807,Rates!G$4:L$12,6,0)*W1807))</f>
        <v/>
      </c>
      <c r="Z1807" s="120" t="str">
        <f t="shared" si="868"/>
        <v/>
      </c>
      <c r="AA1807" s="120" t="str">
        <f t="shared" si="869"/>
        <v/>
      </c>
      <c r="AB1807" s="136" t="str">
        <f>IF(B:B="","",IF(R1807="Refreshment Beverage","",IF(AND(R1807="Beer",Q1807=0),SUM(LOOKUP(2,1/(Rates!$B$15:$B$18&lt;=W1807)/(Rates!$C$15:$C$18&gt;=W1807),Rates!$D$15:$D$18)*W1807),VLOOKUP(VALUE(Q:Q),Rates!A:B,2,0)*W1807)))</f>
        <v/>
      </c>
      <c r="AC1807" s="136" t="str">
        <f>IF(B:B="","",IF(R1807="Refreshment Beverage","",IF(AND(R1807="Beer",Q1807=0),SUM(LOOKUP(2,1/(Rates!$B$15:$B$18&lt;=W1807)/(Rates!$C$15:$C$18&gt;=W1807),Rates!$E$15:$E$18)*W1807),VLOOKUP(VALUE(Q:Q),Rates!A:C,3,0)*W1807)))</f>
        <v/>
      </c>
      <c r="AD1807" s="137" t="str">
        <f>IFERROR(IF(B:B="","",IF(R1807="Beer","",IF(VALUE(Q1807)=0,VLOOKUP(VLOOKUP(B:B,#REF!,16,0),Rates!A:E,2,0),VLOOKUP(VALUE(Q1807),Rates!A$31:B$34,2,0)*W1807))),0)</f>
        <v/>
      </c>
      <c r="AE1807" s="121" t="str">
        <f t="shared" si="870"/>
        <v/>
      </c>
      <c r="AF1807" s="138" t="str">
        <f t="shared" si="871"/>
        <v/>
      </c>
      <c r="AG1807" s="122" t="str">
        <f t="shared" si="872"/>
        <v/>
      </c>
      <c r="AH1807" s="123" t="str">
        <f t="shared" si="873"/>
        <v/>
      </c>
      <c r="AI1807" s="139" t="str">
        <f>IF(AE:AE="","",IF(R1807="Refreshment Beverage",AK1807*(Rates!J$19/100),ROUND(SUM(AH1807*(Rates!$J$8/100)),4)))</f>
        <v/>
      </c>
      <c r="AJ1807" s="124" t="str">
        <f t="shared" si="874"/>
        <v/>
      </c>
      <c r="AK1807" s="125" t="str">
        <f t="shared" si="875"/>
        <v/>
      </c>
      <c r="AL1807" s="121" t="str">
        <f t="shared" si="876"/>
        <v/>
      </c>
      <c r="AM1807" s="138" t="str">
        <f>IF(AS1807="","",IF(R1807="Refreshment Beverage",ROUND(AS1807*Rates!K$19,4),ROUND(AO1807*(VLOOKUP(VALUE(Q1807),Rates!G$4:L$12,3,0)),4)))</f>
        <v/>
      </c>
      <c r="AN1807" s="126" t="str">
        <f>IF(AS1807="","",IF(R1807="Refreshment Beverage",AS1807*(Rates!J$19/100),MAX(AM1807,AB1807)))</f>
        <v/>
      </c>
      <c r="AO1807" s="127" t="str">
        <f t="shared" si="877"/>
        <v/>
      </c>
      <c r="AP1807" s="127" t="str">
        <f t="shared" si="878"/>
        <v/>
      </c>
      <c r="AQ1807" s="140" t="str">
        <f>IF(AS1807="","",IF(R1807="Refreshment Beverage",ROUND(SUM(VLOOKUP(Q:Q,Rates!G$15:L$19,3,0)*(AS1807-Y1807-Z1807-AA1807)),4),ROUND(SUM(Rates!$K$8*AS1807),4)))</f>
        <v/>
      </c>
      <c r="AR1807" s="139" t="str">
        <f t="shared" si="879"/>
        <v/>
      </c>
      <c r="AS1807" s="125" t="str">
        <f t="shared" si="880"/>
        <v/>
      </c>
      <c r="AT1807" s="121" t="str">
        <f t="shared" si="881"/>
        <v/>
      </c>
      <c r="AU1807" s="138" t="str">
        <f>IF(AX1807="","",IF(R1807="Refreshment Beverage",ROUND((BA1807-Y1807-Z1807-AA1807)*VLOOKUP(VALUE(Q1807),Rates!G$15:L$19,3,0),4),ROUND(AW1807*(VLOOKUP(VALUE(Q1807),Rates!G:L,3,0)),4)))</f>
        <v/>
      </c>
      <c r="AV1807" s="126" t="str">
        <f t="shared" si="882"/>
        <v/>
      </c>
      <c r="AW1807" s="127" t="str">
        <f t="shared" si="883"/>
        <v/>
      </c>
      <c r="AX1807" s="123" t="str">
        <f t="shared" si="884"/>
        <v/>
      </c>
      <c r="AY1807" s="140" t="str">
        <f>IF(AX1807="","",IF(R1807="Refreshment Beverage",ROUND(SUM(AX1807*Rates!K$19),4),ROUND(SUM(AX1807*(Rates!J$8/100)),4)))</f>
        <v/>
      </c>
      <c r="AZ1807" s="124" t="str">
        <f t="shared" si="885"/>
        <v/>
      </c>
      <c r="BA1807" s="125" t="str">
        <f t="shared" si="886"/>
        <v/>
      </c>
      <c r="BB1807" s="115"/>
      <c r="BC1807" s="143"/>
      <c r="BD1807" s="100"/>
      <c r="BE1807" s="100"/>
      <c r="BF1807" s="100"/>
      <c r="BG1807" s="100"/>
    </row>
    <row r="1808" spans="1:59" x14ac:dyDescent="0.2">
      <c r="A1808" s="144"/>
      <c r="B1808" s="141"/>
      <c r="C1808" s="141"/>
      <c r="D1808" s="142"/>
      <c r="E1808" s="142"/>
      <c r="F1808" s="142"/>
      <c r="G1808" s="142"/>
      <c r="H1808" s="142"/>
      <c r="I1808" s="129"/>
      <c r="J1808" s="130"/>
      <c r="K1808" s="131" t="str">
        <f t="shared" si="857"/>
        <v/>
      </c>
      <c r="L1808" s="132" t="str">
        <f t="shared" si="858"/>
        <v/>
      </c>
      <c r="M1808" s="133" t="str">
        <f t="shared" si="859"/>
        <v/>
      </c>
      <c r="N1808" s="134" t="str">
        <f>IFERROR(IF(B:B="","",IF(R1808="Beer",SUM(LOOKUP(2,1/(Rates!$B$3:$B$5&lt;=W1808)/(Rates!$C$3:$C$5&gt;=W1808),Rates!$D$3:$D$5)*(X1808/100)*W1808),IF(R1808="Refreshment Beverage",SUM(LOOKUP(2,1/(Rates!$B$7:$B$11&lt;=W1808)/(Rates!$C$7:$C$11&gt;=W1808),Rates!$D$7:$D$11)*(X1808/100)*W1808)))),"")</f>
        <v/>
      </c>
      <c r="O1808" s="134" t="str">
        <f t="shared" si="860"/>
        <v/>
      </c>
      <c r="P1808" s="116"/>
      <c r="Q1808" s="117" t="str">
        <f t="shared" si="861"/>
        <v/>
      </c>
      <c r="R1808" s="128" t="str">
        <f t="shared" si="862"/>
        <v/>
      </c>
      <c r="S1808" s="135" t="str">
        <f>IF(B1808="","",IF(R1808="Refreshment Beverage",VLOOKUP(VALUE(Q1808),Rates!G$15:L$19,2,0),VLOOKUP(VALUE(Q1808),Rates!G$4:L$12,2,0)))</f>
        <v/>
      </c>
      <c r="T1808" s="135" t="str">
        <f t="shared" si="863"/>
        <v/>
      </c>
      <c r="U1808" s="118" t="str">
        <f t="shared" si="864"/>
        <v/>
      </c>
      <c r="V1808" s="135" t="str">
        <f t="shared" si="865"/>
        <v/>
      </c>
      <c r="W1808" s="135" t="str">
        <f t="shared" si="866"/>
        <v/>
      </c>
      <c r="X1808" s="119" t="str">
        <f t="shared" si="867"/>
        <v/>
      </c>
      <c r="Y1808" s="120" t="str">
        <f>IF(B:B="","",IF(R1808="Refreshment Beverage",VLOOKUP(Q1808,Rates!G$15:L$19,6,0)*W1808,VLOOKUP(Q1808,Rates!G$4:L$12,6,0)*W1808))</f>
        <v/>
      </c>
      <c r="Z1808" s="120" t="str">
        <f t="shared" si="868"/>
        <v/>
      </c>
      <c r="AA1808" s="120" t="str">
        <f t="shared" si="869"/>
        <v/>
      </c>
      <c r="AB1808" s="136" t="str">
        <f>IF(B:B="","",IF(R1808="Refreshment Beverage","",IF(AND(R1808="Beer",Q1808=0),SUM(LOOKUP(2,1/(Rates!$B$15:$B$18&lt;=W1808)/(Rates!$C$15:$C$18&gt;=W1808),Rates!$D$15:$D$18)*W1808),VLOOKUP(VALUE(Q:Q),Rates!A:B,2,0)*W1808)))</f>
        <v/>
      </c>
      <c r="AC1808" s="136" t="str">
        <f>IF(B:B="","",IF(R1808="Refreshment Beverage","",IF(AND(R1808="Beer",Q1808=0),SUM(LOOKUP(2,1/(Rates!$B$15:$B$18&lt;=W1808)/(Rates!$C$15:$C$18&gt;=W1808),Rates!$E$15:$E$18)*W1808),VLOOKUP(VALUE(Q:Q),Rates!A:C,3,0)*W1808)))</f>
        <v/>
      </c>
      <c r="AD1808" s="137" t="str">
        <f>IFERROR(IF(B:B="","",IF(R1808="Beer","",IF(VALUE(Q1808)=0,VLOOKUP(VLOOKUP(B:B,#REF!,16,0),Rates!A:E,2,0),VLOOKUP(VALUE(Q1808),Rates!A$31:B$34,2,0)*W1808))),0)</f>
        <v/>
      </c>
      <c r="AE1808" s="121" t="str">
        <f t="shared" si="870"/>
        <v/>
      </c>
      <c r="AF1808" s="138" t="str">
        <f t="shared" si="871"/>
        <v/>
      </c>
      <c r="AG1808" s="122" t="str">
        <f t="shared" si="872"/>
        <v/>
      </c>
      <c r="AH1808" s="123" t="str">
        <f t="shared" si="873"/>
        <v/>
      </c>
      <c r="AI1808" s="139" t="str">
        <f>IF(AE:AE="","",IF(R1808="Refreshment Beverage",AK1808*(Rates!J$19/100),ROUND(SUM(AH1808*(Rates!$J$8/100)),4)))</f>
        <v/>
      </c>
      <c r="AJ1808" s="124" t="str">
        <f t="shared" si="874"/>
        <v/>
      </c>
      <c r="AK1808" s="125" t="str">
        <f t="shared" si="875"/>
        <v/>
      </c>
      <c r="AL1808" s="121" t="str">
        <f t="shared" si="876"/>
        <v/>
      </c>
      <c r="AM1808" s="138" t="str">
        <f>IF(AS1808="","",IF(R1808="Refreshment Beverage",ROUND(AS1808*Rates!K$19,4),ROUND(AO1808*(VLOOKUP(VALUE(Q1808),Rates!G$4:L$12,3,0)),4)))</f>
        <v/>
      </c>
      <c r="AN1808" s="126" t="str">
        <f>IF(AS1808="","",IF(R1808="Refreshment Beverage",AS1808*(Rates!J$19/100),MAX(AM1808,AB1808)))</f>
        <v/>
      </c>
      <c r="AO1808" s="127" t="str">
        <f t="shared" si="877"/>
        <v/>
      </c>
      <c r="AP1808" s="127" t="str">
        <f t="shared" si="878"/>
        <v/>
      </c>
      <c r="AQ1808" s="140" t="str">
        <f>IF(AS1808="","",IF(R1808="Refreshment Beverage",ROUND(SUM(VLOOKUP(Q:Q,Rates!G$15:L$19,3,0)*(AS1808-Y1808-Z1808-AA1808)),4),ROUND(SUM(Rates!$K$8*AS1808),4)))</f>
        <v/>
      </c>
      <c r="AR1808" s="139" t="str">
        <f t="shared" si="879"/>
        <v/>
      </c>
      <c r="AS1808" s="125" t="str">
        <f t="shared" si="880"/>
        <v/>
      </c>
      <c r="AT1808" s="121" t="str">
        <f t="shared" si="881"/>
        <v/>
      </c>
      <c r="AU1808" s="138" t="str">
        <f>IF(AX1808="","",IF(R1808="Refreshment Beverage",ROUND((BA1808-Y1808-Z1808-AA1808)*VLOOKUP(VALUE(Q1808),Rates!G$15:L$19,3,0),4),ROUND(AW1808*(VLOOKUP(VALUE(Q1808),Rates!G:L,3,0)),4)))</f>
        <v/>
      </c>
      <c r="AV1808" s="126" t="str">
        <f t="shared" si="882"/>
        <v/>
      </c>
      <c r="AW1808" s="127" t="str">
        <f t="shared" si="883"/>
        <v/>
      </c>
      <c r="AX1808" s="123" t="str">
        <f t="shared" si="884"/>
        <v/>
      </c>
      <c r="AY1808" s="140" t="str">
        <f>IF(AX1808="","",IF(R1808="Refreshment Beverage",ROUND(SUM(AX1808*Rates!K$19),4),ROUND(SUM(AX1808*(Rates!J$8/100)),4)))</f>
        <v/>
      </c>
      <c r="AZ1808" s="124" t="str">
        <f t="shared" si="885"/>
        <v/>
      </c>
      <c r="BA1808" s="125" t="str">
        <f t="shared" si="886"/>
        <v/>
      </c>
      <c r="BB1808" s="115"/>
      <c r="BC1808" s="143"/>
      <c r="BD1808" s="100"/>
      <c r="BE1808" s="100"/>
      <c r="BF1808" s="100"/>
      <c r="BG1808" s="100"/>
    </row>
    <row r="1809" spans="1:59" x14ac:dyDescent="0.2">
      <c r="A1809" s="144"/>
      <c r="B1809" s="141"/>
      <c r="C1809" s="141"/>
      <c r="D1809" s="142"/>
      <c r="E1809" s="142"/>
      <c r="F1809" s="142"/>
      <c r="G1809" s="142"/>
      <c r="H1809" s="142"/>
      <c r="I1809" s="129"/>
      <c r="J1809" s="130"/>
      <c r="K1809" s="131" t="str">
        <f t="shared" si="857"/>
        <v/>
      </c>
      <c r="L1809" s="132" t="str">
        <f t="shared" si="858"/>
        <v/>
      </c>
      <c r="M1809" s="133" t="str">
        <f t="shared" si="859"/>
        <v/>
      </c>
      <c r="N1809" s="134" t="str">
        <f>IFERROR(IF(B:B="","",IF(R1809="Beer",SUM(LOOKUP(2,1/(Rates!$B$3:$B$5&lt;=W1809)/(Rates!$C$3:$C$5&gt;=W1809),Rates!$D$3:$D$5)*(X1809/100)*W1809),IF(R1809="Refreshment Beverage",SUM(LOOKUP(2,1/(Rates!$B$7:$B$11&lt;=W1809)/(Rates!$C$7:$C$11&gt;=W1809),Rates!$D$7:$D$11)*(X1809/100)*W1809)))),"")</f>
        <v/>
      </c>
      <c r="O1809" s="134" t="str">
        <f t="shared" si="860"/>
        <v/>
      </c>
      <c r="P1809" s="116"/>
      <c r="Q1809" s="117" t="str">
        <f t="shared" si="861"/>
        <v/>
      </c>
      <c r="R1809" s="128" t="str">
        <f t="shared" si="862"/>
        <v/>
      </c>
      <c r="S1809" s="135" t="str">
        <f>IF(B1809="","",IF(R1809="Refreshment Beverage",VLOOKUP(VALUE(Q1809),Rates!G$15:L$19,2,0),VLOOKUP(VALUE(Q1809),Rates!G$4:L$12,2,0)))</f>
        <v/>
      </c>
      <c r="T1809" s="135" t="str">
        <f t="shared" si="863"/>
        <v/>
      </c>
      <c r="U1809" s="118" t="str">
        <f t="shared" si="864"/>
        <v/>
      </c>
      <c r="V1809" s="135" t="str">
        <f t="shared" si="865"/>
        <v/>
      </c>
      <c r="W1809" s="135" t="str">
        <f t="shared" si="866"/>
        <v/>
      </c>
      <c r="X1809" s="119" t="str">
        <f t="shared" si="867"/>
        <v/>
      </c>
      <c r="Y1809" s="120" t="str">
        <f>IF(B:B="","",IF(R1809="Refreshment Beverage",VLOOKUP(Q1809,Rates!G$15:L$19,6,0)*W1809,VLOOKUP(Q1809,Rates!G$4:L$12,6,0)*W1809))</f>
        <v/>
      </c>
      <c r="Z1809" s="120" t="str">
        <f t="shared" si="868"/>
        <v/>
      </c>
      <c r="AA1809" s="120" t="str">
        <f t="shared" si="869"/>
        <v/>
      </c>
      <c r="AB1809" s="136" t="str">
        <f>IF(B:B="","",IF(R1809="Refreshment Beverage","",IF(AND(R1809="Beer",Q1809=0),SUM(LOOKUP(2,1/(Rates!$B$15:$B$18&lt;=W1809)/(Rates!$C$15:$C$18&gt;=W1809),Rates!$D$15:$D$18)*W1809),VLOOKUP(VALUE(Q:Q),Rates!A:B,2,0)*W1809)))</f>
        <v/>
      </c>
      <c r="AC1809" s="136" t="str">
        <f>IF(B:B="","",IF(R1809="Refreshment Beverage","",IF(AND(R1809="Beer",Q1809=0),SUM(LOOKUP(2,1/(Rates!$B$15:$B$18&lt;=W1809)/(Rates!$C$15:$C$18&gt;=W1809),Rates!$E$15:$E$18)*W1809),VLOOKUP(VALUE(Q:Q),Rates!A:C,3,0)*W1809)))</f>
        <v/>
      </c>
      <c r="AD1809" s="137" t="str">
        <f>IFERROR(IF(B:B="","",IF(R1809="Beer","",IF(VALUE(Q1809)=0,VLOOKUP(VLOOKUP(B:B,#REF!,16,0),Rates!A:E,2,0),VLOOKUP(VALUE(Q1809),Rates!A$31:B$34,2,0)*W1809))),0)</f>
        <v/>
      </c>
      <c r="AE1809" s="121" t="str">
        <f t="shared" si="870"/>
        <v/>
      </c>
      <c r="AF1809" s="138" t="str">
        <f t="shared" si="871"/>
        <v/>
      </c>
      <c r="AG1809" s="122" t="str">
        <f t="shared" si="872"/>
        <v/>
      </c>
      <c r="AH1809" s="123" t="str">
        <f t="shared" si="873"/>
        <v/>
      </c>
      <c r="AI1809" s="139" t="str">
        <f>IF(AE:AE="","",IF(R1809="Refreshment Beverage",AK1809*(Rates!J$19/100),ROUND(SUM(AH1809*(Rates!$J$8/100)),4)))</f>
        <v/>
      </c>
      <c r="AJ1809" s="124" t="str">
        <f t="shared" si="874"/>
        <v/>
      </c>
      <c r="AK1809" s="125" t="str">
        <f t="shared" si="875"/>
        <v/>
      </c>
      <c r="AL1809" s="121" t="str">
        <f t="shared" si="876"/>
        <v/>
      </c>
      <c r="AM1809" s="138" t="str">
        <f>IF(AS1809="","",IF(R1809="Refreshment Beverage",ROUND(AS1809*Rates!K$19,4),ROUND(AO1809*(VLOOKUP(VALUE(Q1809),Rates!G$4:L$12,3,0)),4)))</f>
        <v/>
      </c>
      <c r="AN1809" s="126" t="str">
        <f>IF(AS1809="","",IF(R1809="Refreshment Beverage",AS1809*(Rates!J$19/100),MAX(AM1809,AB1809)))</f>
        <v/>
      </c>
      <c r="AO1809" s="127" t="str">
        <f t="shared" si="877"/>
        <v/>
      </c>
      <c r="AP1809" s="127" t="str">
        <f t="shared" si="878"/>
        <v/>
      </c>
      <c r="AQ1809" s="140" t="str">
        <f>IF(AS1809="","",IF(R1809="Refreshment Beverage",ROUND(SUM(VLOOKUP(Q:Q,Rates!G$15:L$19,3,0)*(AS1809-Y1809-Z1809-AA1809)),4),ROUND(SUM(Rates!$K$8*AS1809),4)))</f>
        <v/>
      </c>
      <c r="AR1809" s="139" t="str">
        <f t="shared" si="879"/>
        <v/>
      </c>
      <c r="AS1809" s="125" t="str">
        <f t="shared" si="880"/>
        <v/>
      </c>
      <c r="AT1809" s="121" t="str">
        <f t="shared" si="881"/>
        <v/>
      </c>
      <c r="AU1809" s="138" t="str">
        <f>IF(AX1809="","",IF(R1809="Refreshment Beverage",ROUND((BA1809-Y1809-Z1809-AA1809)*VLOOKUP(VALUE(Q1809),Rates!G$15:L$19,3,0),4),ROUND(AW1809*(VLOOKUP(VALUE(Q1809),Rates!G:L,3,0)),4)))</f>
        <v/>
      </c>
      <c r="AV1809" s="126" t="str">
        <f t="shared" si="882"/>
        <v/>
      </c>
      <c r="AW1809" s="127" t="str">
        <f t="shared" si="883"/>
        <v/>
      </c>
      <c r="AX1809" s="123" t="str">
        <f t="shared" si="884"/>
        <v/>
      </c>
      <c r="AY1809" s="140" t="str">
        <f>IF(AX1809="","",IF(R1809="Refreshment Beverage",ROUND(SUM(AX1809*Rates!K$19),4),ROUND(SUM(AX1809*(Rates!J$8/100)),4)))</f>
        <v/>
      </c>
      <c r="AZ1809" s="124" t="str">
        <f t="shared" si="885"/>
        <v/>
      </c>
      <c r="BA1809" s="125" t="str">
        <f t="shared" si="886"/>
        <v/>
      </c>
      <c r="BB1809" s="115"/>
      <c r="BC1809" s="143"/>
      <c r="BD1809" s="100"/>
      <c r="BE1809" s="100"/>
      <c r="BF1809" s="100"/>
      <c r="BG1809" s="100"/>
    </row>
    <row r="1810" spans="1:59" x14ac:dyDescent="0.2">
      <c r="A1810" s="144"/>
      <c r="B1810" s="141"/>
      <c r="C1810" s="141"/>
      <c r="D1810" s="142"/>
      <c r="E1810" s="142"/>
      <c r="F1810" s="142"/>
      <c r="G1810" s="142"/>
      <c r="H1810" s="142"/>
      <c r="I1810" s="129"/>
      <c r="J1810" s="130"/>
      <c r="K1810" s="131" t="str">
        <f t="shared" si="857"/>
        <v/>
      </c>
      <c r="L1810" s="132" t="str">
        <f t="shared" si="858"/>
        <v/>
      </c>
      <c r="M1810" s="133" t="str">
        <f t="shared" si="859"/>
        <v/>
      </c>
      <c r="N1810" s="134" t="str">
        <f>IFERROR(IF(B:B="","",IF(R1810="Beer",SUM(LOOKUP(2,1/(Rates!$B$3:$B$5&lt;=W1810)/(Rates!$C$3:$C$5&gt;=W1810),Rates!$D$3:$D$5)*(X1810/100)*W1810),IF(R1810="Refreshment Beverage",SUM(LOOKUP(2,1/(Rates!$B$7:$B$11&lt;=W1810)/(Rates!$C$7:$C$11&gt;=W1810),Rates!$D$7:$D$11)*(X1810/100)*W1810)))),"")</f>
        <v/>
      </c>
      <c r="O1810" s="134" t="str">
        <f t="shared" si="860"/>
        <v/>
      </c>
      <c r="P1810" s="116"/>
      <c r="Q1810" s="117" t="str">
        <f t="shared" si="861"/>
        <v/>
      </c>
      <c r="R1810" s="128" t="str">
        <f t="shared" si="862"/>
        <v/>
      </c>
      <c r="S1810" s="135" t="str">
        <f>IF(B1810="","",IF(R1810="Refreshment Beverage",VLOOKUP(VALUE(Q1810),Rates!G$15:L$19,2,0),VLOOKUP(VALUE(Q1810),Rates!G$4:L$12,2,0)))</f>
        <v/>
      </c>
      <c r="T1810" s="135" t="str">
        <f t="shared" si="863"/>
        <v/>
      </c>
      <c r="U1810" s="118" t="str">
        <f t="shared" si="864"/>
        <v/>
      </c>
      <c r="V1810" s="135" t="str">
        <f t="shared" si="865"/>
        <v/>
      </c>
      <c r="W1810" s="135" t="str">
        <f t="shared" si="866"/>
        <v/>
      </c>
      <c r="X1810" s="119" t="str">
        <f t="shared" si="867"/>
        <v/>
      </c>
      <c r="Y1810" s="120" t="str">
        <f>IF(B:B="","",IF(R1810="Refreshment Beverage",VLOOKUP(Q1810,Rates!G$15:L$19,6,0)*W1810,VLOOKUP(Q1810,Rates!G$4:L$12,6,0)*W1810))</f>
        <v/>
      </c>
      <c r="Z1810" s="120" t="str">
        <f t="shared" si="868"/>
        <v/>
      </c>
      <c r="AA1810" s="120" t="str">
        <f t="shared" si="869"/>
        <v/>
      </c>
      <c r="AB1810" s="136" t="str">
        <f>IF(B:B="","",IF(R1810="Refreshment Beverage","",IF(AND(R1810="Beer",Q1810=0),SUM(LOOKUP(2,1/(Rates!$B$15:$B$18&lt;=W1810)/(Rates!$C$15:$C$18&gt;=W1810),Rates!$D$15:$D$18)*W1810),VLOOKUP(VALUE(Q:Q),Rates!A:B,2,0)*W1810)))</f>
        <v/>
      </c>
      <c r="AC1810" s="136" t="str">
        <f>IF(B:B="","",IF(R1810="Refreshment Beverage","",IF(AND(R1810="Beer",Q1810=0),SUM(LOOKUP(2,1/(Rates!$B$15:$B$18&lt;=W1810)/(Rates!$C$15:$C$18&gt;=W1810),Rates!$E$15:$E$18)*W1810),VLOOKUP(VALUE(Q:Q),Rates!A:C,3,0)*W1810)))</f>
        <v/>
      </c>
      <c r="AD1810" s="137" t="str">
        <f>IFERROR(IF(B:B="","",IF(R1810="Beer","",IF(VALUE(Q1810)=0,VLOOKUP(VLOOKUP(B:B,#REF!,16,0),Rates!A:E,2,0),VLOOKUP(VALUE(Q1810),Rates!A$31:B$34,2,0)*W1810))),0)</f>
        <v/>
      </c>
      <c r="AE1810" s="121" t="str">
        <f t="shared" si="870"/>
        <v/>
      </c>
      <c r="AF1810" s="138" t="str">
        <f t="shared" si="871"/>
        <v/>
      </c>
      <c r="AG1810" s="122" t="str">
        <f t="shared" si="872"/>
        <v/>
      </c>
      <c r="AH1810" s="123" t="str">
        <f t="shared" si="873"/>
        <v/>
      </c>
      <c r="AI1810" s="139" t="str">
        <f>IF(AE:AE="","",IF(R1810="Refreshment Beverage",AK1810*(Rates!J$19/100),ROUND(SUM(AH1810*(Rates!$J$8/100)),4)))</f>
        <v/>
      </c>
      <c r="AJ1810" s="124" t="str">
        <f t="shared" si="874"/>
        <v/>
      </c>
      <c r="AK1810" s="125" t="str">
        <f t="shared" si="875"/>
        <v/>
      </c>
      <c r="AL1810" s="121" t="str">
        <f t="shared" si="876"/>
        <v/>
      </c>
      <c r="AM1810" s="138" t="str">
        <f>IF(AS1810="","",IF(R1810="Refreshment Beverage",ROUND(AS1810*Rates!K$19,4),ROUND(AO1810*(VLOOKUP(VALUE(Q1810),Rates!G$4:L$12,3,0)),4)))</f>
        <v/>
      </c>
      <c r="AN1810" s="126" t="str">
        <f>IF(AS1810="","",IF(R1810="Refreshment Beverage",AS1810*(Rates!J$19/100),MAX(AM1810,AB1810)))</f>
        <v/>
      </c>
      <c r="AO1810" s="127" t="str">
        <f t="shared" si="877"/>
        <v/>
      </c>
      <c r="AP1810" s="127" t="str">
        <f t="shared" si="878"/>
        <v/>
      </c>
      <c r="AQ1810" s="140" t="str">
        <f>IF(AS1810="","",IF(R1810="Refreshment Beverage",ROUND(SUM(VLOOKUP(Q:Q,Rates!G$15:L$19,3,0)*(AS1810-Y1810-Z1810-AA1810)),4),ROUND(SUM(Rates!$K$8*AS1810),4)))</f>
        <v/>
      </c>
      <c r="AR1810" s="139" t="str">
        <f t="shared" si="879"/>
        <v/>
      </c>
      <c r="AS1810" s="125" t="str">
        <f t="shared" si="880"/>
        <v/>
      </c>
      <c r="AT1810" s="121" t="str">
        <f t="shared" si="881"/>
        <v/>
      </c>
      <c r="AU1810" s="138" t="str">
        <f>IF(AX1810="","",IF(R1810="Refreshment Beverage",ROUND((BA1810-Y1810-Z1810-AA1810)*VLOOKUP(VALUE(Q1810),Rates!G$15:L$19,3,0),4),ROUND(AW1810*(VLOOKUP(VALUE(Q1810),Rates!G:L,3,0)),4)))</f>
        <v/>
      </c>
      <c r="AV1810" s="126" t="str">
        <f t="shared" si="882"/>
        <v/>
      </c>
      <c r="AW1810" s="127" t="str">
        <f t="shared" si="883"/>
        <v/>
      </c>
      <c r="AX1810" s="123" t="str">
        <f t="shared" si="884"/>
        <v/>
      </c>
      <c r="AY1810" s="140" t="str">
        <f>IF(AX1810="","",IF(R1810="Refreshment Beverage",ROUND(SUM(AX1810*Rates!K$19),4),ROUND(SUM(AX1810*(Rates!J$8/100)),4)))</f>
        <v/>
      </c>
      <c r="AZ1810" s="124" t="str">
        <f t="shared" si="885"/>
        <v/>
      </c>
      <c r="BA1810" s="125" t="str">
        <f t="shared" si="886"/>
        <v/>
      </c>
      <c r="BB1810" s="115"/>
      <c r="BC1810" s="143"/>
      <c r="BD1810" s="100"/>
      <c r="BE1810" s="100"/>
      <c r="BF1810" s="100"/>
      <c r="BG1810" s="100"/>
    </row>
    <row r="1811" spans="1:59" x14ac:dyDescent="0.2">
      <c r="A1811" s="144"/>
      <c r="B1811" s="141"/>
      <c r="C1811" s="141"/>
      <c r="D1811" s="142"/>
      <c r="E1811" s="142"/>
      <c r="F1811" s="142"/>
      <c r="G1811" s="142"/>
      <c r="H1811" s="142"/>
      <c r="I1811" s="129"/>
      <c r="J1811" s="130"/>
      <c r="K1811" s="131" t="str">
        <f t="shared" si="857"/>
        <v/>
      </c>
      <c r="L1811" s="132" t="str">
        <f t="shared" si="858"/>
        <v/>
      </c>
      <c r="M1811" s="133" t="str">
        <f t="shared" si="859"/>
        <v/>
      </c>
      <c r="N1811" s="134" t="str">
        <f>IFERROR(IF(B:B="","",IF(R1811="Beer",SUM(LOOKUP(2,1/(Rates!$B$3:$B$5&lt;=W1811)/(Rates!$C$3:$C$5&gt;=W1811),Rates!$D$3:$D$5)*(X1811/100)*W1811),IF(R1811="Refreshment Beverage",SUM(LOOKUP(2,1/(Rates!$B$7:$B$11&lt;=W1811)/(Rates!$C$7:$C$11&gt;=W1811),Rates!$D$7:$D$11)*(X1811/100)*W1811)))),"")</f>
        <v/>
      </c>
      <c r="O1811" s="134" t="str">
        <f t="shared" si="860"/>
        <v/>
      </c>
      <c r="P1811" s="116"/>
      <c r="Q1811" s="117" t="str">
        <f t="shared" si="861"/>
        <v/>
      </c>
      <c r="R1811" s="128" t="str">
        <f t="shared" si="862"/>
        <v/>
      </c>
      <c r="S1811" s="135" t="str">
        <f>IF(B1811="","",IF(R1811="Refreshment Beverage",VLOOKUP(VALUE(Q1811),Rates!G$15:L$19,2,0),VLOOKUP(VALUE(Q1811),Rates!G$4:L$12,2,0)))</f>
        <v/>
      </c>
      <c r="T1811" s="135" t="str">
        <f t="shared" si="863"/>
        <v/>
      </c>
      <c r="U1811" s="118" t="str">
        <f t="shared" si="864"/>
        <v/>
      </c>
      <c r="V1811" s="135" t="str">
        <f t="shared" si="865"/>
        <v/>
      </c>
      <c r="W1811" s="135" t="str">
        <f t="shared" si="866"/>
        <v/>
      </c>
      <c r="X1811" s="119" t="str">
        <f t="shared" si="867"/>
        <v/>
      </c>
      <c r="Y1811" s="120" t="str">
        <f>IF(B:B="","",IF(R1811="Refreshment Beverage",VLOOKUP(Q1811,Rates!G$15:L$19,6,0)*W1811,VLOOKUP(Q1811,Rates!G$4:L$12,6,0)*W1811))</f>
        <v/>
      </c>
      <c r="Z1811" s="120" t="str">
        <f t="shared" si="868"/>
        <v/>
      </c>
      <c r="AA1811" s="120" t="str">
        <f t="shared" si="869"/>
        <v/>
      </c>
      <c r="AB1811" s="136" t="str">
        <f>IF(B:B="","",IF(R1811="Refreshment Beverage","",IF(AND(R1811="Beer",Q1811=0),SUM(LOOKUP(2,1/(Rates!$B$15:$B$18&lt;=W1811)/(Rates!$C$15:$C$18&gt;=W1811),Rates!$D$15:$D$18)*W1811),VLOOKUP(VALUE(Q:Q),Rates!A:B,2,0)*W1811)))</f>
        <v/>
      </c>
      <c r="AC1811" s="136" t="str">
        <f>IF(B:B="","",IF(R1811="Refreshment Beverage","",IF(AND(R1811="Beer",Q1811=0),SUM(LOOKUP(2,1/(Rates!$B$15:$B$18&lt;=W1811)/(Rates!$C$15:$C$18&gt;=W1811),Rates!$E$15:$E$18)*W1811),VLOOKUP(VALUE(Q:Q),Rates!A:C,3,0)*W1811)))</f>
        <v/>
      </c>
      <c r="AD1811" s="137" t="str">
        <f>IFERROR(IF(B:B="","",IF(R1811="Beer","",IF(VALUE(Q1811)=0,VLOOKUP(VLOOKUP(B:B,#REF!,16,0),Rates!A:E,2,0),VLOOKUP(VALUE(Q1811),Rates!A$31:B$34,2,0)*W1811))),0)</f>
        <v/>
      </c>
      <c r="AE1811" s="121" t="str">
        <f t="shared" si="870"/>
        <v/>
      </c>
      <c r="AF1811" s="138" t="str">
        <f t="shared" si="871"/>
        <v/>
      </c>
      <c r="AG1811" s="122" t="str">
        <f t="shared" si="872"/>
        <v/>
      </c>
      <c r="AH1811" s="123" t="str">
        <f t="shared" si="873"/>
        <v/>
      </c>
      <c r="AI1811" s="139" t="str">
        <f>IF(AE:AE="","",IF(R1811="Refreshment Beverage",AK1811*(Rates!J$19/100),ROUND(SUM(AH1811*(Rates!$J$8/100)),4)))</f>
        <v/>
      </c>
      <c r="AJ1811" s="124" t="str">
        <f t="shared" si="874"/>
        <v/>
      </c>
      <c r="AK1811" s="125" t="str">
        <f t="shared" si="875"/>
        <v/>
      </c>
      <c r="AL1811" s="121" t="str">
        <f t="shared" si="876"/>
        <v/>
      </c>
      <c r="AM1811" s="138" t="str">
        <f>IF(AS1811="","",IF(R1811="Refreshment Beverage",ROUND(AS1811*Rates!K$19,4),ROUND(AO1811*(VLOOKUP(VALUE(Q1811),Rates!G$4:L$12,3,0)),4)))</f>
        <v/>
      </c>
      <c r="AN1811" s="126" t="str">
        <f>IF(AS1811="","",IF(R1811="Refreshment Beverage",AS1811*(Rates!J$19/100),MAX(AM1811,AB1811)))</f>
        <v/>
      </c>
      <c r="AO1811" s="127" t="str">
        <f t="shared" si="877"/>
        <v/>
      </c>
      <c r="AP1811" s="127" t="str">
        <f t="shared" si="878"/>
        <v/>
      </c>
      <c r="AQ1811" s="140" t="str">
        <f>IF(AS1811="","",IF(R1811="Refreshment Beverage",ROUND(SUM(VLOOKUP(Q:Q,Rates!G$15:L$19,3,0)*(AS1811-Y1811-Z1811-AA1811)),4),ROUND(SUM(Rates!$K$8*AS1811),4)))</f>
        <v/>
      </c>
      <c r="AR1811" s="139" t="str">
        <f t="shared" si="879"/>
        <v/>
      </c>
      <c r="AS1811" s="125" t="str">
        <f t="shared" si="880"/>
        <v/>
      </c>
      <c r="AT1811" s="121" t="str">
        <f t="shared" si="881"/>
        <v/>
      </c>
      <c r="AU1811" s="138" t="str">
        <f>IF(AX1811="","",IF(R1811="Refreshment Beverage",ROUND((BA1811-Y1811-Z1811-AA1811)*VLOOKUP(VALUE(Q1811),Rates!G$15:L$19,3,0),4),ROUND(AW1811*(VLOOKUP(VALUE(Q1811),Rates!G:L,3,0)),4)))</f>
        <v/>
      </c>
      <c r="AV1811" s="126" t="str">
        <f t="shared" si="882"/>
        <v/>
      </c>
      <c r="AW1811" s="127" t="str">
        <f t="shared" si="883"/>
        <v/>
      </c>
      <c r="AX1811" s="123" t="str">
        <f t="shared" si="884"/>
        <v/>
      </c>
      <c r="AY1811" s="140" t="str">
        <f>IF(AX1811="","",IF(R1811="Refreshment Beverage",ROUND(SUM(AX1811*Rates!K$19),4),ROUND(SUM(AX1811*(Rates!J$8/100)),4)))</f>
        <v/>
      </c>
      <c r="AZ1811" s="124" t="str">
        <f t="shared" si="885"/>
        <v/>
      </c>
      <c r="BA1811" s="125" t="str">
        <f t="shared" si="886"/>
        <v/>
      </c>
      <c r="BB1811" s="115"/>
      <c r="BC1811" s="143"/>
      <c r="BD1811" s="100"/>
      <c r="BE1811" s="100"/>
      <c r="BF1811" s="100"/>
      <c r="BG1811" s="100"/>
    </row>
    <row r="1812" spans="1:59" x14ac:dyDescent="0.2">
      <c r="A1812" s="144"/>
      <c r="B1812" s="141"/>
      <c r="C1812" s="141"/>
      <c r="D1812" s="142"/>
      <c r="E1812" s="142"/>
      <c r="F1812" s="142"/>
      <c r="G1812" s="142"/>
      <c r="H1812" s="142"/>
      <c r="I1812" s="129"/>
      <c r="J1812" s="130"/>
      <c r="K1812" s="131" t="str">
        <f t="shared" si="857"/>
        <v/>
      </c>
      <c r="L1812" s="132" t="str">
        <f t="shared" si="858"/>
        <v/>
      </c>
      <c r="M1812" s="133" t="str">
        <f t="shared" si="859"/>
        <v/>
      </c>
      <c r="N1812" s="134" t="str">
        <f>IFERROR(IF(B:B="","",IF(R1812="Beer",SUM(LOOKUP(2,1/(Rates!$B$3:$B$5&lt;=W1812)/(Rates!$C$3:$C$5&gt;=W1812),Rates!$D$3:$D$5)*(X1812/100)*W1812),IF(R1812="Refreshment Beverage",SUM(LOOKUP(2,1/(Rates!$B$7:$B$11&lt;=W1812)/(Rates!$C$7:$C$11&gt;=W1812),Rates!$D$7:$D$11)*(X1812/100)*W1812)))),"")</f>
        <v/>
      </c>
      <c r="O1812" s="134" t="str">
        <f t="shared" si="860"/>
        <v/>
      </c>
      <c r="P1812" s="116"/>
      <c r="Q1812" s="117" t="str">
        <f t="shared" si="861"/>
        <v/>
      </c>
      <c r="R1812" s="128" t="str">
        <f t="shared" si="862"/>
        <v/>
      </c>
      <c r="S1812" s="135" t="str">
        <f>IF(B1812="","",IF(R1812="Refreshment Beverage",VLOOKUP(VALUE(Q1812),Rates!G$15:L$19,2,0),VLOOKUP(VALUE(Q1812),Rates!G$4:L$12,2,0)))</f>
        <v/>
      </c>
      <c r="T1812" s="135" t="str">
        <f t="shared" si="863"/>
        <v/>
      </c>
      <c r="U1812" s="118" t="str">
        <f t="shared" si="864"/>
        <v/>
      </c>
      <c r="V1812" s="135" t="str">
        <f t="shared" si="865"/>
        <v/>
      </c>
      <c r="W1812" s="135" t="str">
        <f t="shared" si="866"/>
        <v/>
      </c>
      <c r="X1812" s="119" t="str">
        <f t="shared" si="867"/>
        <v/>
      </c>
      <c r="Y1812" s="120" t="str">
        <f>IF(B:B="","",IF(R1812="Refreshment Beverage",VLOOKUP(Q1812,Rates!G$15:L$19,6,0)*W1812,VLOOKUP(Q1812,Rates!G$4:L$12,6,0)*W1812))</f>
        <v/>
      </c>
      <c r="Z1812" s="120" t="str">
        <f t="shared" si="868"/>
        <v/>
      </c>
      <c r="AA1812" s="120" t="str">
        <f t="shared" si="869"/>
        <v/>
      </c>
      <c r="AB1812" s="136" t="str">
        <f>IF(B:B="","",IF(R1812="Refreshment Beverage","",IF(AND(R1812="Beer",Q1812=0),SUM(LOOKUP(2,1/(Rates!$B$15:$B$18&lt;=W1812)/(Rates!$C$15:$C$18&gt;=W1812),Rates!$D$15:$D$18)*W1812),VLOOKUP(VALUE(Q:Q),Rates!A:B,2,0)*W1812)))</f>
        <v/>
      </c>
      <c r="AC1812" s="136" t="str">
        <f>IF(B:B="","",IF(R1812="Refreshment Beverage","",IF(AND(R1812="Beer",Q1812=0),SUM(LOOKUP(2,1/(Rates!$B$15:$B$18&lt;=W1812)/(Rates!$C$15:$C$18&gt;=W1812),Rates!$E$15:$E$18)*W1812),VLOOKUP(VALUE(Q:Q),Rates!A:C,3,0)*W1812)))</f>
        <v/>
      </c>
      <c r="AD1812" s="137" t="str">
        <f>IFERROR(IF(B:B="","",IF(R1812="Beer","",IF(VALUE(Q1812)=0,VLOOKUP(VLOOKUP(B:B,#REF!,16,0),Rates!A:E,2,0),VLOOKUP(VALUE(Q1812),Rates!A$31:B$34,2,0)*W1812))),0)</f>
        <v/>
      </c>
      <c r="AE1812" s="121" t="str">
        <f t="shared" si="870"/>
        <v/>
      </c>
      <c r="AF1812" s="138" t="str">
        <f t="shared" si="871"/>
        <v/>
      </c>
      <c r="AG1812" s="122" t="str">
        <f t="shared" si="872"/>
        <v/>
      </c>
      <c r="AH1812" s="123" t="str">
        <f t="shared" si="873"/>
        <v/>
      </c>
      <c r="AI1812" s="139" t="str">
        <f>IF(AE:AE="","",IF(R1812="Refreshment Beverage",AK1812*(Rates!J$19/100),ROUND(SUM(AH1812*(Rates!$J$8/100)),4)))</f>
        <v/>
      </c>
      <c r="AJ1812" s="124" t="str">
        <f t="shared" si="874"/>
        <v/>
      </c>
      <c r="AK1812" s="125" t="str">
        <f t="shared" si="875"/>
        <v/>
      </c>
      <c r="AL1812" s="121" t="str">
        <f t="shared" si="876"/>
        <v/>
      </c>
      <c r="AM1812" s="138" t="str">
        <f>IF(AS1812="","",IF(R1812="Refreshment Beverage",ROUND(AS1812*Rates!K$19,4),ROUND(AO1812*(VLOOKUP(VALUE(Q1812),Rates!G$4:L$12,3,0)),4)))</f>
        <v/>
      </c>
      <c r="AN1812" s="126" t="str">
        <f>IF(AS1812="","",IF(R1812="Refreshment Beverage",AS1812*(Rates!J$19/100),MAX(AM1812,AB1812)))</f>
        <v/>
      </c>
      <c r="AO1812" s="127" t="str">
        <f t="shared" si="877"/>
        <v/>
      </c>
      <c r="AP1812" s="127" t="str">
        <f t="shared" si="878"/>
        <v/>
      </c>
      <c r="AQ1812" s="140" t="str">
        <f>IF(AS1812="","",IF(R1812="Refreshment Beverage",ROUND(SUM(VLOOKUP(Q:Q,Rates!G$15:L$19,3,0)*(AS1812-Y1812-Z1812-AA1812)),4),ROUND(SUM(Rates!$K$8*AS1812),4)))</f>
        <v/>
      </c>
      <c r="AR1812" s="139" t="str">
        <f t="shared" si="879"/>
        <v/>
      </c>
      <c r="AS1812" s="125" t="str">
        <f t="shared" si="880"/>
        <v/>
      </c>
      <c r="AT1812" s="121" t="str">
        <f t="shared" si="881"/>
        <v/>
      </c>
      <c r="AU1812" s="138" t="str">
        <f>IF(AX1812="","",IF(R1812="Refreshment Beverage",ROUND((BA1812-Y1812-Z1812-AA1812)*VLOOKUP(VALUE(Q1812),Rates!G$15:L$19,3,0),4),ROUND(AW1812*(VLOOKUP(VALUE(Q1812),Rates!G:L,3,0)),4)))</f>
        <v/>
      </c>
      <c r="AV1812" s="126" t="str">
        <f t="shared" si="882"/>
        <v/>
      </c>
      <c r="AW1812" s="127" t="str">
        <f t="shared" si="883"/>
        <v/>
      </c>
      <c r="AX1812" s="123" t="str">
        <f t="shared" si="884"/>
        <v/>
      </c>
      <c r="AY1812" s="140" t="str">
        <f>IF(AX1812="","",IF(R1812="Refreshment Beverage",ROUND(SUM(AX1812*Rates!K$19),4),ROUND(SUM(AX1812*(Rates!J$8/100)),4)))</f>
        <v/>
      </c>
      <c r="AZ1812" s="124" t="str">
        <f t="shared" si="885"/>
        <v/>
      </c>
      <c r="BA1812" s="125" t="str">
        <f t="shared" si="886"/>
        <v/>
      </c>
      <c r="BB1812" s="115"/>
      <c r="BC1812" s="143"/>
      <c r="BD1812" s="100"/>
      <c r="BE1812" s="100"/>
      <c r="BF1812" s="100"/>
      <c r="BG1812" s="100"/>
    </row>
    <row r="1813" spans="1:59" x14ac:dyDescent="0.2">
      <c r="A1813" s="144"/>
      <c r="B1813" s="141"/>
      <c r="C1813" s="141"/>
      <c r="D1813" s="142"/>
      <c r="E1813" s="142"/>
      <c r="F1813" s="142"/>
      <c r="G1813" s="142"/>
      <c r="H1813" s="142"/>
      <c r="I1813" s="129"/>
      <c r="J1813" s="130"/>
      <c r="K1813" s="131" t="str">
        <f t="shared" si="857"/>
        <v/>
      </c>
      <c r="L1813" s="132" t="str">
        <f t="shared" si="858"/>
        <v/>
      </c>
      <c r="M1813" s="133" t="str">
        <f t="shared" si="859"/>
        <v/>
      </c>
      <c r="N1813" s="134" t="str">
        <f>IFERROR(IF(B:B="","",IF(R1813="Beer",SUM(LOOKUP(2,1/(Rates!$B$3:$B$5&lt;=W1813)/(Rates!$C$3:$C$5&gt;=W1813),Rates!$D$3:$D$5)*(X1813/100)*W1813),IF(R1813="Refreshment Beverage",SUM(LOOKUP(2,1/(Rates!$B$7:$B$11&lt;=W1813)/(Rates!$C$7:$C$11&gt;=W1813),Rates!$D$7:$D$11)*(X1813/100)*W1813)))),"")</f>
        <v/>
      </c>
      <c r="O1813" s="134" t="str">
        <f t="shared" si="860"/>
        <v/>
      </c>
      <c r="P1813" s="116"/>
      <c r="Q1813" s="117" t="str">
        <f t="shared" si="861"/>
        <v/>
      </c>
      <c r="R1813" s="128" t="str">
        <f t="shared" si="862"/>
        <v/>
      </c>
      <c r="S1813" s="135" t="str">
        <f>IF(B1813="","",IF(R1813="Refreshment Beverage",VLOOKUP(VALUE(Q1813),Rates!G$15:L$19,2,0),VLOOKUP(VALUE(Q1813),Rates!G$4:L$12,2,0)))</f>
        <v/>
      </c>
      <c r="T1813" s="135" t="str">
        <f t="shared" si="863"/>
        <v/>
      </c>
      <c r="U1813" s="118" t="str">
        <f t="shared" si="864"/>
        <v/>
      </c>
      <c r="V1813" s="135" t="str">
        <f t="shared" si="865"/>
        <v/>
      </c>
      <c r="W1813" s="135" t="str">
        <f t="shared" si="866"/>
        <v/>
      </c>
      <c r="X1813" s="119" t="str">
        <f t="shared" si="867"/>
        <v/>
      </c>
      <c r="Y1813" s="120" t="str">
        <f>IF(B:B="","",IF(R1813="Refreshment Beverage",VLOOKUP(Q1813,Rates!G$15:L$19,6,0)*W1813,VLOOKUP(Q1813,Rates!G$4:L$12,6,0)*W1813))</f>
        <v/>
      </c>
      <c r="Z1813" s="120" t="str">
        <f t="shared" si="868"/>
        <v/>
      </c>
      <c r="AA1813" s="120" t="str">
        <f t="shared" si="869"/>
        <v/>
      </c>
      <c r="AB1813" s="136" t="str">
        <f>IF(B:B="","",IF(R1813="Refreshment Beverage","",IF(AND(R1813="Beer",Q1813=0),SUM(LOOKUP(2,1/(Rates!$B$15:$B$18&lt;=W1813)/(Rates!$C$15:$C$18&gt;=W1813),Rates!$D$15:$D$18)*W1813),VLOOKUP(VALUE(Q:Q),Rates!A:B,2,0)*W1813)))</f>
        <v/>
      </c>
      <c r="AC1813" s="136" t="str">
        <f>IF(B:B="","",IF(R1813="Refreshment Beverage","",IF(AND(R1813="Beer",Q1813=0),SUM(LOOKUP(2,1/(Rates!$B$15:$B$18&lt;=W1813)/(Rates!$C$15:$C$18&gt;=W1813),Rates!$E$15:$E$18)*W1813),VLOOKUP(VALUE(Q:Q),Rates!A:C,3,0)*W1813)))</f>
        <v/>
      </c>
      <c r="AD1813" s="137" t="str">
        <f>IFERROR(IF(B:B="","",IF(R1813="Beer","",IF(VALUE(Q1813)=0,VLOOKUP(VLOOKUP(B:B,#REF!,16,0),Rates!A:E,2,0),VLOOKUP(VALUE(Q1813),Rates!A$31:B$34,2,0)*W1813))),0)</f>
        <v/>
      </c>
      <c r="AE1813" s="121" t="str">
        <f t="shared" si="870"/>
        <v/>
      </c>
      <c r="AF1813" s="138" t="str">
        <f t="shared" si="871"/>
        <v/>
      </c>
      <c r="AG1813" s="122" t="str">
        <f t="shared" si="872"/>
        <v/>
      </c>
      <c r="AH1813" s="123" t="str">
        <f t="shared" si="873"/>
        <v/>
      </c>
      <c r="AI1813" s="139" t="str">
        <f>IF(AE:AE="","",IF(R1813="Refreshment Beverage",AK1813*(Rates!J$19/100),ROUND(SUM(AH1813*(Rates!$J$8/100)),4)))</f>
        <v/>
      </c>
      <c r="AJ1813" s="124" t="str">
        <f t="shared" si="874"/>
        <v/>
      </c>
      <c r="AK1813" s="125" t="str">
        <f t="shared" si="875"/>
        <v/>
      </c>
      <c r="AL1813" s="121" t="str">
        <f t="shared" si="876"/>
        <v/>
      </c>
      <c r="AM1813" s="138" t="str">
        <f>IF(AS1813="","",IF(R1813="Refreshment Beverage",ROUND(AS1813*Rates!K$19,4),ROUND(AO1813*(VLOOKUP(VALUE(Q1813),Rates!G$4:L$12,3,0)),4)))</f>
        <v/>
      </c>
      <c r="AN1813" s="126" t="str">
        <f>IF(AS1813="","",IF(R1813="Refreshment Beverage",AS1813*(Rates!J$19/100),MAX(AM1813,AB1813)))</f>
        <v/>
      </c>
      <c r="AO1813" s="127" t="str">
        <f t="shared" si="877"/>
        <v/>
      </c>
      <c r="AP1813" s="127" t="str">
        <f t="shared" si="878"/>
        <v/>
      </c>
      <c r="AQ1813" s="140" t="str">
        <f>IF(AS1813="","",IF(R1813="Refreshment Beverage",ROUND(SUM(VLOOKUP(Q:Q,Rates!G$15:L$19,3,0)*(AS1813-Y1813-Z1813-AA1813)),4),ROUND(SUM(Rates!$K$8*AS1813),4)))</f>
        <v/>
      </c>
      <c r="AR1813" s="139" t="str">
        <f t="shared" si="879"/>
        <v/>
      </c>
      <c r="AS1813" s="125" t="str">
        <f t="shared" si="880"/>
        <v/>
      </c>
      <c r="AT1813" s="121" t="str">
        <f t="shared" si="881"/>
        <v/>
      </c>
      <c r="AU1813" s="138" t="str">
        <f>IF(AX1813="","",IF(R1813="Refreshment Beverage",ROUND((BA1813-Y1813-Z1813-AA1813)*VLOOKUP(VALUE(Q1813),Rates!G$15:L$19,3,0),4),ROUND(AW1813*(VLOOKUP(VALUE(Q1813),Rates!G:L,3,0)),4)))</f>
        <v/>
      </c>
      <c r="AV1813" s="126" t="str">
        <f t="shared" si="882"/>
        <v/>
      </c>
      <c r="AW1813" s="127" t="str">
        <f t="shared" si="883"/>
        <v/>
      </c>
      <c r="AX1813" s="123" t="str">
        <f t="shared" si="884"/>
        <v/>
      </c>
      <c r="AY1813" s="140" t="str">
        <f>IF(AX1813="","",IF(R1813="Refreshment Beverage",ROUND(SUM(AX1813*Rates!K$19),4),ROUND(SUM(AX1813*(Rates!J$8/100)),4)))</f>
        <v/>
      </c>
      <c r="AZ1813" s="124" t="str">
        <f t="shared" si="885"/>
        <v/>
      </c>
      <c r="BA1813" s="125" t="str">
        <f t="shared" si="886"/>
        <v/>
      </c>
      <c r="BB1813" s="115"/>
      <c r="BC1813" s="143"/>
      <c r="BD1813" s="100"/>
      <c r="BE1813" s="100"/>
      <c r="BF1813" s="100"/>
      <c r="BG1813" s="100"/>
    </row>
    <row r="1814" spans="1:59" x14ac:dyDescent="0.2">
      <c r="A1814" s="144"/>
      <c r="B1814" s="141"/>
      <c r="C1814" s="141"/>
      <c r="D1814" s="142"/>
      <c r="E1814" s="142"/>
      <c r="F1814" s="142"/>
      <c r="G1814" s="142"/>
      <c r="H1814" s="142"/>
      <c r="I1814" s="129"/>
      <c r="J1814" s="130"/>
      <c r="K1814" s="131" t="str">
        <f t="shared" si="857"/>
        <v/>
      </c>
      <c r="L1814" s="132" t="str">
        <f t="shared" si="858"/>
        <v/>
      </c>
      <c r="M1814" s="133" t="str">
        <f t="shared" si="859"/>
        <v/>
      </c>
      <c r="N1814" s="134" t="str">
        <f>IFERROR(IF(B:B="","",IF(R1814="Beer",SUM(LOOKUP(2,1/(Rates!$B$3:$B$5&lt;=W1814)/(Rates!$C$3:$C$5&gt;=W1814),Rates!$D$3:$D$5)*(X1814/100)*W1814),IF(R1814="Refreshment Beverage",SUM(LOOKUP(2,1/(Rates!$B$7:$B$11&lt;=W1814)/(Rates!$C$7:$C$11&gt;=W1814),Rates!$D$7:$D$11)*(X1814/100)*W1814)))),"")</f>
        <v/>
      </c>
      <c r="O1814" s="134" t="str">
        <f t="shared" si="860"/>
        <v/>
      </c>
      <c r="P1814" s="116"/>
      <c r="Q1814" s="117" t="str">
        <f t="shared" si="861"/>
        <v/>
      </c>
      <c r="R1814" s="128" t="str">
        <f t="shared" si="862"/>
        <v/>
      </c>
      <c r="S1814" s="135" t="str">
        <f>IF(B1814="","",IF(R1814="Refreshment Beverage",VLOOKUP(VALUE(Q1814),Rates!G$15:L$19,2,0),VLOOKUP(VALUE(Q1814),Rates!G$4:L$12,2,0)))</f>
        <v/>
      </c>
      <c r="T1814" s="135" t="str">
        <f t="shared" si="863"/>
        <v/>
      </c>
      <c r="U1814" s="118" t="str">
        <f t="shared" si="864"/>
        <v/>
      </c>
      <c r="V1814" s="135" t="str">
        <f t="shared" si="865"/>
        <v/>
      </c>
      <c r="W1814" s="135" t="str">
        <f t="shared" si="866"/>
        <v/>
      </c>
      <c r="X1814" s="119" t="str">
        <f t="shared" si="867"/>
        <v/>
      </c>
      <c r="Y1814" s="120" t="str">
        <f>IF(B:B="","",IF(R1814="Refreshment Beverage",VLOOKUP(Q1814,Rates!G$15:L$19,6,0)*W1814,VLOOKUP(Q1814,Rates!G$4:L$12,6,0)*W1814))</f>
        <v/>
      </c>
      <c r="Z1814" s="120" t="str">
        <f t="shared" si="868"/>
        <v/>
      </c>
      <c r="AA1814" s="120" t="str">
        <f t="shared" si="869"/>
        <v/>
      </c>
      <c r="AB1814" s="136" t="str">
        <f>IF(B:B="","",IF(R1814="Refreshment Beverage","",IF(AND(R1814="Beer",Q1814=0),SUM(LOOKUP(2,1/(Rates!$B$15:$B$18&lt;=W1814)/(Rates!$C$15:$C$18&gt;=W1814),Rates!$D$15:$D$18)*W1814),VLOOKUP(VALUE(Q:Q),Rates!A:B,2,0)*W1814)))</f>
        <v/>
      </c>
      <c r="AC1814" s="136" t="str">
        <f>IF(B:B="","",IF(R1814="Refreshment Beverage","",IF(AND(R1814="Beer",Q1814=0),SUM(LOOKUP(2,1/(Rates!$B$15:$B$18&lt;=W1814)/(Rates!$C$15:$C$18&gt;=W1814),Rates!$E$15:$E$18)*W1814),VLOOKUP(VALUE(Q:Q),Rates!A:C,3,0)*W1814)))</f>
        <v/>
      </c>
      <c r="AD1814" s="137" t="str">
        <f>IFERROR(IF(B:B="","",IF(R1814="Beer","",IF(VALUE(Q1814)=0,VLOOKUP(VLOOKUP(B:B,#REF!,16,0),Rates!A:E,2,0),VLOOKUP(VALUE(Q1814),Rates!A$31:B$34,2,0)*W1814))),0)</f>
        <v/>
      </c>
      <c r="AE1814" s="121" t="str">
        <f t="shared" si="870"/>
        <v/>
      </c>
      <c r="AF1814" s="138" t="str">
        <f t="shared" si="871"/>
        <v/>
      </c>
      <c r="AG1814" s="122" t="str">
        <f t="shared" si="872"/>
        <v/>
      </c>
      <c r="AH1814" s="123" t="str">
        <f t="shared" si="873"/>
        <v/>
      </c>
      <c r="AI1814" s="139" t="str">
        <f>IF(AE:AE="","",IF(R1814="Refreshment Beverage",AK1814*(Rates!J$19/100),ROUND(SUM(AH1814*(Rates!$J$8/100)),4)))</f>
        <v/>
      </c>
      <c r="AJ1814" s="124" t="str">
        <f t="shared" si="874"/>
        <v/>
      </c>
      <c r="AK1814" s="125" t="str">
        <f t="shared" si="875"/>
        <v/>
      </c>
      <c r="AL1814" s="121" t="str">
        <f t="shared" si="876"/>
        <v/>
      </c>
      <c r="AM1814" s="138" t="str">
        <f>IF(AS1814="","",IF(R1814="Refreshment Beverage",ROUND(AS1814*Rates!K$19,4),ROUND(AO1814*(VLOOKUP(VALUE(Q1814),Rates!G$4:L$12,3,0)),4)))</f>
        <v/>
      </c>
      <c r="AN1814" s="126" t="str">
        <f>IF(AS1814="","",IF(R1814="Refreshment Beverage",AS1814*(Rates!J$19/100),MAX(AM1814,AB1814)))</f>
        <v/>
      </c>
      <c r="AO1814" s="127" t="str">
        <f t="shared" si="877"/>
        <v/>
      </c>
      <c r="AP1814" s="127" t="str">
        <f t="shared" si="878"/>
        <v/>
      </c>
      <c r="AQ1814" s="140" t="str">
        <f>IF(AS1814="","",IF(R1814="Refreshment Beverage",ROUND(SUM(VLOOKUP(Q:Q,Rates!G$15:L$19,3,0)*(AS1814-Y1814-Z1814-AA1814)),4),ROUND(SUM(Rates!$K$8*AS1814),4)))</f>
        <v/>
      </c>
      <c r="AR1814" s="139" t="str">
        <f t="shared" si="879"/>
        <v/>
      </c>
      <c r="AS1814" s="125" t="str">
        <f t="shared" si="880"/>
        <v/>
      </c>
      <c r="AT1814" s="121" t="str">
        <f t="shared" si="881"/>
        <v/>
      </c>
      <c r="AU1814" s="138" t="str">
        <f>IF(AX1814="","",IF(R1814="Refreshment Beverage",ROUND((BA1814-Y1814-Z1814-AA1814)*VLOOKUP(VALUE(Q1814),Rates!G$15:L$19,3,0),4),ROUND(AW1814*(VLOOKUP(VALUE(Q1814),Rates!G:L,3,0)),4)))</f>
        <v/>
      </c>
      <c r="AV1814" s="126" t="str">
        <f t="shared" si="882"/>
        <v/>
      </c>
      <c r="AW1814" s="127" t="str">
        <f t="shared" si="883"/>
        <v/>
      </c>
      <c r="AX1814" s="123" t="str">
        <f t="shared" si="884"/>
        <v/>
      </c>
      <c r="AY1814" s="140" t="str">
        <f>IF(AX1814="","",IF(R1814="Refreshment Beverage",ROUND(SUM(AX1814*Rates!K$19),4),ROUND(SUM(AX1814*(Rates!J$8/100)),4)))</f>
        <v/>
      </c>
      <c r="AZ1814" s="124" t="str">
        <f t="shared" si="885"/>
        <v/>
      </c>
      <c r="BA1814" s="125" t="str">
        <f t="shared" si="886"/>
        <v/>
      </c>
      <c r="BB1814" s="115"/>
      <c r="BC1814" s="143"/>
      <c r="BD1814" s="100"/>
      <c r="BE1814" s="100"/>
      <c r="BF1814" s="100"/>
      <c r="BG1814" s="100"/>
    </row>
    <row r="1815" spans="1:59" x14ac:dyDescent="0.2">
      <c r="A1815" s="144"/>
      <c r="B1815" s="141"/>
      <c r="C1815" s="141"/>
      <c r="D1815" s="142"/>
      <c r="E1815" s="142"/>
      <c r="F1815" s="142"/>
      <c r="G1815" s="142"/>
      <c r="H1815" s="142"/>
      <c r="I1815" s="129"/>
      <c r="J1815" s="130"/>
      <c r="K1815" s="131" t="str">
        <f t="shared" si="857"/>
        <v/>
      </c>
      <c r="L1815" s="132" t="str">
        <f t="shared" si="858"/>
        <v/>
      </c>
      <c r="M1815" s="133" t="str">
        <f t="shared" si="859"/>
        <v/>
      </c>
      <c r="N1815" s="134" t="str">
        <f>IFERROR(IF(B:B="","",IF(R1815="Beer",SUM(LOOKUP(2,1/(Rates!$B$3:$B$5&lt;=W1815)/(Rates!$C$3:$C$5&gt;=W1815),Rates!$D$3:$D$5)*(X1815/100)*W1815),IF(R1815="Refreshment Beverage",SUM(LOOKUP(2,1/(Rates!$B$7:$B$11&lt;=W1815)/(Rates!$C$7:$C$11&gt;=W1815),Rates!$D$7:$D$11)*(X1815/100)*W1815)))),"")</f>
        <v/>
      </c>
      <c r="O1815" s="134" t="str">
        <f t="shared" si="860"/>
        <v/>
      </c>
      <c r="P1815" s="116"/>
      <c r="Q1815" s="117" t="str">
        <f t="shared" si="861"/>
        <v/>
      </c>
      <c r="R1815" s="128" t="str">
        <f t="shared" si="862"/>
        <v/>
      </c>
      <c r="S1815" s="135" t="str">
        <f>IF(B1815="","",IF(R1815="Refreshment Beverage",VLOOKUP(VALUE(Q1815),Rates!G$15:L$19,2,0),VLOOKUP(VALUE(Q1815),Rates!G$4:L$12,2,0)))</f>
        <v/>
      </c>
      <c r="T1815" s="135" t="str">
        <f t="shared" si="863"/>
        <v/>
      </c>
      <c r="U1815" s="118" t="str">
        <f t="shared" si="864"/>
        <v/>
      </c>
      <c r="V1815" s="135" t="str">
        <f t="shared" si="865"/>
        <v/>
      </c>
      <c r="W1815" s="135" t="str">
        <f t="shared" si="866"/>
        <v/>
      </c>
      <c r="X1815" s="119" t="str">
        <f t="shared" si="867"/>
        <v/>
      </c>
      <c r="Y1815" s="120" t="str">
        <f>IF(B:B="","",IF(R1815="Refreshment Beverage",VLOOKUP(Q1815,Rates!G$15:L$19,6,0)*W1815,VLOOKUP(Q1815,Rates!G$4:L$12,6,0)*W1815))</f>
        <v/>
      </c>
      <c r="Z1815" s="120" t="str">
        <f t="shared" si="868"/>
        <v/>
      </c>
      <c r="AA1815" s="120" t="str">
        <f t="shared" si="869"/>
        <v/>
      </c>
      <c r="AB1815" s="136" t="str">
        <f>IF(B:B="","",IF(R1815="Refreshment Beverage","",IF(AND(R1815="Beer",Q1815=0),SUM(LOOKUP(2,1/(Rates!$B$15:$B$18&lt;=W1815)/(Rates!$C$15:$C$18&gt;=W1815),Rates!$D$15:$D$18)*W1815),VLOOKUP(VALUE(Q:Q),Rates!A:B,2,0)*W1815)))</f>
        <v/>
      </c>
      <c r="AC1815" s="136" t="str">
        <f>IF(B:B="","",IF(R1815="Refreshment Beverage","",IF(AND(R1815="Beer",Q1815=0),SUM(LOOKUP(2,1/(Rates!$B$15:$B$18&lt;=W1815)/(Rates!$C$15:$C$18&gt;=W1815),Rates!$E$15:$E$18)*W1815),VLOOKUP(VALUE(Q:Q),Rates!A:C,3,0)*W1815)))</f>
        <v/>
      </c>
      <c r="AD1815" s="137" t="str">
        <f>IFERROR(IF(B:B="","",IF(R1815="Beer","",IF(VALUE(Q1815)=0,VLOOKUP(VLOOKUP(B:B,#REF!,16,0),Rates!A:E,2,0),VLOOKUP(VALUE(Q1815),Rates!A$31:B$34,2,0)*W1815))),0)</f>
        <v/>
      </c>
      <c r="AE1815" s="121" t="str">
        <f t="shared" si="870"/>
        <v/>
      </c>
      <c r="AF1815" s="138" t="str">
        <f t="shared" si="871"/>
        <v/>
      </c>
      <c r="AG1815" s="122" t="str">
        <f t="shared" si="872"/>
        <v/>
      </c>
      <c r="AH1815" s="123" t="str">
        <f t="shared" si="873"/>
        <v/>
      </c>
      <c r="AI1815" s="139" t="str">
        <f>IF(AE:AE="","",IF(R1815="Refreshment Beverage",AK1815*(Rates!J$19/100),ROUND(SUM(AH1815*(Rates!$J$8/100)),4)))</f>
        <v/>
      </c>
      <c r="AJ1815" s="124" t="str">
        <f t="shared" si="874"/>
        <v/>
      </c>
      <c r="AK1815" s="125" t="str">
        <f t="shared" si="875"/>
        <v/>
      </c>
      <c r="AL1815" s="121" t="str">
        <f t="shared" si="876"/>
        <v/>
      </c>
      <c r="AM1815" s="138" t="str">
        <f>IF(AS1815="","",IF(R1815="Refreshment Beverage",ROUND(AS1815*Rates!K$19,4),ROUND(AO1815*(VLOOKUP(VALUE(Q1815),Rates!G$4:L$12,3,0)),4)))</f>
        <v/>
      </c>
      <c r="AN1815" s="126" t="str">
        <f>IF(AS1815="","",IF(R1815="Refreshment Beverage",AS1815*(Rates!J$19/100),MAX(AM1815,AB1815)))</f>
        <v/>
      </c>
      <c r="AO1815" s="127" t="str">
        <f t="shared" si="877"/>
        <v/>
      </c>
      <c r="AP1815" s="127" t="str">
        <f t="shared" si="878"/>
        <v/>
      </c>
      <c r="AQ1815" s="140" t="str">
        <f>IF(AS1815="","",IF(R1815="Refreshment Beverage",ROUND(SUM(VLOOKUP(Q:Q,Rates!G$15:L$19,3,0)*(AS1815-Y1815-Z1815-AA1815)),4),ROUND(SUM(Rates!$K$8*AS1815),4)))</f>
        <v/>
      </c>
      <c r="AR1815" s="139" t="str">
        <f t="shared" si="879"/>
        <v/>
      </c>
      <c r="AS1815" s="125" t="str">
        <f t="shared" si="880"/>
        <v/>
      </c>
      <c r="AT1815" s="121" t="str">
        <f t="shared" si="881"/>
        <v/>
      </c>
      <c r="AU1815" s="138" t="str">
        <f>IF(AX1815="","",IF(R1815="Refreshment Beverage",ROUND((BA1815-Y1815-Z1815-AA1815)*VLOOKUP(VALUE(Q1815),Rates!G$15:L$19,3,0),4),ROUND(AW1815*(VLOOKUP(VALUE(Q1815),Rates!G:L,3,0)),4)))</f>
        <v/>
      </c>
      <c r="AV1815" s="126" t="str">
        <f t="shared" si="882"/>
        <v/>
      </c>
      <c r="AW1815" s="127" t="str">
        <f t="shared" si="883"/>
        <v/>
      </c>
      <c r="AX1815" s="123" t="str">
        <f t="shared" si="884"/>
        <v/>
      </c>
      <c r="AY1815" s="140" t="str">
        <f>IF(AX1815="","",IF(R1815="Refreshment Beverage",ROUND(SUM(AX1815*Rates!K$19),4),ROUND(SUM(AX1815*(Rates!J$8/100)),4)))</f>
        <v/>
      </c>
      <c r="AZ1815" s="124" t="str">
        <f t="shared" si="885"/>
        <v/>
      </c>
      <c r="BA1815" s="125" t="str">
        <f t="shared" si="886"/>
        <v/>
      </c>
      <c r="BB1815" s="115"/>
      <c r="BC1815" s="143"/>
      <c r="BD1815" s="100"/>
      <c r="BE1815" s="100"/>
      <c r="BF1815" s="100"/>
      <c r="BG1815" s="100"/>
    </row>
    <row r="1816" spans="1:59" x14ac:dyDescent="0.2">
      <c r="A1816" s="144"/>
      <c r="B1816" s="141"/>
      <c r="C1816" s="141"/>
      <c r="D1816" s="142"/>
      <c r="E1816" s="142"/>
      <c r="F1816" s="142"/>
      <c r="G1816" s="142"/>
      <c r="H1816" s="142"/>
      <c r="I1816" s="129"/>
      <c r="J1816" s="130"/>
      <c r="K1816" s="131" t="str">
        <f t="shared" si="857"/>
        <v/>
      </c>
      <c r="L1816" s="132" t="str">
        <f t="shared" si="858"/>
        <v/>
      </c>
      <c r="M1816" s="133" t="str">
        <f t="shared" si="859"/>
        <v/>
      </c>
      <c r="N1816" s="134" t="str">
        <f>IFERROR(IF(B:B="","",IF(R1816="Beer",SUM(LOOKUP(2,1/(Rates!$B$3:$B$5&lt;=W1816)/(Rates!$C$3:$C$5&gt;=W1816),Rates!$D$3:$D$5)*(X1816/100)*W1816),IF(R1816="Refreshment Beverage",SUM(LOOKUP(2,1/(Rates!$B$7:$B$11&lt;=W1816)/(Rates!$C$7:$C$11&gt;=W1816),Rates!$D$7:$D$11)*(X1816/100)*W1816)))),"")</f>
        <v/>
      </c>
      <c r="O1816" s="134" t="str">
        <f t="shared" si="860"/>
        <v/>
      </c>
      <c r="P1816" s="116"/>
      <c r="Q1816" s="117" t="str">
        <f t="shared" si="861"/>
        <v/>
      </c>
      <c r="R1816" s="128" t="str">
        <f t="shared" si="862"/>
        <v/>
      </c>
      <c r="S1816" s="135" t="str">
        <f>IF(B1816="","",IF(R1816="Refreshment Beverage",VLOOKUP(VALUE(Q1816),Rates!G$15:L$19,2,0),VLOOKUP(VALUE(Q1816),Rates!G$4:L$12,2,0)))</f>
        <v/>
      </c>
      <c r="T1816" s="135" t="str">
        <f t="shared" si="863"/>
        <v/>
      </c>
      <c r="U1816" s="118" t="str">
        <f t="shared" si="864"/>
        <v/>
      </c>
      <c r="V1816" s="135" t="str">
        <f t="shared" si="865"/>
        <v/>
      </c>
      <c r="W1816" s="135" t="str">
        <f t="shared" si="866"/>
        <v/>
      </c>
      <c r="X1816" s="119" t="str">
        <f t="shared" si="867"/>
        <v/>
      </c>
      <c r="Y1816" s="120" t="str">
        <f>IF(B:B="","",IF(R1816="Refreshment Beverage",VLOOKUP(Q1816,Rates!G$15:L$19,6,0)*W1816,VLOOKUP(Q1816,Rates!G$4:L$12,6,0)*W1816))</f>
        <v/>
      </c>
      <c r="Z1816" s="120" t="str">
        <f t="shared" si="868"/>
        <v/>
      </c>
      <c r="AA1816" s="120" t="str">
        <f t="shared" si="869"/>
        <v/>
      </c>
      <c r="AB1816" s="136" t="str">
        <f>IF(B:B="","",IF(R1816="Refreshment Beverage","",IF(AND(R1816="Beer",Q1816=0),SUM(LOOKUP(2,1/(Rates!$B$15:$B$18&lt;=W1816)/(Rates!$C$15:$C$18&gt;=W1816),Rates!$D$15:$D$18)*W1816),VLOOKUP(VALUE(Q:Q),Rates!A:B,2,0)*W1816)))</f>
        <v/>
      </c>
      <c r="AC1816" s="136" t="str">
        <f>IF(B:B="","",IF(R1816="Refreshment Beverage","",IF(AND(R1816="Beer",Q1816=0),SUM(LOOKUP(2,1/(Rates!$B$15:$B$18&lt;=W1816)/(Rates!$C$15:$C$18&gt;=W1816),Rates!$E$15:$E$18)*W1816),VLOOKUP(VALUE(Q:Q),Rates!A:C,3,0)*W1816)))</f>
        <v/>
      </c>
      <c r="AD1816" s="137" t="str">
        <f>IFERROR(IF(B:B="","",IF(R1816="Beer","",IF(VALUE(Q1816)=0,VLOOKUP(VLOOKUP(B:B,#REF!,16,0),Rates!A:E,2,0),VLOOKUP(VALUE(Q1816),Rates!A$31:B$34,2,0)*W1816))),0)</f>
        <v/>
      </c>
      <c r="AE1816" s="121" t="str">
        <f t="shared" si="870"/>
        <v/>
      </c>
      <c r="AF1816" s="138" t="str">
        <f t="shared" si="871"/>
        <v/>
      </c>
      <c r="AG1816" s="122" t="str">
        <f t="shared" si="872"/>
        <v/>
      </c>
      <c r="AH1816" s="123" t="str">
        <f t="shared" si="873"/>
        <v/>
      </c>
      <c r="AI1816" s="139" t="str">
        <f>IF(AE:AE="","",IF(R1816="Refreshment Beverage",AK1816*(Rates!J$19/100),ROUND(SUM(AH1816*(Rates!$J$8/100)),4)))</f>
        <v/>
      </c>
      <c r="AJ1816" s="124" t="str">
        <f t="shared" si="874"/>
        <v/>
      </c>
      <c r="AK1816" s="125" t="str">
        <f t="shared" si="875"/>
        <v/>
      </c>
      <c r="AL1816" s="121" t="str">
        <f t="shared" si="876"/>
        <v/>
      </c>
      <c r="AM1816" s="138" t="str">
        <f>IF(AS1816="","",IF(R1816="Refreshment Beverage",ROUND(AS1816*Rates!K$19,4),ROUND(AO1816*(VLOOKUP(VALUE(Q1816),Rates!G$4:L$12,3,0)),4)))</f>
        <v/>
      </c>
      <c r="AN1816" s="126" t="str">
        <f>IF(AS1816="","",IF(R1816="Refreshment Beverage",AS1816*(Rates!J$19/100),MAX(AM1816,AB1816)))</f>
        <v/>
      </c>
      <c r="AO1816" s="127" t="str">
        <f t="shared" si="877"/>
        <v/>
      </c>
      <c r="AP1816" s="127" t="str">
        <f t="shared" si="878"/>
        <v/>
      </c>
      <c r="AQ1816" s="140" t="str">
        <f>IF(AS1816="","",IF(R1816="Refreshment Beverage",ROUND(SUM(VLOOKUP(Q:Q,Rates!G$15:L$19,3,0)*(AS1816-Y1816-Z1816-AA1816)),4),ROUND(SUM(Rates!$K$8*AS1816),4)))</f>
        <v/>
      </c>
      <c r="AR1816" s="139" t="str">
        <f t="shared" si="879"/>
        <v/>
      </c>
      <c r="AS1816" s="125" t="str">
        <f t="shared" si="880"/>
        <v/>
      </c>
      <c r="AT1816" s="121" t="str">
        <f t="shared" si="881"/>
        <v/>
      </c>
      <c r="AU1816" s="138" t="str">
        <f>IF(AX1816="","",IF(R1816="Refreshment Beverage",ROUND((BA1816-Y1816-Z1816-AA1816)*VLOOKUP(VALUE(Q1816),Rates!G$15:L$19,3,0),4),ROUND(AW1816*(VLOOKUP(VALUE(Q1816),Rates!G:L,3,0)),4)))</f>
        <v/>
      </c>
      <c r="AV1816" s="126" t="str">
        <f t="shared" si="882"/>
        <v/>
      </c>
      <c r="AW1816" s="127" t="str">
        <f t="shared" si="883"/>
        <v/>
      </c>
      <c r="AX1816" s="123" t="str">
        <f t="shared" si="884"/>
        <v/>
      </c>
      <c r="AY1816" s="140" t="str">
        <f>IF(AX1816="","",IF(R1816="Refreshment Beverage",ROUND(SUM(AX1816*Rates!K$19),4),ROUND(SUM(AX1816*(Rates!J$8/100)),4)))</f>
        <v/>
      </c>
      <c r="AZ1816" s="124" t="str">
        <f t="shared" si="885"/>
        <v/>
      </c>
      <c r="BA1816" s="125" t="str">
        <f t="shared" si="886"/>
        <v/>
      </c>
      <c r="BB1816" s="115"/>
      <c r="BC1816" s="143"/>
      <c r="BD1816" s="100"/>
      <c r="BE1816" s="100"/>
      <c r="BF1816" s="100"/>
      <c r="BG1816" s="100"/>
    </row>
    <row r="1817" spans="1:59" x14ac:dyDescent="0.2">
      <c r="A1817" s="144"/>
      <c r="B1817" s="141"/>
      <c r="C1817" s="141"/>
      <c r="D1817" s="142"/>
      <c r="E1817" s="142"/>
      <c r="F1817" s="142"/>
      <c r="G1817" s="142"/>
      <c r="H1817" s="142"/>
      <c r="I1817" s="129"/>
      <c r="J1817" s="130"/>
      <c r="K1817" s="131" t="str">
        <f t="shared" si="857"/>
        <v/>
      </c>
      <c r="L1817" s="132" t="str">
        <f t="shared" si="858"/>
        <v/>
      </c>
      <c r="M1817" s="133" t="str">
        <f t="shared" si="859"/>
        <v/>
      </c>
      <c r="N1817" s="134" t="str">
        <f>IFERROR(IF(B:B="","",IF(R1817="Beer",SUM(LOOKUP(2,1/(Rates!$B$3:$B$5&lt;=W1817)/(Rates!$C$3:$C$5&gt;=W1817),Rates!$D$3:$D$5)*(X1817/100)*W1817),IF(R1817="Refreshment Beverage",SUM(LOOKUP(2,1/(Rates!$B$7:$B$11&lt;=W1817)/(Rates!$C$7:$C$11&gt;=W1817),Rates!$D$7:$D$11)*(X1817/100)*W1817)))),"")</f>
        <v/>
      </c>
      <c r="O1817" s="134" t="str">
        <f t="shared" si="860"/>
        <v/>
      </c>
      <c r="P1817" s="116"/>
      <c r="Q1817" s="117" t="str">
        <f t="shared" si="861"/>
        <v/>
      </c>
      <c r="R1817" s="128" t="str">
        <f t="shared" si="862"/>
        <v/>
      </c>
      <c r="S1817" s="135" t="str">
        <f>IF(B1817="","",IF(R1817="Refreshment Beverage",VLOOKUP(VALUE(Q1817),Rates!G$15:L$19,2,0),VLOOKUP(VALUE(Q1817),Rates!G$4:L$12,2,0)))</f>
        <v/>
      </c>
      <c r="T1817" s="135" t="str">
        <f t="shared" si="863"/>
        <v/>
      </c>
      <c r="U1817" s="118" t="str">
        <f t="shared" si="864"/>
        <v/>
      </c>
      <c r="V1817" s="135" t="str">
        <f t="shared" si="865"/>
        <v/>
      </c>
      <c r="W1817" s="135" t="str">
        <f t="shared" si="866"/>
        <v/>
      </c>
      <c r="X1817" s="119" t="str">
        <f t="shared" si="867"/>
        <v/>
      </c>
      <c r="Y1817" s="120" t="str">
        <f>IF(B:B="","",IF(R1817="Refreshment Beverage",VLOOKUP(Q1817,Rates!G$15:L$19,6,0)*W1817,VLOOKUP(Q1817,Rates!G$4:L$12,6,0)*W1817))</f>
        <v/>
      </c>
      <c r="Z1817" s="120" t="str">
        <f t="shared" si="868"/>
        <v/>
      </c>
      <c r="AA1817" s="120" t="str">
        <f t="shared" si="869"/>
        <v/>
      </c>
      <c r="AB1817" s="136" t="str">
        <f>IF(B:B="","",IF(R1817="Refreshment Beverage","",IF(AND(R1817="Beer",Q1817=0),SUM(LOOKUP(2,1/(Rates!$B$15:$B$18&lt;=W1817)/(Rates!$C$15:$C$18&gt;=W1817),Rates!$D$15:$D$18)*W1817),VLOOKUP(VALUE(Q:Q),Rates!A:B,2,0)*W1817)))</f>
        <v/>
      </c>
      <c r="AC1817" s="136" t="str">
        <f>IF(B:B="","",IF(R1817="Refreshment Beverage","",IF(AND(R1817="Beer",Q1817=0),SUM(LOOKUP(2,1/(Rates!$B$15:$B$18&lt;=W1817)/(Rates!$C$15:$C$18&gt;=W1817),Rates!$E$15:$E$18)*W1817),VLOOKUP(VALUE(Q:Q),Rates!A:C,3,0)*W1817)))</f>
        <v/>
      </c>
      <c r="AD1817" s="137" t="str">
        <f>IFERROR(IF(B:B="","",IF(R1817="Beer","",IF(VALUE(Q1817)=0,VLOOKUP(VLOOKUP(B:B,#REF!,16,0),Rates!A:E,2,0),VLOOKUP(VALUE(Q1817),Rates!A$31:B$34,2,0)*W1817))),0)</f>
        <v/>
      </c>
      <c r="AE1817" s="121" t="str">
        <f t="shared" si="870"/>
        <v/>
      </c>
      <c r="AF1817" s="138" t="str">
        <f t="shared" si="871"/>
        <v/>
      </c>
      <c r="AG1817" s="122" t="str">
        <f t="shared" si="872"/>
        <v/>
      </c>
      <c r="AH1817" s="123" t="str">
        <f t="shared" si="873"/>
        <v/>
      </c>
      <c r="AI1817" s="139" t="str">
        <f>IF(AE:AE="","",IF(R1817="Refreshment Beverage",AK1817*(Rates!J$19/100),ROUND(SUM(AH1817*(Rates!$J$8/100)),4)))</f>
        <v/>
      </c>
      <c r="AJ1817" s="124" t="str">
        <f t="shared" si="874"/>
        <v/>
      </c>
      <c r="AK1817" s="125" t="str">
        <f t="shared" si="875"/>
        <v/>
      </c>
      <c r="AL1817" s="121" t="str">
        <f t="shared" si="876"/>
        <v/>
      </c>
      <c r="AM1817" s="138" t="str">
        <f>IF(AS1817="","",IF(R1817="Refreshment Beverage",ROUND(AS1817*Rates!K$19,4),ROUND(AO1817*(VLOOKUP(VALUE(Q1817),Rates!G$4:L$12,3,0)),4)))</f>
        <v/>
      </c>
      <c r="AN1817" s="126" t="str">
        <f>IF(AS1817="","",IF(R1817="Refreshment Beverage",AS1817*(Rates!J$19/100),MAX(AM1817,AB1817)))</f>
        <v/>
      </c>
      <c r="AO1817" s="127" t="str">
        <f t="shared" si="877"/>
        <v/>
      </c>
      <c r="AP1817" s="127" t="str">
        <f t="shared" si="878"/>
        <v/>
      </c>
      <c r="AQ1817" s="140" t="str">
        <f>IF(AS1817="","",IF(R1817="Refreshment Beverage",ROUND(SUM(VLOOKUP(Q:Q,Rates!G$15:L$19,3,0)*(AS1817-Y1817-Z1817-AA1817)),4),ROUND(SUM(Rates!$K$8*AS1817),4)))</f>
        <v/>
      </c>
      <c r="AR1817" s="139" t="str">
        <f t="shared" si="879"/>
        <v/>
      </c>
      <c r="AS1817" s="125" t="str">
        <f t="shared" si="880"/>
        <v/>
      </c>
      <c r="AT1817" s="121" t="str">
        <f t="shared" si="881"/>
        <v/>
      </c>
      <c r="AU1817" s="138" t="str">
        <f>IF(AX1817="","",IF(R1817="Refreshment Beverage",ROUND((BA1817-Y1817-Z1817-AA1817)*VLOOKUP(VALUE(Q1817),Rates!G$15:L$19,3,0),4),ROUND(AW1817*(VLOOKUP(VALUE(Q1817),Rates!G:L,3,0)),4)))</f>
        <v/>
      </c>
      <c r="AV1817" s="126" t="str">
        <f t="shared" si="882"/>
        <v/>
      </c>
      <c r="AW1817" s="127" t="str">
        <f t="shared" si="883"/>
        <v/>
      </c>
      <c r="AX1817" s="123" t="str">
        <f t="shared" si="884"/>
        <v/>
      </c>
      <c r="AY1817" s="140" t="str">
        <f>IF(AX1817="","",IF(R1817="Refreshment Beverage",ROUND(SUM(AX1817*Rates!K$19),4),ROUND(SUM(AX1817*(Rates!J$8/100)),4)))</f>
        <v/>
      </c>
      <c r="AZ1817" s="124" t="str">
        <f t="shared" si="885"/>
        <v/>
      </c>
      <c r="BA1817" s="125" t="str">
        <f t="shared" si="886"/>
        <v/>
      </c>
      <c r="BB1817" s="115"/>
      <c r="BC1817" s="143"/>
      <c r="BD1817" s="100"/>
      <c r="BE1817" s="100"/>
      <c r="BF1817" s="100"/>
      <c r="BG1817" s="100"/>
    </row>
    <row r="1818" spans="1:59" x14ac:dyDescent="0.2">
      <c r="A1818" s="144"/>
      <c r="B1818" s="141"/>
      <c r="C1818" s="141"/>
      <c r="D1818" s="142"/>
      <c r="E1818" s="142"/>
      <c r="F1818" s="142"/>
      <c r="G1818" s="142"/>
      <c r="H1818" s="142"/>
      <c r="I1818" s="129"/>
      <c r="J1818" s="130"/>
      <c r="K1818" s="131" t="str">
        <f t="shared" ref="K1818:K1881" si="887">IFERROR(IF(B:B="","",IF(OR(C1818="",E1818="",F1818="",G1818="",H1818="",I1818="",J1818=""),"",ROUND(IF(J1818="Gross Price to Brewers",AE1818,IF(J1818="Retail Price",AL1818,IF(J1818="Licensee Retail",AT1818,""))),2))),"")</f>
        <v/>
      </c>
      <c r="L1818" s="132" t="str">
        <f t="shared" ref="L1818:L1881" si="888">IFERROR(IF(B:B="","",IF(OR(C1818="",E1818="",F1818="",G1818="",H1818="",I1818="",J1818=""),"",ROUND(IF(J1818="Gross Price to Brewers",AH1818,IF(J1818="Retail Price",AP1818,IF(J1818="Licensee Retail",AX1818,""))),2))),"")</f>
        <v/>
      </c>
      <c r="M1818" s="133" t="str">
        <f t="shared" ref="M1818:M1881" si="889">IFERROR(IF(B:B="","",IF(OR(C1818="",E1818="",F1818="",G1818="",H1818="",I1818="",J1818=""),"",ROUND(IF(J1818="Gross Price to Brewers",AK1818,IF(J1818="Retail Price",AS1818,IF(J1818="Licensee Retail",BA1818,""))),2))),"")</f>
        <v/>
      </c>
      <c r="N1818" s="134" t="str">
        <f>IFERROR(IF(B:B="","",IF(R1818="Beer",SUM(LOOKUP(2,1/(Rates!$B$3:$B$5&lt;=W1818)/(Rates!$C$3:$C$5&gt;=W1818),Rates!$D$3:$D$5)*(X1818/100)*W1818),IF(R1818="Refreshment Beverage",SUM(LOOKUP(2,1/(Rates!$B$7:$B$11&lt;=W1818)/(Rates!$C$7:$C$11&gt;=W1818),Rates!$D$7:$D$11)*(X1818/100)*W1818)))),"")</f>
        <v/>
      </c>
      <c r="O1818" s="134" t="str">
        <f t="shared" ref="O1818:O1881" si="890">IF(B:B="","",IF(M1818&gt;N1818,"YES","NO"))</f>
        <v/>
      </c>
      <c r="P1818" s="116"/>
      <c r="Q1818" s="117" t="str">
        <f t="shared" ref="Q1818:Q1881" si="891">IF(B1818="","",IF(OR(D1818="",D1818=5),0,D1818))</f>
        <v/>
      </c>
      <c r="R1818" s="128" t="str">
        <f t="shared" ref="R1818:R1881" si="892">IF(B1818="","",C1818)</f>
        <v/>
      </c>
      <c r="S1818" s="135" t="str">
        <f>IF(B1818="","",IF(R1818="Refreshment Beverage",VLOOKUP(VALUE(Q1818),Rates!G$15:L$19,2,0),VLOOKUP(VALUE(Q1818),Rates!G$4:L$12,2,0)))</f>
        <v/>
      </c>
      <c r="T1818" s="135" t="str">
        <f t="shared" ref="T1818:T1881" si="893">IF(B1818="","",G1818)</f>
        <v/>
      </c>
      <c r="U1818" s="118" t="str">
        <f t="shared" ref="U1818:U1881" si="894">IF(B:B="","",SUM(W1818/V1818))</f>
        <v/>
      </c>
      <c r="V1818" s="135" t="str">
        <f t="shared" ref="V1818:V1881" si="895">IF(B1818="","",F1818)</f>
        <v/>
      </c>
      <c r="W1818" s="135" t="str">
        <f t="shared" ref="W1818:W1881" si="896">IF(B1818="","",E1818*F1818)</f>
        <v/>
      </c>
      <c r="X1818" s="119" t="str">
        <f t="shared" ref="X1818:X1881" si="897">IF(B1818="","",H1818)</f>
        <v/>
      </c>
      <c r="Y1818" s="120" t="str">
        <f>IF(B:B="","",IF(R1818="Refreshment Beverage",VLOOKUP(Q1818,Rates!G$15:L$19,6,0)*W1818,VLOOKUP(Q1818,Rates!G$4:L$12,6,0)*W1818))</f>
        <v/>
      </c>
      <c r="Z1818" s="120" t="str">
        <f t="shared" ref="Z1818:Z1881" si="898">IF(B:B="","",IF(R1818="Refreshment Beverage",0,IF(T1818="Keg",0,ROUND(0.34/12*V1818,2))))</f>
        <v/>
      </c>
      <c r="AA1818" s="120" t="str">
        <f t="shared" ref="AA1818:AA1881" si="899">IF(B:B="","",IF(AND(T1818="Can",V1818=8,R1818="Beer"),V1818*0.0192,IF(AND(T1818="Can",V1818=15,R1818="Beer"),V1818*0.0096,IF(AND(T1818="Can",V1818=20,R1818="Beer"),V1818*0.0102,IF(AND(T1818="Can",V1818=30,R1818="Beer"),V1818*0.0085,IF(AND(T1818="Can",V1818=36,R1818="Beer"),V1818*0.0071,IF(AND(T1818="Bottle",V1818=24,R1818="Beer"),V1818*0.0153,IF(AND(R1818="Refreshment Beverage",U1818&gt;0.49,U1818&lt;0.401),V1818*0.0512,IF(AND(R1818="Refreshment Beverage",U1818&gt;0.4,U1818&lt;0.47),V1818*0.0614,IF(AND(R1818="Refreshment Beverage",U1818&gt;0.469,U1818&lt;0.66),V1818*0.0716,IF(AND(R1818="Refreshment Beverage",U1818&gt;0.659,U1818&lt;0.75),V1818*0.1023,IF(AND(R1818="Refreshment Beverage",U1818&gt;0.749,U1818&lt;0.9),V1818*0.1125,IF(AND(R1818="Refreshment Beverage",U1818&gt;0.899,U1818&lt;1),V1818*0.133,IF(AND(R1818="Refreshment Beverage",U1818=1),V1818*0.1432,IF(AND(R1818="Refreshment Beverage",U1818=1.14),V1818*0.1637,IF(AND(R1818="Refreshment Beverage",U1818=2),V1818*0.2864,IF(AND(R1818="Refreshment Beverage",U1818=3),V1818*0.4297,IF(AND(R1818="Refreshment Beverage",U1818=1.75),V1818*0.2558,0))))))))))))))))))</f>
        <v/>
      </c>
      <c r="AB1818" s="136" t="str">
        <f>IF(B:B="","",IF(R1818="Refreshment Beverage","",IF(AND(R1818="Beer",Q1818=0),SUM(LOOKUP(2,1/(Rates!$B$15:$B$18&lt;=W1818)/(Rates!$C$15:$C$18&gt;=W1818),Rates!$D$15:$D$18)*W1818),VLOOKUP(VALUE(Q:Q),Rates!A:B,2,0)*W1818)))</f>
        <v/>
      </c>
      <c r="AC1818" s="136" t="str">
        <f>IF(B:B="","",IF(R1818="Refreshment Beverage","",IF(AND(R1818="Beer",Q1818=0),SUM(LOOKUP(2,1/(Rates!$B$15:$B$18&lt;=W1818)/(Rates!$C$15:$C$18&gt;=W1818),Rates!$E$15:$E$18)*W1818),VLOOKUP(VALUE(Q:Q),Rates!A:C,3,0)*W1818)))</f>
        <v/>
      </c>
      <c r="AD1818" s="137" t="str">
        <f>IFERROR(IF(B:B="","",IF(R1818="Beer","",IF(VALUE(Q1818)=0,VLOOKUP(VLOOKUP(B:B,#REF!,16,0),Rates!A:E,2,0),VLOOKUP(VALUE(Q1818),Rates!A$31:B$34,2,0)*W1818))),0)</f>
        <v/>
      </c>
      <c r="AE1818" s="121" t="str">
        <f t="shared" ref="AE1818:AE1881" si="900">IF(J1818="Gross Price to Brewers",I1818,"")</f>
        <v/>
      </c>
      <c r="AF1818" s="138" t="str">
        <f t="shared" ref="AF1818:AF1881" si="901">IF(AE:AE="","",ROUND(SUM(AE1818*(S1818/100)),4))</f>
        <v/>
      </c>
      <c r="AG1818" s="122" t="str">
        <f t="shared" ref="AG1818:AG1881" si="902">IF(AE:AE="","",IF(R1818="Refreshment Beverage",MAX(AF1818,AD1818),MAX(AB1818,AF1818)))</f>
        <v/>
      </c>
      <c r="AH1818" s="123" t="str">
        <f t="shared" ref="AH1818:AH1881" si="903">IF(AE:AE="","",IF(R1818="Refreshment Beverage",AK1818-AJ1818,SUM(Y1818:AA1818)+AE1818+AG1818))</f>
        <v/>
      </c>
      <c r="AI1818" s="139" t="str">
        <f>IF(AE:AE="","",IF(R1818="Refreshment Beverage",AK1818*(Rates!J$19/100),ROUND(SUM(AH1818*(Rates!$J$8/100)),4)))</f>
        <v/>
      </c>
      <c r="AJ1818" s="124" t="str">
        <f t="shared" ref="AJ1818:AJ1881" si="904">IF(AE:AE="","",IF(R1818="Refreshment Beverage",AI1818,MAX(AC1818,AI1818)))</f>
        <v/>
      </c>
      <c r="AK1818" s="125" t="str">
        <f t="shared" ref="AK1818:AK1881" si="905">IF(AE:AE="","",IF(R1818="Refreshment Beverage",SUM(AE1818+Y1818+Z1818+AA1818+AG1818),SUM(AH1818+AJ1818)))</f>
        <v/>
      </c>
      <c r="AL1818" s="121" t="str">
        <f t="shared" ref="AL1818:AL1881" si="906">IF(AS1818="","",IF(R1818="Refreshment Beverage",ROUND(SUM(AS1818-AR1818-AA1818-Z1818-Y1818),2),ROUND(SUM(AS1818-AR1818-AN1818-Y1818-Z1818-AA1818),2)))</f>
        <v/>
      </c>
      <c r="AM1818" s="138" t="str">
        <f>IF(AS1818="","",IF(R1818="Refreshment Beverage",ROUND(AS1818*Rates!K$19,4),ROUND(AO1818*(VLOOKUP(VALUE(Q1818),Rates!G$4:L$12,3,0)),4)))</f>
        <v/>
      </c>
      <c r="AN1818" s="126" t="str">
        <f>IF(AS1818="","",IF(R1818="Refreshment Beverage",AS1818*(Rates!J$19/100),MAX(AM1818,AB1818)))</f>
        <v/>
      </c>
      <c r="AO1818" s="127" t="str">
        <f t="shared" ref="AO1818:AO1881" si="907">IF(AS1818="","",ROUND(SUM(AS1818-AR1818-Y1818-Z1818-AA1818),4))</f>
        <v/>
      </c>
      <c r="AP1818" s="127" t="str">
        <f t="shared" ref="AP1818:AP1881" si="908">IF(AS1818="","",IF(R1818="Refreshment Beverage",ROUND(AS1818-AN1818,2),ROUND(SUM(AS1818-AR1818),2)))</f>
        <v/>
      </c>
      <c r="AQ1818" s="140" t="str">
        <f>IF(AS1818="","",IF(R1818="Refreshment Beverage",ROUND(SUM(VLOOKUP(Q:Q,Rates!G$15:L$19,3,0)*(AS1818-Y1818-Z1818-AA1818)),4),ROUND(SUM(Rates!$K$8*AS1818),4)))</f>
        <v/>
      </c>
      <c r="AR1818" s="139" t="str">
        <f t="shared" ref="AR1818:AR1881" si="909">IF(AS1818="","",IF(R1818="Refreshment Beverage",MAX(AD1818,AQ1818),MAX(AQ1818,AC1818)))</f>
        <v/>
      </c>
      <c r="AS1818" s="125" t="str">
        <f t="shared" ref="AS1818:AS1881" si="910">IF(J1818="Retail Price",SUM(I1818+0.004),"")</f>
        <v/>
      </c>
      <c r="AT1818" s="121" t="str">
        <f t="shared" ref="AT1818:AT1881" si="911">IF(AX1818="","",IF(R1818="Refreshment Beverage",SUM(BA1818-AV1818-Y1818-Z1818-AA1818),SUM(AX1818-AV1818-Y1818-Z1818-AA1818)))</f>
        <v/>
      </c>
      <c r="AU1818" s="138" t="str">
        <f>IF(AX1818="","",IF(R1818="Refreshment Beverage",ROUND((BA1818-Y1818-Z1818-AA1818)*VLOOKUP(VALUE(Q1818),Rates!G$15:L$19,3,0),4),ROUND(AW1818*(VLOOKUP(VALUE(Q1818),Rates!G:L,3,0)),4)))</f>
        <v/>
      </c>
      <c r="AV1818" s="126" t="str">
        <f t="shared" ref="AV1818:AV1881" si="912">IF(AX1818="","",IF(R1818="Refreshment Beverage",MAX(AU1818,AD1818),MAX(AB1818,AU1818)))</f>
        <v/>
      </c>
      <c r="AW1818" s="127" t="str">
        <f t="shared" ref="AW1818:AW1881" si="913">IF(AX1818="","",IF(R1818="Refreshment Beverage",SUM(BA1818-AV1818-Y1818-Z1818-AA1818),ROUND(SUM(BA1818-AZ1818-Y1818-Z1818-AA1818),4)))</f>
        <v/>
      </c>
      <c r="AX1818" s="123" t="str">
        <f t="shared" ref="AX1818:AX1881" si="914">IF(J1818="Licensee Retail",I1818,"")</f>
        <v/>
      </c>
      <c r="AY1818" s="140" t="str">
        <f>IF(AX1818="","",IF(R1818="Refreshment Beverage",ROUND(SUM(AX1818*Rates!K$19),4),ROUND(SUM(AX1818*(Rates!J$8/100)),4)))</f>
        <v/>
      </c>
      <c r="AZ1818" s="124" t="str">
        <f t="shared" ref="AZ1818:AZ1881" si="915">IF(AX1818="","",MAX($AC1818,AY1818))</f>
        <v/>
      </c>
      <c r="BA1818" s="125" t="str">
        <f t="shared" ref="BA1818:BA1881" si="916">IF(AX1818="","",SUM(AX1818+AZ1818))</f>
        <v/>
      </c>
      <c r="BB1818" s="115"/>
      <c r="BC1818" s="143"/>
      <c r="BD1818" s="100"/>
      <c r="BE1818" s="100"/>
      <c r="BF1818" s="100"/>
      <c r="BG1818" s="100"/>
    </row>
    <row r="1819" spans="1:59" x14ac:dyDescent="0.2">
      <c r="A1819" s="144"/>
      <c r="B1819" s="141"/>
      <c r="C1819" s="141"/>
      <c r="D1819" s="142"/>
      <c r="E1819" s="142"/>
      <c r="F1819" s="142"/>
      <c r="G1819" s="142"/>
      <c r="H1819" s="142"/>
      <c r="I1819" s="129"/>
      <c r="J1819" s="130"/>
      <c r="K1819" s="131" t="str">
        <f t="shared" si="887"/>
        <v/>
      </c>
      <c r="L1819" s="132" t="str">
        <f t="shared" si="888"/>
        <v/>
      </c>
      <c r="M1819" s="133" t="str">
        <f t="shared" si="889"/>
        <v/>
      </c>
      <c r="N1819" s="134" t="str">
        <f>IFERROR(IF(B:B="","",IF(R1819="Beer",SUM(LOOKUP(2,1/(Rates!$B$3:$B$5&lt;=W1819)/(Rates!$C$3:$C$5&gt;=W1819),Rates!$D$3:$D$5)*(X1819/100)*W1819),IF(R1819="Refreshment Beverage",SUM(LOOKUP(2,1/(Rates!$B$7:$B$11&lt;=W1819)/(Rates!$C$7:$C$11&gt;=W1819),Rates!$D$7:$D$11)*(X1819/100)*W1819)))),"")</f>
        <v/>
      </c>
      <c r="O1819" s="134" t="str">
        <f t="shared" si="890"/>
        <v/>
      </c>
      <c r="P1819" s="116"/>
      <c r="Q1819" s="117" t="str">
        <f t="shared" si="891"/>
        <v/>
      </c>
      <c r="R1819" s="128" t="str">
        <f t="shared" si="892"/>
        <v/>
      </c>
      <c r="S1819" s="135" t="str">
        <f>IF(B1819="","",IF(R1819="Refreshment Beverage",VLOOKUP(VALUE(Q1819),Rates!G$15:L$19,2,0),VLOOKUP(VALUE(Q1819),Rates!G$4:L$12,2,0)))</f>
        <v/>
      </c>
      <c r="T1819" s="135" t="str">
        <f t="shared" si="893"/>
        <v/>
      </c>
      <c r="U1819" s="118" t="str">
        <f t="shared" si="894"/>
        <v/>
      </c>
      <c r="V1819" s="135" t="str">
        <f t="shared" si="895"/>
        <v/>
      </c>
      <c r="W1819" s="135" t="str">
        <f t="shared" si="896"/>
        <v/>
      </c>
      <c r="X1819" s="119" t="str">
        <f t="shared" si="897"/>
        <v/>
      </c>
      <c r="Y1819" s="120" t="str">
        <f>IF(B:B="","",IF(R1819="Refreshment Beverage",VLOOKUP(Q1819,Rates!G$15:L$19,6,0)*W1819,VLOOKUP(Q1819,Rates!G$4:L$12,6,0)*W1819))</f>
        <v/>
      </c>
      <c r="Z1819" s="120" t="str">
        <f t="shared" si="898"/>
        <v/>
      </c>
      <c r="AA1819" s="120" t="str">
        <f t="shared" si="899"/>
        <v/>
      </c>
      <c r="AB1819" s="136" t="str">
        <f>IF(B:B="","",IF(R1819="Refreshment Beverage","",IF(AND(R1819="Beer",Q1819=0),SUM(LOOKUP(2,1/(Rates!$B$15:$B$18&lt;=W1819)/(Rates!$C$15:$C$18&gt;=W1819),Rates!$D$15:$D$18)*W1819),VLOOKUP(VALUE(Q:Q),Rates!A:B,2,0)*W1819)))</f>
        <v/>
      </c>
      <c r="AC1819" s="136" t="str">
        <f>IF(B:B="","",IF(R1819="Refreshment Beverage","",IF(AND(R1819="Beer",Q1819=0),SUM(LOOKUP(2,1/(Rates!$B$15:$B$18&lt;=W1819)/(Rates!$C$15:$C$18&gt;=W1819),Rates!$E$15:$E$18)*W1819),VLOOKUP(VALUE(Q:Q),Rates!A:C,3,0)*W1819)))</f>
        <v/>
      </c>
      <c r="AD1819" s="137" t="str">
        <f>IFERROR(IF(B:B="","",IF(R1819="Beer","",IF(VALUE(Q1819)=0,VLOOKUP(VLOOKUP(B:B,#REF!,16,0),Rates!A:E,2,0),VLOOKUP(VALUE(Q1819),Rates!A$31:B$34,2,0)*W1819))),0)</f>
        <v/>
      </c>
      <c r="AE1819" s="121" t="str">
        <f t="shared" si="900"/>
        <v/>
      </c>
      <c r="AF1819" s="138" t="str">
        <f t="shared" si="901"/>
        <v/>
      </c>
      <c r="AG1819" s="122" t="str">
        <f t="shared" si="902"/>
        <v/>
      </c>
      <c r="AH1819" s="123" t="str">
        <f t="shared" si="903"/>
        <v/>
      </c>
      <c r="AI1819" s="139" t="str">
        <f>IF(AE:AE="","",IF(R1819="Refreshment Beverage",AK1819*(Rates!J$19/100),ROUND(SUM(AH1819*(Rates!$J$8/100)),4)))</f>
        <v/>
      </c>
      <c r="AJ1819" s="124" t="str">
        <f t="shared" si="904"/>
        <v/>
      </c>
      <c r="AK1819" s="125" t="str">
        <f t="shared" si="905"/>
        <v/>
      </c>
      <c r="AL1819" s="121" t="str">
        <f t="shared" si="906"/>
        <v/>
      </c>
      <c r="AM1819" s="138" t="str">
        <f>IF(AS1819="","",IF(R1819="Refreshment Beverage",ROUND(AS1819*Rates!K$19,4),ROUND(AO1819*(VLOOKUP(VALUE(Q1819),Rates!G$4:L$12,3,0)),4)))</f>
        <v/>
      </c>
      <c r="AN1819" s="126" t="str">
        <f>IF(AS1819="","",IF(R1819="Refreshment Beverage",AS1819*(Rates!J$19/100),MAX(AM1819,AB1819)))</f>
        <v/>
      </c>
      <c r="AO1819" s="127" t="str">
        <f t="shared" si="907"/>
        <v/>
      </c>
      <c r="AP1819" s="127" t="str">
        <f t="shared" si="908"/>
        <v/>
      </c>
      <c r="AQ1819" s="140" t="str">
        <f>IF(AS1819="","",IF(R1819="Refreshment Beverage",ROUND(SUM(VLOOKUP(Q:Q,Rates!G$15:L$19,3,0)*(AS1819-Y1819-Z1819-AA1819)),4),ROUND(SUM(Rates!$K$8*AS1819),4)))</f>
        <v/>
      </c>
      <c r="AR1819" s="139" t="str">
        <f t="shared" si="909"/>
        <v/>
      </c>
      <c r="AS1819" s="125" t="str">
        <f t="shared" si="910"/>
        <v/>
      </c>
      <c r="AT1819" s="121" t="str">
        <f t="shared" si="911"/>
        <v/>
      </c>
      <c r="AU1819" s="138" t="str">
        <f>IF(AX1819="","",IF(R1819="Refreshment Beverage",ROUND((BA1819-Y1819-Z1819-AA1819)*VLOOKUP(VALUE(Q1819),Rates!G$15:L$19,3,0),4),ROUND(AW1819*(VLOOKUP(VALUE(Q1819),Rates!G:L,3,0)),4)))</f>
        <v/>
      </c>
      <c r="AV1819" s="126" t="str">
        <f t="shared" si="912"/>
        <v/>
      </c>
      <c r="AW1819" s="127" t="str">
        <f t="shared" si="913"/>
        <v/>
      </c>
      <c r="AX1819" s="123" t="str">
        <f t="shared" si="914"/>
        <v/>
      </c>
      <c r="AY1819" s="140" t="str">
        <f>IF(AX1819="","",IF(R1819="Refreshment Beverage",ROUND(SUM(AX1819*Rates!K$19),4),ROUND(SUM(AX1819*(Rates!J$8/100)),4)))</f>
        <v/>
      </c>
      <c r="AZ1819" s="124" t="str">
        <f t="shared" si="915"/>
        <v/>
      </c>
      <c r="BA1819" s="125" t="str">
        <f t="shared" si="916"/>
        <v/>
      </c>
      <c r="BB1819" s="115"/>
      <c r="BC1819" s="143"/>
      <c r="BD1819" s="100"/>
      <c r="BE1819" s="100"/>
      <c r="BF1819" s="100"/>
      <c r="BG1819" s="100"/>
    </row>
    <row r="1820" spans="1:59" x14ac:dyDescent="0.2">
      <c r="A1820" s="144"/>
      <c r="B1820" s="141"/>
      <c r="C1820" s="141"/>
      <c r="D1820" s="142"/>
      <c r="E1820" s="142"/>
      <c r="F1820" s="142"/>
      <c r="G1820" s="142"/>
      <c r="H1820" s="142"/>
      <c r="I1820" s="129"/>
      <c r="J1820" s="130"/>
      <c r="K1820" s="131" t="str">
        <f t="shared" si="887"/>
        <v/>
      </c>
      <c r="L1820" s="132" t="str">
        <f t="shared" si="888"/>
        <v/>
      </c>
      <c r="M1820" s="133" t="str">
        <f t="shared" si="889"/>
        <v/>
      </c>
      <c r="N1820" s="134" t="str">
        <f>IFERROR(IF(B:B="","",IF(R1820="Beer",SUM(LOOKUP(2,1/(Rates!$B$3:$B$5&lt;=W1820)/(Rates!$C$3:$C$5&gt;=W1820),Rates!$D$3:$D$5)*(X1820/100)*W1820),IF(R1820="Refreshment Beverage",SUM(LOOKUP(2,1/(Rates!$B$7:$B$11&lt;=W1820)/(Rates!$C$7:$C$11&gt;=W1820),Rates!$D$7:$D$11)*(X1820/100)*W1820)))),"")</f>
        <v/>
      </c>
      <c r="O1820" s="134" t="str">
        <f t="shared" si="890"/>
        <v/>
      </c>
      <c r="P1820" s="116"/>
      <c r="Q1820" s="117" t="str">
        <f t="shared" si="891"/>
        <v/>
      </c>
      <c r="R1820" s="128" t="str">
        <f t="shared" si="892"/>
        <v/>
      </c>
      <c r="S1820" s="135" t="str">
        <f>IF(B1820="","",IF(R1820="Refreshment Beverage",VLOOKUP(VALUE(Q1820),Rates!G$15:L$19,2,0),VLOOKUP(VALUE(Q1820),Rates!G$4:L$12,2,0)))</f>
        <v/>
      </c>
      <c r="T1820" s="135" t="str">
        <f t="shared" si="893"/>
        <v/>
      </c>
      <c r="U1820" s="118" t="str">
        <f t="shared" si="894"/>
        <v/>
      </c>
      <c r="V1820" s="135" t="str">
        <f t="shared" si="895"/>
        <v/>
      </c>
      <c r="W1820" s="135" t="str">
        <f t="shared" si="896"/>
        <v/>
      </c>
      <c r="X1820" s="119" t="str">
        <f t="shared" si="897"/>
        <v/>
      </c>
      <c r="Y1820" s="120" t="str">
        <f>IF(B:B="","",IF(R1820="Refreshment Beverage",VLOOKUP(Q1820,Rates!G$15:L$19,6,0)*W1820,VLOOKUP(Q1820,Rates!G$4:L$12,6,0)*W1820))</f>
        <v/>
      </c>
      <c r="Z1820" s="120" t="str">
        <f t="shared" si="898"/>
        <v/>
      </c>
      <c r="AA1820" s="120" t="str">
        <f t="shared" si="899"/>
        <v/>
      </c>
      <c r="AB1820" s="136" t="str">
        <f>IF(B:B="","",IF(R1820="Refreshment Beverage","",IF(AND(R1820="Beer",Q1820=0),SUM(LOOKUP(2,1/(Rates!$B$15:$B$18&lt;=W1820)/(Rates!$C$15:$C$18&gt;=W1820),Rates!$D$15:$D$18)*W1820),VLOOKUP(VALUE(Q:Q),Rates!A:B,2,0)*W1820)))</f>
        <v/>
      </c>
      <c r="AC1820" s="136" t="str">
        <f>IF(B:B="","",IF(R1820="Refreshment Beverage","",IF(AND(R1820="Beer",Q1820=0),SUM(LOOKUP(2,1/(Rates!$B$15:$B$18&lt;=W1820)/(Rates!$C$15:$C$18&gt;=W1820),Rates!$E$15:$E$18)*W1820),VLOOKUP(VALUE(Q:Q),Rates!A:C,3,0)*W1820)))</f>
        <v/>
      </c>
      <c r="AD1820" s="137" t="str">
        <f>IFERROR(IF(B:B="","",IF(R1820="Beer","",IF(VALUE(Q1820)=0,VLOOKUP(VLOOKUP(B:B,#REF!,16,0),Rates!A:E,2,0),VLOOKUP(VALUE(Q1820),Rates!A$31:B$34,2,0)*W1820))),0)</f>
        <v/>
      </c>
      <c r="AE1820" s="121" t="str">
        <f t="shared" si="900"/>
        <v/>
      </c>
      <c r="AF1820" s="138" t="str">
        <f t="shared" si="901"/>
        <v/>
      </c>
      <c r="AG1820" s="122" t="str">
        <f t="shared" si="902"/>
        <v/>
      </c>
      <c r="AH1820" s="123" t="str">
        <f t="shared" si="903"/>
        <v/>
      </c>
      <c r="AI1820" s="139" t="str">
        <f>IF(AE:AE="","",IF(R1820="Refreshment Beverage",AK1820*(Rates!J$19/100),ROUND(SUM(AH1820*(Rates!$J$8/100)),4)))</f>
        <v/>
      </c>
      <c r="AJ1820" s="124" t="str">
        <f t="shared" si="904"/>
        <v/>
      </c>
      <c r="AK1820" s="125" t="str">
        <f t="shared" si="905"/>
        <v/>
      </c>
      <c r="AL1820" s="121" t="str">
        <f t="shared" si="906"/>
        <v/>
      </c>
      <c r="AM1820" s="138" t="str">
        <f>IF(AS1820="","",IF(R1820="Refreshment Beverage",ROUND(AS1820*Rates!K$19,4),ROUND(AO1820*(VLOOKUP(VALUE(Q1820),Rates!G$4:L$12,3,0)),4)))</f>
        <v/>
      </c>
      <c r="AN1820" s="126" t="str">
        <f>IF(AS1820="","",IF(R1820="Refreshment Beverage",AS1820*(Rates!J$19/100),MAX(AM1820,AB1820)))</f>
        <v/>
      </c>
      <c r="AO1820" s="127" t="str">
        <f t="shared" si="907"/>
        <v/>
      </c>
      <c r="AP1820" s="127" t="str">
        <f t="shared" si="908"/>
        <v/>
      </c>
      <c r="AQ1820" s="140" t="str">
        <f>IF(AS1820="","",IF(R1820="Refreshment Beverage",ROUND(SUM(VLOOKUP(Q:Q,Rates!G$15:L$19,3,0)*(AS1820-Y1820-Z1820-AA1820)),4),ROUND(SUM(Rates!$K$8*AS1820),4)))</f>
        <v/>
      </c>
      <c r="AR1820" s="139" t="str">
        <f t="shared" si="909"/>
        <v/>
      </c>
      <c r="AS1820" s="125" t="str">
        <f t="shared" si="910"/>
        <v/>
      </c>
      <c r="AT1820" s="121" t="str">
        <f t="shared" si="911"/>
        <v/>
      </c>
      <c r="AU1820" s="138" t="str">
        <f>IF(AX1820="","",IF(R1820="Refreshment Beverage",ROUND((BA1820-Y1820-Z1820-AA1820)*VLOOKUP(VALUE(Q1820),Rates!G$15:L$19,3,0),4),ROUND(AW1820*(VLOOKUP(VALUE(Q1820),Rates!G:L,3,0)),4)))</f>
        <v/>
      </c>
      <c r="AV1820" s="126" t="str">
        <f t="shared" si="912"/>
        <v/>
      </c>
      <c r="AW1820" s="127" t="str">
        <f t="shared" si="913"/>
        <v/>
      </c>
      <c r="AX1820" s="123" t="str">
        <f t="shared" si="914"/>
        <v/>
      </c>
      <c r="AY1820" s="140" t="str">
        <f>IF(AX1820="","",IF(R1820="Refreshment Beverage",ROUND(SUM(AX1820*Rates!K$19),4),ROUND(SUM(AX1820*(Rates!J$8/100)),4)))</f>
        <v/>
      </c>
      <c r="AZ1820" s="124" t="str">
        <f t="shared" si="915"/>
        <v/>
      </c>
      <c r="BA1820" s="125" t="str">
        <f t="shared" si="916"/>
        <v/>
      </c>
      <c r="BB1820" s="115"/>
      <c r="BC1820" s="143"/>
      <c r="BD1820" s="100"/>
      <c r="BE1820" s="100"/>
      <c r="BF1820" s="100"/>
      <c r="BG1820" s="100"/>
    </row>
    <row r="1821" spans="1:59" x14ac:dyDescent="0.2">
      <c r="A1821" s="144"/>
      <c r="B1821" s="141"/>
      <c r="C1821" s="141"/>
      <c r="D1821" s="142"/>
      <c r="E1821" s="142"/>
      <c r="F1821" s="142"/>
      <c r="G1821" s="142"/>
      <c r="H1821" s="142"/>
      <c r="I1821" s="129"/>
      <c r="J1821" s="130"/>
      <c r="K1821" s="131" t="str">
        <f t="shared" si="887"/>
        <v/>
      </c>
      <c r="L1821" s="132" t="str">
        <f t="shared" si="888"/>
        <v/>
      </c>
      <c r="M1821" s="133" t="str">
        <f t="shared" si="889"/>
        <v/>
      </c>
      <c r="N1821" s="134" t="str">
        <f>IFERROR(IF(B:B="","",IF(R1821="Beer",SUM(LOOKUP(2,1/(Rates!$B$3:$B$5&lt;=W1821)/(Rates!$C$3:$C$5&gt;=W1821),Rates!$D$3:$D$5)*(X1821/100)*W1821),IF(R1821="Refreshment Beverage",SUM(LOOKUP(2,1/(Rates!$B$7:$B$11&lt;=W1821)/(Rates!$C$7:$C$11&gt;=W1821),Rates!$D$7:$D$11)*(X1821/100)*W1821)))),"")</f>
        <v/>
      </c>
      <c r="O1821" s="134" t="str">
        <f t="shared" si="890"/>
        <v/>
      </c>
      <c r="P1821" s="116"/>
      <c r="Q1821" s="117" t="str">
        <f t="shared" si="891"/>
        <v/>
      </c>
      <c r="R1821" s="128" t="str">
        <f t="shared" si="892"/>
        <v/>
      </c>
      <c r="S1821" s="135" t="str">
        <f>IF(B1821="","",IF(R1821="Refreshment Beverage",VLOOKUP(VALUE(Q1821),Rates!G$15:L$19,2,0),VLOOKUP(VALUE(Q1821),Rates!G$4:L$12,2,0)))</f>
        <v/>
      </c>
      <c r="T1821" s="135" t="str">
        <f t="shared" si="893"/>
        <v/>
      </c>
      <c r="U1821" s="118" t="str">
        <f t="shared" si="894"/>
        <v/>
      </c>
      <c r="V1821" s="135" t="str">
        <f t="shared" si="895"/>
        <v/>
      </c>
      <c r="W1821" s="135" t="str">
        <f t="shared" si="896"/>
        <v/>
      </c>
      <c r="X1821" s="119" t="str">
        <f t="shared" si="897"/>
        <v/>
      </c>
      <c r="Y1821" s="120" t="str">
        <f>IF(B:B="","",IF(R1821="Refreshment Beverage",VLOOKUP(Q1821,Rates!G$15:L$19,6,0)*W1821,VLOOKUP(Q1821,Rates!G$4:L$12,6,0)*W1821))</f>
        <v/>
      </c>
      <c r="Z1821" s="120" t="str">
        <f t="shared" si="898"/>
        <v/>
      </c>
      <c r="AA1821" s="120" t="str">
        <f t="shared" si="899"/>
        <v/>
      </c>
      <c r="AB1821" s="136" t="str">
        <f>IF(B:B="","",IF(R1821="Refreshment Beverage","",IF(AND(R1821="Beer",Q1821=0),SUM(LOOKUP(2,1/(Rates!$B$15:$B$18&lt;=W1821)/(Rates!$C$15:$C$18&gt;=W1821),Rates!$D$15:$D$18)*W1821),VLOOKUP(VALUE(Q:Q),Rates!A:B,2,0)*W1821)))</f>
        <v/>
      </c>
      <c r="AC1821" s="136" t="str">
        <f>IF(B:B="","",IF(R1821="Refreshment Beverage","",IF(AND(R1821="Beer",Q1821=0),SUM(LOOKUP(2,1/(Rates!$B$15:$B$18&lt;=W1821)/(Rates!$C$15:$C$18&gt;=W1821),Rates!$E$15:$E$18)*W1821),VLOOKUP(VALUE(Q:Q),Rates!A:C,3,0)*W1821)))</f>
        <v/>
      </c>
      <c r="AD1821" s="137" t="str">
        <f>IFERROR(IF(B:B="","",IF(R1821="Beer","",IF(VALUE(Q1821)=0,VLOOKUP(VLOOKUP(B:B,#REF!,16,0),Rates!A:E,2,0),VLOOKUP(VALUE(Q1821),Rates!A$31:B$34,2,0)*W1821))),0)</f>
        <v/>
      </c>
      <c r="AE1821" s="121" t="str">
        <f t="shared" si="900"/>
        <v/>
      </c>
      <c r="AF1821" s="138" t="str">
        <f t="shared" si="901"/>
        <v/>
      </c>
      <c r="AG1821" s="122" t="str">
        <f t="shared" si="902"/>
        <v/>
      </c>
      <c r="AH1821" s="123" t="str">
        <f t="shared" si="903"/>
        <v/>
      </c>
      <c r="AI1821" s="139" t="str">
        <f>IF(AE:AE="","",IF(R1821="Refreshment Beverage",AK1821*(Rates!J$19/100),ROUND(SUM(AH1821*(Rates!$J$8/100)),4)))</f>
        <v/>
      </c>
      <c r="AJ1821" s="124" t="str">
        <f t="shared" si="904"/>
        <v/>
      </c>
      <c r="AK1821" s="125" t="str">
        <f t="shared" si="905"/>
        <v/>
      </c>
      <c r="AL1821" s="121" t="str">
        <f t="shared" si="906"/>
        <v/>
      </c>
      <c r="AM1821" s="138" t="str">
        <f>IF(AS1821="","",IF(R1821="Refreshment Beverage",ROUND(AS1821*Rates!K$19,4),ROUND(AO1821*(VLOOKUP(VALUE(Q1821),Rates!G$4:L$12,3,0)),4)))</f>
        <v/>
      </c>
      <c r="AN1821" s="126" t="str">
        <f>IF(AS1821="","",IF(R1821="Refreshment Beverage",AS1821*(Rates!J$19/100),MAX(AM1821,AB1821)))</f>
        <v/>
      </c>
      <c r="AO1821" s="127" t="str">
        <f t="shared" si="907"/>
        <v/>
      </c>
      <c r="AP1821" s="127" t="str">
        <f t="shared" si="908"/>
        <v/>
      </c>
      <c r="AQ1821" s="140" t="str">
        <f>IF(AS1821="","",IF(R1821="Refreshment Beverage",ROUND(SUM(VLOOKUP(Q:Q,Rates!G$15:L$19,3,0)*(AS1821-Y1821-Z1821-AA1821)),4),ROUND(SUM(Rates!$K$8*AS1821),4)))</f>
        <v/>
      </c>
      <c r="AR1821" s="139" t="str">
        <f t="shared" si="909"/>
        <v/>
      </c>
      <c r="AS1821" s="125" t="str">
        <f t="shared" si="910"/>
        <v/>
      </c>
      <c r="AT1821" s="121" t="str">
        <f t="shared" si="911"/>
        <v/>
      </c>
      <c r="AU1821" s="138" t="str">
        <f>IF(AX1821="","",IF(R1821="Refreshment Beverage",ROUND((BA1821-Y1821-Z1821-AA1821)*VLOOKUP(VALUE(Q1821),Rates!G$15:L$19,3,0),4),ROUND(AW1821*(VLOOKUP(VALUE(Q1821),Rates!G:L,3,0)),4)))</f>
        <v/>
      </c>
      <c r="AV1821" s="126" t="str">
        <f t="shared" si="912"/>
        <v/>
      </c>
      <c r="AW1821" s="127" t="str">
        <f t="shared" si="913"/>
        <v/>
      </c>
      <c r="AX1821" s="123" t="str">
        <f t="shared" si="914"/>
        <v/>
      </c>
      <c r="AY1821" s="140" t="str">
        <f>IF(AX1821="","",IF(R1821="Refreshment Beverage",ROUND(SUM(AX1821*Rates!K$19),4),ROUND(SUM(AX1821*(Rates!J$8/100)),4)))</f>
        <v/>
      </c>
      <c r="AZ1821" s="124" t="str">
        <f t="shared" si="915"/>
        <v/>
      </c>
      <c r="BA1821" s="125" t="str">
        <f t="shared" si="916"/>
        <v/>
      </c>
      <c r="BB1821" s="115"/>
      <c r="BC1821" s="143"/>
      <c r="BD1821" s="100"/>
      <c r="BE1821" s="100"/>
      <c r="BF1821" s="100"/>
      <c r="BG1821" s="100"/>
    </row>
    <row r="1822" spans="1:59" x14ac:dyDescent="0.2">
      <c r="A1822" s="144"/>
      <c r="B1822" s="141"/>
      <c r="C1822" s="141"/>
      <c r="D1822" s="142"/>
      <c r="E1822" s="142"/>
      <c r="F1822" s="142"/>
      <c r="G1822" s="142"/>
      <c r="H1822" s="142"/>
      <c r="I1822" s="129"/>
      <c r="J1822" s="130"/>
      <c r="K1822" s="131" t="str">
        <f t="shared" si="887"/>
        <v/>
      </c>
      <c r="L1822" s="132" t="str">
        <f t="shared" si="888"/>
        <v/>
      </c>
      <c r="M1822" s="133" t="str">
        <f t="shared" si="889"/>
        <v/>
      </c>
      <c r="N1822" s="134" t="str">
        <f>IFERROR(IF(B:B="","",IF(R1822="Beer",SUM(LOOKUP(2,1/(Rates!$B$3:$B$5&lt;=W1822)/(Rates!$C$3:$C$5&gt;=W1822),Rates!$D$3:$D$5)*(X1822/100)*W1822),IF(R1822="Refreshment Beverage",SUM(LOOKUP(2,1/(Rates!$B$7:$B$11&lt;=W1822)/(Rates!$C$7:$C$11&gt;=W1822),Rates!$D$7:$D$11)*(X1822/100)*W1822)))),"")</f>
        <v/>
      </c>
      <c r="O1822" s="134" t="str">
        <f t="shared" si="890"/>
        <v/>
      </c>
      <c r="P1822" s="116"/>
      <c r="Q1822" s="117" t="str">
        <f t="shared" si="891"/>
        <v/>
      </c>
      <c r="R1822" s="128" t="str">
        <f t="shared" si="892"/>
        <v/>
      </c>
      <c r="S1822" s="135" t="str">
        <f>IF(B1822="","",IF(R1822="Refreshment Beverage",VLOOKUP(VALUE(Q1822),Rates!G$15:L$19,2,0),VLOOKUP(VALUE(Q1822),Rates!G$4:L$12,2,0)))</f>
        <v/>
      </c>
      <c r="T1822" s="135" t="str">
        <f t="shared" si="893"/>
        <v/>
      </c>
      <c r="U1822" s="118" t="str">
        <f t="shared" si="894"/>
        <v/>
      </c>
      <c r="V1822" s="135" t="str">
        <f t="shared" si="895"/>
        <v/>
      </c>
      <c r="W1822" s="135" t="str">
        <f t="shared" si="896"/>
        <v/>
      </c>
      <c r="X1822" s="119" t="str">
        <f t="shared" si="897"/>
        <v/>
      </c>
      <c r="Y1822" s="120" t="str">
        <f>IF(B:B="","",IF(R1822="Refreshment Beverage",VLOOKUP(Q1822,Rates!G$15:L$19,6,0)*W1822,VLOOKUP(Q1822,Rates!G$4:L$12,6,0)*W1822))</f>
        <v/>
      </c>
      <c r="Z1822" s="120" t="str">
        <f t="shared" si="898"/>
        <v/>
      </c>
      <c r="AA1822" s="120" t="str">
        <f t="shared" si="899"/>
        <v/>
      </c>
      <c r="AB1822" s="136" t="str">
        <f>IF(B:B="","",IF(R1822="Refreshment Beverage","",IF(AND(R1822="Beer",Q1822=0),SUM(LOOKUP(2,1/(Rates!$B$15:$B$18&lt;=W1822)/(Rates!$C$15:$C$18&gt;=W1822),Rates!$D$15:$D$18)*W1822),VLOOKUP(VALUE(Q:Q),Rates!A:B,2,0)*W1822)))</f>
        <v/>
      </c>
      <c r="AC1822" s="136" t="str">
        <f>IF(B:B="","",IF(R1822="Refreshment Beverage","",IF(AND(R1822="Beer",Q1822=0),SUM(LOOKUP(2,1/(Rates!$B$15:$B$18&lt;=W1822)/(Rates!$C$15:$C$18&gt;=W1822),Rates!$E$15:$E$18)*W1822),VLOOKUP(VALUE(Q:Q),Rates!A:C,3,0)*W1822)))</f>
        <v/>
      </c>
      <c r="AD1822" s="137" t="str">
        <f>IFERROR(IF(B:B="","",IF(R1822="Beer","",IF(VALUE(Q1822)=0,VLOOKUP(VLOOKUP(B:B,#REF!,16,0),Rates!A:E,2,0),VLOOKUP(VALUE(Q1822),Rates!A$31:B$34,2,0)*W1822))),0)</f>
        <v/>
      </c>
      <c r="AE1822" s="121" t="str">
        <f t="shared" si="900"/>
        <v/>
      </c>
      <c r="AF1822" s="138" t="str">
        <f t="shared" si="901"/>
        <v/>
      </c>
      <c r="AG1822" s="122" t="str">
        <f t="shared" si="902"/>
        <v/>
      </c>
      <c r="AH1822" s="123" t="str">
        <f t="shared" si="903"/>
        <v/>
      </c>
      <c r="AI1822" s="139" t="str">
        <f>IF(AE:AE="","",IF(R1822="Refreshment Beverage",AK1822*(Rates!J$19/100),ROUND(SUM(AH1822*(Rates!$J$8/100)),4)))</f>
        <v/>
      </c>
      <c r="AJ1822" s="124" t="str">
        <f t="shared" si="904"/>
        <v/>
      </c>
      <c r="AK1822" s="125" t="str">
        <f t="shared" si="905"/>
        <v/>
      </c>
      <c r="AL1822" s="121" t="str">
        <f t="shared" si="906"/>
        <v/>
      </c>
      <c r="AM1822" s="138" t="str">
        <f>IF(AS1822="","",IF(R1822="Refreshment Beverage",ROUND(AS1822*Rates!K$19,4),ROUND(AO1822*(VLOOKUP(VALUE(Q1822),Rates!G$4:L$12,3,0)),4)))</f>
        <v/>
      </c>
      <c r="AN1822" s="126" t="str">
        <f>IF(AS1822="","",IF(R1822="Refreshment Beverage",AS1822*(Rates!J$19/100),MAX(AM1822,AB1822)))</f>
        <v/>
      </c>
      <c r="AO1822" s="127" t="str">
        <f t="shared" si="907"/>
        <v/>
      </c>
      <c r="AP1822" s="127" t="str">
        <f t="shared" si="908"/>
        <v/>
      </c>
      <c r="AQ1822" s="140" t="str">
        <f>IF(AS1822="","",IF(R1822="Refreshment Beverage",ROUND(SUM(VLOOKUP(Q:Q,Rates!G$15:L$19,3,0)*(AS1822-Y1822-Z1822-AA1822)),4),ROUND(SUM(Rates!$K$8*AS1822),4)))</f>
        <v/>
      </c>
      <c r="AR1822" s="139" t="str">
        <f t="shared" si="909"/>
        <v/>
      </c>
      <c r="AS1822" s="125" t="str">
        <f t="shared" si="910"/>
        <v/>
      </c>
      <c r="AT1822" s="121" t="str">
        <f t="shared" si="911"/>
        <v/>
      </c>
      <c r="AU1822" s="138" t="str">
        <f>IF(AX1822="","",IF(R1822="Refreshment Beverage",ROUND((BA1822-Y1822-Z1822-AA1822)*VLOOKUP(VALUE(Q1822),Rates!G$15:L$19,3,0),4),ROUND(AW1822*(VLOOKUP(VALUE(Q1822),Rates!G:L,3,0)),4)))</f>
        <v/>
      </c>
      <c r="AV1822" s="126" t="str">
        <f t="shared" si="912"/>
        <v/>
      </c>
      <c r="AW1822" s="127" t="str">
        <f t="shared" si="913"/>
        <v/>
      </c>
      <c r="AX1822" s="123" t="str">
        <f t="shared" si="914"/>
        <v/>
      </c>
      <c r="AY1822" s="140" t="str">
        <f>IF(AX1822="","",IF(R1822="Refreshment Beverage",ROUND(SUM(AX1822*Rates!K$19),4),ROUND(SUM(AX1822*(Rates!J$8/100)),4)))</f>
        <v/>
      </c>
      <c r="AZ1822" s="124" t="str">
        <f t="shared" si="915"/>
        <v/>
      </c>
      <c r="BA1822" s="125" t="str">
        <f t="shared" si="916"/>
        <v/>
      </c>
      <c r="BB1822" s="115"/>
      <c r="BC1822" s="143"/>
      <c r="BD1822" s="100"/>
      <c r="BE1822" s="100"/>
      <c r="BF1822" s="100"/>
      <c r="BG1822" s="100"/>
    </row>
    <row r="1823" spans="1:59" x14ac:dyDescent="0.2">
      <c r="A1823" s="144"/>
      <c r="B1823" s="141"/>
      <c r="C1823" s="141"/>
      <c r="D1823" s="142"/>
      <c r="E1823" s="142"/>
      <c r="F1823" s="142"/>
      <c r="G1823" s="142"/>
      <c r="H1823" s="142"/>
      <c r="I1823" s="129"/>
      <c r="J1823" s="130"/>
      <c r="K1823" s="131" t="str">
        <f t="shared" si="887"/>
        <v/>
      </c>
      <c r="L1823" s="132" t="str">
        <f t="shared" si="888"/>
        <v/>
      </c>
      <c r="M1823" s="133" t="str">
        <f t="shared" si="889"/>
        <v/>
      </c>
      <c r="N1823" s="134" t="str">
        <f>IFERROR(IF(B:B="","",IF(R1823="Beer",SUM(LOOKUP(2,1/(Rates!$B$3:$B$5&lt;=W1823)/(Rates!$C$3:$C$5&gt;=W1823),Rates!$D$3:$D$5)*(X1823/100)*W1823),IF(R1823="Refreshment Beverage",SUM(LOOKUP(2,1/(Rates!$B$7:$B$11&lt;=W1823)/(Rates!$C$7:$C$11&gt;=W1823),Rates!$D$7:$D$11)*(X1823/100)*W1823)))),"")</f>
        <v/>
      </c>
      <c r="O1823" s="134" t="str">
        <f t="shared" si="890"/>
        <v/>
      </c>
      <c r="P1823" s="116"/>
      <c r="Q1823" s="117" t="str">
        <f t="shared" si="891"/>
        <v/>
      </c>
      <c r="R1823" s="128" t="str">
        <f t="shared" si="892"/>
        <v/>
      </c>
      <c r="S1823" s="135" t="str">
        <f>IF(B1823="","",IF(R1823="Refreshment Beverage",VLOOKUP(VALUE(Q1823),Rates!G$15:L$19,2,0),VLOOKUP(VALUE(Q1823),Rates!G$4:L$12,2,0)))</f>
        <v/>
      </c>
      <c r="T1823" s="135" t="str">
        <f t="shared" si="893"/>
        <v/>
      </c>
      <c r="U1823" s="118" t="str">
        <f t="shared" si="894"/>
        <v/>
      </c>
      <c r="V1823" s="135" t="str">
        <f t="shared" si="895"/>
        <v/>
      </c>
      <c r="W1823" s="135" t="str">
        <f t="shared" si="896"/>
        <v/>
      </c>
      <c r="X1823" s="119" t="str">
        <f t="shared" si="897"/>
        <v/>
      </c>
      <c r="Y1823" s="120" t="str">
        <f>IF(B:B="","",IF(R1823="Refreshment Beverage",VLOOKUP(Q1823,Rates!G$15:L$19,6,0)*W1823,VLOOKUP(Q1823,Rates!G$4:L$12,6,0)*W1823))</f>
        <v/>
      </c>
      <c r="Z1823" s="120" t="str">
        <f t="shared" si="898"/>
        <v/>
      </c>
      <c r="AA1823" s="120" t="str">
        <f t="shared" si="899"/>
        <v/>
      </c>
      <c r="AB1823" s="136" t="str">
        <f>IF(B:B="","",IF(R1823="Refreshment Beverage","",IF(AND(R1823="Beer",Q1823=0),SUM(LOOKUP(2,1/(Rates!$B$15:$B$18&lt;=W1823)/(Rates!$C$15:$C$18&gt;=W1823),Rates!$D$15:$D$18)*W1823),VLOOKUP(VALUE(Q:Q),Rates!A:B,2,0)*W1823)))</f>
        <v/>
      </c>
      <c r="AC1823" s="136" t="str">
        <f>IF(B:B="","",IF(R1823="Refreshment Beverage","",IF(AND(R1823="Beer",Q1823=0),SUM(LOOKUP(2,1/(Rates!$B$15:$B$18&lt;=W1823)/(Rates!$C$15:$C$18&gt;=W1823),Rates!$E$15:$E$18)*W1823),VLOOKUP(VALUE(Q:Q),Rates!A:C,3,0)*W1823)))</f>
        <v/>
      </c>
      <c r="AD1823" s="137" t="str">
        <f>IFERROR(IF(B:B="","",IF(R1823="Beer","",IF(VALUE(Q1823)=0,VLOOKUP(VLOOKUP(B:B,#REF!,16,0),Rates!A:E,2,0),VLOOKUP(VALUE(Q1823),Rates!A$31:B$34,2,0)*W1823))),0)</f>
        <v/>
      </c>
      <c r="AE1823" s="121" t="str">
        <f t="shared" si="900"/>
        <v/>
      </c>
      <c r="AF1823" s="138" t="str">
        <f t="shared" si="901"/>
        <v/>
      </c>
      <c r="AG1823" s="122" t="str">
        <f t="shared" si="902"/>
        <v/>
      </c>
      <c r="AH1823" s="123" t="str">
        <f t="shared" si="903"/>
        <v/>
      </c>
      <c r="AI1823" s="139" t="str">
        <f>IF(AE:AE="","",IF(R1823="Refreshment Beverage",AK1823*(Rates!J$19/100),ROUND(SUM(AH1823*(Rates!$J$8/100)),4)))</f>
        <v/>
      </c>
      <c r="AJ1823" s="124" t="str">
        <f t="shared" si="904"/>
        <v/>
      </c>
      <c r="AK1823" s="125" t="str">
        <f t="shared" si="905"/>
        <v/>
      </c>
      <c r="AL1823" s="121" t="str">
        <f t="shared" si="906"/>
        <v/>
      </c>
      <c r="AM1823" s="138" t="str">
        <f>IF(AS1823="","",IF(R1823="Refreshment Beverage",ROUND(AS1823*Rates!K$19,4),ROUND(AO1823*(VLOOKUP(VALUE(Q1823),Rates!G$4:L$12,3,0)),4)))</f>
        <v/>
      </c>
      <c r="AN1823" s="126" t="str">
        <f>IF(AS1823="","",IF(R1823="Refreshment Beverage",AS1823*(Rates!J$19/100),MAX(AM1823,AB1823)))</f>
        <v/>
      </c>
      <c r="AO1823" s="127" t="str">
        <f t="shared" si="907"/>
        <v/>
      </c>
      <c r="AP1823" s="127" t="str">
        <f t="shared" si="908"/>
        <v/>
      </c>
      <c r="AQ1823" s="140" t="str">
        <f>IF(AS1823="","",IF(R1823="Refreshment Beverage",ROUND(SUM(VLOOKUP(Q:Q,Rates!G$15:L$19,3,0)*(AS1823-Y1823-Z1823-AA1823)),4),ROUND(SUM(Rates!$K$8*AS1823),4)))</f>
        <v/>
      </c>
      <c r="AR1823" s="139" t="str">
        <f t="shared" si="909"/>
        <v/>
      </c>
      <c r="AS1823" s="125" t="str">
        <f t="shared" si="910"/>
        <v/>
      </c>
      <c r="AT1823" s="121" t="str">
        <f t="shared" si="911"/>
        <v/>
      </c>
      <c r="AU1823" s="138" t="str">
        <f>IF(AX1823="","",IF(R1823="Refreshment Beverage",ROUND((BA1823-Y1823-Z1823-AA1823)*VLOOKUP(VALUE(Q1823),Rates!G$15:L$19,3,0),4),ROUND(AW1823*(VLOOKUP(VALUE(Q1823),Rates!G:L,3,0)),4)))</f>
        <v/>
      </c>
      <c r="AV1823" s="126" t="str">
        <f t="shared" si="912"/>
        <v/>
      </c>
      <c r="AW1823" s="127" t="str">
        <f t="shared" si="913"/>
        <v/>
      </c>
      <c r="AX1823" s="123" t="str">
        <f t="shared" si="914"/>
        <v/>
      </c>
      <c r="AY1823" s="140" t="str">
        <f>IF(AX1823="","",IF(R1823="Refreshment Beverage",ROUND(SUM(AX1823*Rates!K$19),4),ROUND(SUM(AX1823*(Rates!J$8/100)),4)))</f>
        <v/>
      </c>
      <c r="AZ1823" s="124" t="str">
        <f t="shared" si="915"/>
        <v/>
      </c>
      <c r="BA1823" s="125" t="str">
        <f t="shared" si="916"/>
        <v/>
      </c>
      <c r="BB1823" s="115"/>
      <c r="BC1823" s="143"/>
      <c r="BD1823" s="100"/>
      <c r="BE1823" s="100"/>
      <c r="BF1823" s="100"/>
      <c r="BG1823" s="100"/>
    </row>
    <row r="1824" spans="1:59" x14ac:dyDescent="0.2">
      <c r="A1824" s="144"/>
      <c r="B1824" s="141"/>
      <c r="C1824" s="141"/>
      <c r="D1824" s="142"/>
      <c r="E1824" s="142"/>
      <c r="F1824" s="142"/>
      <c r="G1824" s="142"/>
      <c r="H1824" s="142"/>
      <c r="I1824" s="129"/>
      <c r="J1824" s="130"/>
      <c r="K1824" s="131" t="str">
        <f t="shared" si="887"/>
        <v/>
      </c>
      <c r="L1824" s="132" t="str">
        <f t="shared" si="888"/>
        <v/>
      </c>
      <c r="M1824" s="133" t="str">
        <f t="shared" si="889"/>
        <v/>
      </c>
      <c r="N1824" s="134" t="str">
        <f>IFERROR(IF(B:B="","",IF(R1824="Beer",SUM(LOOKUP(2,1/(Rates!$B$3:$B$5&lt;=W1824)/(Rates!$C$3:$C$5&gt;=W1824),Rates!$D$3:$D$5)*(X1824/100)*W1824),IF(R1824="Refreshment Beverage",SUM(LOOKUP(2,1/(Rates!$B$7:$B$11&lt;=W1824)/(Rates!$C$7:$C$11&gt;=W1824),Rates!$D$7:$D$11)*(X1824/100)*W1824)))),"")</f>
        <v/>
      </c>
      <c r="O1824" s="134" t="str">
        <f t="shared" si="890"/>
        <v/>
      </c>
      <c r="P1824" s="116"/>
      <c r="Q1824" s="117" t="str">
        <f t="shared" si="891"/>
        <v/>
      </c>
      <c r="R1824" s="128" t="str">
        <f t="shared" si="892"/>
        <v/>
      </c>
      <c r="S1824" s="135" t="str">
        <f>IF(B1824="","",IF(R1824="Refreshment Beverage",VLOOKUP(VALUE(Q1824),Rates!G$15:L$19,2,0),VLOOKUP(VALUE(Q1824),Rates!G$4:L$12,2,0)))</f>
        <v/>
      </c>
      <c r="T1824" s="135" t="str">
        <f t="shared" si="893"/>
        <v/>
      </c>
      <c r="U1824" s="118" t="str">
        <f t="shared" si="894"/>
        <v/>
      </c>
      <c r="V1824" s="135" t="str">
        <f t="shared" si="895"/>
        <v/>
      </c>
      <c r="W1824" s="135" t="str">
        <f t="shared" si="896"/>
        <v/>
      </c>
      <c r="X1824" s="119" t="str">
        <f t="shared" si="897"/>
        <v/>
      </c>
      <c r="Y1824" s="120" t="str">
        <f>IF(B:B="","",IF(R1824="Refreshment Beverage",VLOOKUP(Q1824,Rates!G$15:L$19,6,0)*W1824,VLOOKUP(Q1824,Rates!G$4:L$12,6,0)*W1824))</f>
        <v/>
      </c>
      <c r="Z1824" s="120" t="str">
        <f t="shared" si="898"/>
        <v/>
      </c>
      <c r="AA1824" s="120" t="str">
        <f t="shared" si="899"/>
        <v/>
      </c>
      <c r="AB1824" s="136" t="str">
        <f>IF(B:B="","",IF(R1824="Refreshment Beverage","",IF(AND(R1824="Beer",Q1824=0),SUM(LOOKUP(2,1/(Rates!$B$15:$B$18&lt;=W1824)/(Rates!$C$15:$C$18&gt;=W1824),Rates!$D$15:$D$18)*W1824),VLOOKUP(VALUE(Q:Q),Rates!A:B,2,0)*W1824)))</f>
        <v/>
      </c>
      <c r="AC1824" s="136" t="str">
        <f>IF(B:B="","",IF(R1824="Refreshment Beverage","",IF(AND(R1824="Beer",Q1824=0),SUM(LOOKUP(2,1/(Rates!$B$15:$B$18&lt;=W1824)/(Rates!$C$15:$C$18&gt;=W1824),Rates!$E$15:$E$18)*W1824),VLOOKUP(VALUE(Q:Q),Rates!A:C,3,0)*W1824)))</f>
        <v/>
      </c>
      <c r="AD1824" s="137" t="str">
        <f>IFERROR(IF(B:B="","",IF(R1824="Beer","",IF(VALUE(Q1824)=0,VLOOKUP(VLOOKUP(B:B,#REF!,16,0),Rates!A:E,2,0),VLOOKUP(VALUE(Q1824),Rates!A$31:B$34,2,0)*W1824))),0)</f>
        <v/>
      </c>
      <c r="AE1824" s="121" t="str">
        <f t="shared" si="900"/>
        <v/>
      </c>
      <c r="AF1824" s="138" t="str">
        <f t="shared" si="901"/>
        <v/>
      </c>
      <c r="AG1824" s="122" t="str">
        <f t="shared" si="902"/>
        <v/>
      </c>
      <c r="AH1824" s="123" t="str">
        <f t="shared" si="903"/>
        <v/>
      </c>
      <c r="AI1824" s="139" t="str">
        <f>IF(AE:AE="","",IF(R1824="Refreshment Beverage",AK1824*(Rates!J$19/100),ROUND(SUM(AH1824*(Rates!$J$8/100)),4)))</f>
        <v/>
      </c>
      <c r="AJ1824" s="124" t="str">
        <f t="shared" si="904"/>
        <v/>
      </c>
      <c r="AK1824" s="125" t="str">
        <f t="shared" si="905"/>
        <v/>
      </c>
      <c r="AL1824" s="121" t="str">
        <f t="shared" si="906"/>
        <v/>
      </c>
      <c r="AM1824" s="138" t="str">
        <f>IF(AS1824="","",IF(R1824="Refreshment Beverage",ROUND(AS1824*Rates!K$19,4),ROUND(AO1824*(VLOOKUP(VALUE(Q1824),Rates!G$4:L$12,3,0)),4)))</f>
        <v/>
      </c>
      <c r="AN1824" s="126" t="str">
        <f>IF(AS1824="","",IF(R1824="Refreshment Beverage",AS1824*(Rates!J$19/100),MAX(AM1824,AB1824)))</f>
        <v/>
      </c>
      <c r="AO1824" s="127" t="str">
        <f t="shared" si="907"/>
        <v/>
      </c>
      <c r="AP1824" s="127" t="str">
        <f t="shared" si="908"/>
        <v/>
      </c>
      <c r="AQ1824" s="140" t="str">
        <f>IF(AS1824="","",IF(R1824="Refreshment Beverage",ROUND(SUM(VLOOKUP(Q:Q,Rates!G$15:L$19,3,0)*(AS1824-Y1824-Z1824-AA1824)),4),ROUND(SUM(Rates!$K$8*AS1824),4)))</f>
        <v/>
      </c>
      <c r="AR1824" s="139" t="str">
        <f t="shared" si="909"/>
        <v/>
      </c>
      <c r="AS1824" s="125" t="str">
        <f t="shared" si="910"/>
        <v/>
      </c>
      <c r="AT1824" s="121" t="str">
        <f t="shared" si="911"/>
        <v/>
      </c>
      <c r="AU1824" s="138" t="str">
        <f>IF(AX1824="","",IF(R1824="Refreshment Beverage",ROUND((BA1824-Y1824-Z1824-AA1824)*VLOOKUP(VALUE(Q1824),Rates!G$15:L$19,3,0),4),ROUND(AW1824*(VLOOKUP(VALUE(Q1824),Rates!G:L,3,0)),4)))</f>
        <v/>
      </c>
      <c r="AV1824" s="126" t="str">
        <f t="shared" si="912"/>
        <v/>
      </c>
      <c r="AW1824" s="127" t="str">
        <f t="shared" si="913"/>
        <v/>
      </c>
      <c r="AX1824" s="123" t="str">
        <f t="shared" si="914"/>
        <v/>
      </c>
      <c r="AY1824" s="140" t="str">
        <f>IF(AX1824="","",IF(R1824="Refreshment Beverage",ROUND(SUM(AX1824*Rates!K$19),4),ROUND(SUM(AX1824*(Rates!J$8/100)),4)))</f>
        <v/>
      </c>
      <c r="AZ1824" s="124" t="str">
        <f t="shared" si="915"/>
        <v/>
      </c>
      <c r="BA1824" s="125" t="str">
        <f t="shared" si="916"/>
        <v/>
      </c>
      <c r="BB1824" s="115"/>
      <c r="BC1824" s="143"/>
      <c r="BD1824" s="100"/>
      <c r="BE1824" s="100"/>
      <c r="BF1824" s="100"/>
      <c r="BG1824" s="100"/>
    </row>
    <row r="1825" spans="1:59" x14ac:dyDescent="0.2">
      <c r="A1825" s="144"/>
      <c r="B1825" s="141"/>
      <c r="C1825" s="141"/>
      <c r="D1825" s="142"/>
      <c r="E1825" s="142"/>
      <c r="F1825" s="142"/>
      <c r="G1825" s="142"/>
      <c r="H1825" s="142"/>
      <c r="I1825" s="129"/>
      <c r="J1825" s="130"/>
      <c r="K1825" s="131" t="str">
        <f t="shared" si="887"/>
        <v/>
      </c>
      <c r="L1825" s="132" t="str">
        <f t="shared" si="888"/>
        <v/>
      </c>
      <c r="M1825" s="133" t="str">
        <f t="shared" si="889"/>
        <v/>
      </c>
      <c r="N1825" s="134" t="str">
        <f>IFERROR(IF(B:B="","",IF(R1825="Beer",SUM(LOOKUP(2,1/(Rates!$B$3:$B$5&lt;=W1825)/(Rates!$C$3:$C$5&gt;=W1825),Rates!$D$3:$D$5)*(X1825/100)*W1825),IF(R1825="Refreshment Beverage",SUM(LOOKUP(2,1/(Rates!$B$7:$B$11&lt;=W1825)/(Rates!$C$7:$C$11&gt;=W1825),Rates!$D$7:$D$11)*(X1825/100)*W1825)))),"")</f>
        <v/>
      </c>
      <c r="O1825" s="134" t="str">
        <f t="shared" si="890"/>
        <v/>
      </c>
      <c r="P1825" s="116"/>
      <c r="Q1825" s="117" t="str">
        <f t="shared" si="891"/>
        <v/>
      </c>
      <c r="R1825" s="128" t="str">
        <f t="shared" si="892"/>
        <v/>
      </c>
      <c r="S1825" s="135" t="str">
        <f>IF(B1825="","",IF(R1825="Refreshment Beverage",VLOOKUP(VALUE(Q1825),Rates!G$15:L$19,2,0),VLOOKUP(VALUE(Q1825),Rates!G$4:L$12,2,0)))</f>
        <v/>
      </c>
      <c r="T1825" s="135" t="str">
        <f t="shared" si="893"/>
        <v/>
      </c>
      <c r="U1825" s="118" t="str">
        <f t="shared" si="894"/>
        <v/>
      </c>
      <c r="V1825" s="135" t="str">
        <f t="shared" si="895"/>
        <v/>
      </c>
      <c r="W1825" s="135" t="str">
        <f t="shared" si="896"/>
        <v/>
      </c>
      <c r="X1825" s="119" t="str">
        <f t="shared" si="897"/>
        <v/>
      </c>
      <c r="Y1825" s="120" t="str">
        <f>IF(B:B="","",IF(R1825="Refreshment Beverage",VLOOKUP(Q1825,Rates!G$15:L$19,6,0)*W1825,VLOOKUP(Q1825,Rates!G$4:L$12,6,0)*W1825))</f>
        <v/>
      </c>
      <c r="Z1825" s="120" t="str">
        <f t="shared" si="898"/>
        <v/>
      </c>
      <c r="AA1825" s="120" t="str">
        <f t="shared" si="899"/>
        <v/>
      </c>
      <c r="AB1825" s="136" t="str">
        <f>IF(B:B="","",IF(R1825="Refreshment Beverage","",IF(AND(R1825="Beer",Q1825=0),SUM(LOOKUP(2,1/(Rates!$B$15:$B$18&lt;=W1825)/(Rates!$C$15:$C$18&gt;=W1825),Rates!$D$15:$D$18)*W1825),VLOOKUP(VALUE(Q:Q),Rates!A:B,2,0)*W1825)))</f>
        <v/>
      </c>
      <c r="AC1825" s="136" t="str">
        <f>IF(B:B="","",IF(R1825="Refreshment Beverage","",IF(AND(R1825="Beer",Q1825=0),SUM(LOOKUP(2,1/(Rates!$B$15:$B$18&lt;=W1825)/(Rates!$C$15:$C$18&gt;=W1825),Rates!$E$15:$E$18)*W1825),VLOOKUP(VALUE(Q:Q),Rates!A:C,3,0)*W1825)))</f>
        <v/>
      </c>
      <c r="AD1825" s="137" t="str">
        <f>IFERROR(IF(B:B="","",IF(R1825="Beer","",IF(VALUE(Q1825)=0,VLOOKUP(VLOOKUP(B:B,#REF!,16,0),Rates!A:E,2,0),VLOOKUP(VALUE(Q1825),Rates!A$31:B$34,2,0)*W1825))),0)</f>
        <v/>
      </c>
      <c r="AE1825" s="121" t="str">
        <f t="shared" si="900"/>
        <v/>
      </c>
      <c r="AF1825" s="138" t="str">
        <f t="shared" si="901"/>
        <v/>
      </c>
      <c r="AG1825" s="122" t="str">
        <f t="shared" si="902"/>
        <v/>
      </c>
      <c r="AH1825" s="123" t="str">
        <f t="shared" si="903"/>
        <v/>
      </c>
      <c r="AI1825" s="139" t="str">
        <f>IF(AE:AE="","",IF(R1825="Refreshment Beverage",AK1825*(Rates!J$19/100),ROUND(SUM(AH1825*(Rates!$J$8/100)),4)))</f>
        <v/>
      </c>
      <c r="AJ1825" s="124" t="str">
        <f t="shared" si="904"/>
        <v/>
      </c>
      <c r="AK1825" s="125" t="str">
        <f t="shared" si="905"/>
        <v/>
      </c>
      <c r="AL1825" s="121" t="str">
        <f t="shared" si="906"/>
        <v/>
      </c>
      <c r="AM1825" s="138" t="str">
        <f>IF(AS1825="","",IF(R1825="Refreshment Beverage",ROUND(AS1825*Rates!K$19,4),ROUND(AO1825*(VLOOKUP(VALUE(Q1825),Rates!G$4:L$12,3,0)),4)))</f>
        <v/>
      </c>
      <c r="AN1825" s="126" t="str">
        <f>IF(AS1825="","",IF(R1825="Refreshment Beverage",AS1825*(Rates!J$19/100),MAX(AM1825,AB1825)))</f>
        <v/>
      </c>
      <c r="AO1825" s="127" t="str">
        <f t="shared" si="907"/>
        <v/>
      </c>
      <c r="AP1825" s="127" t="str">
        <f t="shared" si="908"/>
        <v/>
      </c>
      <c r="AQ1825" s="140" t="str">
        <f>IF(AS1825="","",IF(R1825="Refreshment Beverage",ROUND(SUM(VLOOKUP(Q:Q,Rates!G$15:L$19,3,0)*(AS1825-Y1825-Z1825-AA1825)),4),ROUND(SUM(Rates!$K$8*AS1825),4)))</f>
        <v/>
      </c>
      <c r="AR1825" s="139" t="str">
        <f t="shared" si="909"/>
        <v/>
      </c>
      <c r="AS1825" s="125" t="str">
        <f t="shared" si="910"/>
        <v/>
      </c>
      <c r="AT1825" s="121" t="str">
        <f t="shared" si="911"/>
        <v/>
      </c>
      <c r="AU1825" s="138" t="str">
        <f>IF(AX1825="","",IF(R1825="Refreshment Beverage",ROUND((BA1825-Y1825-Z1825-AA1825)*VLOOKUP(VALUE(Q1825),Rates!G$15:L$19,3,0),4),ROUND(AW1825*(VLOOKUP(VALUE(Q1825),Rates!G:L,3,0)),4)))</f>
        <v/>
      </c>
      <c r="AV1825" s="126" t="str">
        <f t="shared" si="912"/>
        <v/>
      </c>
      <c r="AW1825" s="127" t="str">
        <f t="shared" si="913"/>
        <v/>
      </c>
      <c r="AX1825" s="123" t="str">
        <f t="shared" si="914"/>
        <v/>
      </c>
      <c r="AY1825" s="140" t="str">
        <f>IF(AX1825="","",IF(R1825="Refreshment Beverage",ROUND(SUM(AX1825*Rates!K$19),4),ROUND(SUM(AX1825*(Rates!J$8/100)),4)))</f>
        <v/>
      </c>
      <c r="AZ1825" s="124" t="str">
        <f t="shared" si="915"/>
        <v/>
      </c>
      <c r="BA1825" s="125" t="str">
        <f t="shared" si="916"/>
        <v/>
      </c>
      <c r="BB1825" s="115"/>
      <c r="BC1825" s="143"/>
      <c r="BD1825" s="100"/>
      <c r="BE1825" s="100"/>
      <c r="BF1825" s="100"/>
      <c r="BG1825" s="100"/>
    </row>
    <row r="1826" spans="1:59" x14ac:dyDescent="0.2">
      <c r="A1826" s="144"/>
      <c r="B1826" s="141"/>
      <c r="C1826" s="141"/>
      <c r="D1826" s="142"/>
      <c r="E1826" s="142"/>
      <c r="F1826" s="142"/>
      <c r="G1826" s="142"/>
      <c r="H1826" s="142"/>
      <c r="I1826" s="129"/>
      <c r="J1826" s="130"/>
      <c r="K1826" s="131" t="str">
        <f t="shared" si="887"/>
        <v/>
      </c>
      <c r="L1826" s="132" t="str">
        <f t="shared" si="888"/>
        <v/>
      </c>
      <c r="M1826" s="133" t="str">
        <f t="shared" si="889"/>
        <v/>
      </c>
      <c r="N1826" s="134" t="str">
        <f>IFERROR(IF(B:B="","",IF(R1826="Beer",SUM(LOOKUP(2,1/(Rates!$B$3:$B$5&lt;=W1826)/(Rates!$C$3:$C$5&gt;=W1826),Rates!$D$3:$D$5)*(X1826/100)*W1826),IF(R1826="Refreshment Beverage",SUM(LOOKUP(2,1/(Rates!$B$7:$B$11&lt;=W1826)/(Rates!$C$7:$C$11&gt;=W1826),Rates!$D$7:$D$11)*(X1826/100)*W1826)))),"")</f>
        <v/>
      </c>
      <c r="O1826" s="134" t="str">
        <f t="shared" si="890"/>
        <v/>
      </c>
      <c r="P1826" s="116"/>
      <c r="Q1826" s="117" t="str">
        <f t="shared" si="891"/>
        <v/>
      </c>
      <c r="R1826" s="128" t="str">
        <f t="shared" si="892"/>
        <v/>
      </c>
      <c r="S1826" s="135" t="str">
        <f>IF(B1826="","",IF(R1826="Refreshment Beverage",VLOOKUP(VALUE(Q1826),Rates!G$15:L$19,2,0),VLOOKUP(VALUE(Q1826),Rates!G$4:L$12,2,0)))</f>
        <v/>
      </c>
      <c r="T1826" s="135" t="str">
        <f t="shared" si="893"/>
        <v/>
      </c>
      <c r="U1826" s="118" t="str">
        <f t="shared" si="894"/>
        <v/>
      </c>
      <c r="V1826" s="135" t="str">
        <f t="shared" si="895"/>
        <v/>
      </c>
      <c r="W1826" s="135" t="str">
        <f t="shared" si="896"/>
        <v/>
      </c>
      <c r="X1826" s="119" t="str">
        <f t="shared" si="897"/>
        <v/>
      </c>
      <c r="Y1826" s="120" t="str">
        <f>IF(B:B="","",IF(R1826="Refreshment Beverage",VLOOKUP(Q1826,Rates!G$15:L$19,6,0)*W1826,VLOOKUP(Q1826,Rates!G$4:L$12,6,0)*W1826))</f>
        <v/>
      </c>
      <c r="Z1826" s="120" t="str">
        <f t="shared" si="898"/>
        <v/>
      </c>
      <c r="AA1826" s="120" t="str">
        <f t="shared" si="899"/>
        <v/>
      </c>
      <c r="AB1826" s="136" t="str">
        <f>IF(B:B="","",IF(R1826="Refreshment Beverage","",IF(AND(R1826="Beer",Q1826=0),SUM(LOOKUP(2,1/(Rates!$B$15:$B$18&lt;=W1826)/(Rates!$C$15:$C$18&gt;=W1826),Rates!$D$15:$D$18)*W1826),VLOOKUP(VALUE(Q:Q),Rates!A:B,2,0)*W1826)))</f>
        <v/>
      </c>
      <c r="AC1826" s="136" t="str">
        <f>IF(B:B="","",IF(R1826="Refreshment Beverage","",IF(AND(R1826="Beer",Q1826=0),SUM(LOOKUP(2,1/(Rates!$B$15:$B$18&lt;=W1826)/(Rates!$C$15:$C$18&gt;=W1826),Rates!$E$15:$E$18)*W1826),VLOOKUP(VALUE(Q:Q),Rates!A:C,3,0)*W1826)))</f>
        <v/>
      </c>
      <c r="AD1826" s="137" t="str">
        <f>IFERROR(IF(B:B="","",IF(R1826="Beer","",IF(VALUE(Q1826)=0,VLOOKUP(VLOOKUP(B:B,#REF!,16,0),Rates!A:E,2,0),VLOOKUP(VALUE(Q1826),Rates!A$31:B$34,2,0)*W1826))),0)</f>
        <v/>
      </c>
      <c r="AE1826" s="121" t="str">
        <f t="shared" si="900"/>
        <v/>
      </c>
      <c r="AF1826" s="138" t="str">
        <f t="shared" si="901"/>
        <v/>
      </c>
      <c r="AG1826" s="122" t="str">
        <f t="shared" si="902"/>
        <v/>
      </c>
      <c r="AH1826" s="123" t="str">
        <f t="shared" si="903"/>
        <v/>
      </c>
      <c r="AI1826" s="139" t="str">
        <f>IF(AE:AE="","",IF(R1826="Refreshment Beverage",AK1826*(Rates!J$19/100),ROUND(SUM(AH1826*(Rates!$J$8/100)),4)))</f>
        <v/>
      </c>
      <c r="AJ1826" s="124" t="str">
        <f t="shared" si="904"/>
        <v/>
      </c>
      <c r="AK1826" s="125" t="str">
        <f t="shared" si="905"/>
        <v/>
      </c>
      <c r="AL1826" s="121" t="str">
        <f t="shared" si="906"/>
        <v/>
      </c>
      <c r="AM1826" s="138" t="str">
        <f>IF(AS1826="","",IF(R1826="Refreshment Beverage",ROUND(AS1826*Rates!K$19,4),ROUND(AO1826*(VLOOKUP(VALUE(Q1826),Rates!G$4:L$12,3,0)),4)))</f>
        <v/>
      </c>
      <c r="AN1826" s="126" t="str">
        <f>IF(AS1826="","",IF(R1826="Refreshment Beverage",AS1826*(Rates!J$19/100),MAX(AM1826,AB1826)))</f>
        <v/>
      </c>
      <c r="AO1826" s="127" t="str">
        <f t="shared" si="907"/>
        <v/>
      </c>
      <c r="AP1826" s="127" t="str">
        <f t="shared" si="908"/>
        <v/>
      </c>
      <c r="AQ1826" s="140" t="str">
        <f>IF(AS1826="","",IF(R1826="Refreshment Beverage",ROUND(SUM(VLOOKUP(Q:Q,Rates!G$15:L$19,3,0)*(AS1826-Y1826-Z1826-AA1826)),4),ROUND(SUM(Rates!$K$8*AS1826),4)))</f>
        <v/>
      </c>
      <c r="AR1826" s="139" t="str">
        <f t="shared" si="909"/>
        <v/>
      </c>
      <c r="AS1826" s="125" t="str">
        <f t="shared" si="910"/>
        <v/>
      </c>
      <c r="AT1826" s="121" t="str">
        <f t="shared" si="911"/>
        <v/>
      </c>
      <c r="AU1826" s="138" t="str">
        <f>IF(AX1826="","",IF(R1826="Refreshment Beverage",ROUND((BA1826-Y1826-Z1826-AA1826)*VLOOKUP(VALUE(Q1826),Rates!G$15:L$19,3,0),4),ROUND(AW1826*(VLOOKUP(VALUE(Q1826),Rates!G:L,3,0)),4)))</f>
        <v/>
      </c>
      <c r="AV1826" s="126" t="str">
        <f t="shared" si="912"/>
        <v/>
      </c>
      <c r="AW1826" s="127" t="str">
        <f t="shared" si="913"/>
        <v/>
      </c>
      <c r="AX1826" s="123" t="str">
        <f t="shared" si="914"/>
        <v/>
      </c>
      <c r="AY1826" s="140" t="str">
        <f>IF(AX1826="","",IF(R1826="Refreshment Beverage",ROUND(SUM(AX1826*Rates!K$19),4),ROUND(SUM(AX1826*(Rates!J$8/100)),4)))</f>
        <v/>
      </c>
      <c r="AZ1826" s="124" t="str">
        <f t="shared" si="915"/>
        <v/>
      </c>
      <c r="BA1826" s="125" t="str">
        <f t="shared" si="916"/>
        <v/>
      </c>
      <c r="BB1826" s="115"/>
      <c r="BC1826" s="143"/>
      <c r="BD1826" s="100"/>
      <c r="BE1826" s="100"/>
      <c r="BF1826" s="100"/>
      <c r="BG1826" s="100"/>
    </row>
    <row r="1827" spans="1:59" x14ac:dyDescent="0.2">
      <c r="A1827" s="144"/>
      <c r="B1827" s="141"/>
      <c r="C1827" s="141"/>
      <c r="D1827" s="142"/>
      <c r="E1827" s="142"/>
      <c r="F1827" s="142"/>
      <c r="G1827" s="142"/>
      <c r="H1827" s="142"/>
      <c r="I1827" s="129"/>
      <c r="J1827" s="130"/>
      <c r="K1827" s="131" t="str">
        <f t="shared" si="887"/>
        <v/>
      </c>
      <c r="L1827" s="132" t="str">
        <f t="shared" si="888"/>
        <v/>
      </c>
      <c r="M1827" s="133" t="str">
        <f t="shared" si="889"/>
        <v/>
      </c>
      <c r="N1827" s="134" t="str">
        <f>IFERROR(IF(B:B="","",IF(R1827="Beer",SUM(LOOKUP(2,1/(Rates!$B$3:$B$5&lt;=W1827)/(Rates!$C$3:$C$5&gt;=W1827),Rates!$D$3:$D$5)*(X1827/100)*W1827),IF(R1827="Refreshment Beverage",SUM(LOOKUP(2,1/(Rates!$B$7:$B$11&lt;=W1827)/(Rates!$C$7:$C$11&gt;=W1827),Rates!$D$7:$D$11)*(X1827/100)*W1827)))),"")</f>
        <v/>
      </c>
      <c r="O1827" s="134" t="str">
        <f t="shared" si="890"/>
        <v/>
      </c>
      <c r="P1827" s="116"/>
      <c r="Q1827" s="117" t="str">
        <f t="shared" si="891"/>
        <v/>
      </c>
      <c r="R1827" s="128" t="str">
        <f t="shared" si="892"/>
        <v/>
      </c>
      <c r="S1827" s="135" t="str">
        <f>IF(B1827="","",IF(R1827="Refreshment Beverage",VLOOKUP(VALUE(Q1827),Rates!G$15:L$19,2,0),VLOOKUP(VALUE(Q1827),Rates!G$4:L$12,2,0)))</f>
        <v/>
      </c>
      <c r="T1827" s="135" t="str">
        <f t="shared" si="893"/>
        <v/>
      </c>
      <c r="U1827" s="118" t="str">
        <f t="shared" si="894"/>
        <v/>
      </c>
      <c r="V1827" s="135" t="str">
        <f t="shared" si="895"/>
        <v/>
      </c>
      <c r="W1827" s="135" t="str">
        <f t="shared" si="896"/>
        <v/>
      </c>
      <c r="X1827" s="119" t="str">
        <f t="shared" si="897"/>
        <v/>
      </c>
      <c r="Y1827" s="120" t="str">
        <f>IF(B:B="","",IF(R1827="Refreshment Beverage",VLOOKUP(Q1827,Rates!G$15:L$19,6,0)*W1827,VLOOKUP(Q1827,Rates!G$4:L$12,6,0)*W1827))</f>
        <v/>
      </c>
      <c r="Z1827" s="120" t="str">
        <f t="shared" si="898"/>
        <v/>
      </c>
      <c r="AA1827" s="120" t="str">
        <f t="shared" si="899"/>
        <v/>
      </c>
      <c r="AB1827" s="136" t="str">
        <f>IF(B:B="","",IF(R1827="Refreshment Beverage","",IF(AND(R1827="Beer",Q1827=0),SUM(LOOKUP(2,1/(Rates!$B$15:$B$18&lt;=W1827)/(Rates!$C$15:$C$18&gt;=W1827),Rates!$D$15:$D$18)*W1827),VLOOKUP(VALUE(Q:Q),Rates!A:B,2,0)*W1827)))</f>
        <v/>
      </c>
      <c r="AC1827" s="136" t="str">
        <f>IF(B:B="","",IF(R1827="Refreshment Beverage","",IF(AND(R1827="Beer",Q1827=0),SUM(LOOKUP(2,1/(Rates!$B$15:$B$18&lt;=W1827)/(Rates!$C$15:$C$18&gt;=W1827),Rates!$E$15:$E$18)*W1827),VLOOKUP(VALUE(Q:Q),Rates!A:C,3,0)*W1827)))</f>
        <v/>
      </c>
      <c r="AD1827" s="137" t="str">
        <f>IFERROR(IF(B:B="","",IF(R1827="Beer","",IF(VALUE(Q1827)=0,VLOOKUP(VLOOKUP(B:B,#REF!,16,0),Rates!A:E,2,0),VLOOKUP(VALUE(Q1827),Rates!A$31:B$34,2,0)*W1827))),0)</f>
        <v/>
      </c>
      <c r="AE1827" s="121" t="str">
        <f t="shared" si="900"/>
        <v/>
      </c>
      <c r="AF1827" s="138" t="str">
        <f t="shared" si="901"/>
        <v/>
      </c>
      <c r="AG1827" s="122" t="str">
        <f t="shared" si="902"/>
        <v/>
      </c>
      <c r="AH1827" s="123" t="str">
        <f t="shared" si="903"/>
        <v/>
      </c>
      <c r="AI1827" s="139" t="str">
        <f>IF(AE:AE="","",IF(R1827="Refreshment Beverage",AK1827*(Rates!J$19/100),ROUND(SUM(AH1827*(Rates!$J$8/100)),4)))</f>
        <v/>
      </c>
      <c r="AJ1827" s="124" t="str">
        <f t="shared" si="904"/>
        <v/>
      </c>
      <c r="AK1827" s="125" t="str">
        <f t="shared" si="905"/>
        <v/>
      </c>
      <c r="AL1827" s="121" t="str">
        <f t="shared" si="906"/>
        <v/>
      </c>
      <c r="AM1827" s="138" t="str">
        <f>IF(AS1827="","",IF(R1827="Refreshment Beverage",ROUND(AS1827*Rates!K$19,4),ROUND(AO1827*(VLOOKUP(VALUE(Q1827),Rates!G$4:L$12,3,0)),4)))</f>
        <v/>
      </c>
      <c r="AN1827" s="126" t="str">
        <f>IF(AS1827="","",IF(R1827="Refreshment Beverage",AS1827*(Rates!J$19/100),MAX(AM1827,AB1827)))</f>
        <v/>
      </c>
      <c r="AO1827" s="127" t="str">
        <f t="shared" si="907"/>
        <v/>
      </c>
      <c r="AP1827" s="127" t="str">
        <f t="shared" si="908"/>
        <v/>
      </c>
      <c r="AQ1827" s="140" t="str">
        <f>IF(AS1827="","",IF(R1827="Refreshment Beverage",ROUND(SUM(VLOOKUP(Q:Q,Rates!G$15:L$19,3,0)*(AS1827-Y1827-Z1827-AA1827)),4),ROUND(SUM(Rates!$K$8*AS1827),4)))</f>
        <v/>
      </c>
      <c r="AR1827" s="139" t="str">
        <f t="shared" si="909"/>
        <v/>
      </c>
      <c r="AS1827" s="125" t="str">
        <f t="shared" si="910"/>
        <v/>
      </c>
      <c r="AT1827" s="121" t="str">
        <f t="shared" si="911"/>
        <v/>
      </c>
      <c r="AU1827" s="138" t="str">
        <f>IF(AX1827="","",IF(R1827="Refreshment Beverage",ROUND((BA1827-Y1827-Z1827-AA1827)*VLOOKUP(VALUE(Q1827),Rates!G$15:L$19,3,0),4),ROUND(AW1827*(VLOOKUP(VALUE(Q1827),Rates!G:L,3,0)),4)))</f>
        <v/>
      </c>
      <c r="AV1827" s="126" t="str">
        <f t="shared" si="912"/>
        <v/>
      </c>
      <c r="AW1827" s="127" t="str">
        <f t="shared" si="913"/>
        <v/>
      </c>
      <c r="AX1827" s="123" t="str">
        <f t="shared" si="914"/>
        <v/>
      </c>
      <c r="AY1827" s="140" t="str">
        <f>IF(AX1827="","",IF(R1827="Refreshment Beverage",ROUND(SUM(AX1827*Rates!K$19),4),ROUND(SUM(AX1827*(Rates!J$8/100)),4)))</f>
        <v/>
      </c>
      <c r="AZ1827" s="124" t="str">
        <f t="shared" si="915"/>
        <v/>
      </c>
      <c r="BA1827" s="125" t="str">
        <f t="shared" si="916"/>
        <v/>
      </c>
      <c r="BB1827" s="115"/>
      <c r="BC1827" s="143"/>
      <c r="BD1827" s="100"/>
      <c r="BE1827" s="100"/>
      <c r="BF1827" s="100"/>
      <c r="BG1827" s="100"/>
    </row>
    <row r="1828" spans="1:59" x14ac:dyDescent="0.2">
      <c r="A1828" s="144"/>
      <c r="B1828" s="141"/>
      <c r="C1828" s="141"/>
      <c r="D1828" s="142"/>
      <c r="E1828" s="142"/>
      <c r="F1828" s="142"/>
      <c r="G1828" s="142"/>
      <c r="H1828" s="142"/>
      <c r="I1828" s="129"/>
      <c r="J1828" s="130"/>
      <c r="K1828" s="131" t="str">
        <f t="shared" si="887"/>
        <v/>
      </c>
      <c r="L1828" s="132" t="str">
        <f t="shared" si="888"/>
        <v/>
      </c>
      <c r="M1828" s="133" t="str">
        <f t="shared" si="889"/>
        <v/>
      </c>
      <c r="N1828" s="134" t="str">
        <f>IFERROR(IF(B:B="","",IF(R1828="Beer",SUM(LOOKUP(2,1/(Rates!$B$3:$B$5&lt;=W1828)/(Rates!$C$3:$C$5&gt;=W1828),Rates!$D$3:$D$5)*(X1828/100)*W1828),IF(R1828="Refreshment Beverage",SUM(LOOKUP(2,1/(Rates!$B$7:$B$11&lt;=W1828)/(Rates!$C$7:$C$11&gt;=W1828),Rates!$D$7:$D$11)*(X1828/100)*W1828)))),"")</f>
        <v/>
      </c>
      <c r="O1828" s="134" t="str">
        <f t="shared" si="890"/>
        <v/>
      </c>
      <c r="P1828" s="116"/>
      <c r="Q1828" s="117" t="str">
        <f t="shared" si="891"/>
        <v/>
      </c>
      <c r="R1828" s="128" t="str">
        <f t="shared" si="892"/>
        <v/>
      </c>
      <c r="S1828" s="135" t="str">
        <f>IF(B1828="","",IF(R1828="Refreshment Beverage",VLOOKUP(VALUE(Q1828),Rates!G$15:L$19,2,0),VLOOKUP(VALUE(Q1828),Rates!G$4:L$12,2,0)))</f>
        <v/>
      </c>
      <c r="T1828" s="135" t="str">
        <f t="shared" si="893"/>
        <v/>
      </c>
      <c r="U1828" s="118" t="str">
        <f t="shared" si="894"/>
        <v/>
      </c>
      <c r="V1828" s="135" t="str">
        <f t="shared" si="895"/>
        <v/>
      </c>
      <c r="W1828" s="135" t="str">
        <f t="shared" si="896"/>
        <v/>
      </c>
      <c r="X1828" s="119" t="str">
        <f t="shared" si="897"/>
        <v/>
      </c>
      <c r="Y1828" s="120" t="str">
        <f>IF(B:B="","",IF(R1828="Refreshment Beverage",VLOOKUP(Q1828,Rates!G$15:L$19,6,0)*W1828,VLOOKUP(Q1828,Rates!G$4:L$12,6,0)*W1828))</f>
        <v/>
      </c>
      <c r="Z1828" s="120" t="str">
        <f t="shared" si="898"/>
        <v/>
      </c>
      <c r="AA1828" s="120" t="str">
        <f t="shared" si="899"/>
        <v/>
      </c>
      <c r="AB1828" s="136" t="str">
        <f>IF(B:B="","",IF(R1828="Refreshment Beverage","",IF(AND(R1828="Beer",Q1828=0),SUM(LOOKUP(2,1/(Rates!$B$15:$B$18&lt;=W1828)/(Rates!$C$15:$C$18&gt;=W1828),Rates!$D$15:$D$18)*W1828),VLOOKUP(VALUE(Q:Q),Rates!A:B,2,0)*W1828)))</f>
        <v/>
      </c>
      <c r="AC1828" s="136" t="str">
        <f>IF(B:B="","",IF(R1828="Refreshment Beverage","",IF(AND(R1828="Beer",Q1828=0),SUM(LOOKUP(2,1/(Rates!$B$15:$B$18&lt;=W1828)/(Rates!$C$15:$C$18&gt;=W1828),Rates!$E$15:$E$18)*W1828),VLOOKUP(VALUE(Q:Q),Rates!A:C,3,0)*W1828)))</f>
        <v/>
      </c>
      <c r="AD1828" s="137" t="str">
        <f>IFERROR(IF(B:B="","",IF(R1828="Beer","",IF(VALUE(Q1828)=0,VLOOKUP(VLOOKUP(B:B,#REF!,16,0),Rates!A:E,2,0),VLOOKUP(VALUE(Q1828),Rates!A$31:B$34,2,0)*W1828))),0)</f>
        <v/>
      </c>
      <c r="AE1828" s="121" t="str">
        <f t="shared" si="900"/>
        <v/>
      </c>
      <c r="AF1828" s="138" t="str">
        <f t="shared" si="901"/>
        <v/>
      </c>
      <c r="AG1828" s="122" t="str">
        <f t="shared" si="902"/>
        <v/>
      </c>
      <c r="AH1828" s="123" t="str">
        <f t="shared" si="903"/>
        <v/>
      </c>
      <c r="AI1828" s="139" t="str">
        <f>IF(AE:AE="","",IF(R1828="Refreshment Beverage",AK1828*(Rates!J$19/100),ROUND(SUM(AH1828*(Rates!$J$8/100)),4)))</f>
        <v/>
      </c>
      <c r="AJ1828" s="124" t="str">
        <f t="shared" si="904"/>
        <v/>
      </c>
      <c r="AK1828" s="125" t="str">
        <f t="shared" si="905"/>
        <v/>
      </c>
      <c r="AL1828" s="121" t="str">
        <f t="shared" si="906"/>
        <v/>
      </c>
      <c r="AM1828" s="138" t="str">
        <f>IF(AS1828="","",IF(R1828="Refreshment Beverage",ROUND(AS1828*Rates!K$19,4),ROUND(AO1828*(VLOOKUP(VALUE(Q1828),Rates!G$4:L$12,3,0)),4)))</f>
        <v/>
      </c>
      <c r="AN1828" s="126" t="str">
        <f>IF(AS1828="","",IF(R1828="Refreshment Beverage",AS1828*(Rates!J$19/100),MAX(AM1828,AB1828)))</f>
        <v/>
      </c>
      <c r="AO1828" s="127" t="str">
        <f t="shared" si="907"/>
        <v/>
      </c>
      <c r="AP1828" s="127" t="str">
        <f t="shared" si="908"/>
        <v/>
      </c>
      <c r="AQ1828" s="140" t="str">
        <f>IF(AS1828="","",IF(R1828="Refreshment Beverage",ROUND(SUM(VLOOKUP(Q:Q,Rates!G$15:L$19,3,0)*(AS1828-Y1828-Z1828-AA1828)),4),ROUND(SUM(Rates!$K$8*AS1828),4)))</f>
        <v/>
      </c>
      <c r="AR1828" s="139" t="str">
        <f t="shared" si="909"/>
        <v/>
      </c>
      <c r="AS1828" s="125" t="str">
        <f t="shared" si="910"/>
        <v/>
      </c>
      <c r="AT1828" s="121" t="str">
        <f t="shared" si="911"/>
        <v/>
      </c>
      <c r="AU1828" s="138" t="str">
        <f>IF(AX1828="","",IF(R1828="Refreshment Beverage",ROUND((BA1828-Y1828-Z1828-AA1828)*VLOOKUP(VALUE(Q1828),Rates!G$15:L$19,3,0),4),ROUND(AW1828*(VLOOKUP(VALUE(Q1828),Rates!G:L,3,0)),4)))</f>
        <v/>
      </c>
      <c r="AV1828" s="126" t="str">
        <f t="shared" si="912"/>
        <v/>
      </c>
      <c r="AW1828" s="127" t="str">
        <f t="shared" si="913"/>
        <v/>
      </c>
      <c r="AX1828" s="123" t="str">
        <f t="shared" si="914"/>
        <v/>
      </c>
      <c r="AY1828" s="140" t="str">
        <f>IF(AX1828="","",IF(R1828="Refreshment Beverage",ROUND(SUM(AX1828*Rates!K$19),4),ROUND(SUM(AX1828*(Rates!J$8/100)),4)))</f>
        <v/>
      </c>
      <c r="AZ1828" s="124" t="str">
        <f t="shared" si="915"/>
        <v/>
      </c>
      <c r="BA1828" s="125" t="str">
        <f t="shared" si="916"/>
        <v/>
      </c>
      <c r="BB1828" s="115"/>
      <c r="BC1828" s="143"/>
      <c r="BD1828" s="100"/>
      <c r="BE1828" s="100"/>
      <c r="BF1828" s="100"/>
      <c r="BG1828" s="100"/>
    </row>
    <row r="1829" spans="1:59" x14ac:dyDescent="0.2">
      <c r="A1829" s="144"/>
      <c r="B1829" s="141"/>
      <c r="C1829" s="141"/>
      <c r="D1829" s="142"/>
      <c r="E1829" s="142"/>
      <c r="F1829" s="142"/>
      <c r="G1829" s="142"/>
      <c r="H1829" s="142"/>
      <c r="I1829" s="129"/>
      <c r="J1829" s="130"/>
      <c r="K1829" s="131" t="str">
        <f t="shared" si="887"/>
        <v/>
      </c>
      <c r="L1829" s="132" t="str">
        <f t="shared" si="888"/>
        <v/>
      </c>
      <c r="M1829" s="133" t="str">
        <f t="shared" si="889"/>
        <v/>
      </c>
      <c r="N1829" s="134" t="str">
        <f>IFERROR(IF(B:B="","",IF(R1829="Beer",SUM(LOOKUP(2,1/(Rates!$B$3:$B$5&lt;=W1829)/(Rates!$C$3:$C$5&gt;=W1829),Rates!$D$3:$D$5)*(X1829/100)*W1829),IF(R1829="Refreshment Beverage",SUM(LOOKUP(2,1/(Rates!$B$7:$B$11&lt;=W1829)/(Rates!$C$7:$C$11&gt;=W1829),Rates!$D$7:$D$11)*(X1829/100)*W1829)))),"")</f>
        <v/>
      </c>
      <c r="O1829" s="134" t="str">
        <f t="shared" si="890"/>
        <v/>
      </c>
      <c r="P1829" s="116"/>
      <c r="Q1829" s="117" t="str">
        <f t="shared" si="891"/>
        <v/>
      </c>
      <c r="R1829" s="128" t="str">
        <f t="shared" si="892"/>
        <v/>
      </c>
      <c r="S1829" s="135" t="str">
        <f>IF(B1829="","",IF(R1829="Refreshment Beverage",VLOOKUP(VALUE(Q1829),Rates!G$15:L$19,2,0),VLOOKUP(VALUE(Q1829),Rates!G$4:L$12,2,0)))</f>
        <v/>
      </c>
      <c r="T1829" s="135" t="str">
        <f t="shared" si="893"/>
        <v/>
      </c>
      <c r="U1829" s="118" t="str">
        <f t="shared" si="894"/>
        <v/>
      </c>
      <c r="V1829" s="135" t="str">
        <f t="shared" si="895"/>
        <v/>
      </c>
      <c r="W1829" s="135" t="str">
        <f t="shared" si="896"/>
        <v/>
      </c>
      <c r="X1829" s="119" t="str">
        <f t="shared" si="897"/>
        <v/>
      </c>
      <c r="Y1829" s="120" t="str">
        <f>IF(B:B="","",IF(R1829="Refreshment Beverage",VLOOKUP(Q1829,Rates!G$15:L$19,6,0)*W1829,VLOOKUP(Q1829,Rates!G$4:L$12,6,0)*W1829))</f>
        <v/>
      </c>
      <c r="Z1829" s="120" t="str">
        <f t="shared" si="898"/>
        <v/>
      </c>
      <c r="AA1829" s="120" t="str">
        <f t="shared" si="899"/>
        <v/>
      </c>
      <c r="AB1829" s="136" t="str">
        <f>IF(B:B="","",IF(R1829="Refreshment Beverage","",IF(AND(R1829="Beer",Q1829=0),SUM(LOOKUP(2,1/(Rates!$B$15:$B$18&lt;=W1829)/(Rates!$C$15:$C$18&gt;=W1829),Rates!$D$15:$D$18)*W1829),VLOOKUP(VALUE(Q:Q),Rates!A:B,2,0)*W1829)))</f>
        <v/>
      </c>
      <c r="AC1829" s="136" t="str">
        <f>IF(B:B="","",IF(R1829="Refreshment Beverage","",IF(AND(R1829="Beer",Q1829=0),SUM(LOOKUP(2,1/(Rates!$B$15:$B$18&lt;=W1829)/(Rates!$C$15:$C$18&gt;=W1829),Rates!$E$15:$E$18)*W1829),VLOOKUP(VALUE(Q:Q),Rates!A:C,3,0)*W1829)))</f>
        <v/>
      </c>
      <c r="AD1829" s="137" t="str">
        <f>IFERROR(IF(B:B="","",IF(R1829="Beer","",IF(VALUE(Q1829)=0,VLOOKUP(VLOOKUP(B:B,#REF!,16,0),Rates!A:E,2,0),VLOOKUP(VALUE(Q1829),Rates!A$31:B$34,2,0)*W1829))),0)</f>
        <v/>
      </c>
      <c r="AE1829" s="121" t="str">
        <f t="shared" si="900"/>
        <v/>
      </c>
      <c r="AF1829" s="138" t="str">
        <f t="shared" si="901"/>
        <v/>
      </c>
      <c r="AG1829" s="122" t="str">
        <f t="shared" si="902"/>
        <v/>
      </c>
      <c r="AH1829" s="123" t="str">
        <f t="shared" si="903"/>
        <v/>
      </c>
      <c r="AI1829" s="139" t="str">
        <f>IF(AE:AE="","",IF(R1829="Refreshment Beverage",AK1829*(Rates!J$19/100),ROUND(SUM(AH1829*(Rates!$J$8/100)),4)))</f>
        <v/>
      </c>
      <c r="AJ1829" s="124" t="str">
        <f t="shared" si="904"/>
        <v/>
      </c>
      <c r="AK1829" s="125" t="str">
        <f t="shared" si="905"/>
        <v/>
      </c>
      <c r="AL1829" s="121" t="str">
        <f t="shared" si="906"/>
        <v/>
      </c>
      <c r="AM1829" s="138" t="str">
        <f>IF(AS1829="","",IF(R1829="Refreshment Beverage",ROUND(AS1829*Rates!K$19,4),ROUND(AO1829*(VLOOKUP(VALUE(Q1829),Rates!G$4:L$12,3,0)),4)))</f>
        <v/>
      </c>
      <c r="AN1829" s="126" t="str">
        <f>IF(AS1829="","",IF(R1829="Refreshment Beverage",AS1829*(Rates!J$19/100),MAX(AM1829,AB1829)))</f>
        <v/>
      </c>
      <c r="AO1829" s="127" t="str">
        <f t="shared" si="907"/>
        <v/>
      </c>
      <c r="AP1829" s="127" t="str">
        <f t="shared" si="908"/>
        <v/>
      </c>
      <c r="AQ1829" s="140" t="str">
        <f>IF(AS1829="","",IF(R1829="Refreshment Beverage",ROUND(SUM(VLOOKUP(Q:Q,Rates!G$15:L$19,3,0)*(AS1829-Y1829-Z1829-AA1829)),4),ROUND(SUM(Rates!$K$8*AS1829),4)))</f>
        <v/>
      </c>
      <c r="AR1829" s="139" t="str">
        <f t="shared" si="909"/>
        <v/>
      </c>
      <c r="AS1829" s="125" t="str">
        <f t="shared" si="910"/>
        <v/>
      </c>
      <c r="AT1829" s="121" t="str">
        <f t="shared" si="911"/>
        <v/>
      </c>
      <c r="AU1829" s="138" t="str">
        <f>IF(AX1829="","",IF(R1829="Refreshment Beverage",ROUND((BA1829-Y1829-Z1829-AA1829)*VLOOKUP(VALUE(Q1829),Rates!G$15:L$19,3,0),4),ROUND(AW1829*(VLOOKUP(VALUE(Q1829),Rates!G:L,3,0)),4)))</f>
        <v/>
      </c>
      <c r="AV1829" s="126" t="str">
        <f t="shared" si="912"/>
        <v/>
      </c>
      <c r="AW1829" s="127" t="str">
        <f t="shared" si="913"/>
        <v/>
      </c>
      <c r="AX1829" s="123" t="str">
        <f t="shared" si="914"/>
        <v/>
      </c>
      <c r="AY1829" s="140" t="str">
        <f>IF(AX1829="","",IF(R1829="Refreshment Beverage",ROUND(SUM(AX1829*Rates!K$19),4),ROUND(SUM(AX1829*(Rates!J$8/100)),4)))</f>
        <v/>
      </c>
      <c r="AZ1829" s="124" t="str">
        <f t="shared" si="915"/>
        <v/>
      </c>
      <c r="BA1829" s="125" t="str">
        <f t="shared" si="916"/>
        <v/>
      </c>
      <c r="BB1829" s="115"/>
      <c r="BC1829" s="143"/>
      <c r="BD1829" s="100"/>
      <c r="BE1829" s="100"/>
      <c r="BF1829" s="100"/>
      <c r="BG1829" s="100"/>
    </row>
    <row r="1830" spans="1:59" x14ac:dyDescent="0.2">
      <c r="A1830" s="144"/>
      <c r="B1830" s="141"/>
      <c r="C1830" s="141"/>
      <c r="D1830" s="142"/>
      <c r="E1830" s="142"/>
      <c r="F1830" s="142"/>
      <c r="G1830" s="142"/>
      <c r="H1830" s="142"/>
      <c r="I1830" s="129"/>
      <c r="J1830" s="130"/>
      <c r="K1830" s="131" t="str">
        <f t="shared" si="887"/>
        <v/>
      </c>
      <c r="L1830" s="132" t="str">
        <f t="shared" si="888"/>
        <v/>
      </c>
      <c r="M1830" s="133" t="str">
        <f t="shared" si="889"/>
        <v/>
      </c>
      <c r="N1830" s="134" t="str">
        <f>IFERROR(IF(B:B="","",IF(R1830="Beer",SUM(LOOKUP(2,1/(Rates!$B$3:$B$5&lt;=W1830)/(Rates!$C$3:$C$5&gt;=W1830),Rates!$D$3:$D$5)*(X1830/100)*W1830),IF(R1830="Refreshment Beverage",SUM(LOOKUP(2,1/(Rates!$B$7:$B$11&lt;=W1830)/(Rates!$C$7:$C$11&gt;=W1830),Rates!$D$7:$D$11)*(X1830/100)*W1830)))),"")</f>
        <v/>
      </c>
      <c r="O1830" s="134" t="str">
        <f t="shared" si="890"/>
        <v/>
      </c>
      <c r="P1830" s="116"/>
      <c r="Q1830" s="117" t="str">
        <f t="shared" si="891"/>
        <v/>
      </c>
      <c r="R1830" s="128" t="str">
        <f t="shared" si="892"/>
        <v/>
      </c>
      <c r="S1830" s="135" t="str">
        <f>IF(B1830="","",IF(R1830="Refreshment Beverage",VLOOKUP(VALUE(Q1830),Rates!G$15:L$19,2,0),VLOOKUP(VALUE(Q1830),Rates!G$4:L$12,2,0)))</f>
        <v/>
      </c>
      <c r="T1830" s="135" t="str">
        <f t="shared" si="893"/>
        <v/>
      </c>
      <c r="U1830" s="118" t="str">
        <f t="shared" si="894"/>
        <v/>
      </c>
      <c r="V1830" s="135" t="str">
        <f t="shared" si="895"/>
        <v/>
      </c>
      <c r="W1830" s="135" t="str">
        <f t="shared" si="896"/>
        <v/>
      </c>
      <c r="X1830" s="119" t="str">
        <f t="shared" si="897"/>
        <v/>
      </c>
      <c r="Y1830" s="120" t="str">
        <f>IF(B:B="","",IF(R1830="Refreshment Beverage",VLOOKUP(Q1830,Rates!G$15:L$19,6,0)*W1830,VLOOKUP(Q1830,Rates!G$4:L$12,6,0)*W1830))</f>
        <v/>
      </c>
      <c r="Z1830" s="120" t="str">
        <f t="shared" si="898"/>
        <v/>
      </c>
      <c r="AA1830" s="120" t="str">
        <f t="shared" si="899"/>
        <v/>
      </c>
      <c r="AB1830" s="136" t="str">
        <f>IF(B:B="","",IF(R1830="Refreshment Beverage","",IF(AND(R1830="Beer",Q1830=0),SUM(LOOKUP(2,1/(Rates!$B$15:$B$18&lt;=W1830)/(Rates!$C$15:$C$18&gt;=W1830),Rates!$D$15:$D$18)*W1830),VLOOKUP(VALUE(Q:Q),Rates!A:B,2,0)*W1830)))</f>
        <v/>
      </c>
      <c r="AC1830" s="136" t="str">
        <f>IF(B:B="","",IF(R1830="Refreshment Beverage","",IF(AND(R1830="Beer",Q1830=0),SUM(LOOKUP(2,1/(Rates!$B$15:$B$18&lt;=W1830)/(Rates!$C$15:$C$18&gt;=W1830),Rates!$E$15:$E$18)*W1830),VLOOKUP(VALUE(Q:Q),Rates!A:C,3,0)*W1830)))</f>
        <v/>
      </c>
      <c r="AD1830" s="137" t="str">
        <f>IFERROR(IF(B:B="","",IF(R1830="Beer","",IF(VALUE(Q1830)=0,VLOOKUP(VLOOKUP(B:B,#REF!,16,0),Rates!A:E,2,0),VLOOKUP(VALUE(Q1830),Rates!A$31:B$34,2,0)*W1830))),0)</f>
        <v/>
      </c>
      <c r="AE1830" s="121" t="str">
        <f t="shared" si="900"/>
        <v/>
      </c>
      <c r="AF1830" s="138" t="str">
        <f t="shared" si="901"/>
        <v/>
      </c>
      <c r="AG1830" s="122" t="str">
        <f t="shared" si="902"/>
        <v/>
      </c>
      <c r="AH1830" s="123" t="str">
        <f t="shared" si="903"/>
        <v/>
      </c>
      <c r="AI1830" s="139" t="str">
        <f>IF(AE:AE="","",IF(R1830="Refreshment Beverage",AK1830*(Rates!J$19/100),ROUND(SUM(AH1830*(Rates!$J$8/100)),4)))</f>
        <v/>
      </c>
      <c r="AJ1830" s="124" t="str">
        <f t="shared" si="904"/>
        <v/>
      </c>
      <c r="AK1830" s="125" t="str">
        <f t="shared" si="905"/>
        <v/>
      </c>
      <c r="AL1830" s="121" t="str">
        <f t="shared" si="906"/>
        <v/>
      </c>
      <c r="AM1830" s="138" t="str">
        <f>IF(AS1830="","",IF(R1830="Refreshment Beverage",ROUND(AS1830*Rates!K$19,4),ROUND(AO1830*(VLOOKUP(VALUE(Q1830),Rates!G$4:L$12,3,0)),4)))</f>
        <v/>
      </c>
      <c r="AN1830" s="126" t="str">
        <f>IF(AS1830="","",IF(R1830="Refreshment Beverage",AS1830*(Rates!J$19/100),MAX(AM1830,AB1830)))</f>
        <v/>
      </c>
      <c r="AO1830" s="127" t="str">
        <f t="shared" si="907"/>
        <v/>
      </c>
      <c r="AP1830" s="127" t="str">
        <f t="shared" si="908"/>
        <v/>
      </c>
      <c r="AQ1830" s="140" t="str">
        <f>IF(AS1830="","",IF(R1830="Refreshment Beverage",ROUND(SUM(VLOOKUP(Q:Q,Rates!G$15:L$19,3,0)*(AS1830-Y1830-Z1830-AA1830)),4),ROUND(SUM(Rates!$K$8*AS1830),4)))</f>
        <v/>
      </c>
      <c r="AR1830" s="139" t="str">
        <f t="shared" si="909"/>
        <v/>
      </c>
      <c r="AS1830" s="125" t="str">
        <f t="shared" si="910"/>
        <v/>
      </c>
      <c r="AT1830" s="121" t="str">
        <f t="shared" si="911"/>
        <v/>
      </c>
      <c r="AU1830" s="138" t="str">
        <f>IF(AX1830="","",IF(R1830="Refreshment Beverage",ROUND((BA1830-Y1830-Z1830-AA1830)*VLOOKUP(VALUE(Q1830),Rates!G$15:L$19,3,0),4),ROUND(AW1830*(VLOOKUP(VALUE(Q1830),Rates!G:L,3,0)),4)))</f>
        <v/>
      </c>
      <c r="AV1830" s="126" t="str">
        <f t="shared" si="912"/>
        <v/>
      </c>
      <c r="AW1830" s="127" t="str">
        <f t="shared" si="913"/>
        <v/>
      </c>
      <c r="AX1830" s="123" t="str">
        <f t="shared" si="914"/>
        <v/>
      </c>
      <c r="AY1830" s="140" t="str">
        <f>IF(AX1830="","",IF(R1830="Refreshment Beverage",ROUND(SUM(AX1830*Rates!K$19),4),ROUND(SUM(AX1830*(Rates!J$8/100)),4)))</f>
        <v/>
      </c>
      <c r="AZ1830" s="124" t="str">
        <f t="shared" si="915"/>
        <v/>
      </c>
      <c r="BA1830" s="125" t="str">
        <f t="shared" si="916"/>
        <v/>
      </c>
      <c r="BB1830" s="115"/>
      <c r="BC1830" s="143"/>
      <c r="BD1830" s="100"/>
      <c r="BE1830" s="100"/>
      <c r="BF1830" s="100"/>
      <c r="BG1830" s="100"/>
    </row>
    <row r="1831" spans="1:59" x14ac:dyDescent="0.2">
      <c r="A1831" s="144"/>
      <c r="B1831" s="141"/>
      <c r="C1831" s="141"/>
      <c r="D1831" s="142"/>
      <c r="E1831" s="142"/>
      <c r="F1831" s="142"/>
      <c r="G1831" s="142"/>
      <c r="H1831" s="142"/>
      <c r="I1831" s="129"/>
      <c r="J1831" s="130"/>
      <c r="K1831" s="131" t="str">
        <f t="shared" si="887"/>
        <v/>
      </c>
      <c r="L1831" s="132" t="str">
        <f t="shared" si="888"/>
        <v/>
      </c>
      <c r="M1831" s="133" t="str">
        <f t="shared" si="889"/>
        <v/>
      </c>
      <c r="N1831" s="134" t="str">
        <f>IFERROR(IF(B:B="","",IF(R1831="Beer",SUM(LOOKUP(2,1/(Rates!$B$3:$B$5&lt;=W1831)/(Rates!$C$3:$C$5&gt;=W1831),Rates!$D$3:$D$5)*(X1831/100)*W1831),IF(R1831="Refreshment Beverage",SUM(LOOKUP(2,1/(Rates!$B$7:$B$11&lt;=W1831)/(Rates!$C$7:$C$11&gt;=W1831),Rates!$D$7:$D$11)*(X1831/100)*W1831)))),"")</f>
        <v/>
      </c>
      <c r="O1831" s="134" t="str">
        <f t="shared" si="890"/>
        <v/>
      </c>
      <c r="P1831" s="116"/>
      <c r="Q1831" s="117" t="str">
        <f t="shared" si="891"/>
        <v/>
      </c>
      <c r="R1831" s="128" t="str">
        <f t="shared" si="892"/>
        <v/>
      </c>
      <c r="S1831" s="135" t="str">
        <f>IF(B1831="","",IF(R1831="Refreshment Beverage",VLOOKUP(VALUE(Q1831),Rates!G$15:L$19,2,0),VLOOKUP(VALUE(Q1831),Rates!G$4:L$12,2,0)))</f>
        <v/>
      </c>
      <c r="T1831" s="135" t="str">
        <f t="shared" si="893"/>
        <v/>
      </c>
      <c r="U1831" s="118" t="str">
        <f t="shared" si="894"/>
        <v/>
      </c>
      <c r="V1831" s="135" t="str">
        <f t="shared" si="895"/>
        <v/>
      </c>
      <c r="W1831" s="135" t="str">
        <f t="shared" si="896"/>
        <v/>
      </c>
      <c r="X1831" s="119" t="str">
        <f t="shared" si="897"/>
        <v/>
      </c>
      <c r="Y1831" s="120" t="str">
        <f>IF(B:B="","",IF(R1831="Refreshment Beverage",VLOOKUP(Q1831,Rates!G$15:L$19,6,0)*W1831,VLOOKUP(Q1831,Rates!G$4:L$12,6,0)*W1831))</f>
        <v/>
      </c>
      <c r="Z1831" s="120" t="str">
        <f t="shared" si="898"/>
        <v/>
      </c>
      <c r="AA1831" s="120" t="str">
        <f t="shared" si="899"/>
        <v/>
      </c>
      <c r="AB1831" s="136" t="str">
        <f>IF(B:B="","",IF(R1831="Refreshment Beverage","",IF(AND(R1831="Beer",Q1831=0),SUM(LOOKUP(2,1/(Rates!$B$15:$B$18&lt;=W1831)/(Rates!$C$15:$C$18&gt;=W1831),Rates!$D$15:$D$18)*W1831),VLOOKUP(VALUE(Q:Q),Rates!A:B,2,0)*W1831)))</f>
        <v/>
      </c>
      <c r="AC1831" s="136" t="str">
        <f>IF(B:B="","",IF(R1831="Refreshment Beverage","",IF(AND(R1831="Beer",Q1831=0),SUM(LOOKUP(2,1/(Rates!$B$15:$B$18&lt;=W1831)/(Rates!$C$15:$C$18&gt;=W1831),Rates!$E$15:$E$18)*W1831),VLOOKUP(VALUE(Q:Q),Rates!A:C,3,0)*W1831)))</f>
        <v/>
      </c>
      <c r="AD1831" s="137" t="str">
        <f>IFERROR(IF(B:B="","",IF(R1831="Beer","",IF(VALUE(Q1831)=0,VLOOKUP(VLOOKUP(B:B,#REF!,16,0),Rates!A:E,2,0),VLOOKUP(VALUE(Q1831),Rates!A$31:B$34,2,0)*W1831))),0)</f>
        <v/>
      </c>
      <c r="AE1831" s="121" t="str">
        <f t="shared" si="900"/>
        <v/>
      </c>
      <c r="AF1831" s="138" t="str">
        <f t="shared" si="901"/>
        <v/>
      </c>
      <c r="AG1831" s="122" t="str">
        <f t="shared" si="902"/>
        <v/>
      </c>
      <c r="AH1831" s="123" t="str">
        <f t="shared" si="903"/>
        <v/>
      </c>
      <c r="AI1831" s="139" t="str">
        <f>IF(AE:AE="","",IF(R1831="Refreshment Beverage",AK1831*(Rates!J$19/100),ROUND(SUM(AH1831*(Rates!$J$8/100)),4)))</f>
        <v/>
      </c>
      <c r="AJ1831" s="124" t="str">
        <f t="shared" si="904"/>
        <v/>
      </c>
      <c r="AK1831" s="125" t="str">
        <f t="shared" si="905"/>
        <v/>
      </c>
      <c r="AL1831" s="121" t="str">
        <f t="shared" si="906"/>
        <v/>
      </c>
      <c r="AM1831" s="138" t="str">
        <f>IF(AS1831="","",IF(R1831="Refreshment Beverage",ROUND(AS1831*Rates!K$19,4),ROUND(AO1831*(VLOOKUP(VALUE(Q1831),Rates!G$4:L$12,3,0)),4)))</f>
        <v/>
      </c>
      <c r="AN1831" s="126" t="str">
        <f>IF(AS1831="","",IF(R1831="Refreshment Beverage",AS1831*(Rates!J$19/100),MAX(AM1831,AB1831)))</f>
        <v/>
      </c>
      <c r="AO1831" s="127" t="str">
        <f t="shared" si="907"/>
        <v/>
      </c>
      <c r="AP1831" s="127" t="str">
        <f t="shared" si="908"/>
        <v/>
      </c>
      <c r="AQ1831" s="140" t="str">
        <f>IF(AS1831="","",IF(R1831="Refreshment Beverage",ROUND(SUM(VLOOKUP(Q:Q,Rates!G$15:L$19,3,0)*(AS1831-Y1831-Z1831-AA1831)),4),ROUND(SUM(Rates!$K$8*AS1831),4)))</f>
        <v/>
      </c>
      <c r="AR1831" s="139" t="str">
        <f t="shared" si="909"/>
        <v/>
      </c>
      <c r="AS1831" s="125" t="str">
        <f t="shared" si="910"/>
        <v/>
      </c>
      <c r="AT1831" s="121" t="str">
        <f t="shared" si="911"/>
        <v/>
      </c>
      <c r="AU1831" s="138" t="str">
        <f>IF(AX1831="","",IF(R1831="Refreshment Beverage",ROUND((BA1831-Y1831-Z1831-AA1831)*VLOOKUP(VALUE(Q1831),Rates!G$15:L$19,3,0),4),ROUND(AW1831*(VLOOKUP(VALUE(Q1831),Rates!G:L,3,0)),4)))</f>
        <v/>
      </c>
      <c r="AV1831" s="126" t="str">
        <f t="shared" si="912"/>
        <v/>
      </c>
      <c r="AW1831" s="127" t="str">
        <f t="shared" si="913"/>
        <v/>
      </c>
      <c r="AX1831" s="123" t="str">
        <f t="shared" si="914"/>
        <v/>
      </c>
      <c r="AY1831" s="140" t="str">
        <f>IF(AX1831="","",IF(R1831="Refreshment Beverage",ROUND(SUM(AX1831*Rates!K$19),4),ROUND(SUM(AX1831*(Rates!J$8/100)),4)))</f>
        <v/>
      </c>
      <c r="AZ1831" s="124" t="str">
        <f t="shared" si="915"/>
        <v/>
      </c>
      <c r="BA1831" s="125" t="str">
        <f t="shared" si="916"/>
        <v/>
      </c>
      <c r="BB1831" s="115"/>
      <c r="BC1831" s="143"/>
      <c r="BD1831" s="100"/>
      <c r="BE1831" s="100"/>
      <c r="BF1831" s="100"/>
      <c r="BG1831" s="100"/>
    </row>
    <row r="1832" spans="1:59" x14ac:dyDescent="0.2">
      <c r="A1832" s="144"/>
      <c r="B1832" s="141"/>
      <c r="C1832" s="141"/>
      <c r="D1832" s="142"/>
      <c r="E1832" s="142"/>
      <c r="F1832" s="142"/>
      <c r="G1832" s="142"/>
      <c r="H1832" s="142"/>
      <c r="I1832" s="129"/>
      <c r="J1832" s="130"/>
      <c r="K1832" s="131" t="str">
        <f t="shared" si="887"/>
        <v/>
      </c>
      <c r="L1832" s="132" t="str">
        <f t="shared" si="888"/>
        <v/>
      </c>
      <c r="M1832" s="133" t="str">
        <f t="shared" si="889"/>
        <v/>
      </c>
      <c r="N1832" s="134" t="str">
        <f>IFERROR(IF(B:B="","",IF(R1832="Beer",SUM(LOOKUP(2,1/(Rates!$B$3:$B$5&lt;=W1832)/(Rates!$C$3:$C$5&gt;=W1832),Rates!$D$3:$D$5)*(X1832/100)*W1832),IF(R1832="Refreshment Beverage",SUM(LOOKUP(2,1/(Rates!$B$7:$B$11&lt;=W1832)/(Rates!$C$7:$C$11&gt;=W1832),Rates!$D$7:$D$11)*(X1832/100)*W1832)))),"")</f>
        <v/>
      </c>
      <c r="O1832" s="134" t="str">
        <f t="shared" si="890"/>
        <v/>
      </c>
      <c r="P1832" s="116"/>
      <c r="Q1832" s="117" t="str">
        <f t="shared" si="891"/>
        <v/>
      </c>
      <c r="R1832" s="128" t="str">
        <f t="shared" si="892"/>
        <v/>
      </c>
      <c r="S1832" s="135" t="str">
        <f>IF(B1832="","",IF(R1832="Refreshment Beverage",VLOOKUP(VALUE(Q1832),Rates!G$15:L$19,2,0),VLOOKUP(VALUE(Q1832),Rates!G$4:L$12,2,0)))</f>
        <v/>
      </c>
      <c r="T1832" s="135" t="str">
        <f t="shared" si="893"/>
        <v/>
      </c>
      <c r="U1832" s="118" t="str">
        <f t="shared" si="894"/>
        <v/>
      </c>
      <c r="V1832" s="135" t="str">
        <f t="shared" si="895"/>
        <v/>
      </c>
      <c r="W1832" s="135" t="str">
        <f t="shared" si="896"/>
        <v/>
      </c>
      <c r="X1832" s="119" t="str">
        <f t="shared" si="897"/>
        <v/>
      </c>
      <c r="Y1832" s="120" t="str">
        <f>IF(B:B="","",IF(R1832="Refreshment Beverage",VLOOKUP(Q1832,Rates!G$15:L$19,6,0)*W1832,VLOOKUP(Q1832,Rates!G$4:L$12,6,0)*W1832))</f>
        <v/>
      </c>
      <c r="Z1832" s="120" t="str">
        <f t="shared" si="898"/>
        <v/>
      </c>
      <c r="AA1832" s="120" t="str">
        <f t="shared" si="899"/>
        <v/>
      </c>
      <c r="AB1832" s="136" t="str">
        <f>IF(B:B="","",IF(R1832="Refreshment Beverage","",IF(AND(R1832="Beer",Q1832=0),SUM(LOOKUP(2,1/(Rates!$B$15:$B$18&lt;=W1832)/(Rates!$C$15:$C$18&gt;=W1832),Rates!$D$15:$D$18)*W1832),VLOOKUP(VALUE(Q:Q),Rates!A:B,2,0)*W1832)))</f>
        <v/>
      </c>
      <c r="AC1832" s="136" t="str">
        <f>IF(B:B="","",IF(R1832="Refreshment Beverage","",IF(AND(R1832="Beer",Q1832=0),SUM(LOOKUP(2,1/(Rates!$B$15:$B$18&lt;=W1832)/(Rates!$C$15:$C$18&gt;=W1832),Rates!$E$15:$E$18)*W1832),VLOOKUP(VALUE(Q:Q),Rates!A:C,3,0)*W1832)))</f>
        <v/>
      </c>
      <c r="AD1832" s="137" t="str">
        <f>IFERROR(IF(B:B="","",IF(R1832="Beer","",IF(VALUE(Q1832)=0,VLOOKUP(VLOOKUP(B:B,#REF!,16,0),Rates!A:E,2,0),VLOOKUP(VALUE(Q1832),Rates!A$31:B$34,2,0)*W1832))),0)</f>
        <v/>
      </c>
      <c r="AE1832" s="121" t="str">
        <f t="shared" si="900"/>
        <v/>
      </c>
      <c r="AF1832" s="138" t="str">
        <f t="shared" si="901"/>
        <v/>
      </c>
      <c r="AG1832" s="122" t="str">
        <f t="shared" si="902"/>
        <v/>
      </c>
      <c r="AH1832" s="123" t="str">
        <f t="shared" si="903"/>
        <v/>
      </c>
      <c r="AI1832" s="139" t="str">
        <f>IF(AE:AE="","",IF(R1832="Refreshment Beverage",AK1832*(Rates!J$19/100),ROUND(SUM(AH1832*(Rates!$J$8/100)),4)))</f>
        <v/>
      </c>
      <c r="AJ1832" s="124" t="str">
        <f t="shared" si="904"/>
        <v/>
      </c>
      <c r="AK1832" s="125" t="str">
        <f t="shared" si="905"/>
        <v/>
      </c>
      <c r="AL1832" s="121" t="str">
        <f t="shared" si="906"/>
        <v/>
      </c>
      <c r="AM1832" s="138" t="str">
        <f>IF(AS1832="","",IF(R1832="Refreshment Beverage",ROUND(AS1832*Rates!K$19,4),ROUND(AO1832*(VLOOKUP(VALUE(Q1832),Rates!G$4:L$12,3,0)),4)))</f>
        <v/>
      </c>
      <c r="AN1832" s="126" t="str">
        <f>IF(AS1832="","",IF(R1832="Refreshment Beverage",AS1832*(Rates!J$19/100),MAX(AM1832,AB1832)))</f>
        <v/>
      </c>
      <c r="AO1832" s="127" t="str">
        <f t="shared" si="907"/>
        <v/>
      </c>
      <c r="AP1832" s="127" t="str">
        <f t="shared" si="908"/>
        <v/>
      </c>
      <c r="AQ1832" s="140" t="str">
        <f>IF(AS1832="","",IF(R1832="Refreshment Beverage",ROUND(SUM(VLOOKUP(Q:Q,Rates!G$15:L$19,3,0)*(AS1832-Y1832-Z1832-AA1832)),4),ROUND(SUM(Rates!$K$8*AS1832),4)))</f>
        <v/>
      </c>
      <c r="AR1832" s="139" t="str">
        <f t="shared" si="909"/>
        <v/>
      </c>
      <c r="AS1832" s="125" t="str">
        <f t="shared" si="910"/>
        <v/>
      </c>
      <c r="AT1832" s="121" t="str">
        <f t="shared" si="911"/>
        <v/>
      </c>
      <c r="AU1832" s="138" t="str">
        <f>IF(AX1832="","",IF(R1832="Refreshment Beverage",ROUND((BA1832-Y1832-Z1832-AA1832)*VLOOKUP(VALUE(Q1832),Rates!G$15:L$19,3,0),4),ROUND(AW1832*(VLOOKUP(VALUE(Q1832),Rates!G:L,3,0)),4)))</f>
        <v/>
      </c>
      <c r="AV1832" s="126" t="str">
        <f t="shared" si="912"/>
        <v/>
      </c>
      <c r="AW1832" s="127" t="str">
        <f t="shared" si="913"/>
        <v/>
      </c>
      <c r="AX1832" s="123" t="str">
        <f t="shared" si="914"/>
        <v/>
      </c>
      <c r="AY1832" s="140" t="str">
        <f>IF(AX1832="","",IF(R1832="Refreshment Beverage",ROUND(SUM(AX1832*Rates!K$19),4),ROUND(SUM(AX1832*(Rates!J$8/100)),4)))</f>
        <v/>
      </c>
      <c r="AZ1832" s="124" t="str">
        <f t="shared" si="915"/>
        <v/>
      </c>
      <c r="BA1832" s="125" t="str">
        <f t="shared" si="916"/>
        <v/>
      </c>
      <c r="BB1832" s="115"/>
      <c r="BC1832" s="143"/>
      <c r="BD1832" s="100"/>
      <c r="BE1832" s="100"/>
      <c r="BF1832" s="100"/>
      <c r="BG1832" s="100"/>
    </row>
    <row r="1833" spans="1:59" x14ac:dyDescent="0.2">
      <c r="A1833" s="144"/>
      <c r="B1833" s="141"/>
      <c r="C1833" s="141"/>
      <c r="D1833" s="142"/>
      <c r="E1833" s="142"/>
      <c r="F1833" s="142"/>
      <c r="G1833" s="142"/>
      <c r="H1833" s="142"/>
      <c r="I1833" s="129"/>
      <c r="J1833" s="130"/>
      <c r="K1833" s="131" t="str">
        <f t="shared" si="887"/>
        <v/>
      </c>
      <c r="L1833" s="132" t="str">
        <f t="shared" si="888"/>
        <v/>
      </c>
      <c r="M1833" s="133" t="str">
        <f t="shared" si="889"/>
        <v/>
      </c>
      <c r="N1833" s="134" t="str">
        <f>IFERROR(IF(B:B="","",IF(R1833="Beer",SUM(LOOKUP(2,1/(Rates!$B$3:$B$5&lt;=W1833)/(Rates!$C$3:$C$5&gt;=W1833),Rates!$D$3:$D$5)*(X1833/100)*W1833),IF(R1833="Refreshment Beverage",SUM(LOOKUP(2,1/(Rates!$B$7:$B$11&lt;=W1833)/(Rates!$C$7:$C$11&gt;=W1833),Rates!$D$7:$D$11)*(X1833/100)*W1833)))),"")</f>
        <v/>
      </c>
      <c r="O1833" s="134" t="str">
        <f t="shared" si="890"/>
        <v/>
      </c>
      <c r="P1833" s="116"/>
      <c r="Q1833" s="117" t="str">
        <f t="shared" si="891"/>
        <v/>
      </c>
      <c r="R1833" s="128" t="str">
        <f t="shared" si="892"/>
        <v/>
      </c>
      <c r="S1833" s="135" t="str">
        <f>IF(B1833="","",IF(R1833="Refreshment Beverage",VLOOKUP(VALUE(Q1833),Rates!G$15:L$19,2,0),VLOOKUP(VALUE(Q1833),Rates!G$4:L$12,2,0)))</f>
        <v/>
      </c>
      <c r="T1833" s="135" t="str">
        <f t="shared" si="893"/>
        <v/>
      </c>
      <c r="U1833" s="118" t="str">
        <f t="shared" si="894"/>
        <v/>
      </c>
      <c r="V1833" s="135" t="str">
        <f t="shared" si="895"/>
        <v/>
      </c>
      <c r="W1833" s="135" t="str">
        <f t="shared" si="896"/>
        <v/>
      </c>
      <c r="X1833" s="119" t="str">
        <f t="shared" si="897"/>
        <v/>
      </c>
      <c r="Y1833" s="120" t="str">
        <f>IF(B:B="","",IF(R1833="Refreshment Beverage",VLOOKUP(Q1833,Rates!G$15:L$19,6,0)*W1833,VLOOKUP(Q1833,Rates!G$4:L$12,6,0)*W1833))</f>
        <v/>
      </c>
      <c r="Z1833" s="120" t="str">
        <f t="shared" si="898"/>
        <v/>
      </c>
      <c r="AA1833" s="120" t="str">
        <f t="shared" si="899"/>
        <v/>
      </c>
      <c r="AB1833" s="136" t="str">
        <f>IF(B:B="","",IF(R1833="Refreshment Beverage","",IF(AND(R1833="Beer",Q1833=0),SUM(LOOKUP(2,1/(Rates!$B$15:$B$18&lt;=W1833)/(Rates!$C$15:$C$18&gt;=W1833),Rates!$D$15:$D$18)*W1833),VLOOKUP(VALUE(Q:Q),Rates!A:B,2,0)*W1833)))</f>
        <v/>
      </c>
      <c r="AC1833" s="136" t="str">
        <f>IF(B:B="","",IF(R1833="Refreshment Beverage","",IF(AND(R1833="Beer",Q1833=0),SUM(LOOKUP(2,1/(Rates!$B$15:$B$18&lt;=W1833)/(Rates!$C$15:$C$18&gt;=W1833),Rates!$E$15:$E$18)*W1833),VLOOKUP(VALUE(Q:Q),Rates!A:C,3,0)*W1833)))</f>
        <v/>
      </c>
      <c r="AD1833" s="137" t="str">
        <f>IFERROR(IF(B:B="","",IF(R1833="Beer","",IF(VALUE(Q1833)=0,VLOOKUP(VLOOKUP(B:B,#REF!,16,0),Rates!A:E,2,0),VLOOKUP(VALUE(Q1833),Rates!A$31:B$34,2,0)*W1833))),0)</f>
        <v/>
      </c>
      <c r="AE1833" s="121" t="str">
        <f t="shared" si="900"/>
        <v/>
      </c>
      <c r="AF1833" s="138" t="str">
        <f t="shared" si="901"/>
        <v/>
      </c>
      <c r="AG1833" s="122" t="str">
        <f t="shared" si="902"/>
        <v/>
      </c>
      <c r="AH1833" s="123" t="str">
        <f t="shared" si="903"/>
        <v/>
      </c>
      <c r="AI1833" s="139" t="str">
        <f>IF(AE:AE="","",IF(R1833="Refreshment Beverage",AK1833*(Rates!J$19/100),ROUND(SUM(AH1833*(Rates!$J$8/100)),4)))</f>
        <v/>
      </c>
      <c r="AJ1833" s="124" t="str">
        <f t="shared" si="904"/>
        <v/>
      </c>
      <c r="AK1833" s="125" t="str">
        <f t="shared" si="905"/>
        <v/>
      </c>
      <c r="AL1833" s="121" t="str">
        <f t="shared" si="906"/>
        <v/>
      </c>
      <c r="AM1833" s="138" t="str">
        <f>IF(AS1833="","",IF(R1833="Refreshment Beverage",ROUND(AS1833*Rates!K$19,4),ROUND(AO1833*(VLOOKUP(VALUE(Q1833),Rates!G$4:L$12,3,0)),4)))</f>
        <v/>
      </c>
      <c r="AN1833" s="126" t="str">
        <f>IF(AS1833="","",IF(R1833="Refreshment Beverage",AS1833*(Rates!J$19/100),MAX(AM1833,AB1833)))</f>
        <v/>
      </c>
      <c r="AO1833" s="127" t="str">
        <f t="shared" si="907"/>
        <v/>
      </c>
      <c r="AP1833" s="127" t="str">
        <f t="shared" si="908"/>
        <v/>
      </c>
      <c r="AQ1833" s="140" t="str">
        <f>IF(AS1833="","",IF(R1833="Refreshment Beverage",ROUND(SUM(VLOOKUP(Q:Q,Rates!G$15:L$19,3,0)*(AS1833-Y1833-Z1833-AA1833)),4),ROUND(SUM(Rates!$K$8*AS1833),4)))</f>
        <v/>
      </c>
      <c r="AR1833" s="139" t="str">
        <f t="shared" si="909"/>
        <v/>
      </c>
      <c r="AS1833" s="125" t="str">
        <f t="shared" si="910"/>
        <v/>
      </c>
      <c r="AT1833" s="121" t="str">
        <f t="shared" si="911"/>
        <v/>
      </c>
      <c r="AU1833" s="138" t="str">
        <f>IF(AX1833="","",IF(R1833="Refreshment Beverage",ROUND((BA1833-Y1833-Z1833-AA1833)*VLOOKUP(VALUE(Q1833),Rates!G$15:L$19,3,0),4),ROUND(AW1833*(VLOOKUP(VALUE(Q1833),Rates!G:L,3,0)),4)))</f>
        <v/>
      </c>
      <c r="AV1833" s="126" t="str">
        <f t="shared" si="912"/>
        <v/>
      </c>
      <c r="AW1833" s="127" t="str">
        <f t="shared" si="913"/>
        <v/>
      </c>
      <c r="AX1833" s="123" t="str">
        <f t="shared" si="914"/>
        <v/>
      </c>
      <c r="AY1833" s="140" t="str">
        <f>IF(AX1833="","",IF(R1833="Refreshment Beverage",ROUND(SUM(AX1833*Rates!K$19),4),ROUND(SUM(AX1833*(Rates!J$8/100)),4)))</f>
        <v/>
      </c>
      <c r="AZ1833" s="124" t="str">
        <f t="shared" si="915"/>
        <v/>
      </c>
      <c r="BA1833" s="125" t="str">
        <f t="shared" si="916"/>
        <v/>
      </c>
      <c r="BB1833" s="115"/>
      <c r="BC1833" s="143"/>
      <c r="BD1833" s="100"/>
      <c r="BE1833" s="100"/>
      <c r="BF1833" s="100"/>
      <c r="BG1833" s="100"/>
    </row>
    <row r="1834" spans="1:59" x14ac:dyDescent="0.2">
      <c r="A1834" s="144"/>
      <c r="B1834" s="141"/>
      <c r="C1834" s="141"/>
      <c r="D1834" s="142"/>
      <c r="E1834" s="142"/>
      <c r="F1834" s="142"/>
      <c r="G1834" s="142"/>
      <c r="H1834" s="142"/>
      <c r="I1834" s="129"/>
      <c r="J1834" s="130"/>
      <c r="K1834" s="131" t="str">
        <f t="shared" si="887"/>
        <v/>
      </c>
      <c r="L1834" s="132" t="str">
        <f t="shared" si="888"/>
        <v/>
      </c>
      <c r="M1834" s="133" t="str">
        <f t="shared" si="889"/>
        <v/>
      </c>
      <c r="N1834" s="134" t="str">
        <f>IFERROR(IF(B:B="","",IF(R1834="Beer",SUM(LOOKUP(2,1/(Rates!$B$3:$B$5&lt;=W1834)/(Rates!$C$3:$C$5&gt;=W1834),Rates!$D$3:$D$5)*(X1834/100)*W1834),IF(R1834="Refreshment Beverage",SUM(LOOKUP(2,1/(Rates!$B$7:$B$11&lt;=W1834)/(Rates!$C$7:$C$11&gt;=W1834),Rates!$D$7:$D$11)*(X1834/100)*W1834)))),"")</f>
        <v/>
      </c>
      <c r="O1834" s="134" t="str">
        <f t="shared" si="890"/>
        <v/>
      </c>
      <c r="P1834" s="116"/>
      <c r="Q1834" s="117" t="str">
        <f t="shared" si="891"/>
        <v/>
      </c>
      <c r="R1834" s="128" t="str">
        <f t="shared" si="892"/>
        <v/>
      </c>
      <c r="S1834" s="135" t="str">
        <f>IF(B1834="","",IF(R1834="Refreshment Beverage",VLOOKUP(VALUE(Q1834),Rates!G$15:L$19,2,0),VLOOKUP(VALUE(Q1834),Rates!G$4:L$12,2,0)))</f>
        <v/>
      </c>
      <c r="T1834" s="135" t="str">
        <f t="shared" si="893"/>
        <v/>
      </c>
      <c r="U1834" s="118" t="str">
        <f t="shared" si="894"/>
        <v/>
      </c>
      <c r="V1834" s="135" t="str">
        <f t="shared" si="895"/>
        <v/>
      </c>
      <c r="W1834" s="135" t="str">
        <f t="shared" si="896"/>
        <v/>
      </c>
      <c r="X1834" s="119" t="str">
        <f t="shared" si="897"/>
        <v/>
      </c>
      <c r="Y1834" s="120" t="str">
        <f>IF(B:B="","",IF(R1834="Refreshment Beverage",VLOOKUP(Q1834,Rates!G$15:L$19,6,0)*W1834,VLOOKUP(Q1834,Rates!G$4:L$12,6,0)*W1834))</f>
        <v/>
      </c>
      <c r="Z1834" s="120" t="str">
        <f t="shared" si="898"/>
        <v/>
      </c>
      <c r="AA1834" s="120" t="str">
        <f t="shared" si="899"/>
        <v/>
      </c>
      <c r="AB1834" s="136" t="str">
        <f>IF(B:B="","",IF(R1834="Refreshment Beverage","",IF(AND(R1834="Beer",Q1834=0),SUM(LOOKUP(2,1/(Rates!$B$15:$B$18&lt;=W1834)/(Rates!$C$15:$C$18&gt;=W1834),Rates!$D$15:$D$18)*W1834),VLOOKUP(VALUE(Q:Q),Rates!A:B,2,0)*W1834)))</f>
        <v/>
      </c>
      <c r="AC1834" s="136" t="str">
        <f>IF(B:B="","",IF(R1834="Refreshment Beverage","",IF(AND(R1834="Beer",Q1834=0),SUM(LOOKUP(2,1/(Rates!$B$15:$B$18&lt;=W1834)/(Rates!$C$15:$C$18&gt;=W1834),Rates!$E$15:$E$18)*W1834),VLOOKUP(VALUE(Q:Q),Rates!A:C,3,0)*W1834)))</f>
        <v/>
      </c>
      <c r="AD1834" s="137" t="str">
        <f>IFERROR(IF(B:B="","",IF(R1834="Beer","",IF(VALUE(Q1834)=0,VLOOKUP(VLOOKUP(B:B,#REF!,16,0),Rates!A:E,2,0),VLOOKUP(VALUE(Q1834),Rates!A$31:B$34,2,0)*W1834))),0)</f>
        <v/>
      </c>
      <c r="AE1834" s="121" t="str">
        <f t="shared" si="900"/>
        <v/>
      </c>
      <c r="AF1834" s="138" t="str">
        <f t="shared" si="901"/>
        <v/>
      </c>
      <c r="AG1834" s="122" t="str">
        <f t="shared" si="902"/>
        <v/>
      </c>
      <c r="AH1834" s="123" t="str">
        <f t="shared" si="903"/>
        <v/>
      </c>
      <c r="AI1834" s="139" t="str">
        <f>IF(AE:AE="","",IF(R1834="Refreshment Beverage",AK1834*(Rates!J$19/100),ROUND(SUM(AH1834*(Rates!$J$8/100)),4)))</f>
        <v/>
      </c>
      <c r="AJ1834" s="124" t="str">
        <f t="shared" si="904"/>
        <v/>
      </c>
      <c r="AK1834" s="125" t="str">
        <f t="shared" si="905"/>
        <v/>
      </c>
      <c r="AL1834" s="121" t="str">
        <f t="shared" si="906"/>
        <v/>
      </c>
      <c r="AM1834" s="138" t="str">
        <f>IF(AS1834="","",IF(R1834="Refreshment Beverage",ROUND(AS1834*Rates!K$19,4),ROUND(AO1834*(VLOOKUP(VALUE(Q1834),Rates!G$4:L$12,3,0)),4)))</f>
        <v/>
      </c>
      <c r="AN1834" s="126" t="str">
        <f>IF(AS1834="","",IF(R1834="Refreshment Beverage",AS1834*(Rates!J$19/100),MAX(AM1834,AB1834)))</f>
        <v/>
      </c>
      <c r="AO1834" s="127" t="str">
        <f t="shared" si="907"/>
        <v/>
      </c>
      <c r="AP1834" s="127" t="str">
        <f t="shared" si="908"/>
        <v/>
      </c>
      <c r="AQ1834" s="140" t="str">
        <f>IF(AS1834="","",IF(R1834="Refreshment Beverage",ROUND(SUM(VLOOKUP(Q:Q,Rates!G$15:L$19,3,0)*(AS1834-Y1834-Z1834-AA1834)),4),ROUND(SUM(Rates!$K$8*AS1834),4)))</f>
        <v/>
      </c>
      <c r="AR1834" s="139" t="str">
        <f t="shared" si="909"/>
        <v/>
      </c>
      <c r="AS1834" s="125" t="str">
        <f t="shared" si="910"/>
        <v/>
      </c>
      <c r="AT1834" s="121" t="str">
        <f t="shared" si="911"/>
        <v/>
      </c>
      <c r="AU1834" s="138" t="str">
        <f>IF(AX1834="","",IF(R1834="Refreshment Beverage",ROUND((BA1834-Y1834-Z1834-AA1834)*VLOOKUP(VALUE(Q1834),Rates!G$15:L$19,3,0),4),ROUND(AW1834*(VLOOKUP(VALUE(Q1834),Rates!G:L,3,0)),4)))</f>
        <v/>
      </c>
      <c r="AV1834" s="126" t="str">
        <f t="shared" si="912"/>
        <v/>
      </c>
      <c r="AW1834" s="127" t="str">
        <f t="shared" si="913"/>
        <v/>
      </c>
      <c r="AX1834" s="123" t="str">
        <f t="shared" si="914"/>
        <v/>
      </c>
      <c r="AY1834" s="140" t="str">
        <f>IF(AX1834="","",IF(R1834="Refreshment Beverage",ROUND(SUM(AX1834*Rates!K$19),4),ROUND(SUM(AX1834*(Rates!J$8/100)),4)))</f>
        <v/>
      </c>
      <c r="AZ1834" s="124" t="str">
        <f t="shared" si="915"/>
        <v/>
      </c>
      <c r="BA1834" s="125" t="str">
        <f t="shared" si="916"/>
        <v/>
      </c>
      <c r="BB1834" s="115"/>
      <c r="BC1834" s="143"/>
      <c r="BD1834" s="100"/>
      <c r="BE1834" s="100"/>
      <c r="BF1834" s="100"/>
      <c r="BG1834" s="100"/>
    </row>
    <row r="1835" spans="1:59" x14ac:dyDescent="0.2">
      <c r="A1835" s="144"/>
      <c r="B1835" s="141"/>
      <c r="C1835" s="141"/>
      <c r="D1835" s="142"/>
      <c r="E1835" s="142"/>
      <c r="F1835" s="142"/>
      <c r="G1835" s="142"/>
      <c r="H1835" s="142"/>
      <c r="I1835" s="129"/>
      <c r="J1835" s="130"/>
      <c r="K1835" s="131" t="str">
        <f t="shared" si="887"/>
        <v/>
      </c>
      <c r="L1835" s="132" t="str">
        <f t="shared" si="888"/>
        <v/>
      </c>
      <c r="M1835" s="133" t="str">
        <f t="shared" si="889"/>
        <v/>
      </c>
      <c r="N1835" s="134" t="str">
        <f>IFERROR(IF(B:B="","",IF(R1835="Beer",SUM(LOOKUP(2,1/(Rates!$B$3:$B$5&lt;=W1835)/(Rates!$C$3:$C$5&gt;=W1835),Rates!$D$3:$D$5)*(X1835/100)*W1835),IF(R1835="Refreshment Beverage",SUM(LOOKUP(2,1/(Rates!$B$7:$B$11&lt;=W1835)/(Rates!$C$7:$C$11&gt;=W1835),Rates!$D$7:$D$11)*(X1835/100)*W1835)))),"")</f>
        <v/>
      </c>
      <c r="O1835" s="134" t="str">
        <f t="shared" si="890"/>
        <v/>
      </c>
      <c r="P1835" s="116"/>
      <c r="Q1835" s="117" t="str">
        <f t="shared" si="891"/>
        <v/>
      </c>
      <c r="R1835" s="128" t="str">
        <f t="shared" si="892"/>
        <v/>
      </c>
      <c r="S1835" s="135" t="str">
        <f>IF(B1835="","",IF(R1835="Refreshment Beverage",VLOOKUP(VALUE(Q1835),Rates!G$15:L$19,2,0),VLOOKUP(VALUE(Q1835),Rates!G$4:L$12,2,0)))</f>
        <v/>
      </c>
      <c r="T1835" s="135" t="str">
        <f t="shared" si="893"/>
        <v/>
      </c>
      <c r="U1835" s="118" t="str">
        <f t="shared" si="894"/>
        <v/>
      </c>
      <c r="V1835" s="135" t="str">
        <f t="shared" si="895"/>
        <v/>
      </c>
      <c r="W1835" s="135" t="str">
        <f t="shared" si="896"/>
        <v/>
      </c>
      <c r="X1835" s="119" t="str">
        <f t="shared" si="897"/>
        <v/>
      </c>
      <c r="Y1835" s="120" t="str">
        <f>IF(B:B="","",IF(R1835="Refreshment Beverage",VLOOKUP(Q1835,Rates!G$15:L$19,6,0)*W1835,VLOOKUP(Q1835,Rates!G$4:L$12,6,0)*W1835))</f>
        <v/>
      </c>
      <c r="Z1835" s="120" t="str">
        <f t="shared" si="898"/>
        <v/>
      </c>
      <c r="AA1835" s="120" t="str">
        <f t="shared" si="899"/>
        <v/>
      </c>
      <c r="AB1835" s="136" t="str">
        <f>IF(B:B="","",IF(R1835="Refreshment Beverage","",IF(AND(R1835="Beer",Q1835=0),SUM(LOOKUP(2,1/(Rates!$B$15:$B$18&lt;=W1835)/(Rates!$C$15:$C$18&gt;=W1835),Rates!$D$15:$D$18)*W1835),VLOOKUP(VALUE(Q:Q),Rates!A:B,2,0)*W1835)))</f>
        <v/>
      </c>
      <c r="AC1835" s="136" t="str">
        <f>IF(B:B="","",IF(R1835="Refreshment Beverage","",IF(AND(R1835="Beer",Q1835=0),SUM(LOOKUP(2,1/(Rates!$B$15:$B$18&lt;=W1835)/(Rates!$C$15:$C$18&gt;=W1835),Rates!$E$15:$E$18)*W1835),VLOOKUP(VALUE(Q:Q),Rates!A:C,3,0)*W1835)))</f>
        <v/>
      </c>
      <c r="AD1835" s="137" t="str">
        <f>IFERROR(IF(B:B="","",IF(R1835="Beer","",IF(VALUE(Q1835)=0,VLOOKUP(VLOOKUP(B:B,#REF!,16,0),Rates!A:E,2,0),VLOOKUP(VALUE(Q1835),Rates!A$31:B$34,2,0)*W1835))),0)</f>
        <v/>
      </c>
      <c r="AE1835" s="121" t="str">
        <f t="shared" si="900"/>
        <v/>
      </c>
      <c r="AF1835" s="138" t="str">
        <f t="shared" si="901"/>
        <v/>
      </c>
      <c r="AG1835" s="122" t="str">
        <f t="shared" si="902"/>
        <v/>
      </c>
      <c r="AH1835" s="123" t="str">
        <f t="shared" si="903"/>
        <v/>
      </c>
      <c r="AI1835" s="139" t="str">
        <f>IF(AE:AE="","",IF(R1835="Refreshment Beverage",AK1835*(Rates!J$19/100),ROUND(SUM(AH1835*(Rates!$J$8/100)),4)))</f>
        <v/>
      </c>
      <c r="AJ1835" s="124" t="str">
        <f t="shared" si="904"/>
        <v/>
      </c>
      <c r="AK1835" s="125" t="str">
        <f t="shared" si="905"/>
        <v/>
      </c>
      <c r="AL1835" s="121" t="str">
        <f t="shared" si="906"/>
        <v/>
      </c>
      <c r="AM1835" s="138" t="str">
        <f>IF(AS1835="","",IF(R1835="Refreshment Beverage",ROUND(AS1835*Rates!K$19,4),ROUND(AO1835*(VLOOKUP(VALUE(Q1835),Rates!G$4:L$12,3,0)),4)))</f>
        <v/>
      </c>
      <c r="AN1835" s="126" t="str">
        <f>IF(AS1835="","",IF(R1835="Refreshment Beverage",AS1835*(Rates!J$19/100),MAX(AM1835,AB1835)))</f>
        <v/>
      </c>
      <c r="AO1835" s="127" t="str">
        <f t="shared" si="907"/>
        <v/>
      </c>
      <c r="AP1835" s="127" t="str">
        <f t="shared" si="908"/>
        <v/>
      </c>
      <c r="AQ1835" s="140" t="str">
        <f>IF(AS1835="","",IF(R1835="Refreshment Beverage",ROUND(SUM(VLOOKUP(Q:Q,Rates!G$15:L$19,3,0)*(AS1835-Y1835-Z1835-AA1835)),4),ROUND(SUM(Rates!$K$8*AS1835),4)))</f>
        <v/>
      </c>
      <c r="AR1835" s="139" t="str">
        <f t="shared" si="909"/>
        <v/>
      </c>
      <c r="AS1835" s="125" t="str">
        <f t="shared" si="910"/>
        <v/>
      </c>
      <c r="AT1835" s="121" t="str">
        <f t="shared" si="911"/>
        <v/>
      </c>
      <c r="AU1835" s="138" t="str">
        <f>IF(AX1835="","",IF(R1835="Refreshment Beverage",ROUND((BA1835-Y1835-Z1835-AA1835)*VLOOKUP(VALUE(Q1835),Rates!G$15:L$19,3,0),4),ROUND(AW1835*(VLOOKUP(VALUE(Q1835),Rates!G:L,3,0)),4)))</f>
        <v/>
      </c>
      <c r="AV1835" s="126" t="str">
        <f t="shared" si="912"/>
        <v/>
      </c>
      <c r="AW1835" s="127" t="str">
        <f t="shared" si="913"/>
        <v/>
      </c>
      <c r="AX1835" s="123" t="str">
        <f t="shared" si="914"/>
        <v/>
      </c>
      <c r="AY1835" s="140" t="str">
        <f>IF(AX1835="","",IF(R1835="Refreshment Beverage",ROUND(SUM(AX1835*Rates!K$19),4),ROUND(SUM(AX1835*(Rates!J$8/100)),4)))</f>
        <v/>
      </c>
      <c r="AZ1835" s="124" t="str">
        <f t="shared" si="915"/>
        <v/>
      </c>
      <c r="BA1835" s="125" t="str">
        <f t="shared" si="916"/>
        <v/>
      </c>
      <c r="BB1835" s="115"/>
      <c r="BC1835" s="143"/>
      <c r="BD1835" s="100"/>
      <c r="BE1835" s="100"/>
      <c r="BF1835" s="100"/>
      <c r="BG1835" s="100"/>
    </row>
    <row r="1836" spans="1:59" x14ac:dyDescent="0.2">
      <c r="A1836" s="144"/>
      <c r="B1836" s="141"/>
      <c r="C1836" s="141"/>
      <c r="D1836" s="142"/>
      <c r="E1836" s="142"/>
      <c r="F1836" s="142"/>
      <c r="G1836" s="142"/>
      <c r="H1836" s="142"/>
      <c r="I1836" s="129"/>
      <c r="J1836" s="130"/>
      <c r="K1836" s="131" t="str">
        <f t="shared" si="887"/>
        <v/>
      </c>
      <c r="L1836" s="132" t="str">
        <f t="shared" si="888"/>
        <v/>
      </c>
      <c r="M1836" s="133" t="str">
        <f t="shared" si="889"/>
        <v/>
      </c>
      <c r="N1836" s="134" t="str">
        <f>IFERROR(IF(B:B="","",IF(R1836="Beer",SUM(LOOKUP(2,1/(Rates!$B$3:$B$5&lt;=W1836)/(Rates!$C$3:$C$5&gt;=W1836),Rates!$D$3:$D$5)*(X1836/100)*W1836),IF(R1836="Refreshment Beverage",SUM(LOOKUP(2,1/(Rates!$B$7:$B$11&lt;=W1836)/(Rates!$C$7:$C$11&gt;=W1836),Rates!$D$7:$D$11)*(X1836/100)*W1836)))),"")</f>
        <v/>
      </c>
      <c r="O1836" s="134" t="str">
        <f t="shared" si="890"/>
        <v/>
      </c>
      <c r="P1836" s="116"/>
      <c r="Q1836" s="117" t="str">
        <f t="shared" si="891"/>
        <v/>
      </c>
      <c r="R1836" s="128" t="str">
        <f t="shared" si="892"/>
        <v/>
      </c>
      <c r="S1836" s="135" t="str">
        <f>IF(B1836="","",IF(R1836="Refreshment Beverage",VLOOKUP(VALUE(Q1836),Rates!G$15:L$19,2,0),VLOOKUP(VALUE(Q1836),Rates!G$4:L$12,2,0)))</f>
        <v/>
      </c>
      <c r="T1836" s="135" t="str">
        <f t="shared" si="893"/>
        <v/>
      </c>
      <c r="U1836" s="118" t="str">
        <f t="shared" si="894"/>
        <v/>
      </c>
      <c r="V1836" s="135" t="str">
        <f t="shared" si="895"/>
        <v/>
      </c>
      <c r="W1836" s="135" t="str">
        <f t="shared" si="896"/>
        <v/>
      </c>
      <c r="X1836" s="119" t="str">
        <f t="shared" si="897"/>
        <v/>
      </c>
      <c r="Y1836" s="120" t="str">
        <f>IF(B:B="","",IF(R1836="Refreshment Beverage",VLOOKUP(Q1836,Rates!G$15:L$19,6,0)*W1836,VLOOKUP(Q1836,Rates!G$4:L$12,6,0)*W1836))</f>
        <v/>
      </c>
      <c r="Z1836" s="120" t="str">
        <f t="shared" si="898"/>
        <v/>
      </c>
      <c r="AA1836" s="120" t="str">
        <f t="shared" si="899"/>
        <v/>
      </c>
      <c r="AB1836" s="136" t="str">
        <f>IF(B:B="","",IF(R1836="Refreshment Beverage","",IF(AND(R1836="Beer",Q1836=0),SUM(LOOKUP(2,1/(Rates!$B$15:$B$18&lt;=W1836)/(Rates!$C$15:$C$18&gt;=W1836),Rates!$D$15:$D$18)*W1836),VLOOKUP(VALUE(Q:Q),Rates!A:B,2,0)*W1836)))</f>
        <v/>
      </c>
      <c r="AC1836" s="136" t="str">
        <f>IF(B:B="","",IF(R1836="Refreshment Beverage","",IF(AND(R1836="Beer",Q1836=0),SUM(LOOKUP(2,1/(Rates!$B$15:$B$18&lt;=W1836)/(Rates!$C$15:$C$18&gt;=W1836),Rates!$E$15:$E$18)*W1836),VLOOKUP(VALUE(Q:Q),Rates!A:C,3,0)*W1836)))</f>
        <v/>
      </c>
      <c r="AD1836" s="137" t="str">
        <f>IFERROR(IF(B:B="","",IF(R1836="Beer","",IF(VALUE(Q1836)=0,VLOOKUP(VLOOKUP(B:B,#REF!,16,0),Rates!A:E,2,0),VLOOKUP(VALUE(Q1836),Rates!A$31:B$34,2,0)*W1836))),0)</f>
        <v/>
      </c>
      <c r="AE1836" s="121" t="str">
        <f t="shared" si="900"/>
        <v/>
      </c>
      <c r="AF1836" s="138" t="str">
        <f t="shared" si="901"/>
        <v/>
      </c>
      <c r="AG1836" s="122" t="str">
        <f t="shared" si="902"/>
        <v/>
      </c>
      <c r="AH1836" s="123" t="str">
        <f t="shared" si="903"/>
        <v/>
      </c>
      <c r="AI1836" s="139" t="str">
        <f>IF(AE:AE="","",IF(R1836="Refreshment Beverage",AK1836*(Rates!J$19/100),ROUND(SUM(AH1836*(Rates!$J$8/100)),4)))</f>
        <v/>
      </c>
      <c r="AJ1836" s="124" t="str">
        <f t="shared" si="904"/>
        <v/>
      </c>
      <c r="AK1836" s="125" t="str">
        <f t="shared" si="905"/>
        <v/>
      </c>
      <c r="AL1836" s="121" t="str">
        <f t="shared" si="906"/>
        <v/>
      </c>
      <c r="AM1836" s="138" t="str">
        <f>IF(AS1836="","",IF(R1836="Refreshment Beverage",ROUND(AS1836*Rates!K$19,4),ROUND(AO1836*(VLOOKUP(VALUE(Q1836),Rates!G$4:L$12,3,0)),4)))</f>
        <v/>
      </c>
      <c r="AN1836" s="126" t="str">
        <f>IF(AS1836="","",IF(R1836="Refreshment Beverage",AS1836*(Rates!J$19/100),MAX(AM1836,AB1836)))</f>
        <v/>
      </c>
      <c r="AO1836" s="127" t="str">
        <f t="shared" si="907"/>
        <v/>
      </c>
      <c r="AP1836" s="127" t="str">
        <f t="shared" si="908"/>
        <v/>
      </c>
      <c r="AQ1836" s="140" t="str">
        <f>IF(AS1836="","",IF(R1836="Refreshment Beverage",ROUND(SUM(VLOOKUP(Q:Q,Rates!G$15:L$19,3,0)*(AS1836-Y1836-Z1836-AA1836)),4),ROUND(SUM(Rates!$K$8*AS1836),4)))</f>
        <v/>
      </c>
      <c r="AR1836" s="139" t="str">
        <f t="shared" si="909"/>
        <v/>
      </c>
      <c r="AS1836" s="125" t="str">
        <f t="shared" si="910"/>
        <v/>
      </c>
      <c r="AT1836" s="121" t="str">
        <f t="shared" si="911"/>
        <v/>
      </c>
      <c r="AU1836" s="138" t="str">
        <f>IF(AX1836="","",IF(R1836="Refreshment Beverage",ROUND((BA1836-Y1836-Z1836-AA1836)*VLOOKUP(VALUE(Q1836),Rates!G$15:L$19,3,0),4),ROUND(AW1836*(VLOOKUP(VALUE(Q1836),Rates!G:L,3,0)),4)))</f>
        <v/>
      </c>
      <c r="AV1836" s="126" t="str">
        <f t="shared" si="912"/>
        <v/>
      </c>
      <c r="AW1836" s="127" t="str">
        <f t="shared" si="913"/>
        <v/>
      </c>
      <c r="AX1836" s="123" t="str">
        <f t="shared" si="914"/>
        <v/>
      </c>
      <c r="AY1836" s="140" t="str">
        <f>IF(AX1836="","",IF(R1836="Refreshment Beverage",ROUND(SUM(AX1836*Rates!K$19),4),ROUND(SUM(AX1836*(Rates!J$8/100)),4)))</f>
        <v/>
      </c>
      <c r="AZ1836" s="124" t="str">
        <f t="shared" si="915"/>
        <v/>
      </c>
      <c r="BA1836" s="125" t="str">
        <f t="shared" si="916"/>
        <v/>
      </c>
      <c r="BB1836" s="115"/>
      <c r="BC1836" s="143"/>
      <c r="BD1836" s="100"/>
      <c r="BE1836" s="100"/>
      <c r="BF1836" s="100"/>
      <c r="BG1836" s="100"/>
    </row>
    <row r="1837" spans="1:59" x14ac:dyDescent="0.2">
      <c r="A1837" s="144"/>
      <c r="B1837" s="141"/>
      <c r="C1837" s="141"/>
      <c r="D1837" s="142"/>
      <c r="E1837" s="142"/>
      <c r="F1837" s="142"/>
      <c r="G1837" s="142"/>
      <c r="H1837" s="142"/>
      <c r="I1837" s="129"/>
      <c r="J1837" s="130"/>
      <c r="K1837" s="131" t="str">
        <f t="shared" si="887"/>
        <v/>
      </c>
      <c r="L1837" s="132" t="str">
        <f t="shared" si="888"/>
        <v/>
      </c>
      <c r="M1837" s="133" t="str">
        <f t="shared" si="889"/>
        <v/>
      </c>
      <c r="N1837" s="134" t="str">
        <f>IFERROR(IF(B:B="","",IF(R1837="Beer",SUM(LOOKUP(2,1/(Rates!$B$3:$B$5&lt;=W1837)/(Rates!$C$3:$C$5&gt;=W1837),Rates!$D$3:$D$5)*(X1837/100)*W1837),IF(R1837="Refreshment Beverage",SUM(LOOKUP(2,1/(Rates!$B$7:$B$11&lt;=W1837)/(Rates!$C$7:$C$11&gt;=W1837),Rates!$D$7:$D$11)*(X1837/100)*W1837)))),"")</f>
        <v/>
      </c>
      <c r="O1837" s="134" t="str">
        <f t="shared" si="890"/>
        <v/>
      </c>
      <c r="P1837" s="116"/>
      <c r="Q1837" s="117" t="str">
        <f t="shared" si="891"/>
        <v/>
      </c>
      <c r="R1837" s="128" t="str">
        <f t="shared" si="892"/>
        <v/>
      </c>
      <c r="S1837" s="135" t="str">
        <f>IF(B1837="","",IF(R1837="Refreshment Beverage",VLOOKUP(VALUE(Q1837),Rates!G$15:L$19,2,0),VLOOKUP(VALUE(Q1837),Rates!G$4:L$12,2,0)))</f>
        <v/>
      </c>
      <c r="T1837" s="135" t="str">
        <f t="shared" si="893"/>
        <v/>
      </c>
      <c r="U1837" s="118" t="str">
        <f t="shared" si="894"/>
        <v/>
      </c>
      <c r="V1837" s="135" t="str">
        <f t="shared" si="895"/>
        <v/>
      </c>
      <c r="W1837" s="135" t="str">
        <f t="shared" si="896"/>
        <v/>
      </c>
      <c r="X1837" s="119" t="str">
        <f t="shared" si="897"/>
        <v/>
      </c>
      <c r="Y1837" s="120" t="str">
        <f>IF(B:B="","",IF(R1837="Refreshment Beverage",VLOOKUP(Q1837,Rates!G$15:L$19,6,0)*W1837,VLOOKUP(Q1837,Rates!G$4:L$12,6,0)*W1837))</f>
        <v/>
      </c>
      <c r="Z1837" s="120" t="str">
        <f t="shared" si="898"/>
        <v/>
      </c>
      <c r="AA1837" s="120" t="str">
        <f t="shared" si="899"/>
        <v/>
      </c>
      <c r="AB1837" s="136" t="str">
        <f>IF(B:B="","",IF(R1837="Refreshment Beverage","",IF(AND(R1837="Beer",Q1837=0),SUM(LOOKUP(2,1/(Rates!$B$15:$B$18&lt;=W1837)/(Rates!$C$15:$C$18&gt;=W1837),Rates!$D$15:$D$18)*W1837),VLOOKUP(VALUE(Q:Q),Rates!A:B,2,0)*W1837)))</f>
        <v/>
      </c>
      <c r="AC1837" s="136" t="str">
        <f>IF(B:B="","",IF(R1837="Refreshment Beverage","",IF(AND(R1837="Beer",Q1837=0),SUM(LOOKUP(2,1/(Rates!$B$15:$B$18&lt;=W1837)/(Rates!$C$15:$C$18&gt;=W1837),Rates!$E$15:$E$18)*W1837),VLOOKUP(VALUE(Q:Q),Rates!A:C,3,0)*W1837)))</f>
        <v/>
      </c>
      <c r="AD1837" s="137" t="str">
        <f>IFERROR(IF(B:B="","",IF(R1837="Beer","",IF(VALUE(Q1837)=0,VLOOKUP(VLOOKUP(B:B,#REF!,16,0),Rates!A:E,2,0),VLOOKUP(VALUE(Q1837),Rates!A$31:B$34,2,0)*W1837))),0)</f>
        <v/>
      </c>
      <c r="AE1837" s="121" t="str">
        <f t="shared" si="900"/>
        <v/>
      </c>
      <c r="AF1837" s="138" t="str">
        <f t="shared" si="901"/>
        <v/>
      </c>
      <c r="AG1837" s="122" t="str">
        <f t="shared" si="902"/>
        <v/>
      </c>
      <c r="AH1837" s="123" t="str">
        <f t="shared" si="903"/>
        <v/>
      </c>
      <c r="AI1837" s="139" t="str">
        <f>IF(AE:AE="","",IF(R1837="Refreshment Beverage",AK1837*(Rates!J$19/100),ROUND(SUM(AH1837*(Rates!$J$8/100)),4)))</f>
        <v/>
      </c>
      <c r="AJ1837" s="124" t="str">
        <f t="shared" si="904"/>
        <v/>
      </c>
      <c r="AK1837" s="125" t="str">
        <f t="shared" si="905"/>
        <v/>
      </c>
      <c r="AL1837" s="121" t="str">
        <f t="shared" si="906"/>
        <v/>
      </c>
      <c r="AM1837" s="138" t="str">
        <f>IF(AS1837="","",IF(R1837="Refreshment Beverage",ROUND(AS1837*Rates!K$19,4),ROUND(AO1837*(VLOOKUP(VALUE(Q1837),Rates!G$4:L$12,3,0)),4)))</f>
        <v/>
      </c>
      <c r="AN1837" s="126" t="str">
        <f>IF(AS1837="","",IF(R1837="Refreshment Beverage",AS1837*(Rates!J$19/100),MAX(AM1837,AB1837)))</f>
        <v/>
      </c>
      <c r="AO1837" s="127" t="str">
        <f t="shared" si="907"/>
        <v/>
      </c>
      <c r="AP1837" s="127" t="str">
        <f t="shared" si="908"/>
        <v/>
      </c>
      <c r="AQ1837" s="140" t="str">
        <f>IF(AS1837="","",IF(R1837="Refreshment Beverage",ROUND(SUM(VLOOKUP(Q:Q,Rates!G$15:L$19,3,0)*(AS1837-Y1837-Z1837-AA1837)),4),ROUND(SUM(Rates!$K$8*AS1837),4)))</f>
        <v/>
      </c>
      <c r="AR1837" s="139" t="str">
        <f t="shared" si="909"/>
        <v/>
      </c>
      <c r="AS1837" s="125" t="str">
        <f t="shared" si="910"/>
        <v/>
      </c>
      <c r="AT1837" s="121" t="str">
        <f t="shared" si="911"/>
        <v/>
      </c>
      <c r="AU1837" s="138" t="str">
        <f>IF(AX1837="","",IF(R1837="Refreshment Beverage",ROUND((BA1837-Y1837-Z1837-AA1837)*VLOOKUP(VALUE(Q1837),Rates!G$15:L$19,3,0),4),ROUND(AW1837*(VLOOKUP(VALUE(Q1837),Rates!G:L,3,0)),4)))</f>
        <v/>
      </c>
      <c r="AV1837" s="126" t="str">
        <f t="shared" si="912"/>
        <v/>
      </c>
      <c r="AW1837" s="127" t="str">
        <f t="shared" si="913"/>
        <v/>
      </c>
      <c r="AX1837" s="123" t="str">
        <f t="shared" si="914"/>
        <v/>
      </c>
      <c r="AY1837" s="140" t="str">
        <f>IF(AX1837="","",IF(R1837="Refreshment Beverage",ROUND(SUM(AX1837*Rates!K$19),4),ROUND(SUM(AX1837*(Rates!J$8/100)),4)))</f>
        <v/>
      </c>
      <c r="AZ1837" s="124" t="str">
        <f t="shared" si="915"/>
        <v/>
      </c>
      <c r="BA1837" s="125" t="str">
        <f t="shared" si="916"/>
        <v/>
      </c>
      <c r="BB1837" s="115"/>
      <c r="BC1837" s="143"/>
      <c r="BD1837" s="100"/>
      <c r="BE1837" s="100"/>
      <c r="BF1837" s="100"/>
      <c r="BG1837" s="100"/>
    </row>
    <row r="1838" spans="1:59" x14ac:dyDescent="0.2">
      <c r="A1838" s="144"/>
      <c r="B1838" s="141"/>
      <c r="C1838" s="141"/>
      <c r="D1838" s="142"/>
      <c r="E1838" s="142"/>
      <c r="F1838" s="142"/>
      <c r="G1838" s="142"/>
      <c r="H1838" s="142"/>
      <c r="I1838" s="129"/>
      <c r="J1838" s="130"/>
      <c r="K1838" s="131" t="str">
        <f t="shared" si="887"/>
        <v/>
      </c>
      <c r="L1838" s="132" t="str">
        <f t="shared" si="888"/>
        <v/>
      </c>
      <c r="M1838" s="133" t="str">
        <f t="shared" si="889"/>
        <v/>
      </c>
      <c r="N1838" s="134" t="str">
        <f>IFERROR(IF(B:B="","",IF(R1838="Beer",SUM(LOOKUP(2,1/(Rates!$B$3:$B$5&lt;=W1838)/(Rates!$C$3:$C$5&gt;=W1838),Rates!$D$3:$D$5)*(X1838/100)*W1838),IF(R1838="Refreshment Beverage",SUM(LOOKUP(2,1/(Rates!$B$7:$B$11&lt;=W1838)/(Rates!$C$7:$C$11&gt;=W1838),Rates!$D$7:$D$11)*(X1838/100)*W1838)))),"")</f>
        <v/>
      </c>
      <c r="O1838" s="134" t="str">
        <f t="shared" si="890"/>
        <v/>
      </c>
      <c r="P1838" s="116"/>
      <c r="Q1838" s="117" t="str">
        <f t="shared" si="891"/>
        <v/>
      </c>
      <c r="R1838" s="128" t="str">
        <f t="shared" si="892"/>
        <v/>
      </c>
      <c r="S1838" s="135" t="str">
        <f>IF(B1838="","",IF(R1838="Refreshment Beverage",VLOOKUP(VALUE(Q1838),Rates!G$15:L$19,2,0),VLOOKUP(VALUE(Q1838),Rates!G$4:L$12,2,0)))</f>
        <v/>
      </c>
      <c r="T1838" s="135" t="str">
        <f t="shared" si="893"/>
        <v/>
      </c>
      <c r="U1838" s="118" t="str">
        <f t="shared" si="894"/>
        <v/>
      </c>
      <c r="V1838" s="135" t="str">
        <f t="shared" si="895"/>
        <v/>
      </c>
      <c r="W1838" s="135" t="str">
        <f t="shared" si="896"/>
        <v/>
      </c>
      <c r="X1838" s="119" t="str">
        <f t="shared" si="897"/>
        <v/>
      </c>
      <c r="Y1838" s="120" t="str">
        <f>IF(B:B="","",IF(R1838="Refreshment Beverage",VLOOKUP(Q1838,Rates!G$15:L$19,6,0)*W1838,VLOOKUP(Q1838,Rates!G$4:L$12,6,0)*W1838))</f>
        <v/>
      </c>
      <c r="Z1838" s="120" t="str">
        <f t="shared" si="898"/>
        <v/>
      </c>
      <c r="AA1838" s="120" t="str">
        <f t="shared" si="899"/>
        <v/>
      </c>
      <c r="AB1838" s="136" t="str">
        <f>IF(B:B="","",IF(R1838="Refreshment Beverage","",IF(AND(R1838="Beer",Q1838=0),SUM(LOOKUP(2,1/(Rates!$B$15:$B$18&lt;=W1838)/(Rates!$C$15:$C$18&gt;=W1838),Rates!$D$15:$D$18)*W1838),VLOOKUP(VALUE(Q:Q),Rates!A:B,2,0)*W1838)))</f>
        <v/>
      </c>
      <c r="AC1838" s="136" t="str">
        <f>IF(B:B="","",IF(R1838="Refreshment Beverage","",IF(AND(R1838="Beer",Q1838=0),SUM(LOOKUP(2,1/(Rates!$B$15:$B$18&lt;=W1838)/(Rates!$C$15:$C$18&gt;=W1838),Rates!$E$15:$E$18)*W1838),VLOOKUP(VALUE(Q:Q),Rates!A:C,3,0)*W1838)))</f>
        <v/>
      </c>
      <c r="AD1838" s="137" t="str">
        <f>IFERROR(IF(B:B="","",IF(R1838="Beer","",IF(VALUE(Q1838)=0,VLOOKUP(VLOOKUP(B:B,#REF!,16,0),Rates!A:E,2,0),VLOOKUP(VALUE(Q1838),Rates!A$31:B$34,2,0)*W1838))),0)</f>
        <v/>
      </c>
      <c r="AE1838" s="121" t="str">
        <f t="shared" si="900"/>
        <v/>
      </c>
      <c r="AF1838" s="138" t="str">
        <f t="shared" si="901"/>
        <v/>
      </c>
      <c r="AG1838" s="122" t="str">
        <f t="shared" si="902"/>
        <v/>
      </c>
      <c r="AH1838" s="123" t="str">
        <f t="shared" si="903"/>
        <v/>
      </c>
      <c r="AI1838" s="139" t="str">
        <f>IF(AE:AE="","",IF(R1838="Refreshment Beverage",AK1838*(Rates!J$19/100),ROUND(SUM(AH1838*(Rates!$J$8/100)),4)))</f>
        <v/>
      </c>
      <c r="AJ1838" s="124" t="str">
        <f t="shared" si="904"/>
        <v/>
      </c>
      <c r="AK1838" s="125" t="str">
        <f t="shared" si="905"/>
        <v/>
      </c>
      <c r="AL1838" s="121" t="str">
        <f t="shared" si="906"/>
        <v/>
      </c>
      <c r="AM1838" s="138" t="str">
        <f>IF(AS1838="","",IF(R1838="Refreshment Beverage",ROUND(AS1838*Rates!K$19,4),ROUND(AO1838*(VLOOKUP(VALUE(Q1838),Rates!G$4:L$12,3,0)),4)))</f>
        <v/>
      </c>
      <c r="AN1838" s="126" t="str">
        <f>IF(AS1838="","",IF(R1838="Refreshment Beverage",AS1838*(Rates!J$19/100),MAX(AM1838,AB1838)))</f>
        <v/>
      </c>
      <c r="AO1838" s="127" t="str">
        <f t="shared" si="907"/>
        <v/>
      </c>
      <c r="AP1838" s="127" t="str">
        <f t="shared" si="908"/>
        <v/>
      </c>
      <c r="AQ1838" s="140" t="str">
        <f>IF(AS1838="","",IF(R1838="Refreshment Beverage",ROUND(SUM(VLOOKUP(Q:Q,Rates!G$15:L$19,3,0)*(AS1838-Y1838-Z1838-AA1838)),4),ROUND(SUM(Rates!$K$8*AS1838),4)))</f>
        <v/>
      </c>
      <c r="AR1838" s="139" t="str">
        <f t="shared" si="909"/>
        <v/>
      </c>
      <c r="AS1838" s="125" t="str">
        <f t="shared" si="910"/>
        <v/>
      </c>
      <c r="AT1838" s="121" t="str">
        <f t="shared" si="911"/>
        <v/>
      </c>
      <c r="AU1838" s="138" t="str">
        <f>IF(AX1838="","",IF(R1838="Refreshment Beverage",ROUND((BA1838-Y1838-Z1838-AA1838)*VLOOKUP(VALUE(Q1838),Rates!G$15:L$19,3,0),4),ROUND(AW1838*(VLOOKUP(VALUE(Q1838),Rates!G:L,3,0)),4)))</f>
        <v/>
      </c>
      <c r="AV1838" s="126" t="str">
        <f t="shared" si="912"/>
        <v/>
      </c>
      <c r="AW1838" s="127" t="str">
        <f t="shared" si="913"/>
        <v/>
      </c>
      <c r="AX1838" s="123" t="str">
        <f t="shared" si="914"/>
        <v/>
      </c>
      <c r="AY1838" s="140" t="str">
        <f>IF(AX1838="","",IF(R1838="Refreshment Beverage",ROUND(SUM(AX1838*Rates!K$19),4),ROUND(SUM(AX1838*(Rates!J$8/100)),4)))</f>
        <v/>
      </c>
      <c r="AZ1838" s="124" t="str">
        <f t="shared" si="915"/>
        <v/>
      </c>
      <c r="BA1838" s="125" t="str">
        <f t="shared" si="916"/>
        <v/>
      </c>
      <c r="BB1838" s="115"/>
      <c r="BC1838" s="143"/>
      <c r="BD1838" s="100"/>
      <c r="BE1838" s="100"/>
      <c r="BF1838" s="100"/>
      <c r="BG1838" s="100"/>
    </row>
    <row r="1839" spans="1:59" x14ac:dyDescent="0.2">
      <c r="A1839" s="144"/>
      <c r="B1839" s="141"/>
      <c r="C1839" s="141"/>
      <c r="D1839" s="142"/>
      <c r="E1839" s="142"/>
      <c r="F1839" s="142"/>
      <c r="G1839" s="142"/>
      <c r="H1839" s="142"/>
      <c r="I1839" s="129"/>
      <c r="J1839" s="130"/>
      <c r="K1839" s="131" t="str">
        <f t="shared" si="887"/>
        <v/>
      </c>
      <c r="L1839" s="132" t="str">
        <f t="shared" si="888"/>
        <v/>
      </c>
      <c r="M1839" s="133" t="str">
        <f t="shared" si="889"/>
        <v/>
      </c>
      <c r="N1839" s="134" t="str">
        <f>IFERROR(IF(B:B="","",IF(R1839="Beer",SUM(LOOKUP(2,1/(Rates!$B$3:$B$5&lt;=W1839)/(Rates!$C$3:$C$5&gt;=W1839),Rates!$D$3:$D$5)*(X1839/100)*W1839),IF(R1839="Refreshment Beverage",SUM(LOOKUP(2,1/(Rates!$B$7:$B$11&lt;=W1839)/(Rates!$C$7:$C$11&gt;=W1839),Rates!$D$7:$D$11)*(X1839/100)*W1839)))),"")</f>
        <v/>
      </c>
      <c r="O1839" s="134" t="str">
        <f t="shared" si="890"/>
        <v/>
      </c>
      <c r="P1839" s="116"/>
      <c r="Q1839" s="117" t="str">
        <f t="shared" si="891"/>
        <v/>
      </c>
      <c r="R1839" s="128" t="str">
        <f t="shared" si="892"/>
        <v/>
      </c>
      <c r="S1839" s="135" t="str">
        <f>IF(B1839="","",IF(R1839="Refreshment Beverage",VLOOKUP(VALUE(Q1839),Rates!G$15:L$19,2,0),VLOOKUP(VALUE(Q1839),Rates!G$4:L$12,2,0)))</f>
        <v/>
      </c>
      <c r="T1839" s="135" t="str">
        <f t="shared" si="893"/>
        <v/>
      </c>
      <c r="U1839" s="118" t="str">
        <f t="shared" si="894"/>
        <v/>
      </c>
      <c r="V1839" s="135" t="str">
        <f t="shared" si="895"/>
        <v/>
      </c>
      <c r="W1839" s="135" t="str">
        <f t="shared" si="896"/>
        <v/>
      </c>
      <c r="X1839" s="119" t="str">
        <f t="shared" si="897"/>
        <v/>
      </c>
      <c r="Y1839" s="120" t="str">
        <f>IF(B:B="","",IF(R1839="Refreshment Beverage",VLOOKUP(Q1839,Rates!G$15:L$19,6,0)*W1839,VLOOKUP(Q1839,Rates!G$4:L$12,6,0)*W1839))</f>
        <v/>
      </c>
      <c r="Z1839" s="120" t="str">
        <f t="shared" si="898"/>
        <v/>
      </c>
      <c r="AA1839" s="120" t="str">
        <f t="shared" si="899"/>
        <v/>
      </c>
      <c r="AB1839" s="136" t="str">
        <f>IF(B:B="","",IF(R1839="Refreshment Beverage","",IF(AND(R1839="Beer",Q1839=0),SUM(LOOKUP(2,1/(Rates!$B$15:$B$18&lt;=W1839)/(Rates!$C$15:$C$18&gt;=W1839),Rates!$D$15:$D$18)*W1839),VLOOKUP(VALUE(Q:Q),Rates!A:B,2,0)*W1839)))</f>
        <v/>
      </c>
      <c r="AC1839" s="136" t="str">
        <f>IF(B:B="","",IF(R1839="Refreshment Beverage","",IF(AND(R1839="Beer",Q1839=0),SUM(LOOKUP(2,1/(Rates!$B$15:$B$18&lt;=W1839)/(Rates!$C$15:$C$18&gt;=W1839),Rates!$E$15:$E$18)*W1839),VLOOKUP(VALUE(Q:Q),Rates!A:C,3,0)*W1839)))</f>
        <v/>
      </c>
      <c r="AD1839" s="137" t="str">
        <f>IFERROR(IF(B:B="","",IF(R1839="Beer","",IF(VALUE(Q1839)=0,VLOOKUP(VLOOKUP(B:B,#REF!,16,0),Rates!A:E,2,0),VLOOKUP(VALUE(Q1839),Rates!A$31:B$34,2,0)*W1839))),0)</f>
        <v/>
      </c>
      <c r="AE1839" s="121" t="str">
        <f t="shared" si="900"/>
        <v/>
      </c>
      <c r="AF1839" s="138" t="str">
        <f t="shared" si="901"/>
        <v/>
      </c>
      <c r="AG1839" s="122" t="str">
        <f t="shared" si="902"/>
        <v/>
      </c>
      <c r="AH1839" s="123" t="str">
        <f t="shared" si="903"/>
        <v/>
      </c>
      <c r="AI1839" s="139" t="str">
        <f>IF(AE:AE="","",IF(R1839="Refreshment Beverage",AK1839*(Rates!J$19/100),ROUND(SUM(AH1839*(Rates!$J$8/100)),4)))</f>
        <v/>
      </c>
      <c r="AJ1839" s="124" t="str">
        <f t="shared" si="904"/>
        <v/>
      </c>
      <c r="AK1839" s="125" t="str">
        <f t="shared" si="905"/>
        <v/>
      </c>
      <c r="AL1839" s="121" t="str">
        <f t="shared" si="906"/>
        <v/>
      </c>
      <c r="AM1839" s="138" t="str">
        <f>IF(AS1839="","",IF(R1839="Refreshment Beverage",ROUND(AS1839*Rates!K$19,4),ROUND(AO1839*(VLOOKUP(VALUE(Q1839),Rates!G$4:L$12,3,0)),4)))</f>
        <v/>
      </c>
      <c r="AN1839" s="126" t="str">
        <f>IF(AS1839="","",IF(R1839="Refreshment Beverage",AS1839*(Rates!J$19/100),MAX(AM1839,AB1839)))</f>
        <v/>
      </c>
      <c r="AO1839" s="127" t="str">
        <f t="shared" si="907"/>
        <v/>
      </c>
      <c r="AP1839" s="127" t="str">
        <f t="shared" si="908"/>
        <v/>
      </c>
      <c r="AQ1839" s="140" t="str">
        <f>IF(AS1839="","",IF(R1839="Refreshment Beverage",ROUND(SUM(VLOOKUP(Q:Q,Rates!G$15:L$19,3,0)*(AS1839-Y1839-Z1839-AA1839)),4),ROUND(SUM(Rates!$K$8*AS1839),4)))</f>
        <v/>
      </c>
      <c r="AR1839" s="139" t="str">
        <f t="shared" si="909"/>
        <v/>
      </c>
      <c r="AS1839" s="125" t="str">
        <f t="shared" si="910"/>
        <v/>
      </c>
      <c r="AT1839" s="121" t="str">
        <f t="shared" si="911"/>
        <v/>
      </c>
      <c r="AU1839" s="138" t="str">
        <f>IF(AX1839="","",IF(R1839="Refreshment Beverage",ROUND((BA1839-Y1839-Z1839-AA1839)*VLOOKUP(VALUE(Q1839),Rates!G$15:L$19,3,0),4),ROUND(AW1839*(VLOOKUP(VALUE(Q1839),Rates!G:L,3,0)),4)))</f>
        <v/>
      </c>
      <c r="AV1839" s="126" t="str">
        <f t="shared" si="912"/>
        <v/>
      </c>
      <c r="AW1839" s="127" t="str">
        <f t="shared" si="913"/>
        <v/>
      </c>
      <c r="AX1839" s="123" t="str">
        <f t="shared" si="914"/>
        <v/>
      </c>
      <c r="AY1839" s="140" t="str">
        <f>IF(AX1839="","",IF(R1839="Refreshment Beverage",ROUND(SUM(AX1839*Rates!K$19),4),ROUND(SUM(AX1839*(Rates!J$8/100)),4)))</f>
        <v/>
      </c>
      <c r="AZ1839" s="124" t="str">
        <f t="shared" si="915"/>
        <v/>
      </c>
      <c r="BA1839" s="125" t="str">
        <f t="shared" si="916"/>
        <v/>
      </c>
      <c r="BB1839" s="115"/>
      <c r="BC1839" s="143"/>
      <c r="BD1839" s="100"/>
      <c r="BE1839" s="100"/>
      <c r="BF1839" s="100"/>
      <c r="BG1839" s="100"/>
    </row>
    <row r="1840" spans="1:59" x14ac:dyDescent="0.2">
      <c r="A1840" s="144"/>
      <c r="B1840" s="141"/>
      <c r="C1840" s="141"/>
      <c r="D1840" s="142"/>
      <c r="E1840" s="142"/>
      <c r="F1840" s="142"/>
      <c r="G1840" s="142"/>
      <c r="H1840" s="142"/>
      <c r="I1840" s="129"/>
      <c r="J1840" s="130"/>
      <c r="K1840" s="131" t="str">
        <f t="shared" si="887"/>
        <v/>
      </c>
      <c r="L1840" s="132" t="str">
        <f t="shared" si="888"/>
        <v/>
      </c>
      <c r="M1840" s="133" t="str">
        <f t="shared" si="889"/>
        <v/>
      </c>
      <c r="N1840" s="134" t="str">
        <f>IFERROR(IF(B:B="","",IF(R1840="Beer",SUM(LOOKUP(2,1/(Rates!$B$3:$B$5&lt;=W1840)/(Rates!$C$3:$C$5&gt;=W1840),Rates!$D$3:$D$5)*(X1840/100)*W1840),IF(R1840="Refreshment Beverage",SUM(LOOKUP(2,1/(Rates!$B$7:$B$11&lt;=W1840)/(Rates!$C$7:$C$11&gt;=W1840),Rates!$D$7:$D$11)*(X1840/100)*W1840)))),"")</f>
        <v/>
      </c>
      <c r="O1840" s="134" t="str">
        <f t="shared" si="890"/>
        <v/>
      </c>
      <c r="P1840" s="116"/>
      <c r="Q1840" s="117" t="str">
        <f t="shared" si="891"/>
        <v/>
      </c>
      <c r="R1840" s="128" t="str">
        <f t="shared" si="892"/>
        <v/>
      </c>
      <c r="S1840" s="135" t="str">
        <f>IF(B1840="","",IF(R1840="Refreshment Beverage",VLOOKUP(VALUE(Q1840),Rates!G$15:L$19,2,0),VLOOKUP(VALUE(Q1840),Rates!G$4:L$12,2,0)))</f>
        <v/>
      </c>
      <c r="T1840" s="135" t="str">
        <f t="shared" si="893"/>
        <v/>
      </c>
      <c r="U1840" s="118" t="str">
        <f t="shared" si="894"/>
        <v/>
      </c>
      <c r="V1840" s="135" t="str">
        <f t="shared" si="895"/>
        <v/>
      </c>
      <c r="W1840" s="135" t="str">
        <f t="shared" si="896"/>
        <v/>
      </c>
      <c r="X1840" s="119" t="str">
        <f t="shared" si="897"/>
        <v/>
      </c>
      <c r="Y1840" s="120" t="str">
        <f>IF(B:B="","",IF(R1840="Refreshment Beverage",VLOOKUP(Q1840,Rates!G$15:L$19,6,0)*W1840,VLOOKUP(Q1840,Rates!G$4:L$12,6,0)*W1840))</f>
        <v/>
      </c>
      <c r="Z1840" s="120" t="str">
        <f t="shared" si="898"/>
        <v/>
      </c>
      <c r="AA1840" s="120" t="str">
        <f t="shared" si="899"/>
        <v/>
      </c>
      <c r="AB1840" s="136" t="str">
        <f>IF(B:B="","",IF(R1840="Refreshment Beverage","",IF(AND(R1840="Beer",Q1840=0),SUM(LOOKUP(2,1/(Rates!$B$15:$B$18&lt;=W1840)/(Rates!$C$15:$C$18&gt;=W1840),Rates!$D$15:$D$18)*W1840),VLOOKUP(VALUE(Q:Q),Rates!A:B,2,0)*W1840)))</f>
        <v/>
      </c>
      <c r="AC1840" s="136" t="str">
        <f>IF(B:B="","",IF(R1840="Refreshment Beverage","",IF(AND(R1840="Beer",Q1840=0),SUM(LOOKUP(2,1/(Rates!$B$15:$B$18&lt;=W1840)/(Rates!$C$15:$C$18&gt;=W1840),Rates!$E$15:$E$18)*W1840),VLOOKUP(VALUE(Q:Q),Rates!A:C,3,0)*W1840)))</f>
        <v/>
      </c>
      <c r="AD1840" s="137" t="str">
        <f>IFERROR(IF(B:B="","",IF(R1840="Beer","",IF(VALUE(Q1840)=0,VLOOKUP(VLOOKUP(B:B,#REF!,16,0),Rates!A:E,2,0),VLOOKUP(VALUE(Q1840),Rates!A$31:B$34,2,0)*W1840))),0)</f>
        <v/>
      </c>
      <c r="AE1840" s="121" t="str">
        <f t="shared" si="900"/>
        <v/>
      </c>
      <c r="AF1840" s="138" t="str">
        <f t="shared" si="901"/>
        <v/>
      </c>
      <c r="AG1840" s="122" t="str">
        <f t="shared" si="902"/>
        <v/>
      </c>
      <c r="AH1840" s="123" t="str">
        <f t="shared" si="903"/>
        <v/>
      </c>
      <c r="AI1840" s="139" t="str">
        <f>IF(AE:AE="","",IF(R1840="Refreshment Beverage",AK1840*(Rates!J$19/100),ROUND(SUM(AH1840*(Rates!$J$8/100)),4)))</f>
        <v/>
      </c>
      <c r="AJ1840" s="124" t="str">
        <f t="shared" si="904"/>
        <v/>
      </c>
      <c r="AK1840" s="125" t="str">
        <f t="shared" si="905"/>
        <v/>
      </c>
      <c r="AL1840" s="121" t="str">
        <f t="shared" si="906"/>
        <v/>
      </c>
      <c r="AM1840" s="138" t="str">
        <f>IF(AS1840="","",IF(R1840="Refreshment Beverage",ROUND(AS1840*Rates!K$19,4),ROUND(AO1840*(VLOOKUP(VALUE(Q1840),Rates!G$4:L$12,3,0)),4)))</f>
        <v/>
      </c>
      <c r="AN1840" s="126" t="str">
        <f>IF(AS1840="","",IF(R1840="Refreshment Beverage",AS1840*(Rates!J$19/100),MAX(AM1840,AB1840)))</f>
        <v/>
      </c>
      <c r="AO1840" s="127" t="str">
        <f t="shared" si="907"/>
        <v/>
      </c>
      <c r="AP1840" s="127" t="str">
        <f t="shared" si="908"/>
        <v/>
      </c>
      <c r="AQ1840" s="140" t="str">
        <f>IF(AS1840="","",IF(R1840="Refreshment Beverage",ROUND(SUM(VLOOKUP(Q:Q,Rates!G$15:L$19,3,0)*(AS1840-Y1840-Z1840-AA1840)),4),ROUND(SUM(Rates!$K$8*AS1840),4)))</f>
        <v/>
      </c>
      <c r="AR1840" s="139" t="str">
        <f t="shared" si="909"/>
        <v/>
      </c>
      <c r="AS1840" s="125" t="str">
        <f t="shared" si="910"/>
        <v/>
      </c>
      <c r="AT1840" s="121" t="str">
        <f t="shared" si="911"/>
        <v/>
      </c>
      <c r="AU1840" s="138" t="str">
        <f>IF(AX1840="","",IF(R1840="Refreshment Beverage",ROUND((BA1840-Y1840-Z1840-AA1840)*VLOOKUP(VALUE(Q1840),Rates!G$15:L$19,3,0),4),ROUND(AW1840*(VLOOKUP(VALUE(Q1840),Rates!G:L,3,0)),4)))</f>
        <v/>
      </c>
      <c r="AV1840" s="126" t="str">
        <f t="shared" si="912"/>
        <v/>
      </c>
      <c r="AW1840" s="127" t="str">
        <f t="shared" si="913"/>
        <v/>
      </c>
      <c r="AX1840" s="123" t="str">
        <f t="shared" si="914"/>
        <v/>
      </c>
      <c r="AY1840" s="140" t="str">
        <f>IF(AX1840="","",IF(R1840="Refreshment Beverage",ROUND(SUM(AX1840*Rates!K$19),4),ROUND(SUM(AX1840*(Rates!J$8/100)),4)))</f>
        <v/>
      </c>
      <c r="AZ1840" s="124" t="str">
        <f t="shared" si="915"/>
        <v/>
      </c>
      <c r="BA1840" s="125" t="str">
        <f t="shared" si="916"/>
        <v/>
      </c>
      <c r="BB1840" s="115"/>
      <c r="BC1840" s="143"/>
      <c r="BD1840" s="100"/>
      <c r="BE1840" s="100"/>
      <c r="BF1840" s="100"/>
      <c r="BG1840" s="100"/>
    </row>
    <row r="1841" spans="1:59" x14ac:dyDescent="0.2">
      <c r="A1841" s="144"/>
      <c r="B1841" s="141"/>
      <c r="C1841" s="141"/>
      <c r="D1841" s="142"/>
      <c r="E1841" s="142"/>
      <c r="F1841" s="142"/>
      <c r="G1841" s="142"/>
      <c r="H1841" s="142"/>
      <c r="I1841" s="129"/>
      <c r="J1841" s="130"/>
      <c r="K1841" s="131" t="str">
        <f t="shared" si="887"/>
        <v/>
      </c>
      <c r="L1841" s="132" t="str">
        <f t="shared" si="888"/>
        <v/>
      </c>
      <c r="M1841" s="133" t="str">
        <f t="shared" si="889"/>
        <v/>
      </c>
      <c r="N1841" s="134" t="str">
        <f>IFERROR(IF(B:B="","",IF(R1841="Beer",SUM(LOOKUP(2,1/(Rates!$B$3:$B$5&lt;=W1841)/(Rates!$C$3:$C$5&gt;=W1841),Rates!$D$3:$D$5)*(X1841/100)*W1841),IF(R1841="Refreshment Beverage",SUM(LOOKUP(2,1/(Rates!$B$7:$B$11&lt;=W1841)/(Rates!$C$7:$C$11&gt;=W1841),Rates!$D$7:$D$11)*(X1841/100)*W1841)))),"")</f>
        <v/>
      </c>
      <c r="O1841" s="134" t="str">
        <f t="shared" si="890"/>
        <v/>
      </c>
      <c r="P1841" s="116"/>
      <c r="Q1841" s="117" t="str">
        <f t="shared" si="891"/>
        <v/>
      </c>
      <c r="R1841" s="128" t="str">
        <f t="shared" si="892"/>
        <v/>
      </c>
      <c r="S1841" s="135" t="str">
        <f>IF(B1841="","",IF(R1841="Refreshment Beverage",VLOOKUP(VALUE(Q1841),Rates!G$15:L$19,2,0),VLOOKUP(VALUE(Q1841),Rates!G$4:L$12,2,0)))</f>
        <v/>
      </c>
      <c r="T1841" s="135" t="str">
        <f t="shared" si="893"/>
        <v/>
      </c>
      <c r="U1841" s="118" t="str">
        <f t="shared" si="894"/>
        <v/>
      </c>
      <c r="V1841" s="135" t="str">
        <f t="shared" si="895"/>
        <v/>
      </c>
      <c r="W1841" s="135" t="str">
        <f t="shared" si="896"/>
        <v/>
      </c>
      <c r="X1841" s="119" t="str">
        <f t="shared" si="897"/>
        <v/>
      </c>
      <c r="Y1841" s="120" t="str">
        <f>IF(B:B="","",IF(R1841="Refreshment Beverage",VLOOKUP(Q1841,Rates!G$15:L$19,6,0)*W1841,VLOOKUP(Q1841,Rates!G$4:L$12,6,0)*W1841))</f>
        <v/>
      </c>
      <c r="Z1841" s="120" t="str">
        <f t="shared" si="898"/>
        <v/>
      </c>
      <c r="AA1841" s="120" t="str">
        <f t="shared" si="899"/>
        <v/>
      </c>
      <c r="AB1841" s="136" t="str">
        <f>IF(B:B="","",IF(R1841="Refreshment Beverage","",IF(AND(R1841="Beer",Q1841=0),SUM(LOOKUP(2,1/(Rates!$B$15:$B$18&lt;=W1841)/(Rates!$C$15:$C$18&gt;=W1841),Rates!$D$15:$D$18)*W1841),VLOOKUP(VALUE(Q:Q),Rates!A:B,2,0)*W1841)))</f>
        <v/>
      </c>
      <c r="AC1841" s="136" t="str">
        <f>IF(B:B="","",IF(R1841="Refreshment Beverage","",IF(AND(R1841="Beer",Q1841=0),SUM(LOOKUP(2,1/(Rates!$B$15:$B$18&lt;=W1841)/(Rates!$C$15:$C$18&gt;=W1841),Rates!$E$15:$E$18)*W1841),VLOOKUP(VALUE(Q:Q),Rates!A:C,3,0)*W1841)))</f>
        <v/>
      </c>
      <c r="AD1841" s="137" t="str">
        <f>IFERROR(IF(B:B="","",IF(R1841="Beer","",IF(VALUE(Q1841)=0,VLOOKUP(VLOOKUP(B:B,#REF!,16,0),Rates!A:E,2,0),VLOOKUP(VALUE(Q1841),Rates!A$31:B$34,2,0)*W1841))),0)</f>
        <v/>
      </c>
      <c r="AE1841" s="121" t="str">
        <f t="shared" si="900"/>
        <v/>
      </c>
      <c r="AF1841" s="138" t="str">
        <f t="shared" si="901"/>
        <v/>
      </c>
      <c r="AG1841" s="122" t="str">
        <f t="shared" si="902"/>
        <v/>
      </c>
      <c r="AH1841" s="123" t="str">
        <f t="shared" si="903"/>
        <v/>
      </c>
      <c r="AI1841" s="139" t="str">
        <f>IF(AE:AE="","",IF(R1841="Refreshment Beverage",AK1841*(Rates!J$19/100),ROUND(SUM(AH1841*(Rates!$J$8/100)),4)))</f>
        <v/>
      </c>
      <c r="AJ1841" s="124" t="str">
        <f t="shared" si="904"/>
        <v/>
      </c>
      <c r="AK1841" s="125" t="str">
        <f t="shared" si="905"/>
        <v/>
      </c>
      <c r="AL1841" s="121" t="str">
        <f t="shared" si="906"/>
        <v/>
      </c>
      <c r="AM1841" s="138" t="str">
        <f>IF(AS1841="","",IF(R1841="Refreshment Beverage",ROUND(AS1841*Rates!K$19,4),ROUND(AO1841*(VLOOKUP(VALUE(Q1841),Rates!G$4:L$12,3,0)),4)))</f>
        <v/>
      </c>
      <c r="AN1841" s="126" t="str">
        <f>IF(AS1841="","",IF(R1841="Refreshment Beverage",AS1841*(Rates!J$19/100),MAX(AM1841,AB1841)))</f>
        <v/>
      </c>
      <c r="AO1841" s="127" t="str">
        <f t="shared" si="907"/>
        <v/>
      </c>
      <c r="AP1841" s="127" t="str">
        <f t="shared" si="908"/>
        <v/>
      </c>
      <c r="AQ1841" s="140" t="str">
        <f>IF(AS1841="","",IF(R1841="Refreshment Beverage",ROUND(SUM(VLOOKUP(Q:Q,Rates!G$15:L$19,3,0)*(AS1841-Y1841-Z1841-AA1841)),4),ROUND(SUM(Rates!$K$8*AS1841),4)))</f>
        <v/>
      </c>
      <c r="AR1841" s="139" t="str">
        <f t="shared" si="909"/>
        <v/>
      </c>
      <c r="AS1841" s="125" t="str">
        <f t="shared" si="910"/>
        <v/>
      </c>
      <c r="AT1841" s="121" t="str">
        <f t="shared" si="911"/>
        <v/>
      </c>
      <c r="AU1841" s="138" t="str">
        <f>IF(AX1841="","",IF(R1841="Refreshment Beverage",ROUND((BA1841-Y1841-Z1841-AA1841)*VLOOKUP(VALUE(Q1841),Rates!G$15:L$19,3,0),4),ROUND(AW1841*(VLOOKUP(VALUE(Q1841),Rates!G:L,3,0)),4)))</f>
        <v/>
      </c>
      <c r="AV1841" s="126" t="str">
        <f t="shared" si="912"/>
        <v/>
      </c>
      <c r="AW1841" s="127" t="str">
        <f t="shared" si="913"/>
        <v/>
      </c>
      <c r="AX1841" s="123" t="str">
        <f t="shared" si="914"/>
        <v/>
      </c>
      <c r="AY1841" s="140" t="str">
        <f>IF(AX1841="","",IF(R1841="Refreshment Beverage",ROUND(SUM(AX1841*Rates!K$19),4),ROUND(SUM(AX1841*(Rates!J$8/100)),4)))</f>
        <v/>
      </c>
      <c r="AZ1841" s="124" t="str">
        <f t="shared" si="915"/>
        <v/>
      </c>
      <c r="BA1841" s="125" t="str">
        <f t="shared" si="916"/>
        <v/>
      </c>
      <c r="BB1841" s="115"/>
      <c r="BC1841" s="143"/>
      <c r="BD1841" s="100"/>
      <c r="BE1841" s="100"/>
      <c r="BF1841" s="100"/>
      <c r="BG1841" s="100"/>
    </row>
    <row r="1842" spans="1:59" x14ac:dyDescent="0.2">
      <c r="A1842" s="144"/>
      <c r="B1842" s="141"/>
      <c r="C1842" s="141"/>
      <c r="D1842" s="142"/>
      <c r="E1842" s="142"/>
      <c r="F1842" s="142"/>
      <c r="G1842" s="142"/>
      <c r="H1842" s="142"/>
      <c r="I1842" s="129"/>
      <c r="J1842" s="130"/>
      <c r="K1842" s="131" t="str">
        <f t="shared" si="887"/>
        <v/>
      </c>
      <c r="L1842" s="132" t="str">
        <f t="shared" si="888"/>
        <v/>
      </c>
      <c r="M1842" s="133" t="str">
        <f t="shared" si="889"/>
        <v/>
      </c>
      <c r="N1842" s="134" t="str">
        <f>IFERROR(IF(B:B="","",IF(R1842="Beer",SUM(LOOKUP(2,1/(Rates!$B$3:$B$5&lt;=W1842)/(Rates!$C$3:$C$5&gt;=W1842),Rates!$D$3:$D$5)*(X1842/100)*W1842),IF(R1842="Refreshment Beverage",SUM(LOOKUP(2,1/(Rates!$B$7:$B$11&lt;=W1842)/(Rates!$C$7:$C$11&gt;=W1842),Rates!$D$7:$D$11)*(X1842/100)*W1842)))),"")</f>
        <v/>
      </c>
      <c r="O1842" s="134" t="str">
        <f t="shared" si="890"/>
        <v/>
      </c>
      <c r="P1842" s="116"/>
      <c r="Q1842" s="117" t="str">
        <f t="shared" si="891"/>
        <v/>
      </c>
      <c r="R1842" s="128" t="str">
        <f t="shared" si="892"/>
        <v/>
      </c>
      <c r="S1842" s="135" t="str">
        <f>IF(B1842="","",IF(R1842="Refreshment Beverage",VLOOKUP(VALUE(Q1842),Rates!G$15:L$19,2,0),VLOOKUP(VALUE(Q1842),Rates!G$4:L$12,2,0)))</f>
        <v/>
      </c>
      <c r="T1842" s="135" t="str">
        <f t="shared" si="893"/>
        <v/>
      </c>
      <c r="U1842" s="118" t="str">
        <f t="shared" si="894"/>
        <v/>
      </c>
      <c r="V1842" s="135" t="str">
        <f t="shared" si="895"/>
        <v/>
      </c>
      <c r="W1842" s="135" t="str">
        <f t="shared" si="896"/>
        <v/>
      </c>
      <c r="X1842" s="119" t="str">
        <f t="shared" si="897"/>
        <v/>
      </c>
      <c r="Y1842" s="120" t="str">
        <f>IF(B:B="","",IF(R1842="Refreshment Beverage",VLOOKUP(Q1842,Rates!G$15:L$19,6,0)*W1842,VLOOKUP(Q1842,Rates!G$4:L$12,6,0)*W1842))</f>
        <v/>
      </c>
      <c r="Z1842" s="120" t="str">
        <f t="shared" si="898"/>
        <v/>
      </c>
      <c r="AA1842" s="120" t="str">
        <f t="shared" si="899"/>
        <v/>
      </c>
      <c r="AB1842" s="136" t="str">
        <f>IF(B:B="","",IF(R1842="Refreshment Beverage","",IF(AND(R1842="Beer",Q1842=0),SUM(LOOKUP(2,1/(Rates!$B$15:$B$18&lt;=W1842)/(Rates!$C$15:$C$18&gt;=W1842),Rates!$D$15:$D$18)*W1842),VLOOKUP(VALUE(Q:Q),Rates!A:B,2,0)*W1842)))</f>
        <v/>
      </c>
      <c r="AC1842" s="136" t="str">
        <f>IF(B:B="","",IF(R1842="Refreshment Beverage","",IF(AND(R1842="Beer",Q1842=0),SUM(LOOKUP(2,1/(Rates!$B$15:$B$18&lt;=W1842)/(Rates!$C$15:$C$18&gt;=W1842),Rates!$E$15:$E$18)*W1842),VLOOKUP(VALUE(Q:Q),Rates!A:C,3,0)*W1842)))</f>
        <v/>
      </c>
      <c r="AD1842" s="137" t="str">
        <f>IFERROR(IF(B:B="","",IF(R1842="Beer","",IF(VALUE(Q1842)=0,VLOOKUP(VLOOKUP(B:B,#REF!,16,0),Rates!A:E,2,0),VLOOKUP(VALUE(Q1842),Rates!A$31:B$34,2,0)*W1842))),0)</f>
        <v/>
      </c>
      <c r="AE1842" s="121" t="str">
        <f t="shared" si="900"/>
        <v/>
      </c>
      <c r="AF1842" s="138" t="str">
        <f t="shared" si="901"/>
        <v/>
      </c>
      <c r="AG1842" s="122" t="str">
        <f t="shared" si="902"/>
        <v/>
      </c>
      <c r="AH1842" s="123" t="str">
        <f t="shared" si="903"/>
        <v/>
      </c>
      <c r="AI1842" s="139" t="str">
        <f>IF(AE:AE="","",IF(R1842="Refreshment Beverage",AK1842*(Rates!J$19/100),ROUND(SUM(AH1842*(Rates!$J$8/100)),4)))</f>
        <v/>
      </c>
      <c r="AJ1842" s="124" t="str">
        <f t="shared" si="904"/>
        <v/>
      </c>
      <c r="AK1842" s="125" t="str">
        <f t="shared" si="905"/>
        <v/>
      </c>
      <c r="AL1842" s="121" t="str">
        <f t="shared" si="906"/>
        <v/>
      </c>
      <c r="AM1842" s="138" t="str">
        <f>IF(AS1842="","",IF(R1842="Refreshment Beverage",ROUND(AS1842*Rates!K$19,4),ROUND(AO1842*(VLOOKUP(VALUE(Q1842),Rates!G$4:L$12,3,0)),4)))</f>
        <v/>
      </c>
      <c r="AN1842" s="126" t="str">
        <f>IF(AS1842="","",IF(R1842="Refreshment Beverage",AS1842*(Rates!J$19/100),MAX(AM1842,AB1842)))</f>
        <v/>
      </c>
      <c r="AO1842" s="127" t="str">
        <f t="shared" si="907"/>
        <v/>
      </c>
      <c r="AP1842" s="127" t="str">
        <f t="shared" si="908"/>
        <v/>
      </c>
      <c r="AQ1842" s="140" t="str">
        <f>IF(AS1842="","",IF(R1842="Refreshment Beverage",ROUND(SUM(VLOOKUP(Q:Q,Rates!G$15:L$19,3,0)*(AS1842-Y1842-Z1842-AA1842)),4),ROUND(SUM(Rates!$K$8*AS1842),4)))</f>
        <v/>
      </c>
      <c r="AR1842" s="139" t="str">
        <f t="shared" si="909"/>
        <v/>
      </c>
      <c r="AS1842" s="125" t="str">
        <f t="shared" si="910"/>
        <v/>
      </c>
      <c r="AT1842" s="121" t="str">
        <f t="shared" si="911"/>
        <v/>
      </c>
      <c r="AU1842" s="138" t="str">
        <f>IF(AX1842="","",IF(R1842="Refreshment Beverage",ROUND((BA1842-Y1842-Z1842-AA1842)*VLOOKUP(VALUE(Q1842),Rates!G$15:L$19,3,0),4),ROUND(AW1842*(VLOOKUP(VALUE(Q1842),Rates!G:L,3,0)),4)))</f>
        <v/>
      </c>
      <c r="AV1842" s="126" t="str">
        <f t="shared" si="912"/>
        <v/>
      </c>
      <c r="AW1842" s="127" t="str">
        <f t="shared" si="913"/>
        <v/>
      </c>
      <c r="AX1842" s="123" t="str">
        <f t="shared" si="914"/>
        <v/>
      </c>
      <c r="AY1842" s="140" t="str">
        <f>IF(AX1842="","",IF(R1842="Refreshment Beverage",ROUND(SUM(AX1842*Rates!K$19),4),ROUND(SUM(AX1842*(Rates!J$8/100)),4)))</f>
        <v/>
      </c>
      <c r="AZ1842" s="124" t="str">
        <f t="shared" si="915"/>
        <v/>
      </c>
      <c r="BA1842" s="125" t="str">
        <f t="shared" si="916"/>
        <v/>
      </c>
      <c r="BB1842" s="115"/>
      <c r="BC1842" s="143"/>
      <c r="BD1842" s="100"/>
      <c r="BE1842" s="100"/>
      <c r="BF1842" s="100"/>
      <c r="BG1842" s="100"/>
    </row>
    <row r="1843" spans="1:59" x14ac:dyDescent="0.2">
      <c r="A1843" s="144"/>
      <c r="B1843" s="141"/>
      <c r="C1843" s="141"/>
      <c r="D1843" s="142"/>
      <c r="E1843" s="142"/>
      <c r="F1843" s="142"/>
      <c r="G1843" s="142"/>
      <c r="H1843" s="142"/>
      <c r="I1843" s="129"/>
      <c r="J1843" s="130"/>
      <c r="K1843" s="131" t="str">
        <f t="shared" si="887"/>
        <v/>
      </c>
      <c r="L1843" s="132" t="str">
        <f t="shared" si="888"/>
        <v/>
      </c>
      <c r="M1843" s="133" t="str">
        <f t="shared" si="889"/>
        <v/>
      </c>
      <c r="N1843" s="134" t="str">
        <f>IFERROR(IF(B:B="","",IF(R1843="Beer",SUM(LOOKUP(2,1/(Rates!$B$3:$B$5&lt;=W1843)/(Rates!$C$3:$C$5&gt;=W1843),Rates!$D$3:$D$5)*(X1843/100)*W1843),IF(R1843="Refreshment Beverage",SUM(LOOKUP(2,1/(Rates!$B$7:$B$11&lt;=W1843)/(Rates!$C$7:$C$11&gt;=W1843),Rates!$D$7:$D$11)*(X1843/100)*W1843)))),"")</f>
        <v/>
      </c>
      <c r="O1843" s="134" t="str">
        <f t="shared" si="890"/>
        <v/>
      </c>
      <c r="P1843" s="116"/>
      <c r="Q1843" s="117" t="str">
        <f t="shared" si="891"/>
        <v/>
      </c>
      <c r="R1843" s="128" t="str">
        <f t="shared" si="892"/>
        <v/>
      </c>
      <c r="S1843" s="135" t="str">
        <f>IF(B1843="","",IF(R1843="Refreshment Beverage",VLOOKUP(VALUE(Q1843),Rates!G$15:L$19,2,0),VLOOKUP(VALUE(Q1843),Rates!G$4:L$12,2,0)))</f>
        <v/>
      </c>
      <c r="T1843" s="135" t="str">
        <f t="shared" si="893"/>
        <v/>
      </c>
      <c r="U1843" s="118" t="str">
        <f t="shared" si="894"/>
        <v/>
      </c>
      <c r="V1843" s="135" t="str">
        <f t="shared" si="895"/>
        <v/>
      </c>
      <c r="W1843" s="135" t="str">
        <f t="shared" si="896"/>
        <v/>
      </c>
      <c r="X1843" s="119" t="str">
        <f t="shared" si="897"/>
        <v/>
      </c>
      <c r="Y1843" s="120" t="str">
        <f>IF(B:B="","",IF(R1843="Refreshment Beverage",VLOOKUP(Q1843,Rates!G$15:L$19,6,0)*W1843,VLOOKUP(Q1843,Rates!G$4:L$12,6,0)*W1843))</f>
        <v/>
      </c>
      <c r="Z1843" s="120" t="str">
        <f t="shared" si="898"/>
        <v/>
      </c>
      <c r="AA1843" s="120" t="str">
        <f t="shared" si="899"/>
        <v/>
      </c>
      <c r="AB1843" s="136" t="str">
        <f>IF(B:B="","",IF(R1843="Refreshment Beverage","",IF(AND(R1843="Beer",Q1843=0),SUM(LOOKUP(2,1/(Rates!$B$15:$B$18&lt;=W1843)/(Rates!$C$15:$C$18&gt;=W1843),Rates!$D$15:$D$18)*W1843),VLOOKUP(VALUE(Q:Q),Rates!A:B,2,0)*W1843)))</f>
        <v/>
      </c>
      <c r="AC1843" s="136" t="str">
        <f>IF(B:B="","",IF(R1843="Refreshment Beverage","",IF(AND(R1843="Beer",Q1843=0),SUM(LOOKUP(2,1/(Rates!$B$15:$B$18&lt;=W1843)/(Rates!$C$15:$C$18&gt;=W1843),Rates!$E$15:$E$18)*W1843),VLOOKUP(VALUE(Q:Q),Rates!A:C,3,0)*W1843)))</f>
        <v/>
      </c>
      <c r="AD1843" s="137" t="str">
        <f>IFERROR(IF(B:B="","",IF(R1843="Beer","",IF(VALUE(Q1843)=0,VLOOKUP(VLOOKUP(B:B,#REF!,16,0),Rates!A:E,2,0),VLOOKUP(VALUE(Q1843),Rates!A$31:B$34,2,0)*W1843))),0)</f>
        <v/>
      </c>
      <c r="AE1843" s="121" t="str">
        <f t="shared" si="900"/>
        <v/>
      </c>
      <c r="AF1843" s="138" t="str">
        <f t="shared" si="901"/>
        <v/>
      </c>
      <c r="AG1843" s="122" t="str">
        <f t="shared" si="902"/>
        <v/>
      </c>
      <c r="AH1843" s="123" t="str">
        <f t="shared" si="903"/>
        <v/>
      </c>
      <c r="AI1843" s="139" t="str">
        <f>IF(AE:AE="","",IF(R1843="Refreshment Beverage",AK1843*(Rates!J$19/100),ROUND(SUM(AH1843*(Rates!$J$8/100)),4)))</f>
        <v/>
      </c>
      <c r="AJ1843" s="124" t="str">
        <f t="shared" si="904"/>
        <v/>
      </c>
      <c r="AK1843" s="125" t="str">
        <f t="shared" si="905"/>
        <v/>
      </c>
      <c r="AL1843" s="121" t="str">
        <f t="shared" si="906"/>
        <v/>
      </c>
      <c r="AM1843" s="138" t="str">
        <f>IF(AS1843="","",IF(R1843="Refreshment Beverage",ROUND(AS1843*Rates!K$19,4),ROUND(AO1843*(VLOOKUP(VALUE(Q1843),Rates!G$4:L$12,3,0)),4)))</f>
        <v/>
      </c>
      <c r="AN1843" s="126" t="str">
        <f>IF(AS1843="","",IF(R1843="Refreshment Beverage",AS1843*(Rates!J$19/100),MAX(AM1843,AB1843)))</f>
        <v/>
      </c>
      <c r="AO1843" s="127" t="str">
        <f t="shared" si="907"/>
        <v/>
      </c>
      <c r="AP1843" s="127" t="str">
        <f t="shared" si="908"/>
        <v/>
      </c>
      <c r="AQ1843" s="140" t="str">
        <f>IF(AS1843="","",IF(R1843="Refreshment Beverage",ROUND(SUM(VLOOKUP(Q:Q,Rates!G$15:L$19,3,0)*(AS1843-Y1843-Z1843-AA1843)),4),ROUND(SUM(Rates!$K$8*AS1843),4)))</f>
        <v/>
      </c>
      <c r="AR1843" s="139" t="str">
        <f t="shared" si="909"/>
        <v/>
      </c>
      <c r="AS1843" s="125" t="str">
        <f t="shared" si="910"/>
        <v/>
      </c>
      <c r="AT1843" s="121" t="str">
        <f t="shared" si="911"/>
        <v/>
      </c>
      <c r="AU1843" s="138" t="str">
        <f>IF(AX1843="","",IF(R1843="Refreshment Beverage",ROUND((BA1843-Y1843-Z1843-AA1843)*VLOOKUP(VALUE(Q1843),Rates!G$15:L$19,3,0),4),ROUND(AW1843*(VLOOKUP(VALUE(Q1843),Rates!G:L,3,0)),4)))</f>
        <v/>
      </c>
      <c r="AV1843" s="126" t="str">
        <f t="shared" si="912"/>
        <v/>
      </c>
      <c r="AW1843" s="127" t="str">
        <f t="shared" si="913"/>
        <v/>
      </c>
      <c r="AX1843" s="123" t="str">
        <f t="shared" si="914"/>
        <v/>
      </c>
      <c r="AY1843" s="140" t="str">
        <f>IF(AX1843="","",IF(R1843="Refreshment Beverage",ROUND(SUM(AX1843*Rates!K$19),4),ROUND(SUM(AX1843*(Rates!J$8/100)),4)))</f>
        <v/>
      </c>
      <c r="AZ1843" s="124" t="str">
        <f t="shared" si="915"/>
        <v/>
      </c>
      <c r="BA1843" s="125" t="str">
        <f t="shared" si="916"/>
        <v/>
      </c>
      <c r="BB1843" s="115"/>
      <c r="BC1843" s="143"/>
      <c r="BD1843" s="100"/>
      <c r="BE1843" s="100"/>
      <c r="BF1843" s="100"/>
      <c r="BG1843" s="100"/>
    </row>
    <row r="1844" spans="1:59" x14ac:dyDescent="0.2">
      <c r="A1844" s="144"/>
      <c r="B1844" s="141"/>
      <c r="C1844" s="141"/>
      <c r="D1844" s="142"/>
      <c r="E1844" s="142"/>
      <c r="F1844" s="142"/>
      <c r="G1844" s="142"/>
      <c r="H1844" s="142"/>
      <c r="I1844" s="129"/>
      <c r="J1844" s="130"/>
      <c r="K1844" s="131" t="str">
        <f t="shared" si="887"/>
        <v/>
      </c>
      <c r="L1844" s="132" t="str">
        <f t="shared" si="888"/>
        <v/>
      </c>
      <c r="M1844" s="133" t="str">
        <f t="shared" si="889"/>
        <v/>
      </c>
      <c r="N1844" s="134" t="str">
        <f>IFERROR(IF(B:B="","",IF(R1844="Beer",SUM(LOOKUP(2,1/(Rates!$B$3:$B$5&lt;=W1844)/(Rates!$C$3:$C$5&gt;=W1844),Rates!$D$3:$D$5)*(X1844/100)*W1844),IF(R1844="Refreshment Beverage",SUM(LOOKUP(2,1/(Rates!$B$7:$B$11&lt;=W1844)/(Rates!$C$7:$C$11&gt;=W1844),Rates!$D$7:$D$11)*(X1844/100)*W1844)))),"")</f>
        <v/>
      </c>
      <c r="O1844" s="134" t="str">
        <f t="shared" si="890"/>
        <v/>
      </c>
      <c r="P1844" s="116"/>
      <c r="Q1844" s="117" t="str">
        <f t="shared" si="891"/>
        <v/>
      </c>
      <c r="R1844" s="128" t="str">
        <f t="shared" si="892"/>
        <v/>
      </c>
      <c r="S1844" s="135" t="str">
        <f>IF(B1844="","",IF(R1844="Refreshment Beverage",VLOOKUP(VALUE(Q1844),Rates!G$15:L$19,2,0),VLOOKUP(VALUE(Q1844),Rates!G$4:L$12,2,0)))</f>
        <v/>
      </c>
      <c r="T1844" s="135" t="str">
        <f t="shared" si="893"/>
        <v/>
      </c>
      <c r="U1844" s="118" t="str">
        <f t="shared" si="894"/>
        <v/>
      </c>
      <c r="V1844" s="135" t="str">
        <f t="shared" si="895"/>
        <v/>
      </c>
      <c r="W1844" s="135" t="str">
        <f t="shared" si="896"/>
        <v/>
      </c>
      <c r="X1844" s="119" t="str">
        <f t="shared" si="897"/>
        <v/>
      </c>
      <c r="Y1844" s="120" t="str">
        <f>IF(B:B="","",IF(R1844="Refreshment Beverage",VLOOKUP(Q1844,Rates!G$15:L$19,6,0)*W1844,VLOOKUP(Q1844,Rates!G$4:L$12,6,0)*W1844))</f>
        <v/>
      </c>
      <c r="Z1844" s="120" t="str">
        <f t="shared" si="898"/>
        <v/>
      </c>
      <c r="AA1844" s="120" t="str">
        <f t="shared" si="899"/>
        <v/>
      </c>
      <c r="AB1844" s="136" t="str">
        <f>IF(B:B="","",IF(R1844="Refreshment Beverage","",IF(AND(R1844="Beer",Q1844=0),SUM(LOOKUP(2,1/(Rates!$B$15:$B$18&lt;=W1844)/(Rates!$C$15:$C$18&gt;=W1844),Rates!$D$15:$D$18)*W1844),VLOOKUP(VALUE(Q:Q),Rates!A:B,2,0)*W1844)))</f>
        <v/>
      </c>
      <c r="AC1844" s="136" t="str">
        <f>IF(B:B="","",IF(R1844="Refreshment Beverage","",IF(AND(R1844="Beer",Q1844=0),SUM(LOOKUP(2,1/(Rates!$B$15:$B$18&lt;=W1844)/(Rates!$C$15:$C$18&gt;=W1844),Rates!$E$15:$E$18)*W1844),VLOOKUP(VALUE(Q:Q),Rates!A:C,3,0)*W1844)))</f>
        <v/>
      </c>
      <c r="AD1844" s="137" t="str">
        <f>IFERROR(IF(B:B="","",IF(R1844="Beer","",IF(VALUE(Q1844)=0,VLOOKUP(VLOOKUP(B:B,#REF!,16,0),Rates!A:E,2,0),VLOOKUP(VALUE(Q1844),Rates!A$31:B$34,2,0)*W1844))),0)</f>
        <v/>
      </c>
      <c r="AE1844" s="121" t="str">
        <f t="shared" si="900"/>
        <v/>
      </c>
      <c r="AF1844" s="138" t="str">
        <f t="shared" si="901"/>
        <v/>
      </c>
      <c r="AG1844" s="122" t="str">
        <f t="shared" si="902"/>
        <v/>
      </c>
      <c r="AH1844" s="123" t="str">
        <f t="shared" si="903"/>
        <v/>
      </c>
      <c r="AI1844" s="139" t="str">
        <f>IF(AE:AE="","",IF(R1844="Refreshment Beverage",AK1844*(Rates!J$19/100),ROUND(SUM(AH1844*(Rates!$J$8/100)),4)))</f>
        <v/>
      </c>
      <c r="AJ1844" s="124" t="str">
        <f t="shared" si="904"/>
        <v/>
      </c>
      <c r="AK1844" s="125" t="str">
        <f t="shared" si="905"/>
        <v/>
      </c>
      <c r="AL1844" s="121" t="str">
        <f t="shared" si="906"/>
        <v/>
      </c>
      <c r="AM1844" s="138" t="str">
        <f>IF(AS1844="","",IF(R1844="Refreshment Beverage",ROUND(AS1844*Rates!K$19,4),ROUND(AO1844*(VLOOKUP(VALUE(Q1844),Rates!G$4:L$12,3,0)),4)))</f>
        <v/>
      </c>
      <c r="AN1844" s="126" t="str">
        <f>IF(AS1844="","",IF(R1844="Refreshment Beverage",AS1844*(Rates!J$19/100),MAX(AM1844,AB1844)))</f>
        <v/>
      </c>
      <c r="AO1844" s="127" t="str">
        <f t="shared" si="907"/>
        <v/>
      </c>
      <c r="AP1844" s="127" t="str">
        <f t="shared" si="908"/>
        <v/>
      </c>
      <c r="AQ1844" s="140" t="str">
        <f>IF(AS1844="","",IF(R1844="Refreshment Beverage",ROUND(SUM(VLOOKUP(Q:Q,Rates!G$15:L$19,3,0)*(AS1844-Y1844-Z1844-AA1844)),4),ROUND(SUM(Rates!$K$8*AS1844),4)))</f>
        <v/>
      </c>
      <c r="AR1844" s="139" t="str">
        <f t="shared" si="909"/>
        <v/>
      </c>
      <c r="AS1844" s="125" t="str">
        <f t="shared" si="910"/>
        <v/>
      </c>
      <c r="AT1844" s="121" t="str">
        <f t="shared" si="911"/>
        <v/>
      </c>
      <c r="AU1844" s="138" t="str">
        <f>IF(AX1844="","",IF(R1844="Refreshment Beverage",ROUND((BA1844-Y1844-Z1844-AA1844)*VLOOKUP(VALUE(Q1844),Rates!G$15:L$19,3,0),4),ROUND(AW1844*(VLOOKUP(VALUE(Q1844),Rates!G:L,3,0)),4)))</f>
        <v/>
      </c>
      <c r="AV1844" s="126" t="str">
        <f t="shared" si="912"/>
        <v/>
      </c>
      <c r="AW1844" s="127" t="str">
        <f t="shared" si="913"/>
        <v/>
      </c>
      <c r="AX1844" s="123" t="str">
        <f t="shared" si="914"/>
        <v/>
      </c>
      <c r="AY1844" s="140" t="str">
        <f>IF(AX1844="","",IF(R1844="Refreshment Beverage",ROUND(SUM(AX1844*Rates!K$19),4),ROUND(SUM(AX1844*(Rates!J$8/100)),4)))</f>
        <v/>
      </c>
      <c r="AZ1844" s="124" t="str">
        <f t="shared" si="915"/>
        <v/>
      </c>
      <c r="BA1844" s="125" t="str">
        <f t="shared" si="916"/>
        <v/>
      </c>
      <c r="BB1844" s="115"/>
      <c r="BC1844" s="143"/>
      <c r="BD1844" s="100"/>
      <c r="BE1844" s="100"/>
      <c r="BF1844" s="100"/>
      <c r="BG1844" s="100"/>
    </row>
    <row r="1845" spans="1:59" x14ac:dyDescent="0.2">
      <c r="A1845" s="144"/>
      <c r="B1845" s="141"/>
      <c r="C1845" s="141"/>
      <c r="D1845" s="142"/>
      <c r="E1845" s="142"/>
      <c r="F1845" s="142"/>
      <c r="G1845" s="142"/>
      <c r="H1845" s="142"/>
      <c r="I1845" s="129"/>
      <c r="J1845" s="130"/>
      <c r="K1845" s="131" t="str">
        <f t="shared" si="887"/>
        <v/>
      </c>
      <c r="L1845" s="132" t="str">
        <f t="shared" si="888"/>
        <v/>
      </c>
      <c r="M1845" s="133" t="str">
        <f t="shared" si="889"/>
        <v/>
      </c>
      <c r="N1845" s="134" t="str">
        <f>IFERROR(IF(B:B="","",IF(R1845="Beer",SUM(LOOKUP(2,1/(Rates!$B$3:$B$5&lt;=W1845)/(Rates!$C$3:$C$5&gt;=W1845),Rates!$D$3:$D$5)*(X1845/100)*W1845),IF(R1845="Refreshment Beverage",SUM(LOOKUP(2,1/(Rates!$B$7:$B$11&lt;=W1845)/(Rates!$C$7:$C$11&gt;=W1845),Rates!$D$7:$D$11)*(X1845/100)*W1845)))),"")</f>
        <v/>
      </c>
      <c r="O1845" s="134" t="str">
        <f t="shared" si="890"/>
        <v/>
      </c>
      <c r="P1845" s="116"/>
      <c r="Q1845" s="117" t="str">
        <f t="shared" si="891"/>
        <v/>
      </c>
      <c r="R1845" s="128" t="str">
        <f t="shared" si="892"/>
        <v/>
      </c>
      <c r="S1845" s="135" t="str">
        <f>IF(B1845="","",IF(R1845="Refreshment Beverage",VLOOKUP(VALUE(Q1845),Rates!G$15:L$19,2,0),VLOOKUP(VALUE(Q1845),Rates!G$4:L$12,2,0)))</f>
        <v/>
      </c>
      <c r="T1845" s="135" t="str">
        <f t="shared" si="893"/>
        <v/>
      </c>
      <c r="U1845" s="118" t="str">
        <f t="shared" si="894"/>
        <v/>
      </c>
      <c r="V1845" s="135" t="str">
        <f t="shared" si="895"/>
        <v/>
      </c>
      <c r="W1845" s="135" t="str">
        <f t="shared" si="896"/>
        <v/>
      </c>
      <c r="X1845" s="119" t="str">
        <f t="shared" si="897"/>
        <v/>
      </c>
      <c r="Y1845" s="120" t="str">
        <f>IF(B:B="","",IF(R1845="Refreshment Beverage",VLOOKUP(Q1845,Rates!G$15:L$19,6,0)*W1845,VLOOKUP(Q1845,Rates!G$4:L$12,6,0)*W1845))</f>
        <v/>
      </c>
      <c r="Z1845" s="120" t="str">
        <f t="shared" si="898"/>
        <v/>
      </c>
      <c r="AA1845" s="120" t="str">
        <f t="shared" si="899"/>
        <v/>
      </c>
      <c r="AB1845" s="136" t="str">
        <f>IF(B:B="","",IF(R1845="Refreshment Beverage","",IF(AND(R1845="Beer",Q1845=0),SUM(LOOKUP(2,1/(Rates!$B$15:$B$18&lt;=W1845)/(Rates!$C$15:$C$18&gt;=W1845),Rates!$D$15:$D$18)*W1845),VLOOKUP(VALUE(Q:Q),Rates!A:B,2,0)*W1845)))</f>
        <v/>
      </c>
      <c r="AC1845" s="136" t="str">
        <f>IF(B:B="","",IF(R1845="Refreshment Beverage","",IF(AND(R1845="Beer",Q1845=0),SUM(LOOKUP(2,1/(Rates!$B$15:$B$18&lt;=W1845)/(Rates!$C$15:$C$18&gt;=W1845),Rates!$E$15:$E$18)*W1845),VLOOKUP(VALUE(Q:Q),Rates!A:C,3,0)*W1845)))</f>
        <v/>
      </c>
      <c r="AD1845" s="137" t="str">
        <f>IFERROR(IF(B:B="","",IF(R1845="Beer","",IF(VALUE(Q1845)=0,VLOOKUP(VLOOKUP(B:B,#REF!,16,0),Rates!A:E,2,0),VLOOKUP(VALUE(Q1845),Rates!A$31:B$34,2,0)*W1845))),0)</f>
        <v/>
      </c>
      <c r="AE1845" s="121" t="str">
        <f t="shared" si="900"/>
        <v/>
      </c>
      <c r="AF1845" s="138" t="str">
        <f t="shared" si="901"/>
        <v/>
      </c>
      <c r="AG1845" s="122" t="str">
        <f t="shared" si="902"/>
        <v/>
      </c>
      <c r="AH1845" s="123" t="str">
        <f t="shared" si="903"/>
        <v/>
      </c>
      <c r="AI1845" s="139" t="str">
        <f>IF(AE:AE="","",IF(R1845="Refreshment Beverage",AK1845*(Rates!J$19/100),ROUND(SUM(AH1845*(Rates!$J$8/100)),4)))</f>
        <v/>
      </c>
      <c r="AJ1845" s="124" t="str">
        <f t="shared" si="904"/>
        <v/>
      </c>
      <c r="AK1845" s="125" t="str">
        <f t="shared" si="905"/>
        <v/>
      </c>
      <c r="AL1845" s="121" t="str">
        <f t="shared" si="906"/>
        <v/>
      </c>
      <c r="AM1845" s="138" t="str">
        <f>IF(AS1845="","",IF(R1845="Refreshment Beverage",ROUND(AS1845*Rates!K$19,4),ROUND(AO1845*(VLOOKUP(VALUE(Q1845),Rates!G$4:L$12,3,0)),4)))</f>
        <v/>
      </c>
      <c r="AN1845" s="126" t="str">
        <f>IF(AS1845="","",IF(R1845="Refreshment Beverage",AS1845*(Rates!J$19/100),MAX(AM1845,AB1845)))</f>
        <v/>
      </c>
      <c r="AO1845" s="127" t="str">
        <f t="shared" si="907"/>
        <v/>
      </c>
      <c r="AP1845" s="127" t="str">
        <f t="shared" si="908"/>
        <v/>
      </c>
      <c r="AQ1845" s="140" t="str">
        <f>IF(AS1845="","",IF(R1845="Refreshment Beverage",ROUND(SUM(VLOOKUP(Q:Q,Rates!G$15:L$19,3,0)*(AS1845-Y1845-Z1845-AA1845)),4),ROUND(SUM(Rates!$K$8*AS1845),4)))</f>
        <v/>
      </c>
      <c r="AR1845" s="139" t="str">
        <f t="shared" si="909"/>
        <v/>
      </c>
      <c r="AS1845" s="125" t="str">
        <f t="shared" si="910"/>
        <v/>
      </c>
      <c r="AT1845" s="121" t="str">
        <f t="shared" si="911"/>
        <v/>
      </c>
      <c r="AU1845" s="138" t="str">
        <f>IF(AX1845="","",IF(R1845="Refreshment Beverage",ROUND((BA1845-Y1845-Z1845-AA1845)*VLOOKUP(VALUE(Q1845),Rates!G$15:L$19,3,0),4),ROUND(AW1845*(VLOOKUP(VALUE(Q1845),Rates!G:L,3,0)),4)))</f>
        <v/>
      </c>
      <c r="AV1845" s="126" t="str">
        <f t="shared" si="912"/>
        <v/>
      </c>
      <c r="AW1845" s="127" t="str">
        <f t="shared" si="913"/>
        <v/>
      </c>
      <c r="AX1845" s="123" t="str">
        <f t="shared" si="914"/>
        <v/>
      </c>
      <c r="AY1845" s="140" t="str">
        <f>IF(AX1845="","",IF(R1845="Refreshment Beverage",ROUND(SUM(AX1845*Rates!K$19),4),ROUND(SUM(AX1845*(Rates!J$8/100)),4)))</f>
        <v/>
      </c>
      <c r="AZ1845" s="124" t="str">
        <f t="shared" si="915"/>
        <v/>
      </c>
      <c r="BA1845" s="125" t="str">
        <f t="shared" si="916"/>
        <v/>
      </c>
      <c r="BB1845" s="115"/>
      <c r="BC1845" s="143"/>
      <c r="BD1845" s="100"/>
      <c r="BE1845" s="100"/>
      <c r="BF1845" s="100"/>
      <c r="BG1845" s="100"/>
    </row>
    <row r="1846" spans="1:59" x14ac:dyDescent="0.2">
      <c r="A1846" s="144"/>
      <c r="B1846" s="141"/>
      <c r="C1846" s="141"/>
      <c r="D1846" s="142"/>
      <c r="E1846" s="142"/>
      <c r="F1846" s="142"/>
      <c r="G1846" s="142"/>
      <c r="H1846" s="142"/>
      <c r="I1846" s="129"/>
      <c r="J1846" s="130"/>
      <c r="K1846" s="131" t="str">
        <f t="shared" si="887"/>
        <v/>
      </c>
      <c r="L1846" s="132" t="str">
        <f t="shared" si="888"/>
        <v/>
      </c>
      <c r="M1846" s="133" t="str">
        <f t="shared" si="889"/>
        <v/>
      </c>
      <c r="N1846" s="134" t="str">
        <f>IFERROR(IF(B:B="","",IF(R1846="Beer",SUM(LOOKUP(2,1/(Rates!$B$3:$B$5&lt;=W1846)/(Rates!$C$3:$C$5&gt;=W1846),Rates!$D$3:$D$5)*(X1846/100)*W1846),IF(R1846="Refreshment Beverage",SUM(LOOKUP(2,1/(Rates!$B$7:$B$11&lt;=W1846)/(Rates!$C$7:$C$11&gt;=W1846),Rates!$D$7:$D$11)*(X1846/100)*W1846)))),"")</f>
        <v/>
      </c>
      <c r="O1846" s="134" t="str">
        <f t="shared" si="890"/>
        <v/>
      </c>
      <c r="P1846" s="116"/>
      <c r="Q1846" s="117" t="str">
        <f t="shared" si="891"/>
        <v/>
      </c>
      <c r="R1846" s="128" t="str">
        <f t="shared" si="892"/>
        <v/>
      </c>
      <c r="S1846" s="135" t="str">
        <f>IF(B1846="","",IF(R1846="Refreshment Beverage",VLOOKUP(VALUE(Q1846),Rates!G$15:L$19,2,0),VLOOKUP(VALUE(Q1846),Rates!G$4:L$12,2,0)))</f>
        <v/>
      </c>
      <c r="T1846" s="135" t="str">
        <f t="shared" si="893"/>
        <v/>
      </c>
      <c r="U1846" s="118" t="str">
        <f t="shared" si="894"/>
        <v/>
      </c>
      <c r="V1846" s="135" t="str">
        <f t="shared" si="895"/>
        <v/>
      </c>
      <c r="W1846" s="135" t="str">
        <f t="shared" si="896"/>
        <v/>
      </c>
      <c r="X1846" s="119" t="str">
        <f t="shared" si="897"/>
        <v/>
      </c>
      <c r="Y1846" s="120" t="str">
        <f>IF(B:B="","",IF(R1846="Refreshment Beverage",VLOOKUP(Q1846,Rates!G$15:L$19,6,0)*W1846,VLOOKUP(Q1846,Rates!G$4:L$12,6,0)*W1846))</f>
        <v/>
      </c>
      <c r="Z1846" s="120" t="str">
        <f t="shared" si="898"/>
        <v/>
      </c>
      <c r="AA1846" s="120" t="str">
        <f t="shared" si="899"/>
        <v/>
      </c>
      <c r="AB1846" s="136" t="str">
        <f>IF(B:B="","",IF(R1846="Refreshment Beverage","",IF(AND(R1846="Beer",Q1846=0),SUM(LOOKUP(2,1/(Rates!$B$15:$B$18&lt;=W1846)/(Rates!$C$15:$C$18&gt;=W1846),Rates!$D$15:$D$18)*W1846),VLOOKUP(VALUE(Q:Q),Rates!A:B,2,0)*W1846)))</f>
        <v/>
      </c>
      <c r="AC1846" s="136" t="str">
        <f>IF(B:B="","",IF(R1846="Refreshment Beverage","",IF(AND(R1846="Beer",Q1846=0),SUM(LOOKUP(2,1/(Rates!$B$15:$B$18&lt;=W1846)/(Rates!$C$15:$C$18&gt;=W1846),Rates!$E$15:$E$18)*W1846),VLOOKUP(VALUE(Q:Q),Rates!A:C,3,0)*W1846)))</f>
        <v/>
      </c>
      <c r="AD1846" s="137" t="str">
        <f>IFERROR(IF(B:B="","",IF(R1846="Beer","",IF(VALUE(Q1846)=0,VLOOKUP(VLOOKUP(B:B,#REF!,16,0),Rates!A:E,2,0),VLOOKUP(VALUE(Q1846),Rates!A$31:B$34,2,0)*W1846))),0)</f>
        <v/>
      </c>
      <c r="AE1846" s="121" t="str">
        <f t="shared" si="900"/>
        <v/>
      </c>
      <c r="AF1846" s="138" t="str">
        <f t="shared" si="901"/>
        <v/>
      </c>
      <c r="AG1846" s="122" t="str">
        <f t="shared" si="902"/>
        <v/>
      </c>
      <c r="AH1846" s="123" t="str">
        <f t="shared" si="903"/>
        <v/>
      </c>
      <c r="AI1846" s="139" t="str">
        <f>IF(AE:AE="","",IF(R1846="Refreshment Beverage",AK1846*(Rates!J$19/100),ROUND(SUM(AH1846*(Rates!$J$8/100)),4)))</f>
        <v/>
      </c>
      <c r="AJ1846" s="124" t="str">
        <f t="shared" si="904"/>
        <v/>
      </c>
      <c r="AK1846" s="125" t="str">
        <f t="shared" si="905"/>
        <v/>
      </c>
      <c r="AL1846" s="121" t="str">
        <f t="shared" si="906"/>
        <v/>
      </c>
      <c r="AM1846" s="138" t="str">
        <f>IF(AS1846="","",IF(R1846="Refreshment Beverage",ROUND(AS1846*Rates!K$19,4),ROUND(AO1846*(VLOOKUP(VALUE(Q1846),Rates!G$4:L$12,3,0)),4)))</f>
        <v/>
      </c>
      <c r="AN1846" s="126" t="str">
        <f>IF(AS1846="","",IF(R1846="Refreshment Beverage",AS1846*(Rates!J$19/100),MAX(AM1846,AB1846)))</f>
        <v/>
      </c>
      <c r="AO1846" s="127" t="str">
        <f t="shared" si="907"/>
        <v/>
      </c>
      <c r="AP1846" s="127" t="str">
        <f t="shared" si="908"/>
        <v/>
      </c>
      <c r="AQ1846" s="140" t="str">
        <f>IF(AS1846="","",IF(R1846="Refreshment Beverage",ROUND(SUM(VLOOKUP(Q:Q,Rates!G$15:L$19,3,0)*(AS1846-Y1846-Z1846-AA1846)),4),ROUND(SUM(Rates!$K$8*AS1846),4)))</f>
        <v/>
      </c>
      <c r="AR1846" s="139" t="str">
        <f t="shared" si="909"/>
        <v/>
      </c>
      <c r="AS1846" s="125" t="str">
        <f t="shared" si="910"/>
        <v/>
      </c>
      <c r="AT1846" s="121" t="str">
        <f t="shared" si="911"/>
        <v/>
      </c>
      <c r="AU1846" s="138" t="str">
        <f>IF(AX1846="","",IF(R1846="Refreshment Beverage",ROUND((BA1846-Y1846-Z1846-AA1846)*VLOOKUP(VALUE(Q1846),Rates!G$15:L$19,3,0),4),ROUND(AW1846*(VLOOKUP(VALUE(Q1846),Rates!G:L,3,0)),4)))</f>
        <v/>
      </c>
      <c r="AV1846" s="126" t="str">
        <f t="shared" si="912"/>
        <v/>
      </c>
      <c r="AW1846" s="127" t="str">
        <f t="shared" si="913"/>
        <v/>
      </c>
      <c r="AX1846" s="123" t="str">
        <f t="shared" si="914"/>
        <v/>
      </c>
      <c r="AY1846" s="140" t="str">
        <f>IF(AX1846="","",IF(R1846="Refreshment Beverage",ROUND(SUM(AX1846*Rates!K$19),4),ROUND(SUM(AX1846*(Rates!J$8/100)),4)))</f>
        <v/>
      </c>
      <c r="AZ1846" s="124" t="str">
        <f t="shared" si="915"/>
        <v/>
      </c>
      <c r="BA1846" s="125" t="str">
        <f t="shared" si="916"/>
        <v/>
      </c>
      <c r="BB1846" s="115"/>
      <c r="BC1846" s="143"/>
      <c r="BD1846" s="100"/>
      <c r="BE1846" s="100"/>
      <c r="BF1846" s="100"/>
      <c r="BG1846" s="100"/>
    </row>
    <row r="1847" spans="1:59" x14ac:dyDescent="0.2">
      <c r="A1847" s="144"/>
      <c r="B1847" s="141"/>
      <c r="C1847" s="141"/>
      <c r="D1847" s="142"/>
      <c r="E1847" s="142"/>
      <c r="F1847" s="142"/>
      <c r="G1847" s="142"/>
      <c r="H1847" s="142"/>
      <c r="I1847" s="129"/>
      <c r="J1847" s="130"/>
      <c r="K1847" s="131" t="str">
        <f t="shared" si="887"/>
        <v/>
      </c>
      <c r="L1847" s="132" t="str">
        <f t="shared" si="888"/>
        <v/>
      </c>
      <c r="M1847" s="133" t="str">
        <f t="shared" si="889"/>
        <v/>
      </c>
      <c r="N1847" s="134" t="str">
        <f>IFERROR(IF(B:B="","",IF(R1847="Beer",SUM(LOOKUP(2,1/(Rates!$B$3:$B$5&lt;=W1847)/(Rates!$C$3:$C$5&gt;=W1847),Rates!$D$3:$D$5)*(X1847/100)*W1847),IF(R1847="Refreshment Beverage",SUM(LOOKUP(2,1/(Rates!$B$7:$B$11&lt;=W1847)/(Rates!$C$7:$C$11&gt;=W1847),Rates!$D$7:$D$11)*(X1847/100)*W1847)))),"")</f>
        <v/>
      </c>
      <c r="O1847" s="134" t="str">
        <f t="shared" si="890"/>
        <v/>
      </c>
      <c r="P1847" s="116"/>
      <c r="Q1847" s="117" t="str">
        <f t="shared" si="891"/>
        <v/>
      </c>
      <c r="R1847" s="128" t="str">
        <f t="shared" si="892"/>
        <v/>
      </c>
      <c r="S1847" s="135" t="str">
        <f>IF(B1847="","",IF(R1847="Refreshment Beverage",VLOOKUP(VALUE(Q1847),Rates!G$15:L$19,2,0),VLOOKUP(VALUE(Q1847),Rates!G$4:L$12,2,0)))</f>
        <v/>
      </c>
      <c r="T1847" s="135" t="str">
        <f t="shared" si="893"/>
        <v/>
      </c>
      <c r="U1847" s="118" t="str">
        <f t="shared" si="894"/>
        <v/>
      </c>
      <c r="V1847" s="135" t="str">
        <f t="shared" si="895"/>
        <v/>
      </c>
      <c r="W1847" s="135" t="str">
        <f t="shared" si="896"/>
        <v/>
      </c>
      <c r="X1847" s="119" t="str">
        <f t="shared" si="897"/>
        <v/>
      </c>
      <c r="Y1847" s="120" t="str">
        <f>IF(B:B="","",IF(R1847="Refreshment Beverage",VLOOKUP(Q1847,Rates!G$15:L$19,6,0)*W1847,VLOOKUP(Q1847,Rates!G$4:L$12,6,0)*W1847))</f>
        <v/>
      </c>
      <c r="Z1847" s="120" t="str">
        <f t="shared" si="898"/>
        <v/>
      </c>
      <c r="AA1847" s="120" t="str">
        <f t="shared" si="899"/>
        <v/>
      </c>
      <c r="AB1847" s="136" t="str">
        <f>IF(B:B="","",IF(R1847="Refreshment Beverage","",IF(AND(R1847="Beer",Q1847=0),SUM(LOOKUP(2,1/(Rates!$B$15:$B$18&lt;=W1847)/(Rates!$C$15:$C$18&gt;=W1847),Rates!$D$15:$D$18)*W1847),VLOOKUP(VALUE(Q:Q),Rates!A:B,2,0)*W1847)))</f>
        <v/>
      </c>
      <c r="AC1847" s="136" t="str">
        <f>IF(B:B="","",IF(R1847="Refreshment Beverage","",IF(AND(R1847="Beer",Q1847=0),SUM(LOOKUP(2,1/(Rates!$B$15:$B$18&lt;=W1847)/(Rates!$C$15:$C$18&gt;=W1847),Rates!$E$15:$E$18)*W1847),VLOOKUP(VALUE(Q:Q),Rates!A:C,3,0)*W1847)))</f>
        <v/>
      </c>
      <c r="AD1847" s="137" t="str">
        <f>IFERROR(IF(B:B="","",IF(R1847="Beer","",IF(VALUE(Q1847)=0,VLOOKUP(VLOOKUP(B:B,#REF!,16,0),Rates!A:E,2,0),VLOOKUP(VALUE(Q1847),Rates!A$31:B$34,2,0)*W1847))),0)</f>
        <v/>
      </c>
      <c r="AE1847" s="121" t="str">
        <f t="shared" si="900"/>
        <v/>
      </c>
      <c r="AF1847" s="138" t="str">
        <f t="shared" si="901"/>
        <v/>
      </c>
      <c r="AG1847" s="122" t="str">
        <f t="shared" si="902"/>
        <v/>
      </c>
      <c r="AH1847" s="123" t="str">
        <f t="shared" si="903"/>
        <v/>
      </c>
      <c r="AI1847" s="139" t="str">
        <f>IF(AE:AE="","",IF(R1847="Refreshment Beverage",AK1847*(Rates!J$19/100),ROUND(SUM(AH1847*(Rates!$J$8/100)),4)))</f>
        <v/>
      </c>
      <c r="AJ1847" s="124" t="str">
        <f t="shared" si="904"/>
        <v/>
      </c>
      <c r="AK1847" s="125" t="str">
        <f t="shared" si="905"/>
        <v/>
      </c>
      <c r="AL1847" s="121" t="str">
        <f t="shared" si="906"/>
        <v/>
      </c>
      <c r="AM1847" s="138" t="str">
        <f>IF(AS1847="","",IF(R1847="Refreshment Beverage",ROUND(AS1847*Rates!K$19,4),ROUND(AO1847*(VLOOKUP(VALUE(Q1847),Rates!G$4:L$12,3,0)),4)))</f>
        <v/>
      </c>
      <c r="AN1847" s="126" t="str">
        <f>IF(AS1847="","",IF(R1847="Refreshment Beverage",AS1847*(Rates!J$19/100),MAX(AM1847,AB1847)))</f>
        <v/>
      </c>
      <c r="AO1847" s="127" t="str">
        <f t="shared" si="907"/>
        <v/>
      </c>
      <c r="AP1847" s="127" t="str">
        <f t="shared" si="908"/>
        <v/>
      </c>
      <c r="AQ1847" s="140" t="str">
        <f>IF(AS1847="","",IF(R1847="Refreshment Beverage",ROUND(SUM(VLOOKUP(Q:Q,Rates!G$15:L$19,3,0)*(AS1847-Y1847-Z1847-AA1847)),4),ROUND(SUM(Rates!$K$8*AS1847),4)))</f>
        <v/>
      </c>
      <c r="AR1847" s="139" t="str">
        <f t="shared" si="909"/>
        <v/>
      </c>
      <c r="AS1847" s="125" t="str">
        <f t="shared" si="910"/>
        <v/>
      </c>
      <c r="AT1847" s="121" t="str">
        <f t="shared" si="911"/>
        <v/>
      </c>
      <c r="AU1847" s="138" t="str">
        <f>IF(AX1847="","",IF(R1847="Refreshment Beverage",ROUND((BA1847-Y1847-Z1847-AA1847)*VLOOKUP(VALUE(Q1847),Rates!G$15:L$19,3,0),4),ROUND(AW1847*(VLOOKUP(VALUE(Q1847),Rates!G:L,3,0)),4)))</f>
        <v/>
      </c>
      <c r="AV1847" s="126" t="str">
        <f t="shared" si="912"/>
        <v/>
      </c>
      <c r="AW1847" s="127" t="str">
        <f t="shared" si="913"/>
        <v/>
      </c>
      <c r="AX1847" s="123" t="str">
        <f t="shared" si="914"/>
        <v/>
      </c>
      <c r="AY1847" s="140" t="str">
        <f>IF(AX1847="","",IF(R1847="Refreshment Beverage",ROUND(SUM(AX1847*Rates!K$19),4),ROUND(SUM(AX1847*(Rates!J$8/100)),4)))</f>
        <v/>
      </c>
      <c r="AZ1847" s="124" t="str">
        <f t="shared" si="915"/>
        <v/>
      </c>
      <c r="BA1847" s="125" t="str">
        <f t="shared" si="916"/>
        <v/>
      </c>
      <c r="BB1847" s="115"/>
      <c r="BC1847" s="143"/>
      <c r="BD1847" s="100"/>
      <c r="BE1847" s="100"/>
      <c r="BF1847" s="100"/>
      <c r="BG1847" s="100"/>
    </row>
    <row r="1848" spans="1:59" x14ac:dyDescent="0.2">
      <c r="A1848" s="144"/>
      <c r="B1848" s="141"/>
      <c r="C1848" s="141"/>
      <c r="D1848" s="142"/>
      <c r="E1848" s="142"/>
      <c r="F1848" s="142"/>
      <c r="G1848" s="142"/>
      <c r="H1848" s="142"/>
      <c r="I1848" s="129"/>
      <c r="J1848" s="130"/>
      <c r="K1848" s="131" t="str">
        <f t="shared" si="887"/>
        <v/>
      </c>
      <c r="L1848" s="132" t="str">
        <f t="shared" si="888"/>
        <v/>
      </c>
      <c r="M1848" s="133" t="str">
        <f t="shared" si="889"/>
        <v/>
      </c>
      <c r="N1848" s="134" t="str">
        <f>IFERROR(IF(B:B="","",IF(R1848="Beer",SUM(LOOKUP(2,1/(Rates!$B$3:$B$5&lt;=W1848)/(Rates!$C$3:$C$5&gt;=W1848),Rates!$D$3:$D$5)*(X1848/100)*W1848),IF(R1848="Refreshment Beverage",SUM(LOOKUP(2,1/(Rates!$B$7:$B$11&lt;=W1848)/(Rates!$C$7:$C$11&gt;=W1848),Rates!$D$7:$D$11)*(X1848/100)*W1848)))),"")</f>
        <v/>
      </c>
      <c r="O1848" s="134" t="str">
        <f t="shared" si="890"/>
        <v/>
      </c>
      <c r="P1848" s="116"/>
      <c r="Q1848" s="117" t="str">
        <f t="shared" si="891"/>
        <v/>
      </c>
      <c r="R1848" s="128" t="str">
        <f t="shared" si="892"/>
        <v/>
      </c>
      <c r="S1848" s="135" t="str">
        <f>IF(B1848="","",IF(R1848="Refreshment Beverage",VLOOKUP(VALUE(Q1848),Rates!G$15:L$19,2,0),VLOOKUP(VALUE(Q1848),Rates!G$4:L$12,2,0)))</f>
        <v/>
      </c>
      <c r="T1848" s="135" t="str">
        <f t="shared" si="893"/>
        <v/>
      </c>
      <c r="U1848" s="118" t="str">
        <f t="shared" si="894"/>
        <v/>
      </c>
      <c r="V1848" s="135" t="str">
        <f t="shared" si="895"/>
        <v/>
      </c>
      <c r="W1848" s="135" t="str">
        <f t="shared" si="896"/>
        <v/>
      </c>
      <c r="X1848" s="119" t="str">
        <f t="shared" si="897"/>
        <v/>
      </c>
      <c r="Y1848" s="120" t="str">
        <f>IF(B:B="","",IF(R1848="Refreshment Beverage",VLOOKUP(Q1848,Rates!G$15:L$19,6,0)*W1848,VLOOKUP(Q1848,Rates!G$4:L$12,6,0)*W1848))</f>
        <v/>
      </c>
      <c r="Z1848" s="120" t="str">
        <f t="shared" si="898"/>
        <v/>
      </c>
      <c r="AA1848" s="120" t="str">
        <f t="shared" si="899"/>
        <v/>
      </c>
      <c r="AB1848" s="136" t="str">
        <f>IF(B:B="","",IF(R1848="Refreshment Beverage","",IF(AND(R1848="Beer",Q1848=0),SUM(LOOKUP(2,1/(Rates!$B$15:$B$18&lt;=W1848)/(Rates!$C$15:$C$18&gt;=W1848),Rates!$D$15:$D$18)*W1848),VLOOKUP(VALUE(Q:Q),Rates!A:B,2,0)*W1848)))</f>
        <v/>
      </c>
      <c r="AC1848" s="136" t="str">
        <f>IF(B:B="","",IF(R1848="Refreshment Beverage","",IF(AND(R1848="Beer",Q1848=0),SUM(LOOKUP(2,1/(Rates!$B$15:$B$18&lt;=W1848)/(Rates!$C$15:$C$18&gt;=W1848),Rates!$E$15:$E$18)*W1848),VLOOKUP(VALUE(Q:Q),Rates!A:C,3,0)*W1848)))</f>
        <v/>
      </c>
      <c r="AD1848" s="137" t="str">
        <f>IFERROR(IF(B:B="","",IF(R1848="Beer","",IF(VALUE(Q1848)=0,VLOOKUP(VLOOKUP(B:B,#REF!,16,0),Rates!A:E,2,0),VLOOKUP(VALUE(Q1848),Rates!A$31:B$34,2,0)*W1848))),0)</f>
        <v/>
      </c>
      <c r="AE1848" s="121" t="str">
        <f t="shared" si="900"/>
        <v/>
      </c>
      <c r="AF1848" s="138" t="str">
        <f t="shared" si="901"/>
        <v/>
      </c>
      <c r="AG1848" s="122" t="str">
        <f t="shared" si="902"/>
        <v/>
      </c>
      <c r="AH1848" s="123" t="str">
        <f t="shared" si="903"/>
        <v/>
      </c>
      <c r="AI1848" s="139" t="str">
        <f>IF(AE:AE="","",IF(R1848="Refreshment Beverage",AK1848*(Rates!J$19/100),ROUND(SUM(AH1848*(Rates!$J$8/100)),4)))</f>
        <v/>
      </c>
      <c r="AJ1848" s="124" t="str">
        <f t="shared" si="904"/>
        <v/>
      </c>
      <c r="AK1848" s="125" t="str">
        <f t="shared" si="905"/>
        <v/>
      </c>
      <c r="AL1848" s="121" t="str">
        <f t="shared" si="906"/>
        <v/>
      </c>
      <c r="AM1848" s="138" t="str">
        <f>IF(AS1848="","",IF(R1848="Refreshment Beverage",ROUND(AS1848*Rates!K$19,4),ROUND(AO1848*(VLOOKUP(VALUE(Q1848),Rates!G$4:L$12,3,0)),4)))</f>
        <v/>
      </c>
      <c r="AN1848" s="126" t="str">
        <f>IF(AS1848="","",IF(R1848="Refreshment Beverage",AS1848*(Rates!J$19/100),MAX(AM1848,AB1848)))</f>
        <v/>
      </c>
      <c r="AO1848" s="127" t="str">
        <f t="shared" si="907"/>
        <v/>
      </c>
      <c r="AP1848" s="127" t="str">
        <f t="shared" si="908"/>
        <v/>
      </c>
      <c r="AQ1848" s="140" t="str">
        <f>IF(AS1848="","",IF(R1848="Refreshment Beverage",ROUND(SUM(VLOOKUP(Q:Q,Rates!G$15:L$19,3,0)*(AS1848-Y1848-Z1848-AA1848)),4),ROUND(SUM(Rates!$K$8*AS1848),4)))</f>
        <v/>
      </c>
      <c r="AR1848" s="139" t="str">
        <f t="shared" si="909"/>
        <v/>
      </c>
      <c r="AS1848" s="125" t="str">
        <f t="shared" si="910"/>
        <v/>
      </c>
      <c r="AT1848" s="121" t="str">
        <f t="shared" si="911"/>
        <v/>
      </c>
      <c r="AU1848" s="138" t="str">
        <f>IF(AX1848="","",IF(R1848="Refreshment Beverage",ROUND((BA1848-Y1848-Z1848-AA1848)*VLOOKUP(VALUE(Q1848),Rates!G$15:L$19,3,0),4),ROUND(AW1848*(VLOOKUP(VALUE(Q1848),Rates!G:L,3,0)),4)))</f>
        <v/>
      </c>
      <c r="AV1848" s="126" t="str">
        <f t="shared" si="912"/>
        <v/>
      </c>
      <c r="AW1848" s="127" t="str">
        <f t="shared" si="913"/>
        <v/>
      </c>
      <c r="AX1848" s="123" t="str">
        <f t="shared" si="914"/>
        <v/>
      </c>
      <c r="AY1848" s="140" t="str">
        <f>IF(AX1848="","",IF(R1848="Refreshment Beverage",ROUND(SUM(AX1848*Rates!K$19),4),ROUND(SUM(AX1848*(Rates!J$8/100)),4)))</f>
        <v/>
      </c>
      <c r="AZ1848" s="124" t="str">
        <f t="shared" si="915"/>
        <v/>
      </c>
      <c r="BA1848" s="125" t="str">
        <f t="shared" si="916"/>
        <v/>
      </c>
      <c r="BB1848" s="115"/>
      <c r="BC1848" s="143"/>
      <c r="BD1848" s="100"/>
      <c r="BE1848" s="100"/>
      <c r="BF1848" s="100"/>
      <c r="BG1848" s="100"/>
    </row>
    <row r="1849" spans="1:59" x14ac:dyDescent="0.2">
      <c r="A1849" s="144"/>
      <c r="B1849" s="141"/>
      <c r="C1849" s="141"/>
      <c r="D1849" s="142"/>
      <c r="E1849" s="142"/>
      <c r="F1849" s="142"/>
      <c r="G1849" s="142"/>
      <c r="H1849" s="142"/>
      <c r="I1849" s="129"/>
      <c r="J1849" s="130"/>
      <c r="K1849" s="131" t="str">
        <f t="shared" si="887"/>
        <v/>
      </c>
      <c r="L1849" s="132" t="str">
        <f t="shared" si="888"/>
        <v/>
      </c>
      <c r="M1849" s="133" t="str">
        <f t="shared" si="889"/>
        <v/>
      </c>
      <c r="N1849" s="134" t="str">
        <f>IFERROR(IF(B:B="","",IF(R1849="Beer",SUM(LOOKUP(2,1/(Rates!$B$3:$B$5&lt;=W1849)/(Rates!$C$3:$C$5&gt;=W1849),Rates!$D$3:$D$5)*(X1849/100)*W1849),IF(R1849="Refreshment Beverage",SUM(LOOKUP(2,1/(Rates!$B$7:$B$11&lt;=W1849)/(Rates!$C$7:$C$11&gt;=W1849),Rates!$D$7:$D$11)*(X1849/100)*W1849)))),"")</f>
        <v/>
      </c>
      <c r="O1849" s="134" t="str">
        <f t="shared" si="890"/>
        <v/>
      </c>
      <c r="P1849" s="116"/>
      <c r="Q1849" s="117" t="str">
        <f t="shared" si="891"/>
        <v/>
      </c>
      <c r="R1849" s="128" t="str">
        <f t="shared" si="892"/>
        <v/>
      </c>
      <c r="S1849" s="135" t="str">
        <f>IF(B1849="","",IF(R1849="Refreshment Beverage",VLOOKUP(VALUE(Q1849),Rates!G$15:L$19,2,0),VLOOKUP(VALUE(Q1849),Rates!G$4:L$12,2,0)))</f>
        <v/>
      </c>
      <c r="T1849" s="135" t="str">
        <f t="shared" si="893"/>
        <v/>
      </c>
      <c r="U1849" s="118" t="str">
        <f t="shared" si="894"/>
        <v/>
      </c>
      <c r="V1849" s="135" t="str">
        <f t="shared" si="895"/>
        <v/>
      </c>
      <c r="W1849" s="135" t="str">
        <f t="shared" si="896"/>
        <v/>
      </c>
      <c r="X1849" s="119" t="str">
        <f t="shared" si="897"/>
        <v/>
      </c>
      <c r="Y1849" s="120" t="str">
        <f>IF(B:B="","",IF(R1849="Refreshment Beverage",VLOOKUP(Q1849,Rates!G$15:L$19,6,0)*W1849,VLOOKUP(Q1849,Rates!G$4:L$12,6,0)*W1849))</f>
        <v/>
      </c>
      <c r="Z1849" s="120" t="str">
        <f t="shared" si="898"/>
        <v/>
      </c>
      <c r="AA1849" s="120" t="str">
        <f t="shared" si="899"/>
        <v/>
      </c>
      <c r="AB1849" s="136" t="str">
        <f>IF(B:B="","",IF(R1849="Refreshment Beverage","",IF(AND(R1849="Beer",Q1849=0),SUM(LOOKUP(2,1/(Rates!$B$15:$B$18&lt;=W1849)/(Rates!$C$15:$C$18&gt;=W1849),Rates!$D$15:$D$18)*W1849),VLOOKUP(VALUE(Q:Q),Rates!A:B,2,0)*W1849)))</f>
        <v/>
      </c>
      <c r="AC1849" s="136" t="str">
        <f>IF(B:B="","",IF(R1849="Refreshment Beverage","",IF(AND(R1849="Beer",Q1849=0),SUM(LOOKUP(2,1/(Rates!$B$15:$B$18&lt;=W1849)/(Rates!$C$15:$C$18&gt;=W1849),Rates!$E$15:$E$18)*W1849),VLOOKUP(VALUE(Q:Q),Rates!A:C,3,0)*W1849)))</f>
        <v/>
      </c>
      <c r="AD1849" s="137" t="str">
        <f>IFERROR(IF(B:B="","",IF(R1849="Beer","",IF(VALUE(Q1849)=0,VLOOKUP(VLOOKUP(B:B,#REF!,16,0),Rates!A:E,2,0),VLOOKUP(VALUE(Q1849),Rates!A$31:B$34,2,0)*W1849))),0)</f>
        <v/>
      </c>
      <c r="AE1849" s="121" t="str">
        <f t="shared" si="900"/>
        <v/>
      </c>
      <c r="AF1849" s="138" t="str">
        <f t="shared" si="901"/>
        <v/>
      </c>
      <c r="AG1849" s="122" t="str">
        <f t="shared" si="902"/>
        <v/>
      </c>
      <c r="AH1849" s="123" t="str">
        <f t="shared" si="903"/>
        <v/>
      </c>
      <c r="AI1849" s="139" t="str">
        <f>IF(AE:AE="","",IF(R1849="Refreshment Beverage",AK1849*(Rates!J$19/100),ROUND(SUM(AH1849*(Rates!$J$8/100)),4)))</f>
        <v/>
      </c>
      <c r="AJ1849" s="124" t="str">
        <f t="shared" si="904"/>
        <v/>
      </c>
      <c r="AK1849" s="125" t="str">
        <f t="shared" si="905"/>
        <v/>
      </c>
      <c r="AL1849" s="121" t="str">
        <f t="shared" si="906"/>
        <v/>
      </c>
      <c r="AM1849" s="138" t="str">
        <f>IF(AS1849="","",IF(R1849="Refreshment Beverage",ROUND(AS1849*Rates!K$19,4),ROUND(AO1849*(VLOOKUP(VALUE(Q1849),Rates!G$4:L$12,3,0)),4)))</f>
        <v/>
      </c>
      <c r="AN1849" s="126" t="str">
        <f>IF(AS1849="","",IF(R1849="Refreshment Beverage",AS1849*(Rates!J$19/100),MAX(AM1849,AB1849)))</f>
        <v/>
      </c>
      <c r="AO1849" s="127" t="str">
        <f t="shared" si="907"/>
        <v/>
      </c>
      <c r="AP1849" s="127" t="str">
        <f t="shared" si="908"/>
        <v/>
      </c>
      <c r="AQ1849" s="140" t="str">
        <f>IF(AS1849="","",IF(R1849="Refreshment Beverage",ROUND(SUM(VLOOKUP(Q:Q,Rates!G$15:L$19,3,0)*(AS1849-Y1849-Z1849-AA1849)),4),ROUND(SUM(Rates!$K$8*AS1849),4)))</f>
        <v/>
      </c>
      <c r="AR1849" s="139" t="str">
        <f t="shared" si="909"/>
        <v/>
      </c>
      <c r="AS1849" s="125" t="str">
        <f t="shared" si="910"/>
        <v/>
      </c>
      <c r="AT1849" s="121" t="str">
        <f t="shared" si="911"/>
        <v/>
      </c>
      <c r="AU1849" s="138" t="str">
        <f>IF(AX1849="","",IF(R1849="Refreshment Beverage",ROUND((BA1849-Y1849-Z1849-AA1849)*VLOOKUP(VALUE(Q1849),Rates!G$15:L$19,3,0),4),ROUND(AW1849*(VLOOKUP(VALUE(Q1849),Rates!G:L,3,0)),4)))</f>
        <v/>
      </c>
      <c r="AV1849" s="126" t="str">
        <f t="shared" si="912"/>
        <v/>
      </c>
      <c r="AW1849" s="127" t="str">
        <f t="shared" si="913"/>
        <v/>
      </c>
      <c r="AX1849" s="123" t="str">
        <f t="shared" si="914"/>
        <v/>
      </c>
      <c r="AY1849" s="140" t="str">
        <f>IF(AX1849="","",IF(R1849="Refreshment Beverage",ROUND(SUM(AX1849*Rates!K$19),4),ROUND(SUM(AX1849*(Rates!J$8/100)),4)))</f>
        <v/>
      </c>
      <c r="AZ1849" s="124" t="str">
        <f t="shared" si="915"/>
        <v/>
      </c>
      <c r="BA1849" s="125" t="str">
        <f t="shared" si="916"/>
        <v/>
      </c>
      <c r="BB1849" s="115"/>
      <c r="BC1849" s="143"/>
      <c r="BD1849" s="100"/>
      <c r="BE1849" s="100"/>
      <c r="BF1849" s="100"/>
      <c r="BG1849" s="100"/>
    </row>
    <row r="1850" spans="1:59" x14ac:dyDescent="0.2">
      <c r="A1850" s="144"/>
      <c r="B1850" s="141"/>
      <c r="C1850" s="141"/>
      <c r="D1850" s="142"/>
      <c r="E1850" s="142"/>
      <c r="F1850" s="142"/>
      <c r="G1850" s="142"/>
      <c r="H1850" s="142"/>
      <c r="I1850" s="129"/>
      <c r="J1850" s="130"/>
      <c r="K1850" s="131" t="str">
        <f t="shared" si="887"/>
        <v/>
      </c>
      <c r="L1850" s="132" t="str">
        <f t="shared" si="888"/>
        <v/>
      </c>
      <c r="M1850" s="133" t="str">
        <f t="shared" si="889"/>
        <v/>
      </c>
      <c r="N1850" s="134" t="str">
        <f>IFERROR(IF(B:B="","",IF(R1850="Beer",SUM(LOOKUP(2,1/(Rates!$B$3:$B$5&lt;=W1850)/(Rates!$C$3:$C$5&gt;=W1850),Rates!$D$3:$D$5)*(X1850/100)*W1850),IF(R1850="Refreshment Beverage",SUM(LOOKUP(2,1/(Rates!$B$7:$B$11&lt;=W1850)/(Rates!$C$7:$C$11&gt;=W1850),Rates!$D$7:$D$11)*(X1850/100)*W1850)))),"")</f>
        <v/>
      </c>
      <c r="O1850" s="134" t="str">
        <f t="shared" si="890"/>
        <v/>
      </c>
      <c r="P1850" s="116"/>
      <c r="Q1850" s="117" t="str">
        <f t="shared" si="891"/>
        <v/>
      </c>
      <c r="R1850" s="128" t="str">
        <f t="shared" si="892"/>
        <v/>
      </c>
      <c r="S1850" s="135" t="str">
        <f>IF(B1850="","",IF(R1850="Refreshment Beverage",VLOOKUP(VALUE(Q1850),Rates!G$15:L$19,2,0),VLOOKUP(VALUE(Q1850),Rates!G$4:L$12,2,0)))</f>
        <v/>
      </c>
      <c r="T1850" s="135" t="str">
        <f t="shared" si="893"/>
        <v/>
      </c>
      <c r="U1850" s="118" t="str">
        <f t="shared" si="894"/>
        <v/>
      </c>
      <c r="V1850" s="135" t="str">
        <f t="shared" si="895"/>
        <v/>
      </c>
      <c r="W1850" s="135" t="str">
        <f t="shared" si="896"/>
        <v/>
      </c>
      <c r="X1850" s="119" t="str">
        <f t="shared" si="897"/>
        <v/>
      </c>
      <c r="Y1850" s="120" t="str">
        <f>IF(B:B="","",IF(R1850="Refreshment Beverage",VLOOKUP(Q1850,Rates!G$15:L$19,6,0)*W1850,VLOOKUP(Q1850,Rates!G$4:L$12,6,0)*W1850))</f>
        <v/>
      </c>
      <c r="Z1850" s="120" t="str">
        <f t="shared" si="898"/>
        <v/>
      </c>
      <c r="AA1850" s="120" t="str">
        <f t="shared" si="899"/>
        <v/>
      </c>
      <c r="AB1850" s="136" t="str">
        <f>IF(B:B="","",IF(R1850="Refreshment Beverage","",IF(AND(R1850="Beer",Q1850=0),SUM(LOOKUP(2,1/(Rates!$B$15:$B$18&lt;=W1850)/(Rates!$C$15:$C$18&gt;=W1850),Rates!$D$15:$D$18)*W1850),VLOOKUP(VALUE(Q:Q),Rates!A:B,2,0)*W1850)))</f>
        <v/>
      </c>
      <c r="AC1850" s="136" t="str">
        <f>IF(B:B="","",IF(R1850="Refreshment Beverage","",IF(AND(R1850="Beer",Q1850=0),SUM(LOOKUP(2,1/(Rates!$B$15:$B$18&lt;=W1850)/(Rates!$C$15:$C$18&gt;=W1850),Rates!$E$15:$E$18)*W1850),VLOOKUP(VALUE(Q:Q),Rates!A:C,3,0)*W1850)))</f>
        <v/>
      </c>
      <c r="AD1850" s="137" t="str">
        <f>IFERROR(IF(B:B="","",IF(R1850="Beer","",IF(VALUE(Q1850)=0,VLOOKUP(VLOOKUP(B:B,#REF!,16,0),Rates!A:E,2,0),VLOOKUP(VALUE(Q1850),Rates!A$31:B$34,2,0)*W1850))),0)</f>
        <v/>
      </c>
      <c r="AE1850" s="121" t="str">
        <f t="shared" si="900"/>
        <v/>
      </c>
      <c r="AF1850" s="138" t="str">
        <f t="shared" si="901"/>
        <v/>
      </c>
      <c r="AG1850" s="122" t="str">
        <f t="shared" si="902"/>
        <v/>
      </c>
      <c r="AH1850" s="123" t="str">
        <f t="shared" si="903"/>
        <v/>
      </c>
      <c r="AI1850" s="139" t="str">
        <f>IF(AE:AE="","",IF(R1850="Refreshment Beverage",AK1850*(Rates!J$19/100),ROUND(SUM(AH1850*(Rates!$J$8/100)),4)))</f>
        <v/>
      </c>
      <c r="AJ1850" s="124" t="str">
        <f t="shared" si="904"/>
        <v/>
      </c>
      <c r="AK1850" s="125" t="str">
        <f t="shared" si="905"/>
        <v/>
      </c>
      <c r="AL1850" s="121" t="str">
        <f t="shared" si="906"/>
        <v/>
      </c>
      <c r="AM1850" s="138" t="str">
        <f>IF(AS1850="","",IF(R1850="Refreshment Beverage",ROUND(AS1850*Rates!K$19,4),ROUND(AO1850*(VLOOKUP(VALUE(Q1850),Rates!G$4:L$12,3,0)),4)))</f>
        <v/>
      </c>
      <c r="AN1850" s="126" t="str">
        <f>IF(AS1850="","",IF(R1850="Refreshment Beverage",AS1850*(Rates!J$19/100),MAX(AM1850,AB1850)))</f>
        <v/>
      </c>
      <c r="AO1850" s="127" t="str">
        <f t="shared" si="907"/>
        <v/>
      </c>
      <c r="AP1850" s="127" t="str">
        <f t="shared" si="908"/>
        <v/>
      </c>
      <c r="AQ1850" s="140" t="str">
        <f>IF(AS1850="","",IF(R1850="Refreshment Beverage",ROUND(SUM(VLOOKUP(Q:Q,Rates!G$15:L$19,3,0)*(AS1850-Y1850-Z1850-AA1850)),4),ROUND(SUM(Rates!$K$8*AS1850),4)))</f>
        <v/>
      </c>
      <c r="AR1850" s="139" t="str">
        <f t="shared" si="909"/>
        <v/>
      </c>
      <c r="AS1850" s="125" t="str">
        <f t="shared" si="910"/>
        <v/>
      </c>
      <c r="AT1850" s="121" t="str">
        <f t="shared" si="911"/>
        <v/>
      </c>
      <c r="AU1850" s="138" t="str">
        <f>IF(AX1850="","",IF(R1850="Refreshment Beverage",ROUND((BA1850-Y1850-Z1850-AA1850)*VLOOKUP(VALUE(Q1850),Rates!G$15:L$19,3,0),4),ROUND(AW1850*(VLOOKUP(VALUE(Q1850),Rates!G:L,3,0)),4)))</f>
        <v/>
      </c>
      <c r="AV1850" s="126" t="str">
        <f t="shared" si="912"/>
        <v/>
      </c>
      <c r="AW1850" s="127" t="str">
        <f t="shared" si="913"/>
        <v/>
      </c>
      <c r="AX1850" s="123" t="str">
        <f t="shared" si="914"/>
        <v/>
      </c>
      <c r="AY1850" s="140" t="str">
        <f>IF(AX1850="","",IF(R1850="Refreshment Beverage",ROUND(SUM(AX1850*Rates!K$19),4),ROUND(SUM(AX1850*(Rates!J$8/100)),4)))</f>
        <v/>
      </c>
      <c r="AZ1850" s="124" t="str">
        <f t="shared" si="915"/>
        <v/>
      </c>
      <c r="BA1850" s="125" t="str">
        <f t="shared" si="916"/>
        <v/>
      </c>
      <c r="BB1850" s="115"/>
      <c r="BC1850" s="143"/>
      <c r="BD1850" s="100"/>
      <c r="BE1850" s="100"/>
      <c r="BF1850" s="100"/>
      <c r="BG1850" s="100"/>
    </row>
    <row r="1851" spans="1:59" x14ac:dyDescent="0.2">
      <c r="A1851" s="144"/>
      <c r="B1851" s="141"/>
      <c r="C1851" s="141"/>
      <c r="D1851" s="142"/>
      <c r="E1851" s="142"/>
      <c r="F1851" s="142"/>
      <c r="G1851" s="142"/>
      <c r="H1851" s="142"/>
      <c r="I1851" s="129"/>
      <c r="J1851" s="130"/>
      <c r="K1851" s="131" t="str">
        <f t="shared" si="887"/>
        <v/>
      </c>
      <c r="L1851" s="132" t="str">
        <f t="shared" si="888"/>
        <v/>
      </c>
      <c r="M1851" s="133" t="str">
        <f t="shared" si="889"/>
        <v/>
      </c>
      <c r="N1851" s="134" t="str">
        <f>IFERROR(IF(B:B="","",IF(R1851="Beer",SUM(LOOKUP(2,1/(Rates!$B$3:$B$5&lt;=W1851)/(Rates!$C$3:$C$5&gt;=W1851),Rates!$D$3:$D$5)*(X1851/100)*W1851),IF(R1851="Refreshment Beverage",SUM(LOOKUP(2,1/(Rates!$B$7:$B$11&lt;=W1851)/(Rates!$C$7:$C$11&gt;=W1851),Rates!$D$7:$D$11)*(X1851/100)*W1851)))),"")</f>
        <v/>
      </c>
      <c r="O1851" s="134" t="str">
        <f t="shared" si="890"/>
        <v/>
      </c>
      <c r="P1851" s="116"/>
      <c r="Q1851" s="117" t="str">
        <f t="shared" si="891"/>
        <v/>
      </c>
      <c r="R1851" s="128" t="str">
        <f t="shared" si="892"/>
        <v/>
      </c>
      <c r="S1851" s="135" t="str">
        <f>IF(B1851="","",IF(R1851="Refreshment Beverage",VLOOKUP(VALUE(Q1851),Rates!G$15:L$19,2,0),VLOOKUP(VALUE(Q1851),Rates!G$4:L$12,2,0)))</f>
        <v/>
      </c>
      <c r="T1851" s="135" t="str">
        <f t="shared" si="893"/>
        <v/>
      </c>
      <c r="U1851" s="118" t="str">
        <f t="shared" si="894"/>
        <v/>
      </c>
      <c r="V1851" s="135" t="str">
        <f t="shared" si="895"/>
        <v/>
      </c>
      <c r="W1851" s="135" t="str">
        <f t="shared" si="896"/>
        <v/>
      </c>
      <c r="X1851" s="119" t="str">
        <f t="shared" si="897"/>
        <v/>
      </c>
      <c r="Y1851" s="120" t="str">
        <f>IF(B:B="","",IF(R1851="Refreshment Beverage",VLOOKUP(Q1851,Rates!G$15:L$19,6,0)*W1851,VLOOKUP(Q1851,Rates!G$4:L$12,6,0)*W1851))</f>
        <v/>
      </c>
      <c r="Z1851" s="120" t="str">
        <f t="shared" si="898"/>
        <v/>
      </c>
      <c r="AA1851" s="120" t="str">
        <f t="shared" si="899"/>
        <v/>
      </c>
      <c r="AB1851" s="136" t="str">
        <f>IF(B:B="","",IF(R1851="Refreshment Beverage","",IF(AND(R1851="Beer",Q1851=0),SUM(LOOKUP(2,1/(Rates!$B$15:$B$18&lt;=W1851)/(Rates!$C$15:$C$18&gt;=W1851),Rates!$D$15:$D$18)*W1851),VLOOKUP(VALUE(Q:Q),Rates!A:B,2,0)*W1851)))</f>
        <v/>
      </c>
      <c r="AC1851" s="136" t="str">
        <f>IF(B:B="","",IF(R1851="Refreshment Beverage","",IF(AND(R1851="Beer",Q1851=0),SUM(LOOKUP(2,1/(Rates!$B$15:$B$18&lt;=W1851)/(Rates!$C$15:$C$18&gt;=W1851),Rates!$E$15:$E$18)*W1851),VLOOKUP(VALUE(Q:Q),Rates!A:C,3,0)*W1851)))</f>
        <v/>
      </c>
      <c r="AD1851" s="137" t="str">
        <f>IFERROR(IF(B:B="","",IF(R1851="Beer","",IF(VALUE(Q1851)=0,VLOOKUP(VLOOKUP(B:B,#REF!,16,0),Rates!A:E,2,0),VLOOKUP(VALUE(Q1851),Rates!A$31:B$34,2,0)*W1851))),0)</f>
        <v/>
      </c>
      <c r="AE1851" s="121" t="str">
        <f t="shared" si="900"/>
        <v/>
      </c>
      <c r="AF1851" s="138" t="str">
        <f t="shared" si="901"/>
        <v/>
      </c>
      <c r="AG1851" s="122" t="str">
        <f t="shared" si="902"/>
        <v/>
      </c>
      <c r="AH1851" s="123" t="str">
        <f t="shared" si="903"/>
        <v/>
      </c>
      <c r="AI1851" s="139" t="str">
        <f>IF(AE:AE="","",IF(R1851="Refreshment Beverage",AK1851*(Rates!J$19/100),ROUND(SUM(AH1851*(Rates!$J$8/100)),4)))</f>
        <v/>
      </c>
      <c r="AJ1851" s="124" t="str">
        <f t="shared" si="904"/>
        <v/>
      </c>
      <c r="AK1851" s="125" t="str">
        <f t="shared" si="905"/>
        <v/>
      </c>
      <c r="AL1851" s="121" t="str">
        <f t="shared" si="906"/>
        <v/>
      </c>
      <c r="AM1851" s="138" t="str">
        <f>IF(AS1851="","",IF(R1851="Refreshment Beverage",ROUND(AS1851*Rates!K$19,4),ROUND(AO1851*(VLOOKUP(VALUE(Q1851),Rates!G$4:L$12,3,0)),4)))</f>
        <v/>
      </c>
      <c r="AN1851" s="126" t="str">
        <f>IF(AS1851="","",IF(R1851="Refreshment Beverage",AS1851*(Rates!J$19/100),MAX(AM1851,AB1851)))</f>
        <v/>
      </c>
      <c r="AO1851" s="127" t="str">
        <f t="shared" si="907"/>
        <v/>
      </c>
      <c r="AP1851" s="127" t="str">
        <f t="shared" si="908"/>
        <v/>
      </c>
      <c r="AQ1851" s="140" t="str">
        <f>IF(AS1851="","",IF(R1851="Refreshment Beverage",ROUND(SUM(VLOOKUP(Q:Q,Rates!G$15:L$19,3,0)*(AS1851-Y1851-Z1851-AA1851)),4),ROUND(SUM(Rates!$K$8*AS1851),4)))</f>
        <v/>
      </c>
      <c r="AR1851" s="139" t="str">
        <f t="shared" si="909"/>
        <v/>
      </c>
      <c r="AS1851" s="125" t="str">
        <f t="shared" si="910"/>
        <v/>
      </c>
      <c r="AT1851" s="121" t="str">
        <f t="shared" si="911"/>
        <v/>
      </c>
      <c r="AU1851" s="138" t="str">
        <f>IF(AX1851="","",IF(R1851="Refreshment Beverage",ROUND((BA1851-Y1851-Z1851-AA1851)*VLOOKUP(VALUE(Q1851),Rates!G$15:L$19,3,0),4),ROUND(AW1851*(VLOOKUP(VALUE(Q1851),Rates!G:L,3,0)),4)))</f>
        <v/>
      </c>
      <c r="AV1851" s="126" t="str">
        <f t="shared" si="912"/>
        <v/>
      </c>
      <c r="AW1851" s="127" t="str">
        <f t="shared" si="913"/>
        <v/>
      </c>
      <c r="AX1851" s="123" t="str">
        <f t="shared" si="914"/>
        <v/>
      </c>
      <c r="AY1851" s="140" t="str">
        <f>IF(AX1851="","",IF(R1851="Refreshment Beverage",ROUND(SUM(AX1851*Rates!K$19),4),ROUND(SUM(AX1851*(Rates!J$8/100)),4)))</f>
        <v/>
      </c>
      <c r="AZ1851" s="124" t="str">
        <f t="shared" si="915"/>
        <v/>
      </c>
      <c r="BA1851" s="125" t="str">
        <f t="shared" si="916"/>
        <v/>
      </c>
      <c r="BB1851" s="115"/>
      <c r="BC1851" s="143"/>
      <c r="BD1851" s="100"/>
      <c r="BE1851" s="100"/>
      <c r="BF1851" s="100"/>
      <c r="BG1851" s="100"/>
    </row>
    <row r="1852" spans="1:59" x14ac:dyDescent="0.2">
      <c r="A1852" s="144"/>
      <c r="B1852" s="141"/>
      <c r="C1852" s="141"/>
      <c r="D1852" s="142"/>
      <c r="E1852" s="142"/>
      <c r="F1852" s="142"/>
      <c r="G1852" s="142"/>
      <c r="H1852" s="142"/>
      <c r="I1852" s="129"/>
      <c r="J1852" s="130"/>
      <c r="K1852" s="131" t="str">
        <f t="shared" si="887"/>
        <v/>
      </c>
      <c r="L1852" s="132" t="str">
        <f t="shared" si="888"/>
        <v/>
      </c>
      <c r="M1852" s="133" t="str">
        <f t="shared" si="889"/>
        <v/>
      </c>
      <c r="N1852" s="134" t="str">
        <f>IFERROR(IF(B:B="","",IF(R1852="Beer",SUM(LOOKUP(2,1/(Rates!$B$3:$B$5&lt;=W1852)/(Rates!$C$3:$C$5&gt;=W1852),Rates!$D$3:$D$5)*(X1852/100)*W1852),IF(R1852="Refreshment Beverage",SUM(LOOKUP(2,1/(Rates!$B$7:$B$11&lt;=W1852)/(Rates!$C$7:$C$11&gt;=W1852),Rates!$D$7:$D$11)*(X1852/100)*W1852)))),"")</f>
        <v/>
      </c>
      <c r="O1852" s="134" t="str">
        <f t="shared" si="890"/>
        <v/>
      </c>
      <c r="P1852" s="116"/>
      <c r="Q1852" s="117" t="str">
        <f t="shared" si="891"/>
        <v/>
      </c>
      <c r="R1852" s="128" t="str">
        <f t="shared" si="892"/>
        <v/>
      </c>
      <c r="S1852" s="135" t="str">
        <f>IF(B1852="","",IF(R1852="Refreshment Beverage",VLOOKUP(VALUE(Q1852),Rates!G$15:L$19,2,0),VLOOKUP(VALUE(Q1852),Rates!G$4:L$12,2,0)))</f>
        <v/>
      </c>
      <c r="T1852" s="135" t="str">
        <f t="shared" si="893"/>
        <v/>
      </c>
      <c r="U1852" s="118" t="str">
        <f t="shared" si="894"/>
        <v/>
      </c>
      <c r="V1852" s="135" t="str">
        <f t="shared" si="895"/>
        <v/>
      </c>
      <c r="W1852" s="135" t="str">
        <f t="shared" si="896"/>
        <v/>
      </c>
      <c r="X1852" s="119" t="str">
        <f t="shared" si="897"/>
        <v/>
      </c>
      <c r="Y1852" s="120" t="str">
        <f>IF(B:B="","",IF(R1852="Refreshment Beverage",VLOOKUP(Q1852,Rates!G$15:L$19,6,0)*W1852,VLOOKUP(Q1852,Rates!G$4:L$12,6,0)*W1852))</f>
        <v/>
      </c>
      <c r="Z1852" s="120" t="str">
        <f t="shared" si="898"/>
        <v/>
      </c>
      <c r="AA1852" s="120" t="str">
        <f t="shared" si="899"/>
        <v/>
      </c>
      <c r="AB1852" s="136" t="str">
        <f>IF(B:B="","",IF(R1852="Refreshment Beverage","",IF(AND(R1852="Beer",Q1852=0),SUM(LOOKUP(2,1/(Rates!$B$15:$B$18&lt;=W1852)/(Rates!$C$15:$C$18&gt;=W1852),Rates!$D$15:$D$18)*W1852),VLOOKUP(VALUE(Q:Q),Rates!A:B,2,0)*W1852)))</f>
        <v/>
      </c>
      <c r="AC1852" s="136" t="str">
        <f>IF(B:B="","",IF(R1852="Refreshment Beverage","",IF(AND(R1852="Beer",Q1852=0),SUM(LOOKUP(2,1/(Rates!$B$15:$B$18&lt;=W1852)/(Rates!$C$15:$C$18&gt;=W1852),Rates!$E$15:$E$18)*W1852),VLOOKUP(VALUE(Q:Q),Rates!A:C,3,0)*W1852)))</f>
        <v/>
      </c>
      <c r="AD1852" s="137" t="str">
        <f>IFERROR(IF(B:B="","",IF(R1852="Beer","",IF(VALUE(Q1852)=0,VLOOKUP(VLOOKUP(B:B,#REF!,16,0),Rates!A:E,2,0),VLOOKUP(VALUE(Q1852),Rates!A$31:B$34,2,0)*W1852))),0)</f>
        <v/>
      </c>
      <c r="AE1852" s="121" t="str">
        <f t="shared" si="900"/>
        <v/>
      </c>
      <c r="AF1852" s="138" t="str">
        <f t="shared" si="901"/>
        <v/>
      </c>
      <c r="AG1852" s="122" t="str">
        <f t="shared" si="902"/>
        <v/>
      </c>
      <c r="AH1852" s="123" t="str">
        <f t="shared" si="903"/>
        <v/>
      </c>
      <c r="AI1852" s="139" t="str">
        <f>IF(AE:AE="","",IF(R1852="Refreshment Beverage",AK1852*(Rates!J$19/100),ROUND(SUM(AH1852*(Rates!$J$8/100)),4)))</f>
        <v/>
      </c>
      <c r="AJ1852" s="124" t="str">
        <f t="shared" si="904"/>
        <v/>
      </c>
      <c r="AK1852" s="125" t="str">
        <f t="shared" si="905"/>
        <v/>
      </c>
      <c r="AL1852" s="121" t="str">
        <f t="shared" si="906"/>
        <v/>
      </c>
      <c r="AM1852" s="138" t="str">
        <f>IF(AS1852="","",IF(R1852="Refreshment Beverage",ROUND(AS1852*Rates!K$19,4),ROUND(AO1852*(VLOOKUP(VALUE(Q1852),Rates!G$4:L$12,3,0)),4)))</f>
        <v/>
      </c>
      <c r="AN1852" s="126" t="str">
        <f>IF(AS1852="","",IF(R1852="Refreshment Beverage",AS1852*(Rates!J$19/100),MAX(AM1852,AB1852)))</f>
        <v/>
      </c>
      <c r="AO1852" s="127" t="str">
        <f t="shared" si="907"/>
        <v/>
      </c>
      <c r="AP1852" s="127" t="str">
        <f t="shared" si="908"/>
        <v/>
      </c>
      <c r="AQ1852" s="140" t="str">
        <f>IF(AS1852="","",IF(R1852="Refreshment Beverage",ROUND(SUM(VLOOKUP(Q:Q,Rates!G$15:L$19,3,0)*(AS1852-Y1852-Z1852-AA1852)),4),ROUND(SUM(Rates!$K$8*AS1852),4)))</f>
        <v/>
      </c>
      <c r="AR1852" s="139" t="str">
        <f t="shared" si="909"/>
        <v/>
      </c>
      <c r="AS1852" s="125" t="str">
        <f t="shared" si="910"/>
        <v/>
      </c>
      <c r="AT1852" s="121" t="str">
        <f t="shared" si="911"/>
        <v/>
      </c>
      <c r="AU1852" s="138" t="str">
        <f>IF(AX1852="","",IF(R1852="Refreshment Beverage",ROUND((BA1852-Y1852-Z1852-AA1852)*VLOOKUP(VALUE(Q1852),Rates!G$15:L$19,3,0),4),ROUND(AW1852*(VLOOKUP(VALUE(Q1852),Rates!G:L,3,0)),4)))</f>
        <v/>
      </c>
      <c r="AV1852" s="126" t="str">
        <f t="shared" si="912"/>
        <v/>
      </c>
      <c r="AW1852" s="127" t="str">
        <f t="shared" si="913"/>
        <v/>
      </c>
      <c r="AX1852" s="123" t="str">
        <f t="shared" si="914"/>
        <v/>
      </c>
      <c r="AY1852" s="140" t="str">
        <f>IF(AX1852="","",IF(R1852="Refreshment Beverage",ROUND(SUM(AX1852*Rates!K$19),4),ROUND(SUM(AX1852*(Rates!J$8/100)),4)))</f>
        <v/>
      </c>
      <c r="AZ1852" s="124" t="str">
        <f t="shared" si="915"/>
        <v/>
      </c>
      <c r="BA1852" s="125" t="str">
        <f t="shared" si="916"/>
        <v/>
      </c>
      <c r="BB1852" s="115"/>
      <c r="BC1852" s="143"/>
      <c r="BD1852" s="100"/>
      <c r="BE1852" s="100"/>
      <c r="BF1852" s="100"/>
      <c r="BG1852" s="100"/>
    </row>
    <row r="1853" spans="1:59" x14ac:dyDescent="0.2">
      <c r="A1853" s="144"/>
      <c r="B1853" s="141"/>
      <c r="C1853" s="141"/>
      <c r="D1853" s="142"/>
      <c r="E1853" s="142"/>
      <c r="F1853" s="142"/>
      <c r="G1853" s="142"/>
      <c r="H1853" s="142"/>
      <c r="I1853" s="129"/>
      <c r="J1853" s="130"/>
      <c r="K1853" s="131" t="str">
        <f t="shared" si="887"/>
        <v/>
      </c>
      <c r="L1853" s="132" t="str">
        <f t="shared" si="888"/>
        <v/>
      </c>
      <c r="M1853" s="133" t="str">
        <f t="shared" si="889"/>
        <v/>
      </c>
      <c r="N1853" s="134" t="str">
        <f>IFERROR(IF(B:B="","",IF(R1853="Beer",SUM(LOOKUP(2,1/(Rates!$B$3:$B$5&lt;=W1853)/(Rates!$C$3:$C$5&gt;=W1853),Rates!$D$3:$D$5)*(X1853/100)*W1853),IF(R1853="Refreshment Beverage",SUM(LOOKUP(2,1/(Rates!$B$7:$B$11&lt;=W1853)/(Rates!$C$7:$C$11&gt;=W1853),Rates!$D$7:$D$11)*(X1853/100)*W1853)))),"")</f>
        <v/>
      </c>
      <c r="O1853" s="134" t="str">
        <f t="shared" si="890"/>
        <v/>
      </c>
      <c r="P1853" s="116"/>
      <c r="Q1853" s="117" t="str">
        <f t="shared" si="891"/>
        <v/>
      </c>
      <c r="R1853" s="128" t="str">
        <f t="shared" si="892"/>
        <v/>
      </c>
      <c r="S1853" s="135" t="str">
        <f>IF(B1853="","",IF(R1853="Refreshment Beverage",VLOOKUP(VALUE(Q1853),Rates!G$15:L$19,2,0),VLOOKUP(VALUE(Q1853),Rates!G$4:L$12,2,0)))</f>
        <v/>
      </c>
      <c r="T1853" s="135" t="str">
        <f t="shared" si="893"/>
        <v/>
      </c>
      <c r="U1853" s="118" t="str">
        <f t="shared" si="894"/>
        <v/>
      </c>
      <c r="V1853" s="135" t="str">
        <f t="shared" si="895"/>
        <v/>
      </c>
      <c r="W1853" s="135" t="str">
        <f t="shared" si="896"/>
        <v/>
      </c>
      <c r="X1853" s="119" t="str">
        <f t="shared" si="897"/>
        <v/>
      </c>
      <c r="Y1853" s="120" t="str">
        <f>IF(B:B="","",IF(R1853="Refreshment Beverage",VLOOKUP(Q1853,Rates!G$15:L$19,6,0)*W1853,VLOOKUP(Q1853,Rates!G$4:L$12,6,0)*W1853))</f>
        <v/>
      </c>
      <c r="Z1853" s="120" t="str">
        <f t="shared" si="898"/>
        <v/>
      </c>
      <c r="AA1853" s="120" t="str">
        <f t="shared" si="899"/>
        <v/>
      </c>
      <c r="AB1853" s="136" t="str">
        <f>IF(B:B="","",IF(R1853="Refreshment Beverage","",IF(AND(R1853="Beer",Q1853=0),SUM(LOOKUP(2,1/(Rates!$B$15:$B$18&lt;=W1853)/(Rates!$C$15:$C$18&gt;=W1853),Rates!$D$15:$D$18)*W1853),VLOOKUP(VALUE(Q:Q),Rates!A:B,2,0)*W1853)))</f>
        <v/>
      </c>
      <c r="AC1853" s="136" t="str">
        <f>IF(B:B="","",IF(R1853="Refreshment Beverage","",IF(AND(R1853="Beer",Q1853=0),SUM(LOOKUP(2,1/(Rates!$B$15:$B$18&lt;=W1853)/(Rates!$C$15:$C$18&gt;=W1853),Rates!$E$15:$E$18)*W1853),VLOOKUP(VALUE(Q:Q),Rates!A:C,3,0)*W1853)))</f>
        <v/>
      </c>
      <c r="AD1853" s="137" t="str">
        <f>IFERROR(IF(B:B="","",IF(R1853="Beer","",IF(VALUE(Q1853)=0,VLOOKUP(VLOOKUP(B:B,#REF!,16,0),Rates!A:E,2,0),VLOOKUP(VALUE(Q1853),Rates!A$31:B$34,2,0)*W1853))),0)</f>
        <v/>
      </c>
      <c r="AE1853" s="121" t="str">
        <f t="shared" si="900"/>
        <v/>
      </c>
      <c r="AF1853" s="138" t="str">
        <f t="shared" si="901"/>
        <v/>
      </c>
      <c r="AG1853" s="122" t="str">
        <f t="shared" si="902"/>
        <v/>
      </c>
      <c r="AH1853" s="123" t="str">
        <f t="shared" si="903"/>
        <v/>
      </c>
      <c r="AI1853" s="139" t="str">
        <f>IF(AE:AE="","",IF(R1853="Refreshment Beverage",AK1853*(Rates!J$19/100),ROUND(SUM(AH1853*(Rates!$J$8/100)),4)))</f>
        <v/>
      </c>
      <c r="AJ1853" s="124" t="str">
        <f t="shared" si="904"/>
        <v/>
      </c>
      <c r="AK1853" s="125" t="str">
        <f t="shared" si="905"/>
        <v/>
      </c>
      <c r="AL1853" s="121" t="str">
        <f t="shared" si="906"/>
        <v/>
      </c>
      <c r="AM1853" s="138" t="str">
        <f>IF(AS1853="","",IF(R1853="Refreshment Beverage",ROUND(AS1853*Rates!K$19,4),ROUND(AO1853*(VLOOKUP(VALUE(Q1853),Rates!G$4:L$12,3,0)),4)))</f>
        <v/>
      </c>
      <c r="AN1853" s="126" t="str">
        <f>IF(AS1853="","",IF(R1853="Refreshment Beverage",AS1853*(Rates!J$19/100),MAX(AM1853,AB1853)))</f>
        <v/>
      </c>
      <c r="AO1853" s="127" t="str">
        <f t="shared" si="907"/>
        <v/>
      </c>
      <c r="AP1853" s="127" t="str">
        <f t="shared" si="908"/>
        <v/>
      </c>
      <c r="AQ1853" s="140" t="str">
        <f>IF(AS1853="","",IF(R1853="Refreshment Beverage",ROUND(SUM(VLOOKUP(Q:Q,Rates!G$15:L$19,3,0)*(AS1853-Y1853-Z1853-AA1853)),4),ROUND(SUM(Rates!$K$8*AS1853),4)))</f>
        <v/>
      </c>
      <c r="AR1853" s="139" t="str">
        <f t="shared" si="909"/>
        <v/>
      </c>
      <c r="AS1853" s="125" t="str">
        <f t="shared" si="910"/>
        <v/>
      </c>
      <c r="AT1853" s="121" t="str">
        <f t="shared" si="911"/>
        <v/>
      </c>
      <c r="AU1853" s="138" t="str">
        <f>IF(AX1853="","",IF(R1853="Refreshment Beverage",ROUND((BA1853-Y1853-Z1853-AA1853)*VLOOKUP(VALUE(Q1853),Rates!G$15:L$19,3,0),4),ROUND(AW1853*(VLOOKUP(VALUE(Q1853),Rates!G:L,3,0)),4)))</f>
        <v/>
      </c>
      <c r="AV1853" s="126" t="str">
        <f t="shared" si="912"/>
        <v/>
      </c>
      <c r="AW1853" s="127" t="str">
        <f t="shared" si="913"/>
        <v/>
      </c>
      <c r="AX1853" s="123" t="str">
        <f t="shared" si="914"/>
        <v/>
      </c>
      <c r="AY1853" s="140" t="str">
        <f>IF(AX1853="","",IF(R1853="Refreshment Beverage",ROUND(SUM(AX1853*Rates!K$19),4),ROUND(SUM(AX1853*(Rates!J$8/100)),4)))</f>
        <v/>
      </c>
      <c r="AZ1853" s="124" t="str">
        <f t="shared" si="915"/>
        <v/>
      </c>
      <c r="BA1853" s="125" t="str">
        <f t="shared" si="916"/>
        <v/>
      </c>
      <c r="BB1853" s="115"/>
      <c r="BC1853" s="143"/>
      <c r="BD1853" s="100"/>
      <c r="BE1853" s="100"/>
      <c r="BF1853" s="100"/>
      <c r="BG1853" s="100"/>
    </row>
    <row r="1854" spans="1:59" x14ac:dyDescent="0.2">
      <c r="A1854" s="144"/>
      <c r="B1854" s="141"/>
      <c r="C1854" s="141"/>
      <c r="D1854" s="142"/>
      <c r="E1854" s="142"/>
      <c r="F1854" s="142"/>
      <c r="G1854" s="142"/>
      <c r="H1854" s="142"/>
      <c r="I1854" s="129"/>
      <c r="J1854" s="130"/>
      <c r="K1854" s="131" t="str">
        <f t="shared" si="887"/>
        <v/>
      </c>
      <c r="L1854" s="132" t="str">
        <f t="shared" si="888"/>
        <v/>
      </c>
      <c r="M1854" s="133" t="str">
        <f t="shared" si="889"/>
        <v/>
      </c>
      <c r="N1854" s="134" t="str">
        <f>IFERROR(IF(B:B="","",IF(R1854="Beer",SUM(LOOKUP(2,1/(Rates!$B$3:$B$5&lt;=W1854)/(Rates!$C$3:$C$5&gt;=W1854),Rates!$D$3:$D$5)*(X1854/100)*W1854),IF(R1854="Refreshment Beverage",SUM(LOOKUP(2,1/(Rates!$B$7:$B$11&lt;=W1854)/(Rates!$C$7:$C$11&gt;=W1854),Rates!$D$7:$D$11)*(X1854/100)*W1854)))),"")</f>
        <v/>
      </c>
      <c r="O1854" s="134" t="str">
        <f t="shared" si="890"/>
        <v/>
      </c>
      <c r="P1854" s="116"/>
      <c r="Q1854" s="117" t="str">
        <f t="shared" si="891"/>
        <v/>
      </c>
      <c r="R1854" s="128" t="str">
        <f t="shared" si="892"/>
        <v/>
      </c>
      <c r="S1854" s="135" t="str">
        <f>IF(B1854="","",IF(R1854="Refreshment Beverage",VLOOKUP(VALUE(Q1854),Rates!G$15:L$19,2,0),VLOOKUP(VALUE(Q1854),Rates!G$4:L$12,2,0)))</f>
        <v/>
      </c>
      <c r="T1854" s="135" t="str">
        <f t="shared" si="893"/>
        <v/>
      </c>
      <c r="U1854" s="118" t="str">
        <f t="shared" si="894"/>
        <v/>
      </c>
      <c r="V1854" s="135" t="str">
        <f t="shared" si="895"/>
        <v/>
      </c>
      <c r="W1854" s="135" t="str">
        <f t="shared" si="896"/>
        <v/>
      </c>
      <c r="X1854" s="119" t="str">
        <f t="shared" si="897"/>
        <v/>
      </c>
      <c r="Y1854" s="120" t="str">
        <f>IF(B:B="","",IF(R1854="Refreshment Beverage",VLOOKUP(Q1854,Rates!G$15:L$19,6,0)*W1854,VLOOKUP(Q1854,Rates!G$4:L$12,6,0)*W1854))</f>
        <v/>
      </c>
      <c r="Z1854" s="120" t="str">
        <f t="shared" si="898"/>
        <v/>
      </c>
      <c r="AA1854" s="120" t="str">
        <f t="shared" si="899"/>
        <v/>
      </c>
      <c r="AB1854" s="136" t="str">
        <f>IF(B:B="","",IF(R1854="Refreshment Beverage","",IF(AND(R1854="Beer",Q1854=0),SUM(LOOKUP(2,1/(Rates!$B$15:$B$18&lt;=W1854)/(Rates!$C$15:$C$18&gt;=W1854),Rates!$D$15:$D$18)*W1854),VLOOKUP(VALUE(Q:Q),Rates!A:B,2,0)*W1854)))</f>
        <v/>
      </c>
      <c r="AC1854" s="136" t="str">
        <f>IF(B:B="","",IF(R1854="Refreshment Beverage","",IF(AND(R1854="Beer",Q1854=0),SUM(LOOKUP(2,1/(Rates!$B$15:$B$18&lt;=W1854)/(Rates!$C$15:$C$18&gt;=W1854),Rates!$E$15:$E$18)*W1854),VLOOKUP(VALUE(Q:Q),Rates!A:C,3,0)*W1854)))</f>
        <v/>
      </c>
      <c r="AD1854" s="137" t="str">
        <f>IFERROR(IF(B:B="","",IF(R1854="Beer","",IF(VALUE(Q1854)=0,VLOOKUP(VLOOKUP(B:B,#REF!,16,0),Rates!A:E,2,0),VLOOKUP(VALUE(Q1854),Rates!A$31:B$34,2,0)*W1854))),0)</f>
        <v/>
      </c>
      <c r="AE1854" s="121" t="str">
        <f t="shared" si="900"/>
        <v/>
      </c>
      <c r="AF1854" s="138" t="str">
        <f t="shared" si="901"/>
        <v/>
      </c>
      <c r="AG1854" s="122" t="str">
        <f t="shared" si="902"/>
        <v/>
      </c>
      <c r="AH1854" s="123" t="str">
        <f t="shared" si="903"/>
        <v/>
      </c>
      <c r="AI1854" s="139" t="str">
        <f>IF(AE:AE="","",IF(R1854="Refreshment Beverage",AK1854*(Rates!J$19/100),ROUND(SUM(AH1854*(Rates!$J$8/100)),4)))</f>
        <v/>
      </c>
      <c r="AJ1854" s="124" t="str">
        <f t="shared" si="904"/>
        <v/>
      </c>
      <c r="AK1854" s="125" t="str">
        <f t="shared" si="905"/>
        <v/>
      </c>
      <c r="AL1854" s="121" t="str">
        <f t="shared" si="906"/>
        <v/>
      </c>
      <c r="AM1854" s="138" t="str">
        <f>IF(AS1854="","",IF(R1854="Refreshment Beverage",ROUND(AS1854*Rates!K$19,4),ROUND(AO1854*(VLOOKUP(VALUE(Q1854),Rates!G$4:L$12,3,0)),4)))</f>
        <v/>
      </c>
      <c r="AN1854" s="126" t="str">
        <f>IF(AS1854="","",IF(R1854="Refreshment Beverage",AS1854*(Rates!J$19/100),MAX(AM1854,AB1854)))</f>
        <v/>
      </c>
      <c r="AO1854" s="127" t="str">
        <f t="shared" si="907"/>
        <v/>
      </c>
      <c r="AP1854" s="127" t="str">
        <f t="shared" si="908"/>
        <v/>
      </c>
      <c r="AQ1854" s="140" t="str">
        <f>IF(AS1854="","",IF(R1854="Refreshment Beverage",ROUND(SUM(VLOOKUP(Q:Q,Rates!G$15:L$19,3,0)*(AS1854-Y1854-Z1854-AA1854)),4),ROUND(SUM(Rates!$K$8*AS1854),4)))</f>
        <v/>
      </c>
      <c r="AR1854" s="139" t="str">
        <f t="shared" si="909"/>
        <v/>
      </c>
      <c r="AS1854" s="125" t="str">
        <f t="shared" si="910"/>
        <v/>
      </c>
      <c r="AT1854" s="121" t="str">
        <f t="shared" si="911"/>
        <v/>
      </c>
      <c r="AU1854" s="138" t="str">
        <f>IF(AX1854="","",IF(R1854="Refreshment Beverage",ROUND((BA1854-Y1854-Z1854-AA1854)*VLOOKUP(VALUE(Q1854),Rates!G$15:L$19,3,0),4),ROUND(AW1854*(VLOOKUP(VALUE(Q1854),Rates!G:L,3,0)),4)))</f>
        <v/>
      </c>
      <c r="AV1854" s="126" t="str">
        <f t="shared" si="912"/>
        <v/>
      </c>
      <c r="AW1854" s="127" t="str">
        <f t="shared" si="913"/>
        <v/>
      </c>
      <c r="AX1854" s="123" t="str">
        <f t="shared" si="914"/>
        <v/>
      </c>
      <c r="AY1854" s="140" t="str">
        <f>IF(AX1854="","",IF(R1854="Refreshment Beverage",ROUND(SUM(AX1854*Rates!K$19),4),ROUND(SUM(AX1854*(Rates!J$8/100)),4)))</f>
        <v/>
      </c>
      <c r="AZ1854" s="124" t="str">
        <f t="shared" si="915"/>
        <v/>
      </c>
      <c r="BA1854" s="125" t="str">
        <f t="shared" si="916"/>
        <v/>
      </c>
      <c r="BB1854" s="115"/>
      <c r="BC1854" s="143"/>
      <c r="BD1854" s="100"/>
      <c r="BE1854" s="100"/>
      <c r="BF1854" s="100"/>
      <c r="BG1854" s="100"/>
    </row>
    <row r="1855" spans="1:59" x14ac:dyDescent="0.2">
      <c r="A1855" s="144"/>
      <c r="B1855" s="141"/>
      <c r="C1855" s="141"/>
      <c r="D1855" s="142"/>
      <c r="E1855" s="142"/>
      <c r="F1855" s="142"/>
      <c r="G1855" s="142"/>
      <c r="H1855" s="142"/>
      <c r="I1855" s="129"/>
      <c r="J1855" s="130"/>
      <c r="K1855" s="131" t="str">
        <f t="shared" si="887"/>
        <v/>
      </c>
      <c r="L1855" s="132" t="str">
        <f t="shared" si="888"/>
        <v/>
      </c>
      <c r="M1855" s="133" t="str">
        <f t="shared" si="889"/>
        <v/>
      </c>
      <c r="N1855" s="134" t="str">
        <f>IFERROR(IF(B:B="","",IF(R1855="Beer",SUM(LOOKUP(2,1/(Rates!$B$3:$B$5&lt;=W1855)/(Rates!$C$3:$C$5&gt;=W1855),Rates!$D$3:$D$5)*(X1855/100)*W1855),IF(R1855="Refreshment Beverage",SUM(LOOKUP(2,1/(Rates!$B$7:$B$11&lt;=W1855)/(Rates!$C$7:$C$11&gt;=W1855),Rates!$D$7:$D$11)*(X1855/100)*W1855)))),"")</f>
        <v/>
      </c>
      <c r="O1855" s="134" t="str">
        <f t="shared" si="890"/>
        <v/>
      </c>
      <c r="P1855" s="116"/>
      <c r="Q1855" s="117" t="str">
        <f t="shared" si="891"/>
        <v/>
      </c>
      <c r="R1855" s="128" t="str">
        <f t="shared" si="892"/>
        <v/>
      </c>
      <c r="S1855" s="135" t="str">
        <f>IF(B1855="","",IF(R1855="Refreshment Beverage",VLOOKUP(VALUE(Q1855),Rates!G$15:L$19,2,0),VLOOKUP(VALUE(Q1855),Rates!G$4:L$12,2,0)))</f>
        <v/>
      </c>
      <c r="T1855" s="135" t="str">
        <f t="shared" si="893"/>
        <v/>
      </c>
      <c r="U1855" s="118" t="str">
        <f t="shared" si="894"/>
        <v/>
      </c>
      <c r="V1855" s="135" t="str">
        <f t="shared" si="895"/>
        <v/>
      </c>
      <c r="W1855" s="135" t="str">
        <f t="shared" si="896"/>
        <v/>
      </c>
      <c r="X1855" s="119" t="str">
        <f t="shared" si="897"/>
        <v/>
      </c>
      <c r="Y1855" s="120" t="str">
        <f>IF(B:B="","",IF(R1855="Refreshment Beverage",VLOOKUP(Q1855,Rates!G$15:L$19,6,0)*W1855,VLOOKUP(Q1855,Rates!G$4:L$12,6,0)*W1855))</f>
        <v/>
      </c>
      <c r="Z1855" s="120" t="str">
        <f t="shared" si="898"/>
        <v/>
      </c>
      <c r="AA1855" s="120" t="str">
        <f t="shared" si="899"/>
        <v/>
      </c>
      <c r="AB1855" s="136" t="str">
        <f>IF(B:B="","",IF(R1855="Refreshment Beverage","",IF(AND(R1855="Beer",Q1855=0),SUM(LOOKUP(2,1/(Rates!$B$15:$B$18&lt;=W1855)/(Rates!$C$15:$C$18&gt;=W1855),Rates!$D$15:$D$18)*W1855),VLOOKUP(VALUE(Q:Q),Rates!A:B,2,0)*W1855)))</f>
        <v/>
      </c>
      <c r="AC1855" s="136" t="str">
        <f>IF(B:B="","",IF(R1855="Refreshment Beverage","",IF(AND(R1855="Beer",Q1855=0),SUM(LOOKUP(2,1/(Rates!$B$15:$B$18&lt;=W1855)/(Rates!$C$15:$C$18&gt;=W1855),Rates!$E$15:$E$18)*W1855),VLOOKUP(VALUE(Q:Q),Rates!A:C,3,0)*W1855)))</f>
        <v/>
      </c>
      <c r="AD1855" s="137" t="str">
        <f>IFERROR(IF(B:B="","",IF(R1855="Beer","",IF(VALUE(Q1855)=0,VLOOKUP(VLOOKUP(B:B,#REF!,16,0),Rates!A:E,2,0),VLOOKUP(VALUE(Q1855),Rates!A$31:B$34,2,0)*W1855))),0)</f>
        <v/>
      </c>
      <c r="AE1855" s="121" t="str">
        <f t="shared" si="900"/>
        <v/>
      </c>
      <c r="AF1855" s="138" t="str">
        <f t="shared" si="901"/>
        <v/>
      </c>
      <c r="AG1855" s="122" t="str">
        <f t="shared" si="902"/>
        <v/>
      </c>
      <c r="AH1855" s="123" t="str">
        <f t="shared" si="903"/>
        <v/>
      </c>
      <c r="AI1855" s="139" t="str">
        <f>IF(AE:AE="","",IF(R1855="Refreshment Beverage",AK1855*(Rates!J$19/100),ROUND(SUM(AH1855*(Rates!$J$8/100)),4)))</f>
        <v/>
      </c>
      <c r="AJ1855" s="124" t="str">
        <f t="shared" si="904"/>
        <v/>
      </c>
      <c r="AK1855" s="125" t="str">
        <f t="shared" si="905"/>
        <v/>
      </c>
      <c r="AL1855" s="121" t="str">
        <f t="shared" si="906"/>
        <v/>
      </c>
      <c r="AM1855" s="138" t="str">
        <f>IF(AS1855="","",IF(R1855="Refreshment Beverage",ROUND(AS1855*Rates!K$19,4),ROUND(AO1855*(VLOOKUP(VALUE(Q1855),Rates!G$4:L$12,3,0)),4)))</f>
        <v/>
      </c>
      <c r="AN1855" s="126" t="str">
        <f>IF(AS1855="","",IF(R1855="Refreshment Beverage",AS1855*(Rates!J$19/100),MAX(AM1855,AB1855)))</f>
        <v/>
      </c>
      <c r="AO1855" s="127" t="str">
        <f t="shared" si="907"/>
        <v/>
      </c>
      <c r="AP1855" s="127" t="str">
        <f t="shared" si="908"/>
        <v/>
      </c>
      <c r="AQ1855" s="140" t="str">
        <f>IF(AS1855="","",IF(R1855="Refreshment Beverage",ROUND(SUM(VLOOKUP(Q:Q,Rates!G$15:L$19,3,0)*(AS1855-Y1855-Z1855-AA1855)),4),ROUND(SUM(Rates!$K$8*AS1855),4)))</f>
        <v/>
      </c>
      <c r="AR1855" s="139" t="str">
        <f t="shared" si="909"/>
        <v/>
      </c>
      <c r="AS1855" s="125" t="str">
        <f t="shared" si="910"/>
        <v/>
      </c>
      <c r="AT1855" s="121" t="str">
        <f t="shared" si="911"/>
        <v/>
      </c>
      <c r="AU1855" s="138" t="str">
        <f>IF(AX1855="","",IF(R1855="Refreshment Beverage",ROUND((BA1855-Y1855-Z1855-AA1855)*VLOOKUP(VALUE(Q1855),Rates!G$15:L$19,3,0),4),ROUND(AW1855*(VLOOKUP(VALUE(Q1855),Rates!G:L,3,0)),4)))</f>
        <v/>
      </c>
      <c r="AV1855" s="126" t="str">
        <f t="shared" si="912"/>
        <v/>
      </c>
      <c r="AW1855" s="127" t="str">
        <f t="shared" si="913"/>
        <v/>
      </c>
      <c r="AX1855" s="123" t="str">
        <f t="shared" si="914"/>
        <v/>
      </c>
      <c r="AY1855" s="140" t="str">
        <f>IF(AX1855="","",IF(R1855="Refreshment Beverage",ROUND(SUM(AX1855*Rates!K$19),4),ROUND(SUM(AX1855*(Rates!J$8/100)),4)))</f>
        <v/>
      </c>
      <c r="AZ1855" s="124" t="str">
        <f t="shared" si="915"/>
        <v/>
      </c>
      <c r="BA1855" s="125" t="str">
        <f t="shared" si="916"/>
        <v/>
      </c>
      <c r="BB1855" s="115"/>
      <c r="BC1855" s="143"/>
      <c r="BD1855" s="100"/>
      <c r="BE1855" s="100"/>
      <c r="BF1855" s="100"/>
      <c r="BG1855" s="100"/>
    </row>
    <row r="1856" spans="1:59" x14ac:dyDescent="0.2">
      <c r="A1856" s="144"/>
      <c r="B1856" s="141"/>
      <c r="C1856" s="141"/>
      <c r="D1856" s="142"/>
      <c r="E1856" s="142"/>
      <c r="F1856" s="142"/>
      <c r="G1856" s="142"/>
      <c r="H1856" s="142"/>
      <c r="I1856" s="129"/>
      <c r="J1856" s="130"/>
      <c r="K1856" s="131" t="str">
        <f t="shared" si="887"/>
        <v/>
      </c>
      <c r="L1856" s="132" t="str">
        <f t="shared" si="888"/>
        <v/>
      </c>
      <c r="M1856" s="133" t="str">
        <f t="shared" si="889"/>
        <v/>
      </c>
      <c r="N1856" s="134" t="str">
        <f>IFERROR(IF(B:B="","",IF(R1856="Beer",SUM(LOOKUP(2,1/(Rates!$B$3:$B$5&lt;=W1856)/(Rates!$C$3:$C$5&gt;=W1856),Rates!$D$3:$D$5)*(X1856/100)*W1856),IF(R1856="Refreshment Beverage",SUM(LOOKUP(2,1/(Rates!$B$7:$B$11&lt;=W1856)/(Rates!$C$7:$C$11&gt;=W1856),Rates!$D$7:$D$11)*(X1856/100)*W1856)))),"")</f>
        <v/>
      </c>
      <c r="O1856" s="134" t="str">
        <f t="shared" si="890"/>
        <v/>
      </c>
      <c r="P1856" s="116"/>
      <c r="Q1856" s="117" t="str">
        <f t="shared" si="891"/>
        <v/>
      </c>
      <c r="R1856" s="128" t="str">
        <f t="shared" si="892"/>
        <v/>
      </c>
      <c r="S1856" s="135" t="str">
        <f>IF(B1856="","",IF(R1856="Refreshment Beverage",VLOOKUP(VALUE(Q1856),Rates!G$15:L$19,2,0),VLOOKUP(VALUE(Q1856),Rates!G$4:L$12,2,0)))</f>
        <v/>
      </c>
      <c r="T1856" s="135" t="str">
        <f t="shared" si="893"/>
        <v/>
      </c>
      <c r="U1856" s="118" t="str">
        <f t="shared" si="894"/>
        <v/>
      </c>
      <c r="V1856" s="135" t="str">
        <f t="shared" si="895"/>
        <v/>
      </c>
      <c r="W1856" s="135" t="str">
        <f t="shared" si="896"/>
        <v/>
      </c>
      <c r="X1856" s="119" t="str">
        <f t="shared" si="897"/>
        <v/>
      </c>
      <c r="Y1856" s="120" t="str">
        <f>IF(B:B="","",IF(R1856="Refreshment Beverage",VLOOKUP(Q1856,Rates!G$15:L$19,6,0)*W1856,VLOOKUP(Q1856,Rates!G$4:L$12,6,0)*W1856))</f>
        <v/>
      </c>
      <c r="Z1856" s="120" t="str">
        <f t="shared" si="898"/>
        <v/>
      </c>
      <c r="AA1856" s="120" t="str">
        <f t="shared" si="899"/>
        <v/>
      </c>
      <c r="AB1856" s="136" t="str">
        <f>IF(B:B="","",IF(R1856="Refreshment Beverage","",IF(AND(R1856="Beer",Q1856=0),SUM(LOOKUP(2,1/(Rates!$B$15:$B$18&lt;=W1856)/(Rates!$C$15:$C$18&gt;=W1856),Rates!$D$15:$D$18)*W1856),VLOOKUP(VALUE(Q:Q),Rates!A:B,2,0)*W1856)))</f>
        <v/>
      </c>
      <c r="AC1856" s="136" t="str">
        <f>IF(B:B="","",IF(R1856="Refreshment Beverage","",IF(AND(R1856="Beer",Q1856=0),SUM(LOOKUP(2,1/(Rates!$B$15:$B$18&lt;=W1856)/(Rates!$C$15:$C$18&gt;=W1856),Rates!$E$15:$E$18)*W1856),VLOOKUP(VALUE(Q:Q),Rates!A:C,3,0)*W1856)))</f>
        <v/>
      </c>
      <c r="AD1856" s="137" t="str">
        <f>IFERROR(IF(B:B="","",IF(R1856="Beer","",IF(VALUE(Q1856)=0,VLOOKUP(VLOOKUP(B:B,#REF!,16,0),Rates!A:E,2,0),VLOOKUP(VALUE(Q1856),Rates!A$31:B$34,2,0)*W1856))),0)</f>
        <v/>
      </c>
      <c r="AE1856" s="121" t="str">
        <f t="shared" si="900"/>
        <v/>
      </c>
      <c r="AF1856" s="138" t="str">
        <f t="shared" si="901"/>
        <v/>
      </c>
      <c r="AG1856" s="122" t="str">
        <f t="shared" si="902"/>
        <v/>
      </c>
      <c r="AH1856" s="123" t="str">
        <f t="shared" si="903"/>
        <v/>
      </c>
      <c r="AI1856" s="139" t="str">
        <f>IF(AE:AE="","",IF(R1856="Refreshment Beverage",AK1856*(Rates!J$19/100),ROUND(SUM(AH1856*(Rates!$J$8/100)),4)))</f>
        <v/>
      </c>
      <c r="AJ1856" s="124" t="str">
        <f t="shared" si="904"/>
        <v/>
      </c>
      <c r="AK1856" s="125" t="str">
        <f t="shared" si="905"/>
        <v/>
      </c>
      <c r="AL1856" s="121" t="str">
        <f t="shared" si="906"/>
        <v/>
      </c>
      <c r="AM1856" s="138" t="str">
        <f>IF(AS1856="","",IF(R1856="Refreshment Beverage",ROUND(AS1856*Rates!K$19,4),ROUND(AO1856*(VLOOKUP(VALUE(Q1856),Rates!G$4:L$12,3,0)),4)))</f>
        <v/>
      </c>
      <c r="AN1856" s="126" t="str">
        <f>IF(AS1856="","",IF(R1856="Refreshment Beverage",AS1856*(Rates!J$19/100),MAX(AM1856,AB1856)))</f>
        <v/>
      </c>
      <c r="AO1856" s="127" t="str">
        <f t="shared" si="907"/>
        <v/>
      </c>
      <c r="AP1856" s="127" t="str">
        <f t="shared" si="908"/>
        <v/>
      </c>
      <c r="AQ1856" s="140" t="str">
        <f>IF(AS1856="","",IF(R1856="Refreshment Beverage",ROUND(SUM(VLOOKUP(Q:Q,Rates!G$15:L$19,3,0)*(AS1856-Y1856-Z1856-AA1856)),4),ROUND(SUM(Rates!$K$8*AS1856),4)))</f>
        <v/>
      </c>
      <c r="AR1856" s="139" t="str">
        <f t="shared" si="909"/>
        <v/>
      </c>
      <c r="AS1856" s="125" t="str">
        <f t="shared" si="910"/>
        <v/>
      </c>
      <c r="AT1856" s="121" t="str">
        <f t="shared" si="911"/>
        <v/>
      </c>
      <c r="AU1856" s="138" t="str">
        <f>IF(AX1856="","",IF(R1856="Refreshment Beverage",ROUND((BA1856-Y1856-Z1856-AA1856)*VLOOKUP(VALUE(Q1856),Rates!G$15:L$19,3,0),4),ROUND(AW1856*(VLOOKUP(VALUE(Q1856),Rates!G:L,3,0)),4)))</f>
        <v/>
      </c>
      <c r="AV1856" s="126" t="str">
        <f t="shared" si="912"/>
        <v/>
      </c>
      <c r="AW1856" s="127" t="str">
        <f t="shared" si="913"/>
        <v/>
      </c>
      <c r="AX1856" s="123" t="str">
        <f t="shared" si="914"/>
        <v/>
      </c>
      <c r="AY1856" s="140" t="str">
        <f>IF(AX1856="","",IF(R1856="Refreshment Beverage",ROUND(SUM(AX1856*Rates!K$19),4),ROUND(SUM(AX1856*(Rates!J$8/100)),4)))</f>
        <v/>
      </c>
      <c r="AZ1856" s="124" t="str">
        <f t="shared" si="915"/>
        <v/>
      </c>
      <c r="BA1856" s="125" t="str">
        <f t="shared" si="916"/>
        <v/>
      </c>
      <c r="BB1856" s="115"/>
      <c r="BC1856" s="143"/>
      <c r="BD1856" s="100"/>
      <c r="BE1856" s="100"/>
      <c r="BF1856" s="100"/>
      <c r="BG1856" s="100"/>
    </row>
    <row r="1857" spans="1:59" x14ac:dyDescent="0.2">
      <c r="A1857" s="144"/>
      <c r="B1857" s="141"/>
      <c r="C1857" s="141"/>
      <c r="D1857" s="142"/>
      <c r="E1857" s="142"/>
      <c r="F1857" s="142"/>
      <c r="G1857" s="142"/>
      <c r="H1857" s="142"/>
      <c r="I1857" s="129"/>
      <c r="J1857" s="130"/>
      <c r="K1857" s="131" t="str">
        <f t="shared" si="887"/>
        <v/>
      </c>
      <c r="L1857" s="132" t="str">
        <f t="shared" si="888"/>
        <v/>
      </c>
      <c r="M1857" s="133" t="str">
        <f t="shared" si="889"/>
        <v/>
      </c>
      <c r="N1857" s="134" t="str">
        <f>IFERROR(IF(B:B="","",IF(R1857="Beer",SUM(LOOKUP(2,1/(Rates!$B$3:$B$5&lt;=W1857)/(Rates!$C$3:$C$5&gt;=W1857),Rates!$D$3:$D$5)*(X1857/100)*W1857),IF(R1857="Refreshment Beverage",SUM(LOOKUP(2,1/(Rates!$B$7:$B$11&lt;=W1857)/(Rates!$C$7:$C$11&gt;=W1857),Rates!$D$7:$D$11)*(X1857/100)*W1857)))),"")</f>
        <v/>
      </c>
      <c r="O1857" s="134" t="str">
        <f t="shared" si="890"/>
        <v/>
      </c>
      <c r="P1857" s="116"/>
      <c r="Q1857" s="117" t="str">
        <f t="shared" si="891"/>
        <v/>
      </c>
      <c r="R1857" s="128" t="str">
        <f t="shared" si="892"/>
        <v/>
      </c>
      <c r="S1857" s="135" t="str">
        <f>IF(B1857="","",IF(R1857="Refreshment Beverage",VLOOKUP(VALUE(Q1857),Rates!G$15:L$19,2,0),VLOOKUP(VALUE(Q1857),Rates!G$4:L$12,2,0)))</f>
        <v/>
      </c>
      <c r="T1857" s="135" t="str">
        <f t="shared" si="893"/>
        <v/>
      </c>
      <c r="U1857" s="118" t="str">
        <f t="shared" si="894"/>
        <v/>
      </c>
      <c r="V1857" s="135" t="str">
        <f t="shared" si="895"/>
        <v/>
      </c>
      <c r="W1857" s="135" t="str">
        <f t="shared" si="896"/>
        <v/>
      </c>
      <c r="X1857" s="119" t="str">
        <f t="shared" si="897"/>
        <v/>
      </c>
      <c r="Y1857" s="120" t="str">
        <f>IF(B:B="","",IF(R1857="Refreshment Beverage",VLOOKUP(Q1857,Rates!G$15:L$19,6,0)*W1857,VLOOKUP(Q1857,Rates!G$4:L$12,6,0)*W1857))</f>
        <v/>
      </c>
      <c r="Z1857" s="120" t="str">
        <f t="shared" si="898"/>
        <v/>
      </c>
      <c r="AA1857" s="120" t="str">
        <f t="shared" si="899"/>
        <v/>
      </c>
      <c r="AB1857" s="136" t="str">
        <f>IF(B:B="","",IF(R1857="Refreshment Beverage","",IF(AND(R1857="Beer",Q1857=0),SUM(LOOKUP(2,1/(Rates!$B$15:$B$18&lt;=W1857)/(Rates!$C$15:$C$18&gt;=W1857),Rates!$D$15:$D$18)*W1857),VLOOKUP(VALUE(Q:Q),Rates!A:B,2,0)*W1857)))</f>
        <v/>
      </c>
      <c r="AC1857" s="136" t="str">
        <f>IF(B:B="","",IF(R1857="Refreshment Beverage","",IF(AND(R1857="Beer",Q1857=0),SUM(LOOKUP(2,1/(Rates!$B$15:$B$18&lt;=W1857)/(Rates!$C$15:$C$18&gt;=W1857),Rates!$E$15:$E$18)*W1857),VLOOKUP(VALUE(Q:Q),Rates!A:C,3,0)*W1857)))</f>
        <v/>
      </c>
      <c r="AD1857" s="137" t="str">
        <f>IFERROR(IF(B:B="","",IF(R1857="Beer","",IF(VALUE(Q1857)=0,VLOOKUP(VLOOKUP(B:B,#REF!,16,0),Rates!A:E,2,0),VLOOKUP(VALUE(Q1857),Rates!A$31:B$34,2,0)*W1857))),0)</f>
        <v/>
      </c>
      <c r="AE1857" s="121" t="str">
        <f t="shared" si="900"/>
        <v/>
      </c>
      <c r="AF1857" s="138" t="str">
        <f t="shared" si="901"/>
        <v/>
      </c>
      <c r="AG1857" s="122" t="str">
        <f t="shared" si="902"/>
        <v/>
      </c>
      <c r="AH1857" s="123" t="str">
        <f t="shared" si="903"/>
        <v/>
      </c>
      <c r="AI1857" s="139" t="str">
        <f>IF(AE:AE="","",IF(R1857="Refreshment Beverage",AK1857*(Rates!J$19/100),ROUND(SUM(AH1857*(Rates!$J$8/100)),4)))</f>
        <v/>
      </c>
      <c r="AJ1857" s="124" t="str">
        <f t="shared" si="904"/>
        <v/>
      </c>
      <c r="AK1857" s="125" t="str">
        <f t="shared" si="905"/>
        <v/>
      </c>
      <c r="AL1857" s="121" t="str">
        <f t="shared" si="906"/>
        <v/>
      </c>
      <c r="AM1857" s="138" t="str">
        <f>IF(AS1857="","",IF(R1857="Refreshment Beverage",ROUND(AS1857*Rates!K$19,4),ROUND(AO1857*(VLOOKUP(VALUE(Q1857),Rates!G$4:L$12,3,0)),4)))</f>
        <v/>
      </c>
      <c r="AN1857" s="126" t="str">
        <f>IF(AS1857="","",IF(R1857="Refreshment Beverage",AS1857*(Rates!J$19/100),MAX(AM1857,AB1857)))</f>
        <v/>
      </c>
      <c r="AO1857" s="127" t="str">
        <f t="shared" si="907"/>
        <v/>
      </c>
      <c r="AP1857" s="127" t="str">
        <f t="shared" si="908"/>
        <v/>
      </c>
      <c r="AQ1857" s="140" t="str">
        <f>IF(AS1857="","",IF(R1857="Refreshment Beverage",ROUND(SUM(VLOOKUP(Q:Q,Rates!G$15:L$19,3,0)*(AS1857-Y1857-Z1857-AA1857)),4),ROUND(SUM(Rates!$K$8*AS1857),4)))</f>
        <v/>
      </c>
      <c r="AR1857" s="139" t="str">
        <f t="shared" si="909"/>
        <v/>
      </c>
      <c r="AS1857" s="125" t="str">
        <f t="shared" si="910"/>
        <v/>
      </c>
      <c r="AT1857" s="121" t="str">
        <f t="shared" si="911"/>
        <v/>
      </c>
      <c r="AU1857" s="138" t="str">
        <f>IF(AX1857="","",IF(R1857="Refreshment Beverage",ROUND((BA1857-Y1857-Z1857-AA1857)*VLOOKUP(VALUE(Q1857),Rates!G$15:L$19,3,0),4),ROUND(AW1857*(VLOOKUP(VALUE(Q1857),Rates!G:L,3,0)),4)))</f>
        <v/>
      </c>
      <c r="AV1857" s="126" t="str">
        <f t="shared" si="912"/>
        <v/>
      </c>
      <c r="AW1857" s="127" t="str">
        <f t="shared" si="913"/>
        <v/>
      </c>
      <c r="AX1857" s="123" t="str">
        <f t="shared" si="914"/>
        <v/>
      </c>
      <c r="AY1857" s="140" t="str">
        <f>IF(AX1857="","",IF(R1857="Refreshment Beverage",ROUND(SUM(AX1857*Rates!K$19),4),ROUND(SUM(AX1857*(Rates!J$8/100)),4)))</f>
        <v/>
      </c>
      <c r="AZ1857" s="124" t="str">
        <f t="shared" si="915"/>
        <v/>
      </c>
      <c r="BA1857" s="125" t="str">
        <f t="shared" si="916"/>
        <v/>
      </c>
      <c r="BB1857" s="115"/>
      <c r="BC1857" s="143"/>
      <c r="BD1857" s="100"/>
      <c r="BE1857" s="100"/>
      <c r="BF1857" s="100"/>
      <c r="BG1857" s="100"/>
    </row>
    <row r="1858" spans="1:59" x14ac:dyDescent="0.2">
      <c r="A1858" s="144"/>
      <c r="B1858" s="141"/>
      <c r="C1858" s="141"/>
      <c r="D1858" s="142"/>
      <c r="E1858" s="142"/>
      <c r="F1858" s="142"/>
      <c r="G1858" s="142"/>
      <c r="H1858" s="142"/>
      <c r="I1858" s="129"/>
      <c r="J1858" s="130"/>
      <c r="K1858" s="131" t="str">
        <f t="shared" si="887"/>
        <v/>
      </c>
      <c r="L1858" s="132" t="str">
        <f t="shared" si="888"/>
        <v/>
      </c>
      <c r="M1858" s="133" t="str">
        <f t="shared" si="889"/>
        <v/>
      </c>
      <c r="N1858" s="134" t="str">
        <f>IFERROR(IF(B:B="","",IF(R1858="Beer",SUM(LOOKUP(2,1/(Rates!$B$3:$B$5&lt;=W1858)/(Rates!$C$3:$C$5&gt;=W1858),Rates!$D$3:$D$5)*(X1858/100)*W1858),IF(R1858="Refreshment Beverage",SUM(LOOKUP(2,1/(Rates!$B$7:$B$11&lt;=W1858)/(Rates!$C$7:$C$11&gt;=W1858),Rates!$D$7:$D$11)*(X1858/100)*W1858)))),"")</f>
        <v/>
      </c>
      <c r="O1858" s="134" t="str">
        <f t="shared" si="890"/>
        <v/>
      </c>
      <c r="P1858" s="116"/>
      <c r="Q1858" s="117" t="str">
        <f t="shared" si="891"/>
        <v/>
      </c>
      <c r="R1858" s="128" t="str">
        <f t="shared" si="892"/>
        <v/>
      </c>
      <c r="S1858" s="135" t="str">
        <f>IF(B1858="","",IF(R1858="Refreshment Beverage",VLOOKUP(VALUE(Q1858),Rates!G$15:L$19,2,0),VLOOKUP(VALUE(Q1858),Rates!G$4:L$12,2,0)))</f>
        <v/>
      </c>
      <c r="T1858" s="135" t="str">
        <f t="shared" si="893"/>
        <v/>
      </c>
      <c r="U1858" s="118" t="str">
        <f t="shared" si="894"/>
        <v/>
      </c>
      <c r="V1858" s="135" t="str">
        <f t="shared" si="895"/>
        <v/>
      </c>
      <c r="W1858" s="135" t="str">
        <f t="shared" si="896"/>
        <v/>
      </c>
      <c r="X1858" s="119" t="str">
        <f t="shared" si="897"/>
        <v/>
      </c>
      <c r="Y1858" s="120" t="str">
        <f>IF(B:B="","",IF(R1858="Refreshment Beverage",VLOOKUP(Q1858,Rates!G$15:L$19,6,0)*W1858,VLOOKUP(Q1858,Rates!G$4:L$12,6,0)*W1858))</f>
        <v/>
      </c>
      <c r="Z1858" s="120" t="str">
        <f t="shared" si="898"/>
        <v/>
      </c>
      <c r="AA1858" s="120" t="str">
        <f t="shared" si="899"/>
        <v/>
      </c>
      <c r="AB1858" s="136" t="str">
        <f>IF(B:B="","",IF(R1858="Refreshment Beverage","",IF(AND(R1858="Beer",Q1858=0),SUM(LOOKUP(2,1/(Rates!$B$15:$B$18&lt;=W1858)/(Rates!$C$15:$C$18&gt;=W1858),Rates!$D$15:$D$18)*W1858),VLOOKUP(VALUE(Q:Q),Rates!A:B,2,0)*W1858)))</f>
        <v/>
      </c>
      <c r="AC1858" s="136" t="str">
        <f>IF(B:B="","",IF(R1858="Refreshment Beverage","",IF(AND(R1858="Beer",Q1858=0),SUM(LOOKUP(2,1/(Rates!$B$15:$B$18&lt;=W1858)/(Rates!$C$15:$C$18&gt;=W1858),Rates!$E$15:$E$18)*W1858),VLOOKUP(VALUE(Q:Q),Rates!A:C,3,0)*W1858)))</f>
        <v/>
      </c>
      <c r="AD1858" s="137" t="str">
        <f>IFERROR(IF(B:B="","",IF(R1858="Beer","",IF(VALUE(Q1858)=0,VLOOKUP(VLOOKUP(B:B,#REF!,16,0),Rates!A:E,2,0),VLOOKUP(VALUE(Q1858),Rates!A$31:B$34,2,0)*W1858))),0)</f>
        <v/>
      </c>
      <c r="AE1858" s="121" t="str">
        <f t="shared" si="900"/>
        <v/>
      </c>
      <c r="AF1858" s="138" t="str">
        <f t="shared" si="901"/>
        <v/>
      </c>
      <c r="AG1858" s="122" t="str">
        <f t="shared" si="902"/>
        <v/>
      </c>
      <c r="AH1858" s="123" t="str">
        <f t="shared" si="903"/>
        <v/>
      </c>
      <c r="AI1858" s="139" t="str">
        <f>IF(AE:AE="","",IF(R1858="Refreshment Beverage",AK1858*(Rates!J$19/100),ROUND(SUM(AH1858*(Rates!$J$8/100)),4)))</f>
        <v/>
      </c>
      <c r="AJ1858" s="124" t="str">
        <f t="shared" si="904"/>
        <v/>
      </c>
      <c r="AK1858" s="125" t="str">
        <f t="shared" si="905"/>
        <v/>
      </c>
      <c r="AL1858" s="121" t="str">
        <f t="shared" si="906"/>
        <v/>
      </c>
      <c r="AM1858" s="138" t="str">
        <f>IF(AS1858="","",IF(R1858="Refreshment Beverage",ROUND(AS1858*Rates!K$19,4),ROUND(AO1858*(VLOOKUP(VALUE(Q1858),Rates!G$4:L$12,3,0)),4)))</f>
        <v/>
      </c>
      <c r="AN1858" s="126" t="str">
        <f>IF(AS1858="","",IF(R1858="Refreshment Beverage",AS1858*(Rates!J$19/100),MAX(AM1858,AB1858)))</f>
        <v/>
      </c>
      <c r="AO1858" s="127" t="str">
        <f t="shared" si="907"/>
        <v/>
      </c>
      <c r="AP1858" s="127" t="str">
        <f t="shared" si="908"/>
        <v/>
      </c>
      <c r="AQ1858" s="140" t="str">
        <f>IF(AS1858="","",IF(R1858="Refreshment Beverage",ROUND(SUM(VLOOKUP(Q:Q,Rates!G$15:L$19,3,0)*(AS1858-Y1858-Z1858-AA1858)),4),ROUND(SUM(Rates!$K$8*AS1858),4)))</f>
        <v/>
      </c>
      <c r="AR1858" s="139" t="str">
        <f t="shared" si="909"/>
        <v/>
      </c>
      <c r="AS1858" s="125" t="str">
        <f t="shared" si="910"/>
        <v/>
      </c>
      <c r="AT1858" s="121" t="str">
        <f t="shared" si="911"/>
        <v/>
      </c>
      <c r="AU1858" s="138" t="str">
        <f>IF(AX1858="","",IF(R1858="Refreshment Beverage",ROUND((BA1858-Y1858-Z1858-AA1858)*VLOOKUP(VALUE(Q1858),Rates!G$15:L$19,3,0),4),ROUND(AW1858*(VLOOKUP(VALUE(Q1858),Rates!G:L,3,0)),4)))</f>
        <v/>
      </c>
      <c r="AV1858" s="126" t="str">
        <f t="shared" si="912"/>
        <v/>
      </c>
      <c r="AW1858" s="127" t="str">
        <f t="shared" si="913"/>
        <v/>
      </c>
      <c r="AX1858" s="123" t="str">
        <f t="shared" si="914"/>
        <v/>
      </c>
      <c r="AY1858" s="140" t="str">
        <f>IF(AX1858="","",IF(R1858="Refreshment Beverage",ROUND(SUM(AX1858*Rates!K$19),4),ROUND(SUM(AX1858*(Rates!J$8/100)),4)))</f>
        <v/>
      </c>
      <c r="AZ1858" s="124" t="str">
        <f t="shared" si="915"/>
        <v/>
      </c>
      <c r="BA1858" s="125" t="str">
        <f t="shared" si="916"/>
        <v/>
      </c>
      <c r="BB1858" s="115"/>
      <c r="BC1858" s="143"/>
      <c r="BD1858" s="100"/>
      <c r="BE1858" s="100"/>
      <c r="BF1858" s="100"/>
      <c r="BG1858" s="100"/>
    </row>
    <row r="1859" spans="1:59" x14ac:dyDescent="0.2">
      <c r="A1859" s="144"/>
      <c r="B1859" s="141"/>
      <c r="C1859" s="141"/>
      <c r="D1859" s="142"/>
      <c r="E1859" s="142"/>
      <c r="F1859" s="142"/>
      <c r="G1859" s="142"/>
      <c r="H1859" s="142"/>
      <c r="I1859" s="129"/>
      <c r="J1859" s="130"/>
      <c r="K1859" s="131" t="str">
        <f t="shared" si="887"/>
        <v/>
      </c>
      <c r="L1859" s="132" t="str">
        <f t="shared" si="888"/>
        <v/>
      </c>
      <c r="M1859" s="133" t="str">
        <f t="shared" si="889"/>
        <v/>
      </c>
      <c r="N1859" s="134" t="str">
        <f>IFERROR(IF(B:B="","",IF(R1859="Beer",SUM(LOOKUP(2,1/(Rates!$B$3:$B$5&lt;=W1859)/(Rates!$C$3:$C$5&gt;=W1859),Rates!$D$3:$D$5)*(X1859/100)*W1859),IF(R1859="Refreshment Beverage",SUM(LOOKUP(2,1/(Rates!$B$7:$B$11&lt;=W1859)/(Rates!$C$7:$C$11&gt;=W1859),Rates!$D$7:$D$11)*(X1859/100)*W1859)))),"")</f>
        <v/>
      </c>
      <c r="O1859" s="134" t="str">
        <f t="shared" si="890"/>
        <v/>
      </c>
      <c r="P1859" s="116"/>
      <c r="Q1859" s="117" t="str">
        <f t="shared" si="891"/>
        <v/>
      </c>
      <c r="R1859" s="128" t="str">
        <f t="shared" si="892"/>
        <v/>
      </c>
      <c r="S1859" s="135" t="str">
        <f>IF(B1859="","",IF(R1859="Refreshment Beverage",VLOOKUP(VALUE(Q1859),Rates!G$15:L$19,2,0),VLOOKUP(VALUE(Q1859),Rates!G$4:L$12,2,0)))</f>
        <v/>
      </c>
      <c r="T1859" s="135" t="str">
        <f t="shared" si="893"/>
        <v/>
      </c>
      <c r="U1859" s="118" t="str">
        <f t="shared" si="894"/>
        <v/>
      </c>
      <c r="V1859" s="135" t="str">
        <f t="shared" si="895"/>
        <v/>
      </c>
      <c r="W1859" s="135" t="str">
        <f t="shared" si="896"/>
        <v/>
      </c>
      <c r="X1859" s="119" t="str">
        <f t="shared" si="897"/>
        <v/>
      </c>
      <c r="Y1859" s="120" t="str">
        <f>IF(B:B="","",IF(R1859="Refreshment Beverage",VLOOKUP(Q1859,Rates!G$15:L$19,6,0)*W1859,VLOOKUP(Q1859,Rates!G$4:L$12,6,0)*W1859))</f>
        <v/>
      </c>
      <c r="Z1859" s="120" t="str">
        <f t="shared" si="898"/>
        <v/>
      </c>
      <c r="AA1859" s="120" t="str">
        <f t="shared" si="899"/>
        <v/>
      </c>
      <c r="AB1859" s="136" t="str">
        <f>IF(B:B="","",IF(R1859="Refreshment Beverage","",IF(AND(R1859="Beer",Q1859=0),SUM(LOOKUP(2,1/(Rates!$B$15:$B$18&lt;=W1859)/(Rates!$C$15:$C$18&gt;=W1859),Rates!$D$15:$D$18)*W1859),VLOOKUP(VALUE(Q:Q),Rates!A:B,2,0)*W1859)))</f>
        <v/>
      </c>
      <c r="AC1859" s="136" t="str">
        <f>IF(B:B="","",IF(R1859="Refreshment Beverage","",IF(AND(R1859="Beer",Q1859=0),SUM(LOOKUP(2,1/(Rates!$B$15:$B$18&lt;=W1859)/(Rates!$C$15:$C$18&gt;=W1859),Rates!$E$15:$E$18)*W1859),VLOOKUP(VALUE(Q:Q),Rates!A:C,3,0)*W1859)))</f>
        <v/>
      </c>
      <c r="AD1859" s="137" t="str">
        <f>IFERROR(IF(B:B="","",IF(R1859="Beer","",IF(VALUE(Q1859)=0,VLOOKUP(VLOOKUP(B:B,#REF!,16,0),Rates!A:E,2,0),VLOOKUP(VALUE(Q1859),Rates!A$31:B$34,2,0)*W1859))),0)</f>
        <v/>
      </c>
      <c r="AE1859" s="121" t="str">
        <f t="shared" si="900"/>
        <v/>
      </c>
      <c r="AF1859" s="138" t="str">
        <f t="shared" si="901"/>
        <v/>
      </c>
      <c r="AG1859" s="122" t="str">
        <f t="shared" si="902"/>
        <v/>
      </c>
      <c r="AH1859" s="123" t="str">
        <f t="shared" si="903"/>
        <v/>
      </c>
      <c r="AI1859" s="139" t="str">
        <f>IF(AE:AE="","",IF(R1859="Refreshment Beverage",AK1859*(Rates!J$19/100),ROUND(SUM(AH1859*(Rates!$J$8/100)),4)))</f>
        <v/>
      </c>
      <c r="AJ1859" s="124" t="str">
        <f t="shared" si="904"/>
        <v/>
      </c>
      <c r="AK1859" s="125" t="str">
        <f t="shared" si="905"/>
        <v/>
      </c>
      <c r="AL1859" s="121" t="str">
        <f t="shared" si="906"/>
        <v/>
      </c>
      <c r="AM1859" s="138" t="str">
        <f>IF(AS1859="","",IF(R1859="Refreshment Beverage",ROUND(AS1859*Rates!K$19,4),ROUND(AO1859*(VLOOKUP(VALUE(Q1859),Rates!G$4:L$12,3,0)),4)))</f>
        <v/>
      </c>
      <c r="AN1859" s="126" t="str">
        <f>IF(AS1859="","",IF(R1859="Refreshment Beverage",AS1859*(Rates!J$19/100),MAX(AM1859,AB1859)))</f>
        <v/>
      </c>
      <c r="AO1859" s="127" t="str">
        <f t="shared" si="907"/>
        <v/>
      </c>
      <c r="AP1859" s="127" t="str">
        <f t="shared" si="908"/>
        <v/>
      </c>
      <c r="AQ1859" s="140" t="str">
        <f>IF(AS1859="","",IF(R1859="Refreshment Beverage",ROUND(SUM(VLOOKUP(Q:Q,Rates!G$15:L$19,3,0)*(AS1859-Y1859-Z1859-AA1859)),4),ROUND(SUM(Rates!$K$8*AS1859),4)))</f>
        <v/>
      </c>
      <c r="AR1859" s="139" t="str">
        <f t="shared" si="909"/>
        <v/>
      </c>
      <c r="AS1859" s="125" t="str">
        <f t="shared" si="910"/>
        <v/>
      </c>
      <c r="AT1859" s="121" t="str">
        <f t="shared" si="911"/>
        <v/>
      </c>
      <c r="AU1859" s="138" t="str">
        <f>IF(AX1859="","",IF(R1859="Refreshment Beverage",ROUND((BA1859-Y1859-Z1859-AA1859)*VLOOKUP(VALUE(Q1859),Rates!G$15:L$19,3,0),4),ROUND(AW1859*(VLOOKUP(VALUE(Q1859),Rates!G:L,3,0)),4)))</f>
        <v/>
      </c>
      <c r="AV1859" s="126" t="str">
        <f t="shared" si="912"/>
        <v/>
      </c>
      <c r="AW1859" s="127" t="str">
        <f t="shared" si="913"/>
        <v/>
      </c>
      <c r="AX1859" s="123" t="str">
        <f t="shared" si="914"/>
        <v/>
      </c>
      <c r="AY1859" s="140" t="str">
        <f>IF(AX1859="","",IF(R1859="Refreshment Beverage",ROUND(SUM(AX1859*Rates!K$19),4),ROUND(SUM(AX1859*(Rates!J$8/100)),4)))</f>
        <v/>
      </c>
      <c r="AZ1859" s="124" t="str">
        <f t="shared" si="915"/>
        <v/>
      </c>
      <c r="BA1859" s="125" t="str">
        <f t="shared" si="916"/>
        <v/>
      </c>
      <c r="BB1859" s="115"/>
      <c r="BC1859" s="143"/>
      <c r="BD1859" s="100"/>
      <c r="BE1859" s="100"/>
      <c r="BF1859" s="100"/>
      <c r="BG1859" s="100"/>
    </row>
    <row r="1860" spans="1:59" x14ac:dyDescent="0.2">
      <c r="A1860" s="144"/>
      <c r="B1860" s="141"/>
      <c r="C1860" s="141"/>
      <c r="D1860" s="142"/>
      <c r="E1860" s="142"/>
      <c r="F1860" s="142"/>
      <c r="G1860" s="142"/>
      <c r="H1860" s="142"/>
      <c r="I1860" s="129"/>
      <c r="J1860" s="130"/>
      <c r="K1860" s="131" t="str">
        <f t="shared" si="887"/>
        <v/>
      </c>
      <c r="L1860" s="132" t="str">
        <f t="shared" si="888"/>
        <v/>
      </c>
      <c r="M1860" s="133" t="str">
        <f t="shared" si="889"/>
        <v/>
      </c>
      <c r="N1860" s="134" t="str">
        <f>IFERROR(IF(B:B="","",IF(R1860="Beer",SUM(LOOKUP(2,1/(Rates!$B$3:$B$5&lt;=W1860)/(Rates!$C$3:$C$5&gt;=W1860),Rates!$D$3:$D$5)*(X1860/100)*W1860),IF(R1860="Refreshment Beverage",SUM(LOOKUP(2,1/(Rates!$B$7:$B$11&lt;=W1860)/(Rates!$C$7:$C$11&gt;=W1860),Rates!$D$7:$D$11)*(X1860/100)*W1860)))),"")</f>
        <v/>
      </c>
      <c r="O1860" s="134" t="str">
        <f t="shared" si="890"/>
        <v/>
      </c>
      <c r="P1860" s="116"/>
      <c r="Q1860" s="117" t="str">
        <f t="shared" si="891"/>
        <v/>
      </c>
      <c r="R1860" s="128" t="str">
        <f t="shared" si="892"/>
        <v/>
      </c>
      <c r="S1860" s="135" t="str">
        <f>IF(B1860="","",IF(R1860="Refreshment Beverage",VLOOKUP(VALUE(Q1860),Rates!G$15:L$19,2,0),VLOOKUP(VALUE(Q1860),Rates!G$4:L$12,2,0)))</f>
        <v/>
      </c>
      <c r="T1860" s="135" t="str">
        <f t="shared" si="893"/>
        <v/>
      </c>
      <c r="U1860" s="118" t="str">
        <f t="shared" si="894"/>
        <v/>
      </c>
      <c r="V1860" s="135" t="str">
        <f t="shared" si="895"/>
        <v/>
      </c>
      <c r="W1860" s="135" t="str">
        <f t="shared" si="896"/>
        <v/>
      </c>
      <c r="X1860" s="119" t="str">
        <f t="shared" si="897"/>
        <v/>
      </c>
      <c r="Y1860" s="120" t="str">
        <f>IF(B:B="","",IF(R1860="Refreshment Beverage",VLOOKUP(Q1860,Rates!G$15:L$19,6,0)*W1860,VLOOKUP(Q1860,Rates!G$4:L$12,6,0)*W1860))</f>
        <v/>
      </c>
      <c r="Z1860" s="120" t="str">
        <f t="shared" si="898"/>
        <v/>
      </c>
      <c r="AA1860" s="120" t="str">
        <f t="shared" si="899"/>
        <v/>
      </c>
      <c r="AB1860" s="136" t="str">
        <f>IF(B:B="","",IF(R1860="Refreshment Beverage","",IF(AND(R1860="Beer",Q1860=0),SUM(LOOKUP(2,1/(Rates!$B$15:$B$18&lt;=W1860)/(Rates!$C$15:$C$18&gt;=W1860),Rates!$D$15:$D$18)*W1860),VLOOKUP(VALUE(Q:Q),Rates!A:B,2,0)*W1860)))</f>
        <v/>
      </c>
      <c r="AC1860" s="136" t="str">
        <f>IF(B:B="","",IF(R1860="Refreshment Beverage","",IF(AND(R1860="Beer",Q1860=0),SUM(LOOKUP(2,1/(Rates!$B$15:$B$18&lt;=W1860)/(Rates!$C$15:$C$18&gt;=W1860),Rates!$E$15:$E$18)*W1860),VLOOKUP(VALUE(Q:Q),Rates!A:C,3,0)*W1860)))</f>
        <v/>
      </c>
      <c r="AD1860" s="137" t="str">
        <f>IFERROR(IF(B:B="","",IF(R1860="Beer","",IF(VALUE(Q1860)=0,VLOOKUP(VLOOKUP(B:B,#REF!,16,0),Rates!A:E,2,0),VLOOKUP(VALUE(Q1860),Rates!A$31:B$34,2,0)*W1860))),0)</f>
        <v/>
      </c>
      <c r="AE1860" s="121" t="str">
        <f t="shared" si="900"/>
        <v/>
      </c>
      <c r="AF1860" s="138" t="str">
        <f t="shared" si="901"/>
        <v/>
      </c>
      <c r="AG1860" s="122" t="str">
        <f t="shared" si="902"/>
        <v/>
      </c>
      <c r="AH1860" s="123" t="str">
        <f t="shared" si="903"/>
        <v/>
      </c>
      <c r="AI1860" s="139" t="str">
        <f>IF(AE:AE="","",IF(R1860="Refreshment Beverage",AK1860*(Rates!J$19/100),ROUND(SUM(AH1860*(Rates!$J$8/100)),4)))</f>
        <v/>
      </c>
      <c r="AJ1860" s="124" t="str">
        <f t="shared" si="904"/>
        <v/>
      </c>
      <c r="AK1860" s="125" t="str">
        <f t="shared" si="905"/>
        <v/>
      </c>
      <c r="AL1860" s="121" t="str">
        <f t="shared" si="906"/>
        <v/>
      </c>
      <c r="AM1860" s="138" t="str">
        <f>IF(AS1860="","",IF(R1860="Refreshment Beverage",ROUND(AS1860*Rates!K$19,4),ROUND(AO1860*(VLOOKUP(VALUE(Q1860),Rates!G$4:L$12,3,0)),4)))</f>
        <v/>
      </c>
      <c r="AN1860" s="126" t="str">
        <f>IF(AS1860="","",IF(R1860="Refreshment Beverage",AS1860*(Rates!J$19/100),MAX(AM1860,AB1860)))</f>
        <v/>
      </c>
      <c r="AO1860" s="127" t="str">
        <f t="shared" si="907"/>
        <v/>
      </c>
      <c r="AP1860" s="127" t="str">
        <f t="shared" si="908"/>
        <v/>
      </c>
      <c r="AQ1860" s="140" t="str">
        <f>IF(AS1860="","",IF(R1860="Refreshment Beverage",ROUND(SUM(VLOOKUP(Q:Q,Rates!G$15:L$19,3,0)*(AS1860-Y1860-Z1860-AA1860)),4),ROUND(SUM(Rates!$K$8*AS1860),4)))</f>
        <v/>
      </c>
      <c r="AR1860" s="139" t="str">
        <f t="shared" si="909"/>
        <v/>
      </c>
      <c r="AS1860" s="125" t="str">
        <f t="shared" si="910"/>
        <v/>
      </c>
      <c r="AT1860" s="121" t="str">
        <f t="shared" si="911"/>
        <v/>
      </c>
      <c r="AU1860" s="138" t="str">
        <f>IF(AX1860="","",IF(R1860="Refreshment Beverage",ROUND((BA1860-Y1860-Z1860-AA1860)*VLOOKUP(VALUE(Q1860),Rates!G$15:L$19,3,0),4),ROUND(AW1860*(VLOOKUP(VALUE(Q1860),Rates!G:L,3,0)),4)))</f>
        <v/>
      </c>
      <c r="AV1860" s="126" t="str">
        <f t="shared" si="912"/>
        <v/>
      </c>
      <c r="AW1860" s="127" t="str">
        <f t="shared" si="913"/>
        <v/>
      </c>
      <c r="AX1860" s="123" t="str">
        <f t="shared" si="914"/>
        <v/>
      </c>
      <c r="AY1860" s="140" t="str">
        <f>IF(AX1860="","",IF(R1860="Refreshment Beverage",ROUND(SUM(AX1860*Rates!K$19),4),ROUND(SUM(AX1860*(Rates!J$8/100)),4)))</f>
        <v/>
      </c>
      <c r="AZ1860" s="124" t="str">
        <f t="shared" si="915"/>
        <v/>
      </c>
      <c r="BA1860" s="125" t="str">
        <f t="shared" si="916"/>
        <v/>
      </c>
      <c r="BB1860" s="115"/>
      <c r="BC1860" s="143"/>
      <c r="BD1860" s="100"/>
      <c r="BE1860" s="100"/>
      <c r="BF1860" s="100"/>
      <c r="BG1860" s="100"/>
    </row>
    <row r="1861" spans="1:59" x14ac:dyDescent="0.2">
      <c r="A1861" s="144"/>
      <c r="B1861" s="141"/>
      <c r="C1861" s="141"/>
      <c r="D1861" s="142"/>
      <c r="E1861" s="142"/>
      <c r="F1861" s="142"/>
      <c r="G1861" s="142"/>
      <c r="H1861" s="142"/>
      <c r="I1861" s="129"/>
      <c r="J1861" s="130"/>
      <c r="K1861" s="131" t="str">
        <f t="shared" si="887"/>
        <v/>
      </c>
      <c r="L1861" s="132" t="str">
        <f t="shared" si="888"/>
        <v/>
      </c>
      <c r="M1861" s="133" t="str">
        <f t="shared" si="889"/>
        <v/>
      </c>
      <c r="N1861" s="134" t="str">
        <f>IFERROR(IF(B:B="","",IF(R1861="Beer",SUM(LOOKUP(2,1/(Rates!$B$3:$B$5&lt;=W1861)/(Rates!$C$3:$C$5&gt;=W1861),Rates!$D$3:$D$5)*(X1861/100)*W1861),IF(R1861="Refreshment Beverage",SUM(LOOKUP(2,1/(Rates!$B$7:$B$11&lt;=W1861)/(Rates!$C$7:$C$11&gt;=W1861),Rates!$D$7:$D$11)*(X1861/100)*W1861)))),"")</f>
        <v/>
      </c>
      <c r="O1861" s="134" t="str">
        <f t="shared" si="890"/>
        <v/>
      </c>
      <c r="P1861" s="116"/>
      <c r="Q1861" s="117" t="str">
        <f t="shared" si="891"/>
        <v/>
      </c>
      <c r="R1861" s="128" t="str">
        <f t="shared" si="892"/>
        <v/>
      </c>
      <c r="S1861" s="135" t="str">
        <f>IF(B1861="","",IF(R1861="Refreshment Beverage",VLOOKUP(VALUE(Q1861),Rates!G$15:L$19,2,0),VLOOKUP(VALUE(Q1861),Rates!G$4:L$12,2,0)))</f>
        <v/>
      </c>
      <c r="T1861" s="135" t="str">
        <f t="shared" si="893"/>
        <v/>
      </c>
      <c r="U1861" s="118" t="str">
        <f t="shared" si="894"/>
        <v/>
      </c>
      <c r="V1861" s="135" t="str">
        <f t="shared" si="895"/>
        <v/>
      </c>
      <c r="W1861" s="135" t="str">
        <f t="shared" si="896"/>
        <v/>
      </c>
      <c r="X1861" s="119" t="str">
        <f t="shared" si="897"/>
        <v/>
      </c>
      <c r="Y1861" s="120" t="str">
        <f>IF(B:B="","",IF(R1861="Refreshment Beverage",VLOOKUP(Q1861,Rates!G$15:L$19,6,0)*W1861,VLOOKUP(Q1861,Rates!G$4:L$12,6,0)*W1861))</f>
        <v/>
      </c>
      <c r="Z1861" s="120" t="str">
        <f t="shared" si="898"/>
        <v/>
      </c>
      <c r="AA1861" s="120" t="str">
        <f t="shared" si="899"/>
        <v/>
      </c>
      <c r="AB1861" s="136" t="str">
        <f>IF(B:B="","",IF(R1861="Refreshment Beverage","",IF(AND(R1861="Beer",Q1861=0),SUM(LOOKUP(2,1/(Rates!$B$15:$B$18&lt;=W1861)/(Rates!$C$15:$C$18&gt;=W1861),Rates!$D$15:$D$18)*W1861),VLOOKUP(VALUE(Q:Q),Rates!A:B,2,0)*W1861)))</f>
        <v/>
      </c>
      <c r="AC1861" s="136" t="str">
        <f>IF(B:B="","",IF(R1861="Refreshment Beverage","",IF(AND(R1861="Beer",Q1861=0),SUM(LOOKUP(2,1/(Rates!$B$15:$B$18&lt;=W1861)/(Rates!$C$15:$C$18&gt;=W1861),Rates!$E$15:$E$18)*W1861),VLOOKUP(VALUE(Q:Q),Rates!A:C,3,0)*W1861)))</f>
        <v/>
      </c>
      <c r="AD1861" s="137" t="str">
        <f>IFERROR(IF(B:B="","",IF(R1861="Beer","",IF(VALUE(Q1861)=0,VLOOKUP(VLOOKUP(B:B,#REF!,16,0),Rates!A:E,2,0),VLOOKUP(VALUE(Q1861),Rates!A$31:B$34,2,0)*W1861))),0)</f>
        <v/>
      </c>
      <c r="AE1861" s="121" t="str">
        <f t="shared" si="900"/>
        <v/>
      </c>
      <c r="AF1861" s="138" t="str">
        <f t="shared" si="901"/>
        <v/>
      </c>
      <c r="AG1861" s="122" t="str">
        <f t="shared" si="902"/>
        <v/>
      </c>
      <c r="AH1861" s="123" t="str">
        <f t="shared" si="903"/>
        <v/>
      </c>
      <c r="AI1861" s="139" t="str">
        <f>IF(AE:AE="","",IF(R1861="Refreshment Beverage",AK1861*(Rates!J$19/100),ROUND(SUM(AH1861*(Rates!$J$8/100)),4)))</f>
        <v/>
      </c>
      <c r="AJ1861" s="124" t="str">
        <f t="shared" si="904"/>
        <v/>
      </c>
      <c r="AK1861" s="125" t="str">
        <f t="shared" si="905"/>
        <v/>
      </c>
      <c r="AL1861" s="121" t="str">
        <f t="shared" si="906"/>
        <v/>
      </c>
      <c r="AM1861" s="138" t="str">
        <f>IF(AS1861="","",IF(R1861="Refreshment Beverage",ROUND(AS1861*Rates!K$19,4),ROUND(AO1861*(VLOOKUP(VALUE(Q1861),Rates!G$4:L$12,3,0)),4)))</f>
        <v/>
      </c>
      <c r="AN1861" s="126" t="str">
        <f>IF(AS1861="","",IF(R1861="Refreshment Beverage",AS1861*(Rates!J$19/100),MAX(AM1861,AB1861)))</f>
        <v/>
      </c>
      <c r="AO1861" s="127" t="str">
        <f t="shared" si="907"/>
        <v/>
      </c>
      <c r="AP1861" s="127" t="str">
        <f t="shared" si="908"/>
        <v/>
      </c>
      <c r="AQ1861" s="140" t="str">
        <f>IF(AS1861="","",IF(R1861="Refreshment Beverage",ROUND(SUM(VLOOKUP(Q:Q,Rates!G$15:L$19,3,0)*(AS1861-Y1861-Z1861-AA1861)),4),ROUND(SUM(Rates!$K$8*AS1861),4)))</f>
        <v/>
      </c>
      <c r="AR1861" s="139" t="str">
        <f t="shared" si="909"/>
        <v/>
      </c>
      <c r="AS1861" s="125" t="str">
        <f t="shared" si="910"/>
        <v/>
      </c>
      <c r="AT1861" s="121" t="str">
        <f t="shared" si="911"/>
        <v/>
      </c>
      <c r="AU1861" s="138" t="str">
        <f>IF(AX1861="","",IF(R1861="Refreshment Beverage",ROUND((BA1861-Y1861-Z1861-AA1861)*VLOOKUP(VALUE(Q1861),Rates!G$15:L$19,3,0),4),ROUND(AW1861*(VLOOKUP(VALUE(Q1861),Rates!G:L,3,0)),4)))</f>
        <v/>
      </c>
      <c r="AV1861" s="126" t="str">
        <f t="shared" si="912"/>
        <v/>
      </c>
      <c r="AW1861" s="127" t="str">
        <f t="shared" si="913"/>
        <v/>
      </c>
      <c r="AX1861" s="123" t="str">
        <f t="shared" si="914"/>
        <v/>
      </c>
      <c r="AY1861" s="140" t="str">
        <f>IF(AX1861="","",IF(R1861="Refreshment Beverage",ROUND(SUM(AX1861*Rates!K$19),4),ROUND(SUM(AX1861*(Rates!J$8/100)),4)))</f>
        <v/>
      </c>
      <c r="AZ1861" s="124" t="str">
        <f t="shared" si="915"/>
        <v/>
      </c>
      <c r="BA1861" s="125" t="str">
        <f t="shared" si="916"/>
        <v/>
      </c>
      <c r="BB1861" s="115"/>
      <c r="BC1861" s="143"/>
      <c r="BD1861" s="100"/>
      <c r="BE1861" s="100"/>
      <c r="BF1861" s="100"/>
      <c r="BG1861" s="100"/>
    </row>
    <row r="1862" spans="1:59" x14ac:dyDescent="0.2">
      <c r="A1862" s="144"/>
      <c r="B1862" s="141"/>
      <c r="C1862" s="141"/>
      <c r="D1862" s="142"/>
      <c r="E1862" s="142"/>
      <c r="F1862" s="142"/>
      <c r="G1862" s="142"/>
      <c r="H1862" s="142"/>
      <c r="I1862" s="129"/>
      <c r="J1862" s="130"/>
      <c r="K1862" s="131" t="str">
        <f t="shared" si="887"/>
        <v/>
      </c>
      <c r="L1862" s="132" t="str">
        <f t="shared" si="888"/>
        <v/>
      </c>
      <c r="M1862" s="133" t="str">
        <f t="shared" si="889"/>
        <v/>
      </c>
      <c r="N1862" s="134" t="str">
        <f>IFERROR(IF(B:B="","",IF(R1862="Beer",SUM(LOOKUP(2,1/(Rates!$B$3:$B$5&lt;=W1862)/(Rates!$C$3:$C$5&gt;=W1862),Rates!$D$3:$D$5)*(X1862/100)*W1862),IF(R1862="Refreshment Beverage",SUM(LOOKUP(2,1/(Rates!$B$7:$B$11&lt;=W1862)/(Rates!$C$7:$C$11&gt;=W1862),Rates!$D$7:$D$11)*(X1862/100)*W1862)))),"")</f>
        <v/>
      </c>
      <c r="O1862" s="134" t="str">
        <f t="shared" si="890"/>
        <v/>
      </c>
      <c r="P1862" s="116"/>
      <c r="Q1862" s="117" t="str">
        <f t="shared" si="891"/>
        <v/>
      </c>
      <c r="R1862" s="128" t="str">
        <f t="shared" si="892"/>
        <v/>
      </c>
      <c r="S1862" s="135" t="str">
        <f>IF(B1862="","",IF(R1862="Refreshment Beverage",VLOOKUP(VALUE(Q1862),Rates!G$15:L$19,2,0),VLOOKUP(VALUE(Q1862),Rates!G$4:L$12,2,0)))</f>
        <v/>
      </c>
      <c r="T1862" s="135" t="str">
        <f t="shared" si="893"/>
        <v/>
      </c>
      <c r="U1862" s="118" t="str">
        <f t="shared" si="894"/>
        <v/>
      </c>
      <c r="V1862" s="135" t="str">
        <f t="shared" si="895"/>
        <v/>
      </c>
      <c r="W1862" s="135" t="str">
        <f t="shared" si="896"/>
        <v/>
      </c>
      <c r="X1862" s="119" t="str">
        <f t="shared" si="897"/>
        <v/>
      </c>
      <c r="Y1862" s="120" t="str">
        <f>IF(B:B="","",IF(R1862="Refreshment Beverage",VLOOKUP(Q1862,Rates!G$15:L$19,6,0)*W1862,VLOOKUP(Q1862,Rates!G$4:L$12,6,0)*W1862))</f>
        <v/>
      </c>
      <c r="Z1862" s="120" t="str">
        <f t="shared" si="898"/>
        <v/>
      </c>
      <c r="AA1862" s="120" t="str">
        <f t="shared" si="899"/>
        <v/>
      </c>
      <c r="AB1862" s="136" t="str">
        <f>IF(B:B="","",IF(R1862="Refreshment Beverage","",IF(AND(R1862="Beer",Q1862=0),SUM(LOOKUP(2,1/(Rates!$B$15:$B$18&lt;=W1862)/(Rates!$C$15:$C$18&gt;=W1862),Rates!$D$15:$D$18)*W1862),VLOOKUP(VALUE(Q:Q),Rates!A:B,2,0)*W1862)))</f>
        <v/>
      </c>
      <c r="AC1862" s="136" t="str">
        <f>IF(B:B="","",IF(R1862="Refreshment Beverage","",IF(AND(R1862="Beer",Q1862=0),SUM(LOOKUP(2,1/(Rates!$B$15:$B$18&lt;=W1862)/(Rates!$C$15:$C$18&gt;=W1862),Rates!$E$15:$E$18)*W1862),VLOOKUP(VALUE(Q:Q),Rates!A:C,3,0)*W1862)))</f>
        <v/>
      </c>
      <c r="AD1862" s="137" t="str">
        <f>IFERROR(IF(B:B="","",IF(R1862="Beer","",IF(VALUE(Q1862)=0,VLOOKUP(VLOOKUP(B:B,#REF!,16,0),Rates!A:E,2,0),VLOOKUP(VALUE(Q1862),Rates!A$31:B$34,2,0)*W1862))),0)</f>
        <v/>
      </c>
      <c r="AE1862" s="121" t="str">
        <f t="shared" si="900"/>
        <v/>
      </c>
      <c r="AF1862" s="138" t="str">
        <f t="shared" si="901"/>
        <v/>
      </c>
      <c r="AG1862" s="122" t="str">
        <f t="shared" si="902"/>
        <v/>
      </c>
      <c r="AH1862" s="123" t="str">
        <f t="shared" si="903"/>
        <v/>
      </c>
      <c r="AI1862" s="139" t="str">
        <f>IF(AE:AE="","",IF(R1862="Refreshment Beverage",AK1862*(Rates!J$19/100),ROUND(SUM(AH1862*(Rates!$J$8/100)),4)))</f>
        <v/>
      </c>
      <c r="AJ1862" s="124" t="str">
        <f t="shared" si="904"/>
        <v/>
      </c>
      <c r="AK1862" s="125" t="str">
        <f t="shared" si="905"/>
        <v/>
      </c>
      <c r="AL1862" s="121" t="str">
        <f t="shared" si="906"/>
        <v/>
      </c>
      <c r="AM1862" s="138" t="str">
        <f>IF(AS1862="","",IF(R1862="Refreshment Beverage",ROUND(AS1862*Rates!K$19,4),ROUND(AO1862*(VLOOKUP(VALUE(Q1862),Rates!G$4:L$12,3,0)),4)))</f>
        <v/>
      </c>
      <c r="AN1862" s="126" t="str">
        <f>IF(AS1862="","",IF(R1862="Refreshment Beverage",AS1862*(Rates!J$19/100),MAX(AM1862,AB1862)))</f>
        <v/>
      </c>
      <c r="AO1862" s="127" t="str">
        <f t="shared" si="907"/>
        <v/>
      </c>
      <c r="AP1862" s="127" t="str">
        <f t="shared" si="908"/>
        <v/>
      </c>
      <c r="AQ1862" s="140" t="str">
        <f>IF(AS1862="","",IF(R1862="Refreshment Beverage",ROUND(SUM(VLOOKUP(Q:Q,Rates!G$15:L$19,3,0)*(AS1862-Y1862-Z1862-AA1862)),4),ROUND(SUM(Rates!$K$8*AS1862),4)))</f>
        <v/>
      </c>
      <c r="AR1862" s="139" t="str">
        <f t="shared" si="909"/>
        <v/>
      </c>
      <c r="AS1862" s="125" t="str">
        <f t="shared" si="910"/>
        <v/>
      </c>
      <c r="AT1862" s="121" t="str">
        <f t="shared" si="911"/>
        <v/>
      </c>
      <c r="AU1862" s="138" t="str">
        <f>IF(AX1862="","",IF(R1862="Refreshment Beverage",ROUND((BA1862-Y1862-Z1862-AA1862)*VLOOKUP(VALUE(Q1862),Rates!G$15:L$19,3,0),4),ROUND(AW1862*(VLOOKUP(VALUE(Q1862),Rates!G:L,3,0)),4)))</f>
        <v/>
      </c>
      <c r="AV1862" s="126" t="str">
        <f t="shared" si="912"/>
        <v/>
      </c>
      <c r="AW1862" s="127" t="str">
        <f t="shared" si="913"/>
        <v/>
      </c>
      <c r="AX1862" s="123" t="str">
        <f t="shared" si="914"/>
        <v/>
      </c>
      <c r="AY1862" s="140" t="str">
        <f>IF(AX1862="","",IF(R1862="Refreshment Beverage",ROUND(SUM(AX1862*Rates!K$19),4),ROUND(SUM(AX1862*(Rates!J$8/100)),4)))</f>
        <v/>
      </c>
      <c r="AZ1862" s="124" t="str">
        <f t="shared" si="915"/>
        <v/>
      </c>
      <c r="BA1862" s="125" t="str">
        <f t="shared" si="916"/>
        <v/>
      </c>
      <c r="BB1862" s="115"/>
      <c r="BC1862" s="143"/>
      <c r="BD1862" s="100"/>
      <c r="BE1862" s="100"/>
      <c r="BF1862" s="100"/>
      <c r="BG1862" s="100"/>
    </row>
    <row r="1863" spans="1:59" x14ac:dyDescent="0.2">
      <c r="A1863" s="144"/>
      <c r="B1863" s="141"/>
      <c r="C1863" s="141"/>
      <c r="D1863" s="142"/>
      <c r="E1863" s="142"/>
      <c r="F1863" s="142"/>
      <c r="G1863" s="142"/>
      <c r="H1863" s="142"/>
      <c r="I1863" s="129"/>
      <c r="J1863" s="130"/>
      <c r="K1863" s="131" t="str">
        <f t="shared" si="887"/>
        <v/>
      </c>
      <c r="L1863" s="132" t="str">
        <f t="shared" si="888"/>
        <v/>
      </c>
      <c r="M1863" s="133" t="str">
        <f t="shared" si="889"/>
        <v/>
      </c>
      <c r="N1863" s="134" t="str">
        <f>IFERROR(IF(B:B="","",IF(R1863="Beer",SUM(LOOKUP(2,1/(Rates!$B$3:$B$5&lt;=W1863)/(Rates!$C$3:$C$5&gt;=W1863),Rates!$D$3:$D$5)*(X1863/100)*W1863),IF(R1863="Refreshment Beverage",SUM(LOOKUP(2,1/(Rates!$B$7:$B$11&lt;=W1863)/(Rates!$C$7:$C$11&gt;=W1863),Rates!$D$7:$D$11)*(X1863/100)*W1863)))),"")</f>
        <v/>
      </c>
      <c r="O1863" s="134" t="str">
        <f t="shared" si="890"/>
        <v/>
      </c>
      <c r="P1863" s="116"/>
      <c r="Q1863" s="117" t="str">
        <f t="shared" si="891"/>
        <v/>
      </c>
      <c r="R1863" s="128" t="str">
        <f t="shared" si="892"/>
        <v/>
      </c>
      <c r="S1863" s="135" t="str">
        <f>IF(B1863="","",IF(R1863="Refreshment Beverage",VLOOKUP(VALUE(Q1863),Rates!G$15:L$19,2,0),VLOOKUP(VALUE(Q1863),Rates!G$4:L$12,2,0)))</f>
        <v/>
      </c>
      <c r="T1863" s="135" t="str">
        <f t="shared" si="893"/>
        <v/>
      </c>
      <c r="U1863" s="118" t="str">
        <f t="shared" si="894"/>
        <v/>
      </c>
      <c r="V1863" s="135" t="str">
        <f t="shared" si="895"/>
        <v/>
      </c>
      <c r="W1863" s="135" t="str">
        <f t="shared" si="896"/>
        <v/>
      </c>
      <c r="X1863" s="119" t="str">
        <f t="shared" si="897"/>
        <v/>
      </c>
      <c r="Y1863" s="120" t="str">
        <f>IF(B:B="","",IF(R1863="Refreshment Beverage",VLOOKUP(Q1863,Rates!G$15:L$19,6,0)*W1863,VLOOKUP(Q1863,Rates!G$4:L$12,6,0)*W1863))</f>
        <v/>
      </c>
      <c r="Z1863" s="120" t="str">
        <f t="shared" si="898"/>
        <v/>
      </c>
      <c r="AA1863" s="120" t="str">
        <f t="shared" si="899"/>
        <v/>
      </c>
      <c r="AB1863" s="136" t="str">
        <f>IF(B:B="","",IF(R1863="Refreshment Beverage","",IF(AND(R1863="Beer",Q1863=0),SUM(LOOKUP(2,1/(Rates!$B$15:$B$18&lt;=W1863)/(Rates!$C$15:$C$18&gt;=W1863),Rates!$D$15:$D$18)*W1863),VLOOKUP(VALUE(Q:Q),Rates!A:B,2,0)*W1863)))</f>
        <v/>
      </c>
      <c r="AC1863" s="136" t="str">
        <f>IF(B:B="","",IF(R1863="Refreshment Beverage","",IF(AND(R1863="Beer",Q1863=0),SUM(LOOKUP(2,1/(Rates!$B$15:$B$18&lt;=W1863)/(Rates!$C$15:$C$18&gt;=W1863),Rates!$E$15:$E$18)*W1863),VLOOKUP(VALUE(Q:Q),Rates!A:C,3,0)*W1863)))</f>
        <v/>
      </c>
      <c r="AD1863" s="137" t="str">
        <f>IFERROR(IF(B:B="","",IF(R1863="Beer","",IF(VALUE(Q1863)=0,VLOOKUP(VLOOKUP(B:B,#REF!,16,0),Rates!A:E,2,0),VLOOKUP(VALUE(Q1863),Rates!A$31:B$34,2,0)*W1863))),0)</f>
        <v/>
      </c>
      <c r="AE1863" s="121" t="str">
        <f t="shared" si="900"/>
        <v/>
      </c>
      <c r="AF1863" s="138" t="str">
        <f t="shared" si="901"/>
        <v/>
      </c>
      <c r="AG1863" s="122" t="str">
        <f t="shared" si="902"/>
        <v/>
      </c>
      <c r="AH1863" s="123" t="str">
        <f t="shared" si="903"/>
        <v/>
      </c>
      <c r="AI1863" s="139" t="str">
        <f>IF(AE:AE="","",IF(R1863="Refreshment Beverage",AK1863*(Rates!J$19/100),ROUND(SUM(AH1863*(Rates!$J$8/100)),4)))</f>
        <v/>
      </c>
      <c r="AJ1863" s="124" t="str">
        <f t="shared" si="904"/>
        <v/>
      </c>
      <c r="AK1863" s="125" t="str">
        <f t="shared" si="905"/>
        <v/>
      </c>
      <c r="AL1863" s="121" t="str">
        <f t="shared" si="906"/>
        <v/>
      </c>
      <c r="AM1863" s="138" t="str">
        <f>IF(AS1863="","",IF(R1863="Refreshment Beverage",ROUND(AS1863*Rates!K$19,4),ROUND(AO1863*(VLOOKUP(VALUE(Q1863),Rates!G$4:L$12,3,0)),4)))</f>
        <v/>
      </c>
      <c r="AN1863" s="126" t="str">
        <f>IF(AS1863="","",IF(R1863="Refreshment Beverage",AS1863*(Rates!J$19/100),MAX(AM1863,AB1863)))</f>
        <v/>
      </c>
      <c r="AO1863" s="127" t="str">
        <f t="shared" si="907"/>
        <v/>
      </c>
      <c r="AP1863" s="127" t="str">
        <f t="shared" si="908"/>
        <v/>
      </c>
      <c r="AQ1863" s="140" t="str">
        <f>IF(AS1863="","",IF(R1863="Refreshment Beverage",ROUND(SUM(VLOOKUP(Q:Q,Rates!G$15:L$19,3,0)*(AS1863-Y1863-Z1863-AA1863)),4),ROUND(SUM(Rates!$K$8*AS1863),4)))</f>
        <v/>
      </c>
      <c r="AR1863" s="139" t="str">
        <f t="shared" si="909"/>
        <v/>
      </c>
      <c r="AS1863" s="125" t="str">
        <f t="shared" si="910"/>
        <v/>
      </c>
      <c r="AT1863" s="121" t="str">
        <f t="shared" si="911"/>
        <v/>
      </c>
      <c r="AU1863" s="138" t="str">
        <f>IF(AX1863="","",IF(R1863="Refreshment Beverage",ROUND((BA1863-Y1863-Z1863-AA1863)*VLOOKUP(VALUE(Q1863),Rates!G$15:L$19,3,0),4),ROUND(AW1863*(VLOOKUP(VALUE(Q1863),Rates!G:L,3,0)),4)))</f>
        <v/>
      </c>
      <c r="AV1863" s="126" t="str">
        <f t="shared" si="912"/>
        <v/>
      </c>
      <c r="AW1863" s="127" t="str">
        <f t="shared" si="913"/>
        <v/>
      </c>
      <c r="AX1863" s="123" t="str">
        <f t="shared" si="914"/>
        <v/>
      </c>
      <c r="AY1863" s="140" t="str">
        <f>IF(AX1863="","",IF(R1863="Refreshment Beverage",ROUND(SUM(AX1863*Rates!K$19),4),ROUND(SUM(AX1863*(Rates!J$8/100)),4)))</f>
        <v/>
      </c>
      <c r="AZ1863" s="124" t="str">
        <f t="shared" si="915"/>
        <v/>
      </c>
      <c r="BA1863" s="125" t="str">
        <f t="shared" si="916"/>
        <v/>
      </c>
      <c r="BB1863" s="115"/>
      <c r="BC1863" s="143"/>
      <c r="BD1863" s="100"/>
      <c r="BE1863" s="100"/>
      <c r="BF1863" s="100"/>
      <c r="BG1863" s="100"/>
    </row>
    <row r="1864" spans="1:59" x14ac:dyDescent="0.2">
      <c r="A1864" s="144"/>
      <c r="B1864" s="141"/>
      <c r="C1864" s="141"/>
      <c r="D1864" s="142"/>
      <c r="E1864" s="142"/>
      <c r="F1864" s="142"/>
      <c r="G1864" s="142"/>
      <c r="H1864" s="142"/>
      <c r="I1864" s="129"/>
      <c r="J1864" s="130"/>
      <c r="K1864" s="131" t="str">
        <f t="shared" si="887"/>
        <v/>
      </c>
      <c r="L1864" s="132" t="str">
        <f t="shared" si="888"/>
        <v/>
      </c>
      <c r="M1864" s="133" t="str">
        <f t="shared" si="889"/>
        <v/>
      </c>
      <c r="N1864" s="134" t="str">
        <f>IFERROR(IF(B:B="","",IF(R1864="Beer",SUM(LOOKUP(2,1/(Rates!$B$3:$B$5&lt;=W1864)/(Rates!$C$3:$C$5&gt;=W1864),Rates!$D$3:$D$5)*(X1864/100)*W1864),IF(R1864="Refreshment Beverage",SUM(LOOKUP(2,1/(Rates!$B$7:$B$11&lt;=W1864)/(Rates!$C$7:$C$11&gt;=W1864),Rates!$D$7:$D$11)*(X1864/100)*W1864)))),"")</f>
        <v/>
      </c>
      <c r="O1864" s="134" t="str">
        <f t="shared" si="890"/>
        <v/>
      </c>
      <c r="P1864" s="116"/>
      <c r="Q1864" s="117" t="str">
        <f t="shared" si="891"/>
        <v/>
      </c>
      <c r="R1864" s="128" t="str">
        <f t="shared" si="892"/>
        <v/>
      </c>
      <c r="S1864" s="135" t="str">
        <f>IF(B1864="","",IF(R1864="Refreshment Beverage",VLOOKUP(VALUE(Q1864),Rates!G$15:L$19,2,0),VLOOKUP(VALUE(Q1864),Rates!G$4:L$12,2,0)))</f>
        <v/>
      </c>
      <c r="T1864" s="135" t="str">
        <f t="shared" si="893"/>
        <v/>
      </c>
      <c r="U1864" s="118" t="str">
        <f t="shared" si="894"/>
        <v/>
      </c>
      <c r="V1864" s="135" t="str">
        <f t="shared" si="895"/>
        <v/>
      </c>
      <c r="W1864" s="135" t="str">
        <f t="shared" si="896"/>
        <v/>
      </c>
      <c r="X1864" s="119" t="str">
        <f t="shared" si="897"/>
        <v/>
      </c>
      <c r="Y1864" s="120" t="str">
        <f>IF(B:B="","",IF(R1864="Refreshment Beverage",VLOOKUP(Q1864,Rates!G$15:L$19,6,0)*W1864,VLOOKUP(Q1864,Rates!G$4:L$12,6,0)*W1864))</f>
        <v/>
      </c>
      <c r="Z1864" s="120" t="str">
        <f t="shared" si="898"/>
        <v/>
      </c>
      <c r="AA1864" s="120" t="str">
        <f t="shared" si="899"/>
        <v/>
      </c>
      <c r="AB1864" s="136" t="str">
        <f>IF(B:B="","",IF(R1864="Refreshment Beverage","",IF(AND(R1864="Beer",Q1864=0),SUM(LOOKUP(2,1/(Rates!$B$15:$B$18&lt;=W1864)/(Rates!$C$15:$C$18&gt;=W1864),Rates!$D$15:$D$18)*W1864),VLOOKUP(VALUE(Q:Q),Rates!A:B,2,0)*W1864)))</f>
        <v/>
      </c>
      <c r="AC1864" s="136" t="str">
        <f>IF(B:B="","",IF(R1864="Refreshment Beverage","",IF(AND(R1864="Beer",Q1864=0),SUM(LOOKUP(2,1/(Rates!$B$15:$B$18&lt;=W1864)/(Rates!$C$15:$C$18&gt;=W1864),Rates!$E$15:$E$18)*W1864),VLOOKUP(VALUE(Q:Q),Rates!A:C,3,0)*W1864)))</f>
        <v/>
      </c>
      <c r="AD1864" s="137" t="str">
        <f>IFERROR(IF(B:B="","",IF(R1864="Beer","",IF(VALUE(Q1864)=0,VLOOKUP(VLOOKUP(B:B,#REF!,16,0),Rates!A:E,2,0),VLOOKUP(VALUE(Q1864),Rates!A$31:B$34,2,0)*W1864))),0)</f>
        <v/>
      </c>
      <c r="AE1864" s="121" t="str">
        <f t="shared" si="900"/>
        <v/>
      </c>
      <c r="AF1864" s="138" t="str">
        <f t="shared" si="901"/>
        <v/>
      </c>
      <c r="AG1864" s="122" t="str">
        <f t="shared" si="902"/>
        <v/>
      </c>
      <c r="AH1864" s="123" t="str">
        <f t="shared" si="903"/>
        <v/>
      </c>
      <c r="AI1864" s="139" t="str">
        <f>IF(AE:AE="","",IF(R1864="Refreshment Beverage",AK1864*(Rates!J$19/100),ROUND(SUM(AH1864*(Rates!$J$8/100)),4)))</f>
        <v/>
      </c>
      <c r="AJ1864" s="124" t="str">
        <f t="shared" si="904"/>
        <v/>
      </c>
      <c r="AK1864" s="125" t="str">
        <f t="shared" si="905"/>
        <v/>
      </c>
      <c r="AL1864" s="121" t="str">
        <f t="shared" si="906"/>
        <v/>
      </c>
      <c r="AM1864" s="138" t="str">
        <f>IF(AS1864="","",IF(R1864="Refreshment Beverage",ROUND(AS1864*Rates!K$19,4),ROUND(AO1864*(VLOOKUP(VALUE(Q1864),Rates!G$4:L$12,3,0)),4)))</f>
        <v/>
      </c>
      <c r="AN1864" s="126" t="str">
        <f>IF(AS1864="","",IF(R1864="Refreshment Beverage",AS1864*(Rates!J$19/100),MAX(AM1864,AB1864)))</f>
        <v/>
      </c>
      <c r="AO1864" s="127" t="str">
        <f t="shared" si="907"/>
        <v/>
      </c>
      <c r="AP1864" s="127" t="str">
        <f t="shared" si="908"/>
        <v/>
      </c>
      <c r="AQ1864" s="140" t="str">
        <f>IF(AS1864="","",IF(R1864="Refreshment Beverage",ROUND(SUM(VLOOKUP(Q:Q,Rates!G$15:L$19,3,0)*(AS1864-Y1864-Z1864-AA1864)),4),ROUND(SUM(Rates!$K$8*AS1864),4)))</f>
        <v/>
      </c>
      <c r="AR1864" s="139" t="str">
        <f t="shared" si="909"/>
        <v/>
      </c>
      <c r="AS1864" s="125" t="str">
        <f t="shared" si="910"/>
        <v/>
      </c>
      <c r="AT1864" s="121" t="str">
        <f t="shared" si="911"/>
        <v/>
      </c>
      <c r="AU1864" s="138" t="str">
        <f>IF(AX1864="","",IF(R1864="Refreshment Beverage",ROUND((BA1864-Y1864-Z1864-AA1864)*VLOOKUP(VALUE(Q1864),Rates!G$15:L$19,3,0),4),ROUND(AW1864*(VLOOKUP(VALUE(Q1864),Rates!G:L,3,0)),4)))</f>
        <v/>
      </c>
      <c r="AV1864" s="126" t="str">
        <f t="shared" si="912"/>
        <v/>
      </c>
      <c r="AW1864" s="127" t="str">
        <f t="shared" si="913"/>
        <v/>
      </c>
      <c r="AX1864" s="123" t="str">
        <f t="shared" si="914"/>
        <v/>
      </c>
      <c r="AY1864" s="140" t="str">
        <f>IF(AX1864="","",IF(R1864="Refreshment Beverage",ROUND(SUM(AX1864*Rates!K$19),4),ROUND(SUM(AX1864*(Rates!J$8/100)),4)))</f>
        <v/>
      </c>
      <c r="AZ1864" s="124" t="str">
        <f t="shared" si="915"/>
        <v/>
      </c>
      <c r="BA1864" s="125" t="str">
        <f t="shared" si="916"/>
        <v/>
      </c>
      <c r="BB1864" s="115"/>
      <c r="BC1864" s="143"/>
      <c r="BD1864" s="100"/>
      <c r="BE1864" s="100"/>
      <c r="BF1864" s="100"/>
      <c r="BG1864" s="100"/>
    </row>
    <row r="1865" spans="1:59" x14ac:dyDescent="0.2">
      <c r="A1865" s="144"/>
      <c r="B1865" s="141"/>
      <c r="C1865" s="141"/>
      <c r="D1865" s="142"/>
      <c r="E1865" s="142"/>
      <c r="F1865" s="142"/>
      <c r="G1865" s="142"/>
      <c r="H1865" s="142"/>
      <c r="I1865" s="129"/>
      <c r="J1865" s="130"/>
      <c r="K1865" s="131" t="str">
        <f t="shared" si="887"/>
        <v/>
      </c>
      <c r="L1865" s="132" t="str">
        <f t="shared" si="888"/>
        <v/>
      </c>
      <c r="M1865" s="133" t="str">
        <f t="shared" si="889"/>
        <v/>
      </c>
      <c r="N1865" s="134" t="str">
        <f>IFERROR(IF(B:B="","",IF(R1865="Beer",SUM(LOOKUP(2,1/(Rates!$B$3:$B$5&lt;=W1865)/(Rates!$C$3:$C$5&gt;=W1865),Rates!$D$3:$D$5)*(X1865/100)*W1865),IF(R1865="Refreshment Beverage",SUM(LOOKUP(2,1/(Rates!$B$7:$B$11&lt;=W1865)/(Rates!$C$7:$C$11&gt;=W1865),Rates!$D$7:$D$11)*(X1865/100)*W1865)))),"")</f>
        <v/>
      </c>
      <c r="O1865" s="134" t="str">
        <f t="shared" si="890"/>
        <v/>
      </c>
      <c r="P1865" s="116"/>
      <c r="Q1865" s="117" t="str">
        <f t="shared" si="891"/>
        <v/>
      </c>
      <c r="R1865" s="128" t="str">
        <f t="shared" si="892"/>
        <v/>
      </c>
      <c r="S1865" s="135" t="str">
        <f>IF(B1865="","",IF(R1865="Refreshment Beverage",VLOOKUP(VALUE(Q1865),Rates!G$15:L$19,2,0),VLOOKUP(VALUE(Q1865),Rates!G$4:L$12,2,0)))</f>
        <v/>
      </c>
      <c r="T1865" s="135" t="str">
        <f t="shared" si="893"/>
        <v/>
      </c>
      <c r="U1865" s="118" t="str">
        <f t="shared" si="894"/>
        <v/>
      </c>
      <c r="V1865" s="135" t="str">
        <f t="shared" si="895"/>
        <v/>
      </c>
      <c r="W1865" s="135" t="str">
        <f t="shared" si="896"/>
        <v/>
      </c>
      <c r="X1865" s="119" t="str">
        <f t="shared" si="897"/>
        <v/>
      </c>
      <c r="Y1865" s="120" t="str">
        <f>IF(B:B="","",IF(R1865="Refreshment Beverage",VLOOKUP(Q1865,Rates!G$15:L$19,6,0)*W1865,VLOOKUP(Q1865,Rates!G$4:L$12,6,0)*W1865))</f>
        <v/>
      </c>
      <c r="Z1865" s="120" t="str">
        <f t="shared" si="898"/>
        <v/>
      </c>
      <c r="AA1865" s="120" t="str">
        <f t="shared" si="899"/>
        <v/>
      </c>
      <c r="AB1865" s="136" t="str">
        <f>IF(B:B="","",IF(R1865="Refreshment Beverage","",IF(AND(R1865="Beer",Q1865=0),SUM(LOOKUP(2,1/(Rates!$B$15:$B$18&lt;=W1865)/(Rates!$C$15:$C$18&gt;=W1865),Rates!$D$15:$D$18)*W1865),VLOOKUP(VALUE(Q:Q),Rates!A:B,2,0)*W1865)))</f>
        <v/>
      </c>
      <c r="AC1865" s="136" t="str">
        <f>IF(B:B="","",IF(R1865="Refreshment Beverage","",IF(AND(R1865="Beer",Q1865=0),SUM(LOOKUP(2,1/(Rates!$B$15:$B$18&lt;=W1865)/(Rates!$C$15:$C$18&gt;=W1865),Rates!$E$15:$E$18)*W1865),VLOOKUP(VALUE(Q:Q),Rates!A:C,3,0)*W1865)))</f>
        <v/>
      </c>
      <c r="AD1865" s="137" t="str">
        <f>IFERROR(IF(B:B="","",IF(R1865="Beer","",IF(VALUE(Q1865)=0,VLOOKUP(VLOOKUP(B:B,#REF!,16,0),Rates!A:E,2,0),VLOOKUP(VALUE(Q1865),Rates!A$31:B$34,2,0)*W1865))),0)</f>
        <v/>
      </c>
      <c r="AE1865" s="121" t="str">
        <f t="shared" si="900"/>
        <v/>
      </c>
      <c r="AF1865" s="138" t="str">
        <f t="shared" si="901"/>
        <v/>
      </c>
      <c r="AG1865" s="122" t="str">
        <f t="shared" si="902"/>
        <v/>
      </c>
      <c r="AH1865" s="123" t="str">
        <f t="shared" si="903"/>
        <v/>
      </c>
      <c r="AI1865" s="139" t="str">
        <f>IF(AE:AE="","",IF(R1865="Refreshment Beverage",AK1865*(Rates!J$19/100),ROUND(SUM(AH1865*(Rates!$J$8/100)),4)))</f>
        <v/>
      </c>
      <c r="AJ1865" s="124" t="str">
        <f t="shared" si="904"/>
        <v/>
      </c>
      <c r="AK1865" s="125" t="str">
        <f t="shared" si="905"/>
        <v/>
      </c>
      <c r="AL1865" s="121" t="str">
        <f t="shared" si="906"/>
        <v/>
      </c>
      <c r="AM1865" s="138" t="str">
        <f>IF(AS1865="","",IF(R1865="Refreshment Beverage",ROUND(AS1865*Rates!K$19,4),ROUND(AO1865*(VLOOKUP(VALUE(Q1865),Rates!G$4:L$12,3,0)),4)))</f>
        <v/>
      </c>
      <c r="AN1865" s="126" t="str">
        <f>IF(AS1865="","",IF(R1865="Refreshment Beverage",AS1865*(Rates!J$19/100),MAX(AM1865,AB1865)))</f>
        <v/>
      </c>
      <c r="AO1865" s="127" t="str">
        <f t="shared" si="907"/>
        <v/>
      </c>
      <c r="AP1865" s="127" t="str">
        <f t="shared" si="908"/>
        <v/>
      </c>
      <c r="AQ1865" s="140" t="str">
        <f>IF(AS1865="","",IF(R1865="Refreshment Beverage",ROUND(SUM(VLOOKUP(Q:Q,Rates!G$15:L$19,3,0)*(AS1865-Y1865-Z1865-AA1865)),4),ROUND(SUM(Rates!$K$8*AS1865),4)))</f>
        <v/>
      </c>
      <c r="AR1865" s="139" t="str">
        <f t="shared" si="909"/>
        <v/>
      </c>
      <c r="AS1865" s="125" t="str">
        <f t="shared" si="910"/>
        <v/>
      </c>
      <c r="AT1865" s="121" t="str">
        <f t="shared" si="911"/>
        <v/>
      </c>
      <c r="AU1865" s="138" t="str">
        <f>IF(AX1865="","",IF(R1865="Refreshment Beverage",ROUND((BA1865-Y1865-Z1865-AA1865)*VLOOKUP(VALUE(Q1865),Rates!G$15:L$19,3,0),4),ROUND(AW1865*(VLOOKUP(VALUE(Q1865),Rates!G:L,3,0)),4)))</f>
        <v/>
      </c>
      <c r="AV1865" s="126" t="str">
        <f t="shared" si="912"/>
        <v/>
      </c>
      <c r="AW1865" s="127" t="str">
        <f t="shared" si="913"/>
        <v/>
      </c>
      <c r="AX1865" s="123" t="str">
        <f t="shared" si="914"/>
        <v/>
      </c>
      <c r="AY1865" s="140" t="str">
        <f>IF(AX1865="","",IF(R1865="Refreshment Beverage",ROUND(SUM(AX1865*Rates!K$19),4),ROUND(SUM(AX1865*(Rates!J$8/100)),4)))</f>
        <v/>
      </c>
      <c r="AZ1865" s="124" t="str">
        <f t="shared" si="915"/>
        <v/>
      </c>
      <c r="BA1865" s="125" t="str">
        <f t="shared" si="916"/>
        <v/>
      </c>
      <c r="BB1865" s="115"/>
      <c r="BC1865" s="143"/>
      <c r="BD1865" s="100"/>
      <c r="BE1865" s="100"/>
      <c r="BF1865" s="100"/>
      <c r="BG1865" s="100"/>
    </row>
    <row r="1866" spans="1:59" x14ac:dyDescent="0.2">
      <c r="A1866" s="144"/>
      <c r="B1866" s="141"/>
      <c r="C1866" s="141"/>
      <c r="D1866" s="142"/>
      <c r="E1866" s="142"/>
      <c r="F1866" s="142"/>
      <c r="G1866" s="142"/>
      <c r="H1866" s="142"/>
      <c r="I1866" s="129"/>
      <c r="J1866" s="130"/>
      <c r="K1866" s="131" t="str">
        <f t="shared" si="887"/>
        <v/>
      </c>
      <c r="L1866" s="132" t="str">
        <f t="shared" si="888"/>
        <v/>
      </c>
      <c r="M1866" s="133" t="str">
        <f t="shared" si="889"/>
        <v/>
      </c>
      <c r="N1866" s="134" t="str">
        <f>IFERROR(IF(B:B="","",IF(R1866="Beer",SUM(LOOKUP(2,1/(Rates!$B$3:$B$5&lt;=W1866)/(Rates!$C$3:$C$5&gt;=W1866),Rates!$D$3:$D$5)*(X1866/100)*W1866),IF(R1866="Refreshment Beverage",SUM(LOOKUP(2,1/(Rates!$B$7:$B$11&lt;=W1866)/(Rates!$C$7:$C$11&gt;=W1866),Rates!$D$7:$D$11)*(X1866/100)*W1866)))),"")</f>
        <v/>
      </c>
      <c r="O1866" s="134" t="str">
        <f t="shared" si="890"/>
        <v/>
      </c>
      <c r="P1866" s="116"/>
      <c r="Q1866" s="117" t="str">
        <f t="shared" si="891"/>
        <v/>
      </c>
      <c r="R1866" s="128" t="str">
        <f t="shared" si="892"/>
        <v/>
      </c>
      <c r="S1866" s="135" t="str">
        <f>IF(B1866="","",IF(R1866="Refreshment Beverage",VLOOKUP(VALUE(Q1866),Rates!G$15:L$19,2,0),VLOOKUP(VALUE(Q1866),Rates!G$4:L$12,2,0)))</f>
        <v/>
      </c>
      <c r="T1866" s="135" t="str">
        <f t="shared" si="893"/>
        <v/>
      </c>
      <c r="U1866" s="118" t="str">
        <f t="shared" si="894"/>
        <v/>
      </c>
      <c r="V1866" s="135" t="str">
        <f t="shared" si="895"/>
        <v/>
      </c>
      <c r="W1866" s="135" t="str">
        <f t="shared" si="896"/>
        <v/>
      </c>
      <c r="X1866" s="119" t="str">
        <f t="shared" si="897"/>
        <v/>
      </c>
      <c r="Y1866" s="120" t="str">
        <f>IF(B:B="","",IF(R1866="Refreshment Beverage",VLOOKUP(Q1866,Rates!G$15:L$19,6,0)*W1866,VLOOKUP(Q1866,Rates!G$4:L$12,6,0)*W1866))</f>
        <v/>
      </c>
      <c r="Z1866" s="120" t="str">
        <f t="shared" si="898"/>
        <v/>
      </c>
      <c r="AA1866" s="120" t="str">
        <f t="shared" si="899"/>
        <v/>
      </c>
      <c r="AB1866" s="136" t="str">
        <f>IF(B:B="","",IF(R1866="Refreshment Beverage","",IF(AND(R1866="Beer",Q1866=0),SUM(LOOKUP(2,1/(Rates!$B$15:$B$18&lt;=W1866)/(Rates!$C$15:$C$18&gt;=W1866),Rates!$D$15:$D$18)*W1866),VLOOKUP(VALUE(Q:Q),Rates!A:B,2,0)*W1866)))</f>
        <v/>
      </c>
      <c r="AC1866" s="136" t="str">
        <f>IF(B:B="","",IF(R1866="Refreshment Beverage","",IF(AND(R1866="Beer",Q1866=0),SUM(LOOKUP(2,1/(Rates!$B$15:$B$18&lt;=W1866)/(Rates!$C$15:$C$18&gt;=W1866),Rates!$E$15:$E$18)*W1866),VLOOKUP(VALUE(Q:Q),Rates!A:C,3,0)*W1866)))</f>
        <v/>
      </c>
      <c r="AD1866" s="137" t="str">
        <f>IFERROR(IF(B:B="","",IF(R1866="Beer","",IF(VALUE(Q1866)=0,VLOOKUP(VLOOKUP(B:B,#REF!,16,0),Rates!A:E,2,0),VLOOKUP(VALUE(Q1866),Rates!A$31:B$34,2,0)*W1866))),0)</f>
        <v/>
      </c>
      <c r="AE1866" s="121" t="str">
        <f t="shared" si="900"/>
        <v/>
      </c>
      <c r="AF1866" s="138" t="str">
        <f t="shared" si="901"/>
        <v/>
      </c>
      <c r="AG1866" s="122" t="str">
        <f t="shared" si="902"/>
        <v/>
      </c>
      <c r="AH1866" s="123" t="str">
        <f t="shared" si="903"/>
        <v/>
      </c>
      <c r="AI1866" s="139" t="str">
        <f>IF(AE:AE="","",IF(R1866="Refreshment Beverage",AK1866*(Rates!J$19/100),ROUND(SUM(AH1866*(Rates!$J$8/100)),4)))</f>
        <v/>
      </c>
      <c r="AJ1866" s="124" t="str">
        <f t="shared" si="904"/>
        <v/>
      </c>
      <c r="AK1866" s="125" t="str">
        <f t="shared" si="905"/>
        <v/>
      </c>
      <c r="AL1866" s="121" t="str">
        <f t="shared" si="906"/>
        <v/>
      </c>
      <c r="AM1866" s="138" t="str">
        <f>IF(AS1866="","",IF(R1866="Refreshment Beverage",ROUND(AS1866*Rates!K$19,4),ROUND(AO1866*(VLOOKUP(VALUE(Q1866),Rates!G$4:L$12,3,0)),4)))</f>
        <v/>
      </c>
      <c r="AN1866" s="126" t="str">
        <f>IF(AS1866="","",IF(R1866="Refreshment Beverage",AS1866*(Rates!J$19/100),MAX(AM1866,AB1866)))</f>
        <v/>
      </c>
      <c r="AO1866" s="127" t="str">
        <f t="shared" si="907"/>
        <v/>
      </c>
      <c r="AP1866" s="127" t="str">
        <f t="shared" si="908"/>
        <v/>
      </c>
      <c r="AQ1866" s="140" t="str">
        <f>IF(AS1866="","",IF(R1866="Refreshment Beverage",ROUND(SUM(VLOOKUP(Q:Q,Rates!G$15:L$19,3,0)*(AS1866-Y1866-Z1866-AA1866)),4),ROUND(SUM(Rates!$K$8*AS1866),4)))</f>
        <v/>
      </c>
      <c r="AR1866" s="139" t="str">
        <f t="shared" si="909"/>
        <v/>
      </c>
      <c r="AS1866" s="125" t="str">
        <f t="shared" si="910"/>
        <v/>
      </c>
      <c r="AT1866" s="121" t="str">
        <f t="shared" si="911"/>
        <v/>
      </c>
      <c r="AU1866" s="138" t="str">
        <f>IF(AX1866="","",IF(R1866="Refreshment Beverage",ROUND((BA1866-Y1866-Z1866-AA1866)*VLOOKUP(VALUE(Q1866),Rates!G$15:L$19,3,0),4),ROUND(AW1866*(VLOOKUP(VALUE(Q1866),Rates!G:L,3,0)),4)))</f>
        <v/>
      </c>
      <c r="AV1866" s="126" t="str">
        <f t="shared" si="912"/>
        <v/>
      </c>
      <c r="AW1866" s="127" t="str">
        <f t="shared" si="913"/>
        <v/>
      </c>
      <c r="AX1866" s="123" t="str">
        <f t="shared" si="914"/>
        <v/>
      </c>
      <c r="AY1866" s="140" t="str">
        <f>IF(AX1866="","",IF(R1866="Refreshment Beverage",ROUND(SUM(AX1866*Rates!K$19),4),ROUND(SUM(AX1866*(Rates!J$8/100)),4)))</f>
        <v/>
      </c>
      <c r="AZ1866" s="124" t="str">
        <f t="shared" si="915"/>
        <v/>
      </c>
      <c r="BA1866" s="125" t="str">
        <f t="shared" si="916"/>
        <v/>
      </c>
      <c r="BB1866" s="115"/>
      <c r="BC1866" s="143"/>
      <c r="BD1866" s="100"/>
      <c r="BE1866" s="100"/>
      <c r="BF1866" s="100"/>
      <c r="BG1866" s="100"/>
    </row>
    <row r="1867" spans="1:59" x14ac:dyDescent="0.2">
      <c r="A1867" s="144"/>
      <c r="B1867" s="141"/>
      <c r="C1867" s="141"/>
      <c r="D1867" s="142"/>
      <c r="E1867" s="142"/>
      <c r="F1867" s="142"/>
      <c r="G1867" s="142"/>
      <c r="H1867" s="142"/>
      <c r="I1867" s="129"/>
      <c r="J1867" s="130"/>
      <c r="K1867" s="131" t="str">
        <f t="shared" si="887"/>
        <v/>
      </c>
      <c r="L1867" s="132" t="str">
        <f t="shared" si="888"/>
        <v/>
      </c>
      <c r="M1867" s="133" t="str">
        <f t="shared" si="889"/>
        <v/>
      </c>
      <c r="N1867" s="134" t="str">
        <f>IFERROR(IF(B:B="","",IF(R1867="Beer",SUM(LOOKUP(2,1/(Rates!$B$3:$B$5&lt;=W1867)/(Rates!$C$3:$C$5&gt;=W1867),Rates!$D$3:$D$5)*(X1867/100)*W1867),IF(R1867="Refreshment Beverage",SUM(LOOKUP(2,1/(Rates!$B$7:$B$11&lt;=W1867)/(Rates!$C$7:$C$11&gt;=W1867),Rates!$D$7:$D$11)*(X1867/100)*W1867)))),"")</f>
        <v/>
      </c>
      <c r="O1867" s="134" t="str">
        <f t="shared" si="890"/>
        <v/>
      </c>
      <c r="P1867" s="116"/>
      <c r="Q1867" s="117" t="str">
        <f t="shared" si="891"/>
        <v/>
      </c>
      <c r="R1867" s="128" t="str">
        <f t="shared" si="892"/>
        <v/>
      </c>
      <c r="S1867" s="135" t="str">
        <f>IF(B1867="","",IF(R1867="Refreshment Beverage",VLOOKUP(VALUE(Q1867),Rates!G$15:L$19,2,0),VLOOKUP(VALUE(Q1867),Rates!G$4:L$12,2,0)))</f>
        <v/>
      </c>
      <c r="T1867" s="135" t="str">
        <f t="shared" si="893"/>
        <v/>
      </c>
      <c r="U1867" s="118" t="str">
        <f t="shared" si="894"/>
        <v/>
      </c>
      <c r="V1867" s="135" t="str">
        <f t="shared" si="895"/>
        <v/>
      </c>
      <c r="W1867" s="135" t="str">
        <f t="shared" si="896"/>
        <v/>
      </c>
      <c r="X1867" s="119" t="str">
        <f t="shared" si="897"/>
        <v/>
      </c>
      <c r="Y1867" s="120" t="str">
        <f>IF(B:B="","",IF(R1867="Refreshment Beverage",VLOOKUP(Q1867,Rates!G$15:L$19,6,0)*W1867,VLOOKUP(Q1867,Rates!G$4:L$12,6,0)*W1867))</f>
        <v/>
      </c>
      <c r="Z1867" s="120" t="str">
        <f t="shared" si="898"/>
        <v/>
      </c>
      <c r="AA1867" s="120" t="str">
        <f t="shared" si="899"/>
        <v/>
      </c>
      <c r="AB1867" s="136" t="str">
        <f>IF(B:B="","",IF(R1867="Refreshment Beverage","",IF(AND(R1867="Beer",Q1867=0),SUM(LOOKUP(2,1/(Rates!$B$15:$B$18&lt;=W1867)/(Rates!$C$15:$C$18&gt;=W1867),Rates!$D$15:$D$18)*W1867),VLOOKUP(VALUE(Q:Q),Rates!A:B,2,0)*W1867)))</f>
        <v/>
      </c>
      <c r="AC1867" s="136" t="str">
        <f>IF(B:B="","",IF(R1867="Refreshment Beverage","",IF(AND(R1867="Beer",Q1867=0),SUM(LOOKUP(2,1/(Rates!$B$15:$B$18&lt;=W1867)/(Rates!$C$15:$C$18&gt;=W1867),Rates!$E$15:$E$18)*W1867),VLOOKUP(VALUE(Q:Q),Rates!A:C,3,0)*W1867)))</f>
        <v/>
      </c>
      <c r="AD1867" s="137" t="str">
        <f>IFERROR(IF(B:B="","",IF(R1867="Beer","",IF(VALUE(Q1867)=0,VLOOKUP(VLOOKUP(B:B,#REF!,16,0),Rates!A:E,2,0),VLOOKUP(VALUE(Q1867),Rates!A$31:B$34,2,0)*W1867))),0)</f>
        <v/>
      </c>
      <c r="AE1867" s="121" t="str">
        <f t="shared" si="900"/>
        <v/>
      </c>
      <c r="AF1867" s="138" t="str">
        <f t="shared" si="901"/>
        <v/>
      </c>
      <c r="AG1867" s="122" t="str">
        <f t="shared" si="902"/>
        <v/>
      </c>
      <c r="AH1867" s="123" t="str">
        <f t="shared" si="903"/>
        <v/>
      </c>
      <c r="AI1867" s="139" t="str">
        <f>IF(AE:AE="","",IF(R1867="Refreshment Beverage",AK1867*(Rates!J$19/100),ROUND(SUM(AH1867*(Rates!$J$8/100)),4)))</f>
        <v/>
      </c>
      <c r="AJ1867" s="124" t="str">
        <f t="shared" si="904"/>
        <v/>
      </c>
      <c r="AK1867" s="125" t="str">
        <f t="shared" si="905"/>
        <v/>
      </c>
      <c r="AL1867" s="121" t="str">
        <f t="shared" si="906"/>
        <v/>
      </c>
      <c r="AM1867" s="138" t="str">
        <f>IF(AS1867="","",IF(R1867="Refreshment Beverage",ROUND(AS1867*Rates!K$19,4),ROUND(AO1867*(VLOOKUP(VALUE(Q1867),Rates!G$4:L$12,3,0)),4)))</f>
        <v/>
      </c>
      <c r="AN1867" s="126" t="str">
        <f>IF(AS1867="","",IF(R1867="Refreshment Beverage",AS1867*(Rates!J$19/100),MAX(AM1867,AB1867)))</f>
        <v/>
      </c>
      <c r="AO1867" s="127" t="str">
        <f t="shared" si="907"/>
        <v/>
      </c>
      <c r="AP1867" s="127" t="str">
        <f t="shared" si="908"/>
        <v/>
      </c>
      <c r="AQ1867" s="140" t="str">
        <f>IF(AS1867="","",IF(R1867="Refreshment Beverage",ROUND(SUM(VLOOKUP(Q:Q,Rates!G$15:L$19,3,0)*(AS1867-Y1867-Z1867-AA1867)),4),ROUND(SUM(Rates!$K$8*AS1867),4)))</f>
        <v/>
      </c>
      <c r="AR1867" s="139" t="str">
        <f t="shared" si="909"/>
        <v/>
      </c>
      <c r="AS1867" s="125" t="str">
        <f t="shared" si="910"/>
        <v/>
      </c>
      <c r="AT1867" s="121" t="str">
        <f t="shared" si="911"/>
        <v/>
      </c>
      <c r="AU1867" s="138" t="str">
        <f>IF(AX1867="","",IF(R1867="Refreshment Beverage",ROUND((BA1867-Y1867-Z1867-AA1867)*VLOOKUP(VALUE(Q1867),Rates!G$15:L$19,3,0),4),ROUND(AW1867*(VLOOKUP(VALUE(Q1867),Rates!G:L,3,0)),4)))</f>
        <v/>
      </c>
      <c r="AV1867" s="126" t="str">
        <f t="shared" si="912"/>
        <v/>
      </c>
      <c r="AW1867" s="127" t="str">
        <f t="shared" si="913"/>
        <v/>
      </c>
      <c r="AX1867" s="123" t="str">
        <f t="shared" si="914"/>
        <v/>
      </c>
      <c r="AY1867" s="140" t="str">
        <f>IF(AX1867="","",IF(R1867="Refreshment Beverage",ROUND(SUM(AX1867*Rates!K$19),4),ROUND(SUM(AX1867*(Rates!J$8/100)),4)))</f>
        <v/>
      </c>
      <c r="AZ1867" s="124" t="str">
        <f t="shared" si="915"/>
        <v/>
      </c>
      <c r="BA1867" s="125" t="str">
        <f t="shared" si="916"/>
        <v/>
      </c>
      <c r="BB1867" s="115"/>
      <c r="BC1867" s="143"/>
      <c r="BD1867" s="100"/>
      <c r="BE1867" s="100"/>
      <c r="BF1867" s="100"/>
      <c r="BG1867" s="100"/>
    </row>
    <row r="1868" spans="1:59" x14ac:dyDescent="0.2">
      <c r="A1868" s="144"/>
      <c r="B1868" s="141"/>
      <c r="C1868" s="141"/>
      <c r="D1868" s="142"/>
      <c r="E1868" s="142"/>
      <c r="F1868" s="142"/>
      <c r="G1868" s="142"/>
      <c r="H1868" s="142"/>
      <c r="I1868" s="129"/>
      <c r="J1868" s="130"/>
      <c r="K1868" s="131" t="str">
        <f t="shared" si="887"/>
        <v/>
      </c>
      <c r="L1868" s="132" t="str">
        <f t="shared" si="888"/>
        <v/>
      </c>
      <c r="M1868" s="133" t="str">
        <f t="shared" si="889"/>
        <v/>
      </c>
      <c r="N1868" s="134" t="str">
        <f>IFERROR(IF(B:B="","",IF(R1868="Beer",SUM(LOOKUP(2,1/(Rates!$B$3:$B$5&lt;=W1868)/(Rates!$C$3:$C$5&gt;=W1868),Rates!$D$3:$D$5)*(X1868/100)*W1868),IF(R1868="Refreshment Beverage",SUM(LOOKUP(2,1/(Rates!$B$7:$B$11&lt;=W1868)/(Rates!$C$7:$C$11&gt;=W1868),Rates!$D$7:$D$11)*(X1868/100)*W1868)))),"")</f>
        <v/>
      </c>
      <c r="O1868" s="134" t="str">
        <f t="shared" si="890"/>
        <v/>
      </c>
      <c r="P1868" s="116"/>
      <c r="Q1868" s="117" t="str">
        <f t="shared" si="891"/>
        <v/>
      </c>
      <c r="R1868" s="128" t="str">
        <f t="shared" si="892"/>
        <v/>
      </c>
      <c r="S1868" s="135" t="str">
        <f>IF(B1868="","",IF(R1868="Refreshment Beverage",VLOOKUP(VALUE(Q1868),Rates!G$15:L$19,2,0),VLOOKUP(VALUE(Q1868),Rates!G$4:L$12,2,0)))</f>
        <v/>
      </c>
      <c r="T1868" s="135" t="str">
        <f t="shared" si="893"/>
        <v/>
      </c>
      <c r="U1868" s="118" t="str">
        <f t="shared" si="894"/>
        <v/>
      </c>
      <c r="V1868" s="135" t="str">
        <f t="shared" si="895"/>
        <v/>
      </c>
      <c r="W1868" s="135" t="str">
        <f t="shared" si="896"/>
        <v/>
      </c>
      <c r="X1868" s="119" t="str">
        <f t="shared" si="897"/>
        <v/>
      </c>
      <c r="Y1868" s="120" t="str">
        <f>IF(B:B="","",IF(R1868="Refreshment Beverage",VLOOKUP(Q1868,Rates!G$15:L$19,6,0)*W1868,VLOOKUP(Q1868,Rates!G$4:L$12,6,0)*W1868))</f>
        <v/>
      </c>
      <c r="Z1868" s="120" t="str">
        <f t="shared" si="898"/>
        <v/>
      </c>
      <c r="AA1868" s="120" t="str">
        <f t="shared" si="899"/>
        <v/>
      </c>
      <c r="AB1868" s="136" t="str">
        <f>IF(B:B="","",IF(R1868="Refreshment Beverage","",IF(AND(R1868="Beer",Q1868=0),SUM(LOOKUP(2,1/(Rates!$B$15:$B$18&lt;=W1868)/(Rates!$C$15:$C$18&gt;=W1868),Rates!$D$15:$D$18)*W1868),VLOOKUP(VALUE(Q:Q),Rates!A:B,2,0)*W1868)))</f>
        <v/>
      </c>
      <c r="AC1868" s="136" t="str">
        <f>IF(B:B="","",IF(R1868="Refreshment Beverage","",IF(AND(R1868="Beer",Q1868=0),SUM(LOOKUP(2,1/(Rates!$B$15:$B$18&lt;=W1868)/(Rates!$C$15:$C$18&gt;=W1868),Rates!$E$15:$E$18)*W1868),VLOOKUP(VALUE(Q:Q),Rates!A:C,3,0)*W1868)))</f>
        <v/>
      </c>
      <c r="AD1868" s="137" t="str">
        <f>IFERROR(IF(B:B="","",IF(R1868="Beer","",IF(VALUE(Q1868)=0,VLOOKUP(VLOOKUP(B:B,#REF!,16,0),Rates!A:E,2,0),VLOOKUP(VALUE(Q1868),Rates!A$31:B$34,2,0)*W1868))),0)</f>
        <v/>
      </c>
      <c r="AE1868" s="121" t="str">
        <f t="shared" si="900"/>
        <v/>
      </c>
      <c r="AF1868" s="138" t="str">
        <f t="shared" si="901"/>
        <v/>
      </c>
      <c r="AG1868" s="122" t="str">
        <f t="shared" si="902"/>
        <v/>
      </c>
      <c r="AH1868" s="123" t="str">
        <f t="shared" si="903"/>
        <v/>
      </c>
      <c r="AI1868" s="139" t="str">
        <f>IF(AE:AE="","",IF(R1868="Refreshment Beverage",AK1868*(Rates!J$19/100),ROUND(SUM(AH1868*(Rates!$J$8/100)),4)))</f>
        <v/>
      </c>
      <c r="AJ1868" s="124" t="str">
        <f t="shared" si="904"/>
        <v/>
      </c>
      <c r="AK1868" s="125" t="str">
        <f t="shared" si="905"/>
        <v/>
      </c>
      <c r="AL1868" s="121" t="str">
        <f t="shared" si="906"/>
        <v/>
      </c>
      <c r="AM1868" s="138" t="str">
        <f>IF(AS1868="","",IF(R1868="Refreshment Beverage",ROUND(AS1868*Rates!K$19,4),ROUND(AO1868*(VLOOKUP(VALUE(Q1868),Rates!G$4:L$12,3,0)),4)))</f>
        <v/>
      </c>
      <c r="AN1868" s="126" t="str">
        <f>IF(AS1868="","",IF(R1868="Refreshment Beverage",AS1868*(Rates!J$19/100),MAX(AM1868,AB1868)))</f>
        <v/>
      </c>
      <c r="AO1868" s="127" t="str">
        <f t="shared" si="907"/>
        <v/>
      </c>
      <c r="AP1868" s="127" t="str">
        <f t="shared" si="908"/>
        <v/>
      </c>
      <c r="AQ1868" s="140" t="str">
        <f>IF(AS1868="","",IF(R1868="Refreshment Beverage",ROUND(SUM(VLOOKUP(Q:Q,Rates!G$15:L$19,3,0)*(AS1868-Y1868-Z1868-AA1868)),4),ROUND(SUM(Rates!$K$8*AS1868),4)))</f>
        <v/>
      </c>
      <c r="AR1868" s="139" t="str">
        <f t="shared" si="909"/>
        <v/>
      </c>
      <c r="AS1868" s="125" t="str">
        <f t="shared" si="910"/>
        <v/>
      </c>
      <c r="AT1868" s="121" t="str">
        <f t="shared" si="911"/>
        <v/>
      </c>
      <c r="AU1868" s="138" t="str">
        <f>IF(AX1868="","",IF(R1868="Refreshment Beverage",ROUND((BA1868-Y1868-Z1868-AA1868)*VLOOKUP(VALUE(Q1868),Rates!G$15:L$19,3,0),4),ROUND(AW1868*(VLOOKUP(VALUE(Q1868),Rates!G:L,3,0)),4)))</f>
        <v/>
      </c>
      <c r="AV1868" s="126" t="str">
        <f t="shared" si="912"/>
        <v/>
      </c>
      <c r="AW1868" s="127" t="str">
        <f t="shared" si="913"/>
        <v/>
      </c>
      <c r="AX1868" s="123" t="str">
        <f t="shared" si="914"/>
        <v/>
      </c>
      <c r="AY1868" s="140" t="str">
        <f>IF(AX1868="","",IF(R1868="Refreshment Beverage",ROUND(SUM(AX1868*Rates!K$19),4),ROUND(SUM(AX1868*(Rates!J$8/100)),4)))</f>
        <v/>
      </c>
      <c r="AZ1868" s="124" t="str">
        <f t="shared" si="915"/>
        <v/>
      </c>
      <c r="BA1868" s="125" t="str">
        <f t="shared" si="916"/>
        <v/>
      </c>
      <c r="BB1868" s="115"/>
      <c r="BC1868" s="143"/>
      <c r="BD1868" s="100"/>
      <c r="BE1868" s="100"/>
      <c r="BF1868" s="100"/>
      <c r="BG1868" s="100"/>
    </row>
    <row r="1869" spans="1:59" x14ac:dyDescent="0.2">
      <c r="A1869" s="144"/>
      <c r="B1869" s="141"/>
      <c r="C1869" s="141"/>
      <c r="D1869" s="142"/>
      <c r="E1869" s="142"/>
      <c r="F1869" s="142"/>
      <c r="G1869" s="142"/>
      <c r="H1869" s="142"/>
      <c r="I1869" s="129"/>
      <c r="J1869" s="130"/>
      <c r="K1869" s="131" t="str">
        <f t="shared" si="887"/>
        <v/>
      </c>
      <c r="L1869" s="132" t="str">
        <f t="shared" si="888"/>
        <v/>
      </c>
      <c r="M1869" s="133" t="str">
        <f t="shared" si="889"/>
        <v/>
      </c>
      <c r="N1869" s="134" t="str">
        <f>IFERROR(IF(B:B="","",IF(R1869="Beer",SUM(LOOKUP(2,1/(Rates!$B$3:$B$5&lt;=W1869)/(Rates!$C$3:$C$5&gt;=W1869),Rates!$D$3:$D$5)*(X1869/100)*W1869),IF(R1869="Refreshment Beverage",SUM(LOOKUP(2,1/(Rates!$B$7:$B$11&lt;=W1869)/(Rates!$C$7:$C$11&gt;=W1869),Rates!$D$7:$D$11)*(X1869/100)*W1869)))),"")</f>
        <v/>
      </c>
      <c r="O1869" s="134" t="str">
        <f t="shared" si="890"/>
        <v/>
      </c>
      <c r="P1869" s="116"/>
      <c r="Q1869" s="117" t="str">
        <f t="shared" si="891"/>
        <v/>
      </c>
      <c r="R1869" s="128" t="str">
        <f t="shared" si="892"/>
        <v/>
      </c>
      <c r="S1869" s="135" t="str">
        <f>IF(B1869="","",IF(R1869="Refreshment Beverage",VLOOKUP(VALUE(Q1869),Rates!G$15:L$19,2,0),VLOOKUP(VALUE(Q1869),Rates!G$4:L$12,2,0)))</f>
        <v/>
      </c>
      <c r="T1869" s="135" t="str">
        <f t="shared" si="893"/>
        <v/>
      </c>
      <c r="U1869" s="118" t="str">
        <f t="shared" si="894"/>
        <v/>
      </c>
      <c r="V1869" s="135" t="str">
        <f t="shared" si="895"/>
        <v/>
      </c>
      <c r="W1869" s="135" t="str">
        <f t="shared" si="896"/>
        <v/>
      </c>
      <c r="X1869" s="119" t="str">
        <f t="shared" si="897"/>
        <v/>
      </c>
      <c r="Y1869" s="120" t="str">
        <f>IF(B:B="","",IF(R1869="Refreshment Beverage",VLOOKUP(Q1869,Rates!G$15:L$19,6,0)*W1869,VLOOKUP(Q1869,Rates!G$4:L$12,6,0)*W1869))</f>
        <v/>
      </c>
      <c r="Z1869" s="120" t="str">
        <f t="shared" si="898"/>
        <v/>
      </c>
      <c r="AA1869" s="120" t="str">
        <f t="shared" si="899"/>
        <v/>
      </c>
      <c r="AB1869" s="136" t="str">
        <f>IF(B:B="","",IF(R1869="Refreshment Beverage","",IF(AND(R1869="Beer",Q1869=0),SUM(LOOKUP(2,1/(Rates!$B$15:$B$18&lt;=W1869)/(Rates!$C$15:$C$18&gt;=W1869),Rates!$D$15:$D$18)*W1869),VLOOKUP(VALUE(Q:Q),Rates!A:B,2,0)*W1869)))</f>
        <v/>
      </c>
      <c r="AC1869" s="136" t="str">
        <f>IF(B:B="","",IF(R1869="Refreshment Beverage","",IF(AND(R1869="Beer",Q1869=0),SUM(LOOKUP(2,1/(Rates!$B$15:$B$18&lt;=W1869)/(Rates!$C$15:$C$18&gt;=W1869),Rates!$E$15:$E$18)*W1869),VLOOKUP(VALUE(Q:Q),Rates!A:C,3,0)*W1869)))</f>
        <v/>
      </c>
      <c r="AD1869" s="137" t="str">
        <f>IFERROR(IF(B:B="","",IF(R1869="Beer","",IF(VALUE(Q1869)=0,VLOOKUP(VLOOKUP(B:B,#REF!,16,0),Rates!A:E,2,0),VLOOKUP(VALUE(Q1869),Rates!A$31:B$34,2,0)*W1869))),0)</f>
        <v/>
      </c>
      <c r="AE1869" s="121" t="str">
        <f t="shared" si="900"/>
        <v/>
      </c>
      <c r="AF1869" s="138" t="str">
        <f t="shared" si="901"/>
        <v/>
      </c>
      <c r="AG1869" s="122" t="str">
        <f t="shared" si="902"/>
        <v/>
      </c>
      <c r="AH1869" s="123" t="str">
        <f t="shared" si="903"/>
        <v/>
      </c>
      <c r="AI1869" s="139" t="str">
        <f>IF(AE:AE="","",IF(R1869="Refreshment Beverage",AK1869*(Rates!J$19/100),ROUND(SUM(AH1869*(Rates!$J$8/100)),4)))</f>
        <v/>
      </c>
      <c r="AJ1869" s="124" t="str">
        <f t="shared" si="904"/>
        <v/>
      </c>
      <c r="AK1869" s="125" t="str">
        <f t="shared" si="905"/>
        <v/>
      </c>
      <c r="AL1869" s="121" t="str">
        <f t="shared" si="906"/>
        <v/>
      </c>
      <c r="AM1869" s="138" t="str">
        <f>IF(AS1869="","",IF(R1869="Refreshment Beverage",ROUND(AS1869*Rates!K$19,4),ROUND(AO1869*(VLOOKUP(VALUE(Q1869),Rates!G$4:L$12,3,0)),4)))</f>
        <v/>
      </c>
      <c r="AN1869" s="126" t="str">
        <f>IF(AS1869="","",IF(R1869="Refreshment Beverage",AS1869*(Rates!J$19/100),MAX(AM1869,AB1869)))</f>
        <v/>
      </c>
      <c r="AO1869" s="127" t="str">
        <f t="shared" si="907"/>
        <v/>
      </c>
      <c r="AP1869" s="127" t="str">
        <f t="shared" si="908"/>
        <v/>
      </c>
      <c r="AQ1869" s="140" t="str">
        <f>IF(AS1869="","",IF(R1869="Refreshment Beverage",ROUND(SUM(VLOOKUP(Q:Q,Rates!G$15:L$19,3,0)*(AS1869-Y1869-Z1869-AA1869)),4),ROUND(SUM(Rates!$K$8*AS1869),4)))</f>
        <v/>
      </c>
      <c r="AR1869" s="139" t="str">
        <f t="shared" si="909"/>
        <v/>
      </c>
      <c r="AS1869" s="125" t="str">
        <f t="shared" si="910"/>
        <v/>
      </c>
      <c r="AT1869" s="121" t="str">
        <f t="shared" si="911"/>
        <v/>
      </c>
      <c r="AU1869" s="138" t="str">
        <f>IF(AX1869="","",IF(R1869="Refreshment Beverage",ROUND((BA1869-Y1869-Z1869-AA1869)*VLOOKUP(VALUE(Q1869),Rates!G$15:L$19,3,0),4),ROUND(AW1869*(VLOOKUP(VALUE(Q1869),Rates!G:L,3,0)),4)))</f>
        <v/>
      </c>
      <c r="AV1869" s="126" t="str">
        <f t="shared" si="912"/>
        <v/>
      </c>
      <c r="AW1869" s="127" t="str">
        <f t="shared" si="913"/>
        <v/>
      </c>
      <c r="AX1869" s="123" t="str">
        <f t="shared" si="914"/>
        <v/>
      </c>
      <c r="AY1869" s="140" t="str">
        <f>IF(AX1869="","",IF(R1869="Refreshment Beverage",ROUND(SUM(AX1869*Rates!K$19),4),ROUND(SUM(AX1869*(Rates!J$8/100)),4)))</f>
        <v/>
      </c>
      <c r="AZ1869" s="124" t="str">
        <f t="shared" si="915"/>
        <v/>
      </c>
      <c r="BA1869" s="125" t="str">
        <f t="shared" si="916"/>
        <v/>
      </c>
      <c r="BB1869" s="115"/>
      <c r="BC1869" s="143"/>
      <c r="BD1869" s="100"/>
      <c r="BE1869" s="100"/>
      <c r="BF1869" s="100"/>
      <c r="BG1869" s="100"/>
    </row>
    <row r="1870" spans="1:59" x14ac:dyDescent="0.2">
      <c r="A1870" s="144"/>
      <c r="B1870" s="141"/>
      <c r="C1870" s="141"/>
      <c r="D1870" s="142"/>
      <c r="E1870" s="142"/>
      <c r="F1870" s="142"/>
      <c r="G1870" s="142"/>
      <c r="H1870" s="142"/>
      <c r="I1870" s="129"/>
      <c r="J1870" s="130"/>
      <c r="K1870" s="131" t="str">
        <f t="shared" si="887"/>
        <v/>
      </c>
      <c r="L1870" s="132" t="str">
        <f t="shared" si="888"/>
        <v/>
      </c>
      <c r="M1870" s="133" t="str">
        <f t="shared" si="889"/>
        <v/>
      </c>
      <c r="N1870" s="134" t="str">
        <f>IFERROR(IF(B:B="","",IF(R1870="Beer",SUM(LOOKUP(2,1/(Rates!$B$3:$B$5&lt;=W1870)/(Rates!$C$3:$C$5&gt;=W1870),Rates!$D$3:$D$5)*(X1870/100)*W1870),IF(R1870="Refreshment Beverage",SUM(LOOKUP(2,1/(Rates!$B$7:$B$11&lt;=W1870)/(Rates!$C$7:$C$11&gt;=W1870),Rates!$D$7:$D$11)*(X1870/100)*W1870)))),"")</f>
        <v/>
      </c>
      <c r="O1870" s="134" t="str">
        <f t="shared" si="890"/>
        <v/>
      </c>
      <c r="P1870" s="116"/>
      <c r="Q1870" s="117" t="str">
        <f t="shared" si="891"/>
        <v/>
      </c>
      <c r="R1870" s="128" t="str">
        <f t="shared" si="892"/>
        <v/>
      </c>
      <c r="S1870" s="135" t="str">
        <f>IF(B1870="","",IF(R1870="Refreshment Beverage",VLOOKUP(VALUE(Q1870),Rates!G$15:L$19,2,0),VLOOKUP(VALUE(Q1870),Rates!G$4:L$12,2,0)))</f>
        <v/>
      </c>
      <c r="T1870" s="135" t="str">
        <f t="shared" si="893"/>
        <v/>
      </c>
      <c r="U1870" s="118" t="str">
        <f t="shared" si="894"/>
        <v/>
      </c>
      <c r="V1870" s="135" t="str">
        <f t="shared" si="895"/>
        <v/>
      </c>
      <c r="W1870" s="135" t="str">
        <f t="shared" si="896"/>
        <v/>
      </c>
      <c r="X1870" s="119" t="str">
        <f t="shared" si="897"/>
        <v/>
      </c>
      <c r="Y1870" s="120" t="str">
        <f>IF(B:B="","",IF(R1870="Refreshment Beverage",VLOOKUP(Q1870,Rates!G$15:L$19,6,0)*W1870,VLOOKUP(Q1870,Rates!G$4:L$12,6,0)*W1870))</f>
        <v/>
      </c>
      <c r="Z1870" s="120" t="str">
        <f t="shared" si="898"/>
        <v/>
      </c>
      <c r="AA1870" s="120" t="str">
        <f t="shared" si="899"/>
        <v/>
      </c>
      <c r="AB1870" s="136" t="str">
        <f>IF(B:B="","",IF(R1870="Refreshment Beverage","",IF(AND(R1870="Beer",Q1870=0),SUM(LOOKUP(2,1/(Rates!$B$15:$B$18&lt;=W1870)/(Rates!$C$15:$C$18&gt;=W1870),Rates!$D$15:$D$18)*W1870),VLOOKUP(VALUE(Q:Q),Rates!A:B,2,0)*W1870)))</f>
        <v/>
      </c>
      <c r="AC1870" s="136" t="str">
        <f>IF(B:B="","",IF(R1870="Refreshment Beverage","",IF(AND(R1870="Beer",Q1870=0),SUM(LOOKUP(2,1/(Rates!$B$15:$B$18&lt;=W1870)/(Rates!$C$15:$C$18&gt;=W1870),Rates!$E$15:$E$18)*W1870),VLOOKUP(VALUE(Q:Q),Rates!A:C,3,0)*W1870)))</f>
        <v/>
      </c>
      <c r="AD1870" s="137" t="str">
        <f>IFERROR(IF(B:B="","",IF(R1870="Beer","",IF(VALUE(Q1870)=0,VLOOKUP(VLOOKUP(B:B,#REF!,16,0),Rates!A:E,2,0),VLOOKUP(VALUE(Q1870),Rates!A$31:B$34,2,0)*W1870))),0)</f>
        <v/>
      </c>
      <c r="AE1870" s="121" t="str">
        <f t="shared" si="900"/>
        <v/>
      </c>
      <c r="AF1870" s="138" t="str">
        <f t="shared" si="901"/>
        <v/>
      </c>
      <c r="AG1870" s="122" t="str">
        <f t="shared" si="902"/>
        <v/>
      </c>
      <c r="AH1870" s="123" t="str">
        <f t="shared" si="903"/>
        <v/>
      </c>
      <c r="AI1870" s="139" t="str">
        <f>IF(AE:AE="","",IF(R1870="Refreshment Beverage",AK1870*(Rates!J$19/100),ROUND(SUM(AH1870*(Rates!$J$8/100)),4)))</f>
        <v/>
      </c>
      <c r="AJ1870" s="124" t="str">
        <f t="shared" si="904"/>
        <v/>
      </c>
      <c r="AK1870" s="125" t="str">
        <f t="shared" si="905"/>
        <v/>
      </c>
      <c r="AL1870" s="121" t="str">
        <f t="shared" si="906"/>
        <v/>
      </c>
      <c r="AM1870" s="138" t="str">
        <f>IF(AS1870="","",IF(R1870="Refreshment Beverage",ROUND(AS1870*Rates!K$19,4),ROUND(AO1870*(VLOOKUP(VALUE(Q1870),Rates!G$4:L$12,3,0)),4)))</f>
        <v/>
      </c>
      <c r="AN1870" s="126" t="str">
        <f>IF(AS1870="","",IF(R1870="Refreshment Beverage",AS1870*(Rates!J$19/100),MAX(AM1870,AB1870)))</f>
        <v/>
      </c>
      <c r="AO1870" s="127" t="str">
        <f t="shared" si="907"/>
        <v/>
      </c>
      <c r="AP1870" s="127" t="str">
        <f t="shared" si="908"/>
        <v/>
      </c>
      <c r="AQ1870" s="140" t="str">
        <f>IF(AS1870="","",IF(R1870="Refreshment Beverage",ROUND(SUM(VLOOKUP(Q:Q,Rates!G$15:L$19,3,0)*(AS1870-Y1870-Z1870-AA1870)),4),ROUND(SUM(Rates!$K$8*AS1870),4)))</f>
        <v/>
      </c>
      <c r="AR1870" s="139" t="str">
        <f t="shared" si="909"/>
        <v/>
      </c>
      <c r="AS1870" s="125" t="str">
        <f t="shared" si="910"/>
        <v/>
      </c>
      <c r="AT1870" s="121" t="str">
        <f t="shared" si="911"/>
        <v/>
      </c>
      <c r="AU1870" s="138" t="str">
        <f>IF(AX1870="","",IF(R1870="Refreshment Beverage",ROUND((BA1870-Y1870-Z1870-AA1870)*VLOOKUP(VALUE(Q1870),Rates!G$15:L$19,3,0),4),ROUND(AW1870*(VLOOKUP(VALUE(Q1870),Rates!G:L,3,0)),4)))</f>
        <v/>
      </c>
      <c r="AV1870" s="126" t="str">
        <f t="shared" si="912"/>
        <v/>
      </c>
      <c r="AW1870" s="127" t="str">
        <f t="shared" si="913"/>
        <v/>
      </c>
      <c r="AX1870" s="123" t="str">
        <f t="shared" si="914"/>
        <v/>
      </c>
      <c r="AY1870" s="140" t="str">
        <f>IF(AX1870="","",IF(R1870="Refreshment Beverage",ROUND(SUM(AX1870*Rates!K$19),4),ROUND(SUM(AX1870*(Rates!J$8/100)),4)))</f>
        <v/>
      </c>
      <c r="AZ1870" s="124" t="str">
        <f t="shared" si="915"/>
        <v/>
      </c>
      <c r="BA1870" s="125" t="str">
        <f t="shared" si="916"/>
        <v/>
      </c>
      <c r="BB1870" s="115"/>
      <c r="BC1870" s="143"/>
      <c r="BD1870" s="100"/>
      <c r="BE1870" s="100"/>
      <c r="BF1870" s="100"/>
      <c r="BG1870" s="100"/>
    </row>
    <row r="1871" spans="1:59" x14ac:dyDescent="0.2">
      <c r="A1871" s="144"/>
      <c r="B1871" s="141"/>
      <c r="C1871" s="141"/>
      <c r="D1871" s="142"/>
      <c r="E1871" s="142"/>
      <c r="F1871" s="142"/>
      <c r="G1871" s="142"/>
      <c r="H1871" s="142"/>
      <c r="I1871" s="129"/>
      <c r="J1871" s="130"/>
      <c r="K1871" s="131" t="str">
        <f t="shared" si="887"/>
        <v/>
      </c>
      <c r="L1871" s="132" t="str">
        <f t="shared" si="888"/>
        <v/>
      </c>
      <c r="M1871" s="133" t="str">
        <f t="shared" si="889"/>
        <v/>
      </c>
      <c r="N1871" s="134" t="str">
        <f>IFERROR(IF(B:B="","",IF(R1871="Beer",SUM(LOOKUP(2,1/(Rates!$B$3:$B$5&lt;=W1871)/(Rates!$C$3:$C$5&gt;=W1871),Rates!$D$3:$D$5)*(X1871/100)*W1871),IF(R1871="Refreshment Beverage",SUM(LOOKUP(2,1/(Rates!$B$7:$B$11&lt;=W1871)/(Rates!$C$7:$C$11&gt;=W1871),Rates!$D$7:$D$11)*(X1871/100)*W1871)))),"")</f>
        <v/>
      </c>
      <c r="O1871" s="134" t="str">
        <f t="shared" si="890"/>
        <v/>
      </c>
      <c r="P1871" s="116"/>
      <c r="Q1871" s="117" t="str">
        <f t="shared" si="891"/>
        <v/>
      </c>
      <c r="R1871" s="128" t="str">
        <f t="shared" si="892"/>
        <v/>
      </c>
      <c r="S1871" s="135" t="str">
        <f>IF(B1871="","",IF(R1871="Refreshment Beverage",VLOOKUP(VALUE(Q1871),Rates!G$15:L$19,2,0),VLOOKUP(VALUE(Q1871),Rates!G$4:L$12,2,0)))</f>
        <v/>
      </c>
      <c r="T1871" s="135" t="str">
        <f t="shared" si="893"/>
        <v/>
      </c>
      <c r="U1871" s="118" t="str">
        <f t="shared" si="894"/>
        <v/>
      </c>
      <c r="V1871" s="135" t="str">
        <f t="shared" si="895"/>
        <v/>
      </c>
      <c r="W1871" s="135" t="str">
        <f t="shared" si="896"/>
        <v/>
      </c>
      <c r="X1871" s="119" t="str">
        <f t="shared" si="897"/>
        <v/>
      </c>
      <c r="Y1871" s="120" t="str">
        <f>IF(B:B="","",IF(R1871="Refreshment Beverage",VLOOKUP(Q1871,Rates!G$15:L$19,6,0)*W1871,VLOOKUP(Q1871,Rates!G$4:L$12,6,0)*W1871))</f>
        <v/>
      </c>
      <c r="Z1871" s="120" t="str">
        <f t="shared" si="898"/>
        <v/>
      </c>
      <c r="AA1871" s="120" t="str">
        <f t="shared" si="899"/>
        <v/>
      </c>
      <c r="AB1871" s="136" t="str">
        <f>IF(B:B="","",IF(R1871="Refreshment Beverage","",IF(AND(R1871="Beer",Q1871=0),SUM(LOOKUP(2,1/(Rates!$B$15:$B$18&lt;=W1871)/(Rates!$C$15:$C$18&gt;=W1871),Rates!$D$15:$D$18)*W1871),VLOOKUP(VALUE(Q:Q),Rates!A:B,2,0)*W1871)))</f>
        <v/>
      </c>
      <c r="AC1871" s="136" t="str">
        <f>IF(B:B="","",IF(R1871="Refreshment Beverage","",IF(AND(R1871="Beer",Q1871=0),SUM(LOOKUP(2,1/(Rates!$B$15:$B$18&lt;=W1871)/(Rates!$C$15:$C$18&gt;=W1871),Rates!$E$15:$E$18)*W1871),VLOOKUP(VALUE(Q:Q),Rates!A:C,3,0)*W1871)))</f>
        <v/>
      </c>
      <c r="AD1871" s="137" t="str">
        <f>IFERROR(IF(B:B="","",IF(R1871="Beer","",IF(VALUE(Q1871)=0,VLOOKUP(VLOOKUP(B:B,#REF!,16,0),Rates!A:E,2,0),VLOOKUP(VALUE(Q1871),Rates!A$31:B$34,2,0)*W1871))),0)</f>
        <v/>
      </c>
      <c r="AE1871" s="121" t="str">
        <f t="shared" si="900"/>
        <v/>
      </c>
      <c r="AF1871" s="138" t="str">
        <f t="shared" si="901"/>
        <v/>
      </c>
      <c r="AG1871" s="122" t="str">
        <f t="shared" si="902"/>
        <v/>
      </c>
      <c r="AH1871" s="123" t="str">
        <f t="shared" si="903"/>
        <v/>
      </c>
      <c r="AI1871" s="139" t="str">
        <f>IF(AE:AE="","",IF(R1871="Refreshment Beverage",AK1871*(Rates!J$19/100),ROUND(SUM(AH1871*(Rates!$J$8/100)),4)))</f>
        <v/>
      </c>
      <c r="AJ1871" s="124" t="str">
        <f t="shared" si="904"/>
        <v/>
      </c>
      <c r="AK1871" s="125" t="str">
        <f t="shared" si="905"/>
        <v/>
      </c>
      <c r="AL1871" s="121" t="str">
        <f t="shared" si="906"/>
        <v/>
      </c>
      <c r="AM1871" s="138" t="str">
        <f>IF(AS1871="","",IF(R1871="Refreshment Beverage",ROUND(AS1871*Rates!K$19,4),ROUND(AO1871*(VLOOKUP(VALUE(Q1871),Rates!G$4:L$12,3,0)),4)))</f>
        <v/>
      </c>
      <c r="AN1871" s="126" t="str">
        <f>IF(AS1871="","",IF(R1871="Refreshment Beverage",AS1871*(Rates!J$19/100),MAX(AM1871,AB1871)))</f>
        <v/>
      </c>
      <c r="AO1871" s="127" t="str">
        <f t="shared" si="907"/>
        <v/>
      </c>
      <c r="AP1871" s="127" t="str">
        <f t="shared" si="908"/>
        <v/>
      </c>
      <c r="AQ1871" s="140" t="str">
        <f>IF(AS1871="","",IF(R1871="Refreshment Beverage",ROUND(SUM(VLOOKUP(Q:Q,Rates!G$15:L$19,3,0)*(AS1871-Y1871-Z1871-AA1871)),4),ROUND(SUM(Rates!$K$8*AS1871),4)))</f>
        <v/>
      </c>
      <c r="AR1871" s="139" t="str">
        <f t="shared" si="909"/>
        <v/>
      </c>
      <c r="AS1871" s="125" t="str">
        <f t="shared" si="910"/>
        <v/>
      </c>
      <c r="AT1871" s="121" t="str">
        <f t="shared" si="911"/>
        <v/>
      </c>
      <c r="AU1871" s="138" t="str">
        <f>IF(AX1871="","",IF(R1871="Refreshment Beverage",ROUND((BA1871-Y1871-Z1871-AA1871)*VLOOKUP(VALUE(Q1871),Rates!G$15:L$19,3,0),4),ROUND(AW1871*(VLOOKUP(VALUE(Q1871),Rates!G:L,3,0)),4)))</f>
        <v/>
      </c>
      <c r="AV1871" s="126" t="str">
        <f t="shared" si="912"/>
        <v/>
      </c>
      <c r="AW1871" s="127" t="str">
        <f t="shared" si="913"/>
        <v/>
      </c>
      <c r="AX1871" s="123" t="str">
        <f t="shared" si="914"/>
        <v/>
      </c>
      <c r="AY1871" s="140" t="str">
        <f>IF(AX1871="","",IF(R1871="Refreshment Beverage",ROUND(SUM(AX1871*Rates!K$19),4),ROUND(SUM(AX1871*(Rates!J$8/100)),4)))</f>
        <v/>
      </c>
      <c r="AZ1871" s="124" t="str">
        <f t="shared" si="915"/>
        <v/>
      </c>
      <c r="BA1871" s="125" t="str">
        <f t="shared" si="916"/>
        <v/>
      </c>
      <c r="BB1871" s="115"/>
      <c r="BC1871" s="143"/>
      <c r="BD1871" s="100"/>
      <c r="BE1871" s="100"/>
      <c r="BF1871" s="100"/>
      <c r="BG1871" s="100"/>
    </row>
    <row r="1872" spans="1:59" x14ac:dyDescent="0.2">
      <c r="A1872" s="144"/>
      <c r="B1872" s="141"/>
      <c r="C1872" s="141"/>
      <c r="D1872" s="142"/>
      <c r="E1872" s="142"/>
      <c r="F1872" s="142"/>
      <c r="G1872" s="142"/>
      <c r="H1872" s="142"/>
      <c r="I1872" s="129"/>
      <c r="J1872" s="130"/>
      <c r="K1872" s="131" t="str">
        <f t="shared" si="887"/>
        <v/>
      </c>
      <c r="L1872" s="132" t="str">
        <f t="shared" si="888"/>
        <v/>
      </c>
      <c r="M1872" s="133" t="str">
        <f t="shared" si="889"/>
        <v/>
      </c>
      <c r="N1872" s="134" t="str">
        <f>IFERROR(IF(B:B="","",IF(R1872="Beer",SUM(LOOKUP(2,1/(Rates!$B$3:$B$5&lt;=W1872)/(Rates!$C$3:$C$5&gt;=W1872),Rates!$D$3:$D$5)*(X1872/100)*W1872),IF(R1872="Refreshment Beverage",SUM(LOOKUP(2,1/(Rates!$B$7:$B$11&lt;=W1872)/(Rates!$C$7:$C$11&gt;=W1872),Rates!$D$7:$D$11)*(X1872/100)*W1872)))),"")</f>
        <v/>
      </c>
      <c r="O1872" s="134" t="str">
        <f t="shared" si="890"/>
        <v/>
      </c>
      <c r="P1872" s="116"/>
      <c r="Q1872" s="117" t="str">
        <f t="shared" si="891"/>
        <v/>
      </c>
      <c r="R1872" s="128" t="str">
        <f t="shared" si="892"/>
        <v/>
      </c>
      <c r="S1872" s="135" t="str">
        <f>IF(B1872="","",IF(R1872="Refreshment Beverage",VLOOKUP(VALUE(Q1872),Rates!G$15:L$19,2,0),VLOOKUP(VALUE(Q1872),Rates!G$4:L$12,2,0)))</f>
        <v/>
      </c>
      <c r="T1872" s="135" t="str">
        <f t="shared" si="893"/>
        <v/>
      </c>
      <c r="U1872" s="118" t="str">
        <f t="shared" si="894"/>
        <v/>
      </c>
      <c r="V1872" s="135" t="str">
        <f t="shared" si="895"/>
        <v/>
      </c>
      <c r="W1872" s="135" t="str">
        <f t="shared" si="896"/>
        <v/>
      </c>
      <c r="X1872" s="119" t="str">
        <f t="shared" si="897"/>
        <v/>
      </c>
      <c r="Y1872" s="120" t="str">
        <f>IF(B:B="","",IF(R1872="Refreshment Beverage",VLOOKUP(Q1872,Rates!G$15:L$19,6,0)*W1872,VLOOKUP(Q1872,Rates!G$4:L$12,6,0)*W1872))</f>
        <v/>
      </c>
      <c r="Z1872" s="120" t="str">
        <f t="shared" si="898"/>
        <v/>
      </c>
      <c r="AA1872" s="120" t="str">
        <f t="shared" si="899"/>
        <v/>
      </c>
      <c r="AB1872" s="136" t="str">
        <f>IF(B:B="","",IF(R1872="Refreshment Beverage","",IF(AND(R1872="Beer",Q1872=0),SUM(LOOKUP(2,1/(Rates!$B$15:$B$18&lt;=W1872)/(Rates!$C$15:$C$18&gt;=W1872),Rates!$D$15:$D$18)*W1872),VLOOKUP(VALUE(Q:Q),Rates!A:B,2,0)*W1872)))</f>
        <v/>
      </c>
      <c r="AC1872" s="136" t="str">
        <f>IF(B:B="","",IF(R1872="Refreshment Beverage","",IF(AND(R1872="Beer",Q1872=0),SUM(LOOKUP(2,1/(Rates!$B$15:$B$18&lt;=W1872)/(Rates!$C$15:$C$18&gt;=W1872),Rates!$E$15:$E$18)*W1872),VLOOKUP(VALUE(Q:Q),Rates!A:C,3,0)*W1872)))</f>
        <v/>
      </c>
      <c r="AD1872" s="137" t="str">
        <f>IFERROR(IF(B:B="","",IF(R1872="Beer","",IF(VALUE(Q1872)=0,VLOOKUP(VLOOKUP(B:B,#REF!,16,0),Rates!A:E,2,0),VLOOKUP(VALUE(Q1872),Rates!A$31:B$34,2,0)*W1872))),0)</f>
        <v/>
      </c>
      <c r="AE1872" s="121" t="str">
        <f t="shared" si="900"/>
        <v/>
      </c>
      <c r="AF1872" s="138" t="str">
        <f t="shared" si="901"/>
        <v/>
      </c>
      <c r="AG1872" s="122" t="str">
        <f t="shared" si="902"/>
        <v/>
      </c>
      <c r="AH1872" s="123" t="str">
        <f t="shared" si="903"/>
        <v/>
      </c>
      <c r="AI1872" s="139" t="str">
        <f>IF(AE:AE="","",IF(R1872="Refreshment Beverage",AK1872*(Rates!J$19/100),ROUND(SUM(AH1872*(Rates!$J$8/100)),4)))</f>
        <v/>
      </c>
      <c r="AJ1872" s="124" t="str">
        <f t="shared" si="904"/>
        <v/>
      </c>
      <c r="AK1872" s="125" t="str">
        <f t="shared" si="905"/>
        <v/>
      </c>
      <c r="AL1872" s="121" t="str">
        <f t="shared" si="906"/>
        <v/>
      </c>
      <c r="AM1872" s="138" t="str">
        <f>IF(AS1872="","",IF(R1872="Refreshment Beverage",ROUND(AS1872*Rates!K$19,4),ROUND(AO1872*(VLOOKUP(VALUE(Q1872),Rates!G$4:L$12,3,0)),4)))</f>
        <v/>
      </c>
      <c r="AN1872" s="126" t="str">
        <f>IF(AS1872="","",IF(R1872="Refreshment Beverage",AS1872*(Rates!J$19/100),MAX(AM1872,AB1872)))</f>
        <v/>
      </c>
      <c r="AO1872" s="127" t="str">
        <f t="shared" si="907"/>
        <v/>
      </c>
      <c r="AP1872" s="127" t="str">
        <f t="shared" si="908"/>
        <v/>
      </c>
      <c r="AQ1872" s="140" t="str">
        <f>IF(AS1872="","",IF(R1872="Refreshment Beverage",ROUND(SUM(VLOOKUP(Q:Q,Rates!G$15:L$19,3,0)*(AS1872-Y1872-Z1872-AA1872)),4),ROUND(SUM(Rates!$K$8*AS1872),4)))</f>
        <v/>
      </c>
      <c r="AR1872" s="139" t="str">
        <f t="shared" si="909"/>
        <v/>
      </c>
      <c r="AS1872" s="125" t="str">
        <f t="shared" si="910"/>
        <v/>
      </c>
      <c r="AT1872" s="121" t="str">
        <f t="shared" si="911"/>
        <v/>
      </c>
      <c r="AU1872" s="138" t="str">
        <f>IF(AX1872="","",IF(R1872="Refreshment Beverage",ROUND((BA1872-Y1872-Z1872-AA1872)*VLOOKUP(VALUE(Q1872),Rates!G$15:L$19,3,0),4),ROUND(AW1872*(VLOOKUP(VALUE(Q1872),Rates!G:L,3,0)),4)))</f>
        <v/>
      </c>
      <c r="AV1872" s="126" t="str">
        <f t="shared" si="912"/>
        <v/>
      </c>
      <c r="AW1872" s="127" t="str">
        <f t="shared" si="913"/>
        <v/>
      </c>
      <c r="AX1872" s="123" t="str">
        <f t="shared" si="914"/>
        <v/>
      </c>
      <c r="AY1872" s="140" t="str">
        <f>IF(AX1872="","",IF(R1872="Refreshment Beverage",ROUND(SUM(AX1872*Rates!K$19),4),ROUND(SUM(AX1872*(Rates!J$8/100)),4)))</f>
        <v/>
      </c>
      <c r="AZ1872" s="124" t="str">
        <f t="shared" si="915"/>
        <v/>
      </c>
      <c r="BA1872" s="125" t="str">
        <f t="shared" si="916"/>
        <v/>
      </c>
      <c r="BB1872" s="115"/>
      <c r="BC1872" s="143"/>
      <c r="BD1872" s="100"/>
      <c r="BE1872" s="100"/>
      <c r="BF1872" s="100"/>
      <c r="BG1872" s="100"/>
    </row>
    <row r="1873" spans="1:59" x14ac:dyDescent="0.2">
      <c r="A1873" s="144"/>
      <c r="B1873" s="141"/>
      <c r="C1873" s="141"/>
      <c r="D1873" s="142"/>
      <c r="E1873" s="142"/>
      <c r="F1873" s="142"/>
      <c r="G1873" s="142"/>
      <c r="H1873" s="142"/>
      <c r="I1873" s="129"/>
      <c r="J1873" s="130"/>
      <c r="K1873" s="131" t="str">
        <f t="shared" si="887"/>
        <v/>
      </c>
      <c r="L1873" s="132" t="str">
        <f t="shared" si="888"/>
        <v/>
      </c>
      <c r="M1873" s="133" t="str">
        <f t="shared" si="889"/>
        <v/>
      </c>
      <c r="N1873" s="134" t="str">
        <f>IFERROR(IF(B:B="","",IF(R1873="Beer",SUM(LOOKUP(2,1/(Rates!$B$3:$B$5&lt;=W1873)/(Rates!$C$3:$C$5&gt;=W1873),Rates!$D$3:$D$5)*(X1873/100)*W1873),IF(R1873="Refreshment Beverage",SUM(LOOKUP(2,1/(Rates!$B$7:$B$11&lt;=W1873)/(Rates!$C$7:$C$11&gt;=W1873),Rates!$D$7:$D$11)*(X1873/100)*W1873)))),"")</f>
        <v/>
      </c>
      <c r="O1873" s="134" t="str">
        <f t="shared" si="890"/>
        <v/>
      </c>
      <c r="P1873" s="116"/>
      <c r="Q1873" s="117" t="str">
        <f t="shared" si="891"/>
        <v/>
      </c>
      <c r="R1873" s="128" t="str">
        <f t="shared" si="892"/>
        <v/>
      </c>
      <c r="S1873" s="135" t="str">
        <f>IF(B1873="","",IF(R1873="Refreshment Beverage",VLOOKUP(VALUE(Q1873),Rates!G$15:L$19,2,0),VLOOKUP(VALUE(Q1873),Rates!G$4:L$12,2,0)))</f>
        <v/>
      </c>
      <c r="T1873" s="135" t="str">
        <f t="shared" si="893"/>
        <v/>
      </c>
      <c r="U1873" s="118" t="str">
        <f t="shared" si="894"/>
        <v/>
      </c>
      <c r="V1873" s="135" t="str">
        <f t="shared" si="895"/>
        <v/>
      </c>
      <c r="W1873" s="135" t="str">
        <f t="shared" si="896"/>
        <v/>
      </c>
      <c r="X1873" s="119" t="str">
        <f t="shared" si="897"/>
        <v/>
      </c>
      <c r="Y1873" s="120" t="str">
        <f>IF(B:B="","",IF(R1873="Refreshment Beverage",VLOOKUP(Q1873,Rates!G$15:L$19,6,0)*W1873,VLOOKUP(Q1873,Rates!G$4:L$12,6,0)*W1873))</f>
        <v/>
      </c>
      <c r="Z1873" s="120" t="str">
        <f t="shared" si="898"/>
        <v/>
      </c>
      <c r="AA1873" s="120" t="str">
        <f t="shared" si="899"/>
        <v/>
      </c>
      <c r="AB1873" s="136" t="str">
        <f>IF(B:B="","",IF(R1873="Refreshment Beverage","",IF(AND(R1873="Beer",Q1873=0),SUM(LOOKUP(2,1/(Rates!$B$15:$B$18&lt;=W1873)/(Rates!$C$15:$C$18&gt;=W1873),Rates!$D$15:$D$18)*W1873),VLOOKUP(VALUE(Q:Q),Rates!A:B,2,0)*W1873)))</f>
        <v/>
      </c>
      <c r="AC1873" s="136" t="str">
        <f>IF(B:B="","",IF(R1873="Refreshment Beverage","",IF(AND(R1873="Beer",Q1873=0),SUM(LOOKUP(2,1/(Rates!$B$15:$B$18&lt;=W1873)/(Rates!$C$15:$C$18&gt;=W1873),Rates!$E$15:$E$18)*W1873),VLOOKUP(VALUE(Q:Q),Rates!A:C,3,0)*W1873)))</f>
        <v/>
      </c>
      <c r="AD1873" s="137" t="str">
        <f>IFERROR(IF(B:B="","",IF(R1873="Beer","",IF(VALUE(Q1873)=0,VLOOKUP(VLOOKUP(B:B,#REF!,16,0),Rates!A:E,2,0),VLOOKUP(VALUE(Q1873),Rates!A$31:B$34,2,0)*W1873))),0)</f>
        <v/>
      </c>
      <c r="AE1873" s="121" t="str">
        <f t="shared" si="900"/>
        <v/>
      </c>
      <c r="AF1873" s="138" t="str">
        <f t="shared" si="901"/>
        <v/>
      </c>
      <c r="AG1873" s="122" t="str">
        <f t="shared" si="902"/>
        <v/>
      </c>
      <c r="AH1873" s="123" t="str">
        <f t="shared" si="903"/>
        <v/>
      </c>
      <c r="AI1873" s="139" t="str">
        <f>IF(AE:AE="","",IF(R1873="Refreshment Beverage",AK1873*(Rates!J$19/100),ROUND(SUM(AH1873*(Rates!$J$8/100)),4)))</f>
        <v/>
      </c>
      <c r="AJ1873" s="124" t="str">
        <f t="shared" si="904"/>
        <v/>
      </c>
      <c r="AK1873" s="125" t="str">
        <f t="shared" si="905"/>
        <v/>
      </c>
      <c r="AL1873" s="121" t="str">
        <f t="shared" si="906"/>
        <v/>
      </c>
      <c r="AM1873" s="138" t="str">
        <f>IF(AS1873="","",IF(R1873="Refreshment Beverage",ROUND(AS1873*Rates!K$19,4),ROUND(AO1873*(VLOOKUP(VALUE(Q1873),Rates!G$4:L$12,3,0)),4)))</f>
        <v/>
      </c>
      <c r="AN1873" s="126" t="str">
        <f>IF(AS1873="","",IF(R1873="Refreshment Beverage",AS1873*(Rates!J$19/100),MAX(AM1873,AB1873)))</f>
        <v/>
      </c>
      <c r="AO1873" s="127" t="str">
        <f t="shared" si="907"/>
        <v/>
      </c>
      <c r="AP1873" s="127" t="str">
        <f t="shared" si="908"/>
        <v/>
      </c>
      <c r="AQ1873" s="140" t="str">
        <f>IF(AS1873="","",IF(R1873="Refreshment Beverage",ROUND(SUM(VLOOKUP(Q:Q,Rates!G$15:L$19,3,0)*(AS1873-Y1873-Z1873-AA1873)),4),ROUND(SUM(Rates!$K$8*AS1873),4)))</f>
        <v/>
      </c>
      <c r="AR1873" s="139" t="str">
        <f t="shared" si="909"/>
        <v/>
      </c>
      <c r="AS1873" s="125" t="str">
        <f t="shared" si="910"/>
        <v/>
      </c>
      <c r="AT1873" s="121" t="str">
        <f t="shared" si="911"/>
        <v/>
      </c>
      <c r="AU1873" s="138" t="str">
        <f>IF(AX1873="","",IF(R1873="Refreshment Beverage",ROUND((BA1873-Y1873-Z1873-AA1873)*VLOOKUP(VALUE(Q1873),Rates!G$15:L$19,3,0),4),ROUND(AW1873*(VLOOKUP(VALUE(Q1873),Rates!G:L,3,0)),4)))</f>
        <v/>
      </c>
      <c r="AV1873" s="126" t="str">
        <f t="shared" si="912"/>
        <v/>
      </c>
      <c r="AW1873" s="127" t="str">
        <f t="shared" si="913"/>
        <v/>
      </c>
      <c r="AX1873" s="123" t="str">
        <f t="shared" si="914"/>
        <v/>
      </c>
      <c r="AY1873" s="140" t="str">
        <f>IF(AX1873="","",IF(R1873="Refreshment Beverage",ROUND(SUM(AX1873*Rates!K$19),4),ROUND(SUM(AX1873*(Rates!J$8/100)),4)))</f>
        <v/>
      </c>
      <c r="AZ1873" s="124" t="str">
        <f t="shared" si="915"/>
        <v/>
      </c>
      <c r="BA1873" s="125" t="str">
        <f t="shared" si="916"/>
        <v/>
      </c>
      <c r="BB1873" s="115"/>
      <c r="BC1873" s="143"/>
      <c r="BD1873" s="100"/>
      <c r="BE1873" s="100"/>
      <c r="BF1873" s="100"/>
      <c r="BG1873" s="100"/>
    </row>
    <row r="1874" spans="1:59" x14ac:dyDescent="0.2">
      <c r="A1874" s="144"/>
      <c r="B1874" s="141"/>
      <c r="C1874" s="141"/>
      <c r="D1874" s="142"/>
      <c r="E1874" s="142"/>
      <c r="F1874" s="142"/>
      <c r="G1874" s="142"/>
      <c r="H1874" s="142"/>
      <c r="I1874" s="129"/>
      <c r="J1874" s="130"/>
      <c r="K1874" s="131" t="str">
        <f t="shared" si="887"/>
        <v/>
      </c>
      <c r="L1874" s="132" t="str">
        <f t="shared" si="888"/>
        <v/>
      </c>
      <c r="M1874" s="133" t="str">
        <f t="shared" si="889"/>
        <v/>
      </c>
      <c r="N1874" s="134" t="str">
        <f>IFERROR(IF(B:B="","",IF(R1874="Beer",SUM(LOOKUP(2,1/(Rates!$B$3:$B$5&lt;=W1874)/(Rates!$C$3:$C$5&gt;=W1874),Rates!$D$3:$D$5)*(X1874/100)*W1874),IF(R1874="Refreshment Beverage",SUM(LOOKUP(2,1/(Rates!$B$7:$B$11&lt;=W1874)/(Rates!$C$7:$C$11&gt;=W1874),Rates!$D$7:$D$11)*(X1874/100)*W1874)))),"")</f>
        <v/>
      </c>
      <c r="O1874" s="134" t="str">
        <f t="shared" si="890"/>
        <v/>
      </c>
      <c r="P1874" s="116"/>
      <c r="Q1874" s="117" t="str">
        <f t="shared" si="891"/>
        <v/>
      </c>
      <c r="R1874" s="128" t="str">
        <f t="shared" si="892"/>
        <v/>
      </c>
      <c r="S1874" s="135" t="str">
        <f>IF(B1874="","",IF(R1874="Refreshment Beverage",VLOOKUP(VALUE(Q1874),Rates!G$15:L$19,2,0),VLOOKUP(VALUE(Q1874),Rates!G$4:L$12,2,0)))</f>
        <v/>
      </c>
      <c r="T1874" s="135" t="str">
        <f t="shared" si="893"/>
        <v/>
      </c>
      <c r="U1874" s="118" t="str">
        <f t="shared" si="894"/>
        <v/>
      </c>
      <c r="V1874" s="135" t="str">
        <f t="shared" si="895"/>
        <v/>
      </c>
      <c r="W1874" s="135" t="str">
        <f t="shared" si="896"/>
        <v/>
      </c>
      <c r="X1874" s="119" t="str">
        <f t="shared" si="897"/>
        <v/>
      </c>
      <c r="Y1874" s="120" t="str">
        <f>IF(B:B="","",IF(R1874="Refreshment Beverage",VLOOKUP(Q1874,Rates!G$15:L$19,6,0)*W1874,VLOOKUP(Q1874,Rates!G$4:L$12,6,0)*W1874))</f>
        <v/>
      </c>
      <c r="Z1874" s="120" t="str">
        <f t="shared" si="898"/>
        <v/>
      </c>
      <c r="AA1874" s="120" t="str">
        <f t="shared" si="899"/>
        <v/>
      </c>
      <c r="AB1874" s="136" t="str">
        <f>IF(B:B="","",IF(R1874="Refreshment Beverage","",IF(AND(R1874="Beer",Q1874=0),SUM(LOOKUP(2,1/(Rates!$B$15:$B$18&lt;=W1874)/(Rates!$C$15:$C$18&gt;=W1874),Rates!$D$15:$D$18)*W1874),VLOOKUP(VALUE(Q:Q),Rates!A:B,2,0)*W1874)))</f>
        <v/>
      </c>
      <c r="AC1874" s="136" t="str">
        <f>IF(B:B="","",IF(R1874="Refreshment Beverage","",IF(AND(R1874="Beer",Q1874=0),SUM(LOOKUP(2,1/(Rates!$B$15:$B$18&lt;=W1874)/(Rates!$C$15:$C$18&gt;=W1874),Rates!$E$15:$E$18)*W1874),VLOOKUP(VALUE(Q:Q),Rates!A:C,3,0)*W1874)))</f>
        <v/>
      </c>
      <c r="AD1874" s="137" t="str">
        <f>IFERROR(IF(B:B="","",IF(R1874="Beer","",IF(VALUE(Q1874)=0,VLOOKUP(VLOOKUP(B:B,#REF!,16,0),Rates!A:E,2,0),VLOOKUP(VALUE(Q1874),Rates!A$31:B$34,2,0)*W1874))),0)</f>
        <v/>
      </c>
      <c r="AE1874" s="121" t="str">
        <f t="shared" si="900"/>
        <v/>
      </c>
      <c r="AF1874" s="138" t="str">
        <f t="shared" si="901"/>
        <v/>
      </c>
      <c r="AG1874" s="122" t="str">
        <f t="shared" si="902"/>
        <v/>
      </c>
      <c r="AH1874" s="123" t="str">
        <f t="shared" si="903"/>
        <v/>
      </c>
      <c r="AI1874" s="139" t="str">
        <f>IF(AE:AE="","",IF(R1874="Refreshment Beverage",AK1874*(Rates!J$19/100),ROUND(SUM(AH1874*(Rates!$J$8/100)),4)))</f>
        <v/>
      </c>
      <c r="AJ1874" s="124" t="str">
        <f t="shared" si="904"/>
        <v/>
      </c>
      <c r="AK1874" s="125" t="str">
        <f t="shared" si="905"/>
        <v/>
      </c>
      <c r="AL1874" s="121" t="str">
        <f t="shared" si="906"/>
        <v/>
      </c>
      <c r="AM1874" s="138" t="str">
        <f>IF(AS1874="","",IF(R1874="Refreshment Beverage",ROUND(AS1874*Rates!K$19,4),ROUND(AO1874*(VLOOKUP(VALUE(Q1874),Rates!G$4:L$12,3,0)),4)))</f>
        <v/>
      </c>
      <c r="AN1874" s="126" t="str">
        <f>IF(AS1874="","",IF(R1874="Refreshment Beverage",AS1874*(Rates!J$19/100),MAX(AM1874,AB1874)))</f>
        <v/>
      </c>
      <c r="AO1874" s="127" t="str">
        <f t="shared" si="907"/>
        <v/>
      </c>
      <c r="AP1874" s="127" t="str">
        <f t="shared" si="908"/>
        <v/>
      </c>
      <c r="AQ1874" s="140" t="str">
        <f>IF(AS1874="","",IF(R1874="Refreshment Beverage",ROUND(SUM(VLOOKUP(Q:Q,Rates!G$15:L$19,3,0)*(AS1874-Y1874-Z1874-AA1874)),4),ROUND(SUM(Rates!$K$8*AS1874),4)))</f>
        <v/>
      </c>
      <c r="AR1874" s="139" t="str">
        <f t="shared" si="909"/>
        <v/>
      </c>
      <c r="AS1874" s="125" t="str">
        <f t="shared" si="910"/>
        <v/>
      </c>
      <c r="AT1874" s="121" t="str">
        <f t="shared" si="911"/>
        <v/>
      </c>
      <c r="AU1874" s="138" t="str">
        <f>IF(AX1874="","",IF(R1874="Refreshment Beverage",ROUND((BA1874-Y1874-Z1874-AA1874)*VLOOKUP(VALUE(Q1874),Rates!G$15:L$19,3,0),4),ROUND(AW1874*(VLOOKUP(VALUE(Q1874),Rates!G:L,3,0)),4)))</f>
        <v/>
      </c>
      <c r="AV1874" s="126" t="str">
        <f t="shared" si="912"/>
        <v/>
      </c>
      <c r="AW1874" s="127" t="str">
        <f t="shared" si="913"/>
        <v/>
      </c>
      <c r="AX1874" s="123" t="str">
        <f t="shared" si="914"/>
        <v/>
      </c>
      <c r="AY1874" s="140" t="str">
        <f>IF(AX1874="","",IF(R1874="Refreshment Beverage",ROUND(SUM(AX1874*Rates!K$19),4),ROUND(SUM(AX1874*(Rates!J$8/100)),4)))</f>
        <v/>
      </c>
      <c r="AZ1874" s="124" t="str">
        <f t="shared" si="915"/>
        <v/>
      </c>
      <c r="BA1874" s="125" t="str">
        <f t="shared" si="916"/>
        <v/>
      </c>
      <c r="BB1874" s="115"/>
      <c r="BC1874" s="143"/>
      <c r="BD1874" s="100"/>
      <c r="BE1874" s="100"/>
      <c r="BF1874" s="100"/>
      <c r="BG1874" s="100"/>
    </row>
    <row r="1875" spans="1:59" x14ac:dyDescent="0.2">
      <c r="A1875" s="144"/>
      <c r="B1875" s="141"/>
      <c r="C1875" s="141"/>
      <c r="D1875" s="142"/>
      <c r="E1875" s="142"/>
      <c r="F1875" s="142"/>
      <c r="G1875" s="142"/>
      <c r="H1875" s="142"/>
      <c r="I1875" s="129"/>
      <c r="J1875" s="130"/>
      <c r="K1875" s="131" t="str">
        <f t="shared" si="887"/>
        <v/>
      </c>
      <c r="L1875" s="132" t="str">
        <f t="shared" si="888"/>
        <v/>
      </c>
      <c r="M1875" s="133" t="str">
        <f t="shared" si="889"/>
        <v/>
      </c>
      <c r="N1875" s="134" t="str">
        <f>IFERROR(IF(B:B="","",IF(R1875="Beer",SUM(LOOKUP(2,1/(Rates!$B$3:$B$5&lt;=W1875)/(Rates!$C$3:$C$5&gt;=W1875),Rates!$D$3:$D$5)*(X1875/100)*W1875),IF(R1875="Refreshment Beverage",SUM(LOOKUP(2,1/(Rates!$B$7:$B$11&lt;=W1875)/(Rates!$C$7:$C$11&gt;=W1875),Rates!$D$7:$D$11)*(X1875/100)*W1875)))),"")</f>
        <v/>
      </c>
      <c r="O1875" s="134" t="str">
        <f t="shared" si="890"/>
        <v/>
      </c>
      <c r="P1875" s="116"/>
      <c r="Q1875" s="117" t="str">
        <f t="shared" si="891"/>
        <v/>
      </c>
      <c r="R1875" s="128" t="str">
        <f t="shared" si="892"/>
        <v/>
      </c>
      <c r="S1875" s="135" t="str">
        <f>IF(B1875="","",IF(R1875="Refreshment Beverage",VLOOKUP(VALUE(Q1875),Rates!G$15:L$19,2,0),VLOOKUP(VALUE(Q1875),Rates!G$4:L$12,2,0)))</f>
        <v/>
      </c>
      <c r="T1875" s="135" t="str">
        <f t="shared" si="893"/>
        <v/>
      </c>
      <c r="U1875" s="118" t="str">
        <f t="shared" si="894"/>
        <v/>
      </c>
      <c r="V1875" s="135" t="str">
        <f t="shared" si="895"/>
        <v/>
      </c>
      <c r="W1875" s="135" t="str">
        <f t="shared" si="896"/>
        <v/>
      </c>
      <c r="X1875" s="119" t="str">
        <f t="shared" si="897"/>
        <v/>
      </c>
      <c r="Y1875" s="120" t="str">
        <f>IF(B:B="","",IF(R1875="Refreshment Beverage",VLOOKUP(Q1875,Rates!G$15:L$19,6,0)*W1875,VLOOKUP(Q1875,Rates!G$4:L$12,6,0)*W1875))</f>
        <v/>
      </c>
      <c r="Z1875" s="120" t="str">
        <f t="shared" si="898"/>
        <v/>
      </c>
      <c r="AA1875" s="120" t="str">
        <f t="shared" si="899"/>
        <v/>
      </c>
      <c r="AB1875" s="136" t="str">
        <f>IF(B:B="","",IF(R1875="Refreshment Beverage","",IF(AND(R1875="Beer",Q1875=0),SUM(LOOKUP(2,1/(Rates!$B$15:$B$18&lt;=W1875)/(Rates!$C$15:$C$18&gt;=W1875),Rates!$D$15:$D$18)*W1875),VLOOKUP(VALUE(Q:Q),Rates!A:B,2,0)*W1875)))</f>
        <v/>
      </c>
      <c r="AC1875" s="136" t="str">
        <f>IF(B:B="","",IF(R1875="Refreshment Beverage","",IF(AND(R1875="Beer",Q1875=0),SUM(LOOKUP(2,1/(Rates!$B$15:$B$18&lt;=W1875)/(Rates!$C$15:$C$18&gt;=W1875),Rates!$E$15:$E$18)*W1875),VLOOKUP(VALUE(Q:Q),Rates!A:C,3,0)*W1875)))</f>
        <v/>
      </c>
      <c r="AD1875" s="137" t="str">
        <f>IFERROR(IF(B:B="","",IF(R1875="Beer","",IF(VALUE(Q1875)=0,VLOOKUP(VLOOKUP(B:B,#REF!,16,0),Rates!A:E,2,0),VLOOKUP(VALUE(Q1875),Rates!A$31:B$34,2,0)*W1875))),0)</f>
        <v/>
      </c>
      <c r="AE1875" s="121" t="str">
        <f t="shared" si="900"/>
        <v/>
      </c>
      <c r="AF1875" s="138" t="str">
        <f t="shared" si="901"/>
        <v/>
      </c>
      <c r="AG1875" s="122" t="str">
        <f t="shared" si="902"/>
        <v/>
      </c>
      <c r="AH1875" s="123" t="str">
        <f t="shared" si="903"/>
        <v/>
      </c>
      <c r="AI1875" s="139" t="str">
        <f>IF(AE:AE="","",IF(R1875="Refreshment Beverage",AK1875*(Rates!J$19/100),ROUND(SUM(AH1875*(Rates!$J$8/100)),4)))</f>
        <v/>
      </c>
      <c r="AJ1875" s="124" t="str">
        <f t="shared" si="904"/>
        <v/>
      </c>
      <c r="AK1875" s="125" t="str">
        <f t="shared" si="905"/>
        <v/>
      </c>
      <c r="AL1875" s="121" t="str">
        <f t="shared" si="906"/>
        <v/>
      </c>
      <c r="AM1875" s="138" t="str">
        <f>IF(AS1875="","",IF(R1875="Refreshment Beverage",ROUND(AS1875*Rates!K$19,4),ROUND(AO1875*(VLOOKUP(VALUE(Q1875),Rates!G$4:L$12,3,0)),4)))</f>
        <v/>
      </c>
      <c r="AN1875" s="126" t="str">
        <f>IF(AS1875="","",IF(R1875="Refreshment Beverage",AS1875*(Rates!J$19/100),MAX(AM1875,AB1875)))</f>
        <v/>
      </c>
      <c r="AO1875" s="127" t="str">
        <f t="shared" si="907"/>
        <v/>
      </c>
      <c r="AP1875" s="127" t="str">
        <f t="shared" si="908"/>
        <v/>
      </c>
      <c r="AQ1875" s="140" t="str">
        <f>IF(AS1875="","",IF(R1875="Refreshment Beverage",ROUND(SUM(VLOOKUP(Q:Q,Rates!G$15:L$19,3,0)*(AS1875-Y1875-Z1875-AA1875)),4),ROUND(SUM(Rates!$K$8*AS1875),4)))</f>
        <v/>
      </c>
      <c r="AR1875" s="139" t="str">
        <f t="shared" si="909"/>
        <v/>
      </c>
      <c r="AS1875" s="125" t="str">
        <f t="shared" si="910"/>
        <v/>
      </c>
      <c r="AT1875" s="121" t="str">
        <f t="shared" si="911"/>
        <v/>
      </c>
      <c r="AU1875" s="138" t="str">
        <f>IF(AX1875="","",IF(R1875="Refreshment Beverage",ROUND((BA1875-Y1875-Z1875-AA1875)*VLOOKUP(VALUE(Q1875),Rates!G$15:L$19,3,0),4),ROUND(AW1875*(VLOOKUP(VALUE(Q1875),Rates!G:L,3,0)),4)))</f>
        <v/>
      </c>
      <c r="AV1875" s="126" t="str">
        <f t="shared" si="912"/>
        <v/>
      </c>
      <c r="AW1875" s="127" t="str">
        <f t="shared" si="913"/>
        <v/>
      </c>
      <c r="AX1875" s="123" t="str">
        <f t="shared" si="914"/>
        <v/>
      </c>
      <c r="AY1875" s="140" t="str">
        <f>IF(AX1875="","",IF(R1875="Refreshment Beverage",ROUND(SUM(AX1875*Rates!K$19),4),ROUND(SUM(AX1875*(Rates!J$8/100)),4)))</f>
        <v/>
      </c>
      <c r="AZ1875" s="124" t="str">
        <f t="shared" si="915"/>
        <v/>
      </c>
      <c r="BA1875" s="125" t="str">
        <f t="shared" si="916"/>
        <v/>
      </c>
      <c r="BB1875" s="115"/>
      <c r="BC1875" s="143"/>
      <c r="BD1875" s="100"/>
      <c r="BE1875" s="100"/>
      <c r="BF1875" s="100"/>
      <c r="BG1875" s="100"/>
    </row>
    <row r="1876" spans="1:59" x14ac:dyDescent="0.2">
      <c r="A1876" s="144"/>
      <c r="B1876" s="141"/>
      <c r="C1876" s="141"/>
      <c r="D1876" s="142"/>
      <c r="E1876" s="142"/>
      <c r="F1876" s="142"/>
      <c r="G1876" s="142"/>
      <c r="H1876" s="142"/>
      <c r="I1876" s="129"/>
      <c r="J1876" s="130"/>
      <c r="K1876" s="131" t="str">
        <f t="shared" si="887"/>
        <v/>
      </c>
      <c r="L1876" s="132" t="str">
        <f t="shared" si="888"/>
        <v/>
      </c>
      <c r="M1876" s="133" t="str">
        <f t="shared" si="889"/>
        <v/>
      </c>
      <c r="N1876" s="134" t="str">
        <f>IFERROR(IF(B:B="","",IF(R1876="Beer",SUM(LOOKUP(2,1/(Rates!$B$3:$B$5&lt;=W1876)/(Rates!$C$3:$C$5&gt;=W1876),Rates!$D$3:$D$5)*(X1876/100)*W1876),IF(R1876="Refreshment Beverage",SUM(LOOKUP(2,1/(Rates!$B$7:$B$11&lt;=W1876)/(Rates!$C$7:$C$11&gt;=W1876),Rates!$D$7:$D$11)*(X1876/100)*W1876)))),"")</f>
        <v/>
      </c>
      <c r="O1876" s="134" t="str">
        <f t="shared" si="890"/>
        <v/>
      </c>
      <c r="P1876" s="116"/>
      <c r="Q1876" s="117" t="str">
        <f t="shared" si="891"/>
        <v/>
      </c>
      <c r="R1876" s="128" t="str">
        <f t="shared" si="892"/>
        <v/>
      </c>
      <c r="S1876" s="135" t="str">
        <f>IF(B1876="","",IF(R1876="Refreshment Beverage",VLOOKUP(VALUE(Q1876),Rates!G$15:L$19,2,0),VLOOKUP(VALUE(Q1876),Rates!G$4:L$12,2,0)))</f>
        <v/>
      </c>
      <c r="T1876" s="135" t="str">
        <f t="shared" si="893"/>
        <v/>
      </c>
      <c r="U1876" s="118" t="str">
        <f t="shared" si="894"/>
        <v/>
      </c>
      <c r="V1876" s="135" t="str">
        <f t="shared" si="895"/>
        <v/>
      </c>
      <c r="W1876" s="135" t="str">
        <f t="shared" si="896"/>
        <v/>
      </c>
      <c r="X1876" s="119" t="str">
        <f t="shared" si="897"/>
        <v/>
      </c>
      <c r="Y1876" s="120" t="str">
        <f>IF(B:B="","",IF(R1876="Refreshment Beverage",VLOOKUP(Q1876,Rates!G$15:L$19,6,0)*W1876,VLOOKUP(Q1876,Rates!G$4:L$12,6,0)*W1876))</f>
        <v/>
      </c>
      <c r="Z1876" s="120" t="str">
        <f t="shared" si="898"/>
        <v/>
      </c>
      <c r="AA1876" s="120" t="str">
        <f t="shared" si="899"/>
        <v/>
      </c>
      <c r="AB1876" s="136" t="str">
        <f>IF(B:B="","",IF(R1876="Refreshment Beverage","",IF(AND(R1876="Beer",Q1876=0),SUM(LOOKUP(2,1/(Rates!$B$15:$B$18&lt;=W1876)/(Rates!$C$15:$C$18&gt;=W1876),Rates!$D$15:$D$18)*W1876),VLOOKUP(VALUE(Q:Q),Rates!A:B,2,0)*W1876)))</f>
        <v/>
      </c>
      <c r="AC1876" s="136" t="str">
        <f>IF(B:B="","",IF(R1876="Refreshment Beverage","",IF(AND(R1876="Beer",Q1876=0),SUM(LOOKUP(2,1/(Rates!$B$15:$B$18&lt;=W1876)/(Rates!$C$15:$C$18&gt;=W1876),Rates!$E$15:$E$18)*W1876),VLOOKUP(VALUE(Q:Q),Rates!A:C,3,0)*W1876)))</f>
        <v/>
      </c>
      <c r="AD1876" s="137" t="str">
        <f>IFERROR(IF(B:B="","",IF(R1876="Beer","",IF(VALUE(Q1876)=0,VLOOKUP(VLOOKUP(B:B,#REF!,16,0),Rates!A:E,2,0),VLOOKUP(VALUE(Q1876),Rates!A$31:B$34,2,0)*W1876))),0)</f>
        <v/>
      </c>
      <c r="AE1876" s="121" t="str">
        <f t="shared" si="900"/>
        <v/>
      </c>
      <c r="AF1876" s="138" t="str">
        <f t="shared" si="901"/>
        <v/>
      </c>
      <c r="AG1876" s="122" t="str">
        <f t="shared" si="902"/>
        <v/>
      </c>
      <c r="AH1876" s="123" t="str">
        <f t="shared" si="903"/>
        <v/>
      </c>
      <c r="AI1876" s="139" t="str">
        <f>IF(AE:AE="","",IF(R1876="Refreshment Beverage",AK1876*(Rates!J$19/100),ROUND(SUM(AH1876*(Rates!$J$8/100)),4)))</f>
        <v/>
      </c>
      <c r="AJ1876" s="124" t="str">
        <f t="shared" si="904"/>
        <v/>
      </c>
      <c r="AK1876" s="125" t="str">
        <f t="shared" si="905"/>
        <v/>
      </c>
      <c r="AL1876" s="121" t="str">
        <f t="shared" si="906"/>
        <v/>
      </c>
      <c r="AM1876" s="138" t="str">
        <f>IF(AS1876="","",IF(R1876="Refreshment Beverage",ROUND(AS1876*Rates!K$19,4),ROUND(AO1876*(VLOOKUP(VALUE(Q1876),Rates!G$4:L$12,3,0)),4)))</f>
        <v/>
      </c>
      <c r="AN1876" s="126" t="str">
        <f>IF(AS1876="","",IF(R1876="Refreshment Beverage",AS1876*(Rates!J$19/100),MAX(AM1876,AB1876)))</f>
        <v/>
      </c>
      <c r="AO1876" s="127" t="str">
        <f t="shared" si="907"/>
        <v/>
      </c>
      <c r="AP1876" s="127" t="str">
        <f t="shared" si="908"/>
        <v/>
      </c>
      <c r="AQ1876" s="140" t="str">
        <f>IF(AS1876="","",IF(R1876="Refreshment Beverage",ROUND(SUM(VLOOKUP(Q:Q,Rates!G$15:L$19,3,0)*(AS1876-Y1876-Z1876-AA1876)),4),ROUND(SUM(Rates!$K$8*AS1876),4)))</f>
        <v/>
      </c>
      <c r="AR1876" s="139" t="str">
        <f t="shared" si="909"/>
        <v/>
      </c>
      <c r="AS1876" s="125" t="str">
        <f t="shared" si="910"/>
        <v/>
      </c>
      <c r="AT1876" s="121" t="str">
        <f t="shared" si="911"/>
        <v/>
      </c>
      <c r="AU1876" s="138" t="str">
        <f>IF(AX1876="","",IF(R1876="Refreshment Beverage",ROUND((BA1876-Y1876-Z1876-AA1876)*VLOOKUP(VALUE(Q1876),Rates!G$15:L$19,3,0),4),ROUND(AW1876*(VLOOKUP(VALUE(Q1876),Rates!G:L,3,0)),4)))</f>
        <v/>
      </c>
      <c r="AV1876" s="126" t="str">
        <f t="shared" si="912"/>
        <v/>
      </c>
      <c r="AW1876" s="127" t="str">
        <f t="shared" si="913"/>
        <v/>
      </c>
      <c r="AX1876" s="123" t="str">
        <f t="shared" si="914"/>
        <v/>
      </c>
      <c r="AY1876" s="140" t="str">
        <f>IF(AX1876="","",IF(R1876="Refreshment Beverage",ROUND(SUM(AX1876*Rates!K$19),4),ROUND(SUM(AX1876*(Rates!J$8/100)),4)))</f>
        <v/>
      </c>
      <c r="AZ1876" s="124" t="str">
        <f t="shared" si="915"/>
        <v/>
      </c>
      <c r="BA1876" s="125" t="str">
        <f t="shared" si="916"/>
        <v/>
      </c>
      <c r="BB1876" s="115"/>
      <c r="BC1876" s="143"/>
      <c r="BD1876" s="100"/>
      <c r="BE1876" s="100"/>
      <c r="BF1876" s="100"/>
      <c r="BG1876" s="100"/>
    </row>
    <row r="1877" spans="1:59" x14ac:dyDescent="0.2">
      <c r="A1877" s="144"/>
      <c r="B1877" s="141"/>
      <c r="C1877" s="141"/>
      <c r="D1877" s="142"/>
      <c r="E1877" s="142"/>
      <c r="F1877" s="142"/>
      <c r="G1877" s="142"/>
      <c r="H1877" s="142"/>
      <c r="I1877" s="129"/>
      <c r="J1877" s="130"/>
      <c r="K1877" s="131" t="str">
        <f t="shared" si="887"/>
        <v/>
      </c>
      <c r="L1877" s="132" t="str">
        <f t="shared" si="888"/>
        <v/>
      </c>
      <c r="M1877" s="133" t="str">
        <f t="shared" si="889"/>
        <v/>
      </c>
      <c r="N1877" s="134" t="str">
        <f>IFERROR(IF(B:B="","",IF(R1877="Beer",SUM(LOOKUP(2,1/(Rates!$B$3:$B$5&lt;=W1877)/(Rates!$C$3:$C$5&gt;=W1877),Rates!$D$3:$D$5)*(X1877/100)*W1877),IF(R1877="Refreshment Beverage",SUM(LOOKUP(2,1/(Rates!$B$7:$B$11&lt;=W1877)/(Rates!$C$7:$C$11&gt;=W1877),Rates!$D$7:$D$11)*(X1877/100)*W1877)))),"")</f>
        <v/>
      </c>
      <c r="O1877" s="134" t="str">
        <f t="shared" si="890"/>
        <v/>
      </c>
      <c r="P1877" s="116"/>
      <c r="Q1877" s="117" t="str">
        <f t="shared" si="891"/>
        <v/>
      </c>
      <c r="R1877" s="128" t="str">
        <f t="shared" si="892"/>
        <v/>
      </c>
      <c r="S1877" s="135" t="str">
        <f>IF(B1877="","",IF(R1877="Refreshment Beverage",VLOOKUP(VALUE(Q1877),Rates!G$15:L$19,2,0),VLOOKUP(VALUE(Q1877),Rates!G$4:L$12,2,0)))</f>
        <v/>
      </c>
      <c r="T1877" s="135" t="str">
        <f t="shared" si="893"/>
        <v/>
      </c>
      <c r="U1877" s="118" t="str">
        <f t="shared" si="894"/>
        <v/>
      </c>
      <c r="V1877" s="135" t="str">
        <f t="shared" si="895"/>
        <v/>
      </c>
      <c r="W1877" s="135" t="str">
        <f t="shared" si="896"/>
        <v/>
      </c>
      <c r="X1877" s="119" t="str">
        <f t="shared" si="897"/>
        <v/>
      </c>
      <c r="Y1877" s="120" t="str">
        <f>IF(B:B="","",IF(R1877="Refreshment Beverage",VLOOKUP(Q1877,Rates!G$15:L$19,6,0)*W1877,VLOOKUP(Q1877,Rates!G$4:L$12,6,0)*W1877))</f>
        <v/>
      </c>
      <c r="Z1877" s="120" t="str">
        <f t="shared" si="898"/>
        <v/>
      </c>
      <c r="AA1877" s="120" t="str">
        <f t="shared" si="899"/>
        <v/>
      </c>
      <c r="AB1877" s="136" t="str">
        <f>IF(B:B="","",IF(R1877="Refreshment Beverage","",IF(AND(R1877="Beer",Q1877=0),SUM(LOOKUP(2,1/(Rates!$B$15:$B$18&lt;=W1877)/(Rates!$C$15:$C$18&gt;=W1877),Rates!$D$15:$D$18)*W1877),VLOOKUP(VALUE(Q:Q),Rates!A:B,2,0)*W1877)))</f>
        <v/>
      </c>
      <c r="AC1877" s="136" t="str">
        <f>IF(B:B="","",IF(R1877="Refreshment Beverage","",IF(AND(R1877="Beer",Q1877=0),SUM(LOOKUP(2,1/(Rates!$B$15:$B$18&lt;=W1877)/(Rates!$C$15:$C$18&gt;=W1877),Rates!$E$15:$E$18)*W1877),VLOOKUP(VALUE(Q:Q),Rates!A:C,3,0)*W1877)))</f>
        <v/>
      </c>
      <c r="AD1877" s="137" t="str">
        <f>IFERROR(IF(B:B="","",IF(R1877="Beer","",IF(VALUE(Q1877)=0,VLOOKUP(VLOOKUP(B:B,#REF!,16,0),Rates!A:E,2,0),VLOOKUP(VALUE(Q1877),Rates!A$31:B$34,2,0)*W1877))),0)</f>
        <v/>
      </c>
      <c r="AE1877" s="121" t="str">
        <f t="shared" si="900"/>
        <v/>
      </c>
      <c r="AF1877" s="138" t="str">
        <f t="shared" si="901"/>
        <v/>
      </c>
      <c r="AG1877" s="122" t="str">
        <f t="shared" si="902"/>
        <v/>
      </c>
      <c r="AH1877" s="123" t="str">
        <f t="shared" si="903"/>
        <v/>
      </c>
      <c r="AI1877" s="139" t="str">
        <f>IF(AE:AE="","",IF(R1877="Refreshment Beverage",AK1877*(Rates!J$19/100),ROUND(SUM(AH1877*(Rates!$J$8/100)),4)))</f>
        <v/>
      </c>
      <c r="AJ1877" s="124" t="str">
        <f t="shared" si="904"/>
        <v/>
      </c>
      <c r="AK1877" s="125" t="str">
        <f t="shared" si="905"/>
        <v/>
      </c>
      <c r="AL1877" s="121" t="str">
        <f t="shared" si="906"/>
        <v/>
      </c>
      <c r="AM1877" s="138" t="str">
        <f>IF(AS1877="","",IF(R1877="Refreshment Beverage",ROUND(AS1877*Rates!K$19,4),ROUND(AO1877*(VLOOKUP(VALUE(Q1877),Rates!G$4:L$12,3,0)),4)))</f>
        <v/>
      </c>
      <c r="AN1877" s="126" t="str">
        <f>IF(AS1877="","",IF(R1877="Refreshment Beverage",AS1877*(Rates!J$19/100),MAX(AM1877,AB1877)))</f>
        <v/>
      </c>
      <c r="AO1877" s="127" t="str">
        <f t="shared" si="907"/>
        <v/>
      </c>
      <c r="AP1877" s="127" t="str">
        <f t="shared" si="908"/>
        <v/>
      </c>
      <c r="AQ1877" s="140" t="str">
        <f>IF(AS1877="","",IF(R1877="Refreshment Beverage",ROUND(SUM(VLOOKUP(Q:Q,Rates!G$15:L$19,3,0)*(AS1877-Y1877-Z1877-AA1877)),4),ROUND(SUM(Rates!$K$8*AS1877),4)))</f>
        <v/>
      </c>
      <c r="AR1877" s="139" t="str">
        <f t="shared" si="909"/>
        <v/>
      </c>
      <c r="AS1877" s="125" t="str">
        <f t="shared" si="910"/>
        <v/>
      </c>
      <c r="AT1877" s="121" t="str">
        <f t="shared" si="911"/>
        <v/>
      </c>
      <c r="AU1877" s="138" t="str">
        <f>IF(AX1877="","",IF(R1877="Refreshment Beverage",ROUND((BA1877-Y1877-Z1877-AA1877)*VLOOKUP(VALUE(Q1877),Rates!G$15:L$19,3,0),4),ROUND(AW1877*(VLOOKUP(VALUE(Q1877),Rates!G:L,3,0)),4)))</f>
        <v/>
      </c>
      <c r="AV1877" s="126" t="str">
        <f t="shared" si="912"/>
        <v/>
      </c>
      <c r="AW1877" s="127" t="str">
        <f t="shared" si="913"/>
        <v/>
      </c>
      <c r="AX1877" s="123" t="str">
        <f t="shared" si="914"/>
        <v/>
      </c>
      <c r="AY1877" s="140" t="str">
        <f>IF(AX1877="","",IF(R1877="Refreshment Beverage",ROUND(SUM(AX1877*Rates!K$19),4),ROUND(SUM(AX1877*(Rates!J$8/100)),4)))</f>
        <v/>
      </c>
      <c r="AZ1877" s="124" t="str">
        <f t="shared" si="915"/>
        <v/>
      </c>
      <c r="BA1877" s="125" t="str">
        <f t="shared" si="916"/>
        <v/>
      </c>
      <c r="BB1877" s="115"/>
      <c r="BC1877" s="143"/>
      <c r="BD1877" s="100"/>
      <c r="BE1877" s="100"/>
      <c r="BF1877" s="100"/>
      <c r="BG1877" s="100"/>
    </row>
    <row r="1878" spans="1:59" x14ac:dyDescent="0.2">
      <c r="A1878" s="144"/>
      <c r="B1878" s="141"/>
      <c r="C1878" s="141"/>
      <c r="D1878" s="142"/>
      <c r="E1878" s="142"/>
      <c r="F1878" s="142"/>
      <c r="G1878" s="142"/>
      <c r="H1878" s="142"/>
      <c r="I1878" s="129"/>
      <c r="J1878" s="130"/>
      <c r="K1878" s="131" t="str">
        <f t="shared" si="887"/>
        <v/>
      </c>
      <c r="L1878" s="132" t="str">
        <f t="shared" si="888"/>
        <v/>
      </c>
      <c r="M1878" s="133" t="str">
        <f t="shared" si="889"/>
        <v/>
      </c>
      <c r="N1878" s="134" t="str">
        <f>IFERROR(IF(B:B="","",IF(R1878="Beer",SUM(LOOKUP(2,1/(Rates!$B$3:$B$5&lt;=W1878)/(Rates!$C$3:$C$5&gt;=W1878),Rates!$D$3:$D$5)*(X1878/100)*W1878),IF(R1878="Refreshment Beverage",SUM(LOOKUP(2,1/(Rates!$B$7:$B$11&lt;=W1878)/(Rates!$C$7:$C$11&gt;=W1878),Rates!$D$7:$D$11)*(X1878/100)*W1878)))),"")</f>
        <v/>
      </c>
      <c r="O1878" s="134" t="str">
        <f t="shared" si="890"/>
        <v/>
      </c>
      <c r="P1878" s="116"/>
      <c r="Q1878" s="117" t="str">
        <f t="shared" si="891"/>
        <v/>
      </c>
      <c r="R1878" s="128" t="str">
        <f t="shared" si="892"/>
        <v/>
      </c>
      <c r="S1878" s="135" t="str">
        <f>IF(B1878="","",IF(R1878="Refreshment Beverage",VLOOKUP(VALUE(Q1878),Rates!G$15:L$19,2,0),VLOOKUP(VALUE(Q1878),Rates!G$4:L$12,2,0)))</f>
        <v/>
      </c>
      <c r="T1878" s="135" t="str">
        <f t="shared" si="893"/>
        <v/>
      </c>
      <c r="U1878" s="118" t="str">
        <f t="shared" si="894"/>
        <v/>
      </c>
      <c r="V1878" s="135" t="str">
        <f t="shared" si="895"/>
        <v/>
      </c>
      <c r="W1878" s="135" t="str">
        <f t="shared" si="896"/>
        <v/>
      </c>
      <c r="X1878" s="119" t="str">
        <f t="shared" si="897"/>
        <v/>
      </c>
      <c r="Y1878" s="120" t="str">
        <f>IF(B:B="","",IF(R1878="Refreshment Beverage",VLOOKUP(Q1878,Rates!G$15:L$19,6,0)*W1878,VLOOKUP(Q1878,Rates!G$4:L$12,6,0)*W1878))</f>
        <v/>
      </c>
      <c r="Z1878" s="120" t="str">
        <f t="shared" si="898"/>
        <v/>
      </c>
      <c r="AA1878" s="120" t="str">
        <f t="shared" si="899"/>
        <v/>
      </c>
      <c r="AB1878" s="136" t="str">
        <f>IF(B:B="","",IF(R1878="Refreshment Beverage","",IF(AND(R1878="Beer",Q1878=0),SUM(LOOKUP(2,1/(Rates!$B$15:$B$18&lt;=W1878)/(Rates!$C$15:$C$18&gt;=W1878),Rates!$D$15:$D$18)*W1878),VLOOKUP(VALUE(Q:Q),Rates!A:B,2,0)*W1878)))</f>
        <v/>
      </c>
      <c r="AC1878" s="136" t="str">
        <f>IF(B:B="","",IF(R1878="Refreshment Beverage","",IF(AND(R1878="Beer",Q1878=0),SUM(LOOKUP(2,1/(Rates!$B$15:$B$18&lt;=W1878)/(Rates!$C$15:$C$18&gt;=W1878),Rates!$E$15:$E$18)*W1878),VLOOKUP(VALUE(Q:Q),Rates!A:C,3,0)*W1878)))</f>
        <v/>
      </c>
      <c r="AD1878" s="137" t="str">
        <f>IFERROR(IF(B:B="","",IF(R1878="Beer","",IF(VALUE(Q1878)=0,VLOOKUP(VLOOKUP(B:B,#REF!,16,0),Rates!A:E,2,0),VLOOKUP(VALUE(Q1878),Rates!A$31:B$34,2,0)*W1878))),0)</f>
        <v/>
      </c>
      <c r="AE1878" s="121" t="str">
        <f t="shared" si="900"/>
        <v/>
      </c>
      <c r="AF1878" s="138" t="str">
        <f t="shared" si="901"/>
        <v/>
      </c>
      <c r="AG1878" s="122" t="str">
        <f t="shared" si="902"/>
        <v/>
      </c>
      <c r="AH1878" s="123" t="str">
        <f t="shared" si="903"/>
        <v/>
      </c>
      <c r="AI1878" s="139" t="str">
        <f>IF(AE:AE="","",IF(R1878="Refreshment Beverage",AK1878*(Rates!J$19/100),ROUND(SUM(AH1878*(Rates!$J$8/100)),4)))</f>
        <v/>
      </c>
      <c r="AJ1878" s="124" t="str">
        <f t="shared" si="904"/>
        <v/>
      </c>
      <c r="AK1878" s="125" t="str">
        <f t="shared" si="905"/>
        <v/>
      </c>
      <c r="AL1878" s="121" t="str">
        <f t="shared" si="906"/>
        <v/>
      </c>
      <c r="AM1878" s="138" t="str">
        <f>IF(AS1878="","",IF(R1878="Refreshment Beverage",ROUND(AS1878*Rates!K$19,4),ROUND(AO1878*(VLOOKUP(VALUE(Q1878),Rates!G$4:L$12,3,0)),4)))</f>
        <v/>
      </c>
      <c r="AN1878" s="126" t="str">
        <f>IF(AS1878="","",IF(R1878="Refreshment Beverage",AS1878*(Rates!J$19/100),MAX(AM1878,AB1878)))</f>
        <v/>
      </c>
      <c r="AO1878" s="127" t="str">
        <f t="shared" si="907"/>
        <v/>
      </c>
      <c r="AP1878" s="127" t="str">
        <f t="shared" si="908"/>
        <v/>
      </c>
      <c r="AQ1878" s="140" t="str">
        <f>IF(AS1878="","",IF(R1878="Refreshment Beverage",ROUND(SUM(VLOOKUP(Q:Q,Rates!G$15:L$19,3,0)*(AS1878-Y1878-Z1878-AA1878)),4),ROUND(SUM(Rates!$K$8*AS1878),4)))</f>
        <v/>
      </c>
      <c r="AR1878" s="139" t="str">
        <f t="shared" si="909"/>
        <v/>
      </c>
      <c r="AS1878" s="125" t="str">
        <f t="shared" si="910"/>
        <v/>
      </c>
      <c r="AT1878" s="121" t="str">
        <f t="shared" si="911"/>
        <v/>
      </c>
      <c r="AU1878" s="138" t="str">
        <f>IF(AX1878="","",IF(R1878="Refreshment Beverage",ROUND((BA1878-Y1878-Z1878-AA1878)*VLOOKUP(VALUE(Q1878),Rates!G$15:L$19,3,0),4),ROUND(AW1878*(VLOOKUP(VALUE(Q1878),Rates!G:L,3,0)),4)))</f>
        <v/>
      </c>
      <c r="AV1878" s="126" t="str">
        <f t="shared" si="912"/>
        <v/>
      </c>
      <c r="AW1878" s="127" t="str">
        <f t="shared" si="913"/>
        <v/>
      </c>
      <c r="AX1878" s="123" t="str">
        <f t="shared" si="914"/>
        <v/>
      </c>
      <c r="AY1878" s="140" t="str">
        <f>IF(AX1878="","",IF(R1878="Refreshment Beverage",ROUND(SUM(AX1878*Rates!K$19),4),ROUND(SUM(AX1878*(Rates!J$8/100)),4)))</f>
        <v/>
      </c>
      <c r="AZ1878" s="124" t="str">
        <f t="shared" si="915"/>
        <v/>
      </c>
      <c r="BA1878" s="125" t="str">
        <f t="shared" si="916"/>
        <v/>
      </c>
      <c r="BB1878" s="115"/>
      <c r="BC1878" s="143"/>
      <c r="BD1878" s="100"/>
      <c r="BE1878" s="100"/>
      <c r="BF1878" s="100"/>
      <c r="BG1878" s="100"/>
    </row>
    <row r="1879" spans="1:59" x14ac:dyDescent="0.2">
      <c r="A1879" s="144"/>
      <c r="B1879" s="141"/>
      <c r="C1879" s="141"/>
      <c r="D1879" s="142"/>
      <c r="E1879" s="142"/>
      <c r="F1879" s="142"/>
      <c r="G1879" s="142"/>
      <c r="H1879" s="142"/>
      <c r="I1879" s="129"/>
      <c r="J1879" s="130"/>
      <c r="K1879" s="131" t="str">
        <f t="shared" si="887"/>
        <v/>
      </c>
      <c r="L1879" s="132" t="str">
        <f t="shared" si="888"/>
        <v/>
      </c>
      <c r="M1879" s="133" t="str">
        <f t="shared" si="889"/>
        <v/>
      </c>
      <c r="N1879" s="134" t="str">
        <f>IFERROR(IF(B:B="","",IF(R1879="Beer",SUM(LOOKUP(2,1/(Rates!$B$3:$B$5&lt;=W1879)/(Rates!$C$3:$C$5&gt;=W1879),Rates!$D$3:$D$5)*(X1879/100)*W1879),IF(R1879="Refreshment Beverage",SUM(LOOKUP(2,1/(Rates!$B$7:$B$11&lt;=W1879)/(Rates!$C$7:$C$11&gt;=W1879),Rates!$D$7:$D$11)*(X1879/100)*W1879)))),"")</f>
        <v/>
      </c>
      <c r="O1879" s="134" t="str">
        <f t="shared" si="890"/>
        <v/>
      </c>
      <c r="P1879" s="116"/>
      <c r="Q1879" s="117" t="str">
        <f t="shared" si="891"/>
        <v/>
      </c>
      <c r="R1879" s="128" t="str">
        <f t="shared" si="892"/>
        <v/>
      </c>
      <c r="S1879" s="135" t="str">
        <f>IF(B1879="","",IF(R1879="Refreshment Beverage",VLOOKUP(VALUE(Q1879),Rates!G$15:L$19,2,0),VLOOKUP(VALUE(Q1879),Rates!G$4:L$12,2,0)))</f>
        <v/>
      </c>
      <c r="T1879" s="135" t="str">
        <f t="shared" si="893"/>
        <v/>
      </c>
      <c r="U1879" s="118" t="str">
        <f t="shared" si="894"/>
        <v/>
      </c>
      <c r="V1879" s="135" t="str">
        <f t="shared" si="895"/>
        <v/>
      </c>
      <c r="W1879" s="135" t="str">
        <f t="shared" si="896"/>
        <v/>
      </c>
      <c r="X1879" s="119" t="str">
        <f t="shared" si="897"/>
        <v/>
      </c>
      <c r="Y1879" s="120" t="str">
        <f>IF(B:B="","",IF(R1879="Refreshment Beverage",VLOOKUP(Q1879,Rates!G$15:L$19,6,0)*W1879,VLOOKUP(Q1879,Rates!G$4:L$12,6,0)*W1879))</f>
        <v/>
      </c>
      <c r="Z1879" s="120" t="str">
        <f t="shared" si="898"/>
        <v/>
      </c>
      <c r="AA1879" s="120" t="str">
        <f t="shared" si="899"/>
        <v/>
      </c>
      <c r="AB1879" s="136" t="str">
        <f>IF(B:B="","",IF(R1879="Refreshment Beverage","",IF(AND(R1879="Beer",Q1879=0),SUM(LOOKUP(2,1/(Rates!$B$15:$B$18&lt;=W1879)/(Rates!$C$15:$C$18&gt;=W1879),Rates!$D$15:$D$18)*W1879),VLOOKUP(VALUE(Q:Q),Rates!A:B,2,0)*W1879)))</f>
        <v/>
      </c>
      <c r="AC1879" s="136" t="str">
        <f>IF(B:B="","",IF(R1879="Refreshment Beverage","",IF(AND(R1879="Beer",Q1879=0),SUM(LOOKUP(2,1/(Rates!$B$15:$B$18&lt;=W1879)/(Rates!$C$15:$C$18&gt;=W1879),Rates!$E$15:$E$18)*W1879),VLOOKUP(VALUE(Q:Q),Rates!A:C,3,0)*W1879)))</f>
        <v/>
      </c>
      <c r="AD1879" s="137" t="str">
        <f>IFERROR(IF(B:B="","",IF(R1879="Beer","",IF(VALUE(Q1879)=0,VLOOKUP(VLOOKUP(B:B,#REF!,16,0),Rates!A:E,2,0),VLOOKUP(VALUE(Q1879),Rates!A$31:B$34,2,0)*W1879))),0)</f>
        <v/>
      </c>
      <c r="AE1879" s="121" t="str">
        <f t="shared" si="900"/>
        <v/>
      </c>
      <c r="AF1879" s="138" t="str">
        <f t="shared" si="901"/>
        <v/>
      </c>
      <c r="AG1879" s="122" t="str">
        <f t="shared" si="902"/>
        <v/>
      </c>
      <c r="AH1879" s="123" t="str">
        <f t="shared" si="903"/>
        <v/>
      </c>
      <c r="AI1879" s="139" t="str">
        <f>IF(AE:AE="","",IF(R1879="Refreshment Beverage",AK1879*(Rates!J$19/100),ROUND(SUM(AH1879*(Rates!$J$8/100)),4)))</f>
        <v/>
      </c>
      <c r="AJ1879" s="124" t="str">
        <f t="shared" si="904"/>
        <v/>
      </c>
      <c r="AK1879" s="125" t="str">
        <f t="shared" si="905"/>
        <v/>
      </c>
      <c r="AL1879" s="121" t="str">
        <f t="shared" si="906"/>
        <v/>
      </c>
      <c r="AM1879" s="138" t="str">
        <f>IF(AS1879="","",IF(R1879="Refreshment Beverage",ROUND(AS1879*Rates!K$19,4),ROUND(AO1879*(VLOOKUP(VALUE(Q1879),Rates!G$4:L$12,3,0)),4)))</f>
        <v/>
      </c>
      <c r="AN1879" s="126" t="str">
        <f>IF(AS1879="","",IF(R1879="Refreshment Beverage",AS1879*(Rates!J$19/100),MAX(AM1879,AB1879)))</f>
        <v/>
      </c>
      <c r="AO1879" s="127" t="str">
        <f t="shared" si="907"/>
        <v/>
      </c>
      <c r="AP1879" s="127" t="str">
        <f t="shared" si="908"/>
        <v/>
      </c>
      <c r="AQ1879" s="140" t="str">
        <f>IF(AS1879="","",IF(R1879="Refreshment Beverage",ROUND(SUM(VLOOKUP(Q:Q,Rates!G$15:L$19,3,0)*(AS1879-Y1879-Z1879-AA1879)),4),ROUND(SUM(Rates!$K$8*AS1879),4)))</f>
        <v/>
      </c>
      <c r="AR1879" s="139" t="str">
        <f t="shared" si="909"/>
        <v/>
      </c>
      <c r="AS1879" s="125" t="str">
        <f t="shared" si="910"/>
        <v/>
      </c>
      <c r="AT1879" s="121" t="str">
        <f t="shared" si="911"/>
        <v/>
      </c>
      <c r="AU1879" s="138" t="str">
        <f>IF(AX1879="","",IF(R1879="Refreshment Beverage",ROUND((BA1879-Y1879-Z1879-AA1879)*VLOOKUP(VALUE(Q1879),Rates!G$15:L$19,3,0),4),ROUND(AW1879*(VLOOKUP(VALUE(Q1879),Rates!G:L,3,0)),4)))</f>
        <v/>
      </c>
      <c r="AV1879" s="126" t="str">
        <f t="shared" si="912"/>
        <v/>
      </c>
      <c r="AW1879" s="127" t="str">
        <f t="shared" si="913"/>
        <v/>
      </c>
      <c r="AX1879" s="123" t="str">
        <f t="shared" si="914"/>
        <v/>
      </c>
      <c r="AY1879" s="140" t="str">
        <f>IF(AX1879="","",IF(R1879="Refreshment Beverage",ROUND(SUM(AX1879*Rates!K$19),4),ROUND(SUM(AX1879*(Rates!J$8/100)),4)))</f>
        <v/>
      </c>
      <c r="AZ1879" s="124" t="str">
        <f t="shared" si="915"/>
        <v/>
      </c>
      <c r="BA1879" s="125" t="str">
        <f t="shared" si="916"/>
        <v/>
      </c>
      <c r="BB1879" s="115"/>
      <c r="BC1879" s="143"/>
      <c r="BD1879" s="100"/>
      <c r="BE1879" s="100"/>
      <c r="BF1879" s="100"/>
      <c r="BG1879" s="100"/>
    </row>
    <row r="1880" spans="1:59" x14ac:dyDescent="0.2">
      <c r="A1880" s="144"/>
      <c r="B1880" s="141"/>
      <c r="C1880" s="141"/>
      <c r="D1880" s="142"/>
      <c r="E1880" s="142"/>
      <c r="F1880" s="142"/>
      <c r="G1880" s="142"/>
      <c r="H1880" s="142"/>
      <c r="I1880" s="129"/>
      <c r="J1880" s="130"/>
      <c r="K1880" s="131" t="str">
        <f t="shared" si="887"/>
        <v/>
      </c>
      <c r="L1880" s="132" t="str">
        <f t="shared" si="888"/>
        <v/>
      </c>
      <c r="M1880" s="133" t="str">
        <f t="shared" si="889"/>
        <v/>
      </c>
      <c r="N1880" s="134" t="str">
        <f>IFERROR(IF(B:B="","",IF(R1880="Beer",SUM(LOOKUP(2,1/(Rates!$B$3:$B$5&lt;=W1880)/(Rates!$C$3:$C$5&gt;=W1880),Rates!$D$3:$D$5)*(X1880/100)*W1880),IF(R1880="Refreshment Beverage",SUM(LOOKUP(2,1/(Rates!$B$7:$B$11&lt;=W1880)/(Rates!$C$7:$C$11&gt;=W1880),Rates!$D$7:$D$11)*(X1880/100)*W1880)))),"")</f>
        <v/>
      </c>
      <c r="O1880" s="134" t="str">
        <f t="shared" si="890"/>
        <v/>
      </c>
      <c r="P1880" s="116"/>
      <c r="Q1880" s="117" t="str">
        <f t="shared" si="891"/>
        <v/>
      </c>
      <c r="R1880" s="128" t="str">
        <f t="shared" si="892"/>
        <v/>
      </c>
      <c r="S1880" s="135" t="str">
        <f>IF(B1880="","",IF(R1880="Refreshment Beverage",VLOOKUP(VALUE(Q1880),Rates!G$15:L$19,2,0),VLOOKUP(VALUE(Q1880),Rates!G$4:L$12,2,0)))</f>
        <v/>
      </c>
      <c r="T1880" s="135" t="str">
        <f t="shared" si="893"/>
        <v/>
      </c>
      <c r="U1880" s="118" t="str">
        <f t="shared" si="894"/>
        <v/>
      </c>
      <c r="V1880" s="135" t="str">
        <f t="shared" si="895"/>
        <v/>
      </c>
      <c r="W1880" s="135" t="str">
        <f t="shared" si="896"/>
        <v/>
      </c>
      <c r="X1880" s="119" t="str">
        <f t="shared" si="897"/>
        <v/>
      </c>
      <c r="Y1880" s="120" t="str">
        <f>IF(B:B="","",IF(R1880="Refreshment Beverage",VLOOKUP(Q1880,Rates!G$15:L$19,6,0)*W1880,VLOOKUP(Q1880,Rates!G$4:L$12,6,0)*W1880))</f>
        <v/>
      </c>
      <c r="Z1880" s="120" t="str">
        <f t="shared" si="898"/>
        <v/>
      </c>
      <c r="AA1880" s="120" t="str">
        <f t="shared" si="899"/>
        <v/>
      </c>
      <c r="AB1880" s="136" t="str">
        <f>IF(B:B="","",IF(R1880="Refreshment Beverage","",IF(AND(R1880="Beer",Q1880=0),SUM(LOOKUP(2,1/(Rates!$B$15:$B$18&lt;=W1880)/(Rates!$C$15:$C$18&gt;=W1880),Rates!$D$15:$D$18)*W1880),VLOOKUP(VALUE(Q:Q),Rates!A:B,2,0)*W1880)))</f>
        <v/>
      </c>
      <c r="AC1880" s="136" t="str">
        <f>IF(B:B="","",IF(R1880="Refreshment Beverage","",IF(AND(R1880="Beer",Q1880=0),SUM(LOOKUP(2,1/(Rates!$B$15:$B$18&lt;=W1880)/(Rates!$C$15:$C$18&gt;=W1880),Rates!$E$15:$E$18)*W1880),VLOOKUP(VALUE(Q:Q),Rates!A:C,3,0)*W1880)))</f>
        <v/>
      </c>
      <c r="AD1880" s="137" t="str">
        <f>IFERROR(IF(B:B="","",IF(R1880="Beer","",IF(VALUE(Q1880)=0,VLOOKUP(VLOOKUP(B:B,#REF!,16,0),Rates!A:E,2,0),VLOOKUP(VALUE(Q1880),Rates!A$31:B$34,2,0)*W1880))),0)</f>
        <v/>
      </c>
      <c r="AE1880" s="121" t="str">
        <f t="shared" si="900"/>
        <v/>
      </c>
      <c r="AF1880" s="138" t="str">
        <f t="shared" si="901"/>
        <v/>
      </c>
      <c r="AG1880" s="122" t="str">
        <f t="shared" si="902"/>
        <v/>
      </c>
      <c r="AH1880" s="123" t="str">
        <f t="shared" si="903"/>
        <v/>
      </c>
      <c r="AI1880" s="139" t="str">
        <f>IF(AE:AE="","",IF(R1880="Refreshment Beverage",AK1880*(Rates!J$19/100),ROUND(SUM(AH1880*(Rates!$J$8/100)),4)))</f>
        <v/>
      </c>
      <c r="AJ1880" s="124" t="str">
        <f t="shared" si="904"/>
        <v/>
      </c>
      <c r="AK1880" s="125" t="str">
        <f t="shared" si="905"/>
        <v/>
      </c>
      <c r="AL1880" s="121" t="str">
        <f t="shared" si="906"/>
        <v/>
      </c>
      <c r="AM1880" s="138" t="str">
        <f>IF(AS1880="","",IF(R1880="Refreshment Beverage",ROUND(AS1880*Rates!K$19,4),ROUND(AO1880*(VLOOKUP(VALUE(Q1880),Rates!G$4:L$12,3,0)),4)))</f>
        <v/>
      </c>
      <c r="AN1880" s="126" t="str">
        <f>IF(AS1880="","",IF(R1880="Refreshment Beverage",AS1880*(Rates!J$19/100),MAX(AM1880,AB1880)))</f>
        <v/>
      </c>
      <c r="AO1880" s="127" t="str">
        <f t="shared" si="907"/>
        <v/>
      </c>
      <c r="AP1880" s="127" t="str">
        <f t="shared" si="908"/>
        <v/>
      </c>
      <c r="AQ1880" s="140" t="str">
        <f>IF(AS1880="","",IF(R1880="Refreshment Beverage",ROUND(SUM(VLOOKUP(Q:Q,Rates!G$15:L$19,3,0)*(AS1880-Y1880-Z1880-AA1880)),4),ROUND(SUM(Rates!$K$8*AS1880),4)))</f>
        <v/>
      </c>
      <c r="AR1880" s="139" t="str">
        <f t="shared" si="909"/>
        <v/>
      </c>
      <c r="AS1880" s="125" t="str">
        <f t="shared" si="910"/>
        <v/>
      </c>
      <c r="AT1880" s="121" t="str">
        <f t="shared" si="911"/>
        <v/>
      </c>
      <c r="AU1880" s="138" t="str">
        <f>IF(AX1880="","",IF(R1880="Refreshment Beverage",ROUND((BA1880-Y1880-Z1880-AA1880)*VLOOKUP(VALUE(Q1880),Rates!G$15:L$19,3,0),4),ROUND(AW1880*(VLOOKUP(VALUE(Q1880),Rates!G:L,3,0)),4)))</f>
        <v/>
      </c>
      <c r="AV1880" s="126" t="str">
        <f t="shared" si="912"/>
        <v/>
      </c>
      <c r="AW1880" s="127" t="str">
        <f t="shared" si="913"/>
        <v/>
      </c>
      <c r="AX1880" s="123" t="str">
        <f t="shared" si="914"/>
        <v/>
      </c>
      <c r="AY1880" s="140" t="str">
        <f>IF(AX1880="","",IF(R1880="Refreshment Beverage",ROUND(SUM(AX1880*Rates!K$19),4),ROUND(SUM(AX1880*(Rates!J$8/100)),4)))</f>
        <v/>
      </c>
      <c r="AZ1880" s="124" t="str">
        <f t="shared" si="915"/>
        <v/>
      </c>
      <c r="BA1880" s="125" t="str">
        <f t="shared" si="916"/>
        <v/>
      </c>
      <c r="BB1880" s="115"/>
      <c r="BC1880" s="143"/>
      <c r="BD1880" s="100"/>
      <c r="BE1880" s="100"/>
      <c r="BF1880" s="100"/>
      <c r="BG1880" s="100"/>
    </row>
    <row r="1881" spans="1:59" x14ac:dyDescent="0.2">
      <c r="A1881" s="144"/>
      <c r="B1881" s="141"/>
      <c r="C1881" s="141"/>
      <c r="D1881" s="142"/>
      <c r="E1881" s="142"/>
      <c r="F1881" s="142"/>
      <c r="G1881" s="142"/>
      <c r="H1881" s="142"/>
      <c r="I1881" s="129"/>
      <c r="J1881" s="130"/>
      <c r="K1881" s="131" t="str">
        <f t="shared" si="887"/>
        <v/>
      </c>
      <c r="L1881" s="132" t="str">
        <f t="shared" si="888"/>
        <v/>
      </c>
      <c r="M1881" s="133" t="str">
        <f t="shared" si="889"/>
        <v/>
      </c>
      <c r="N1881" s="134" t="str">
        <f>IFERROR(IF(B:B="","",IF(R1881="Beer",SUM(LOOKUP(2,1/(Rates!$B$3:$B$5&lt;=W1881)/(Rates!$C$3:$C$5&gt;=W1881),Rates!$D$3:$D$5)*(X1881/100)*W1881),IF(R1881="Refreshment Beverage",SUM(LOOKUP(2,1/(Rates!$B$7:$B$11&lt;=W1881)/(Rates!$C$7:$C$11&gt;=W1881),Rates!$D$7:$D$11)*(X1881/100)*W1881)))),"")</f>
        <v/>
      </c>
      <c r="O1881" s="134" t="str">
        <f t="shared" si="890"/>
        <v/>
      </c>
      <c r="P1881" s="116"/>
      <c r="Q1881" s="117" t="str">
        <f t="shared" si="891"/>
        <v/>
      </c>
      <c r="R1881" s="128" t="str">
        <f t="shared" si="892"/>
        <v/>
      </c>
      <c r="S1881" s="135" t="str">
        <f>IF(B1881="","",IF(R1881="Refreshment Beverage",VLOOKUP(VALUE(Q1881),Rates!G$15:L$19,2,0),VLOOKUP(VALUE(Q1881),Rates!G$4:L$12,2,0)))</f>
        <v/>
      </c>
      <c r="T1881" s="135" t="str">
        <f t="shared" si="893"/>
        <v/>
      </c>
      <c r="U1881" s="118" t="str">
        <f t="shared" si="894"/>
        <v/>
      </c>
      <c r="V1881" s="135" t="str">
        <f t="shared" si="895"/>
        <v/>
      </c>
      <c r="W1881" s="135" t="str">
        <f t="shared" si="896"/>
        <v/>
      </c>
      <c r="X1881" s="119" t="str">
        <f t="shared" si="897"/>
        <v/>
      </c>
      <c r="Y1881" s="120" t="str">
        <f>IF(B:B="","",IF(R1881="Refreshment Beverage",VLOOKUP(Q1881,Rates!G$15:L$19,6,0)*W1881,VLOOKUP(Q1881,Rates!G$4:L$12,6,0)*W1881))</f>
        <v/>
      </c>
      <c r="Z1881" s="120" t="str">
        <f t="shared" si="898"/>
        <v/>
      </c>
      <c r="AA1881" s="120" t="str">
        <f t="shared" si="899"/>
        <v/>
      </c>
      <c r="AB1881" s="136" t="str">
        <f>IF(B:B="","",IF(R1881="Refreshment Beverage","",IF(AND(R1881="Beer",Q1881=0),SUM(LOOKUP(2,1/(Rates!$B$15:$B$18&lt;=W1881)/(Rates!$C$15:$C$18&gt;=W1881),Rates!$D$15:$D$18)*W1881),VLOOKUP(VALUE(Q:Q),Rates!A:B,2,0)*W1881)))</f>
        <v/>
      </c>
      <c r="AC1881" s="136" t="str">
        <f>IF(B:B="","",IF(R1881="Refreshment Beverage","",IF(AND(R1881="Beer",Q1881=0),SUM(LOOKUP(2,1/(Rates!$B$15:$B$18&lt;=W1881)/(Rates!$C$15:$C$18&gt;=W1881),Rates!$E$15:$E$18)*W1881),VLOOKUP(VALUE(Q:Q),Rates!A:C,3,0)*W1881)))</f>
        <v/>
      </c>
      <c r="AD1881" s="137" t="str">
        <f>IFERROR(IF(B:B="","",IF(R1881="Beer","",IF(VALUE(Q1881)=0,VLOOKUP(VLOOKUP(B:B,#REF!,16,0),Rates!A:E,2,0),VLOOKUP(VALUE(Q1881),Rates!A$31:B$34,2,0)*W1881))),0)</f>
        <v/>
      </c>
      <c r="AE1881" s="121" t="str">
        <f t="shared" si="900"/>
        <v/>
      </c>
      <c r="AF1881" s="138" t="str">
        <f t="shared" si="901"/>
        <v/>
      </c>
      <c r="AG1881" s="122" t="str">
        <f t="shared" si="902"/>
        <v/>
      </c>
      <c r="AH1881" s="123" t="str">
        <f t="shared" si="903"/>
        <v/>
      </c>
      <c r="AI1881" s="139" t="str">
        <f>IF(AE:AE="","",IF(R1881="Refreshment Beverage",AK1881*(Rates!J$19/100),ROUND(SUM(AH1881*(Rates!$J$8/100)),4)))</f>
        <v/>
      </c>
      <c r="AJ1881" s="124" t="str">
        <f t="shared" si="904"/>
        <v/>
      </c>
      <c r="AK1881" s="125" t="str">
        <f t="shared" si="905"/>
        <v/>
      </c>
      <c r="AL1881" s="121" t="str">
        <f t="shared" si="906"/>
        <v/>
      </c>
      <c r="AM1881" s="138" t="str">
        <f>IF(AS1881="","",IF(R1881="Refreshment Beverage",ROUND(AS1881*Rates!K$19,4),ROUND(AO1881*(VLOOKUP(VALUE(Q1881),Rates!G$4:L$12,3,0)),4)))</f>
        <v/>
      </c>
      <c r="AN1881" s="126" t="str">
        <f>IF(AS1881="","",IF(R1881="Refreshment Beverage",AS1881*(Rates!J$19/100),MAX(AM1881,AB1881)))</f>
        <v/>
      </c>
      <c r="AO1881" s="127" t="str">
        <f t="shared" si="907"/>
        <v/>
      </c>
      <c r="AP1881" s="127" t="str">
        <f t="shared" si="908"/>
        <v/>
      </c>
      <c r="AQ1881" s="140" t="str">
        <f>IF(AS1881="","",IF(R1881="Refreshment Beverage",ROUND(SUM(VLOOKUP(Q:Q,Rates!G$15:L$19,3,0)*(AS1881-Y1881-Z1881-AA1881)),4),ROUND(SUM(Rates!$K$8*AS1881),4)))</f>
        <v/>
      </c>
      <c r="AR1881" s="139" t="str">
        <f t="shared" si="909"/>
        <v/>
      </c>
      <c r="AS1881" s="125" t="str">
        <f t="shared" si="910"/>
        <v/>
      </c>
      <c r="AT1881" s="121" t="str">
        <f t="shared" si="911"/>
        <v/>
      </c>
      <c r="AU1881" s="138" t="str">
        <f>IF(AX1881="","",IF(R1881="Refreshment Beverage",ROUND((BA1881-Y1881-Z1881-AA1881)*VLOOKUP(VALUE(Q1881),Rates!G$15:L$19,3,0),4),ROUND(AW1881*(VLOOKUP(VALUE(Q1881),Rates!G:L,3,0)),4)))</f>
        <v/>
      </c>
      <c r="AV1881" s="126" t="str">
        <f t="shared" si="912"/>
        <v/>
      </c>
      <c r="AW1881" s="127" t="str">
        <f t="shared" si="913"/>
        <v/>
      </c>
      <c r="AX1881" s="123" t="str">
        <f t="shared" si="914"/>
        <v/>
      </c>
      <c r="AY1881" s="140" t="str">
        <f>IF(AX1881="","",IF(R1881="Refreshment Beverage",ROUND(SUM(AX1881*Rates!K$19),4),ROUND(SUM(AX1881*(Rates!J$8/100)),4)))</f>
        <v/>
      </c>
      <c r="AZ1881" s="124" t="str">
        <f t="shared" si="915"/>
        <v/>
      </c>
      <c r="BA1881" s="125" t="str">
        <f t="shared" si="916"/>
        <v/>
      </c>
      <c r="BB1881" s="115"/>
      <c r="BC1881" s="143"/>
      <c r="BD1881" s="100"/>
      <c r="BE1881" s="100"/>
      <c r="BF1881" s="100"/>
      <c r="BG1881" s="100"/>
    </row>
    <row r="1882" spans="1:59" x14ac:dyDescent="0.2">
      <c r="A1882" s="144"/>
      <c r="B1882" s="141"/>
      <c r="C1882" s="141"/>
      <c r="D1882" s="142"/>
      <c r="E1882" s="142"/>
      <c r="F1882" s="142"/>
      <c r="G1882" s="142"/>
      <c r="H1882" s="142"/>
      <c r="I1882" s="129"/>
      <c r="J1882" s="130"/>
      <c r="K1882" s="131" t="str">
        <f t="shared" ref="K1882:K1945" si="917">IFERROR(IF(B:B="","",IF(OR(C1882="",E1882="",F1882="",G1882="",H1882="",I1882="",J1882=""),"",ROUND(IF(J1882="Gross Price to Brewers",AE1882,IF(J1882="Retail Price",AL1882,IF(J1882="Licensee Retail",AT1882,""))),2))),"")</f>
        <v/>
      </c>
      <c r="L1882" s="132" t="str">
        <f t="shared" ref="L1882:L1945" si="918">IFERROR(IF(B:B="","",IF(OR(C1882="",E1882="",F1882="",G1882="",H1882="",I1882="",J1882=""),"",ROUND(IF(J1882="Gross Price to Brewers",AH1882,IF(J1882="Retail Price",AP1882,IF(J1882="Licensee Retail",AX1882,""))),2))),"")</f>
        <v/>
      </c>
      <c r="M1882" s="133" t="str">
        <f t="shared" ref="M1882:M1945" si="919">IFERROR(IF(B:B="","",IF(OR(C1882="",E1882="",F1882="",G1882="",H1882="",I1882="",J1882=""),"",ROUND(IF(J1882="Gross Price to Brewers",AK1882,IF(J1882="Retail Price",AS1882,IF(J1882="Licensee Retail",BA1882,""))),2))),"")</f>
        <v/>
      </c>
      <c r="N1882" s="134" t="str">
        <f>IFERROR(IF(B:B="","",IF(R1882="Beer",SUM(LOOKUP(2,1/(Rates!$B$3:$B$5&lt;=W1882)/(Rates!$C$3:$C$5&gt;=W1882),Rates!$D$3:$D$5)*(X1882/100)*W1882),IF(R1882="Refreshment Beverage",SUM(LOOKUP(2,1/(Rates!$B$7:$B$11&lt;=W1882)/(Rates!$C$7:$C$11&gt;=W1882),Rates!$D$7:$D$11)*(X1882/100)*W1882)))),"")</f>
        <v/>
      </c>
      <c r="O1882" s="134" t="str">
        <f t="shared" ref="O1882:O1945" si="920">IF(B:B="","",IF(M1882&gt;N1882,"YES","NO"))</f>
        <v/>
      </c>
      <c r="P1882" s="116"/>
      <c r="Q1882" s="117" t="str">
        <f t="shared" ref="Q1882:Q1945" si="921">IF(B1882="","",IF(OR(D1882="",D1882=5),0,D1882))</f>
        <v/>
      </c>
      <c r="R1882" s="128" t="str">
        <f t="shared" ref="R1882:R1945" si="922">IF(B1882="","",C1882)</f>
        <v/>
      </c>
      <c r="S1882" s="135" t="str">
        <f>IF(B1882="","",IF(R1882="Refreshment Beverage",VLOOKUP(VALUE(Q1882),Rates!G$15:L$19,2,0),VLOOKUP(VALUE(Q1882),Rates!G$4:L$12,2,0)))</f>
        <v/>
      </c>
      <c r="T1882" s="135" t="str">
        <f t="shared" ref="T1882:T1945" si="923">IF(B1882="","",G1882)</f>
        <v/>
      </c>
      <c r="U1882" s="118" t="str">
        <f t="shared" ref="U1882:U1945" si="924">IF(B:B="","",SUM(W1882/V1882))</f>
        <v/>
      </c>
      <c r="V1882" s="135" t="str">
        <f t="shared" ref="V1882:V1945" si="925">IF(B1882="","",F1882)</f>
        <v/>
      </c>
      <c r="W1882" s="135" t="str">
        <f t="shared" ref="W1882:W1945" si="926">IF(B1882="","",E1882*F1882)</f>
        <v/>
      </c>
      <c r="X1882" s="119" t="str">
        <f t="shared" ref="X1882:X1945" si="927">IF(B1882="","",H1882)</f>
        <v/>
      </c>
      <c r="Y1882" s="120" t="str">
        <f>IF(B:B="","",IF(R1882="Refreshment Beverage",VLOOKUP(Q1882,Rates!G$15:L$19,6,0)*W1882,VLOOKUP(Q1882,Rates!G$4:L$12,6,0)*W1882))</f>
        <v/>
      </c>
      <c r="Z1882" s="120" t="str">
        <f t="shared" ref="Z1882:Z1945" si="928">IF(B:B="","",IF(R1882="Refreshment Beverage",0,IF(T1882="Keg",0,ROUND(0.34/12*V1882,2))))</f>
        <v/>
      </c>
      <c r="AA1882" s="120" t="str">
        <f t="shared" ref="AA1882:AA1945" si="929">IF(B:B="","",IF(AND(T1882="Can",V1882=8,R1882="Beer"),V1882*0.0192,IF(AND(T1882="Can",V1882=15,R1882="Beer"),V1882*0.0096,IF(AND(T1882="Can",V1882=20,R1882="Beer"),V1882*0.0102,IF(AND(T1882="Can",V1882=30,R1882="Beer"),V1882*0.0085,IF(AND(T1882="Can",V1882=36,R1882="Beer"),V1882*0.0071,IF(AND(T1882="Bottle",V1882=24,R1882="Beer"),V1882*0.0153,IF(AND(R1882="Refreshment Beverage",U1882&gt;0.49,U1882&lt;0.401),V1882*0.0512,IF(AND(R1882="Refreshment Beverage",U1882&gt;0.4,U1882&lt;0.47),V1882*0.0614,IF(AND(R1882="Refreshment Beverage",U1882&gt;0.469,U1882&lt;0.66),V1882*0.0716,IF(AND(R1882="Refreshment Beverage",U1882&gt;0.659,U1882&lt;0.75),V1882*0.1023,IF(AND(R1882="Refreshment Beverage",U1882&gt;0.749,U1882&lt;0.9),V1882*0.1125,IF(AND(R1882="Refreshment Beverage",U1882&gt;0.899,U1882&lt;1),V1882*0.133,IF(AND(R1882="Refreshment Beverage",U1882=1),V1882*0.1432,IF(AND(R1882="Refreshment Beverage",U1882=1.14),V1882*0.1637,IF(AND(R1882="Refreshment Beverage",U1882=2),V1882*0.2864,IF(AND(R1882="Refreshment Beverage",U1882=3),V1882*0.4297,IF(AND(R1882="Refreshment Beverage",U1882=1.75),V1882*0.2558,0))))))))))))))))))</f>
        <v/>
      </c>
      <c r="AB1882" s="136" t="str">
        <f>IF(B:B="","",IF(R1882="Refreshment Beverage","",IF(AND(R1882="Beer",Q1882=0),SUM(LOOKUP(2,1/(Rates!$B$15:$B$18&lt;=W1882)/(Rates!$C$15:$C$18&gt;=W1882),Rates!$D$15:$D$18)*W1882),VLOOKUP(VALUE(Q:Q),Rates!A:B,2,0)*W1882)))</f>
        <v/>
      </c>
      <c r="AC1882" s="136" t="str">
        <f>IF(B:B="","",IF(R1882="Refreshment Beverage","",IF(AND(R1882="Beer",Q1882=0),SUM(LOOKUP(2,1/(Rates!$B$15:$B$18&lt;=W1882)/(Rates!$C$15:$C$18&gt;=W1882),Rates!$E$15:$E$18)*W1882),VLOOKUP(VALUE(Q:Q),Rates!A:C,3,0)*W1882)))</f>
        <v/>
      </c>
      <c r="AD1882" s="137" t="str">
        <f>IFERROR(IF(B:B="","",IF(R1882="Beer","",IF(VALUE(Q1882)=0,VLOOKUP(VLOOKUP(B:B,#REF!,16,0),Rates!A:E,2,0),VLOOKUP(VALUE(Q1882),Rates!A$31:B$34,2,0)*W1882))),0)</f>
        <v/>
      </c>
      <c r="AE1882" s="121" t="str">
        <f t="shared" ref="AE1882:AE1945" si="930">IF(J1882="Gross Price to Brewers",I1882,"")</f>
        <v/>
      </c>
      <c r="AF1882" s="138" t="str">
        <f t="shared" ref="AF1882:AF1945" si="931">IF(AE:AE="","",ROUND(SUM(AE1882*(S1882/100)),4))</f>
        <v/>
      </c>
      <c r="AG1882" s="122" t="str">
        <f t="shared" ref="AG1882:AG1945" si="932">IF(AE:AE="","",IF(R1882="Refreshment Beverage",MAX(AF1882,AD1882),MAX(AB1882,AF1882)))</f>
        <v/>
      </c>
      <c r="AH1882" s="123" t="str">
        <f t="shared" ref="AH1882:AH1945" si="933">IF(AE:AE="","",IF(R1882="Refreshment Beverage",AK1882-AJ1882,SUM(Y1882:AA1882)+AE1882+AG1882))</f>
        <v/>
      </c>
      <c r="AI1882" s="139" t="str">
        <f>IF(AE:AE="","",IF(R1882="Refreshment Beverage",AK1882*(Rates!J$19/100),ROUND(SUM(AH1882*(Rates!$J$8/100)),4)))</f>
        <v/>
      </c>
      <c r="AJ1882" s="124" t="str">
        <f t="shared" ref="AJ1882:AJ1945" si="934">IF(AE:AE="","",IF(R1882="Refreshment Beverage",AI1882,MAX(AC1882,AI1882)))</f>
        <v/>
      </c>
      <c r="AK1882" s="125" t="str">
        <f t="shared" ref="AK1882:AK1945" si="935">IF(AE:AE="","",IF(R1882="Refreshment Beverage",SUM(AE1882+Y1882+Z1882+AA1882+AG1882),SUM(AH1882+AJ1882)))</f>
        <v/>
      </c>
      <c r="AL1882" s="121" t="str">
        <f t="shared" ref="AL1882:AL1945" si="936">IF(AS1882="","",IF(R1882="Refreshment Beverage",ROUND(SUM(AS1882-AR1882-AA1882-Z1882-Y1882),2),ROUND(SUM(AS1882-AR1882-AN1882-Y1882-Z1882-AA1882),2)))</f>
        <v/>
      </c>
      <c r="AM1882" s="138" t="str">
        <f>IF(AS1882="","",IF(R1882="Refreshment Beverage",ROUND(AS1882*Rates!K$19,4),ROUND(AO1882*(VLOOKUP(VALUE(Q1882),Rates!G$4:L$12,3,0)),4)))</f>
        <v/>
      </c>
      <c r="AN1882" s="126" t="str">
        <f>IF(AS1882="","",IF(R1882="Refreshment Beverage",AS1882*(Rates!J$19/100),MAX(AM1882,AB1882)))</f>
        <v/>
      </c>
      <c r="AO1882" s="127" t="str">
        <f t="shared" ref="AO1882:AO1945" si="937">IF(AS1882="","",ROUND(SUM(AS1882-AR1882-Y1882-Z1882-AA1882),4))</f>
        <v/>
      </c>
      <c r="AP1882" s="127" t="str">
        <f t="shared" ref="AP1882:AP1945" si="938">IF(AS1882="","",IF(R1882="Refreshment Beverage",ROUND(AS1882-AN1882,2),ROUND(SUM(AS1882-AR1882),2)))</f>
        <v/>
      </c>
      <c r="AQ1882" s="140" t="str">
        <f>IF(AS1882="","",IF(R1882="Refreshment Beverage",ROUND(SUM(VLOOKUP(Q:Q,Rates!G$15:L$19,3,0)*(AS1882-Y1882-Z1882-AA1882)),4),ROUND(SUM(Rates!$K$8*AS1882),4)))</f>
        <v/>
      </c>
      <c r="AR1882" s="139" t="str">
        <f t="shared" ref="AR1882:AR1945" si="939">IF(AS1882="","",IF(R1882="Refreshment Beverage",MAX(AD1882,AQ1882),MAX(AQ1882,AC1882)))</f>
        <v/>
      </c>
      <c r="AS1882" s="125" t="str">
        <f t="shared" ref="AS1882:AS1945" si="940">IF(J1882="Retail Price",SUM(I1882+0.004),"")</f>
        <v/>
      </c>
      <c r="AT1882" s="121" t="str">
        <f t="shared" ref="AT1882:AT1945" si="941">IF(AX1882="","",IF(R1882="Refreshment Beverage",SUM(BA1882-AV1882-Y1882-Z1882-AA1882),SUM(AX1882-AV1882-Y1882-Z1882-AA1882)))</f>
        <v/>
      </c>
      <c r="AU1882" s="138" t="str">
        <f>IF(AX1882="","",IF(R1882="Refreshment Beverage",ROUND((BA1882-Y1882-Z1882-AA1882)*VLOOKUP(VALUE(Q1882),Rates!G$15:L$19,3,0),4),ROUND(AW1882*(VLOOKUP(VALUE(Q1882),Rates!G:L,3,0)),4)))</f>
        <v/>
      </c>
      <c r="AV1882" s="126" t="str">
        <f t="shared" ref="AV1882:AV1945" si="942">IF(AX1882="","",IF(R1882="Refreshment Beverage",MAX(AU1882,AD1882),MAX(AB1882,AU1882)))</f>
        <v/>
      </c>
      <c r="AW1882" s="127" t="str">
        <f t="shared" ref="AW1882:AW1945" si="943">IF(AX1882="","",IF(R1882="Refreshment Beverage",SUM(BA1882-AV1882-Y1882-Z1882-AA1882),ROUND(SUM(BA1882-AZ1882-Y1882-Z1882-AA1882),4)))</f>
        <v/>
      </c>
      <c r="AX1882" s="123" t="str">
        <f t="shared" ref="AX1882:AX1945" si="944">IF(J1882="Licensee Retail",I1882,"")</f>
        <v/>
      </c>
      <c r="AY1882" s="140" t="str">
        <f>IF(AX1882="","",IF(R1882="Refreshment Beverage",ROUND(SUM(AX1882*Rates!K$19),4),ROUND(SUM(AX1882*(Rates!J$8/100)),4)))</f>
        <v/>
      </c>
      <c r="AZ1882" s="124" t="str">
        <f t="shared" ref="AZ1882:AZ1945" si="945">IF(AX1882="","",MAX($AC1882,AY1882))</f>
        <v/>
      </c>
      <c r="BA1882" s="125" t="str">
        <f t="shared" ref="BA1882:BA1945" si="946">IF(AX1882="","",SUM(AX1882+AZ1882))</f>
        <v/>
      </c>
      <c r="BB1882" s="115"/>
      <c r="BC1882" s="143"/>
      <c r="BD1882" s="100"/>
      <c r="BE1882" s="100"/>
      <c r="BF1882" s="100"/>
      <c r="BG1882" s="100"/>
    </row>
    <row r="1883" spans="1:59" x14ac:dyDescent="0.2">
      <c r="A1883" s="144"/>
      <c r="B1883" s="141"/>
      <c r="C1883" s="141"/>
      <c r="D1883" s="142"/>
      <c r="E1883" s="142"/>
      <c r="F1883" s="142"/>
      <c r="G1883" s="142"/>
      <c r="H1883" s="142"/>
      <c r="I1883" s="129"/>
      <c r="J1883" s="130"/>
      <c r="K1883" s="131" t="str">
        <f t="shared" si="917"/>
        <v/>
      </c>
      <c r="L1883" s="132" t="str">
        <f t="shared" si="918"/>
        <v/>
      </c>
      <c r="M1883" s="133" t="str">
        <f t="shared" si="919"/>
        <v/>
      </c>
      <c r="N1883" s="134" t="str">
        <f>IFERROR(IF(B:B="","",IF(R1883="Beer",SUM(LOOKUP(2,1/(Rates!$B$3:$B$5&lt;=W1883)/(Rates!$C$3:$C$5&gt;=W1883),Rates!$D$3:$D$5)*(X1883/100)*W1883),IF(R1883="Refreshment Beverage",SUM(LOOKUP(2,1/(Rates!$B$7:$B$11&lt;=W1883)/(Rates!$C$7:$C$11&gt;=W1883),Rates!$D$7:$D$11)*(X1883/100)*W1883)))),"")</f>
        <v/>
      </c>
      <c r="O1883" s="134" t="str">
        <f t="shared" si="920"/>
        <v/>
      </c>
      <c r="P1883" s="116"/>
      <c r="Q1883" s="117" t="str">
        <f t="shared" si="921"/>
        <v/>
      </c>
      <c r="R1883" s="128" t="str">
        <f t="shared" si="922"/>
        <v/>
      </c>
      <c r="S1883" s="135" t="str">
        <f>IF(B1883="","",IF(R1883="Refreshment Beverage",VLOOKUP(VALUE(Q1883),Rates!G$15:L$19,2,0),VLOOKUP(VALUE(Q1883),Rates!G$4:L$12,2,0)))</f>
        <v/>
      </c>
      <c r="T1883" s="135" t="str">
        <f t="shared" si="923"/>
        <v/>
      </c>
      <c r="U1883" s="118" t="str">
        <f t="shared" si="924"/>
        <v/>
      </c>
      <c r="V1883" s="135" t="str">
        <f t="shared" si="925"/>
        <v/>
      </c>
      <c r="W1883" s="135" t="str">
        <f t="shared" si="926"/>
        <v/>
      </c>
      <c r="X1883" s="119" t="str">
        <f t="shared" si="927"/>
        <v/>
      </c>
      <c r="Y1883" s="120" t="str">
        <f>IF(B:B="","",IF(R1883="Refreshment Beverage",VLOOKUP(Q1883,Rates!G$15:L$19,6,0)*W1883,VLOOKUP(Q1883,Rates!G$4:L$12,6,0)*W1883))</f>
        <v/>
      </c>
      <c r="Z1883" s="120" t="str">
        <f t="shared" si="928"/>
        <v/>
      </c>
      <c r="AA1883" s="120" t="str">
        <f t="shared" si="929"/>
        <v/>
      </c>
      <c r="AB1883" s="136" t="str">
        <f>IF(B:B="","",IF(R1883="Refreshment Beverage","",IF(AND(R1883="Beer",Q1883=0),SUM(LOOKUP(2,1/(Rates!$B$15:$B$18&lt;=W1883)/(Rates!$C$15:$C$18&gt;=W1883),Rates!$D$15:$D$18)*W1883),VLOOKUP(VALUE(Q:Q),Rates!A:B,2,0)*W1883)))</f>
        <v/>
      </c>
      <c r="AC1883" s="136" t="str">
        <f>IF(B:B="","",IF(R1883="Refreshment Beverage","",IF(AND(R1883="Beer",Q1883=0),SUM(LOOKUP(2,1/(Rates!$B$15:$B$18&lt;=W1883)/(Rates!$C$15:$C$18&gt;=W1883),Rates!$E$15:$E$18)*W1883),VLOOKUP(VALUE(Q:Q),Rates!A:C,3,0)*W1883)))</f>
        <v/>
      </c>
      <c r="AD1883" s="137" t="str">
        <f>IFERROR(IF(B:B="","",IF(R1883="Beer","",IF(VALUE(Q1883)=0,VLOOKUP(VLOOKUP(B:B,#REF!,16,0),Rates!A:E,2,0),VLOOKUP(VALUE(Q1883),Rates!A$31:B$34,2,0)*W1883))),0)</f>
        <v/>
      </c>
      <c r="AE1883" s="121" t="str">
        <f t="shared" si="930"/>
        <v/>
      </c>
      <c r="AF1883" s="138" t="str">
        <f t="shared" si="931"/>
        <v/>
      </c>
      <c r="AG1883" s="122" t="str">
        <f t="shared" si="932"/>
        <v/>
      </c>
      <c r="AH1883" s="123" t="str">
        <f t="shared" si="933"/>
        <v/>
      </c>
      <c r="AI1883" s="139" t="str">
        <f>IF(AE:AE="","",IF(R1883="Refreshment Beverage",AK1883*(Rates!J$19/100),ROUND(SUM(AH1883*(Rates!$J$8/100)),4)))</f>
        <v/>
      </c>
      <c r="AJ1883" s="124" t="str">
        <f t="shared" si="934"/>
        <v/>
      </c>
      <c r="AK1883" s="125" t="str">
        <f t="shared" si="935"/>
        <v/>
      </c>
      <c r="AL1883" s="121" t="str">
        <f t="shared" si="936"/>
        <v/>
      </c>
      <c r="AM1883" s="138" t="str">
        <f>IF(AS1883="","",IF(R1883="Refreshment Beverage",ROUND(AS1883*Rates!K$19,4),ROUND(AO1883*(VLOOKUP(VALUE(Q1883),Rates!G$4:L$12,3,0)),4)))</f>
        <v/>
      </c>
      <c r="AN1883" s="126" t="str">
        <f>IF(AS1883="","",IF(R1883="Refreshment Beverage",AS1883*(Rates!J$19/100),MAX(AM1883,AB1883)))</f>
        <v/>
      </c>
      <c r="AO1883" s="127" t="str">
        <f t="shared" si="937"/>
        <v/>
      </c>
      <c r="AP1883" s="127" t="str">
        <f t="shared" si="938"/>
        <v/>
      </c>
      <c r="AQ1883" s="140" t="str">
        <f>IF(AS1883="","",IF(R1883="Refreshment Beverage",ROUND(SUM(VLOOKUP(Q:Q,Rates!G$15:L$19,3,0)*(AS1883-Y1883-Z1883-AA1883)),4),ROUND(SUM(Rates!$K$8*AS1883),4)))</f>
        <v/>
      </c>
      <c r="AR1883" s="139" t="str">
        <f t="shared" si="939"/>
        <v/>
      </c>
      <c r="AS1883" s="125" t="str">
        <f t="shared" si="940"/>
        <v/>
      </c>
      <c r="AT1883" s="121" t="str">
        <f t="shared" si="941"/>
        <v/>
      </c>
      <c r="AU1883" s="138" t="str">
        <f>IF(AX1883="","",IF(R1883="Refreshment Beverage",ROUND((BA1883-Y1883-Z1883-AA1883)*VLOOKUP(VALUE(Q1883),Rates!G$15:L$19,3,0),4),ROUND(AW1883*(VLOOKUP(VALUE(Q1883),Rates!G:L,3,0)),4)))</f>
        <v/>
      </c>
      <c r="AV1883" s="126" t="str">
        <f t="shared" si="942"/>
        <v/>
      </c>
      <c r="AW1883" s="127" t="str">
        <f t="shared" si="943"/>
        <v/>
      </c>
      <c r="AX1883" s="123" t="str">
        <f t="shared" si="944"/>
        <v/>
      </c>
      <c r="AY1883" s="140" t="str">
        <f>IF(AX1883="","",IF(R1883="Refreshment Beverage",ROUND(SUM(AX1883*Rates!K$19),4),ROUND(SUM(AX1883*(Rates!J$8/100)),4)))</f>
        <v/>
      </c>
      <c r="AZ1883" s="124" t="str">
        <f t="shared" si="945"/>
        <v/>
      </c>
      <c r="BA1883" s="125" t="str">
        <f t="shared" si="946"/>
        <v/>
      </c>
      <c r="BB1883" s="115"/>
      <c r="BC1883" s="143"/>
      <c r="BD1883" s="100"/>
      <c r="BE1883" s="100"/>
      <c r="BF1883" s="100"/>
      <c r="BG1883" s="100"/>
    </row>
    <row r="1884" spans="1:59" x14ac:dyDescent="0.2">
      <c r="A1884" s="144"/>
      <c r="B1884" s="141"/>
      <c r="C1884" s="141"/>
      <c r="D1884" s="142"/>
      <c r="E1884" s="142"/>
      <c r="F1884" s="142"/>
      <c r="G1884" s="142"/>
      <c r="H1884" s="142"/>
      <c r="I1884" s="129"/>
      <c r="J1884" s="130"/>
      <c r="K1884" s="131" t="str">
        <f t="shared" si="917"/>
        <v/>
      </c>
      <c r="L1884" s="132" t="str">
        <f t="shared" si="918"/>
        <v/>
      </c>
      <c r="M1884" s="133" t="str">
        <f t="shared" si="919"/>
        <v/>
      </c>
      <c r="N1884" s="134" t="str">
        <f>IFERROR(IF(B:B="","",IF(R1884="Beer",SUM(LOOKUP(2,1/(Rates!$B$3:$B$5&lt;=W1884)/(Rates!$C$3:$C$5&gt;=W1884),Rates!$D$3:$D$5)*(X1884/100)*W1884),IF(R1884="Refreshment Beverage",SUM(LOOKUP(2,1/(Rates!$B$7:$B$11&lt;=W1884)/(Rates!$C$7:$C$11&gt;=W1884),Rates!$D$7:$D$11)*(X1884/100)*W1884)))),"")</f>
        <v/>
      </c>
      <c r="O1884" s="134" t="str">
        <f t="shared" si="920"/>
        <v/>
      </c>
      <c r="P1884" s="116"/>
      <c r="Q1884" s="117" t="str">
        <f t="shared" si="921"/>
        <v/>
      </c>
      <c r="R1884" s="128" t="str">
        <f t="shared" si="922"/>
        <v/>
      </c>
      <c r="S1884" s="135" t="str">
        <f>IF(B1884="","",IF(R1884="Refreshment Beverage",VLOOKUP(VALUE(Q1884),Rates!G$15:L$19,2,0),VLOOKUP(VALUE(Q1884),Rates!G$4:L$12,2,0)))</f>
        <v/>
      </c>
      <c r="T1884" s="135" t="str">
        <f t="shared" si="923"/>
        <v/>
      </c>
      <c r="U1884" s="118" t="str">
        <f t="shared" si="924"/>
        <v/>
      </c>
      <c r="V1884" s="135" t="str">
        <f t="shared" si="925"/>
        <v/>
      </c>
      <c r="W1884" s="135" t="str">
        <f t="shared" si="926"/>
        <v/>
      </c>
      <c r="X1884" s="119" t="str">
        <f t="shared" si="927"/>
        <v/>
      </c>
      <c r="Y1884" s="120" t="str">
        <f>IF(B:B="","",IF(R1884="Refreshment Beverage",VLOOKUP(Q1884,Rates!G$15:L$19,6,0)*W1884,VLOOKUP(Q1884,Rates!G$4:L$12,6,0)*W1884))</f>
        <v/>
      </c>
      <c r="Z1884" s="120" t="str">
        <f t="shared" si="928"/>
        <v/>
      </c>
      <c r="AA1884" s="120" t="str">
        <f t="shared" si="929"/>
        <v/>
      </c>
      <c r="AB1884" s="136" t="str">
        <f>IF(B:B="","",IF(R1884="Refreshment Beverage","",IF(AND(R1884="Beer",Q1884=0),SUM(LOOKUP(2,1/(Rates!$B$15:$B$18&lt;=W1884)/(Rates!$C$15:$C$18&gt;=W1884),Rates!$D$15:$D$18)*W1884),VLOOKUP(VALUE(Q:Q),Rates!A:B,2,0)*W1884)))</f>
        <v/>
      </c>
      <c r="AC1884" s="136" t="str">
        <f>IF(B:B="","",IF(R1884="Refreshment Beverage","",IF(AND(R1884="Beer",Q1884=0),SUM(LOOKUP(2,1/(Rates!$B$15:$B$18&lt;=W1884)/(Rates!$C$15:$C$18&gt;=W1884),Rates!$E$15:$E$18)*W1884),VLOOKUP(VALUE(Q:Q),Rates!A:C,3,0)*W1884)))</f>
        <v/>
      </c>
      <c r="AD1884" s="137" t="str">
        <f>IFERROR(IF(B:B="","",IF(R1884="Beer","",IF(VALUE(Q1884)=0,VLOOKUP(VLOOKUP(B:B,#REF!,16,0),Rates!A:E,2,0),VLOOKUP(VALUE(Q1884),Rates!A$31:B$34,2,0)*W1884))),0)</f>
        <v/>
      </c>
      <c r="AE1884" s="121" t="str">
        <f t="shared" si="930"/>
        <v/>
      </c>
      <c r="AF1884" s="138" t="str">
        <f t="shared" si="931"/>
        <v/>
      </c>
      <c r="AG1884" s="122" t="str">
        <f t="shared" si="932"/>
        <v/>
      </c>
      <c r="AH1884" s="123" t="str">
        <f t="shared" si="933"/>
        <v/>
      </c>
      <c r="AI1884" s="139" t="str">
        <f>IF(AE:AE="","",IF(R1884="Refreshment Beverage",AK1884*(Rates!J$19/100),ROUND(SUM(AH1884*(Rates!$J$8/100)),4)))</f>
        <v/>
      </c>
      <c r="AJ1884" s="124" t="str">
        <f t="shared" si="934"/>
        <v/>
      </c>
      <c r="AK1884" s="125" t="str">
        <f t="shared" si="935"/>
        <v/>
      </c>
      <c r="AL1884" s="121" t="str">
        <f t="shared" si="936"/>
        <v/>
      </c>
      <c r="AM1884" s="138" t="str">
        <f>IF(AS1884="","",IF(R1884="Refreshment Beverage",ROUND(AS1884*Rates!K$19,4),ROUND(AO1884*(VLOOKUP(VALUE(Q1884),Rates!G$4:L$12,3,0)),4)))</f>
        <v/>
      </c>
      <c r="AN1884" s="126" t="str">
        <f>IF(AS1884="","",IF(R1884="Refreshment Beverage",AS1884*(Rates!J$19/100),MAX(AM1884,AB1884)))</f>
        <v/>
      </c>
      <c r="AO1884" s="127" t="str">
        <f t="shared" si="937"/>
        <v/>
      </c>
      <c r="AP1884" s="127" t="str">
        <f t="shared" si="938"/>
        <v/>
      </c>
      <c r="AQ1884" s="140" t="str">
        <f>IF(AS1884="","",IF(R1884="Refreshment Beverage",ROUND(SUM(VLOOKUP(Q:Q,Rates!G$15:L$19,3,0)*(AS1884-Y1884-Z1884-AA1884)),4),ROUND(SUM(Rates!$K$8*AS1884),4)))</f>
        <v/>
      </c>
      <c r="AR1884" s="139" t="str">
        <f t="shared" si="939"/>
        <v/>
      </c>
      <c r="AS1884" s="125" t="str">
        <f t="shared" si="940"/>
        <v/>
      </c>
      <c r="AT1884" s="121" t="str">
        <f t="shared" si="941"/>
        <v/>
      </c>
      <c r="AU1884" s="138" t="str">
        <f>IF(AX1884="","",IF(R1884="Refreshment Beverage",ROUND((BA1884-Y1884-Z1884-AA1884)*VLOOKUP(VALUE(Q1884),Rates!G$15:L$19,3,0),4),ROUND(AW1884*(VLOOKUP(VALUE(Q1884),Rates!G:L,3,0)),4)))</f>
        <v/>
      </c>
      <c r="AV1884" s="126" t="str">
        <f t="shared" si="942"/>
        <v/>
      </c>
      <c r="AW1884" s="127" t="str">
        <f t="shared" si="943"/>
        <v/>
      </c>
      <c r="AX1884" s="123" t="str">
        <f t="shared" si="944"/>
        <v/>
      </c>
      <c r="AY1884" s="140" t="str">
        <f>IF(AX1884="","",IF(R1884="Refreshment Beverage",ROUND(SUM(AX1884*Rates!K$19),4),ROUND(SUM(AX1884*(Rates!J$8/100)),4)))</f>
        <v/>
      </c>
      <c r="AZ1884" s="124" t="str">
        <f t="shared" si="945"/>
        <v/>
      </c>
      <c r="BA1884" s="125" t="str">
        <f t="shared" si="946"/>
        <v/>
      </c>
      <c r="BB1884" s="115"/>
      <c r="BC1884" s="143"/>
      <c r="BD1884" s="100"/>
      <c r="BE1884" s="100"/>
      <c r="BF1884" s="100"/>
      <c r="BG1884" s="100"/>
    </row>
    <row r="1885" spans="1:59" x14ac:dyDescent="0.2">
      <c r="A1885" s="144"/>
      <c r="B1885" s="141"/>
      <c r="C1885" s="141"/>
      <c r="D1885" s="142"/>
      <c r="E1885" s="142"/>
      <c r="F1885" s="142"/>
      <c r="G1885" s="142"/>
      <c r="H1885" s="142"/>
      <c r="I1885" s="129"/>
      <c r="J1885" s="130"/>
      <c r="K1885" s="131" t="str">
        <f t="shared" si="917"/>
        <v/>
      </c>
      <c r="L1885" s="132" t="str">
        <f t="shared" si="918"/>
        <v/>
      </c>
      <c r="M1885" s="133" t="str">
        <f t="shared" si="919"/>
        <v/>
      </c>
      <c r="N1885" s="134" t="str">
        <f>IFERROR(IF(B:B="","",IF(R1885="Beer",SUM(LOOKUP(2,1/(Rates!$B$3:$B$5&lt;=W1885)/(Rates!$C$3:$C$5&gt;=W1885),Rates!$D$3:$D$5)*(X1885/100)*W1885),IF(R1885="Refreshment Beverage",SUM(LOOKUP(2,1/(Rates!$B$7:$B$11&lt;=W1885)/(Rates!$C$7:$C$11&gt;=W1885),Rates!$D$7:$D$11)*(X1885/100)*W1885)))),"")</f>
        <v/>
      </c>
      <c r="O1885" s="134" t="str">
        <f t="shared" si="920"/>
        <v/>
      </c>
      <c r="P1885" s="116"/>
      <c r="Q1885" s="117" t="str">
        <f t="shared" si="921"/>
        <v/>
      </c>
      <c r="R1885" s="128" t="str">
        <f t="shared" si="922"/>
        <v/>
      </c>
      <c r="S1885" s="135" t="str">
        <f>IF(B1885="","",IF(R1885="Refreshment Beverage",VLOOKUP(VALUE(Q1885),Rates!G$15:L$19,2,0),VLOOKUP(VALUE(Q1885),Rates!G$4:L$12,2,0)))</f>
        <v/>
      </c>
      <c r="T1885" s="135" t="str">
        <f t="shared" si="923"/>
        <v/>
      </c>
      <c r="U1885" s="118" t="str">
        <f t="shared" si="924"/>
        <v/>
      </c>
      <c r="V1885" s="135" t="str">
        <f t="shared" si="925"/>
        <v/>
      </c>
      <c r="W1885" s="135" t="str">
        <f t="shared" si="926"/>
        <v/>
      </c>
      <c r="X1885" s="119" t="str">
        <f t="shared" si="927"/>
        <v/>
      </c>
      <c r="Y1885" s="120" t="str">
        <f>IF(B:B="","",IF(R1885="Refreshment Beverage",VLOOKUP(Q1885,Rates!G$15:L$19,6,0)*W1885,VLOOKUP(Q1885,Rates!G$4:L$12,6,0)*W1885))</f>
        <v/>
      </c>
      <c r="Z1885" s="120" t="str">
        <f t="shared" si="928"/>
        <v/>
      </c>
      <c r="AA1885" s="120" t="str">
        <f t="shared" si="929"/>
        <v/>
      </c>
      <c r="AB1885" s="136" t="str">
        <f>IF(B:B="","",IF(R1885="Refreshment Beverage","",IF(AND(R1885="Beer",Q1885=0),SUM(LOOKUP(2,1/(Rates!$B$15:$B$18&lt;=W1885)/(Rates!$C$15:$C$18&gt;=W1885),Rates!$D$15:$D$18)*W1885),VLOOKUP(VALUE(Q:Q),Rates!A:B,2,0)*W1885)))</f>
        <v/>
      </c>
      <c r="AC1885" s="136" t="str">
        <f>IF(B:B="","",IF(R1885="Refreshment Beverage","",IF(AND(R1885="Beer",Q1885=0),SUM(LOOKUP(2,1/(Rates!$B$15:$B$18&lt;=W1885)/(Rates!$C$15:$C$18&gt;=W1885),Rates!$E$15:$E$18)*W1885),VLOOKUP(VALUE(Q:Q),Rates!A:C,3,0)*W1885)))</f>
        <v/>
      </c>
      <c r="AD1885" s="137" t="str">
        <f>IFERROR(IF(B:B="","",IF(R1885="Beer","",IF(VALUE(Q1885)=0,VLOOKUP(VLOOKUP(B:B,#REF!,16,0),Rates!A:E,2,0),VLOOKUP(VALUE(Q1885),Rates!A$31:B$34,2,0)*W1885))),0)</f>
        <v/>
      </c>
      <c r="AE1885" s="121" t="str">
        <f t="shared" si="930"/>
        <v/>
      </c>
      <c r="AF1885" s="138" t="str">
        <f t="shared" si="931"/>
        <v/>
      </c>
      <c r="AG1885" s="122" t="str">
        <f t="shared" si="932"/>
        <v/>
      </c>
      <c r="AH1885" s="123" t="str">
        <f t="shared" si="933"/>
        <v/>
      </c>
      <c r="AI1885" s="139" t="str">
        <f>IF(AE:AE="","",IF(R1885="Refreshment Beverage",AK1885*(Rates!J$19/100),ROUND(SUM(AH1885*(Rates!$J$8/100)),4)))</f>
        <v/>
      </c>
      <c r="AJ1885" s="124" t="str">
        <f t="shared" si="934"/>
        <v/>
      </c>
      <c r="AK1885" s="125" t="str">
        <f t="shared" si="935"/>
        <v/>
      </c>
      <c r="AL1885" s="121" t="str">
        <f t="shared" si="936"/>
        <v/>
      </c>
      <c r="AM1885" s="138" t="str">
        <f>IF(AS1885="","",IF(R1885="Refreshment Beverage",ROUND(AS1885*Rates!K$19,4),ROUND(AO1885*(VLOOKUP(VALUE(Q1885),Rates!G$4:L$12,3,0)),4)))</f>
        <v/>
      </c>
      <c r="AN1885" s="126" t="str">
        <f>IF(AS1885="","",IF(R1885="Refreshment Beverage",AS1885*(Rates!J$19/100),MAX(AM1885,AB1885)))</f>
        <v/>
      </c>
      <c r="AO1885" s="127" t="str">
        <f t="shared" si="937"/>
        <v/>
      </c>
      <c r="AP1885" s="127" t="str">
        <f t="shared" si="938"/>
        <v/>
      </c>
      <c r="AQ1885" s="140" t="str">
        <f>IF(AS1885="","",IF(R1885="Refreshment Beverage",ROUND(SUM(VLOOKUP(Q:Q,Rates!G$15:L$19,3,0)*(AS1885-Y1885-Z1885-AA1885)),4),ROUND(SUM(Rates!$K$8*AS1885),4)))</f>
        <v/>
      </c>
      <c r="AR1885" s="139" t="str">
        <f t="shared" si="939"/>
        <v/>
      </c>
      <c r="AS1885" s="125" t="str">
        <f t="shared" si="940"/>
        <v/>
      </c>
      <c r="AT1885" s="121" t="str">
        <f t="shared" si="941"/>
        <v/>
      </c>
      <c r="AU1885" s="138" t="str">
        <f>IF(AX1885="","",IF(R1885="Refreshment Beverage",ROUND((BA1885-Y1885-Z1885-AA1885)*VLOOKUP(VALUE(Q1885),Rates!G$15:L$19,3,0),4),ROUND(AW1885*(VLOOKUP(VALUE(Q1885),Rates!G:L,3,0)),4)))</f>
        <v/>
      </c>
      <c r="AV1885" s="126" t="str">
        <f t="shared" si="942"/>
        <v/>
      </c>
      <c r="AW1885" s="127" t="str">
        <f t="shared" si="943"/>
        <v/>
      </c>
      <c r="AX1885" s="123" t="str">
        <f t="shared" si="944"/>
        <v/>
      </c>
      <c r="AY1885" s="140" t="str">
        <f>IF(AX1885="","",IF(R1885="Refreshment Beverage",ROUND(SUM(AX1885*Rates!K$19),4),ROUND(SUM(AX1885*(Rates!J$8/100)),4)))</f>
        <v/>
      </c>
      <c r="AZ1885" s="124" t="str">
        <f t="shared" si="945"/>
        <v/>
      </c>
      <c r="BA1885" s="125" t="str">
        <f t="shared" si="946"/>
        <v/>
      </c>
      <c r="BB1885" s="115"/>
      <c r="BC1885" s="143"/>
      <c r="BD1885" s="100"/>
      <c r="BE1885" s="100"/>
      <c r="BF1885" s="100"/>
      <c r="BG1885" s="100"/>
    </row>
    <row r="1886" spans="1:59" x14ac:dyDescent="0.2">
      <c r="A1886" s="144"/>
      <c r="B1886" s="141"/>
      <c r="C1886" s="141"/>
      <c r="D1886" s="142"/>
      <c r="E1886" s="142"/>
      <c r="F1886" s="142"/>
      <c r="G1886" s="142"/>
      <c r="H1886" s="142"/>
      <c r="I1886" s="129"/>
      <c r="J1886" s="130"/>
      <c r="K1886" s="131" t="str">
        <f t="shared" si="917"/>
        <v/>
      </c>
      <c r="L1886" s="132" t="str">
        <f t="shared" si="918"/>
        <v/>
      </c>
      <c r="M1886" s="133" t="str">
        <f t="shared" si="919"/>
        <v/>
      </c>
      <c r="N1886" s="134" t="str">
        <f>IFERROR(IF(B:B="","",IF(R1886="Beer",SUM(LOOKUP(2,1/(Rates!$B$3:$B$5&lt;=W1886)/(Rates!$C$3:$C$5&gt;=W1886),Rates!$D$3:$D$5)*(X1886/100)*W1886),IF(R1886="Refreshment Beverage",SUM(LOOKUP(2,1/(Rates!$B$7:$B$11&lt;=W1886)/(Rates!$C$7:$C$11&gt;=W1886),Rates!$D$7:$D$11)*(X1886/100)*W1886)))),"")</f>
        <v/>
      </c>
      <c r="O1886" s="134" t="str">
        <f t="shared" si="920"/>
        <v/>
      </c>
      <c r="P1886" s="116"/>
      <c r="Q1886" s="117" t="str">
        <f t="shared" si="921"/>
        <v/>
      </c>
      <c r="R1886" s="128" t="str">
        <f t="shared" si="922"/>
        <v/>
      </c>
      <c r="S1886" s="135" t="str">
        <f>IF(B1886="","",IF(R1886="Refreshment Beverage",VLOOKUP(VALUE(Q1886),Rates!G$15:L$19,2,0),VLOOKUP(VALUE(Q1886),Rates!G$4:L$12,2,0)))</f>
        <v/>
      </c>
      <c r="T1886" s="135" t="str">
        <f t="shared" si="923"/>
        <v/>
      </c>
      <c r="U1886" s="118" t="str">
        <f t="shared" si="924"/>
        <v/>
      </c>
      <c r="V1886" s="135" t="str">
        <f t="shared" si="925"/>
        <v/>
      </c>
      <c r="W1886" s="135" t="str">
        <f t="shared" si="926"/>
        <v/>
      </c>
      <c r="X1886" s="119" t="str">
        <f t="shared" si="927"/>
        <v/>
      </c>
      <c r="Y1886" s="120" t="str">
        <f>IF(B:B="","",IF(R1886="Refreshment Beverage",VLOOKUP(Q1886,Rates!G$15:L$19,6,0)*W1886,VLOOKUP(Q1886,Rates!G$4:L$12,6,0)*W1886))</f>
        <v/>
      </c>
      <c r="Z1886" s="120" t="str">
        <f t="shared" si="928"/>
        <v/>
      </c>
      <c r="AA1886" s="120" t="str">
        <f t="shared" si="929"/>
        <v/>
      </c>
      <c r="AB1886" s="136" t="str">
        <f>IF(B:B="","",IF(R1886="Refreshment Beverage","",IF(AND(R1886="Beer",Q1886=0),SUM(LOOKUP(2,1/(Rates!$B$15:$B$18&lt;=W1886)/(Rates!$C$15:$C$18&gt;=W1886),Rates!$D$15:$D$18)*W1886),VLOOKUP(VALUE(Q:Q),Rates!A:B,2,0)*W1886)))</f>
        <v/>
      </c>
      <c r="AC1886" s="136" t="str">
        <f>IF(B:B="","",IF(R1886="Refreshment Beverage","",IF(AND(R1886="Beer",Q1886=0),SUM(LOOKUP(2,1/(Rates!$B$15:$B$18&lt;=W1886)/(Rates!$C$15:$C$18&gt;=W1886),Rates!$E$15:$E$18)*W1886),VLOOKUP(VALUE(Q:Q),Rates!A:C,3,0)*W1886)))</f>
        <v/>
      </c>
      <c r="AD1886" s="137" t="str">
        <f>IFERROR(IF(B:B="","",IF(R1886="Beer","",IF(VALUE(Q1886)=0,VLOOKUP(VLOOKUP(B:B,#REF!,16,0),Rates!A:E,2,0),VLOOKUP(VALUE(Q1886),Rates!A$31:B$34,2,0)*W1886))),0)</f>
        <v/>
      </c>
      <c r="AE1886" s="121" t="str">
        <f t="shared" si="930"/>
        <v/>
      </c>
      <c r="AF1886" s="138" t="str">
        <f t="shared" si="931"/>
        <v/>
      </c>
      <c r="AG1886" s="122" t="str">
        <f t="shared" si="932"/>
        <v/>
      </c>
      <c r="AH1886" s="123" t="str">
        <f t="shared" si="933"/>
        <v/>
      </c>
      <c r="AI1886" s="139" t="str">
        <f>IF(AE:AE="","",IF(R1886="Refreshment Beverage",AK1886*(Rates!J$19/100),ROUND(SUM(AH1886*(Rates!$J$8/100)),4)))</f>
        <v/>
      </c>
      <c r="AJ1886" s="124" t="str">
        <f t="shared" si="934"/>
        <v/>
      </c>
      <c r="AK1886" s="125" t="str">
        <f t="shared" si="935"/>
        <v/>
      </c>
      <c r="AL1886" s="121" t="str">
        <f t="shared" si="936"/>
        <v/>
      </c>
      <c r="AM1886" s="138" t="str">
        <f>IF(AS1886="","",IF(R1886="Refreshment Beverage",ROUND(AS1886*Rates!K$19,4),ROUND(AO1886*(VLOOKUP(VALUE(Q1886),Rates!G$4:L$12,3,0)),4)))</f>
        <v/>
      </c>
      <c r="AN1886" s="126" t="str">
        <f>IF(AS1886="","",IF(R1886="Refreshment Beverage",AS1886*(Rates!J$19/100),MAX(AM1886,AB1886)))</f>
        <v/>
      </c>
      <c r="AO1886" s="127" t="str">
        <f t="shared" si="937"/>
        <v/>
      </c>
      <c r="AP1886" s="127" t="str">
        <f t="shared" si="938"/>
        <v/>
      </c>
      <c r="AQ1886" s="140" t="str">
        <f>IF(AS1886="","",IF(R1886="Refreshment Beverage",ROUND(SUM(VLOOKUP(Q:Q,Rates!G$15:L$19,3,0)*(AS1886-Y1886-Z1886-AA1886)),4),ROUND(SUM(Rates!$K$8*AS1886),4)))</f>
        <v/>
      </c>
      <c r="AR1886" s="139" t="str">
        <f t="shared" si="939"/>
        <v/>
      </c>
      <c r="AS1886" s="125" t="str">
        <f t="shared" si="940"/>
        <v/>
      </c>
      <c r="AT1886" s="121" t="str">
        <f t="shared" si="941"/>
        <v/>
      </c>
      <c r="AU1886" s="138" t="str">
        <f>IF(AX1886="","",IF(R1886="Refreshment Beverage",ROUND((BA1886-Y1886-Z1886-AA1886)*VLOOKUP(VALUE(Q1886),Rates!G$15:L$19,3,0),4),ROUND(AW1886*(VLOOKUP(VALUE(Q1886),Rates!G:L,3,0)),4)))</f>
        <v/>
      </c>
      <c r="AV1886" s="126" t="str">
        <f t="shared" si="942"/>
        <v/>
      </c>
      <c r="AW1886" s="127" t="str">
        <f t="shared" si="943"/>
        <v/>
      </c>
      <c r="AX1886" s="123" t="str">
        <f t="shared" si="944"/>
        <v/>
      </c>
      <c r="AY1886" s="140" t="str">
        <f>IF(AX1886="","",IF(R1886="Refreshment Beverage",ROUND(SUM(AX1886*Rates!K$19),4),ROUND(SUM(AX1886*(Rates!J$8/100)),4)))</f>
        <v/>
      </c>
      <c r="AZ1886" s="124" t="str">
        <f t="shared" si="945"/>
        <v/>
      </c>
      <c r="BA1886" s="125" t="str">
        <f t="shared" si="946"/>
        <v/>
      </c>
      <c r="BB1886" s="115"/>
      <c r="BC1886" s="143"/>
      <c r="BD1886" s="100"/>
      <c r="BE1886" s="100"/>
      <c r="BF1886" s="100"/>
      <c r="BG1886" s="100"/>
    </row>
    <row r="1887" spans="1:59" x14ac:dyDescent="0.2">
      <c r="A1887" s="144"/>
      <c r="B1887" s="141"/>
      <c r="C1887" s="141"/>
      <c r="D1887" s="142"/>
      <c r="E1887" s="142"/>
      <c r="F1887" s="142"/>
      <c r="G1887" s="142"/>
      <c r="H1887" s="142"/>
      <c r="I1887" s="129"/>
      <c r="J1887" s="130"/>
      <c r="K1887" s="131" t="str">
        <f t="shared" si="917"/>
        <v/>
      </c>
      <c r="L1887" s="132" t="str">
        <f t="shared" si="918"/>
        <v/>
      </c>
      <c r="M1887" s="133" t="str">
        <f t="shared" si="919"/>
        <v/>
      </c>
      <c r="N1887" s="134" t="str">
        <f>IFERROR(IF(B:B="","",IF(R1887="Beer",SUM(LOOKUP(2,1/(Rates!$B$3:$B$5&lt;=W1887)/(Rates!$C$3:$C$5&gt;=W1887),Rates!$D$3:$D$5)*(X1887/100)*W1887),IF(R1887="Refreshment Beverage",SUM(LOOKUP(2,1/(Rates!$B$7:$B$11&lt;=W1887)/(Rates!$C$7:$C$11&gt;=W1887),Rates!$D$7:$D$11)*(X1887/100)*W1887)))),"")</f>
        <v/>
      </c>
      <c r="O1887" s="134" t="str">
        <f t="shared" si="920"/>
        <v/>
      </c>
      <c r="P1887" s="116"/>
      <c r="Q1887" s="117" t="str">
        <f t="shared" si="921"/>
        <v/>
      </c>
      <c r="R1887" s="128" t="str">
        <f t="shared" si="922"/>
        <v/>
      </c>
      <c r="S1887" s="135" t="str">
        <f>IF(B1887="","",IF(R1887="Refreshment Beverage",VLOOKUP(VALUE(Q1887),Rates!G$15:L$19,2,0),VLOOKUP(VALUE(Q1887),Rates!G$4:L$12,2,0)))</f>
        <v/>
      </c>
      <c r="T1887" s="135" t="str">
        <f t="shared" si="923"/>
        <v/>
      </c>
      <c r="U1887" s="118" t="str">
        <f t="shared" si="924"/>
        <v/>
      </c>
      <c r="V1887" s="135" t="str">
        <f t="shared" si="925"/>
        <v/>
      </c>
      <c r="W1887" s="135" t="str">
        <f t="shared" si="926"/>
        <v/>
      </c>
      <c r="X1887" s="119" t="str">
        <f t="shared" si="927"/>
        <v/>
      </c>
      <c r="Y1887" s="120" t="str">
        <f>IF(B:B="","",IF(R1887="Refreshment Beverage",VLOOKUP(Q1887,Rates!G$15:L$19,6,0)*W1887,VLOOKUP(Q1887,Rates!G$4:L$12,6,0)*W1887))</f>
        <v/>
      </c>
      <c r="Z1887" s="120" t="str">
        <f t="shared" si="928"/>
        <v/>
      </c>
      <c r="AA1887" s="120" t="str">
        <f t="shared" si="929"/>
        <v/>
      </c>
      <c r="AB1887" s="136" t="str">
        <f>IF(B:B="","",IF(R1887="Refreshment Beverage","",IF(AND(R1887="Beer",Q1887=0),SUM(LOOKUP(2,1/(Rates!$B$15:$B$18&lt;=W1887)/(Rates!$C$15:$C$18&gt;=W1887),Rates!$D$15:$D$18)*W1887),VLOOKUP(VALUE(Q:Q),Rates!A:B,2,0)*W1887)))</f>
        <v/>
      </c>
      <c r="AC1887" s="136" t="str">
        <f>IF(B:B="","",IF(R1887="Refreshment Beverage","",IF(AND(R1887="Beer",Q1887=0),SUM(LOOKUP(2,1/(Rates!$B$15:$B$18&lt;=W1887)/(Rates!$C$15:$C$18&gt;=W1887),Rates!$E$15:$E$18)*W1887),VLOOKUP(VALUE(Q:Q),Rates!A:C,3,0)*W1887)))</f>
        <v/>
      </c>
      <c r="AD1887" s="137" t="str">
        <f>IFERROR(IF(B:B="","",IF(R1887="Beer","",IF(VALUE(Q1887)=0,VLOOKUP(VLOOKUP(B:B,#REF!,16,0),Rates!A:E,2,0),VLOOKUP(VALUE(Q1887),Rates!A$31:B$34,2,0)*W1887))),0)</f>
        <v/>
      </c>
      <c r="AE1887" s="121" t="str">
        <f t="shared" si="930"/>
        <v/>
      </c>
      <c r="AF1887" s="138" t="str">
        <f t="shared" si="931"/>
        <v/>
      </c>
      <c r="AG1887" s="122" t="str">
        <f t="shared" si="932"/>
        <v/>
      </c>
      <c r="AH1887" s="123" t="str">
        <f t="shared" si="933"/>
        <v/>
      </c>
      <c r="AI1887" s="139" t="str">
        <f>IF(AE:AE="","",IF(R1887="Refreshment Beverage",AK1887*(Rates!J$19/100),ROUND(SUM(AH1887*(Rates!$J$8/100)),4)))</f>
        <v/>
      </c>
      <c r="AJ1887" s="124" t="str">
        <f t="shared" si="934"/>
        <v/>
      </c>
      <c r="AK1887" s="125" t="str">
        <f t="shared" si="935"/>
        <v/>
      </c>
      <c r="AL1887" s="121" t="str">
        <f t="shared" si="936"/>
        <v/>
      </c>
      <c r="AM1887" s="138" t="str">
        <f>IF(AS1887="","",IF(R1887="Refreshment Beverage",ROUND(AS1887*Rates!K$19,4),ROUND(AO1887*(VLOOKUP(VALUE(Q1887),Rates!G$4:L$12,3,0)),4)))</f>
        <v/>
      </c>
      <c r="AN1887" s="126" t="str">
        <f>IF(AS1887="","",IF(R1887="Refreshment Beverage",AS1887*(Rates!J$19/100),MAX(AM1887,AB1887)))</f>
        <v/>
      </c>
      <c r="AO1887" s="127" t="str">
        <f t="shared" si="937"/>
        <v/>
      </c>
      <c r="AP1887" s="127" t="str">
        <f t="shared" si="938"/>
        <v/>
      </c>
      <c r="AQ1887" s="140" t="str">
        <f>IF(AS1887="","",IF(R1887="Refreshment Beverage",ROUND(SUM(VLOOKUP(Q:Q,Rates!G$15:L$19,3,0)*(AS1887-Y1887-Z1887-AA1887)),4),ROUND(SUM(Rates!$K$8*AS1887),4)))</f>
        <v/>
      </c>
      <c r="AR1887" s="139" t="str">
        <f t="shared" si="939"/>
        <v/>
      </c>
      <c r="AS1887" s="125" t="str">
        <f t="shared" si="940"/>
        <v/>
      </c>
      <c r="AT1887" s="121" t="str">
        <f t="shared" si="941"/>
        <v/>
      </c>
      <c r="AU1887" s="138" t="str">
        <f>IF(AX1887="","",IF(R1887="Refreshment Beverage",ROUND((BA1887-Y1887-Z1887-AA1887)*VLOOKUP(VALUE(Q1887),Rates!G$15:L$19,3,0),4),ROUND(AW1887*(VLOOKUP(VALUE(Q1887),Rates!G:L,3,0)),4)))</f>
        <v/>
      </c>
      <c r="AV1887" s="126" t="str">
        <f t="shared" si="942"/>
        <v/>
      </c>
      <c r="AW1887" s="127" t="str">
        <f t="shared" si="943"/>
        <v/>
      </c>
      <c r="AX1887" s="123" t="str">
        <f t="shared" si="944"/>
        <v/>
      </c>
      <c r="AY1887" s="140" t="str">
        <f>IF(AX1887="","",IF(R1887="Refreshment Beverage",ROUND(SUM(AX1887*Rates!K$19),4),ROUND(SUM(AX1887*(Rates!J$8/100)),4)))</f>
        <v/>
      </c>
      <c r="AZ1887" s="124" t="str">
        <f t="shared" si="945"/>
        <v/>
      </c>
      <c r="BA1887" s="125" t="str">
        <f t="shared" si="946"/>
        <v/>
      </c>
      <c r="BB1887" s="115"/>
      <c r="BC1887" s="143"/>
      <c r="BD1887" s="100"/>
      <c r="BE1887" s="100"/>
      <c r="BF1887" s="100"/>
      <c r="BG1887" s="100"/>
    </row>
    <row r="1888" spans="1:59" x14ac:dyDescent="0.2">
      <c r="A1888" s="144"/>
      <c r="B1888" s="141"/>
      <c r="C1888" s="141"/>
      <c r="D1888" s="142"/>
      <c r="E1888" s="142"/>
      <c r="F1888" s="142"/>
      <c r="G1888" s="142"/>
      <c r="H1888" s="142"/>
      <c r="I1888" s="129"/>
      <c r="J1888" s="130"/>
      <c r="K1888" s="131" t="str">
        <f t="shared" si="917"/>
        <v/>
      </c>
      <c r="L1888" s="132" t="str">
        <f t="shared" si="918"/>
        <v/>
      </c>
      <c r="M1888" s="133" t="str">
        <f t="shared" si="919"/>
        <v/>
      </c>
      <c r="N1888" s="134" t="str">
        <f>IFERROR(IF(B:B="","",IF(R1888="Beer",SUM(LOOKUP(2,1/(Rates!$B$3:$B$5&lt;=W1888)/(Rates!$C$3:$C$5&gt;=W1888),Rates!$D$3:$D$5)*(X1888/100)*W1888),IF(R1888="Refreshment Beverage",SUM(LOOKUP(2,1/(Rates!$B$7:$B$11&lt;=W1888)/(Rates!$C$7:$C$11&gt;=W1888),Rates!$D$7:$D$11)*(X1888/100)*W1888)))),"")</f>
        <v/>
      </c>
      <c r="O1888" s="134" t="str">
        <f t="shared" si="920"/>
        <v/>
      </c>
      <c r="P1888" s="116"/>
      <c r="Q1888" s="117" t="str">
        <f t="shared" si="921"/>
        <v/>
      </c>
      <c r="R1888" s="128" t="str">
        <f t="shared" si="922"/>
        <v/>
      </c>
      <c r="S1888" s="135" t="str">
        <f>IF(B1888="","",IF(R1888="Refreshment Beverage",VLOOKUP(VALUE(Q1888),Rates!G$15:L$19,2,0),VLOOKUP(VALUE(Q1888),Rates!G$4:L$12,2,0)))</f>
        <v/>
      </c>
      <c r="T1888" s="135" t="str">
        <f t="shared" si="923"/>
        <v/>
      </c>
      <c r="U1888" s="118" t="str">
        <f t="shared" si="924"/>
        <v/>
      </c>
      <c r="V1888" s="135" t="str">
        <f t="shared" si="925"/>
        <v/>
      </c>
      <c r="W1888" s="135" t="str">
        <f t="shared" si="926"/>
        <v/>
      </c>
      <c r="X1888" s="119" t="str">
        <f t="shared" si="927"/>
        <v/>
      </c>
      <c r="Y1888" s="120" t="str">
        <f>IF(B:B="","",IF(R1888="Refreshment Beverage",VLOOKUP(Q1888,Rates!G$15:L$19,6,0)*W1888,VLOOKUP(Q1888,Rates!G$4:L$12,6,0)*W1888))</f>
        <v/>
      </c>
      <c r="Z1888" s="120" t="str">
        <f t="shared" si="928"/>
        <v/>
      </c>
      <c r="AA1888" s="120" t="str">
        <f t="shared" si="929"/>
        <v/>
      </c>
      <c r="AB1888" s="136" t="str">
        <f>IF(B:B="","",IF(R1888="Refreshment Beverage","",IF(AND(R1888="Beer",Q1888=0),SUM(LOOKUP(2,1/(Rates!$B$15:$B$18&lt;=W1888)/(Rates!$C$15:$C$18&gt;=W1888),Rates!$D$15:$D$18)*W1888),VLOOKUP(VALUE(Q:Q),Rates!A:B,2,0)*W1888)))</f>
        <v/>
      </c>
      <c r="AC1888" s="136" t="str">
        <f>IF(B:B="","",IF(R1888="Refreshment Beverage","",IF(AND(R1888="Beer",Q1888=0),SUM(LOOKUP(2,1/(Rates!$B$15:$B$18&lt;=W1888)/(Rates!$C$15:$C$18&gt;=W1888),Rates!$E$15:$E$18)*W1888),VLOOKUP(VALUE(Q:Q),Rates!A:C,3,0)*W1888)))</f>
        <v/>
      </c>
      <c r="AD1888" s="137" t="str">
        <f>IFERROR(IF(B:B="","",IF(R1888="Beer","",IF(VALUE(Q1888)=0,VLOOKUP(VLOOKUP(B:B,#REF!,16,0),Rates!A:E,2,0),VLOOKUP(VALUE(Q1888),Rates!A$31:B$34,2,0)*W1888))),0)</f>
        <v/>
      </c>
      <c r="AE1888" s="121" t="str">
        <f t="shared" si="930"/>
        <v/>
      </c>
      <c r="AF1888" s="138" t="str">
        <f t="shared" si="931"/>
        <v/>
      </c>
      <c r="AG1888" s="122" t="str">
        <f t="shared" si="932"/>
        <v/>
      </c>
      <c r="AH1888" s="123" t="str">
        <f t="shared" si="933"/>
        <v/>
      </c>
      <c r="AI1888" s="139" t="str">
        <f>IF(AE:AE="","",IF(R1888="Refreshment Beverage",AK1888*(Rates!J$19/100),ROUND(SUM(AH1888*(Rates!$J$8/100)),4)))</f>
        <v/>
      </c>
      <c r="AJ1888" s="124" t="str">
        <f t="shared" si="934"/>
        <v/>
      </c>
      <c r="AK1888" s="125" t="str">
        <f t="shared" si="935"/>
        <v/>
      </c>
      <c r="AL1888" s="121" t="str">
        <f t="shared" si="936"/>
        <v/>
      </c>
      <c r="AM1888" s="138" t="str">
        <f>IF(AS1888="","",IF(R1888="Refreshment Beverage",ROUND(AS1888*Rates!K$19,4),ROUND(AO1888*(VLOOKUP(VALUE(Q1888),Rates!G$4:L$12,3,0)),4)))</f>
        <v/>
      </c>
      <c r="AN1888" s="126" t="str">
        <f>IF(AS1888="","",IF(R1888="Refreshment Beverage",AS1888*(Rates!J$19/100),MAX(AM1888,AB1888)))</f>
        <v/>
      </c>
      <c r="AO1888" s="127" t="str">
        <f t="shared" si="937"/>
        <v/>
      </c>
      <c r="AP1888" s="127" t="str">
        <f t="shared" si="938"/>
        <v/>
      </c>
      <c r="AQ1888" s="140" t="str">
        <f>IF(AS1888="","",IF(R1888="Refreshment Beverage",ROUND(SUM(VLOOKUP(Q:Q,Rates!G$15:L$19,3,0)*(AS1888-Y1888-Z1888-AA1888)),4),ROUND(SUM(Rates!$K$8*AS1888),4)))</f>
        <v/>
      </c>
      <c r="AR1888" s="139" t="str">
        <f t="shared" si="939"/>
        <v/>
      </c>
      <c r="AS1888" s="125" t="str">
        <f t="shared" si="940"/>
        <v/>
      </c>
      <c r="AT1888" s="121" t="str">
        <f t="shared" si="941"/>
        <v/>
      </c>
      <c r="AU1888" s="138" t="str">
        <f>IF(AX1888="","",IF(R1888="Refreshment Beverage",ROUND((BA1888-Y1888-Z1888-AA1888)*VLOOKUP(VALUE(Q1888),Rates!G$15:L$19,3,0),4),ROUND(AW1888*(VLOOKUP(VALUE(Q1888),Rates!G:L,3,0)),4)))</f>
        <v/>
      </c>
      <c r="AV1888" s="126" t="str">
        <f t="shared" si="942"/>
        <v/>
      </c>
      <c r="AW1888" s="127" t="str">
        <f t="shared" si="943"/>
        <v/>
      </c>
      <c r="AX1888" s="123" t="str">
        <f t="shared" si="944"/>
        <v/>
      </c>
      <c r="AY1888" s="140" t="str">
        <f>IF(AX1888="","",IF(R1888="Refreshment Beverage",ROUND(SUM(AX1888*Rates!K$19),4),ROUND(SUM(AX1888*(Rates!J$8/100)),4)))</f>
        <v/>
      </c>
      <c r="AZ1888" s="124" t="str">
        <f t="shared" si="945"/>
        <v/>
      </c>
      <c r="BA1888" s="125" t="str">
        <f t="shared" si="946"/>
        <v/>
      </c>
      <c r="BB1888" s="115"/>
      <c r="BC1888" s="143"/>
      <c r="BD1888" s="100"/>
      <c r="BE1888" s="100"/>
      <c r="BF1888" s="100"/>
      <c r="BG1888" s="100"/>
    </row>
    <row r="1889" spans="1:59" x14ac:dyDescent="0.2">
      <c r="A1889" s="144"/>
      <c r="B1889" s="141"/>
      <c r="C1889" s="141"/>
      <c r="D1889" s="142"/>
      <c r="E1889" s="142"/>
      <c r="F1889" s="142"/>
      <c r="G1889" s="142"/>
      <c r="H1889" s="142"/>
      <c r="I1889" s="129"/>
      <c r="J1889" s="130"/>
      <c r="K1889" s="131" t="str">
        <f t="shared" si="917"/>
        <v/>
      </c>
      <c r="L1889" s="132" t="str">
        <f t="shared" si="918"/>
        <v/>
      </c>
      <c r="M1889" s="133" t="str">
        <f t="shared" si="919"/>
        <v/>
      </c>
      <c r="N1889" s="134" t="str">
        <f>IFERROR(IF(B:B="","",IF(R1889="Beer",SUM(LOOKUP(2,1/(Rates!$B$3:$B$5&lt;=W1889)/(Rates!$C$3:$C$5&gt;=W1889),Rates!$D$3:$D$5)*(X1889/100)*W1889),IF(R1889="Refreshment Beverage",SUM(LOOKUP(2,1/(Rates!$B$7:$B$11&lt;=W1889)/(Rates!$C$7:$C$11&gt;=W1889),Rates!$D$7:$D$11)*(X1889/100)*W1889)))),"")</f>
        <v/>
      </c>
      <c r="O1889" s="134" t="str">
        <f t="shared" si="920"/>
        <v/>
      </c>
      <c r="P1889" s="116"/>
      <c r="Q1889" s="117" t="str">
        <f t="shared" si="921"/>
        <v/>
      </c>
      <c r="R1889" s="128" t="str">
        <f t="shared" si="922"/>
        <v/>
      </c>
      <c r="S1889" s="135" t="str">
        <f>IF(B1889="","",IF(R1889="Refreshment Beverage",VLOOKUP(VALUE(Q1889),Rates!G$15:L$19,2,0),VLOOKUP(VALUE(Q1889),Rates!G$4:L$12,2,0)))</f>
        <v/>
      </c>
      <c r="T1889" s="135" t="str">
        <f t="shared" si="923"/>
        <v/>
      </c>
      <c r="U1889" s="118" t="str">
        <f t="shared" si="924"/>
        <v/>
      </c>
      <c r="V1889" s="135" t="str">
        <f t="shared" si="925"/>
        <v/>
      </c>
      <c r="W1889" s="135" t="str">
        <f t="shared" si="926"/>
        <v/>
      </c>
      <c r="X1889" s="119" t="str">
        <f t="shared" si="927"/>
        <v/>
      </c>
      <c r="Y1889" s="120" t="str">
        <f>IF(B:B="","",IF(R1889="Refreshment Beverage",VLOOKUP(Q1889,Rates!G$15:L$19,6,0)*W1889,VLOOKUP(Q1889,Rates!G$4:L$12,6,0)*W1889))</f>
        <v/>
      </c>
      <c r="Z1889" s="120" t="str">
        <f t="shared" si="928"/>
        <v/>
      </c>
      <c r="AA1889" s="120" t="str">
        <f t="shared" si="929"/>
        <v/>
      </c>
      <c r="AB1889" s="136" t="str">
        <f>IF(B:B="","",IF(R1889="Refreshment Beverage","",IF(AND(R1889="Beer",Q1889=0),SUM(LOOKUP(2,1/(Rates!$B$15:$B$18&lt;=W1889)/(Rates!$C$15:$C$18&gt;=W1889),Rates!$D$15:$D$18)*W1889),VLOOKUP(VALUE(Q:Q),Rates!A:B,2,0)*W1889)))</f>
        <v/>
      </c>
      <c r="AC1889" s="136" t="str">
        <f>IF(B:B="","",IF(R1889="Refreshment Beverage","",IF(AND(R1889="Beer",Q1889=0),SUM(LOOKUP(2,1/(Rates!$B$15:$B$18&lt;=W1889)/(Rates!$C$15:$C$18&gt;=W1889),Rates!$E$15:$E$18)*W1889),VLOOKUP(VALUE(Q:Q),Rates!A:C,3,0)*W1889)))</f>
        <v/>
      </c>
      <c r="AD1889" s="137" t="str">
        <f>IFERROR(IF(B:B="","",IF(R1889="Beer","",IF(VALUE(Q1889)=0,VLOOKUP(VLOOKUP(B:B,#REF!,16,0),Rates!A:E,2,0),VLOOKUP(VALUE(Q1889),Rates!A$31:B$34,2,0)*W1889))),0)</f>
        <v/>
      </c>
      <c r="AE1889" s="121" t="str">
        <f t="shared" si="930"/>
        <v/>
      </c>
      <c r="AF1889" s="138" t="str">
        <f t="shared" si="931"/>
        <v/>
      </c>
      <c r="AG1889" s="122" t="str">
        <f t="shared" si="932"/>
        <v/>
      </c>
      <c r="AH1889" s="123" t="str">
        <f t="shared" si="933"/>
        <v/>
      </c>
      <c r="AI1889" s="139" t="str">
        <f>IF(AE:AE="","",IF(R1889="Refreshment Beverage",AK1889*(Rates!J$19/100),ROUND(SUM(AH1889*(Rates!$J$8/100)),4)))</f>
        <v/>
      </c>
      <c r="AJ1889" s="124" t="str">
        <f t="shared" si="934"/>
        <v/>
      </c>
      <c r="AK1889" s="125" t="str">
        <f t="shared" si="935"/>
        <v/>
      </c>
      <c r="AL1889" s="121" t="str">
        <f t="shared" si="936"/>
        <v/>
      </c>
      <c r="AM1889" s="138" t="str">
        <f>IF(AS1889="","",IF(R1889="Refreshment Beverage",ROUND(AS1889*Rates!K$19,4),ROUND(AO1889*(VLOOKUP(VALUE(Q1889),Rates!G$4:L$12,3,0)),4)))</f>
        <v/>
      </c>
      <c r="AN1889" s="126" t="str">
        <f>IF(AS1889="","",IF(R1889="Refreshment Beverage",AS1889*(Rates!J$19/100),MAX(AM1889,AB1889)))</f>
        <v/>
      </c>
      <c r="AO1889" s="127" t="str">
        <f t="shared" si="937"/>
        <v/>
      </c>
      <c r="AP1889" s="127" t="str">
        <f t="shared" si="938"/>
        <v/>
      </c>
      <c r="AQ1889" s="140" t="str">
        <f>IF(AS1889="","",IF(R1889="Refreshment Beverage",ROUND(SUM(VLOOKUP(Q:Q,Rates!G$15:L$19,3,0)*(AS1889-Y1889-Z1889-AA1889)),4),ROUND(SUM(Rates!$K$8*AS1889),4)))</f>
        <v/>
      </c>
      <c r="AR1889" s="139" t="str">
        <f t="shared" si="939"/>
        <v/>
      </c>
      <c r="AS1889" s="125" t="str">
        <f t="shared" si="940"/>
        <v/>
      </c>
      <c r="AT1889" s="121" t="str">
        <f t="shared" si="941"/>
        <v/>
      </c>
      <c r="AU1889" s="138" t="str">
        <f>IF(AX1889="","",IF(R1889="Refreshment Beverage",ROUND((BA1889-Y1889-Z1889-AA1889)*VLOOKUP(VALUE(Q1889),Rates!G$15:L$19,3,0),4),ROUND(AW1889*(VLOOKUP(VALUE(Q1889),Rates!G:L,3,0)),4)))</f>
        <v/>
      </c>
      <c r="AV1889" s="126" t="str">
        <f t="shared" si="942"/>
        <v/>
      </c>
      <c r="AW1889" s="127" t="str">
        <f t="shared" si="943"/>
        <v/>
      </c>
      <c r="AX1889" s="123" t="str">
        <f t="shared" si="944"/>
        <v/>
      </c>
      <c r="AY1889" s="140" t="str">
        <f>IF(AX1889="","",IF(R1889="Refreshment Beverage",ROUND(SUM(AX1889*Rates!K$19),4),ROUND(SUM(AX1889*(Rates!J$8/100)),4)))</f>
        <v/>
      </c>
      <c r="AZ1889" s="124" t="str">
        <f t="shared" si="945"/>
        <v/>
      </c>
      <c r="BA1889" s="125" t="str">
        <f t="shared" si="946"/>
        <v/>
      </c>
      <c r="BB1889" s="115"/>
      <c r="BC1889" s="143"/>
      <c r="BD1889" s="100"/>
      <c r="BE1889" s="100"/>
      <c r="BF1889" s="100"/>
      <c r="BG1889" s="100"/>
    </row>
    <row r="1890" spans="1:59" x14ac:dyDescent="0.2">
      <c r="A1890" s="144"/>
      <c r="B1890" s="141"/>
      <c r="C1890" s="141"/>
      <c r="D1890" s="142"/>
      <c r="E1890" s="142"/>
      <c r="F1890" s="142"/>
      <c r="G1890" s="142"/>
      <c r="H1890" s="142"/>
      <c r="I1890" s="129"/>
      <c r="J1890" s="130"/>
      <c r="K1890" s="131" t="str">
        <f t="shared" si="917"/>
        <v/>
      </c>
      <c r="L1890" s="132" t="str">
        <f t="shared" si="918"/>
        <v/>
      </c>
      <c r="M1890" s="133" t="str">
        <f t="shared" si="919"/>
        <v/>
      </c>
      <c r="N1890" s="134" t="str">
        <f>IFERROR(IF(B:B="","",IF(R1890="Beer",SUM(LOOKUP(2,1/(Rates!$B$3:$B$5&lt;=W1890)/(Rates!$C$3:$C$5&gt;=W1890),Rates!$D$3:$D$5)*(X1890/100)*W1890),IF(R1890="Refreshment Beverage",SUM(LOOKUP(2,1/(Rates!$B$7:$B$11&lt;=W1890)/(Rates!$C$7:$C$11&gt;=W1890),Rates!$D$7:$D$11)*(X1890/100)*W1890)))),"")</f>
        <v/>
      </c>
      <c r="O1890" s="134" t="str">
        <f t="shared" si="920"/>
        <v/>
      </c>
      <c r="P1890" s="116"/>
      <c r="Q1890" s="117" t="str">
        <f t="shared" si="921"/>
        <v/>
      </c>
      <c r="R1890" s="128" t="str">
        <f t="shared" si="922"/>
        <v/>
      </c>
      <c r="S1890" s="135" t="str">
        <f>IF(B1890="","",IF(R1890="Refreshment Beverage",VLOOKUP(VALUE(Q1890),Rates!G$15:L$19,2,0),VLOOKUP(VALUE(Q1890),Rates!G$4:L$12,2,0)))</f>
        <v/>
      </c>
      <c r="T1890" s="135" t="str">
        <f t="shared" si="923"/>
        <v/>
      </c>
      <c r="U1890" s="118" t="str">
        <f t="shared" si="924"/>
        <v/>
      </c>
      <c r="V1890" s="135" t="str">
        <f t="shared" si="925"/>
        <v/>
      </c>
      <c r="W1890" s="135" t="str">
        <f t="shared" si="926"/>
        <v/>
      </c>
      <c r="X1890" s="119" t="str">
        <f t="shared" si="927"/>
        <v/>
      </c>
      <c r="Y1890" s="120" t="str">
        <f>IF(B:B="","",IF(R1890="Refreshment Beverage",VLOOKUP(Q1890,Rates!G$15:L$19,6,0)*W1890,VLOOKUP(Q1890,Rates!G$4:L$12,6,0)*W1890))</f>
        <v/>
      </c>
      <c r="Z1890" s="120" t="str">
        <f t="shared" si="928"/>
        <v/>
      </c>
      <c r="AA1890" s="120" t="str">
        <f t="shared" si="929"/>
        <v/>
      </c>
      <c r="AB1890" s="136" t="str">
        <f>IF(B:B="","",IF(R1890="Refreshment Beverage","",IF(AND(R1890="Beer",Q1890=0),SUM(LOOKUP(2,1/(Rates!$B$15:$B$18&lt;=W1890)/(Rates!$C$15:$C$18&gt;=W1890),Rates!$D$15:$D$18)*W1890),VLOOKUP(VALUE(Q:Q),Rates!A:B,2,0)*W1890)))</f>
        <v/>
      </c>
      <c r="AC1890" s="136" t="str">
        <f>IF(B:B="","",IF(R1890="Refreshment Beverage","",IF(AND(R1890="Beer",Q1890=0),SUM(LOOKUP(2,1/(Rates!$B$15:$B$18&lt;=W1890)/(Rates!$C$15:$C$18&gt;=W1890),Rates!$E$15:$E$18)*W1890),VLOOKUP(VALUE(Q:Q),Rates!A:C,3,0)*W1890)))</f>
        <v/>
      </c>
      <c r="AD1890" s="137" t="str">
        <f>IFERROR(IF(B:B="","",IF(R1890="Beer","",IF(VALUE(Q1890)=0,VLOOKUP(VLOOKUP(B:B,#REF!,16,0),Rates!A:E,2,0),VLOOKUP(VALUE(Q1890),Rates!A$31:B$34,2,0)*W1890))),0)</f>
        <v/>
      </c>
      <c r="AE1890" s="121" t="str">
        <f t="shared" si="930"/>
        <v/>
      </c>
      <c r="AF1890" s="138" t="str">
        <f t="shared" si="931"/>
        <v/>
      </c>
      <c r="AG1890" s="122" t="str">
        <f t="shared" si="932"/>
        <v/>
      </c>
      <c r="AH1890" s="123" t="str">
        <f t="shared" si="933"/>
        <v/>
      </c>
      <c r="AI1890" s="139" t="str">
        <f>IF(AE:AE="","",IF(R1890="Refreshment Beverage",AK1890*(Rates!J$19/100),ROUND(SUM(AH1890*(Rates!$J$8/100)),4)))</f>
        <v/>
      </c>
      <c r="AJ1890" s="124" t="str">
        <f t="shared" si="934"/>
        <v/>
      </c>
      <c r="AK1890" s="125" t="str">
        <f t="shared" si="935"/>
        <v/>
      </c>
      <c r="AL1890" s="121" t="str">
        <f t="shared" si="936"/>
        <v/>
      </c>
      <c r="AM1890" s="138" t="str">
        <f>IF(AS1890="","",IF(R1890="Refreshment Beverage",ROUND(AS1890*Rates!K$19,4),ROUND(AO1890*(VLOOKUP(VALUE(Q1890),Rates!G$4:L$12,3,0)),4)))</f>
        <v/>
      </c>
      <c r="AN1890" s="126" t="str">
        <f>IF(AS1890="","",IF(R1890="Refreshment Beverage",AS1890*(Rates!J$19/100),MAX(AM1890,AB1890)))</f>
        <v/>
      </c>
      <c r="AO1890" s="127" t="str">
        <f t="shared" si="937"/>
        <v/>
      </c>
      <c r="AP1890" s="127" t="str">
        <f t="shared" si="938"/>
        <v/>
      </c>
      <c r="AQ1890" s="140" t="str">
        <f>IF(AS1890="","",IF(R1890="Refreshment Beverage",ROUND(SUM(VLOOKUP(Q:Q,Rates!G$15:L$19,3,0)*(AS1890-Y1890-Z1890-AA1890)),4),ROUND(SUM(Rates!$K$8*AS1890),4)))</f>
        <v/>
      </c>
      <c r="AR1890" s="139" t="str">
        <f t="shared" si="939"/>
        <v/>
      </c>
      <c r="AS1890" s="125" t="str">
        <f t="shared" si="940"/>
        <v/>
      </c>
      <c r="AT1890" s="121" t="str">
        <f t="shared" si="941"/>
        <v/>
      </c>
      <c r="AU1890" s="138" t="str">
        <f>IF(AX1890="","",IF(R1890="Refreshment Beverage",ROUND((BA1890-Y1890-Z1890-AA1890)*VLOOKUP(VALUE(Q1890),Rates!G$15:L$19,3,0),4),ROUND(AW1890*(VLOOKUP(VALUE(Q1890),Rates!G:L,3,0)),4)))</f>
        <v/>
      </c>
      <c r="AV1890" s="126" t="str">
        <f t="shared" si="942"/>
        <v/>
      </c>
      <c r="AW1890" s="127" t="str">
        <f t="shared" si="943"/>
        <v/>
      </c>
      <c r="AX1890" s="123" t="str">
        <f t="shared" si="944"/>
        <v/>
      </c>
      <c r="AY1890" s="140" t="str">
        <f>IF(AX1890="","",IF(R1890="Refreshment Beverage",ROUND(SUM(AX1890*Rates!K$19),4),ROUND(SUM(AX1890*(Rates!J$8/100)),4)))</f>
        <v/>
      </c>
      <c r="AZ1890" s="124" t="str">
        <f t="shared" si="945"/>
        <v/>
      </c>
      <c r="BA1890" s="125" t="str">
        <f t="shared" si="946"/>
        <v/>
      </c>
      <c r="BB1890" s="115"/>
      <c r="BC1890" s="143"/>
      <c r="BD1890" s="100"/>
      <c r="BE1890" s="100"/>
      <c r="BF1890" s="100"/>
      <c r="BG1890" s="100"/>
    </row>
    <row r="1891" spans="1:59" x14ac:dyDescent="0.2">
      <c r="A1891" s="144"/>
      <c r="B1891" s="141"/>
      <c r="C1891" s="141"/>
      <c r="D1891" s="142"/>
      <c r="E1891" s="142"/>
      <c r="F1891" s="142"/>
      <c r="G1891" s="142"/>
      <c r="H1891" s="142"/>
      <c r="I1891" s="129"/>
      <c r="J1891" s="130"/>
      <c r="K1891" s="131" t="str">
        <f t="shared" si="917"/>
        <v/>
      </c>
      <c r="L1891" s="132" t="str">
        <f t="shared" si="918"/>
        <v/>
      </c>
      <c r="M1891" s="133" t="str">
        <f t="shared" si="919"/>
        <v/>
      </c>
      <c r="N1891" s="134" t="str">
        <f>IFERROR(IF(B:B="","",IF(R1891="Beer",SUM(LOOKUP(2,1/(Rates!$B$3:$B$5&lt;=W1891)/(Rates!$C$3:$C$5&gt;=W1891),Rates!$D$3:$D$5)*(X1891/100)*W1891),IF(R1891="Refreshment Beverage",SUM(LOOKUP(2,1/(Rates!$B$7:$B$11&lt;=W1891)/(Rates!$C$7:$C$11&gt;=W1891),Rates!$D$7:$D$11)*(X1891/100)*W1891)))),"")</f>
        <v/>
      </c>
      <c r="O1891" s="134" t="str">
        <f t="shared" si="920"/>
        <v/>
      </c>
      <c r="P1891" s="116"/>
      <c r="Q1891" s="117" t="str">
        <f t="shared" si="921"/>
        <v/>
      </c>
      <c r="R1891" s="128" t="str">
        <f t="shared" si="922"/>
        <v/>
      </c>
      <c r="S1891" s="135" t="str">
        <f>IF(B1891="","",IF(R1891="Refreshment Beverage",VLOOKUP(VALUE(Q1891),Rates!G$15:L$19,2,0),VLOOKUP(VALUE(Q1891),Rates!G$4:L$12,2,0)))</f>
        <v/>
      </c>
      <c r="T1891" s="135" t="str">
        <f t="shared" si="923"/>
        <v/>
      </c>
      <c r="U1891" s="118" t="str">
        <f t="shared" si="924"/>
        <v/>
      </c>
      <c r="V1891" s="135" t="str">
        <f t="shared" si="925"/>
        <v/>
      </c>
      <c r="W1891" s="135" t="str">
        <f t="shared" si="926"/>
        <v/>
      </c>
      <c r="X1891" s="119" t="str">
        <f t="shared" si="927"/>
        <v/>
      </c>
      <c r="Y1891" s="120" t="str">
        <f>IF(B:B="","",IF(R1891="Refreshment Beverage",VLOOKUP(Q1891,Rates!G$15:L$19,6,0)*W1891,VLOOKUP(Q1891,Rates!G$4:L$12,6,0)*W1891))</f>
        <v/>
      </c>
      <c r="Z1891" s="120" t="str">
        <f t="shared" si="928"/>
        <v/>
      </c>
      <c r="AA1891" s="120" t="str">
        <f t="shared" si="929"/>
        <v/>
      </c>
      <c r="AB1891" s="136" t="str">
        <f>IF(B:B="","",IF(R1891="Refreshment Beverage","",IF(AND(R1891="Beer",Q1891=0),SUM(LOOKUP(2,1/(Rates!$B$15:$B$18&lt;=W1891)/(Rates!$C$15:$C$18&gt;=W1891),Rates!$D$15:$D$18)*W1891),VLOOKUP(VALUE(Q:Q),Rates!A:B,2,0)*W1891)))</f>
        <v/>
      </c>
      <c r="AC1891" s="136" t="str">
        <f>IF(B:B="","",IF(R1891="Refreshment Beverage","",IF(AND(R1891="Beer",Q1891=0),SUM(LOOKUP(2,1/(Rates!$B$15:$B$18&lt;=W1891)/(Rates!$C$15:$C$18&gt;=W1891),Rates!$E$15:$E$18)*W1891),VLOOKUP(VALUE(Q:Q),Rates!A:C,3,0)*W1891)))</f>
        <v/>
      </c>
      <c r="AD1891" s="137" t="str">
        <f>IFERROR(IF(B:B="","",IF(R1891="Beer","",IF(VALUE(Q1891)=0,VLOOKUP(VLOOKUP(B:B,#REF!,16,0),Rates!A:E,2,0),VLOOKUP(VALUE(Q1891),Rates!A$31:B$34,2,0)*W1891))),0)</f>
        <v/>
      </c>
      <c r="AE1891" s="121" t="str">
        <f t="shared" si="930"/>
        <v/>
      </c>
      <c r="AF1891" s="138" t="str">
        <f t="shared" si="931"/>
        <v/>
      </c>
      <c r="AG1891" s="122" t="str">
        <f t="shared" si="932"/>
        <v/>
      </c>
      <c r="AH1891" s="123" t="str">
        <f t="shared" si="933"/>
        <v/>
      </c>
      <c r="AI1891" s="139" t="str">
        <f>IF(AE:AE="","",IF(R1891="Refreshment Beverage",AK1891*(Rates!J$19/100),ROUND(SUM(AH1891*(Rates!$J$8/100)),4)))</f>
        <v/>
      </c>
      <c r="AJ1891" s="124" t="str">
        <f t="shared" si="934"/>
        <v/>
      </c>
      <c r="AK1891" s="125" t="str">
        <f t="shared" si="935"/>
        <v/>
      </c>
      <c r="AL1891" s="121" t="str">
        <f t="shared" si="936"/>
        <v/>
      </c>
      <c r="AM1891" s="138" t="str">
        <f>IF(AS1891="","",IF(R1891="Refreshment Beverage",ROUND(AS1891*Rates!K$19,4),ROUND(AO1891*(VLOOKUP(VALUE(Q1891),Rates!G$4:L$12,3,0)),4)))</f>
        <v/>
      </c>
      <c r="AN1891" s="126" t="str">
        <f>IF(AS1891="","",IF(R1891="Refreshment Beverage",AS1891*(Rates!J$19/100),MAX(AM1891,AB1891)))</f>
        <v/>
      </c>
      <c r="AO1891" s="127" t="str">
        <f t="shared" si="937"/>
        <v/>
      </c>
      <c r="AP1891" s="127" t="str">
        <f t="shared" si="938"/>
        <v/>
      </c>
      <c r="AQ1891" s="140" t="str">
        <f>IF(AS1891="","",IF(R1891="Refreshment Beverage",ROUND(SUM(VLOOKUP(Q:Q,Rates!G$15:L$19,3,0)*(AS1891-Y1891-Z1891-AA1891)),4),ROUND(SUM(Rates!$K$8*AS1891),4)))</f>
        <v/>
      </c>
      <c r="AR1891" s="139" t="str">
        <f t="shared" si="939"/>
        <v/>
      </c>
      <c r="AS1891" s="125" t="str">
        <f t="shared" si="940"/>
        <v/>
      </c>
      <c r="AT1891" s="121" t="str">
        <f t="shared" si="941"/>
        <v/>
      </c>
      <c r="AU1891" s="138" t="str">
        <f>IF(AX1891="","",IF(R1891="Refreshment Beverage",ROUND((BA1891-Y1891-Z1891-AA1891)*VLOOKUP(VALUE(Q1891),Rates!G$15:L$19,3,0),4),ROUND(AW1891*(VLOOKUP(VALUE(Q1891),Rates!G:L,3,0)),4)))</f>
        <v/>
      </c>
      <c r="AV1891" s="126" t="str">
        <f t="shared" si="942"/>
        <v/>
      </c>
      <c r="AW1891" s="127" t="str">
        <f t="shared" si="943"/>
        <v/>
      </c>
      <c r="AX1891" s="123" t="str">
        <f t="shared" si="944"/>
        <v/>
      </c>
      <c r="AY1891" s="140" t="str">
        <f>IF(AX1891="","",IF(R1891="Refreshment Beverage",ROUND(SUM(AX1891*Rates!K$19),4),ROUND(SUM(AX1891*(Rates!J$8/100)),4)))</f>
        <v/>
      </c>
      <c r="AZ1891" s="124" t="str">
        <f t="shared" si="945"/>
        <v/>
      </c>
      <c r="BA1891" s="125" t="str">
        <f t="shared" si="946"/>
        <v/>
      </c>
      <c r="BB1891" s="115"/>
      <c r="BC1891" s="143"/>
      <c r="BD1891" s="100"/>
      <c r="BE1891" s="100"/>
      <c r="BF1891" s="100"/>
      <c r="BG1891" s="100"/>
    </row>
    <row r="1892" spans="1:59" x14ac:dyDescent="0.2">
      <c r="A1892" s="144"/>
      <c r="B1892" s="141"/>
      <c r="C1892" s="141"/>
      <c r="D1892" s="142"/>
      <c r="E1892" s="142"/>
      <c r="F1892" s="142"/>
      <c r="G1892" s="142"/>
      <c r="H1892" s="142"/>
      <c r="I1892" s="129"/>
      <c r="J1892" s="130"/>
      <c r="K1892" s="131" t="str">
        <f t="shared" si="917"/>
        <v/>
      </c>
      <c r="L1892" s="132" t="str">
        <f t="shared" si="918"/>
        <v/>
      </c>
      <c r="M1892" s="133" t="str">
        <f t="shared" si="919"/>
        <v/>
      </c>
      <c r="N1892" s="134" t="str">
        <f>IFERROR(IF(B:B="","",IF(R1892="Beer",SUM(LOOKUP(2,1/(Rates!$B$3:$B$5&lt;=W1892)/(Rates!$C$3:$C$5&gt;=W1892),Rates!$D$3:$D$5)*(X1892/100)*W1892),IF(R1892="Refreshment Beverage",SUM(LOOKUP(2,1/(Rates!$B$7:$B$11&lt;=W1892)/(Rates!$C$7:$C$11&gt;=W1892),Rates!$D$7:$D$11)*(X1892/100)*W1892)))),"")</f>
        <v/>
      </c>
      <c r="O1892" s="134" t="str">
        <f t="shared" si="920"/>
        <v/>
      </c>
      <c r="P1892" s="116"/>
      <c r="Q1892" s="117" t="str">
        <f t="shared" si="921"/>
        <v/>
      </c>
      <c r="R1892" s="128" t="str">
        <f t="shared" si="922"/>
        <v/>
      </c>
      <c r="S1892" s="135" t="str">
        <f>IF(B1892="","",IF(R1892="Refreshment Beverage",VLOOKUP(VALUE(Q1892),Rates!G$15:L$19,2,0),VLOOKUP(VALUE(Q1892),Rates!G$4:L$12,2,0)))</f>
        <v/>
      </c>
      <c r="T1892" s="135" t="str">
        <f t="shared" si="923"/>
        <v/>
      </c>
      <c r="U1892" s="118" t="str">
        <f t="shared" si="924"/>
        <v/>
      </c>
      <c r="V1892" s="135" t="str">
        <f t="shared" si="925"/>
        <v/>
      </c>
      <c r="W1892" s="135" t="str">
        <f t="shared" si="926"/>
        <v/>
      </c>
      <c r="X1892" s="119" t="str">
        <f t="shared" si="927"/>
        <v/>
      </c>
      <c r="Y1892" s="120" t="str">
        <f>IF(B:B="","",IF(R1892="Refreshment Beverage",VLOOKUP(Q1892,Rates!G$15:L$19,6,0)*W1892,VLOOKUP(Q1892,Rates!G$4:L$12,6,0)*W1892))</f>
        <v/>
      </c>
      <c r="Z1892" s="120" t="str">
        <f t="shared" si="928"/>
        <v/>
      </c>
      <c r="AA1892" s="120" t="str">
        <f t="shared" si="929"/>
        <v/>
      </c>
      <c r="AB1892" s="136" t="str">
        <f>IF(B:B="","",IF(R1892="Refreshment Beverage","",IF(AND(R1892="Beer",Q1892=0),SUM(LOOKUP(2,1/(Rates!$B$15:$B$18&lt;=W1892)/(Rates!$C$15:$C$18&gt;=W1892),Rates!$D$15:$D$18)*W1892),VLOOKUP(VALUE(Q:Q),Rates!A:B,2,0)*W1892)))</f>
        <v/>
      </c>
      <c r="AC1892" s="136" t="str">
        <f>IF(B:B="","",IF(R1892="Refreshment Beverage","",IF(AND(R1892="Beer",Q1892=0),SUM(LOOKUP(2,1/(Rates!$B$15:$B$18&lt;=W1892)/(Rates!$C$15:$C$18&gt;=W1892),Rates!$E$15:$E$18)*W1892),VLOOKUP(VALUE(Q:Q),Rates!A:C,3,0)*W1892)))</f>
        <v/>
      </c>
      <c r="AD1892" s="137" t="str">
        <f>IFERROR(IF(B:B="","",IF(R1892="Beer","",IF(VALUE(Q1892)=0,VLOOKUP(VLOOKUP(B:B,#REF!,16,0),Rates!A:E,2,0),VLOOKUP(VALUE(Q1892),Rates!A$31:B$34,2,0)*W1892))),0)</f>
        <v/>
      </c>
      <c r="AE1892" s="121" t="str">
        <f t="shared" si="930"/>
        <v/>
      </c>
      <c r="AF1892" s="138" t="str">
        <f t="shared" si="931"/>
        <v/>
      </c>
      <c r="AG1892" s="122" t="str">
        <f t="shared" si="932"/>
        <v/>
      </c>
      <c r="AH1892" s="123" t="str">
        <f t="shared" si="933"/>
        <v/>
      </c>
      <c r="AI1892" s="139" t="str">
        <f>IF(AE:AE="","",IF(R1892="Refreshment Beverage",AK1892*(Rates!J$19/100),ROUND(SUM(AH1892*(Rates!$J$8/100)),4)))</f>
        <v/>
      </c>
      <c r="AJ1892" s="124" t="str">
        <f t="shared" si="934"/>
        <v/>
      </c>
      <c r="AK1892" s="125" t="str">
        <f t="shared" si="935"/>
        <v/>
      </c>
      <c r="AL1892" s="121" t="str">
        <f t="shared" si="936"/>
        <v/>
      </c>
      <c r="AM1892" s="138" t="str">
        <f>IF(AS1892="","",IF(R1892="Refreshment Beverage",ROUND(AS1892*Rates!K$19,4),ROUND(AO1892*(VLOOKUP(VALUE(Q1892),Rates!G$4:L$12,3,0)),4)))</f>
        <v/>
      </c>
      <c r="AN1892" s="126" t="str">
        <f>IF(AS1892="","",IF(R1892="Refreshment Beverage",AS1892*(Rates!J$19/100),MAX(AM1892,AB1892)))</f>
        <v/>
      </c>
      <c r="AO1892" s="127" t="str">
        <f t="shared" si="937"/>
        <v/>
      </c>
      <c r="AP1892" s="127" t="str">
        <f t="shared" si="938"/>
        <v/>
      </c>
      <c r="AQ1892" s="140" t="str">
        <f>IF(AS1892="","",IF(R1892="Refreshment Beverage",ROUND(SUM(VLOOKUP(Q:Q,Rates!G$15:L$19,3,0)*(AS1892-Y1892-Z1892-AA1892)),4),ROUND(SUM(Rates!$K$8*AS1892),4)))</f>
        <v/>
      </c>
      <c r="AR1892" s="139" t="str">
        <f t="shared" si="939"/>
        <v/>
      </c>
      <c r="AS1892" s="125" t="str">
        <f t="shared" si="940"/>
        <v/>
      </c>
      <c r="AT1892" s="121" t="str">
        <f t="shared" si="941"/>
        <v/>
      </c>
      <c r="AU1892" s="138" t="str">
        <f>IF(AX1892="","",IF(R1892="Refreshment Beverage",ROUND((BA1892-Y1892-Z1892-AA1892)*VLOOKUP(VALUE(Q1892),Rates!G$15:L$19,3,0),4),ROUND(AW1892*(VLOOKUP(VALUE(Q1892),Rates!G:L,3,0)),4)))</f>
        <v/>
      </c>
      <c r="AV1892" s="126" t="str">
        <f t="shared" si="942"/>
        <v/>
      </c>
      <c r="AW1892" s="127" t="str">
        <f t="shared" si="943"/>
        <v/>
      </c>
      <c r="AX1892" s="123" t="str">
        <f t="shared" si="944"/>
        <v/>
      </c>
      <c r="AY1892" s="140" t="str">
        <f>IF(AX1892="","",IF(R1892="Refreshment Beverage",ROUND(SUM(AX1892*Rates!K$19),4),ROUND(SUM(AX1892*(Rates!J$8/100)),4)))</f>
        <v/>
      </c>
      <c r="AZ1892" s="124" t="str">
        <f t="shared" si="945"/>
        <v/>
      </c>
      <c r="BA1892" s="125" t="str">
        <f t="shared" si="946"/>
        <v/>
      </c>
      <c r="BB1892" s="115"/>
      <c r="BC1892" s="143"/>
      <c r="BD1892" s="100"/>
      <c r="BE1892" s="100"/>
      <c r="BF1892" s="100"/>
      <c r="BG1892" s="100"/>
    </row>
    <row r="1893" spans="1:59" x14ac:dyDescent="0.2">
      <c r="A1893" s="144"/>
      <c r="B1893" s="141"/>
      <c r="C1893" s="141"/>
      <c r="D1893" s="142"/>
      <c r="E1893" s="142"/>
      <c r="F1893" s="142"/>
      <c r="G1893" s="142"/>
      <c r="H1893" s="142"/>
      <c r="I1893" s="129"/>
      <c r="J1893" s="130"/>
      <c r="K1893" s="131" t="str">
        <f t="shared" si="917"/>
        <v/>
      </c>
      <c r="L1893" s="132" t="str">
        <f t="shared" si="918"/>
        <v/>
      </c>
      <c r="M1893" s="133" t="str">
        <f t="shared" si="919"/>
        <v/>
      </c>
      <c r="N1893" s="134" t="str">
        <f>IFERROR(IF(B:B="","",IF(R1893="Beer",SUM(LOOKUP(2,1/(Rates!$B$3:$B$5&lt;=W1893)/(Rates!$C$3:$C$5&gt;=W1893),Rates!$D$3:$D$5)*(X1893/100)*W1893),IF(R1893="Refreshment Beverage",SUM(LOOKUP(2,1/(Rates!$B$7:$B$11&lt;=W1893)/(Rates!$C$7:$C$11&gt;=W1893),Rates!$D$7:$D$11)*(X1893/100)*W1893)))),"")</f>
        <v/>
      </c>
      <c r="O1893" s="134" t="str">
        <f t="shared" si="920"/>
        <v/>
      </c>
      <c r="P1893" s="116"/>
      <c r="Q1893" s="117" t="str">
        <f t="shared" si="921"/>
        <v/>
      </c>
      <c r="R1893" s="128" t="str">
        <f t="shared" si="922"/>
        <v/>
      </c>
      <c r="S1893" s="135" t="str">
        <f>IF(B1893="","",IF(R1893="Refreshment Beverage",VLOOKUP(VALUE(Q1893),Rates!G$15:L$19,2,0),VLOOKUP(VALUE(Q1893),Rates!G$4:L$12,2,0)))</f>
        <v/>
      </c>
      <c r="T1893" s="135" t="str">
        <f t="shared" si="923"/>
        <v/>
      </c>
      <c r="U1893" s="118" t="str">
        <f t="shared" si="924"/>
        <v/>
      </c>
      <c r="V1893" s="135" t="str">
        <f t="shared" si="925"/>
        <v/>
      </c>
      <c r="W1893" s="135" t="str">
        <f t="shared" si="926"/>
        <v/>
      </c>
      <c r="X1893" s="119" t="str">
        <f t="shared" si="927"/>
        <v/>
      </c>
      <c r="Y1893" s="120" t="str">
        <f>IF(B:B="","",IF(R1893="Refreshment Beverage",VLOOKUP(Q1893,Rates!G$15:L$19,6,0)*W1893,VLOOKUP(Q1893,Rates!G$4:L$12,6,0)*W1893))</f>
        <v/>
      </c>
      <c r="Z1893" s="120" t="str">
        <f t="shared" si="928"/>
        <v/>
      </c>
      <c r="AA1893" s="120" t="str">
        <f t="shared" si="929"/>
        <v/>
      </c>
      <c r="AB1893" s="136" t="str">
        <f>IF(B:B="","",IF(R1893="Refreshment Beverage","",IF(AND(R1893="Beer",Q1893=0),SUM(LOOKUP(2,1/(Rates!$B$15:$B$18&lt;=W1893)/(Rates!$C$15:$C$18&gt;=W1893),Rates!$D$15:$D$18)*W1893),VLOOKUP(VALUE(Q:Q),Rates!A:B,2,0)*W1893)))</f>
        <v/>
      </c>
      <c r="AC1893" s="136" t="str">
        <f>IF(B:B="","",IF(R1893="Refreshment Beverage","",IF(AND(R1893="Beer",Q1893=0),SUM(LOOKUP(2,1/(Rates!$B$15:$B$18&lt;=W1893)/(Rates!$C$15:$C$18&gt;=W1893),Rates!$E$15:$E$18)*W1893),VLOOKUP(VALUE(Q:Q),Rates!A:C,3,0)*W1893)))</f>
        <v/>
      </c>
      <c r="AD1893" s="137" t="str">
        <f>IFERROR(IF(B:B="","",IF(R1893="Beer","",IF(VALUE(Q1893)=0,VLOOKUP(VLOOKUP(B:B,#REF!,16,0),Rates!A:E,2,0),VLOOKUP(VALUE(Q1893),Rates!A$31:B$34,2,0)*W1893))),0)</f>
        <v/>
      </c>
      <c r="AE1893" s="121" t="str">
        <f t="shared" si="930"/>
        <v/>
      </c>
      <c r="AF1893" s="138" t="str">
        <f t="shared" si="931"/>
        <v/>
      </c>
      <c r="AG1893" s="122" t="str">
        <f t="shared" si="932"/>
        <v/>
      </c>
      <c r="AH1893" s="123" t="str">
        <f t="shared" si="933"/>
        <v/>
      </c>
      <c r="AI1893" s="139" t="str">
        <f>IF(AE:AE="","",IF(R1893="Refreshment Beverage",AK1893*(Rates!J$19/100),ROUND(SUM(AH1893*(Rates!$J$8/100)),4)))</f>
        <v/>
      </c>
      <c r="AJ1893" s="124" t="str">
        <f t="shared" si="934"/>
        <v/>
      </c>
      <c r="AK1893" s="125" t="str">
        <f t="shared" si="935"/>
        <v/>
      </c>
      <c r="AL1893" s="121" t="str">
        <f t="shared" si="936"/>
        <v/>
      </c>
      <c r="AM1893" s="138" t="str">
        <f>IF(AS1893="","",IF(R1893="Refreshment Beverage",ROUND(AS1893*Rates!K$19,4),ROUND(AO1893*(VLOOKUP(VALUE(Q1893),Rates!G$4:L$12,3,0)),4)))</f>
        <v/>
      </c>
      <c r="AN1893" s="126" t="str">
        <f>IF(AS1893="","",IF(R1893="Refreshment Beverage",AS1893*(Rates!J$19/100),MAX(AM1893,AB1893)))</f>
        <v/>
      </c>
      <c r="AO1893" s="127" t="str">
        <f t="shared" si="937"/>
        <v/>
      </c>
      <c r="AP1893" s="127" t="str">
        <f t="shared" si="938"/>
        <v/>
      </c>
      <c r="AQ1893" s="140" t="str">
        <f>IF(AS1893="","",IF(R1893="Refreshment Beverage",ROUND(SUM(VLOOKUP(Q:Q,Rates!G$15:L$19,3,0)*(AS1893-Y1893-Z1893-AA1893)),4),ROUND(SUM(Rates!$K$8*AS1893),4)))</f>
        <v/>
      </c>
      <c r="AR1893" s="139" t="str">
        <f t="shared" si="939"/>
        <v/>
      </c>
      <c r="AS1893" s="125" t="str">
        <f t="shared" si="940"/>
        <v/>
      </c>
      <c r="AT1893" s="121" t="str">
        <f t="shared" si="941"/>
        <v/>
      </c>
      <c r="AU1893" s="138" t="str">
        <f>IF(AX1893="","",IF(R1893="Refreshment Beverage",ROUND((BA1893-Y1893-Z1893-AA1893)*VLOOKUP(VALUE(Q1893),Rates!G$15:L$19,3,0),4),ROUND(AW1893*(VLOOKUP(VALUE(Q1893),Rates!G:L,3,0)),4)))</f>
        <v/>
      </c>
      <c r="AV1893" s="126" t="str">
        <f t="shared" si="942"/>
        <v/>
      </c>
      <c r="AW1893" s="127" t="str">
        <f t="shared" si="943"/>
        <v/>
      </c>
      <c r="AX1893" s="123" t="str">
        <f t="shared" si="944"/>
        <v/>
      </c>
      <c r="AY1893" s="140" t="str">
        <f>IF(AX1893="","",IF(R1893="Refreshment Beverage",ROUND(SUM(AX1893*Rates!K$19),4),ROUND(SUM(AX1893*(Rates!J$8/100)),4)))</f>
        <v/>
      </c>
      <c r="AZ1893" s="124" t="str">
        <f t="shared" si="945"/>
        <v/>
      </c>
      <c r="BA1893" s="125" t="str">
        <f t="shared" si="946"/>
        <v/>
      </c>
      <c r="BB1893" s="115"/>
      <c r="BC1893" s="143"/>
      <c r="BD1893" s="100"/>
      <c r="BE1893" s="100"/>
      <c r="BF1893" s="100"/>
      <c r="BG1893" s="100"/>
    </row>
    <row r="1894" spans="1:59" x14ac:dyDescent="0.2">
      <c r="A1894" s="144"/>
      <c r="B1894" s="141"/>
      <c r="C1894" s="141"/>
      <c r="D1894" s="142"/>
      <c r="E1894" s="142"/>
      <c r="F1894" s="142"/>
      <c r="G1894" s="142"/>
      <c r="H1894" s="142"/>
      <c r="I1894" s="129"/>
      <c r="J1894" s="130"/>
      <c r="K1894" s="131" t="str">
        <f t="shared" si="917"/>
        <v/>
      </c>
      <c r="L1894" s="132" t="str">
        <f t="shared" si="918"/>
        <v/>
      </c>
      <c r="M1894" s="133" t="str">
        <f t="shared" si="919"/>
        <v/>
      </c>
      <c r="N1894" s="134" t="str">
        <f>IFERROR(IF(B:B="","",IF(R1894="Beer",SUM(LOOKUP(2,1/(Rates!$B$3:$B$5&lt;=W1894)/(Rates!$C$3:$C$5&gt;=W1894),Rates!$D$3:$D$5)*(X1894/100)*W1894),IF(R1894="Refreshment Beverage",SUM(LOOKUP(2,1/(Rates!$B$7:$B$11&lt;=W1894)/(Rates!$C$7:$C$11&gt;=W1894),Rates!$D$7:$D$11)*(X1894/100)*W1894)))),"")</f>
        <v/>
      </c>
      <c r="O1894" s="134" t="str">
        <f t="shared" si="920"/>
        <v/>
      </c>
      <c r="P1894" s="116"/>
      <c r="Q1894" s="117" t="str">
        <f t="shared" si="921"/>
        <v/>
      </c>
      <c r="R1894" s="128" t="str">
        <f t="shared" si="922"/>
        <v/>
      </c>
      <c r="S1894" s="135" t="str">
        <f>IF(B1894="","",IF(R1894="Refreshment Beverage",VLOOKUP(VALUE(Q1894),Rates!G$15:L$19,2,0),VLOOKUP(VALUE(Q1894),Rates!G$4:L$12,2,0)))</f>
        <v/>
      </c>
      <c r="T1894" s="135" t="str">
        <f t="shared" si="923"/>
        <v/>
      </c>
      <c r="U1894" s="118" t="str">
        <f t="shared" si="924"/>
        <v/>
      </c>
      <c r="V1894" s="135" t="str">
        <f t="shared" si="925"/>
        <v/>
      </c>
      <c r="W1894" s="135" t="str">
        <f t="shared" si="926"/>
        <v/>
      </c>
      <c r="X1894" s="119" t="str">
        <f t="shared" si="927"/>
        <v/>
      </c>
      <c r="Y1894" s="120" t="str">
        <f>IF(B:B="","",IF(R1894="Refreshment Beverage",VLOOKUP(Q1894,Rates!G$15:L$19,6,0)*W1894,VLOOKUP(Q1894,Rates!G$4:L$12,6,0)*W1894))</f>
        <v/>
      </c>
      <c r="Z1894" s="120" t="str">
        <f t="shared" si="928"/>
        <v/>
      </c>
      <c r="AA1894" s="120" t="str">
        <f t="shared" si="929"/>
        <v/>
      </c>
      <c r="AB1894" s="136" t="str">
        <f>IF(B:B="","",IF(R1894="Refreshment Beverage","",IF(AND(R1894="Beer",Q1894=0),SUM(LOOKUP(2,1/(Rates!$B$15:$B$18&lt;=W1894)/(Rates!$C$15:$C$18&gt;=W1894),Rates!$D$15:$D$18)*W1894),VLOOKUP(VALUE(Q:Q),Rates!A:B,2,0)*W1894)))</f>
        <v/>
      </c>
      <c r="AC1894" s="136" t="str">
        <f>IF(B:B="","",IF(R1894="Refreshment Beverage","",IF(AND(R1894="Beer",Q1894=0),SUM(LOOKUP(2,1/(Rates!$B$15:$B$18&lt;=W1894)/(Rates!$C$15:$C$18&gt;=W1894),Rates!$E$15:$E$18)*W1894),VLOOKUP(VALUE(Q:Q),Rates!A:C,3,0)*W1894)))</f>
        <v/>
      </c>
      <c r="AD1894" s="137" t="str">
        <f>IFERROR(IF(B:B="","",IF(R1894="Beer","",IF(VALUE(Q1894)=0,VLOOKUP(VLOOKUP(B:B,#REF!,16,0),Rates!A:E,2,0),VLOOKUP(VALUE(Q1894),Rates!A$31:B$34,2,0)*W1894))),0)</f>
        <v/>
      </c>
      <c r="AE1894" s="121" t="str">
        <f t="shared" si="930"/>
        <v/>
      </c>
      <c r="AF1894" s="138" t="str">
        <f t="shared" si="931"/>
        <v/>
      </c>
      <c r="AG1894" s="122" t="str">
        <f t="shared" si="932"/>
        <v/>
      </c>
      <c r="AH1894" s="123" t="str">
        <f t="shared" si="933"/>
        <v/>
      </c>
      <c r="AI1894" s="139" t="str">
        <f>IF(AE:AE="","",IF(R1894="Refreshment Beverage",AK1894*(Rates!J$19/100),ROUND(SUM(AH1894*(Rates!$J$8/100)),4)))</f>
        <v/>
      </c>
      <c r="AJ1894" s="124" t="str">
        <f t="shared" si="934"/>
        <v/>
      </c>
      <c r="AK1894" s="125" t="str">
        <f t="shared" si="935"/>
        <v/>
      </c>
      <c r="AL1894" s="121" t="str">
        <f t="shared" si="936"/>
        <v/>
      </c>
      <c r="AM1894" s="138" t="str">
        <f>IF(AS1894="","",IF(R1894="Refreshment Beverage",ROUND(AS1894*Rates!K$19,4),ROUND(AO1894*(VLOOKUP(VALUE(Q1894),Rates!G$4:L$12,3,0)),4)))</f>
        <v/>
      </c>
      <c r="AN1894" s="126" t="str">
        <f>IF(AS1894="","",IF(R1894="Refreshment Beverage",AS1894*(Rates!J$19/100),MAX(AM1894,AB1894)))</f>
        <v/>
      </c>
      <c r="AO1894" s="127" t="str">
        <f t="shared" si="937"/>
        <v/>
      </c>
      <c r="AP1894" s="127" t="str">
        <f t="shared" si="938"/>
        <v/>
      </c>
      <c r="AQ1894" s="140" t="str">
        <f>IF(AS1894="","",IF(R1894="Refreshment Beverage",ROUND(SUM(VLOOKUP(Q:Q,Rates!G$15:L$19,3,0)*(AS1894-Y1894-Z1894-AA1894)),4),ROUND(SUM(Rates!$K$8*AS1894),4)))</f>
        <v/>
      </c>
      <c r="AR1894" s="139" t="str">
        <f t="shared" si="939"/>
        <v/>
      </c>
      <c r="AS1894" s="125" t="str">
        <f t="shared" si="940"/>
        <v/>
      </c>
      <c r="AT1894" s="121" t="str">
        <f t="shared" si="941"/>
        <v/>
      </c>
      <c r="AU1894" s="138" t="str">
        <f>IF(AX1894="","",IF(R1894="Refreshment Beverage",ROUND((BA1894-Y1894-Z1894-AA1894)*VLOOKUP(VALUE(Q1894),Rates!G$15:L$19,3,0),4),ROUND(AW1894*(VLOOKUP(VALUE(Q1894),Rates!G:L,3,0)),4)))</f>
        <v/>
      </c>
      <c r="AV1894" s="126" t="str">
        <f t="shared" si="942"/>
        <v/>
      </c>
      <c r="AW1894" s="127" t="str">
        <f t="shared" si="943"/>
        <v/>
      </c>
      <c r="AX1894" s="123" t="str">
        <f t="shared" si="944"/>
        <v/>
      </c>
      <c r="AY1894" s="140" t="str">
        <f>IF(AX1894="","",IF(R1894="Refreshment Beverage",ROUND(SUM(AX1894*Rates!K$19),4),ROUND(SUM(AX1894*(Rates!J$8/100)),4)))</f>
        <v/>
      </c>
      <c r="AZ1894" s="124" t="str">
        <f t="shared" si="945"/>
        <v/>
      </c>
      <c r="BA1894" s="125" t="str">
        <f t="shared" si="946"/>
        <v/>
      </c>
      <c r="BB1894" s="115"/>
      <c r="BC1894" s="143"/>
      <c r="BD1894" s="100"/>
      <c r="BE1894" s="100"/>
      <c r="BF1894" s="100"/>
      <c r="BG1894" s="100"/>
    </row>
    <row r="1895" spans="1:59" x14ac:dyDescent="0.2">
      <c r="A1895" s="144"/>
      <c r="B1895" s="141"/>
      <c r="C1895" s="141"/>
      <c r="D1895" s="142"/>
      <c r="E1895" s="142"/>
      <c r="F1895" s="142"/>
      <c r="G1895" s="142"/>
      <c r="H1895" s="142"/>
      <c r="I1895" s="129"/>
      <c r="J1895" s="130"/>
      <c r="K1895" s="131" t="str">
        <f t="shared" si="917"/>
        <v/>
      </c>
      <c r="L1895" s="132" t="str">
        <f t="shared" si="918"/>
        <v/>
      </c>
      <c r="M1895" s="133" t="str">
        <f t="shared" si="919"/>
        <v/>
      </c>
      <c r="N1895" s="134" t="str">
        <f>IFERROR(IF(B:B="","",IF(R1895="Beer",SUM(LOOKUP(2,1/(Rates!$B$3:$B$5&lt;=W1895)/(Rates!$C$3:$C$5&gt;=W1895),Rates!$D$3:$D$5)*(X1895/100)*W1895),IF(R1895="Refreshment Beverage",SUM(LOOKUP(2,1/(Rates!$B$7:$B$11&lt;=W1895)/(Rates!$C$7:$C$11&gt;=W1895),Rates!$D$7:$D$11)*(X1895/100)*W1895)))),"")</f>
        <v/>
      </c>
      <c r="O1895" s="134" t="str">
        <f t="shared" si="920"/>
        <v/>
      </c>
      <c r="P1895" s="116"/>
      <c r="Q1895" s="117" t="str">
        <f t="shared" si="921"/>
        <v/>
      </c>
      <c r="R1895" s="128" t="str">
        <f t="shared" si="922"/>
        <v/>
      </c>
      <c r="S1895" s="135" t="str">
        <f>IF(B1895="","",IF(R1895="Refreshment Beverage",VLOOKUP(VALUE(Q1895),Rates!G$15:L$19,2,0),VLOOKUP(VALUE(Q1895),Rates!G$4:L$12,2,0)))</f>
        <v/>
      </c>
      <c r="T1895" s="135" t="str">
        <f t="shared" si="923"/>
        <v/>
      </c>
      <c r="U1895" s="118" t="str">
        <f t="shared" si="924"/>
        <v/>
      </c>
      <c r="V1895" s="135" t="str">
        <f t="shared" si="925"/>
        <v/>
      </c>
      <c r="W1895" s="135" t="str">
        <f t="shared" si="926"/>
        <v/>
      </c>
      <c r="X1895" s="119" t="str">
        <f t="shared" si="927"/>
        <v/>
      </c>
      <c r="Y1895" s="120" t="str">
        <f>IF(B:B="","",IF(R1895="Refreshment Beverage",VLOOKUP(Q1895,Rates!G$15:L$19,6,0)*W1895,VLOOKUP(Q1895,Rates!G$4:L$12,6,0)*W1895))</f>
        <v/>
      </c>
      <c r="Z1895" s="120" t="str">
        <f t="shared" si="928"/>
        <v/>
      </c>
      <c r="AA1895" s="120" t="str">
        <f t="shared" si="929"/>
        <v/>
      </c>
      <c r="AB1895" s="136" t="str">
        <f>IF(B:B="","",IF(R1895="Refreshment Beverage","",IF(AND(R1895="Beer",Q1895=0),SUM(LOOKUP(2,1/(Rates!$B$15:$B$18&lt;=W1895)/(Rates!$C$15:$C$18&gt;=W1895),Rates!$D$15:$D$18)*W1895),VLOOKUP(VALUE(Q:Q),Rates!A:B,2,0)*W1895)))</f>
        <v/>
      </c>
      <c r="AC1895" s="136" t="str">
        <f>IF(B:B="","",IF(R1895="Refreshment Beverage","",IF(AND(R1895="Beer",Q1895=0),SUM(LOOKUP(2,1/(Rates!$B$15:$B$18&lt;=W1895)/(Rates!$C$15:$C$18&gt;=W1895),Rates!$E$15:$E$18)*W1895),VLOOKUP(VALUE(Q:Q),Rates!A:C,3,0)*W1895)))</f>
        <v/>
      </c>
      <c r="AD1895" s="137" t="str">
        <f>IFERROR(IF(B:B="","",IF(R1895="Beer","",IF(VALUE(Q1895)=0,VLOOKUP(VLOOKUP(B:B,#REF!,16,0),Rates!A:E,2,0),VLOOKUP(VALUE(Q1895),Rates!A$31:B$34,2,0)*W1895))),0)</f>
        <v/>
      </c>
      <c r="AE1895" s="121" t="str">
        <f t="shared" si="930"/>
        <v/>
      </c>
      <c r="AF1895" s="138" t="str">
        <f t="shared" si="931"/>
        <v/>
      </c>
      <c r="AG1895" s="122" t="str">
        <f t="shared" si="932"/>
        <v/>
      </c>
      <c r="AH1895" s="123" t="str">
        <f t="shared" si="933"/>
        <v/>
      </c>
      <c r="AI1895" s="139" t="str">
        <f>IF(AE:AE="","",IF(R1895="Refreshment Beverage",AK1895*(Rates!J$19/100),ROUND(SUM(AH1895*(Rates!$J$8/100)),4)))</f>
        <v/>
      </c>
      <c r="AJ1895" s="124" t="str">
        <f t="shared" si="934"/>
        <v/>
      </c>
      <c r="AK1895" s="125" t="str">
        <f t="shared" si="935"/>
        <v/>
      </c>
      <c r="AL1895" s="121" t="str">
        <f t="shared" si="936"/>
        <v/>
      </c>
      <c r="AM1895" s="138" t="str">
        <f>IF(AS1895="","",IF(R1895="Refreshment Beverage",ROUND(AS1895*Rates!K$19,4),ROUND(AO1895*(VLOOKUP(VALUE(Q1895),Rates!G$4:L$12,3,0)),4)))</f>
        <v/>
      </c>
      <c r="AN1895" s="126" t="str">
        <f>IF(AS1895="","",IF(R1895="Refreshment Beverage",AS1895*(Rates!J$19/100),MAX(AM1895,AB1895)))</f>
        <v/>
      </c>
      <c r="AO1895" s="127" t="str">
        <f t="shared" si="937"/>
        <v/>
      </c>
      <c r="AP1895" s="127" t="str">
        <f t="shared" si="938"/>
        <v/>
      </c>
      <c r="AQ1895" s="140" t="str">
        <f>IF(AS1895="","",IF(R1895="Refreshment Beverage",ROUND(SUM(VLOOKUP(Q:Q,Rates!G$15:L$19,3,0)*(AS1895-Y1895-Z1895-AA1895)),4),ROUND(SUM(Rates!$K$8*AS1895),4)))</f>
        <v/>
      </c>
      <c r="AR1895" s="139" t="str">
        <f t="shared" si="939"/>
        <v/>
      </c>
      <c r="AS1895" s="125" t="str">
        <f t="shared" si="940"/>
        <v/>
      </c>
      <c r="AT1895" s="121" t="str">
        <f t="shared" si="941"/>
        <v/>
      </c>
      <c r="AU1895" s="138" t="str">
        <f>IF(AX1895="","",IF(R1895="Refreshment Beverage",ROUND((BA1895-Y1895-Z1895-AA1895)*VLOOKUP(VALUE(Q1895),Rates!G$15:L$19,3,0),4),ROUND(AW1895*(VLOOKUP(VALUE(Q1895),Rates!G:L,3,0)),4)))</f>
        <v/>
      </c>
      <c r="AV1895" s="126" t="str">
        <f t="shared" si="942"/>
        <v/>
      </c>
      <c r="AW1895" s="127" t="str">
        <f t="shared" si="943"/>
        <v/>
      </c>
      <c r="AX1895" s="123" t="str">
        <f t="shared" si="944"/>
        <v/>
      </c>
      <c r="AY1895" s="140" t="str">
        <f>IF(AX1895="","",IF(R1895="Refreshment Beverage",ROUND(SUM(AX1895*Rates!K$19),4),ROUND(SUM(AX1895*(Rates!J$8/100)),4)))</f>
        <v/>
      </c>
      <c r="AZ1895" s="124" t="str">
        <f t="shared" si="945"/>
        <v/>
      </c>
      <c r="BA1895" s="125" t="str">
        <f t="shared" si="946"/>
        <v/>
      </c>
      <c r="BB1895" s="115"/>
      <c r="BC1895" s="143"/>
      <c r="BD1895" s="100"/>
      <c r="BE1895" s="100"/>
      <c r="BF1895" s="100"/>
      <c r="BG1895" s="100"/>
    </row>
    <row r="1896" spans="1:59" x14ac:dyDescent="0.2">
      <c r="A1896" s="144"/>
      <c r="B1896" s="141"/>
      <c r="C1896" s="141"/>
      <c r="D1896" s="142"/>
      <c r="E1896" s="142"/>
      <c r="F1896" s="142"/>
      <c r="G1896" s="142"/>
      <c r="H1896" s="142"/>
      <c r="I1896" s="129"/>
      <c r="J1896" s="130"/>
      <c r="K1896" s="131" t="str">
        <f t="shared" si="917"/>
        <v/>
      </c>
      <c r="L1896" s="132" t="str">
        <f t="shared" si="918"/>
        <v/>
      </c>
      <c r="M1896" s="133" t="str">
        <f t="shared" si="919"/>
        <v/>
      </c>
      <c r="N1896" s="134" t="str">
        <f>IFERROR(IF(B:B="","",IF(R1896="Beer",SUM(LOOKUP(2,1/(Rates!$B$3:$B$5&lt;=W1896)/(Rates!$C$3:$C$5&gt;=W1896),Rates!$D$3:$D$5)*(X1896/100)*W1896),IF(R1896="Refreshment Beverage",SUM(LOOKUP(2,1/(Rates!$B$7:$B$11&lt;=W1896)/(Rates!$C$7:$C$11&gt;=W1896),Rates!$D$7:$D$11)*(X1896/100)*W1896)))),"")</f>
        <v/>
      </c>
      <c r="O1896" s="134" t="str">
        <f t="shared" si="920"/>
        <v/>
      </c>
      <c r="P1896" s="116"/>
      <c r="Q1896" s="117" t="str">
        <f t="shared" si="921"/>
        <v/>
      </c>
      <c r="R1896" s="128" t="str">
        <f t="shared" si="922"/>
        <v/>
      </c>
      <c r="S1896" s="135" t="str">
        <f>IF(B1896="","",IF(R1896="Refreshment Beverage",VLOOKUP(VALUE(Q1896),Rates!G$15:L$19,2,0),VLOOKUP(VALUE(Q1896),Rates!G$4:L$12,2,0)))</f>
        <v/>
      </c>
      <c r="T1896" s="135" t="str">
        <f t="shared" si="923"/>
        <v/>
      </c>
      <c r="U1896" s="118" t="str">
        <f t="shared" si="924"/>
        <v/>
      </c>
      <c r="V1896" s="135" t="str">
        <f t="shared" si="925"/>
        <v/>
      </c>
      <c r="W1896" s="135" t="str">
        <f t="shared" si="926"/>
        <v/>
      </c>
      <c r="X1896" s="119" t="str">
        <f t="shared" si="927"/>
        <v/>
      </c>
      <c r="Y1896" s="120" t="str">
        <f>IF(B:B="","",IF(R1896="Refreshment Beverage",VLOOKUP(Q1896,Rates!G$15:L$19,6,0)*W1896,VLOOKUP(Q1896,Rates!G$4:L$12,6,0)*W1896))</f>
        <v/>
      </c>
      <c r="Z1896" s="120" t="str">
        <f t="shared" si="928"/>
        <v/>
      </c>
      <c r="AA1896" s="120" t="str">
        <f t="shared" si="929"/>
        <v/>
      </c>
      <c r="AB1896" s="136" t="str">
        <f>IF(B:B="","",IF(R1896="Refreshment Beverage","",IF(AND(R1896="Beer",Q1896=0),SUM(LOOKUP(2,1/(Rates!$B$15:$B$18&lt;=W1896)/(Rates!$C$15:$C$18&gt;=W1896),Rates!$D$15:$D$18)*W1896),VLOOKUP(VALUE(Q:Q),Rates!A:B,2,0)*W1896)))</f>
        <v/>
      </c>
      <c r="AC1896" s="136" t="str">
        <f>IF(B:B="","",IF(R1896="Refreshment Beverage","",IF(AND(R1896="Beer",Q1896=0),SUM(LOOKUP(2,1/(Rates!$B$15:$B$18&lt;=W1896)/(Rates!$C$15:$C$18&gt;=W1896),Rates!$E$15:$E$18)*W1896),VLOOKUP(VALUE(Q:Q),Rates!A:C,3,0)*W1896)))</f>
        <v/>
      </c>
      <c r="AD1896" s="137" t="str">
        <f>IFERROR(IF(B:B="","",IF(R1896="Beer","",IF(VALUE(Q1896)=0,VLOOKUP(VLOOKUP(B:B,#REF!,16,0),Rates!A:E,2,0),VLOOKUP(VALUE(Q1896),Rates!A$31:B$34,2,0)*W1896))),0)</f>
        <v/>
      </c>
      <c r="AE1896" s="121" t="str">
        <f t="shared" si="930"/>
        <v/>
      </c>
      <c r="AF1896" s="138" t="str">
        <f t="shared" si="931"/>
        <v/>
      </c>
      <c r="AG1896" s="122" t="str">
        <f t="shared" si="932"/>
        <v/>
      </c>
      <c r="AH1896" s="123" t="str">
        <f t="shared" si="933"/>
        <v/>
      </c>
      <c r="AI1896" s="139" t="str">
        <f>IF(AE:AE="","",IF(R1896="Refreshment Beverage",AK1896*(Rates!J$19/100),ROUND(SUM(AH1896*(Rates!$J$8/100)),4)))</f>
        <v/>
      </c>
      <c r="AJ1896" s="124" t="str">
        <f t="shared" si="934"/>
        <v/>
      </c>
      <c r="AK1896" s="125" t="str">
        <f t="shared" si="935"/>
        <v/>
      </c>
      <c r="AL1896" s="121" t="str">
        <f t="shared" si="936"/>
        <v/>
      </c>
      <c r="AM1896" s="138" t="str">
        <f>IF(AS1896="","",IF(R1896="Refreshment Beverage",ROUND(AS1896*Rates!K$19,4),ROUND(AO1896*(VLOOKUP(VALUE(Q1896),Rates!G$4:L$12,3,0)),4)))</f>
        <v/>
      </c>
      <c r="AN1896" s="126" t="str">
        <f>IF(AS1896="","",IF(R1896="Refreshment Beverage",AS1896*(Rates!J$19/100),MAX(AM1896,AB1896)))</f>
        <v/>
      </c>
      <c r="AO1896" s="127" t="str">
        <f t="shared" si="937"/>
        <v/>
      </c>
      <c r="AP1896" s="127" t="str">
        <f t="shared" si="938"/>
        <v/>
      </c>
      <c r="AQ1896" s="140" t="str">
        <f>IF(AS1896="","",IF(R1896="Refreshment Beverage",ROUND(SUM(VLOOKUP(Q:Q,Rates!G$15:L$19,3,0)*(AS1896-Y1896-Z1896-AA1896)),4),ROUND(SUM(Rates!$K$8*AS1896),4)))</f>
        <v/>
      </c>
      <c r="AR1896" s="139" t="str">
        <f t="shared" si="939"/>
        <v/>
      </c>
      <c r="AS1896" s="125" t="str">
        <f t="shared" si="940"/>
        <v/>
      </c>
      <c r="AT1896" s="121" t="str">
        <f t="shared" si="941"/>
        <v/>
      </c>
      <c r="AU1896" s="138" t="str">
        <f>IF(AX1896="","",IF(R1896="Refreshment Beverage",ROUND((BA1896-Y1896-Z1896-AA1896)*VLOOKUP(VALUE(Q1896),Rates!G$15:L$19,3,0),4),ROUND(AW1896*(VLOOKUP(VALUE(Q1896),Rates!G:L,3,0)),4)))</f>
        <v/>
      </c>
      <c r="AV1896" s="126" t="str">
        <f t="shared" si="942"/>
        <v/>
      </c>
      <c r="AW1896" s="127" t="str">
        <f t="shared" si="943"/>
        <v/>
      </c>
      <c r="AX1896" s="123" t="str">
        <f t="shared" si="944"/>
        <v/>
      </c>
      <c r="AY1896" s="140" t="str">
        <f>IF(AX1896="","",IF(R1896="Refreshment Beverage",ROUND(SUM(AX1896*Rates!K$19),4),ROUND(SUM(AX1896*(Rates!J$8/100)),4)))</f>
        <v/>
      </c>
      <c r="AZ1896" s="124" t="str">
        <f t="shared" si="945"/>
        <v/>
      </c>
      <c r="BA1896" s="125" t="str">
        <f t="shared" si="946"/>
        <v/>
      </c>
      <c r="BB1896" s="115"/>
      <c r="BC1896" s="143"/>
      <c r="BD1896" s="100"/>
      <c r="BE1896" s="100"/>
      <c r="BF1896" s="100"/>
      <c r="BG1896" s="100"/>
    </row>
    <row r="1897" spans="1:59" x14ac:dyDescent="0.2">
      <c r="A1897" s="144"/>
      <c r="B1897" s="141"/>
      <c r="C1897" s="141"/>
      <c r="D1897" s="142"/>
      <c r="E1897" s="142"/>
      <c r="F1897" s="142"/>
      <c r="G1897" s="142"/>
      <c r="H1897" s="142"/>
      <c r="I1897" s="129"/>
      <c r="J1897" s="130"/>
      <c r="K1897" s="131" t="str">
        <f t="shared" si="917"/>
        <v/>
      </c>
      <c r="L1897" s="132" t="str">
        <f t="shared" si="918"/>
        <v/>
      </c>
      <c r="M1897" s="133" t="str">
        <f t="shared" si="919"/>
        <v/>
      </c>
      <c r="N1897" s="134" t="str">
        <f>IFERROR(IF(B:B="","",IF(R1897="Beer",SUM(LOOKUP(2,1/(Rates!$B$3:$B$5&lt;=W1897)/(Rates!$C$3:$C$5&gt;=W1897),Rates!$D$3:$D$5)*(X1897/100)*W1897),IF(R1897="Refreshment Beverage",SUM(LOOKUP(2,1/(Rates!$B$7:$B$11&lt;=W1897)/(Rates!$C$7:$C$11&gt;=W1897),Rates!$D$7:$D$11)*(X1897/100)*W1897)))),"")</f>
        <v/>
      </c>
      <c r="O1897" s="134" t="str">
        <f t="shared" si="920"/>
        <v/>
      </c>
      <c r="P1897" s="116"/>
      <c r="Q1897" s="117" t="str">
        <f t="shared" si="921"/>
        <v/>
      </c>
      <c r="R1897" s="128" t="str">
        <f t="shared" si="922"/>
        <v/>
      </c>
      <c r="S1897" s="135" t="str">
        <f>IF(B1897="","",IF(R1897="Refreshment Beverage",VLOOKUP(VALUE(Q1897),Rates!G$15:L$19,2,0),VLOOKUP(VALUE(Q1897),Rates!G$4:L$12,2,0)))</f>
        <v/>
      </c>
      <c r="T1897" s="135" t="str">
        <f t="shared" si="923"/>
        <v/>
      </c>
      <c r="U1897" s="118" t="str">
        <f t="shared" si="924"/>
        <v/>
      </c>
      <c r="V1897" s="135" t="str">
        <f t="shared" si="925"/>
        <v/>
      </c>
      <c r="W1897" s="135" t="str">
        <f t="shared" si="926"/>
        <v/>
      </c>
      <c r="X1897" s="119" t="str">
        <f t="shared" si="927"/>
        <v/>
      </c>
      <c r="Y1897" s="120" t="str">
        <f>IF(B:B="","",IF(R1897="Refreshment Beverage",VLOOKUP(Q1897,Rates!G$15:L$19,6,0)*W1897,VLOOKUP(Q1897,Rates!G$4:L$12,6,0)*W1897))</f>
        <v/>
      </c>
      <c r="Z1897" s="120" t="str">
        <f t="shared" si="928"/>
        <v/>
      </c>
      <c r="AA1897" s="120" t="str">
        <f t="shared" si="929"/>
        <v/>
      </c>
      <c r="AB1897" s="136" t="str">
        <f>IF(B:B="","",IF(R1897="Refreshment Beverage","",IF(AND(R1897="Beer",Q1897=0),SUM(LOOKUP(2,1/(Rates!$B$15:$B$18&lt;=W1897)/(Rates!$C$15:$C$18&gt;=W1897),Rates!$D$15:$D$18)*W1897),VLOOKUP(VALUE(Q:Q),Rates!A:B,2,0)*W1897)))</f>
        <v/>
      </c>
      <c r="AC1897" s="136" t="str">
        <f>IF(B:B="","",IF(R1897="Refreshment Beverage","",IF(AND(R1897="Beer",Q1897=0),SUM(LOOKUP(2,1/(Rates!$B$15:$B$18&lt;=W1897)/(Rates!$C$15:$C$18&gt;=W1897),Rates!$E$15:$E$18)*W1897),VLOOKUP(VALUE(Q:Q),Rates!A:C,3,0)*W1897)))</f>
        <v/>
      </c>
      <c r="AD1897" s="137" t="str">
        <f>IFERROR(IF(B:B="","",IF(R1897="Beer","",IF(VALUE(Q1897)=0,VLOOKUP(VLOOKUP(B:B,#REF!,16,0),Rates!A:E,2,0),VLOOKUP(VALUE(Q1897),Rates!A$31:B$34,2,0)*W1897))),0)</f>
        <v/>
      </c>
      <c r="AE1897" s="121" t="str">
        <f t="shared" si="930"/>
        <v/>
      </c>
      <c r="AF1897" s="138" t="str">
        <f t="shared" si="931"/>
        <v/>
      </c>
      <c r="AG1897" s="122" t="str">
        <f t="shared" si="932"/>
        <v/>
      </c>
      <c r="AH1897" s="123" t="str">
        <f t="shared" si="933"/>
        <v/>
      </c>
      <c r="AI1897" s="139" t="str">
        <f>IF(AE:AE="","",IF(R1897="Refreshment Beverage",AK1897*(Rates!J$19/100),ROUND(SUM(AH1897*(Rates!$J$8/100)),4)))</f>
        <v/>
      </c>
      <c r="AJ1897" s="124" t="str">
        <f t="shared" si="934"/>
        <v/>
      </c>
      <c r="AK1897" s="125" t="str">
        <f t="shared" si="935"/>
        <v/>
      </c>
      <c r="AL1897" s="121" t="str">
        <f t="shared" si="936"/>
        <v/>
      </c>
      <c r="AM1897" s="138" t="str">
        <f>IF(AS1897="","",IF(R1897="Refreshment Beverage",ROUND(AS1897*Rates!K$19,4),ROUND(AO1897*(VLOOKUP(VALUE(Q1897),Rates!G$4:L$12,3,0)),4)))</f>
        <v/>
      </c>
      <c r="AN1897" s="126" t="str">
        <f>IF(AS1897="","",IF(R1897="Refreshment Beverage",AS1897*(Rates!J$19/100),MAX(AM1897,AB1897)))</f>
        <v/>
      </c>
      <c r="AO1897" s="127" t="str">
        <f t="shared" si="937"/>
        <v/>
      </c>
      <c r="AP1897" s="127" t="str">
        <f t="shared" si="938"/>
        <v/>
      </c>
      <c r="AQ1897" s="140" t="str">
        <f>IF(AS1897="","",IF(R1897="Refreshment Beverage",ROUND(SUM(VLOOKUP(Q:Q,Rates!G$15:L$19,3,0)*(AS1897-Y1897-Z1897-AA1897)),4),ROUND(SUM(Rates!$K$8*AS1897),4)))</f>
        <v/>
      </c>
      <c r="AR1897" s="139" t="str">
        <f t="shared" si="939"/>
        <v/>
      </c>
      <c r="AS1897" s="125" t="str">
        <f t="shared" si="940"/>
        <v/>
      </c>
      <c r="AT1897" s="121" t="str">
        <f t="shared" si="941"/>
        <v/>
      </c>
      <c r="AU1897" s="138" t="str">
        <f>IF(AX1897="","",IF(R1897="Refreshment Beverage",ROUND((BA1897-Y1897-Z1897-AA1897)*VLOOKUP(VALUE(Q1897),Rates!G$15:L$19,3,0),4),ROUND(AW1897*(VLOOKUP(VALUE(Q1897),Rates!G:L,3,0)),4)))</f>
        <v/>
      </c>
      <c r="AV1897" s="126" t="str">
        <f t="shared" si="942"/>
        <v/>
      </c>
      <c r="AW1897" s="127" t="str">
        <f t="shared" si="943"/>
        <v/>
      </c>
      <c r="AX1897" s="123" t="str">
        <f t="shared" si="944"/>
        <v/>
      </c>
      <c r="AY1897" s="140" t="str">
        <f>IF(AX1897="","",IF(R1897="Refreshment Beverage",ROUND(SUM(AX1897*Rates!K$19),4),ROUND(SUM(AX1897*(Rates!J$8/100)),4)))</f>
        <v/>
      </c>
      <c r="AZ1897" s="124" t="str">
        <f t="shared" si="945"/>
        <v/>
      </c>
      <c r="BA1897" s="125" t="str">
        <f t="shared" si="946"/>
        <v/>
      </c>
      <c r="BB1897" s="115"/>
      <c r="BC1897" s="143"/>
      <c r="BD1897" s="100"/>
      <c r="BE1897" s="100"/>
      <c r="BF1897" s="100"/>
      <c r="BG1897" s="100"/>
    </row>
    <row r="1898" spans="1:59" x14ac:dyDescent="0.2">
      <c r="A1898" s="144"/>
      <c r="B1898" s="141"/>
      <c r="C1898" s="141"/>
      <c r="D1898" s="142"/>
      <c r="E1898" s="142"/>
      <c r="F1898" s="142"/>
      <c r="G1898" s="142"/>
      <c r="H1898" s="142"/>
      <c r="I1898" s="129"/>
      <c r="J1898" s="130"/>
      <c r="K1898" s="131" t="str">
        <f t="shared" si="917"/>
        <v/>
      </c>
      <c r="L1898" s="132" t="str">
        <f t="shared" si="918"/>
        <v/>
      </c>
      <c r="M1898" s="133" t="str">
        <f t="shared" si="919"/>
        <v/>
      </c>
      <c r="N1898" s="134" t="str">
        <f>IFERROR(IF(B:B="","",IF(R1898="Beer",SUM(LOOKUP(2,1/(Rates!$B$3:$B$5&lt;=W1898)/(Rates!$C$3:$C$5&gt;=W1898),Rates!$D$3:$D$5)*(X1898/100)*W1898),IF(R1898="Refreshment Beverage",SUM(LOOKUP(2,1/(Rates!$B$7:$B$11&lt;=W1898)/(Rates!$C$7:$C$11&gt;=W1898),Rates!$D$7:$D$11)*(X1898/100)*W1898)))),"")</f>
        <v/>
      </c>
      <c r="O1898" s="134" t="str">
        <f t="shared" si="920"/>
        <v/>
      </c>
      <c r="P1898" s="116"/>
      <c r="Q1898" s="117" t="str">
        <f t="shared" si="921"/>
        <v/>
      </c>
      <c r="R1898" s="128" t="str">
        <f t="shared" si="922"/>
        <v/>
      </c>
      <c r="S1898" s="135" t="str">
        <f>IF(B1898="","",IF(R1898="Refreshment Beverage",VLOOKUP(VALUE(Q1898),Rates!G$15:L$19,2,0),VLOOKUP(VALUE(Q1898),Rates!G$4:L$12,2,0)))</f>
        <v/>
      </c>
      <c r="T1898" s="135" t="str">
        <f t="shared" si="923"/>
        <v/>
      </c>
      <c r="U1898" s="118" t="str">
        <f t="shared" si="924"/>
        <v/>
      </c>
      <c r="V1898" s="135" t="str">
        <f t="shared" si="925"/>
        <v/>
      </c>
      <c r="W1898" s="135" t="str">
        <f t="shared" si="926"/>
        <v/>
      </c>
      <c r="X1898" s="119" t="str">
        <f t="shared" si="927"/>
        <v/>
      </c>
      <c r="Y1898" s="120" t="str">
        <f>IF(B:B="","",IF(R1898="Refreshment Beverage",VLOOKUP(Q1898,Rates!G$15:L$19,6,0)*W1898,VLOOKUP(Q1898,Rates!G$4:L$12,6,0)*W1898))</f>
        <v/>
      </c>
      <c r="Z1898" s="120" t="str">
        <f t="shared" si="928"/>
        <v/>
      </c>
      <c r="AA1898" s="120" t="str">
        <f t="shared" si="929"/>
        <v/>
      </c>
      <c r="AB1898" s="136" t="str">
        <f>IF(B:B="","",IF(R1898="Refreshment Beverage","",IF(AND(R1898="Beer",Q1898=0),SUM(LOOKUP(2,1/(Rates!$B$15:$B$18&lt;=W1898)/(Rates!$C$15:$C$18&gt;=W1898),Rates!$D$15:$D$18)*W1898),VLOOKUP(VALUE(Q:Q),Rates!A:B,2,0)*W1898)))</f>
        <v/>
      </c>
      <c r="AC1898" s="136" t="str">
        <f>IF(B:B="","",IF(R1898="Refreshment Beverage","",IF(AND(R1898="Beer",Q1898=0),SUM(LOOKUP(2,1/(Rates!$B$15:$B$18&lt;=W1898)/(Rates!$C$15:$C$18&gt;=W1898),Rates!$E$15:$E$18)*W1898),VLOOKUP(VALUE(Q:Q),Rates!A:C,3,0)*W1898)))</f>
        <v/>
      </c>
      <c r="AD1898" s="137" t="str">
        <f>IFERROR(IF(B:B="","",IF(R1898="Beer","",IF(VALUE(Q1898)=0,VLOOKUP(VLOOKUP(B:B,#REF!,16,0),Rates!A:E,2,0),VLOOKUP(VALUE(Q1898),Rates!A$31:B$34,2,0)*W1898))),0)</f>
        <v/>
      </c>
      <c r="AE1898" s="121" t="str">
        <f t="shared" si="930"/>
        <v/>
      </c>
      <c r="AF1898" s="138" t="str">
        <f t="shared" si="931"/>
        <v/>
      </c>
      <c r="AG1898" s="122" t="str">
        <f t="shared" si="932"/>
        <v/>
      </c>
      <c r="AH1898" s="123" t="str">
        <f t="shared" si="933"/>
        <v/>
      </c>
      <c r="AI1898" s="139" t="str">
        <f>IF(AE:AE="","",IF(R1898="Refreshment Beverage",AK1898*(Rates!J$19/100),ROUND(SUM(AH1898*(Rates!$J$8/100)),4)))</f>
        <v/>
      </c>
      <c r="AJ1898" s="124" t="str">
        <f t="shared" si="934"/>
        <v/>
      </c>
      <c r="AK1898" s="125" t="str">
        <f t="shared" si="935"/>
        <v/>
      </c>
      <c r="AL1898" s="121" t="str">
        <f t="shared" si="936"/>
        <v/>
      </c>
      <c r="AM1898" s="138" t="str">
        <f>IF(AS1898="","",IF(R1898="Refreshment Beverage",ROUND(AS1898*Rates!K$19,4),ROUND(AO1898*(VLOOKUP(VALUE(Q1898),Rates!G$4:L$12,3,0)),4)))</f>
        <v/>
      </c>
      <c r="AN1898" s="126" t="str">
        <f>IF(AS1898="","",IF(R1898="Refreshment Beverage",AS1898*(Rates!J$19/100),MAX(AM1898,AB1898)))</f>
        <v/>
      </c>
      <c r="AO1898" s="127" t="str">
        <f t="shared" si="937"/>
        <v/>
      </c>
      <c r="AP1898" s="127" t="str">
        <f t="shared" si="938"/>
        <v/>
      </c>
      <c r="AQ1898" s="140" t="str">
        <f>IF(AS1898="","",IF(R1898="Refreshment Beverage",ROUND(SUM(VLOOKUP(Q:Q,Rates!G$15:L$19,3,0)*(AS1898-Y1898-Z1898-AA1898)),4),ROUND(SUM(Rates!$K$8*AS1898),4)))</f>
        <v/>
      </c>
      <c r="AR1898" s="139" t="str">
        <f t="shared" si="939"/>
        <v/>
      </c>
      <c r="AS1898" s="125" t="str">
        <f t="shared" si="940"/>
        <v/>
      </c>
      <c r="AT1898" s="121" t="str">
        <f t="shared" si="941"/>
        <v/>
      </c>
      <c r="AU1898" s="138" t="str">
        <f>IF(AX1898="","",IF(R1898="Refreshment Beverage",ROUND((BA1898-Y1898-Z1898-AA1898)*VLOOKUP(VALUE(Q1898),Rates!G$15:L$19,3,0),4),ROUND(AW1898*(VLOOKUP(VALUE(Q1898),Rates!G:L,3,0)),4)))</f>
        <v/>
      </c>
      <c r="AV1898" s="126" t="str">
        <f t="shared" si="942"/>
        <v/>
      </c>
      <c r="AW1898" s="127" t="str">
        <f t="shared" si="943"/>
        <v/>
      </c>
      <c r="AX1898" s="123" t="str">
        <f t="shared" si="944"/>
        <v/>
      </c>
      <c r="AY1898" s="140" t="str">
        <f>IF(AX1898="","",IF(R1898="Refreshment Beverage",ROUND(SUM(AX1898*Rates!K$19),4),ROUND(SUM(AX1898*(Rates!J$8/100)),4)))</f>
        <v/>
      </c>
      <c r="AZ1898" s="124" t="str">
        <f t="shared" si="945"/>
        <v/>
      </c>
      <c r="BA1898" s="125" t="str">
        <f t="shared" si="946"/>
        <v/>
      </c>
      <c r="BB1898" s="115"/>
      <c r="BC1898" s="143"/>
      <c r="BD1898" s="100"/>
      <c r="BE1898" s="100"/>
      <c r="BF1898" s="100"/>
      <c r="BG1898" s="100"/>
    </row>
    <row r="1899" spans="1:59" x14ac:dyDescent="0.2">
      <c r="A1899" s="144"/>
      <c r="B1899" s="141"/>
      <c r="C1899" s="141"/>
      <c r="D1899" s="142"/>
      <c r="E1899" s="142"/>
      <c r="F1899" s="142"/>
      <c r="G1899" s="142"/>
      <c r="H1899" s="142"/>
      <c r="I1899" s="129"/>
      <c r="J1899" s="130"/>
      <c r="K1899" s="131" t="str">
        <f t="shared" si="917"/>
        <v/>
      </c>
      <c r="L1899" s="132" t="str">
        <f t="shared" si="918"/>
        <v/>
      </c>
      <c r="M1899" s="133" t="str">
        <f t="shared" si="919"/>
        <v/>
      </c>
      <c r="N1899" s="134" t="str">
        <f>IFERROR(IF(B:B="","",IF(R1899="Beer",SUM(LOOKUP(2,1/(Rates!$B$3:$B$5&lt;=W1899)/(Rates!$C$3:$C$5&gt;=W1899),Rates!$D$3:$D$5)*(X1899/100)*W1899),IF(R1899="Refreshment Beverage",SUM(LOOKUP(2,1/(Rates!$B$7:$B$11&lt;=W1899)/(Rates!$C$7:$C$11&gt;=W1899),Rates!$D$7:$D$11)*(X1899/100)*W1899)))),"")</f>
        <v/>
      </c>
      <c r="O1899" s="134" t="str">
        <f t="shared" si="920"/>
        <v/>
      </c>
      <c r="P1899" s="116"/>
      <c r="Q1899" s="117" t="str">
        <f t="shared" si="921"/>
        <v/>
      </c>
      <c r="R1899" s="128" t="str">
        <f t="shared" si="922"/>
        <v/>
      </c>
      <c r="S1899" s="135" t="str">
        <f>IF(B1899="","",IF(R1899="Refreshment Beverage",VLOOKUP(VALUE(Q1899),Rates!G$15:L$19,2,0),VLOOKUP(VALUE(Q1899),Rates!G$4:L$12,2,0)))</f>
        <v/>
      </c>
      <c r="T1899" s="135" t="str">
        <f t="shared" si="923"/>
        <v/>
      </c>
      <c r="U1899" s="118" t="str">
        <f t="shared" si="924"/>
        <v/>
      </c>
      <c r="V1899" s="135" t="str">
        <f t="shared" si="925"/>
        <v/>
      </c>
      <c r="W1899" s="135" t="str">
        <f t="shared" si="926"/>
        <v/>
      </c>
      <c r="X1899" s="119" t="str">
        <f t="shared" si="927"/>
        <v/>
      </c>
      <c r="Y1899" s="120" t="str">
        <f>IF(B:B="","",IF(R1899="Refreshment Beverage",VLOOKUP(Q1899,Rates!G$15:L$19,6,0)*W1899,VLOOKUP(Q1899,Rates!G$4:L$12,6,0)*W1899))</f>
        <v/>
      </c>
      <c r="Z1899" s="120" t="str">
        <f t="shared" si="928"/>
        <v/>
      </c>
      <c r="AA1899" s="120" t="str">
        <f t="shared" si="929"/>
        <v/>
      </c>
      <c r="AB1899" s="136" t="str">
        <f>IF(B:B="","",IF(R1899="Refreshment Beverage","",IF(AND(R1899="Beer",Q1899=0),SUM(LOOKUP(2,1/(Rates!$B$15:$B$18&lt;=W1899)/(Rates!$C$15:$C$18&gt;=W1899),Rates!$D$15:$D$18)*W1899),VLOOKUP(VALUE(Q:Q),Rates!A:B,2,0)*W1899)))</f>
        <v/>
      </c>
      <c r="AC1899" s="136" t="str">
        <f>IF(B:B="","",IF(R1899="Refreshment Beverage","",IF(AND(R1899="Beer",Q1899=0),SUM(LOOKUP(2,1/(Rates!$B$15:$B$18&lt;=W1899)/(Rates!$C$15:$C$18&gt;=W1899),Rates!$E$15:$E$18)*W1899),VLOOKUP(VALUE(Q:Q),Rates!A:C,3,0)*W1899)))</f>
        <v/>
      </c>
      <c r="AD1899" s="137" t="str">
        <f>IFERROR(IF(B:B="","",IF(R1899="Beer","",IF(VALUE(Q1899)=0,VLOOKUP(VLOOKUP(B:B,#REF!,16,0),Rates!A:E,2,0),VLOOKUP(VALUE(Q1899),Rates!A$31:B$34,2,0)*W1899))),0)</f>
        <v/>
      </c>
      <c r="AE1899" s="121" t="str">
        <f t="shared" si="930"/>
        <v/>
      </c>
      <c r="AF1899" s="138" t="str">
        <f t="shared" si="931"/>
        <v/>
      </c>
      <c r="AG1899" s="122" t="str">
        <f t="shared" si="932"/>
        <v/>
      </c>
      <c r="AH1899" s="123" t="str">
        <f t="shared" si="933"/>
        <v/>
      </c>
      <c r="AI1899" s="139" t="str">
        <f>IF(AE:AE="","",IF(R1899="Refreshment Beverage",AK1899*(Rates!J$19/100),ROUND(SUM(AH1899*(Rates!$J$8/100)),4)))</f>
        <v/>
      </c>
      <c r="AJ1899" s="124" t="str">
        <f t="shared" si="934"/>
        <v/>
      </c>
      <c r="AK1899" s="125" t="str">
        <f t="shared" si="935"/>
        <v/>
      </c>
      <c r="AL1899" s="121" t="str">
        <f t="shared" si="936"/>
        <v/>
      </c>
      <c r="AM1899" s="138" t="str">
        <f>IF(AS1899="","",IF(R1899="Refreshment Beverage",ROUND(AS1899*Rates!K$19,4),ROUND(AO1899*(VLOOKUP(VALUE(Q1899),Rates!G$4:L$12,3,0)),4)))</f>
        <v/>
      </c>
      <c r="AN1899" s="126" t="str">
        <f>IF(AS1899="","",IF(R1899="Refreshment Beverage",AS1899*(Rates!J$19/100),MAX(AM1899,AB1899)))</f>
        <v/>
      </c>
      <c r="AO1899" s="127" t="str">
        <f t="shared" si="937"/>
        <v/>
      </c>
      <c r="AP1899" s="127" t="str">
        <f t="shared" si="938"/>
        <v/>
      </c>
      <c r="AQ1899" s="140" t="str">
        <f>IF(AS1899="","",IF(R1899="Refreshment Beverage",ROUND(SUM(VLOOKUP(Q:Q,Rates!G$15:L$19,3,0)*(AS1899-Y1899-Z1899-AA1899)),4),ROUND(SUM(Rates!$K$8*AS1899),4)))</f>
        <v/>
      </c>
      <c r="AR1899" s="139" t="str">
        <f t="shared" si="939"/>
        <v/>
      </c>
      <c r="AS1899" s="125" t="str">
        <f t="shared" si="940"/>
        <v/>
      </c>
      <c r="AT1899" s="121" t="str">
        <f t="shared" si="941"/>
        <v/>
      </c>
      <c r="AU1899" s="138" t="str">
        <f>IF(AX1899="","",IF(R1899="Refreshment Beverage",ROUND((BA1899-Y1899-Z1899-AA1899)*VLOOKUP(VALUE(Q1899),Rates!G$15:L$19,3,0),4),ROUND(AW1899*(VLOOKUP(VALUE(Q1899),Rates!G:L,3,0)),4)))</f>
        <v/>
      </c>
      <c r="AV1899" s="126" t="str">
        <f t="shared" si="942"/>
        <v/>
      </c>
      <c r="AW1899" s="127" t="str">
        <f t="shared" si="943"/>
        <v/>
      </c>
      <c r="AX1899" s="123" t="str">
        <f t="shared" si="944"/>
        <v/>
      </c>
      <c r="AY1899" s="140" t="str">
        <f>IF(AX1899="","",IF(R1899="Refreshment Beverage",ROUND(SUM(AX1899*Rates!K$19),4),ROUND(SUM(AX1899*(Rates!J$8/100)),4)))</f>
        <v/>
      </c>
      <c r="AZ1899" s="124" t="str">
        <f t="shared" si="945"/>
        <v/>
      </c>
      <c r="BA1899" s="125" t="str">
        <f t="shared" si="946"/>
        <v/>
      </c>
      <c r="BB1899" s="115"/>
      <c r="BC1899" s="143"/>
      <c r="BD1899" s="100"/>
      <c r="BE1899" s="100"/>
      <c r="BF1899" s="100"/>
      <c r="BG1899" s="100"/>
    </row>
    <row r="1900" spans="1:59" x14ac:dyDescent="0.2">
      <c r="A1900" s="144"/>
      <c r="B1900" s="141"/>
      <c r="C1900" s="141"/>
      <c r="D1900" s="142"/>
      <c r="E1900" s="142"/>
      <c r="F1900" s="142"/>
      <c r="G1900" s="142"/>
      <c r="H1900" s="142"/>
      <c r="I1900" s="129"/>
      <c r="J1900" s="130"/>
      <c r="K1900" s="131" t="str">
        <f t="shared" si="917"/>
        <v/>
      </c>
      <c r="L1900" s="132" t="str">
        <f t="shared" si="918"/>
        <v/>
      </c>
      <c r="M1900" s="133" t="str">
        <f t="shared" si="919"/>
        <v/>
      </c>
      <c r="N1900" s="134" t="str">
        <f>IFERROR(IF(B:B="","",IF(R1900="Beer",SUM(LOOKUP(2,1/(Rates!$B$3:$B$5&lt;=W1900)/(Rates!$C$3:$C$5&gt;=W1900),Rates!$D$3:$D$5)*(X1900/100)*W1900),IF(R1900="Refreshment Beverage",SUM(LOOKUP(2,1/(Rates!$B$7:$B$11&lt;=W1900)/(Rates!$C$7:$C$11&gt;=W1900),Rates!$D$7:$D$11)*(X1900/100)*W1900)))),"")</f>
        <v/>
      </c>
      <c r="O1900" s="134" t="str">
        <f t="shared" si="920"/>
        <v/>
      </c>
      <c r="P1900" s="116"/>
      <c r="Q1900" s="117" t="str">
        <f t="shared" si="921"/>
        <v/>
      </c>
      <c r="R1900" s="128" t="str">
        <f t="shared" si="922"/>
        <v/>
      </c>
      <c r="S1900" s="135" t="str">
        <f>IF(B1900="","",IF(R1900="Refreshment Beverage",VLOOKUP(VALUE(Q1900),Rates!G$15:L$19,2,0),VLOOKUP(VALUE(Q1900),Rates!G$4:L$12,2,0)))</f>
        <v/>
      </c>
      <c r="T1900" s="135" t="str">
        <f t="shared" si="923"/>
        <v/>
      </c>
      <c r="U1900" s="118" t="str">
        <f t="shared" si="924"/>
        <v/>
      </c>
      <c r="V1900" s="135" t="str">
        <f t="shared" si="925"/>
        <v/>
      </c>
      <c r="W1900" s="135" t="str">
        <f t="shared" si="926"/>
        <v/>
      </c>
      <c r="X1900" s="119" t="str">
        <f t="shared" si="927"/>
        <v/>
      </c>
      <c r="Y1900" s="120" t="str">
        <f>IF(B:B="","",IF(R1900="Refreshment Beverage",VLOOKUP(Q1900,Rates!G$15:L$19,6,0)*W1900,VLOOKUP(Q1900,Rates!G$4:L$12,6,0)*W1900))</f>
        <v/>
      </c>
      <c r="Z1900" s="120" t="str">
        <f t="shared" si="928"/>
        <v/>
      </c>
      <c r="AA1900" s="120" t="str">
        <f t="shared" si="929"/>
        <v/>
      </c>
      <c r="AB1900" s="136" t="str">
        <f>IF(B:B="","",IF(R1900="Refreshment Beverage","",IF(AND(R1900="Beer",Q1900=0),SUM(LOOKUP(2,1/(Rates!$B$15:$B$18&lt;=W1900)/(Rates!$C$15:$C$18&gt;=W1900),Rates!$D$15:$D$18)*W1900),VLOOKUP(VALUE(Q:Q),Rates!A:B,2,0)*W1900)))</f>
        <v/>
      </c>
      <c r="AC1900" s="136" t="str">
        <f>IF(B:B="","",IF(R1900="Refreshment Beverage","",IF(AND(R1900="Beer",Q1900=0),SUM(LOOKUP(2,1/(Rates!$B$15:$B$18&lt;=W1900)/(Rates!$C$15:$C$18&gt;=W1900),Rates!$E$15:$E$18)*W1900),VLOOKUP(VALUE(Q:Q),Rates!A:C,3,0)*W1900)))</f>
        <v/>
      </c>
      <c r="AD1900" s="137" t="str">
        <f>IFERROR(IF(B:B="","",IF(R1900="Beer","",IF(VALUE(Q1900)=0,VLOOKUP(VLOOKUP(B:B,#REF!,16,0),Rates!A:E,2,0),VLOOKUP(VALUE(Q1900),Rates!A$31:B$34,2,0)*W1900))),0)</f>
        <v/>
      </c>
      <c r="AE1900" s="121" t="str">
        <f t="shared" si="930"/>
        <v/>
      </c>
      <c r="AF1900" s="138" t="str">
        <f t="shared" si="931"/>
        <v/>
      </c>
      <c r="AG1900" s="122" t="str">
        <f t="shared" si="932"/>
        <v/>
      </c>
      <c r="AH1900" s="123" t="str">
        <f t="shared" si="933"/>
        <v/>
      </c>
      <c r="AI1900" s="139" t="str">
        <f>IF(AE:AE="","",IF(R1900="Refreshment Beverage",AK1900*(Rates!J$19/100),ROUND(SUM(AH1900*(Rates!$J$8/100)),4)))</f>
        <v/>
      </c>
      <c r="AJ1900" s="124" t="str">
        <f t="shared" si="934"/>
        <v/>
      </c>
      <c r="AK1900" s="125" t="str">
        <f t="shared" si="935"/>
        <v/>
      </c>
      <c r="AL1900" s="121" t="str">
        <f t="shared" si="936"/>
        <v/>
      </c>
      <c r="AM1900" s="138" t="str">
        <f>IF(AS1900="","",IF(R1900="Refreshment Beverage",ROUND(AS1900*Rates!K$19,4),ROUND(AO1900*(VLOOKUP(VALUE(Q1900),Rates!G$4:L$12,3,0)),4)))</f>
        <v/>
      </c>
      <c r="AN1900" s="126" t="str">
        <f>IF(AS1900="","",IF(R1900="Refreshment Beverage",AS1900*(Rates!J$19/100),MAX(AM1900,AB1900)))</f>
        <v/>
      </c>
      <c r="AO1900" s="127" t="str">
        <f t="shared" si="937"/>
        <v/>
      </c>
      <c r="AP1900" s="127" t="str">
        <f t="shared" si="938"/>
        <v/>
      </c>
      <c r="AQ1900" s="140" t="str">
        <f>IF(AS1900="","",IF(R1900="Refreshment Beverage",ROUND(SUM(VLOOKUP(Q:Q,Rates!G$15:L$19,3,0)*(AS1900-Y1900-Z1900-AA1900)),4),ROUND(SUM(Rates!$K$8*AS1900),4)))</f>
        <v/>
      </c>
      <c r="AR1900" s="139" t="str">
        <f t="shared" si="939"/>
        <v/>
      </c>
      <c r="AS1900" s="125" t="str">
        <f t="shared" si="940"/>
        <v/>
      </c>
      <c r="AT1900" s="121" t="str">
        <f t="shared" si="941"/>
        <v/>
      </c>
      <c r="AU1900" s="138" t="str">
        <f>IF(AX1900="","",IF(R1900="Refreshment Beverage",ROUND((BA1900-Y1900-Z1900-AA1900)*VLOOKUP(VALUE(Q1900),Rates!G$15:L$19,3,0),4),ROUND(AW1900*(VLOOKUP(VALUE(Q1900),Rates!G:L,3,0)),4)))</f>
        <v/>
      </c>
      <c r="AV1900" s="126" t="str">
        <f t="shared" si="942"/>
        <v/>
      </c>
      <c r="AW1900" s="127" t="str">
        <f t="shared" si="943"/>
        <v/>
      </c>
      <c r="AX1900" s="123" t="str">
        <f t="shared" si="944"/>
        <v/>
      </c>
      <c r="AY1900" s="140" t="str">
        <f>IF(AX1900="","",IF(R1900="Refreshment Beverage",ROUND(SUM(AX1900*Rates!K$19),4),ROUND(SUM(AX1900*(Rates!J$8/100)),4)))</f>
        <v/>
      </c>
      <c r="AZ1900" s="124" t="str">
        <f t="shared" si="945"/>
        <v/>
      </c>
      <c r="BA1900" s="125" t="str">
        <f t="shared" si="946"/>
        <v/>
      </c>
      <c r="BB1900" s="115"/>
      <c r="BC1900" s="143"/>
      <c r="BD1900" s="100"/>
      <c r="BE1900" s="100"/>
      <c r="BF1900" s="100"/>
      <c r="BG1900" s="100"/>
    </row>
    <row r="1901" spans="1:59" x14ac:dyDescent="0.2">
      <c r="A1901" s="144"/>
      <c r="B1901" s="141"/>
      <c r="C1901" s="141"/>
      <c r="D1901" s="142"/>
      <c r="E1901" s="142"/>
      <c r="F1901" s="142"/>
      <c r="G1901" s="142"/>
      <c r="H1901" s="142"/>
      <c r="I1901" s="129"/>
      <c r="J1901" s="130"/>
      <c r="K1901" s="131" t="str">
        <f t="shared" si="917"/>
        <v/>
      </c>
      <c r="L1901" s="132" t="str">
        <f t="shared" si="918"/>
        <v/>
      </c>
      <c r="M1901" s="133" t="str">
        <f t="shared" si="919"/>
        <v/>
      </c>
      <c r="N1901" s="134" t="str">
        <f>IFERROR(IF(B:B="","",IF(R1901="Beer",SUM(LOOKUP(2,1/(Rates!$B$3:$B$5&lt;=W1901)/(Rates!$C$3:$C$5&gt;=W1901),Rates!$D$3:$D$5)*(X1901/100)*W1901),IF(R1901="Refreshment Beverage",SUM(LOOKUP(2,1/(Rates!$B$7:$B$11&lt;=W1901)/(Rates!$C$7:$C$11&gt;=W1901),Rates!$D$7:$D$11)*(X1901/100)*W1901)))),"")</f>
        <v/>
      </c>
      <c r="O1901" s="134" t="str">
        <f t="shared" si="920"/>
        <v/>
      </c>
      <c r="P1901" s="116"/>
      <c r="Q1901" s="117" t="str">
        <f t="shared" si="921"/>
        <v/>
      </c>
      <c r="R1901" s="128" t="str">
        <f t="shared" si="922"/>
        <v/>
      </c>
      <c r="S1901" s="135" t="str">
        <f>IF(B1901="","",IF(R1901="Refreshment Beverage",VLOOKUP(VALUE(Q1901),Rates!G$15:L$19,2,0),VLOOKUP(VALUE(Q1901),Rates!G$4:L$12,2,0)))</f>
        <v/>
      </c>
      <c r="T1901" s="135" t="str">
        <f t="shared" si="923"/>
        <v/>
      </c>
      <c r="U1901" s="118" t="str">
        <f t="shared" si="924"/>
        <v/>
      </c>
      <c r="V1901" s="135" t="str">
        <f t="shared" si="925"/>
        <v/>
      </c>
      <c r="W1901" s="135" t="str">
        <f t="shared" si="926"/>
        <v/>
      </c>
      <c r="X1901" s="119" t="str">
        <f t="shared" si="927"/>
        <v/>
      </c>
      <c r="Y1901" s="120" t="str">
        <f>IF(B:B="","",IF(R1901="Refreshment Beverage",VLOOKUP(Q1901,Rates!G$15:L$19,6,0)*W1901,VLOOKUP(Q1901,Rates!G$4:L$12,6,0)*W1901))</f>
        <v/>
      </c>
      <c r="Z1901" s="120" t="str">
        <f t="shared" si="928"/>
        <v/>
      </c>
      <c r="AA1901" s="120" t="str">
        <f t="shared" si="929"/>
        <v/>
      </c>
      <c r="AB1901" s="136" t="str">
        <f>IF(B:B="","",IF(R1901="Refreshment Beverage","",IF(AND(R1901="Beer",Q1901=0),SUM(LOOKUP(2,1/(Rates!$B$15:$B$18&lt;=W1901)/(Rates!$C$15:$C$18&gt;=W1901),Rates!$D$15:$D$18)*W1901),VLOOKUP(VALUE(Q:Q),Rates!A:B,2,0)*W1901)))</f>
        <v/>
      </c>
      <c r="AC1901" s="136" t="str">
        <f>IF(B:B="","",IF(R1901="Refreshment Beverage","",IF(AND(R1901="Beer",Q1901=0),SUM(LOOKUP(2,1/(Rates!$B$15:$B$18&lt;=W1901)/(Rates!$C$15:$C$18&gt;=W1901),Rates!$E$15:$E$18)*W1901),VLOOKUP(VALUE(Q:Q),Rates!A:C,3,0)*W1901)))</f>
        <v/>
      </c>
      <c r="AD1901" s="137" t="str">
        <f>IFERROR(IF(B:B="","",IF(R1901="Beer","",IF(VALUE(Q1901)=0,VLOOKUP(VLOOKUP(B:B,#REF!,16,0),Rates!A:E,2,0),VLOOKUP(VALUE(Q1901),Rates!A$31:B$34,2,0)*W1901))),0)</f>
        <v/>
      </c>
      <c r="AE1901" s="121" t="str">
        <f t="shared" si="930"/>
        <v/>
      </c>
      <c r="AF1901" s="138" t="str">
        <f t="shared" si="931"/>
        <v/>
      </c>
      <c r="AG1901" s="122" t="str">
        <f t="shared" si="932"/>
        <v/>
      </c>
      <c r="AH1901" s="123" t="str">
        <f t="shared" si="933"/>
        <v/>
      </c>
      <c r="AI1901" s="139" t="str">
        <f>IF(AE:AE="","",IF(R1901="Refreshment Beverage",AK1901*(Rates!J$19/100),ROUND(SUM(AH1901*(Rates!$J$8/100)),4)))</f>
        <v/>
      </c>
      <c r="AJ1901" s="124" t="str">
        <f t="shared" si="934"/>
        <v/>
      </c>
      <c r="AK1901" s="125" t="str">
        <f t="shared" si="935"/>
        <v/>
      </c>
      <c r="AL1901" s="121" t="str">
        <f t="shared" si="936"/>
        <v/>
      </c>
      <c r="AM1901" s="138" t="str">
        <f>IF(AS1901="","",IF(R1901="Refreshment Beverage",ROUND(AS1901*Rates!K$19,4),ROUND(AO1901*(VLOOKUP(VALUE(Q1901),Rates!G$4:L$12,3,0)),4)))</f>
        <v/>
      </c>
      <c r="AN1901" s="126" t="str">
        <f>IF(AS1901="","",IF(R1901="Refreshment Beverage",AS1901*(Rates!J$19/100),MAX(AM1901,AB1901)))</f>
        <v/>
      </c>
      <c r="AO1901" s="127" t="str">
        <f t="shared" si="937"/>
        <v/>
      </c>
      <c r="AP1901" s="127" t="str">
        <f t="shared" si="938"/>
        <v/>
      </c>
      <c r="AQ1901" s="140" t="str">
        <f>IF(AS1901="","",IF(R1901="Refreshment Beverage",ROUND(SUM(VLOOKUP(Q:Q,Rates!G$15:L$19,3,0)*(AS1901-Y1901-Z1901-AA1901)),4),ROUND(SUM(Rates!$K$8*AS1901),4)))</f>
        <v/>
      </c>
      <c r="AR1901" s="139" t="str">
        <f t="shared" si="939"/>
        <v/>
      </c>
      <c r="AS1901" s="125" t="str">
        <f t="shared" si="940"/>
        <v/>
      </c>
      <c r="AT1901" s="121" t="str">
        <f t="shared" si="941"/>
        <v/>
      </c>
      <c r="AU1901" s="138" t="str">
        <f>IF(AX1901="","",IF(R1901="Refreshment Beverage",ROUND((BA1901-Y1901-Z1901-AA1901)*VLOOKUP(VALUE(Q1901),Rates!G$15:L$19,3,0),4),ROUND(AW1901*(VLOOKUP(VALUE(Q1901),Rates!G:L,3,0)),4)))</f>
        <v/>
      </c>
      <c r="AV1901" s="126" t="str">
        <f t="shared" si="942"/>
        <v/>
      </c>
      <c r="AW1901" s="127" t="str">
        <f t="shared" si="943"/>
        <v/>
      </c>
      <c r="AX1901" s="123" t="str">
        <f t="shared" si="944"/>
        <v/>
      </c>
      <c r="AY1901" s="140" t="str">
        <f>IF(AX1901="","",IF(R1901="Refreshment Beverage",ROUND(SUM(AX1901*Rates!K$19),4),ROUND(SUM(AX1901*(Rates!J$8/100)),4)))</f>
        <v/>
      </c>
      <c r="AZ1901" s="124" t="str">
        <f t="shared" si="945"/>
        <v/>
      </c>
      <c r="BA1901" s="125" t="str">
        <f t="shared" si="946"/>
        <v/>
      </c>
      <c r="BB1901" s="115"/>
      <c r="BC1901" s="143"/>
      <c r="BD1901" s="100"/>
      <c r="BE1901" s="100"/>
      <c r="BF1901" s="100"/>
      <c r="BG1901" s="100"/>
    </row>
    <row r="1902" spans="1:59" x14ac:dyDescent="0.2">
      <c r="A1902" s="144"/>
      <c r="B1902" s="141"/>
      <c r="C1902" s="141"/>
      <c r="D1902" s="142"/>
      <c r="E1902" s="142"/>
      <c r="F1902" s="142"/>
      <c r="G1902" s="142"/>
      <c r="H1902" s="142"/>
      <c r="I1902" s="129"/>
      <c r="J1902" s="130"/>
      <c r="K1902" s="131" t="str">
        <f t="shared" si="917"/>
        <v/>
      </c>
      <c r="L1902" s="132" t="str">
        <f t="shared" si="918"/>
        <v/>
      </c>
      <c r="M1902" s="133" t="str">
        <f t="shared" si="919"/>
        <v/>
      </c>
      <c r="N1902" s="134" t="str">
        <f>IFERROR(IF(B:B="","",IF(R1902="Beer",SUM(LOOKUP(2,1/(Rates!$B$3:$B$5&lt;=W1902)/(Rates!$C$3:$C$5&gt;=W1902),Rates!$D$3:$D$5)*(X1902/100)*W1902),IF(R1902="Refreshment Beverage",SUM(LOOKUP(2,1/(Rates!$B$7:$B$11&lt;=W1902)/(Rates!$C$7:$C$11&gt;=W1902),Rates!$D$7:$D$11)*(X1902/100)*W1902)))),"")</f>
        <v/>
      </c>
      <c r="O1902" s="134" t="str">
        <f t="shared" si="920"/>
        <v/>
      </c>
      <c r="P1902" s="116"/>
      <c r="Q1902" s="117" t="str">
        <f t="shared" si="921"/>
        <v/>
      </c>
      <c r="R1902" s="128" t="str">
        <f t="shared" si="922"/>
        <v/>
      </c>
      <c r="S1902" s="135" t="str">
        <f>IF(B1902="","",IF(R1902="Refreshment Beverage",VLOOKUP(VALUE(Q1902),Rates!G$15:L$19,2,0),VLOOKUP(VALUE(Q1902),Rates!G$4:L$12,2,0)))</f>
        <v/>
      </c>
      <c r="T1902" s="135" t="str">
        <f t="shared" si="923"/>
        <v/>
      </c>
      <c r="U1902" s="118" t="str">
        <f t="shared" si="924"/>
        <v/>
      </c>
      <c r="V1902" s="135" t="str">
        <f t="shared" si="925"/>
        <v/>
      </c>
      <c r="W1902" s="135" t="str">
        <f t="shared" si="926"/>
        <v/>
      </c>
      <c r="X1902" s="119" t="str">
        <f t="shared" si="927"/>
        <v/>
      </c>
      <c r="Y1902" s="120" t="str">
        <f>IF(B:B="","",IF(R1902="Refreshment Beverage",VLOOKUP(Q1902,Rates!G$15:L$19,6,0)*W1902,VLOOKUP(Q1902,Rates!G$4:L$12,6,0)*W1902))</f>
        <v/>
      </c>
      <c r="Z1902" s="120" t="str">
        <f t="shared" si="928"/>
        <v/>
      </c>
      <c r="AA1902" s="120" t="str">
        <f t="shared" si="929"/>
        <v/>
      </c>
      <c r="AB1902" s="136" t="str">
        <f>IF(B:B="","",IF(R1902="Refreshment Beverage","",IF(AND(R1902="Beer",Q1902=0),SUM(LOOKUP(2,1/(Rates!$B$15:$B$18&lt;=W1902)/(Rates!$C$15:$C$18&gt;=W1902),Rates!$D$15:$D$18)*W1902),VLOOKUP(VALUE(Q:Q),Rates!A:B,2,0)*W1902)))</f>
        <v/>
      </c>
      <c r="AC1902" s="136" t="str">
        <f>IF(B:B="","",IF(R1902="Refreshment Beverage","",IF(AND(R1902="Beer",Q1902=0),SUM(LOOKUP(2,1/(Rates!$B$15:$B$18&lt;=W1902)/(Rates!$C$15:$C$18&gt;=W1902),Rates!$E$15:$E$18)*W1902),VLOOKUP(VALUE(Q:Q),Rates!A:C,3,0)*W1902)))</f>
        <v/>
      </c>
      <c r="AD1902" s="137" t="str">
        <f>IFERROR(IF(B:B="","",IF(R1902="Beer","",IF(VALUE(Q1902)=0,VLOOKUP(VLOOKUP(B:B,#REF!,16,0),Rates!A:E,2,0),VLOOKUP(VALUE(Q1902),Rates!A$31:B$34,2,0)*W1902))),0)</f>
        <v/>
      </c>
      <c r="AE1902" s="121" t="str">
        <f t="shared" si="930"/>
        <v/>
      </c>
      <c r="AF1902" s="138" t="str">
        <f t="shared" si="931"/>
        <v/>
      </c>
      <c r="AG1902" s="122" t="str">
        <f t="shared" si="932"/>
        <v/>
      </c>
      <c r="AH1902" s="123" t="str">
        <f t="shared" si="933"/>
        <v/>
      </c>
      <c r="AI1902" s="139" t="str">
        <f>IF(AE:AE="","",IF(R1902="Refreshment Beverage",AK1902*(Rates!J$19/100),ROUND(SUM(AH1902*(Rates!$J$8/100)),4)))</f>
        <v/>
      </c>
      <c r="AJ1902" s="124" t="str">
        <f t="shared" si="934"/>
        <v/>
      </c>
      <c r="AK1902" s="125" t="str">
        <f t="shared" si="935"/>
        <v/>
      </c>
      <c r="AL1902" s="121" t="str">
        <f t="shared" si="936"/>
        <v/>
      </c>
      <c r="AM1902" s="138" t="str">
        <f>IF(AS1902="","",IF(R1902="Refreshment Beverage",ROUND(AS1902*Rates!K$19,4),ROUND(AO1902*(VLOOKUP(VALUE(Q1902),Rates!G$4:L$12,3,0)),4)))</f>
        <v/>
      </c>
      <c r="AN1902" s="126" t="str">
        <f>IF(AS1902="","",IF(R1902="Refreshment Beverage",AS1902*(Rates!J$19/100),MAX(AM1902,AB1902)))</f>
        <v/>
      </c>
      <c r="AO1902" s="127" t="str">
        <f t="shared" si="937"/>
        <v/>
      </c>
      <c r="AP1902" s="127" t="str">
        <f t="shared" si="938"/>
        <v/>
      </c>
      <c r="AQ1902" s="140" t="str">
        <f>IF(AS1902="","",IF(R1902="Refreshment Beverage",ROUND(SUM(VLOOKUP(Q:Q,Rates!G$15:L$19,3,0)*(AS1902-Y1902-Z1902-AA1902)),4),ROUND(SUM(Rates!$K$8*AS1902),4)))</f>
        <v/>
      </c>
      <c r="AR1902" s="139" t="str">
        <f t="shared" si="939"/>
        <v/>
      </c>
      <c r="AS1902" s="125" t="str">
        <f t="shared" si="940"/>
        <v/>
      </c>
      <c r="AT1902" s="121" t="str">
        <f t="shared" si="941"/>
        <v/>
      </c>
      <c r="AU1902" s="138" t="str">
        <f>IF(AX1902="","",IF(R1902="Refreshment Beverage",ROUND((BA1902-Y1902-Z1902-AA1902)*VLOOKUP(VALUE(Q1902),Rates!G$15:L$19,3,0),4),ROUND(AW1902*(VLOOKUP(VALUE(Q1902),Rates!G:L,3,0)),4)))</f>
        <v/>
      </c>
      <c r="AV1902" s="126" t="str">
        <f t="shared" si="942"/>
        <v/>
      </c>
      <c r="AW1902" s="127" t="str">
        <f t="shared" si="943"/>
        <v/>
      </c>
      <c r="AX1902" s="123" t="str">
        <f t="shared" si="944"/>
        <v/>
      </c>
      <c r="AY1902" s="140" t="str">
        <f>IF(AX1902="","",IF(R1902="Refreshment Beverage",ROUND(SUM(AX1902*Rates!K$19),4),ROUND(SUM(AX1902*(Rates!J$8/100)),4)))</f>
        <v/>
      </c>
      <c r="AZ1902" s="124" t="str">
        <f t="shared" si="945"/>
        <v/>
      </c>
      <c r="BA1902" s="125" t="str">
        <f t="shared" si="946"/>
        <v/>
      </c>
      <c r="BB1902" s="115"/>
      <c r="BC1902" s="143"/>
      <c r="BD1902" s="100"/>
      <c r="BE1902" s="100"/>
      <c r="BF1902" s="100"/>
      <c r="BG1902" s="100"/>
    </row>
    <row r="1903" spans="1:59" x14ac:dyDescent="0.2">
      <c r="A1903" s="144"/>
      <c r="B1903" s="141"/>
      <c r="C1903" s="141"/>
      <c r="D1903" s="142"/>
      <c r="E1903" s="142"/>
      <c r="F1903" s="142"/>
      <c r="G1903" s="142"/>
      <c r="H1903" s="142"/>
      <c r="I1903" s="129"/>
      <c r="J1903" s="130"/>
      <c r="K1903" s="131" t="str">
        <f t="shared" si="917"/>
        <v/>
      </c>
      <c r="L1903" s="132" t="str">
        <f t="shared" si="918"/>
        <v/>
      </c>
      <c r="M1903" s="133" t="str">
        <f t="shared" si="919"/>
        <v/>
      </c>
      <c r="N1903" s="134" t="str">
        <f>IFERROR(IF(B:B="","",IF(R1903="Beer",SUM(LOOKUP(2,1/(Rates!$B$3:$B$5&lt;=W1903)/(Rates!$C$3:$C$5&gt;=W1903),Rates!$D$3:$D$5)*(X1903/100)*W1903),IF(R1903="Refreshment Beverage",SUM(LOOKUP(2,1/(Rates!$B$7:$B$11&lt;=W1903)/(Rates!$C$7:$C$11&gt;=W1903),Rates!$D$7:$D$11)*(X1903/100)*W1903)))),"")</f>
        <v/>
      </c>
      <c r="O1903" s="134" t="str">
        <f t="shared" si="920"/>
        <v/>
      </c>
      <c r="P1903" s="116"/>
      <c r="Q1903" s="117" t="str">
        <f t="shared" si="921"/>
        <v/>
      </c>
      <c r="R1903" s="128" t="str">
        <f t="shared" si="922"/>
        <v/>
      </c>
      <c r="S1903" s="135" t="str">
        <f>IF(B1903="","",IF(R1903="Refreshment Beverage",VLOOKUP(VALUE(Q1903),Rates!G$15:L$19,2,0),VLOOKUP(VALUE(Q1903),Rates!G$4:L$12,2,0)))</f>
        <v/>
      </c>
      <c r="T1903" s="135" t="str">
        <f t="shared" si="923"/>
        <v/>
      </c>
      <c r="U1903" s="118" t="str">
        <f t="shared" si="924"/>
        <v/>
      </c>
      <c r="V1903" s="135" t="str">
        <f t="shared" si="925"/>
        <v/>
      </c>
      <c r="W1903" s="135" t="str">
        <f t="shared" si="926"/>
        <v/>
      </c>
      <c r="X1903" s="119" t="str">
        <f t="shared" si="927"/>
        <v/>
      </c>
      <c r="Y1903" s="120" t="str">
        <f>IF(B:B="","",IF(R1903="Refreshment Beverage",VLOOKUP(Q1903,Rates!G$15:L$19,6,0)*W1903,VLOOKUP(Q1903,Rates!G$4:L$12,6,0)*W1903))</f>
        <v/>
      </c>
      <c r="Z1903" s="120" t="str">
        <f t="shared" si="928"/>
        <v/>
      </c>
      <c r="AA1903" s="120" t="str">
        <f t="shared" si="929"/>
        <v/>
      </c>
      <c r="AB1903" s="136" t="str">
        <f>IF(B:B="","",IF(R1903="Refreshment Beverage","",IF(AND(R1903="Beer",Q1903=0),SUM(LOOKUP(2,1/(Rates!$B$15:$B$18&lt;=W1903)/(Rates!$C$15:$C$18&gt;=W1903),Rates!$D$15:$D$18)*W1903),VLOOKUP(VALUE(Q:Q),Rates!A:B,2,0)*W1903)))</f>
        <v/>
      </c>
      <c r="AC1903" s="136" t="str">
        <f>IF(B:B="","",IF(R1903="Refreshment Beverage","",IF(AND(R1903="Beer",Q1903=0),SUM(LOOKUP(2,1/(Rates!$B$15:$B$18&lt;=W1903)/(Rates!$C$15:$C$18&gt;=W1903),Rates!$E$15:$E$18)*W1903),VLOOKUP(VALUE(Q:Q),Rates!A:C,3,0)*W1903)))</f>
        <v/>
      </c>
      <c r="AD1903" s="137" t="str">
        <f>IFERROR(IF(B:B="","",IF(R1903="Beer","",IF(VALUE(Q1903)=0,VLOOKUP(VLOOKUP(B:B,#REF!,16,0),Rates!A:E,2,0),VLOOKUP(VALUE(Q1903),Rates!A$31:B$34,2,0)*W1903))),0)</f>
        <v/>
      </c>
      <c r="AE1903" s="121" t="str">
        <f t="shared" si="930"/>
        <v/>
      </c>
      <c r="AF1903" s="138" t="str">
        <f t="shared" si="931"/>
        <v/>
      </c>
      <c r="AG1903" s="122" t="str">
        <f t="shared" si="932"/>
        <v/>
      </c>
      <c r="AH1903" s="123" t="str">
        <f t="shared" si="933"/>
        <v/>
      </c>
      <c r="AI1903" s="139" t="str">
        <f>IF(AE:AE="","",IF(R1903="Refreshment Beverage",AK1903*(Rates!J$19/100),ROUND(SUM(AH1903*(Rates!$J$8/100)),4)))</f>
        <v/>
      </c>
      <c r="AJ1903" s="124" t="str">
        <f t="shared" si="934"/>
        <v/>
      </c>
      <c r="AK1903" s="125" t="str">
        <f t="shared" si="935"/>
        <v/>
      </c>
      <c r="AL1903" s="121" t="str">
        <f t="shared" si="936"/>
        <v/>
      </c>
      <c r="AM1903" s="138" t="str">
        <f>IF(AS1903="","",IF(R1903="Refreshment Beverage",ROUND(AS1903*Rates!K$19,4),ROUND(AO1903*(VLOOKUP(VALUE(Q1903),Rates!G$4:L$12,3,0)),4)))</f>
        <v/>
      </c>
      <c r="AN1903" s="126" t="str">
        <f>IF(AS1903="","",IF(R1903="Refreshment Beverage",AS1903*(Rates!J$19/100),MAX(AM1903,AB1903)))</f>
        <v/>
      </c>
      <c r="AO1903" s="127" t="str">
        <f t="shared" si="937"/>
        <v/>
      </c>
      <c r="AP1903" s="127" t="str">
        <f t="shared" si="938"/>
        <v/>
      </c>
      <c r="AQ1903" s="140" t="str">
        <f>IF(AS1903="","",IF(R1903="Refreshment Beverage",ROUND(SUM(VLOOKUP(Q:Q,Rates!G$15:L$19,3,0)*(AS1903-Y1903-Z1903-AA1903)),4),ROUND(SUM(Rates!$K$8*AS1903),4)))</f>
        <v/>
      </c>
      <c r="AR1903" s="139" t="str">
        <f t="shared" si="939"/>
        <v/>
      </c>
      <c r="AS1903" s="125" t="str">
        <f t="shared" si="940"/>
        <v/>
      </c>
      <c r="AT1903" s="121" t="str">
        <f t="shared" si="941"/>
        <v/>
      </c>
      <c r="AU1903" s="138" t="str">
        <f>IF(AX1903="","",IF(R1903="Refreshment Beverage",ROUND((BA1903-Y1903-Z1903-AA1903)*VLOOKUP(VALUE(Q1903),Rates!G$15:L$19,3,0),4),ROUND(AW1903*(VLOOKUP(VALUE(Q1903),Rates!G:L,3,0)),4)))</f>
        <v/>
      </c>
      <c r="AV1903" s="126" t="str">
        <f t="shared" si="942"/>
        <v/>
      </c>
      <c r="AW1903" s="127" t="str">
        <f t="shared" si="943"/>
        <v/>
      </c>
      <c r="AX1903" s="123" t="str">
        <f t="shared" si="944"/>
        <v/>
      </c>
      <c r="AY1903" s="140" t="str">
        <f>IF(AX1903="","",IF(R1903="Refreshment Beverage",ROUND(SUM(AX1903*Rates!K$19),4),ROUND(SUM(AX1903*(Rates!J$8/100)),4)))</f>
        <v/>
      </c>
      <c r="AZ1903" s="124" t="str">
        <f t="shared" si="945"/>
        <v/>
      </c>
      <c r="BA1903" s="125" t="str">
        <f t="shared" si="946"/>
        <v/>
      </c>
      <c r="BB1903" s="115"/>
      <c r="BC1903" s="143"/>
      <c r="BD1903" s="100"/>
      <c r="BE1903" s="100"/>
      <c r="BF1903" s="100"/>
      <c r="BG1903" s="100"/>
    </row>
    <row r="1904" spans="1:59" x14ac:dyDescent="0.2">
      <c r="A1904" s="144"/>
      <c r="B1904" s="141"/>
      <c r="C1904" s="141"/>
      <c r="D1904" s="142"/>
      <c r="E1904" s="142"/>
      <c r="F1904" s="142"/>
      <c r="G1904" s="142"/>
      <c r="H1904" s="142"/>
      <c r="I1904" s="129"/>
      <c r="J1904" s="130"/>
      <c r="K1904" s="131" t="str">
        <f t="shared" si="917"/>
        <v/>
      </c>
      <c r="L1904" s="132" t="str">
        <f t="shared" si="918"/>
        <v/>
      </c>
      <c r="M1904" s="133" t="str">
        <f t="shared" si="919"/>
        <v/>
      </c>
      <c r="N1904" s="134" t="str">
        <f>IFERROR(IF(B:B="","",IF(R1904="Beer",SUM(LOOKUP(2,1/(Rates!$B$3:$B$5&lt;=W1904)/(Rates!$C$3:$C$5&gt;=W1904),Rates!$D$3:$D$5)*(X1904/100)*W1904),IF(R1904="Refreshment Beverage",SUM(LOOKUP(2,1/(Rates!$B$7:$B$11&lt;=W1904)/(Rates!$C$7:$C$11&gt;=W1904),Rates!$D$7:$D$11)*(X1904/100)*W1904)))),"")</f>
        <v/>
      </c>
      <c r="O1904" s="134" t="str">
        <f t="shared" si="920"/>
        <v/>
      </c>
      <c r="P1904" s="116"/>
      <c r="Q1904" s="117" t="str">
        <f t="shared" si="921"/>
        <v/>
      </c>
      <c r="R1904" s="128" t="str">
        <f t="shared" si="922"/>
        <v/>
      </c>
      <c r="S1904" s="135" t="str">
        <f>IF(B1904="","",IF(R1904="Refreshment Beverage",VLOOKUP(VALUE(Q1904),Rates!G$15:L$19,2,0),VLOOKUP(VALUE(Q1904),Rates!G$4:L$12,2,0)))</f>
        <v/>
      </c>
      <c r="T1904" s="135" t="str">
        <f t="shared" si="923"/>
        <v/>
      </c>
      <c r="U1904" s="118" t="str">
        <f t="shared" si="924"/>
        <v/>
      </c>
      <c r="V1904" s="135" t="str">
        <f t="shared" si="925"/>
        <v/>
      </c>
      <c r="W1904" s="135" t="str">
        <f t="shared" si="926"/>
        <v/>
      </c>
      <c r="X1904" s="119" t="str">
        <f t="shared" si="927"/>
        <v/>
      </c>
      <c r="Y1904" s="120" t="str">
        <f>IF(B:B="","",IF(R1904="Refreshment Beverage",VLOOKUP(Q1904,Rates!G$15:L$19,6,0)*W1904,VLOOKUP(Q1904,Rates!G$4:L$12,6,0)*W1904))</f>
        <v/>
      </c>
      <c r="Z1904" s="120" t="str">
        <f t="shared" si="928"/>
        <v/>
      </c>
      <c r="AA1904" s="120" t="str">
        <f t="shared" si="929"/>
        <v/>
      </c>
      <c r="AB1904" s="136" t="str">
        <f>IF(B:B="","",IF(R1904="Refreshment Beverage","",IF(AND(R1904="Beer",Q1904=0),SUM(LOOKUP(2,1/(Rates!$B$15:$B$18&lt;=W1904)/(Rates!$C$15:$C$18&gt;=W1904),Rates!$D$15:$D$18)*W1904),VLOOKUP(VALUE(Q:Q),Rates!A:B,2,0)*W1904)))</f>
        <v/>
      </c>
      <c r="AC1904" s="136" t="str">
        <f>IF(B:B="","",IF(R1904="Refreshment Beverage","",IF(AND(R1904="Beer",Q1904=0),SUM(LOOKUP(2,1/(Rates!$B$15:$B$18&lt;=W1904)/(Rates!$C$15:$C$18&gt;=W1904),Rates!$E$15:$E$18)*W1904),VLOOKUP(VALUE(Q:Q),Rates!A:C,3,0)*W1904)))</f>
        <v/>
      </c>
      <c r="AD1904" s="137" t="str">
        <f>IFERROR(IF(B:B="","",IF(R1904="Beer","",IF(VALUE(Q1904)=0,VLOOKUP(VLOOKUP(B:B,#REF!,16,0),Rates!A:E,2,0),VLOOKUP(VALUE(Q1904),Rates!A$31:B$34,2,0)*W1904))),0)</f>
        <v/>
      </c>
      <c r="AE1904" s="121" t="str">
        <f t="shared" si="930"/>
        <v/>
      </c>
      <c r="AF1904" s="138" t="str">
        <f t="shared" si="931"/>
        <v/>
      </c>
      <c r="AG1904" s="122" t="str">
        <f t="shared" si="932"/>
        <v/>
      </c>
      <c r="AH1904" s="123" t="str">
        <f t="shared" si="933"/>
        <v/>
      </c>
      <c r="AI1904" s="139" t="str">
        <f>IF(AE:AE="","",IF(R1904="Refreshment Beverage",AK1904*(Rates!J$19/100),ROUND(SUM(AH1904*(Rates!$J$8/100)),4)))</f>
        <v/>
      </c>
      <c r="AJ1904" s="124" t="str">
        <f t="shared" si="934"/>
        <v/>
      </c>
      <c r="AK1904" s="125" t="str">
        <f t="shared" si="935"/>
        <v/>
      </c>
      <c r="AL1904" s="121" t="str">
        <f t="shared" si="936"/>
        <v/>
      </c>
      <c r="AM1904" s="138" t="str">
        <f>IF(AS1904="","",IF(R1904="Refreshment Beverage",ROUND(AS1904*Rates!K$19,4),ROUND(AO1904*(VLOOKUP(VALUE(Q1904),Rates!G$4:L$12,3,0)),4)))</f>
        <v/>
      </c>
      <c r="AN1904" s="126" t="str">
        <f>IF(AS1904="","",IF(R1904="Refreshment Beverage",AS1904*(Rates!J$19/100),MAX(AM1904,AB1904)))</f>
        <v/>
      </c>
      <c r="AO1904" s="127" t="str">
        <f t="shared" si="937"/>
        <v/>
      </c>
      <c r="AP1904" s="127" t="str">
        <f t="shared" si="938"/>
        <v/>
      </c>
      <c r="AQ1904" s="140" t="str">
        <f>IF(AS1904="","",IF(R1904="Refreshment Beverage",ROUND(SUM(VLOOKUP(Q:Q,Rates!G$15:L$19,3,0)*(AS1904-Y1904-Z1904-AA1904)),4),ROUND(SUM(Rates!$K$8*AS1904),4)))</f>
        <v/>
      </c>
      <c r="AR1904" s="139" t="str">
        <f t="shared" si="939"/>
        <v/>
      </c>
      <c r="AS1904" s="125" t="str">
        <f t="shared" si="940"/>
        <v/>
      </c>
      <c r="AT1904" s="121" t="str">
        <f t="shared" si="941"/>
        <v/>
      </c>
      <c r="AU1904" s="138" t="str">
        <f>IF(AX1904="","",IF(R1904="Refreshment Beverage",ROUND((BA1904-Y1904-Z1904-AA1904)*VLOOKUP(VALUE(Q1904),Rates!G$15:L$19,3,0),4),ROUND(AW1904*(VLOOKUP(VALUE(Q1904),Rates!G:L,3,0)),4)))</f>
        <v/>
      </c>
      <c r="AV1904" s="126" t="str">
        <f t="shared" si="942"/>
        <v/>
      </c>
      <c r="AW1904" s="127" t="str">
        <f t="shared" si="943"/>
        <v/>
      </c>
      <c r="AX1904" s="123" t="str">
        <f t="shared" si="944"/>
        <v/>
      </c>
      <c r="AY1904" s="140" t="str">
        <f>IF(AX1904="","",IF(R1904="Refreshment Beverage",ROUND(SUM(AX1904*Rates!K$19),4),ROUND(SUM(AX1904*(Rates!J$8/100)),4)))</f>
        <v/>
      </c>
      <c r="AZ1904" s="124" t="str">
        <f t="shared" si="945"/>
        <v/>
      </c>
      <c r="BA1904" s="125" t="str">
        <f t="shared" si="946"/>
        <v/>
      </c>
      <c r="BB1904" s="115"/>
      <c r="BC1904" s="143"/>
      <c r="BD1904" s="100"/>
      <c r="BE1904" s="100"/>
      <c r="BF1904" s="100"/>
      <c r="BG1904" s="100"/>
    </row>
    <row r="1905" spans="1:59" x14ac:dyDescent="0.2">
      <c r="A1905" s="144"/>
      <c r="B1905" s="141"/>
      <c r="C1905" s="141"/>
      <c r="D1905" s="142"/>
      <c r="E1905" s="142"/>
      <c r="F1905" s="142"/>
      <c r="G1905" s="142"/>
      <c r="H1905" s="142"/>
      <c r="I1905" s="129"/>
      <c r="J1905" s="130"/>
      <c r="K1905" s="131" t="str">
        <f t="shared" si="917"/>
        <v/>
      </c>
      <c r="L1905" s="132" t="str">
        <f t="shared" si="918"/>
        <v/>
      </c>
      <c r="M1905" s="133" t="str">
        <f t="shared" si="919"/>
        <v/>
      </c>
      <c r="N1905" s="134" t="str">
        <f>IFERROR(IF(B:B="","",IF(R1905="Beer",SUM(LOOKUP(2,1/(Rates!$B$3:$B$5&lt;=W1905)/(Rates!$C$3:$C$5&gt;=W1905),Rates!$D$3:$D$5)*(X1905/100)*W1905),IF(R1905="Refreshment Beverage",SUM(LOOKUP(2,1/(Rates!$B$7:$B$11&lt;=W1905)/(Rates!$C$7:$C$11&gt;=W1905),Rates!$D$7:$D$11)*(X1905/100)*W1905)))),"")</f>
        <v/>
      </c>
      <c r="O1905" s="134" t="str">
        <f t="shared" si="920"/>
        <v/>
      </c>
      <c r="P1905" s="116"/>
      <c r="Q1905" s="117" t="str">
        <f t="shared" si="921"/>
        <v/>
      </c>
      <c r="R1905" s="128" t="str">
        <f t="shared" si="922"/>
        <v/>
      </c>
      <c r="S1905" s="135" t="str">
        <f>IF(B1905="","",IF(R1905="Refreshment Beverage",VLOOKUP(VALUE(Q1905),Rates!G$15:L$19,2,0),VLOOKUP(VALUE(Q1905),Rates!G$4:L$12,2,0)))</f>
        <v/>
      </c>
      <c r="T1905" s="135" t="str">
        <f t="shared" si="923"/>
        <v/>
      </c>
      <c r="U1905" s="118" t="str">
        <f t="shared" si="924"/>
        <v/>
      </c>
      <c r="V1905" s="135" t="str">
        <f t="shared" si="925"/>
        <v/>
      </c>
      <c r="W1905" s="135" t="str">
        <f t="shared" si="926"/>
        <v/>
      </c>
      <c r="X1905" s="119" t="str">
        <f t="shared" si="927"/>
        <v/>
      </c>
      <c r="Y1905" s="120" t="str">
        <f>IF(B:B="","",IF(R1905="Refreshment Beverage",VLOOKUP(Q1905,Rates!G$15:L$19,6,0)*W1905,VLOOKUP(Q1905,Rates!G$4:L$12,6,0)*W1905))</f>
        <v/>
      </c>
      <c r="Z1905" s="120" t="str">
        <f t="shared" si="928"/>
        <v/>
      </c>
      <c r="AA1905" s="120" t="str">
        <f t="shared" si="929"/>
        <v/>
      </c>
      <c r="AB1905" s="136" t="str">
        <f>IF(B:B="","",IF(R1905="Refreshment Beverage","",IF(AND(R1905="Beer",Q1905=0),SUM(LOOKUP(2,1/(Rates!$B$15:$B$18&lt;=W1905)/(Rates!$C$15:$C$18&gt;=W1905),Rates!$D$15:$D$18)*W1905),VLOOKUP(VALUE(Q:Q),Rates!A:B,2,0)*W1905)))</f>
        <v/>
      </c>
      <c r="AC1905" s="136" t="str">
        <f>IF(B:B="","",IF(R1905="Refreshment Beverage","",IF(AND(R1905="Beer",Q1905=0),SUM(LOOKUP(2,1/(Rates!$B$15:$B$18&lt;=W1905)/(Rates!$C$15:$C$18&gt;=W1905),Rates!$E$15:$E$18)*W1905),VLOOKUP(VALUE(Q:Q),Rates!A:C,3,0)*W1905)))</f>
        <v/>
      </c>
      <c r="AD1905" s="137" t="str">
        <f>IFERROR(IF(B:B="","",IF(R1905="Beer","",IF(VALUE(Q1905)=0,VLOOKUP(VLOOKUP(B:B,#REF!,16,0),Rates!A:E,2,0),VLOOKUP(VALUE(Q1905),Rates!A$31:B$34,2,0)*W1905))),0)</f>
        <v/>
      </c>
      <c r="AE1905" s="121" t="str">
        <f t="shared" si="930"/>
        <v/>
      </c>
      <c r="AF1905" s="138" t="str">
        <f t="shared" si="931"/>
        <v/>
      </c>
      <c r="AG1905" s="122" t="str">
        <f t="shared" si="932"/>
        <v/>
      </c>
      <c r="AH1905" s="123" t="str">
        <f t="shared" si="933"/>
        <v/>
      </c>
      <c r="AI1905" s="139" t="str">
        <f>IF(AE:AE="","",IF(R1905="Refreshment Beverage",AK1905*(Rates!J$19/100),ROUND(SUM(AH1905*(Rates!$J$8/100)),4)))</f>
        <v/>
      </c>
      <c r="AJ1905" s="124" t="str">
        <f t="shared" si="934"/>
        <v/>
      </c>
      <c r="AK1905" s="125" t="str">
        <f t="shared" si="935"/>
        <v/>
      </c>
      <c r="AL1905" s="121" t="str">
        <f t="shared" si="936"/>
        <v/>
      </c>
      <c r="AM1905" s="138" t="str">
        <f>IF(AS1905="","",IF(R1905="Refreshment Beverage",ROUND(AS1905*Rates!K$19,4),ROUND(AO1905*(VLOOKUP(VALUE(Q1905),Rates!G$4:L$12,3,0)),4)))</f>
        <v/>
      </c>
      <c r="AN1905" s="126" t="str">
        <f>IF(AS1905="","",IF(R1905="Refreshment Beverage",AS1905*(Rates!J$19/100),MAX(AM1905,AB1905)))</f>
        <v/>
      </c>
      <c r="AO1905" s="127" t="str">
        <f t="shared" si="937"/>
        <v/>
      </c>
      <c r="AP1905" s="127" t="str">
        <f t="shared" si="938"/>
        <v/>
      </c>
      <c r="AQ1905" s="140" t="str">
        <f>IF(AS1905="","",IF(R1905="Refreshment Beverage",ROUND(SUM(VLOOKUP(Q:Q,Rates!G$15:L$19,3,0)*(AS1905-Y1905-Z1905-AA1905)),4),ROUND(SUM(Rates!$K$8*AS1905),4)))</f>
        <v/>
      </c>
      <c r="AR1905" s="139" t="str">
        <f t="shared" si="939"/>
        <v/>
      </c>
      <c r="AS1905" s="125" t="str">
        <f t="shared" si="940"/>
        <v/>
      </c>
      <c r="AT1905" s="121" t="str">
        <f t="shared" si="941"/>
        <v/>
      </c>
      <c r="AU1905" s="138" t="str">
        <f>IF(AX1905="","",IF(R1905="Refreshment Beverage",ROUND((BA1905-Y1905-Z1905-AA1905)*VLOOKUP(VALUE(Q1905),Rates!G$15:L$19,3,0),4),ROUND(AW1905*(VLOOKUP(VALUE(Q1905),Rates!G:L,3,0)),4)))</f>
        <v/>
      </c>
      <c r="AV1905" s="126" t="str">
        <f t="shared" si="942"/>
        <v/>
      </c>
      <c r="AW1905" s="127" t="str">
        <f t="shared" si="943"/>
        <v/>
      </c>
      <c r="AX1905" s="123" t="str">
        <f t="shared" si="944"/>
        <v/>
      </c>
      <c r="AY1905" s="140" t="str">
        <f>IF(AX1905="","",IF(R1905="Refreshment Beverage",ROUND(SUM(AX1905*Rates!K$19),4),ROUND(SUM(AX1905*(Rates!J$8/100)),4)))</f>
        <v/>
      </c>
      <c r="AZ1905" s="124" t="str">
        <f t="shared" si="945"/>
        <v/>
      </c>
      <c r="BA1905" s="125" t="str">
        <f t="shared" si="946"/>
        <v/>
      </c>
      <c r="BB1905" s="115"/>
      <c r="BC1905" s="143"/>
      <c r="BD1905" s="100"/>
      <c r="BE1905" s="100"/>
      <c r="BF1905" s="100"/>
      <c r="BG1905" s="100"/>
    </row>
    <row r="1906" spans="1:59" x14ac:dyDescent="0.2">
      <c r="A1906" s="144"/>
      <c r="B1906" s="141"/>
      <c r="C1906" s="141"/>
      <c r="D1906" s="142"/>
      <c r="E1906" s="142"/>
      <c r="F1906" s="142"/>
      <c r="G1906" s="142"/>
      <c r="H1906" s="142"/>
      <c r="I1906" s="129"/>
      <c r="J1906" s="130"/>
      <c r="K1906" s="131" t="str">
        <f t="shared" si="917"/>
        <v/>
      </c>
      <c r="L1906" s="132" t="str">
        <f t="shared" si="918"/>
        <v/>
      </c>
      <c r="M1906" s="133" t="str">
        <f t="shared" si="919"/>
        <v/>
      </c>
      <c r="N1906" s="134" t="str">
        <f>IFERROR(IF(B:B="","",IF(R1906="Beer",SUM(LOOKUP(2,1/(Rates!$B$3:$B$5&lt;=W1906)/(Rates!$C$3:$C$5&gt;=W1906),Rates!$D$3:$D$5)*(X1906/100)*W1906),IF(R1906="Refreshment Beverage",SUM(LOOKUP(2,1/(Rates!$B$7:$B$11&lt;=W1906)/(Rates!$C$7:$C$11&gt;=W1906),Rates!$D$7:$D$11)*(X1906/100)*W1906)))),"")</f>
        <v/>
      </c>
      <c r="O1906" s="134" t="str">
        <f t="shared" si="920"/>
        <v/>
      </c>
      <c r="P1906" s="116"/>
      <c r="Q1906" s="117" t="str">
        <f t="shared" si="921"/>
        <v/>
      </c>
      <c r="R1906" s="128" t="str">
        <f t="shared" si="922"/>
        <v/>
      </c>
      <c r="S1906" s="135" t="str">
        <f>IF(B1906="","",IF(R1906="Refreshment Beverage",VLOOKUP(VALUE(Q1906),Rates!G$15:L$19,2,0),VLOOKUP(VALUE(Q1906),Rates!G$4:L$12,2,0)))</f>
        <v/>
      </c>
      <c r="T1906" s="135" t="str">
        <f t="shared" si="923"/>
        <v/>
      </c>
      <c r="U1906" s="118" t="str">
        <f t="shared" si="924"/>
        <v/>
      </c>
      <c r="V1906" s="135" t="str">
        <f t="shared" si="925"/>
        <v/>
      </c>
      <c r="W1906" s="135" t="str">
        <f t="shared" si="926"/>
        <v/>
      </c>
      <c r="X1906" s="119" t="str">
        <f t="shared" si="927"/>
        <v/>
      </c>
      <c r="Y1906" s="120" t="str">
        <f>IF(B:B="","",IF(R1906="Refreshment Beverage",VLOOKUP(Q1906,Rates!G$15:L$19,6,0)*W1906,VLOOKUP(Q1906,Rates!G$4:L$12,6,0)*W1906))</f>
        <v/>
      </c>
      <c r="Z1906" s="120" t="str">
        <f t="shared" si="928"/>
        <v/>
      </c>
      <c r="AA1906" s="120" t="str">
        <f t="shared" si="929"/>
        <v/>
      </c>
      <c r="AB1906" s="136" t="str">
        <f>IF(B:B="","",IF(R1906="Refreshment Beverage","",IF(AND(R1906="Beer",Q1906=0),SUM(LOOKUP(2,1/(Rates!$B$15:$B$18&lt;=W1906)/(Rates!$C$15:$C$18&gt;=W1906),Rates!$D$15:$D$18)*W1906),VLOOKUP(VALUE(Q:Q),Rates!A:B,2,0)*W1906)))</f>
        <v/>
      </c>
      <c r="AC1906" s="136" t="str">
        <f>IF(B:B="","",IF(R1906="Refreshment Beverage","",IF(AND(R1906="Beer",Q1906=0),SUM(LOOKUP(2,1/(Rates!$B$15:$B$18&lt;=W1906)/(Rates!$C$15:$C$18&gt;=W1906),Rates!$E$15:$E$18)*W1906),VLOOKUP(VALUE(Q:Q),Rates!A:C,3,0)*W1906)))</f>
        <v/>
      </c>
      <c r="AD1906" s="137" t="str">
        <f>IFERROR(IF(B:B="","",IF(R1906="Beer","",IF(VALUE(Q1906)=0,VLOOKUP(VLOOKUP(B:B,#REF!,16,0),Rates!A:E,2,0),VLOOKUP(VALUE(Q1906),Rates!A$31:B$34,2,0)*W1906))),0)</f>
        <v/>
      </c>
      <c r="AE1906" s="121" t="str">
        <f t="shared" si="930"/>
        <v/>
      </c>
      <c r="AF1906" s="138" t="str">
        <f t="shared" si="931"/>
        <v/>
      </c>
      <c r="AG1906" s="122" t="str">
        <f t="shared" si="932"/>
        <v/>
      </c>
      <c r="AH1906" s="123" t="str">
        <f t="shared" si="933"/>
        <v/>
      </c>
      <c r="AI1906" s="139" t="str">
        <f>IF(AE:AE="","",IF(R1906="Refreshment Beverage",AK1906*(Rates!J$19/100),ROUND(SUM(AH1906*(Rates!$J$8/100)),4)))</f>
        <v/>
      </c>
      <c r="AJ1906" s="124" t="str">
        <f t="shared" si="934"/>
        <v/>
      </c>
      <c r="AK1906" s="125" t="str">
        <f t="shared" si="935"/>
        <v/>
      </c>
      <c r="AL1906" s="121" t="str">
        <f t="shared" si="936"/>
        <v/>
      </c>
      <c r="AM1906" s="138" t="str">
        <f>IF(AS1906="","",IF(R1906="Refreshment Beverage",ROUND(AS1906*Rates!K$19,4),ROUND(AO1906*(VLOOKUP(VALUE(Q1906),Rates!G$4:L$12,3,0)),4)))</f>
        <v/>
      </c>
      <c r="AN1906" s="126" t="str">
        <f>IF(AS1906="","",IF(R1906="Refreshment Beverage",AS1906*(Rates!J$19/100),MAX(AM1906,AB1906)))</f>
        <v/>
      </c>
      <c r="AO1906" s="127" t="str">
        <f t="shared" si="937"/>
        <v/>
      </c>
      <c r="AP1906" s="127" t="str">
        <f t="shared" si="938"/>
        <v/>
      </c>
      <c r="AQ1906" s="140" t="str">
        <f>IF(AS1906="","",IF(R1906="Refreshment Beverage",ROUND(SUM(VLOOKUP(Q:Q,Rates!G$15:L$19,3,0)*(AS1906-Y1906-Z1906-AA1906)),4),ROUND(SUM(Rates!$K$8*AS1906),4)))</f>
        <v/>
      </c>
      <c r="AR1906" s="139" t="str">
        <f t="shared" si="939"/>
        <v/>
      </c>
      <c r="AS1906" s="125" t="str">
        <f t="shared" si="940"/>
        <v/>
      </c>
      <c r="AT1906" s="121" t="str">
        <f t="shared" si="941"/>
        <v/>
      </c>
      <c r="AU1906" s="138" t="str">
        <f>IF(AX1906="","",IF(R1906="Refreshment Beverage",ROUND((BA1906-Y1906-Z1906-AA1906)*VLOOKUP(VALUE(Q1906),Rates!G$15:L$19,3,0),4),ROUND(AW1906*(VLOOKUP(VALUE(Q1906),Rates!G:L,3,0)),4)))</f>
        <v/>
      </c>
      <c r="AV1906" s="126" t="str">
        <f t="shared" si="942"/>
        <v/>
      </c>
      <c r="AW1906" s="127" t="str">
        <f t="shared" si="943"/>
        <v/>
      </c>
      <c r="AX1906" s="123" t="str">
        <f t="shared" si="944"/>
        <v/>
      </c>
      <c r="AY1906" s="140" t="str">
        <f>IF(AX1906="","",IF(R1906="Refreshment Beverage",ROUND(SUM(AX1906*Rates!K$19),4),ROUND(SUM(AX1906*(Rates!J$8/100)),4)))</f>
        <v/>
      </c>
      <c r="AZ1906" s="124" t="str">
        <f t="shared" si="945"/>
        <v/>
      </c>
      <c r="BA1906" s="125" t="str">
        <f t="shared" si="946"/>
        <v/>
      </c>
      <c r="BB1906" s="115"/>
      <c r="BC1906" s="143"/>
      <c r="BD1906" s="100"/>
      <c r="BE1906" s="100"/>
      <c r="BF1906" s="100"/>
      <c r="BG1906" s="100"/>
    </row>
    <row r="1907" spans="1:59" x14ac:dyDescent="0.2">
      <c r="A1907" s="144"/>
      <c r="B1907" s="141"/>
      <c r="C1907" s="141"/>
      <c r="D1907" s="142"/>
      <c r="E1907" s="142"/>
      <c r="F1907" s="142"/>
      <c r="G1907" s="142"/>
      <c r="H1907" s="142"/>
      <c r="I1907" s="129"/>
      <c r="J1907" s="130"/>
      <c r="K1907" s="131" t="str">
        <f t="shared" si="917"/>
        <v/>
      </c>
      <c r="L1907" s="132" t="str">
        <f t="shared" si="918"/>
        <v/>
      </c>
      <c r="M1907" s="133" t="str">
        <f t="shared" si="919"/>
        <v/>
      </c>
      <c r="N1907" s="134" t="str">
        <f>IFERROR(IF(B:B="","",IF(R1907="Beer",SUM(LOOKUP(2,1/(Rates!$B$3:$B$5&lt;=W1907)/(Rates!$C$3:$C$5&gt;=W1907),Rates!$D$3:$D$5)*(X1907/100)*W1907),IF(R1907="Refreshment Beverage",SUM(LOOKUP(2,1/(Rates!$B$7:$B$11&lt;=W1907)/(Rates!$C$7:$C$11&gt;=W1907),Rates!$D$7:$D$11)*(X1907/100)*W1907)))),"")</f>
        <v/>
      </c>
      <c r="O1907" s="134" t="str">
        <f t="shared" si="920"/>
        <v/>
      </c>
      <c r="P1907" s="116"/>
      <c r="Q1907" s="117" t="str">
        <f t="shared" si="921"/>
        <v/>
      </c>
      <c r="R1907" s="128" t="str">
        <f t="shared" si="922"/>
        <v/>
      </c>
      <c r="S1907" s="135" t="str">
        <f>IF(B1907="","",IF(R1907="Refreshment Beverage",VLOOKUP(VALUE(Q1907),Rates!G$15:L$19,2,0),VLOOKUP(VALUE(Q1907),Rates!G$4:L$12,2,0)))</f>
        <v/>
      </c>
      <c r="T1907" s="135" t="str">
        <f t="shared" si="923"/>
        <v/>
      </c>
      <c r="U1907" s="118" t="str">
        <f t="shared" si="924"/>
        <v/>
      </c>
      <c r="V1907" s="135" t="str">
        <f t="shared" si="925"/>
        <v/>
      </c>
      <c r="W1907" s="135" t="str">
        <f t="shared" si="926"/>
        <v/>
      </c>
      <c r="X1907" s="119" t="str">
        <f t="shared" si="927"/>
        <v/>
      </c>
      <c r="Y1907" s="120" t="str">
        <f>IF(B:B="","",IF(R1907="Refreshment Beverage",VLOOKUP(Q1907,Rates!G$15:L$19,6,0)*W1907,VLOOKUP(Q1907,Rates!G$4:L$12,6,0)*W1907))</f>
        <v/>
      </c>
      <c r="Z1907" s="120" t="str">
        <f t="shared" si="928"/>
        <v/>
      </c>
      <c r="AA1907" s="120" t="str">
        <f t="shared" si="929"/>
        <v/>
      </c>
      <c r="AB1907" s="136" t="str">
        <f>IF(B:B="","",IF(R1907="Refreshment Beverage","",IF(AND(R1907="Beer",Q1907=0),SUM(LOOKUP(2,1/(Rates!$B$15:$B$18&lt;=W1907)/(Rates!$C$15:$C$18&gt;=W1907),Rates!$D$15:$D$18)*W1907),VLOOKUP(VALUE(Q:Q),Rates!A:B,2,0)*W1907)))</f>
        <v/>
      </c>
      <c r="AC1907" s="136" t="str">
        <f>IF(B:B="","",IF(R1907="Refreshment Beverage","",IF(AND(R1907="Beer",Q1907=0),SUM(LOOKUP(2,1/(Rates!$B$15:$B$18&lt;=W1907)/(Rates!$C$15:$C$18&gt;=W1907),Rates!$E$15:$E$18)*W1907),VLOOKUP(VALUE(Q:Q),Rates!A:C,3,0)*W1907)))</f>
        <v/>
      </c>
      <c r="AD1907" s="137" t="str">
        <f>IFERROR(IF(B:B="","",IF(R1907="Beer","",IF(VALUE(Q1907)=0,VLOOKUP(VLOOKUP(B:B,#REF!,16,0),Rates!A:E,2,0),VLOOKUP(VALUE(Q1907),Rates!A$31:B$34,2,0)*W1907))),0)</f>
        <v/>
      </c>
      <c r="AE1907" s="121" t="str">
        <f t="shared" si="930"/>
        <v/>
      </c>
      <c r="AF1907" s="138" t="str">
        <f t="shared" si="931"/>
        <v/>
      </c>
      <c r="AG1907" s="122" t="str">
        <f t="shared" si="932"/>
        <v/>
      </c>
      <c r="AH1907" s="123" t="str">
        <f t="shared" si="933"/>
        <v/>
      </c>
      <c r="AI1907" s="139" t="str">
        <f>IF(AE:AE="","",IF(R1907="Refreshment Beverage",AK1907*(Rates!J$19/100),ROUND(SUM(AH1907*(Rates!$J$8/100)),4)))</f>
        <v/>
      </c>
      <c r="AJ1907" s="124" t="str">
        <f t="shared" si="934"/>
        <v/>
      </c>
      <c r="AK1907" s="125" t="str">
        <f t="shared" si="935"/>
        <v/>
      </c>
      <c r="AL1907" s="121" t="str">
        <f t="shared" si="936"/>
        <v/>
      </c>
      <c r="AM1907" s="138" t="str">
        <f>IF(AS1907="","",IF(R1907="Refreshment Beverage",ROUND(AS1907*Rates!K$19,4),ROUND(AO1907*(VLOOKUP(VALUE(Q1907),Rates!G$4:L$12,3,0)),4)))</f>
        <v/>
      </c>
      <c r="AN1907" s="126" t="str">
        <f>IF(AS1907="","",IF(R1907="Refreshment Beverage",AS1907*(Rates!J$19/100),MAX(AM1907,AB1907)))</f>
        <v/>
      </c>
      <c r="AO1907" s="127" t="str">
        <f t="shared" si="937"/>
        <v/>
      </c>
      <c r="AP1907" s="127" t="str">
        <f t="shared" si="938"/>
        <v/>
      </c>
      <c r="AQ1907" s="140" t="str">
        <f>IF(AS1907="","",IF(R1907="Refreshment Beverage",ROUND(SUM(VLOOKUP(Q:Q,Rates!G$15:L$19,3,0)*(AS1907-Y1907-Z1907-AA1907)),4),ROUND(SUM(Rates!$K$8*AS1907),4)))</f>
        <v/>
      </c>
      <c r="AR1907" s="139" t="str">
        <f t="shared" si="939"/>
        <v/>
      </c>
      <c r="AS1907" s="125" t="str">
        <f t="shared" si="940"/>
        <v/>
      </c>
      <c r="AT1907" s="121" t="str">
        <f t="shared" si="941"/>
        <v/>
      </c>
      <c r="AU1907" s="138" t="str">
        <f>IF(AX1907="","",IF(R1907="Refreshment Beverage",ROUND((BA1907-Y1907-Z1907-AA1907)*VLOOKUP(VALUE(Q1907),Rates!G$15:L$19,3,0),4),ROUND(AW1907*(VLOOKUP(VALUE(Q1907),Rates!G:L,3,0)),4)))</f>
        <v/>
      </c>
      <c r="AV1907" s="126" t="str">
        <f t="shared" si="942"/>
        <v/>
      </c>
      <c r="AW1907" s="127" t="str">
        <f t="shared" si="943"/>
        <v/>
      </c>
      <c r="AX1907" s="123" t="str">
        <f t="shared" si="944"/>
        <v/>
      </c>
      <c r="AY1907" s="140" t="str">
        <f>IF(AX1907="","",IF(R1907="Refreshment Beverage",ROUND(SUM(AX1907*Rates!K$19),4),ROUND(SUM(AX1907*(Rates!J$8/100)),4)))</f>
        <v/>
      </c>
      <c r="AZ1907" s="124" t="str">
        <f t="shared" si="945"/>
        <v/>
      </c>
      <c r="BA1907" s="125" t="str">
        <f t="shared" si="946"/>
        <v/>
      </c>
      <c r="BB1907" s="115"/>
      <c r="BC1907" s="143"/>
      <c r="BD1907" s="100"/>
      <c r="BE1907" s="100"/>
      <c r="BF1907" s="100"/>
      <c r="BG1907" s="100"/>
    </row>
    <row r="1908" spans="1:59" x14ac:dyDescent="0.2">
      <c r="A1908" s="144"/>
      <c r="B1908" s="141"/>
      <c r="C1908" s="141"/>
      <c r="D1908" s="142"/>
      <c r="E1908" s="142"/>
      <c r="F1908" s="142"/>
      <c r="G1908" s="142"/>
      <c r="H1908" s="142"/>
      <c r="I1908" s="129"/>
      <c r="J1908" s="130"/>
      <c r="K1908" s="131" t="str">
        <f t="shared" si="917"/>
        <v/>
      </c>
      <c r="L1908" s="132" t="str">
        <f t="shared" si="918"/>
        <v/>
      </c>
      <c r="M1908" s="133" t="str">
        <f t="shared" si="919"/>
        <v/>
      </c>
      <c r="N1908" s="134" t="str">
        <f>IFERROR(IF(B:B="","",IF(R1908="Beer",SUM(LOOKUP(2,1/(Rates!$B$3:$B$5&lt;=W1908)/(Rates!$C$3:$C$5&gt;=W1908),Rates!$D$3:$D$5)*(X1908/100)*W1908),IF(R1908="Refreshment Beverage",SUM(LOOKUP(2,1/(Rates!$B$7:$B$11&lt;=W1908)/(Rates!$C$7:$C$11&gt;=W1908),Rates!$D$7:$D$11)*(X1908/100)*W1908)))),"")</f>
        <v/>
      </c>
      <c r="O1908" s="134" t="str">
        <f t="shared" si="920"/>
        <v/>
      </c>
      <c r="P1908" s="116"/>
      <c r="Q1908" s="117" t="str">
        <f t="shared" si="921"/>
        <v/>
      </c>
      <c r="R1908" s="128" t="str">
        <f t="shared" si="922"/>
        <v/>
      </c>
      <c r="S1908" s="135" t="str">
        <f>IF(B1908="","",IF(R1908="Refreshment Beverage",VLOOKUP(VALUE(Q1908),Rates!G$15:L$19,2,0),VLOOKUP(VALUE(Q1908),Rates!G$4:L$12,2,0)))</f>
        <v/>
      </c>
      <c r="T1908" s="135" t="str">
        <f t="shared" si="923"/>
        <v/>
      </c>
      <c r="U1908" s="118" t="str">
        <f t="shared" si="924"/>
        <v/>
      </c>
      <c r="V1908" s="135" t="str">
        <f t="shared" si="925"/>
        <v/>
      </c>
      <c r="W1908" s="135" t="str">
        <f t="shared" si="926"/>
        <v/>
      </c>
      <c r="X1908" s="119" t="str">
        <f t="shared" si="927"/>
        <v/>
      </c>
      <c r="Y1908" s="120" t="str">
        <f>IF(B:B="","",IF(R1908="Refreshment Beverage",VLOOKUP(Q1908,Rates!G$15:L$19,6,0)*W1908,VLOOKUP(Q1908,Rates!G$4:L$12,6,0)*W1908))</f>
        <v/>
      </c>
      <c r="Z1908" s="120" t="str">
        <f t="shared" si="928"/>
        <v/>
      </c>
      <c r="AA1908" s="120" t="str">
        <f t="shared" si="929"/>
        <v/>
      </c>
      <c r="AB1908" s="136" t="str">
        <f>IF(B:B="","",IF(R1908="Refreshment Beverage","",IF(AND(R1908="Beer",Q1908=0),SUM(LOOKUP(2,1/(Rates!$B$15:$B$18&lt;=W1908)/(Rates!$C$15:$C$18&gt;=W1908),Rates!$D$15:$D$18)*W1908),VLOOKUP(VALUE(Q:Q),Rates!A:B,2,0)*W1908)))</f>
        <v/>
      </c>
      <c r="AC1908" s="136" t="str">
        <f>IF(B:B="","",IF(R1908="Refreshment Beverage","",IF(AND(R1908="Beer",Q1908=0),SUM(LOOKUP(2,1/(Rates!$B$15:$B$18&lt;=W1908)/(Rates!$C$15:$C$18&gt;=W1908),Rates!$E$15:$E$18)*W1908),VLOOKUP(VALUE(Q:Q),Rates!A:C,3,0)*W1908)))</f>
        <v/>
      </c>
      <c r="AD1908" s="137" t="str">
        <f>IFERROR(IF(B:B="","",IF(R1908="Beer","",IF(VALUE(Q1908)=0,VLOOKUP(VLOOKUP(B:B,#REF!,16,0),Rates!A:E,2,0),VLOOKUP(VALUE(Q1908),Rates!A$31:B$34,2,0)*W1908))),0)</f>
        <v/>
      </c>
      <c r="AE1908" s="121" t="str">
        <f t="shared" si="930"/>
        <v/>
      </c>
      <c r="AF1908" s="138" t="str">
        <f t="shared" si="931"/>
        <v/>
      </c>
      <c r="AG1908" s="122" t="str">
        <f t="shared" si="932"/>
        <v/>
      </c>
      <c r="AH1908" s="123" t="str">
        <f t="shared" si="933"/>
        <v/>
      </c>
      <c r="AI1908" s="139" t="str">
        <f>IF(AE:AE="","",IF(R1908="Refreshment Beverage",AK1908*(Rates!J$19/100),ROUND(SUM(AH1908*(Rates!$J$8/100)),4)))</f>
        <v/>
      </c>
      <c r="AJ1908" s="124" t="str">
        <f t="shared" si="934"/>
        <v/>
      </c>
      <c r="AK1908" s="125" t="str">
        <f t="shared" si="935"/>
        <v/>
      </c>
      <c r="AL1908" s="121" t="str">
        <f t="shared" si="936"/>
        <v/>
      </c>
      <c r="AM1908" s="138" t="str">
        <f>IF(AS1908="","",IF(R1908="Refreshment Beverage",ROUND(AS1908*Rates!K$19,4),ROUND(AO1908*(VLOOKUP(VALUE(Q1908),Rates!G$4:L$12,3,0)),4)))</f>
        <v/>
      </c>
      <c r="AN1908" s="126" t="str">
        <f>IF(AS1908="","",IF(R1908="Refreshment Beverage",AS1908*(Rates!J$19/100),MAX(AM1908,AB1908)))</f>
        <v/>
      </c>
      <c r="AO1908" s="127" t="str">
        <f t="shared" si="937"/>
        <v/>
      </c>
      <c r="AP1908" s="127" t="str">
        <f t="shared" si="938"/>
        <v/>
      </c>
      <c r="AQ1908" s="140" t="str">
        <f>IF(AS1908="","",IF(R1908="Refreshment Beverage",ROUND(SUM(VLOOKUP(Q:Q,Rates!G$15:L$19,3,0)*(AS1908-Y1908-Z1908-AA1908)),4),ROUND(SUM(Rates!$K$8*AS1908),4)))</f>
        <v/>
      </c>
      <c r="AR1908" s="139" t="str">
        <f t="shared" si="939"/>
        <v/>
      </c>
      <c r="AS1908" s="125" t="str">
        <f t="shared" si="940"/>
        <v/>
      </c>
      <c r="AT1908" s="121" t="str">
        <f t="shared" si="941"/>
        <v/>
      </c>
      <c r="AU1908" s="138" t="str">
        <f>IF(AX1908="","",IF(R1908="Refreshment Beverage",ROUND((BA1908-Y1908-Z1908-AA1908)*VLOOKUP(VALUE(Q1908),Rates!G$15:L$19,3,0),4),ROUND(AW1908*(VLOOKUP(VALUE(Q1908),Rates!G:L,3,0)),4)))</f>
        <v/>
      </c>
      <c r="AV1908" s="126" t="str">
        <f t="shared" si="942"/>
        <v/>
      </c>
      <c r="AW1908" s="127" t="str">
        <f t="shared" si="943"/>
        <v/>
      </c>
      <c r="AX1908" s="123" t="str">
        <f t="shared" si="944"/>
        <v/>
      </c>
      <c r="AY1908" s="140" t="str">
        <f>IF(AX1908="","",IF(R1908="Refreshment Beverage",ROUND(SUM(AX1908*Rates!K$19),4),ROUND(SUM(AX1908*(Rates!J$8/100)),4)))</f>
        <v/>
      </c>
      <c r="AZ1908" s="124" t="str">
        <f t="shared" si="945"/>
        <v/>
      </c>
      <c r="BA1908" s="125" t="str">
        <f t="shared" si="946"/>
        <v/>
      </c>
      <c r="BB1908" s="115"/>
      <c r="BC1908" s="143"/>
      <c r="BD1908" s="100"/>
      <c r="BE1908" s="100"/>
      <c r="BF1908" s="100"/>
      <c r="BG1908" s="100"/>
    </row>
    <row r="1909" spans="1:59" x14ac:dyDescent="0.2">
      <c r="A1909" s="144"/>
      <c r="B1909" s="141"/>
      <c r="C1909" s="141"/>
      <c r="D1909" s="142"/>
      <c r="E1909" s="142"/>
      <c r="F1909" s="142"/>
      <c r="G1909" s="142"/>
      <c r="H1909" s="142"/>
      <c r="I1909" s="129"/>
      <c r="J1909" s="130"/>
      <c r="K1909" s="131" t="str">
        <f t="shared" si="917"/>
        <v/>
      </c>
      <c r="L1909" s="132" t="str">
        <f t="shared" si="918"/>
        <v/>
      </c>
      <c r="M1909" s="133" t="str">
        <f t="shared" si="919"/>
        <v/>
      </c>
      <c r="N1909" s="134" t="str">
        <f>IFERROR(IF(B:B="","",IF(R1909="Beer",SUM(LOOKUP(2,1/(Rates!$B$3:$B$5&lt;=W1909)/(Rates!$C$3:$C$5&gt;=W1909),Rates!$D$3:$D$5)*(X1909/100)*W1909),IF(R1909="Refreshment Beverage",SUM(LOOKUP(2,1/(Rates!$B$7:$B$11&lt;=W1909)/(Rates!$C$7:$C$11&gt;=W1909),Rates!$D$7:$D$11)*(X1909/100)*W1909)))),"")</f>
        <v/>
      </c>
      <c r="O1909" s="134" t="str">
        <f t="shared" si="920"/>
        <v/>
      </c>
      <c r="P1909" s="116"/>
      <c r="Q1909" s="117" t="str">
        <f t="shared" si="921"/>
        <v/>
      </c>
      <c r="R1909" s="128" t="str">
        <f t="shared" si="922"/>
        <v/>
      </c>
      <c r="S1909" s="135" t="str">
        <f>IF(B1909="","",IF(R1909="Refreshment Beverage",VLOOKUP(VALUE(Q1909),Rates!G$15:L$19,2,0),VLOOKUP(VALUE(Q1909),Rates!G$4:L$12,2,0)))</f>
        <v/>
      </c>
      <c r="T1909" s="135" t="str">
        <f t="shared" si="923"/>
        <v/>
      </c>
      <c r="U1909" s="118" t="str">
        <f t="shared" si="924"/>
        <v/>
      </c>
      <c r="V1909" s="135" t="str">
        <f t="shared" si="925"/>
        <v/>
      </c>
      <c r="W1909" s="135" t="str">
        <f t="shared" si="926"/>
        <v/>
      </c>
      <c r="X1909" s="119" t="str">
        <f t="shared" si="927"/>
        <v/>
      </c>
      <c r="Y1909" s="120" t="str">
        <f>IF(B:B="","",IF(R1909="Refreshment Beverage",VLOOKUP(Q1909,Rates!G$15:L$19,6,0)*W1909,VLOOKUP(Q1909,Rates!G$4:L$12,6,0)*W1909))</f>
        <v/>
      </c>
      <c r="Z1909" s="120" t="str">
        <f t="shared" si="928"/>
        <v/>
      </c>
      <c r="AA1909" s="120" t="str">
        <f t="shared" si="929"/>
        <v/>
      </c>
      <c r="AB1909" s="136" t="str">
        <f>IF(B:B="","",IF(R1909="Refreshment Beverage","",IF(AND(R1909="Beer",Q1909=0),SUM(LOOKUP(2,1/(Rates!$B$15:$B$18&lt;=W1909)/(Rates!$C$15:$C$18&gt;=W1909),Rates!$D$15:$D$18)*W1909),VLOOKUP(VALUE(Q:Q),Rates!A:B,2,0)*W1909)))</f>
        <v/>
      </c>
      <c r="AC1909" s="136" t="str">
        <f>IF(B:B="","",IF(R1909="Refreshment Beverage","",IF(AND(R1909="Beer",Q1909=0),SUM(LOOKUP(2,1/(Rates!$B$15:$B$18&lt;=W1909)/(Rates!$C$15:$C$18&gt;=W1909),Rates!$E$15:$E$18)*W1909),VLOOKUP(VALUE(Q:Q),Rates!A:C,3,0)*W1909)))</f>
        <v/>
      </c>
      <c r="AD1909" s="137" t="str">
        <f>IFERROR(IF(B:B="","",IF(R1909="Beer","",IF(VALUE(Q1909)=0,VLOOKUP(VLOOKUP(B:B,#REF!,16,0),Rates!A:E,2,0),VLOOKUP(VALUE(Q1909),Rates!A$31:B$34,2,0)*W1909))),0)</f>
        <v/>
      </c>
      <c r="AE1909" s="121" t="str">
        <f t="shared" si="930"/>
        <v/>
      </c>
      <c r="AF1909" s="138" t="str">
        <f t="shared" si="931"/>
        <v/>
      </c>
      <c r="AG1909" s="122" t="str">
        <f t="shared" si="932"/>
        <v/>
      </c>
      <c r="AH1909" s="123" t="str">
        <f t="shared" si="933"/>
        <v/>
      </c>
      <c r="AI1909" s="139" t="str">
        <f>IF(AE:AE="","",IF(R1909="Refreshment Beverage",AK1909*(Rates!J$19/100),ROUND(SUM(AH1909*(Rates!$J$8/100)),4)))</f>
        <v/>
      </c>
      <c r="AJ1909" s="124" t="str">
        <f t="shared" si="934"/>
        <v/>
      </c>
      <c r="AK1909" s="125" t="str">
        <f t="shared" si="935"/>
        <v/>
      </c>
      <c r="AL1909" s="121" t="str">
        <f t="shared" si="936"/>
        <v/>
      </c>
      <c r="AM1909" s="138" t="str">
        <f>IF(AS1909="","",IF(R1909="Refreshment Beverage",ROUND(AS1909*Rates!K$19,4),ROUND(AO1909*(VLOOKUP(VALUE(Q1909),Rates!G$4:L$12,3,0)),4)))</f>
        <v/>
      </c>
      <c r="AN1909" s="126" t="str">
        <f>IF(AS1909="","",IF(R1909="Refreshment Beverage",AS1909*(Rates!J$19/100),MAX(AM1909,AB1909)))</f>
        <v/>
      </c>
      <c r="AO1909" s="127" t="str">
        <f t="shared" si="937"/>
        <v/>
      </c>
      <c r="AP1909" s="127" t="str">
        <f t="shared" si="938"/>
        <v/>
      </c>
      <c r="AQ1909" s="140" t="str">
        <f>IF(AS1909="","",IF(R1909="Refreshment Beverage",ROUND(SUM(VLOOKUP(Q:Q,Rates!G$15:L$19,3,0)*(AS1909-Y1909-Z1909-AA1909)),4),ROUND(SUM(Rates!$K$8*AS1909),4)))</f>
        <v/>
      </c>
      <c r="AR1909" s="139" t="str">
        <f t="shared" si="939"/>
        <v/>
      </c>
      <c r="AS1909" s="125" t="str">
        <f t="shared" si="940"/>
        <v/>
      </c>
      <c r="AT1909" s="121" t="str">
        <f t="shared" si="941"/>
        <v/>
      </c>
      <c r="AU1909" s="138" t="str">
        <f>IF(AX1909="","",IF(R1909="Refreshment Beverage",ROUND((BA1909-Y1909-Z1909-AA1909)*VLOOKUP(VALUE(Q1909),Rates!G$15:L$19,3,0),4),ROUND(AW1909*(VLOOKUP(VALUE(Q1909),Rates!G:L,3,0)),4)))</f>
        <v/>
      </c>
      <c r="AV1909" s="126" t="str">
        <f t="shared" si="942"/>
        <v/>
      </c>
      <c r="AW1909" s="127" t="str">
        <f t="shared" si="943"/>
        <v/>
      </c>
      <c r="AX1909" s="123" t="str">
        <f t="shared" si="944"/>
        <v/>
      </c>
      <c r="AY1909" s="140" t="str">
        <f>IF(AX1909="","",IF(R1909="Refreshment Beverage",ROUND(SUM(AX1909*Rates!K$19),4),ROUND(SUM(AX1909*(Rates!J$8/100)),4)))</f>
        <v/>
      </c>
      <c r="AZ1909" s="124" t="str">
        <f t="shared" si="945"/>
        <v/>
      </c>
      <c r="BA1909" s="125" t="str">
        <f t="shared" si="946"/>
        <v/>
      </c>
      <c r="BB1909" s="115"/>
      <c r="BC1909" s="143"/>
      <c r="BD1909" s="100"/>
      <c r="BE1909" s="100"/>
      <c r="BF1909" s="100"/>
      <c r="BG1909" s="100"/>
    </row>
    <row r="1910" spans="1:59" x14ac:dyDescent="0.2">
      <c r="A1910" s="144"/>
      <c r="B1910" s="141"/>
      <c r="C1910" s="141"/>
      <c r="D1910" s="142"/>
      <c r="E1910" s="142"/>
      <c r="F1910" s="142"/>
      <c r="G1910" s="142"/>
      <c r="H1910" s="142"/>
      <c r="I1910" s="129"/>
      <c r="J1910" s="130"/>
      <c r="K1910" s="131" t="str">
        <f t="shared" si="917"/>
        <v/>
      </c>
      <c r="L1910" s="132" t="str">
        <f t="shared" si="918"/>
        <v/>
      </c>
      <c r="M1910" s="133" t="str">
        <f t="shared" si="919"/>
        <v/>
      </c>
      <c r="N1910" s="134" t="str">
        <f>IFERROR(IF(B:B="","",IF(R1910="Beer",SUM(LOOKUP(2,1/(Rates!$B$3:$B$5&lt;=W1910)/(Rates!$C$3:$C$5&gt;=W1910),Rates!$D$3:$D$5)*(X1910/100)*W1910),IF(R1910="Refreshment Beverage",SUM(LOOKUP(2,1/(Rates!$B$7:$B$11&lt;=W1910)/(Rates!$C$7:$C$11&gt;=W1910),Rates!$D$7:$D$11)*(X1910/100)*W1910)))),"")</f>
        <v/>
      </c>
      <c r="O1910" s="134" t="str">
        <f t="shared" si="920"/>
        <v/>
      </c>
      <c r="P1910" s="116"/>
      <c r="Q1910" s="117" t="str">
        <f t="shared" si="921"/>
        <v/>
      </c>
      <c r="R1910" s="128" t="str">
        <f t="shared" si="922"/>
        <v/>
      </c>
      <c r="S1910" s="135" t="str">
        <f>IF(B1910="","",IF(R1910="Refreshment Beverage",VLOOKUP(VALUE(Q1910),Rates!G$15:L$19,2,0),VLOOKUP(VALUE(Q1910),Rates!G$4:L$12,2,0)))</f>
        <v/>
      </c>
      <c r="T1910" s="135" t="str">
        <f t="shared" si="923"/>
        <v/>
      </c>
      <c r="U1910" s="118" t="str">
        <f t="shared" si="924"/>
        <v/>
      </c>
      <c r="V1910" s="135" t="str">
        <f t="shared" si="925"/>
        <v/>
      </c>
      <c r="W1910" s="135" t="str">
        <f t="shared" si="926"/>
        <v/>
      </c>
      <c r="X1910" s="119" t="str">
        <f t="shared" si="927"/>
        <v/>
      </c>
      <c r="Y1910" s="120" t="str">
        <f>IF(B:B="","",IF(R1910="Refreshment Beverage",VLOOKUP(Q1910,Rates!G$15:L$19,6,0)*W1910,VLOOKUP(Q1910,Rates!G$4:L$12,6,0)*W1910))</f>
        <v/>
      </c>
      <c r="Z1910" s="120" t="str">
        <f t="shared" si="928"/>
        <v/>
      </c>
      <c r="AA1910" s="120" t="str">
        <f t="shared" si="929"/>
        <v/>
      </c>
      <c r="AB1910" s="136" t="str">
        <f>IF(B:B="","",IF(R1910="Refreshment Beverage","",IF(AND(R1910="Beer",Q1910=0),SUM(LOOKUP(2,1/(Rates!$B$15:$B$18&lt;=W1910)/(Rates!$C$15:$C$18&gt;=W1910),Rates!$D$15:$D$18)*W1910),VLOOKUP(VALUE(Q:Q),Rates!A:B,2,0)*W1910)))</f>
        <v/>
      </c>
      <c r="AC1910" s="136" t="str">
        <f>IF(B:B="","",IF(R1910="Refreshment Beverage","",IF(AND(R1910="Beer",Q1910=0),SUM(LOOKUP(2,1/(Rates!$B$15:$B$18&lt;=W1910)/(Rates!$C$15:$C$18&gt;=W1910),Rates!$E$15:$E$18)*W1910),VLOOKUP(VALUE(Q:Q),Rates!A:C,3,0)*W1910)))</f>
        <v/>
      </c>
      <c r="AD1910" s="137" t="str">
        <f>IFERROR(IF(B:B="","",IF(R1910="Beer","",IF(VALUE(Q1910)=0,VLOOKUP(VLOOKUP(B:B,#REF!,16,0),Rates!A:E,2,0),VLOOKUP(VALUE(Q1910),Rates!A$31:B$34,2,0)*W1910))),0)</f>
        <v/>
      </c>
      <c r="AE1910" s="121" t="str">
        <f t="shared" si="930"/>
        <v/>
      </c>
      <c r="AF1910" s="138" t="str">
        <f t="shared" si="931"/>
        <v/>
      </c>
      <c r="AG1910" s="122" t="str">
        <f t="shared" si="932"/>
        <v/>
      </c>
      <c r="AH1910" s="123" t="str">
        <f t="shared" si="933"/>
        <v/>
      </c>
      <c r="AI1910" s="139" t="str">
        <f>IF(AE:AE="","",IF(R1910="Refreshment Beverage",AK1910*(Rates!J$19/100),ROUND(SUM(AH1910*(Rates!$J$8/100)),4)))</f>
        <v/>
      </c>
      <c r="AJ1910" s="124" t="str">
        <f t="shared" si="934"/>
        <v/>
      </c>
      <c r="AK1910" s="125" t="str">
        <f t="shared" si="935"/>
        <v/>
      </c>
      <c r="AL1910" s="121" t="str">
        <f t="shared" si="936"/>
        <v/>
      </c>
      <c r="AM1910" s="138" t="str">
        <f>IF(AS1910="","",IF(R1910="Refreshment Beverage",ROUND(AS1910*Rates!K$19,4),ROUND(AO1910*(VLOOKUP(VALUE(Q1910),Rates!G$4:L$12,3,0)),4)))</f>
        <v/>
      </c>
      <c r="AN1910" s="126" t="str">
        <f>IF(AS1910="","",IF(R1910="Refreshment Beverage",AS1910*(Rates!J$19/100),MAX(AM1910,AB1910)))</f>
        <v/>
      </c>
      <c r="AO1910" s="127" t="str">
        <f t="shared" si="937"/>
        <v/>
      </c>
      <c r="AP1910" s="127" t="str">
        <f t="shared" si="938"/>
        <v/>
      </c>
      <c r="AQ1910" s="140" t="str">
        <f>IF(AS1910="","",IF(R1910="Refreshment Beverage",ROUND(SUM(VLOOKUP(Q:Q,Rates!G$15:L$19,3,0)*(AS1910-Y1910-Z1910-AA1910)),4),ROUND(SUM(Rates!$K$8*AS1910),4)))</f>
        <v/>
      </c>
      <c r="AR1910" s="139" t="str">
        <f t="shared" si="939"/>
        <v/>
      </c>
      <c r="AS1910" s="125" t="str">
        <f t="shared" si="940"/>
        <v/>
      </c>
      <c r="AT1910" s="121" t="str">
        <f t="shared" si="941"/>
        <v/>
      </c>
      <c r="AU1910" s="138" t="str">
        <f>IF(AX1910="","",IF(R1910="Refreshment Beverage",ROUND((BA1910-Y1910-Z1910-AA1910)*VLOOKUP(VALUE(Q1910),Rates!G$15:L$19,3,0),4),ROUND(AW1910*(VLOOKUP(VALUE(Q1910),Rates!G:L,3,0)),4)))</f>
        <v/>
      </c>
      <c r="AV1910" s="126" t="str">
        <f t="shared" si="942"/>
        <v/>
      </c>
      <c r="AW1910" s="127" t="str">
        <f t="shared" si="943"/>
        <v/>
      </c>
      <c r="AX1910" s="123" t="str">
        <f t="shared" si="944"/>
        <v/>
      </c>
      <c r="AY1910" s="140" t="str">
        <f>IF(AX1910="","",IF(R1910="Refreshment Beverage",ROUND(SUM(AX1910*Rates!K$19),4),ROUND(SUM(AX1910*(Rates!J$8/100)),4)))</f>
        <v/>
      </c>
      <c r="AZ1910" s="124" t="str">
        <f t="shared" si="945"/>
        <v/>
      </c>
      <c r="BA1910" s="125" t="str">
        <f t="shared" si="946"/>
        <v/>
      </c>
      <c r="BB1910" s="115"/>
      <c r="BC1910" s="143"/>
      <c r="BD1910" s="100"/>
      <c r="BE1910" s="100"/>
      <c r="BF1910" s="100"/>
      <c r="BG1910" s="100"/>
    </row>
    <row r="1911" spans="1:59" x14ac:dyDescent="0.2">
      <c r="A1911" s="144"/>
      <c r="B1911" s="141"/>
      <c r="C1911" s="141"/>
      <c r="D1911" s="142"/>
      <c r="E1911" s="142"/>
      <c r="F1911" s="142"/>
      <c r="G1911" s="142"/>
      <c r="H1911" s="142"/>
      <c r="I1911" s="129"/>
      <c r="J1911" s="130"/>
      <c r="K1911" s="131" t="str">
        <f t="shared" si="917"/>
        <v/>
      </c>
      <c r="L1911" s="132" t="str">
        <f t="shared" si="918"/>
        <v/>
      </c>
      <c r="M1911" s="133" t="str">
        <f t="shared" si="919"/>
        <v/>
      </c>
      <c r="N1911" s="134" t="str">
        <f>IFERROR(IF(B:B="","",IF(R1911="Beer",SUM(LOOKUP(2,1/(Rates!$B$3:$B$5&lt;=W1911)/(Rates!$C$3:$C$5&gt;=W1911),Rates!$D$3:$D$5)*(X1911/100)*W1911),IF(R1911="Refreshment Beverage",SUM(LOOKUP(2,1/(Rates!$B$7:$B$11&lt;=W1911)/(Rates!$C$7:$C$11&gt;=W1911),Rates!$D$7:$D$11)*(X1911/100)*W1911)))),"")</f>
        <v/>
      </c>
      <c r="O1911" s="134" t="str">
        <f t="shared" si="920"/>
        <v/>
      </c>
      <c r="P1911" s="116"/>
      <c r="Q1911" s="117" t="str">
        <f t="shared" si="921"/>
        <v/>
      </c>
      <c r="R1911" s="128" t="str">
        <f t="shared" si="922"/>
        <v/>
      </c>
      <c r="S1911" s="135" t="str">
        <f>IF(B1911="","",IF(R1911="Refreshment Beverage",VLOOKUP(VALUE(Q1911),Rates!G$15:L$19,2,0),VLOOKUP(VALUE(Q1911),Rates!G$4:L$12,2,0)))</f>
        <v/>
      </c>
      <c r="T1911" s="135" t="str">
        <f t="shared" si="923"/>
        <v/>
      </c>
      <c r="U1911" s="118" t="str">
        <f t="shared" si="924"/>
        <v/>
      </c>
      <c r="V1911" s="135" t="str">
        <f t="shared" si="925"/>
        <v/>
      </c>
      <c r="W1911" s="135" t="str">
        <f t="shared" si="926"/>
        <v/>
      </c>
      <c r="X1911" s="119" t="str">
        <f t="shared" si="927"/>
        <v/>
      </c>
      <c r="Y1911" s="120" t="str">
        <f>IF(B:B="","",IF(R1911="Refreshment Beverage",VLOOKUP(Q1911,Rates!G$15:L$19,6,0)*W1911,VLOOKUP(Q1911,Rates!G$4:L$12,6,0)*W1911))</f>
        <v/>
      </c>
      <c r="Z1911" s="120" t="str">
        <f t="shared" si="928"/>
        <v/>
      </c>
      <c r="AA1911" s="120" t="str">
        <f t="shared" si="929"/>
        <v/>
      </c>
      <c r="AB1911" s="136" t="str">
        <f>IF(B:B="","",IF(R1911="Refreshment Beverage","",IF(AND(R1911="Beer",Q1911=0),SUM(LOOKUP(2,1/(Rates!$B$15:$B$18&lt;=W1911)/(Rates!$C$15:$C$18&gt;=W1911),Rates!$D$15:$D$18)*W1911),VLOOKUP(VALUE(Q:Q),Rates!A:B,2,0)*W1911)))</f>
        <v/>
      </c>
      <c r="AC1911" s="136" t="str">
        <f>IF(B:B="","",IF(R1911="Refreshment Beverage","",IF(AND(R1911="Beer",Q1911=0),SUM(LOOKUP(2,1/(Rates!$B$15:$B$18&lt;=W1911)/(Rates!$C$15:$C$18&gt;=W1911),Rates!$E$15:$E$18)*W1911),VLOOKUP(VALUE(Q:Q),Rates!A:C,3,0)*W1911)))</f>
        <v/>
      </c>
      <c r="AD1911" s="137" t="str">
        <f>IFERROR(IF(B:B="","",IF(R1911="Beer","",IF(VALUE(Q1911)=0,VLOOKUP(VLOOKUP(B:B,#REF!,16,0),Rates!A:E,2,0),VLOOKUP(VALUE(Q1911),Rates!A$31:B$34,2,0)*W1911))),0)</f>
        <v/>
      </c>
      <c r="AE1911" s="121" t="str">
        <f t="shared" si="930"/>
        <v/>
      </c>
      <c r="AF1911" s="138" t="str">
        <f t="shared" si="931"/>
        <v/>
      </c>
      <c r="AG1911" s="122" t="str">
        <f t="shared" si="932"/>
        <v/>
      </c>
      <c r="AH1911" s="123" t="str">
        <f t="shared" si="933"/>
        <v/>
      </c>
      <c r="AI1911" s="139" t="str">
        <f>IF(AE:AE="","",IF(R1911="Refreshment Beverage",AK1911*(Rates!J$19/100),ROUND(SUM(AH1911*(Rates!$J$8/100)),4)))</f>
        <v/>
      </c>
      <c r="AJ1911" s="124" t="str">
        <f t="shared" si="934"/>
        <v/>
      </c>
      <c r="AK1911" s="125" t="str">
        <f t="shared" si="935"/>
        <v/>
      </c>
      <c r="AL1911" s="121" t="str">
        <f t="shared" si="936"/>
        <v/>
      </c>
      <c r="AM1911" s="138" t="str">
        <f>IF(AS1911="","",IF(R1911="Refreshment Beverage",ROUND(AS1911*Rates!K$19,4),ROUND(AO1911*(VLOOKUP(VALUE(Q1911),Rates!G$4:L$12,3,0)),4)))</f>
        <v/>
      </c>
      <c r="AN1911" s="126" t="str">
        <f>IF(AS1911="","",IF(R1911="Refreshment Beverage",AS1911*(Rates!J$19/100),MAX(AM1911,AB1911)))</f>
        <v/>
      </c>
      <c r="AO1911" s="127" t="str">
        <f t="shared" si="937"/>
        <v/>
      </c>
      <c r="AP1911" s="127" t="str">
        <f t="shared" si="938"/>
        <v/>
      </c>
      <c r="AQ1911" s="140" t="str">
        <f>IF(AS1911="","",IF(R1911="Refreshment Beverage",ROUND(SUM(VLOOKUP(Q:Q,Rates!G$15:L$19,3,0)*(AS1911-Y1911-Z1911-AA1911)),4),ROUND(SUM(Rates!$K$8*AS1911),4)))</f>
        <v/>
      </c>
      <c r="AR1911" s="139" t="str">
        <f t="shared" si="939"/>
        <v/>
      </c>
      <c r="AS1911" s="125" t="str">
        <f t="shared" si="940"/>
        <v/>
      </c>
      <c r="AT1911" s="121" t="str">
        <f t="shared" si="941"/>
        <v/>
      </c>
      <c r="AU1911" s="138" t="str">
        <f>IF(AX1911="","",IF(R1911="Refreshment Beverage",ROUND((BA1911-Y1911-Z1911-AA1911)*VLOOKUP(VALUE(Q1911),Rates!G$15:L$19,3,0),4),ROUND(AW1911*(VLOOKUP(VALUE(Q1911),Rates!G:L,3,0)),4)))</f>
        <v/>
      </c>
      <c r="AV1911" s="126" t="str">
        <f t="shared" si="942"/>
        <v/>
      </c>
      <c r="AW1911" s="127" t="str">
        <f t="shared" si="943"/>
        <v/>
      </c>
      <c r="AX1911" s="123" t="str">
        <f t="shared" si="944"/>
        <v/>
      </c>
      <c r="AY1911" s="140" t="str">
        <f>IF(AX1911="","",IF(R1911="Refreshment Beverage",ROUND(SUM(AX1911*Rates!K$19),4),ROUND(SUM(AX1911*(Rates!J$8/100)),4)))</f>
        <v/>
      </c>
      <c r="AZ1911" s="124" t="str">
        <f t="shared" si="945"/>
        <v/>
      </c>
      <c r="BA1911" s="125" t="str">
        <f t="shared" si="946"/>
        <v/>
      </c>
      <c r="BB1911" s="115"/>
      <c r="BC1911" s="143"/>
      <c r="BD1911" s="100"/>
      <c r="BE1911" s="100"/>
      <c r="BF1911" s="100"/>
      <c r="BG1911" s="100"/>
    </row>
    <row r="1912" spans="1:59" x14ac:dyDescent="0.2">
      <c r="A1912" s="144"/>
      <c r="B1912" s="141"/>
      <c r="C1912" s="141"/>
      <c r="D1912" s="142"/>
      <c r="E1912" s="142"/>
      <c r="F1912" s="142"/>
      <c r="G1912" s="142"/>
      <c r="H1912" s="142"/>
      <c r="I1912" s="129"/>
      <c r="J1912" s="130"/>
      <c r="K1912" s="131" t="str">
        <f t="shared" si="917"/>
        <v/>
      </c>
      <c r="L1912" s="132" t="str">
        <f t="shared" si="918"/>
        <v/>
      </c>
      <c r="M1912" s="133" t="str">
        <f t="shared" si="919"/>
        <v/>
      </c>
      <c r="N1912" s="134" t="str">
        <f>IFERROR(IF(B:B="","",IF(R1912="Beer",SUM(LOOKUP(2,1/(Rates!$B$3:$B$5&lt;=W1912)/(Rates!$C$3:$C$5&gt;=W1912),Rates!$D$3:$D$5)*(X1912/100)*W1912),IF(R1912="Refreshment Beverage",SUM(LOOKUP(2,1/(Rates!$B$7:$B$11&lt;=W1912)/(Rates!$C$7:$C$11&gt;=W1912),Rates!$D$7:$D$11)*(X1912/100)*W1912)))),"")</f>
        <v/>
      </c>
      <c r="O1912" s="134" t="str">
        <f t="shared" si="920"/>
        <v/>
      </c>
      <c r="P1912" s="116"/>
      <c r="Q1912" s="117" t="str">
        <f t="shared" si="921"/>
        <v/>
      </c>
      <c r="R1912" s="128" t="str">
        <f t="shared" si="922"/>
        <v/>
      </c>
      <c r="S1912" s="135" t="str">
        <f>IF(B1912="","",IF(R1912="Refreshment Beverage",VLOOKUP(VALUE(Q1912),Rates!G$15:L$19,2,0),VLOOKUP(VALUE(Q1912),Rates!G$4:L$12,2,0)))</f>
        <v/>
      </c>
      <c r="T1912" s="135" t="str">
        <f t="shared" si="923"/>
        <v/>
      </c>
      <c r="U1912" s="118" t="str">
        <f t="shared" si="924"/>
        <v/>
      </c>
      <c r="V1912" s="135" t="str">
        <f t="shared" si="925"/>
        <v/>
      </c>
      <c r="W1912" s="135" t="str">
        <f t="shared" si="926"/>
        <v/>
      </c>
      <c r="X1912" s="119" t="str">
        <f t="shared" si="927"/>
        <v/>
      </c>
      <c r="Y1912" s="120" t="str">
        <f>IF(B:B="","",IF(R1912="Refreshment Beverage",VLOOKUP(Q1912,Rates!G$15:L$19,6,0)*W1912,VLOOKUP(Q1912,Rates!G$4:L$12,6,0)*W1912))</f>
        <v/>
      </c>
      <c r="Z1912" s="120" t="str">
        <f t="shared" si="928"/>
        <v/>
      </c>
      <c r="AA1912" s="120" t="str">
        <f t="shared" si="929"/>
        <v/>
      </c>
      <c r="AB1912" s="136" t="str">
        <f>IF(B:B="","",IF(R1912="Refreshment Beverage","",IF(AND(R1912="Beer",Q1912=0),SUM(LOOKUP(2,1/(Rates!$B$15:$B$18&lt;=W1912)/(Rates!$C$15:$C$18&gt;=W1912),Rates!$D$15:$D$18)*W1912),VLOOKUP(VALUE(Q:Q),Rates!A:B,2,0)*W1912)))</f>
        <v/>
      </c>
      <c r="AC1912" s="136" t="str">
        <f>IF(B:B="","",IF(R1912="Refreshment Beverage","",IF(AND(R1912="Beer",Q1912=0),SUM(LOOKUP(2,1/(Rates!$B$15:$B$18&lt;=W1912)/(Rates!$C$15:$C$18&gt;=W1912),Rates!$E$15:$E$18)*W1912),VLOOKUP(VALUE(Q:Q),Rates!A:C,3,0)*W1912)))</f>
        <v/>
      </c>
      <c r="AD1912" s="137" t="str">
        <f>IFERROR(IF(B:B="","",IF(R1912="Beer","",IF(VALUE(Q1912)=0,VLOOKUP(VLOOKUP(B:B,#REF!,16,0),Rates!A:E,2,0),VLOOKUP(VALUE(Q1912),Rates!A$31:B$34,2,0)*W1912))),0)</f>
        <v/>
      </c>
      <c r="AE1912" s="121" t="str">
        <f t="shared" si="930"/>
        <v/>
      </c>
      <c r="AF1912" s="138" t="str">
        <f t="shared" si="931"/>
        <v/>
      </c>
      <c r="AG1912" s="122" t="str">
        <f t="shared" si="932"/>
        <v/>
      </c>
      <c r="AH1912" s="123" t="str">
        <f t="shared" si="933"/>
        <v/>
      </c>
      <c r="AI1912" s="139" t="str">
        <f>IF(AE:AE="","",IF(R1912="Refreshment Beverage",AK1912*(Rates!J$19/100),ROUND(SUM(AH1912*(Rates!$J$8/100)),4)))</f>
        <v/>
      </c>
      <c r="AJ1912" s="124" t="str">
        <f t="shared" si="934"/>
        <v/>
      </c>
      <c r="AK1912" s="125" t="str">
        <f t="shared" si="935"/>
        <v/>
      </c>
      <c r="AL1912" s="121" t="str">
        <f t="shared" si="936"/>
        <v/>
      </c>
      <c r="AM1912" s="138" t="str">
        <f>IF(AS1912="","",IF(R1912="Refreshment Beverage",ROUND(AS1912*Rates!K$19,4),ROUND(AO1912*(VLOOKUP(VALUE(Q1912),Rates!G$4:L$12,3,0)),4)))</f>
        <v/>
      </c>
      <c r="AN1912" s="126" t="str">
        <f>IF(AS1912="","",IF(R1912="Refreshment Beverage",AS1912*(Rates!J$19/100),MAX(AM1912,AB1912)))</f>
        <v/>
      </c>
      <c r="AO1912" s="127" t="str">
        <f t="shared" si="937"/>
        <v/>
      </c>
      <c r="AP1912" s="127" t="str">
        <f t="shared" si="938"/>
        <v/>
      </c>
      <c r="AQ1912" s="140" t="str">
        <f>IF(AS1912="","",IF(R1912="Refreshment Beverage",ROUND(SUM(VLOOKUP(Q:Q,Rates!G$15:L$19,3,0)*(AS1912-Y1912-Z1912-AA1912)),4),ROUND(SUM(Rates!$K$8*AS1912),4)))</f>
        <v/>
      </c>
      <c r="AR1912" s="139" t="str">
        <f t="shared" si="939"/>
        <v/>
      </c>
      <c r="AS1912" s="125" t="str">
        <f t="shared" si="940"/>
        <v/>
      </c>
      <c r="AT1912" s="121" t="str">
        <f t="shared" si="941"/>
        <v/>
      </c>
      <c r="AU1912" s="138" t="str">
        <f>IF(AX1912="","",IF(R1912="Refreshment Beverage",ROUND((BA1912-Y1912-Z1912-AA1912)*VLOOKUP(VALUE(Q1912),Rates!G$15:L$19,3,0),4),ROUND(AW1912*(VLOOKUP(VALUE(Q1912),Rates!G:L,3,0)),4)))</f>
        <v/>
      </c>
      <c r="AV1912" s="126" t="str">
        <f t="shared" si="942"/>
        <v/>
      </c>
      <c r="AW1912" s="127" t="str">
        <f t="shared" si="943"/>
        <v/>
      </c>
      <c r="AX1912" s="123" t="str">
        <f t="shared" si="944"/>
        <v/>
      </c>
      <c r="AY1912" s="140" t="str">
        <f>IF(AX1912="","",IF(R1912="Refreshment Beverage",ROUND(SUM(AX1912*Rates!K$19),4),ROUND(SUM(AX1912*(Rates!J$8/100)),4)))</f>
        <v/>
      </c>
      <c r="AZ1912" s="124" t="str">
        <f t="shared" si="945"/>
        <v/>
      </c>
      <c r="BA1912" s="125" t="str">
        <f t="shared" si="946"/>
        <v/>
      </c>
      <c r="BB1912" s="115"/>
      <c r="BC1912" s="143"/>
      <c r="BD1912" s="100"/>
      <c r="BE1912" s="100"/>
      <c r="BF1912" s="100"/>
      <c r="BG1912" s="100"/>
    </row>
    <row r="1913" spans="1:59" x14ac:dyDescent="0.2">
      <c r="A1913" s="144"/>
      <c r="B1913" s="141"/>
      <c r="C1913" s="141"/>
      <c r="D1913" s="142"/>
      <c r="E1913" s="142"/>
      <c r="F1913" s="142"/>
      <c r="G1913" s="142"/>
      <c r="H1913" s="142"/>
      <c r="I1913" s="129"/>
      <c r="J1913" s="130"/>
      <c r="K1913" s="131" t="str">
        <f t="shared" si="917"/>
        <v/>
      </c>
      <c r="L1913" s="132" t="str">
        <f t="shared" si="918"/>
        <v/>
      </c>
      <c r="M1913" s="133" t="str">
        <f t="shared" si="919"/>
        <v/>
      </c>
      <c r="N1913" s="134" t="str">
        <f>IFERROR(IF(B:B="","",IF(R1913="Beer",SUM(LOOKUP(2,1/(Rates!$B$3:$B$5&lt;=W1913)/(Rates!$C$3:$C$5&gt;=W1913),Rates!$D$3:$D$5)*(X1913/100)*W1913),IF(R1913="Refreshment Beverage",SUM(LOOKUP(2,1/(Rates!$B$7:$B$11&lt;=W1913)/(Rates!$C$7:$C$11&gt;=W1913),Rates!$D$7:$D$11)*(X1913/100)*W1913)))),"")</f>
        <v/>
      </c>
      <c r="O1913" s="134" t="str">
        <f t="shared" si="920"/>
        <v/>
      </c>
      <c r="P1913" s="116"/>
      <c r="Q1913" s="117" t="str">
        <f t="shared" si="921"/>
        <v/>
      </c>
      <c r="R1913" s="128" t="str">
        <f t="shared" si="922"/>
        <v/>
      </c>
      <c r="S1913" s="135" t="str">
        <f>IF(B1913="","",IF(R1913="Refreshment Beverage",VLOOKUP(VALUE(Q1913),Rates!G$15:L$19,2,0),VLOOKUP(VALUE(Q1913),Rates!G$4:L$12,2,0)))</f>
        <v/>
      </c>
      <c r="T1913" s="135" t="str">
        <f t="shared" si="923"/>
        <v/>
      </c>
      <c r="U1913" s="118" t="str">
        <f t="shared" si="924"/>
        <v/>
      </c>
      <c r="V1913" s="135" t="str">
        <f t="shared" si="925"/>
        <v/>
      </c>
      <c r="W1913" s="135" t="str">
        <f t="shared" si="926"/>
        <v/>
      </c>
      <c r="X1913" s="119" t="str">
        <f t="shared" si="927"/>
        <v/>
      </c>
      <c r="Y1913" s="120" t="str">
        <f>IF(B:B="","",IF(R1913="Refreshment Beverage",VLOOKUP(Q1913,Rates!G$15:L$19,6,0)*W1913,VLOOKUP(Q1913,Rates!G$4:L$12,6,0)*W1913))</f>
        <v/>
      </c>
      <c r="Z1913" s="120" t="str">
        <f t="shared" si="928"/>
        <v/>
      </c>
      <c r="AA1913" s="120" t="str">
        <f t="shared" si="929"/>
        <v/>
      </c>
      <c r="AB1913" s="136" t="str">
        <f>IF(B:B="","",IF(R1913="Refreshment Beverage","",IF(AND(R1913="Beer",Q1913=0),SUM(LOOKUP(2,1/(Rates!$B$15:$B$18&lt;=W1913)/(Rates!$C$15:$C$18&gt;=W1913),Rates!$D$15:$D$18)*W1913),VLOOKUP(VALUE(Q:Q),Rates!A:B,2,0)*W1913)))</f>
        <v/>
      </c>
      <c r="AC1913" s="136" t="str">
        <f>IF(B:B="","",IF(R1913="Refreshment Beverage","",IF(AND(R1913="Beer",Q1913=0),SUM(LOOKUP(2,1/(Rates!$B$15:$B$18&lt;=W1913)/(Rates!$C$15:$C$18&gt;=W1913),Rates!$E$15:$E$18)*W1913),VLOOKUP(VALUE(Q:Q),Rates!A:C,3,0)*W1913)))</f>
        <v/>
      </c>
      <c r="AD1913" s="137" t="str">
        <f>IFERROR(IF(B:B="","",IF(R1913="Beer","",IF(VALUE(Q1913)=0,VLOOKUP(VLOOKUP(B:B,#REF!,16,0),Rates!A:E,2,0),VLOOKUP(VALUE(Q1913),Rates!A$31:B$34,2,0)*W1913))),0)</f>
        <v/>
      </c>
      <c r="AE1913" s="121" t="str">
        <f t="shared" si="930"/>
        <v/>
      </c>
      <c r="AF1913" s="138" t="str">
        <f t="shared" si="931"/>
        <v/>
      </c>
      <c r="AG1913" s="122" t="str">
        <f t="shared" si="932"/>
        <v/>
      </c>
      <c r="AH1913" s="123" t="str">
        <f t="shared" si="933"/>
        <v/>
      </c>
      <c r="AI1913" s="139" t="str">
        <f>IF(AE:AE="","",IF(R1913="Refreshment Beverage",AK1913*(Rates!J$19/100),ROUND(SUM(AH1913*(Rates!$J$8/100)),4)))</f>
        <v/>
      </c>
      <c r="AJ1913" s="124" t="str">
        <f t="shared" si="934"/>
        <v/>
      </c>
      <c r="AK1913" s="125" t="str">
        <f t="shared" si="935"/>
        <v/>
      </c>
      <c r="AL1913" s="121" t="str">
        <f t="shared" si="936"/>
        <v/>
      </c>
      <c r="AM1913" s="138" t="str">
        <f>IF(AS1913="","",IF(R1913="Refreshment Beverage",ROUND(AS1913*Rates!K$19,4),ROUND(AO1913*(VLOOKUP(VALUE(Q1913),Rates!G$4:L$12,3,0)),4)))</f>
        <v/>
      </c>
      <c r="AN1913" s="126" t="str">
        <f>IF(AS1913="","",IF(R1913="Refreshment Beverage",AS1913*(Rates!J$19/100),MAX(AM1913,AB1913)))</f>
        <v/>
      </c>
      <c r="AO1913" s="127" t="str">
        <f t="shared" si="937"/>
        <v/>
      </c>
      <c r="AP1913" s="127" t="str">
        <f t="shared" si="938"/>
        <v/>
      </c>
      <c r="AQ1913" s="140" t="str">
        <f>IF(AS1913="","",IF(R1913="Refreshment Beverage",ROUND(SUM(VLOOKUP(Q:Q,Rates!G$15:L$19,3,0)*(AS1913-Y1913-Z1913-AA1913)),4),ROUND(SUM(Rates!$K$8*AS1913),4)))</f>
        <v/>
      </c>
      <c r="AR1913" s="139" t="str">
        <f t="shared" si="939"/>
        <v/>
      </c>
      <c r="AS1913" s="125" t="str">
        <f t="shared" si="940"/>
        <v/>
      </c>
      <c r="AT1913" s="121" t="str">
        <f t="shared" si="941"/>
        <v/>
      </c>
      <c r="AU1913" s="138" t="str">
        <f>IF(AX1913="","",IF(R1913="Refreshment Beverage",ROUND((BA1913-Y1913-Z1913-AA1913)*VLOOKUP(VALUE(Q1913),Rates!G$15:L$19,3,0),4),ROUND(AW1913*(VLOOKUP(VALUE(Q1913),Rates!G:L,3,0)),4)))</f>
        <v/>
      </c>
      <c r="AV1913" s="126" t="str">
        <f t="shared" si="942"/>
        <v/>
      </c>
      <c r="AW1913" s="127" t="str">
        <f t="shared" si="943"/>
        <v/>
      </c>
      <c r="AX1913" s="123" t="str">
        <f t="shared" si="944"/>
        <v/>
      </c>
      <c r="AY1913" s="140" t="str">
        <f>IF(AX1913="","",IF(R1913="Refreshment Beverage",ROUND(SUM(AX1913*Rates!K$19),4),ROUND(SUM(AX1913*(Rates!J$8/100)),4)))</f>
        <v/>
      </c>
      <c r="AZ1913" s="124" t="str">
        <f t="shared" si="945"/>
        <v/>
      </c>
      <c r="BA1913" s="125" t="str">
        <f t="shared" si="946"/>
        <v/>
      </c>
      <c r="BB1913" s="115"/>
      <c r="BC1913" s="143"/>
      <c r="BD1913" s="100"/>
      <c r="BE1913" s="100"/>
      <c r="BF1913" s="100"/>
      <c r="BG1913" s="100"/>
    </row>
    <row r="1914" spans="1:59" x14ac:dyDescent="0.2">
      <c r="A1914" s="144"/>
      <c r="B1914" s="141"/>
      <c r="C1914" s="141"/>
      <c r="D1914" s="142"/>
      <c r="E1914" s="142"/>
      <c r="F1914" s="142"/>
      <c r="G1914" s="142"/>
      <c r="H1914" s="142"/>
      <c r="I1914" s="129"/>
      <c r="J1914" s="130"/>
      <c r="K1914" s="131" t="str">
        <f t="shared" si="917"/>
        <v/>
      </c>
      <c r="L1914" s="132" t="str">
        <f t="shared" si="918"/>
        <v/>
      </c>
      <c r="M1914" s="133" t="str">
        <f t="shared" si="919"/>
        <v/>
      </c>
      <c r="N1914" s="134" t="str">
        <f>IFERROR(IF(B:B="","",IF(R1914="Beer",SUM(LOOKUP(2,1/(Rates!$B$3:$B$5&lt;=W1914)/(Rates!$C$3:$C$5&gt;=W1914),Rates!$D$3:$D$5)*(X1914/100)*W1914),IF(R1914="Refreshment Beverage",SUM(LOOKUP(2,1/(Rates!$B$7:$B$11&lt;=W1914)/(Rates!$C$7:$C$11&gt;=W1914),Rates!$D$7:$D$11)*(X1914/100)*W1914)))),"")</f>
        <v/>
      </c>
      <c r="O1914" s="134" t="str">
        <f t="shared" si="920"/>
        <v/>
      </c>
      <c r="P1914" s="116"/>
      <c r="Q1914" s="117" t="str">
        <f t="shared" si="921"/>
        <v/>
      </c>
      <c r="R1914" s="128" t="str">
        <f t="shared" si="922"/>
        <v/>
      </c>
      <c r="S1914" s="135" t="str">
        <f>IF(B1914="","",IF(R1914="Refreshment Beverage",VLOOKUP(VALUE(Q1914),Rates!G$15:L$19,2,0),VLOOKUP(VALUE(Q1914),Rates!G$4:L$12,2,0)))</f>
        <v/>
      </c>
      <c r="T1914" s="135" t="str">
        <f t="shared" si="923"/>
        <v/>
      </c>
      <c r="U1914" s="118" t="str">
        <f t="shared" si="924"/>
        <v/>
      </c>
      <c r="V1914" s="135" t="str">
        <f t="shared" si="925"/>
        <v/>
      </c>
      <c r="W1914" s="135" t="str">
        <f t="shared" si="926"/>
        <v/>
      </c>
      <c r="X1914" s="119" t="str">
        <f t="shared" si="927"/>
        <v/>
      </c>
      <c r="Y1914" s="120" t="str">
        <f>IF(B:B="","",IF(R1914="Refreshment Beverage",VLOOKUP(Q1914,Rates!G$15:L$19,6,0)*W1914,VLOOKUP(Q1914,Rates!G$4:L$12,6,0)*W1914))</f>
        <v/>
      </c>
      <c r="Z1914" s="120" t="str">
        <f t="shared" si="928"/>
        <v/>
      </c>
      <c r="AA1914" s="120" t="str">
        <f t="shared" si="929"/>
        <v/>
      </c>
      <c r="AB1914" s="136" t="str">
        <f>IF(B:B="","",IF(R1914="Refreshment Beverage","",IF(AND(R1914="Beer",Q1914=0),SUM(LOOKUP(2,1/(Rates!$B$15:$B$18&lt;=W1914)/(Rates!$C$15:$C$18&gt;=W1914),Rates!$D$15:$D$18)*W1914),VLOOKUP(VALUE(Q:Q),Rates!A:B,2,0)*W1914)))</f>
        <v/>
      </c>
      <c r="AC1914" s="136" t="str">
        <f>IF(B:B="","",IF(R1914="Refreshment Beverage","",IF(AND(R1914="Beer",Q1914=0),SUM(LOOKUP(2,1/(Rates!$B$15:$B$18&lt;=W1914)/(Rates!$C$15:$C$18&gt;=W1914),Rates!$E$15:$E$18)*W1914),VLOOKUP(VALUE(Q:Q),Rates!A:C,3,0)*W1914)))</f>
        <v/>
      </c>
      <c r="AD1914" s="137" t="str">
        <f>IFERROR(IF(B:B="","",IF(R1914="Beer","",IF(VALUE(Q1914)=0,VLOOKUP(VLOOKUP(B:B,#REF!,16,0),Rates!A:E,2,0),VLOOKUP(VALUE(Q1914),Rates!A$31:B$34,2,0)*W1914))),0)</f>
        <v/>
      </c>
      <c r="AE1914" s="121" t="str">
        <f t="shared" si="930"/>
        <v/>
      </c>
      <c r="AF1914" s="138" t="str">
        <f t="shared" si="931"/>
        <v/>
      </c>
      <c r="AG1914" s="122" t="str">
        <f t="shared" si="932"/>
        <v/>
      </c>
      <c r="AH1914" s="123" t="str">
        <f t="shared" si="933"/>
        <v/>
      </c>
      <c r="AI1914" s="139" t="str">
        <f>IF(AE:AE="","",IF(R1914="Refreshment Beverage",AK1914*(Rates!J$19/100),ROUND(SUM(AH1914*(Rates!$J$8/100)),4)))</f>
        <v/>
      </c>
      <c r="AJ1914" s="124" t="str">
        <f t="shared" si="934"/>
        <v/>
      </c>
      <c r="AK1914" s="125" t="str">
        <f t="shared" si="935"/>
        <v/>
      </c>
      <c r="AL1914" s="121" t="str">
        <f t="shared" si="936"/>
        <v/>
      </c>
      <c r="AM1914" s="138" t="str">
        <f>IF(AS1914="","",IF(R1914="Refreshment Beverage",ROUND(AS1914*Rates!K$19,4),ROUND(AO1914*(VLOOKUP(VALUE(Q1914),Rates!G$4:L$12,3,0)),4)))</f>
        <v/>
      </c>
      <c r="AN1914" s="126" t="str">
        <f>IF(AS1914="","",IF(R1914="Refreshment Beverage",AS1914*(Rates!J$19/100),MAX(AM1914,AB1914)))</f>
        <v/>
      </c>
      <c r="AO1914" s="127" t="str">
        <f t="shared" si="937"/>
        <v/>
      </c>
      <c r="AP1914" s="127" t="str">
        <f t="shared" si="938"/>
        <v/>
      </c>
      <c r="AQ1914" s="140" t="str">
        <f>IF(AS1914="","",IF(R1914="Refreshment Beverage",ROUND(SUM(VLOOKUP(Q:Q,Rates!G$15:L$19,3,0)*(AS1914-Y1914-Z1914-AA1914)),4),ROUND(SUM(Rates!$K$8*AS1914),4)))</f>
        <v/>
      </c>
      <c r="AR1914" s="139" t="str">
        <f t="shared" si="939"/>
        <v/>
      </c>
      <c r="AS1914" s="125" t="str">
        <f t="shared" si="940"/>
        <v/>
      </c>
      <c r="AT1914" s="121" t="str">
        <f t="shared" si="941"/>
        <v/>
      </c>
      <c r="AU1914" s="138" t="str">
        <f>IF(AX1914="","",IF(R1914="Refreshment Beverage",ROUND((BA1914-Y1914-Z1914-AA1914)*VLOOKUP(VALUE(Q1914),Rates!G$15:L$19,3,0),4),ROUND(AW1914*(VLOOKUP(VALUE(Q1914),Rates!G:L,3,0)),4)))</f>
        <v/>
      </c>
      <c r="AV1914" s="126" t="str">
        <f t="shared" si="942"/>
        <v/>
      </c>
      <c r="AW1914" s="127" t="str">
        <f t="shared" si="943"/>
        <v/>
      </c>
      <c r="AX1914" s="123" t="str">
        <f t="shared" si="944"/>
        <v/>
      </c>
      <c r="AY1914" s="140" t="str">
        <f>IF(AX1914="","",IF(R1914="Refreshment Beverage",ROUND(SUM(AX1914*Rates!K$19),4),ROUND(SUM(AX1914*(Rates!J$8/100)),4)))</f>
        <v/>
      </c>
      <c r="AZ1914" s="124" t="str">
        <f t="shared" si="945"/>
        <v/>
      </c>
      <c r="BA1914" s="125" t="str">
        <f t="shared" si="946"/>
        <v/>
      </c>
      <c r="BB1914" s="115"/>
      <c r="BC1914" s="143"/>
      <c r="BD1914" s="100"/>
      <c r="BE1914" s="100"/>
      <c r="BF1914" s="100"/>
      <c r="BG1914" s="100"/>
    </row>
    <row r="1915" spans="1:59" x14ac:dyDescent="0.2">
      <c r="A1915" s="144"/>
      <c r="B1915" s="141"/>
      <c r="C1915" s="141"/>
      <c r="D1915" s="142"/>
      <c r="E1915" s="142"/>
      <c r="F1915" s="142"/>
      <c r="G1915" s="142"/>
      <c r="H1915" s="142"/>
      <c r="I1915" s="129"/>
      <c r="J1915" s="130"/>
      <c r="K1915" s="131" t="str">
        <f t="shared" si="917"/>
        <v/>
      </c>
      <c r="L1915" s="132" t="str">
        <f t="shared" si="918"/>
        <v/>
      </c>
      <c r="M1915" s="133" t="str">
        <f t="shared" si="919"/>
        <v/>
      </c>
      <c r="N1915" s="134" t="str">
        <f>IFERROR(IF(B:B="","",IF(R1915="Beer",SUM(LOOKUP(2,1/(Rates!$B$3:$B$5&lt;=W1915)/(Rates!$C$3:$C$5&gt;=W1915),Rates!$D$3:$D$5)*(X1915/100)*W1915),IF(R1915="Refreshment Beverage",SUM(LOOKUP(2,1/(Rates!$B$7:$B$11&lt;=W1915)/(Rates!$C$7:$C$11&gt;=W1915),Rates!$D$7:$D$11)*(X1915/100)*W1915)))),"")</f>
        <v/>
      </c>
      <c r="O1915" s="134" t="str">
        <f t="shared" si="920"/>
        <v/>
      </c>
      <c r="P1915" s="116"/>
      <c r="Q1915" s="117" t="str">
        <f t="shared" si="921"/>
        <v/>
      </c>
      <c r="R1915" s="128" t="str">
        <f t="shared" si="922"/>
        <v/>
      </c>
      <c r="S1915" s="135" t="str">
        <f>IF(B1915="","",IF(R1915="Refreshment Beverage",VLOOKUP(VALUE(Q1915),Rates!G$15:L$19,2,0),VLOOKUP(VALUE(Q1915),Rates!G$4:L$12,2,0)))</f>
        <v/>
      </c>
      <c r="T1915" s="135" t="str">
        <f t="shared" si="923"/>
        <v/>
      </c>
      <c r="U1915" s="118" t="str">
        <f t="shared" si="924"/>
        <v/>
      </c>
      <c r="V1915" s="135" t="str">
        <f t="shared" si="925"/>
        <v/>
      </c>
      <c r="W1915" s="135" t="str">
        <f t="shared" si="926"/>
        <v/>
      </c>
      <c r="X1915" s="119" t="str">
        <f t="shared" si="927"/>
        <v/>
      </c>
      <c r="Y1915" s="120" t="str">
        <f>IF(B:B="","",IF(R1915="Refreshment Beverage",VLOOKUP(Q1915,Rates!G$15:L$19,6,0)*W1915,VLOOKUP(Q1915,Rates!G$4:L$12,6,0)*W1915))</f>
        <v/>
      </c>
      <c r="Z1915" s="120" t="str">
        <f t="shared" si="928"/>
        <v/>
      </c>
      <c r="AA1915" s="120" t="str">
        <f t="shared" si="929"/>
        <v/>
      </c>
      <c r="AB1915" s="136" t="str">
        <f>IF(B:B="","",IF(R1915="Refreshment Beverage","",IF(AND(R1915="Beer",Q1915=0),SUM(LOOKUP(2,1/(Rates!$B$15:$B$18&lt;=W1915)/(Rates!$C$15:$C$18&gt;=W1915),Rates!$D$15:$D$18)*W1915),VLOOKUP(VALUE(Q:Q),Rates!A:B,2,0)*W1915)))</f>
        <v/>
      </c>
      <c r="AC1915" s="136" t="str">
        <f>IF(B:B="","",IF(R1915="Refreshment Beverage","",IF(AND(R1915="Beer",Q1915=0),SUM(LOOKUP(2,1/(Rates!$B$15:$B$18&lt;=W1915)/(Rates!$C$15:$C$18&gt;=W1915),Rates!$E$15:$E$18)*W1915),VLOOKUP(VALUE(Q:Q),Rates!A:C,3,0)*W1915)))</f>
        <v/>
      </c>
      <c r="AD1915" s="137" t="str">
        <f>IFERROR(IF(B:B="","",IF(R1915="Beer","",IF(VALUE(Q1915)=0,VLOOKUP(VLOOKUP(B:B,#REF!,16,0),Rates!A:E,2,0),VLOOKUP(VALUE(Q1915),Rates!A$31:B$34,2,0)*W1915))),0)</f>
        <v/>
      </c>
      <c r="AE1915" s="121" t="str">
        <f t="shared" si="930"/>
        <v/>
      </c>
      <c r="AF1915" s="138" t="str">
        <f t="shared" si="931"/>
        <v/>
      </c>
      <c r="AG1915" s="122" t="str">
        <f t="shared" si="932"/>
        <v/>
      </c>
      <c r="AH1915" s="123" t="str">
        <f t="shared" si="933"/>
        <v/>
      </c>
      <c r="AI1915" s="139" t="str">
        <f>IF(AE:AE="","",IF(R1915="Refreshment Beverage",AK1915*(Rates!J$19/100),ROUND(SUM(AH1915*(Rates!$J$8/100)),4)))</f>
        <v/>
      </c>
      <c r="AJ1915" s="124" t="str">
        <f t="shared" si="934"/>
        <v/>
      </c>
      <c r="AK1915" s="125" t="str">
        <f t="shared" si="935"/>
        <v/>
      </c>
      <c r="AL1915" s="121" t="str">
        <f t="shared" si="936"/>
        <v/>
      </c>
      <c r="AM1915" s="138" t="str">
        <f>IF(AS1915="","",IF(R1915="Refreshment Beverage",ROUND(AS1915*Rates!K$19,4),ROUND(AO1915*(VLOOKUP(VALUE(Q1915),Rates!G$4:L$12,3,0)),4)))</f>
        <v/>
      </c>
      <c r="AN1915" s="126" t="str">
        <f>IF(AS1915="","",IF(R1915="Refreshment Beverage",AS1915*(Rates!J$19/100),MAX(AM1915,AB1915)))</f>
        <v/>
      </c>
      <c r="AO1915" s="127" t="str">
        <f t="shared" si="937"/>
        <v/>
      </c>
      <c r="AP1915" s="127" t="str">
        <f t="shared" si="938"/>
        <v/>
      </c>
      <c r="AQ1915" s="140" t="str">
        <f>IF(AS1915="","",IF(R1915="Refreshment Beverage",ROUND(SUM(VLOOKUP(Q:Q,Rates!G$15:L$19,3,0)*(AS1915-Y1915-Z1915-AA1915)),4),ROUND(SUM(Rates!$K$8*AS1915),4)))</f>
        <v/>
      </c>
      <c r="AR1915" s="139" t="str">
        <f t="shared" si="939"/>
        <v/>
      </c>
      <c r="AS1915" s="125" t="str">
        <f t="shared" si="940"/>
        <v/>
      </c>
      <c r="AT1915" s="121" t="str">
        <f t="shared" si="941"/>
        <v/>
      </c>
      <c r="AU1915" s="138" t="str">
        <f>IF(AX1915="","",IF(R1915="Refreshment Beverage",ROUND((BA1915-Y1915-Z1915-AA1915)*VLOOKUP(VALUE(Q1915),Rates!G$15:L$19,3,0),4),ROUND(AW1915*(VLOOKUP(VALUE(Q1915),Rates!G:L,3,0)),4)))</f>
        <v/>
      </c>
      <c r="AV1915" s="126" t="str">
        <f t="shared" si="942"/>
        <v/>
      </c>
      <c r="AW1915" s="127" t="str">
        <f t="shared" si="943"/>
        <v/>
      </c>
      <c r="AX1915" s="123" t="str">
        <f t="shared" si="944"/>
        <v/>
      </c>
      <c r="AY1915" s="140" t="str">
        <f>IF(AX1915="","",IF(R1915="Refreshment Beverage",ROUND(SUM(AX1915*Rates!K$19),4),ROUND(SUM(AX1915*(Rates!J$8/100)),4)))</f>
        <v/>
      </c>
      <c r="AZ1915" s="124" t="str">
        <f t="shared" si="945"/>
        <v/>
      </c>
      <c r="BA1915" s="125" t="str">
        <f t="shared" si="946"/>
        <v/>
      </c>
      <c r="BB1915" s="115"/>
      <c r="BC1915" s="143"/>
      <c r="BD1915" s="100"/>
      <c r="BE1915" s="100"/>
      <c r="BF1915" s="100"/>
      <c r="BG1915" s="100"/>
    </row>
    <row r="1916" spans="1:59" x14ac:dyDescent="0.2">
      <c r="A1916" s="144"/>
      <c r="B1916" s="141"/>
      <c r="C1916" s="141"/>
      <c r="D1916" s="142"/>
      <c r="E1916" s="142"/>
      <c r="F1916" s="142"/>
      <c r="G1916" s="142"/>
      <c r="H1916" s="142"/>
      <c r="I1916" s="129"/>
      <c r="J1916" s="130"/>
      <c r="K1916" s="131" t="str">
        <f t="shared" si="917"/>
        <v/>
      </c>
      <c r="L1916" s="132" t="str">
        <f t="shared" si="918"/>
        <v/>
      </c>
      <c r="M1916" s="133" t="str">
        <f t="shared" si="919"/>
        <v/>
      </c>
      <c r="N1916" s="134" t="str">
        <f>IFERROR(IF(B:B="","",IF(R1916="Beer",SUM(LOOKUP(2,1/(Rates!$B$3:$B$5&lt;=W1916)/(Rates!$C$3:$C$5&gt;=W1916),Rates!$D$3:$D$5)*(X1916/100)*W1916),IF(R1916="Refreshment Beverage",SUM(LOOKUP(2,1/(Rates!$B$7:$B$11&lt;=W1916)/(Rates!$C$7:$C$11&gt;=W1916),Rates!$D$7:$D$11)*(X1916/100)*W1916)))),"")</f>
        <v/>
      </c>
      <c r="O1916" s="134" t="str">
        <f t="shared" si="920"/>
        <v/>
      </c>
      <c r="P1916" s="116"/>
      <c r="Q1916" s="117" t="str">
        <f t="shared" si="921"/>
        <v/>
      </c>
      <c r="R1916" s="128" t="str">
        <f t="shared" si="922"/>
        <v/>
      </c>
      <c r="S1916" s="135" t="str">
        <f>IF(B1916="","",IF(R1916="Refreshment Beverage",VLOOKUP(VALUE(Q1916),Rates!G$15:L$19,2,0),VLOOKUP(VALUE(Q1916),Rates!G$4:L$12,2,0)))</f>
        <v/>
      </c>
      <c r="T1916" s="135" t="str">
        <f t="shared" si="923"/>
        <v/>
      </c>
      <c r="U1916" s="118" t="str">
        <f t="shared" si="924"/>
        <v/>
      </c>
      <c r="V1916" s="135" t="str">
        <f t="shared" si="925"/>
        <v/>
      </c>
      <c r="W1916" s="135" t="str">
        <f t="shared" si="926"/>
        <v/>
      </c>
      <c r="X1916" s="119" t="str">
        <f t="shared" si="927"/>
        <v/>
      </c>
      <c r="Y1916" s="120" t="str">
        <f>IF(B:B="","",IF(R1916="Refreshment Beverage",VLOOKUP(Q1916,Rates!G$15:L$19,6,0)*W1916,VLOOKUP(Q1916,Rates!G$4:L$12,6,0)*W1916))</f>
        <v/>
      </c>
      <c r="Z1916" s="120" t="str">
        <f t="shared" si="928"/>
        <v/>
      </c>
      <c r="AA1916" s="120" t="str">
        <f t="shared" si="929"/>
        <v/>
      </c>
      <c r="AB1916" s="136" t="str">
        <f>IF(B:B="","",IF(R1916="Refreshment Beverage","",IF(AND(R1916="Beer",Q1916=0),SUM(LOOKUP(2,1/(Rates!$B$15:$B$18&lt;=W1916)/(Rates!$C$15:$C$18&gt;=W1916),Rates!$D$15:$D$18)*W1916),VLOOKUP(VALUE(Q:Q),Rates!A:B,2,0)*W1916)))</f>
        <v/>
      </c>
      <c r="AC1916" s="136" t="str">
        <f>IF(B:B="","",IF(R1916="Refreshment Beverage","",IF(AND(R1916="Beer",Q1916=0),SUM(LOOKUP(2,1/(Rates!$B$15:$B$18&lt;=W1916)/(Rates!$C$15:$C$18&gt;=W1916),Rates!$E$15:$E$18)*W1916),VLOOKUP(VALUE(Q:Q),Rates!A:C,3,0)*W1916)))</f>
        <v/>
      </c>
      <c r="AD1916" s="137" t="str">
        <f>IFERROR(IF(B:B="","",IF(R1916="Beer","",IF(VALUE(Q1916)=0,VLOOKUP(VLOOKUP(B:B,#REF!,16,0),Rates!A:E,2,0),VLOOKUP(VALUE(Q1916),Rates!A$31:B$34,2,0)*W1916))),0)</f>
        <v/>
      </c>
      <c r="AE1916" s="121" t="str">
        <f t="shared" si="930"/>
        <v/>
      </c>
      <c r="AF1916" s="138" t="str">
        <f t="shared" si="931"/>
        <v/>
      </c>
      <c r="AG1916" s="122" t="str">
        <f t="shared" si="932"/>
        <v/>
      </c>
      <c r="AH1916" s="123" t="str">
        <f t="shared" si="933"/>
        <v/>
      </c>
      <c r="AI1916" s="139" t="str">
        <f>IF(AE:AE="","",IF(R1916="Refreshment Beverage",AK1916*(Rates!J$19/100),ROUND(SUM(AH1916*(Rates!$J$8/100)),4)))</f>
        <v/>
      </c>
      <c r="AJ1916" s="124" t="str">
        <f t="shared" si="934"/>
        <v/>
      </c>
      <c r="AK1916" s="125" t="str">
        <f t="shared" si="935"/>
        <v/>
      </c>
      <c r="AL1916" s="121" t="str">
        <f t="shared" si="936"/>
        <v/>
      </c>
      <c r="AM1916" s="138" t="str">
        <f>IF(AS1916="","",IF(R1916="Refreshment Beverage",ROUND(AS1916*Rates!K$19,4),ROUND(AO1916*(VLOOKUP(VALUE(Q1916),Rates!G$4:L$12,3,0)),4)))</f>
        <v/>
      </c>
      <c r="AN1916" s="126" t="str">
        <f>IF(AS1916="","",IF(R1916="Refreshment Beverage",AS1916*(Rates!J$19/100),MAX(AM1916,AB1916)))</f>
        <v/>
      </c>
      <c r="AO1916" s="127" t="str">
        <f t="shared" si="937"/>
        <v/>
      </c>
      <c r="AP1916" s="127" t="str">
        <f t="shared" si="938"/>
        <v/>
      </c>
      <c r="AQ1916" s="140" t="str">
        <f>IF(AS1916="","",IF(R1916="Refreshment Beverage",ROUND(SUM(VLOOKUP(Q:Q,Rates!G$15:L$19,3,0)*(AS1916-Y1916-Z1916-AA1916)),4),ROUND(SUM(Rates!$K$8*AS1916),4)))</f>
        <v/>
      </c>
      <c r="AR1916" s="139" t="str">
        <f t="shared" si="939"/>
        <v/>
      </c>
      <c r="AS1916" s="125" t="str">
        <f t="shared" si="940"/>
        <v/>
      </c>
      <c r="AT1916" s="121" t="str">
        <f t="shared" si="941"/>
        <v/>
      </c>
      <c r="AU1916" s="138" t="str">
        <f>IF(AX1916="","",IF(R1916="Refreshment Beverage",ROUND((BA1916-Y1916-Z1916-AA1916)*VLOOKUP(VALUE(Q1916),Rates!G$15:L$19,3,0),4),ROUND(AW1916*(VLOOKUP(VALUE(Q1916),Rates!G:L,3,0)),4)))</f>
        <v/>
      </c>
      <c r="AV1916" s="126" t="str">
        <f t="shared" si="942"/>
        <v/>
      </c>
      <c r="AW1916" s="127" t="str">
        <f t="shared" si="943"/>
        <v/>
      </c>
      <c r="AX1916" s="123" t="str">
        <f t="shared" si="944"/>
        <v/>
      </c>
      <c r="AY1916" s="140" t="str">
        <f>IF(AX1916="","",IF(R1916="Refreshment Beverage",ROUND(SUM(AX1916*Rates!K$19),4),ROUND(SUM(AX1916*(Rates!J$8/100)),4)))</f>
        <v/>
      </c>
      <c r="AZ1916" s="124" t="str">
        <f t="shared" si="945"/>
        <v/>
      </c>
      <c r="BA1916" s="125" t="str">
        <f t="shared" si="946"/>
        <v/>
      </c>
      <c r="BB1916" s="115"/>
      <c r="BC1916" s="143"/>
      <c r="BD1916" s="100"/>
      <c r="BE1916" s="100"/>
      <c r="BF1916" s="100"/>
      <c r="BG1916" s="100"/>
    </row>
    <row r="1917" spans="1:59" x14ac:dyDescent="0.2">
      <c r="A1917" s="144"/>
      <c r="B1917" s="141"/>
      <c r="C1917" s="141"/>
      <c r="D1917" s="142"/>
      <c r="E1917" s="142"/>
      <c r="F1917" s="142"/>
      <c r="G1917" s="142"/>
      <c r="H1917" s="142"/>
      <c r="I1917" s="129"/>
      <c r="J1917" s="130"/>
      <c r="K1917" s="131" t="str">
        <f t="shared" si="917"/>
        <v/>
      </c>
      <c r="L1917" s="132" t="str">
        <f t="shared" si="918"/>
        <v/>
      </c>
      <c r="M1917" s="133" t="str">
        <f t="shared" si="919"/>
        <v/>
      </c>
      <c r="N1917" s="134" t="str">
        <f>IFERROR(IF(B:B="","",IF(R1917="Beer",SUM(LOOKUP(2,1/(Rates!$B$3:$B$5&lt;=W1917)/(Rates!$C$3:$C$5&gt;=W1917),Rates!$D$3:$D$5)*(X1917/100)*W1917),IF(R1917="Refreshment Beverage",SUM(LOOKUP(2,1/(Rates!$B$7:$B$11&lt;=W1917)/(Rates!$C$7:$C$11&gt;=W1917),Rates!$D$7:$D$11)*(X1917/100)*W1917)))),"")</f>
        <v/>
      </c>
      <c r="O1917" s="134" t="str">
        <f t="shared" si="920"/>
        <v/>
      </c>
      <c r="P1917" s="116"/>
      <c r="Q1917" s="117" t="str">
        <f t="shared" si="921"/>
        <v/>
      </c>
      <c r="R1917" s="128" t="str">
        <f t="shared" si="922"/>
        <v/>
      </c>
      <c r="S1917" s="135" t="str">
        <f>IF(B1917="","",IF(R1917="Refreshment Beverage",VLOOKUP(VALUE(Q1917),Rates!G$15:L$19,2,0),VLOOKUP(VALUE(Q1917),Rates!G$4:L$12,2,0)))</f>
        <v/>
      </c>
      <c r="T1917" s="135" t="str">
        <f t="shared" si="923"/>
        <v/>
      </c>
      <c r="U1917" s="118" t="str">
        <f t="shared" si="924"/>
        <v/>
      </c>
      <c r="V1917" s="135" t="str">
        <f t="shared" si="925"/>
        <v/>
      </c>
      <c r="W1917" s="135" t="str">
        <f t="shared" si="926"/>
        <v/>
      </c>
      <c r="X1917" s="119" t="str">
        <f t="shared" si="927"/>
        <v/>
      </c>
      <c r="Y1917" s="120" t="str">
        <f>IF(B:B="","",IF(R1917="Refreshment Beverage",VLOOKUP(Q1917,Rates!G$15:L$19,6,0)*W1917,VLOOKUP(Q1917,Rates!G$4:L$12,6,0)*W1917))</f>
        <v/>
      </c>
      <c r="Z1917" s="120" t="str">
        <f t="shared" si="928"/>
        <v/>
      </c>
      <c r="AA1917" s="120" t="str">
        <f t="shared" si="929"/>
        <v/>
      </c>
      <c r="AB1917" s="136" t="str">
        <f>IF(B:B="","",IF(R1917="Refreshment Beverage","",IF(AND(R1917="Beer",Q1917=0),SUM(LOOKUP(2,1/(Rates!$B$15:$B$18&lt;=W1917)/(Rates!$C$15:$C$18&gt;=W1917),Rates!$D$15:$D$18)*W1917),VLOOKUP(VALUE(Q:Q),Rates!A:B,2,0)*W1917)))</f>
        <v/>
      </c>
      <c r="AC1917" s="136" t="str">
        <f>IF(B:B="","",IF(R1917="Refreshment Beverage","",IF(AND(R1917="Beer",Q1917=0),SUM(LOOKUP(2,1/(Rates!$B$15:$B$18&lt;=W1917)/(Rates!$C$15:$C$18&gt;=W1917),Rates!$E$15:$E$18)*W1917),VLOOKUP(VALUE(Q:Q),Rates!A:C,3,0)*W1917)))</f>
        <v/>
      </c>
      <c r="AD1917" s="137" t="str">
        <f>IFERROR(IF(B:B="","",IF(R1917="Beer","",IF(VALUE(Q1917)=0,VLOOKUP(VLOOKUP(B:B,#REF!,16,0),Rates!A:E,2,0),VLOOKUP(VALUE(Q1917),Rates!A$31:B$34,2,0)*W1917))),0)</f>
        <v/>
      </c>
      <c r="AE1917" s="121" t="str">
        <f t="shared" si="930"/>
        <v/>
      </c>
      <c r="AF1917" s="138" t="str">
        <f t="shared" si="931"/>
        <v/>
      </c>
      <c r="AG1917" s="122" t="str">
        <f t="shared" si="932"/>
        <v/>
      </c>
      <c r="AH1917" s="123" t="str">
        <f t="shared" si="933"/>
        <v/>
      </c>
      <c r="AI1917" s="139" t="str">
        <f>IF(AE:AE="","",IF(R1917="Refreshment Beverage",AK1917*(Rates!J$19/100),ROUND(SUM(AH1917*(Rates!$J$8/100)),4)))</f>
        <v/>
      </c>
      <c r="AJ1917" s="124" t="str">
        <f t="shared" si="934"/>
        <v/>
      </c>
      <c r="AK1917" s="125" t="str">
        <f t="shared" si="935"/>
        <v/>
      </c>
      <c r="AL1917" s="121" t="str">
        <f t="shared" si="936"/>
        <v/>
      </c>
      <c r="AM1917" s="138" t="str">
        <f>IF(AS1917="","",IF(R1917="Refreshment Beverage",ROUND(AS1917*Rates!K$19,4),ROUND(AO1917*(VLOOKUP(VALUE(Q1917),Rates!G$4:L$12,3,0)),4)))</f>
        <v/>
      </c>
      <c r="AN1917" s="126" t="str">
        <f>IF(AS1917="","",IF(R1917="Refreshment Beverage",AS1917*(Rates!J$19/100),MAX(AM1917,AB1917)))</f>
        <v/>
      </c>
      <c r="AO1917" s="127" t="str">
        <f t="shared" si="937"/>
        <v/>
      </c>
      <c r="AP1917" s="127" t="str">
        <f t="shared" si="938"/>
        <v/>
      </c>
      <c r="AQ1917" s="140" t="str">
        <f>IF(AS1917="","",IF(R1917="Refreshment Beverage",ROUND(SUM(VLOOKUP(Q:Q,Rates!G$15:L$19,3,0)*(AS1917-Y1917-Z1917-AA1917)),4),ROUND(SUM(Rates!$K$8*AS1917),4)))</f>
        <v/>
      </c>
      <c r="AR1917" s="139" t="str">
        <f t="shared" si="939"/>
        <v/>
      </c>
      <c r="AS1917" s="125" t="str">
        <f t="shared" si="940"/>
        <v/>
      </c>
      <c r="AT1917" s="121" t="str">
        <f t="shared" si="941"/>
        <v/>
      </c>
      <c r="AU1917" s="138" t="str">
        <f>IF(AX1917="","",IF(R1917="Refreshment Beverage",ROUND((BA1917-Y1917-Z1917-AA1917)*VLOOKUP(VALUE(Q1917),Rates!G$15:L$19,3,0),4),ROUND(AW1917*(VLOOKUP(VALUE(Q1917),Rates!G:L,3,0)),4)))</f>
        <v/>
      </c>
      <c r="AV1917" s="126" t="str">
        <f t="shared" si="942"/>
        <v/>
      </c>
      <c r="AW1917" s="127" t="str">
        <f t="shared" si="943"/>
        <v/>
      </c>
      <c r="AX1917" s="123" t="str">
        <f t="shared" si="944"/>
        <v/>
      </c>
      <c r="AY1917" s="140" t="str">
        <f>IF(AX1917="","",IF(R1917="Refreshment Beverage",ROUND(SUM(AX1917*Rates!K$19),4),ROUND(SUM(AX1917*(Rates!J$8/100)),4)))</f>
        <v/>
      </c>
      <c r="AZ1917" s="124" t="str">
        <f t="shared" si="945"/>
        <v/>
      </c>
      <c r="BA1917" s="125" t="str">
        <f t="shared" si="946"/>
        <v/>
      </c>
      <c r="BB1917" s="115"/>
      <c r="BC1917" s="143"/>
      <c r="BD1917" s="100"/>
      <c r="BE1917" s="100"/>
      <c r="BF1917" s="100"/>
      <c r="BG1917" s="100"/>
    </row>
    <row r="1918" spans="1:59" x14ac:dyDescent="0.2">
      <c r="A1918" s="144"/>
      <c r="B1918" s="141"/>
      <c r="C1918" s="141"/>
      <c r="D1918" s="142"/>
      <c r="E1918" s="142"/>
      <c r="F1918" s="142"/>
      <c r="G1918" s="142"/>
      <c r="H1918" s="142"/>
      <c r="I1918" s="129"/>
      <c r="J1918" s="130"/>
      <c r="K1918" s="131" t="str">
        <f t="shared" si="917"/>
        <v/>
      </c>
      <c r="L1918" s="132" t="str">
        <f t="shared" si="918"/>
        <v/>
      </c>
      <c r="M1918" s="133" t="str">
        <f t="shared" si="919"/>
        <v/>
      </c>
      <c r="N1918" s="134" t="str">
        <f>IFERROR(IF(B:B="","",IF(R1918="Beer",SUM(LOOKUP(2,1/(Rates!$B$3:$B$5&lt;=W1918)/(Rates!$C$3:$C$5&gt;=W1918),Rates!$D$3:$D$5)*(X1918/100)*W1918),IF(R1918="Refreshment Beverage",SUM(LOOKUP(2,1/(Rates!$B$7:$B$11&lt;=W1918)/(Rates!$C$7:$C$11&gt;=W1918),Rates!$D$7:$D$11)*(X1918/100)*W1918)))),"")</f>
        <v/>
      </c>
      <c r="O1918" s="134" t="str">
        <f t="shared" si="920"/>
        <v/>
      </c>
      <c r="P1918" s="116"/>
      <c r="Q1918" s="117" t="str">
        <f t="shared" si="921"/>
        <v/>
      </c>
      <c r="R1918" s="128" t="str">
        <f t="shared" si="922"/>
        <v/>
      </c>
      <c r="S1918" s="135" t="str">
        <f>IF(B1918="","",IF(R1918="Refreshment Beverage",VLOOKUP(VALUE(Q1918),Rates!G$15:L$19,2,0),VLOOKUP(VALUE(Q1918),Rates!G$4:L$12,2,0)))</f>
        <v/>
      </c>
      <c r="T1918" s="135" t="str">
        <f t="shared" si="923"/>
        <v/>
      </c>
      <c r="U1918" s="118" t="str">
        <f t="shared" si="924"/>
        <v/>
      </c>
      <c r="V1918" s="135" t="str">
        <f t="shared" si="925"/>
        <v/>
      </c>
      <c r="W1918" s="135" t="str">
        <f t="shared" si="926"/>
        <v/>
      </c>
      <c r="X1918" s="119" t="str">
        <f t="shared" si="927"/>
        <v/>
      </c>
      <c r="Y1918" s="120" t="str">
        <f>IF(B:B="","",IF(R1918="Refreshment Beverage",VLOOKUP(Q1918,Rates!G$15:L$19,6,0)*W1918,VLOOKUP(Q1918,Rates!G$4:L$12,6,0)*W1918))</f>
        <v/>
      </c>
      <c r="Z1918" s="120" t="str">
        <f t="shared" si="928"/>
        <v/>
      </c>
      <c r="AA1918" s="120" t="str">
        <f t="shared" si="929"/>
        <v/>
      </c>
      <c r="AB1918" s="136" t="str">
        <f>IF(B:B="","",IF(R1918="Refreshment Beverage","",IF(AND(R1918="Beer",Q1918=0),SUM(LOOKUP(2,1/(Rates!$B$15:$B$18&lt;=W1918)/(Rates!$C$15:$C$18&gt;=W1918),Rates!$D$15:$D$18)*W1918),VLOOKUP(VALUE(Q:Q),Rates!A:B,2,0)*W1918)))</f>
        <v/>
      </c>
      <c r="AC1918" s="136" t="str">
        <f>IF(B:B="","",IF(R1918="Refreshment Beverage","",IF(AND(R1918="Beer",Q1918=0),SUM(LOOKUP(2,1/(Rates!$B$15:$B$18&lt;=W1918)/(Rates!$C$15:$C$18&gt;=W1918),Rates!$E$15:$E$18)*W1918),VLOOKUP(VALUE(Q:Q),Rates!A:C,3,0)*W1918)))</f>
        <v/>
      </c>
      <c r="AD1918" s="137" t="str">
        <f>IFERROR(IF(B:B="","",IF(R1918="Beer","",IF(VALUE(Q1918)=0,VLOOKUP(VLOOKUP(B:B,#REF!,16,0),Rates!A:E,2,0),VLOOKUP(VALUE(Q1918),Rates!A$31:B$34,2,0)*W1918))),0)</f>
        <v/>
      </c>
      <c r="AE1918" s="121" t="str">
        <f t="shared" si="930"/>
        <v/>
      </c>
      <c r="AF1918" s="138" t="str">
        <f t="shared" si="931"/>
        <v/>
      </c>
      <c r="AG1918" s="122" t="str">
        <f t="shared" si="932"/>
        <v/>
      </c>
      <c r="AH1918" s="123" t="str">
        <f t="shared" si="933"/>
        <v/>
      </c>
      <c r="AI1918" s="139" t="str">
        <f>IF(AE:AE="","",IF(R1918="Refreshment Beverage",AK1918*(Rates!J$19/100),ROUND(SUM(AH1918*(Rates!$J$8/100)),4)))</f>
        <v/>
      </c>
      <c r="AJ1918" s="124" t="str">
        <f t="shared" si="934"/>
        <v/>
      </c>
      <c r="AK1918" s="125" t="str">
        <f t="shared" si="935"/>
        <v/>
      </c>
      <c r="AL1918" s="121" t="str">
        <f t="shared" si="936"/>
        <v/>
      </c>
      <c r="AM1918" s="138" t="str">
        <f>IF(AS1918="","",IF(R1918="Refreshment Beverage",ROUND(AS1918*Rates!K$19,4),ROUND(AO1918*(VLOOKUP(VALUE(Q1918),Rates!G$4:L$12,3,0)),4)))</f>
        <v/>
      </c>
      <c r="AN1918" s="126" t="str">
        <f>IF(AS1918="","",IF(R1918="Refreshment Beverage",AS1918*(Rates!J$19/100),MAX(AM1918,AB1918)))</f>
        <v/>
      </c>
      <c r="AO1918" s="127" t="str">
        <f t="shared" si="937"/>
        <v/>
      </c>
      <c r="AP1918" s="127" t="str">
        <f t="shared" si="938"/>
        <v/>
      </c>
      <c r="AQ1918" s="140" t="str">
        <f>IF(AS1918="","",IF(R1918="Refreshment Beverage",ROUND(SUM(VLOOKUP(Q:Q,Rates!G$15:L$19,3,0)*(AS1918-Y1918-Z1918-AA1918)),4),ROUND(SUM(Rates!$K$8*AS1918),4)))</f>
        <v/>
      </c>
      <c r="AR1918" s="139" t="str">
        <f t="shared" si="939"/>
        <v/>
      </c>
      <c r="AS1918" s="125" t="str">
        <f t="shared" si="940"/>
        <v/>
      </c>
      <c r="AT1918" s="121" t="str">
        <f t="shared" si="941"/>
        <v/>
      </c>
      <c r="AU1918" s="138" t="str">
        <f>IF(AX1918="","",IF(R1918="Refreshment Beverage",ROUND((BA1918-Y1918-Z1918-AA1918)*VLOOKUP(VALUE(Q1918),Rates!G$15:L$19,3,0),4),ROUND(AW1918*(VLOOKUP(VALUE(Q1918),Rates!G:L,3,0)),4)))</f>
        <v/>
      </c>
      <c r="AV1918" s="126" t="str">
        <f t="shared" si="942"/>
        <v/>
      </c>
      <c r="AW1918" s="127" t="str">
        <f t="shared" si="943"/>
        <v/>
      </c>
      <c r="AX1918" s="123" t="str">
        <f t="shared" si="944"/>
        <v/>
      </c>
      <c r="AY1918" s="140" t="str">
        <f>IF(AX1918="","",IF(R1918="Refreshment Beverage",ROUND(SUM(AX1918*Rates!K$19),4),ROUND(SUM(AX1918*(Rates!J$8/100)),4)))</f>
        <v/>
      </c>
      <c r="AZ1918" s="124" t="str">
        <f t="shared" si="945"/>
        <v/>
      </c>
      <c r="BA1918" s="125" t="str">
        <f t="shared" si="946"/>
        <v/>
      </c>
      <c r="BB1918" s="115"/>
      <c r="BC1918" s="143"/>
      <c r="BD1918" s="100"/>
      <c r="BE1918" s="100"/>
      <c r="BF1918" s="100"/>
      <c r="BG1918" s="100"/>
    </row>
    <row r="1919" spans="1:59" x14ac:dyDescent="0.2">
      <c r="A1919" s="144"/>
      <c r="B1919" s="141"/>
      <c r="C1919" s="141"/>
      <c r="D1919" s="142"/>
      <c r="E1919" s="142"/>
      <c r="F1919" s="142"/>
      <c r="G1919" s="142"/>
      <c r="H1919" s="142"/>
      <c r="I1919" s="129"/>
      <c r="J1919" s="130"/>
      <c r="K1919" s="131" t="str">
        <f t="shared" si="917"/>
        <v/>
      </c>
      <c r="L1919" s="132" t="str">
        <f t="shared" si="918"/>
        <v/>
      </c>
      <c r="M1919" s="133" t="str">
        <f t="shared" si="919"/>
        <v/>
      </c>
      <c r="N1919" s="134" t="str">
        <f>IFERROR(IF(B:B="","",IF(R1919="Beer",SUM(LOOKUP(2,1/(Rates!$B$3:$B$5&lt;=W1919)/(Rates!$C$3:$C$5&gt;=W1919),Rates!$D$3:$D$5)*(X1919/100)*W1919),IF(R1919="Refreshment Beverage",SUM(LOOKUP(2,1/(Rates!$B$7:$B$11&lt;=W1919)/(Rates!$C$7:$C$11&gt;=W1919),Rates!$D$7:$D$11)*(X1919/100)*W1919)))),"")</f>
        <v/>
      </c>
      <c r="O1919" s="134" t="str">
        <f t="shared" si="920"/>
        <v/>
      </c>
      <c r="P1919" s="116"/>
      <c r="Q1919" s="117" t="str">
        <f t="shared" si="921"/>
        <v/>
      </c>
      <c r="R1919" s="128" t="str">
        <f t="shared" si="922"/>
        <v/>
      </c>
      <c r="S1919" s="135" t="str">
        <f>IF(B1919="","",IF(R1919="Refreshment Beverage",VLOOKUP(VALUE(Q1919),Rates!G$15:L$19,2,0),VLOOKUP(VALUE(Q1919),Rates!G$4:L$12,2,0)))</f>
        <v/>
      </c>
      <c r="T1919" s="135" t="str">
        <f t="shared" si="923"/>
        <v/>
      </c>
      <c r="U1919" s="118" t="str">
        <f t="shared" si="924"/>
        <v/>
      </c>
      <c r="V1919" s="135" t="str">
        <f t="shared" si="925"/>
        <v/>
      </c>
      <c r="W1919" s="135" t="str">
        <f t="shared" si="926"/>
        <v/>
      </c>
      <c r="X1919" s="119" t="str">
        <f t="shared" si="927"/>
        <v/>
      </c>
      <c r="Y1919" s="120" t="str">
        <f>IF(B:B="","",IF(R1919="Refreshment Beverage",VLOOKUP(Q1919,Rates!G$15:L$19,6,0)*W1919,VLOOKUP(Q1919,Rates!G$4:L$12,6,0)*W1919))</f>
        <v/>
      </c>
      <c r="Z1919" s="120" t="str">
        <f t="shared" si="928"/>
        <v/>
      </c>
      <c r="AA1919" s="120" t="str">
        <f t="shared" si="929"/>
        <v/>
      </c>
      <c r="AB1919" s="136" t="str">
        <f>IF(B:B="","",IF(R1919="Refreshment Beverage","",IF(AND(R1919="Beer",Q1919=0),SUM(LOOKUP(2,1/(Rates!$B$15:$B$18&lt;=W1919)/(Rates!$C$15:$C$18&gt;=W1919),Rates!$D$15:$D$18)*W1919),VLOOKUP(VALUE(Q:Q),Rates!A:B,2,0)*W1919)))</f>
        <v/>
      </c>
      <c r="AC1919" s="136" t="str">
        <f>IF(B:B="","",IF(R1919="Refreshment Beverage","",IF(AND(R1919="Beer",Q1919=0),SUM(LOOKUP(2,1/(Rates!$B$15:$B$18&lt;=W1919)/(Rates!$C$15:$C$18&gt;=W1919),Rates!$E$15:$E$18)*W1919),VLOOKUP(VALUE(Q:Q),Rates!A:C,3,0)*W1919)))</f>
        <v/>
      </c>
      <c r="AD1919" s="137" t="str">
        <f>IFERROR(IF(B:B="","",IF(R1919="Beer","",IF(VALUE(Q1919)=0,VLOOKUP(VLOOKUP(B:B,#REF!,16,0),Rates!A:E,2,0),VLOOKUP(VALUE(Q1919),Rates!A$31:B$34,2,0)*W1919))),0)</f>
        <v/>
      </c>
      <c r="AE1919" s="121" t="str">
        <f t="shared" si="930"/>
        <v/>
      </c>
      <c r="AF1919" s="138" t="str">
        <f t="shared" si="931"/>
        <v/>
      </c>
      <c r="AG1919" s="122" t="str">
        <f t="shared" si="932"/>
        <v/>
      </c>
      <c r="AH1919" s="123" t="str">
        <f t="shared" si="933"/>
        <v/>
      </c>
      <c r="AI1919" s="139" t="str">
        <f>IF(AE:AE="","",IF(R1919="Refreshment Beverage",AK1919*(Rates!J$19/100),ROUND(SUM(AH1919*(Rates!$J$8/100)),4)))</f>
        <v/>
      </c>
      <c r="AJ1919" s="124" t="str">
        <f t="shared" si="934"/>
        <v/>
      </c>
      <c r="AK1919" s="125" t="str">
        <f t="shared" si="935"/>
        <v/>
      </c>
      <c r="AL1919" s="121" t="str">
        <f t="shared" si="936"/>
        <v/>
      </c>
      <c r="AM1919" s="138" t="str">
        <f>IF(AS1919="","",IF(R1919="Refreshment Beverage",ROUND(AS1919*Rates!K$19,4),ROUND(AO1919*(VLOOKUP(VALUE(Q1919),Rates!G$4:L$12,3,0)),4)))</f>
        <v/>
      </c>
      <c r="AN1919" s="126" t="str">
        <f>IF(AS1919="","",IF(R1919="Refreshment Beverage",AS1919*(Rates!J$19/100),MAX(AM1919,AB1919)))</f>
        <v/>
      </c>
      <c r="AO1919" s="127" t="str">
        <f t="shared" si="937"/>
        <v/>
      </c>
      <c r="AP1919" s="127" t="str">
        <f t="shared" si="938"/>
        <v/>
      </c>
      <c r="AQ1919" s="140" t="str">
        <f>IF(AS1919="","",IF(R1919="Refreshment Beverage",ROUND(SUM(VLOOKUP(Q:Q,Rates!G$15:L$19,3,0)*(AS1919-Y1919-Z1919-AA1919)),4),ROUND(SUM(Rates!$K$8*AS1919),4)))</f>
        <v/>
      </c>
      <c r="AR1919" s="139" t="str">
        <f t="shared" si="939"/>
        <v/>
      </c>
      <c r="AS1919" s="125" t="str">
        <f t="shared" si="940"/>
        <v/>
      </c>
      <c r="AT1919" s="121" t="str">
        <f t="shared" si="941"/>
        <v/>
      </c>
      <c r="AU1919" s="138" t="str">
        <f>IF(AX1919="","",IF(R1919="Refreshment Beverage",ROUND((BA1919-Y1919-Z1919-AA1919)*VLOOKUP(VALUE(Q1919),Rates!G$15:L$19,3,0),4),ROUND(AW1919*(VLOOKUP(VALUE(Q1919),Rates!G:L,3,0)),4)))</f>
        <v/>
      </c>
      <c r="AV1919" s="126" t="str">
        <f t="shared" si="942"/>
        <v/>
      </c>
      <c r="AW1919" s="127" t="str">
        <f t="shared" si="943"/>
        <v/>
      </c>
      <c r="AX1919" s="123" t="str">
        <f t="shared" si="944"/>
        <v/>
      </c>
      <c r="AY1919" s="140" t="str">
        <f>IF(AX1919="","",IF(R1919="Refreshment Beverage",ROUND(SUM(AX1919*Rates!K$19),4),ROUND(SUM(AX1919*(Rates!J$8/100)),4)))</f>
        <v/>
      </c>
      <c r="AZ1919" s="124" t="str">
        <f t="shared" si="945"/>
        <v/>
      </c>
      <c r="BA1919" s="125" t="str">
        <f t="shared" si="946"/>
        <v/>
      </c>
      <c r="BB1919" s="115"/>
      <c r="BC1919" s="143"/>
      <c r="BD1919" s="100"/>
      <c r="BE1919" s="100"/>
      <c r="BF1919" s="100"/>
      <c r="BG1919" s="100"/>
    </row>
    <row r="1920" spans="1:59" x14ac:dyDescent="0.2">
      <c r="A1920" s="144"/>
      <c r="B1920" s="141"/>
      <c r="C1920" s="141"/>
      <c r="D1920" s="142"/>
      <c r="E1920" s="142"/>
      <c r="F1920" s="142"/>
      <c r="G1920" s="142"/>
      <c r="H1920" s="142"/>
      <c r="I1920" s="129"/>
      <c r="J1920" s="130"/>
      <c r="K1920" s="131" t="str">
        <f t="shared" si="917"/>
        <v/>
      </c>
      <c r="L1920" s="132" t="str">
        <f t="shared" si="918"/>
        <v/>
      </c>
      <c r="M1920" s="133" t="str">
        <f t="shared" si="919"/>
        <v/>
      </c>
      <c r="N1920" s="134" t="str">
        <f>IFERROR(IF(B:B="","",IF(R1920="Beer",SUM(LOOKUP(2,1/(Rates!$B$3:$B$5&lt;=W1920)/(Rates!$C$3:$C$5&gt;=W1920),Rates!$D$3:$D$5)*(X1920/100)*W1920),IF(R1920="Refreshment Beverage",SUM(LOOKUP(2,1/(Rates!$B$7:$B$11&lt;=W1920)/(Rates!$C$7:$C$11&gt;=W1920),Rates!$D$7:$D$11)*(X1920/100)*W1920)))),"")</f>
        <v/>
      </c>
      <c r="O1920" s="134" t="str">
        <f t="shared" si="920"/>
        <v/>
      </c>
      <c r="P1920" s="116"/>
      <c r="Q1920" s="117" t="str">
        <f t="shared" si="921"/>
        <v/>
      </c>
      <c r="R1920" s="128" t="str">
        <f t="shared" si="922"/>
        <v/>
      </c>
      <c r="S1920" s="135" t="str">
        <f>IF(B1920="","",IF(R1920="Refreshment Beverage",VLOOKUP(VALUE(Q1920),Rates!G$15:L$19,2,0),VLOOKUP(VALUE(Q1920),Rates!G$4:L$12,2,0)))</f>
        <v/>
      </c>
      <c r="T1920" s="135" t="str">
        <f t="shared" si="923"/>
        <v/>
      </c>
      <c r="U1920" s="118" t="str">
        <f t="shared" si="924"/>
        <v/>
      </c>
      <c r="V1920" s="135" t="str">
        <f t="shared" si="925"/>
        <v/>
      </c>
      <c r="W1920" s="135" t="str">
        <f t="shared" si="926"/>
        <v/>
      </c>
      <c r="X1920" s="119" t="str">
        <f t="shared" si="927"/>
        <v/>
      </c>
      <c r="Y1920" s="120" t="str">
        <f>IF(B:B="","",IF(R1920="Refreshment Beverage",VLOOKUP(Q1920,Rates!G$15:L$19,6,0)*W1920,VLOOKUP(Q1920,Rates!G$4:L$12,6,0)*W1920))</f>
        <v/>
      </c>
      <c r="Z1920" s="120" t="str">
        <f t="shared" si="928"/>
        <v/>
      </c>
      <c r="AA1920" s="120" t="str">
        <f t="shared" si="929"/>
        <v/>
      </c>
      <c r="AB1920" s="136" t="str">
        <f>IF(B:B="","",IF(R1920="Refreshment Beverage","",IF(AND(R1920="Beer",Q1920=0),SUM(LOOKUP(2,1/(Rates!$B$15:$B$18&lt;=W1920)/(Rates!$C$15:$C$18&gt;=W1920),Rates!$D$15:$D$18)*W1920),VLOOKUP(VALUE(Q:Q),Rates!A:B,2,0)*W1920)))</f>
        <v/>
      </c>
      <c r="AC1920" s="136" t="str">
        <f>IF(B:B="","",IF(R1920="Refreshment Beverage","",IF(AND(R1920="Beer",Q1920=0),SUM(LOOKUP(2,1/(Rates!$B$15:$B$18&lt;=W1920)/(Rates!$C$15:$C$18&gt;=W1920),Rates!$E$15:$E$18)*W1920),VLOOKUP(VALUE(Q:Q),Rates!A:C,3,0)*W1920)))</f>
        <v/>
      </c>
      <c r="AD1920" s="137" t="str">
        <f>IFERROR(IF(B:B="","",IF(R1920="Beer","",IF(VALUE(Q1920)=0,VLOOKUP(VLOOKUP(B:B,#REF!,16,0),Rates!A:E,2,0),VLOOKUP(VALUE(Q1920),Rates!A$31:B$34,2,0)*W1920))),0)</f>
        <v/>
      </c>
      <c r="AE1920" s="121" t="str">
        <f t="shared" si="930"/>
        <v/>
      </c>
      <c r="AF1920" s="138" t="str">
        <f t="shared" si="931"/>
        <v/>
      </c>
      <c r="AG1920" s="122" t="str">
        <f t="shared" si="932"/>
        <v/>
      </c>
      <c r="AH1920" s="123" t="str">
        <f t="shared" si="933"/>
        <v/>
      </c>
      <c r="AI1920" s="139" t="str">
        <f>IF(AE:AE="","",IF(R1920="Refreshment Beverage",AK1920*(Rates!J$19/100),ROUND(SUM(AH1920*(Rates!$J$8/100)),4)))</f>
        <v/>
      </c>
      <c r="AJ1920" s="124" t="str">
        <f t="shared" si="934"/>
        <v/>
      </c>
      <c r="AK1920" s="125" t="str">
        <f t="shared" si="935"/>
        <v/>
      </c>
      <c r="AL1920" s="121" t="str">
        <f t="shared" si="936"/>
        <v/>
      </c>
      <c r="AM1920" s="138" t="str">
        <f>IF(AS1920="","",IF(R1920="Refreshment Beverage",ROUND(AS1920*Rates!K$19,4),ROUND(AO1920*(VLOOKUP(VALUE(Q1920),Rates!G$4:L$12,3,0)),4)))</f>
        <v/>
      </c>
      <c r="AN1920" s="126" t="str">
        <f>IF(AS1920="","",IF(R1920="Refreshment Beverage",AS1920*(Rates!J$19/100),MAX(AM1920,AB1920)))</f>
        <v/>
      </c>
      <c r="AO1920" s="127" t="str">
        <f t="shared" si="937"/>
        <v/>
      </c>
      <c r="AP1920" s="127" t="str">
        <f t="shared" si="938"/>
        <v/>
      </c>
      <c r="AQ1920" s="140" t="str">
        <f>IF(AS1920="","",IF(R1920="Refreshment Beverage",ROUND(SUM(VLOOKUP(Q:Q,Rates!G$15:L$19,3,0)*(AS1920-Y1920-Z1920-AA1920)),4),ROUND(SUM(Rates!$K$8*AS1920),4)))</f>
        <v/>
      </c>
      <c r="AR1920" s="139" t="str">
        <f t="shared" si="939"/>
        <v/>
      </c>
      <c r="AS1920" s="125" t="str">
        <f t="shared" si="940"/>
        <v/>
      </c>
      <c r="AT1920" s="121" t="str">
        <f t="shared" si="941"/>
        <v/>
      </c>
      <c r="AU1920" s="138" t="str">
        <f>IF(AX1920="","",IF(R1920="Refreshment Beverage",ROUND((BA1920-Y1920-Z1920-AA1920)*VLOOKUP(VALUE(Q1920),Rates!G$15:L$19,3,0),4),ROUND(AW1920*(VLOOKUP(VALUE(Q1920),Rates!G:L,3,0)),4)))</f>
        <v/>
      </c>
      <c r="AV1920" s="126" t="str">
        <f t="shared" si="942"/>
        <v/>
      </c>
      <c r="AW1920" s="127" t="str">
        <f t="shared" si="943"/>
        <v/>
      </c>
      <c r="AX1920" s="123" t="str">
        <f t="shared" si="944"/>
        <v/>
      </c>
      <c r="AY1920" s="140" t="str">
        <f>IF(AX1920="","",IF(R1920="Refreshment Beverage",ROUND(SUM(AX1920*Rates!K$19),4),ROUND(SUM(AX1920*(Rates!J$8/100)),4)))</f>
        <v/>
      </c>
      <c r="AZ1920" s="124" t="str">
        <f t="shared" si="945"/>
        <v/>
      </c>
      <c r="BA1920" s="125" t="str">
        <f t="shared" si="946"/>
        <v/>
      </c>
      <c r="BB1920" s="115"/>
      <c r="BC1920" s="143"/>
      <c r="BD1920" s="100"/>
      <c r="BE1920" s="100"/>
      <c r="BF1920" s="100"/>
      <c r="BG1920" s="100"/>
    </row>
    <row r="1921" spans="1:59" x14ac:dyDescent="0.2">
      <c r="A1921" s="144"/>
      <c r="B1921" s="141"/>
      <c r="C1921" s="141"/>
      <c r="D1921" s="142"/>
      <c r="E1921" s="142"/>
      <c r="F1921" s="142"/>
      <c r="G1921" s="142"/>
      <c r="H1921" s="142"/>
      <c r="I1921" s="129"/>
      <c r="J1921" s="130"/>
      <c r="K1921" s="131" t="str">
        <f t="shared" si="917"/>
        <v/>
      </c>
      <c r="L1921" s="132" t="str">
        <f t="shared" si="918"/>
        <v/>
      </c>
      <c r="M1921" s="133" t="str">
        <f t="shared" si="919"/>
        <v/>
      </c>
      <c r="N1921" s="134" t="str">
        <f>IFERROR(IF(B:B="","",IF(R1921="Beer",SUM(LOOKUP(2,1/(Rates!$B$3:$B$5&lt;=W1921)/(Rates!$C$3:$C$5&gt;=W1921),Rates!$D$3:$D$5)*(X1921/100)*W1921),IF(R1921="Refreshment Beverage",SUM(LOOKUP(2,1/(Rates!$B$7:$B$11&lt;=W1921)/(Rates!$C$7:$C$11&gt;=W1921),Rates!$D$7:$D$11)*(X1921/100)*W1921)))),"")</f>
        <v/>
      </c>
      <c r="O1921" s="134" t="str">
        <f t="shared" si="920"/>
        <v/>
      </c>
      <c r="P1921" s="116"/>
      <c r="Q1921" s="117" t="str">
        <f t="shared" si="921"/>
        <v/>
      </c>
      <c r="R1921" s="128" t="str">
        <f t="shared" si="922"/>
        <v/>
      </c>
      <c r="S1921" s="135" t="str">
        <f>IF(B1921="","",IF(R1921="Refreshment Beverage",VLOOKUP(VALUE(Q1921),Rates!G$15:L$19,2,0),VLOOKUP(VALUE(Q1921),Rates!G$4:L$12,2,0)))</f>
        <v/>
      </c>
      <c r="T1921" s="135" t="str">
        <f t="shared" si="923"/>
        <v/>
      </c>
      <c r="U1921" s="118" t="str">
        <f t="shared" si="924"/>
        <v/>
      </c>
      <c r="V1921" s="135" t="str">
        <f t="shared" si="925"/>
        <v/>
      </c>
      <c r="W1921" s="135" t="str">
        <f t="shared" si="926"/>
        <v/>
      </c>
      <c r="X1921" s="119" t="str">
        <f t="shared" si="927"/>
        <v/>
      </c>
      <c r="Y1921" s="120" t="str">
        <f>IF(B:B="","",IF(R1921="Refreshment Beverage",VLOOKUP(Q1921,Rates!G$15:L$19,6,0)*W1921,VLOOKUP(Q1921,Rates!G$4:L$12,6,0)*W1921))</f>
        <v/>
      </c>
      <c r="Z1921" s="120" t="str">
        <f t="shared" si="928"/>
        <v/>
      </c>
      <c r="AA1921" s="120" t="str">
        <f t="shared" si="929"/>
        <v/>
      </c>
      <c r="AB1921" s="136" t="str">
        <f>IF(B:B="","",IF(R1921="Refreshment Beverage","",IF(AND(R1921="Beer",Q1921=0),SUM(LOOKUP(2,1/(Rates!$B$15:$B$18&lt;=W1921)/(Rates!$C$15:$C$18&gt;=W1921),Rates!$D$15:$D$18)*W1921),VLOOKUP(VALUE(Q:Q),Rates!A:B,2,0)*W1921)))</f>
        <v/>
      </c>
      <c r="AC1921" s="136" t="str">
        <f>IF(B:B="","",IF(R1921="Refreshment Beverage","",IF(AND(R1921="Beer",Q1921=0),SUM(LOOKUP(2,1/(Rates!$B$15:$B$18&lt;=W1921)/(Rates!$C$15:$C$18&gt;=W1921),Rates!$E$15:$E$18)*W1921),VLOOKUP(VALUE(Q:Q),Rates!A:C,3,0)*W1921)))</f>
        <v/>
      </c>
      <c r="AD1921" s="137" t="str">
        <f>IFERROR(IF(B:B="","",IF(R1921="Beer","",IF(VALUE(Q1921)=0,VLOOKUP(VLOOKUP(B:B,#REF!,16,0),Rates!A:E,2,0),VLOOKUP(VALUE(Q1921),Rates!A$31:B$34,2,0)*W1921))),0)</f>
        <v/>
      </c>
      <c r="AE1921" s="121" t="str">
        <f t="shared" si="930"/>
        <v/>
      </c>
      <c r="AF1921" s="138" t="str">
        <f t="shared" si="931"/>
        <v/>
      </c>
      <c r="AG1921" s="122" t="str">
        <f t="shared" si="932"/>
        <v/>
      </c>
      <c r="AH1921" s="123" t="str">
        <f t="shared" si="933"/>
        <v/>
      </c>
      <c r="AI1921" s="139" t="str">
        <f>IF(AE:AE="","",IF(R1921="Refreshment Beverage",AK1921*(Rates!J$19/100),ROUND(SUM(AH1921*(Rates!$J$8/100)),4)))</f>
        <v/>
      </c>
      <c r="AJ1921" s="124" t="str">
        <f t="shared" si="934"/>
        <v/>
      </c>
      <c r="AK1921" s="125" t="str">
        <f t="shared" si="935"/>
        <v/>
      </c>
      <c r="AL1921" s="121" t="str">
        <f t="shared" si="936"/>
        <v/>
      </c>
      <c r="AM1921" s="138" t="str">
        <f>IF(AS1921="","",IF(R1921="Refreshment Beverage",ROUND(AS1921*Rates!K$19,4),ROUND(AO1921*(VLOOKUP(VALUE(Q1921),Rates!G$4:L$12,3,0)),4)))</f>
        <v/>
      </c>
      <c r="AN1921" s="126" t="str">
        <f>IF(AS1921="","",IF(R1921="Refreshment Beverage",AS1921*(Rates!J$19/100),MAX(AM1921,AB1921)))</f>
        <v/>
      </c>
      <c r="AO1921" s="127" t="str">
        <f t="shared" si="937"/>
        <v/>
      </c>
      <c r="AP1921" s="127" t="str">
        <f t="shared" si="938"/>
        <v/>
      </c>
      <c r="AQ1921" s="140" t="str">
        <f>IF(AS1921="","",IF(R1921="Refreshment Beverage",ROUND(SUM(VLOOKUP(Q:Q,Rates!G$15:L$19,3,0)*(AS1921-Y1921-Z1921-AA1921)),4),ROUND(SUM(Rates!$K$8*AS1921),4)))</f>
        <v/>
      </c>
      <c r="AR1921" s="139" t="str">
        <f t="shared" si="939"/>
        <v/>
      </c>
      <c r="AS1921" s="125" t="str">
        <f t="shared" si="940"/>
        <v/>
      </c>
      <c r="AT1921" s="121" t="str">
        <f t="shared" si="941"/>
        <v/>
      </c>
      <c r="AU1921" s="138" t="str">
        <f>IF(AX1921="","",IF(R1921="Refreshment Beverage",ROUND((BA1921-Y1921-Z1921-AA1921)*VLOOKUP(VALUE(Q1921),Rates!G$15:L$19,3,0),4),ROUND(AW1921*(VLOOKUP(VALUE(Q1921),Rates!G:L,3,0)),4)))</f>
        <v/>
      </c>
      <c r="AV1921" s="126" t="str">
        <f t="shared" si="942"/>
        <v/>
      </c>
      <c r="AW1921" s="127" t="str">
        <f t="shared" si="943"/>
        <v/>
      </c>
      <c r="AX1921" s="123" t="str">
        <f t="shared" si="944"/>
        <v/>
      </c>
      <c r="AY1921" s="140" t="str">
        <f>IF(AX1921="","",IF(R1921="Refreshment Beverage",ROUND(SUM(AX1921*Rates!K$19),4),ROUND(SUM(AX1921*(Rates!J$8/100)),4)))</f>
        <v/>
      </c>
      <c r="AZ1921" s="124" t="str">
        <f t="shared" si="945"/>
        <v/>
      </c>
      <c r="BA1921" s="125" t="str">
        <f t="shared" si="946"/>
        <v/>
      </c>
      <c r="BB1921" s="115"/>
      <c r="BC1921" s="143"/>
      <c r="BD1921" s="100"/>
      <c r="BE1921" s="100"/>
      <c r="BF1921" s="100"/>
      <c r="BG1921" s="100"/>
    </row>
    <row r="1922" spans="1:59" x14ac:dyDescent="0.2">
      <c r="A1922" s="144"/>
      <c r="B1922" s="141"/>
      <c r="C1922" s="141"/>
      <c r="D1922" s="142"/>
      <c r="E1922" s="142"/>
      <c r="F1922" s="142"/>
      <c r="G1922" s="142"/>
      <c r="H1922" s="142"/>
      <c r="I1922" s="129"/>
      <c r="J1922" s="130"/>
      <c r="K1922" s="131" t="str">
        <f t="shared" si="917"/>
        <v/>
      </c>
      <c r="L1922" s="132" t="str">
        <f t="shared" si="918"/>
        <v/>
      </c>
      <c r="M1922" s="133" t="str">
        <f t="shared" si="919"/>
        <v/>
      </c>
      <c r="N1922" s="134" t="str">
        <f>IFERROR(IF(B:B="","",IF(R1922="Beer",SUM(LOOKUP(2,1/(Rates!$B$3:$B$5&lt;=W1922)/(Rates!$C$3:$C$5&gt;=W1922),Rates!$D$3:$D$5)*(X1922/100)*W1922),IF(R1922="Refreshment Beverage",SUM(LOOKUP(2,1/(Rates!$B$7:$B$11&lt;=W1922)/(Rates!$C$7:$C$11&gt;=W1922),Rates!$D$7:$D$11)*(X1922/100)*W1922)))),"")</f>
        <v/>
      </c>
      <c r="O1922" s="134" t="str">
        <f t="shared" si="920"/>
        <v/>
      </c>
      <c r="P1922" s="116"/>
      <c r="Q1922" s="117" t="str">
        <f t="shared" si="921"/>
        <v/>
      </c>
      <c r="R1922" s="128" t="str">
        <f t="shared" si="922"/>
        <v/>
      </c>
      <c r="S1922" s="135" t="str">
        <f>IF(B1922="","",IF(R1922="Refreshment Beverage",VLOOKUP(VALUE(Q1922),Rates!G$15:L$19,2,0),VLOOKUP(VALUE(Q1922),Rates!G$4:L$12,2,0)))</f>
        <v/>
      </c>
      <c r="T1922" s="135" t="str">
        <f t="shared" si="923"/>
        <v/>
      </c>
      <c r="U1922" s="118" t="str">
        <f t="shared" si="924"/>
        <v/>
      </c>
      <c r="V1922" s="135" t="str">
        <f t="shared" si="925"/>
        <v/>
      </c>
      <c r="W1922" s="135" t="str">
        <f t="shared" si="926"/>
        <v/>
      </c>
      <c r="X1922" s="119" t="str">
        <f t="shared" si="927"/>
        <v/>
      </c>
      <c r="Y1922" s="120" t="str">
        <f>IF(B:B="","",IF(R1922="Refreshment Beverage",VLOOKUP(Q1922,Rates!G$15:L$19,6,0)*W1922,VLOOKUP(Q1922,Rates!G$4:L$12,6,0)*W1922))</f>
        <v/>
      </c>
      <c r="Z1922" s="120" t="str">
        <f t="shared" si="928"/>
        <v/>
      </c>
      <c r="AA1922" s="120" t="str">
        <f t="shared" si="929"/>
        <v/>
      </c>
      <c r="AB1922" s="136" t="str">
        <f>IF(B:B="","",IF(R1922="Refreshment Beverage","",IF(AND(R1922="Beer",Q1922=0),SUM(LOOKUP(2,1/(Rates!$B$15:$B$18&lt;=W1922)/(Rates!$C$15:$C$18&gt;=W1922),Rates!$D$15:$D$18)*W1922),VLOOKUP(VALUE(Q:Q),Rates!A:B,2,0)*W1922)))</f>
        <v/>
      </c>
      <c r="AC1922" s="136" t="str">
        <f>IF(B:B="","",IF(R1922="Refreshment Beverage","",IF(AND(R1922="Beer",Q1922=0),SUM(LOOKUP(2,1/(Rates!$B$15:$B$18&lt;=W1922)/(Rates!$C$15:$C$18&gt;=W1922),Rates!$E$15:$E$18)*W1922),VLOOKUP(VALUE(Q:Q),Rates!A:C,3,0)*W1922)))</f>
        <v/>
      </c>
      <c r="AD1922" s="137" t="str">
        <f>IFERROR(IF(B:B="","",IF(R1922="Beer","",IF(VALUE(Q1922)=0,VLOOKUP(VLOOKUP(B:B,#REF!,16,0),Rates!A:E,2,0),VLOOKUP(VALUE(Q1922),Rates!A$31:B$34,2,0)*W1922))),0)</f>
        <v/>
      </c>
      <c r="AE1922" s="121" t="str">
        <f t="shared" si="930"/>
        <v/>
      </c>
      <c r="AF1922" s="138" t="str">
        <f t="shared" si="931"/>
        <v/>
      </c>
      <c r="AG1922" s="122" t="str">
        <f t="shared" si="932"/>
        <v/>
      </c>
      <c r="AH1922" s="123" t="str">
        <f t="shared" si="933"/>
        <v/>
      </c>
      <c r="AI1922" s="139" t="str">
        <f>IF(AE:AE="","",IF(R1922="Refreshment Beverage",AK1922*(Rates!J$19/100),ROUND(SUM(AH1922*(Rates!$J$8/100)),4)))</f>
        <v/>
      </c>
      <c r="AJ1922" s="124" t="str">
        <f t="shared" si="934"/>
        <v/>
      </c>
      <c r="AK1922" s="125" t="str">
        <f t="shared" si="935"/>
        <v/>
      </c>
      <c r="AL1922" s="121" t="str">
        <f t="shared" si="936"/>
        <v/>
      </c>
      <c r="AM1922" s="138" t="str">
        <f>IF(AS1922="","",IF(R1922="Refreshment Beverage",ROUND(AS1922*Rates!K$19,4),ROUND(AO1922*(VLOOKUP(VALUE(Q1922),Rates!G$4:L$12,3,0)),4)))</f>
        <v/>
      </c>
      <c r="AN1922" s="126" t="str">
        <f>IF(AS1922="","",IF(R1922="Refreshment Beverage",AS1922*(Rates!J$19/100),MAX(AM1922,AB1922)))</f>
        <v/>
      </c>
      <c r="AO1922" s="127" t="str">
        <f t="shared" si="937"/>
        <v/>
      </c>
      <c r="AP1922" s="127" t="str">
        <f t="shared" si="938"/>
        <v/>
      </c>
      <c r="AQ1922" s="140" t="str">
        <f>IF(AS1922="","",IF(R1922="Refreshment Beverage",ROUND(SUM(VLOOKUP(Q:Q,Rates!G$15:L$19,3,0)*(AS1922-Y1922-Z1922-AA1922)),4),ROUND(SUM(Rates!$K$8*AS1922),4)))</f>
        <v/>
      </c>
      <c r="AR1922" s="139" t="str">
        <f t="shared" si="939"/>
        <v/>
      </c>
      <c r="AS1922" s="125" t="str">
        <f t="shared" si="940"/>
        <v/>
      </c>
      <c r="AT1922" s="121" t="str">
        <f t="shared" si="941"/>
        <v/>
      </c>
      <c r="AU1922" s="138" t="str">
        <f>IF(AX1922="","",IF(R1922="Refreshment Beverage",ROUND((BA1922-Y1922-Z1922-AA1922)*VLOOKUP(VALUE(Q1922),Rates!G$15:L$19,3,0),4),ROUND(AW1922*(VLOOKUP(VALUE(Q1922),Rates!G:L,3,0)),4)))</f>
        <v/>
      </c>
      <c r="AV1922" s="126" t="str">
        <f t="shared" si="942"/>
        <v/>
      </c>
      <c r="AW1922" s="127" t="str">
        <f t="shared" si="943"/>
        <v/>
      </c>
      <c r="AX1922" s="123" t="str">
        <f t="shared" si="944"/>
        <v/>
      </c>
      <c r="AY1922" s="140" t="str">
        <f>IF(AX1922="","",IF(R1922="Refreshment Beverage",ROUND(SUM(AX1922*Rates!K$19),4),ROUND(SUM(AX1922*(Rates!J$8/100)),4)))</f>
        <v/>
      </c>
      <c r="AZ1922" s="124" t="str">
        <f t="shared" si="945"/>
        <v/>
      </c>
      <c r="BA1922" s="125" t="str">
        <f t="shared" si="946"/>
        <v/>
      </c>
      <c r="BB1922" s="115"/>
      <c r="BC1922" s="143"/>
      <c r="BD1922" s="100"/>
      <c r="BE1922" s="100"/>
      <c r="BF1922" s="100"/>
      <c r="BG1922" s="100"/>
    </row>
    <row r="1923" spans="1:59" x14ac:dyDescent="0.2">
      <c r="A1923" s="144"/>
      <c r="B1923" s="141"/>
      <c r="C1923" s="141"/>
      <c r="D1923" s="142"/>
      <c r="E1923" s="142"/>
      <c r="F1923" s="142"/>
      <c r="G1923" s="142"/>
      <c r="H1923" s="142"/>
      <c r="I1923" s="129"/>
      <c r="J1923" s="130"/>
      <c r="K1923" s="131" t="str">
        <f t="shared" si="917"/>
        <v/>
      </c>
      <c r="L1923" s="132" t="str">
        <f t="shared" si="918"/>
        <v/>
      </c>
      <c r="M1923" s="133" t="str">
        <f t="shared" si="919"/>
        <v/>
      </c>
      <c r="N1923" s="134" t="str">
        <f>IFERROR(IF(B:B="","",IF(R1923="Beer",SUM(LOOKUP(2,1/(Rates!$B$3:$B$5&lt;=W1923)/(Rates!$C$3:$C$5&gt;=W1923),Rates!$D$3:$D$5)*(X1923/100)*W1923),IF(R1923="Refreshment Beverage",SUM(LOOKUP(2,1/(Rates!$B$7:$B$11&lt;=W1923)/(Rates!$C$7:$C$11&gt;=W1923),Rates!$D$7:$D$11)*(X1923/100)*W1923)))),"")</f>
        <v/>
      </c>
      <c r="O1923" s="134" t="str">
        <f t="shared" si="920"/>
        <v/>
      </c>
      <c r="P1923" s="116"/>
      <c r="Q1923" s="117" t="str">
        <f t="shared" si="921"/>
        <v/>
      </c>
      <c r="R1923" s="128" t="str">
        <f t="shared" si="922"/>
        <v/>
      </c>
      <c r="S1923" s="135" t="str">
        <f>IF(B1923="","",IF(R1923="Refreshment Beverage",VLOOKUP(VALUE(Q1923),Rates!G$15:L$19,2,0),VLOOKUP(VALUE(Q1923),Rates!G$4:L$12,2,0)))</f>
        <v/>
      </c>
      <c r="T1923" s="135" t="str">
        <f t="shared" si="923"/>
        <v/>
      </c>
      <c r="U1923" s="118" t="str">
        <f t="shared" si="924"/>
        <v/>
      </c>
      <c r="V1923" s="135" t="str">
        <f t="shared" si="925"/>
        <v/>
      </c>
      <c r="W1923" s="135" t="str">
        <f t="shared" si="926"/>
        <v/>
      </c>
      <c r="X1923" s="119" t="str">
        <f t="shared" si="927"/>
        <v/>
      </c>
      <c r="Y1923" s="120" t="str">
        <f>IF(B:B="","",IF(R1923="Refreshment Beverage",VLOOKUP(Q1923,Rates!G$15:L$19,6,0)*W1923,VLOOKUP(Q1923,Rates!G$4:L$12,6,0)*W1923))</f>
        <v/>
      </c>
      <c r="Z1923" s="120" t="str">
        <f t="shared" si="928"/>
        <v/>
      </c>
      <c r="AA1923" s="120" t="str">
        <f t="shared" si="929"/>
        <v/>
      </c>
      <c r="AB1923" s="136" t="str">
        <f>IF(B:B="","",IF(R1923="Refreshment Beverage","",IF(AND(R1923="Beer",Q1923=0),SUM(LOOKUP(2,1/(Rates!$B$15:$B$18&lt;=W1923)/(Rates!$C$15:$C$18&gt;=W1923),Rates!$D$15:$D$18)*W1923),VLOOKUP(VALUE(Q:Q),Rates!A:B,2,0)*W1923)))</f>
        <v/>
      </c>
      <c r="AC1923" s="136" t="str">
        <f>IF(B:B="","",IF(R1923="Refreshment Beverage","",IF(AND(R1923="Beer",Q1923=0),SUM(LOOKUP(2,1/(Rates!$B$15:$B$18&lt;=W1923)/(Rates!$C$15:$C$18&gt;=W1923),Rates!$E$15:$E$18)*W1923),VLOOKUP(VALUE(Q:Q),Rates!A:C,3,0)*W1923)))</f>
        <v/>
      </c>
      <c r="AD1923" s="137" t="str">
        <f>IFERROR(IF(B:B="","",IF(R1923="Beer","",IF(VALUE(Q1923)=0,VLOOKUP(VLOOKUP(B:B,#REF!,16,0),Rates!A:E,2,0),VLOOKUP(VALUE(Q1923),Rates!A$31:B$34,2,0)*W1923))),0)</f>
        <v/>
      </c>
      <c r="AE1923" s="121" t="str">
        <f t="shared" si="930"/>
        <v/>
      </c>
      <c r="AF1923" s="138" t="str">
        <f t="shared" si="931"/>
        <v/>
      </c>
      <c r="AG1923" s="122" t="str">
        <f t="shared" si="932"/>
        <v/>
      </c>
      <c r="AH1923" s="123" t="str">
        <f t="shared" si="933"/>
        <v/>
      </c>
      <c r="AI1923" s="139" t="str">
        <f>IF(AE:AE="","",IF(R1923="Refreshment Beverage",AK1923*(Rates!J$19/100),ROUND(SUM(AH1923*(Rates!$J$8/100)),4)))</f>
        <v/>
      </c>
      <c r="AJ1923" s="124" t="str">
        <f t="shared" si="934"/>
        <v/>
      </c>
      <c r="AK1923" s="125" t="str">
        <f t="shared" si="935"/>
        <v/>
      </c>
      <c r="AL1923" s="121" t="str">
        <f t="shared" si="936"/>
        <v/>
      </c>
      <c r="AM1923" s="138" t="str">
        <f>IF(AS1923="","",IF(R1923="Refreshment Beverage",ROUND(AS1923*Rates!K$19,4),ROUND(AO1923*(VLOOKUP(VALUE(Q1923),Rates!G$4:L$12,3,0)),4)))</f>
        <v/>
      </c>
      <c r="AN1923" s="126" t="str">
        <f>IF(AS1923="","",IF(R1923="Refreshment Beverage",AS1923*(Rates!J$19/100),MAX(AM1923,AB1923)))</f>
        <v/>
      </c>
      <c r="AO1923" s="127" t="str">
        <f t="shared" si="937"/>
        <v/>
      </c>
      <c r="AP1923" s="127" t="str">
        <f t="shared" si="938"/>
        <v/>
      </c>
      <c r="AQ1923" s="140" t="str">
        <f>IF(AS1923="","",IF(R1923="Refreshment Beverage",ROUND(SUM(VLOOKUP(Q:Q,Rates!G$15:L$19,3,0)*(AS1923-Y1923-Z1923-AA1923)),4),ROUND(SUM(Rates!$K$8*AS1923),4)))</f>
        <v/>
      </c>
      <c r="AR1923" s="139" t="str">
        <f t="shared" si="939"/>
        <v/>
      </c>
      <c r="AS1923" s="125" t="str">
        <f t="shared" si="940"/>
        <v/>
      </c>
      <c r="AT1923" s="121" t="str">
        <f t="shared" si="941"/>
        <v/>
      </c>
      <c r="AU1923" s="138" t="str">
        <f>IF(AX1923="","",IF(R1923="Refreshment Beverage",ROUND((BA1923-Y1923-Z1923-AA1923)*VLOOKUP(VALUE(Q1923),Rates!G$15:L$19,3,0),4),ROUND(AW1923*(VLOOKUP(VALUE(Q1923),Rates!G:L,3,0)),4)))</f>
        <v/>
      </c>
      <c r="AV1923" s="126" t="str">
        <f t="shared" si="942"/>
        <v/>
      </c>
      <c r="AW1923" s="127" t="str">
        <f t="shared" si="943"/>
        <v/>
      </c>
      <c r="AX1923" s="123" t="str">
        <f t="shared" si="944"/>
        <v/>
      </c>
      <c r="AY1923" s="140" t="str">
        <f>IF(AX1923="","",IF(R1923="Refreshment Beverage",ROUND(SUM(AX1923*Rates!K$19),4),ROUND(SUM(AX1923*(Rates!J$8/100)),4)))</f>
        <v/>
      </c>
      <c r="AZ1923" s="124" t="str">
        <f t="shared" si="945"/>
        <v/>
      </c>
      <c r="BA1923" s="125" t="str">
        <f t="shared" si="946"/>
        <v/>
      </c>
      <c r="BB1923" s="115"/>
      <c r="BC1923" s="143"/>
      <c r="BD1923" s="100"/>
      <c r="BE1923" s="100"/>
      <c r="BF1923" s="100"/>
      <c r="BG1923" s="100"/>
    </row>
    <row r="1924" spans="1:59" x14ac:dyDescent="0.2">
      <c r="A1924" s="144"/>
      <c r="B1924" s="141"/>
      <c r="C1924" s="141"/>
      <c r="D1924" s="142"/>
      <c r="E1924" s="142"/>
      <c r="F1924" s="142"/>
      <c r="G1924" s="142"/>
      <c r="H1924" s="142"/>
      <c r="I1924" s="129"/>
      <c r="J1924" s="130"/>
      <c r="K1924" s="131" t="str">
        <f t="shared" si="917"/>
        <v/>
      </c>
      <c r="L1924" s="132" t="str">
        <f t="shared" si="918"/>
        <v/>
      </c>
      <c r="M1924" s="133" t="str">
        <f t="shared" si="919"/>
        <v/>
      </c>
      <c r="N1924" s="134" t="str">
        <f>IFERROR(IF(B:B="","",IF(R1924="Beer",SUM(LOOKUP(2,1/(Rates!$B$3:$B$5&lt;=W1924)/(Rates!$C$3:$C$5&gt;=W1924),Rates!$D$3:$D$5)*(X1924/100)*W1924),IF(R1924="Refreshment Beverage",SUM(LOOKUP(2,1/(Rates!$B$7:$B$11&lt;=W1924)/(Rates!$C$7:$C$11&gt;=W1924),Rates!$D$7:$D$11)*(X1924/100)*W1924)))),"")</f>
        <v/>
      </c>
      <c r="O1924" s="134" t="str">
        <f t="shared" si="920"/>
        <v/>
      </c>
      <c r="P1924" s="116"/>
      <c r="Q1924" s="117" t="str">
        <f t="shared" si="921"/>
        <v/>
      </c>
      <c r="R1924" s="128" t="str">
        <f t="shared" si="922"/>
        <v/>
      </c>
      <c r="S1924" s="135" t="str">
        <f>IF(B1924="","",IF(R1924="Refreshment Beverage",VLOOKUP(VALUE(Q1924),Rates!G$15:L$19,2,0),VLOOKUP(VALUE(Q1924),Rates!G$4:L$12,2,0)))</f>
        <v/>
      </c>
      <c r="T1924" s="135" t="str">
        <f t="shared" si="923"/>
        <v/>
      </c>
      <c r="U1924" s="118" t="str">
        <f t="shared" si="924"/>
        <v/>
      </c>
      <c r="V1924" s="135" t="str">
        <f t="shared" si="925"/>
        <v/>
      </c>
      <c r="W1924" s="135" t="str">
        <f t="shared" si="926"/>
        <v/>
      </c>
      <c r="X1924" s="119" t="str">
        <f t="shared" si="927"/>
        <v/>
      </c>
      <c r="Y1924" s="120" t="str">
        <f>IF(B:B="","",IF(R1924="Refreshment Beverage",VLOOKUP(Q1924,Rates!G$15:L$19,6,0)*W1924,VLOOKUP(Q1924,Rates!G$4:L$12,6,0)*W1924))</f>
        <v/>
      </c>
      <c r="Z1924" s="120" t="str">
        <f t="shared" si="928"/>
        <v/>
      </c>
      <c r="AA1924" s="120" t="str">
        <f t="shared" si="929"/>
        <v/>
      </c>
      <c r="AB1924" s="136" t="str">
        <f>IF(B:B="","",IF(R1924="Refreshment Beverage","",IF(AND(R1924="Beer",Q1924=0),SUM(LOOKUP(2,1/(Rates!$B$15:$B$18&lt;=W1924)/(Rates!$C$15:$C$18&gt;=W1924),Rates!$D$15:$D$18)*W1924),VLOOKUP(VALUE(Q:Q),Rates!A:B,2,0)*W1924)))</f>
        <v/>
      </c>
      <c r="AC1924" s="136" t="str">
        <f>IF(B:B="","",IF(R1924="Refreshment Beverage","",IF(AND(R1924="Beer",Q1924=0),SUM(LOOKUP(2,1/(Rates!$B$15:$B$18&lt;=W1924)/(Rates!$C$15:$C$18&gt;=W1924),Rates!$E$15:$E$18)*W1924),VLOOKUP(VALUE(Q:Q),Rates!A:C,3,0)*W1924)))</f>
        <v/>
      </c>
      <c r="AD1924" s="137" t="str">
        <f>IFERROR(IF(B:B="","",IF(R1924="Beer","",IF(VALUE(Q1924)=0,VLOOKUP(VLOOKUP(B:B,#REF!,16,0),Rates!A:E,2,0),VLOOKUP(VALUE(Q1924),Rates!A$31:B$34,2,0)*W1924))),0)</f>
        <v/>
      </c>
      <c r="AE1924" s="121" t="str">
        <f t="shared" si="930"/>
        <v/>
      </c>
      <c r="AF1924" s="138" t="str">
        <f t="shared" si="931"/>
        <v/>
      </c>
      <c r="AG1924" s="122" t="str">
        <f t="shared" si="932"/>
        <v/>
      </c>
      <c r="AH1924" s="123" t="str">
        <f t="shared" si="933"/>
        <v/>
      </c>
      <c r="AI1924" s="139" t="str">
        <f>IF(AE:AE="","",IF(R1924="Refreshment Beverage",AK1924*(Rates!J$19/100),ROUND(SUM(AH1924*(Rates!$J$8/100)),4)))</f>
        <v/>
      </c>
      <c r="AJ1924" s="124" t="str">
        <f t="shared" si="934"/>
        <v/>
      </c>
      <c r="AK1924" s="125" t="str">
        <f t="shared" si="935"/>
        <v/>
      </c>
      <c r="AL1924" s="121" t="str">
        <f t="shared" si="936"/>
        <v/>
      </c>
      <c r="AM1924" s="138" t="str">
        <f>IF(AS1924="","",IF(R1924="Refreshment Beverage",ROUND(AS1924*Rates!K$19,4),ROUND(AO1924*(VLOOKUP(VALUE(Q1924),Rates!G$4:L$12,3,0)),4)))</f>
        <v/>
      </c>
      <c r="AN1924" s="126" t="str">
        <f>IF(AS1924="","",IF(R1924="Refreshment Beverage",AS1924*(Rates!J$19/100),MAX(AM1924,AB1924)))</f>
        <v/>
      </c>
      <c r="AO1924" s="127" t="str">
        <f t="shared" si="937"/>
        <v/>
      </c>
      <c r="AP1924" s="127" t="str">
        <f t="shared" si="938"/>
        <v/>
      </c>
      <c r="AQ1924" s="140" t="str">
        <f>IF(AS1924="","",IF(R1924="Refreshment Beverage",ROUND(SUM(VLOOKUP(Q:Q,Rates!G$15:L$19,3,0)*(AS1924-Y1924-Z1924-AA1924)),4),ROUND(SUM(Rates!$K$8*AS1924),4)))</f>
        <v/>
      </c>
      <c r="AR1924" s="139" t="str">
        <f t="shared" si="939"/>
        <v/>
      </c>
      <c r="AS1924" s="125" t="str">
        <f t="shared" si="940"/>
        <v/>
      </c>
      <c r="AT1924" s="121" t="str">
        <f t="shared" si="941"/>
        <v/>
      </c>
      <c r="AU1924" s="138" t="str">
        <f>IF(AX1924="","",IF(R1924="Refreshment Beverage",ROUND((BA1924-Y1924-Z1924-AA1924)*VLOOKUP(VALUE(Q1924),Rates!G$15:L$19,3,0),4),ROUND(AW1924*(VLOOKUP(VALUE(Q1924),Rates!G:L,3,0)),4)))</f>
        <v/>
      </c>
      <c r="AV1924" s="126" t="str">
        <f t="shared" si="942"/>
        <v/>
      </c>
      <c r="AW1924" s="127" t="str">
        <f t="shared" si="943"/>
        <v/>
      </c>
      <c r="AX1924" s="123" t="str">
        <f t="shared" si="944"/>
        <v/>
      </c>
      <c r="AY1924" s="140" t="str">
        <f>IF(AX1924="","",IF(R1924="Refreshment Beverage",ROUND(SUM(AX1924*Rates!K$19),4),ROUND(SUM(AX1924*(Rates!J$8/100)),4)))</f>
        <v/>
      </c>
      <c r="AZ1924" s="124" t="str">
        <f t="shared" si="945"/>
        <v/>
      </c>
      <c r="BA1924" s="125" t="str">
        <f t="shared" si="946"/>
        <v/>
      </c>
      <c r="BB1924" s="115"/>
      <c r="BC1924" s="143"/>
      <c r="BD1924" s="100"/>
      <c r="BE1924" s="100"/>
      <c r="BF1924" s="100"/>
      <c r="BG1924" s="100"/>
    </row>
    <row r="1925" spans="1:59" x14ac:dyDescent="0.2">
      <c r="A1925" s="144"/>
      <c r="B1925" s="141"/>
      <c r="C1925" s="141"/>
      <c r="D1925" s="142"/>
      <c r="E1925" s="142"/>
      <c r="F1925" s="142"/>
      <c r="G1925" s="142"/>
      <c r="H1925" s="142"/>
      <c r="I1925" s="129"/>
      <c r="J1925" s="130"/>
      <c r="K1925" s="131" t="str">
        <f t="shared" si="917"/>
        <v/>
      </c>
      <c r="L1925" s="132" t="str">
        <f t="shared" si="918"/>
        <v/>
      </c>
      <c r="M1925" s="133" t="str">
        <f t="shared" si="919"/>
        <v/>
      </c>
      <c r="N1925" s="134" t="str">
        <f>IFERROR(IF(B:B="","",IF(R1925="Beer",SUM(LOOKUP(2,1/(Rates!$B$3:$B$5&lt;=W1925)/(Rates!$C$3:$C$5&gt;=W1925),Rates!$D$3:$D$5)*(X1925/100)*W1925),IF(R1925="Refreshment Beverage",SUM(LOOKUP(2,1/(Rates!$B$7:$B$11&lt;=W1925)/(Rates!$C$7:$C$11&gt;=W1925),Rates!$D$7:$D$11)*(X1925/100)*W1925)))),"")</f>
        <v/>
      </c>
      <c r="O1925" s="134" t="str">
        <f t="shared" si="920"/>
        <v/>
      </c>
      <c r="P1925" s="116"/>
      <c r="Q1925" s="117" t="str">
        <f t="shared" si="921"/>
        <v/>
      </c>
      <c r="R1925" s="128" t="str">
        <f t="shared" si="922"/>
        <v/>
      </c>
      <c r="S1925" s="135" t="str">
        <f>IF(B1925="","",IF(R1925="Refreshment Beverage",VLOOKUP(VALUE(Q1925),Rates!G$15:L$19,2,0),VLOOKUP(VALUE(Q1925),Rates!G$4:L$12,2,0)))</f>
        <v/>
      </c>
      <c r="T1925" s="135" t="str">
        <f t="shared" si="923"/>
        <v/>
      </c>
      <c r="U1925" s="118" t="str">
        <f t="shared" si="924"/>
        <v/>
      </c>
      <c r="V1925" s="135" t="str">
        <f t="shared" si="925"/>
        <v/>
      </c>
      <c r="W1925" s="135" t="str">
        <f t="shared" si="926"/>
        <v/>
      </c>
      <c r="X1925" s="119" t="str">
        <f t="shared" si="927"/>
        <v/>
      </c>
      <c r="Y1925" s="120" t="str">
        <f>IF(B:B="","",IF(R1925="Refreshment Beverage",VLOOKUP(Q1925,Rates!G$15:L$19,6,0)*W1925,VLOOKUP(Q1925,Rates!G$4:L$12,6,0)*W1925))</f>
        <v/>
      </c>
      <c r="Z1925" s="120" t="str">
        <f t="shared" si="928"/>
        <v/>
      </c>
      <c r="AA1925" s="120" t="str">
        <f t="shared" si="929"/>
        <v/>
      </c>
      <c r="AB1925" s="136" t="str">
        <f>IF(B:B="","",IF(R1925="Refreshment Beverage","",IF(AND(R1925="Beer",Q1925=0),SUM(LOOKUP(2,1/(Rates!$B$15:$B$18&lt;=W1925)/(Rates!$C$15:$C$18&gt;=W1925),Rates!$D$15:$D$18)*W1925),VLOOKUP(VALUE(Q:Q),Rates!A:B,2,0)*W1925)))</f>
        <v/>
      </c>
      <c r="AC1925" s="136" t="str">
        <f>IF(B:B="","",IF(R1925="Refreshment Beverage","",IF(AND(R1925="Beer",Q1925=0),SUM(LOOKUP(2,1/(Rates!$B$15:$B$18&lt;=W1925)/(Rates!$C$15:$C$18&gt;=W1925),Rates!$E$15:$E$18)*W1925),VLOOKUP(VALUE(Q:Q),Rates!A:C,3,0)*W1925)))</f>
        <v/>
      </c>
      <c r="AD1925" s="137" t="str">
        <f>IFERROR(IF(B:B="","",IF(R1925="Beer","",IF(VALUE(Q1925)=0,VLOOKUP(VLOOKUP(B:B,#REF!,16,0),Rates!A:E,2,0),VLOOKUP(VALUE(Q1925),Rates!A$31:B$34,2,0)*W1925))),0)</f>
        <v/>
      </c>
      <c r="AE1925" s="121" t="str">
        <f t="shared" si="930"/>
        <v/>
      </c>
      <c r="AF1925" s="138" t="str">
        <f t="shared" si="931"/>
        <v/>
      </c>
      <c r="AG1925" s="122" t="str">
        <f t="shared" si="932"/>
        <v/>
      </c>
      <c r="AH1925" s="123" t="str">
        <f t="shared" si="933"/>
        <v/>
      </c>
      <c r="AI1925" s="139" t="str">
        <f>IF(AE:AE="","",IF(R1925="Refreshment Beverage",AK1925*(Rates!J$19/100),ROUND(SUM(AH1925*(Rates!$J$8/100)),4)))</f>
        <v/>
      </c>
      <c r="AJ1925" s="124" t="str">
        <f t="shared" si="934"/>
        <v/>
      </c>
      <c r="AK1925" s="125" t="str">
        <f t="shared" si="935"/>
        <v/>
      </c>
      <c r="AL1925" s="121" t="str">
        <f t="shared" si="936"/>
        <v/>
      </c>
      <c r="AM1925" s="138" t="str">
        <f>IF(AS1925="","",IF(R1925="Refreshment Beverage",ROUND(AS1925*Rates!K$19,4),ROUND(AO1925*(VLOOKUP(VALUE(Q1925),Rates!G$4:L$12,3,0)),4)))</f>
        <v/>
      </c>
      <c r="AN1925" s="126" t="str">
        <f>IF(AS1925="","",IF(R1925="Refreshment Beverage",AS1925*(Rates!J$19/100),MAX(AM1925,AB1925)))</f>
        <v/>
      </c>
      <c r="AO1925" s="127" t="str">
        <f t="shared" si="937"/>
        <v/>
      </c>
      <c r="AP1925" s="127" t="str">
        <f t="shared" si="938"/>
        <v/>
      </c>
      <c r="AQ1925" s="140" t="str">
        <f>IF(AS1925="","",IF(R1925="Refreshment Beverage",ROUND(SUM(VLOOKUP(Q:Q,Rates!G$15:L$19,3,0)*(AS1925-Y1925-Z1925-AA1925)),4),ROUND(SUM(Rates!$K$8*AS1925),4)))</f>
        <v/>
      </c>
      <c r="AR1925" s="139" t="str">
        <f t="shared" si="939"/>
        <v/>
      </c>
      <c r="AS1925" s="125" t="str">
        <f t="shared" si="940"/>
        <v/>
      </c>
      <c r="AT1925" s="121" t="str">
        <f t="shared" si="941"/>
        <v/>
      </c>
      <c r="AU1925" s="138" t="str">
        <f>IF(AX1925="","",IF(R1925="Refreshment Beverage",ROUND((BA1925-Y1925-Z1925-AA1925)*VLOOKUP(VALUE(Q1925),Rates!G$15:L$19,3,0),4),ROUND(AW1925*(VLOOKUP(VALUE(Q1925),Rates!G:L,3,0)),4)))</f>
        <v/>
      </c>
      <c r="AV1925" s="126" t="str">
        <f t="shared" si="942"/>
        <v/>
      </c>
      <c r="AW1925" s="127" t="str">
        <f t="shared" si="943"/>
        <v/>
      </c>
      <c r="AX1925" s="123" t="str">
        <f t="shared" si="944"/>
        <v/>
      </c>
      <c r="AY1925" s="140" t="str">
        <f>IF(AX1925="","",IF(R1925="Refreshment Beverage",ROUND(SUM(AX1925*Rates!K$19),4),ROUND(SUM(AX1925*(Rates!J$8/100)),4)))</f>
        <v/>
      </c>
      <c r="AZ1925" s="124" t="str">
        <f t="shared" si="945"/>
        <v/>
      </c>
      <c r="BA1925" s="125" t="str">
        <f t="shared" si="946"/>
        <v/>
      </c>
      <c r="BB1925" s="115"/>
      <c r="BC1925" s="143"/>
      <c r="BD1925" s="100"/>
      <c r="BE1925" s="100"/>
      <c r="BF1925" s="100"/>
      <c r="BG1925" s="100"/>
    </row>
    <row r="1926" spans="1:59" x14ac:dyDescent="0.2">
      <c r="A1926" s="144"/>
      <c r="B1926" s="141"/>
      <c r="C1926" s="141"/>
      <c r="D1926" s="142"/>
      <c r="E1926" s="142"/>
      <c r="F1926" s="142"/>
      <c r="G1926" s="142"/>
      <c r="H1926" s="142"/>
      <c r="I1926" s="129"/>
      <c r="J1926" s="130"/>
      <c r="K1926" s="131" t="str">
        <f t="shared" si="917"/>
        <v/>
      </c>
      <c r="L1926" s="132" t="str">
        <f t="shared" si="918"/>
        <v/>
      </c>
      <c r="M1926" s="133" t="str">
        <f t="shared" si="919"/>
        <v/>
      </c>
      <c r="N1926" s="134" t="str">
        <f>IFERROR(IF(B:B="","",IF(R1926="Beer",SUM(LOOKUP(2,1/(Rates!$B$3:$B$5&lt;=W1926)/(Rates!$C$3:$C$5&gt;=W1926),Rates!$D$3:$D$5)*(X1926/100)*W1926),IF(R1926="Refreshment Beverage",SUM(LOOKUP(2,1/(Rates!$B$7:$B$11&lt;=W1926)/(Rates!$C$7:$C$11&gt;=W1926),Rates!$D$7:$D$11)*(X1926/100)*W1926)))),"")</f>
        <v/>
      </c>
      <c r="O1926" s="134" t="str">
        <f t="shared" si="920"/>
        <v/>
      </c>
      <c r="P1926" s="116"/>
      <c r="Q1926" s="117" t="str">
        <f t="shared" si="921"/>
        <v/>
      </c>
      <c r="R1926" s="128" t="str">
        <f t="shared" si="922"/>
        <v/>
      </c>
      <c r="S1926" s="135" t="str">
        <f>IF(B1926="","",IF(R1926="Refreshment Beverage",VLOOKUP(VALUE(Q1926),Rates!G$15:L$19,2,0),VLOOKUP(VALUE(Q1926),Rates!G$4:L$12,2,0)))</f>
        <v/>
      </c>
      <c r="T1926" s="135" t="str">
        <f t="shared" si="923"/>
        <v/>
      </c>
      <c r="U1926" s="118" t="str">
        <f t="shared" si="924"/>
        <v/>
      </c>
      <c r="V1926" s="135" t="str">
        <f t="shared" si="925"/>
        <v/>
      </c>
      <c r="W1926" s="135" t="str">
        <f t="shared" si="926"/>
        <v/>
      </c>
      <c r="X1926" s="119" t="str">
        <f t="shared" si="927"/>
        <v/>
      </c>
      <c r="Y1926" s="120" t="str">
        <f>IF(B:B="","",IF(R1926="Refreshment Beverage",VLOOKUP(Q1926,Rates!G$15:L$19,6,0)*W1926,VLOOKUP(Q1926,Rates!G$4:L$12,6,0)*W1926))</f>
        <v/>
      </c>
      <c r="Z1926" s="120" t="str">
        <f t="shared" si="928"/>
        <v/>
      </c>
      <c r="AA1926" s="120" t="str">
        <f t="shared" si="929"/>
        <v/>
      </c>
      <c r="AB1926" s="136" t="str">
        <f>IF(B:B="","",IF(R1926="Refreshment Beverage","",IF(AND(R1926="Beer",Q1926=0),SUM(LOOKUP(2,1/(Rates!$B$15:$B$18&lt;=W1926)/(Rates!$C$15:$C$18&gt;=W1926),Rates!$D$15:$D$18)*W1926),VLOOKUP(VALUE(Q:Q),Rates!A:B,2,0)*W1926)))</f>
        <v/>
      </c>
      <c r="AC1926" s="136" t="str">
        <f>IF(B:B="","",IF(R1926="Refreshment Beverage","",IF(AND(R1926="Beer",Q1926=0),SUM(LOOKUP(2,1/(Rates!$B$15:$B$18&lt;=W1926)/(Rates!$C$15:$C$18&gt;=W1926),Rates!$E$15:$E$18)*W1926),VLOOKUP(VALUE(Q:Q),Rates!A:C,3,0)*W1926)))</f>
        <v/>
      </c>
      <c r="AD1926" s="137" t="str">
        <f>IFERROR(IF(B:B="","",IF(R1926="Beer","",IF(VALUE(Q1926)=0,VLOOKUP(VLOOKUP(B:B,#REF!,16,0),Rates!A:E,2,0),VLOOKUP(VALUE(Q1926),Rates!A$31:B$34,2,0)*W1926))),0)</f>
        <v/>
      </c>
      <c r="AE1926" s="121" t="str">
        <f t="shared" si="930"/>
        <v/>
      </c>
      <c r="AF1926" s="138" t="str">
        <f t="shared" si="931"/>
        <v/>
      </c>
      <c r="AG1926" s="122" t="str">
        <f t="shared" si="932"/>
        <v/>
      </c>
      <c r="AH1926" s="123" t="str">
        <f t="shared" si="933"/>
        <v/>
      </c>
      <c r="AI1926" s="139" t="str">
        <f>IF(AE:AE="","",IF(R1926="Refreshment Beverage",AK1926*(Rates!J$19/100),ROUND(SUM(AH1926*(Rates!$J$8/100)),4)))</f>
        <v/>
      </c>
      <c r="AJ1926" s="124" t="str">
        <f t="shared" si="934"/>
        <v/>
      </c>
      <c r="AK1926" s="125" t="str">
        <f t="shared" si="935"/>
        <v/>
      </c>
      <c r="AL1926" s="121" t="str">
        <f t="shared" si="936"/>
        <v/>
      </c>
      <c r="AM1926" s="138" t="str">
        <f>IF(AS1926="","",IF(R1926="Refreshment Beverage",ROUND(AS1926*Rates!K$19,4),ROUND(AO1926*(VLOOKUP(VALUE(Q1926),Rates!G$4:L$12,3,0)),4)))</f>
        <v/>
      </c>
      <c r="AN1926" s="126" t="str">
        <f>IF(AS1926="","",IF(R1926="Refreshment Beverage",AS1926*(Rates!J$19/100),MAX(AM1926,AB1926)))</f>
        <v/>
      </c>
      <c r="AO1926" s="127" t="str">
        <f t="shared" si="937"/>
        <v/>
      </c>
      <c r="AP1926" s="127" t="str">
        <f t="shared" si="938"/>
        <v/>
      </c>
      <c r="AQ1926" s="140" t="str">
        <f>IF(AS1926="","",IF(R1926="Refreshment Beverage",ROUND(SUM(VLOOKUP(Q:Q,Rates!G$15:L$19,3,0)*(AS1926-Y1926-Z1926-AA1926)),4),ROUND(SUM(Rates!$K$8*AS1926),4)))</f>
        <v/>
      </c>
      <c r="AR1926" s="139" t="str">
        <f t="shared" si="939"/>
        <v/>
      </c>
      <c r="AS1926" s="125" t="str">
        <f t="shared" si="940"/>
        <v/>
      </c>
      <c r="AT1926" s="121" t="str">
        <f t="shared" si="941"/>
        <v/>
      </c>
      <c r="AU1926" s="138" t="str">
        <f>IF(AX1926="","",IF(R1926="Refreshment Beverage",ROUND((BA1926-Y1926-Z1926-AA1926)*VLOOKUP(VALUE(Q1926),Rates!G$15:L$19,3,0),4),ROUND(AW1926*(VLOOKUP(VALUE(Q1926),Rates!G:L,3,0)),4)))</f>
        <v/>
      </c>
      <c r="AV1926" s="126" t="str">
        <f t="shared" si="942"/>
        <v/>
      </c>
      <c r="AW1926" s="127" t="str">
        <f t="shared" si="943"/>
        <v/>
      </c>
      <c r="AX1926" s="123" t="str">
        <f t="shared" si="944"/>
        <v/>
      </c>
      <c r="AY1926" s="140" t="str">
        <f>IF(AX1926="","",IF(R1926="Refreshment Beverage",ROUND(SUM(AX1926*Rates!K$19),4),ROUND(SUM(AX1926*(Rates!J$8/100)),4)))</f>
        <v/>
      </c>
      <c r="AZ1926" s="124" t="str">
        <f t="shared" si="945"/>
        <v/>
      </c>
      <c r="BA1926" s="125" t="str">
        <f t="shared" si="946"/>
        <v/>
      </c>
      <c r="BB1926" s="115"/>
      <c r="BC1926" s="143"/>
      <c r="BD1926" s="100"/>
      <c r="BE1926" s="100"/>
      <c r="BF1926" s="100"/>
      <c r="BG1926" s="100"/>
    </row>
    <row r="1927" spans="1:59" x14ac:dyDescent="0.2">
      <c r="A1927" s="144"/>
      <c r="B1927" s="141"/>
      <c r="C1927" s="141"/>
      <c r="D1927" s="142"/>
      <c r="E1927" s="142"/>
      <c r="F1927" s="142"/>
      <c r="G1927" s="142"/>
      <c r="H1927" s="142"/>
      <c r="I1927" s="129"/>
      <c r="J1927" s="130"/>
      <c r="K1927" s="131" t="str">
        <f t="shared" si="917"/>
        <v/>
      </c>
      <c r="L1927" s="132" t="str">
        <f t="shared" si="918"/>
        <v/>
      </c>
      <c r="M1927" s="133" t="str">
        <f t="shared" si="919"/>
        <v/>
      </c>
      <c r="N1927" s="134" t="str">
        <f>IFERROR(IF(B:B="","",IF(R1927="Beer",SUM(LOOKUP(2,1/(Rates!$B$3:$B$5&lt;=W1927)/(Rates!$C$3:$C$5&gt;=W1927),Rates!$D$3:$D$5)*(X1927/100)*W1927),IF(R1927="Refreshment Beverage",SUM(LOOKUP(2,1/(Rates!$B$7:$B$11&lt;=W1927)/(Rates!$C$7:$C$11&gt;=W1927),Rates!$D$7:$D$11)*(X1927/100)*W1927)))),"")</f>
        <v/>
      </c>
      <c r="O1927" s="134" t="str">
        <f t="shared" si="920"/>
        <v/>
      </c>
      <c r="P1927" s="116"/>
      <c r="Q1927" s="117" t="str">
        <f t="shared" si="921"/>
        <v/>
      </c>
      <c r="R1927" s="128" t="str">
        <f t="shared" si="922"/>
        <v/>
      </c>
      <c r="S1927" s="135" t="str">
        <f>IF(B1927="","",IF(R1927="Refreshment Beverage",VLOOKUP(VALUE(Q1927),Rates!G$15:L$19,2,0),VLOOKUP(VALUE(Q1927),Rates!G$4:L$12,2,0)))</f>
        <v/>
      </c>
      <c r="T1927" s="135" t="str">
        <f t="shared" si="923"/>
        <v/>
      </c>
      <c r="U1927" s="118" t="str">
        <f t="shared" si="924"/>
        <v/>
      </c>
      <c r="V1927" s="135" t="str">
        <f t="shared" si="925"/>
        <v/>
      </c>
      <c r="W1927" s="135" t="str">
        <f t="shared" si="926"/>
        <v/>
      </c>
      <c r="X1927" s="119" t="str">
        <f t="shared" si="927"/>
        <v/>
      </c>
      <c r="Y1927" s="120" t="str">
        <f>IF(B:B="","",IF(R1927="Refreshment Beverage",VLOOKUP(Q1927,Rates!G$15:L$19,6,0)*W1927,VLOOKUP(Q1927,Rates!G$4:L$12,6,0)*W1927))</f>
        <v/>
      </c>
      <c r="Z1927" s="120" t="str">
        <f t="shared" si="928"/>
        <v/>
      </c>
      <c r="AA1927" s="120" t="str">
        <f t="shared" si="929"/>
        <v/>
      </c>
      <c r="AB1927" s="136" t="str">
        <f>IF(B:B="","",IF(R1927="Refreshment Beverage","",IF(AND(R1927="Beer",Q1927=0),SUM(LOOKUP(2,1/(Rates!$B$15:$B$18&lt;=W1927)/(Rates!$C$15:$C$18&gt;=W1927),Rates!$D$15:$D$18)*W1927),VLOOKUP(VALUE(Q:Q),Rates!A:B,2,0)*W1927)))</f>
        <v/>
      </c>
      <c r="AC1927" s="136" t="str">
        <f>IF(B:B="","",IF(R1927="Refreshment Beverage","",IF(AND(R1927="Beer",Q1927=0),SUM(LOOKUP(2,1/(Rates!$B$15:$B$18&lt;=W1927)/(Rates!$C$15:$C$18&gt;=W1927),Rates!$E$15:$E$18)*W1927),VLOOKUP(VALUE(Q:Q),Rates!A:C,3,0)*W1927)))</f>
        <v/>
      </c>
      <c r="AD1927" s="137" t="str">
        <f>IFERROR(IF(B:B="","",IF(R1927="Beer","",IF(VALUE(Q1927)=0,VLOOKUP(VLOOKUP(B:B,#REF!,16,0),Rates!A:E,2,0),VLOOKUP(VALUE(Q1927),Rates!A$31:B$34,2,0)*W1927))),0)</f>
        <v/>
      </c>
      <c r="AE1927" s="121" t="str">
        <f t="shared" si="930"/>
        <v/>
      </c>
      <c r="AF1927" s="138" t="str">
        <f t="shared" si="931"/>
        <v/>
      </c>
      <c r="AG1927" s="122" t="str">
        <f t="shared" si="932"/>
        <v/>
      </c>
      <c r="AH1927" s="123" t="str">
        <f t="shared" si="933"/>
        <v/>
      </c>
      <c r="AI1927" s="139" t="str">
        <f>IF(AE:AE="","",IF(R1927="Refreshment Beverage",AK1927*(Rates!J$19/100),ROUND(SUM(AH1927*(Rates!$J$8/100)),4)))</f>
        <v/>
      </c>
      <c r="AJ1927" s="124" t="str">
        <f t="shared" si="934"/>
        <v/>
      </c>
      <c r="AK1927" s="125" t="str">
        <f t="shared" si="935"/>
        <v/>
      </c>
      <c r="AL1927" s="121" t="str">
        <f t="shared" si="936"/>
        <v/>
      </c>
      <c r="AM1927" s="138" t="str">
        <f>IF(AS1927="","",IF(R1927="Refreshment Beverage",ROUND(AS1927*Rates!K$19,4),ROUND(AO1927*(VLOOKUP(VALUE(Q1927),Rates!G$4:L$12,3,0)),4)))</f>
        <v/>
      </c>
      <c r="AN1927" s="126" t="str">
        <f>IF(AS1927="","",IF(R1927="Refreshment Beverage",AS1927*(Rates!J$19/100),MAX(AM1927,AB1927)))</f>
        <v/>
      </c>
      <c r="AO1927" s="127" t="str">
        <f t="shared" si="937"/>
        <v/>
      </c>
      <c r="AP1927" s="127" t="str">
        <f t="shared" si="938"/>
        <v/>
      </c>
      <c r="AQ1927" s="140" t="str">
        <f>IF(AS1927="","",IF(R1927="Refreshment Beverage",ROUND(SUM(VLOOKUP(Q:Q,Rates!G$15:L$19,3,0)*(AS1927-Y1927-Z1927-AA1927)),4),ROUND(SUM(Rates!$K$8*AS1927),4)))</f>
        <v/>
      </c>
      <c r="AR1927" s="139" t="str">
        <f t="shared" si="939"/>
        <v/>
      </c>
      <c r="AS1927" s="125" t="str">
        <f t="shared" si="940"/>
        <v/>
      </c>
      <c r="AT1927" s="121" t="str">
        <f t="shared" si="941"/>
        <v/>
      </c>
      <c r="AU1927" s="138" t="str">
        <f>IF(AX1927="","",IF(R1927="Refreshment Beverage",ROUND((BA1927-Y1927-Z1927-AA1927)*VLOOKUP(VALUE(Q1927),Rates!G$15:L$19,3,0),4),ROUND(AW1927*(VLOOKUP(VALUE(Q1927),Rates!G:L,3,0)),4)))</f>
        <v/>
      </c>
      <c r="AV1927" s="126" t="str">
        <f t="shared" si="942"/>
        <v/>
      </c>
      <c r="AW1927" s="127" t="str">
        <f t="shared" si="943"/>
        <v/>
      </c>
      <c r="AX1927" s="123" t="str">
        <f t="shared" si="944"/>
        <v/>
      </c>
      <c r="AY1927" s="140" t="str">
        <f>IF(AX1927="","",IF(R1927="Refreshment Beverage",ROUND(SUM(AX1927*Rates!K$19),4),ROUND(SUM(AX1927*(Rates!J$8/100)),4)))</f>
        <v/>
      </c>
      <c r="AZ1927" s="124" t="str">
        <f t="shared" si="945"/>
        <v/>
      </c>
      <c r="BA1927" s="125" t="str">
        <f t="shared" si="946"/>
        <v/>
      </c>
      <c r="BB1927" s="115"/>
      <c r="BC1927" s="143"/>
      <c r="BD1927" s="100"/>
      <c r="BE1927" s="100"/>
      <c r="BF1927" s="100"/>
      <c r="BG1927" s="100"/>
    </row>
    <row r="1928" spans="1:59" x14ac:dyDescent="0.2">
      <c r="A1928" s="144"/>
      <c r="B1928" s="141"/>
      <c r="C1928" s="141"/>
      <c r="D1928" s="142"/>
      <c r="E1928" s="142"/>
      <c r="F1928" s="142"/>
      <c r="G1928" s="142"/>
      <c r="H1928" s="142"/>
      <c r="I1928" s="129"/>
      <c r="J1928" s="130"/>
      <c r="K1928" s="131" t="str">
        <f t="shared" si="917"/>
        <v/>
      </c>
      <c r="L1928" s="132" t="str">
        <f t="shared" si="918"/>
        <v/>
      </c>
      <c r="M1928" s="133" t="str">
        <f t="shared" si="919"/>
        <v/>
      </c>
      <c r="N1928" s="134" t="str">
        <f>IFERROR(IF(B:B="","",IF(R1928="Beer",SUM(LOOKUP(2,1/(Rates!$B$3:$B$5&lt;=W1928)/(Rates!$C$3:$C$5&gt;=W1928),Rates!$D$3:$D$5)*(X1928/100)*W1928),IF(R1928="Refreshment Beverage",SUM(LOOKUP(2,1/(Rates!$B$7:$B$11&lt;=W1928)/(Rates!$C$7:$C$11&gt;=W1928),Rates!$D$7:$D$11)*(X1928/100)*W1928)))),"")</f>
        <v/>
      </c>
      <c r="O1928" s="134" t="str">
        <f t="shared" si="920"/>
        <v/>
      </c>
      <c r="P1928" s="116"/>
      <c r="Q1928" s="117" t="str">
        <f t="shared" si="921"/>
        <v/>
      </c>
      <c r="R1928" s="128" t="str">
        <f t="shared" si="922"/>
        <v/>
      </c>
      <c r="S1928" s="135" t="str">
        <f>IF(B1928="","",IF(R1928="Refreshment Beverage",VLOOKUP(VALUE(Q1928),Rates!G$15:L$19,2,0),VLOOKUP(VALUE(Q1928),Rates!G$4:L$12,2,0)))</f>
        <v/>
      </c>
      <c r="T1928" s="135" t="str">
        <f t="shared" si="923"/>
        <v/>
      </c>
      <c r="U1928" s="118" t="str">
        <f t="shared" si="924"/>
        <v/>
      </c>
      <c r="V1928" s="135" t="str">
        <f t="shared" si="925"/>
        <v/>
      </c>
      <c r="W1928" s="135" t="str">
        <f t="shared" si="926"/>
        <v/>
      </c>
      <c r="X1928" s="119" t="str">
        <f t="shared" si="927"/>
        <v/>
      </c>
      <c r="Y1928" s="120" t="str">
        <f>IF(B:B="","",IF(R1928="Refreshment Beverage",VLOOKUP(Q1928,Rates!G$15:L$19,6,0)*W1928,VLOOKUP(Q1928,Rates!G$4:L$12,6,0)*W1928))</f>
        <v/>
      </c>
      <c r="Z1928" s="120" t="str">
        <f t="shared" si="928"/>
        <v/>
      </c>
      <c r="AA1928" s="120" t="str">
        <f t="shared" si="929"/>
        <v/>
      </c>
      <c r="AB1928" s="136" t="str">
        <f>IF(B:B="","",IF(R1928="Refreshment Beverage","",IF(AND(R1928="Beer",Q1928=0),SUM(LOOKUP(2,1/(Rates!$B$15:$B$18&lt;=W1928)/(Rates!$C$15:$C$18&gt;=W1928),Rates!$D$15:$D$18)*W1928),VLOOKUP(VALUE(Q:Q),Rates!A:B,2,0)*W1928)))</f>
        <v/>
      </c>
      <c r="AC1928" s="136" t="str">
        <f>IF(B:B="","",IF(R1928="Refreshment Beverage","",IF(AND(R1928="Beer",Q1928=0),SUM(LOOKUP(2,1/(Rates!$B$15:$B$18&lt;=W1928)/(Rates!$C$15:$C$18&gt;=W1928),Rates!$E$15:$E$18)*W1928),VLOOKUP(VALUE(Q:Q),Rates!A:C,3,0)*W1928)))</f>
        <v/>
      </c>
      <c r="AD1928" s="137" t="str">
        <f>IFERROR(IF(B:B="","",IF(R1928="Beer","",IF(VALUE(Q1928)=0,VLOOKUP(VLOOKUP(B:B,#REF!,16,0),Rates!A:E,2,0),VLOOKUP(VALUE(Q1928),Rates!A$31:B$34,2,0)*W1928))),0)</f>
        <v/>
      </c>
      <c r="AE1928" s="121" t="str">
        <f t="shared" si="930"/>
        <v/>
      </c>
      <c r="AF1928" s="138" t="str">
        <f t="shared" si="931"/>
        <v/>
      </c>
      <c r="AG1928" s="122" t="str">
        <f t="shared" si="932"/>
        <v/>
      </c>
      <c r="AH1928" s="123" t="str">
        <f t="shared" si="933"/>
        <v/>
      </c>
      <c r="AI1928" s="139" t="str">
        <f>IF(AE:AE="","",IF(R1928="Refreshment Beverage",AK1928*(Rates!J$19/100),ROUND(SUM(AH1928*(Rates!$J$8/100)),4)))</f>
        <v/>
      </c>
      <c r="AJ1928" s="124" t="str">
        <f t="shared" si="934"/>
        <v/>
      </c>
      <c r="AK1928" s="125" t="str">
        <f t="shared" si="935"/>
        <v/>
      </c>
      <c r="AL1928" s="121" t="str">
        <f t="shared" si="936"/>
        <v/>
      </c>
      <c r="AM1928" s="138" t="str">
        <f>IF(AS1928="","",IF(R1928="Refreshment Beverage",ROUND(AS1928*Rates!K$19,4),ROUND(AO1928*(VLOOKUP(VALUE(Q1928),Rates!G$4:L$12,3,0)),4)))</f>
        <v/>
      </c>
      <c r="AN1928" s="126" t="str">
        <f>IF(AS1928="","",IF(R1928="Refreshment Beverage",AS1928*(Rates!J$19/100),MAX(AM1928,AB1928)))</f>
        <v/>
      </c>
      <c r="AO1928" s="127" t="str">
        <f t="shared" si="937"/>
        <v/>
      </c>
      <c r="AP1928" s="127" t="str">
        <f t="shared" si="938"/>
        <v/>
      </c>
      <c r="AQ1928" s="140" t="str">
        <f>IF(AS1928="","",IF(R1928="Refreshment Beverage",ROUND(SUM(VLOOKUP(Q:Q,Rates!G$15:L$19,3,0)*(AS1928-Y1928-Z1928-AA1928)),4),ROUND(SUM(Rates!$K$8*AS1928),4)))</f>
        <v/>
      </c>
      <c r="AR1928" s="139" t="str">
        <f t="shared" si="939"/>
        <v/>
      </c>
      <c r="AS1928" s="125" t="str">
        <f t="shared" si="940"/>
        <v/>
      </c>
      <c r="AT1928" s="121" t="str">
        <f t="shared" si="941"/>
        <v/>
      </c>
      <c r="AU1928" s="138" t="str">
        <f>IF(AX1928="","",IF(R1928="Refreshment Beverage",ROUND((BA1928-Y1928-Z1928-AA1928)*VLOOKUP(VALUE(Q1928),Rates!G$15:L$19,3,0),4),ROUND(AW1928*(VLOOKUP(VALUE(Q1928),Rates!G:L,3,0)),4)))</f>
        <v/>
      </c>
      <c r="AV1928" s="126" t="str">
        <f t="shared" si="942"/>
        <v/>
      </c>
      <c r="AW1928" s="127" t="str">
        <f t="shared" si="943"/>
        <v/>
      </c>
      <c r="AX1928" s="123" t="str">
        <f t="shared" si="944"/>
        <v/>
      </c>
      <c r="AY1928" s="140" t="str">
        <f>IF(AX1928="","",IF(R1928="Refreshment Beverage",ROUND(SUM(AX1928*Rates!K$19),4),ROUND(SUM(AX1928*(Rates!J$8/100)),4)))</f>
        <v/>
      </c>
      <c r="AZ1928" s="124" t="str">
        <f t="shared" si="945"/>
        <v/>
      </c>
      <c r="BA1928" s="125" t="str">
        <f t="shared" si="946"/>
        <v/>
      </c>
      <c r="BB1928" s="115"/>
      <c r="BC1928" s="143"/>
      <c r="BD1928" s="100"/>
      <c r="BE1928" s="100"/>
      <c r="BF1928" s="100"/>
      <c r="BG1928" s="100"/>
    </row>
    <row r="1929" spans="1:59" x14ac:dyDescent="0.2">
      <c r="A1929" s="144"/>
      <c r="B1929" s="141"/>
      <c r="C1929" s="141"/>
      <c r="D1929" s="142"/>
      <c r="E1929" s="142"/>
      <c r="F1929" s="142"/>
      <c r="G1929" s="142"/>
      <c r="H1929" s="142"/>
      <c r="I1929" s="129"/>
      <c r="J1929" s="130"/>
      <c r="K1929" s="131" t="str">
        <f t="shared" si="917"/>
        <v/>
      </c>
      <c r="L1929" s="132" t="str">
        <f t="shared" si="918"/>
        <v/>
      </c>
      <c r="M1929" s="133" t="str">
        <f t="shared" si="919"/>
        <v/>
      </c>
      <c r="N1929" s="134" t="str">
        <f>IFERROR(IF(B:B="","",IF(R1929="Beer",SUM(LOOKUP(2,1/(Rates!$B$3:$B$5&lt;=W1929)/(Rates!$C$3:$C$5&gt;=W1929),Rates!$D$3:$D$5)*(X1929/100)*W1929),IF(R1929="Refreshment Beverage",SUM(LOOKUP(2,1/(Rates!$B$7:$B$11&lt;=W1929)/(Rates!$C$7:$C$11&gt;=W1929),Rates!$D$7:$D$11)*(X1929/100)*W1929)))),"")</f>
        <v/>
      </c>
      <c r="O1929" s="134" t="str">
        <f t="shared" si="920"/>
        <v/>
      </c>
      <c r="P1929" s="116"/>
      <c r="Q1929" s="117" t="str">
        <f t="shared" si="921"/>
        <v/>
      </c>
      <c r="R1929" s="128" t="str">
        <f t="shared" si="922"/>
        <v/>
      </c>
      <c r="S1929" s="135" t="str">
        <f>IF(B1929="","",IF(R1929="Refreshment Beverage",VLOOKUP(VALUE(Q1929),Rates!G$15:L$19,2,0),VLOOKUP(VALUE(Q1929),Rates!G$4:L$12,2,0)))</f>
        <v/>
      </c>
      <c r="T1929" s="135" t="str">
        <f t="shared" si="923"/>
        <v/>
      </c>
      <c r="U1929" s="118" t="str">
        <f t="shared" si="924"/>
        <v/>
      </c>
      <c r="V1929" s="135" t="str">
        <f t="shared" si="925"/>
        <v/>
      </c>
      <c r="W1929" s="135" t="str">
        <f t="shared" si="926"/>
        <v/>
      </c>
      <c r="X1929" s="119" t="str">
        <f t="shared" si="927"/>
        <v/>
      </c>
      <c r="Y1929" s="120" t="str">
        <f>IF(B:B="","",IF(R1929="Refreshment Beverage",VLOOKUP(Q1929,Rates!G$15:L$19,6,0)*W1929,VLOOKUP(Q1929,Rates!G$4:L$12,6,0)*W1929))</f>
        <v/>
      </c>
      <c r="Z1929" s="120" t="str">
        <f t="shared" si="928"/>
        <v/>
      </c>
      <c r="AA1929" s="120" t="str">
        <f t="shared" si="929"/>
        <v/>
      </c>
      <c r="AB1929" s="136" t="str">
        <f>IF(B:B="","",IF(R1929="Refreshment Beverage","",IF(AND(R1929="Beer",Q1929=0),SUM(LOOKUP(2,1/(Rates!$B$15:$B$18&lt;=W1929)/(Rates!$C$15:$C$18&gt;=W1929),Rates!$D$15:$D$18)*W1929),VLOOKUP(VALUE(Q:Q),Rates!A:B,2,0)*W1929)))</f>
        <v/>
      </c>
      <c r="AC1929" s="136" t="str">
        <f>IF(B:B="","",IF(R1929="Refreshment Beverage","",IF(AND(R1929="Beer",Q1929=0),SUM(LOOKUP(2,1/(Rates!$B$15:$B$18&lt;=W1929)/(Rates!$C$15:$C$18&gt;=W1929),Rates!$E$15:$E$18)*W1929),VLOOKUP(VALUE(Q:Q),Rates!A:C,3,0)*W1929)))</f>
        <v/>
      </c>
      <c r="AD1929" s="137" t="str">
        <f>IFERROR(IF(B:B="","",IF(R1929="Beer","",IF(VALUE(Q1929)=0,VLOOKUP(VLOOKUP(B:B,#REF!,16,0),Rates!A:E,2,0),VLOOKUP(VALUE(Q1929),Rates!A$31:B$34,2,0)*W1929))),0)</f>
        <v/>
      </c>
      <c r="AE1929" s="121" t="str">
        <f t="shared" si="930"/>
        <v/>
      </c>
      <c r="AF1929" s="138" t="str">
        <f t="shared" si="931"/>
        <v/>
      </c>
      <c r="AG1929" s="122" t="str">
        <f t="shared" si="932"/>
        <v/>
      </c>
      <c r="AH1929" s="123" t="str">
        <f t="shared" si="933"/>
        <v/>
      </c>
      <c r="AI1929" s="139" t="str">
        <f>IF(AE:AE="","",IF(R1929="Refreshment Beverage",AK1929*(Rates!J$19/100),ROUND(SUM(AH1929*(Rates!$J$8/100)),4)))</f>
        <v/>
      </c>
      <c r="AJ1929" s="124" t="str">
        <f t="shared" si="934"/>
        <v/>
      </c>
      <c r="AK1929" s="125" t="str">
        <f t="shared" si="935"/>
        <v/>
      </c>
      <c r="AL1929" s="121" t="str">
        <f t="shared" si="936"/>
        <v/>
      </c>
      <c r="AM1929" s="138" t="str">
        <f>IF(AS1929="","",IF(R1929="Refreshment Beverage",ROUND(AS1929*Rates!K$19,4),ROUND(AO1929*(VLOOKUP(VALUE(Q1929),Rates!G$4:L$12,3,0)),4)))</f>
        <v/>
      </c>
      <c r="AN1929" s="126" t="str">
        <f>IF(AS1929="","",IF(R1929="Refreshment Beverage",AS1929*(Rates!J$19/100),MAX(AM1929,AB1929)))</f>
        <v/>
      </c>
      <c r="AO1929" s="127" t="str">
        <f t="shared" si="937"/>
        <v/>
      </c>
      <c r="AP1929" s="127" t="str">
        <f t="shared" si="938"/>
        <v/>
      </c>
      <c r="AQ1929" s="140" t="str">
        <f>IF(AS1929="","",IF(R1929="Refreshment Beverage",ROUND(SUM(VLOOKUP(Q:Q,Rates!G$15:L$19,3,0)*(AS1929-Y1929-Z1929-AA1929)),4),ROUND(SUM(Rates!$K$8*AS1929),4)))</f>
        <v/>
      </c>
      <c r="AR1929" s="139" t="str">
        <f t="shared" si="939"/>
        <v/>
      </c>
      <c r="AS1929" s="125" t="str">
        <f t="shared" si="940"/>
        <v/>
      </c>
      <c r="AT1929" s="121" t="str">
        <f t="shared" si="941"/>
        <v/>
      </c>
      <c r="AU1929" s="138" t="str">
        <f>IF(AX1929="","",IF(R1929="Refreshment Beverage",ROUND((BA1929-Y1929-Z1929-AA1929)*VLOOKUP(VALUE(Q1929),Rates!G$15:L$19,3,0),4),ROUND(AW1929*(VLOOKUP(VALUE(Q1929),Rates!G:L,3,0)),4)))</f>
        <v/>
      </c>
      <c r="AV1929" s="126" t="str">
        <f t="shared" si="942"/>
        <v/>
      </c>
      <c r="AW1929" s="127" t="str">
        <f t="shared" si="943"/>
        <v/>
      </c>
      <c r="AX1929" s="123" t="str">
        <f t="shared" si="944"/>
        <v/>
      </c>
      <c r="AY1929" s="140" t="str">
        <f>IF(AX1929="","",IF(R1929="Refreshment Beverage",ROUND(SUM(AX1929*Rates!K$19),4),ROUND(SUM(AX1929*(Rates!J$8/100)),4)))</f>
        <v/>
      </c>
      <c r="AZ1929" s="124" t="str">
        <f t="shared" si="945"/>
        <v/>
      </c>
      <c r="BA1929" s="125" t="str">
        <f t="shared" si="946"/>
        <v/>
      </c>
      <c r="BB1929" s="115"/>
      <c r="BC1929" s="143"/>
      <c r="BD1929" s="100"/>
      <c r="BE1929" s="100"/>
      <c r="BF1929" s="100"/>
      <c r="BG1929" s="100"/>
    </row>
    <row r="1930" spans="1:59" x14ac:dyDescent="0.2">
      <c r="A1930" s="144"/>
      <c r="B1930" s="141"/>
      <c r="C1930" s="141"/>
      <c r="D1930" s="142"/>
      <c r="E1930" s="142"/>
      <c r="F1930" s="142"/>
      <c r="G1930" s="142"/>
      <c r="H1930" s="142"/>
      <c r="I1930" s="129"/>
      <c r="J1930" s="130"/>
      <c r="K1930" s="131" t="str">
        <f t="shared" si="917"/>
        <v/>
      </c>
      <c r="L1930" s="132" t="str">
        <f t="shared" si="918"/>
        <v/>
      </c>
      <c r="M1930" s="133" t="str">
        <f t="shared" si="919"/>
        <v/>
      </c>
      <c r="N1930" s="134" t="str">
        <f>IFERROR(IF(B:B="","",IF(R1930="Beer",SUM(LOOKUP(2,1/(Rates!$B$3:$B$5&lt;=W1930)/(Rates!$C$3:$C$5&gt;=W1930),Rates!$D$3:$D$5)*(X1930/100)*W1930),IF(R1930="Refreshment Beverage",SUM(LOOKUP(2,1/(Rates!$B$7:$B$11&lt;=W1930)/(Rates!$C$7:$C$11&gt;=W1930),Rates!$D$7:$D$11)*(X1930/100)*W1930)))),"")</f>
        <v/>
      </c>
      <c r="O1930" s="134" t="str">
        <f t="shared" si="920"/>
        <v/>
      </c>
      <c r="P1930" s="116"/>
      <c r="Q1930" s="117" t="str">
        <f t="shared" si="921"/>
        <v/>
      </c>
      <c r="R1930" s="128" t="str">
        <f t="shared" si="922"/>
        <v/>
      </c>
      <c r="S1930" s="135" t="str">
        <f>IF(B1930="","",IF(R1930="Refreshment Beverage",VLOOKUP(VALUE(Q1930),Rates!G$15:L$19,2,0),VLOOKUP(VALUE(Q1930),Rates!G$4:L$12,2,0)))</f>
        <v/>
      </c>
      <c r="T1930" s="135" t="str">
        <f t="shared" si="923"/>
        <v/>
      </c>
      <c r="U1930" s="118" t="str">
        <f t="shared" si="924"/>
        <v/>
      </c>
      <c r="V1930" s="135" t="str">
        <f t="shared" si="925"/>
        <v/>
      </c>
      <c r="W1930" s="135" t="str">
        <f t="shared" si="926"/>
        <v/>
      </c>
      <c r="X1930" s="119" t="str">
        <f t="shared" si="927"/>
        <v/>
      </c>
      <c r="Y1930" s="120" t="str">
        <f>IF(B:B="","",IF(R1930="Refreshment Beverage",VLOOKUP(Q1930,Rates!G$15:L$19,6,0)*W1930,VLOOKUP(Q1930,Rates!G$4:L$12,6,0)*W1930))</f>
        <v/>
      </c>
      <c r="Z1930" s="120" t="str">
        <f t="shared" si="928"/>
        <v/>
      </c>
      <c r="AA1930" s="120" t="str">
        <f t="shared" si="929"/>
        <v/>
      </c>
      <c r="AB1930" s="136" t="str">
        <f>IF(B:B="","",IF(R1930="Refreshment Beverage","",IF(AND(R1930="Beer",Q1930=0),SUM(LOOKUP(2,1/(Rates!$B$15:$B$18&lt;=W1930)/(Rates!$C$15:$C$18&gt;=W1930),Rates!$D$15:$D$18)*W1930),VLOOKUP(VALUE(Q:Q),Rates!A:B,2,0)*W1930)))</f>
        <v/>
      </c>
      <c r="AC1930" s="136" t="str">
        <f>IF(B:B="","",IF(R1930="Refreshment Beverage","",IF(AND(R1930="Beer",Q1930=0),SUM(LOOKUP(2,1/(Rates!$B$15:$B$18&lt;=W1930)/(Rates!$C$15:$C$18&gt;=W1930),Rates!$E$15:$E$18)*W1930),VLOOKUP(VALUE(Q:Q),Rates!A:C,3,0)*W1930)))</f>
        <v/>
      </c>
      <c r="AD1930" s="137" t="str">
        <f>IFERROR(IF(B:B="","",IF(R1930="Beer","",IF(VALUE(Q1930)=0,VLOOKUP(VLOOKUP(B:B,#REF!,16,0),Rates!A:E,2,0),VLOOKUP(VALUE(Q1930),Rates!A$31:B$34,2,0)*W1930))),0)</f>
        <v/>
      </c>
      <c r="AE1930" s="121" t="str">
        <f t="shared" si="930"/>
        <v/>
      </c>
      <c r="AF1930" s="138" t="str">
        <f t="shared" si="931"/>
        <v/>
      </c>
      <c r="AG1930" s="122" t="str">
        <f t="shared" si="932"/>
        <v/>
      </c>
      <c r="AH1930" s="123" t="str">
        <f t="shared" si="933"/>
        <v/>
      </c>
      <c r="AI1930" s="139" t="str">
        <f>IF(AE:AE="","",IF(R1930="Refreshment Beverage",AK1930*(Rates!J$19/100),ROUND(SUM(AH1930*(Rates!$J$8/100)),4)))</f>
        <v/>
      </c>
      <c r="AJ1930" s="124" t="str">
        <f t="shared" si="934"/>
        <v/>
      </c>
      <c r="AK1930" s="125" t="str">
        <f t="shared" si="935"/>
        <v/>
      </c>
      <c r="AL1930" s="121" t="str">
        <f t="shared" si="936"/>
        <v/>
      </c>
      <c r="AM1930" s="138" t="str">
        <f>IF(AS1930="","",IF(R1930="Refreshment Beverage",ROUND(AS1930*Rates!K$19,4),ROUND(AO1930*(VLOOKUP(VALUE(Q1930),Rates!G$4:L$12,3,0)),4)))</f>
        <v/>
      </c>
      <c r="AN1930" s="126" t="str">
        <f>IF(AS1930="","",IF(R1930="Refreshment Beverage",AS1930*(Rates!J$19/100),MAX(AM1930,AB1930)))</f>
        <v/>
      </c>
      <c r="AO1930" s="127" t="str">
        <f t="shared" si="937"/>
        <v/>
      </c>
      <c r="AP1930" s="127" t="str">
        <f t="shared" si="938"/>
        <v/>
      </c>
      <c r="AQ1930" s="140" t="str">
        <f>IF(AS1930="","",IF(R1930="Refreshment Beverage",ROUND(SUM(VLOOKUP(Q:Q,Rates!G$15:L$19,3,0)*(AS1930-Y1930-Z1930-AA1930)),4),ROUND(SUM(Rates!$K$8*AS1930),4)))</f>
        <v/>
      </c>
      <c r="AR1930" s="139" t="str">
        <f t="shared" si="939"/>
        <v/>
      </c>
      <c r="AS1930" s="125" t="str">
        <f t="shared" si="940"/>
        <v/>
      </c>
      <c r="AT1930" s="121" t="str">
        <f t="shared" si="941"/>
        <v/>
      </c>
      <c r="AU1930" s="138" t="str">
        <f>IF(AX1930="","",IF(R1930="Refreshment Beverage",ROUND((BA1930-Y1930-Z1930-AA1930)*VLOOKUP(VALUE(Q1930),Rates!G$15:L$19,3,0),4),ROUND(AW1930*(VLOOKUP(VALUE(Q1930),Rates!G:L,3,0)),4)))</f>
        <v/>
      </c>
      <c r="AV1930" s="126" t="str">
        <f t="shared" si="942"/>
        <v/>
      </c>
      <c r="AW1930" s="127" t="str">
        <f t="shared" si="943"/>
        <v/>
      </c>
      <c r="AX1930" s="123" t="str">
        <f t="shared" si="944"/>
        <v/>
      </c>
      <c r="AY1930" s="140" t="str">
        <f>IF(AX1930="","",IF(R1930="Refreshment Beverage",ROUND(SUM(AX1930*Rates!K$19),4),ROUND(SUM(AX1930*(Rates!J$8/100)),4)))</f>
        <v/>
      </c>
      <c r="AZ1930" s="124" t="str">
        <f t="shared" si="945"/>
        <v/>
      </c>
      <c r="BA1930" s="125" t="str">
        <f t="shared" si="946"/>
        <v/>
      </c>
      <c r="BB1930" s="115"/>
      <c r="BC1930" s="143"/>
      <c r="BD1930" s="100"/>
      <c r="BE1930" s="100"/>
      <c r="BF1930" s="100"/>
      <c r="BG1930" s="100"/>
    </row>
    <row r="1931" spans="1:59" x14ac:dyDescent="0.2">
      <c r="A1931" s="144"/>
      <c r="B1931" s="141"/>
      <c r="C1931" s="141"/>
      <c r="D1931" s="142"/>
      <c r="E1931" s="142"/>
      <c r="F1931" s="142"/>
      <c r="G1931" s="142"/>
      <c r="H1931" s="142"/>
      <c r="I1931" s="129"/>
      <c r="J1931" s="130"/>
      <c r="K1931" s="131" t="str">
        <f t="shared" si="917"/>
        <v/>
      </c>
      <c r="L1931" s="132" t="str">
        <f t="shared" si="918"/>
        <v/>
      </c>
      <c r="M1931" s="133" t="str">
        <f t="shared" si="919"/>
        <v/>
      </c>
      <c r="N1931" s="134" t="str">
        <f>IFERROR(IF(B:B="","",IF(R1931="Beer",SUM(LOOKUP(2,1/(Rates!$B$3:$B$5&lt;=W1931)/(Rates!$C$3:$C$5&gt;=W1931),Rates!$D$3:$D$5)*(X1931/100)*W1931),IF(R1931="Refreshment Beverage",SUM(LOOKUP(2,1/(Rates!$B$7:$B$11&lt;=W1931)/(Rates!$C$7:$C$11&gt;=W1931),Rates!$D$7:$D$11)*(X1931/100)*W1931)))),"")</f>
        <v/>
      </c>
      <c r="O1931" s="134" t="str">
        <f t="shared" si="920"/>
        <v/>
      </c>
      <c r="P1931" s="116"/>
      <c r="Q1931" s="117" t="str">
        <f t="shared" si="921"/>
        <v/>
      </c>
      <c r="R1931" s="128" t="str">
        <f t="shared" si="922"/>
        <v/>
      </c>
      <c r="S1931" s="135" t="str">
        <f>IF(B1931="","",IF(R1931="Refreshment Beverage",VLOOKUP(VALUE(Q1931),Rates!G$15:L$19,2,0),VLOOKUP(VALUE(Q1931),Rates!G$4:L$12,2,0)))</f>
        <v/>
      </c>
      <c r="T1931" s="135" t="str">
        <f t="shared" si="923"/>
        <v/>
      </c>
      <c r="U1931" s="118" t="str">
        <f t="shared" si="924"/>
        <v/>
      </c>
      <c r="V1931" s="135" t="str">
        <f t="shared" si="925"/>
        <v/>
      </c>
      <c r="W1931" s="135" t="str">
        <f t="shared" si="926"/>
        <v/>
      </c>
      <c r="X1931" s="119" t="str">
        <f t="shared" si="927"/>
        <v/>
      </c>
      <c r="Y1931" s="120" t="str">
        <f>IF(B:B="","",IF(R1931="Refreshment Beverage",VLOOKUP(Q1931,Rates!G$15:L$19,6,0)*W1931,VLOOKUP(Q1931,Rates!G$4:L$12,6,0)*W1931))</f>
        <v/>
      </c>
      <c r="Z1931" s="120" t="str">
        <f t="shared" si="928"/>
        <v/>
      </c>
      <c r="AA1931" s="120" t="str">
        <f t="shared" si="929"/>
        <v/>
      </c>
      <c r="AB1931" s="136" t="str">
        <f>IF(B:B="","",IF(R1931="Refreshment Beverage","",IF(AND(R1931="Beer",Q1931=0),SUM(LOOKUP(2,1/(Rates!$B$15:$B$18&lt;=W1931)/(Rates!$C$15:$C$18&gt;=W1931),Rates!$D$15:$D$18)*W1931),VLOOKUP(VALUE(Q:Q),Rates!A:B,2,0)*W1931)))</f>
        <v/>
      </c>
      <c r="AC1931" s="136" t="str">
        <f>IF(B:B="","",IF(R1931="Refreshment Beverage","",IF(AND(R1931="Beer",Q1931=0),SUM(LOOKUP(2,1/(Rates!$B$15:$B$18&lt;=W1931)/(Rates!$C$15:$C$18&gt;=W1931),Rates!$E$15:$E$18)*W1931),VLOOKUP(VALUE(Q:Q),Rates!A:C,3,0)*W1931)))</f>
        <v/>
      </c>
      <c r="AD1931" s="137" t="str">
        <f>IFERROR(IF(B:B="","",IF(R1931="Beer","",IF(VALUE(Q1931)=0,VLOOKUP(VLOOKUP(B:B,#REF!,16,0),Rates!A:E,2,0),VLOOKUP(VALUE(Q1931),Rates!A$31:B$34,2,0)*W1931))),0)</f>
        <v/>
      </c>
      <c r="AE1931" s="121" t="str">
        <f t="shared" si="930"/>
        <v/>
      </c>
      <c r="AF1931" s="138" t="str">
        <f t="shared" si="931"/>
        <v/>
      </c>
      <c r="AG1931" s="122" t="str">
        <f t="shared" si="932"/>
        <v/>
      </c>
      <c r="AH1931" s="123" t="str">
        <f t="shared" si="933"/>
        <v/>
      </c>
      <c r="AI1931" s="139" t="str">
        <f>IF(AE:AE="","",IF(R1931="Refreshment Beverage",AK1931*(Rates!J$19/100),ROUND(SUM(AH1931*(Rates!$J$8/100)),4)))</f>
        <v/>
      </c>
      <c r="AJ1931" s="124" t="str">
        <f t="shared" si="934"/>
        <v/>
      </c>
      <c r="AK1931" s="125" t="str">
        <f t="shared" si="935"/>
        <v/>
      </c>
      <c r="AL1931" s="121" t="str">
        <f t="shared" si="936"/>
        <v/>
      </c>
      <c r="AM1931" s="138" t="str">
        <f>IF(AS1931="","",IF(R1931="Refreshment Beverage",ROUND(AS1931*Rates!K$19,4),ROUND(AO1931*(VLOOKUP(VALUE(Q1931),Rates!G$4:L$12,3,0)),4)))</f>
        <v/>
      </c>
      <c r="AN1931" s="126" t="str">
        <f>IF(AS1931="","",IF(R1931="Refreshment Beverage",AS1931*(Rates!J$19/100),MAX(AM1931,AB1931)))</f>
        <v/>
      </c>
      <c r="AO1931" s="127" t="str">
        <f t="shared" si="937"/>
        <v/>
      </c>
      <c r="AP1931" s="127" t="str">
        <f t="shared" si="938"/>
        <v/>
      </c>
      <c r="AQ1931" s="140" t="str">
        <f>IF(AS1931="","",IF(R1931="Refreshment Beverage",ROUND(SUM(VLOOKUP(Q:Q,Rates!G$15:L$19,3,0)*(AS1931-Y1931-Z1931-AA1931)),4),ROUND(SUM(Rates!$K$8*AS1931),4)))</f>
        <v/>
      </c>
      <c r="AR1931" s="139" t="str">
        <f t="shared" si="939"/>
        <v/>
      </c>
      <c r="AS1931" s="125" t="str">
        <f t="shared" si="940"/>
        <v/>
      </c>
      <c r="AT1931" s="121" t="str">
        <f t="shared" si="941"/>
        <v/>
      </c>
      <c r="AU1931" s="138" t="str">
        <f>IF(AX1931="","",IF(R1931="Refreshment Beverage",ROUND((BA1931-Y1931-Z1931-AA1931)*VLOOKUP(VALUE(Q1931),Rates!G$15:L$19,3,0),4),ROUND(AW1931*(VLOOKUP(VALUE(Q1931),Rates!G:L,3,0)),4)))</f>
        <v/>
      </c>
      <c r="AV1931" s="126" t="str">
        <f t="shared" si="942"/>
        <v/>
      </c>
      <c r="AW1931" s="127" t="str">
        <f t="shared" si="943"/>
        <v/>
      </c>
      <c r="AX1931" s="123" t="str">
        <f t="shared" si="944"/>
        <v/>
      </c>
      <c r="AY1931" s="140" t="str">
        <f>IF(AX1931="","",IF(R1931="Refreshment Beverage",ROUND(SUM(AX1931*Rates!K$19),4),ROUND(SUM(AX1931*(Rates!J$8/100)),4)))</f>
        <v/>
      </c>
      <c r="AZ1931" s="124" t="str">
        <f t="shared" si="945"/>
        <v/>
      </c>
      <c r="BA1931" s="125" t="str">
        <f t="shared" si="946"/>
        <v/>
      </c>
      <c r="BB1931" s="115"/>
      <c r="BC1931" s="143"/>
      <c r="BD1931" s="100"/>
      <c r="BE1931" s="100"/>
      <c r="BF1931" s="100"/>
      <c r="BG1931" s="100"/>
    </row>
    <row r="1932" spans="1:59" x14ac:dyDescent="0.2">
      <c r="A1932" s="144"/>
      <c r="B1932" s="141"/>
      <c r="C1932" s="141"/>
      <c r="D1932" s="142"/>
      <c r="E1932" s="142"/>
      <c r="F1932" s="142"/>
      <c r="G1932" s="142"/>
      <c r="H1932" s="142"/>
      <c r="I1932" s="129"/>
      <c r="J1932" s="130"/>
      <c r="K1932" s="131" t="str">
        <f t="shared" si="917"/>
        <v/>
      </c>
      <c r="L1932" s="132" t="str">
        <f t="shared" si="918"/>
        <v/>
      </c>
      <c r="M1932" s="133" t="str">
        <f t="shared" si="919"/>
        <v/>
      </c>
      <c r="N1932" s="134" t="str">
        <f>IFERROR(IF(B:B="","",IF(R1932="Beer",SUM(LOOKUP(2,1/(Rates!$B$3:$B$5&lt;=W1932)/(Rates!$C$3:$C$5&gt;=W1932),Rates!$D$3:$D$5)*(X1932/100)*W1932),IF(R1932="Refreshment Beverage",SUM(LOOKUP(2,1/(Rates!$B$7:$B$11&lt;=W1932)/(Rates!$C$7:$C$11&gt;=W1932),Rates!$D$7:$D$11)*(X1932/100)*W1932)))),"")</f>
        <v/>
      </c>
      <c r="O1932" s="134" t="str">
        <f t="shared" si="920"/>
        <v/>
      </c>
      <c r="P1932" s="116"/>
      <c r="Q1932" s="117" t="str">
        <f t="shared" si="921"/>
        <v/>
      </c>
      <c r="R1932" s="128" t="str">
        <f t="shared" si="922"/>
        <v/>
      </c>
      <c r="S1932" s="135" t="str">
        <f>IF(B1932="","",IF(R1932="Refreshment Beverage",VLOOKUP(VALUE(Q1932),Rates!G$15:L$19,2,0),VLOOKUP(VALUE(Q1932),Rates!G$4:L$12,2,0)))</f>
        <v/>
      </c>
      <c r="T1932" s="135" t="str">
        <f t="shared" si="923"/>
        <v/>
      </c>
      <c r="U1932" s="118" t="str">
        <f t="shared" si="924"/>
        <v/>
      </c>
      <c r="V1932" s="135" t="str">
        <f t="shared" si="925"/>
        <v/>
      </c>
      <c r="W1932" s="135" t="str">
        <f t="shared" si="926"/>
        <v/>
      </c>
      <c r="X1932" s="119" t="str">
        <f t="shared" si="927"/>
        <v/>
      </c>
      <c r="Y1932" s="120" t="str">
        <f>IF(B:B="","",IF(R1932="Refreshment Beverage",VLOOKUP(Q1932,Rates!G$15:L$19,6,0)*W1932,VLOOKUP(Q1932,Rates!G$4:L$12,6,0)*W1932))</f>
        <v/>
      </c>
      <c r="Z1932" s="120" t="str">
        <f t="shared" si="928"/>
        <v/>
      </c>
      <c r="AA1932" s="120" t="str">
        <f t="shared" si="929"/>
        <v/>
      </c>
      <c r="AB1932" s="136" t="str">
        <f>IF(B:B="","",IF(R1932="Refreshment Beverage","",IF(AND(R1932="Beer",Q1932=0),SUM(LOOKUP(2,1/(Rates!$B$15:$B$18&lt;=W1932)/(Rates!$C$15:$C$18&gt;=W1932),Rates!$D$15:$D$18)*W1932),VLOOKUP(VALUE(Q:Q),Rates!A:B,2,0)*W1932)))</f>
        <v/>
      </c>
      <c r="AC1932" s="136" t="str">
        <f>IF(B:B="","",IF(R1932="Refreshment Beverage","",IF(AND(R1932="Beer",Q1932=0),SUM(LOOKUP(2,1/(Rates!$B$15:$B$18&lt;=W1932)/(Rates!$C$15:$C$18&gt;=W1932),Rates!$E$15:$E$18)*W1932),VLOOKUP(VALUE(Q:Q),Rates!A:C,3,0)*W1932)))</f>
        <v/>
      </c>
      <c r="AD1932" s="137" t="str">
        <f>IFERROR(IF(B:B="","",IF(R1932="Beer","",IF(VALUE(Q1932)=0,VLOOKUP(VLOOKUP(B:B,#REF!,16,0),Rates!A:E,2,0),VLOOKUP(VALUE(Q1932),Rates!A$31:B$34,2,0)*W1932))),0)</f>
        <v/>
      </c>
      <c r="AE1932" s="121" t="str">
        <f t="shared" si="930"/>
        <v/>
      </c>
      <c r="AF1932" s="138" t="str">
        <f t="shared" si="931"/>
        <v/>
      </c>
      <c r="AG1932" s="122" t="str">
        <f t="shared" si="932"/>
        <v/>
      </c>
      <c r="AH1932" s="123" t="str">
        <f t="shared" si="933"/>
        <v/>
      </c>
      <c r="AI1932" s="139" t="str">
        <f>IF(AE:AE="","",IF(R1932="Refreshment Beverage",AK1932*(Rates!J$19/100),ROUND(SUM(AH1932*(Rates!$J$8/100)),4)))</f>
        <v/>
      </c>
      <c r="AJ1932" s="124" t="str">
        <f t="shared" si="934"/>
        <v/>
      </c>
      <c r="AK1932" s="125" t="str">
        <f t="shared" si="935"/>
        <v/>
      </c>
      <c r="AL1932" s="121" t="str">
        <f t="shared" si="936"/>
        <v/>
      </c>
      <c r="AM1932" s="138" t="str">
        <f>IF(AS1932="","",IF(R1932="Refreshment Beverage",ROUND(AS1932*Rates!K$19,4),ROUND(AO1932*(VLOOKUP(VALUE(Q1932),Rates!G$4:L$12,3,0)),4)))</f>
        <v/>
      </c>
      <c r="AN1932" s="126" t="str">
        <f>IF(AS1932="","",IF(R1932="Refreshment Beverage",AS1932*(Rates!J$19/100),MAX(AM1932,AB1932)))</f>
        <v/>
      </c>
      <c r="AO1932" s="127" t="str">
        <f t="shared" si="937"/>
        <v/>
      </c>
      <c r="AP1932" s="127" t="str">
        <f t="shared" si="938"/>
        <v/>
      </c>
      <c r="AQ1932" s="140" t="str">
        <f>IF(AS1932="","",IF(R1932="Refreshment Beverage",ROUND(SUM(VLOOKUP(Q:Q,Rates!G$15:L$19,3,0)*(AS1932-Y1932-Z1932-AA1932)),4),ROUND(SUM(Rates!$K$8*AS1932),4)))</f>
        <v/>
      </c>
      <c r="AR1932" s="139" t="str">
        <f t="shared" si="939"/>
        <v/>
      </c>
      <c r="AS1932" s="125" t="str">
        <f t="shared" si="940"/>
        <v/>
      </c>
      <c r="AT1932" s="121" t="str">
        <f t="shared" si="941"/>
        <v/>
      </c>
      <c r="AU1932" s="138" t="str">
        <f>IF(AX1932="","",IF(R1932="Refreshment Beverage",ROUND((BA1932-Y1932-Z1932-AA1932)*VLOOKUP(VALUE(Q1932),Rates!G$15:L$19,3,0),4),ROUND(AW1932*(VLOOKUP(VALUE(Q1932),Rates!G:L,3,0)),4)))</f>
        <v/>
      </c>
      <c r="AV1932" s="126" t="str">
        <f t="shared" si="942"/>
        <v/>
      </c>
      <c r="AW1932" s="127" t="str">
        <f t="shared" si="943"/>
        <v/>
      </c>
      <c r="AX1932" s="123" t="str">
        <f t="shared" si="944"/>
        <v/>
      </c>
      <c r="AY1932" s="140" t="str">
        <f>IF(AX1932="","",IF(R1932="Refreshment Beverage",ROUND(SUM(AX1932*Rates!K$19),4),ROUND(SUM(AX1932*(Rates!J$8/100)),4)))</f>
        <v/>
      </c>
      <c r="AZ1932" s="124" t="str">
        <f t="shared" si="945"/>
        <v/>
      </c>
      <c r="BA1932" s="125" t="str">
        <f t="shared" si="946"/>
        <v/>
      </c>
      <c r="BB1932" s="115"/>
      <c r="BC1932" s="143"/>
      <c r="BD1932" s="100"/>
      <c r="BE1932" s="100"/>
      <c r="BF1932" s="100"/>
      <c r="BG1932" s="100"/>
    </row>
    <row r="1933" spans="1:59" x14ac:dyDescent="0.2">
      <c r="A1933" s="144"/>
      <c r="B1933" s="141"/>
      <c r="C1933" s="141"/>
      <c r="D1933" s="142"/>
      <c r="E1933" s="142"/>
      <c r="F1933" s="142"/>
      <c r="G1933" s="142"/>
      <c r="H1933" s="142"/>
      <c r="I1933" s="129"/>
      <c r="J1933" s="130"/>
      <c r="K1933" s="131" t="str">
        <f t="shared" si="917"/>
        <v/>
      </c>
      <c r="L1933" s="132" t="str">
        <f t="shared" si="918"/>
        <v/>
      </c>
      <c r="M1933" s="133" t="str">
        <f t="shared" si="919"/>
        <v/>
      </c>
      <c r="N1933" s="134" t="str">
        <f>IFERROR(IF(B:B="","",IF(R1933="Beer",SUM(LOOKUP(2,1/(Rates!$B$3:$B$5&lt;=W1933)/(Rates!$C$3:$C$5&gt;=W1933),Rates!$D$3:$D$5)*(X1933/100)*W1933),IF(R1933="Refreshment Beverage",SUM(LOOKUP(2,1/(Rates!$B$7:$B$11&lt;=W1933)/(Rates!$C$7:$C$11&gt;=W1933),Rates!$D$7:$D$11)*(X1933/100)*W1933)))),"")</f>
        <v/>
      </c>
      <c r="O1933" s="134" t="str">
        <f t="shared" si="920"/>
        <v/>
      </c>
      <c r="P1933" s="116"/>
      <c r="Q1933" s="117" t="str">
        <f t="shared" si="921"/>
        <v/>
      </c>
      <c r="R1933" s="128" t="str">
        <f t="shared" si="922"/>
        <v/>
      </c>
      <c r="S1933" s="135" t="str">
        <f>IF(B1933="","",IF(R1933="Refreshment Beverage",VLOOKUP(VALUE(Q1933),Rates!G$15:L$19,2,0),VLOOKUP(VALUE(Q1933),Rates!G$4:L$12,2,0)))</f>
        <v/>
      </c>
      <c r="T1933" s="135" t="str">
        <f t="shared" si="923"/>
        <v/>
      </c>
      <c r="U1933" s="118" t="str">
        <f t="shared" si="924"/>
        <v/>
      </c>
      <c r="V1933" s="135" t="str">
        <f t="shared" si="925"/>
        <v/>
      </c>
      <c r="W1933" s="135" t="str">
        <f t="shared" si="926"/>
        <v/>
      </c>
      <c r="X1933" s="119" t="str">
        <f t="shared" si="927"/>
        <v/>
      </c>
      <c r="Y1933" s="120" t="str">
        <f>IF(B:B="","",IF(R1933="Refreshment Beverage",VLOOKUP(Q1933,Rates!G$15:L$19,6,0)*W1933,VLOOKUP(Q1933,Rates!G$4:L$12,6,0)*W1933))</f>
        <v/>
      </c>
      <c r="Z1933" s="120" t="str">
        <f t="shared" si="928"/>
        <v/>
      </c>
      <c r="AA1933" s="120" t="str">
        <f t="shared" si="929"/>
        <v/>
      </c>
      <c r="AB1933" s="136" t="str">
        <f>IF(B:B="","",IF(R1933="Refreshment Beverage","",IF(AND(R1933="Beer",Q1933=0),SUM(LOOKUP(2,1/(Rates!$B$15:$B$18&lt;=W1933)/(Rates!$C$15:$C$18&gt;=W1933),Rates!$D$15:$D$18)*W1933),VLOOKUP(VALUE(Q:Q),Rates!A:B,2,0)*W1933)))</f>
        <v/>
      </c>
      <c r="AC1933" s="136" t="str">
        <f>IF(B:B="","",IF(R1933="Refreshment Beverage","",IF(AND(R1933="Beer",Q1933=0),SUM(LOOKUP(2,1/(Rates!$B$15:$B$18&lt;=W1933)/(Rates!$C$15:$C$18&gt;=W1933),Rates!$E$15:$E$18)*W1933),VLOOKUP(VALUE(Q:Q),Rates!A:C,3,0)*W1933)))</f>
        <v/>
      </c>
      <c r="AD1933" s="137" t="str">
        <f>IFERROR(IF(B:B="","",IF(R1933="Beer","",IF(VALUE(Q1933)=0,VLOOKUP(VLOOKUP(B:B,#REF!,16,0),Rates!A:E,2,0),VLOOKUP(VALUE(Q1933),Rates!A$31:B$34,2,0)*W1933))),0)</f>
        <v/>
      </c>
      <c r="AE1933" s="121" t="str">
        <f t="shared" si="930"/>
        <v/>
      </c>
      <c r="AF1933" s="138" t="str">
        <f t="shared" si="931"/>
        <v/>
      </c>
      <c r="AG1933" s="122" t="str">
        <f t="shared" si="932"/>
        <v/>
      </c>
      <c r="AH1933" s="123" t="str">
        <f t="shared" si="933"/>
        <v/>
      </c>
      <c r="AI1933" s="139" t="str">
        <f>IF(AE:AE="","",IF(R1933="Refreshment Beverage",AK1933*(Rates!J$19/100),ROUND(SUM(AH1933*(Rates!$J$8/100)),4)))</f>
        <v/>
      </c>
      <c r="AJ1933" s="124" t="str">
        <f t="shared" si="934"/>
        <v/>
      </c>
      <c r="AK1933" s="125" t="str">
        <f t="shared" si="935"/>
        <v/>
      </c>
      <c r="AL1933" s="121" t="str">
        <f t="shared" si="936"/>
        <v/>
      </c>
      <c r="AM1933" s="138" t="str">
        <f>IF(AS1933="","",IF(R1933="Refreshment Beverage",ROUND(AS1933*Rates!K$19,4),ROUND(AO1933*(VLOOKUP(VALUE(Q1933),Rates!G$4:L$12,3,0)),4)))</f>
        <v/>
      </c>
      <c r="AN1933" s="126" t="str">
        <f>IF(AS1933="","",IF(R1933="Refreshment Beverage",AS1933*(Rates!J$19/100),MAX(AM1933,AB1933)))</f>
        <v/>
      </c>
      <c r="AO1933" s="127" t="str">
        <f t="shared" si="937"/>
        <v/>
      </c>
      <c r="AP1933" s="127" t="str">
        <f t="shared" si="938"/>
        <v/>
      </c>
      <c r="AQ1933" s="140" t="str">
        <f>IF(AS1933="","",IF(R1933="Refreshment Beverage",ROUND(SUM(VLOOKUP(Q:Q,Rates!G$15:L$19,3,0)*(AS1933-Y1933-Z1933-AA1933)),4),ROUND(SUM(Rates!$K$8*AS1933),4)))</f>
        <v/>
      </c>
      <c r="AR1933" s="139" t="str">
        <f t="shared" si="939"/>
        <v/>
      </c>
      <c r="AS1933" s="125" t="str">
        <f t="shared" si="940"/>
        <v/>
      </c>
      <c r="AT1933" s="121" t="str">
        <f t="shared" si="941"/>
        <v/>
      </c>
      <c r="AU1933" s="138" t="str">
        <f>IF(AX1933="","",IF(R1933="Refreshment Beverage",ROUND((BA1933-Y1933-Z1933-AA1933)*VLOOKUP(VALUE(Q1933),Rates!G$15:L$19,3,0),4),ROUND(AW1933*(VLOOKUP(VALUE(Q1933),Rates!G:L,3,0)),4)))</f>
        <v/>
      </c>
      <c r="AV1933" s="126" t="str">
        <f t="shared" si="942"/>
        <v/>
      </c>
      <c r="AW1933" s="127" t="str">
        <f t="shared" si="943"/>
        <v/>
      </c>
      <c r="AX1933" s="123" t="str">
        <f t="shared" si="944"/>
        <v/>
      </c>
      <c r="AY1933" s="140" t="str">
        <f>IF(AX1933="","",IF(R1933="Refreshment Beverage",ROUND(SUM(AX1933*Rates!K$19),4),ROUND(SUM(AX1933*(Rates!J$8/100)),4)))</f>
        <v/>
      </c>
      <c r="AZ1933" s="124" t="str">
        <f t="shared" si="945"/>
        <v/>
      </c>
      <c r="BA1933" s="125" t="str">
        <f t="shared" si="946"/>
        <v/>
      </c>
      <c r="BB1933" s="115"/>
      <c r="BC1933" s="143"/>
      <c r="BD1933" s="100"/>
      <c r="BE1933" s="100"/>
      <c r="BF1933" s="100"/>
      <c r="BG1933" s="100"/>
    </row>
    <row r="1934" spans="1:59" x14ac:dyDescent="0.2">
      <c r="A1934" s="144"/>
      <c r="B1934" s="141"/>
      <c r="C1934" s="141"/>
      <c r="D1934" s="142"/>
      <c r="E1934" s="142"/>
      <c r="F1934" s="142"/>
      <c r="G1934" s="142"/>
      <c r="H1934" s="142"/>
      <c r="I1934" s="129"/>
      <c r="J1934" s="130"/>
      <c r="K1934" s="131" t="str">
        <f t="shared" si="917"/>
        <v/>
      </c>
      <c r="L1934" s="132" t="str">
        <f t="shared" si="918"/>
        <v/>
      </c>
      <c r="M1934" s="133" t="str">
        <f t="shared" si="919"/>
        <v/>
      </c>
      <c r="N1934" s="134" t="str">
        <f>IFERROR(IF(B:B="","",IF(R1934="Beer",SUM(LOOKUP(2,1/(Rates!$B$3:$B$5&lt;=W1934)/(Rates!$C$3:$C$5&gt;=W1934),Rates!$D$3:$D$5)*(X1934/100)*W1934),IF(R1934="Refreshment Beverage",SUM(LOOKUP(2,1/(Rates!$B$7:$B$11&lt;=W1934)/(Rates!$C$7:$C$11&gt;=W1934),Rates!$D$7:$D$11)*(X1934/100)*W1934)))),"")</f>
        <v/>
      </c>
      <c r="O1934" s="134" t="str">
        <f t="shared" si="920"/>
        <v/>
      </c>
      <c r="P1934" s="116"/>
      <c r="Q1934" s="117" t="str">
        <f t="shared" si="921"/>
        <v/>
      </c>
      <c r="R1934" s="128" t="str">
        <f t="shared" si="922"/>
        <v/>
      </c>
      <c r="S1934" s="135" t="str">
        <f>IF(B1934="","",IF(R1934="Refreshment Beverage",VLOOKUP(VALUE(Q1934),Rates!G$15:L$19,2,0),VLOOKUP(VALUE(Q1934),Rates!G$4:L$12,2,0)))</f>
        <v/>
      </c>
      <c r="T1934" s="135" t="str">
        <f t="shared" si="923"/>
        <v/>
      </c>
      <c r="U1934" s="118" t="str">
        <f t="shared" si="924"/>
        <v/>
      </c>
      <c r="V1934" s="135" t="str">
        <f t="shared" si="925"/>
        <v/>
      </c>
      <c r="W1934" s="135" t="str">
        <f t="shared" si="926"/>
        <v/>
      </c>
      <c r="X1934" s="119" t="str">
        <f t="shared" si="927"/>
        <v/>
      </c>
      <c r="Y1934" s="120" t="str">
        <f>IF(B:B="","",IF(R1934="Refreshment Beverage",VLOOKUP(Q1934,Rates!G$15:L$19,6,0)*W1934,VLOOKUP(Q1934,Rates!G$4:L$12,6,0)*W1934))</f>
        <v/>
      </c>
      <c r="Z1934" s="120" t="str">
        <f t="shared" si="928"/>
        <v/>
      </c>
      <c r="AA1934" s="120" t="str">
        <f t="shared" si="929"/>
        <v/>
      </c>
      <c r="AB1934" s="136" t="str">
        <f>IF(B:B="","",IF(R1934="Refreshment Beverage","",IF(AND(R1934="Beer",Q1934=0),SUM(LOOKUP(2,1/(Rates!$B$15:$B$18&lt;=W1934)/(Rates!$C$15:$C$18&gt;=W1934),Rates!$D$15:$D$18)*W1934),VLOOKUP(VALUE(Q:Q),Rates!A:B,2,0)*W1934)))</f>
        <v/>
      </c>
      <c r="AC1934" s="136" t="str">
        <f>IF(B:B="","",IF(R1934="Refreshment Beverage","",IF(AND(R1934="Beer",Q1934=0),SUM(LOOKUP(2,1/(Rates!$B$15:$B$18&lt;=W1934)/(Rates!$C$15:$C$18&gt;=W1934),Rates!$E$15:$E$18)*W1934),VLOOKUP(VALUE(Q:Q),Rates!A:C,3,0)*W1934)))</f>
        <v/>
      </c>
      <c r="AD1934" s="137" t="str">
        <f>IFERROR(IF(B:B="","",IF(R1934="Beer","",IF(VALUE(Q1934)=0,VLOOKUP(VLOOKUP(B:B,#REF!,16,0),Rates!A:E,2,0),VLOOKUP(VALUE(Q1934),Rates!A$31:B$34,2,0)*W1934))),0)</f>
        <v/>
      </c>
      <c r="AE1934" s="121" t="str">
        <f t="shared" si="930"/>
        <v/>
      </c>
      <c r="AF1934" s="138" t="str">
        <f t="shared" si="931"/>
        <v/>
      </c>
      <c r="AG1934" s="122" t="str">
        <f t="shared" si="932"/>
        <v/>
      </c>
      <c r="AH1934" s="123" t="str">
        <f t="shared" si="933"/>
        <v/>
      </c>
      <c r="AI1934" s="139" t="str">
        <f>IF(AE:AE="","",IF(R1934="Refreshment Beverage",AK1934*(Rates!J$19/100),ROUND(SUM(AH1934*(Rates!$J$8/100)),4)))</f>
        <v/>
      </c>
      <c r="AJ1934" s="124" t="str">
        <f t="shared" si="934"/>
        <v/>
      </c>
      <c r="AK1934" s="125" t="str">
        <f t="shared" si="935"/>
        <v/>
      </c>
      <c r="AL1934" s="121" t="str">
        <f t="shared" si="936"/>
        <v/>
      </c>
      <c r="AM1934" s="138" t="str">
        <f>IF(AS1934="","",IF(R1934="Refreshment Beverage",ROUND(AS1934*Rates!K$19,4),ROUND(AO1934*(VLOOKUP(VALUE(Q1934),Rates!G$4:L$12,3,0)),4)))</f>
        <v/>
      </c>
      <c r="AN1934" s="126" t="str">
        <f>IF(AS1934="","",IF(R1934="Refreshment Beverage",AS1934*(Rates!J$19/100),MAX(AM1934,AB1934)))</f>
        <v/>
      </c>
      <c r="AO1934" s="127" t="str">
        <f t="shared" si="937"/>
        <v/>
      </c>
      <c r="AP1934" s="127" t="str">
        <f t="shared" si="938"/>
        <v/>
      </c>
      <c r="AQ1934" s="140" t="str">
        <f>IF(AS1934="","",IF(R1934="Refreshment Beverage",ROUND(SUM(VLOOKUP(Q:Q,Rates!G$15:L$19,3,0)*(AS1934-Y1934-Z1934-AA1934)),4),ROUND(SUM(Rates!$K$8*AS1934),4)))</f>
        <v/>
      </c>
      <c r="AR1934" s="139" t="str">
        <f t="shared" si="939"/>
        <v/>
      </c>
      <c r="AS1934" s="125" t="str">
        <f t="shared" si="940"/>
        <v/>
      </c>
      <c r="AT1934" s="121" t="str">
        <f t="shared" si="941"/>
        <v/>
      </c>
      <c r="AU1934" s="138" t="str">
        <f>IF(AX1934="","",IF(R1934="Refreshment Beverage",ROUND((BA1934-Y1934-Z1934-AA1934)*VLOOKUP(VALUE(Q1934),Rates!G$15:L$19,3,0),4),ROUND(AW1934*(VLOOKUP(VALUE(Q1934),Rates!G:L,3,0)),4)))</f>
        <v/>
      </c>
      <c r="AV1934" s="126" t="str">
        <f t="shared" si="942"/>
        <v/>
      </c>
      <c r="AW1934" s="127" t="str">
        <f t="shared" si="943"/>
        <v/>
      </c>
      <c r="AX1934" s="123" t="str">
        <f t="shared" si="944"/>
        <v/>
      </c>
      <c r="AY1934" s="140" t="str">
        <f>IF(AX1934="","",IF(R1934="Refreshment Beverage",ROUND(SUM(AX1934*Rates!K$19),4),ROUND(SUM(AX1934*(Rates!J$8/100)),4)))</f>
        <v/>
      </c>
      <c r="AZ1934" s="124" t="str">
        <f t="shared" si="945"/>
        <v/>
      </c>
      <c r="BA1934" s="125" t="str">
        <f t="shared" si="946"/>
        <v/>
      </c>
      <c r="BB1934" s="115"/>
      <c r="BC1934" s="143"/>
      <c r="BD1934" s="100"/>
      <c r="BE1934" s="100"/>
      <c r="BF1934" s="100"/>
      <c r="BG1934" s="100"/>
    </row>
    <row r="1935" spans="1:59" x14ac:dyDescent="0.2">
      <c r="A1935" s="144"/>
      <c r="B1935" s="141"/>
      <c r="C1935" s="141"/>
      <c r="D1935" s="142"/>
      <c r="E1935" s="142"/>
      <c r="F1935" s="142"/>
      <c r="G1935" s="142"/>
      <c r="H1935" s="142"/>
      <c r="I1935" s="129"/>
      <c r="J1935" s="130"/>
      <c r="K1935" s="131" t="str">
        <f t="shared" si="917"/>
        <v/>
      </c>
      <c r="L1935" s="132" t="str">
        <f t="shared" si="918"/>
        <v/>
      </c>
      <c r="M1935" s="133" t="str">
        <f t="shared" si="919"/>
        <v/>
      </c>
      <c r="N1935" s="134" t="str">
        <f>IFERROR(IF(B:B="","",IF(R1935="Beer",SUM(LOOKUP(2,1/(Rates!$B$3:$B$5&lt;=W1935)/(Rates!$C$3:$C$5&gt;=W1935),Rates!$D$3:$D$5)*(X1935/100)*W1935),IF(R1935="Refreshment Beverage",SUM(LOOKUP(2,1/(Rates!$B$7:$B$11&lt;=W1935)/(Rates!$C$7:$C$11&gt;=W1935),Rates!$D$7:$D$11)*(X1935/100)*W1935)))),"")</f>
        <v/>
      </c>
      <c r="O1935" s="134" t="str">
        <f t="shared" si="920"/>
        <v/>
      </c>
      <c r="P1935" s="116"/>
      <c r="Q1935" s="117" t="str">
        <f t="shared" si="921"/>
        <v/>
      </c>
      <c r="R1935" s="128" t="str">
        <f t="shared" si="922"/>
        <v/>
      </c>
      <c r="S1935" s="135" t="str">
        <f>IF(B1935="","",IF(R1935="Refreshment Beverage",VLOOKUP(VALUE(Q1935),Rates!G$15:L$19,2,0),VLOOKUP(VALUE(Q1935),Rates!G$4:L$12,2,0)))</f>
        <v/>
      </c>
      <c r="T1935" s="135" t="str">
        <f t="shared" si="923"/>
        <v/>
      </c>
      <c r="U1935" s="118" t="str">
        <f t="shared" si="924"/>
        <v/>
      </c>
      <c r="V1935" s="135" t="str">
        <f t="shared" si="925"/>
        <v/>
      </c>
      <c r="W1935" s="135" t="str">
        <f t="shared" si="926"/>
        <v/>
      </c>
      <c r="X1935" s="119" t="str">
        <f t="shared" si="927"/>
        <v/>
      </c>
      <c r="Y1935" s="120" t="str">
        <f>IF(B:B="","",IF(R1935="Refreshment Beverage",VLOOKUP(Q1935,Rates!G$15:L$19,6,0)*W1935,VLOOKUP(Q1935,Rates!G$4:L$12,6,0)*W1935))</f>
        <v/>
      </c>
      <c r="Z1935" s="120" t="str">
        <f t="shared" si="928"/>
        <v/>
      </c>
      <c r="AA1935" s="120" t="str">
        <f t="shared" si="929"/>
        <v/>
      </c>
      <c r="AB1935" s="136" t="str">
        <f>IF(B:B="","",IF(R1935="Refreshment Beverage","",IF(AND(R1935="Beer",Q1935=0),SUM(LOOKUP(2,1/(Rates!$B$15:$B$18&lt;=W1935)/(Rates!$C$15:$C$18&gt;=W1935),Rates!$D$15:$D$18)*W1935),VLOOKUP(VALUE(Q:Q),Rates!A:B,2,0)*W1935)))</f>
        <v/>
      </c>
      <c r="AC1935" s="136" t="str">
        <f>IF(B:B="","",IF(R1935="Refreshment Beverage","",IF(AND(R1935="Beer",Q1935=0),SUM(LOOKUP(2,1/(Rates!$B$15:$B$18&lt;=W1935)/(Rates!$C$15:$C$18&gt;=W1935),Rates!$E$15:$E$18)*W1935),VLOOKUP(VALUE(Q:Q),Rates!A:C,3,0)*W1935)))</f>
        <v/>
      </c>
      <c r="AD1935" s="137" t="str">
        <f>IFERROR(IF(B:B="","",IF(R1935="Beer","",IF(VALUE(Q1935)=0,VLOOKUP(VLOOKUP(B:B,#REF!,16,0),Rates!A:E,2,0),VLOOKUP(VALUE(Q1935),Rates!A$31:B$34,2,0)*W1935))),0)</f>
        <v/>
      </c>
      <c r="AE1935" s="121" t="str">
        <f t="shared" si="930"/>
        <v/>
      </c>
      <c r="AF1935" s="138" t="str">
        <f t="shared" si="931"/>
        <v/>
      </c>
      <c r="AG1935" s="122" t="str">
        <f t="shared" si="932"/>
        <v/>
      </c>
      <c r="AH1935" s="123" t="str">
        <f t="shared" si="933"/>
        <v/>
      </c>
      <c r="AI1935" s="139" t="str">
        <f>IF(AE:AE="","",IF(R1935="Refreshment Beverage",AK1935*(Rates!J$19/100),ROUND(SUM(AH1935*(Rates!$J$8/100)),4)))</f>
        <v/>
      </c>
      <c r="AJ1935" s="124" t="str">
        <f t="shared" si="934"/>
        <v/>
      </c>
      <c r="AK1935" s="125" t="str">
        <f t="shared" si="935"/>
        <v/>
      </c>
      <c r="AL1935" s="121" t="str">
        <f t="shared" si="936"/>
        <v/>
      </c>
      <c r="AM1935" s="138" t="str">
        <f>IF(AS1935="","",IF(R1935="Refreshment Beverage",ROUND(AS1935*Rates!K$19,4),ROUND(AO1935*(VLOOKUP(VALUE(Q1935),Rates!G$4:L$12,3,0)),4)))</f>
        <v/>
      </c>
      <c r="AN1935" s="126" t="str">
        <f>IF(AS1935="","",IF(R1935="Refreshment Beverage",AS1935*(Rates!J$19/100),MAX(AM1935,AB1935)))</f>
        <v/>
      </c>
      <c r="AO1935" s="127" t="str">
        <f t="shared" si="937"/>
        <v/>
      </c>
      <c r="AP1935" s="127" t="str">
        <f t="shared" si="938"/>
        <v/>
      </c>
      <c r="AQ1935" s="140" t="str">
        <f>IF(AS1935="","",IF(R1935="Refreshment Beverage",ROUND(SUM(VLOOKUP(Q:Q,Rates!G$15:L$19,3,0)*(AS1935-Y1935-Z1935-AA1935)),4),ROUND(SUM(Rates!$K$8*AS1935),4)))</f>
        <v/>
      </c>
      <c r="AR1935" s="139" t="str">
        <f t="shared" si="939"/>
        <v/>
      </c>
      <c r="AS1935" s="125" t="str">
        <f t="shared" si="940"/>
        <v/>
      </c>
      <c r="AT1935" s="121" t="str">
        <f t="shared" si="941"/>
        <v/>
      </c>
      <c r="AU1935" s="138" t="str">
        <f>IF(AX1935="","",IF(R1935="Refreshment Beverage",ROUND((BA1935-Y1935-Z1935-AA1935)*VLOOKUP(VALUE(Q1935),Rates!G$15:L$19,3,0),4),ROUND(AW1935*(VLOOKUP(VALUE(Q1935),Rates!G:L,3,0)),4)))</f>
        <v/>
      </c>
      <c r="AV1935" s="126" t="str">
        <f t="shared" si="942"/>
        <v/>
      </c>
      <c r="AW1935" s="127" t="str">
        <f t="shared" si="943"/>
        <v/>
      </c>
      <c r="AX1935" s="123" t="str">
        <f t="shared" si="944"/>
        <v/>
      </c>
      <c r="AY1935" s="140" t="str">
        <f>IF(AX1935="","",IF(R1935="Refreshment Beverage",ROUND(SUM(AX1935*Rates!K$19),4),ROUND(SUM(AX1935*(Rates!J$8/100)),4)))</f>
        <v/>
      </c>
      <c r="AZ1935" s="124" t="str">
        <f t="shared" si="945"/>
        <v/>
      </c>
      <c r="BA1935" s="125" t="str">
        <f t="shared" si="946"/>
        <v/>
      </c>
      <c r="BB1935" s="115"/>
      <c r="BC1935" s="143"/>
      <c r="BD1935" s="100"/>
      <c r="BE1935" s="100"/>
      <c r="BF1935" s="100"/>
      <c r="BG1935" s="100"/>
    </row>
    <row r="1936" spans="1:59" x14ac:dyDescent="0.2">
      <c r="A1936" s="144"/>
      <c r="B1936" s="141"/>
      <c r="C1936" s="141"/>
      <c r="D1936" s="142"/>
      <c r="E1936" s="142"/>
      <c r="F1936" s="142"/>
      <c r="G1936" s="142"/>
      <c r="H1936" s="142"/>
      <c r="I1936" s="129"/>
      <c r="J1936" s="130"/>
      <c r="K1936" s="131" t="str">
        <f t="shared" si="917"/>
        <v/>
      </c>
      <c r="L1936" s="132" t="str">
        <f t="shared" si="918"/>
        <v/>
      </c>
      <c r="M1936" s="133" t="str">
        <f t="shared" si="919"/>
        <v/>
      </c>
      <c r="N1936" s="134" t="str">
        <f>IFERROR(IF(B:B="","",IF(R1936="Beer",SUM(LOOKUP(2,1/(Rates!$B$3:$B$5&lt;=W1936)/(Rates!$C$3:$C$5&gt;=W1936),Rates!$D$3:$D$5)*(X1936/100)*W1936),IF(R1936="Refreshment Beverage",SUM(LOOKUP(2,1/(Rates!$B$7:$B$11&lt;=W1936)/(Rates!$C$7:$C$11&gt;=W1936),Rates!$D$7:$D$11)*(X1936/100)*W1936)))),"")</f>
        <v/>
      </c>
      <c r="O1936" s="134" t="str">
        <f t="shared" si="920"/>
        <v/>
      </c>
      <c r="P1936" s="116"/>
      <c r="Q1936" s="117" t="str">
        <f t="shared" si="921"/>
        <v/>
      </c>
      <c r="R1936" s="128" t="str">
        <f t="shared" si="922"/>
        <v/>
      </c>
      <c r="S1936" s="135" t="str">
        <f>IF(B1936="","",IF(R1936="Refreshment Beverage",VLOOKUP(VALUE(Q1936),Rates!G$15:L$19,2,0),VLOOKUP(VALUE(Q1936),Rates!G$4:L$12,2,0)))</f>
        <v/>
      </c>
      <c r="T1936" s="135" t="str">
        <f t="shared" si="923"/>
        <v/>
      </c>
      <c r="U1936" s="118" t="str">
        <f t="shared" si="924"/>
        <v/>
      </c>
      <c r="V1936" s="135" t="str">
        <f t="shared" si="925"/>
        <v/>
      </c>
      <c r="W1936" s="135" t="str">
        <f t="shared" si="926"/>
        <v/>
      </c>
      <c r="X1936" s="119" t="str">
        <f t="shared" si="927"/>
        <v/>
      </c>
      <c r="Y1936" s="120" t="str">
        <f>IF(B:B="","",IF(R1936="Refreshment Beverage",VLOOKUP(Q1936,Rates!G$15:L$19,6,0)*W1936,VLOOKUP(Q1936,Rates!G$4:L$12,6,0)*W1936))</f>
        <v/>
      </c>
      <c r="Z1936" s="120" t="str">
        <f t="shared" si="928"/>
        <v/>
      </c>
      <c r="AA1936" s="120" t="str">
        <f t="shared" si="929"/>
        <v/>
      </c>
      <c r="AB1936" s="136" t="str">
        <f>IF(B:B="","",IF(R1936="Refreshment Beverage","",IF(AND(R1936="Beer",Q1936=0),SUM(LOOKUP(2,1/(Rates!$B$15:$B$18&lt;=W1936)/(Rates!$C$15:$C$18&gt;=W1936),Rates!$D$15:$D$18)*W1936),VLOOKUP(VALUE(Q:Q),Rates!A:B,2,0)*W1936)))</f>
        <v/>
      </c>
      <c r="AC1936" s="136" t="str">
        <f>IF(B:B="","",IF(R1936="Refreshment Beverage","",IF(AND(R1936="Beer",Q1936=0),SUM(LOOKUP(2,1/(Rates!$B$15:$B$18&lt;=W1936)/(Rates!$C$15:$C$18&gt;=W1936),Rates!$E$15:$E$18)*W1936),VLOOKUP(VALUE(Q:Q),Rates!A:C,3,0)*W1936)))</f>
        <v/>
      </c>
      <c r="AD1936" s="137" t="str">
        <f>IFERROR(IF(B:B="","",IF(R1936="Beer","",IF(VALUE(Q1936)=0,VLOOKUP(VLOOKUP(B:B,#REF!,16,0),Rates!A:E,2,0),VLOOKUP(VALUE(Q1936),Rates!A$31:B$34,2,0)*W1936))),0)</f>
        <v/>
      </c>
      <c r="AE1936" s="121" t="str">
        <f t="shared" si="930"/>
        <v/>
      </c>
      <c r="AF1936" s="138" t="str">
        <f t="shared" si="931"/>
        <v/>
      </c>
      <c r="AG1936" s="122" t="str">
        <f t="shared" si="932"/>
        <v/>
      </c>
      <c r="AH1936" s="123" t="str">
        <f t="shared" si="933"/>
        <v/>
      </c>
      <c r="AI1936" s="139" t="str">
        <f>IF(AE:AE="","",IF(R1936="Refreshment Beverage",AK1936*(Rates!J$19/100),ROUND(SUM(AH1936*(Rates!$J$8/100)),4)))</f>
        <v/>
      </c>
      <c r="AJ1936" s="124" t="str">
        <f t="shared" si="934"/>
        <v/>
      </c>
      <c r="AK1936" s="125" t="str">
        <f t="shared" si="935"/>
        <v/>
      </c>
      <c r="AL1936" s="121" t="str">
        <f t="shared" si="936"/>
        <v/>
      </c>
      <c r="AM1936" s="138" t="str">
        <f>IF(AS1936="","",IF(R1936="Refreshment Beverage",ROUND(AS1936*Rates!K$19,4),ROUND(AO1936*(VLOOKUP(VALUE(Q1936),Rates!G$4:L$12,3,0)),4)))</f>
        <v/>
      </c>
      <c r="AN1936" s="126" t="str">
        <f>IF(AS1936="","",IF(R1936="Refreshment Beverage",AS1936*(Rates!J$19/100),MAX(AM1936,AB1936)))</f>
        <v/>
      </c>
      <c r="AO1936" s="127" t="str">
        <f t="shared" si="937"/>
        <v/>
      </c>
      <c r="AP1936" s="127" t="str">
        <f t="shared" si="938"/>
        <v/>
      </c>
      <c r="AQ1936" s="140" t="str">
        <f>IF(AS1936="","",IF(R1936="Refreshment Beverage",ROUND(SUM(VLOOKUP(Q:Q,Rates!G$15:L$19,3,0)*(AS1936-Y1936-Z1936-AA1936)),4),ROUND(SUM(Rates!$K$8*AS1936),4)))</f>
        <v/>
      </c>
      <c r="AR1936" s="139" t="str">
        <f t="shared" si="939"/>
        <v/>
      </c>
      <c r="AS1936" s="125" t="str">
        <f t="shared" si="940"/>
        <v/>
      </c>
      <c r="AT1936" s="121" t="str">
        <f t="shared" si="941"/>
        <v/>
      </c>
      <c r="AU1936" s="138" t="str">
        <f>IF(AX1936="","",IF(R1936="Refreshment Beverage",ROUND((BA1936-Y1936-Z1936-AA1936)*VLOOKUP(VALUE(Q1936),Rates!G$15:L$19,3,0),4),ROUND(AW1936*(VLOOKUP(VALUE(Q1936),Rates!G:L,3,0)),4)))</f>
        <v/>
      </c>
      <c r="AV1936" s="126" t="str">
        <f t="shared" si="942"/>
        <v/>
      </c>
      <c r="AW1936" s="127" t="str">
        <f t="shared" si="943"/>
        <v/>
      </c>
      <c r="AX1936" s="123" t="str">
        <f t="shared" si="944"/>
        <v/>
      </c>
      <c r="AY1936" s="140" t="str">
        <f>IF(AX1936="","",IF(R1936="Refreshment Beverage",ROUND(SUM(AX1936*Rates!K$19),4),ROUND(SUM(AX1936*(Rates!J$8/100)),4)))</f>
        <v/>
      </c>
      <c r="AZ1936" s="124" t="str">
        <f t="shared" si="945"/>
        <v/>
      </c>
      <c r="BA1936" s="125" t="str">
        <f t="shared" si="946"/>
        <v/>
      </c>
      <c r="BB1936" s="115"/>
      <c r="BC1936" s="143"/>
      <c r="BD1936" s="100"/>
      <c r="BE1936" s="100"/>
      <c r="BF1936" s="100"/>
      <c r="BG1936" s="100"/>
    </row>
    <row r="1937" spans="1:59" x14ac:dyDescent="0.2">
      <c r="A1937" s="144"/>
      <c r="B1937" s="141"/>
      <c r="C1937" s="141"/>
      <c r="D1937" s="142"/>
      <c r="E1937" s="142"/>
      <c r="F1937" s="142"/>
      <c r="G1937" s="142"/>
      <c r="H1937" s="142"/>
      <c r="I1937" s="129"/>
      <c r="J1937" s="130"/>
      <c r="K1937" s="131" t="str">
        <f t="shared" si="917"/>
        <v/>
      </c>
      <c r="L1937" s="132" t="str">
        <f t="shared" si="918"/>
        <v/>
      </c>
      <c r="M1937" s="133" t="str">
        <f t="shared" si="919"/>
        <v/>
      </c>
      <c r="N1937" s="134" t="str">
        <f>IFERROR(IF(B:B="","",IF(R1937="Beer",SUM(LOOKUP(2,1/(Rates!$B$3:$B$5&lt;=W1937)/(Rates!$C$3:$C$5&gt;=W1937),Rates!$D$3:$D$5)*(X1937/100)*W1937),IF(R1937="Refreshment Beverage",SUM(LOOKUP(2,1/(Rates!$B$7:$B$11&lt;=W1937)/(Rates!$C$7:$C$11&gt;=W1937),Rates!$D$7:$D$11)*(X1937/100)*W1937)))),"")</f>
        <v/>
      </c>
      <c r="O1937" s="134" t="str">
        <f t="shared" si="920"/>
        <v/>
      </c>
      <c r="P1937" s="116"/>
      <c r="Q1937" s="117" t="str">
        <f t="shared" si="921"/>
        <v/>
      </c>
      <c r="R1937" s="128" t="str">
        <f t="shared" si="922"/>
        <v/>
      </c>
      <c r="S1937" s="135" t="str">
        <f>IF(B1937="","",IF(R1937="Refreshment Beverage",VLOOKUP(VALUE(Q1937),Rates!G$15:L$19,2,0),VLOOKUP(VALUE(Q1937),Rates!G$4:L$12,2,0)))</f>
        <v/>
      </c>
      <c r="T1937" s="135" t="str">
        <f t="shared" si="923"/>
        <v/>
      </c>
      <c r="U1937" s="118" t="str">
        <f t="shared" si="924"/>
        <v/>
      </c>
      <c r="V1937" s="135" t="str">
        <f t="shared" si="925"/>
        <v/>
      </c>
      <c r="W1937" s="135" t="str">
        <f t="shared" si="926"/>
        <v/>
      </c>
      <c r="X1937" s="119" t="str">
        <f t="shared" si="927"/>
        <v/>
      </c>
      <c r="Y1937" s="120" t="str">
        <f>IF(B:B="","",IF(R1937="Refreshment Beverage",VLOOKUP(Q1937,Rates!G$15:L$19,6,0)*W1937,VLOOKUP(Q1937,Rates!G$4:L$12,6,0)*W1937))</f>
        <v/>
      </c>
      <c r="Z1937" s="120" t="str">
        <f t="shared" si="928"/>
        <v/>
      </c>
      <c r="AA1937" s="120" t="str">
        <f t="shared" si="929"/>
        <v/>
      </c>
      <c r="AB1937" s="136" t="str">
        <f>IF(B:B="","",IF(R1937="Refreshment Beverage","",IF(AND(R1937="Beer",Q1937=0),SUM(LOOKUP(2,1/(Rates!$B$15:$B$18&lt;=W1937)/(Rates!$C$15:$C$18&gt;=W1937),Rates!$D$15:$D$18)*W1937),VLOOKUP(VALUE(Q:Q),Rates!A:B,2,0)*W1937)))</f>
        <v/>
      </c>
      <c r="AC1937" s="136" t="str">
        <f>IF(B:B="","",IF(R1937="Refreshment Beverage","",IF(AND(R1937="Beer",Q1937=0),SUM(LOOKUP(2,1/(Rates!$B$15:$B$18&lt;=W1937)/(Rates!$C$15:$C$18&gt;=W1937),Rates!$E$15:$E$18)*W1937),VLOOKUP(VALUE(Q:Q),Rates!A:C,3,0)*W1937)))</f>
        <v/>
      </c>
      <c r="AD1937" s="137" t="str">
        <f>IFERROR(IF(B:B="","",IF(R1937="Beer","",IF(VALUE(Q1937)=0,VLOOKUP(VLOOKUP(B:B,#REF!,16,0),Rates!A:E,2,0),VLOOKUP(VALUE(Q1937),Rates!A$31:B$34,2,0)*W1937))),0)</f>
        <v/>
      </c>
      <c r="AE1937" s="121" t="str">
        <f t="shared" si="930"/>
        <v/>
      </c>
      <c r="AF1937" s="138" t="str">
        <f t="shared" si="931"/>
        <v/>
      </c>
      <c r="AG1937" s="122" t="str">
        <f t="shared" si="932"/>
        <v/>
      </c>
      <c r="AH1937" s="123" t="str">
        <f t="shared" si="933"/>
        <v/>
      </c>
      <c r="AI1937" s="139" t="str">
        <f>IF(AE:AE="","",IF(R1937="Refreshment Beverage",AK1937*(Rates!J$19/100),ROUND(SUM(AH1937*(Rates!$J$8/100)),4)))</f>
        <v/>
      </c>
      <c r="AJ1937" s="124" t="str">
        <f t="shared" si="934"/>
        <v/>
      </c>
      <c r="AK1937" s="125" t="str">
        <f t="shared" si="935"/>
        <v/>
      </c>
      <c r="AL1937" s="121" t="str">
        <f t="shared" si="936"/>
        <v/>
      </c>
      <c r="AM1937" s="138" t="str">
        <f>IF(AS1937="","",IF(R1937="Refreshment Beverage",ROUND(AS1937*Rates!K$19,4),ROUND(AO1937*(VLOOKUP(VALUE(Q1937),Rates!G$4:L$12,3,0)),4)))</f>
        <v/>
      </c>
      <c r="AN1937" s="126" t="str">
        <f>IF(AS1937="","",IF(R1937="Refreshment Beverage",AS1937*(Rates!J$19/100),MAX(AM1937,AB1937)))</f>
        <v/>
      </c>
      <c r="AO1937" s="127" t="str">
        <f t="shared" si="937"/>
        <v/>
      </c>
      <c r="AP1937" s="127" t="str">
        <f t="shared" si="938"/>
        <v/>
      </c>
      <c r="AQ1937" s="140" t="str">
        <f>IF(AS1937="","",IF(R1937="Refreshment Beverage",ROUND(SUM(VLOOKUP(Q:Q,Rates!G$15:L$19,3,0)*(AS1937-Y1937-Z1937-AA1937)),4),ROUND(SUM(Rates!$K$8*AS1937),4)))</f>
        <v/>
      </c>
      <c r="AR1937" s="139" t="str">
        <f t="shared" si="939"/>
        <v/>
      </c>
      <c r="AS1937" s="125" t="str">
        <f t="shared" si="940"/>
        <v/>
      </c>
      <c r="AT1937" s="121" t="str">
        <f t="shared" si="941"/>
        <v/>
      </c>
      <c r="AU1937" s="138" t="str">
        <f>IF(AX1937="","",IF(R1937="Refreshment Beverage",ROUND((BA1937-Y1937-Z1937-AA1937)*VLOOKUP(VALUE(Q1937),Rates!G$15:L$19,3,0),4),ROUND(AW1937*(VLOOKUP(VALUE(Q1937),Rates!G:L,3,0)),4)))</f>
        <v/>
      </c>
      <c r="AV1937" s="126" t="str">
        <f t="shared" si="942"/>
        <v/>
      </c>
      <c r="AW1937" s="127" t="str">
        <f t="shared" si="943"/>
        <v/>
      </c>
      <c r="AX1937" s="123" t="str">
        <f t="shared" si="944"/>
        <v/>
      </c>
      <c r="AY1937" s="140" t="str">
        <f>IF(AX1937="","",IF(R1937="Refreshment Beverage",ROUND(SUM(AX1937*Rates!K$19),4),ROUND(SUM(AX1937*(Rates!J$8/100)),4)))</f>
        <v/>
      </c>
      <c r="AZ1937" s="124" t="str">
        <f t="shared" si="945"/>
        <v/>
      </c>
      <c r="BA1937" s="125" t="str">
        <f t="shared" si="946"/>
        <v/>
      </c>
      <c r="BB1937" s="115"/>
      <c r="BC1937" s="143"/>
      <c r="BD1937" s="100"/>
      <c r="BE1937" s="100"/>
      <c r="BF1937" s="100"/>
      <c r="BG1937" s="100"/>
    </row>
    <row r="1938" spans="1:59" x14ac:dyDescent="0.2">
      <c r="A1938" s="144"/>
      <c r="B1938" s="141"/>
      <c r="C1938" s="141"/>
      <c r="D1938" s="142"/>
      <c r="E1938" s="142"/>
      <c r="F1938" s="142"/>
      <c r="G1938" s="142"/>
      <c r="H1938" s="142"/>
      <c r="I1938" s="129"/>
      <c r="J1938" s="130"/>
      <c r="K1938" s="131" t="str">
        <f t="shared" si="917"/>
        <v/>
      </c>
      <c r="L1938" s="132" t="str">
        <f t="shared" si="918"/>
        <v/>
      </c>
      <c r="M1938" s="133" t="str">
        <f t="shared" si="919"/>
        <v/>
      </c>
      <c r="N1938" s="134" t="str">
        <f>IFERROR(IF(B:B="","",IF(R1938="Beer",SUM(LOOKUP(2,1/(Rates!$B$3:$B$5&lt;=W1938)/(Rates!$C$3:$C$5&gt;=W1938),Rates!$D$3:$D$5)*(X1938/100)*W1938),IF(R1938="Refreshment Beverage",SUM(LOOKUP(2,1/(Rates!$B$7:$B$11&lt;=W1938)/(Rates!$C$7:$C$11&gt;=W1938),Rates!$D$7:$D$11)*(X1938/100)*W1938)))),"")</f>
        <v/>
      </c>
      <c r="O1938" s="134" t="str">
        <f t="shared" si="920"/>
        <v/>
      </c>
      <c r="P1938" s="116"/>
      <c r="Q1938" s="117" t="str">
        <f t="shared" si="921"/>
        <v/>
      </c>
      <c r="R1938" s="128" t="str">
        <f t="shared" si="922"/>
        <v/>
      </c>
      <c r="S1938" s="135" t="str">
        <f>IF(B1938="","",IF(R1938="Refreshment Beverage",VLOOKUP(VALUE(Q1938),Rates!G$15:L$19,2,0),VLOOKUP(VALUE(Q1938),Rates!G$4:L$12,2,0)))</f>
        <v/>
      </c>
      <c r="T1938" s="135" t="str">
        <f t="shared" si="923"/>
        <v/>
      </c>
      <c r="U1938" s="118" t="str">
        <f t="shared" si="924"/>
        <v/>
      </c>
      <c r="V1938" s="135" t="str">
        <f t="shared" si="925"/>
        <v/>
      </c>
      <c r="W1938" s="135" t="str">
        <f t="shared" si="926"/>
        <v/>
      </c>
      <c r="X1938" s="119" t="str">
        <f t="shared" si="927"/>
        <v/>
      </c>
      <c r="Y1938" s="120" t="str">
        <f>IF(B:B="","",IF(R1938="Refreshment Beverage",VLOOKUP(Q1938,Rates!G$15:L$19,6,0)*W1938,VLOOKUP(Q1938,Rates!G$4:L$12,6,0)*W1938))</f>
        <v/>
      </c>
      <c r="Z1938" s="120" t="str">
        <f t="shared" si="928"/>
        <v/>
      </c>
      <c r="AA1938" s="120" t="str">
        <f t="shared" si="929"/>
        <v/>
      </c>
      <c r="AB1938" s="136" t="str">
        <f>IF(B:B="","",IF(R1938="Refreshment Beverage","",IF(AND(R1938="Beer",Q1938=0),SUM(LOOKUP(2,1/(Rates!$B$15:$B$18&lt;=W1938)/(Rates!$C$15:$C$18&gt;=W1938),Rates!$D$15:$D$18)*W1938),VLOOKUP(VALUE(Q:Q),Rates!A:B,2,0)*W1938)))</f>
        <v/>
      </c>
      <c r="AC1938" s="136" t="str">
        <f>IF(B:B="","",IF(R1938="Refreshment Beverage","",IF(AND(R1938="Beer",Q1938=0),SUM(LOOKUP(2,1/(Rates!$B$15:$B$18&lt;=W1938)/(Rates!$C$15:$C$18&gt;=W1938),Rates!$E$15:$E$18)*W1938),VLOOKUP(VALUE(Q:Q),Rates!A:C,3,0)*W1938)))</f>
        <v/>
      </c>
      <c r="AD1938" s="137" t="str">
        <f>IFERROR(IF(B:B="","",IF(R1938="Beer","",IF(VALUE(Q1938)=0,VLOOKUP(VLOOKUP(B:B,#REF!,16,0),Rates!A:E,2,0),VLOOKUP(VALUE(Q1938),Rates!A$31:B$34,2,0)*W1938))),0)</f>
        <v/>
      </c>
      <c r="AE1938" s="121" t="str">
        <f t="shared" si="930"/>
        <v/>
      </c>
      <c r="AF1938" s="138" t="str">
        <f t="shared" si="931"/>
        <v/>
      </c>
      <c r="AG1938" s="122" t="str">
        <f t="shared" si="932"/>
        <v/>
      </c>
      <c r="AH1938" s="123" t="str">
        <f t="shared" si="933"/>
        <v/>
      </c>
      <c r="AI1938" s="139" t="str">
        <f>IF(AE:AE="","",IF(R1938="Refreshment Beverage",AK1938*(Rates!J$19/100),ROUND(SUM(AH1938*(Rates!$J$8/100)),4)))</f>
        <v/>
      </c>
      <c r="AJ1938" s="124" t="str">
        <f t="shared" si="934"/>
        <v/>
      </c>
      <c r="AK1938" s="125" t="str">
        <f t="shared" si="935"/>
        <v/>
      </c>
      <c r="AL1938" s="121" t="str">
        <f t="shared" si="936"/>
        <v/>
      </c>
      <c r="AM1938" s="138" t="str">
        <f>IF(AS1938="","",IF(R1938="Refreshment Beverage",ROUND(AS1938*Rates!K$19,4),ROUND(AO1938*(VLOOKUP(VALUE(Q1938),Rates!G$4:L$12,3,0)),4)))</f>
        <v/>
      </c>
      <c r="AN1938" s="126" t="str">
        <f>IF(AS1938="","",IF(R1938="Refreshment Beverage",AS1938*(Rates!J$19/100),MAX(AM1938,AB1938)))</f>
        <v/>
      </c>
      <c r="AO1938" s="127" t="str">
        <f t="shared" si="937"/>
        <v/>
      </c>
      <c r="AP1938" s="127" t="str">
        <f t="shared" si="938"/>
        <v/>
      </c>
      <c r="AQ1938" s="140" t="str">
        <f>IF(AS1938="","",IF(R1938="Refreshment Beverage",ROUND(SUM(VLOOKUP(Q:Q,Rates!G$15:L$19,3,0)*(AS1938-Y1938-Z1938-AA1938)),4),ROUND(SUM(Rates!$K$8*AS1938),4)))</f>
        <v/>
      </c>
      <c r="AR1938" s="139" t="str">
        <f t="shared" si="939"/>
        <v/>
      </c>
      <c r="AS1938" s="125" t="str">
        <f t="shared" si="940"/>
        <v/>
      </c>
      <c r="AT1938" s="121" t="str">
        <f t="shared" si="941"/>
        <v/>
      </c>
      <c r="AU1938" s="138" t="str">
        <f>IF(AX1938="","",IF(R1938="Refreshment Beverage",ROUND((BA1938-Y1938-Z1938-AA1938)*VLOOKUP(VALUE(Q1938),Rates!G$15:L$19,3,0),4),ROUND(AW1938*(VLOOKUP(VALUE(Q1938),Rates!G:L,3,0)),4)))</f>
        <v/>
      </c>
      <c r="AV1938" s="126" t="str">
        <f t="shared" si="942"/>
        <v/>
      </c>
      <c r="AW1938" s="127" t="str">
        <f t="shared" si="943"/>
        <v/>
      </c>
      <c r="AX1938" s="123" t="str">
        <f t="shared" si="944"/>
        <v/>
      </c>
      <c r="AY1938" s="140" t="str">
        <f>IF(AX1938="","",IF(R1938="Refreshment Beverage",ROUND(SUM(AX1938*Rates!K$19),4),ROUND(SUM(AX1938*(Rates!J$8/100)),4)))</f>
        <v/>
      </c>
      <c r="AZ1938" s="124" t="str">
        <f t="shared" si="945"/>
        <v/>
      </c>
      <c r="BA1938" s="125" t="str">
        <f t="shared" si="946"/>
        <v/>
      </c>
      <c r="BB1938" s="115"/>
      <c r="BC1938" s="143"/>
      <c r="BD1938" s="100"/>
      <c r="BE1938" s="100"/>
      <c r="BF1938" s="100"/>
      <c r="BG1938" s="100"/>
    </row>
    <row r="1939" spans="1:59" x14ac:dyDescent="0.2">
      <c r="A1939" s="144"/>
      <c r="B1939" s="141"/>
      <c r="C1939" s="141"/>
      <c r="D1939" s="142"/>
      <c r="E1939" s="142"/>
      <c r="F1939" s="142"/>
      <c r="G1939" s="142"/>
      <c r="H1939" s="142"/>
      <c r="I1939" s="129"/>
      <c r="J1939" s="130"/>
      <c r="K1939" s="131" t="str">
        <f t="shared" si="917"/>
        <v/>
      </c>
      <c r="L1939" s="132" t="str">
        <f t="shared" si="918"/>
        <v/>
      </c>
      <c r="M1939" s="133" t="str">
        <f t="shared" si="919"/>
        <v/>
      </c>
      <c r="N1939" s="134" t="str">
        <f>IFERROR(IF(B:B="","",IF(R1939="Beer",SUM(LOOKUP(2,1/(Rates!$B$3:$B$5&lt;=W1939)/(Rates!$C$3:$C$5&gt;=W1939),Rates!$D$3:$D$5)*(X1939/100)*W1939),IF(R1939="Refreshment Beverage",SUM(LOOKUP(2,1/(Rates!$B$7:$B$11&lt;=W1939)/(Rates!$C$7:$C$11&gt;=W1939),Rates!$D$7:$D$11)*(X1939/100)*W1939)))),"")</f>
        <v/>
      </c>
      <c r="O1939" s="134" t="str">
        <f t="shared" si="920"/>
        <v/>
      </c>
      <c r="P1939" s="116"/>
      <c r="Q1939" s="117" t="str">
        <f t="shared" si="921"/>
        <v/>
      </c>
      <c r="R1939" s="128" t="str">
        <f t="shared" si="922"/>
        <v/>
      </c>
      <c r="S1939" s="135" t="str">
        <f>IF(B1939="","",IF(R1939="Refreshment Beverage",VLOOKUP(VALUE(Q1939),Rates!G$15:L$19,2,0),VLOOKUP(VALUE(Q1939),Rates!G$4:L$12,2,0)))</f>
        <v/>
      </c>
      <c r="T1939" s="135" t="str">
        <f t="shared" si="923"/>
        <v/>
      </c>
      <c r="U1939" s="118" t="str">
        <f t="shared" si="924"/>
        <v/>
      </c>
      <c r="V1939" s="135" t="str">
        <f t="shared" si="925"/>
        <v/>
      </c>
      <c r="W1939" s="135" t="str">
        <f t="shared" si="926"/>
        <v/>
      </c>
      <c r="X1939" s="119" t="str">
        <f t="shared" si="927"/>
        <v/>
      </c>
      <c r="Y1939" s="120" t="str">
        <f>IF(B:B="","",IF(R1939="Refreshment Beverage",VLOOKUP(Q1939,Rates!G$15:L$19,6,0)*W1939,VLOOKUP(Q1939,Rates!G$4:L$12,6,0)*W1939))</f>
        <v/>
      </c>
      <c r="Z1939" s="120" t="str">
        <f t="shared" si="928"/>
        <v/>
      </c>
      <c r="AA1939" s="120" t="str">
        <f t="shared" si="929"/>
        <v/>
      </c>
      <c r="AB1939" s="136" t="str">
        <f>IF(B:B="","",IF(R1939="Refreshment Beverage","",IF(AND(R1939="Beer",Q1939=0),SUM(LOOKUP(2,1/(Rates!$B$15:$B$18&lt;=W1939)/(Rates!$C$15:$C$18&gt;=W1939),Rates!$D$15:$D$18)*W1939),VLOOKUP(VALUE(Q:Q),Rates!A:B,2,0)*W1939)))</f>
        <v/>
      </c>
      <c r="AC1939" s="136" t="str">
        <f>IF(B:B="","",IF(R1939="Refreshment Beverage","",IF(AND(R1939="Beer",Q1939=0),SUM(LOOKUP(2,1/(Rates!$B$15:$B$18&lt;=W1939)/(Rates!$C$15:$C$18&gt;=W1939),Rates!$E$15:$E$18)*W1939),VLOOKUP(VALUE(Q:Q),Rates!A:C,3,0)*W1939)))</f>
        <v/>
      </c>
      <c r="AD1939" s="137" t="str">
        <f>IFERROR(IF(B:B="","",IF(R1939="Beer","",IF(VALUE(Q1939)=0,VLOOKUP(VLOOKUP(B:B,#REF!,16,0),Rates!A:E,2,0),VLOOKUP(VALUE(Q1939),Rates!A$31:B$34,2,0)*W1939))),0)</f>
        <v/>
      </c>
      <c r="AE1939" s="121" t="str">
        <f t="shared" si="930"/>
        <v/>
      </c>
      <c r="AF1939" s="138" t="str">
        <f t="shared" si="931"/>
        <v/>
      </c>
      <c r="AG1939" s="122" t="str">
        <f t="shared" si="932"/>
        <v/>
      </c>
      <c r="AH1939" s="123" t="str">
        <f t="shared" si="933"/>
        <v/>
      </c>
      <c r="AI1939" s="139" t="str">
        <f>IF(AE:AE="","",IF(R1939="Refreshment Beverage",AK1939*(Rates!J$19/100),ROUND(SUM(AH1939*(Rates!$J$8/100)),4)))</f>
        <v/>
      </c>
      <c r="AJ1939" s="124" t="str">
        <f t="shared" si="934"/>
        <v/>
      </c>
      <c r="AK1939" s="125" t="str">
        <f t="shared" si="935"/>
        <v/>
      </c>
      <c r="AL1939" s="121" t="str">
        <f t="shared" si="936"/>
        <v/>
      </c>
      <c r="AM1939" s="138" t="str">
        <f>IF(AS1939="","",IF(R1939="Refreshment Beverage",ROUND(AS1939*Rates!K$19,4),ROUND(AO1939*(VLOOKUP(VALUE(Q1939),Rates!G$4:L$12,3,0)),4)))</f>
        <v/>
      </c>
      <c r="AN1939" s="126" t="str">
        <f>IF(AS1939="","",IF(R1939="Refreshment Beverage",AS1939*(Rates!J$19/100),MAX(AM1939,AB1939)))</f>
        <v/>
      </c>
      <c r="AO1939" s="127" t="str">
        <f t="shared" si="937"/>
        <v/>
      </c>
      <c r="AP1939" s="127" t="str">
        <f t="shared" si="938"/>
        <v/>
      </c>
      <c r="AQ1939" s="140" t="str">
        <f>IF(AS1939="","",IF(R1939="Refreshment Beverage",ROUND(SUM(VLOOKUP(Q:Q,Rates!G$15:L$19,3,0)*(AS1939-Y1939-Z1939-AA1939)),4),ROUND(SUM(Rates!$K$8*AS1939),4)))</f>
        <v/>
      </c>
      <c r="AR1939" s="139" t="str">
        <f t="shared" si="939"/>
        <v/>
      </c>
      <c r="AS1939" s="125" t="str">
        <f t="shared" si="940"/>
        <v/>
      </c>
      <c r="AT1939" s="121" t="str">
        <f t="shared" si="941"/>
        <v/>
      </c>
      <c r="AU1939" s="138" t="str">
        <f>IF(AX1939="","",IF(R1939="Refreshment Beverage",ROUND((BA1939-Y1939-Z1939-AA1939)*VLOOKUP(VALUE(Q1939),Rates!G$15:L$19,3,0),4),ROUND(AW1939*(VLOOKUP(VALUE(Q1939),Rates!G:L,3,0)),4)))</f>
        <v/>
      </c>
      <c r="AV1939" s="126" t="str">
        <f t="shared" si="942"/>
        <v/>
      </c>
      <c r="AW1939" s="127" t="str">
        <f t="shared" si="943"/>
        <v/>
      </c>
      <c r="AX1939" s="123" t="str">
        <f t="shared" si="944"/>
        <v/>
      </c>
      <c r="AY1939" s="140" t="str">
        <f>IF(AX1939="","",IF(R1939="Refreshment Beverage",ROUND(SUM(AX1939*Rates!K$19),4),ROUND(SUM(AX1939*(Rates!J$8/100)),4)))</f>
        <v/>
      </c>
      <c r="AZ1939" s="124" t="str">
        <f t="shared" si="945"/>
        <v/>
      </c>
      <c r="BA1939" s="125" t="str">
        <f t="shared" si="946"/>
        <v/>
      </c>
      <c r="BB1939" s="115"/>
      <c r="BC1939" s="143"/>
      <c r="BD1939" s="100"/>
      <c r="BE1939" s="100"/>
      <c r="BF1939" s="100"/>
      <c r="BG1939" s="100"/>
    </row>
    <row r="1940" spans="1:59" x14ac:dyDescent="0.2">
      <c r="A1940" s="144"/>
      <c r="B1940" s="141"/>
      <c r="C1940" s="141"/>
      <c r="D1940" s="142"/>
      <c r="E1940" s="142"/>
      <c r="F1940" s="142"/>
      <c r="G1940" s="142"/>
      <c r="H1940" s="142"/>
      <c r="I1940" s="129"/>
      <c r="J1940" s="130"/>
      <c r="K1940" s="131" t="str">
        <f t="shared" si="917"/>
        <v/>
      </c>
      <c r="L1940" s="132" t="str">
        <f t="shared" si="918"/>
        <v/>
      </c>
      <c r="M1940" s="133" t="str">
        <f t="shared" si="919"/>
        <v/>
      </c>
      <c r="N1940" s="134" t="str">
        <f>IFERROR(IF(B:B="","",IF(R1940="Beer",SUM(LOOKUP(2,1/(Rates!$B$3:$B$5&lt;=W1940)/(Rates!$C$3:$C$5&gt;=W1940),Rates!$D$3:$D$5)*(X1940/100)*W1940),IF(R1940="Refreshment Beverage",SUM(LOOKUP(2,1/(Rates!$B$7:$B$11&lt;=W1940)/(Rates!$C$7:$C$11&gt;=W1940),Rates!$D$7:$D$11)*(X1940/100)*W1940)))),"")</f>
        <v/>
      </c>
      <c r="O1940" s="134" t="str">
        <f t="shared" si="920"/>
        <v/>
      </c>
      <c r="P1940" s="116"/>
      <c r="Q1940" s="117" t="str">
        <f t="shared" si="921"/>
        <v/>
      </c>
      <c r="R1940" s="128" t="str">
        <f t="shared" si="922"/>
        <v/>
      </c>
      <c r="S1940" s="135" t="str">
        <f>IF(B1940="","",IF(R1940="Refreshment Beverage",VLOOKUP(VALUE(Q1940),Rates!G$15:L$19,2,0),VLOOKUP(VALUE(Q1940),Rates!G$4:L$12,2,0)))</f>
        <v/>
      </c>
      <c r="T1940" s="135" t="str">
        <f t="shared" si="923"/>
        <v/>
      </c>
      <c r="U1940" s="118" t="str">
        <f t="shared" si="924"/>
        <v/>
      </c>
      <c r="V1940" s="135" t="str">
        <f t="shared" si="925"/>
        <v/>
      </c>
      <c r="W1940" s="135" t="str">
        <f t="shared" si="926"/>
        <v/>
      </c>
      <c r="X1940" s="119" t="str">
        <f t="shared" si="927"/>
        <v/>
      </c>
      <c r="Y1940" s="120" t="str">
        <f>IF(B:B="","",IF(R1940="Refreshment Beverage",VLOOKUP(Q1940,Rates!G$15:L$19,6,0)*W1940,VLOOKUP(Q1940,Rates!G$4:L$12,6,0)*W1940))</f>
        <v/>
      </c>
      <c r="Z1940" s="120" t="str">
        <f t="shared" si="928"/>
        <v/>
      </c>
      <c r="AA1940" s="120" t="str">
        <f t="shared" si="929"/>
        <v/>
      </c>
      <c r="AB1940" s="136" t="str">
        <f>IF(B:B="","",IF(R1940="Refreshment Beverage","",IF(AND(R1940="Beer",Q1940=0),SUM(LOOKUP(2,1/(Rates!$B$15:$B$18&lt;=W1940)/(Rates!$C$15:$C$18&gt;=W1940),Rates!$D$15:$D$18)*W1940),VLOOKUP(VALUE(Q:Q),Rates!A:B,2,0)*W1940)))</f>
        <v/>
      </c>
      <c r="AC1940" s="136" t="str">
        <f>IF(B:B="","",IF(R1940="Refreshment Beverage","",IF(AND(R1940="Beer",Q1940=0),SUM(LOOKUP(2,1/(Rates!$B$15:$B$18&lt;=W1940)/(Rates!$C$15:$C$18&gt;=W1940),Rates!$E$15:$E$18)*W1940),VLOOKUP(VALUE(Q:Q),Rates!A:C,3,0)*W1940)))</f>
        <v/>
      </c>
      <c r="AD1940" s="137" t="str">
        <f>IFERROR(IF(B:B="","",IF(R1940="Beer","",IF(VALUE(Q1940)=0,VLOOKUP(VLOOKUP(B:B,#REF!,16,0),Rates!A:E,2,0),VLOOKUP(VALUE(Q1940),Rates!A$31:B$34,2,0)*W1940))),0)</f>
        <v/>
      </c>
      <c r="AE1940" s="121" t="str">
        <f t="shared" si="930"/>
        <v/>
      </c>
      <c r="AF1940" s="138" t="str">
        <f t="shared" si="931"/>
        <v/>
      </c>
      <c r="AG1940" s="122" t="str">
        <f t="shared" si="932"/>
        <v/>
      </c>
      <c r="AH1940" s="123" t="str">
        <f t="shared" si="933"/>
        <v/>
      </c>
      <c r="AI1940" s="139" t="str">
        <f>IF(AE:AE="","",IF(R1940="Refreshment Beverage",AK1940*(Rates!J$19/100),ROUND(SUM(AH1940*(Rates!$J$8/100)),4)))</f>
        <v/>
      </c>
      <c r="AJ1940" s="124" t="str">
        <f t="shared" si="934"/>
        <v/>
      </c>
      <c r="AK1940" s="125" t="str">
        <f t="shared" si="935"/>
        <v/>
      </c>
      <c r="AL1940" s="121" t="str">
        <f t="shared" si="936"/>
        <v/>
      </c>
      <c r="AM1940" s="138" t="str">
        <f>IF(AS1940="","",IF(R1940="Refreshment Beverage",ROUND(AS1940*Rates!K$19,4),ROUND(AO1940*(VLOOKUP(VALUE(Q1940),Rates!G$4:L$12,3,0)),4)))</f>
        <v/>
      </c>
      <c r="AN1940" s="126" t="str">
        <f>IF(AS1940="","",IF(R1940="Refreshment Beverage",AS1940*(Rates!J$19/100),MAX(AM1940,AB1940)))</f>
        <v/>
      </c>
      <c r="AO1940" s="127" t="str">
        <f t="shared" si="937"/>
        <v/>
      </c>
      <c r="AP1940" s="127" t="str">
        <f t="shared" si="938"/>
        <v/>
      </c>
      <c r="AQ1940" s="140" t="str">
        <f>IF(AS1940="","",IF(R1940="Refreshment Beverage",ROUND(SUM(VLOOKUP(Q:Q,Rates!G$15:L$19,3,0)*(AS1940-Y1940-Z1940-AA1940)),4),ROUND(SUM(Rates!$K$8*AS1940),4)))</f>
        <v/>
      </c>
      <c r="AR1940" s="139" t="str">
        <f t="shared" si="939"/>
        <v/>
      </c>
      <c r="AS1940" s="125" t="str">
        <f t="shared" si="940"/>
        <v/>
      </c>
      <c r="AT1940" s="121" t="str">
        <f t="shared" si="941"/>
        <v/>
      </c>
      <c r="AU1940" s="138" t="str">
        <f>IF(AX1940="","",IF(R1940="Refreshment Beverage",ROUND((BA1940-Y1940-Z1940-AA1940)*VLOOKUP(VALUE(Q1940),Rates!G$15:L$19,3,0),4),ROUND(AW1940*(VLOOKUP(VALUE(Q1940),Rates!G:L,3,0)),4)))</f>
        <v/>
      </c>
      <c r="AV1940" s="126" t="str">
        <f t="shared" si="942"/>
        <v/>
      </c>
      <c r="AW1940" s="127" t="str">
        <f t="shared" si="943"/>
        <v/>
      </c>
      <c r="AX1940" s="123" t="str">
        <f t="shared" si="944"/>
        <v/>
      </c>
      <c r="AY1940" s="140" t="str">
        <f>IF(AX1940="","",IF(R1940="Refreshment Beverage",ROUND(SUM(AX1940*Rates!K$19),4),ROUND(SUM(AX1940*(Rates!J$8/100)),4)))</f>
        <v/>
      </c>
      <c r="AZ1940" s="124" t="str">
        <f t="shared" si="945"/>
        <v/>
      </c>
      <c r="BA1940" s="125" t="str">
        <f t="shared" si="946"/>
        <v/>
      </c>
      <c r="BB1940" s="115"/>
      <c r="BC1940" s="143"/>
      <c r="BD1940" s="100"/>
      <c r="BE1940" s="100"/>
      <c r="BF1940" s="100"/>
      <c r="BG1940" s="100"/>
    </row>
    <row r="1941" spans="1:59" x14ac:dyDescent="0.2">
      <c r="A1941" s="144"/>
      <c r="B1941" s="141"/>
      <c r="C1941" s="141"/>
      <c r="D1941" s="142"/>
      <c r="E1941" s="142"/>
      <c r="F1941" s="142"/>
      <c r="G1941" s="142"/>
      <c r="H1941" s="142"/>
      <c r="I1941" s="129"/>
      <c r="J1941" s="130"/>
      <c r="K1941" s="131" t="str">
        <f t="shared" si="917"/>
        <v/>
      </c>
      <c r="L1941" s="132" t="str">
        <f t="shared" si="918"/>
        <v/>
      </c>
      <c r="M1941" s="133" t="str">
        <f t="shared" si="919"/>
        <v/>
      </c>
      <c r="N1941" s="134" t="str">
        <f>IFERROR(IF(B:B="","",IF(R1941="Beer",SUM(LOOKUP(2,1/(Rates!$B$3:$B$5&lt;=W1941)/(Rates!$C$3:$C$5&gt;=W1941),Rates!$D$3:$D$5)*(X1941/100)*W1941),IF(R1941="Refreshment Beverage",SUM(LOOKUP(2,1/(Rates!$B$7:$B$11&lt;=W1941)/(Rates!$C$7:$C$11&gt;=W1941),Rates!$D$7:$D$11)*(X1941/100)*W1941)))),"")</f>
        <v/>
      </c>
      <c r="O1941" s="134" t="str">
        <f t="shared" si="920"/>
        <v/>
      </c>
      <c r="P1941" s="116"/>
      <c r="Q1941" s="117" t="str">
        <f t="shared" si="921"/>
        <v/>
      </c>
      <c r="R1941" s="128" t="str">
        <f t="shared" si="922"/>
        <v/>
      </c>
      <c r="S1941" s="135" t="str">
        <f>IF(B1941="","",IF(R1941="Refreshment Beverage",VLOOKUP(VALUE(Q1941),Rates!G$15:L$19,2,0),VLOOKUP(VALUE(Q1941),Rates!G$4:L$12,2,0)))</f>
        <v/>
      </c>
      <c r="T1941" s="135" t="str">
        <f t="shared" si="923"/>
        <v/>
      </c>
      <c r="U1941" s="118" t="str">
        <f t="shared" si="924"/>
        <v/>
      </c>
      <c r="V1941" s="135" t="str">
        <f t="shared" si="925"/>
        <v/>
      </c>
      <c r="W1941" s="135" t="str">
        <f t="shared" si="926"/>
        <v/>
      </c>
      <c r="X1941" s="119" t="str">
        <f t="shared" si="927"/>
        <v/>
      </c>
      <c r="Y1941" s="120" t="str">
        <f>IF(B:B="","",IF(R1941="Refreshment Beverage",VLOOKUP(Q1941,Rates!G$15:L$19,6,0)*W1941,VLOOKUP(Q1941,Rates!G$4:L$12,6,0)*W1941))</f>
        <v/>
      </c>
      <c r="Z1941" s="120" t="str">
        <f t="shared" si="928"/>
        <v/>
      </c>
      <c r="AA1941" s="120" t="str">
        <f t="shared" si="929"/>
        <v/>
      </c>
      <c r="AB1941" s="136" t="str">
        <f>IF(B:B="","",IF(R1941="Refreshment Beverage","",IF(AND(R1941="Beer",Q1941=0),SUM(LOOKUP(2,1/(Rates!$B$15:$B$18&lt;=W1941)/(Rates!$C$15:$C$18&gt;=W1941),Rates!$D$15:$D$18)*W1941),VLOOKUP(VALUE(Q:Q),Rates!A:B,2,0)*W1941)))</f>
        <v/>
      </c>
      <c r="AC1941" s="136" t="str">
        <f>IF(B:B="","",IF(R1941="Refreshment Beverage","",IF(AND(R1941="Beer",Q1941=0),SUM(LOOKUP(2,1/(Rates!$B$15:$B$18&lt;=W1941)/(Rates!$C$15:$C$18&gt;=W1941),Rates!$E$15:$E$18)*W1941),VLOOKUP(VALUE(Q:Q),Rates!A:C,3,0)*W1941)))</f>
        <v/>
      </c>
      <c r="AD1941" s="137" t="str">
        <f>IFERROR(IF(B:B="","",IF(R1941="Beer","",IF(VALUE(Q1941)=0,VLOOKUP(VLOOKUP(B:B,#REF!,16,0),Rates!A:E,2,0),VLOOKUP(VALUE(Q1941),Rates!A$31:B$34,2,0)*W1941))),0)</f>
        <v/>
      </c>
      <c r="AE1941" s="121" t="str">
        <f t="shared" si="930"/>
        <v/>
      </c>
      <c r="AF1941" s="138" t="str">
        <f t="shared" si="931"/>
        <v/>
      </c>
      <c r="AG1941" s="122" t="str">
        <f t="shared" si="932"/>
        <v/>
      </c>
      <c r="AH1941" s="123" t="str">
        <f t="shared" si="933"/>
        <v/>
      </c>
      <c r="AI1941" s="139" t="str">
        <f>IF(AE:AE="","",IF(R1941="Refreshment Beverage",AK1941*(Rates!J$19/100),ROUND(SUM(AH1941*(Rates!$J$8/100)),4)))</f>
        <v/>
      </c>
      <c r="AJ1941" s="124" t="str">
        <f t="shared" si="934"/>
        <v/>
      </c>
      <c r="AK1941" s="125" t="str">
        <f t="shared" si="935"/>
        <v/>
      </c>
      <c r="AL1941" s="121" t="str">
        <f t="shared" si="936"/>
        <v/>
      </c>
      <c r="AM1941" s="138" t="str">
        <f>IF(AS1941="","",IF(R1941="Refreshment Beverage",ROUND(AS1941*Rates!K$19,4),ROUND(AO1941*(VLOOKUP(VALUE(Q1941),Rates!G$4:L$12,3,0)),4)))</f>
        <v/>
      </c>
      <c r="AN1941" s="126" t="str">
        <f>IF(AS1941="","",IF(R1941="Refreshment Beverage",AS1941*(Rates!J$19/100),MAX(AM1941,AB1941)))</f>
        <v/>
      </c>
      <c r="AO1941" s="127" t="str">
        <f t="shared" si="937"/>
        <v/>
      </c>
      <c r="AP1941" s="127" t="str">
        <f t="shared" si="938"/>
        <v/>
      </c>
      <c r="AQ1941" s="140" t="str">
        <f>IF(AS1941="","",IF(R1941="Refreshment Beverage",ROUND(SUM(VLOOKUP(Q:Q,Rates!G$15:L$19,3,0)*(AS1941-Y1941-Z1941-AA1941)),4),ROUND(SUM(Rates!$K$8*AS1941),4)))</f>
        <v/>
      </c>
      <c r="AR1941" s="139" t="str">
        <f t="shared" si="939"/>
        <v/>
      </c>
      <c r="AS1941" s="125" t="str">
        <f t="shared" si="940"/>
        <v/>
      </c>
      <c r="AT1941" s="121" t="str">
        <f t="shared" si="941"/>
        <v/>
      </c>
      <c r="AU1941" s="138" t="str">
        <f>IF(AX1941="","",IF(R1941="Refreshment Beverage",ROUND((BA1941-Y1941-Z1941-AA1941)*VLOOKUP(VALUE(Q1941),Rates!G$15:L$19,3,0),4),ROUND(AW1941*(VLOOKUP(VALUE(Q1941),Rates!G:L,3,0)),4)))</f>
        <v/>
      </c>
      <c r="AV1941" s="126" t="str">
        <f t="shared" si="942"/>
        <v/>
      </c>
      <c r="AW1941" s="127" t="str">
        <f t="shared" si="943"/>
        <v/>
      </c>
      <c r="AX1941" s="123" t="str">
        <f t="shared" si="944"/>
        <v/>
      </c>
      <c r="AY1941" s="140" t="str">
        <f>IF(AX1941="","",IF(R1941="Refreshment Beverage",ROUND(SUM(AX1941*Rates!K$19),4),ROUND(SUM(AX1941*(Rates!J$8/100)),4)))</f>
        <v/>
      </c>
      <c r="AZ1941" s="124" t="str">
        <f t="shared" si="945"/>
        <v/>
      </c>
      <c r="BA1941" s="125" t="str">
        <f t="shared" si="946"/>
        <v/>
      </c>
      <c r="BB1941" s="115"/>
      <c r="BC1941" s="143"/>
      <c r="BD1941" s="100"/>
      <c r="BE1941" s="100"/>
      <c r="BF1941" s="100"/>
      <c r="BG1941" s="100"/>
    </row>
    <row r="1942" spans="1:59" x14ac:dyDescent="0.2">
      <c r="A1942" s="144"/>
      <c r="B1942" s="141"/>
      <c r="C1942" s="141"/>
      <c r="D1942" s="142"/>
      <c r="E1942" s="142"/>
      <c r="F1942" s="142"/>
      <c r="G1942" s="142"/>
      <c r="H1942" s="142"/>
      <c r="I1942" s="129"/>
      <c r="J1942" s="130"/>
      <c r="K1942" s="131" t="str">
        <f t="shared" si="917"/>
        <v/>
      </c>
      <c r="L1942" s="132" t="str">
        <f t="shared" si="918"/>
        <v/>
      </c>
      <c r="M1942" s="133" t="str">
        <f t="shared" si="919"/>
        <v/>
      </c>
      <c r="N1942" s="134" t="str">
        <f>IFERROR(IF(B:B="","",IF(R1942="Beer",SUM(LOOKUP(2,1/(Rates!$B$3:$B$5&lt;=W1942)/(Rates!$C$3:$C$5&gt;=W1942),Rates!$D$3:$D$5)*(X1942/100)*W1942),IF(R1942="Refreshment Beverage",SUM(LOOKUP(2,1/(Rates!$B$7:$B$11&lt;=W1942)/(Rates!$C$7:$C$11&gt;=W1942),Rates!$D$7:$D$11)*(X1942/100)*W1942)))),"")</f>
        <v/>
      </c>
      <c r="O1942" s="134" t="str">
        <f t="shared" si="920"/>
        <v/>
      </c>
      <c r="P1942" s="116"/>
      <c r="Q1942" s="117" t="str">
        <f t="shared" si="921"/>
        <v/>
      </c>
      <c r="R1942" s="128" t="str">
        <f t="shared" si="922"/>
        <v/>
      </c>
      <c r="S1942" s="135" t="str">
        <f>IF(B1942="","",IF(R1942="Refreshment Beverage",VLOOKUP(VALUE(Q1942),Rates!G$15:L$19,2,0),VLOOKUP(VALUE(Q1942),Rates!G$4:L$12,2,0)))</f>
        <v/>
      </c>
      <c r="T1942" s="135" t="str">
        <f t="shared" si="923"/>
        <v/>
      </c>
      <c r="U1942" s="118" t="str">
        <f t="shared" si="924"/>
        <v/>
      </c>
      <c r="V1942" s="135" t="str">
        <f t="shared" si="925"/>
        <v/>
      </c>
      <c r="W1942" s="135" t="str">
        <f t="shared" si="926"/>
        <v/>
      </c>
      <c r="X1942" s="119" t="str">
        <f t="shared" si="927"/>
        <v/>
      </c>
      <c r="Y1942" s="120" t="str">
        <f>IF(B:B="","",IF(R1942="Refreshment Beverage",VLOOKUP(Q1942,Rates!G$15:L$19,6,0)*W1942,VLOOKUP(Q1942,Rates!G$4:L$12,6,0)*W1942))</f>
        <v/>
      </c>
      <c r="Z1942" s="120" t="str">
        <f t="shared" si="928"/>
        <v/>
      </c>
      <c r="AA1942" s="120" t="str">
        <f t="shared" si="929"/>
        <v/>
      </c>
      <c r="AB1942" s="136" t="str">
        <f>IF(B:B="","",IF(R1942="Refreshment Beverage","",IF(AND(R1942="Beer",Q1942=0),SUM(LOOKUP(2,1/(Rates!$B$15:$B$18&lt;=W1942)/(Rates!$C$15:$C$18&gt;=W1942),Rates!$D$15:$D$18)*W1942),VLOOKUP(VALUE(Q:Q),Rates!A:B,2,0)*W1942)))</f>
        <v/>
      </c>
      <c r="AC1942" s="136" t="str">
        <f>IF(B:B="","",IF(R1942="Refreshment Beverage","",IF(AND(R1942="Beer",Q1942=0),SUM(LOOKUP(2,1/(Rates!$B$15:$B$18&lt;=W1942)/(Rates!$C$15:$C$18&gt;=W1942),Rates!$E$15:$E$18)*W1942),VLOOKUP(VALUE(Q:Q),Rates!A:C,3,0)*W1942)))</f>
        <v/>
      </c>
      <c r="AD1942" s="137" t="str">
        <f>IFERROR(IF(B:B="","",IF(R1942="Beer","",IF(VALUE(Q1942)=0,VLOOKUP(VLOOKUP(B:B,#REF!,16,0),Rates!A:E,2,0),VLOOKUP(VALUE(Q1942),Rates!A$31:B$34,2,0)*W1942))),0)</f>
        <v/>
      </c>
      <c r="AE1942" s="121" t="str">
        <f t="shared" si="930"/>
        <v/>
      </c>
      <c r="AF1942" s="138" t="str">
        <f t="shared" si="931"/>
        <v/>
      </c>
      <c r="AG1942" s="122" t="str">
        <f t="shared" si="932"/>
        <v/>
      </c>
      <c r="AH1942" s="123" t="str">
        <f t="shared" si="933"/>
        <v/>
      </c>
      <c r="AI1942" s="139" t="str">
        <f>IF(AE:AE="","",IF(R1942="Refreshment Beverage",AK1942*(Rates!J$19/100),ROUND(SUM(AH1942*(Rates!$J$8/100)),4)))</f>
        <v/>
      </c>
      <c r="AJ1942" s="124" t="str">
        <f t="shared" si="934"/>
        <v/>
      </c>
      <c r="AK1942" s="125" t="str">
        <f t="shared" si="935"/>
        <v/>
      </c>
      <c r="AL1942" s="121" t="str">
        <f t="shared" si="936"/>
        <v/>
      </c>
      <c r="AM1942" s="138" t="str">
        <f>IF(AS1942="","",IF(R1942="Refreshment Beverage",ROUND(AS1942*Rates!K$19,4),ROUND(AO1942*(VLOOKUP(VALUE(Q1942),Rates!G$4:L$12,3,0)),4)))</f>
        <v/>
      </c>
      <c r="AN1942" s="126" t="str">
        <f>IF(AS1942="","",IF(R1942="Refreshment Beverage",AS1942*(Rates!J$19/100),MAX(AM1942,AB1942)))</f>
        <v/>
      </c>
      <c r="AO1942" s="127" t="str">
        <f t="shared" si="937"/>
        <v/>
      </c>
      <c r="AP1942" s="127" t="str">
        <f t="shared" si="938"/>
        <v/>
      </c>
      <c r="AQ1942" s="140" t="str">
        <f>IF(AS1942="","",IF(R1942="Refreshment Beverage",ROUND(SUM(VLOOKUP(Q:Q,Rates!G$15:L$19,3,0)*(AS1942-Y1942-Z1942-AA1942)),4),ROUND(SUM(Rates!$K$8*AS1942),4)))</f>
        <v/>
      </c>
      <c r="AR1942" s="139" t="str">
        <f t="shared" si="939"/>
        <v/>
      </c>
      <c r="AS1942" s="125" t="str">
        <f t="shared" si="940"/>
        <v/>
      </c>
      <c r="AT1942" s="121" t="str">
        <f t="shared" si="941"/>
        <v/>
      </c>
      <c r="AU1942" s="138" t="str">
        <f>IF(AX1942="","",IF(R1942="Refreshment Beverage",ROUND((BA1942-Y1942-Z1942-AA1942)*VLOOKUP(VALUE(Q1942),Rates!G$15:L$19,3,0),4),ROUND(AW1942*(VLOOKUP(VALUE(Q1942),Rates!G:L,3,0)),4)))</f>
        <v/>
      </c>
      <c r="AV1942" s="126" t="str">
        <f t="shared" si="942"/>
        <v/>
      </c>
      <c r="AW1942" s="127" t="str">
        <f t="shared" si="943"/>
        <v/>
      </c>
      <c r="AX1942" s="123" t="str">
        <f t="shared" si="944"/>
        <v/>
      </c>
      <c r="AY1942" s="140" t="str">
        <f>IF(AX1942="","",IF(R1942="Refreshment Beverage",ROUND(SUM(AX1942*Rates!K$19),4),ROUND(SUM(AX1942*(Rates!J$8/100)),4)))</f>
        <v/>
      </c>
      <c r="AZ1942" s="124" t="str">
        <f t="shared" si="945"/>
        <v/>
      </c>
      <c r="BA1942" s="125" t="str">
        <f t="shared" si="946"/>
        <v/>
      </c>
      <c r="BB1942" s="115"/>
      <c r="BC1942" s="143"/>
      <c r="BD1942" s="100"/>
      <c r="BE1942" s="100"/>
      <c r="BF1942" s="100"/>
      <c r="BG1942" s="100"/>
    </row>
    <row r="1943" spans="1:59" x14ac:dyDescent="0.2">
      <c r="A1943" s="144"/>
      <c r="B1943" s="141"/>
      <c r="C1943" s="141"/>
      <c r="D1943" s="142"/>
      <c r="E1943" s="142"/>
      <c r="F1943" s="142"/>
      <c r="G1943" s="142"/>
      <c r="H1943" s="142"/>
      <c r="I1943" s="129"/>
      <c r="J1943" s="130"/>
      <c r="K1943" s="131" t="str">
        <f t="shared" si="917"/>
        <v/>
      </c>
      <c r="L1943" s="132" t="str">
        <f t="shared" si="918"/>
        <v/>
      </c>
      <c r="M1943" s="133" t="str">
        <f t="shared" si="919"/>
        <v/>
      </c>
      <c r="N1943" s="134" t="str">
        <f>IFERROR(IF(B:B="","",IF(R1943="Beer",SUM(LOOKUP(2,1/(Rates!$B$3:$B$5&lt;=W1943)/(Rates!$C$3:$C$5&gt;=W1943),Rates!$D$3:$D$5)*(X1943/100)*W1943),IF(R1943="Refreshment Beverage",SUM(LOOKUP(2,1/(Rates!$B$7:$B$11&lt;=W1943)/(Rates!$C$7:$C$11&gt;=W1943),Rates!$D$7:$D$11)*(X1943/100)*W1943)))),"")</f>
        <v/>
      </c>
      <c r="O1943" s="134" t="str">
        <f t="shared" si="920"/>
        <v/>
      </c>
      <c r="P1943" s="116"/>
      <c r="Q1943" s="117" t="str">
        <f t="shared" si="921"/>
        <v/>
      </c>
      <c r="R1943" s="128" t="str">
        <f t="shared" si="922"/>
        <v/>
      </c>
      <c r="S1943" s="135" t="str">
        <f>IF(B1943="","",IF(R1943="Refreshment Beverage",VLOOKUP(VALUE(Q1943),Rates!G$15:L$19,2,0),VLOOKUP(VALUE(Q1943),Rates!G$4:L$12,2,0)))</f>
        <v/>
      </c>
      <c r="T1943" s="135" t="str">
        <f t="shared" si="923"/>
        <v/>
      </c>
      <c r="U1943" s="118" t="str">
        <f t="shared" si="924"/>
        <v/>
      </c>
      <c r="V1943" s="135" t="str">
        <f t="shared" si="925"/>
        <v/>
      </c>
      <c r="W1943" s="135" t="str">
        <f t="shared" si="926"/>
        <v/>
      </c>
      <c r="X1943" s="119" t="str">
        <f t="shared" si="927"/>
        <v/>
      </c>
      <c r="Y1943" s="120" t="str">
        <f>IF(B:B="","",IF(R1943="Refreshment Beverage",VLOOKUP(Q1943,Rates!G$15:L$19,6,0)*W1943,VLOOKUP(Q1943,Rates!G$4:L$12,6,0)*W1943))</f>
        <v/>
      </c>
      <c r="Z1943" s="120" t="str">
        <f t="shared" si="928"/>
        <v/>
      </c>
      <c r="AA1943" s="120" t="str">
        <f t="shared" si="929"/>
        <v/>
      </c>
      <c r="AB1943" s="136" t="str">
        <f>IF(B:B="","",IF(R1943="Refreshment Beverage","",IF(AND(R1943="Beer",Q1943=0),SUM(LOOKUP(2,1/(Rates!$B$15:$B$18&lt;=W1943)/(Rates!$C$15:$C$18&gt;=W1943),Rates!$D$15:$D$18)*W1943),VLOOKUP(VALUE(Q:Q),Rates!A:B,2,0)*W1943)))</f>
        <v/>
      </c>
      <c r="AC1943" s="136" t="str">
        <f>IF(B:B="","",IF(R1943="Refreshment Beverage","",IF(AND(R1943="Beer",Q1943=0),SUM(LOOKUP(2,1/(Rates!$B$15:$B$18&lt;=W1943)/(Rates!$C$15:$C$18&gt;=W1943),Rates!$E$15:$E$18)*W1943),VLOOKUP(VALUE(Q:Q),Rates!A:C,3,0)*W1943)))</f>
        <v/>
      </c>
      <c r="AD1943" s="137" t="str">
        <f>IFERROR(IF(B:B="","",IF(R1943="Beer","",IF(VALUE(Q1943)=0,VLOOKUP(VLOOKUP(B:B,#REF!,16,0),Rates!A:E,2,0),VLOOKUP(VALUE(Q1943),Rates!A$31:B$34,2,0)*W1943))),0)</f>
        <v/>
      </c>
      <c r="AE1943" s="121" t="str">
        <f t="shared" si="930"/>
        <v/>
      </c>
      <c r="AF1943" s="138" t="str">
        <f t="shared" si="931"/>
        <v/>
      </c>
      <c r="AG1943" s="122" t="str">
        <f t="shared" si="932"/>
        <v/>
      </c>
      <c r="AH1943" s="123" t="str">
        <f t="shared" si="933"/>
        <v/>
      </c>
      <c r="AI1943" s="139" t="str">
        <f>IF(AE:AE="","",IF(R1943="Refreshment Beverage",AK1943*(Rates!J$19/100),ROUND(SUM(AH1943*(Rates!$J$8/100)),4)))</f>
        <v/>
      </c>
      <c r="AJ1943" s="124" t="str">
        <f t="shared" si="934"/>
        <v/>
      </c>
      <c r="AK1943" s="125" t="str">
        <f t="shared" si="935"/>
        <v/>
      </c>
      <c r="AL1943" s="121" t="str">
        <f t="shared" si="936"/>
        <v/>
      </c>
      <c r="AM1943" s="138" t="str">
        <f>IF(AS1943="","",IF(R1943="Refreshment Beverage",ROUND(AS1943*Rates!K$19,4),ROUND(AO1943*(VLOOKUP(VALUE(Q1943),Rates!G$4:L$12,3,0)),4)))</f>
        <v/>
      </c>
      <c r="AN1943" s="126" t="str">
        <f>IF(AS1943="","",IF(R1943="Refreshment Beverage",AS1943*(Rates!J$19/100),MAX(AM1943,AB1943)))</f>
        <v/>
      </c>
      <c r="AO1943" s="127" t="str">
        <f t="shared" si="937"/>
        <v/>
      </c>
      <c r="AP1943" s="127" t="str">
        <f t="shared" si="938"/>
        <v/>
      </c>
      <c r="AQ1943" s="140" t="str">
        <f>IF(AS1943="","",IF(R1943="Refreshment Beverage",ROUND(SUM(VLOOKUP(Q:Q,Rates!G$15:L$19,3,0)*(AS1943-Y1943-Z1943-AA1943)),4),ROUND(SUM(Rates!$K$8*AS1943),4)))</f>
        <v/>
      </c>
      <c r="AR1943" s="139" t="str">
        <f t="shared" si="939"/>
        <v/>
      </c>
      <c r="AS1943" s="125" t="str">
        <f t="shared" si="940"/>
        <v/>
      </c>
      <c r="AT1943" s="121" t="str">
        <f t="shared" si="941"/>
        <v/>
      </c>
      <c r="AU1943" s="138" t="str">
        <f>IF(AX1943="","",IF(R1943="Refreshment Beverage",ROUND((BA1943-Y1943-Z1943-AA1943)*VLOOKUP(VALUE(Q1943),Rates!G$15:L$19,3,0),4),ROUND(AW1943*(VLOOKUP(VALUE(Q1943),Rates!G:L,3,0)),4)))</f>
        <v/>
      </c>
      <c r="AV1943" s="126" t="str">
        <f t="shared" si="942"/>
        <v/>
      </c>
      <c r="AW1943" s="127" t="str">
        <f t="shared" si="943"/>
        <v/>
      </c>
      <c r="AX1943" s="123" t="str">
        <f t="shared" si="944"/>
        <v/>
      </c>
      <c r="AY1943" s="140" t="str">
        <f>IF(AX1943="","",IF(R1943="Refreshment Beverage",ROUND(SUM(AX1943*Rates!K$19),4),ROUND(SUM(AX1943*(Rates!J$8/100)),4)))</f>
        <v/>
      </c>
      <c r="AZ1943" s="124" t="str">
        <f t="shared" si="945"/>
        <v/>
      </c>
      <c r="BA1943" s="125" t="str">
        <f t="shared" si="946"/>
        <v/>
      </c>
      <c r="BB1943" s="115"/>
      <c r="BC1943" s="143"/>
      <c r="BD1943" s="100"/>
      <c r="BE1943" s="100"/>
      <c r="BF1943" s="100"/>
      <c r="BG1943" s="100"/>
    </row>
    <row r="1944" spans="1:59" x14ac:dyDescent="0.2">
      <c r="A1944" s="144"/>
      <c r="B1944" s="141"/>
      <c r="C1944" s="141"/>
      <c r="D1944" s="142"/>
      <c r="E1944" s="142"/>
      <c r="F1944" s="142"/>
      <c r="G1944" s="142"/>
      <c r="H1944" s="142"/>
      <c r="I1944" s="129"/>
      <c r="J1944" s="130"/>
      <c r="K1944" s="131" t="str">
        <f t="shared" si="917"/>
        <v/>
      </c>
      <c r="L1944" s="132" t="str">
        <f t="shared" si="918"/>
        <v/>
      </c>
      <c r="M1944" s="133" t="str">
        <f t="shared" si="919"/>
        <v/>
      </c>
      <c r="N1944" s="134" t="str">
        <f>IFERROR(IF(B:B="","",IF(R1944="Beer",SUM(LOOKUP(2,1/(Rates!$B$3:$B$5&lt;=W1944)/(Rates!$C$3:$C$5&gt;=W1944),Rates!$D$3:$D$5)*(X1944/100)*W1944),IF(R1944="Refreshment Beverage",SUM(LOOKUP(2,1/(Rates!$B$7:$B$11&lt;=W1944)/(Rates!$C$7:$C$11&gt;=W1944),Rates!$D$7:$D$11)*(X1944/100)*W1944)))),"")</f>
        <v/>
      </c>
      <c r="O1944" s="134" t="str">
        <f t="shared" si="920"/>
        <v/>
      </c>
      <c r="P1944" s="116"/>
      <c r="Q1944" s="117" t="str">
        <f t="shared" si="921"/>
        <v/>
      </c>
      <c r="R1944" s="128" t="str">
        <f t="shared" si="922"/>
        <v/>
      </c>
      <c r="S1944" s="135" t="str">
        <f>IF(B1944="","",IF(R1944="Refreshment Beverage",VLOOKUP(VALUE(Q1944),Rates!G$15:L$19,2,0),VLOOKUP(VALUE(Q1944),Rates!G$4:L$12,2,0)))</f>
        <v/>
      </c>
      <c r="T1944" s="135" t="str">
        <f t="shared" si="923"/>
        <v/>
      </c>
      <c r="U1944" s="118" t="str">
        <f t="shared" si="924"/>
        <v/>
      </c>
      <c r="V1944" s="135" t="str">
        <f t="shared" si="925"/>
        <v/>
      </c>
      <c r="W1944" s="135" t="str">
        <f t="shared" si="926"/>
        <v/>
      </c>
      <c r="X1944" s="119" t="str">
        <f t="shared" si="927"/>
        <v/>
      </c>
      <c r="Y1944" s="120" t="str">
        <f>IF(B:B="","",IF(R1944="Refreshment Beverage",VLOOKUP(Q1944,Rates!G$15:L$19,6,0)*W1944,VLOOKUP(Q1944,Rates!G$4:L$12,6,0)*W1944))</f>
        <v/>
      </c>
      <c r="Z1944" s="120" t="str">
        <f t="shared" si="928"/>
        <v/>
      </c>
      <c r="AA1944" s="120" t="str">
        <f t="shared" si="929"/>
        <v/>
      </c>
      <c r="AB1944" s="136" t="str">
        <f>IF(B:B="","",IF(R1944="Refreshment Beverage","",IF(AND(R1944="Beer",Q1944=0),SUM(LOOKUP(2,1/(Rates!$B$15:$B$18&lt;=W1944)/(Rates!$C$15:$C$18&gt;=W1944),Rates!$D$15:$D$18)*W1944),VLOOKUP(VALUE(Q:Q),Rates!A:B,2,0)*W1944)))</f>
        <v/>
      </c>
      <c r="AC1944" s="136" t="str">
        <f>IF(B:B="","",IF(R1944="Refreshment Beverage","",IF(AND(R1944="Beer",Q1944=0),SUM(LOOKUP(2,1/(Rates!$B$15:$B$18&lt;=W1944)/(Rates!$C$15:$C$18&gt;=W1944),Rates!$E$15:$E$18)*W1944),VLOOKUP(VALUE(Q:Q),Rates!A:C,3,0)*W1944)))</f>
        <v/>
      </c>
      <c r="AD1944" s="137" t="str">
        <f>IFERROR(IF(B:B="","",IF(R1944="Beer","",IF(VALUE(Q1944)=0,VLOOKUP(VLOOKUP(B:B,#REF!,16,0),Rates!A:E,2,0),VLOOKUP(VALUE(Q1944),Rates!A$31:B$34,2,0)*W1944))),0)</f>
        <v/>
      </c>
      <c r="AE1944" s="121" t="str">
        <f t="shared" si="930"/>
        <v/>
      </c>
      <c r="AF1944" s="138" t="str">
        <f t="shared" si="931"/>
        <v/>
      </c>
      <c r="AG1944" s="122" t="str">
        <f t="shared" si="932"/>
        <v/>
      </c>
      <c r="AH1944" s="123" t="str">
        <f t="shared" si="933"/>
        <v/>
      </c>
      <c r="AI1944" s="139" t="str">
        <f>IF(AE:AE="","",IF(R1944="Refreshment Beverage",AK1944*(Rates!J$19/100),ROUND(SUM(AH1944*(Rates!$J$8/100)),4)))</f>
        <v/>
      </c>
      <c r="AJ1944" s="124" t="str">
        <f t="shared" si="934"/>
        <v/>
      </c>
      <c r="AK1944" s="125" t="str">
        <f t="shared" si="935"/>
        <v/>
      </c>
      <c r="AL1944" s="121" t="str">
        <f t="shared" si="936"/>
        <v/>
      </c>
      <c r="AM1944" s="138" t="str">
        <f>IF(AS1944="","",IF(R1944="Refreshment Beverage",ROUND(AS1944*Rates!K$19,4),ROUND(AO1944*(VLOOKUP(VALUE(Q1944),Rates!G$4:L$12,3,0)),4)))</f>
        <v/>
      </c>
      <c r="AN1944" s="126" t="str">
        <f>IF(AS1944="","",IF(R1944="Refreshment Beverage",AS1944*(Rates!J$19/100),MAX(AM1944,AB1944)))</f>
        <v/>
      </c>
      <c r="AO1944" s="127" t="str">
        <f t="shared" si="937"/>
        <v/>
      </c>
      <c r="AP1944" s="127" t="str">
        <f t="shared" si="938"/>
        <v/>
      </c>
      <c r="AQ1944" s="140" t="str">
        <f>IF(AS1944="","",IF(R1944="Refreshment Beverage",ROUND(SUM(VLOOKUP(Q:Q,Rates!G$15:L$19,3,0)*(AS1944-Y1944-Z1944-AA1944)),4),ROUND(SUM(Rates!$K$8*AS1944),4)))</f>
        <v/>
      </c>
      <c r="AR1944" s="139" t="str">
        <f t="shared" si="939"/>
        <v/>
      </c>
      <c r="AS1944" s="125" t="str">
        <f t="shared" si="940"/>
        <v/>
      </c>
      <c r="AT1944" s="121" t="str">
        <f t="shared" si="941"/>
        <v/>
      </c>
      <c r="AU1944" s="138" t="str">
        <f>IF(AX1944="","",IF(R1944="Refreshment Beverage",ROUND((BA1944-Y1944-Z1944-AA1944)*VLOOKUP(VALUE(Q1944),Rates!G$15:L$19,3,0),4),ROUND(AW1944*(VLOOKUP(VALUE(Q1944),Rates!G:L,3,0)),4)))</f>
        <v/>
      </c>
      <c r="AV1944" s="126" t="str">
        <f t="shared" si="942"/>
        <v/>
      </c>
      <c r="AW1944" s="127" t="str">
        <f t="shared" si="943"/>
        <v/>
      </c>
      <c r="AX1944" s="123" t="str">
        <f t="shared" si="944"/>
        <v/>
      </c>
      <c r="AY1944" s="140" t="str">
        <f>IF(AX1944="","",IF(R1944="Refreshment Beverage",ROUND(SUM(AX1944*Rates!K$19),4),ROUND(SUM(AX1944*(Rates!J$8/100)),4)))</f>
        <v/>
      </c>
      <c r="AZ1944" s="124" t="str">
        <f t="shared" si="945"/>
        <v/>
      </c>
      <c r="BA1944" s="125" t="str">
        <f t="shared" si="946"/>
        <v/>
      </c>
      <c r="BB1944" s="115"/>
      <c r="BC1944" s="143"/>
      <c r="BD1944" s="100"/>
      <c r="BE1944" s="100"/>
      <c r="BF1944" s="100"/>
      <c r="BG1944" s="100"/>
    </row>
    <row r="1945" spans="1:59" x14ac:dyDescent="0.2">
      <c r="A1945" s="144"/>
      <c r="B1945" s="141"/>
      <c r="C1945" s="141"/>
      <c r="D1945" s="142"/>
      <c r="E1945" s="142"/>
      <c r="F1945" s="142"/>
      <c r="G1945" s="142"/>
      <c r="H1945" s="142"/>
      <c r="I1945" s="129"/>
      <c r="J1945" s="130"/>
      <c r="K1945" s="131" t="str">
        <f t="shared" si="917"/>
        <v/>
      </c>
      <c r="L1945" s="132" t="str">
        <f t="shared" si="918"/>
        <v/>
      </c>
      <c r="M1945" s="133" t="str">
        <f t="shared" si="919"/>
        <v/>
      </c>
      <c r="N1945" s="134" t="str">
        <f>IFERROR(IF(B:B="","",IF(R1945="Beer",SUM(LOOKUP(2,1/(Rates!$B$3:$B$5&lt;=W1945)/(Rates!$C$3:$C$5&gt;=W1945),Rates!$D$3:$D$5)*(X1945/100)*W1945),IF(R1945="Refreshment Beverage",SUM(LOOKUP(2,1/(Rates!$B$7:$B$11&lt;=W1945)/(Rates!$C$7:$C$11&gt;=W1945),Rates!$D$7:$D$11)*(X1945/100)*W1945)))),"")</f>
        <v/>
      </c>
      <c r="O1945" s="134" t="str">
        <f t="shared" si="920"/>
        <v/>
      </c>
      <c r="P1945" s="116"/>
      <c r="Q1945" s="117" t="str">
        <f t="shared" si="921"/>
        <v/>
      </c>
      <c r="R1945" s="128" t="str">
        <f t="shared" si="922"/>
        <v/>
      </c>
      <c r="S1945" s="135" t="str">
        <f>IF(B1945="","",IF(R1945="Refreshment Beverage",VLOOKUP(VALUE(Q1945),Rates!G$15:L$19,2,0),VLOOKUP(VALUE(Q1945),Rates!G$4:L$12,2,0)))</f>
        <v/>
      </c>
      <c r="T1945" s="135" t="str">
        <f t="shared" si="923"/>
        <v/>
      </c>
      <c r="U1945" s="118" t="str">
        <f t="shared" si="924"/>
        <v/>
      </c>
      <c r="V1945" s="135" t="str">
        <f t="shared" si="925"/>
        <v/>
      </c>
      <c r="W1945" s="135" t="str">
        <f t="shared" si="926"/>
        <v/>
      </c>
      <c r="X1945" s="119" t="str">
        <f t="shared" si="927"/>
        <v/>
      </c>
      <c r="Y1945" s="120" t="str">
        <f>IF(B:B="","",IF(R1945="Refreshment Beverage",VLOOKUP(Q1945,Rates!G$15:L$19,6,0)*W1945,VLOOKUP(Q1945,Rates!G$4:L$12,6,0)*W1945))</f>
        <v/>
      </c>
      <c r="Z1945" s="120" t="str">
        <f t="shared" si="928"/>
        <v/>
      </c>
      <c r="AA1945" s="120" t="str">
        <f t="shared" si="929"/>
        <v/>
      </c>
      <c r="AB1945" s="136" t="str">
        <f>IF(B:B="","",IF(R1945="Refreshment Beverage","",IF(AND(R1945="Beer",Q1945=0),SUM(LOOKUP(2,1/(Rates!$B$15:$B$18&lt;=W1945)/(Rates!$C$15:$C$18&gt;=W1945),Rates!$D$15:$D$18)*W1945),VLOOKUP(VALUE(Q:Q),Rates!A:B,2,0)*W1945)))</f>
        <v/>
      </c>
      <c r="AC1945" s="136" t="str">
        <f>IF(B:B="","",IF(R1945="Refreshment Beverage","",IF(AND(R1945="Beer",Q1945=0),SUM(LOOKUP(2,1/(Rates!$B$15:$B$18&lt;=W1945)/(Rates!$C$15:$C$18&gt;=W1945),Rates!$E$15:$E$18)*W1945),VLOOKUP(VALUE(Q:Q),Rates!A:C,3,0)*W1945)))</f>
        <v/>
      </c>
      <c r="AD1945" s="137" t="str">
        <f>IFERROR(IF(B:B="","",IF(R1945="Beer","",IF(VALUE(Q1945)=0,VLOOKUP(VLOOKUP(B:B,#REF!,16,0),Rates!A:E,2,0),VLOOKUP(VALUE(Q1945),Rates!A$31:B$34,2,0)*W1945))),0)</f>
        <v/>
      </c>
      <c r="AE1945" s="121" t="str">
        <f t="shared" si="930"/>
        <v/>
      </c>
      <c r="AF1945" s="138" t="str">
        <f t="shared" si="931"/>
        <v/>
      </c>
      <c r="AG1945" s="122" t="str">
        <f t="shared" si="932"/>
        <v/>
      </c>
      <c r="AH1945" s="123" t="str">
        <f t="shared" si="933"/>
        <v/>
      </c>
      <c r="AI1945" s="139" t="str">
        <f>IF(AE:AE="","",IF(R1945="Refreshment Beverage",AK1945*(Rates!J$19/100),ROUND(SUM(AH1945*(Rates!$J$8/100)),4)))</f>
        <v/>
      </c>
      <c r="AJ1945" s="124" t="str">
        <f t="shared" si="934"/>
        <v/>
      </c>
      <c r="AK1945" s="125" t="str">
        <f t="shared" si="935"/>
        <v/>
      </c>
      <c r="AL1945" s="121" t="str">
        <f t="shared" si="936"/>
        <v/>
      </c>
      <c r="AM1945" s="138" t="str">
        <f>IF(AS1945="","",IF(R1945="Refreshment Beverage",ROUND(AS1945*Rates!K$19,4),ROUND(AO1945*(VLOOKUP(VALUE(Q1945),Rates!G$4:L$12,3,0)),4)))</f>
        <v/>
      </c>
      <c r="AN1945" s="126" t="str">
        <f>IF(AS1945="","",IF(R1945="Refreshment Beverage",AS1945*(Rates!J$19/100),MAX(AM1945,AB1945)))</f>
        <v/>
      </c>
      <c r="AO1945" s="127" t="str">
        <f t="shared" si="937"/>
        <v/>
      </c>
      <c r="AP1945" s="127" t="str">
        <f t="shared" si="938"/>
        <v/>
      </c>
      <c r="AQ1945" s="140" t="str">
        <f>IF(AS1945="","",IF(R1945="Refreshment Beverage",ROUND(SUM(VLOOKUP(Q:Q,Rates!G$15:L$19,3,0)*(AS1945-Y1945-Z1945-AA1945)),4),ROUND(SUM(Rates!$K$8*AS1945),4)))</f>
        <v/>
      </c>
      <c r="AR1945" s="139" t="str">
        <f t="shared" si="939"/>
        <v/>
      </c>
      <c r="AS1945" s="125" t="str">
        <f t="shared" si="940"/>
        <v/>
      </c>
      <c r="AT1945" s="121" t="str">
        <f t="shared" si="941"/>
        <v/>
      </c>
      <c r="AU1945" s="138" t="str">
        <f>IF(AX1945="","",IF(R1945="Refreshment Beverage",ROUND((BA1945-Y1945-Z1945-AA1945)*VLOOKUP(VALUE(Q1945),Rates!G$15:L$19,3,0),4),ROUND(AW1945*(VLOOKUP(VALUE(Q1945),Rates!G:L,3,0)),4)))</f>
        <v/>
      </c>
      <c r="AV1945" s="126" t="str">
        <f t="shared" si="942"/>
        <v/>
      </c>
      <c r="AW1945" s="127" t="str">
        <f t="shared" si="943"/>
        <v/>
      </c>
      <c r="AX1945" s="123" t="str">
        <f t="shared" si="944"/>
        <v/>
      </c>
      <c r="AY1945" s="140" t="str">
        <f>IF(AX1945="","",IF(R1945="Refreshment Beverage",ROUND(SUM(AX1945*Rates!K$19),4),ROUND(SUM(AX1945*(Rates!J$8/100)),4)))</f>
        <v/>
      </c>
      <c r="AZ1945" s="124" t="str">
        <f t="shared" si="945"/>
        <v/>
      </c>
      <c r="BA1945" s="125" t="str">
        <f t="shared" si="946"/>
        <v/>
      </c>
      <c r="BB1945" s="115"/>
      <c r="BC1945" s="143"/>
      <c r="BD1945" s="100"/>
      <c r="BE1945" s="100"/>
      <c r="BF1945" s="100"/>
      <c r="BG1945" s="100"/>
    </row>
    <row r="1946" spans="1:59" x14ac:dyDescent="0.2">
      <c r="A1946" s="144"/>
      <c r="B1946" s="141"/>
      <c r="C1946" s="141"/>
      <c r="D1946" s="142"/>
      <c r="E1946" s="142"/>
      <c r="F1946" s="142"/>
      <c r="G1946" s="142"/>
      <c r="H1946" s="142"/>
      <c r="I1946" s="129"/>
      <c r="J1946" s="130"/>
      <c r="K1946" s="131" t="str">
        <f t="shared" ref="K1946:K2009" si="947">IFERROR(IF(B:B="","",IF(OR(C1946="",E1946="",F1946="",G1946="",H1946="",I1946="",J1946=""),"",ROUND(IF(J1946="Gross Price to Brewers",AE1946,IF(J1946="Retail Price",AL1946,IF(J1946="Licensee Retail",AT1946,""))),2))),"")</f>
        <v/>
      </c>
      <c r="L1946" s="132" t="str">
        <f t="shared" ref="L1946:L2009" si="948">IFERROR(IF(B:B="","",IF(OR(C1946="",E1946="",F1946="",G1946="",H1946="",I1946="",J1946=""),"",ROUND(IF(J1946="Gross Price to Brewers",AH1946,IF(J1946="Retail Price",AP1946,IF(J1946="Licensee Retail",AX1946,""))),2))),"")</f>
        <v/>
      </c>
      <c r="M1946" s="133" t="str">
        <f t="shared" ref="M1946:M2009" si="949">IFERROR(IF(B:B="","",IF(OR(C1946="",E1946="",F1946="",G1946="",H1946="",I1946="",J1946=""),"",ROUND(IF(J1946="Gross Price to Brewers",AK1946,IF(J1946="Retail Price",AS1946,IF(J1946="Licensee Retail",BA1946,""))),2))),"")</f>
        <v/>
      </c>
      <c r="N1946" s="134" t="str">
        <f>IFERROR(IF(B:B="","",IF(R1946="Beer",SUM(LOOKUP(2,1/(Rates!$B$3:$B$5&lt;=W1946)/(Rates!$C$3:$C$5&gt;=W1946),Rates!$D$3:$D$5)*(X1946/100)*W1946),IF(R1946="Refreshment Beverage",SUM(LOOKUP(2,1/(Rates!$B$7:$B$11&lt;=W1946)/(Rates!$C$7:$C$11&gt;=W1946),Rates!$D$7:$D$11)*(X1946/100)*W1946)))),"")</f>
        <v/>
      </c>
      <c r="O1946" s="134" t="str">
        <f t="shared" ref="O1946:O2009" si="950">IF(B:B="","",IF(M1946&gt;N1946,"YES","NO"))</f>
        <v/>
      </c>
      <c r="P1946" s="116"/>
      <c r="Q1946" s="117" t="str">
        <f t="shared" ref="Q1946:Q2009" si="951">IF(B1946="","",IF(OR(D1946="",D1946=5),0,D1946))</f>
        <v/>
      </c>
      <c r="R1946" s="128" t="str">
        <f t="shared" ref="R1946:R2009" si="952">IF(B1946="","",C1946)</f>
        <v/>
      </c>
      <c r="S1946" s="135" t="str">
        <f>IF(B1946="","",IF(R1946="Refreshment Beverage",VLOOKUP(VALUE(Q1946),Rates!G$15:L$19,2,0),VLOOKUP(VALUE(Q1946),Rates!G$4:L$12,2,0)))</f>
        <v/>
      </c>
      <c r="T1946" s="135" t="str">
        <f t="shared" ref="T1946:T2009" si="953">IF(B1946="","",G1946)</f>
        <v/>
      </c>
      <c r="U1946" s="118" t="str">
        <f t="shared" ref="U1946:U2009" si="954">IF(B:B="","",SUM(W1946/V1946))</f>
        <v/>
      </c>
      <c r="V1946" s="135" t="str">
        <f t="shared" ref="V1946:V2009" si="955">IF(B1946="","",F1946)</f>
        <v/>
      </c>
      <c r="W1946" s="135" t="str">
        <f t="shared" ref="W1946:W2009" si="956">IF(B1946="","",E1946*F1946)</f>
        <v/>
      </c>
      <c r="X1946" s="119" t="str">
        <f t="shared" ref="X1946:X2009" si="957">IF(B1946="","",H1946)</f>
        <v/>
      </c>
      <c r="Y1946" s="120" t="str">
        <f>IF(B:B="","",IF(R1946="Refreshment Beverage",VLOOKUP(Q1946,Rates!G$15:L$19,6,0)*W1946,VLOOKUP(Q1946,Rates!G$4:L$12,6,0)*W1946))</f>
        <v/>
      </c>
      <c r="Z1946" s="120" t="str">
        <f t="shared" ref="Z1946:Z2009" si="958">IF(B:B="","",IF(R1946="Refreshment Beverage",0,IF(T1946="Keg",0,ROUND(0.34/12*V1946,2))))</f>
        <v/>
      </c>
      <c r="AA1946" s="120" t="str">
        <f t="shared" ref="AA1946:AA2009" si="959">IF(B:B="","",IF(AND(T1946="Can",V1946=8,R1946="Beer"),V1946*0.0192,IF(AND(T1946="Can",V1946=15,R1946="Beer"),V1946*0.0096,IF(AND(T1946="Can",V1946=20,R1946="Beer"),V1946*0.0102,IF(AND(T1946="Can",V1946=30,R1946="Beer"),V1946*0.0085,IF(AND(T1946="Can",V1946=36,R1946="Beer"),V1946*0.0071,IF(AND(T1946="Bottle",V1946=24,R1946="Beer"),V1946*0.0153,IF(AND(R1946="Refreshment Beverage",U1946&gt;0.49,U1946&lt;0.401),V1946*0.0512,IF(AND(R1946="Refreshment Beverage",U1946&gt;0.4,U1946&lt;0.47),V1946*0.0614,IF(AND(R1946="Refreshment Beverage",U1946&gt;0.469,U1946&lt;0.66),V1946*0.0716,IF(AND(R1946="Refreshment Beverage",U1946&gt;0.659,U1946&lt;0.75),V1946*0.1023,IF(AND(R1946="Refreshment Beverage",U1946&gt;0.749,U1946&lt;0.9),V1946*0.1125,IF(AND(R1946="Refreshment Beverage",U1946&gt;0.899,U1946&lt;1),V1946*0.133,IF(AND(R1946="Refreshment Beverage",U1946=1),V1946*0.1432,IF(AND(R1946="Refreshment Beverage",U1946=1.14),V1946*0.1637,IF(AND(R1946="Refreshment Beverage",U1946=2),V1946*0.2864,IF(AND(R1946="Refreshment Beverage",U1946=3),V1946*0.4297,IF(AND(R1946="Refreshment Beverage",U1946=1.75),V1946*0.2558,0))))))))))))))))))</f>
        <v/>
      </c>
      <c r="AB1946" s="136" t="str">
        <f>IF(B:B="","",IF(R1946="Refreshment Beverage","",IF(AND(R1946="Beer",Q1946=0),SUM(LOOKUP(2,1/(Rates!$B$15:$B$18&lt;=W1946)/(Rates!$C$15:$C$18&gt;=W1946),Rates!$D$15:$D$18)*W1946),VLOOKUP(VALUE(Q:Q),Rates!A:B,2,0)*W1946)))</f>
        <v/>
      </c>
      <c r="AC1946" s="136" t="str">
        <f>IF(B:B="","",IF(R1946="Refreshment Beverage","",IF(AND(R1946="Beer",Q1946=0),SUM(LOOKUP(2,1/(Rates!$B$15:$B$18&lt;=W1946)/(Rates!$C$15:$C$18&gt;=W1946),Rates!$E$15:$E$18)*W1946),VLOOKUP(VALUE(Q:Q),Rates!A:C,3,0)*W1946)))</f>
        <v/>
      </c>
      <c r="AD1946" s="137" t="str">
        <f>IFERROR(IF(B:B="","",IF(R1946="Beer","",IF(VALUE(Q1946)=0,VLOOKUP(VLOOKUP(B:B,#REF!,16,0),Rates!A:E,2,0),VLOOKUP(VALUE(Q1946),Rates!A$31:B$34,2,0)*W1946))),0)</f>
        <v/>
      </c>
      <c r="AE1946" s="121" t="str">
        <f t="shared" ref="AE1946:AE2009" si="960">IF(J1946="Gross Price to Brewers",I1946,"")</f>
        <v/>
      </c>
      <c r="AF1946" s="138" t="str">
        <f t="shared" ref="AF1946:AF2009" si="961">IF(AE:AE="","",ROUND(SUM(AE1946*(S1946/100)),4))</f>
        <v/>
      </c>
      <c r="AG1946" s="122" t="str">
        <f t="shared" ref="AG1946:AG2009" si="962">IF(AE:AE="","",IF(R1946="Refreshment Beverage",MAX(AF1946,AD1946),MAX(AB1946,AF1946)))</f>
        <v/>
      </c>
      <c r="AH1946" s="123" t="str">
        <f t="shared" ref="AH1946:AH2009" si="963">IF(AE:AE="","",IF(R1946="Refreshment Beverage",AK1946-AJ1946,SUM(Y1946:AA1946)+AE1946+AG1946))</f>
        <v/>
      </c>
      <c r="AI1946" s="139" t="str">
        <f>IF(AE:AE="","",IF(R1946="Refreshment Beverage",AK1946*(Rates!J$19/100),ROUND(SUM(AH1946*(Rates!$J$8/100)),4)))</f>
        <v/>
      </c>
      <c r="AJ1946" s="124" t="str">
        <f t="shared" ref="AJ1946:AJ2009" si="964">IF(AE:AE="","",IF(R1946="Refreshment Beverage",AI1946,MAX(AC1946,AI1946)))</f>
        <v/>
      </c>
      <c r="AK1946" s="125" t="str">
        <f t="shared" ref="AK1946:AK2009" si="965">IF(AE:AE="","",IF(R1946="Refreshment Beverage",SUM(AE1946+Y1946+Z1946+AA1946+AG1946),SUM(AH1946+AJ1946)))</f>
        <v/>
      </c>
      <c r="AL1946" s="121" t="str">
        <f t="shared" ref="AL1946:AL2009" si="966">IF(AS1946="","",IF(R1946="Refreshment Beverage",ROUND(SUM(AS1946-AR1946-AA1946-Z1946-Y1946),2),ROUND(SUM(AS1946-AR1946-AN1946-Y1946-Z1946-AA1946),2)))</f>
        <v/>
      </c>
      <c r="AM1946" s="138" t="str">
        <f>IF(AS1946="","",IF(R1946="Refreshment Beverage",ROUND(AS1946*Rates!K$19,4),ROUND(AO1946*(VLOOKUP(VALUE(Q1946),Rates!G$4:L$12,3,0)),4)))</f>
        <v/>
      </c>
      <c r="AN1946" s="126" t="str">
        <f>IF(AS1946="","",IF(R1946="Refreshment Beverage",AS1946*(Rates!J$19/100),MAX(AM1946,AB1946)))</f>
        <v/>
      </c>
      <c r="AO1946" s="127" t="str">
        <f t="shared" ref="AO1946:AO2009" si="967">IF(AS1946="","",ROUND(SUM(AS1946-AR1946-Y1946-Z1946-AA1946),4))</f>
        <v/>
      </c>
      <c r="AP1946" s="127" t="str">
        <f t="shared" ref="AP1946:AP2009" si="968">IF(AS1946="","",IF(R1946="Refreshment Beverage",ROUND(AS1946-AN1946,2),ROUND(SUM(AS1946-AR1946),2)))</f>
        <v/>
      </c>
      <c r="AQ1946" s="140" t="str">
        <f>IF(AS1946="","",IF(R1946="Refreshment Beverage",ROUND(SUM(VLOOKUP(Q:Q,Rates!G$15:L$19,3,0)*(AS1946-Y1946-Z1946-AA1946)),4),ROUND(SUM(Rates!$K$8*AS1946),4)))</f>
        <v/>
      </c>
      <c r="AR1946" s="139" t="str">
        <f t="shared" ref="AR1946:AR2009" si="969">IF(AS1946="","",IF(R1946="Refreshment Beverage",MAX(AD1946,AQ1946),MAX(AQ1946,AC1946)))</f>
        <v/>
      </c>
      <c r="AS1946" s="125" t="str">
        <f t="shared" ref="AS1946:AS2009" si="970">IF(J1946="Retail Price",SUM(I1946+0.004),"")</f>
        <v/>
      </c>
      <c r="AT1946" s="121" t="str">
        <f t="shared" ref="AT1946:AT2009" si="971">IF(AX1946="","",IF(R1946="Refreshment Beverage",SUM(BA1946-AV1946-Y1946-Z1946-AA1946),SUM(AX1946-AV1946-Y1946-Z1946-AA1946)))</f>
        <v/>
      </c>
      <c r="AU1946" s="138" t="str">
        <f>IF(AX1946="","",IF(R1946="Refreshment Beverage",ROUND((BA1946-Y1946-Z1946-AA1946)*VLOOKUP(VALUE(Q1946),Rates!G$15:L$19,3,0),4),ROUND(AW1946*(VLOOKUP(VALUE(Q1946),Rates!G:L,3,0)),4)))</f>
        <v/>
      </c>
      <c r="AV1946" s="126" t="str">
        <f t="shared" ref="AV1946:AV2009" si="972">IF(AX1946="","",IF(R1946="Refreshment Beverage",MAX(AU1946,AD1946),MAX(AB1946,AU1946)))</f>
        <v/>
      </c>
      <c r="AW1946" s="127" t="str">
        <f t="shared" ref="AW1946:AW2009" si="973">IF(AX1946="","",IF(R1946="Refreshment Beverage",SUM(BA1946-AV1946-Y1946-Z1946-AA1946),ROUND(SUM(BA1946-AZ1946-Y1946-Z1946-AA1946),4)))</f>
        <v/>
      </c>
      <c r="AX1946" s="123" t="str">
        <f t="shared" ref="AX1946:AX2009" si="974">IF(J1946="Licensee Retail",I1946,"")</f>
        <v/>
      </c>
      <c r="AY1946" s="140" t="str">
        <f>IF(AX1946="","",IF(R1946="Refreshment Beverage",ROUND(SUM(AX1946*Rates!K$19),4),ROUND(SUM(AX1946*(Rates!J$8/100)),4)))</f>
        <v/>
      </c>
      <c r="AZ1946" s="124" t="str">
        <f t="shared" ref="AZ1946:AZ2009" si="975">IF(AX1946="","",MAX($AC1946,AY1946))</f>
        <v/>
      </c>
      <c r="BA1946" s="125" t="str">
        <f t="shared" ref="BA1946:BA2009" si="976">IF(AX1946="","",SUM(AX1946+AZ1946))</f>
        <v/>
      </c>
      <c r="BB1946" s="115"/>
      <c r="BC1946" s="143"/>
      <c r="BD1946" s="100"/>
      <c r="BE1946" s="100"/>
      <c r="BF1946" s="100"/>
      <c r="BG1946" s="100"/>
    </row>
    <row r="1947" spans="1:59" x14ac:dyDescent="0.2">
      <c r="A1947" s="144"/>
      <c r="B1947" s="141"/>
      <c r="C1947" s="141"/>
      <c r="D1947" s="142"/>
      <c r="E1947" s="142"/>
      <c r="F1947" s="142"/>
      <c r="G1947" s="142"/>
      <c r="H1947" s="142"/>
      <c r="I1947" s="129"/>
      <c r="J1947" s="130"/>
      <c r="K1947" s="131" t="str">
        <f t="shared" si="947"/>
        <v/>
      </c>
      <c r="L1947" s="132" t="str">
        <f t="shared" si="948"/>
        <v/>
      </c>
      <c r="M1947" s="133" t="str">
        <f t="shared" si="949"/>
        <v/>
      </c>
      <c r="N1947" s="134" t="str">
        <f>IFERROR(IF(B:B="","",IF(R1947="Beer",SUM(LOOKUP(2,1/(Rates!$B$3:$B$5&lt;=W1947)/(Rates!$C$3:$C$5&gt;=W1947),Rates!$D$3:$D$5)*(X1947/100)*W1947),IF(R1947="Refreshment Beverage",SUM(LOOKUP(2,1/(Rates!$B$7:$B$11&lt;=W1947)/(Rates!$C$7:$C$11&gt;=W1947),Rates!$D$7:$D$11)*(X1947/100)*W1947)))),"")</f>
        <v/>
      </c>
      <c r="O1947" s="134" t="str">
        <f t="shared" si="950"/>
        <v/>
      </c>
      <c r="P1947" s="116"/>
      <c r="Q1947" s="117" t="str">
        <f t="shared" si="951"/>
        <v/>
      </c>
      <c r="R1947" s="128" t="str">
        <f t="shared" si="952"/>
        <v/>
      </c>
      <c r="S1947" s="135" t="str">
        <f>IF(B1947="","",IF(R1947="Refreshment Beverage",VLOOKUP(VALUE(Q1947),Rates!G$15:L$19,2,0),VLOOKUP(VALUE(Q1947),Rates!G$4:L$12,2,0)))</f>
        <v/>
      </c>
      <c r="T1947" s="135" t="str">
        <f t="shared" si="953"/>
        <v/>
      </c>
      <c r="U1947" s="118" t="str">
        <f t="shared" si="954"/>
        <v/>
      </c>
      <c r="V1947" s="135" t="str">
        <f t="shared" si="955"/>
        <v/>
      </c>
      <c r="W1947" s="135" t="str">
        <f t="shared" si="956"/>
        <v/>
      </c>
      <c r="X1947" s="119" t="str">
        <f t="shared" si="957"/>
        <v/>
      </c>
      <c r="Y1947" s="120" t="str">
        <f>IF(B:B="","",IF(R1947="Refreshment Beverage",VLOOKUP(Q1947,Rates!G$15:L$19,6,0)*W1947,VLOOKUP(Q1947,Rates!G$4:L$12,6,0)*W1947))</f>
        <v/>
      </c>
      <c r="Z1947" s="120" t="str">
        <f t="shared" si="958"/>
        <v/>
      </c>
      <c r="AA1947" s="120" t="str">
        <f t="shared" si="959"/>
        <v/>
      </c>
      <c r="AB1947" s="136" t="str">
        <f>IF(B:B="","",IF(R1947="Refreshment Beverage","",IF(AND(R1947="Beer",Q1947=0),SUM(LOOKUP(2,1/(Rates!$B$15:$B$18&lt;=W1947)/(Rates!$C$15:$C$18&gt;=W1947),Rates!$D$15:$D$18)*W1947),VLOOKUP(VALUE(Q:Q),Rates!A:B,2,0)*W1947)))</f>
        <v/>
      </c>
      <c r="AC1947" s="136" t="str">
        <f>IF(B:B="","",IF(R1947="Refreshment Beverage","",IF(AND(R1947="Beer",Q1947=0),SUM(LOOKUP(2,1/(Rates!$B$15:$B$18&lt;=W1947)/(Rates!$C$15:$C$18&gt;=W1947),Rates!$E$15:$E$18)*W1947),VLOOKUP(VALUE(Q:Q),Rates!A:C,3,0)*W1947)))</f>
        <v/>
      </c>
      <c r="AD1947" s="137" t="str">
        <f>IFERROR(IF(B:B="","",IF(R1947="Beer","",IF(VALUE(Q1947)=0,VLOOKUP(VLOOKUP(B:B,#REF!,16,0),Rates!A:E,2,0),VLOOKUP(VALUE(Q1947),Rates!A$31:B$34,2,0)*W1947))),0)</f>
        <v/>
      </c>
      <c r="AE1947" s="121" t="str">
        <f t="shared" si="960"/>
        <v/>
      </c>
      <c r="AF1947" s="138" t="str">
        <f t="shared" si="961"/>
        <v/>
      </c>
      <c r="AG1947" s="122" t="str">
        <f t="shared" si="962"/>
        <v/>
      </c>
      <c r="AH1947" s="123" t="str">
        <f t="shared" si="963"/>
        <v/>
      </c>
      <c r="AI1947" s="139" t="str">
        <f>IF(AE:AE="","",IF(R1947="Refreshment Beverage",AK1947*(Rates!J$19/100),ROUND(SUM(AH1947*(Rates!$J$8/100)),4)))</f>
        <v/>
      </c>
      <c r="AJ1947" s="124" t="str">
        <f t="shared" si="964"/>
        <v/>
      </c>
      <c r="AK1947" s="125" t="str">
        <f t="shared" si="965"/>
        <v/>
      </c>
      <c r="AL1947" s="121" t="str">
        <f t="shared" si="966"/>
        <v/>
      </c>
      <c r="AM1947" s="138" t="str">
        <f>IF(AS1947="","",IF(R1947="Refreshment Beverage",ROUND(AS1947*Rates!K$19,4),ROUND(AO1947*(VLOOKUP(VALUE(Q1947),Rates!G$4:L$12,3,0)),4)))</f>
        <v/>
      </c>
      <c r="AN1947" s="126" t="str">
        <f>IF(AS1947="","",IF(R1947="Refreshment Beverage",AS1947*(Rates!J$19/100),MAX(AM1947,AB1947)))</f>
        <v/>
      </c>
      <c r="AO1947" s="127" t="str">
        <f t="shared" si="967"/>
        <v/>
      </c>
      <c r="AP1947" s="127" t="str">
        <f t="shared" si="968"/>
        <v/>
      </c>
      <c r="AQ1947" s="140" t="str">
        <f>IF(AS1947="","",IF(R1947="Refreshment Beverage",ROUND(SUM(VLOOKUP(Q:Q,Rates!G$15:L$19,3,0)*(AS1947-Y1947-Z1947-AA1947)),4),ROUND(SUM(Rates!$K$8*AS1947),4)))</f>
        <v/>
      </c>
      <c r="AR1947" s="139" t="str">
        <f t="shared" si="969"/>
        <v/>
      </c>
      <c r="AS1947" s="125" t="str">
        <f t="shared" si="970"/>
        <v/>
      </c>
      <c r="AT1947" s="121" t="str">
        <f t="shared" si="971"/>
        <v/>
      </c>
      <c r="AU1947" s="138" t="str">
        <f>IF(AX1947="","",IF(R1947="Refreshment Beverage",ROUND((BA1947-Y1947-Z1947-AA1947)*VLOOKUP(VALUE(Q1947),Rates!G$15:L$19,3,0),4),ROUND(AW1947*(VLOOKUP(VALUE(Q1947),Rates!G:L,3,0)),4)))</f>
        <v/>
      </c>
      <c r="AV1947" s="126" t="str">
        <f t="shared" si="972"/>
        <v/>
      </c>
      <c r="AW1947" s="127" t="str">
        <f t="shared" si="973"/>
        <v/>
      </c>
      <c r="AX1947" s="123" t="str">
        <f t="shared" si="974"/>
        <v/>
      </c>
      <c r="AY1947" s="140" t="str">
        <f>IF(AX1947="","",IF(R1947="Refreshment Beverage",ROUND(SUM(AX1947*Rates!K$19),4),ROUND(SUM(AX1947*(Rates!J$8/100)),4)))</f>
        <v/>
      </c>
      <c r="AZ1947" s="124" t="str">
        <f t="shared" si="975"/>
        <v/>
      </c>
      <c r="BA1947" s="125" t="str">
        <f t="shared" si="976"/>
        <v/>
      </c>
      <c r="BB1947" s="115"/>
      <c r="BC1947" s="143"/>
      <c r="BD1947" s="100"/>
      <c r="BE1947" s="100"/>
      <c r="BF1947" s="100"/>
      <c r="BG1947" s="100"/>
    </row>
    <row r="1948" spans="1:59" x14ac:dyDescent="0.2">
      <c r="A1948" s="144"/>
      <c r="B1948" s="141"/>
      <c r="C1948" s="141"/>
      <c r="D1948" s="142"/>
      <c r="E1948" s="142"/>
      <c r="F1948" s="142"/>
      <c r="G1948" s="142"/>
      <c r="H1948" s="142"/>
      <c r="I1948" s="129"/>
      <c r="J1948" s="130"/>
      <c r="K1948" s="131" t="str">
        <f t="shared" si="947"/>
        <v/>
      </c>
      <c r="L1948" s="132" t="str">
        <f t="shared" si="948"/>
        <v/>
      </c>
      <c r="M1948" s="133" t="str">
        <f t="shared" si="949"/>
        <v/>
      </c>
      <c r="N1948" s="134" t="str">
        <f>IFERROR(IF(B:B="","",IF(R1948="Beer",SUM(LOOKUP(2,1/(Rates!$B$3:$B$5&lt;=W1948)/(Rates!$C$3:$C$5&gt;=W1948),Rates!$D$3:$D$5)*(X1948/100)*W1948),IF(R1948="Refreshment Beverage",SUM(LOOKUP(2,1/(Rates!$B$7:$B$11&lt;=W1948)/(Rates!$C$7:$C$11&gt;=W1948),Rates!$D$7:$D$11)*(X1948/100)*W1948)))),"")</f>
        <v/>
      </c>
      <c r="O1948" s="134" t="str">
        <f t="shared" si="950"/>
        <v/>
      </c>
      <c r="P1948" s="116"/>
      <c r="Q1948" s="117" t="str">
        <f t="shared" si="951"/>
        <v/>
      </c>
      <c r="R1948" s="128" t="str">
        <f t="shared" si="952"/>
        <v/>
      </c>
      <c r="S1948" s="135" t="str">
        <f>IF(B1948="","",IF(R1948="Refreshment Beverage",VLOOKUP(VALUE(Q1948),Rates!G$15:L$19,2,0),VLOOKUP(VALUE(Q1948),Rates!G$4:L$12,2,0)))</f>
        <v/>
      </c>
      <c r="T1948" s="135" t="str">
        <f t="shared" si="953"/>
        <v/>
      </c>
      <c r="U1948" s="118" t="str">
        <f t="shared" si="954"/>
        <v/>
      </c>
      <c r="V1948" s="135" t="str">
        <f t="shared" si="955"/>
        <v/>
      </c>
      <c r="W1948" s="135" t="str">
        <f t="shared" si="956"/>
        <v/>
      </c>
      <c r="X1948" s="119" t="str">
        <f t="shared" si="957"/>
        <v/>
      </c>
      <c r="Y1948" s="120" t="str">
        <f>IF(B:B="","",IF(R1948="Refreshment Beverage",VLOOKUP(Q1948,Rates!G$15:L$19,6,0)*W1948,VLOOKUP(Q1948,Rates!G$4:L$12,6,0)*W1948))</f>
        <v/>
      </c>
      <c r="Z1948" s="120" t="str">
        <f t="shared" si="958"/>
        <v/>
      </c>
      <c r="AA1948" s="120" t="str">
        <f t="shared" si="959"/>
        <v/>
      </c>
      <c r="AB1948" s="136" t="str">
        <f>IF(B:B="","",IF(R1948="Refreshment Beverage","",IF(AND(R1948="Beer",Q1948=0),SUM(LOOKUP(2,1/(Rates!$B$15:$B$18&lt;=W1948)/(Rates!$C$15:$C$18&gt;=W1948),Rates!$D$15:$D$18)*W1948),VLOOKUP(VALUE(Q:Q),Rates!A:B,2,0)*W1948)))</f>
        <v/>
      </c>
      <c r="AC1948" s="136" t="str">
        <f>IF(B:B="","",IF(R1948="Refreshment Beverage","",IF(AND(R1948="Beer",Q1948=0),SUM(LOOKUP(2,1/(Rates!$B$15:$B$18&lt;=W1948)/(Rates!$C$15:$C$18&gt;=W1948),Rates!$E$15:$E$18)*W1948),VLOOKUP(VALUE(Q:Q),Rates!A:C,3,0)*W1948)))</f>
        <v/>
      </c>
      <c r="AD1948" s="137" t="str">
        <f>IFERROR(IF(B:B="","",IF(R1948="Beer","",IF(VALUE(Q1948)=0,VLOOKUP(VLOOKUP(B:B,#REF!,16,0),Rates!A:E,2,0),VLOOKUP(VALUE(Q1948),Rates!A$31:B$34,2,0)*W1948))),0)</f>
        <v/>
      </c>
      <c r="AE1948" s="121" t="str">
        <f t="shared" si="960"/>
        <v/>
      </c>
      <c r="AF1948" s="138" t="str">
        <f t="shared" si="961"/>
        <v/>
      </c>
      <c r="AG1948" s="122" t="str">
        <f t="shared" si="962"/>
        <v/>
      </c>
      <c r="AH1948" s="123" t="str">
        <f t="shared" si="963"/>
        <v/>
      </c>
      <c r="AI1948" s="139" t="str">
        <f>IF(AE:AE="","",IF(R1948="Refreshment Beverage",AK1948*(Rates!J$19/100),ROUND(SUM(AH1948*(Rates!$J$8/100)),4)))</f>
        <v/>
      </c>
      <c r="AJ1948" s="124" t="str">
        <f t="shared" si="964"/>
        <v/>
      </c>
      <c r="AK1948" s="125" t="str">
        <f t="shared" si="965"/>
        <v/>
      </c>
      <c r="AL1948" s="121" t="str">
        <f t="shared" si="966"/>
        <v/>
      </c>
      <c r="AM1948" s="138" t="str">
        <f>IF(AS1948="","",IF(R1948="Refreshment Beverage",ROUND(AS1948*Rates!K$19,4),ROUND(AO1948*(VLOOKUP(VALUE(Q1948),Rates!G$4:L$12,3,0)),4)))</f>
        <v/>
      </c>
      <c r="AN1948" s="126" t="str">
        <f>IF(AS1948="","",IF(R1948="Refreshment Beverage",AS1948*(Rates!J$19/100),MAX(AM1948,AB1948)))</f>
        <v/>
      </c>
      <c r="AO1948" s="127" t="str">
        <f t="shared" si="967"/>
        <v/>
      </c>
      <c r="AP1948" s="127" t="str">
        <f t="shared" si="968"/>
        <v/>
      </c>
      <c r="AQ1948" s="140" t="str">
        <f>IF(AS1948="","",IF(R1948="Refreshment Beverage",ROUND(SUM(VLOOKUP(Q:Q,Rates!G$15:L$19,3,0)*(AS1948-Y1948-Z1948-AA1948)),4),ROUND(SUM(Rates!$K$8*AS1948),4)))</f>
        <v/>
      </c>
      <c r="AR1948" s="139" t="str">
        <f t="shared" si="969"/>
        <v/>
      </c>
      <c r="AS1948" s="125" t="str">
        <f t="shared" si="970"/>
        <v/>
      </c>
      <c r="AT1948" s="121" t="str">
        <f t="shared" si="971"/>
        <v/>
      </c>
      <c r="AU1948" s="138" t="str">
        <f>IF(AX1948="","",IF(R1948="Refreshment Beverage",ROUND((BA1948-Y1948-Z1948-AA1948)*VLOOKUP(VALUE(Q1948),Rates!G$15:L$19,3,0),4),ROUND(AW1948*(VLOOKUP(VALUE(Q1948),Rates!G:L,3,0)),4)))</f>
        <v/>
      </c>
      <c r="AV1948" s="126" t="str">
        <f t="shared" si="972"/>
        <v/>
      </c>
      <c r="AW1948" s="127" t="str">
        <f t="shared" si="973"/>
        <v/>
      </c>
      <c r="AX1948" s="123" t="str">
        <f t="shared" si="974"/>
        <v/>
      </c>
      <c r="AY1948" s="140" t="str">
        <f>IF(AX1948="","",IF(R1948="Refreshment Beverage",ROUND(SUM(AX1948*Rates!K$19),4),ROUND(SUM(AX1948*(Rates!J$8/100)),4)))</f>
        <v/>
      </c>
      <c r="AZ1948" s="124" t="str">
        <f t="shared" si="975"/>
        <v/>
      </c>
      <c r="BA1948" s="125" t="str">
        <f t="shared" si="976"/>
        <v/>
      </c>
      <c r="BB1948" s="115"/>
      <c r="BC1948" s="143"/>
      <c r="BD1948" s="100"/>
      <c r="BE1948" s="100"/>
      <c r="BF1948" s="100"/>
      <c r="BG1948" s="100"/>
    </row>
    <row r="1949" spans="1:59" x14ac:dyDescent="0.2">
      <c r="A1949" s="144"/>
      <c r="B1949" s="141"/>
      <c r="C1949" s="141"/>
      <c r="D1949" s="142"/>
      <c r="E1949" s="142"/>
      <c r="F1949" s="142"/>
      <c r="G1949" s="142"/>
      <c r="H1949" s="142"/>
      <c r="I1949" s="129"/>
      <c r="J1949" s="130"/>
      <c r="K1949" s="131" t="str">
        <f t="shared" si="947"/>
        <v/>
      </c>
      <c r="L1949" s="132" t="str">
        <f t="shared" si="948"/>
        <v/>
      </c>
      <c r="M1949" s="133" t="str">
        <f t="shared" si="949"/>
        <v/>
      </c>
      <c r="N1949" s="134" t="str">
        <f>IFERROR(IF(B:B="","",IF(R1949="Beer",SUM(LOOKUP(2,1/(Rates!$B$3:$B$5&lt;=W1949)/(Rates!$C$3:$C$5&gt;=W1949),Rates!$D$3:$D$5)*(X1949/100)*W1949),IF(R1949="Refreshment Beverage",SUM(LOOKUP(2,1/(Rates!$B$7:$B$11&lt;=W1949)/(Rates!$C$7:$C$11&gt;=W1949),Rates!$D$7:$D$11)*(X1949/100)*W1949)))),"")</f>
        <v/>
      </c>
      <c r="O1949" s="134" t="str">
        <f t="shared" si="950"/>
        <v/>
      </c>
      <c r="P1949" s="116"/>
      <c r="Q1949" s="117" t="str">
        <f t="shared" si="951"/>
        <v/>
      </c>
      <c r="R1949" s="128" t="str">
        <f t="shared" si="952"/>
        <v/>
      </c>
      <c r="S1949" s="135" t="str">
        <f>IF(B1949="","",IF(R1949="Refreshment Beverage",VLOOKUP(VALUE(Q1949),Rates!G$15:L$19,2,0),VLOOKUP(VALUE(Q1949),Rates!G$4:L$12,2,0)))</f>
        <v/>
      </c>
      <c r="T1949" s="135" t="str">
        <f t="shared" si="953"/>
        <v/>
      </c>
      <c r="U1949" s="118" t="str">
        <f t="shared" si="954"/>
        <v/>
      </c>
      <c r="V1949" s="135" t="str">
        <f t="shared" si="955"/>
        <v/>
      </c>
      <c r="W1949" s="135" t="str">
        <f t="shared" si="956"/>
        <v/>
      </c>
      <c r="X1949" s="119" t="str">
        <f t="shared" si="957"/>
        <v/>
      </c>
      <c r="Y1949" s="120" t="str">
        <f>IF(B:B="","",IF(R1949="Refreshment Beverage",VLOOKUP(Q1949,Rates!G$15:L$19,6,0)*W1949,VLOOKUP(Q1949,Rates!G$4:L$12,6,0)*W1949))</f>
        <v/>
      </c>
      <c r="Z1949" s="120" t="str">
        <f t="shared" si="958"/>
        <v/>
      </c>
      <c r="AA1949" s="120" t="str">
        <f t="shared" si="959"/>
        <v/>
      </c>
      <c r="AB1949" s="136" t="str">
        <f>IF(B:B="","",IF(R1949="Refreshment Beverage","",IF(AND(R1949="Beer",Q1949=0),SUM(LOOKUP(2,1/(Rates!$B$15:$B$18&lt;=W1949)/(Rates!$C$15:$C$18&gt;=W1949),Rates!$D$15:$D$18)*W1949),VLOOKUP(VALUE(Q:Q),Rates!A:B,2,0)*W1949)))</f>
        <v/>
      </c>
      <c r="AC1949" s="136" t="str">
        <f>IF(B:B="","",IF(R1949="Refreshment Beverage","",IF(AND(R1949="Beer",Q1949=0),SUM(LOOKUP(2,1/(Rates!$B$15:$B$18&lt;=W1949)/(Rates!$C$15:$C$18&gt;=W1949),Rates!$E$15:$E$18)*W1949),VLOOKUP(VALUE(Q:Q),Rates!A:C,3,0)*W1949)))</f>
        <v/>
      </c>
      <c r="AD1949" s="137" t="str">
        <f>IFERROR(IF(B:B="","",IF(R1949="Beer","",IF(VALUE(Q1949)=0,VLOOKUP(VLOOKUP(B:B,#REF!,16,0),Rates!A:E,2,0),VLOOKUP(VALUE(Q1949),Rates!A$31:B$34,2,0)*W1949))),0)</f>
        <v/>
      </c>
      <c r="AE1949" s="121" t="str">
        <f t="shared" si="960"/>
        <v/>
      </c>
      <c r="AF1949" s="138" t="str">
        <f t="shared" si="961"/>
        <v/>
      </c>
      <c r="AG1949" s="122" t="str">
        <f t="shared" si="962"/>
        <v/>
      </c>
      <c r="AH1949" s="123" t="str">
        <f t="shared" si="963"/>
        <v/>
      </c>
      <c r="AI1949" s="139" t="str">
        <f>IF(AE:AE="","",IF(R1949="Refreshment Beverage",AK1949*(Rates!J$19/100),ROUND(SUM(AH1949*(Rates!$J$8/100)),4)))</f>
        <v/>
      </c>
      <c r="AJ1949" s="124" t="str">
        <f t="shared" si="964"/>
        <v/>
      </c>
      <c r="AK1949" s="125" t="str">
        <f t="shared" si="965"/>
        <v/>
      </c>
      <c r="AL1949" s="121" t="str">
        <f t="shared" si="966"/>
        <v/>
      </c>
      <c r="AM1949" s="138" t="str">
        <f>IF(AS1949="","",IF(R1949="Refreshment Beverage",ROUND(AS1949*Rates!K$19,4),ROUND(AO1949*(VLOOKUP(VALUE(Q1949),Rates!G$4:L$12,3,0)),4)))</f>
        <v/>
      </c>
      <c r="AN1949" s="126" t="str">
        <f>IF(AS1949="","",IF(R1949="Refreshment Beverage",AS1949*(Rates!J$19/100),MAX(AM1949,AB1949)))</f>
        <v/>
      </c>
      <c r="AO1949" s="127" t="str">
        <f t="shared" si="967"/>
        <v/>
      </c>
      <c r="AP1949" s="127" t="str">
        <f t="shared" si="968"/>
        <v/>
      </c>
      <c r="AQ1949" s="140" t="str">
        <f>IF(AS1949="","",IF(R1949="Refreshment Beverage",ROUND(SUM(VLOOKUP(Q:Q,Rates!G$15:L$19,3,0)*(AS1949-Y1949-Z1949-AA1949)),4),ROUND(SUM(Rates!$K$8*AS1949),4)))</f>
        <v/>
      </c>
      <c r="AR1949" s="139" t="str">
        <f t="shared" si="969"/>
        <v/>
      </c>
      <c r="AS1949" s="125" t="str">
        <f t="shared" si="970"/>
        <v/>
      </c>
      <c r="AT1949" s="121" t="str">
        <f t="shared" si="971"/>
        <v/>
      </c>
      <c r="AU1949" s="138" t="str">
        <f>IF(AX1949="","",IF(R1949="Refreshment Beverage",ROUND((BA1949-Y1949-Z1949-AA1949)*VLOOKUP(VALUE(Q1949),Rates!G$15:L$19,3,0),4),ROUND(AW1949*(VLOOKUP(VALUE(Q1949),Rates!G:L,3,0)),4)))</f>
        <v/>
      </c>
      <c r="AV1949" s="126" t="str">
        <f t="shared" si="972"/>
        <v/>
      </c>
      <c r="AW1949" s="127" t="str">
        <f t="shared" si="973"/>
        <v/>
      </c>
      <c r="AX1949" s="123" t="str">
        <f t="shared" si="974"/>
        <v/>
      </c>
      <c r="AY1949" s="140" t="str">
        <f>IF(AX1949="","",IF(R1949="Refreshment Beverage",ROUND(SUM(AX1949*Rates!K$19),4),ROUND(SUM(AX1949*(Rates!J$8/100)),4)))</f>
        <v/>
      </c>
      <c r="AZ1949" s="124" t="str">
        <f t="shared" si="975"/>
        <v/>
      </c>
      <c r="BA1949" s="125" t="str">
        <f t="shared" si="976"/>
        <v/>
      </c>
      <c r="BB1949" s="115"/>
      <c r="BC1949" s="143"/>
      <c r="BD1949" s="100"/>
      <c r="BE1949" s="100"/>
      <c r="BF1949" s="100"/>
      <c r="BG1949" s="100"/>
    </row>
    <row r="1950" spans="1:59" x14ac:dyDescent="0.2">
      <c r="A1950" s="144"/>
      <c r="B1950" s="141"/>
      <c r="C1950" s="141"/>
      <c r="D1950" s="142"/>
      <c r="E1950" s="142"/>
      <c r="F1950" s="142"/>
      <c r="G1950" s="142"/>
      <c r="H1950" s="142"/>
      <c r="I1950" s="129"/>
      <c r="J1950" s="130"/>
      <c r="K1950" s="131" t="str">
        <f t="shared" si="947"/>
        <v/>
      </c>
      <c r="L1950" s="132" t="str">
        <f t="shared" si="948"/>
        <v/>
      </c>
      <c r="M1950" s="133" t="str">
        <f t="shared" si="949"/>
        <v/>
      </c>
      <c r="N1950" s="134" t="str">
        <f>IFERROR(IF(B:B="","",IF(R1950="Beer",SUM(LOOKUP(2,1/(Rates!$B$3:$B$5&lt;=W1950)/(Rates!$C$3:$C$5&gt;=W1950),Rates!$D$3:$D$5)*(X1950/100)*W1950),IF(R1950="Refreshment Beverage",SUM(LOOKUP(2,1/(Rates!$B$7:$B$11&lt;=W1950)/(Rates!$C$7:$C$11&gt;=W1950),Rates!$D$7:$D$11)*(X1950/100)*W1950)))),"")</f>
        <v/>
      </c>
      <c r="O1950" s="134" t="str">
        <f t="shared" si="950"/>
        <v/>
      </c>
      <c r="P1950" s="116"/>
      <c r="Q1950" s="117" t="str">
        <f t="shared" si="951"/>
        <v/>
      </c>
      <c r="R1950" s="128" t="str">
        <f t="shared" si="952"/>
        <v/>
      </c>
      <c r="S1950" s="135" t="str">
        <f>IF(B1950="","",IF(R1950="Refreshment Beverage",VLOOKUP(VALUE(Q1950),Rates!G$15:L$19,2,0),VLOOKUP(VALUE(Q1950),Rates!G$4:L$12,2,0)))</f>
        <v/>
      </c>
      <c r="T1950" s="135" t="str">
        <f t="shared" si="953"/>
        <v/>
      </c>
      <c r="U1950" s="118" t="str">
        <f t="shared" si="954"/>
        <v/>
      </c>
      <c r="V1950" s="135" t="str">
        <f t="shared" si="955"/>
        <v/>
      </c>
      <c r="W1950" s="135" t="str">
        <f t="shared" si="956"/>
        <v/>
      </c>
      <c r="X1950" s="119" t="str">
        <f t="shared" si="957"/>
        <v/>
      </c>
      <c r="Y1950" s="120" t="str">
        <f>IF(B:B="","",IF(R1950="Refreshment Beverage",VLOOKUP(Q1950,Rates!G$15:L$19,6,0)*W1950,VLOOKUP(Q1950,Rates!G$4:L$12,6,0)*W1950))</f>
        <v/>
      </c>
      <c r="Z1950" s="120" t="str">
        <f t="shared" si="958"/>
        <v/>
      </c>
      <c r="AA1950" s="120" t="str">
        <f t="shared" si="959"/>
        <v/>
      </c>
      <c r="AB1950" s="136" t="str">
        <f>IF(B:B="","",IF(R1950="Refreshment Beverage","",IF(AND(R1950="Beer",Q1950=0),SUM(LOOKUP(2,1/(Rates!$B$15:$B$18&lt;=W1950)/(Rates!$C$15:$C$18&gt;=W1950),Rates!$D$15:$D$18)*W1950),VLOOKUP(VALUE(Q:Q),Rates!A:B,2,0)*W1950)))</f>
        <v/>
      </c>
      <c r="AC1950" s="136" t="str">
        <f>IF(B:B="","",IF(R1950="Refreshment Beverage","",IF(AND(R1950="Beer",Q1950=0),SUM(LOOKUP(2,1/(Rates!$B$15:$B$18&lt;=W1950)/(Rates!$C$15:$C$18&gt;=W1950),Rates!$E$15:$E$18)*W1950),VLOOKUP(VALUE(Q:Q),Rates!A:C,3,0)*W1950)))</f>
        <v/>
      </c>
      <c r="AD1950" s="137" t="str">
        <f>IFERROR(IF(B:B="","",IF(R1950="Beer","",IF(VALUE(Q1950)=0,VLOOKUP(VLOOKUP(B:B,#REF!,16,0),Rates!A:E,2,0),VLOOKUP(VALUE(Q1950),Rates!A$31:B$34,2,0)*W1950))),0)</f>
        <v/>
      </c>
      <c r="AE1950" s="121" t="str">
        <f t="shared" si="960"/>
        <v/>
      </c>
      <c r="AF1950" s="138" t="str">
        <f t="shared" si="961"/>
        <v/>
      </c>
      <c r="AG1950" s="122" t="str">
        <f t="shared" si="962"/>
        <v/>
      </c>
      <c r="AH1950" s="123" t="str">
        <f t="shared" si="963"/>
        <v/>
      </c>
      <c r="AI1950" s="139" t="str">
        <f>IF(AE:AE="","",IF(R1950="Refreshment Beverage",AK1950*(Rates!J$19/100),ROUND(SUM(AH1950*(Rates!$J$8/100)),4)))</f>
        <v/>
      </c>
      <c r="AJ1950" s="124" t="str">
        <f t="shared" si="964"/>
        <v/>
      </c>
      <c r="AK1950" s="125" t="str">
        <f t="shared" si="965"/>
        <v/>
      </c>
      <c r="AL1950" s="121" t="str">
        <f t="shared" si="966"/>
        <v/>
      </c>
      <c r="AM1950" s="138" t="str">
        <f>IF(AS1950="","",IF(R1950="Refreshment Beverage",ROUND(AS1950*Rates!K$19,4),ROUND(AO1950*(VLOOKUP(VALUE(Q1950),Rates!G$4:L$12,3,0)),4)))</f>
        <v/>
      </c>
      <c r="AN1950" s="126" t="str">
        <f>IF(AS1950="","",IF(R1950="Refreshment Beverage",AS1950*(Rates!J$19/100),MAX(AM1950,AB1950)))</f>
        <v/>
      </c>
      <c r="AO1950" s="127" t="str">
        <f t="shared" si="967"/>
        <v/>
      </c>
      <c r="AP1950" s="127" t="str">
        <f t="shared" si="968"/>
        <v/>
      </c>
      <c r="AQ1950" s="140" t="str">
        <f>IF(AS1950="","",IF(R1950="Refreshment Beverage",ROUND(SUM(VLOOKUP(Q:Q,Rates!G$15:L$19,3,0)*(AS1950-Y1950-Z1950-AA1950)),4),ROUND(SUM(Rates!$K$8*AS1950),4)))</f>
        <v/>
      </c>
      <c r="AR1950" s="139" t="str">
        <f t="shared" si="969"/>
        <v/>
      </c>
      <c r="AS1950" s="125" t="str">
        <f t="shared" si="970"/>
        <v/>
      </c>
      <c r="AT1950" s="121" t="str">
        <f t="shared" si="971"/>
        <v/>
      </c>
      <c r="AU1950" s="138" t="str">
        <f>IF(AX1950="","",IF(R1950="Refreshment Beverage",ROUND((BA1950-Y1950-Z1950-AA1950)*VLOOKUP(VALUE(Q1950),Rates!G$15:L$19,3,0),4),ROUND(AW1950*(VLOOKUP(VALUE(Q1950),Rates!G:L,3,0)),4)))</f>
        <v/>
      </c>
      <c r="AV1950" s="126" t="str">
        <f t="shared" si="972"/>
        <v/>
      </c>
      <c r="AW1950" s="127" t="str">
        <f t="shared" si="973"/>
        <v/>
      </c>
      <c r="AX1950" s="123" t="str">
        <f t="shared" si="974"/>
        <v/>
      </c>
      <c r="AY1950" s="140" t="str">
        <f>IF(AX1950="","",IF(R1950="Refreshment Beverage",ROUND(SUM(AX1950*Rates!K$19),4),ROUND(SUM(AX1950*(Rates!J$8/100)),4)))</f>
        <v/>
      </c>
      <c r="AZ1950" s="124" t="str">
        <f t="shared" si="975"/>
        <v/>
      </c>
      <c r="BA1950" s="125" t="str">
        <f t="shared" si="976"/>
        <v/>
      </c>
      <c r="BB1950" s="115"/>
      <c r="BC1950" s="143"/>
      <c r="BD1950" s="100"/>
      <c r="BE1950" s="100"/>
      <c r="BF1950" s="100"/>
      <c r="BG1950" s="100"/>
    </row>
    <row r="1951" spans="1:59" x14ac:dyDescent="0.2">
      <c r="A1951" s="144"/>
      <c r="B1951" s="141"/>
      <c r="C1951" s="141"/>
      <c r="D1951" s="142"/>
      <c r="E1951" s="142"/>
      <c r="F1951" s="142"/>
      <c r="G1951" s="142"/>
      <c r="H1951" s="142"/>
      <c r="I1951" s="129"/>
      <c r="J1951" s="130"/>
      <c r="K1951" s="131" t="str">
        <f t="shared" si="947"/>
        <v/>
      </c>
      <c r="L1951" s="132" t="str">
        <f t="shared" si="948"/>
        <v/>
      </c>
      <c r="M1951" s="133" t="str">
        <f t="shared" si="949"/>
        <v/>
      </c>
      <c r="N1951" s="134" t="str">
        <f>IFERROR(IF(B:B="","",IF(R1951="Beer",SUM(LOOKUP(2,1/(Rates!$B$3:$B$5&lt;=W1951)/(Rates!$C$3:$C$5&gt;=W1951),Rates!$D$3:$D$5)*(X1951/100)*W1951),IF(R1951="Refreshment Beverage",SUM(LOOKUP(2,1/(Rates!$B$7:$B$11&lt;=W1951)/(Rates!$C$7:$C$11&gt;=W1951),Rates!$D$7:$D$11)*(X1951/100)*W1951)))),"")</f>
        <v/>
      </c>
      <c r="O1951" s="134" t="str">
        <f t="shared" si="950"/>
        <v/>
      </c>
      <c r="P1951" s="116"/>
      <c r="Q1951" s="117" t="str">
        <f t="shared" si="951"/>
        <v/>
      </c>
      <c r="R1951" s="128" t="str">
        <f t="shared" si="952"/>
        <v/>
      </c>
      <c r="S1951" s="135" t="str">
        <f>IF(B1951="","",IF(R1951="Refreshment Beverage",VLOOKUP(VALUE(Q1951),Rates!G$15:L$19,2,0),VLOOKUP(VALUE(Q1951),Rates!G$4:L$12,2,0)))</f>
        <v/>
      </c>
      <c r="T1951" s="135" t="str">
        <f t="shared" si="953"/>
        <v/>
      </c>
      <c r="U1951" s="118" t="str">
        <f t="shared" si="954"/>
        <v/>
      </c>
      <c r="V1951" s="135" t="str">
        <f t="shared" si="955"/>
        <v/>
      </c>
      <c r="W1951" s="135" t="str">
        <f t="shared" si="956"/>
        <v/>
      </c>
      <c r="X1951" s="119" t="str">
        <f t="shared" si="957"/>
        <v/>
      </c>
      <c r="Y1951" s="120" t="str">
        <f>IF(B:B="","",IF(R1951="Refreshment Beverage",VLOOKUP(Q1951,Rates!G$15:L$19,6,0)*W1951,VLOOKUP(Q1951,Rates!G$4:L$12,6,0)*W1951))</f>
        <v/>
      </c>
      <c r="Z1951" s="120" t="str">
        <f t="shared" si="958"/>
        <v/>
      </c>
      <c r="AA1951" s="120" t="str">
        <f t="shared" si="959"/>
        <v/>
      </c>
      <c r="AB1951" s="136" t="str">
        <f>IF(B:B="","",IF(R1951="Refreshment Beverage","",IF(AND(R1951="Beer",Q1951=0),SUM(LOOKUP(2,1/(Rates!$B$15:$B$18&lt;=W1951)/(Rates!$C$15:$C$18&gt;=W1951),Rates!$D$15:$D$18)*W1951),VLOOKUP(VALUE(Q:Q),Rates!A:B,2,0)*W1951)))</f>
        <v/>
      </c>
      <c r="AC1951" s="136" t="str">
        <f>IF(B:B="","",IF(R1951="Refreshment Beverage","",IF(AND(R1951="Beer",Q1951=0),SUM(LOOKUP(2,1/(Rates!$B$15:$B$18&lt;=W1951)/(Rates!$C$15:$C$18&gt;=W1951),Rates!$E$15:$E$18)*W1951),VLOOKUP(VALUE(Q:Q),Rates!A:C,3,0)*W1951)))</f>
        <v/>
      </c>
      <c r="AD1951" s="137" t="str">
        <f>IFERROR(IF(B:B="","",IF(R1951="Beer","",IF(VALUE(Q1951)=0,VLOOKUP(VLOOKUP(B:B,#REF!,16,0),Rates!A:E,2,0),VLOOKUP(VALUE(Q1951),Rates!A$31:B$34,2,0)*W1951))),0)</f>
        <v/>
      </c>
      <c r="AE1951" s="121" t="str">
        <f t="shared" si="960"/>
        <v/>
      </c>
      <c r="AF1951" s="138" t="str">
        <f t="shared" si="961"/>
        <v/>
      </c>
      <c r="AG1951" s="122" t="str">
        <f t="shared" si="962"/>
        <v/>
      </c>
      <c r="AH1951" s="123" t="str">
        <f t="shared" si="963"/>
        <v/>
      </c>
      <c r="AI1951" s="139" t="str">
        <f>IF(AE:AE="","",IF(R1951="Refreshment Beverage",AK1951*(Rates!J$19/100),ROUND(SUM(AH1951*(Rates!$J$8/100)),4)))</f>
        <v/>
      </c>
      <c r="AJ1951" s="124" t="str">
        <f t="shared" si="964"/>
        <v/>
      </c>
      <c r="AK1951" s="125" t="str">
        <f t="shared" si="965"/>
        <v/>
      </c>
      <c r="AL1951" s="121" t="str">
        <f t="shared" si="966"/>
        <v/>
      </c>
      <c r="AM1951" s="138" t="str">
        <f>IF(AS1951="","",IF(R1951="Refreshment Beverage",ROUND(AS1951*Rates!K$19,4),ROUND(AO1951*(VLOOKUP(VALUE(Q1951),Rates!G$4:L$12,3,0)),4)))</f>
        <v/>
      </c>
      <c r="AN1951" s="126" t="str">
        <f>IF(AS1951="","",IF(R1951="Refreshment Beverage",AS1951*(Rates!J$19/100),MAX(AM1951,AB1951)))</f>
        <v/>
      </c>
      <c r="AO1951" s="127" t="str">
        <f t="shared" si="967"/>
        <v/>
      </c>
      <c r="AP1951" s="127" t="str">
        <f t="shared" si="968"/>
        <v/>
      </c>
      <c r="AQ1951" s="140" t="str">
        <f>IF(AS1951="","",IF(R1951="Refreshment Beverage",ROUND(SUM(VLOOKUP(Q:Q,Rates!G$15:L$19,3,0)*(AS1951-Y1951-Z1951-AA1951)),4),ROUND(SUM(Rates!$K$8*AS1951),4)))</f>
        <v/>
      </c>
      <c r="AR1951" s="139" t="str">
        <f t="shared" si="969"/>
        <v/>
      </c>
      <c r="AS1951" s="125" t="str">
        <f t="shared" si="970"/>
        <v/>
      </c>
      <c r="AT1951" s="121" t="str">
        <f t="shared" si="971"/>
        <v/>
      </c>
      <c r="AU1951" s="138" t="str">
        <f>IF(AX1951="","",IF(R1951="Refreshment Beverage",ROUND((BA1951-Y1951-Z1951-AA1951)*VLOOKUP(VALUE(Q1951),Rates!G$15:L$19,3,0),4),ROUND(AW1951*(VLOOKUP(VALUE(Q1951),Rates!G:L,3,0)),4)))</f>
        <v/>
      </c>
      <c r="AV1951" s="126" t="str">
        <f t="shared" si="972"/>
        <v/>
      </c>
      <c r="AW1951" s="127" t="str">
        <f t="shared" si="973"/>
        <v/>
      </c>
      <c r="AX1951" s="123" t="str">
        <f t="shared" si="974"/>
        <v/>
      </c>
      <c r="AY1951" s="140" t="str">
        <f>IF(AX1951="","",IF(R1951="Refreshment Beverage",ROUND(SUM(AX1951*Rates!K$19),4),ROUND(SUM(AX1951*(Rates!J$8/100)),4)))</f>
        <v/>
      </c>
      <c r="AZ1951" s="124" t="str">
        <f t="shared" si="975"/>
        <v/>
      </c>
      <c r="BA1951" s="125" t="str">
        <f t="shared" si="976"/>
        <v/>
      </c>
      <c r="BB1951" s="115"/>
      <c r="BC1951" s="143"/>
      <c r="BD1951" s="100"/>
      <c r="BE1951" s="100"/>
      <c r="BF1951" s="100"/>
      <c r="BG1951" s="100"/>
    </row>
    <row r="1952" spans="1:59" x14ac:dyDescent="0.2">
      <c r="A1952" s="144"/>
      <c r="B1952" s="141"/>
      <c r="C1952" s="141"/>
      <c r="D1952" s="142"/>
      <c r="E1952" s="142"/>
      <c r="F1952" s="142"/>
      <c r="G1952" s="142"/>
      <c r="H1952" s="142"/>
      <c r="I1952" s="129"/>
      <c r="J1952" s="130"/>
      <c r="K1952" s="131" t="str">
        <f t="shared" si="947"/>
        <v/>
      </c>
      <c r="L1952" s="132" t="str">
        <f t="shared" si="948"/>
        <v/>
      </c>
      <c r="M1952" s="133" t="str">
        <f t="shared" si="949"/>
        <v/>
      </c>
      <c r="N1952" s="134" t="str">
        <f>IFERROR(IF(B:B="","",IF(R1952="Beer",SUM(LOOKUP(2,1/(Rates!$B$3:$B$5&lt;=W1952)/(Rates!$C$3:$C$5&gt;=W1952),Rates!$D$3:$D$5)*(X1952/100)*W1952),IF(R1952="Refreshment Beverage",SUM(LOOKUP(2,1/(Rates!$B$7:$B$11&lt;=W1952)/(Rates!$C$7:$C$11&gt;=W1952),Rates!$D$7:$D$11)*(X1952/100)*W1952)))),"")</f>
        <v/>
      </c>
      <c r="O1952" s="134" t="str">
        <f t="shared" si="950"/>
        <v/>
      </c>
      <c r="P1952" s="116"/>
      <c r="Q1952" s="117" t="str">
        <f t="shared" si="951"/>
        <v/>
      </c>
      <c r="R1952" s="128" t="str">
        <f t="shared" si="952"/>
        <v/>
      </c>
      <c r="S1952" s="135" t="str">
        <f>IF(B1952="","",IF(R1952="Refreshment Beverage",VLOOKUP(VALUE(Q1952),Rates!G$15:L$19,2,0),VLOOKUP(VALUE(Q1952),Rates!G$4:L$12,2,0)))</f>
        <v/>
      </c>
      <c r="T1952" s="135" t="str">
        <f t="shared" si="953"/>
        <v/>
      </c>
      <c r="U1952" s="118" t="str">
        <f t="shared" si="954"/>
        <v/>
      </c>
      <c r="V1952" s="135" t="str">
        <f t="shared" si="955"/>
        <v/>
      </c>
      <c r="W1952" s="135" t="str">
        <f t="shared" si="956"/>
        <v/>
      </c>
      <c r="X1952" s="119" t="str">
        <f t="shared" si="957"/>
        <v/>
      </c>
      <c r="Y1952" s="120" t="str">
        <f>IF(B:B="","",IF(R1952="Refreshment Beverage",VLOOKUP(Q1952,Rates!G$15:L$19,6,0)*W1952,VLOOKUP(Q1952,Rates!G$4:L$12,6,0)*W1952))</f>
        <v/>
      </c>
      <c r="Z1952" s="120" t="str">
        <f t="shared" si="958"/>
        <v/>
      </c>
      <c r="AA1952" s="120" t="str">
        <f t="shared" si="959"/>
        <v/>
      </c>
      <c r="AB1952" s="136" t="str">
        <f>IF(B:B="","",IF(R1952="Refreshment Beverage","",IF(AND(R1952="Beer",Q1952=0),SUM(LOOKUP(2,1/(Rates!$B$15:$B$18&lt;=W1952)/(Rates!$C$15:$C$18&gt;=W1952),Rates!$D$15:$D$18)*W1952),VLOOKUP(VALUE(Q:Q),Rates!A:B,2,0)*W1952)))</f>
        <v/>
      </c>
      <c r="AC1952" s="136" t="str">
        <f>IF(B:B="","",IF(R1952="Refreshment Beverage","",IF(AND(R1952="Beer",Q1952=0),SUM(LOOKUP(2,1/(Rates!$B$15:$B$18&lt;=W1952)/(Rates!$C$15:$C$18&gt;=W1952),Rates!$E$15:$E$18)*W1952),VLOOKUP(VALUE(Q:Q),Rates!A:C,3,0)*W1952)))</f>
        <v/>
      </c>
      <c r="AD1952" s="137" t="str">
        <f>IFERROR(IF(B:B="","",IF(R1952="Beer","",IF(VALUE(Q1952)=0,VLOOKUP(VLOOKUP(B:B,#REF!,16,0),Rates!A:E,2,0),VLOOKUP(VALUE(Q1952),Rates!A$31:B$34,2,0)*W1952))),0)</f>
        <v/>
      </c>
      <c r="AE1952" s="121" t="str">
        <f t="shared" si="960"/>
        <v/>
      </c>
      <c r="AF1952" s="138" t="str">
        <f t="shared" si="961"/>
        <v/>
      </c>
      <c r="AG1952" s="122" t="str">
        <f t="shared" si="962"/>
        <v/>
      </c>
      <c r="AH1952" s="123" t="str">
        <f t="shared" si="963"/>
        <v/>
      </c>
      <c r="AI1952" s="139" t="str">
        <f>IF(AE:AE="","",IF(R1952="Refreshment Beverage",AK1952*(Rates!J$19/100),ROUND(SUM(AH1952*(Rates!$J$8/100)),4)))</f>
        <v/>
      </c>
      <c r="AJ1952" s="124" t="str">
        <f t="shared" si="964"/>
        <v/>
      </c>
      <c r="AK1952" s="125" t="str">
        <f t="shared" si="965"/>
        <v/>
      </c>
      <c r="AL1952" s="121" t="str">
        <f t="shared" si="966"/>
        <v/>
      </c>
      <c r="AM1952" s="138" t="str">
        <f>IF(AS1952="","",IF(R1952="Refreshment Beverage",ROUND(AS1952*Rates!K$19,4),ROUND(AO1952*(VLOOKUP(VALUE(Q1952),Rates!G$4:L$12,3,0)),4)))</f>
        <v/>
      </c>
      <c r="AN1952" s="126" t="str">
        <f>IF(AS1952="","",IF(R1952="Refreshment Beverage",AS1952*(Rates!J$19/100),MAX(AM1952,AB1952)))</f>
        <v/>
      </c>
      <c r="AO1952" s="127" t="str">
        <f t="shared" si="967"/>
        <v/>
      </c>
      <c r="AP1952" s="127" t="str">
        <f t="shared" si="968"/>
        <v/>
      </c>
      <c r="AQ1952" s="140" t="str">
        <f>IF(AS1952="","",IF(R1952="Refreshment Beverage",ROUND(SUM(VLOOKUP(Q:Q,Rates!G$15:L$19,3,0)*(AS1952-Y1952-Z1952-AA1952)),4),ROUND(SUM(Rates!$K$8*AS1952),4)))</f>
        <v/>
      </c>
      <c r="AR1952" s="139" t="str">
        <f t="shared" si="969"/>
        <v/>
      </c>
      <c r="AS1952" s="125" t="str">
        <f t="shared" si="970"/>
        <v/>
      </c>
      <c r="AT1952" s="121" t="str">
        <f t="shared" si="971"/>
        <v/>
      </c>
      <c r="AU1952" s="138" t="str">
        <f>IF(AX1952="","",IF(R1952="Refreshment Beverage",ROUND((BA1952-Y1952-Z1952-AA1952)*VLOOKUP(VALUE(Q1952),Rates!G$15:L$19,3,0),4),ROUND(AW1952*(VLOOKUP(VALUE(Q1952),Rates!G:L,3,0)),4)))</f>
        <v/>
      </c>
      <c r="AV1952" s="126" t="str">
        <f t="shared" si="972"/>
        <v/>
      </c>
      <c r="AW1952" s="127" t="str">
        <f t="shared" si="973"/>
        <v/>
      </c>
      <c r="AX1952" s="123" t="str">
        <f t="shared" si="974"/>
        <v/>
      </c>
      <c r="AY1952" s="140" t="str">
        <f>IF(AX1952="","",IF(R1952="Refreshment Beverage",ROUND(SUM(AX1952*Rates!K$19),4),ROUND(SUM(AX1952*(Rates!J$8/100)),4)))</f>
        <v/>
      </c>
      <c r="AZ1952" s="124" t="str">
        <f t="shared" si="975"/>
        <v/>
      </c>
      <c r="BA1952" s="125" t="str">
        <f t="shared" si="976"/>
        <v/>
      </c>
      <c r="BB1952" s="115"/>
      <c r="BC1952" s="143"/>
      <c r="BD1952" s="100"/>
      <c r="BE1952" s="100"/>
      <c r="BF1952" s="100"/>
      <c r="BG1952" s="100"/>
    </row>
    <row r="1953" spans="1:59" x14ac:dyDescent="0.2">
      <c r="A1953" s="144"/>
      <c r="B1953" s="141"/>
      <c r="C1953" s="141"/>
      <c r="D1953" s="142"/>
      <c r="E1953" s="142"/>
      <c r="F1953" s="142"/>
      <c r="G1953" s="142"/>
      <c r="H1953" s="142"/>
      <c r="I1953" s="129"/>
      <c r="J1953" s="130"/>
      <c r="K1953" s="131" t="str">
        <f t="shared" si="947"/>
        <v/>
      </c>
      <c r="L1953" s="132" t="str">
        <f t="shared" si="948"/>
        <v/>
      </c>
      <c r="M1953" s="133" t="str">
        <f t="shared" si="949"/>
        <v/>
      </c>
      <c r="N1953" s="134" t="str">
        <f>IFERROR(IF(B:B="","",IF(R1953="Beer",SUM(LOOKUP(2,1/(Rates!$B$3:$B$5&lt;=W1953)/(Rates!$C$3:$C$5&gt;=W1953),Rates!$D$3:$D$5)*(X1953/100)*W1953),IF(R1953="Refreshment Beverage",SUM(LOOKUP(2,1/(Rates!$B$7:$B$11&lt;=W1953)/(Rates!$C$7:$C$11&gt;=W1953),Rates!$D$7:$D$11)*(X1953/100)*W1953)))),"")</f>
        <v/>
      </c>
      <c r="O1953" s="134" t="str">
        <f t="shared" si="950"/>
        <v/>
      </c>
      <c r="P1953" s="116"/>
      <c r="Q1953" s="117" t="str">
        <f t="shared" si="951"/>
        <v/>
      </c>
      <c r="R1953" s="128" t="str">
        <f t="shared" si="952"/>
        <v/>
      </c>
      <c r="S1953" s="135" t="str">
        <f>IF(B1953="","",IF(R1953="Refreshment Beverage",VLOOKUP(VALUE(Q1953),Rates!G$15:L$19,2,0),VLOOKUP(VALUE(Q1953),Rates!G$4:L$12,2,0)))</f>
        <v/>
      </c>
      <c r="T1953" s="135" t="str">
        <f t="shared" si="953"/>
        <v/>
      </c>
      <c r="U1953" s="118" t="str">
        <f t="shared" si="954"/>
        <v/>
      </c>
      <c r="V1953" s="135" t="str">
        <f t="shared" si="955"/>
        <v/>
      </c>
      <c r="W1953" s="135" t="str">
        <f t="shared" si="956"/>
        <v/>
      </c>
      <c r="X1953" s="119" t="str">
        <f t="shared" si="957"/>
        <v/>
      </c>
      <c r="Y1953" s="120" t="str">
        <f>IF(B:B="","",IF(R1953="Refreshment Beverage",VLOOKUP(Q1953,Rates!G$15:L$19,6,0)*W1953,VLOOKUP(Q1953,Rates!G$4:L$12,6,0)*W1953))</f>
        <v/>
      </c>
      <c r="Z1953" s="120" t="str">
        <f t="shared" si="958"/>
        <v/>
      </c>
      <c r="AA1953" s="120" t="str">
        <f t="shared" si="959"/>
        <v/>
      </c>
      <c r="AB1953" s="136" t="str">
        <f>IF(B:B="","",IF(R1953="Refreshment Beverage","",IF(AND(R1953="Beer",Q1953=0),SUM(LOOKUP(2,1/(Rates!$B$15:$B$18&lt;=W1953)/(Rates!$C$15:$C$18&gt;=W1953),Rates!$D$15:$D$18)*W1953),VLOOKUP(VALUE(Q:Q),Rates!A:B,2,0)*W1953)))</f>
        <v/>
      </c>
      <c r="AC1953" s="136" t="str">
        <f>IF(B:B="","",IF(R1953="Refreshment Beverage","",IF(AND(R1953="Beer",Q1953=0),SUM(LOOKUP(2,1/(Rates!$B$15:$B$18&lt;=W1953)/(Rates!$C$15:$C$18&gt;=W1953),Rates!$E$15:$E$18)*W1953),VLOOKUP(VALUE(Q:Q),Rates!A:C,3,0)*W1953)))</f>
        <v/>
      </c>
      <c r="AD1953" s="137" t="str">
        <f>IFERROR(IF(B:B="","",IF(R1953="Beer","",IF(VALUE(Q1953)=0,VLOOKUP(VLOOKUP(B:B,#REF!,16,0),Rates!A:E,2,0),VLOOKUP(VALUE(Q1953),Rates!A$31:B$34,2,0)*W1953))),0)</f>
        <v/>
      </c>
      <c r="AE1953" s="121" t="str">
        <f t="shared" si="960"/>
        <v/>
      </c>
      <c r="AF1953" s="138" t="str">
        <f t="shared" si="961"/>
        <v/>
      </c>
      <c r="AG1953" s="122" t="str">
        <f t="shared" si="962"/>
        <v/>
      </c>
      <c r="AH1953" s="123" t="str">
        <f t="shared" si="963"/>
        <v/>
      </c>
      <c r="AI1953" s="139" t="str">
        <f>IF(AE:AE="","",IF(R1953="Refreshment Beverage",AK1953*(Rates!J$19/100),ROUND(SUM(AH1953*(Rates!$J$8/100)),4)))</f>
        <v/>
      </c>
      <c r="AJ1953" s="124" t="str">
        <f t="shared" si="964"/>
        <v/>
      </c>
      <c r="AK1953" s="125" t="str">
        <f t="shared" si="965"/>
        <v/>
      </c>
      <c r="AL1953" s="121" t="str">
        <f t="shared" si="966"/>
        <v/>
      </c>
      <c r="AM1953" s="138" t="str">
        <f>IF(AS1953="","",IF(R1953="Refreshment Beverage",ROUND(AS1953*Rates!K$19,4),ROUND(AO1953*(VLOOKUP(VALUE(Q1953),Rates!G$4:L$12,3,0)),4)))</f>
        <v/>
      </c>
      <c r="AN1953" s="126" t="str">
        <f>IF(AS1953="","",IF(R1953="Refreshment Beverage",AS1953*(Rates!J$19/100),MAX(AM1953,AB1953)))</f>
        <v/>
      </c>
      <c r="AO1953" s="127" t="str">
        <f t="shared" si="967"/>
        <v/>
      </c>
      <c r="AP1953" s="127" t="str">
        <f t="shared" si="968"/>
        <v/>
      </c>
      <c r="AQ1953" s="140" t="str">
        <f>IF(AS1953="","",IF(R1953="Refreshment Beverage",ROUND(SUM(VLOOKUP(Q:Q,Rates!G$15:L$19,3,0)*(AS1953-Y1953-Z1953-AA1953)),4),ROUND(SUM(Rates!$K$8*AS1953),4)))</f>
        <v/>
      </c>
      <c r="AR1953" s="139" t="str">
        <f t="shared" si="969"/>
        <v/>
      </c>
      <c r="AS1953" s="125" t="str">
        <f t="shared" si="970"/>
        <v/>
      </c>
      <c r="AT1953" s="121" t="str">
        <f t="shared" si="971"/>
        <v/>
      </c>
      <c r="AU1953" s="138" t="str">
        <f>IF(AX1953="","",IF(R1953="Refreshment Beverage",ROUND((BA1953-Y1953-Z1953-AA1953)*VLOOKUP(VALUE(Q1953),Rates!G$15:L$19,3,0),4),ROUND(AW1953*(VLOOKUP(VALUE(Q1953),Rates!G:L,3,0)),4)))</f>
        <v/>
      </c>
      <c r="AV1953" s="126" t="str">
        <f t="shared" si="972"/>
        <v/>
      </c>
      <c r="AW1953" s="127" t="str">
        <f t="shared" si="973"/>
        <v/>
      </c>
      <c r="AX1953" s="123" t="str">
        <f t="shared" si="974"/>
        <v/>
      </c>
      <c r="AY1953" s="140" t="str">
        <f>IF(AX1953="","",IF(R1953="Refreshment Beverage",ROUND(SUM(AX1953*Rates!K$19),4),ROUND(SUM(AX1953*(Rates!J$8/100)),4)))</f>
        <v/>
      </c>
      <c r="AZ1953" s="124" t="str">
        <f t="shared" si="975"/>
        <v/>
      </c>
      <c r="BA1953" s="125" t="str">
        <f t="shared" si="976"/>
        <v/>
      </c>
      <c r="BB1953" s="115"/>
      <c r="BC1953" s="143"/>
      <c r="BD1953" s="100"/>
      <c r="BE1953" s="100"/>
      <c r="BF1953" s="100"/>
      <c r="BG1953" s="100"/>
    </row>
    <row r="1954" spans="1:59" x14ac:dyDescent="0.2">
      <c r="A1954" s="144"/>
      <c r="B1954" s="141"/>
      <c r="C1954" s="141"/>
      <c r="D1954" s="142"/>
      <c r="E1954" s="142"/>
      <c r="F1954" s="142"/>
      <c r="G1954" s="142"/>
      <c r="H1954" s="142"/>
      <c r="I1954" s="129"/>
      <c r="J1954" s="130"/>
      <c r="K1954" s="131" t="str">
        <f t="shared" si="947"/>
        <v/>
      </c>
      <c r="L1954" s="132" t="str">
        <f t="shared" si="948"/>
        <v/>
      </c>
      <c r="M1954" s="133" t="str">
        <f t="shared" si="949"/>
        <v/>
      </c>
      <c r="N1954" s="134" t="str">
        <f>IFERROR(IF(B:B="","",IF(R1954="Beer",SUM(LOOKUP(2,1/(Rates!$B$3:$B$5&lt;=W1954)/(Rates!$C$3:$C$5&gt;=W1954),Rates!$D$3:$D$5)*(X1954/100)*W1954),IF(R1954="Refreshment Beverage",SUM(LOOKUP(2,1/(Rates!$B$7:$B$11&lt;=W1954)/(Rates!$C$7:$C$11&gt;=W1954),Rates!$D$7:$D$11)*(X1954/100)*W1954)))),"")</f>
        <v/>
      </c>
      <c r="O1954" s="134" t="str">
        <f t="shared" si="950"/>
        <v/>
      </c>
      <c r="P1954" s="116"/>
      <c r="Q1954" s="117" t="str">
        <f t="shared" si="951"/>
        <v/>
      </c>
      <c r="R1954" s="128" t="str">
        <f t="shared" si="952"/>
        <v/>
      </c>
      <c r="S1954" s="135" t="str">
        <f>IF(B1954="","",IF(R1954="Refreshment Beverage",VLOOKUP(VALUE(Q1954),Rates!G$15:L$19,2,0),VLOOKUP(VALUE(Q1954),Rates!G$4:L$12,2,0)))</f>
        <v/>
      </c>
      <c r="T1954" s="135" t="str">
        <f t="shared" si="953"/>
        <v/>
      </c>
      <c r="U1954" s="118" t="str">
        <f t="shared" si="954"/>
        <v/>
      </c>
      <c r="V1954" s="135" t="str">
        <f t="shared" si="955"/>
        <v/>
      </c>
      <c r="W1954" s="135" t="str">
        <f t="shared" si="956"/>
        <v/>
      </c>
      <c r="X1954" s="119" t="str">
        <f t="shared" si="957"/>
        <v/>
      </c>
      <c r="Y1954" s="120" t="str">
        <f>IF(B:B="","",IF(R1954="Refreshment Beverage",VLOOKUP(Q1954,Rates!G$15:L$19,6,0)*W1954,VLOOKUP(Q1954,Rates!G$4:L$12,6,0)*W1954))</f>
        <v/>
      </c>
      <c r="Z1954" s="120" t="str">
        <f t="shared" si="958"/>
        <v/>
      </c>
      <c r="AA1954" s="120" t="str">
        <f t="shared" si="959"/>
        <v/>
      </c>
      <c r="AB1954" s="136" t="str">
        <f>IF(B:B="","",IF(R1954="Refreshment Beverage","",IF(AND(R1954="Beer",Q1954=0),SUM(LOOKUP(2,1/(Rates!$B$15:$B$18&lt;=W1954)/(Rates!$C$15:$C$18&gt;=W1954),Rates!$D$15:$D$18)*W1954),VLOOKUP(VALUE(Q:Q),Rates!A:B,2,0)*W1954)))</f>
        <v/>
      </c>
      <c r="AC1954" s="136" t="str">
        <f>IF(B:B="","",IF(R1954="Refreshment Beverage","",IF(AND(R1954="Beer",Q1954=0),SUM(LOOKUP(2,1/(Rates!$B$15:$B$18&lt;=W1954)/(Rates!$C$15:$C$18&gt;=W1954),Rates!$E$15:$E$18)*W1954),VLOOKUP(VALUE(Q:Q),Rates!A:C,3,0)*W1954)))</f>
        <v/>
      </c>
      <c r="AD1954" s="137" t="str">
        <f>IFERROR(IF(B:B="","",IF(R1954="Beer","",IF(VALUE(Q1954)=0,VLOOKUP(VLOOKUP(B:B,#REF!,16,0),Rates!A:E,2,0),VLOOKUP(VALUE(Q1954),Rates!A$31:B$34,2,0)*W1954))),0)</f>
        <v/>
      </c>
      <c r="AE1954" s="121" t="str">
        <f t="shared" si="960"/>
        <v/>
      </c>
      <c r="AF1954" s="138" t="str">
        <f t="shared" si="961"/>
        <v/>
      </c>
      <c r="AG1954" s="122" t="str">
        <f t="shared" si="962"/>
        <v/>
      </c>
      <c r="AH1954" s="123" t="str">
        <f t="shared" si="963"/>
        <v/>
      </c>
      <c r="AI1954" s="139" t="str">
        <f>IF(AE:AE="","",IF(R1954="Refreshment Beverage",AK1954*(Rates!J$19/100),ROUND(SUM(AH1954*(Rates!$J$8/100)),4)))</f>
        <v/>
      </c>
      <c r="AJ1954" s="124" t="str">
        <f t="shared" si="964"/>
        <v/>
      </c>
      <c r="AK1954" s="125" t="str">
        <f t="shared" si="965"/>
        <v/>
      </c>
      <c r="AL1954" s="121" t="str">
        <f t="shared" si="966"/>
        <v/>
      </c>
      <c r="AM1954" s="138" t="str">
        <f>IF(AS1954="","",IF(R1954="Refreshment Beverage",ROUND(AS1954*Rates!K$19,4),ROUND(AO1954*(VLOOKUP(VALUE(Q1954),Rates!G$4:L$12,3,0)),4)))</f>
        <v/>
      </c>
      <c r="AN1954" s="126" t="str">
        <f>IF(AS1954="","",IF(R1954="Refreshment Beverage",AS1954*(Rates!J$19/100),MAX(AM1954,AB1954)))</f>
        <v/>
      </c>
      <c r="AO1954" s="127" t="str">
        <f t="shared" si="967"/>
        <v/>
      </c>
      <c r="AP1954" s="127" t="str">
        <f t="shared" si="968"/>
        <v/>
      </c>
      <c r="AQ1954" s="140" t="str">
        <f>IF(AS1954="","",IF(R1954="Refreshment Beverage",ROUND(SUM(VLOOKUP(Q:Q,Rates!G$15:L$19,3,0)*(AS1954-Y1954-Z1954-AA1954)),4),ROUND(SUM(Rates!$K$8*AS1954),4)))</f>
        <v/>
      </c>
      <c r="AR1954" s="139" t="str">
        <f t="shared" si="969"/>
        <v/>
      </c>
      <c r="AS1954" s="125" t="str">
        <f t="shared" si="970"/>
        <v/>
      </c>
      <c r="AT1954" s="121" t="str">
        <f t="shared" si="971"/>
        <v/>
      </c>
      <c r="AU1954" s="138" t="str">
        <f>IF(AX1954="","",IF(R1954="Refreshment Beverage",ROUND((BA1954-Y1954-Z1954-AA1954)*VLOOKUP(VALUE(Q1954),Rates!G$15:L$19,3,0),4),ROUND(AW1954*(VLOOKUP(VALUE(Q1954),Rates!G:L,3,0)),4)))</f>
        <v/>
      </c>
      <c r="AV1954" s="126" t="str">
        <f t="shared" si="972"/>
        <v/>
      </c>
      <c r="AW1954" s="127" t="str">
        <f t="shared" si="973"/>
        <v/>
      </c>
      <c r="AX1954" s="123" t="str">
        <f t="shared" si="974"/>
        <v/>
      </c>
      <c r="AY1954" s="140" t="str">
        <f>IF(AX1954="","",IF(R1954="Refreshment Beverage",ROUND(SUM(AX1954*Rates!K$19),4),ROUND(SUM(AX1954*(Rates!J$8/100)),4)))</f>
        <v/>
      </c>
      <c r="AZ1954" s="124" t="str">
        <f t="shared" si="975"/>
        <v/>
      </c>
      <c r="BA1954" s="125" t="str">
        <f t="shared" si="976"/>
        <v/>
      </c>
      <c r="BB1954" s="115"/>
      <c r="BC1954" s="143"/>
      <c r="BD1954" s="100"/>
      <c r="BE1954" s="100"/>
      <c r="BF1954" s="100"/>
      <c r="BG1954" s="100"/>
    </row>
    <row r="1955" spans="1:59" x14ac:dyDescent="0.2">
      <c r="A1955" s="144"/>
      <c r="B1955" s="141"/>
      <c r="C1955" s="141"/>
      <c r="D1955" s="142"/>
      <c r="E1955" s="142"/>
      <c r="F1955" s="142"/>
      <c r="G1955" s="142"/>
      <c r="H1955" s="142"/>
      <c r="I1955" s="129"/>
      <c r="J1955" s="130"/>
      <c r="K1955" s="131" t="str">
        <f t="shared" si="947"/>
        <v/>
      </c>
      <c r="L1955" s="132" t="str">
        <f t="shared" si="948"/>
        <v/>
      </c>
      <c r="M1955" s="133" t="str">
        <f t="shared" si="949"/>
        <v/>
      </c>
      <c r="N1955" s="134" t="str">
        <f>IFERROR(IF(B:B="","",IF(R1955="Beer",SUM(LOOKUP(2,1/(Rates!$B$3:$B$5&lt;=W1955)/(Rates!$C$3:$C$5&gt;=W1955),Rates!$D$3:$D$5)*(X1955/100)*W1955),IF(R1955="Refreshment Beverage",SUM(LOOKUP(2,1/(Rates!$B$7:$B$11&lt;=W1955)/(Rates!$C$7:$C$11&gt;=W1955),Rates!$D$7:$D$11)*(X1955/100)*W1955)))),"")</f>
        <v/>
      </c>
      <c r="O1955" s="134" t="str">
        <f t="shared" si="950"/>
        <v/>
      </c>
      <c r="P1955" s="116"/>
      <c r="Q1955" s="117" t="str">
        <f t="shared" si="951"/>
        <v/>
      </c>
      <c r="R1955" s="128" t="str">
        <f t="shared" si="952"/>
        <v/>
      </c>
      <c r="S1955" s="135" t="str">
        <f>IF(B1955="","",IF(R1955="Refreshment Beverage",VLOOKUP(VALUE(Q1955),Rates!G$15:L$19,2,0),VLOOKUP(VALUE(Q1955),Rates!G$4:L$12,2,0)))</f>
        <v/>
      </c>
      <c r="T1955" s="135" t="str">
        <f t="shared" si="953"/>
        <v/>
      </c>
      <c r="U1955" s="118" t="str">
        <f t="shared" si="954"/>
        <v/>
      </c>
      <c r="V1955" s="135" t="str">
        <f t="shared" si="955"/>
        <v/>
      </c>
      <c r="W1955" s="135" t="str">
        <f t="shared" si="956"/>
        <v/>
      </c>
      <c r="X1955" s="119" t="str">
        <f t="shared" si="957"/>
        <v/>
      </c>
      <c r="Y1955" s="120" t="str">
        <f>IF(B:B="","",IF(R1955="Refreshment Beverage",VLOOKUP(Q1955,Rates!G$15:L$19,6,0)*W1955,VLOOKUP(Q1955,Rates!G$4:L$12,6,0)*W1955))</f>
        <v/>
      </c>
      <c r="Z1955" s="120" t="str">
        <f t="shared" si="958"/>
        <v/>
      </c>
      <c r="AA1955" s="120" t="str">
        <f t="shared" si="959"/>
        <v/>
      </c>
      <c r="AB1955" s="136" t="str">
        <f>IF(B:B="","",IF(R1955="Refreshment Beverage","",IF(AND(R1955="Beer",Q1955=0),SUM(LOOKUP(2,1/(Rates!$B$15:$B$18&lt;=W1955)/(Rates!$C$15:$C$18&gt;=W1955),Rates!$D$15:$D$18)*W1955),VLOOKUP(VALUE(Q:Q),Rates!A:B,2,0)*W1955)))</f>
        <v/>
      </c>
      <c r="AC1955" s="136" t="str">
        <f>IF(B:B="","",IF(R1955="Refreshment Beverage","",IF(AND(R1955="Beer",Q1955=0),SUM(LOOKUP(2,1/(Rates!$B$15:$B$18&lt;=W1955)/(Rates!$C$15:$C$18&gt;=W1955),Rates!$E$15:$E$18)*W1955),VLOOKUP(VALUE(Q:Q),Rates!A:C,3,0)*W1955)))</f>
        <v/>
      </c>
      <c r="AD1955" s="137" t="str">
        <f>IFERROR(IF(B:B="","",IF(R1955="Beer","",IF(VALUE(Q1955)=0,VLOOKUP(VLOOKUP(B:B,#REF!,16,0),Rates!A:E,2,0),VLOOKUP(VALUE(Q1955),Rates!A$31:B$34,2,0)*W1955))),0)</f>
        <v/>
      </c>
      <c r="AE1955" s="121" t="str">
        <f t="shared" si="960"/>
        <v/>
      </c>
      <c r="AF1955" s="138" t="str">
        <f t="shared" si="961"/>
        <v/>
      </c>
      <c r="AG1955" s="122" t="str">
        <f t="shared" si="962"/>
        <v/>
      </c>
      <c r="AH1955" s="123" t="str">
        <f t="shared" si="963"/>
        <v/>
      </c>
      <c r="AI1955" s="139" t="str">
        <f>IF(AE:AE="","",IF(R1955="Refreshment Beverage",AK1955*(Rates!J$19/100),ROUND(SUM(AH1955*(Rates!$J$8/100)),4)))</f>
        <v/>
      </c>
      <c r="AJ1955" s="124" t="str">
        <f t="shared" si="964"/>
        <v/>
      </c>
      <c r="AK1955" s="125" t="str">
        <f t="shared" si="965"/>
        <v/>
      </c>
      <c r="AL1955" s="121" t="str">
        <f t="shared" si="966"/>
        <v/>
      </c>
      <c r="AM1955" s="138" t="str">
        <f>IF(AS1955="","",IF(R1955="Refreshment Beverage",ROUND(AS1955*Rates!K$19,4),ROUND(AO1955*(VLOOKUP(VALUE(Q1955),Rates!G$4:L$12,3,0)),4)))</f>
        <v/>
      </c>
      <c r="AN1955" s="126" t="str">
        <f>IF(AS1955="","",IF(R1955="Refreshment Beverage",AS1955*(Rates!J$19/100),MAX(AM1955,AB1955)))</f>
        <v/>
      </c>
      <c r="AO1955" s="127" t="str">
        <f t="shared" si="967"/>
        <v/>
      </c>
      <c r="AP1955" s="127" t="str">
        <f t="shared" si="968"/>
        <v/>
      </c>
      <c r="AQ1955" s="140" t="str">
        <f>IF(AS1955="","",IF(R1955="Refreshment Beverage",ROUND(SUM(VLOOKUP(Q:Q,Rates!G$15:L$19,3,0)*(AS1955-Y1955-Z1955-AA1955)),4),ROUND(SUM(Rates!$K$8*AS1955),4)))</f>
        <v/>
      </c>
      <c r="AR1955" s="139" t="str">
        <f t="shared" si="969"/>
        <v/>
      </c>
      <c r="AS1955" s="125" t="str">
        <f t="shared" si="970"/>
        <v/>
      </c>
      <c r="AT1955" s="121" t="str">
        <f t="shared" si="971"/>
        <v/>
      </c>
      <c r="AU1955" s="138" t="str">
        <f>IF(AX1955="","",IF(R1955="Refreshment Beverage",ROUND((BA1955-Y1955-Z1955-AA1955)*VLOOKUP(VALUE(Q1955),Rates!G$15:L$19,3,0),4),ROUND(AW1955*(VLOOKUP(VALUE(Q1955),Rates!G:L,3,0)),4)))</f>
        <v/>
      </c>
      <c r="AV1955" s="126" t="str">
        <f t="shared" si="972"/>
        <v/>
      </c>
      <c r="AW1955" s="127" t="str">
        <f t="shared" si="973"/>
        <v/>
      </c>
      <c r="AX1955" s="123" t="str">
        <f t="shared" si="974"/>
        <v/>
      </c>
      <c r="AY1955" s="140" t="str">
        <f>IF(AX1955="","",IF(R1955="Refreshment Beverage",ROUND(SUM(AX1955*Rates!K$19),4),ROUND(SUM(AX1955*(Rates!J$8/100)),4)))</f>
        <v/>
      </c>
      <c r="AZ1955" s="124" t="str">
        <f t="shared" si="975"/>
        <v/>
      </c>
      <c r="BA1955" s="125" t="str">
        <f t="shared" si="976"/>
        <v/>
      </c>
      <c r="BB1955" s="115"/>
      <c r="BC1955" s="143"/>
      <c r="BD1955" s="100"/>
      <c r="BE1955" s="100"/>
      <c r="BF1955" s="100"/>
      <c r="BG1955" s="100"/>
    </row>
    <row r="1956" spans="1:59" x14ac:dyDescent="0.2">
      <c r="A1956" s="144"/>
      <c r="B1956" s="141"/>
      <c r="C1956" s="141"/>
      <c r="D1956" s="142"/>
      <c r="E1956" s="142"/>
      <c r="F1956" s="142"/>
      <c r="G1956" s="142"/>
      <c r="H1956" s="142"/>
      <c r="I1956" s="129"/>
      <c r="J1956" s="130"/>
      <c r="K1956" s="131" t="str">
        <f t="shared" si="947"/>
        <v/>
      </c>
      <c r="L1956" s="132" t="str">
        <f t="shared" si="948"/>
        <v/>
      </c>
      <c r="M1956" s="133" t="str">
        <f t="shared" si="949"/>
        <v/>
      </c>
      <c r="N1956" s="134" t="str">
        <f>IFERROR(IF(B:B="","",IF(R1956="Beer",SUM(LOOKUP(2,1/(Rates!$B$3:$B$5&lt;=W1956)/(Rates!$C$3:$C$5&gt;=W1956),Rates!$D$3:$D$5)*(X1956/100)*W1956),IF(R1956="Refreshment Beverage",SUM(LOOKUP(2,1/(Rates!$B$7:$B$11&lt;=W1956)/(Rates!$C$7:$C$11&gt;=W1956),Rates!$D$7:$D$11)*(X1956/100)*W1956)))),"")</f>
        <v/>
      </c>
      <c r="O1956" s="134" t="str">
        <f t="shared" si="950"/>
        <v/>
      </c>
      <c r="P1956" s="116"/>
      <c r="Q1956" s="117" t="str">
        <f t="shared" si="951"/>
        <v/>
      </c>
      <c r="R1956" s="128" t="str">
        <f t="shared" si="952"/>
        <v/>
      </c>
      <c r="S1956" s="135" t="str">
        <f>IF(B1956="","",IF(R1956="Refreshment Beverage",VLOOKUP(VALUE(Q1956),Rates!G$15:L$19,2,0),VLOOKUP(VALUE(Q1956),Rates!G$4:L$12,2,0)))</f>
        <v/>
      </c>
      <c r="T1956" s="135" t="str">
        <f t="shared" si="953"/>
        <v/>
      </c>
      <c r="U1956" s="118" t="str">
        <f t="shared" si="954"/>
        <v/>
      </c>
      <c r="V1956" s="135" t="str">
        <f t="shared" si="955"/>
        <v/>
      </c>
      <c r="W1956" s="135" t="str">
        <f t="shared" si="956"/>
        <v/>
      </c>
      <c r="X1956" s="119" t="str">
        <f t="shared" si="957"/>
        <v/>
      </c>
      <c r="Y1956" s="120" t="str">
        <f>IF(B:B="","",IF(R1956="Refreshment Beverage",VLOOKUP(Q1956,Rates!G$15:L$19,6,0)*W1956,VLOOKUP(Q1956,Rates!G$4:L$12,6,0)*W1956))</f>
        <v/>
      </c>
      <c r="Z1956" s="120" t="str">
        <f t="shared" si="958"/>
        <v/>
      </c>
      <c r="AA1956" s="120" t="str">
        <f t="shared" si="959"/>
        <v/>
      </c>
      <c r="AB1956" s="136" t="str">
        <f>IF(B:B="","",IF(R1956="Refreshment Beverage","",IF(AND(R1956="Beer",Q1956=0),SUM(LOOKUP(2,1/(Rates!$B$15:$B$18&lt;=W1956)/(Rates!$C$15:$C$18&gt;=W1956),Rates!$D$15:$D$18)*W1956),VLOOKUP(VALUE(Q:Q),Rates!A:B,2,0)*W1956)))</f>
        <v/>
      </c>
      <c r="AC1956" s="136" t="str">
        <f>IF(B:B="","",IF(R1956="Refreshment Beverage","",IF(AND(R1956="Beer",Q1956=0),SUM(LOOKUP(2,1/(Rates!$B$15:$B$18&lt;=W1956)/(Rates!$C$15:$C$18&gt;=W1956),Rates!$E$15:$E$18)*W1956),VLOOKUP(VALUE(Q:Q),Rates!A:C,3,0)*W1956)))</f>
        <v/>
      </c>
      <c r="AD1956" s="137" t="str">
        <f>IFERROR(IF(B:B="","",IF(R1956="Beer","",IF(VALUE(Q1956)=0,VLOOKUP(VLOOKUP(B:B,#REF!,16,0),Rates!A:E,2,0),VLOOKUP(VALUE(Q1956),Rates!A$31:B$34,2,0)*W1956))),0)</f>
        <v/>
      </c>
      <c r="AE1956" s="121" t="str">
        <f t="shared" si="960"/>
        <v/>
      </c>
      <c r="AF1956" s="138" t="str">
        <f t="shared" si="961"/>
        <v/>
      </c>
      <c r="AG1956" s="122" t="str">
        <f t="shared" si="962"/>
        <v/>
      </c>
      <c r="AH1956" s="123" t="str">
        <f t="shared" si="963"/>
        <v/>
      </c>
      <c r="AI1956" s="139" t="str">
        <f>IF(AE:AE="","",IF(R1956="Refreshment Beverage",AK1956*(Rates!J$19/100),ROUND(SUM(AH1956*(Rates!$J$8/100)),4)))</f>
        <v/>
      </c>
      <c r="AJ1956" s="124" t="str">
        <f t="shared" si="964"/>
        <v/>
      </c>
      <c r="AK1956" s="125" t="str">
        <f t="shared" si="965"/>
        <v/>
      </c>
      <c r="AL1956" s="121" t="str">
        <f t="shared" si="966"/>
        <v/>
      </c>
      <c r="AM1956" s="138" t="str">
        <f>IF(AS1956="","",IF(R1956="Refreshment Beverage",ROUND(AS1956*Rates!K$19,4),ROUND(AO1956*(VLOOKUP(VALUE(Q1956),Rates!G$4:L$12,3,0)),4)))</f>
        <v/>
      </c>
      <c r="AN1956" s="126" t="str">
        <f>IF(AS1956="","",IF(R1956="Refreshment Beverage",AS1956*(Rates!J$19/100),MAX(AM1956,AB1956)))</f>
        <v/>
      </c>
      <c r="AO1956" s="127" t="str">
        <f t="shared" si="967"/>
        <v/>
      </c>
      <c r="AP1956" s="127" t="str">
        <f t="shared" si="968"/>
        <v/>
      </c>
      <c r="AQ1956" s="140" t="str">
        <f>IF(AS1956="","",IF(R1956="Refreshment Beverage",ROUND(SUM(VLOOKUP(Q:Q,Rates!G$15:L$19,3,0)*(AS1956-Y1956-Z1956-AA1956)),4),ROUND(SUM(Rates!$K$8*AS1956),4)))</f>
        <v/>
      </c>
      <c r="AR1956" s="139" t="str">
        <f t="shared" si="969"/>
        <v/>
      </c>
      <c r="AS1956" s="125" t="str">
        <f t="shared" si="970"/>
        <v/>
      </c>
      <c r="AT1956" s="121" t="str">
        <f t="shared" si="971"/>
        <v/>
      </c>
      <c r="AU1956" s="138" t="str">
        <f>IF(AX1956="","",IF(R1956="Refreshment Beverage",ROUND((BA1956-Y1956-Z1956-AA1956)*VLOOKUP(VALUE(Q1956),Rates!G$15:L$19,3,0),4),ROUND(AW1956*(VLOOKUP(VALUE(Q1956),Rates!G:L,3,0)),4)))</f>
        <v/>
      </c>
      <c r="AV1956" s="126" t="str">
        <f t="shared" si="972"/>
        <v/>
      </c>
      <c r="AW1956" s="127" t="str">
        <f t="shared" si="973"/>
        <v/>
      </c>
      <c r="AX1956" s="123" t="str">
        <f t="shared" si="974"/>
        <v/>
      </c>
      <c r="AY1956" s="140" t="str">
        <f>IF(AX1956="","",IF(R1956="Refreshment Beverage",ROUND(SUM(AX1956*Rates!K$19),4),ROUND(SUM(AX1956*(Rates!J$8/100)),4)))</f>
        <v/>
      </c>
      <c r="AZ1956" s="124" t="str">
        <f t="shared" si="975"/>
        <v/>
      </c>
      <c r="BA1956" s="125" t="str">
        <f t="shared" si="976"/>
        <v/>
      </c>
      <c r="BB1956" s="115"/>
      <c r="BC1956" s="143"/>
      <c r="BD1956" s="100"/>
      <c r="BE1956" s="100"/>
      <c r="BF1956" s="100"/>
      <c r="BG1956" s="100"/>
    </row>
    <row r="1957" spans="1:59" x14ac:dyDescent="0.2">
      <c r="A1957" s="144"/>
      <c r="B1957" s="141"/>
      <c r="C1957" s="141"/>
      <c r="D1957" s="142"/>
      <c r="E1957" s="142"/>
      <c r="F1957" s="142"/>
      <c r="G1957" s="142"/>
      <c r="H1957" s="142"/>
      <c r="I1957" s="129"/>
      <c r="J1957" s="130"/>
      <c r="K1957" s="131" t="str">
        <f t="shared" si="947"/>
        <v/>
      </c>
      <c r="L1957" s="132" t="str">
        <f t="shared" si="948"/>
        <v/>
      </c>
      <c r="M1957" s="133" t="str">
        <f t="shared" si="949"/>
        <v/>
      </c>
      <c r="N1957" s="134" t="str">
        <f>IFERROR(IF(B:B="","",IF(R1957="Beer",SUM(LOOKUP(2,1/(Rates!$B$3:$B$5&lt;=W1957)/(Rates!$C$3:$C$5&gt;=W1957),Rates!$D$3:$D$5)*(X1957/100)*W1957),IF(R1957="Refreshment Beverage",SUM(LOOKUP(2,1/(Rates!$B$7:$B$11&lt;=W1957)/(Rates!$C$7:$C$11&gt;=W1957),Rates!$D$7:$D$11)*(X1957/100)*W1957)))),"")</f>
        <v/>
      </c>
      <c r="O1957" s="134" t="str">
        <f t="shared" si="950"/>
        <v/>
      </c>
      <c r="P1957" s="116"/>
      <c r="Q1957" s="117" t="str">
        <f t="shared" si="951"/>
        <v/>
      </c>
      <c r="R1957" s="128" t="str">
        <f t="shared" si="952"/>
        <v/>
      </c>
      <c r="S1957" s="135" t="str">
        <f>IF(B1957="","",IF(R1957="Refreshment Beverage",VLOOKUP(VALUE(Q1957),Rates!G$15:L$19,2,0),VLOOKUP(VALUE(Q1957),Rates!G$4:L$12,2,0)))</f>
        <v/>
      </c>
      <c r="T1957" s="135" t="str">
        <f t="shared" si="953"/>
        <v/>
      </c>
      <c r="U1957" s="118" t="str">
        <f t="shared" si="954"/>
        <v/>
      </c>
      <c r="V1957" s="135" t="str">
        <f t="shared" si="955"/>
        <v/>
      </c>
      <c r="W1957" s="135" t="str">
        <f t="shared" si="956"/>
        <v/>
      </c>
      <c r="X1957" s="119" t="str">
        <f t="shared" si="957"/>
        <v/>
      </c>
      <c r="Y1957" s="120" t="str">
        <f>IF(B:B="","",IF(R1957="Refreshment Beverage",VLOOKUP(Q1957,Rates!G$15:L$19,6,0)*W1957,VLOOKUP(Q1957,Rates!G$4:L$12,6,0)*W1957))</f>
        <v/>
      </c>
      <c r="Z1957" s="120" t="str">
        <f t="shared" si="958"/>
        <v/>
      </c>
      <c r="AA1957" s="120" t="str">
        <f t="shared" si="959"/>
        <v/>
      </c>
      <c r="AB1957" s="136" t="str">
        <f>IF(B:B="","",IF(R1957="Refreshment Beverage","",IF(AND(R1957="Beer",Q1957=0),SUM(LOOKUP(2,1/(Rates!$B$15:$B$18&lt;=W1957)/(Rates!$C$15:$C$18&gt;=W1957),Rates!$D$15:$D$18)*W1957),VLOOKUP(VALUE(Q:Q),Rates!A:B,2,0)*W1957)))</f>
        <v/>
      </c>
      <c r="AC1957" s="136" t="str">
        <f>IF(B:B="","",IF(R1957="Refreshment Beverage","",IF(AND(R1957="Beer",Q1957=0),SUM(LOOKUP(2,1/(Rates!$B$15:$B$18&lt;=W1957)/(Rates!$C$15:$C$18&gt;=W1957),Rates!$E$15:$E$18)*W1957),VLOOKUP(VALUE(Q:Q),Rates!A:C,3,0)*W1957)))</f>
        <v/>
      </c>
      <c r="AD1957" s="137" t="str">
        <f>IFERROR(IF(B:B="","",IF(R1957="Beer","",IF(VALUE(Q1957)=0,VLOOKUP(VLOOKUP(B:B,#REF!,16,0),Rates!A:E,2,0),VLOOKUP(VALUE(Q1957),Rates!A$31:B$34,2,0)*W1957))),0)</f>
        <v/>
      </c>
      <c r="AE1957" s="121" t="str">
        <f t="shared" si="960"/>
        <v/>
      </c>
      <c r="AF1957" s="138" t="str">
        <f t="shared" si="961"/>
        <v/>
      </c>
      <c r="AG1957" s="122" t="str">
        <f t="shared" si="962"/>
        <v/>
      </c>
      <c r="AH1957" s="123" t="str">
        <f t="shared" si="963"/>
        <v/>
      </c>
      <c r="AI1957" s="139" t="str">
        <f>IF(AE:AE="","",IF(R1957="Refreshment Beverage",AK1957*(Rates!J$19/100),ROUND(SUM(AH1957*(Rates!$J$8/100)),4)))</f>
        <v/>
      </c>
      <c r="AJ1957" s="124" t="str">
        <f t="shared" si="964"/>
        <v/>
      </c>
      <c r="AK1957" s="125" t="str">
        <f t="shared" si="965"/>
        <v/>
      </c>
      <c r="AL1957" s="121" t="str">
        <f t="shared" si="966"/>
        <v/>
      </c>
      <c r="AM1957" s="138" t="str">
        <f>IF(AS1957="","",IF(R1957="Refreshment Beverage",ROUND(AS1957*Rates!K$19,4),ROUND(AO1957*(VLOOKUP(VALUE(Q1957),Rates!G$4:L$12,3,0)),4)))</f>
        <v/>
      </c>
      <c r="AN1957" s="126" t="str">
        <f>IF(AS1957="","",IF(R1957="Refreshment Beverage",AS1957*(Rates!J$19/100),MAX(AM1957,AB1957)))</f>
        <v/>
      </c>
      <c r="AO1957" s="127" t="str">
        <f t="shared" si="967"/>
        <v/>
      </c>
      <c r="AP1957" s="127" t="str">
        <f t="shared" si="968"/>
        <v/>
      </c>
      <c r="AQ1957" s="140" t="str">
        <f>IF(AS1957="","",IF(R1957="Refreshment Beverage",ROUND(SUM(VLOOKUP(Q:Q,Rates!G$15:L$19,3,0)*(AS1957-Y1957-Z1957-AA1957)),4),ROUND(SUM(Rates!$K$8*AS1957),4)))</f>
        <v/>
      </c>
      <c r="AR1957" s="139" t="str">
        <f t="shared" si="969"/>
        <v/>
      </c>
      <c r="AS1957" s="125" t="str">
        <f t="shared" si="970"/>
        <v/>
      </c>
      <c r="AT1957" s="121" t="str">
        <f t="shared" si="971"/>
        <v/>
      </c>
      <c r="AU1957" s="138" t="str">
        <f>IF(AX1957="","",IF(R1957="Refreshment Beverage",ROUND((BA1957-Y1957-Z1957-AA1957)*VLOOKUP(VALUE(Q1957),Rates!G$15:L$19,3,0),4),ROUND(AW1957*(VLOOKUP(VALUE(Q1957),Rates!G:L,3,0)),4)))</f>
        <v/>
      </c>
      <c r="AV1957" s="126" t="str">
        <f t="shared" si="972"/>
        <v/>
      </c>
      <c r="AW1957" s="127" t="str">
        <f t="shared" si="973"/>
        <v/>
      </c>
      <c r="AX1957" s="123" t="str">
        <f t="shared" si="974"/>
        <v/>
      </c>
      <c r="AY1957" s="140" t="str">
        <f>IF(AX1957="","",IF(R1957="Refreshment Beverage",ROUND(SUM(AX1957*Rates!K$19),4),ROUND(SUM(AX1957*(Rates!J$8/100)),4)))</f>
        <v/>
      </c>
      <c r="AZ1957" s="124" t="str">
        <f t="shared" si="975"/>
        <v/>
      </c>
      <c r="BA1957" s="125" t="str">
        <f t="shared" si="976"/>
        <v/>
      </c>
      <c r="BB1957" s="115"/>
      <c r="BC1957" s="143"/>
      <c r="BD1957" s="100"/>
      <c r="BE1957" s="100"/>
      <c r="BF1957" s="100"/>
      <c r="BG1957" s="100"/>
    </row>
    <row r="1958" spans="1:59" x14ac:dyDescent="0.2">
      <c r="A1958" s="144"/>
      <c r="B1958" s="141"/>
      <c r="C1958" s="141"/>
      <c r="D1958" s="142"/>
      <c r="E1958" s="142"/>
      <c r="F1958" s="142"/>
      <c r="G1958" s="142"/>
      <c r="H1958" s="142"/>
      <c r="I1958" s="129"/>
      <c r="J1958" s="130"/>
      <c r="K1958" s="131" t="str">
        <f t="shared" si="947"/>
        <v/>
      </c>
      <c r="L1958" s="132" t="str">
        <f t="shared" si="948"/>
        <v/>
      </c>
      <c r="M1958" s="133" t="str">
        <f t="shared" si="949"/>
        <v/>
      </c>
      <c r="N1958" s="134" t="str">
        <f>IFERROR(IF(B:B="","",IF(R1958="Beer",SUM(LOOKUP(2,1/(Rates!$B$3:$B$5&lt;=W1958)/(Rates!$C$3:$C$5&gt;=W1958),Rates!$D$3:$D$5)*(X1958/100)*W1958),IF(R1958="Refreshment Beverage",SUM(LOOKUP(2,1/(Rates!$B$7:$B$11&lt;=W1958)/(Rates!$C$7:$C$11&gt;=W1958),Rates!$D$7:$D$11)*(X1958/100)*W1958)))),"")</f>
        <v/>
      </c>
      <c r="O1958" s="134" t="str">
        <f t="shared" si="950"/>
        <v/>
      </c>
      <c r="P1958" s="116"/>
      <c r="Q1958" s="117" t="str">
        <f t="shared" si="951"/>
        <v/>
      </c>
      <c r="R1958" s="128" t="str">
        <f t="shared" si="952"/>
        <v/>
      </c>
      <c r="S1958" s="135" t="str">
        <f>IF(B1958="","",IF(R1958="Refreshment Beverage",VLOOKUP(VALUE(Q1958),Rates!G$15:L$19,2,0),VLOOKUP(VALUE(Q1958),Rates!G$4:L$12,2,0)))</f>
        <v/>
      </c>
      <c r="T1958" s="135" t="str">
        <f t="shared" si="953"/>
        <v/>
      </c>
      <c r="U1958" s="118" t="str">
        <f t="shared" si="954"/>
        <v/>
      </c>
      <c r="V1958" s="135" t="str">
        <f t="shared" si="955"/>
        <v/>
      </c>
      <c r="W1958" s="135" t="str">
        <f t="shared" si="956"/>
        <v/>
      </c>
      <c r="X1958" s="119" t="str">
        <f t="shared" si="957"/>
        <v/>
      </c>
      <c r="Y1958" s="120" t="str">
        <f>IF(B:B="","",IF(R1958="Refreshment Beverage",VLOOKUP(Q1958,Rates!G$15:L$19,6,0)*W1958,VLOOKUP(Q1958,Rates!G$4:L$12,6,0)*W1958))</f>
        <v/>
      </c>
      <c r="Z1958" s="120" t="str">
        <f t="shared" si="958"/>
        <v/>
      </c>
      <c r="AA1958" s="120" t="str">
        <f t="shared" si="959"/>
        <v/>
      </c>
      <c r="AB1958" s="136" t="str">
        <f>IF(B:B="","",IF(R1958="Refreshment Beverage","",IF(AND(R1958="Beer",Q1958=0),SUM(LOOKUP(2,1/(Rates!$B$15:$B$18&lt;=W1958)/(Rates!$C$15:$C$18&gt;=W1958),Rates!$D$15:$D$18)*W1958),VLOOKUP(VALUE(Q:Q),Rates!A:B,2,0)*W1958)))</f>
        <v/>
      </c>
      <c r="AC1958" s="136" t="str">
        <f>IF(B:B="","",IF(R1958="Refreshment Beverage","",IF(AND(R1958="Beer",Q1958=0),SUM(LOOKUP(2,1/(Rates!$B$15:$B$18&lt;=W1958)/(Rates!$C$15:$C$18&gt;=W1958),Rates!$E$15:$E$18)*W1958),VLOOKUP(VALUE(Q:Q),Rates!A:C,3,0)*W1958)))</f>
        <v/>
      </c>
      <c r="AD1958" s="137" t="str">
        <f>IFERROR(IF(B:B="","",IF(R1958="Beer","",IF(VALUE(Q1958)=0,VLOOKUP(VLOOKUP(B:B,#REF!,16,0),Rates!A:E,2,0),VLOOKUP(VALUE(Q1958),Rates!A$31:B$34,2,0)*W1958))),0)</f>
        <v/>
      </c>
      <c r="AE1958" s="121" t="str">
        <f t="shared" si="960"/>
        <v/>
      </c>
      <c r="AF1958" s="138" t="str">
        <f t="shared" si="961"/>
        <v/>
      </c>
      <c r="AG1958" s="122" t="str">
        <f t="shared" si="962"/>
        <v/>
      </c>
      <c r="AH1958" s="123" t="str">
        <f t="shared" si="963"/>
        <v/>
      </c>
      <c r="AI1958" s="139" t="str">
        <f>IF(AE:AE="","",IF(R1958="Refreshment Beverage",AK1958*(Rates!J$19/100),ROUND(SUM(AH1958*(Rates!$J$8/100)),4)))</f>
        <v/>
      </c>
      <c r="AJ1958" s="124" t="str">
        <f t="shared" si="964"/>
        <v/>
      </c>
      <c r="AK1958" s="125" t="str">
        <f t="shared" si="965"/>
        <v/>
      </c>
      <c r="AL1958" s="121" t="str">
        <f t="shared" si="966"/>
        <v/>
      </c>
      <c r="AM1958" s="138" t="str">
        <f>IF(AS1958="","",IF(R1958="Refreshment Beverage",ROUND(AS1958*Rates!K$19,4),ROUND(AO1958*(VLOOKUP(VALUE(Q1958),Rates!G$4:L$12,3,0)),4)))</f>
        <v/>
      </c>
      <c r="AN1958" s="126" t="str">
        <f>IF(AS1958="","",IF(R1958="Refreshment Beverage",AS1958*(Rates!J$19/100),MAX(AM1958,AB1958)))</f>
        <v/>
      </c>
      <c r="AO1958" s="127" t="str">
        <f t="shared" si="967"/>
        <v/>
      </c>
      <c r="AP1958" s="127" t="str">
        <f t="shared" si="968"/>
        <v/>
      </c>
      <c r="AQ1958" s="140" t="str">
        <f>IF(AS1958="","",IF(R1958="Refreshment Beverage",ROUND(SUM(VLOOKUP(Q:Q,Rates!G$15:L$19,3,0)*(AS1958-Y1958-Z1958-AA1958)),4),ROUND(SUM(Rates!$K$8*AS1958),4)))</f>
        <v/>
      </c>
      <c r="AR1958" s="139" t="str">
        <f t="shared" si="969"/>
        <v/>
      </c>
      <c r="AS1958" s="125" t="str">
        <f t="shared" si="970"/>
        <v/>
      </c>
      <c r="AT1958" s="121" t="str">
        <f t="shared" si="971"/>
        <v/>
      </c>
      <c r="AU1958" s="138" t="str">
        <f>IF(AX1958="","",IF(R1958="Refreshment Beverage",ROUND((BA1958-Y1958-Z1958-AA1958)*VLOOKUP(VALUE(Q1958),Rates!G$15:L$19,3,0),4),ROUND(AW1958*(VLOOKUP(VALUE(Q1958),Rates!G:L,3,0)),4)))</f>
        <v/>
      </c>
      <c r="AV1958" s="126" t="str">
        <f t="shared" si="972"/>
        <v/>
      </c>
      <c r="AW1958" s="127" t="str">
        <f t="shared" si="973"/>
        <v/>
      </c>
      <c r="AX1958" s="123" t="str">
        <f t="shared" si="974"/>
        <v/>
      </c>
      <c r="AY1958" s="140" t="str">
        <f>IF(AX1958="","",IF(R1958="Refreshment Beverage",ROUND(SUM(AX1958*Rates!K$19),4),ROUND(SUM(AX1958*(Rates!J$8/100)),4)))</f>
        <v/>
      </c>
      <c r="AZ1958" s="124" t="str">
        <f t="shared" si="975"/>
        <v/>
      </c>
      <c r="BA1958" s="125" t="str">
        <f t="shared" si="976"/>
        <v/>
      </c>
      <c r="BB1958" s="115"/>
      <c r="BC1958" s="143"/>
      <c r="BD1958" s="100"/>
      <c r="BE1958" s="100"/>
      <c r="BF1958" s="100"/>
      <c r="BG1958" s="100"/>
    </row>
    <row r="1959" spans="1:59" x14ac:dyDescent="0.2">
      <c r="A1959" s="144"/>
      <c r="B1959" s="141"/>
      <c r="C1959" s="141"/>
      <c r="D1959" s="142"/>
      <c r="E1959" s="142"/>
      <c r="F1959" s="142"/>
      <c r="G1959" s="142"/>
      <c r="H1959" s="142"/>
      <c r="I1959" s="129"/>
      <c r="J1959" s="130"/>
      <c r="K1959" s="131" t="str">
        <f t="shared" si="947"/>
        <v/>
      </c>
      <c r="L1959" s="132" t="str">
        <f t="shared" si="948"/>
        <v/>
      </c>
      <c r="M1959" s="133" t="str">
        <f t="shared" si="949"/>
        <v/>
      </c>
      <c r="N1959" s="134" t="str">
        <f>IFERROR(IF(B:B="","",IF(R1959="Beer",SUM(LOOKUP(2,1/(Rates!$B$3:$B$5&lt;=W1959)/(Rates!$C$3:$C$5&gt;=W1959),Rates!$D$3:$D$5)*(X1959/100)*W1959),IF(R1959="Refreshment Beverage",SUM(LOOKUP(2,1/(Rates!$B$7:$B$11&lt;=W1959)/(Rates!$C$7:$C$11&gt;=W1959),Rates!$D$7:$D$11)*(X1959/100)*W1959)))),"")</f>
        <v/>
      </c>
      <c r="O1959" s="134" t="str">
        <f t="shared" si="950"/>
        <v/>
      </c>
      <c r="P1959" s="116"/>
      <c r="Q1959" s="117" t="str">
        <f t="shared" si="951"/>
        <v/>
      </c>
      <c r="R1959" s="128" t="str">
        <f t="shared" si="952"/>
        <v/>
      </c>
      <c r="S1959" s="135" t="str">
        <f>IF(B1959="","",IF(R1959="Refreshment Beverage",VLOOKUP(VALUE(Q1959),Rates!G$15:L$19,2,0),VLOOKUP(VALUE(Q1959),Rates!G$4:L$12,2,0)))</f>
        <v/>
      </c>
      <c r="T1959" s="135" t="str">
        <f t="shared" si="953"/>
        <v/>
      </c>
      <c r="U1959" s="118" t="str">
        <f t="shared" si="954"/>
        <v/>
      </c>
      <c r="V1959" s="135" t="str">
        <f t="shared" si="955"/>
        <v/>
      </c>
      <c r="W1959" s="135" t="str">
        <f t="shared" si="956"/>
        <v/>
      </c>
      <c r="X1959" s="119" t="str">
        <f t="shared" si="957"/>
        <v/>
      </c>
      <c r="Y1959" s="120" t="str">
        <f>IF(B:B="","",IF(R1959="Refreshment Beverage",VLOOKUP(Q1959,Rates!G$15:L$19,6,0)*W1959,VLOOKUP(Q1959,Rates!G$4:L$12,6,0)*W1959))</f>
        <v/>
      </c>
      <c r="Z1959" s="120" t="str">
        <f t="shared" si="958"/>
        <v/>
      </c>
      <c r="AA1959" s="120" t="str">
        <f t="shared" si="959"/>
        <v/>
      </c>
      <c r="AB1959" s="136" t="str">
        <f>IF(B:B="","",IF(R1959="Refreshment Beverage","",IF(AND(R1959="Beer",Q1959=0),SUM(LOOKUP(2,1/(Rates!$B$15:$B$18&lt;=W1959)/(Rates!$C$15:$C$18&gt;=W1959),Rates!$D$15:$D$18)*W1959),VLOOKUP(VALUE(Q:Q),Rates!A:B,2,0)*W1959)))</f>
        <v/>
      </c>
      <c r="AC1959" s="136" t="str">
        <f>IF(B:B="","",IF(R1959="Refreshment Beverage","",IF(AND(R1959="Beer",Q1959=0),SUM(LOOKUP(2,1/(Rates!$B$15:$B$18&lt;=W1959)/(Rates!$C$15:$C$18&gt;=W1959),Rates!$E$15:$E$18)*W1959),VLOOKUP(VALUE(Q:Q),Rates!A:C,3,0)*W1959)))</f>
        <v/>
      </c>
      <c r="AD1959" s="137" t="str">
        <f>IFERROR(IF(B:B="","",IF(R1959="Beer","",IF(VALUE(Q1959)=0,VLOOKUP(VLOOKUP(B:B,#REF!,16,0),Rates!A:E,2,0),VLOOKUP(VALUE(Q1959),Rates!A$31:B$34,2,0)*W1959))),0)</f>
        <v/>
      </c>
      <c r="AE1959" s="121" t="str">
        <f t="shared" si="960"/>
        <v/>
      </c>
      <c r="AF1959" s="138" t="str">
        <f t="shared" si="961"/>
        <v/>
      </c>
      <c r="AG1959" s="122" t="str">
        <f t="shared" si="962"/>
        <v/>
      </c>
      <c r="AH1959" s="123" t="str">
        <f t="shared" si="963"/>
        <v/>
      </c>
      <c r="AI1959" s="139" t="str">
        <f>IF(AE:AE="","",IF(R1959="Refreshment Beverage",AK1959*(Rates!J$19/100),ROUND(SUM(AH1959*(Rates!$J$8/100)),4)))</f>
        <v/>
      </c>
      <c r="AJ1959" s="124" t="str">
        <f t="shared" si="964"/>
        <v/>
      </c>
      <c r="AK1959" s="125" t="str">
        <f t="shared" si="965"/>
        <v/>
      </c>
      <c r="AL1959" s="121" t="str">
        <f t="shared" si="966"/>
        <v/>
      </c>
      <c r="AM1959" s="138" t="str">
        <f>IF(AS1959="","",IF(R1959="Refreshment Beverage",ROUND(AS1959*Rates!K$19,4),ROUND(AO1959*(VLOOKUP(VALUE(Q1959),Rates!G$4:L$12,3,0)),4)))</f>
        <v/>
      </c>
      <c r="AN1959" s="126" t="str">
        <f>IF(AS1959="","",IF(R1959="Refreshment Beverage",AS1959*(Rates!J$19/100),MAX(AM1959,AB1959)))</f>
        <v/>
      </c>
      <c r="AO1959" s="127" t="str">
        <f t="shared" si="967"/>
        <v/>
      </c>
      <c r="AP1959" s="127" t="str">
        <f t="shared" si="968"/>
        <v/>
      </c>
      <c r="AQ1959" s="140" t="str">
        <f>IF(AS1959="","",IF(R1959="Refreshment Beverage",ROUND(SUM(VLOOKUP(Q:Q,Rates!G$15:L$19,3,0)*(AS1959-Y1959-Z1959-AA1959)),4),ROUND(SUM(Rates!$K$8*AS1959),4)))</f>
        <v/>
      </c>
      <c r="AR1959" s="139" t="str">
        <f t="shared" si="969"/>
        <v/>
      </c>
      <c r="AS1959" s="125" t="str">
        <f t="shared" si="970"/>
        <v/>
      </c>
      <c r="AT1959" s="121" t="str">
        <f t="shared" si="971"/>
        <v/>
      </c>
      <c r="AU1959" s="138" t="str">
        <f>IF(AX1959="","",IF(R1959="Refreshment Beverage",ROUND((BA1959-Y1959-Z1959-AA1959)*VLOOKUP(VALUE(Q1959),Rates!G$15:L$19,3,0),4),ROUND(AW1959*(VLOOKUP(VALUE(Q1959),Rates!G:L,3,0)),4)))</f>
        <v/>
      </c>
      <c r="AV1959" s="126" t="str">
        <f t="shared" si="972"/>
        <v/>
      </c>
      <c r="AW1959" s="127" t="str">
        <f t="shared" si="973"/>
        <v/>
      </c>
      <c r="AX1959" s="123" t="str">
        <f t="shared" si="974"/>
        <v/>
      </c>
      <c r="AY1959" s="140" t="str">
        <f>IF(AX1959="","",IF(R1959="Refreshment Beverage",ROUND(SUM(AX1959*Rates!K$19),4),ROUND(SUM(AX1959*(Rates!J$8/100)),4)))</f>
        <v/>
      </c>
      <c r="AZ1959" s="124" t="str">
        <f t="shared" si="975"/>
        <v/>
      </c>
      <c r="BA1959" s="125" t="str">
        <f t="shared" si="976"/>
        <v/>
      </c>
      <c r="BB1959" s="115"/>
      <c r="BC1959" s="143"/>
      <c r="BD1959" s="100"/>
      <c r="BE1959" s="100"/>
      <c r="BF1959" s="100"/>
      <c r="BG1959" s="100"/>
    </row>
    <row r="1960" spans="1:59" x14ac:dyDescent="0.2">
      <c r="A1960" s="144"/>
      <c r="B1960" s="141"/>
      <c r="C1960" s="141"/>
      <c r="D1960" s="142"/>
      <c r="E1960" s="142"/>
      <c r="F1960" s="142"/>
      <c r="G1960" s="142"/>
      <c r="H1960" s="142"/>
      <c r="I1960" s="129"/>
      <c r="J1960" s="130"/>
      <c r="K1960" s="131" t="str">
        <f t="shared" si="947"/>
        <v/>
      </c>
      <c r="L1960" s="132" t="str">
        <f t="shared" si="948"/>
        <v/>
      </c>
      <c r="M1960" s="133" t="str">
        <f t="shared" si="949"/>
        <v/>
      </c>
      <c r="N1960" s="134" t="str">
        <f>IFERROR(IF(B:B="","",IF(R1960="Beer",SUM(LOOKUP(2,1/(Rates!$B$3:$B$5&lt;=W1960)/(Rates!$C$3:$C$5&gt;=W1960),Rates!$D$3:$D$5)*(X1960/100)*W1960),IF(R1960="Refreshment Beverage",SUM(LOOKUP(2,1/(Rates!$B$7:$B$11&lt;=W1960)/(Rates!$C$7:$C$11&gt;=W1960),Rates!$D$7:$D$11)*(X1960/100)*W1960)))),"")</f>
        <v/>
      </c>
      <c r="O1960" s="134" t="str">
        <f t="shared" si="950"/>
        <v/>
      </c>
      <c r="P1960" s="116"/>
      <c r="Q1960" s="117" t="str">
        <f t="shared" si="951"/>
        <v/>
      </c>
      <c r="R1960" s="128" t="str">
        <f t="shared" si="952"/>
        <v/>
      </c>
      <c r="S1960" s="135" t="str">
        <f>IF(B1960="","",IF(R1960="Refreshment Beverage",VLOOKUP(VALUE(Q1960),Rates!G$15:L$19,2,0),VLOOKUP(VALUE(Q1960),Rates!G$4:L$12,2,0)))</f>
        <v/>
      </c>
      <c r="T1960" s="135" t="str">
        <f t="shared" si="953"/>
        <v/>
      </c>
      <c r="U1960" s="118" t="str">
        <f t="shared" si="954"/>
        <v/>
      </c>
      <c r="V1960" s="135" t="str">
        <f t="shared" si="955"/>
        <v/>
      </c>
      <c r="W1960" s="135" t="str">
        <f t="shared" si="956"/>
        <v/>
      </c>
      <c r="X1960" s="119" t="str">
        <f t="shared" si="957"/>
        <v/>
      </c>
      <c r="Y1960" s="120" t="str">
        <f>IF(B:B="","",IF(R1960="Refreshment Beverage",VLOOKUP(Q1960,Rates!G$15:L$19,6,0)*W1960,VLOOKUP(Q1960,Rates!G$4:L$12,6,0)*W1960))</f>
        <v/>
      </c>
      <c r="Z1960" s="120" t="str">
        <f t="shared" si="958"/>
        <v/>
      </c>
      <c r="AA1960" s="120" t="str">
        <f t="shared" si="959"/>
        <v/>
      </c>
      <c r="AB1960" s="136" t="str">
        <f>IF(B:B="","",IF(R1960="Refreshment Beverage","",IF(AND(R1960="Beer",Q1960=0),SUM(LOOKUP(2,1/(Rates!$B$15:$B$18&lt;=W1960)/(Rates!$C$15:$C$18&gt;=W1960),Rates!$D$15:$D$18)*W1960),VLOOKUP(VALUE(Q:Q),Rates!A:B,2,0)*W1960)))</f>
        <v/>
      </c>
      <c r="AC1960" s="136" t="str">
        <f>IF(B:B="","",IF(R1960="Refreshment Beverage","",IF(AND(R1960="Beer",Q1960=0),SUM(LOOKUP(2,1/(Rates!$B$15:$B$18&lt;=W1960)/(Rates!$C$15:$C$18&gt;=W1960),Rates!$E$15:$E$18)*W1960),VLOOKUP(VALUE(Q:Q),Rates!A:C,3,0)*W1960)))</f>
        <v/>
      </c>
      <c r="AD1960" s="137" t="str">
        <f>IFERROR(IF(B:B="","",IF(R1960="Beer","",IF(VALUE(Q1960)=0,VLOOKUP(VLOOKUP(B:B,#REF!,16,0),Rates!A:E,2,0),VLOOKUP(VALUE(Q1960),Rates!A$31:B$34,2,0)*W1960))),0)</f>
        <v/>
      </c>
      <c r="AE1960" s="121" t="str">
        <f t="shared" si="960"/>
        <v/>
      </c>
      <c r="AF1960" s="138" t="str">
        <f t="shared" si="961"/>
        <v/>
      </c>
      <c r="AG1960" s="122" t="str">
        <f t="shared" si="962"/>
        <v/>
      </c>
      <c r="AH1960" s="123" t="str">
        <f t="shared" si="963"/>
        <v/>
      </c>
      <c r="AI1960" s="139" t="str">
        <f>IF(AE:AE="","",IF(R1960="Refreshment Beverage",AK1960*(Rates!J$19/100),ROUND(SUM(AH1960*(Rates!$J$8/100)),4)))</f>
        <v/>
      </c>
      <c r="AJ1960" s="124" t="str">
        <f t="shared" si="964"/>
        <v/>
      </c>
      <c r="AK1960" s="125" t="str">
        <f t="shared" si="965"/>
        <v/>
      </c>
      <c r="AL1960" s="121" t="str">
        <f t="shared" si="966"/>
        <v/>
      </c>
      <c r="AM1960" s="138" t="str">
        <f>IF(AS1960="","",IF(R1960="Refreshment Beverage",ROUND(AS1960*Rates!K$19,4),ROUND(AO1960*(VLOOKUP(VALUE(Q1960),Rates!G$4:L$12,3,0)),4)))</f>
        <v/>
      </c>
      <c r="AN1960" s="126" t="str">
        <f>IF(AS1960="","",IF(R1960="Refreshment Beverage",AS1960*(Rates!J$19/100),MAX(AM1960,AB1960)))</f>
        <v/>
      </c>
      <c r="AO1960" s="127" t="str">
        <f t="shared" si="967"/>
        <v/>
      </c>
      <c r="AP1960" s="127" t="str">
        <f t="shared" si="968"/>
        <v/>
      </c>
      <c r="AQ1960" s="140" t="str">
        <f>IF(AS1960="","",IF(R1960="Refreshment Beverage",ROUND(SUM(VLOOKUP(Q:Q,Rates!G$15:L$19,3,0)*(AS1960-Y1960-Z1960-AA1960)),4),ROUND(SUM(Rates!$K$8*AS1960),4)))</f>
        <v/>
      </c>
      <c r="AR1960" s="139" t="str">
        <f t="shared" si="969"/>
        <v/>
      </c>
      <c r="AS1960" s="125" t="str">
        <f t="shared" si="970"/>
        <v/>
      </c>
      <c r="AT1960" s="121" t="str">
        <f t="shared" si="971"/>
        <v/>
      </c>
      <c r="AU1960" s="138" t="str">
        <f>IF(AX1960="","",IF(R1960="Refreshment Beverage",ROUND((BA1960-Y1960-Z1960-AA1960)*VLOOKUP(VALUE(Q1960),Rates!G$15:L$19,3,0),4),ROUND(AW1960*(VLOOKUP(VALUE(Q1960),Rates!G:L,3,0)),4)))</f>
        <v/>
      </c>
      <c r="AV1960" s="126" t="str">
        <f t="shared" si="972"/>
        <v/>
      </c>
      <c r="AW1960" s="127" t="str">
        <f t="shared" si="973"/>
        <v/>
      </c>
      <c r="AX1960" s="123" t="str">
        <f t="shared" si="974"/>
        <v/>
      </c>
      <c r="AY1960" s="140" t="str">
        <f>IF(AX1960="","",IF(R1960="Refreshment Beverage",ROUND(SUM(AX1960*Rates!K$19),4),ROUND(SUM(AX1960*(Rates!J$8/100)),4)))</f>
        <v/>
      </c>
      <c r="AZ1960" s="124" t="str">
        <f t="shared" si="975"/>
        <v/>
      </c>
      <c r="BA1960" s="125" t="str">
        <f t="shared" si="976"/>
        <v/>
      </c>
      <c r="BB1960" s="115"/>
      <c r="BC1960" s="143"/>
      <c r="BD1960" s="100"/>
      <c r="BE1960" s="100"/>
      <c r="BF1960" s="100"/>
      <c r="BG1960" s="100"/>
    </row>
    <row r="1961" spans="1:59" x14ac:dyDescent="0.2">
      <c r="A1961" s="144"/>
      <c r="B1961" s="141"/>
      <c r="C1961" s="141"/>
      <c r="D1961" s="142"/>
      <c r="E1961" s="142"/>
      <c r="F1961" s="142"/>
      <c r="G1961" s="142"/>
      <c r="H1961" s="142"/>
      <c r="I1961" s="129"/>
      <c r="J1961" s="130"/>
      <c r="K1961" s="131" t="str">
        <f t="shared" si="947"/>
        <v/>
      </c>
      <c r="L1961" s="132" t="str">
        <f t="shared" si="948"/>
        <v/>
      </c>
      <c r="M1961" s="133" t="str">
        <f t="shared" si="949"/>
        <v/>
      </c>
      <c r="N1961" s="134" t="str">
        <f>IFERROR(IF(B:B="","",IF(R1961="Beer",SUM(LOOKUP(2,1/(Rates!$B$3:$B$5&lt;=W1961)/(Rates!$C$3:$C$5&gt;=W1961),Rates!$D$3:$D$5)*(X1961/100)*W1961),IF(R1961="Refreshment Beverage",SUM(LOOKUP(2,1/(Rates!$B$7:$B$11&lt;=W1961)/(Rates!$C$7:$C$11&gt;=W1961),Rates!$D$7:$D$11)*(X1961/100)*W1961)))),"")</f>
        <v/>
      </c>
      <c r="O1961" s="134" t="str">
        <f t="shared" si="950"/>
        <v/>
      </c>
      <c r="P1961" s="116"/>
      <c r="Q1961" s="117" t="str">
        <f t="shared" si="951"/>
        <v/>
      </c>
      <c r="R1961" s="128" t="str">
        <f t="shared" si="952"/>
        <v/>
      </c>
      <c r="S1961" s="135" t="str">
        <f>IF(B1961="","",IF(R1961="Refreshment Beverage",VLOOKUP(VALUE(Q1961),Rates!G$15:L$19,2,0),VLOOKUP(VALUE(Q1961),Rates!G$4:L$12,2,0)))</f>
        <v/>
      </c>
      <c r="T1961" s="135" t="str">
        <f t="shared" si="953"/>
        <v/>
      </c>
      <c r="U1961" s="118" t="str">
        <f t="shared" si="954"/>
        <v/>
      </c>
      <c r="V1961" s="135" t="str">
        <f t="shared" si="955"/>
        <v/>
      </c>
      <c r="W1961" s="135" t="str">
        <f t="shared" si="956"/>
        <v/>
      </c>
      <c r="X1961" s="119" t="str">
        <f t="shared" si="957"/>
        <v/>
      </c>
      <c r="Y1961" s="120" t="str">
        <f>IF(B:B="","",IF(R1961="Refreshment Beverage",VLOOKUP(Q1961,Rates!G$15:L$19,6,0)*W1961,VLOOKUP(Q1961,Rates!G$4:L$12,6,0)*W1961))</f>
        <v/>
      </c>
      <c r="Z1961" s="120" t="str">
        <f t="shared" si="958"/>
        <v/>
      </c>
      <c r="AA1961" s="120" t="str">
        <f t="shared" si="959"/>
        <v/>
      </c>
      <c r="AB1961" s="136" t="str">
        <f>IF(B:B="","",IF(R1961="Refreshment Beverage","",IF(AND(R1961="Beer",Q1961=0),SUM(LOOKUP(2,1/(Rates!$B$15:$B$18&lt;=W1961)/(Rates!$C$15:$C$18&gt;=W1961),Rates!$D$15:$D$18)*W1961),VLOOKUP(VALUE(Q:Q),Rates!A:B,2,0)*W1961)))</f>
        <v/>
      </c>
      <c r="AC1961" s="136" t="str">
        <f>IF(B:B="","",IF(R1961="Refreshment Beverage","",IF(AND(R1961="Beer",Q1961=0),SUM(LOOKUP(2,1/(Rates!$B$15:$B$18&lt;=W1961)/(Rates!$C$15:$C$18&gt;=W1961),Rates!$E$15:$E$18)*W1961),VLOOKUP(VALUE(Q:Q),Rates!A:C,3,0)*W1961)))</f>
        <v/>
      </c>
      <c r="AD1961" s="137" t="str">
        <f>IFERROR(IF(B:B="","",IF(R1961="Beer","",IF(VALUE(Q1961)=0,VLOOKUP(VLOOKUP(B:B,#REF!,16,0),Rates!A:E,2,0),VLOOKUP(VALUE(Q1961),Rates!A$31:B$34,2,0)*W1961))),0)</f>
        <v/>
      </c>
      <c r="AE1961" s="121" t="str">
        <f t="shared" si="960"/>
        <v/>
      </c>
      <c r="AF1961" s="138" t="str">
        <f t="shared" si="961"/>
        <v/>
      </c>
      <c r="AG1961" s="122" t="str">
        <f t="shared" si="962"/>
        <v/>
      </c>
      <c r="AH1961" s="123" t="str">
        <f t="shared" si="963"/>
        <v/>
      </c>
      <c r="AI1961" s="139" t="str">
        <f>IF(AE:AE="","",IF(R1961="Refreshment Beverage",AK1961*(Rates!J$19/100),ROUND(SUM(AH1961*(Rates!$J$8/100)),4)))</f>
        <v/>
      </c>
      <c r="AJ1961" s="124" t="str">
        <f t="shared" si="964"/>
        <v/>
      </c>
      <c r="AK1961" s="125" t="str">
        <f t="shared" si="965"/>
        <v/>
      </c>
      <c r="AL1961" s="121" t="str">
        <f t="shared" si="966"/>
        <v/>
      </c>
      <c r="AM1961" s="138" t="str">
        <f>IF(AS1961="","",IF(R1961="Refreshment Beverage",ROUND(AS1961*Rates!K$19,4),ROUND(AO1961*(VLOOKUP(VALUE(Q1961),Rates!G$4:L$12,3,0)),4)))</f>
        <v/>
      </c>
      <c r="AN1961" s="126" t="str">
        <f>IF(AS1961="","",IF(R1961="Refreshment Beverage",AS1961*(Rates!J$19/100),MAX(AM1961,AB1961)))</f>
        <v/>
      </c>
      <c r="AO1961" s="127" t="str">
        <f t="shared" si="967"/>
        <v/>
      </c>
      <c r="AP1961" s="127" t="str">
        <f t="shared" si="968"/>
        <v/>
      </c>
      <c r="AQ1961" s="140" t="str">
        <f>IF(AS1961="","",IF(R1961="Refreshment Beverage",ROUND(SUM(VLOOKUP(Q:Q,Rates!G$15:L$19,3,0)*(AS1961-Y1961-Z1961-AA1961)),4),ROUND(SUM(Rates!$K$8*AS1961),4)))</f>
        <v/>
      </c>
      <c r="AR1961" s="139" t="str">
        <f t="shared" si="969"/>
        <v/>
      </c>
      <c r="AS1961" s="125" t="str">
        <f t="shared" si="970"/>
        <v/>
      </c>
      <c r="AT1961" s="121" t="str">
        <f t="shared" si="971"/>
        <v/>
      </c>
      <c r="AU1961" s="138" t="str">
        <f>IF(AX1961="","",IF(R1961="Refreshment Beverage",ROUND((BA1961-Y1961-Z1961-AA1961)*VLOOKUP(VALUE(Q1961),Rates!G$15:L$19,3,0),4),ROUND(AW1961*(VLOOKUP(VALUE(Q1961),Rates!G:L,3,0)),4)))</f>
        <v/>
      </c>
      <c r="AV1961" s="126" t="str">
        <f t="shared" si="972"/>
        <v/>
      </c>
      <c r="AW1961" s="127" t="str">
        <f t="shared" si="973"/>
        <v/>
      </c>
      <c r="AX1961" s="123" t="str">
        <f t="shared" si="974"/>
        <v/>
      </c>
      <c r="AY1961" s="140" t="str">
        <f>IF(AX1961="","",IF(R1961="Refreshment Beverage",ROUND(SUM(AX1961*Rates!K$19),4),ROUND(SUM(AX1961*(Rates!J$8/100)),4)))</f>
        <v/>
      </c>
      <c r="AZ1961" s="124" t="str">
        <f t="shared" si="975"/>
        <v/>
      </c>
      <c r="BA1961" s="125" t="str">
        <f t="shared" si="976"/>
        <v/>
      </c>
      <c r="BB1961" s="115"/>
      <c r="BC1961" s="143"/>
      <c r="BD1961" s="100"/>
      <c r="BE1961" s="100"/>
      <c r="BF1961" s="100"/>
      <c r="BG1961" s="100"/>
    </row>
    <row r="1962" spans="1:59" x14ac:dyDescent="0.2">
      <c r="A1962" s="144"/>
      <c r="B1962" s="141"/>
      <c r="C1962" s="141"/>
      <c r="D1962" s="142"/>
      <c r="E1962" s="142"/>
      <c r="F1962" s="142"/>
      <c r="G1962" s="142"/>
      <c r="H1962" s="142"/>
      <c r="I1962" s="129"/>
      <c r="J1962" s="130"/>
      <c r="K1962" s="131" t="str">
        <f t="shared" si="947"/>
        <v/>
      </c>
      <c r="L1962" s="132" t="str">
        <f t="shared" si="948"/>
        <v/>
      </c>
      <c r="M1962" s="133" t="str">
        <f t="shared" si="949"/>
        <v/>
      </c>
      <c r="N1962" s="134" t="str">
        <f>IFERROR(IF(B:B="","",IF(R1962="Beer",SUM(LOOKUP(2,1/(Rates!$B$3:$B$5&lt;=W1962)/(Rates!$C$3:$C$5&gt;=W1962),Rates!$D$3:$D$5)*(X1962/100)*W1962),IF(R1962="Refreshment Beverage",SUM(LOOKUP(2,1/(Rates!$B$7:$B$11&lt;=W1962)/(Rates!$C$7:$C$11&gt;=W1962),Rates!$D$7:$D$11)*(X1962/100)*W1962)))),"")</f>
        <v/>
      </c>
      <c r="O1962" s="134" t="str">
        <f t="shared" si="950"/>
        <v/>
      </c>
      <c r="P1962" s="116"/>
      <c r="Q1962" s="117" t="str">
        <f t="shared" si="951"/>
        <v/>
      </c>
      <c r="R1962" s="128" t="str">
        <f t="shared" si="952"/>
        <v/>
      </c>
      <c r="S1962" s="135" t="str">
        <f>IF(B1962="","",IF(R1962="Refreshment Beverage",VLOOKUP(VALUE(Q1962),Rates!G$15:L$19,2,0),VLOOKUP(VALUE(Q1962),Rates!G$4:L$12,2,0)))</f>
        <v/>
      </c>
      <c r="T1962" s="135" t="str">
        <f t="shared" si="953"/>
        <v/>
      </c>
      <c r="U1962" s="118" t="str">
        <f t="shared" si="954"/>
        <v/>
      </c>
      <c r="V1962" s="135" t="str">
        <f t="shared" si="955"/>
        <v/>
      </c>
      <c r="W1962" s="135" t="str">
        <f t="shared" si="956"/>
        <v/>
      </c>
      <c r="X1962" s="119" t="str">
        <f t="shared" si="957"/>
        <v/>
      </c>
      <c r="Y1962" s="120" t="str">
        <f>IF(B:B="","",IF(R1962="Refreshment Beverage",VLOOKUP(Q1962,Rates!G$15:L$19,6,0)*W1962,VLOOKUP(Q1962,Rates!G$4:L$12,6,0)*W1962))</f>
        <v/>
      </c>
      <c r="Z1962" s="120" t="str">
        <f t="shared" si="958"/>
        <v/>
      </c>
      <c r="AA1962" s="120" t="str">
        <f t="shared" si="959"/>
        <v/>
      </c>
      <c r="AB1962" s="136" t="str">
        <f>IF(B:B="","",IF(R1962="Refreshment Beverage","",IF(AND(R1962="Beer",Q1962=0),SUM(LOOKUP(2,1/(Rates!$B$15:$B$18&lt;=W1962)/(Rates!$C$15:$C$18&gt;=W1962),Rates!$D$15:$D$18)*W1962),VLOOKUP(VALUE(Q:Q),Rates!A:B,2,0)*W1962)))</f>
        <v/>
      </c>
      <c r="AC1962" s="136" t="str">
        <f>IF(B:B="","",IF(R1962="Refreshment Beverage","",IF(AND(R1962="Beer",Q1962=0),SUM(LOOKUP(2,1/(Rates!$B$15:$B$18&lt;=W1962)/(Rates!$C$15:$C$18&gt;=W1962),Rates!$E$15:$E$18)*W1962),VLOOKUP(VALUE(Q:Q),Rates!A:C,3,0)*W1962)))</f>
        <v/>
      </c>
      <c r="AD1962" s="137" t="str">
        <f>IFERROR(IF(B:B="","",IF(R1962="Beer","",IF(VALUE(Q1962)=0,VLOOKUP(VLOOKUP(B:B,#REF!,16,0),Rates!A:E,2,0),VLOOKUP(VALUE(Q1962),Rates!A$31:B$34,2,0)*W1962))),0)</f>
        <v/>
      </c>
      <c r="AE1962" s="121" t="str">
        <f t="shared" si="960"/>
        <v/>
      </c>
      <c r="AF1962" s="138" t="str">
        <f t="shared" si="961"/>
        <v/>
      </c>
      <c r="AG1962" s="122" t="str">
        <f t="shared" si="962"/>
        <v/>
      </c>
      <c r="AH1962" s="123" t="str">
        <f t="shared" si="963"/>
        <v/>
      </c>
      <c r="AI1962" s="139" t="str">
        <f>IF(AE:AE="","",IF(R1962="Refreshment Beverage",AK1962*(Rates!J$19/100),ROUND(SUM(AH1962*(Rates!$J$8/100)),4)))</f>
        <v/>
      </c>
      <c r="AJ1962" s="124" t="str">
        <f t="shared" si="964"/>
        <v/>
      </c>
      <c r="AK1962" s="125" t="str">
        <f t="shared" si="965"/>
        <v/>
      </c>
      <c r="AL1962" s="121" t="str">
        <f t="shared" si="966"/>
        <v/>
      </c>
      <c r="AM1962" s="138" t="str">
        <f>IF(AS1962="","",IF(R1962="Refreshment Beverage",ROUND(AS1962*Rates!K$19,4),ROUND(AO1962*(VLOOKUP(VALUE(Q1962),Rates!G$4:L$12,3,0)),4)))</f>
        <v/>
      </c>
      <c r="AN1962" s="126" t="str">
        <f>IF(AS1962="","",IF(R1962="Refreshment Beverage",AS1962*(Rates!J$19/100),MAX(AM1962,AB1962)))</f>
        <v/>
      </c>
      <c r="AO1962" s="127" t="str">
        <f t="shared" si="967"/>
        <v/>
      </c>
      <c r="AP1962" s="127" t="str">
        <f t="shared" si="968"/>
        <v/>
      </c>
      <c r="AQ1962" s="140" t="str">
        <f>IF(AS1962="","",IF(R1962="Refreshment Beverage",ROUND(SUM(VLOOKUP(Q:Q,Rates!G$15:L$19,3,0)*(AS1962-Y1962-Z1962-AA1962)),4),ROUND(SUM(Rates!$K$8*AS1962),4)))</f>
        <v/>
      </c>
      <c r="AR1962" s="139" t="str">
        <f t="shared" si="969"/>
        <v/>
      </c>
      <c r="AS1962" s="125" t="str">
        <f t="shared" si="970"/>
        <v/>
      </c>
      <c r="AT1962" s="121" t="str">
        <f t="shared" si="971"/>
        <v/>
      </c>
      <c r="AU1962" s="138" t="str">
        <f>IF(AX1962="","",IF(R1962="Refreshment Beverage",ROUND((BA1962-Y1962-Z1962-AA1962)*VLOOKUP(VALUE(Q1962),Rates!G$15:L$19,3,0),4),ROUND(AW1962*(VLOOKUP(VALUE(Q1962),Rates!G:L,3,0)),4)))</f>
        <v/>
      </c>
      <c r="AV1962" s="126" t="str">
        <f t="shared" si="972"/>
        <v/>
      </c>
      <c r="AW1962" s="127" t="str">
        <f t="shared" si="973"/>
        <v/>
      </c>
      <c r="AX1962" s="123" t="str">
        <f t="shared" si="974"/>
        <v/>
      </c>
      <c r="AY1962" s="140" t="str">
        <f>IF(AX1962="","",IF(R1962="Refreshment Beverage",ROUND(SUM(AX1962*Rates!K$19),4),ROUND(SUM(AX1962*(Rates!J$8/100)),4)))</f>
        <v/>
      </c>
      <c r="AZ1962" s="124" t="str">
        <f t="shared" si="975"/>
        <v/>
      </c>
      <c r="BA1962" s="125" t="str">
        <f t="shared" si="976"/>
        <v/>
      </c>
      <c r="BB1962" s="115"/>
      <c r="BC1962" s="143"/>
      <c r="BD1962" s="100"/>
      <c r="BE1962" s="100"/>
      <c r="BF1962" s="100"/>
      <c r="BG1962" s="100"/>
    </row>
    <row r="1963" spans="1:59" x14ac:dyDescent="0.2">
      <c r="A1963" s="144"/>
      <c r="B1963" s="141"/>
      <c r="C1963" s="141"/>
      <c r="D1963" s="142"/>
      <c r="E1963" s="142"/>
      <c r="F1963" s="142"/>
      <c r="G1963" s="142"/>
      <c r="H1963" s="142"/>
      <c r="I1963" s="129"/>
      <c r="J1963" s="130"/>
      <c r="K1963" s="131" t="str">
        <f t="shared" si="947"/>
        <v/>
      </c>
      <c r="L1963" s="132" t="str">
        <f t="shared" si="948"/>
        <v/>
      </c>
      <c r="M1963" s="133" t="str">
        <f t="shared" si="949"/>
        <v/>
      </c>
      <c r="N1963" s="134" t="str">
        <f>IFERROR(IF(B:B="","",IF(R1963="Beer",SUM(LOOKUP(2,1/(Rates!$B$3:$B$5&lt;=W1963)/(Rates!$C$3:$C$5&gt;=W1963),Rates!$D$3:$D$5)*(X1963/100)*W1963),IF(R1963="Refreshment Beverage",SUM(LOOKUP(2,1/(Rates!$B$7:$B$11&lt;=W1963)/(Rates!$C$7:$C$11&gt;=W1963),Rates!$D$7:$D$11)*(X1963/100)*W1963)))),"")</f>
        <v/>
      </c>
      <c r="O1963" s="134" t="str">
        <f t="shared" si="950"/>
        <v/>
      </c>
      <c r="P1963" s="116"/>
      <c r="Q1963" s="117" t="str">
        <f t="shared" si="951"/>
        <v/>
      </c>
      <c r="R1963" s="128" t="str">
        <f t="shared" si="952"/>
        <v/>
      </c>
      <c r="S1963" s="135" t="str">
        <f>IF(B1963="","",IF(R1963="Refreshment Beverage",VLOOKUP(VALUE(Q1963),Rates!G$15:L$19,2,0),VLOOKUP(VALUE(Q1963),Rates!G$4:L$12,2,0)))</f>
        <v/>
      </c>
      <c r="T1963" s="135" t="str">
        <f t="shared" si="953"/>
        <v/>
      </c>
      <c r="U1963" s="118" t="str">
        <f t="shared" si="954"/>
        <v/>
      </c>
      <c r="V1963" s="135" t="str">
        <f t="shared" si="955"/>
        <v/>
      </c>
      <c r="W1963" s="135" t="str">
        <f t="shared" si="956"/>
        <v/>
      </c>
      <c r="X1963" s="119" t="str">
        <f t="shared" si="957"/>
        <v/>
      </c>
      <c r="Y1963" s="120" t="str">
        <f>IF(B:B="","",IF(R1963="Refreshment Beverage",VLOOKUP(Q1963,Rates!G$15:L$19,6,0)*W1963,VLOOKUP(Q1963,Rates!G$4:L$12,6,0)*W1963))</f>
        <v/>
      </c>
      <c r="Z1963" s="120" t="str">
        <f t="shared" si="958"/>
        <v/>
      </c>
      <c r="AA1963" s="120" t="str">
        <f t="shared" si="959"/>
        <v/>
      </c>
      <c r="AB1963" s="136" t="str">
        <f>IF(B:B="","",IF(R1963="Refreshment Beverage","",IF(AND(R1963="Beer",Q1963=0),SUM(LOOKUP(2,1/(Rates!$B$15:$B$18&lt;=W1963)/(Rates!$C$15:$C$18&gt;=W1963),Rates!$D$15:$D$18)*W1963),VLOOKUP(VALUE(Q:Q),Rates!A:B,2,0)*W1963)))</f>
        <v/>
      </c>
      <c r="AC1963" s="136" t="str">
        <f>IF(B:B="","",IF(R1963="Refreshment Beverage","",IF(AND(R1963="Beer",Q1963=0),SUM(LOOKUP(2,1/(Rates!$B$15:$B$18&lt;=W1963)/(Rates!$C$15:$C$18&gt;=W1963),Rates!$E$15:$E$18)*W1963),VLOOKUP(VALUE(Q:Q),Rates!A:C,3,0)*W1963)))</f>
        <v/>
      </c>
      <c r="AD1963" s="137" t="str">
        <f>IFERROR(IF(B:B="","",IF(R1963="Beer","",IF(VALUE(Q1963)=0,VLOOKUP(VLOOKUP(B:B,#REF!,16,0),Rates!A:E,2,0),VLOOKUP(VALUE(Q1963),Rates!A$31:B$34,2,0)*W1963))),0)</f>
        <v/>
      </c>
      <c r="AE1963" s="121" t="str">
        <f t="shared" si="960"/>
        <v/>
      </c>
      <c r="AF1963" s="138" t="str">
        <f t="shared" si="961"/>
        <v/>
      </c>
      <c r="AG1963" s="122" t="str">
        <f t="shared" si="962"/>
        <v/>
      </c>
      <c r="AH1963" s="123" t="str">
        <f t="shared" si="963"/>
        <v/>
      </c>
      <c r="AI1963" s="139" t="str">
        <f>IF(AE:AE="","",IF(R1963="Refreshment Beverage",AK1963*(Rates!J$19/100),ROUND(SUM(AH1963*(Rates!$J$8/100)),4)))</f>
        <v/>
      </c>
      <c r="AJ1963" s="124" t="str">
        <f t="shared" si="964"/>
        <v/>
      </c>
      <c r="AK1963" s="125" t="str">
        <f t="shared" si="965"/>
        <v/>
      </c>
      <c r="AL1963" s="121" t="str">
        <f t="shared" si="966"/>
        <v/>
      </c>
      <c r="AM1963" s="138" t="str">
        <f>IF(AS1963="","",IF(R1963="Refreshment Beverage",ROUND(AS1963*Rates!K$19,4),ROUND(AO1963*(VLOOKUP(VALUE(Q1963),Rates!G$4:L$12,3,0)),4)))</f>
        <v/>
      </c>
      <c r="AN1963" s="126" t="str">
        <f>IF(AS1963="","",IF(R1963="Refreshment Beverage",AS1963*(Rates!J$19/100),MAX(AM1963,AB1963)))</f>
        <v/>
      </c>
      <c r="AO1963" s="127" t="str">
        <f t="shared" si="967"/>
        <v/>
      </c>
      <c r="AP1963" s="127" t="str">
        <f t="shared" si="968"/>
        <v/>
      </c>
      <c r="AQ1963" s="140" t="str">
        <f>IF(AS1963="","",IF(R1963="Refreshment Beverage",ROUND(SUM(VLOOKUP(Q:Q,Rates!G$15:L$19,3,0)*(AS1963-Y1963-Z1963-AA1963)),4),ROUND(SUM(Rates!$K$8*AS1963),4)))</f>
        <v/>
      </c>
      <c r="AR1963" s="139" t="str">
        <f t="shared" si="969"/>
        <v/>
      </c>
      <c r="AS1963" s="125" t="str">
        <f t="shared" si="970"/>
        <v/>
      </c>
      <c r="AT1963" s="121" t="str">
        <f t="shared" si="971"/>
        <v/>
      </c>
      <c r="AU1963" s="138" t="str">
        <f>IF(AX1963="","",IF(R1963="Refreshment Beverage",ROUND((BA1963-Y1963-Z1963-AA1963)*VLOOKUP(VALUE(Q1963),Rates!G$15:L$19,3,0),4),ROUND(AW1963*(VLOOKUP(VALUE(Q1963),Rates!G:L,3,0)),4)))</f>
        <v/>
      </c>
      <c r="AV1963" s="126" t="str">
        <f t="shared" si="972"/>
        <v/>
      </c>
      <c r="AW1963" s="127" t="str">
        <f t="shared" si="973"/>
        <v/>
      </c>
      <c r="AX1963" s="123" t="str">
        <f t="shared" si="974"/>
        <v/>
      </c>
      <c r="AY1963" s="140" t="str">
        <f>IF(AX1963="","",IF(R1963="Refreshment Beverage",ROUND(SUM(AX1963*Rates!K$19),4),ROUND(SUM(AX1963*(Rates!J$8/100)),4)))</f>
        <v/>
      </c>
      <c r="AZ1963" s="124" t="str">
        <f t="shared" si="975"/>
        <v/>
      </c>
      <c r="BA1963" s="125" t="str">
        <f t="shared" si="976"/>
        <v/>
      </c>
      <c r="BB1963" s="115"/>
      <c r="BC1963" s="143"/>
      <c r="BD1963" s="100"/>
      <c r="BE1963" s="100"/>
      <c r="BF1963" s="100"/>
      <c r="BG1963" s="100"/>
    </row>
    <row r="1964" spans="1:59" x14ac:dyDescent="0.2">
      <c r="A1964" s="144"/>
      <c r="B1964" s="141"/>
      <c r="C1964" s="141"/>
      <c r="D1964" s="142"/>
      <c r="E1964" s="142"/>
      <c r="F1964" s="142"/>
      <c r="G1964" s="142"/>
      <c r="H1964" s="142"/>
      <c r="I1964" s="129"/>
      <c r="J1964" s="130"/>
      <c r="K1964" s="131" t="str">
        <f t="shared" si="947"/>
        <v/>
      </c>
      <c r="L1964" s="132" t="str">
        <f t="shared" si="948"/>
        <v/>
      </c>
      <c r="M1964" s="133" t="str">
        <f t="shared" si="949"/>
        <v/>
      </c>
      <c r="N1964" s="134" t="str">
        <f>IFERROR(IF(B:B="","",IF(R1964="Beer",SUM(LOOKUP(2,1/(Rates!$B$3:$B$5&lt;=W1964)/(Rates!$C$3:$C$5&gt;=W1964),Rates!$D$3:$D$5)*(X1964/100)*W1964),IF(R1964="Refreshment Beverage",SUM(LOOKUP(2,1/(Rates!$B$7:$B$11&lt;=W1964)/(Rates!$C$7:$C$11&gt;=W1964),Rates!$D$7:$D$11)*(X1964/100)*W1964)))),"")</f>
        <v/>
      </c>
      <c r="O1964" s="134" t="str">
        <f t="shared" si="950"/>
        <v/>
      </c>
      <c r="P1964" s="116"/>
      <c r="Q1964" s="117" t="str">
        <f t="shared" si="951"/>
        <v/>
      </c>
      <c r="R1964" s="128" t="str">
        <f t="shared" si="952"/>
        <v/>
      </c>
      <c r="S1964" s="135" t="str">
        <f>IF(B1964="","",IF(R1964="Refreshment Beverage",VLOOKUP(VALUE(Q1964),Rates!G$15:L$19,2,0),VLOOKUP(VALUE(Q1964),Rates!G$4:L$12,2,0)))</f>
        <v/>
      </c>
      <c r="T1964" s="135" t="str">
        <f t="shared" si="953"/>
        <v/>
      </c>
      <c r="U1964" s="118" t="str">
        <f t="shared" si="954"/>
        <v/>
      </c>
      <c r="V1964" s="135" t="str">
        <f t="shared" si="955"/>
        <v/>
      </c>
      <c r="W1964" s="135" t="str">
        <f t="shared" si="956"/>
        <v/>
      </c>
      <c r="X1964" s="119" t="str">
        <f t="shared" si="957"/>
        <v/>
      </c>
      <c r="Y1964" s="120" t="str">
        <f>IF(B:B="","",IF(R1964="Refreshment Beverage",VLOOKUP(Q1964,Rates!G$15:L$19,6,0)*W1964,VLOOKUP(Q1964,Rates!G$4:L$12,6,0)*W1964))</f>
        <v/>
      </c>
      <c r="Z1964" s="120" t="str">
        <f t="shared" si="958"/>
        <v/>
      </c>
      <c r="AA1964" s="120" t="str">
        <f t="shared" si="959"/>
        <v/>
      </c>
      <c r="AB1964" s="136" t="str">
        <f>IF(B:B="","",IF(R1964="Refreshment Beverage","",IF(AND(R1964="Beer",Q1964=0),SUM(LOOKUP(2,1/(Rates!$B$15:$B$18&lt;=W1964)/(Rates!$C$15:$C$18&gt;=W1964),Rates!$D$15:$D$18)*W1964),VLOOKUP(VALUE(Q:Q),Rates!A:B,2,0)*W1964)))</f>
        <v/>
      </c>
      <c r="AC1964" s="136" t="str">
        <f>IF(B:B="","",IF(R1964="Refreshment Beverage","",IF(AND(R1964="Beer",Q1964=0),SUM(LOOKUP(2,1/(Rates!$B$15:$B$18&lt;=W1964)/(Rates!$C$15:$C$18&gt;=W1964),Rates!$E$15:$E$18)*W1964),VLOOKUP(VALUE(Q:Q),Rates!A:C,3,0)*W1964)))</f>
        <v/>
      </c>
      <c r="AD1964" s="137" t="str">
        <f>IFERROR(IF(B:B="","",IF(R1964="Beer","",IF(VALUE(Q1964)=0,VLOOKUP(VLOOKUP(B:B,#REF!,16,0),Rates!A:E,2,0),VLOOKUP(VALUE(Q1964),Rates!A$31:B$34,2,0)*W1964))),0)</f>
        <v/>
      </c>
      <c r="AE1964" s="121" t="str">
        <f t="shared" si="960"/>
        <v/>
      </c>
      <c r="AF1964" s="138" t="str">
        <f t="shared" si="961"/>
        <v/>
      </c>
      <c r="AG1964" s="122" t="str">
        <f t="shared" si="962"/>
        <v/>
      </c>
      <c r="AH1964" s="123" t="str">
        <f t="shared" si="963"/>
        <v/>
      </c>
      <c r="AI1964" s="139" t="str">
        <f>IF(AE:AE="","",IF(R1964="Refreshment Beverage",AK1964*(Rates!J$19/100),ROUND(SUM(AH1964*(Rates!$J$8/100)),4)))</f>
        <v/>
      </c>
      <c r="AJ1964" s="124" t="str">
        <f t="shared" si="964"/>
        <v/>
      </c>
      <c r="AK1964" s="125" t="str">
        <f t="shared" si="965"/>
        <v/>
      </c>
      <c r="AL1964" s="121" t="str">
        <f t="shared" si="966"/>
        <v/>
      </c>
      <c r="AM1964" s="138" t="str">
        <f>IF(AS1964="","",IF(R1964="Refreshment Beverage",ROUND(AS1964*Rates!K$19,4),ROUND(AO1964*(VLOOKUP(VALUE(Q1964),Rates!G$4:L$12,3,0)),4)))</f>
        <v/>
      </c>
      <c r="AN1964" s="126" t="str">
        <f>IF(AS1964="","",IF(R1964="Refreshment Beverage",AS1964*(Rates!J$19/100),MAX(AM1964,AB1964)))</f>
        <v/>
      </c>
      <c r="AO1964" s="127" t="str">
        <f t="shared" si="967"/>
        <v/>
      </c>
      <c r="AP1964" s="127" t="str">
        <f t="shared" si="968"/>
        <v/>
      </c>
      <c r="AQ1964" s="140" t="str">
        <f>IF(AS1964="","",IF(R1964="Refreshment Beverage",ROUND(SUM(VLOOKUP(Q:Q,Rates!G$15:L$19,3,0)*(AS1964-Y1964-Z1964-AA1964)),4),ROUND(SUM(Rates!$K$8*AS1964),4)))</f>
        <v/>
      </c>
      <c r="AR1964" s="139" t="str">
        <f t="shared" si="969"/>
        <v/>
      </c>
      <c r="AS1964" s="125" t="str">
        <f t="shared" si="970"/>
        <v/>
      </c>
      <c r="AT1964" s="121" t="str">
        <f t="shared" si="971"/>
        <v/>
      </c>
      <c r="AU1964" s="138" t="str">
        <f>IF(AX1964="","",IF(R1964="Refreshment Beverage",ROUND((BA1964-Y1964-Z1964-AA1964)*VLOOKUP(VALUE(Q1964),Rates!G$15:L$19,3,0),4),ROUND(AW1964*(VLOOKUP(VALUE(Q1964),Rates!G:L,3,0)),4)))</f>
        <v/>
      </c>
      <c r="AV1964" s="126" t="str">
        <f t="shared" si="972"/>
        <v/>
      </c>
      <c r="AW1964" s="127" t="str">
        <f t="shared" si="973"/>
        <v/>
      </c>
      <c r="AX1964" s="123" t="str">
        <f t="shared" si="974"/>
        <v/>
      </c>
      <c r="AY1964" s="140" t="str">
        <f>IF(AX1964="","",IF(R1964="Refreshment Beverage",ROUND(SUM(AX1964*Rates!K$19),4),ROUND(SUM(AX1964*(Rates!J$8/100)),4)))</f>
        <v/>
      </c>
      <c r="AZ1964" s="124" t="str">
        <f t="shared" si="975"/>
        <v/>
      </c>
      <c r="BA1964" s="125" t="str">
        <f t="shared" si="976"/>
        <v/>
      </c>
      <c r="BB1964" s="115"/>
      <c r="BC1964" s="143"/>
      <c r="BD1964" s="100"/>
      <c r="BE1964" s="100"/>
      <c r="BF1964" s="100"/>
      <c r="BG1964" s="100"/>
    </row>
    <row r="1965" spans="1:59" x14ac:dyDescent="0.2">
      <c r="A1965" s="144"/>
      <c r="B1965" s="141"/>
      <c r="C1965" s="141"/>
      <c r="D1965" s="142"/>
      <c r="E1965" s="142"/>
      <c r="F1965" s="142"/>
      <c r="G1965" s="142"/>
      <c r="H1965" s="142"/>
      <c r="I1965" s="129"/>
      <c r="J1965" s="130"/>
      <c r="K1965" s="131" t="str">
        <f t="shared" si="947"/>
        <v/>
      </c>
      <c r="L1965" s="132" t="str">
        <f t="shared" si="948"/>
        <v/>
      </c>
      <c r="M1965" s="133" t="str">
        <f t="shared" si="949"/>
        <v/>
      </c>
      <c r="N1965" s="134" t="str">
        <f>IFERROR(IF(B:B="","",IF(R1965="Beer",SUM(LOOKUP(2,1/(Rates!$B$3:$B$5&lt;=W1965)/(Rates!$C$3:$C$5&gt;=W1965),Rates!$D$3:$D$5)*(X1965/100)*W1965),IF(R1965="Refreshment Beverage",SUM(LOOKUP(2,1/(Rates!$B$7:$B$11&lt;=W1965)/(Rates!$C$7:$C$11&gt;=W1965),Rates!$D$7:$D$11)*(X1965/100)*W1965)))),"")</f>
        <v/>
      </c>
      <c r="O1965" s="134" t="str">
        <f t="shared" si="950"/>
        <v/>
      </c>
      <c r="P1965" s="116"/>
      <c r="Q1965" s="117" t="str">
        <f t="shared" si="951"/>
        <v/>
      </c>
      <c r="R1965" s="128" t="str">
        <f t="shared" si="952"/>
        <v/>
      </c>
      <c r="S1965" s="135" t="str">
        <f>IF(B1965="","",IF(R1965="Refreshment Beverage",VLOOKUP(VALUE(Q1965),Rates!G$15:L$19,2,0),VLOOKUP(VALUE(Q1965),Rates!G$4:L$12,2,0)))</f>
        <v/>
      </c>
      <c r="T1965" s="135" t="str">
        <f t="shared" si="953"/>
        <v/>
      </c>
      <c r="U1965" s="118" t="str">
        <f t="shared" si="954"/>
        <v/>
      </c>
      <c r="V1965" s="135" t="str">
        <f t="shared" si="955"/>
        <v/>
      </c>
      <c r="W1965" s="135" t="str">
        <f t="shared" si="956"/>
        <v/>
      </c>
      <c r="X1965" s="119" t="str">
        <f t="shared" si="957"/>
        <v/>
      </c>
      <c r="Y1965" s="120" t="str">
        <f>IF(B:B="","",IF(R1965="Refreshment Beverage",VLOOKUP(Q1965,Rates!G$15:L$19,6,0)*W1965,VLOOKUP(Q1965,Rates!G$4:L$12,6,0)*W1965))</f>
        <v/>
      </c>
      <c r="Z1965" s="120" t="str">
        <f t="shared" si="958"/>
        <v/>
      </c>
      <c r="AA1965" s="120" t="str">
        <f t="shared" si="959"/>
        <v/>
      </c>
      <c r="AB1965" s="136" t="str">
        <f>IF(B:B="","",IF(R1965="Refreshment Beverage","",IF(AND(R1965="Beer",Q1965=0),SUM(LOOKUP(2,1/(Rates!$B$15:$B$18&lt;=W1965)/(Rates!$C$15:$C$18&gt;=W1965),Rates!$D$15:$D$18)*W1965),VLOOKUP(VALUE(Q:Q),Rates!A:B,2,0)*W1965)))</f>
        <v/>
      </c>
      <c r="AC1965" s="136" t="str">
        <f>IF(B:B="","",IF(R1965="Refreshment Beverage","",IF(AND(R1965="Beer",Q1965=0),SUM(LOOKUP(2,1/(Rates!$B$15:$B$18&lt;=W1965)/(Rates!$C$15:$C$18&gt;=W1965),Rates!$E$15:$E$18)*W1965),VLOOKUP(VALUE(Q:Q),Rates!A:C,3,0)*W1965)))</f>
        <v/>
      </c>
      <c r="AD1965" s="137" t="str">
        <f>IFERROR(IF(B:B="","",IF(R1965="Beer","",IF(VALUE(Q1965)=0,VLOOKUP(VLOOKUP(B:B,#REF!,16,0),Rates!A:E,2,0),VLOOKUP(VALUE(Q1965),Rates!A$31:B$34,2,0)*W1965))),0)</f>
        <v/>
      </c>
      <c r="AE1965" s="121" t="str">
        <f t="shared" si="960"/>
        <v/>
      </c>
      <c r="AF1965" s="138" t="str">
        <f t="shared" si="961"/>
        <v/>
      </c>
      <c r="AG1965" s="122" t="str">
        <f t="shared" si="962"/>
        <v/>
      </c>
      <c r="AH1965" s="123" t="str">
        <f t="shared" si="963"/>
        <v/>
      </c>
      <c r="AI1965" s="139" t="str">
        <f>IF(AE:AE="","",IF(R1965="Refreshment Beverage",AK1965*(Rates!J$19/100),ROUND(SUM(AH1965*(Rates!$J$8/100)),4)))</f>
        <v/>
      </c>
      <c r="AJ1965" s="124" t="str">
        <f t="shared" si="964"/>
        <v/>
      </c>
      <c r="AK1965" s="125" t="str">
        <f t="shared" si="965"/>
        <v/>
      </c>
      <c r="AL1965" s="121" t="str">
        <f t="shared" si="966"/>
        <v/>
      </c>
      <c r="AM1965" s="138" t="str">
        <f>IF(AS1965="","",IF(R1965="Refreshment Beverage",ROUND(AS1965*Rates!K$19,4),ROUND(AO1965*(VLOOKUP(VALUE(Q1965),Rates!G$4:L$12,3,0)),4)))</f>
        <v/>
      </c>
      <c r="AN1965" s="126" t="str">
        <f>IF(AS1965="","",IF(R1965="Refreshment Beverage",AS1965*(Rates!J$19/100),MAX(AM1965,AB1965)))</f>
        <v/>
      </c>
      <c r="AO1965" s="127" t="str">
        <f t="shared" si="967"/>
        <v/>
      </c>
      <c r="AP1965" s="127" t="str">
        <f t="shared" si="968"/>
        <v/>
      </c>
      <c r="AQ1965" s="140" t="str">
        <f>IF(AS1965="","",IF(R1965="Refreshment Beverage",ROUND(SUM(VLOOKUP(Q:Q,Rates!G$15:L$19,3,0)*(AS1965-Y1965-Z1965-AA1965)),4),ROUND(SUM(Rates!$K$8*AS1965),4)))</f>
        <v/>
      </c>
      <c r="AR1965" s="139" t="str">
        <f t="shared" si="969"/>
        <v/>
      </c>
      <c r="AS1965" s="125" t="str">
        <f t="shared" si="970"/>
        <v/>
      </c>
      <c r="AT1965" s="121" t="str">
        <f t="shared" si="971"/>
        <v/>
      </c>
      <c r="AU1965" s="138" t="str">
        <f>IF(AX1965="","",IF(R1965="Refreshment Beverage",ROUND((BA1965-Y1965-Z1965-AA1965)*VLOOKUP(VALUE(Q1965),Rates!G$15:L$19,3,0),4),ROUND(AW1965*(VLOOKUP(VALUE(Q1965),Rates!G:L,3,0)),4)))</f>
        <v/>
      </c>
      <c r="AV1965" s="126" t="str">
        <f t="shared" si="972"/>
        <v/>
      </c>
      <c r="AW1965" s="127" t="str">
        <f t="shared" si="973"/>
        <v/>
      </c>
      <c r="AX1965" s="123" t="str">
        <f t="shared" si="974"/>
        <v/>
      </c>
      <c r="AY1965" s="140" t="str">
        <f>IF(AX1965="","",IF(R1965="Refreshment Beverage",ROUND(SUM(AX1965*Rates!K$19),4),ROUND(SUM(AX1965*(Rates!J$8/100)),4)))</f>
        <v/>
      </c>
      <c r="AZ1965" s="124" t="str">
        <f t="shared" si="975"/>
        <v/>
      </c>
      <c r="BA1965" s="125" t="str">
        <f t="shared" si="976"/>
        <v/>
      </c>
      <c r="BB1965" s="115"/>
      <c r="BC1965" s="143"/>
      <c r="BD1965" s="100"/>
      <c r="BE1965" s="100"/>
      <c r="BF1965" s="100"/>
      <c r="BG1965" s="100"/>
    </row>
    <row r="1966" spans="1:59" x14ac:dyDescent="0.2">
      <c r="A1966" s="144"/>
      <c r="B1966" s="141"/>
      <c r="C1966" s="141"/>
      <c r="D1966" s="142"/>
      <c r="E1966" s="142"/>
      <c r="F1966" s="142"/>
      <c r="G1966" s="142"/>
      <c r="H1966" s="142"/>
      <c r="I1966" s="129"/>
      <c r="J1966" s="130"/>
      <c r="K1966" s="131" t="str">
        <f t="shared" si="947"/>
        <v/>
      </c>
      <c r="L1966" s="132" t="str">
        <f t="shared" si="948"/>
        <v/>
      </c>
      <c r="M1966" s="133" t="str">
        <f t="shared" si="949"/>
        <v/>
      </c>
      <c r="N1966" s="134" t="str">
        <f>IFERROR(IF(B:B="","",IF(R1966="Beer",SUM(LOOKUP(2,1/(Rates!$B$3:$B$5&lt;=W1966)/(Rates!$C$3:$C$5&gt;=W1966),Rates!$D$3:$D$5)*(X1966/100)*W1966),IF(R1966="Refreshment Beverage",SUM(LOOKUP(2,1/(Rates!$B$7:$B$11&lt;=W1966)/(Rates!$C$7:$C$11&gt;=W1966),Rates!$D$7:$D$11)*(X1966/100)*W1966)))),"")</f>
        <v/>
      </c>
      <c r="O1966" s="134" t="str">
        <f t="shared" si="950"/>
        <v/>
      </c>
      <c r="P1966" s="116"/>
      <c r="Q1966" s="117" t="str">
        <f t="shared" si="951"/>
        <v/>
      </c>
      <c r="R1966" s="128" t="str">
        <f t="shared" si="952"/>
        <v/>
      </c>
      <c r="S1966" s="135" t="str">
        <f>IF(B1966="","",IF(R1966="Refreshment Beverage",VLOOKUP(VALUE(Q1966),Rates!G$15:L$19,2,0),VLOOKUP(VALUE(Q1966),Rates!G$4:L$12,2,0)))</f>
        <v/>
      </c>
      <c r="T1966" s="135" t="str">
        <f t="shared" si="953"/>
        <v/>
      </c>
      <c r="U1966" s="118" t="str">
        <f t="shared" si="954"/>
        <v/>
      </c>
      <c r="V1966" s="135" t="str">
        <f t="shared" si="955"/>
        <v/>
      </c>
      <c r="W1966" s="135" t="str">
        <f t="shared" si="956"/>
        <v/>
      </c>
      <c r="X1966" s="119" t="str">
        <f t="shared" si="957"/>
        <v/>
      </c>
      <c r="Y1966" s="120" t="str">
        <f>IF(B:B="","",IF(R1966="Refreshment Beverage",VLOOKUP(Q1966,Rates!G$15:L$19,6,0)*W1966,VLOOKUP(Q1966,Rates!G$4:L$12,6,0)*W1966))</f>
        <v/>
      </c>
      <c r="Z1966" s="120" t="str">
        <f t="shared" si="958"/>
        <v/>
      </c>
      <c r="AA1966" s="120" t="str">
        <f t="shared" si="959"/>
        <v/>
      </c>
      <c r="AB1966" s="136" t="str">
        <f>IF(B:B="","",IF(R1966="Refreshment Beverage","",IF(AND(R1966="Beer",Q1966=0),SUM(LOOKUP(2,1/(Rates!$B$15:$B$18&lt;=W1966)/(Rates!$C$15:$C$18&gt;=W1966),Rates!$D$15:$D$18)*W1966),VLOOKUP(VALUE(Q:Q),Rates!A:B,2,0)*W1966)))</f>
        <v/>
      </c>
      <c r="AC1966" s="136" t="str">
        <f>IF(B:B="","",IF(R1966="Refreshment Beverage","",IF(AND(R1966="Beer",Q1966=0),SUM(LOOKUP(2,1/(Rates!$B$15:$B$18&lt;=W1966)/(Rates!$C$15:$C$18&gt;=W1966),Rates!$E$15:$E$18)*W1966),VLOOKUP(VALUE(Q:Q),Rates!A:C,3,0)*W1966)))</f>
        <v/>
      </c>
      <c r="AD1966" s="137" t="str">
        <f>IFERROR(IF(B:B="","",IF(R1966="Beer","",IF(VALUE(Q1966)=0,VLOOKUP(VLOOKUP(B:B,#REF!,16,0),Rates!A:E,2,0),VLOOKUP(VALUE(Q1966),Rates!A$31:B$34,2,0)*W1966))),0)</f>
        <v/>
      </c>
      <c r="AE1966" s="121" t="str">
        <f t="shared" si="960"/>
        <v/>
      </c>
      <c r="AF1966" s="138" t="str">
        <f t="shared" si="961"/>
        <v/>
      </c>
      <c r="AG1966" s="122" t="str">
        <f t="shared" si="962"/>
        <v/>
      </c>
      <c r="AH1966" s="123" t="str">
        <f t="shared" si="963"/>
        <v/>
      </c>
      <c r="AI1966" s="139" t="str">
        <f>IF(AE:AE="","",IF(R1966="Refreshment Beverage",AK1966*(Rates!J$19/100),ROUND(SUM(AH1966*(Rates!$J$8/100)),4)))</f>
        <v/>
      </c>
      <c r="AJ1966" s="124" t="str">
        <f t="shared" si="964"/>
        <v/>
      </c>
      <c r="AK1966" s="125" t="str">
        <f t="shared" si="965"/>
        <v/>
      </c>
      <c r="AL1966" s="121" t="str">
        <f t="shared" si="966"/>
        <v/>
      </c>
      <c r="AM1966" s="138" t="str">
        <f>IF(AS1966="","",IF(R1966="Refreshment Beverage",ROUND(AS1966*Rates!K$19,4),ROUND(AO1966*(VLOOKUP(VALUE(Q1966),Rates!G$4:L$12,3,0)),4)))</f>
        <v/>
      </c>
      <c r="AN1966" s="126" t="str">
        <f>IF(AS1966="","",IF(R1966="Refreshment Beverage",AS1966*(Rates!J$19/100),MAX(AM1966,AB1966)))</f>
        <v/>
      </c>
      <c r="AO1966" s="127" t="str">
        <f t="shared" si="967"/>
        <v/>
      </c>
      <c r="AP1966" s="127" t="str">
        <f t="shared" si="968"/>
        <v/>
      </c>
      <c r="AQ1966" s="140" t="str">
        <f>IF(AS1966="","",IF(R1966="Refreshment Beverage",ROUND(SUM(VLOOKUP(Q:Q,Rates!G$15:L$19,3,0)*(AS1966-Y1966-Z1966-AA1966)),4),ROUND(SUM(Rates!$K$8*AS1966),4)))</f>
        <v/>
      </c>
      <c r="AR1966" s="139" t="str">
        <f t="shared" si="969"/>
        <v/>
      </c>
      <c r="AS1966" s="125" t="str">
        <f t="shared" si="970"/>
        <v/>
      </c>
      <c r="AT1966" s="121" t="str">
        <f t="shared" si="971"/>
        <v/>
      </c>
      <c r="AU1966" s="138" t="str">
        <f>IF(AX1966="","",IF(R1966="Refreshment Beverage",ROUND((BA1966-Y1966-Z1966-AA1966)*VLOOKUP(VALUE(Q1966),Rates!G$15:L$19,3,0),4),ROUND(AW1966*(VLOOKUP(VALUE(Q1966),Rates!G:L,3,0)),4)))</f>
        <v/>
      </c>
      <c r="AV1966" s="126" t="str">
        <f t="shared" si="972"/>
        <v/>
      </c>
      <c r="AW1966" s="127" t="str">
        <f t="shared" si="973"/>
        <v/>
      </c>
      <c r="AX1966" s="123" t="str">
        <f t="shared" si="974"/>
        <v/>
      </c>
      <c r="AY1966" s="140" t="str">
        <f>IF(AX1966="","",IF(R1966="Refreshment Beverage",ROUND(SUM(AX1966*Rates!K$19),4),ROUND(SUM(AX1966*(Rates!J$8/100)),4)))</f>
        <v/>
      </c>
      <c r="AZ1966" s="124" t="str">
        <f t="shared" si="975"/>
        <v/>
      </c>
      <c r="BA1966" s="125" t="str">
        <f t="shared" si="976"/>
        <v/>
      </c>
      <c r="BB1966" s="115"/>
      <c r="BC1966" s="143"/>
      <c r="BD1966" s="100"/>
      <c r="BE1966" s="100"/>
      <c r="BF1966" s="100"/>
      <c r="BG1966" s="100"/>
    </row>
    <row r="1967" spans="1:59" x14ac:dyDescent="0.2">
      <c r="A1967" s="144"/>
      <c r="B1967" s="141"/>
      <c r="C1967" s="141"/>
      <c r="D1967" s="142"/>
      <c r="E1967" s="142"/>
      <c r="F1967" s="142"/>
      <c r="G1967" s="142"/>
      <c r="H1967" s="142"/>
      <c r="I1967" s="129"/>
      <c r="J1967" s="130"/>
      <c r="K1967" s="131" t="str">
        <f t="shared" si="947"/>
        <v/>
      </c>
      <c r="L1967" s="132" t="str">
        <f t="shared" si="948"/>
        <v/>
      </c>
      <c r="M1967" s="133" t="str">
        <f t="shared" si="949"/>
        <v/>
      </c>
      <c r="N1967" s="134" t="str">
        <f>IFERROR(IF(B:B="","",IF(R1967="Beer",SUM(LOOKUP(2,1/(Rates!$B$3:$B$5&lt;=W1967)/(Rates!$C$3:$C$5&gt;=W1967),Rates!$D$3:$D$5)*(X1967/100)*W1967),IF(R1967="Refreshment Beverage",SUM(LOOKUP(2,1/(Rates!$B$7:$B$11&lt;=W1967)/(Rates!$C$7:$C$11&gt;=W1967),Rates!$D$7:$D$11)*(X1967/100)*W1967)))),"")</f>
        <v/>
      </c>
      <c r="O1967" s="134" t="str">
        <f t="shared" si="950"/>
        <v/>
      </c>
      <c r="P1967" s="116"/>
      <c r="Q1967" s="117" t="str">
        <f t="shared" si="951"/>
        <v/>
      </c>
      <c r="R1967" s="128" t="str">
        <f t="shared" si="952"/>
        <v/>
      </c>
      <c r="S1967" s="135" t="str">
        <f>IF(B1967="","",IF(R1967="Refreshment Beverage",VLOOKUP(VALUE(Q1967),Rates!G$15:L$19,2,0),VLOOKUP(VALUE(Q1967),Rates!G$4:L$12,2,0)))</f>
        <v/>
      </c>
      <c r="T1967" s="135" t="str">
        <f t="shared" si="953"/>
        <v/>
      </c>
      <c r="U1967" s="118" t="str">
        <f t="shared" si="954"/>
        <v/>
      </c>
      <c r="V1967" s="135" t="str">
        <f t="shared" si="955"/>
        <v/>
      </c>
      <c r="W1967" s="135" t="str">
        <f t="shared" si="956"/>
        <v/>
      </c>
      <c r="X1967" s="119" t="str">
        <f t="shared" si="957"/>
        <v/>
      </c>
      <c r="Y1967" s="120" t="str">
        <f>IF(B:B="","",IF(R1967="Refreshment Beverage",VLOOKUP(Q1967,Rates!G$15:L$19,6,0)*W1967,VLOOKUP(Q1967,Rates!G$4:L$12,6,0)*W1967))</f>
        <v/>
      </c>
      <c r="Z1967" s="120" t="str">
        <f t="shared" si="958"/>
        <v/>
      </c>
      <c r="AA1967" s="120" t="str">
        <f t="shared" si="959"/>
        <v/>
      </c>
      <c r="AB1967" s="136" t="str">
        <f>IF(B:B="","",IF(R1967="Refreshment Beverage","",IF(AND(R1967="Beer",Q1967=0),SUM(LOOKUP(2,1/(Rates!$B$15:$B$18&lt;=W1967)/(Rates!$C$15:$C$18&gt;=W1967),Rates!$D$15:$D$18)*W1967),VLOOKUP(VALUE(Q:Q),Rates!A:B,2,0)*W1967)))</f>
        <v/>
      </c>
      <c r="AC1967" s="136" t="str">
        <f>IF(B:B="","",IF(R1967="Refreshment Beverage","",IF(AND(R1967="Beer",Q1967=0),SUM(LOOKUP(2,1/(Rates!$B$15:$B$18&lt;=W1967)/(Rates!$C$15:$C$18&gt;=W1967),Rates!$E$15:$E$18)*W1967),VLOOKUP(VALUE(Q:Q),Rates!A:C,3,0)*W1967)))</f>
        <v/>
      </c>
      <c r="AD1967" s="137" t="str">
        <f>IFERROR(IF(B:B="","",IF(R1967="Beer","",IF(VALUE(Q1967)=0,VLOOKUP(VLOOKUP(B:B,#REF!,16,0),Rates!A:E,2,0),VLOOKUP(VALUE(Q1967),Rates!A$31:B$34,2,0)*W1967))),0)</f>
        <v/>
      </c>
      <c r="AE1967" s="121" t="str">
        <f t="shared" si="960"/>
        <v/>
      </c>
      <c r="AF1967" s="138" t="str">
        <f t="shared" si="961"/>
        <v/>
      </c>
      <c r="AG1967" s="122" t="str">
        <f t="shared" si="962"/>
        <v/>
      </c>
      <c r="AH1967" s="123" t="str">
        <f t="shared" si="963"/>
        <v/>
      </c>
      <c r="AI1967" s="139" t="str">
        <f>IF(AE:AE="","",IF(R1967="Refreshment Beverage",AK1967*(Rates!J$19/100),ROUND(SUM(AH1967*(Rates!$J$8/100)),4)))</f>
        <v/>
      </c>
      <c r="AJ1967" s="124" t="str">
        <f t="shared" si="964"/>
        <v/>
      </c>
      <c r="AK1967" s="125" t="str">
        <f t="shared" si="965"/>
        <v/>
      </c>
      <c r="AL1967" s="121" t="str">
        <f t="shared" si="966"/>
        <v/>
      </c>
      <c r="AM1967" s="138" t="str">
        <f>IF(AS1967="","",IF(R1967="Refreshment Beverage",ROUND(AS1967*Rates!K$19,4),ROUND(AO1967*(VLOOKUP(VALUE(Q1967),Rates!G$4:L$12,3,0)),4)))</f>
        <v/>
      </c>
      <c r="AN1967" s="126" t="str">
        <f>IF(AS1967="","",IF(R1967="Refreshment Beverage",AS1967*(Rates!J$19/100),MAX(AM1967,AB1967)))</f>
        <v/>
      </c>
      <c r="AO1967" s="127" t="str">
        <f t="shared" si="967"/>
        <v/>
      </c>
      <c r="AP1967" s="127" t="str">
        <f t="shared" si="968"/>
        <v/>
      </c>
      <c r="AQ1967" s="140" t="str">
        <f>IF(AS1967="","",IF(R1967="Refreshment Beverage",ROUND(SUM(VLOOKUP(Q:Q,Rates!G$15:L$19,3,0)*(AS1967-Y1967-Z1967-AA1967)),4),ROUND(SUM(Rates!$K$8*AS1967),4)))</f>
        <v/>
      </c>
      <c r="AR1967" s="139" t="str">
        <f t="shared" si="969"/>
        <v/>
      </c>
      <c r="AS1967" s="125" t="str">
        <f t="shared" si="970"/>
        <v/>
      </c>
      <c r="AT1967" s="121" t="str">
        <f t="shared" si="971"/>
        <v/>
      </c>
      <c r="AU1967" s="138" t="str">
        <f>IF(AX1967="","",IF(R1967="Refreshment Beverage",ROUND((BA1967-Y1967-Z1967-AA1967)*VLOOKUP(VALUE(Q1967),Rates!G$15:L$19,3,0),4),ROUND(AW1967*(VLOOKUP(VALUE(Q1967),Rates!G:L,3,0)),4)))</f>
        <v/>
      </c>
      <c r="AV1967" s="126" t="str">
        <f t="shared" si="972"/>
        <v/>
      </c>
      <c r="AW1967" s="127" t="str">
        <f t="shared" si="973"/>
        <v/>
      </c>
      <c r="AX1967" s="123" t="str">
        <f t="shared" si="974"/>
        <v/>
      </c>
      <c r="AY1967" s="140" t="str">
        <f>IF(AX1967="","",IF(R1967="Refreshment Beverage",ROUND(SUM(AX1967*Rates!K$19),4),ROUND(SUM(AX1967*(Rates!J$8/100)),4)))</f>
        <v/>
      </c>
      <c r="AZ1967" s="124" t="str">
        <f t="shared" si="975"/>
        <v/>
      </c>
      <c r="BA1967" s="125" t="str">
        <f t="shared" si="976"/>
        <v/>
      </c>
      <c r="BB1967" s="115"/>
      <c r="BC1967" s="143"/>
      <c r="BD1967" s="100"/>
      <c r="BE1967" s="100"/>
      <c r="BF1967" s="100"/>
      <c r="BG1967" s="100"/>
    </row>
    <row r="1968" spans="1:59" x14ac:dyDescent="0.2">
      <c r="A1968" s="144"/>
      <c r="B1968" s="141"/>
      <c r="C1968" s="141"/>
      <c r="D1968" s="142"/>
      <c r="E1968" s="142"/>
      <c r="F1968" s="142"/>
      <c r="G1968" s="142"/>
      <c r="H1968" s="142"/>
      <c r="I1968" s="129"/>
      <c r="J1968" s="130"/>
      <c r="K1968" s="131" t="str">
        <f t="shared" si="947"/>
        <v/>
      </c>
      <c r="L1968" s="132" t="str">
        <f t="shared" si="948"/>
        <v/>
      </c>
      <c r="M1968" s="133" t="str">
        <f t="shared" si="949"/>
        <v/>
      </c>
      <c r="N1968" s="134" t="str">
        <f>IFERROR(IF(B:B="","",IF(R1968="Beer",SUM(LOOKUP(2,1/(Rates!$B$3:$B$5&lt;=W1968)/(Rates!$C$3:$C$5&gt;=W1968),Rates!$D$3:$D$5)*(X1968/100)*W1968),IF(R1968="Refreshment Beverage",SUM(LOOKUP(2,1/(Rates!$B$7:$B$11&lt;=W1968)/(Rates!$C$7:$C$11&gt;=W1968),Rates!$D$7:$D$11)*(X1968/100)*W1968)))),"")</f>
        <v/>
      </c>
      <c r="O1968" s="134" t="str">
        <f t="shared" si="950"/>
        <v/>
      </c>
      <c r="P1968" s="116"/>
      <c r="Q1968" s="117" t="str">
        <f t="shared" si="951"/>
        <v/>
      </c>
      <c r="R1968" s="128" t="str">
        <f t="shared" si="952"/>
        <v/>
      </c>
      <c r="S1968" s="135" t="str">
        <f>IF(B1968="","",IF(R1968="Refreshment Beverage",VLOOKUP(VALUE(Q1968),Rates!G$15:L$19,2,0),VLOOKUP(VALUE(Q1968),Rates!G$4:L$12,2,0)))</f>
        <v/>
      </c>
      <c r="T1968" s="135" t="str">
        <f t="shared" si="953"/>
        <v/>
      </c>
      <c r="U1968" s="118" t="str">
        <f t="shared" si="954"/>
        <v/>
      </c>
      <c r="V1968" s="135" t="str">
        <f t="shared" si="955"/>
        <v/>
      </c>
      <c r="W1968" s="135" t="str">
        <f t="shared" si="956"/>
        <v/>
      </c>
      <c r="X1968" s="119" t="str">
        <f t="shared" si="957"/>
        <v/>
      </c>
      <c r="Y1968" s="120" t="str">
        <f>IF(B:B="","",IF(R1968="Refreshment Beverage",VLOOKUP(Q1968,Rates!G$15:L$19,6,0)*W1968,VLOOKUP(Q1968,Rates!G$4:L$12,6,0)*W1968))</f>
        <v/>
      </c>
      <c r="Z1968" s="120" t="str">
        <f t="shared" si="958"/>
        <v/>
      </c>
      <c r="AA1968" s="120" t="str">
        <f t="shared" si="959"/>
        <v/>
      </c>
      <c r="AB1968" s="136" t="str">
        <f>IF(B:B="","",IF(R1968="Refreshment Beverage","",IF(AND(R1968="Beer",Q1968=0),SUM(LOOKUP(2,1/(Rates!$B$15:$B$18&lt;=W1968)/(Rates!$C$15:$C$18&gt;=W1968),Rates!$D$15:$D$18)*W1968),VLOOKUP(VALUE(Q:Q),Rates!A:B,2,0)*W1968)))</f>
        <v/>
      </c>
      <c r="AC1968" s="136" t="str">
        <f>IF(B:B="","",IF(R1968="Refreshment Beverage","",IF(AND(R1968="Beer",Q1968=0),SUM(LOOKUP(2,1/(Rates!$B$15:$B$18&lt;=W1968)/(Rates!$C$15:$C$18&gt;=W1968),Rates!$E$15:$E$18)*W1968),VLOOKUP(VALUE(Q:Q),Rates!A:C,3,0)*W1968)))</f>
        <v/>
      </c>
      <c r="AD1968" s="137" t="str">
        <f>IFERROR(IF(B:B="","",IF(R1968="Beer","",IF(VALUE(Q1968)=0,VLOOKUP(VLOOKUP(B:B,#REF!,16,0),Rates!A:E,2,0),VLOOKUP(VALUE(Q1968),Rates!A$31:B$34,2,0)*W1968))),0)</f>
        <v/>
      </c>
      <c r="AE1968" s="121" t="str">
        <f t="shared" si="960"/>
        <v/>
      </c>
      <c r="AF1968" s="138" t="str">
        <f t="shared" si="961"/>
        <v/>
      </c>
      <c r="AG1968" s="122" t="str">
        <f t="shared" si="962"/>
        <v/>
      </c>
      <c r="AH1968" s="123" t="str">
        <f t="shared" si="963"/>
        <v/>
      </c>
      <c r="AI1968" s="139" t="str">
        <f>IF(AE:AE="","",IF(R1968="Refreshment Beverage",AK1968*(Rates!J$19/100),ROUND(SUM(AH1968*(Rates!$J$8/100)),4)))</f>
        <v/>
      </c>
      <c r="AJ1968" s="124" t="str">
        <f t="shared" si="964"/>
        <v/>
      </c>
      <c r="AK1968" s="125" t="str">
        <f t="shared" si="965"/>
        <v/>
      </c>
      <c r="AL1968" s="121" t="str">
        <f t="shared" si="966"/>
        <v/>
      </c>
      <c r="AM1968" s="138" t="str">
        <f>IF(AS1968="","",IF(R1968="Refreshment Beverage",ROUND(AS1968*Rates!K$19,4),ROUND(AO1968*(VLOOKUP(VALUE(Q1968),Rates!G$4:L$12,3,0)),4)))</f>
        <v/>
      </c>
      <c r="AN1968" s="126" t="str">
        <f>IF(AS1968="","",IF(R1968="Refreshment Beverage",AS1968*(Rates!J$19/100),MAX(AM1968,AB1968)))</f>
        <v/>
      </c>
      <c r="AO1968" s="127" t="str">
        <f t="shared" si="967"/>
        <v/>
      </c>
      <c r="AP1968" s="127" t="str">
        <f t="shared" si="968"/>
        <v/>
      </c>
      <c r="AQ1968" s="140" t="str">
        <f>IF(AS1968="","",IF(R1968="Refreshment Beverage",ROUND(SUM(VLOOKUP(Q:Q,Rates!G$15:L$19,3,0)*(AS1968-Y1968-Z1968-AA1968)),4),ROUND(SUM(Rates!$K$8*AS1968),4)))</f>
        <v/>
      </c>
      <c r="AR1968" s="139" t="str">
        <f t="shared" si="969"/>
        <v/>
      </c>
      <c r="AS1968" s="125" t="str">
        <f t="shared" si="970"/>
        <v/>
      </c>
      <c r="AT1968" s="121" t="str">
        <f t="shared" si="971"/>
        <v/>
      </c>
      <c r="AU1968" s="138" t="str">
        <f>IF(AX1968="","",IF(R1968="Refreshment Beverage",ROUND((BA1968-Y1968-Z1968-AA1968)*VLOOKUP(VALUE(Q1968),Rates!G$15:L$19,3,0),4),ROUND(AW1968*(VLOOKUP(VALUE(Q1968),Rates!G:L,3,0)),4)))</f>
        <v/>
      </c>
      <c r="AV1968" s="126" t="str">
        <f t="shared" si="972"/>
        <v/>
      </c>
      <c r="AW1968" s="127" t="str">
        <f t="shared" si="973"/>
        <v/>
      </c>
      <c r="AX1968" s="123" t="str">
        <f t="shared" si="974"/>
        <v/>
      </c>
      <c r="AY1968" s="140" t="str">
        <f>IF(AX1968="","",IF(R1968="Refreshment Beverage",ROUND(SUM(AX1968*Rates!K$19),4),ROUND(SUM(AX1968*(Rates!J$8/100)),4)))</f>
        <v/>
      </c>
      <c r="AZ1968" s="124" t="str">
        <f t="shared" si="975"/>
        <v/>
      </c>
      <c r="BA1968" s="125" t="str">
        <f t="shared" si="976"/>
        <v/>
      </c>
      <c r="BB1968" s="115"/>
      <c r="BC1968" s="143"/>
      <c r="BD1968" s="100"/>
      <c r="BE1968" s="100"/>
      <c r="BF1968" s="100"/>
      <c r="BG1968" s="100"/>
    </row>
    <row r="1969" spans="1:59" x14ac:dyDescent="0.2">
      <c r="A1969" s="144"/>
      <c r="B1969" s="141"/>
      <c r="C1969" s="141"/>
      <c r="D1969" s="142"/>
      <c r="E1969" s="142"/>
      <c r="F1969" s="142"/>
      <c r="G1969" s="142"/>
      <c r="H1969" s="142"/>
      <c r="I1969" s="129"/>
      <c r="J1969" s="130"/>
      <c r="K1969" s="131" t="str">
        <f t="shared" si="947"/>
        <v/>
      </c>
      <c r="L1969" s="132" t="str">
        <f t="shared" si="948"/>
        <v/>
      </c>
      <c r="M1969" s="133" t="str">
        <f t="shared" si="949"/>
        <v/>
      </c>
      <c r="N1969" s="134" t="str">
        <f>IFERROR(IF(B:B="","",IF(R1969="Beer",SUM(LOOKUP(2,1/(Rates!$B$3:$B$5&lt;=W1969)/(Rates!$C$3:$C$5&gt;=W1969),Rates!$D$3:$D$5)*(X1969/100)*W1969),IF(R1969="Refreshment Beverage",SUM(LOOKUP(2,1/(Rates!$B$7:$B$11&lt;=W1969)/(Rates!$C$7:$C$11&gt;=W1969),Rates!$D$7:$D$11)*(X1969/100)*W1969)))),"")</f>
        <v/>
      </c>
      <c r="O1969" s="134" t="str">
        <f t="shared" si="950"/>
        <v/>
      </c>
      <c r="P1969" s="116"/>
      <c r="Q1969" s="117" t="str">
        <f t="shared" si="951"/>
        <v/>
      </c>
      <c r="R1969" s="128" t="str">
        <f t="shared" si="952"/>
        <v/>
      </c>
      <c r="S1969" s="135" t="str">
        <f>IF(B1969="","",IF(R1969="Refreshment Beverage",VLOOKUP(VALUE(Q1969),Rates!G$15:L$19,2,0),VLOOKUP(VALUE(Q1969),Rates!G$4:L$12,2,0)))</f>
        <v/>
      </c>
      <c r="T1969" s="135" t="str">
        <f t="shared" si="953"/>
        <v/>
      </c>
      <c r="U1969" s="118" t="str">
        <f t="shared" si="954"/>
        <v/>
      </c>
      <c r="V1969" s="135" t="str">
        <f t="shared" si="955"/>
        <v/>
      </c>
      <c r="W1969" s="135" t="str">
        <f t="shared" si="956"/>
        <v/>
      </c>
      <c r="X1969" s="119" t="str">
        <f t="shared" si="957"/>
        <v/>
      </c>
      <c r="Y1969" s="120" t="str">
        <f>IF(B:B="","",IF(R1969="Refreshment Beverage",VLOOKUP(Q1969,Rates!G$15:L$19,6,0)*W1969,VLOOKUP(Q1969,Rates!G$4:L$12,6,0)*W1969))</f>
        <v/>
      </c>
      <c r="Z1969" s="120" t="str">
        <f t="shared" si="958"/>
        <v/>
      </c>
      <c r="AA1969" s="120" t="str">
        <f t="shared" si="959"/>
        <v/>
      </c>
      <c r="AB1969" s="136" t="str">
        <f>IF(B:B="","",IF(R1969="Refreshment Beverage","",IF(AND(R1969="Beer",Q1969=0),SUM(LOOKUP(2,1/(Rates!$B$15:$B$18&lt;=W1969)/(Rates!$C$15:$C$18&gt;=W1969),Rates!$D$15:$D$18)*W1969),VLOOKUP(VALUE(Q:Q),Rates!A:B,2,0)*W1969)))</f>
        <v/>
      </c>
      <c r="AC1969" s="136" t="str">
        <f>IF(B:B="","",IF(R1969="Refreshment Beverage","",IF(AND(R1969="Beer",Q1969=0),SUM(LOOKUP(2,1/(Rates!$B$15:$B$18&lt;=W1969)/(Rates!$C$15:$C$18&gt;=W1969),Rates!$E$15:$E$18)*W1969),VLOOKUP(VALUE(Q:Q),Rates!A:C,3,0)*W1969)))</f>
        <v/>
      </c>
      <c r="AD1969" s="137" t="str">
        <f>IFERROR(IF(B:B="","",IF(R1969="Beer","",IF(VALUE(Q1969)=0,VLOOKUP(VLOOKUP(B:B,#REF!,16,0),Rates!A:E,2,0),VLOOKUP(VALUE(Q1969),Rates!A$31:B$34,2,0)*W1969))),0)</f>
        <v/>
      </c>
      <c r="AE1969" s="121" t="str">
        <f t="shared" si="960"/>
        <v/>
      </c>
      <c r="AF1969" s="138" t="str">
        <f t="shared" si="961"/>
        <v/>
      </c>
      <c r="AG1969" s="122" t="str">
        <f t="shared" si="962"/>
        <v/>
      </c>
      <c r="AH1969" s="123" t="str">
        <f t="shared" si="963"/>
        <v/>
      </c>
      <c r="AI1969" s="139" t="str">
        <f>IF(AE:AE="","",IF(R1969="Refreshment Beverage",AK1969*(Rates!J$19/100),ROUND(SUM(AH1969*(Rates!$J$8/100)),4)))</f>
        <v/>
      </c>
      <c r="AJ1969" s="124" t="str">
        <f t="shared" si="964"/>
        <v/>
      </c>
      <c r="AK1969" s="125" t="str">
        <f t="shared" si="965"/>
        <v/>
      </c>
      <c r="AL1969" s="121" t="str">
        <f t="shared" si="966"/>
        <v/>
      </c>
      <c r="AM1969" s="138" t="str">
        <f>IF(AS1969="","",IF(R1969="Refreshment Beverage",ROUND(AS1969*Rates!K$19,4),ROUND(AO1969*(VLOOKUP(VALUE(Q1969),Rates!G$4:L$12,3,0)),4)))</f>
        <v/>
      </c>
      <c r="AN1969" s="126" t="str">
        <f>IF(AS1969="","",IF(R1969="Refreshment Beverage",AS1969*(Rates!J$19/100),MAX(AM1969,AB1969)))</f>
        <v/>
      </c>
      <c r="AO1969" s="127" t="str">
        <f t="shared" si="967"/>
        <v/>
      </c>
      <c r="AP1969" s="127" t="str">
        <f t="shared" si="968"/>
        <v/>
      </c>
      <c r="AQ1969" s="140" t="str">
        <f>IF(AS1969="","",IF(R1969="Refreshment Beverage",ROUND(SUM(VLOOKUP(Q:Q,Rates!G$15:L$19,3,0)*(AS1969-Y1969-Z1969-AA1969)),4),ROUND(SUM(Rates!$K$8*AS1969),4)))</f>
        <v/>
      </c>
      <c r="AR1969" s="139" t="str">
        <f t="shared" si="969"/>
        <v/>
      </c>
      <c r="AS1969" s="125" t="str">
        <f t="shared" si="970"/>
        <v/>
      </c>
      <c r="AT1969" s="121" t="str">
        <f t="shared" si="971"/>
        <v/>
      </c>
      <c r="AU1969" s="138" t="str">
        <f>IF(AX1969="","",IF(R1969="Refreshment Beverage",ROUND((BA1969-Y1969-Z1969-AA1969)*VLOOKUP(VALUE(Q1969),Rates!G$15:L$19,3,0),4),ROUND(AW1969*(VLOOKUP(VALUE(Q1969),Rates!G:L,3,0)),4)))</f>
        <v/>
      </c>
      <c r="AV1969" s="126" t="str">
        <f t="shared" si="972"/>
        <v/>
      </c>
      <c r="AW1969" s="127" t="str">
        <f t="shared" si="973"/>
        <v/>
      </c>
      <c r="AX1969" s="123" t="str">
        <f t="shared" si="974"/>
        <v/>
      </c>
      <c r="AY1969" s="140" t="str">
        <f>IF(AX1969="","",IF(R1969="Refreshment Beverage",ROUND(SUM(AX1969*Rates!K$19),4),ROUND(SUM(AX1969*(Rates!J$8/100)),4)))</f>
        <v/>
      </c>
      <c r="AZ1969" s="124" t="str">
        <f t="shared" si="975"/>
        <v/>
      </c>
      <c r="BA1969" s="125" t="str">
        <f t="shared" si="976"/>
        <v/>
      </c>
      <c r="BB1969" s="115"/>
      <c r="BC1969" s="143"/>
      <c r="BD1969" s="100"/>
      <c r="BE1969" s="100"/>
      <c r="BF1969" s="100"/>
      <c r="BG1969" s="100"/>
    </row>
    <row r="1970" spans="1:59" x14ac:dyDescent="0.2">
      <c r="A1970" s="144"/>
      <c r="B1970" s="141"/>
      <c r="C1970" s="141"/>
      <c r="D1970" s="142"/>
      <c r="E1970" s="142"/>
      <c r="F1970" s="142"/>
      <c r="G1970" s="142"/>
      <c r="H1970" s="142"/>
      <c r="I1970" s="129"/>
      <c r="J1970" s="130"/>
      <c r="K1970" s="131" t="str">
        <f t="shared" si="947"/>
        <v/>
      </c>
      <c r="L1970" s="132" t="str">
        <f t="shared" si="948"/>
        <v/>
      </c>
      <c r="M1970" s="133" t="str">
        <f t="shared" si="949"/>
        <v/>
      </c>
      <c r="N1970" s="134" t="str">
        <f>IFERROR(IF(B:B="","",IF(R1970="Beer",SUM(LOOKUP(2,1/(Rates!$B$3:$B$5&lt;=W1970)/(Rates!$C$3:$C$5&gt;=W1970),Rates!$D$3:$D$5)*(X1970/100)*W1970),IF(R1970="Refreshment Beverage",SUM(LOOKUP(2,1/(Rates!$B$7:$B$11&lt;=W1970)/(Rates!$C$7:$C$11&gt;=W1970),Rates!$D$7:$D$11)*(X1970/100)*W1970)))),"")</f>
        <v/>
      </c>
      <c r="O1970" s="134" t="str">
        <f t="shared" si="950"/>
        <v/>
      </c>
      <c r="P1970" s="116"/>
      <c r="Q1970" s="117" t="str">
        <f t="shared" si="951"/>
        <v/>
      </c>
      <c r="R1970" s="128" t="str">
        <f t="shared" si="952"/>
        <v/>
      </c>
      <c r="S1970" s="135" t="str">
        <f>IF(B1970="","",IF(R1970="Refreshment Beverage",VLOOKUP(VALUE(Q1970),Rates!G$15:L$19,2,0),VLOOKUP(VALUE(Q1970),Rates!G$4:L$12,2,0)))</f>
        <v/>
      </c>
      <c r="T1970" s="135" t="str">
        <f t="shared" si="953"/>
        <v/>
      </c>
      <c r="U1970" s="118" t="str">
        <f t="shared" si="954"/>
        <v/>
      </c>
      <c r="V1970" s="135" t="str">
        <f t="shared" si="955"/>
        <v/>
      </c>
      <c r="W1970" s="135" t="str">
        <f t="shared" si="956"/>
        <v/>
      </c>
      <c r="X1970" s="119" t="str">
        <f t="shared" si="957"/>
        <v/>
      </c>
      <c r="Y1970" s="120" t="str">
        <f>IF(B:B="","",IF(R1970="Refreshment Beverage",VLOOKUP(Q1970,Rates!G$15:L$19,6,0)*W1970,VLOOKUP(Q1970,Rates!G$4:L$12,6,0)*W1970))</f>
        <v/>
      </c>
      <c r="Z1970" s="120" t="str">
        <f t="shared" si="958"/>
        <v/>
      </c>
      <c r="AA1970" s="120" t="str">
        <f t="shared" si="959"/>
        <v/>
      </c>
      <c r="AB1970" s="136" t="str">
        <f>IF(B:B="","",IF(R1970="Refreshment Beverage","",IF(AND(R1970="Beer",Q1970=0),SUM(LOOKUP(2,1/(Rates!$B$15:$B$18&lt;=W1970)/(Rates!$C$15:$C$18&gt;=W1970),Rates!$D$15:$D$18)*W1970),VLOOKUP(VALUE(Q:Q),Rates!A:B,2,0)*W1970)))</f>
        <v/>
      </c>
      <c r="AC1970" s="136" t="str">
        <f>IF(B:B="","",IF(R1970="Refreshment Beverage","",IF(AND(R1970="Beer",Q1970=0),SUM(LOOKUP(2,1/(Rates!$B$15:$B$18&lt;=W1970)/(Rates!$C$15:$C$18&gt;=W1970),Rates!$E$15:$E$18)*W1970),VLOOKUP(VALUE(Q:Q),Rates!A:C,3,0)*W1970)))</f>
        <v/>
      </c>
      <c r="AD1970" s="137" t="str">
        <f>IFERROR(IF(B:B="","",IF(R1970="Beer","",IF(VALUE(Q1970)=0,VLOOKUP(VLOOKUP(B:B,#REF!,16,0),Rates!A:E,2,0),VLOOKUP(VALUE(Q1970),Rates!A$31:B$34,2,0)*W1970))),0)</f>
        <v/>
      </c>
      <c r="AE1970" s="121" t="str">
        <f t="shared" si="960"/>
        <v/>
      </c>
      <c r="AF1970" s="138" t="str">
        <f t="shared" si="961"/>
        <v/>
      </c>
      <c r="AG1970" s="122" t="str">
        <f t="shared" si="962"/>
        <v/>
      </c>
      <c r="AH1970" s="123" t="str">
        <f t="shared" si="963"/>
        <v/>
      </c>
      <c r="AI1970" s="139" t="str">
        <f>IF(AE:AE="","",IF(R1970="Refreshment Beverage",AK1970*(Rates!J$19/100),ROUND(SUM(AH1970*(Rates!$J$8/100)),4)))</f>
        <v/>
      </c>
      <c r="AJ1970" s="124" t="str">
        <f t="shared" si="964"/>
        <v/>
      </c>
      <c r="AK1970" s="125" t="str">
        <f t="shared" si="965"/>
        <v/>
      </c>
      <c r="AL1970" s="121" t="str">
        <f t="shared" si="966"/>
        <v/>
      </c>
      <c r="AM1970" s="138" t="str">
        <f>IF(AS1970="","",IF(R1970="Refreshment Beverage",ROUND(AS1970*Rates!K$19,4),ROUND(AO1970*(VLOOKUP(VALUE(Q1970),Rates!G$4:L$12,3,0)),4)))</f>
        <v/>
      </c>
      <c r="AN1970" s="126" t="str">
        <f>IF(AS1970="","",IF(R1970="Refreshment Beverage",AS1970*(Rates!J$19/100),MAX(AM1970,AB1970)))</f>
        <v/>
      </c>
      <c r="AO1970" s="127" t="str">
        <f t="shared" si="967"/>
        <v/>
      </c>
      <c r="AP1970" s="127" t="str">
        <f t="shared" si="968"/>
        <v/>
      </c>
      <c r="AQ1970" s="140" t="str">
        <f>IF(AS1970="","",IF(R1970="Refreshment Beverage",ROUND(SUM(VLOOKUP(Q:Q,Rates!G$15:L$19,3,0)*(AS1970-Y1970-Z1970-AA1970)),4),ROUND(SUM(Rates!$K$8*AS1970),4)))</f>
        <v/>
      </c>
      <c r="AR1970" s="139" t="str">
        <f t="shared" si="969"/>
        <v/>
      </c>
      <c r="AS1970" s="125" t="str">
        <f t="shared" si="970"/>
        <v/>
      </c>
      <c r="AT1970" s="121" t="str">
        <f t="shared" si="971"/>
        <v/>
      </c>
      <c r="AU1970" s="138" t="str">
        <f>IF(AX1970="","",IF(R1970="Refreshment Beverage",ROUND((BA1970-Y1970-Z1970-AA1970)*VLOOKUP(VALUE(Q1970),Rates!G$15:L$19,3,0),4),ROUND(AW1970*(VLOOKUP(VALUE(Q1970),Rates!G:L,3,0)),4)))</f>
        <v/>
      </c>
      <c r="AV1970" s="126" t="str">
        <f t="shared" si="972"/>
        <v/>
      </c>
      <c r="AW1970" s="127" t="str">
        <f t="shared" si="973"/>
        <v/>
      </c>
      <c r="AX1970" s="123" t="str">
        <f t="shared" si="974"/>
        <v/>
      </c>
      <c r="AY1970" s="140" t="str">
        <f>IF(AX1970="","",IF(R1970="Refreshment Beverage",ROUND(SUM(AX1970*Rates!K$19),4),ROUND(SUM(AX1970*(Rates!J$8/100)),4)))</f>
        <v/>
      </c>
      <c r="AZ1970" s="124" t="str">
        <f t="shared" si="975"/>
        <v/>
      </c>
      <c r="BA1970" s="125" t="str">
        <f t="shared" si="976"/>
        <v/>
      </c>
      <c r="BB1970" s="115"/>
      <c r="BC1970" s="143"/>
      <c r="BD1970" s="100"/>
      <c r="BE1970" s="100"/>
      <c r="BF1970" s="100"/>
      <c r="BG1970" s="100"/>
    </row>
    <row r="1971" spans="1:59" x14ac:dyDescent="0.2">
      <c r="A1971" s="144"/>
      <c r="B1971" s="141"/>
      <c r="C1971" s="141"/>
      <c r="D1971" s="142"/>
      <c r="E1971" s="142"/>
      <c r="F1971" s="142"/>
      <c r="G1971" s="142"/>
      <c r="H1971" s="142"/>
      <c r="I1971" s="129"/>
      <c r="J1971" s="130"/>
      <c r="K1971" s="131" t="str">
        <f t="shared" si="947"/>
        <v/>
      </c>
      <c r="L1971" s="132" t="str">
        <f t="shared" si="948"/>
        <v/>
      </c>
      <c r="M1971" s="133" t="str">
        <f t="shared" si="949"/>
        <v/>
      </c>
      <c r="N1971" s="134" t="str">
        <f>IFERROR(IF(B:B="","",IF(R1971="Beer",SUM(LOOKUP(2,1/(Rates!$B$3:$B$5&lt;=W1971)/(Rates!$C$3:$C$5&gt;=W1971),Rates!$D$3:$D$5)*(X1971/100)*W1971),IF(R1971="Refreshment Beverage",SUM(LOOKUP(2,1/(Rates!$B$7:$B$11&lt;=W1971)/(Rates!$C$7:$C$11&gt;=W1971),Rates!$D$7:$D$11)*(X1971/100)*W1971)))),"")</f>
        <v/>
      </c>
      <c r="O1971" s="134" t="str">
        <f t="shared" si="950"/>
        <v/>
      </c>
      <c r="P1971" s="116"/>
      <c r="Q1971" s="117" t="str">
        <f t="shared" si="951"/>
        <v/>
      </c>
      <c r="R1971" s="128" t="str">
        <f t="shared" si="952"/>
        <v/>
      </c>
      <c r="S1971" s="135" t="str">
        <f>IF(B1971="","",IF(R1971="Refreshment Beverage",VLOOKUP(VALUE(Q1971),Rates!G$15:L$19,2,0),VLOOKUP(VALUE(Q1971),Rates!G$4:L$12,2,0)))</f>
        <v/>
      </c>
      <c r="T1971" s="135" t="str">
        <f t="shared" si="953"/>
        <v/>
      </c>
      <c r="U1971" s="118" t="str">
        <f t="shared" si="954"/>
        <v/>
      </c>
      <c r="V1971" s="135" t="str">
        <f t="shared" si="955"/>
        <v/>
      </c>
      <c r="W1971" s="135" t="str">
        <f t="shared" si="956"/>
        <v/>
      </c>
      <c r="X1971" s="119" t="str">
        <f t="shared" si="957"/>
        <v/>
      </c>
      <c r="Y1971" s="120" t="str">
        <f>IF(B:B="","",IF(R1971="Refreshment Beverage",VLOOKUP(Q1971,Rates!G$15:L$19,6,0)*W1971,VLOOKUP(Q1971,Rates!G$4:L$12,6,0)*W1971))</f>
        <v/>
      </c>
      <c r="Z1971" s="120" t="str">
        <f t="shared" si="958"/>
        <v/>
      </c>
      <c r="AA1971" s="120" t="str">
        <f t="shared" si="959"/>
        <v/>
      </c>
      <c r="AB1971" s="136" t="str">
        <f>IF(B:B="","",IF(R1971="Refreshment Beverage","",IF(AND(R1971="Beer",Q1971=0),SUM(LOOKUP(2,1/(Rates!$B$15:$B$18&lt;=W1971)/(Rates!$C$15:$C$18&gt;=W1971),Rates!$D$15:$D$18)*W1971),VLOOKUP(VALUE(Q:Q),Rates!A:B,2,0)*W1971)))</f>
        <v/>
      </c>
      <c r="AC1971" s="136" t="str">
        <f>IF(B:B="","",IF(R1971="Refreshment Beverage","",IF(AND(R1971="Beer",Q1971=0),SUM(LOOKUP(2,1/(Rates!$B$15:$B$18&lt;=W1971)/(Rates!$C$15:$C$18&gt;=W1971),Rates!$E$15:$E$18)*W1971),VLOOKUP(VALUE(Q:Q),Rates!A:C,3,0)*W1971)))</f>
        <v/>
      </c>
      <c r="AD1971" s="137" t="str">
        <f>IFERROR(IF(B:B="","",IF(R1971="Beer","",IF(VALUE(Q1971)=0,VLOOKUP(VLOOKUP(B:B,#REF!,16,0),Rates!A:E,2,0),VLOOKUP(VALUE(Q1971),Rates!A$31:B$34,2,0)*W1971))),0)</f>
        <v/>
      </c>
      <c r="AE1971" s="121" t="str">
        <f t="shared" si="960"/>
        <v/>
      </c>
      <c r="AF1971" s="138" t="str">
        <f t="shared" si="961"/>
        <v/>
      </c>
      <c r="AG1971" s="122" t="str">
        <f t="shared" si="962"/>
        <v/>
      </c>
      <c r="AH1971" s="123" t="str">
        <f t="shared" si="963"/>
        <v/>
      </c>
      <c r="AI1971" s="139" t="str">
        <f>IF(AE:AE="","",IF(R1971="Refreshment Beverage",AK1971*(Rates!J$19/100),ROUND(SUM(AH1971*(Rates!$J$8/100)),4)))</f>
        <v/>
      </c>
      <c r="AJ1971" s="124" t="str">
        <f t="shared" si="964"/>
        <v/>
      </c>
      <c r="AK1971" s="125" t="str">
        <f t="shared" si="965"/>
        <v/>
      </c>
      <c r="AL1971" s="121" t="str">
        <f t="shared" si="966"/>
        <v/>
      </c>
      <c r="AM1971" s="138" t="str">
        <f>IF(AS1971="","",IF(R1971="Refreshment Beverage",ROUND(AS1971*Rates!K$19,4),ROUND(AO1971*(VLOOKUP(VALUE(Q1971),Rates!G$4:L$12,3,0)),4)))</f>
        <v/>
      </c>
      <c r="AN1971" s="126" t="str">
        <f>IF(AS1971="","",IF(R1971="Refreshment Beverage",AS1971*(Rates!J$19/100),MAX(AM1971,AB1971)))</f>
        <v/>
      </c>
      <c r="AO1971" s="127" t="str">
        <f t="shared" si="967"/>
        <v/>
      </c>
      <c r="AP1971" s="127" t="str">
        <f t="shared" si="968"/>
        <v/>
      </c>
      <c r="AQ1971" s="140" t="str">
        <f>IF(AS1971="","",IF(R1971="Refreshment Beverage",ROUND(SUM(VLOOKUP(Q:Q,Rates!G$15:L$19,3,0)*(AS1971-Y1971-Z1971-AA1971)),4),ROUND(SUM(Rates!$K$8*AS1971),4)))</f>
        <v/>
      </c>
      <c r="AR1971" s="139" t="str">
        <f t="shared" si="969"/>
        <v/>
      </c>
      <c r="AS1971" s="125" t="str">
        <f t="shared" si="970"/>
        <v/>
      </c>
      <c r="AT1971" s="121" t="str">
        <f t="shared" si="971"/>
        <v/>
      </c>
      <c r="AU1971" s="138" t="str">
        <f>IF(AX1971="","",IF(R1971="Refreshment Beverage",ROUND((BA1971-Y1971-Z1971-AA1971)*VLOOKUP(VALUE(Q1971),Rates!G$15:L$19,3,0),4),ROUND(AW1971*(VLOOKUP(VALUE(Q1971),Rates!G:L,3,0)),4)))</f>
        <v/>
      </c>
      <c r="AV1971" s="126" t="str">
        <f t="shared" si="972"/>
        <v/>
      </c>
      <c r="AW1971" s="127" t="str">
        <f t="shared" si="973"/>
        <v/>
      </c>
      <c r="AX1971" s="123" t="str">
        <f t="shared" si="974"/>
        <v/>
      </c>
      <c r="AY1971" s="140" t="str">
        <f>IF(AX1971="","",IF(R1971="Refreshment Beverage",ROUND(SUM(AX1971*Rates!K$19),4),ROUND(SUM(AX1971*(Rates!J$8/100)),4)))</f>
        <v/>
      </c>
      <c r="AZ1971" s="124" t="str">
        <f t="shared" si="975"/>
        <v/>
      </c>
      <c r="BA1971" s="125" t="str">
        <f t="shared" si="976"/>
        <v/>
      </c>
      <c r="BB1971" s="115"/>
      <c r="BC1971" s="143"/>
      <c r="BD1971" s="100"/>
      <c r="BE1971" s="100"/>
      <c r="BF1971" s="100"/>
      <c r="BG1971" s="100"/>
    </row>
    <row r="1972" spans="1:59" x14ac:dyDescent="0.2">
      <c r="A1972" s="144"/>
      <c r="B1972" s="141"/>
      <c r="C1972" s="141"/>
      <c r="D1972" s="142"/>
      <c r="E1972" s="142"/>
      <c r="F1972" s="142"/>
      <c r="G1972" s="142"/>
      <c r="H1972" s="142"/>
      <c r="I1972" s="129"/>
      <c r="J1972" s="130"/>
      <c r="K1972" s="131" t="str">
        <f t="shared" si="947"/>
        <v/>
      </c>
      <c r="L1972" s="132" t="str">
        <f t="shared" si="948"/>
        <v/>
      </c>
      <c r="M1972" s="133" t="str">
        <f t="shared" si="949"/>
        <v/>
      </c>
      <c r="N1972" s="134" t="str">
        <f>IFERROR(IF(B:B="","",IF(R1972="Beer",SUM(LOOKUP(2,1/(Rates!$B$3:$B$5&lt;=W1972)/(Rates!$C$3:$C$5&gt;=W1972),Rates!$D$3:$D$5)*(X1972/100)*W1972),IF(R1972="Refreshment Beverage",SUM(LOOKUP(2,1/(Rates!$B$7:$B$11&lt;=W1972)/(Rates!$C$7:$C$11&gt;=W1972),Rates!$D$7:$D$11)*(X1972/100)*W1972)))),"")</f>
        <v/>
      </c>
      <c r="O1972" s="134" t="str">
        <f t="shared" si="950"/>
        <v/>
      </c>
      <c r="P1972" s="116"/>
      <c r="Q1972" s="117" t="str">
        <f t="shared" si="951"/>
        <v/>
      </c>
      <c r="R1972" s="128" t="str">
        <f t="shared" si="952"/>
        <v/>
      </c>
      <c r="S1972" s="135" t="str">
        <f>IF(B1972="","",IF(R1972="Refreshment Beverage",VLOOKUP(VALUE(Q1972),Rates!G$15:L$19,2,0),VLOOKUP(VALUE(Q1972),Rates!G$4:L$12,2,0)))</f>
        <v/>
      </c>
      <c r="T1972" s="135" t="str">
        <f t="shared" si="953"/>
        <v/>
      </c>
      <c r="U1972" s="118" t="str">
        <f t="shared" si="954"/>
        <v/>
      </c>
      <c r="V1972" s="135" t="str">
        <f t="shared" si="955"/>
        <v/>
      </c>
      <c r="W1972" s="135" t="str">
        <f t="shared" si="956"/>
        <v/>
      </c>
      <c r="X1972" s="119" t="str">
        <f t="shared" si="957"/>
        <v/>
      </c>
      <c r="Y1972" s="120" t="str">
        <f>IF(B:B="","",IF(R1972="Refreshment Beverage",VLOOKUP(Q1972,Rates!G$15:L$19,6,0)*W1972,VLOOKUP(Q1972,Rates!G$4:L$12,6,0)*W1972))</f>
        <v/>
      </c>
      <c r="Z1972" s="120" t="str">
        <f t="shared" si="958"/>
        <v/>
      </c>
      <c r="AA1972" s="120" t="str">
        <f t="shared" si="959"/>
        <v/>
      </c>
      <c r="AB1972" s="136" t="str">
        <f>IF(B:B="","",IF(R1972="Refreshment Beverage","",IF(AND(R1972="Beer",Q1972=0),SUM(LOOKUP(2,1/(Rates!$B$15:$B$18&lt;=W1972)/(Rates!$C$15:$C$18&gt;=W1972),Rates!$D$15:$D$18)*W1972),VLOOKUP(VALUE(Q:Q),Rates!A:B,2,0)*W1972)))</f>
        <v/>
      </c>
      <c r="AC1972" s="136" t="str">
        <f>IF(B:B="","",IF(R1972="Refreshment Beverage","",IF(AND(R1972="Beer",Q1972=0),SUM(LOOKUP(2,1/(Rates!$B$15:$B$18&lt;=W1972)/(Rates!$C$15:$C$18&gt;=W1972),Rates!$E$15:$E$18)*W1972),VLOOKUP(VALUE(Q:Q),Rates!A:C,3,0)*W1972)))</f>
        <v/>
      </c>
      <c r="AD1972" s="137" t="str">
        <f>IFERROR(IF(B:B="","",IF(R1972="Beer","",IF(VALUE(Q1972)=0,VLOOKUP(VLOOKUP(B:B,#REF!,16,0),Rates!A:E,2,0),VLOOKUP(VALUE(Q1972),Rates!A$31:B$34,2,0)*W1972))),0)</f>
        <v/>
      </c>
      <c r="AE1972" s="121" t="str">
        <f t="shared" si="960"/>
        <v/>
      </c>
      <c r="AF1972" s="138" t="str">
        <f t="shared" si="961"/>
        <v/>
      </c>
      <c r="AG1972" s="122" t="str">
        <f t="shared" si="962"/>
        <v/>
      </c>
      <c r="AH1972" s="123" t="str">
        <f t="shared" si="963"/>
        <v/>
      </c>
      <c r="AI1972" s="139" t="str">
        <f>IF(AE:AE="","",IF(R1972="Refreshment Beverage",AK1972*(Rates!J$19/100),ROUND(SUM(AH1972*(Rates!$J$8/100)),4)))</f>
        <v/>
      </c>
      <c r="AJ1972" s="124" t="str">
        <f t="shared" si="964"/>
        <v/>
      </c>
      <c r="AK1972" s="125" t="str">
        <f t="shared" si="965"/>
        <v/>
      </c>
      <c r="AL1972" s="121" t="str">
        <f t="shared" si="966"/>
        <v/>
      </c>
      <c r="AM1972" s="138" t="str">
        <f>IF(AS1972="","",IF(R1972="Refreshment Beverage",ROUND(AS1972*Rates!K$19,4),ROUND(AO1972*(VLOOKUP(VALUE(Q1972),Rates!G$4:L$12,3,0)),4)))</f>
        <v/>
      </c>
      <c r="AN1972" s="126" t="str">
        <f>IF(AS1972="","",IF(R1972="Refreshment Beverage",AS1972*(Rates!J$19/100),MAX(AM1972,AB1972)))</f>
        <v/>
      </c>
      <c r="AO1972" s="127" t="str">
        <f t="shared" si="967"/>
        <v/>
      </c>
      <c r="AP1972" s="127" t="str">
        <f t="shared" si="968"/>
        <v/>
      </c>
      <c r="AQ1972" s="140" t="str">
        <f>IF(AS1972="","",IF(R1972="Refreshment Beverage",ROUND(SUM(VLOOKUP(Q:Q,Rates!G$15:L$19,3,0)*(AS1972-Y1972-Z1972-AA1972)),4),ROUND(SUM(Rates!$K$8*AS1972),4)))</f>
        <v/>
      </c>
      <c r="AR1972" s="139" t="str">
        <f t="shared" si="969"/>
        <v/>
      </c>
      <c r="AS1972" s="125" t="str">
        <f t="shared" si="970"/>
        <v/>
      </c>
      <c r="AT1972" s="121" t="str">
        <f t="shared" si="971"/>
        <v/>
      </c>
      <c r="AU1972" s="138" t="str">
        <f>IF(AX1972="","",IF(R1972="Refreshment Beverage",ROUND((BA1972-Y1972-Z1972-AA1972)*VLOOKUP(VALUE(Q1972),Rates!G$15:L$19,3,0),4),ROUND(AW1972*(VLOOKUP(VALUE(Q1972),Rates!G:L,3,0)),4)))</f>
        <v/>
      </c>
      <c r="AV1972" s="126" t="str">
        <f t="shared" si="972"/>
        <v/>
      </c>
      <c r="AW1972" s="127" t="str">
        <f t="shared" si="973"/>
        <v/>
      </c>
      <c r="AX1972" s="123" t="str">
        <f t="shared" si="974"/>
        <v/>
      </c>
      <c r="AY1972" s="140" t="str">
        <f>IF(AX1972="","",IF(R1972="Refreshment Beverage",ROUND(SUM(AX1972*Rates!K$19),4),ROUND(SUM(AX1972*(Rates!J$8/100)),4)))</f>
        <v/>
      </c>
      <c r="AZ1972" s="124" t="str">
        <f t="shared" si="975"/>
        <v/>
      </c>
      <c r="BA1972" s="125" t="str">
        <f t="shared" si="976"/>
        <v/>
      </c>
      <c r="BB1972" s="115"/>
      <c r="BC1972" s="143"/>
      <c r="BD1972" s="100"/>
      <c r="BE1972" s="100"/>
      <c r="BF1972" s="100"/>
      <c r="BG1972" s="100"/>
    </row>
    <row r="1973" spans="1:59" x14ac:dyDescent="0.2">
      <c r="A1973" s="144"/>
      <c r="B1973" s="141"/>
      <c r="C1973" s="141"/>
      <c r="D1973" s="142"/>
      <c r="E1973" s="142"/>
      <c r="F1973" s="142"/>
      <c r="G1973" s="142"/>
      <c r="H1973" s="142"/>
      <c r="I1973" s="129"/>
      <c r="J1973" s="130"/>
      <c r="K1973" s="131" t="str">
        <f t="shared" si="947"/>
        <v/>
      </c>
      <c r="L1973" s="132" t="str">
        <f t="shared" si="948"/>
        <v/>
      </c>
      <c r="M1973" s="133" t="str">
        <f t="shared" si="949"/>
        <v/>
      </c>
      <c r="N1973" s="134" t="str">
        <f>IFERROR(IF(B:B="","",IF(R1973="Beer",SUM(LOOKUP(2,1/(Rates!$B$3:$B$5&lt;=W1973)/(Rates!$C$3:$C$5&gt;=W1973),Rates!$D$3:$D$5)*(X1973/100)*W1973),IF(R1973="Refreshment Beverage",SUM(LOOKUP(2,1/(Rates!$B$7:$B$11&lt;=W1973)/(Rates!$C$7:$C$11&gt;=W1973),Rates!$D$7:$D$11)*(X1973/100)*W1973)))),"")</f>
        <v/>
      </c>
      <c r="O1973" s="134" t="str">
        <f t="shared" si="950"/>
        <v/>
      </c>
      <c r="P1973" s="116"/>
      <c r="Q1973" s="117" t="str">
        <f t="shared" si="951"/>
        <v/>
      </c>
      <c r="R1973" s="128" t="str">
        <f t="shared" si="952"/>
        <v/>
      </c>
      <c r="S1973" s="135" t="str">
        <f>IF(B1973="","",IF(R1973="Refreshment Beverage",VLOOKUP(VALUE(Q1973),Rates!G$15:L$19,2,0),VLOOKUP(VALUE(Q1973),Rates!G$4:L$12,2,0)))</f>
        <v/>
      </c>
      <c r="T1973" s="135" t="str">
        <f t="shared" si="953"/>
        <v/>
      </c>
      <c r="U1973" s="118" t="str">
        <f t="shared" si="954"/>
        <v/>
      </c>
      <c r="V1973" s="135" t="str">
        <f t="shared" si="955"/>
        <v/>
      </c>
      <c r="W1973" s="135" t="str">
        <f t="shared" si="956"/>
        <v/>
      </c>
      <c r="X1973" s="119" t="str">
        <f t="shared" si="957"/>
        <v/>
      </c>
      <c r="Y1973" s="120" t="str">
        <f>IF(B:B="","",IF(R1973="Refreshment Beverage",VLOOKUP(Q1973,Rates!G$15:L$19,6,0)*W1973,VLOOKUP(Q1973,Rates!G$4:L$12,6,0)*W1973))</f>
        <v/>
      </c>
      <c r="Z1973" s="120" t="str">
        <f t="shared" si="958"/>
        <v/>
      </c>
      <c r="AA1973" s="120" t="str">
        <f t="shared" si="959"/>
        <v/>
      </c>
      <c r="AB1973" s="136" t="str">
        <f>IF(B:B="","",IF(R1973="Refreshment Beverage","",IF(AND(R1973="Beer",Q1973=0),SUM(LOOKUP(2,1/(Rates!$B$15:$B$18&lt;=W1973)/(Rates!$C$15:$C$18&gt;=W1973),Rates!$D$15:$D$18)*W1973),VLOOKUP(VALUE(Q:Q),Rates!A:B,2,0)*W1973)))</f>
        <v/>
      </c>
      <c r="AC1973" s="136" t="str">
        <f>IF(B:B="","",IF(R1973="Refreshment Beverage","",IF(AND(R1973="Beer",Q1973=0),SUM(LOOKUP(2,1/(Rates!$B$15:$B$18&lt;=W1973)/(Rates!$C$15:$C$18&gt;=W1973),Rates!$E$15:$E$18)*W1973),VLOOKUP(VALUE(Q:Q),Rates!A:C,3,0)*W1973)))</f>
        <v/>
      </c>
      <c r="AD1973" s="137" t="str">
        <f>IFERROR(IF(B:B="","",IF(R1973="Beer","",IF(VALUE(Q1973)=0,VLOOKUP(VLOOKUP(B:B,#REF!,16,0),Rates!A:E,2,0),VLOOKUP(VALUE(Q1973),Rates!A$31:B$34,2,0)*W1973))),0)</f>
        <v/>
      </c>
      <c r="AE1973" s="121" t="str">
        <f t="shared" si="960"/>
        <v/>
      </c>
      <c r="AF1973" s="138" t="str">
        <f t="shared" si="961"/>
        <v/>
      </c>
      <c r="AG1973" s="122" t="str">
        <f t="shared" si="962"/>
        <v/>
      </c>
      <c r="AH1973" s="123" t="str">
        <f t="shared" si="963"/>
        <v/>
      </c>
      <c r="AI1973" s="139" t="str">
        <f>IF(AE:AE="","",IF(R1973="Refreshment Beverage",AK1973*(Rates!J$19/100),ROUND(SUM(AH1973*(Rates!$J$8/100)),4)))</f>
        <v/>
      </c>
      <c r="AJ1973" s="124" t="str">
        <f t="shared" si="964"/>
        <v/>
      </c>
      <c r="AK1973" s="125" t="str">
        <f t="shared" si="965"/>
        <v/>
      </c>
      <c r="AL1973" s="121" t="str">
        <f t="shared" si="966"/>
        <v/>
      </c>
      <c r="AM1973" s="138" t="str">
        <f>IF(AS1973="","",IF(R1973="Refreshment Beverage",ROUND(AS1973*Rates!K$19,4),ROUND(AO1973*(VLOOKUP(VALUE(Q1973),Rates!G$4:L$12,3,0)),4)))</f>
        <v/>
      </c>
      <c r="AN1973" s="126" t="str">
        <f>IF(AS1973="","",IF(R1973="Refreshment Beverage",AS1973*(Rates!J$19/100),MAX(AM1973,AB1973)))</f>
        <v/>
      </c>
      <c r="AO1973" s="127" t="str">
        <f t="shared" si="967"/>
        <v/>
      </c>
      <c r="AP1973" s="127" t="str">
        <f t="shared" si="968"/>
        <v/>
      </c>
      <c r="AQ1973" s="140" t="str">
        <f>IF(AS1973="","",IF(R1973="Refreshment Beverage",ROUND(SUM(VLOOKUP(Q:Q,Rates!G$15:L$19,3,0)*(AS1973-Y1973-Z1973-AA1973)),4),ROUND(SUM(Rates!$K$8*AS1973),4)))</f>
        <v/>
      </c>
      <c r="AR1973" s="139" t="str">
        <f t="shared" si="969"/>
        <v/>
      </c>
      <c r="AS1973" s="125" t="str">
        <f t="shared" si="970"/>
        <v/>
      </c>
      <c r="AT1973" s="121" t="str">
        <f t="shared" si="971"/>
        <v/>
      </c>
      <c r="AU1973" s="138" t="str">
        <f>IF(AX1973="","",IF(R1973="Refreshment Beverage",ROUND((BA1973-Y1973-Z1973-AA1973)*VLOOKUP(VALUE(Q1973),Rates!G$15:L$19,3,0),4),ROUND(AW1973*(VLOOKUP(VALUE(Q1973),Rates!G:L,3,0)),4)))</f>
        <v/>
      </c>
      <c r="AV1973" s="126" t="str">
        <f t="shared" si="972"/>
        <v/>
      </c>
      <c r="AW1973" s="127" t="str">
        <f t="shared" si="973"/>
        <v/>
      </c>
      <c r="AX1973" s="123" t="str">
        <f t="shared" si="974"/>
        <v/>
      </c>
      <c r="AY1973" s="140" t="str">
        <f>IF(AX1973="","",IF(R1973="Refreshment Beverage",ROUND(SUM(AX1973*Rates!K$19),4),ROUND(SUM(AX1973*(Rates!J$8/100)),4)))</f>
        <v/>
      </c>
      <c r="AZ1973" s="124" t="str">
        <f t="shared" si="975"/>
        <v/>
      </c>
      <c r="BA1973" s="125" t="str">
        <f t="shared" si="976"/>
        <v/>
      </c>
      <c r="BB1973" s="115"/>
      <c r="BC1973" s="143"/>
      <c r="BD1973" s="100"/>
      <c r="BE1973" s="100"/>
      <c r="BF1973" s="100"/>
      <c r="BG1973" s="100"/>
    </row>
    <row r="1974" spans="1:59" x14ac:dyDescent="0.2">
      <c r="A1974" s="144"/>
      <c r="B1974" s="141"/>
      <c r="C1974" s="141"/>
      <c r="D1974" s="142"/>
      <c r="E1974" s="142"/>
      <c r="F1974" s="142"/>
      <c r="G1974" s="142"/>
      <c r="H1974" s="142"/>
      <c r="I1974" s="129"/>
      <c r="J1974" s="130"/>
      <c r="K1974" s="131" t="str">
        <f t="shared" si="947"/>
        <v/>
      </c>
      <c r="L1974" s="132" t="str">
        <f t="shared" si="948"/>
        <v/>
      </c>
      <c r="M1974" s="133" t="str">
        <f t="shared" si="949"/>
        <v/>
      </c>
      <c r="N1974" s="134" t="str">
        <f>IFERROR(IF(B:B="","",IF(R1974="Beer",SUM(LOOKUP(2,1/(Rates!$B$3:$B$5&lt;=W1974)/(Rates!$C$3:$C$5&gt;=W1974),Rates!$D$3:$D$5)*(X1974/100)*W1974),IF(R1974="Refreshment Beverage",SUM(LOOKUP(2,1/(Rates!$B$7:$B$11&lt;=W1974)/(Rates!$C$7:$C$11&gt;=W1974),Rates!$D$7:$D$11)*(X1974/100)*W1974)))),"")</f>
        <v/>
      </c>
      <c r="O1974" s="134" t="str">
        <f t="shared" si="950"/>
        <v/>
      </c>
      <c r="P1974" s="116"/>
      <c r="Q1974" s="117" t="str">
        <f t="shared" si="951"/>
        <v/>
      </c>
      <c r="R1974" s="128" t="str">
        <f t="shared" si="952"/>
        <v/>
      </c>
      <c r="S1974" s="135" t="str">
        <f>IF(B1974="","",IF(R1974="Refreshment Beverage",VLOOKUP(VALUE(Q1974),Rates!G$15:L$19,2,0),VLOOKUP(VALUE(Q1974),Rates!G$4:L$12,2,0)))</f>
        <v/>
      </c>
      <c r="T1974" s="135" t="str">
        <f t="shared" si="953"/>
        <v/>
      </c>
      <c r="U1974" s="118" t="str">
        <f t="shared" si="954"/>
        <v/>
      </c>
      <c r="V1974" s="135" t="str">
        <f t="shared" si="955"/>
        <v/>
      </c>
      <c r="W1974" s="135" t="str">
        <f t="shared" si="956"/>
        <v/>
      </c>
      <c r="X1974" s="119" t="str">
        <f t="shared" si="957"/>
        <v/>
      </c>
      <c r="Y1974" s="120" t="str">
        <f>IF(B:B="","",IF(R1974="Refreshment Beverage",VLOOKUP(Q1974,Rates!G$15:L$19,6,0)*W1974,VLOOKUP(Q1974,Rates!G$4:L$12,6,0)*W1974))</f>
        <v/>
      </c>
      <c r="Z1974" s="120" t="str">
        <f t="shared" si="958"/>
        <v/>
      </c>
      <c r="AA1974" s="120" t="str">
        <f t="shared" si="959"/>
        <v/>
      </c>
      <c r="AB1974" s="136" t="str">
        <f>IF(B:B="","",IF(R1974="Refreshment Beverage","",IF(AND(R1974="Beer",Q1974=0),SUM(LOOKUP(2,1/(Rates!$B$15:$B$18&lt;=W1974)/(Rates!$C$15:$C$18&gt;=W1974),Rates!$D$15:$D$18)*W1974),VLOOKUP(VALUE(Q:Q),Rates!A:B,2,0)*W1974)))</f>
        <v/>
      </c>
      <c r="AC1974" s="136" t="str">
        <f>IF(B:B="","",IF(R1974="Refreshment Beverage","",IF(AND(R1974="Beer",Q1974=0),SUM(LOOKUP(2,1/(Rates!$B$15:$B$18&lt;=W1974)/(Rates!$C$15:$C$18&gt;=W1974),Rates!$E$15:$E$18)*W1974),VLOOKUP(VALUE(Q:Q),Rates!A:C,3,0)*W1974)))</f>
        <v/>
      </c>
      <c r="AD1974" s="137" t="str">
        <f>IFERROR(IF(B:B="","",IF(R1974="Beer","",IF(VALUE(Q1974)=0,VLOOKUP(VLOOKUP(B:B,#REF!,16,0),Rates!A:E,2,0),VLOOKUP(VALUE(Q1974),Rates!A$31:B$34,2,0)*W1974))),0)</f>
        <v/>
      </c>
      <c r="AE1974" s="121" t="str">
        <f t="shared" si="960"/>
        <v/>
      </c>
      <c r="AF1974" s="138" t="str">
        <f t="shared" si="961"/>
        <v/>
      </c>
      <c r="AG1974" s="122" t="str">
        <f t="shared" si="962"/>
        <v/>
      </c>
      <c r="AH1974" s="123" t="str">
        <f t="shared" si="963"/>
        <v/>
      </c>
      <c r="AI1974" s="139" t="str">
        <f>IF(AE:AE="","",IF(R1974="Refreshment Beverage",AK1974*(Rates!J$19/100),ROUND(SUM(AH1974*(Rates!$J$8/100)),4)))</f>
        <v/>
      </c>
      <c r="AJ1974" s="124" t="str">
        <f t="shared" si="964"/>
        <v/>
      </c>
      <c r="AK1974" s="125" t="str">
        <f t="shared" si="965"/>
        <v/>
      </c>
      <c r="AL1974" s="121" t="str">
        <f t="shared" si="966"/>
        <v/>
      </c>
      <c r="AM1974" s="138" t="str">
        <f>IF(AS1974="","",IF(R1974="Refreshment Beverage",ROUND(AS1974*Rates!K$19,4),ROUND(AO1974*(VLOOKUP(VALUE(Q1974),Rates!G$4:L$12,3,0)),4)))</f>
        <v/>
      </c>
      <c r="AN1974" s="126" t="str">
        <f>IF(AS1974="","",IF(R1974="Refreshment Beverage",AS1974*(Rates!J$19/100),MAX(AM1974,AB1974)))</f>
        <v/>
      </c>
      <c r="AO1974" s="127" t="str">
        <f t="shared" si="967"/>
        <v/>
      </c>
      <c r="AP1974" s="127" t="str">
        <f t="shared" si="968"/>
        <v/>
      </c>
      <c r="AQ1974" s="140" t="str">
        <f>IF(AS1974="","",IF(R1974="Refreshment Beverage",ROUND(SUM(VLOOKUP(Q:Q,Rates!G$15:L$19,3,0)*(AS1974-Y1974-Z1974-AA1974)),4),ROUND(SUM(Rates!$K$8*AS1974),4)))</f>
        <v/>
      </c>
      <c r="AR1974" s="139" t="str">
        <f t="shared" si="969"/>
        <v/>
      </c>
      <c r="AS1974" s="125" t="str">
        <f t="shared" si="970"/>
        <v/>
      </c>
      <c r="AT1974" s="121" t="str">
        <f t="shared" si="971"/>
        <v/>
      </c>
      <c r="AU1974" s="138" t="str">
        <f>IF(AX1974="","",IF(R1974="Refreshment Beverage",ROUND((BA1974-Y1974-Z1974-AA1974)*VLOOKUP(VALUE(Q1974),Rates!G$15:L$19,3,0),4),ROUND(AW1974*(VLOOKUP(VALUE(Q1974),Rates!G:L,3,0)),4)))</f>
        <v/>
      </c>
      <c r="AV1974" s="126" t="str">
        <f t="shared" si="972"/>
        <v/>
      </c>
      <c r="AW1974" s="127" t="str">
        <f t="shared" si="973"/>
        <v/>
      </c>
      <c r="AX1974" s="123" t="str">
        <f t="shared" si="974"/>
        <v/>
      </c>
      <c r="AY1974" s="140" t="str">
        <f>IF(AX1974="","",IF(R1974="Refreshment Beverage",ROUND(SUM(AX1974*Rates!K$19),4),ROUND(SUM(AX1974*(Rates!J$8/100)),4)))</f>
        <v/>
      </c>
      <c r="AZ1974" s="124" t="str">
        <f t="shared" si="975"/>
        <v/>
      </c>
      <c r="BA1974" s="125" t="str">
        <f t="shared" si="976"/>
        <v/>
      </c>
      <c r="BB1974" s="115"/>
      <c r="BC1974" s="143"/>
      <c r="BD1974" s="100"/>
      <c r="BE1974" s="100"/>
      <c r="BF1974" s="100"/>
      <c r="BG1974" s="100"/>
    </row>
    <row r="1975" spans="1:59" x14ac:dyDescent="0.2">
      <c r="A1975" s="144"/>
      <c r="B1975" s="141"/>
      <c r="C1975" s="141"/>
      <c r="D1975" s="142"/>
      <c r="E1975" s="142"/>
      <c r="F1975" s="142"/>
      <c r="G1975" s="142"/>
      <c r="H1975" s="142"/>
      <c r="I1975" s="129"/>
      <c r="J1975" s="130"/>
      <c r="K1975" s="131" t="str">
        <f t="shared" si="947"/>
        <v/>
      </c>
      <c r="L1975" s="132" t="str">
        <f t="shared" si="948"/>
        <v/>
      </c>
      <c r="M1975" s="133" t="str">
        <f t="shared" si="949"/>
        <v/>
      </c>
      <c r="N1975" s="134" t="str">
        <f>IFERROR(IF(B:B="","",IF(R1975="Beer",SUM(LOOKUP(2,1/(Rates!$B$3:$B$5&lt;=W1975)/(Rates!$C$3:$C$5&gt;=W1975),Rates!$D$3:$D$5)*(X1975/100)*W1975),IF(R1975="Refreshment Beverage",SUM(LOOKUP(2,1/(Rates!$B$7:$B$11&lt;=W1975)/(Rates!$C$7:$C$11&gt;=W1975),Rates!$D$7:$D$11)*(X1975/100)*W1975)))),"")</f>
        <v/>
      </c>
      <c r="O1975" s="134" t="str">
        <f t="shared" si="950"/>
        <v/>
      </c>
      <c r="P1975" s="116"/>
      <c r="Q1975" s="117" t="str">
        <f t="shared" si="951"/>
        <v/>
      </c>
      <c r="R1975" s="128" t="str">
        <f t="shared" si="952"/>
        <v/>
      </c>
      <c r="S1975" s="135" t="str">
        <f>IF(B1975="","",IF(R1975="Refreshment Beverage",VLOOKUP(VALUE(Q1975),Rates!G$15:L$19,2,0),VLOOKUP(VALUE(Q1975),Rates!G$4:L$12,2,0)))</f>
        <v/>
      </c>
      <c r="T1975" s="135" t="str">
        <f t="shared" si="953"/>
        <v/>
      </c>
      <c r="U1975" s="118" t="str">
        <f t="shared" si="954"/>
        <v/>
      </c>
      <c r="V1975" s="135" t="str">
        <f t="shared" si="955"/>
        <v/>
      </c>
      <c r="W1975" s="135" t="str">
        <f t="shared" si="956"/>
        <v/>
      </c>
      <c r="X1975" s="119" t="str">
        <f t="shared" si="957"/>
        <v/>
      </c>
      <c r="Y1975" s="120" t="str">
        <f>IF(B:B="","",IF(R1975="Refreshment Beverage",VLOOKUP(Q1975,Rates!G$15:L$19,6,0)*W1975,VLOOKUP(Q1975,Rates!G$4:L$12,6,0)*W1975))</f>
        <v/>
      </c>
      <c r="Z1975" s="120" t="str">
        <f t="shared" si="958"/>
        <v/>
      </c>
      <c r="AA1975" s="120" t="str">
        <f t="shared" si="959"/>
        <v/>
      </c>
      <c r="AB1975" s="136" t="str">
        <f>IF(B:B="","",IF(R1975="Refreshment Beverage","",IF(AND(R1975="Beer",Q1975=0),SUM(LOOKUP(2,1/(Rates!$B$15:$B$18&lt;=W1975)/(Rates!$C$15:$C$18&gt;=W1975),Rates!$D$15:$D$18)*W1975),VLOOKUP(VALUE(Q:Q),Rates!A:B,2,0)*W1975)))</f>
        <v/>
      </c>
      <c r="AC1975" s="136" t="str">
        <f>IF(B:B="","",IF(R1975="Refreshment Beverage","",IF(AND(R1975="Beer",Q1975=0),SUM(LOOKUP(2,1/(Rates!$B$15:$B$18&lt;=W1975)/(Rates!$C$15:$C$18&gt;=W1975),Rates!$E$15:$E$18)*W1975),VLOOKUP(VALUE(Q:Q),Rates!A:C,3,0)*W1975)))</f>
        <v/>
      </c>
      <c r="AD1975" s="137" t="str">
        <f>IFERROR(IF(B:B="","",IF(R1975="Beer","",IF(VALUE(Q1975)=0,VLOOKUP(VLOOKUP(B:B,#REF!,16,0),Rates!A:E,2,0),VLOOKUP(VALUE(Q1975),Rates!A$31:B$34,2,0)*W1975))),0)</f>
        <v/>
      </c>
      <c r="AE1975" s="121" t="str">
        <f t="shared" si="960"/>
        <v/>
      </c>
      <c r="AF1975" s="138" t="str">
        <f t="shared" si="961"/>
        <v/>
      </c>
      <c r="AG1975" s="122" t="str">
        <f t="shared" si="962"/>
        <v/>
      </c>
      <c r="AH1975" s="123" t="str">
        <f t="shared" si="963"/>
        <v/>
      </c>
      <c r="AI1975" s="139" t="str">
        <f>IF(AE:AE="","",IF(R1975="Refreshment Beverage",AK1975*(Rates!J$19/100),ROUND(SUM(AH1975*(Rates!$J$8/100)),4)))</f>
        <v/>
      </c>
      <c r="AJ1975" s="124" t="str">
        <f t="shared" si="964"/>
        <v/>
      </c>
      <c r="AK1975" s="125" t="str">
        <f t="shared" si="965"/>
        <v/>
      </c>
      <c r="AL1975" s="121" t="str">
        <f t="shared" si="966"/>
        <v/>
      </c>
      <c r="AM1975" s="138" t="str">
        <f>IF(AS1975="","",IF(R1975="Refreshment Beverage",ROUND(AS1975*Rates!K$19,4),ROUND(AO1975*(VLOOKUP(VALUE(Q1975),Rates!G$4:L$12,3,0)),4)))</f>
        <v/>
      </c>
      <c r="AN1975" s="126" t="str">
        <f>IF(AS1975="","",IF(R1975="Refreshment Beverage",AS1975*(Rates!J$19/100),MAX(AM1975,AB1975)))</f>
        <v/>
      </c>
      <c r="AO1975" s="127" t="str">
        <f t="shared" si="967"/>
        <v/>
      </c>
      <c r="AP1975" s="127" t="str">
        <f t="shared" si="968"/>
        <v/>
      </c>
      <c r="AQ1975" s="140" t="str">
        <f>IF(AS1975="","",IF(R1975="Refreshment Beverage",ROUND(SUM(VLOOKUP(Q:Q,Rates!G$15:L$19,3,0)*(AS1975-Y1975-Z1975-AA1975)),4),ROUND(SUM(Rates!$K$8*AS1975),4)))</f>
        <v/>
      </c>
      <c r="AR1975" s="139" t="str">
        <f t="shared" si="969"/>
        <v/>
      </c>
      <c r="AS1975" s="125" t="str">
        <f t="shared" si="970"/>
        <v/>
      </c>
      <c r="AT1975" s="121" t="str">
        <f t="shared" si="971"/>
        <v/>
      </c>
      <c r="AU1975" s="138" t="str">
        <f>IF(AX1975="","",IF(R1975="Refreshment Beverage",ROUND((BA1975-Y1975-Z1975-AA1975)*VLOOKUP(VALUE(Q1975),Rates!G$15:L$19,3,0),4),ROUND(AW1975*(VLOOKUP(VALUE(Q1975),Rates!G:L,3,0)),4)))</f>
        <v/>
      </c>
      <c r="AV1975" s="126" t="str">
        <f t="shared" si="972"/>
        <v/>
      </c>
      <c r="AW1975" s="127" t="str">
        <f t="shared" si="973"/>
        <v/>
      </c>
      <c r="AX1975" s="123" t="str">
        <f t="shared" si="974"/>
        <v/>
      </c>
      <c r="AY1975" s="140" t="str">
        <f>IF(AX1975="","",IF(R1975="Refreshment Beverage",ROUND(SUM(AX1975*Rates!K$19),4),ROUND(SUM(AX1975*(Rates!J$8/100)),4)))</f>
        <v/>
      </c>
      <c r="AZ1975" s="124" t="str">
        <f t="shared" si="975"/>
        <v/>
      </c>
      <c r="BA1975" s="125" t="str">
        <f t="shared" si="976"/>
        <v/>
      </c>
      <c r="BB1975" s="115"/>
      <c r="BC1975" s="143"/>
      <c r="BD1975" s="100"/>
      <c r="BE1975" s="100"/>
      <c r="BF1975" s="100"/>
      <c r="BG1975" s="100"/>
    </row>
    <row r="1976" spans="1:59" x14ac:dyDescent="0.2">
      <c r="A1976" s="144"/>
      <c r="B1976" s="141"/>
      <c r="C1976" s="141"/>
      <c r="D1976" s="142"/>
      <c r="E1976" s="142"/>
      <c r="F1976" s="142"/>
      <c r="G1976" s="142"/>
      <c r="H1976" s="142"/>
      <c r="I1976" s="129"/>
      <c r="J1976" s="130"/>
      <c r="K1976" s="131" t="str">
        <f t="shared" si="947"/>
        <v/>
      </c>
      <c r="L1976" s="132" t="str">
        <f t="shared" si="948"/>
        <v/>
      </c>
      <c r="M1976" s="133" t="str">
        <f t="shared" si="949"/>
        <v/>
      </c>
      <c r="N1976" s="134" t="str">
        <f>IFERROR(IF(B:B="","",IF(R1976="Beer",SUM(LOOKUP(2,1/(Rates!$B$3:$B$5&lt;=W1976)/(Rates!$C$3:$C$5&gt;=W1976),Rates!$D$3:$D$5)*(X1976/100)*W1976),IF(R1976="Refreshment Beverage",SUM(LOOKUP(2,1/(Rates!$B$7:$B$11&lt;=W1976)/(Rates!$C$7:$C$11&gt;=W1976),Rates!$D$7:$D$11)*(X1976/100)*W1976)))),"")</f>
        <v/>
      </c>
      <c r="O1976" s="134" t="str">
        <f t="shared" si="950"/>
        <v/>
      </c>
      <c r="P1976" s="116"/>
      <c r="Q1976" s="117" t="str">
        <f t="shared" si="951"/>
        <v/>
      </c>
      <c r="R1976" s="128" t="str">
        <f t="shared" si="952"/>
        <v/>
      </c>
      <c r="S1976" s="135" t="str">
        <f>IF(B1976="","",IF(R1976="Refreshment Beverage",VLOOKUP(VALUE(Q1976),Rates!G$15:L$19,2,0),VLOOKUP(VALUE(Q1976),Rates!G$4:L$12,2,0)))</f>
        <v/>
      </c>
      <c r="T1976" s="135" t="str">
        <f t="shared" si="953"/>
        <v/>
      </c>
      <c r="U1976" s="118" t="str">
        <f t="shared" si="954"/>
        <v/>
      </c>
      <c r="V1976" s="135" t="str">
        <f t="shared" si="955"/>
        <v/>
      </c>
      <c r="W1976" s="135" t="str">
        <f t="shared" si="956"/>
        <v/>
      </c>
      <c r="X1976" s="119" t="str">
        <f t="shared" si="957"/>
        <v/>
      </c>
      <c r="Y1976" s="120" t="str">
        <f>IF(B:B="","",IF(R1976="Refreshment Beverage",VLOOKUP(Q1976,Rates!G$15:L$19,6,0)*W1976,VLOOKUP(Q1976,Rates!G$4:L$12,6,0)*W1976))</f>
        <v/>
      </c>
      <c r="Z1976" s="120" t="str">
        <f t="shared" si="958"/>
        <v/>
      </c>
      <c r="AA1976" s="120" t="str">
        <f t="shared" si="959"/>
        <v/>
      </c>
      <c r="AB1976" s="136" t="str">
        <f>IF(B:B="","",IF(R1976="Refreshment Beverage","",IF(AND(R1976="Beer",Q1976=0),SUM(LOOKUP(2,1/(Rates!$B$15:$B$18&lt;=W1976)/(Rates!$C$15:$C$18&gt;=W1976),Rates!$D$15:$D$18)*W1976),VLOOKUP(VALUE(Q:Q),Rates!A:B,2,0)*W1976)))</f>
        <v/>
      </c>
      <c r="AC1976" s="136" t="str">
        <f>IF(B:B="","",IF(R1976="Refreshment Beverage","",IF(AND(R1976="Beer",Q1976=0),SUM(LOOKUP(2,1/(Rates!$B$15:$B$18&lt;=W1976)/(Rates!$C$15:$C$18&gt;=W1976),Rates!$E$15:$E$18)*W1976),VLOOKUP(VALUE(Q:Q),Rates!A:C,3,0)*W1976)))</f>
        <v/>
      </c>
      <c r="AD1976" s="137" t="str">
        <f>IFERROR(IF(B:B="","",IF(R1976="Beer","",IF(VALUE(Q1976)=0,VLOOKUP(VLOOKUP(B:B,#REF!,16,0),Rates!A:E,2,0),VLOOKUP(VALUE(Q1976),Rates!A$31:B$34,2,0)*W1976))),0)</f>
        <v/>
      </c>
      <c r="AE1976" s="121" t="str">
        <f t="shared" si="960"/>
        <v/>
      </c>
      <c r="AF1976" s="138" t="str">
        <f t="shared" si="961"/>
        <v/>
      </c>
      <c r="AG1976" s="122" t="str">
        <f t="shared" si="962"/>
        <v/>
      </c>
      <c r="AH1976" s="123" t="str">
        <f t="shared" si="963"/>
        <v/>
      </c>
      <c r="AI1976" s="139" t="str">
        <f>IF(AE:AE="","",IF(R1976="Refreshment Beverage",AK1976*(Rates!J$19/100),ROUND(SUM(AH1976*(Rates!$J$8/100)),4)))</f>
        <v/>
      </c>
      <c r="AJ1976" s="124" t="str">
        <f t="shared" si="964"/>
        <v/>
      </c>
      <c r="AK1976" s="125" t="str">
        <f t="shared" si="965"/>
        <v/>
      </c>
      <c r="AL1976" s="121" t="str">
        <f t="shared" si="966"/>
        <v/>
      </c>
      <c r="AM1976" s="138" t="str">
        <f>IF(AS1976="","",IF(R1976="Refreshment Beverage",ROUND(AS1976*Rates!K$19,4),ROUND(AO1976*(VLOOKUP(VALUE(Q1976),Rates!G$4:L$12,3,0)),4)))</f>
        <v/>
      </c>
      <c r="AN1976" s="126" t="str">
        <f>IF(AS1976="","",IF(R1976="Refreshment Beverage",AS1976*(Rates!J$19/100),MAX(AM1976,AB1976)))</f>
        <v/>
      </c>
      <c r="AO1976" s="127" t="str">
        <f t="shared" si="967"/>
        <v/>
      </c>
      <c r="AP1976" s="127" t="str">
        <f t="shared" si="968"/>
        <v/>
      </c>
      <c r="AQ1976" s="140" t="str">
        <f>IF(AS1976="","",IF(R1976="Refreshment Beverage",ROUND(SUM(VLOOKUP(Q:Q,Rates!G$15:L$19,3,0)*(AS1976-Y1976-Z1976-AA1976)),4),ROUND(SUM(Rates!$K$8*AS1976),4)))</f>
        <v/>
      </c>
      <c r="AR1976" s="139" t="str">
        <f t="shared" si="969"/>
        <v/>
      </c>
      <c r="AS1976" s="125" t="str">
        <f t="shared" si="970"/>
        <v/>
      </c>
      <c r="AT1976" s="121" t="str">
        <f t="shared" si="971"/>
        <v/>
      </c>
      <c r="AU1976" s="138" t="str">
        <f>IF(AX1976="","",IF(R1976="Refreshment Beverage",ROUND((BA1976-Y1976-Z1976-AA1976)*VLOOKUP(VALUE(Q1976),Rates!G$15:L$19,3,0),4),ROUND(AW1976*(VLOOKUP(VALUE(Q1976),Rates!G:L,3,0)),4)))</f>
        <v/>
      </c>
      <c r="AV1976" s="126" t="str">
        <f t="shared" si="972"/>
        <v/>
      </c>
      <c r="AW1976" s="127" t="str">
        <f t="shared" si="973"/>
        <v/>
      </c>
      <c r="AX1976" s="123" t="str">
        <f t="shared" si="974"/>
        <v/>
      </c>
      <c r="AY1976" s="140" t="str">
        <f>IF(AX1976="","",IF(R1976="Refreshment Beverage",ROUND(SUM(AX1976*Rates!K$19),4),ROUND(SUM(AX1976*(Rates!J$8/100)),4)))</f>
        <v/>
      </c>
      <c r="AZ1976" s="124" t="str">
        <f t="shared" si="975"/>
        <v/>
      </c>
      <c r="BA1976" s="125" t="str">
        <f t="shared" si="976"/>
        <v/>
      </c>
      <c r="BB1976" s="115"/>
      <c r="BC1976" s="143"/>
      <c r="BD1976" s="100"/>
      <c r="BE1976" s="100"/>
      <c r="BF1976" s="100"/>
      <c r="BG1976" s="100"/>
    </row>
    <row r="1977" spans="1:59" x14ac:dyDescent="0.2">
      <c r="A1977" s="144"/>
      <c r="B1977" s="141"/>
      <c r="C1977" s="141"/>
      <c r="D1977" s="142"/>
      <c r="E1977" s="142"/>
      <c r="F1977" s="142"/>
      <c r="G1977" s="142"/>
      <c r="H1977" s="142"/>
      <c r="I1977" s="129"/>
      <c r="J1977" s="130"/>
      <c r="K1977" s="131" t="str">
        <f t="shared" si="947"/>
        <v/>
      </c>
      <c r="L1977" s="132" t="str">
        <f t="shared" si="948"/>
        <v/>
      </c>
      <c r="M1977" s="133" t="str">
        <f t="shared" si="949"/>
        <v/>
      </c>
      <c r="N1977" s="134" t="str">
        <f>IFERROR(IF(B:B="","",IF(R1977="Beer",SUM(LOOKUP(2,1/(Rates!$B$3:$B$5&lt;=W1977)/(Rates!$C$3:$C$5&gt;=W1977),Rates!$D$3:$D$5)*(X1977/100)*W1977),IF(R1977="Refreshment Beverage",SUM(LOOKUP(2,1/(Rates!$B$7:$B$11&lt;=W1977)/(Rates!$C$7:$C$11&gt;=W1977),Rates!$D$7:$D$11)*(X1977/100)*W1977)))),"")</f>
        <v/>
      </c>
      <c r="O1977" s="134" t="str">
        <f t="shared" si="950"/>
        <v/>
      </c>
      <c r="P1977" s="116"/>
      <c r="Q1977" s="117" t="str">
        <f t="shared" si="951"/>
        <v/>
      </c>
      <c r="R1977" s="128" t="str">
        <f t="shared" si="952"/>
        <v/>
      </c>
      <c r="S1977" s="135" t="str">
        <f>IF(B1977="","",IF(R1977="Refreshment Beverage",VLOOKUP(VALUE(Q1977),Rates!G$15:L$19,2,0),VLOOKUP(VALUE(Q1977),Rates!G$4:L$12,2,0)))</f>
        <v/>
      </c>
      <c r="T1977" s="135" t="str">
        <f t="shared" si="953"/>
        <v/>
      </c>
      <c r="U1977" s="118" t="str">
        <f t="shared" si="954"/>
        <v/>
      </c>
      <c r="V1977" s="135" t="str">
        <f t="shared" si="955"/>
        <v/>
      </c>
      <c r="W1977" s="135" t="str">
        <f t="shared" si="956"/>
        <v/>
      </c>
      <c r="X1977" s="119" t="str">
        <f t="shared" si="957"/>
        <v/>
      </c>
      <c r="Y1977" s="120" t="str">
        <f>IF(B:B="","",IF(R1977="Refreshment Beverage",VLOOKUP(Q1977,Rates!G$15:L$19,6,0)*W1977,VLOOKUP(Q1977,Rates!G$4:L$12,6,0)*W1977))</f>
        <v/>
      </c>
      <c r="Z1977" s="120" t="str">
        <f t="shared" si="958"/>
        <v/>
      </c>
      <c r="AA1977" s="120" t="str">
        <f t="shared" si="959"/>
        <v/>
      </c>
      <c r="AB1977" s="136" t="str">
        <f>IF(B:B="","",IF(R1977="Refreshment Beverage","",IF(AND(R1977="Beer",Q1977=0),SUM(LOOKUP(2,1/(Rates!$B$15:$B$18&lt;=W1977)/(Rates!$C$15:$C$18&gt;=W1977),Rates!$D$15:$D$18)*W1977),VLOOKUP(VALUE(Q:Q),Rates!A:B,2,0)*W1977)))</f>
        <v/>
      </c>
      <c r="AC1977" s="136" t="str">
        <f>IF(B:B="","",IF(R1977="Refreshment Beverage","",IF(AND(R1977="Beer",Q1977=0),SUM(LOOKUP(2,1/(Rates!$B$15:$B$18&lt;=W1977)/(Rates!$C$15:$C$18&gt;=W1977),Rates!$E$15:$E$18)*W1977),VLOOKUP(VALUE(Q:Q),Rates!A:C,3,0)*W1977)))</f>
        <v/>
      </c>
      <c r="AD1977" s="137" t="str">
        <f>IFERROR(IF(B:B="","",IF(R1977="Beer","",IF(VALUE(Q1977)=0,VLOOKUP(VLOOKUP(B:B,#REF!,16,0),Rates!A:E,2,0),VLOOKUP(VALUE(Q1977),Rates!A$31:B$34,2,0)*W1977))),0)</f>
        <v/>
      </c>
      <c r="AE1977" s="121" t="str">
        <f t="shared" si="960"/>
        <v/>
      </c>
      <c r="AF1977" s="138" t="str">
        <f t="shared" si="961"/>
        <v/>
      </c>
      <c r="AG1977" s="122" t="str">
        <f t="shared" si="962"/>
        <v/>
      </c>
      <c r="AH1977" s="123" t="str">
        <f t="shared" si="963"/>
        <v/>
      </c>
      <c r="AI1977" s="139" t="str">
        <f>IF(AE:AE="","",IF(R1977="Refreshment Beverage",AK1977*(Rates!J$19/100),ROUND(SUM(AH1977*(Rates!$J$8/100)),4)))</f>
        <v/>
      </c>
      <c r="AJ1977" s="124" t="str">
        <f t="shared" si="964"/>
        <v/>
      </c>
      <c r="AK1977" s="125" t="str">
        <f t="shared" si="965"/>
        <v/>
      </c>
      <c r="AL1977" s="121" t="str">
        <f t="shared" si="966"/>
        <v/>
      </c>
      <c r="AM1977" s="138" t="str">
        <f>IF(AS1977="","",IF(R1977="Refreshment Beverage",ROUND(AS1977*Rates!K$19,4),ROUND(AO1977*(VLOOKUP(VALUE(Q1977),Rates!G$4:L$12,3,0)),4)))</f>
        <v/>
      </c>
      <c r="AN1977" s="126" t="str">
        <f>IF(AS1977="","",IF(R1977="Refreshment Beverage",AS1977*(Rates!J$19/100),MAX(AM1977,AB1977)))</f>
        <v/>
      </c>
      <c r="AO1977" s="127" t="str">
        <f t="shared" si="967"/>
        <v/>
      </c>
      <c r="AP1977" s="127" t="str">
        <f t="shared" si="968"/>
        <v/>
      </c>
      <c r="AQ1977" s="140" t="str">
        <f>IF(AS1977="","",IF(R1977="Refreshment Beverage",ROUND(SUM(VLOOKUP(Q:Q,Rates!G$15:L$19,3,0)*(AS1977-Y1977-Z1977-AA1977)),4),ROUND(SUM(Rates!$K$8*AS1977),4)))</f>
        <v/>
      </c>
      <c r="AR1977" s="139" t="str">
        <f t="shared" si="969"/>
        <v/>
      </c>
      <c r="AS1977" s="125" t="str">
        <f t="shared" si="970"/>
        <v/>
      </c>
      <c r="AT1977" s="121" t="str">
        <f t="shared" si="971"/>
        <v/>
      </c>
      <c r="AU1977" s="138" t="str">
        <f>IF(AX1977="","",IF(R1977="Refreshment Beverage",ROUND((BA1977-Y1977-Z1977-AA1977)*VLOOKUP(VALUE(Q1977),Rates!G$15:L$19,3,0),4),ROUND(AW1977*(VLOOKUP(VALUE(Q1977),Rates!G:L,3,0)),4)))</f>
        <v/>
      </c>
      <c r="AV1977" s="126" t="str">
        <f t="shared" si="972"/>
        <v/>
      </c>
      <c r="AW1977" s="127" t="str">
        <f t="shared" si="973"/>
        <v/>
      </c>
      <c r="AX1977" s="123" t="str">
        <f t="shared" si="974"/>
        <v/>
      </c>
      <c r="AY1977" s="140" t="str">
        <f>IF(AX1977="","",IF(R1977="Refreshment Beverage",ROUND(SUM(AX1977*Rates!K$19),4),ROUND(SUM(AX1977*(Rates!J$8/100)),4)))</f>
        <v/>
      </c>
      <c r="AZ1977" s="124" t="str">
        <f t="shared" si="975"/>
        <v/>
      </c>
      <c r="BA1977" s="125" t="str">
        <f t="shared" si="976"/>
        <v/>
      </c>
      <c r="BB1977" s="115"/>
      <c r="BC1977" s="143"/>
      <c r="BD1977" s="100"/>
      <c r="BE1977" s="100"/>
      <c r="BF1977" s="100"/>
      <c r="BG1977" s="100"/>
    </row>
    <row r="1978" spans="1:59" x14ac:dyDescent="0.2">
      <c r="A1978" s="144"/>
      <c r="B1978" s="141"/>
      <c r="C1978" s="141"/>
      <c r="D1978" s="142"/>
      <c r="E1978" s="142"/>
      <c r="F1978" s="142"/>
      <c r="G1978" s="142"/>
      <c r="H1978" s="142"/>
      <c r="I1978" s="129"/>
      <c r="J1978" s="130"/>
      <c r="K1978" s="131" t="str">
        <f t="shared" si="947"/>
        <v/>
      </c>
      <c r="L1978" s="132" t="str">
        <f t="shared" si="948"/>
        <v/>
      </c>
      <c r="M1978" s="133" t="str">
        <f t="shared" si="949"/>
        <v/>
      </c>
      <c r="N1978" s="134" t="str">
        <f>IFERROR(IF(B:B="","",IF(R1978="Beer",SUM(LOOKUP(2,1/(Rates!$B$3:$B$5&lt;=W1978)/(Rates!$C$3:$C$5&gt;=W1978),Rates!$D$3:$D$5)*(X1978/100)*W1978),IF(R1978="Refreshment Beverage",SUM(LOOKUP(2,1/(Rates!$B$7:$B$11&lt;=W1978)/(Rates!$C$7:$C$11&gt;=W1978),Rates!$D$7:$D$11)*(X1978/100)*W1978)))),"")</f>
        <v/>
      </c>
      <c r="O1978" s="134" t="str">
        <f t="shared" si="950"/>
        <v/>
      </c>
      <c r="P1978" s="116"/>
      <c r="Q1978" s="117" t="str">
        <f t="shared" si="951"/>
        <v/>
      </c>
      <c r="R1978" s="128" t="str">
        <f t="shared" si="952"/>
        <v/>
      </c>
      <c r="S1978" s="135" t="str">
        <f>IF(B1978="","",IF(R1978="Refreshment Beverage",VLOOKUP(VALUE(Q1978),Rates!G$15:L$19,2,0),VLOOKUP(VALUE(Q1978),Rates!G$4:L$12,2,0)))</f>
        <v/>
      </c>
      <c r="T1978" s="135" t="str">
        <f t="shared" si="953"/>
        <v/>
      </c>
      <c r="U1978" s="118" t="str">
        <f t="shared" si="954"/>
        <v/>
      </c>
      <c r="V1978" s="135" t="str">
        <f t="shared" si="955"/>
        <v/>
      </c>
      <c r="W1978" s="135" t="str">
        <f t="shared" si="956"/>
        <v/>
      </c>
      <c r="X1978" s="119" t="str">
        <f t="shared" si="957"/>
        <v/>
      </c>
      <c r="Y1978" s="120" t="str">
        <f>IF(B:B="","",IF(R1978="Refreshment Beverage",VLOOKUP(Q1978,Rates!G$15:L$19,6,0)*W1978,VLOOKUP(Q1978,Rates!G$4:L$12,6,0)*W1978))</f>
        <v/>
      </c>
      <c r="Z1978" s="120" t="str">
        <f t="shared" si="958"/>
        <v/>
      </c>
      <c r="AA1978" s="120" t="str">
        <f t="shared" si="959"/>
        <v/>
      </c>
      <c r="AB1978" s="136" t="str">
        <f>IF(B:B="","",IF(R1978="Refreshment Beverage","",IF(AND(R1978="Beer",Q1978=0),SUM(LOOKUP(2,1/(Rates!$B$15:$B$18&lt;=W1978)/(Rates!$C$15:$C$18&gt;=W1978),Rates!$D$15:$D$18)*W1978),VLOOKUP(VALUE(Q:Q),Rates!A:B,2,0)*W1978)))</f>
        <v/>
      </c>
      <c r="AC1978" s="136" t="str">
        <f>IF(B:B="","",IF(R1978="Refreshment Beverage","",IF(AND(R1978="Beer",Q1978=0),SUM(LOOKUP(2,1/(Rates!$B$15:$B$18&lt;=W1978)/(Rates!$C$15:$C$18&gt;=W1978),Rates!$E$15:$E$18)*W1978),VLOOKUP(VALUE(Q:Q),Rates!A:C,3,0)*W1978)))</f>
        <v/>
      </c>
      <c r="AD1978" s="137" t="str">
        <f>IFERROR(IF(B:B="","",IF(R1978="Beer","",IF(VALUE(Q1978)=0,VLOOKUP(VLOOKUP(B:B,#REF!,16,0),Rates!A:E,2,0),VLOOKUP(VALUE(Q1978),Rates!A$31:B$34,2,0)*W1978))),0)</f>
        <v/>
      </c>
      <c r="AE1978" s="121" t="str">
        <f t="shared" si="960"/>
        <v/>
      </c>
      <c r="AF1978" s="138" t="str">
        <f t="shared" si="961"/>
        <v/>
      </c>
      <c r="AG1978" s="122" t="str">
        <f t="shared" si="962"/>
        <v/>
      </c>
      <c r="AH1978" s="123" t="str">
        <f t="shared" si="963"/>
        <v/>
      </c>
      <c r="AI1978" s="139" t="str">
        <f>IF(AE:AE="","",IF(R1978="Refreshment Beverage",AK1978*(Rates!J$19/100),ROUND(SUM(AH1978*(Rates!$J$8/100)),4)))</f>
        <v/>
      </c>
      <c r="AJ1978" s="124" t="str">
        <f t="shared" si="964"/>
        <v/>
      </c>
      <c r="AK1978" s="125" t="str">
        <f t="shared" si="965"/>
        <v/>
      </c>
      <c r="AL1978" s="121" t="str">
        <f t="shared" si="966"/>
        <v/>
      </c>
      <c r="AM1978" s="138" t="str">
        <f>IF(AS1978="","",IF(R1978="Refreshment Beverage",ROUND(AS1978*Rates!K$19,4),ROUND(AO1978*(VLOOKUP(VALUE(Q1978),Rates!G$4:L$12,3,0)),4)))</f>
        <v/>
      </c>
      <c r="AN1978" s="126" t="str">
        <f>IF(AS1978="","",IF(R1978="Refreshment Beverage",AS1978*(Rates!J$19/100),MAX(AM1978,AB1978)))</f>
        <v/>
      </c>
      <c r="AO1978" s="127" t="str">
        <f t="shared" si="967"/>
        <v/>
      </c>
      <c r="AP1978" s="127" t="str">
        <f t="shared" si="968"/>
        <v/>
      </c>
      <c r="AQ1978" s="140" t="str">
        <f>IF(AS1978="","",IF(R1978="Refreshment Beverage",ROUND(SUM(VLOOKUP(Q:Q,Rates!G$15:L$19,3,0)*(AS1978-Y1978-Z1978-AA1978)),4),ROUND(SUM(Rates!$K$8*AS1978),4)))</f>
        <v/>
      </c>
      <c r="AR1978" s="139" t="str">
        <f t="shared" si="969"/>
        <v/>
      </c>
      <c r="AS1978" s="125" t="str">
        <f t="shared" si="970"/>
        <v/>
      </c>
      <c r="AT1978" s="121" t="str">
        <f t="shared" si="971"/>
        <v/>
      </c>
      <c r="AU1978" s="138" t="str">
        <f>IF(AX1978="","",IF(R1978="Refreshment Beverage",ROUND((BA1978-Y1978-Z1978-AA1978)*VLOOKUP(VALUE(Q1978),Rates!G$15:L$19,3,0),4),ROUND(AW1978*(VLOOKUP(VALUE(Q1978),Rates!G:L,3,0)),4)))</f>
        <v/>
      </c>
      <c r="AV1978" s="126" t="str">
        <f t="shared" si="972"/>
        <v/>
      </c>
      <c r="AW1978" s="127" t="str">
        <f t="shared" si="973"/>
        <v/>
      </c>
      <c r="AX1978" s="123" t="str">
        <f t="shared" si="974"/>
        <v/>
      </c>
      <c r="AY1978" s="140" t="str">
        <f>IF(AX1978="","",IF(R1978="Refreshment Beverage",ROUND(SUM(AX1978*Rates!K$19),4),ROUND(SUM(AX1978*(Rates!J$8/100)),4)))</f>
        <v/>
      </c>
      <c r="AZ1978" s="124" t="str">
        <f t="shared" si="975"/>
        <v/>
      </c>
      <c r="BA1978" s="125" t="str">
        <f t="shared" si="976"/>
        <v/>
      </c>
      <c r="BB1978" s="115"/>
      <c r="BC1978" s="143"/>
      <c r="BD1978" s="100"/>
      <c r="BE1978" s="100"/>
      <c r="BF1978" s="100"/>
      <c r="BG1978" s="100"/>
    </row>
    <row r="1979" spans="1:59" x14ac:dyDescent="0.2">
      <c r="A1979" s="144"/>
      <c r="B1979" s="141"/>
      <c r="C1979" s="141"/>
      <c r="D1979" s="142"/>
      <c r="E1979" s="142"/>
      <c r="F1979" s="142"/>
      <c r="G1979" s="142"/>
      <c r="H1979" s="142"/>
      <c r="I1979" s="129"/>
      <c r="J1979" s="130"/>
      <c r="K1979" s="131" t="str">
        <f t="shared" si="947"/>
        <v/>
      </c>
      <c r="L1979" s="132" t="str">
        <f t="shared" si="948"/>
        <v/>
      </c>
      <c r="M1979" s="133" t="str">
        <f t="shared" si="949"/>
        <v/>
      </c>
      <c r="N1979" s="134" t="str">
        <f>IFERROR(IF(B:B="","",IF(R1979="Beer",SUM(LOOKUP(2,1/(Rates!$B$3:$B$5&lt;=W1979)/(Rates!$C$3:$C$5&gt;=W1979),Rates!$D$3:$D$5)*(X1979/100)*W1979),IF(R1979="Refreshment Beverage",SUM(LOOKUP(2,1/(Rates!$B$7:$B$11&lt;=W1979)/(Rates!$C$7:$C$11&gt;=W1979),Rates!$D$7:$D$11)*(X1979/100)*W1979)))),"")</f>
        <v/>
      </c>
      <c r="O1979" s="134" t="str">
        <f t="shared" si="950"/>
        <v/>
      </c>
      <c r="P1979" s="116"/>
      <c r="Q1979" s="117" t="str">
        <f t="shared" si="951"/>
        <v/>
      </c>
      <c r="R1979" s="128" t="str">
        <f t="shared" si="952"/>
        <v/>
      </c>
      <c r="S1979" s="135" t="str">
        <f>IF(B1979="","",IF(R1979="Refreshment Beverage",VLOOKUP(VALUE(Q1979),Rates!G$15:L$19,2,0),VLOOKUP(VALUE(Q1979),Rates!G$4:L$12,2,0)))</f>
        <v/>
      </c>
      <c r="T1979" s="135" t="str">
        <f t="shared" si="953"/>
        <v/>
      </c>
      <c r="U1979" s="118" t="str">
        <f t="shared" si="954"/>
        <v/>
      </c>
      <c r="V1979" s="135" t="str">
        <f t="shared" si="955"/>
        <v/>
      </c>
      <c r="W1979" s="135" t="str">
        <f t="shared" si="956"/>
        <v/>
      </c>
      <c r="X1979" s="119" t="str">
        <f t="shared" si="957"/>
        <v/>
      </c>
      <c r="Y1979" s="120" t="str">
        <f>IF(B:B="","",IF(R1979="Refreshment Beverage",VLOOKUP(Q1979,Rates!G$15:L$19,6,0)*W1979,VLOOKUP(Q1979,Rates!G$4:L$12,6,0)*W1979))</f>
        <v/>
      </c>
      <c r="Z1979" s="120" t="str">
        <f t="shared" si="958"/>
        <v/>
      </c>
      <c r="AA1979" s="120" t="str">
        <f t="shared" si="959"/>
        <v/>
      </c>
      <c r="AB1979" s="136" t="str">
        <f>IF(B:B="","",IF(R1979="Refreshment Beverage","",IF(AND(R1979="Beer",Q1979=0),SUM(LOOKUP(2,1/(Rates!$B$15:$B$18&lt;=W1979)/(Rates!$C$15:$C$18&gt;=W1979),Rates!$D$15:$D$18)*W1979),VLOOKUP(VALUE(Q:Q),Rates!A:B,2,0)*W1979)))</f>
        <v/>
      </c>
      <c r="AC1979" s="136" t="str">
        <f>IF(B:B="","",IF(R1979="Refreshment Beverage","",IF(AND(R1979="Beer",Q1979=0),SUM(LOOKUP(2,1/(Rates!$B$15:$B$18&lt;=W1979)/(Rates!$C$15:$C$18&gt;=W1979),Rates!$E$15:$E$18)*W1979),VLOOKUP(VALUE(Q:Q),Rates!A:C,3,0)*W1979)))</f>
        <v/>
      </c>
      <c r="AD1979" s="137" t="str">
        <f>IFERROR(IF(B:B="","",IF(R1979="Beer","",IF(VALUE(Q1979)=0,VLOOKUP(VLOOKUP(B:B,#REF!,16,0),Rates!A:E,2,0),VLOOKUP(VALUE(Q1979),Rates!A$31:B$34,2,0)*W1979))),0)</f>
        <v/>
      </c>
      <c r="AE1979" s="121" t="str">
        <f t="shared" si="960"/>
        <v/>
      </c>
      <c r="AF1979" s="138" t="str">
        <f t="shared" si="961"/>
        <v/>
      </c>
      <c r="AG1979" s="122" t="str">
        <f t="shared" si="962"/>
        <v/>
      </c>
      <c r="AH1979" s="123" t="str">
        <f t="shared" si="963"/>
        <v/>
      </c>
      <c r="AI1979" s="139" t="str">
        <f>IF(AE:AE="","",IF(R1979="Refreshment Beverage",AK1979*(Rates!J$19/100),ROUND(SUM(AH1979*(Rates!$J$8/100)),4)))</f>
        <v/>
      </c>
      <c r="AJ1979" s="124" t="str">
        <f t="shared" si="964"/>
        <v/>
      </c>
      <c r="AK1979" s="125" t="str">
        <f t="shared" si="965"/>
        <v/>
      </c>
      <c r="AL1979" s="121" t="str">
        <f t="shared" si="966"/>
        <v/>
      </c>
      <c r="AM1979" s="138" t="str">
        <f>IF(AS1979="","",IF(R1979="Refreshment Beverage",ROUND(AS1979*Rates!K$19,4),ROUND(AO1979*(VLOOKUP(VALUE(Q1979),Rates!G$4:L$12,3,0)),4)))</f>
        <v/>
      </c>
      <c r="AN1979" s="126" t="str">
        <f>IF(AS1979="","",IF(R1979="Refreshment Beverage",AS1979*(Rates!J$19/100),MAX(AM1979,AB1979)))</f>
        <v/>
      </c>
      <c r="AO1979" s="127" t="str">
        <f t="shared" si="967"/>
        <v/>
      </c>
      <c r="AP1979" s="127" t="str">
        <f t="shared" si="968"/>
        <v/>
      </c>
      <c r="AQ1979" s="140" t="str">
        <f>IF(AS1979="","",IF(R1979="Refreshment Beverage",ROUND(SUM(VLOOKUP(Q:Q,Rates!G$15:L$19,3,0)*(AS1979-Y1979-Z1979-AA1979)),4),ROUND(SUM(Rates!$K$8*AS1979),4)))</f>
        <v/>
      </c>
      <c r="AR1979" s="139" t="str">
        <f t="shared" si="969"/>
        <v/>
      </c>
      <c r="AS1979" s="125" t="str">
        <f t="shared" si="970"/>
        <v/>
      </c>
      <c r="AT1979" s="121" t="str">
        <f t="shared" si="971"/>
        <v/>
      </c>
      <c r="AU1979" s="138" t="str">
        <f>IF(AX1979="","",IF(R1979="Refreshment Beverage",ROUND((BA1979-Y1979-Z1979-AA1979)*VLOOKUP(VALUE(Q1979),Rates!G$15:L$19,3,0),4),ROUND(AW1979*(VLOOKUP(VALUE(Q1979),Rates!G:L,3,0)),4)))</f>
        <v/>
      </c>
      <c r="AV1979" s="126" t="str">
        <f t="shared" si="972"/>
        <v/>
      </c>
      <c r="AW1979" s="127" t="str">
        <f t="shared" si="973"/>
        <v/>
      </c>
      <c r="AX1979" s="123" t="str">
        <f t="shared" si="974"/>
        <v/>
      </c>
      <c r="AY1979" s="140" t="str">
        <f>IF(AX1979="","",IF(R1979="Refreshment Beverage",ROUND(SUM(AX1979*Rates!K$19),4),ROUND(SUM(AX1979*(Rates!J$8/100)),4)))</f>
        <v/>
      </c>
      <c r="AZ1979" s="124" t="str">
        <f t="shared" si="975"/>
        <v/>
      </c>
      <c r="BA1979" s="125" t="str">
        <f t="shared" si="976"/>
        <v/>
      </c>
      <c r="BB1979" s="115"/>
      <c r="BC1979" s="143"/>
      <c r="BD1979" s="100"/>
      <c r="BE1979" s="100"/>
      <c r="BF1979" s="100"/>
      <c r="BG1979" s="100"/>
    </row>
    <row r="1980" spans="1:59" x14ac:dyDescent="0.2">
      <c r="A1980" s="144"/>
      <c r="B1980" s="141"/>
      <c r="C1980" s="141"/>
      <c r="D1980" s="142"/>
      <c r="E1980" s="142"/>
      <c r="F1980" s="142"/>
      <c r="G1980" s="142"/>
      <c r="H1980" s="142"/>
      <c r="I1980" s="129"/>
      <c r="J1980" s="130"/>
      <c r="K1980" s="131" t="str">
        <f t="shared" si="947"/>
        <v/>
      </c>
      <c r="L1980" s="132" t="str">
        <f t="shared" si="948"/>
        <v/>
      </c>
      <c r="M1980" s="133" t="str">
        <f t="shared" si="949"/>
        <v/>
      </c>
      <c r="N1980" s="134" t="str">
        <f>IFERROR(IF(B:B="","",IF(R1980="Beer",SUM(LOOKUP(2,1/(Rates!$B$3:$B$5&lt;=W1980)/(Rates!$C$3:$C$5&gt;=W1980),Rates!$D$3:$D$5)*(X1980/100)*W1980),IF(R1980="Refreshment Beverage",SUM(LOOKUP(2,1/(Rates!$B$7:$B$11&lt;=W1980)/(Rates!$C$7:$C$11&gt;=W1980),Rates!$D$7:$D$11)*(X1980/100)*W1980)))),"")</f>
        <v/>
      </c>
      <c r="O1980" s="134" t="str">
        <f t="shared" si="950"/>
        <v/>
      </c>
      <c r="P1980" s="116"/>
      <c r="Q1980" s="117" t="str">
        <f t="shared" si="951"/>
        <v/>
      </c>
      <c r="R1980" s="128" t="str">
        <f t="shared" si="952"/>
        <v/>
      </c>
      <c r="S1980" s="135" t="str">
        <f>IF(B1980="","",IF(R1980="Refreshment Beverage",VLOOKUP(VALUE(Q1980),Rates!G$15:L$19,2,0),VLOOKUP(VALUE(Q1980),Rates!G$4:L$12,2,0)))</f>
        <v/>
      </c>
      <c r="T1980" s="135" t="str">
        <f t="shared" si="953"/>
        <v/>
      </c>
      <c r="U1980" s="118" t="str">
        <f t="shared" si="954"/>
        <v/>
      </c>
      <c r="V1980" s="135" t="str">
        <f t="shared" si="955"/>
        <v/>
      </c>
      <c r="W1980" s="135" t="str">
        <f t="shared" si="956"/>
        <v/>
      </c>
      <c r="X1980" s="119" t="str">
        <f t="shared" si="957"/>
        <v/>
      </c>
      <c r="Y1980" s="120" t="str">
        <f>IF(B:B="","",IF(R1980="Refreshment Beverage",VLOOKUP(Q1980,Rates!G$15:L$19,6,0)*W1980,VLOOKUP(Q1980,Rates!G$4:L$12,6,0)*W1980))</f>
        <v/>
      </c>
      <c r="Z1980" s="120" t="str">
        <f t="shared" si="958"/>
        <v/>
      </c>
      <c r="AA1980" s="120" t="str">
        <f t="shared" si="959"/>
        <v/>
      </c>
      <c r="AB1980" s="136" t="str">
        <f>IF(B:B="","",IF(R1980="Refreshment Beverage","",IF(AND(R1980="Beer",Q1980=0),SUM(LOOKUP(2,1/(Rates!$B$15:$B$18&lt;=W1980)/(Rates!$C$15:$C$18&gt;=W1980),Rates!$D$15:$D$18)*W1980),VLOOKUP(VALUE(Q:Q),Rates!A:B,2,0)*W1980)))</f>
        <v/>
      </c>
      <c r="AC1980" s="136" t="str">
        <f>IF(B:B="","",IF(R1980="Refreshment Beverage","",IF(AND(R1980="Beer",Q1980=0),SUM(LOOKUP(2,1/(Rates!$B$15:$B$18&lt;=W1980)/(Rates!$C$15:$C$18&gt;=W1980),Rates!$E$15:$E$18)*W1980),VLOOKUP(VALUE(Q:Q),Rates!A:C,3,0)*W1980)))</f>
        <v/>
      </c>
      <c r="AD1980" s="137" t="str">
        <f>IFERROR(IF(B:B="","",IF(R1980="Beer","",IF(VALUE(Q1980)=0,VLOOKUP(VLOOKUP(B:B,#REF!,16,0),Rates!A:E,2,0),VLOOKUP(VALUE(Q1980),Rates!A$31:B$34,2,0)*W1980))),0)</f>
        <v/>
      </c>
      <c r="AE1980" s="121" t="str">
        <f t="shared" si="960"/>
        <v/>
      </c>
      <c r="AF1980" s="138" t="str">
        <f t="shared" si="961"/>
        <v/>
      </c>
      <c r="AG1980" s="122" t="str">
        <f t="shared" si="962"/>
        <v/>
      </c>
      <c r="AH1980" s="123" t="str">
        <f t="shared" si="963"/>
        <v/>
      </c>
      <c r="AI1980" s="139" t="str">
        <f>IF(AE:AE="","",IF(R1980="Refreshment Beverage",AK1980*(Rates!J$19/100),ROUND(SUM(AH1980*(Rates!$J$8/100)),4)))</f>
        <v/>
      </c>
      <c r="AJ1980" s="124" t="str">
        <f t="shared" si="964"/>
        <v/>
      </c>
      <c r="AK1980" s="125" t="str">
        <f t="shared" si="965"/>
        <v/>
      </c>
      <c r="AL1980" s="121" t="str">
        <f t="shared" si="966"/>
        <v/>
      </c>
      <c r="AM1980" s="138" t="str">
        <f>IF(AS1980="","",IF(R1980="Refreshment Beverage",ROUND(AS1980*Rates!K$19,4),ROUND(AO1980*(VLOOKUP(VALUE(Q1980),Rates!G$4:L$12,3,0)),4)))</f>
        <v/>
      </c>
      <c r="AN1980" s="126" t="str">
        <f>IF(AS1980="","",IF(R1980="Refreshment Beverage",AS1980*(Rates!J$19/100),MAX(AM1980,AB1980)))</f>
        <v/>
      </c>
      <c r="AO1980" s="127" t="str">
        <f t="shared" si="967"/>
        <v/>
      </c>
      <c r="AP1980" s="127" t="str">
        <f t="shared" si="968"/>
        <v/>
      </c>
      <c r="AQ1980" s="140" t="str">
        <f>IF(AS1980="","",IF(R1980="Refreshment Beverage",ROUND(SUM(VLOOKUP(Q:Q,Rates!G$15:L$19,3,0)*(AS1980-Y1980-Z1980-AA1980)),4),ROUND(SUM(Rates!$K$8*AS1980),4)))</f>
        <v/>
      </c>
      <c r="AR1980" s="139" t="str">
        <f t="shared" si="969"/>
        <v/>
      </c>
      <c r="AS1980" s="125" t="str">
        <f t="shared" si="970"/>
        <v/>
      </c>
      <c r="AT1980" s="121" t="str">
        <f t="shared" si="971"/>
        <v/>
      </c>
      <c r="AU1980" s="138" t="str">
        <f>IF(AX1980="","",IF(R1980="Refreshment Beverage",ROUND((BA1980-Y1980-Z1980-AA1980)*VLOOKUP(VALUE(Q1980),Rates!G$15:L$19,3,0),4),ROUND(AW1980*(VLOOKUP(VALUE(Q1980),Rates!G:L,3,0)),4)))</f>
        <v/>
      </c>
      <c r="AV1980" s="126" t="str">
        <f t="shared" si="972"/>
        <v/>
      </c>
      <c r="AW1980" s="127" t="str">
        <f t="shared" si="973"/>
        <v/>
      </c>
      <c r="AX1980" s="123" t="str">
        <f t="shared" si="974"/>
        <v/>
      </c>
      <c r="AY1980" s="140" t="str">
        <f>IF(AX1980="","",IF(R1980="Refreshment Beverage",ROUND(SUM(AX1980*Rates!K$19),4),ROUND(SUM(AX1980*(Rates!J$8/100)),4)))</f>
        <v/>
      </c>
      <c r="AZ1980" s="124" t="str">
        <f t="shared" si="975"/>
        <v/>
      </c>
      <c r="BA1980" s="125" t="str">
        <f t="shared" si="976"/>
        <v/>
      </c>
      <c r="BB1980" s="115"/>
      <c r="BC1980" s="143"/>
      <c r="BD1980" s="100"/>
      <c r="BE1980" s="100"/>
      <c r="BF1980" s="100"/>
      <c r="BG1980" s="100"/>
    </row>
    <row r="1981" spans="1:59" x14ac:dyDescent="0.2">
      <c r="A1981" s="144"/>
      <c r="B1981" s="141"/>
      <c r="C1981" s="141"/>
      <c r="D1981" s="142"/>
      <c r="E1981" s="142"/>
      <c r="F1981" s="142"/>
      <c r="G1981" s="142"/>
      <c r="H1981" s="142"/>
      <c r="I1981" s="129"/>
      <c r="J1981" s="130"/>
      <c r="K1981" s="131" t="str">
        <f t="shared" si="947"/>
        <v/>
      </c>
      <c r="L1981" s="132" t="str">
        <f t="shared" si="948"/>
        <v/>
      </c>
      <c r="M1981" s="133" t="str">
        <f t="shared" si="949"/>
        <v/>
      </c>
      <c r="N1981" s="134" t="str">
        <f>IFERROR(IF(B:B="","",IF(R1981="Beer",SUM(LOOKUP(2,1/(Rates!$B$3:$B$5&lt;=W1981)/(Rates!$C$3:$C$5&gt;=W1981),Rates!$D$3:$D$5)*(X1981/100)*W1981),IF(R1981="Refreshment Beverage",SUM(LOOKUP(2,1/(Rates!$B$7:$B$11&lt;=W1981)/(Rates!$C$7:$C$11&gt;=W1981),Rates!$D$7:$D$11)*(X1981/100)*W1981)))),"")</f>
        <v/>
      </c>
      <c r="O1981" s="134" t="str">
        <f t="shared" si="950"/>
        <v/>
      </c>
      <c r="P1981" s="116"/>
      <c r="Q1981" s="117" t="str">
        <f t="shared" si="951"/>
        <v/>
      </c>
      <c r="R1981" s="128" t="str">
        <f t="shared" si="952"/>
        <v/>
      </c>
      <c r="S1981" s="135" t="str">
        <f>IF(B1981="","",IF(R1981="Refreshment Beverage",VLOOKUP(VALUE(Q1981),Rates!G$15:L$19,2,0),VLOOKUP(VALUE(Q1981),Rates!G$4:L$12,2,0)))</f>
        <v/>
      </c>
      <c r="T1981" s="135" t="str">
        <f t="shared" si="953"/>
        <v/>
      </c>
      <c r="U1981" s="118" t="str">
        <f t="shared" si="954"/>
        <v/>
      </c>
      <c r="V1981" s="135" t="str">
        <f t="shared" si="955"/>
        <v/>
      </c>
      <c r="W1981" s="135" t="str">
        <f t="shared" si="956"/>
        <v/>
      </c>
      <c r="X1981" s="119" t="str">
        <f t="shared" si="957"/>
        <v/>
      </c>
      <c r="Y1981" s="120" t="str">
        <f>IF(B:B="","",IF(R1981="Refreshment Beverage",VLOOKUP(Q1981,Rates!G$15:L$19,6,0)*W1981,VLOOKUP(Q1981,Rates!G$4:L$12,6,0)*W1981))</f>
        <v/>
      </c>
      <c r="Z1981" s="120" t="str">
        <f t="shared" si="958"/>
        <v/>
      </c>
      <c r="AA1981" s="120" t="str">
        <f t="shared" si="959"/>
        <v/>
      </c>
      <c r="AB1981" s="136" t="str">
        <f>IF(B:B="","",IF(R1981="Refreshment Beverage","",IF(AND(R1981="Beer",Q1981=0),SUM(LOOKUP(2,1/(Rates!$B$15:$B$18&lt;=W1981)/(Rates!$C$15:$C$18&gt;=W1981),Rates!$D$15:$D$18)*W1981),VLOOKUP(VALUE(Q:Q),Rates!A:B,2,0)*W1981)))</f>
        <v/>
      </c>
      <c r="AC1981" s="136" t="str">
        <f>IF(B:B="","",IF(R1981="Refreshment Beverage","",IF(AND(R1981="Beer",Q1981=0),SUM(LOOKUP(2,1/(Rates!$B$15:$B$18&lt;=W1981)/(Rates!$C$15:$C$18&gt;=W1981),Rates!$E$15:$E$18)*W1981),VLOOKUP(VALUE(Q:Q),Rates!A:C,3,0)*W1981)))</f>
        <v/>
      </c>
      <c r="AD1981" s="137" t="str">
        <f>IFERROR(IF(B:B="","",IF(R1981="Beer","",IF(VALUE(Q1981)=0,VLOOKUP(VLOOKUP(B:B,#REF!,16,0),Rates!A:E,2,0),VLOOKUP(VALUE(Q1981),Rates!A$31:B$34,2,0)*W1981))),0)</f>
        <v/>
      </c>
      <c r="AE1981" s="121" t="str">
        <f t="shared" si="960"/>
        <v/>
      </c>
      <c r="AF1981" s="138" t="str">
        <f t="shared" si="961"/>
        <v/>
      </c>
      <c r="AG1981" s="122" t="str">
        <f t="shared" si="962"/>
        <v/>
      </c>
      <c r="AH1981" s="123" t="str">
        <f t="shared" si="963"/>
        <v/>
      </c>
      <c r="AI1981" s="139" t="str">
        <f>IF(AE:AE="","",IF(R1981="Refreshment Beverage",AK1981*(Rates!J$19/100),ROUND(SUM(AH1981*(Rates!$J$8/100)),4)))</f>
        <v/>
      </c>
      <c r="AJ1981" s="124" t="str">
        <f t="shared" si="964"/>
        <v/>
      </c>
      <c r="AK1981" s="125" t="str">
        <f t="shared" si="965"/>
        <v/>
      </c>
      <c r="AL1981" s="121" t="str">
        <f t="shared" si="966"/>
        <v/>
      </c>
      <c r="AM1981" s="138" t="str">
        <f>IF(AS1981="","",IF(R1981="Refreshment Beverage",ROUND(AS1981*Rates!K$19,4),ROUND(AO1981*(VLOOKUP(VALUE(Q1981),Rates!G$4:L$12,3,0)),4)))</f>
        <v/>
      </c>
      <c r="AN1981" s="126" t="str">
        <f>IF(AS1981="","",IF(R1981="Refreshment Beverage",AS1981*(Rates!J$19/100),MAX(AM1981,AB1981)))</f>
        <v/>
      </c>
      <c r="AO1981" s="127" t="str">
        <f t="shared" si="967"/>
        <v/>
      </c>
      <c r="AP1981" s="127" t="str">
        <f t="shared" si="968"/>
        <v/>
      </c>
      <c r="AQ1981" s="140" t="str">
        <f>IF(AS1981="","",IF(R1981="Refreshment Beverage",ROUND(SUM(VLOOKUP(Q:Q,Rates!G$15:L$19,3,0)*(AS1981-Y1981-Z1981-AA1981)),4),ROUND(SUM(Rates!$K$8*AS1981),4)))</f>
        <v/>
      </c>
      <c r="AR1981" s="139" t="str">
        <f t="shared" si="969"/>
        <v/>
      </c>
      <c r="AS1981" s="125" t="str">
        <f t="shared" si="970"/>
        <v/>
      </c>
      <c r="AT1981" s="121" t="str">
        <f t="shared" si="971"/>
        <v/>
      </c>
      <c r="AU1981" s="138" t="str">
        <f>IF(AX1981="","",IF(R1981="Refreshment Beverage",ROUND((BA1981-Y1981-Z1981-AA1981)*VLOOKUP(VALUE(Q1981),Rates!G$15:L$19,3,0),4),ROUND(AW1981*(VLOOKUP(VALUE(Q1981),Rates!G:L,3,0)),4)))</f>
        <v/>
      </c>
      <c r="AV1981" s="126" t="str">
        <f t="shared" si="972"/>
        <v/>
      </c>
      <c r="AW1981" s="127" t="str">
        <f t="shared" si="973"/>
        <v/>
      </c>
      <c r="AX1981" s="123" t="str">
        <f t="shared" si="974"/>
        <v/>
      </c>
      <c r="AY1981" s="140" t="str">
        <f>IF(AX1981="","",IF(R1981="Refreshment Beverage",ROUND(SUM(AX1981*Rates!K$19),4),ROUND(SUM(AX1981*(Rates!J$8/100)),4)))</f>
        <v/>
      </c>
      <c r="AZ1981" s="124" t="str">
        <f t="shared" si="975"/>
        <v/>
      </c>
      <c r="BA1981" s="125" t="str">
        <f t="shared" si="976"/>
        <v/>
      </c>
      <c r="BB1981" s="115"/>
      <c r="BC1981" s="143"/>
      <c r="BD1981" s="100"/>
      <c r="BE1981" s="100"/>
      <c r="BF1981" s="100"/>
      <c r="BG1981" s="100"/>
    </row>
    <row r="1982" spans="1:59" x14ac:dyDescent="0.2">
      <c r="A1982" s="144"/>
      <c r="B1982" s="141"/>
      <c r="C1982" s="141"/>
      <c r="D1982" s="142"/>
      <c r="E1982" s="142"/>
      <c r="F1982" s="142"/>
      <c r="G1982" s="142"/>
      <c r="H1982" s="142"/>
      <c r="I1982" s="129"/>
      <c r="J1982" s="130"/>
      <c r="K1982" s="131" t="str">
        <f t="shared" si="947"/>
        <v/>
      </c>
      <c r="L1982" s="132" t="str">
        <f t="shared" si="948"/>
        <v/>
      </c>
      <c r="M1982" s="133" t="str">
        <f t="shared" si="949"/>
        <v/>
      </c>
      <c r="N1982" s="134" t="str">
        <f>IFERROR(IF(B:B="","",IF(R1982="Beer",SUM(LOOKUP(2,1/(Rates!$B$3:$B$5&lt;=W1982)/(Rates!$C$3:$C$5&gt;=W1982),Rates!$D$3:$D$5)*(X1982/100)*W1982),IF(R1982="Refreshment Beverage",SUM(LOOKUP(2,1/(Rates!$B$7:$B$11&lt;=W1982)/(Rates!$C$7:$C$11&gt;=W1982),Rates!$D$7:$D$11)*(X1982/100)*W1982)))),"")</f>
        <v/>
      </c>
      <c r="O1982" s="134" t="str">
        <f t="shared" si="950"/>
        <v/>
      </c>
      <c r="P1982" s="116"/>
      <c r="Q1982" s="117" t="str">
        <f t="shared" si="951"/>
        <v/>
      </c>
      <c r="R1982" s="128" t="str">
        <f t="shared" si="952"/>
        <v/>
      </c>
      <c r="S1982" s="135" t="str">
        <f>IF(B1982="","",IF(R1982="Refreshment Beverage",VLOOKUP(VALUE(Q1982),Rates!G$15:L$19,2,0),VLOOKUP(VALUE(Q1982),Rates!G$4:L$12,2,0)))</f>
        <v/>
      </c>
      <c r="T1982" s="135" t="str">
        <f t="shared" si="953"/>
        <v/>
      </c>
      <c r="U1982" s="118" t="str">
        <f t="shared" si="954"/>
        <v/>
      </c>
      <c r="V1982" s="135" t="str">
        <f t="shared" si="955"/>
        <v/>
      </c>
      <c r="W1982" s="135" t="str">
        <f t="shared" si="956"/>
        <v/>
      </c>
      <c r="X1982" s="119" t="str">
        <f t="shared" si="957"/>
        <v/>
      </c>
      <c r="Y1982" s="120" t="str">
        <f>IF(B:B="","",IF(R1982="Refreshment Beverage",VLOOKUP(Q1982,Rates!G$15:L$19,6,0)*W1982,VLOOKUP(Q1982,Rates!G$4:L$12,6,0)*W1982))</f>
        <v/>
      </c>
      <c r="Z1982" s="120" t="str">
        <f t="shared" si="958"/>
        <v/>
      </c>
      <c r="AA1982" s="120" t="str">
        <f t="shared" si="959"/>
        <v/>
      </c>
      <c r="AB1982" s="136" t="str">
        <f>IF(B:B="","",IF(R1982="Refreshment Beverage","",IF(AND(R1982="Beer",Q1982=0),SUM(LOOKUP(2,1/(Rates!$B$15:$B$18&lt;=W1982)/(Rates!$C$15:$C$18&gt;=W1982),Rates!$D$15:$D$18)*W1982),VLOOKUP(VALUE(Q:Q),Rates!A:B,2,0)*W1982)))</f>
        <v/>
      </c>
      <c r="AC1982" s="136" t="str">
        <f>IF(B:B="","",IF(R1982="Refreshment Beverage","",IF(AND(R1982="Beer",Q1982=0),SUM(LOOKUP(2,1/(Rates!$B$15:$B$18&lt;=W1982)/(Rates!$C$15:$C$18&gt;=W1982),Rates!$E$15:$E$18)*W1982),VLOOKUP(VALUE(Q:Q),Rates!A:C,3,0)*W1982)))</f>
        <v/>
      </c>
      <c r="AD1982" s="137" t="str">
        <f>IFERROR(IF(B:B="","",IF(R1982="Beer","",IF(VALUE(Q1982)=0,VLOOKUP(VLOOKUP(B:B,#REF!,16,0),Rates!A:E,2,0),VLOOKUP(VALUE(Q1982),Rates!A$31:B$34,2,0)*W1982))),0)</f>
        <v/>
      </c>
      <c r="AE1982" s="121" t="str">
        <f t="shared" si="960"/>
        <v/>
      </c>
      <c r="AF1982" s="138" t="str">
        <f t="shared" si="961"/>
        <v/>
      </c>
      <c r="AG1982" s="122" t="str">
        <f t="shared" si="962"/>
        <v/>
      </c>
      <c r="AH1982" s="123" t="str">
        <f t="shared" si="963"/>
        <v/>
      </c>
      <c r="AI1982" s="139" t="str">
        <f>IF(AE:AE="","",IF(R1982="Refreshment Beverage",AK1982*(Rates!J$19/100),ROUND(SUM(AH1982*(Rates!$J$8/100)),4)))</f>
        <v/>
      </c>
      <c r="AJ1982" s="124" t="str">
        <f t="shared" si="964"/>
        <v/>
      </c>
      <c r="AK1982" s="125" t="str">
        <f t="shared" si="965"/>
        <v/>
      </c>
      <c r="AL1982" s="121" t="str">
        <f t="shared" si="966"/>
        <v/>
      </c>
      <c r="AM1982" s="138" t="str">
        <f>IF(AS1982="","",IF(R1982="Refreshment Beverage",ROUND(AS1982*Rates!K$19,4),ROUND(AO1982*(VLOOKUP(VALUE(Q1982),Rates!G$4:L$12,3,0)),4)))</f>
        <v/>
      </c>
      <c r="AN1982" s="126" t="str">
        <f>IF(AS1982="","",IF(R1982="Refreshment Beverage",AS1982*(Rates!J$19/100),MAX(AM1982,AB1982)))</f>
        <v/>
      </c>
      <c r="AO1982" s="127" t="str">
        <f t="shared" si="967"/>
        <v/>
      </c>
      <c r="AP1982" s="127" t="str">
        <f t="shared" si="968"/>
        <v/>
      </c>
      <c r="AQ1982" s="140" t="str">
        <f>IF(AS1982="","",IF(R1982="Refreshment Beverage",ROUND(SUM(VLOOKUP(Q:Q,Rates!G$15:L$19,3,0)*(AS1982-Y1982-Z1982-AA1982)),4),ROUND(SUM(Rates!$K$8*AS1982),4)))</f>
        <v/>
      </c>
      <c r="AR1982" s="139" t="str">
        <f t="shared" si="969"/>
        <v/>
      </c>
      <c r="AS1982" s="125" t="str">
        <f t="shared" si="970"/>
        <v/>
      </c>
      <c r="AT1982" s="121" t="str">
        <f t="shared" si="971"/>
        <v/>
      </c>
      <c r="AU1982" s="138" t="str">
        <f>IF(AX1982="","",IF(R1982="Refreshment Beverage",ROUND((BA1982-Y1982-Z1982-AA1982)*VLOOKUP(VALUE(Q1982),Rates!G$15:L$19,3,0),4),ROUND(AW1982*(VLOOKUP(VALUE(Q1982),Rates!G:L,3,0)),4)))</f>
        <v/>
      </c>
      <c r="AV1982" s="126" t="str">
        <f t="shared" si="972"/>
        <v/>
      </c>
      <c r="AW1982" s="127" t="str">
        <f t="shared" si="973"/>
        <v/>
      </c>
      <c r="AX1982" s="123" t="str">
        <f t="shared" si="974"/>
        <v/>
      </c>
      <c r="AY1982" s="140" t="str">
        <f>IF(AX1982="","",IF(R1982="Refreshment Beverage",ROUND(SUM(AX1982*Rates!K$19),4),ROUND(SUM(AX1982*(Rates!J$8/100)),4)))</f>
        <v/>
      </c>
      <c r="AZ1982" s="124" t="str">
        <f t="shared" si="975"/>
        <v/>
      </c>
      <c r="BA1982" s="125" t="str">
        <f t="shared" si="976"/>
        <v/>
      </c>
      <c r="BB1982" s="115"/>
      <c r="BC1982" s="143"/>
      <c r="BD1982" s="100"/>
      <c r="BE1982" s="100"/>
      <c r="BF1982" s="100"/>
      <c r="BG1982" s="100"/>
    </row>
    <row r="1983" spans="1:59" x14ac:dyDescent="0.2">
      <c r="A1983" s="144"/>
      <c r="B1983" s="141"/>
      <c r="C1983" s="141"/>
      <c r="D1983" s="142"/>
      <c r="E1983" s="142"/>
      <c r="F1983" s="142"/>
      <c r="G1983" s="142"/>
      <c r="H1983" s="142"/>
      <c r="I1983" s="129"/>
      <c r="J1983" s="130"/>
      <c r="K1983" s="131" t="str">
        <f t="shared" si="947"/>
        <v/>
      </c>
      <c r="L1983" s="132" t="str">
        <f t="shared" si="948"/>
        <v/>
      </c>
      <c r="M1983" s="133" t="str">
        <f t="shared" si="949"/>
        <v/>
      </c>
      <c r="N1983" s="134" t="str">
        <f>IFERROR(IF(B:B="","",IF(R1983="Beer",SUM(LOOKUP(2,1/(Rates!$B$3:$B$5&lt;=W1983)/(Rates!$C$3:$C$5&gt;=W1983),Rates!$D$3:$D$5)*(X1983/100)*W1983),IF(R1983="Refreshment Beverage",SUM(LOOKUP(2,1/(Rates!$B$7:$B$11&lt;=W1983)/(Rates!$C$7:$C$11&gt;=W1983),Rates!$D$7:$D$11)*(X1983/100)*W1983)))),"")</f>
        <v/>
      </c>
      <c r="O1983" s="134" t="str">
        <f t="shared" si="950"/>
        <v/>
      </c>
      <c r="P1983" s="116"/>
      <c r="Q1983" s="117" t="str">
        <f t="shared" si="951"/>
        <v/>
      </c>
      <c r="R1983" s="128" t="str">
        <f t="shared" si="952"/>
        <v/>
      </c>
      <c r="S1983" s="135" t="str">
        <f>IF(B1983="","",IF(R1983="Refreshment Beverage",VLOOKUP(VALUE(Q1983),Rates!G$15:L$19,2,0),VLOOKUP(VALUE(Q1983),Rates!G$4:L$12,2,0)))</f>
        <v/>
      </c>
      <c r="T1983" s="135" t="str">
        <f t="shared" si="953"/>
        <v/>
      </c>
      <c r="U1983" s="118" t="str">
        <f t="shared" si="954"/>
        <v/>
      </c>
      <c r="V1983" s="135" t="str">
        <f t="shared" si="955"/>
        <v/>
      </c>
      <c r="W1983" s="135" t="str">
        <f t="shared" si="956"/>
        <v/>
      </c>
      <c r="X1983" s="119" t="str">
        <f t="shared" si="957"/>
        <v/>
      </c>
      <c r="Y1983" s="120" t="str">
        <f>IF(B:B="","",IF(R1983="Refreshment Beverage",VLOOKUP(Q1983,Rates!G$15:L$19,6,0)*W1983,VLOOKUP(Q1983,Rates!G$4:L$12,6,0)*W1983))</f>
        <v/>
      </c>
      <c r="Z1983" s="120" t="str">
        <f t="shared" si="958"/>
        <v/>
      </c>
      <c r="AA1983" s="120" t="str">
        <f t="shared" si="959"/>
        <v/>
      </c>
      <c r="AB1983" s="136" t="str">
        <f>IF(B:B="","",IF(R1983="Refreshment Beverage","",IF(AND(R1983="Beer",Q1983=0),SUM(LOOKUP(2,1/(Rates!$B$15:$B$18&lt;=W1983)/(Rates!$C$15:$C$18&gt;=W1983),Rates!$D$15:$D$18)*W1983),VLOOKUP(VALUE(Q:Q),Rates!A:B,2,0)*W1983)))</f>
        <v/>
      </c>
      <c r="AC1983" s="136" t="str">
        <f>IF(B:B="","",IF(R1983="Refreshment Beverage","",IF(AND(R1983="Beer",Q1983=0),SUM(LOOKUP(2,1/(Rates!$B$15:$B$18&lt;=W1983)/(Rates!$C$15:$C$18&gt;=W1983),Rates!$E$15:$E$18)*W1983),VLOOKUP(VALUE(Q:Q),Rates!A:C,3,0)*W1983)))</f>
        <v/>
      </c>
      <c r="AD1983" s="137" t="str">
        <f>IFERROR(IF(B:B="","",IF(R1983="Beer","",IF(VALUE(Q1983)=0,VLOOKUP(VLOOKUP(B:B,#REF!,16,0),Rates!A:E,2,0),VLOOKUP(VALUE(Q1983),Rates!A$31:B$34,2,0)*W1983))),0)</f>
        <v/>
      </c>
      <c r="AE1983" s="121" t="str">
        <f t="shared" si="960"/>
        <v/>
      </c>
      <c r="AF1983" s="138" t="str">
        <f t="shared" si="961"/>
        <v/>
      </c>
      <c r="AG1983" s="122" t="str">
        <f t="shared" si="962"/>
        <v/>
      </c>
      <c r="AH1983" s="123" t="str">
        <f t="shared" si="963"/>
        <v/>
      </c>
      <c r="AI1983" s="139" t="str">
        <f>IF(AE:AE="","",IF(R1983="Refreshment Beverage",AK1983*(Rates!J$19/100),ROUND(SUM(AH1983*(Rates!$J$8/100)),4)))</f>
        <v/>
      </c>
      <c r="AJ1983" s="124" t="str">
        <f t="shared" si="964"/>
        <v/>
      </c>
      <c r="AK1983" s="125" t="str">
        <f t="shared" si="965"/>
        <v/>
      </c>
      <c r="AL1983" s="121" t="str">
        <f t="shared" si="966"/>
        <v/>
      </c>
      <c r="AM1983" s="138" t="str">
        <f>IF(AS1983="","",IF(R1983="Refreshment Beverage",ROUND(AS1983*Rates!K$19,4),ROUND(AO1983*(VLOOKUP(VALUE(Q1983),Rates!G$4:L$12,3,0)),4)))</f>
        <v/>
      </c>
      <c r="AN1983" s="126" t="str">
        <f>IF(AS1983="","",IF(R1983="Refreshment Beverage",AS1983*(Rates!J$19/100),MAX(AM1983,AB1983)))</f>
        <v/>
      </c>
      <c r="AO1983" s="127" t="str">
        <f t="shared" si="967"/>
        <v/>
      </c>
      <c r="AP1983" s="127" t="str">
        <f t="shared" si="968"/>
        <v/>
      </c>
      <c r="AQ1983" s="140" t="str">
        <f>IF(AS1983="","",IF(R1983="Refreshment Beverage",ROUND(SUM(VLOOKUP(Q:Q,Rates!G$15:L$19,3,0)*(AS1983-Y1983-Z1983-AA1983)),4),ROUND(SUM(Rates!$K$8*AS1983),4)))</f>
        <v/>
      </c>
      <c r="AR1983" s="139" t="str">
        <f t="shared" si="969"/>
        <v/>
      </c>
      <c r="AS1983" s="125" t="str">
        <f t="shared" si="970"/>
        <v/>
      </c>
      <c r="AT1983" s="121" t="str">
        <f t="shared" si="971"/>
        <v/>
      </c>
      <c r="AU1983" s="138" t="str">
        <f>IF(AX1983="","",IF(R1983="Refreshment Beverage",ROUND((BA1983-Y1983-Z1983-AA1983)*VLOOKUP(VALUE(Q1983),Rates!G$15:L$19,3,0),4),ROUND(AW1983*(VLOOKUP(VALUE(Q1983),Rates!G:L,3,0)),4)))</f>
        <v/>
      </c>
      <c r="AV1983" s="126" t="str">
        <f t="shared" si="972"/>
        <v/>
      </c>
      <c r="AW1983" s="127" t="str">
        <f t="shared" si="973"/>
        <v/>
      </c>
      <c r="AX1983" s="123" t="str">
        <f t="shared" si="974"/>
        <v/>
      </c>
      <c r="AY1983" s="140" t="str">
        <f>IF(AX1983="","",IF(R1983="Refreshment Beverage",ROUND(SUM(AX1983*Rates!K$19),4),ROUND(SUM(AX1983*(Rates!J$8/100)),4)))</f>
        <v/>
      </c>
      <c r="AZ1983" s="124" t="str">
        <f t="shared" si="975"/>
        <v/>
      </c>
      <c r="BA1983" s="125" t="str">
        <f t="shared" si="976"/>
        <v/>
      </c>
      <c r="BB1983" s="115"/>
      <c r="BC1983" s="143"/>
      <c r="BD1983" s="100"/>
      <c r="BE1983" s="100"/>
      <c r="BF1983" s="100"/>
      <c r="BG1983" s="100"/>
    </row>
    <row r="1984" spans="1:59" x14ac:dyDescent="0.2">
      <c r="A1984" s="144"/>
      <c r="B1984" s="141"/>
      <c r="C1984" s="141"/>
      <c r="D1984" s="142"/>
      <c r="E1984" s="142"/>
      <c r="F1984" s="142"/>
      <c r="G1984" s="142"/>
      <c r="H1984" s="142"/>
      <c r="I1984" s="129"/>
      <c r="J1984" s="130"/>
      <c r="K1984" s="131" t="str">
        <f t="shared" si="947"/>
        <v/>
      </c>
      <c r="L1984" s="132" t="str">
        <f t="shared" si="948"/>
        <v/>
      </c>
      <c r="M1984" s="133" t="str">
        <f t="shared" si="949"/>
        <v/>
      </c>
      <c r="N1984" s="134" t="str">
        <f>IFERROR(IF(B:B="","",IF(R1984="Beer",SUM(LOOKUP(2,1/(Rates!$B$3:$B$5&lt;=W1984)/(Rates!$C$3:$C$5&gt;=W1984),Rates!$D$3:$D$5)*(X1984/100)*W1984),IF(R1984="Refreshment Beverage",SUM(LOOKUP(2,1/(Rates!$B$7:$B$11&lt;=W1984)/(Rates!$C$7:$C$11&gt;=W1984),Rates!$D$7:$D$11)*(X1984/100)*W1984)))),"")</f>
        <v/>
      </c>
      <c r="O1984" s="134" t="str">
        <f t="shared" si="950"/>
        <v/>
      </c>
      <c r="P1984" s="116"/>
      <c r="Q1984" s="117" t="str">
        <f t="shared" si="951"/>
        <v/>
      </c>
      <c r="R1984" s="128" t="str">
        <f t="shared" si="952"/>
        <v/>
      </c>
      <c r="S1984" s="135" t="str">
        <f>IF(B1984="","",IF(R1984="Refreshment Beverage",VLOOKUP(VALUE(Q1984),Rates!G$15:L$19,2,0),VLOOKUP(VALUE(Q1984),Rates!G$4:L$12,2,0)))</f>
        <v/>
      </c>
      <c r="T1984" s="135" t="str">
        <f t="shared" si="953"/>
        <v/>
      </c>
      <c r="U1984" s="118" t="str">
        <f t="shared" si="954"/>
        <v/>
      </c>
      <c r="V1984" s="135" t="str">
        <f t="shared" si="955"/>
        <v/>
      </c>
      <c r="W1984" s="135" t="str">
        <f t="shared" si="956"/>
        <v/>
      </c>
      <c r="X1984" s="119" t="str">
        <f t="shared" si="957"/>
        <v/>
      </c>
      <c r="Y1984" s="120" t="str">
        <f>IF(B:B="","",IF(R1984="Refreshment Beverage",VLOOKUP(Q1984,Rates!G$15:L$19,6,0)*W1984,VLOOKUP(Q1984,Rates!G$4:L$12,6,0)*W1984))</f>
        <v/>
      </c>
      <c r="Z1984" s="120" t="str">
        <f t="shared" si="958"/>
        <v/>
      </c>
      <c r="AA1984" s="120" t="str">
        <f t="shared" si="959"/>
        <v/>
      </c>
      <c r="AB1984" s="136" t="str">
        <f>IF(B:B="","",IF(R1984="Refreshment Beverage","",IF(AND(R1984="Beer",Q1984=0),SUM(LOOKUP(2,1/(Rates!$B$15:$B$18&lt;=W1984)/(Rates!$C$15:$C$18&gt;=W1984),Rates!$D$15:$D$18)*W1984),VLOOKUP(VALUE(Q:Q),Rates!A:B,2,0)*W1984)))</f>
        <v/>
      </c>
      <c r="AC1984" s="136" t="str">
        <f>IF(B:B="","",IF(R1984="Refreshment Beverage","",IF(AND(R1984="Beer",Q1984=0),SUM(LOOKUP(2,1/(Rates!$B$15:$B$18&lt;=W1984)/(Rates!$C$15:$C$18&gt;=W1984),Rates!$E$15:$E$18)*W1984),VLOOKUP(VALUE(Q:Q),Rates!A:C,3,0)*W1984)))</f>
        <v/>
      </c>
      <c r="AD1984" s="137" t="str">
        <f>IFERROR(IF(B:B="","",IF(R1984="Beer","",IF(VALUE(Q1984)=0,VLOOKUP(VLOOKUP(B:B,#REF!,16,0),Rates!A:E,2,0),VLOOKUP(VALUE(Q1984),Rates!A$31:B$34,2,0)*W1984))),0)</f>
        <v/>
      </c>
      <c r="AE1984" s="121" t="str">
        <f t="shared" si="960"/>
        <v/>
      </c>
      <c r="AF1984" s="138" t="str">
        <f t="shared" si="961"/>
        <v/>
      </c>
      <c r="AG1984" s="122" t="str">
        <f t="shared" si="962"/>
        <v/>
      </c>
      <c r="AH1984" s="123" t="str">
        <f t="shared" si="963"/>
        <v/>
      </c>
      <c r="AI1984" s="139" t="str">
        <f>IF(AE:AE="","",IF(R1984="Refreshment Beverage",AK1984*(Rates!J$19/100),ROUND(SUM(AH1984*(Rates!$J$8/100)),4)))</f>
        <v/>
      </c>
      <c r="AJ1984" s="124" t="str">
        <f t="shared" si="964"/>
        <v/>
      </c>
      <c r="AK1984" s="125" t="str">
        <f t="shared" si="965"/>
        <v/>
      </c>
      <c r="AL1984" s="121" t="str">
        <f t="shared" si="966"/>
        <v/>
      </c>
      <c r="AM1984" s="138" t="str">
        <f>IF(AS1984="","",IF(R1984="Refreshment Beverage",ROUND(AS1984*Rates!K$19,4),ROUND(AO1984*(VLOOKUP(VALUE(Q1984),Rates!G$4:L$12,3,0)),4)))</f>
        <v/>
      </c>
      <c r="AN1984" s="126" t="str">
        <f>IF(AS1984="","",IF(R1984="Refreshment Beverage",AS1984*(Rates!J$19/100),MAX(AM1984,AB1984)))</f>
        <v/>
      </c>
      <c r="AO1984" s="127" t="str">
        <f t="shared" si="967"/>
        <v/>
      </c>
      <c r="AP1984" s="127" t="str">
        <f t="shared" si="968"/>
        <v/>
      </c>
      <c r="AQ1984" s="140" t="str">
        <f>IF(AS1984="","",IF(R1984="Refreshment Beverage",ROUND(SUM(VLOOKUP(Q:Q,Rates!G$15:L$19,3,0)*(AS1984-Y1984-Z1984-AA1984)),4),ROUND(SUM(Rates!$K$8*AS1984),4)))</f>
        <v/>
      </c>
      <c r="AR1984" s="139" t="str">
        <f t="shared" si="969"/>
        <v/>
      </c>
      <c r="AS1984" s="125" t="str">
        <f t="shared" si="970"/>
        <v/>
      </c>
      <c r="AT1984" s="121" t="str">
        <f t="shared" si="971"/>
        <v/>
      </c>
      <c r="AU1984" s="138" t="str">
        <f>IF(AX1984="","",IF(R1984="Refreshment Beverage",ROUND((BA1984-Y1984-Z1984-AA1984)*VLOOKUP(VALUE(Q1984),Rates!G$15:L$19,3,0),4),ROUND(AW1984*(VLOOKUP(VALUE(Q1984),Rates!G:L,3,0)),4)))</f>
        <v/>
      </c>
      <c r="AV1984" s="126" t="str">
        <f t="shared" si="972"/>
        <v/>
      </c>
      <c r="AW1984" s="127" t="str">
        <f t="shared" si="973"/>
        <v/>
      </c>
      <c r="AX1984" s="123" t="str">
        <f t="shared" si="974"/>
        <v/>
      </c>
      <c r="AY1984" s="140" t="str">
        <f>IF(AX1984="","",IF(R1984="Refreshment Beverage",ROUND(SUM(AX1984*Rates!K$19),4),ROUND(SUM(AX1984*(Rates!J$8/100)),4)))</f>
        <v/>
      </c>
      <c r="AZ1984" s="124" t="str">
        <f t="shared" si="975"/>
        <v/>
      </c>
      <c r="BA1984" s="125" t="str">
        <f t="shared" si="976"/>
        <v/>
      </c>
      <c r="BB1984" s="115"/>
      <c r="BC1984" s="143"/>
      <c r="BD1984" s="100"/>
      <c r="BE1984" s="100"/>
      <c r="BF1984" s="100"/>
      <c r="BG1984" s="100"/>
    </row>
    <row r="1985" spans="1:59" x14ac:dyDescent="0.2">
      <c r="A1985" s="144"/>
      <c r="B1985" s="141"/>
      <c r="C1985" s="141"/>
      <c r="D1985" s="142"/>
      <c r="E1985" s="142"/>
      <c r="F1985" s="142"/>
      <c r="G1985" s="142"/>
      <c r="H1985" s="142"/>
      <c r="I1985" s="129"/>
      <c r="J1985" s="130"/>
      <c r="K1985" s="131" t="str">
        <f t="shared" si="947"/>
        <v/>
      </c>
      <c r="L1985" s="132" t="str">
        <f t="shared" si="948"/>
        <v/>
      </c>
      <c r="M1985" s="133" t="str">
        <f t="shared" si="949"/>
        <v/>
      </c>
      <c r="N1985" s="134" t="str">
        <f>IFERROR(IF(B:B="","",IF(R1985="Beer",SUM(LOOKUP(2,1/(Rates!$B$3:$B$5&lt;=W1985)/(Rates!$C$3:$C$5&gt;=W1985),Rates!$D$3:$D$5)*(X1985/100)*W1985),IF(R1985="Refreshment Beverage",SUM(LOOKUP(2,1/(Rates!$B$7:$B$11&lt;=W1985)/(Rates!$C$7:$C$11&gt;=W1985),Rates!$D$7:$D$11)*(X1985/100)*W1985)))),"")</f>
        <v/>
      </c>
      <c r="O1985" s="134" t="str">
        <f t="shared" si="950"/>
        <v/>
      </c>
      <c r="P1985" s="116"/>
      <c r="Q1985" s="117" t="str">
        <f t="shared" si="951"/>
        <v/>
      </c>
      <c r="R1985" s="128" t="str">
        <f t="shared" si="952"/>
        <v/>
      </c>
      <c r="S1985" s="135" t="str">
        <f>IF(B1985="","",IF(R1985="Refreshment Beverage",VLOOKUP(VALUE(Q1985),Rates!G$15:L$19,2,0),VLOOKUP(VALUE(Q1985),Rates!G$4:L$12,2,0)))</f>
        <v/>
      </c>
      <c r="T1985" s="135" t="str">
        <f t="shared" si="953"/>
        <v/>
      </c>
      <c r="U1985" s="118" t="str">
        <f t="shared" si="954"/>
        <v/>
      </c>
      <c r="V1985" s="135" t="str">
        <f t="shared" si="955"/>
        <v/>
      </c>
      <c r="W1985" s="135" t="str">
        <f t="shared" si="956"/>
        <v/>
      </c>
      <c r="X1985" s="119" t="str">
        <f t="shared" si="957"/>
        <v/>
      </c>
      <c r="Y1985" s="120" t="str">
        <f>IF(B:B="","",IF(R1985="Refreshment Beverage",VLOOKUP(Q1985,Rates!G$15:L$19,6,0)*W1985,VLOOKUP(Q1985,Rates!G$4:L$12,6,0)*W1985))</f>
        <v/>
      </c>
      <c r="Z1985" s="120" t="str">
        <f t="shared" si="958"/>
        <v/>
      </c>
      <c r="AA1985" s="120" t="str">
        <f t="shared" si="959"/>
        <v/>
      </c>
      <c r="AB1985" s="136" t="str">
        <f>IF(B:B="","",IF(R1985="Refreshment Beverage","",IF(AND(R1985="Beer",Q1985=0),SUM(LOOKUP(2,1/(Rates!$B$15:$B$18&lt;=W1985)/(Rates!$C$15:$C$18&gt;=W1985),Rates!$D$15:$D$18)*W1985),VLOOKUP(VALUE(Q:Q),Rates!A:B,2,0)*W1985)))</f>
        <v/>
      </c>
      <c r="AC1985" s="136" t="str">
        <f>IF(B:B="","",IF(R1985="Refreshment Beverage","",IF(AND(R1985="Beer",Q1985=0),SUM(LOOKUP(2,1/(Rates!$B$15:$B$18&lt;=W1985)/(Rates!$C$15:$C$18&gt;=W1985),Rates!$E$15:$E$18)*W1985),VLOOKUP(VALUE(Q:Q),Rates!A:C,3,0)*W1985)))</f>
        <v/>
      </c>
      <c r="AD1985" s="137" t="str">
        <f>IFERROR(IF(B:B="","",IF(R1985="Beer","",IF(VALUE(Q1985)=0,VLOOKUP(VLOOKUP(B:B,#REF!,16,0),Rates!A:E,2,0),VLOOKUP(VALUE(Q1985),Rates!A$31:B$34,2,0)*W1985))),0)</f>
        <v/>
      </c>
      <c r="AE1985" s="121" t="str">
        <f t="shared" si="960"/>
        <v/>
      </c>
      <c r="AF1985" s="138" t="str">
        <f t="shared" si="961"/>
        <v/>
      </c>
      <c r="AG1985" s="122" t="str">
        <f t="shared" si="962"/>
        <v/>
      </c>
      <c r="AH1985" s="123" t="str">
        <f t="shared" si="963"/>
        <v/>
      </c>
      <c r="AI1985" s="139" t="str">
        <f>IF(AE:AE="","",IF(R1985="Refreshment Beverage",AK1985*(Rates!J$19/100),ROUND(SUM(AH1985*(Rates!$J$8/100)),4)))</f>
        <v/>
      </c>
      <c r="AJ1985" s="124" t="str">
        <f t="shared" si="964"/>
        <v/>
      </c>
      <c r="AK1985" s="125" t="str">
        <f t="shared" si="965"/>
        <v/>
      </c>
      <c r="AL1985" s="121" t="str">
        <f t="shared" si="966"/>
        <v/>
      </c>
      <c r="AM1985" s="138" t="str">
        <f>IF(AS1985="","",IF(R1985="Refreshment Beverage",ROUND(AS1985*Rates!K$19,4),ROUND(AO1985*(VLOOKUP(VALUE(Q1985),Rates!G$4:L$12,3,0)),4)))</f>
        <v/>
      </c>
      <c r="AN1985" s="126" t="str">
        <f>IF(AS1985="","",IF(R1985="Refreshment Beverage",AS1985*(Rates!J$19/100),MAX(AM1985,AB1985)))</f>
        <v/>
      </c>
      <c r="AO1985" s="127" t="str">
        <f t="shared" si="967"/>
        <v/>
      </c>
      <c r="AP1985" s="127" t="str">
        <f t="shared" si="968"/>
        <v/>
      </c>
      <c r="AQ1985" s="140" t="str">
        <f>IF(AS1985="","",IF(R1985="Refreshment Beverage",ROUND(SUM(VLOOKUP(Q:Q,Rates!G$15:L$19,3,0)*(AS1985-Y1985-Z1985-AA1985)),4),ROUND(SUM(Rates!$K$8*AS1985),4)))</f>
        <v/>
      </c>
      <c r="AR1985" s="139" t="str">
        <f t="shared" si="969"/>
        <v/>
      </c>
      <c r="AS1985" s="125" t="str">
        <f t="shared" si="970"/>
        <v/>
      </c>
      <c r="AT1985" s="121" t="str">
        <f t="shared" si="971"/>
        <v/>
      </c>
      <c r="AU1985" s="138" t="str">
        <f>IF(AX1985="","",IF(R1985="Refreshment Beverage",ROUND((BA1985-Y1985-Z1985-AA1985)*VLOOKUP(VALUE(Q1985),Rates!G$15:L$19,3,0),4),ROUND(AW1985*(VLOOKUP(VALUE(Q1985),Rates!G:L,3,0)),4)))</f>
        <v/>
      </c>
      <c r="AV1985" s="126" t="str">
        <f t="shared" si="972"/>
        <v/>
      </c>
      <c r="AW1985" s="127" t="str">
        <f t="shared" si="973"/>
        <v/>
      </c>
      <c r="AX1985" s="123" t="str">
        <f t="shared" si="974"/>
        <v/>
      </c>
      <c r="AY1985" s="140" t="str">
        <f>IF(AX1985="","",IF(R1985="Refreshment Beverage",ROUND(SUM(AX1985*Rates!K$19),4),ROUND(SUM(AX1985*(Rates!J$8/100)),4)))</f>
        <v/>
      </c>
      <c r="AZ1985" s="124" t="str">
        <f t="shared" si="975"/>
        <v/>
      </c>
      <c r="BA1985" s="125" t="str">
        <f t="shared" si="976"/>
        <v/>
      </c>
      <c r="BB1985" s="115"/>
      <c r="BC1985" s="143"/>
      <c r="BD1985" s="100"/>
      <c r="BE1985" s="100"/>
      <c r="BF1985" s="100"/>
      <c r="BG1985" s="100"/>
    </row>
    <row r="1986" spans="1:59" x14ac:dyDescent="0.2">
      <c r="A1986" s="144"/>
      <c r="B1986" s="141"/>
      <c r="C1986" s="141"/>
      <c r="D1986" s="142"/>
      <c r="E1986" s="142"/>
      <c r="F1986" s="142"/>
      <c r="G1986" s="142"/>
      <c r="H1986" s="142"/>
      <c r="I1986" s="129"/>
      <c r="J1986" s="130"/>
      <c r="K1986" s="131" t="str">
        <f t="shared" si="947"/>
        <v/>
      </c>
      <c r="L1986" s="132" t="str">
        <f t="shared" si="948"/>
        <v/>
      </c>
      <c r="M1986" s="133" t="str">
        <f t="shared" si="949"/>
        <v/>
      </c>
      <c r="N1986" s="134" t="str">
        <f>IFERROR(IF(B:B="","",IF(R1986="Beer",SUM(LOOKUP(2,1/(Rates!$B$3:$B$5&lt;=W1986)/(Rates!$C$3:$C$5&gt;=W1986),Rates!$D$3:$D$5)*(X1986/100)*W1986),IF(R1986="Refreshment Beverage",SUM(LOOKUP(2,1/(Rates!$B$7:$B$11&lt;=W1986)/(Rates!$C$7:$C$11&gt;=W1986),Rates!$D$7:$D$11)*(X1986/100)*W1986)))),"")</f>
        <v/>
      </c>
      <c r="O1986" s="134" t="str">
        <f t="shared" si="950"/>
        <v/>
      </c>
      <c r="P1986" s="116"/>
      <c r="Q1986" s="117" t="str">
        <f t="shared" si="951"/>
        <v/>
      </c>
      <c r="R1986" s="128" t="str">
        <f t="shared" si="952"/>
        <v/>
      </c>
      <c r="S1986" s="135" t="str">
        <f>IF(B1986="","",IF(R1986="Refreshment Beverage",VLOOKUP(VALUE(Q1986),Rates!G$15:L$19,2,0),VLOOKUP(VALUE(Q1986),Rates!G$4:L$12,2,0)))</f>
        <v/>
      </c>
      <c r="T1986" s="135" t="str">
        <f t="shared" si="953"/>
        <v/>
      </c>
      <c r="U1986" s="118" t="str">
        <f t="shared" si="954"/>
        <v/>
      </c>
      <c r="V1986" s="135" t="str">
        <f t="shared" si="955"/>
        <v/>
      </c>
      <c r="W1986" s="135" t="str">
        <f t="shared" si="956"/>
        <v/>
      </c>
      <c r="X1986" s="119" t="str">
        <f t="shared" si="957"/>
        <v/>
      </c>
      <c r="Y1986" s="120" t="str">
        <f>IF(B:B="","",IF(R1986="Refreshment Beverage",VLOOKUP(Q1986,Rates!G$15:L$19,6,0)*W1986,VLOOKUP(Q1986,Rates!G$4:L$12,6,0)*W1986))</f>
        <v/>
      </c>
      <c r="Z1986" s="120" t="str">
        <f t="shared" si="958"/>
        <v/>
      </c>
      <c r="AA1986" s="120" t="str">
        <f t="shared" si="959"/>
        <v/>
      </c>
      <c r="AB1986" s="136" t="str">
        <f>IF(B:B="","",IF(R1986="Refreshment Beverage","",IF(AND(R1986="Beer",Q1986=0),SUM(LOOKUP(2,1/(Rates!$B$15:$B$18&lt;=W1986)/(Rates!$C$15:$C$18&gt;=W1986),Rates!$D$15:$D$18)*W1986),VLOOKUP(VALUE(Q:Q),Rates!A:B,2,0)*W1986)))</f>
        <v/>
      </c>
      <c r="AC1986" s="136" t="str">
        <f>IF(B:B="","",IF(R1986="Refreshment Beverage","",IF(AND(R1986="Beer",Q1986=0),SUM(LOOKUP(2,1/(Rates!$B$15:$B$18&lt;=W1986)/(Rates!$C$15:$C$18&gt;=W1986),Rates!$E$15:$E$18)*W1986),VLOOKUP(VALUE(Q:Q),Rates!A:C,3,0)*W1986)))</f>
        <v/>
      </c>
      <c r="AD1986" s="137" t="str">
        <f>IFERROR(IF(B:B="","",IF(R1986="Beer","",IF(VALUE(Q1986)=0,VLOOKUP(VLOOKUP(B:B,#REF!,16,0),Rates!A:E,2,0),VLOOKUP(VALUE(Q1986),Rates!A$31:B$34,2,0)*W1986))),0)</f>
        <v/>
      </c>
      <c r="AE1986" s="121" t="str">
        <f t="shared" si="960"/>
        <v/>
      </c>
      <c r="AF1986" s="138" t="str">
        <f t="shared" si="961"/>
        <v/>
      </c>
      <c r="AG1986" s="122" t="str">
        <f t="shared" si="962"/>
        <v/>
      </c>
      <c r="AH1986" s="123" t="str">
        <f t="shared" si="963"/>
        <v/>
      </c>
      <c r="AI1986" s="139" t="str">
        <f>IF(AE:AE="","",IF(R1986="Refreshment Beverage",AK1986*(Rates!J$19/100),ROUND(SUM(AH1986*(Rates!$J$8/100)),4)))</f>
        <v/>
      </c>
      <c r="AJ1986" s="124" t="str">
        <f t="shared" si="964"/>
        <v/>
      </c>
      <c r="AK1986" s="125" t="str">
        <f t="shared" si="965"/>
        <v/>
      </c>
      <c r="AL1986" s="121" t="str">
        <f t="shared" si="966"/>
        <v/>
      </c>
      <c r="AM1986" s="138" t="str">
        <f>IF(AS1986="","",IF(R1986="Refreshment Beverage",ROUND(AS1986*Rates!K$19,4),ROUND(AO1986*(VLOOKUP(VALUE(Q1986),Rates!G$4:L$12,3,0)),4)))</f>
        <v/>
      </c>
      <c r="AN1986" s="126" t="str">
        <f>IF(AS1986="","",IF(R1986="Refreshment Beverage",AS1986*(Rates!J$19/100),MAX(AM1986,AB1986)))</f>
        <v/>
      </c>
      <c r="AO1986" s="127" t="str">
        <f t="shared" si="967"/>
        <v/>
      </c>
      <c r="AP1986" s="127" t="str">
        <f t="shared" si="968"/>
        <v/>
      </c>
      <c r="AQ1986" s="140" t="str">
        <f>IF(AS1986="","",IF(R1986="Refreshment Beverage",ROUND(SUM(VLOOKUP(Q:Q,Rates!G$15:L$19,3,0)*(AS1986-Y1986-Z1986-AA1986)),4),ROUND(SUM(Rates!$K$8*AS1986),4)))</f>
        <v/>
      </c>
      <c r="AR1986" s="139" t="str">
        <f t="shared" si="969"/>
        <v/>
      </c>
      <c r="AS1986" s="125" t="str">
        <f t="shared" si="970"/>
        <v/>
      </c>
      <c r="AT1986" s="121" t="str">
        <f t="shared" si="971"/>
        <v/>
      </c>
      <c r="AU1986" s="138" t="str">
        <f>IF(AX1986="","",IF(R1986="Refreshment Beverage",ROUND((BA1986-Y1986-Z1986-AA1986)*VLOOKUP(VALUE(Q1986),Rates!G$15:L$19,3,0),4),ROUND(AW1986*(VLOOKUP(VALUE(Q1986),Rates!G:L,3,0)),4)))</f>
        <v/>
      </c>
      <c r="AV1986" s="126" t="str">
        <f t="shared" si="972"/>
        <v/>
      </c>
      <c r="AW1986" s="127" t="str">
        <f t="shared" si="973"/>
        <v/>
      </c>
      <c r="AX1986" s="123" t="str">
        <f t="shared" si="974"/>
        <v/>
      </c>
      <c r="AY1986" s="140" t="str">
        <f>IF(AX1986="","",IF(R1986="Refreshment Beverage",ROUND(SUM(AX1986*Rates!K$19),4),ROUND(SUM(AX1986*(Rates!J$8/100)),4)))</f>
        <v/>
      </c>
      <c r="AZ1986" s="124" t="str">
        <f t="shared" si="975"/>
        <v/>
      </c>
      <c r="BA1986" s="125" t="str">
        <f t="shared" si="976"/>
        <v/>
      </c>
      <c r="BB1986" s="115"/>
      <c r="BC1986" s="143"/>
      <c r="BD1986" s="100"/>
      <c r="BE1986" s="100"/>
      <c r="BF1986" s="100"/>
      <c r="BG1986" s="100"/>
    </row>
    <row r="1987" spans="1:59" x14ac:dyDescent="0.2">
      <c r="A1987" s="144"/>
      <c r="B1987" s="141"/>
      <c r="C1987" s="141"/>
      <c r="D1987" s="142"/>
      <c r="E1987" s="142"/>
      <c r="F1987" s="142"/>
      <c r="G1987" s="142"/>
      <c r="H1987" s="142"/>
      <c r="I1987" s="129"/>
      <c r="J1987" s="130"/>
      <c r="K1987" s="131" t="str">
        <f t="shared" si="947"/>
        <v/>
      </c>
      <c r="L1987" s="132" t="str">
        <f t="shared" si="948"/>
        <v/>
      </c>
      <c r="M1987" s="133" t="str">
        <f t="shared" si="949"/>
        <v/>
      </c>
      <c r="N1987" s="134" t="str">
        <f>IFERROR(IF(B:B="","",IF(R1987="Beer",SUM(LOOKUP(2,1/(Rates!$B$3:$B$5&lt;=W1987)/(Rates!$C$3:$C$5&gt;=W1987),Rates!$D$3:$D$5)*(X1987/100)*W1987),IF(R1987="Refreshment Beverage",SUM(LOOKUP(2,1/(Rates!$B$7:$B$11&lt;=W1987)/(Rates!$C$7:$C$11&gt;=W1987),Rates!$D$7:$D$11)*(X1987/100)*W1987)))),"")</f>
        <v/>
      </c>
      <c r="O1987" s="134" t="str">
        <f t="shared" si="950"/>
        <v/>
      </c>
      <c r="P1987" s="116"/>
      <c r="Q1987" s="117" t="str">
        <f t="shared" si="951"/>
        <v/>
      </c>
      <c r="R1987" s="128" t="str">
        <f t="shared" si="952"/>
        <v/>
      </c>
      <c r="S1987" s="135" t="str">
        <f>IF(B1987="","",IF(R1987="Refreshment Beverage",VLOOKUP(VALUE(Q1987),Rates!G$15:L$19,2,0),VLOOKUP(VALUE(Q1987),Rates!G$4:L$12,2,0)))</f>
        <v/>
      </c>
      <c r="T1987" s="135" t="str">
        <f t="shared" si="953"/>
        <v/>
      </c>
      <c r="U1987" s="118" t="str">
        <f t="shared" si="954"/>
        <v/>
      </c>
      <c r="V1987" s="135" t="str">
        <f t="shared" si="955"/>
        <v/>
      </c>
      <c r="W1987" s="135" t="str">
        <f t="shared" si="956"/>
        <v/>
      </c>
      <c r="X1987" s="119" t="str">
        <f t="shared" si="957"/>
        <v/>
      </c>
      <c r="Y1987" s="120" t="str">
        <f>IF(B:B="","",IF(R1987="Refreshment Beverage",VLOOKUP(Q1987,Rates!G$15:L$19,6,0)*W1987,VLOOKUP(Q1987,Rates!G$4:L$12,6,0)*W1987))</f>
        <v/>
      </c>
      <c r="Z1987" s="120" t="str">
        <f t="shared" si="958"/>
        <v/>
      </c>
      <c r="AA1987" s="120" t="str">
        <f t="shared" si="959"/>
        <v/>
      </c>
      <c r="AB1987" s="136" t="str">
        <f>IF(B:B="","",IF(R1987="Refreshment Beverage","",IF(AND(R1987="Beer",Q1987=0),SUM(LOOKUP(2,1/(Rates!$B$15:$B$18&lt;=W1987)/(Rates!$C$15:$C$18&gt;=W1987),Rates!$D$15:$D$18)*W1987),VLOOKUP(VALUE(Q:Q),Rates!A:B,2,0)*W1987)))</f>
        <v/>
      </c>
      <c r="AC1987" s="136" t="str">
        <f>IF(B:B="","",IF(R1987="Refreshment Beverage","",IF(AND(R1987="Beer",Q1987=0),SUM(LOOKUP(2,1/(Rates!$B$15:$B$18&lt;=W1987)/(Rates!$C$15:$C$18&gt;=W1987),Rates!$E$15:$E$18)*W1987),VLOOKUP(VALUE(Q:Q),Rates!A:C,3,0)*W1987)))</f>
        <v/>
      </c>
      <c r="AD1987" s="137" t="str">
        <f>IFERROR(IF(B:B="","",IF(R1987="Beer","",IF(VALUE(Q1987)=0,VLOOKUP(VLOOKUP(B:B,#REF!,16,0),Rates!A:E,2,0),VLOOKUP(VALUE(Q1987),Rates!A$31:B$34,2,0)*W1987))),0)</f>
        <v/>
      </c>
      <c r="AE1987" s="121" t="str">
        <f t="shared" si="960"/>
        <v/>
      </c>
      <c r="AF1987" s="138" t="str">
        <f t="shared" si="961"/>
        <v/>
      </c>
      <c r="AG1987" s="122" t="str">
        <f t="shared" si="962"/>
        <v/>
      </c>
      <c r="AH1987" s="123" t="str">
        <f t="shared" si="963"/>
        <v/>
      </c>
      <c r="AI1987" s="139" t="str">
        <f>IF(AE:AE="","",IF(R1987="Refreshment Beverage",AK1987*(Rates!J$19/100),ROUND(SUM(AH1987*(Rates!$J$8/100)),4)))</f>
        <v/>
      </c>
      <c r="AJ1987" s="124" t="str">
        <f t="shared" si="964"/>
        <v/>
      </c>
      <c r="AK1987" s="125" t="str">
        <f t="shared" si="965"/>
        <v/>
      </c>
      <c r="AL1987" s="121" t="str">
        <f t="shared" si="966"/>
        <v/>
      </c>
      <c r="AM1987" s="138" t="str">
        <f>IF(AS1987="","",IF(R1987="Refreshment Beverage",ROUND(AS1987*Rates!K$19,4),ROUND(AO1987*(VLOOKUP(VALUE(Q1987),Rates!G$4:L$12,3,0)),4)))</f>
        <v/>
      </c>
      <c r="AN1987" s="126" t="str">
        <f>IF(AS1987="","",IF(R1987="Refreshment Beverage",AS1987*(Rates!J$19/100),MAX(AM1987,AB1987)))</f>
        <v/>
      </c>
      <c r="AO1987" s="127" t="str">
        <f t="shared" si="967"/>
        <v/>
      </c>
      <c r="AP1987" s="127" t="str">
        <f t="shared" si="968"/>
        <v/>
      </c>
      <c r="AQ1987" s="140" t="str">
        <f>IF(AS1987="","",IF(R1987="Refreshment Beverage",ROUND(SUM(VLOOKUP(Q:Q,Rates!G$15:L$19,3,0)*(AS1987-Y1987-Z1987-AA1987)),4),ROUND(SUM(Rates!$K$8*AS1987),4)))</f>
        <v/>
      </c>
      <c r="AR1987" s="139" t="str">
        <f t="shared" si="969"/>
        <v/>
      </c>
      <c r="AS1987" s="125" t="str">
        <f t="shared" si="970"/>
        <v/>
      </c>
      <c r="AT1987" s="121" t="str">
        <f t="shared" si="971"/>
        <v/>
      </c>
      <c r="AU1987" s="138" t="str">
        <f>IF(AX1987="","",IF(R1987="Refreshment Beverage",ROUND((BA1987-Y1987-Z1987-AA1987)*VLOOKUP(VALUE(Q1987),Rates!G$15:L$19,3,0),4),ROUND(AW1987*(VLOOKUP(VALUE(Q1987),Rates!G:L,3,0)),4)))</f>
        <v/>
      </c>
      <c r="AV1987" s="126" t="str">
        <f t="shared" si="972"/>
        <v/>
      </c>
      <c r="AW1987" s="127" t="str">
        <f t="shared" si="973"/>
        <v/>
      </c>
      <c r="AX1987" s="123" t="str">
        <f t="shared" si="974"/>
        <v/>
      </c>
      <c r="AY1987" s="140" t="str">
        <f>IF(AX1987="","",IF(R1987="Refreshment Beverage",ROUND(SUM(AX1987*Rates!K$19),4),ROUND(SUM(AX1987*(Rates!J$8/100)),4)))</f>
        <v/>
      </c>
      <c r="AZ1987" s="124" t="str">
        <f t="shared" si="975"/>
        <v/>
      </c>
      <c r="BA1987" s="125" t="str">
        <f t="shared" si="976"/>
        <v/>
      </c>
      <c r="BB1987" s="115"/>
      <c r="BC1987" s="143"/>
      <c r="BD1987" s="100"/>
      <c r="BE1987" s="100"/>
      <c r="BF1987" s="100"/>
      <c r="BG1987" s="100"/>
    </row>
    <row r="1988" spans="1:59" x14ac:dyDescent="0.2">
      <c r="A1988" s="144"/>
      <c r="B1988" s="141"/>
      <c r="C1988" s="141"/>
      <c r="D1988" s="142"/>
      <c r="E1988" s="142"/>
      <c r="F1988" s="142"/>
      <c r="G1988" s="142"/>
      <c r="H1988" s="142"/>
      <c r="I1988" s="129"/>
      <c r="J1988" s="130"/>
      <c r="K1988" s="131" t="str">
        <f t="shared" si="947"/>
        <v/>
      </c>
      <c r="L1988" s="132" t="str">
        <f t="shared" si="948"/>
        <v/>
      </c>
      <c r="M1988" s="133" t="str">
        <f t="shared" si="949"/>
        <v/>
      </c>
      <c r="N1988" s="134" t="str">
        <f>IFERROR(IF(B:B="","",IF(R1988="Beer",SUM(LOOKUP(2,1/(Rates!$B$3:$B$5&lt;=W1988)/(Rates!$C$3:$C$5&gt;=W1988),Rates!$D$3:$D$5)*(X1988/100)*W1988),IF(R1988="Refreshment Beverage",SUM(LOOKUP(2,1/(Rates!$B$7:$B$11&lt;=W1988)/(Rates!$C$7:$C$11&gt;=W1988),Rates!$D$7:$D$11)*(X1988/100)*W1988)))),"")</f>
        <v/>
      </c>
      <c r="O1988" s="134" t="str">
        <f t="shared" si="950"/>
        <v/>
      </c>
      <c r="P1988" s="116"/>
      <c r="Q1988" s="117" t="str">
        <f t="shared" si="951"/>
        <v/>
      </c>
      <c r="R1988" s="128" t="str">
        <f t="shared" si="952"/>
        <v/>
      </c>
      <c r="S1988" s="135" t="str">
        <f>IF(B1988="","",IF(R1988="Refreshment Beverage",VLOOKUP(VALUE(Q1988),Rates!G$15:L$19,2,0),VLOOKUP(VALUE(Q1988),Rates!G$4:L$12,2,0)))</f>
        <v/>
      </c>
      <c r="T1988" s="135" t="str">
        <f t="shared" si="953"/>
        <v/>
      </c>
      <c r="U1988" s="118" t="str">
        <f t="shared" si="954"/>
        <v/>
      </c>
      <c r="V1988" s="135" t="str">
        <f t="shared" si="955"/>
        <v/>
      </c>
      <c r="W1988" s="135" t="str">
        <f t="shared" si="956"/>
        <v/>
      </c>
      <c r="X1988" s="119" t="str">
        <f t="shared" si="957"/>
        <v/>
      </c>
      <c r="Y1988" s="120" t="str">
        <f>IF(B:B="","",IF(R1988="Refreshment Beverage",VLOOKUP(Q1988,Rates!G$15:L$19,6,0)*W1988,VLOOKUP(Q1988,Rates!G$4:L$12,6,0)*W1988))</f>
        <v/>
      </c>
      <c r="Z1988" s="120" t="str">
        <f t="shared" si="958"/>
        <v/>
      </c>
      <c r="AA1988" s="120" t="str">
        <f t="shared" si="959"/>
        <v/>
      </c>
      <c r="AB1988" s="136" t="str">
        <f>IF(B:B="","",IF(R1988="Refreshment Beverage","",IF(AND(R1988="Beer",Q1988=0),SUM(LOOKUP(2,1/(Rates!$B$15:$B$18&lt;=W1988)/(Rates!$C$15:$C$18&gt;=W1988),Rates!$D$15:$D$18)*W1988),VLOOKUP(VALUE(Q:Q),Rates!A:B,2,0)*W1988)))</f>
        <v/>
      </c>
      <c r="AC1988" s="136" t="str">
        <f>IF(B:B="","",IF(R1988="Refreshment Beverage","",IF(AND(R1988="Beer",Q1988=0),SUM(LOOKUP(2,1/(Rates!$B$15:$B$18&lt;=W1988)/(Rates!$C$15:$C$18&gt;=W1988),Rates!$E$15:$E$18)*W1988),VLOOKUP(VALUE(Q:Q),Rates!A:C,3,0)*W1988)))</f>
        <v/>
      </c>
      <c r="AD1988" s="137" t="str">
        <f>IFERROR(IF(B:B="","",IF(R1988="Beer","",IF(VALUE(Q1988)=0,VLOOKUP(VLOOKUP(B:B,#REF!,16,0),Rates!A:E,2,0),VLOOKUP(VALUE(Q1988),Rates!A$31:B$34,2,0)*W1988))),0)</f>
        <v/>
      </c>
      <c r="AE1988" s="121" t="str">
        <f t="shared" si="960"/>
        <v/>
      </c>
      <c r="AF1988" s="138" t="str">
        <f t="shared" si="961"/>
        <v/>
      </c>
      <c r="AG1988" s="122" t="str">
        <f t="shared" si="962"/>
        <v/>
      </c>
      <c r="AH1988" s="123" t="str">
        <f t="shared" si="963"/>
        <v/>
      </c>
      <c r="AI1988" s="139" t="str">
        <f>IF(AE:AE="","",IF(R1988="Refreshment Beverage",AK1988*(Rates!J$19/100),ROUND(SUM(AH1988*(Rates!$J$8/100)),4)))</f>
        <v/>
      </c>
      <c r="AJ1988" s="124" t="str">
        <f t="shared" si="964"/>
        <v/>
      </c>
      <c r="AK1988" s="125" t="str">
        <f t="shared" si="965"/>
        <v/>
      </c>
      <c r="AL1988" s="121" t="str">
        <f t="shared" si="966"/>
        <v/>
      </c>
      <c r="AM1988" s="138" t="str">
        <f>IF(AS1988="","",IF(R1988="Refreshment Beverage",ROUND(AS1988*Rates!K$19,4),ROUND(AO1988*(VLOOKUP(VALUE(Q1988),Rates!G$4:L$12,3,0)),4)))</f>
        <v/>
      </c>
      <c r="AN1988" s="126" t="str">
        <f>IF(AS1988="","",IF(R1988="Refreshment Beverage",AS1988*(Rates!J$19/100),MAX(AM1988,AB1988)))</f>
        <v/>
      </c>
      <c r="AO1988" s="127" t="str">
        <f t="shared" si="967"/>
        <v/>
      </c>
      <c r="AP1988" s="127" t="str">
        <f t="shared" si="968"/>
        <v/>
      </c>
      <c r="AQ1988" s="140" t="str">
        <f>IF(AS1988="","",IF(R1988="Refreshment Beverage",ROUND(SUM(VLOOKUP(Q:Q,Rates!G$15:L$19,3,0)*(AS1988-Y1988-Z1988-AA1988)),4),ROUND(SUM(Rates!$K$8*AS1988),4)))</f>
        <v/>
      </c>
      <c r="AR1988" s="139" t="str">
        <f t="shared" si="969"/>
        <v/>
      </c>
      <c r="AS1988" s="125" t="str">
        <f t="shared" si="970"/>
        <v/>
      </c>
      <c r="AT1988" s="121" t="str">
        <f t="shared" si="971"/>
        <v/>
      </c>
      <c r="AU1988" s="138" t="str">
        <f>IF(AX1988="","",IF(R1988="Refreshment Beverage",ROUND((BA1988-Y1988-Z1988-AA1988)*VLOOKUP(VALUE(Q1988),Rates!G$15:L$19,3,0),4),ROUND(AW1988*(VLOOKUP(VALUE(Q1988),Rates!G:L,3,0)),4)))</f>
        <v/>
      </c>
      <c r="AV1988" s="126" t="str">
        <f t="shared" si="972"/>
        <v/>
      </c>
      <c r="AW1988" s="127" t="str">
        <f t="shared" si="973"/>
        <v/>
      </c>
      <c r="AX1988" s="123" t="str">
        <f t="shared" si="974"/>
        <v/>
      </c>
      <c r="AY1988" s="140" t="str">
        <f>IF(AX1988="","",IF(R1988="Refreshment Beverage",ROUND(SUM(AX1988*Rates!K$19),4),ROUND(SUM(AX1988*(Rates!J$8/100)),4)))</f>
        <v/>
      </c>
      <c r="AZ1988" s="124" t="str">
        <f t="shared" si="975"/>
        <v/>
      </c>
      <c r="BA1988" s="125" t="str">
        <f t="shared" si="976"/>
        <v/>
      </c>
      <c r="BB1988" s="115"/>
      <c r="BC1988" s="143"/>
      <c r="BD1988" s="100"/>
      <c r="BE1988" s="100"/>
      <c r="BF1988" s="100"/>
      <c r="BG1988" s="100"/>
    </row>
    <row r="1989" spans="1:59" x14ac:dyDescent="0.2">
      <c r="A1989" s="144"/>
      <c r="B1989" s="141"/>
      <c r="C1989" s="141"/>
      <c r="D1989" s="142"/>
      <c r="E1989" s="142"/>
      <c r="F1989" s="142"/>
      <c r="G1989" s="142"/>
      <c r="H1989" s="142"/>
      <c r="I1989" s="129"/>
      <c r="J1989" s="130"/>
      <c r="K1989" s="131" t="str">
        <f t="shared" si="947"/>
        <v/>
      </c>
      <c r="L1989" s="132" t="str">
        <f t="shared" si="948"/>
        <v/>
      </c>
      <c r="M1989" s="133" t="str">
        <f t="shared" si="949"/>
        <v/>
      </c>
      <c r="N1989" s="134" t="str">
        <f>IFERROR(IF(B:B="","",IF(R1989="Beer",SUM(LOOKUP(2,1/(Rates!$B$3:$B$5&lt;=W1989)/(Rates!$C$3:$C$5&gt;=W1989),Rates!$D$3:$D$5)*(X1989/100)*W1989),IF(R1989="Refreshment Beverage",SUM(LOOKUP(2,1/(Rates!$B$7:$B$11&lt;=W1989)/(Rates!$C$7:$C$11&gt;=W1989),Rates!$D$7:$D$11)*(X1989/100)*W1989)))),"")</f>
        <v/>
      </c>
      <c r="O1989" s="134" t="str">
        <f t="shared" si="950"/>
        <v/>
      </c>
      <c r="P1989" s="116"/>
      <c r="Q1989" s="117" t="str">
        <f t="shared" si="951"/>
        <v/>
      </c>
      <c r="R1989" s="128" t="str">
        <f t="shared" si="952"/>
        <v/>
      </c>
      <c r="S1989" s="135" t="str">
        <f>IF(B1989="","",IF(R1989="Refreshment Beverage",VLOOKUP(VALUE(Q1989),Rates!G$15:L$19,2,0),VLOOKUP(VALUE(Q1989),Rates!G$4:L$12,2,0)))</f>
        <v/>
      </c>
      <c r="T1989" s="135" t="str">
        <f t="shared" si="953"/>
        <v/>
      </c>
      <c r="U1989" s="118" t="str">
        <f t="shared" si="954"/>
        <v/>
      </c>
      <c r="V1989" s="135" t="str">
        <f t="shared" si="955"/>
        <v/>
      </c>
      <c r="W1989" s="135" t="str">
        <f t="shared" si="956"/>
        <v/>
      </c>
      <c r="X1989" s="119" t="str">
        <f t="shared" si="957"/>
        <v/>
      </c>
      <c r="Y1989" s="120" t="str">
        <f>IF(B:B="","",IF(R1989="Refreshment Beverage",VLOOKUP(Q1989,Rates!G$15:L$19,6,0)*W1989,VLOOKUP(Q1989,Rates!G$4:L$12,6,0)*W1989))</f>
        <v/>
      </c>
      <c r="Z1989" s="120" t="str">
        <f t="shared" si="958"/>
        <v/>
      </c>
      <c r="AA1989" s="120" t="str">
        <f t="shared" si="959"/>
        <v/>
      </c>
      <c r="AB1989" s="136" t="str">
        <f>IF(B:B="","",IF(R1989="Refreshment Beverage","",IF(AND(R1989="Beer",Q1989=0),SUM(LOOKUP(2,1/(Rates!$B$15:$B$18&lt;=W1989)/(Rates!$C$15:$C$18&gt;=W1989),Rates!$D$15:$D$18)*W1989),VLOOKUP(VALUE(Q:Q),Rates!A:B,2,0)*W1989)))</f>
        <v/>
      </c>
      <c r="AC1989" s="136" t="str">
        <f>IF(B:B="","",IF(R1989="Refreshment Beverage","",IF(AND(R1989="Beer",Q1989=0),SUM(LOOKUP(2,1/(Rates!$B$15:$B$18&lt;=W1989)/(Rates!$C$15:$C$18&gt;=W1989),Rates!$E$15:$E$18)*W1989),VLOOKUP(VALUE(Q:Q),Rates!A:C,3,0)*W1989)))</f>
        <v/>
      </c>
      <c r="AD1989" s="137" t="str">
        <f>IFERROR(IF(B:B="","",IF(R1989="Beer","",IF(VALUE(Q1989)=0,VLOOKUP(VLOOKUP(B:B,#REF!,16,0),Rates!A:E,2,0),VLOOKUP(VALUE(Q1989),Rates!A$31:B$34,2,0)*W1989))),0)</f>
        <v/>
      </c>
      <c r="AE1989" s="121" t="str">
        <f t="shared" si="960"/>
        <v/>
      </c>
      <c r="AF1989" s="138" t="str">
        <f t="shared" si="961"/>
        <v/>
      </c>
      <c r="AG1989" s="122" t="str">
        <f t="shared" si="962"/>
        <v/>
      </c>
      <c r="AH1989" s="123" t="str">
        <f t="shared" si="963"/>
        <v/>
      </c>
      <c r="AI1989" s="139" t="str">
        <f>IF(AE:AE="","",IF(R1989="Refreshment Beverage",AK1989*(Rates!J$19/100),ROUND(SUM(AH1989*(Rates!$J$8/100)),4)))</f>
        <v/>
      </c>
      <c r="AJ1989" s="124" t="str">
        <f t="shared" si="964"/>
        <v/>
      </c>
      <c r="AK1989" s="125" t="str">
        <f t="shared" si="965"/>
        <v/>
      </c>
      <c r="AL1989" s="121" t="str">
        <f t="shared" si="966"/>
        <v/>
      </c>
      <c r="AM1989" s="138" t="str">
        <f>IF(AS1989="","",IF(R1989="Refreshment Beverage",ROUND(AS1989*Rates!K$19,4),ROUND(AO1989*(VLOOKUP(VALUE(Q1989),Rates!G$4:L$12,3,0)),4)))</f>
        <v/>
      </c>
      <c r="AN1989" s="126" t="str">
        <f>IF(AS1989="","",IF(R1989="Refreshment Beverage",AS1989*(Rates!J$19/100),MAX(AM1989,AB1989)))</f>
        <v/>
      </c>
      <c r="AO1989" s="127" t="str">
        <f t="shared" si="967"/>
        <v/>
      </c>
      <c r="AP1989" s="127" t="str">
        <f t="shared" si="968"/>
        <v/>
      </c>
      <c r="AQ1989" s="140" t="str">
        <f>IF(AS1989="","",IF(R1989="Refreshment Beverage",ROUND(SUM(VLOOKUP(Q:Q,Rates!G$15:L$19,3,0)*(AS1989-Y1989-Z1989-AA1989)),4),ROUND(SUM(Rates!$K$8*AS1989),4)))</f>
        <v/>
      </c>
      <c r="AR1989" s="139" t="str">
        <f t="shared" si="969"/>
        <v/>
      </c>
      <c r="AS1989" s="125" t="str">
        <f t="shared" si="970"/>
        <v/>
      </c>
      <c r="AT1989" s="121" t="str">
        <f t="shared" si="971"/>
        <v/>
      </c>
      <c r="AU1989" s="138" t="str">
        <f>IF(AX1989="","",IF(R1989="Refreshment Beverage",ROUND((BA1989-Y1989-Z1989-AA1989)*VLOOKUP(VALUE(Q1989),Rates!G$15:L$19,3,0),4),ROUND(AW1989*(VLOOKUP(VALUE(Q1989),Rates!G:L,3,0)),4)))</f>
        <v/>
      </c>
      <c r="AV1989" s="126" t="str">
        <f t="shared" si="972"/>
        <v/>
      </c>
      <c r="AW1989" s="127" t="str">
        <f t="shared" si="973"/>
        <v/>
      </c>
      <c r="AX1989" s="123" t="str">
        <f t="shared" si="974"/>
        <v/>
      </c>
      <c r="AY1989" s="140" t="str">
        <f>IF(AX1989="","",IF(R1989="Refreshment Beverage",ROUND(SUM(AX1989*Rates!K$19),4),ROUND(SUM(AX1989*(Rates!J$8/100)),4)))</f>
        <v/>
      </c>
      <c r="AZ1989" s="124" t="str">
        <f t="shared" si="975"/>
        <v/>
      </c>
      <c r="BA1989" s="125" t="str">
        <f t="shared" si="976"/>
        <v/>
      </c>
      <c r="BB1989" s="115"/>
      <c r="BC1989" s="143"/>
      <c r="BD1989" s="100"/>
      <c r="BE1989" s="100"/>
      <c r="BF1989" s="100"/>
      <c r="BG1989" s="100"/>
    </row>
    <row r="1990" spans="1:59" x14ac:dyDescent="0.2">
      <c r="A1990" s="144"/>
      <c r="B1990" s="141"/>
      <c r="C1990" s="141"/>
      <c r="D1990" s="142"/>
      <c r="E1990" s="142"/>
      <c r="F1990" s="142"/>
      <c r="G1990" s="142"/>
      <c r="H1990" s="142"/>
      <c r="I1990" s="129"/>
      <c r="J1990" s="130"/>
      <c r="K1990" s="131" t="str">
        <f t="shared" si="947"/>
        <v/>
      </c>
      <c r="L1990" s="132" t="str">
        <f t="shared" si="948"/>
        <v/>
      </c>
      <c r="M1990" s="133" t="str">
        <f t="shared" si="949"/>
        <v/>
      </c>
      <c r="N1990" s="134" t="str">
        <f>IFERROR(IF(B:B="","",IF(R1990="Beer",SUM(LOOKUP(2,1/(Rates!$B$3:$B$5&lt;=W1990)/(Rates!$C$3:$C$5&gt;=W1990),Rates!$D$3:$D$5)*(X1990/100)*W1990),IF(R1990="Refreshment Beverage",SUM(LOOKUP(2,1/(Rates!$B$7:$B$11&lt;=W1990)/(Rates!$C$7:$C$11&gt;=W1990),Rates!$D$7:$D$11)*(X1990/100)*W1990)))),"")</f>
        <v/>
      </c>
      <c r="O1990" s="134" t="str">
        <f t="shared" si="950"/>
        <v/>
      </c>
      <c r="P1990" s="116"/>
      <c r="Q1990" s="117" t="str">
        <f t="shared" si="951"/>
        <v/>
      </c>
      <c r="R1990" s="128" t="str">
        <f t="shared" si="952"/>
        <v/>
      </c>
      <c r="S1990" s="135" t="str">
        <f>IF(B1990="","",IF(R1990="Refreshment Beverage",VLOOKUP(VALUE(Q1990),Rates!G$15:L$19,2,0),VLOOKUP(VALUE(Q1990),Rates!G$4:L$12,2,0)))</f>
        <v/>
      </c>
      <c r="T1990" s="135" t="str">
        <f t="shared" si="953"/>
        <v/>
      </c>
      <c r="U1990" s="118" t="str">
        <f t="shared" si="954"/>
        <v/>
      </c>
      <c r="V1990" s="135" t="str">
        <f t="shared" si="955"/>
        <v/>
      </c>
      <c r="W1990" s="135" t="str">
        <f t="shared" si="956"/>
        <v/>
      </c>
      <c r="X1990" s="119" t="str">
        <f t="shared" si="957"/>
        <v/>
      </c>
      <c r="Y1990" s="120" t="str">
        <f>IF(B:B="","",IF(R1990="Refreshment Beverage",VLOOKUP(Q1990,Rates!G$15:L$19,6,0)*W1990,VLOOKUP(Q1990,Rates!G$4:L$12,6,0)*W1990))</f>
        <v/>
      </c>
      <c r="Z1990" s="120" t="str">
        <f t="shared" si="958"/>
        <v/>
      </c>
      <c r="AA1990" s="120" t="str">
        <f t="shared" si="959"/>
        <v/>
      </c>
      <c r="AB1990" s="136" t="str">
        <f>IF(B:B="","",IF(R1990="Refreshment Beverage","",IF(AND(R1990="Beer",Q1990=0),SUM(LOOKUP(2,1/(Rates!$B$15:$B$18&lt;=W1990)/(Rates!$C$15:$C$18&gt;=W1990),Rates!$D$15:$D$18)*W1990),VLOOKUP(VALUE(Q:Q),Rates!A:B,2,0)*W1990)))</f>
        <v/>
      </c>
      <c r="AC1990" s="136" t="str">
        <f>IF(B:B="","",IF(R1990="Refreshment Beverage","",IF(AND(R1990="Beer",Q1990=0),SUM(LOOKUP(2,1/(Rates!$B$15:$B$18&lt;=W1990)/(Rates!$C$15:$C$18&gt;=W1990),Rates!$E$15:$E$18)*W1990),VLOOKUP(VALUE(Q:Q),Rates!A:C,3,0)*W1990)))</f>
        <v/>
      </c>
      <c r="AD1990" s="137" t="str">
        <f>IFERROR(IF(B:B="","",IF(R1990="Beer","",IF(VALUE(Q1990)=0,VLOOKUP(VLOOKUP(B:B,#REF!,16,0),Rates!A:E,2,0),VLOOKUP(VALUE(Q1990),Rates!A$31:B$34,2,0)*W1990))),0)</f>
        <v/>
      </c>
      <c r="AE1990" s="121" t="str">
        <f t="shared" si="960"/>
        <v/>
      </c>
      <c r="AF1990" s="138" t="str">
        <f t="shared" si="961"/>
        <v/>
      </c>
      <c r="AG1990" s="122" t="str">
        <f t="shared" si="962"/>
        <v/>
      </c>
      <c r="AH1990" s="123" t="str">
        <f t="shared" si="963"/>
        <v/>
      </c>
      <c r="AI1990" s="139" t="str">
        <f>IF(AE:AE="","",IF(R1990="Refreshment Beverage",AK1990*(Rates!J$19/100),ROUND(SUM(AH1990*(Rates!$J$8/100)),4)))</f>
        <v/>
      </c>
      <c r="AJ1990" s="124" t="str">
        <f t="shared" si="964"/>
        <v/>
      </c>
      <c r="AK1990" s="125" t="str">
        <f t="shared" si="965"/>
        <v/>
      </c>
      <c r="AL1990" s="121" t="str">
        <f t="shared" si="966"/>
        <v/>
      </c>
      <c r="AM1990" s="138" t="str">
        <f>IF(AS1990="","",IF(R1990="Refreshment Beverage",ROUND(AS1990*Rates!K$19,4),ROUND(AO1990*(VLOOKUP(VALUE(Q1990),Rates!G$4:L$12,3,0)),4)))</f>
        <v/>
      </c>
      <c r="AN1990" s="126" t="str">
        <f>IF(AS1990="","",IF(R1990="Refreshment Beverage",AS1990*(Rates!J$19/100),MAX(AM1990,AB1990)))</f>
        <v/>
      </c>
      <c r="AO1990" s="127" t="str">
        <f t="shared" si="967"/>
        <v/>
      </c>
      <c r="AP1990" s="127" t="str">
        <f t="shared" si="968"/>
        <v/>
      </c>
      <c r="AQ1990" s="140" t="str">
        <f>IF(AS1990="","",IF(R1990="Refreshment Beverage",ROUND(SUM(VLOOKUP(Q:Q,Rates!G$15:L$19,3,0)*(AS1990-Y1990-Z1990-AA1990)),4),ROUND(SUM(Rates!$K$8*AS1990),4)))</f>
        <v/>
      </c>
      <c r="AR1990" s="139" t="str">
        <f t="shared" si="969"/>
        <v/>
      </c>
      <c r="AS1990" s="125" t="str">
        <f t="shared" si="970"/>
        <v/>
      </c>
      <c r="AT1990" s="121" t="str">
        <f t="shared" si="971"/>
        <v/>
      </c>
      <c r="AU1990" s="138" t="str">
        <f>IF(AX1990="","",IF(R1990="Refreshment Beverage",ROUND((BA1990-Y1990-Z1990-AA1990)*VLOOKUP(VALUE(Q1990),Rates!G$15:L$19,3,0),4),ROUND(AW1990*(VLOOKUP(VALUE(Q1990),Rates!G:L,3,0)),4)))</f>
        <v/>
      </c>
      <c r="AV1990" s="126" t="str">
        <f t="shared" si="972"/>
        <v/>
      </c>
      <c r="AW1990" s="127" t="str">
        <f t="shared" si="973"/>
        <v/>
      </c>
      <c r="AX1990" s="123" t="str">
        <f t="shared" si="974"/>
        <v/>
      </c>
      <c r="AY1990" s="140" t="str">
        <f>IF(AX1990="","",IF(R1990="Refreshment Beverage",ROUND(SUM(AX1990*Rates!K$19),4),ROUND(SUM(AX1990*(Rates!J$8/100)),4)))</f>
        <v/>
      </c>
      <c r="AZ1990" s="124" t="str">
        <f t="shared" si="975"/>
        <v/>
      </c>
      <c r="BA1990" s="125" t="str">
        <f t="shared" si="976"/>
        <v/>
      </c>
      <c r="BB1990" s="115"/>
      <c r="BC1990" s="143"/>
      <c r="BD1990" s="100"/>
      <c r="BE1990" s="100"/>
      <c r="BF1990" s="100"/>
      <c r="BG1990" s="100"/>
    </row>
    <row r="1991" spans="1:59" x14ac:dyDescent="0.2">
      <c r="A1991" s="144"/>
      <c r="B1991" s="141"/>
      <c r="C1991" s="141"/>
      <c r="D1991" s="142"/>
      <c r="E1991" s="142"/>
      <c r="F1991" s="142"/>
      <c r="G1991" s="142"/>
      <c r="H1991" s="142"/>
      <c r="I1991" s="129"/>
      <c r="J1991" s="130"/>
      <c r="K1991" s="131" t="str">
        <f t="shared" si="947"/>
        <v/>
      </c>
      <c r="L1991" s="132" t="str">
        <f t="shared" si="948"/>
        <v/>
      </c>
      <c r="M1991" s="133" t="str">
        <f t="shared" si="949"/>
        <v/>
      </c>
      <c r="N1991" s="134" t="str">
        <f>IFERROR(IF(B:B="","",IF(R1991="Beer",SUM(LOOKUP(2,1/(Rates!$B$3:$B$5&lt;=W1991)/(Rates!$C$3:$C$5&gt;=W1991),Rates!$D$3:$D$5)*(X1991/100)*W1991),IF(R1991="Refreshment Beverage",SUM(LOOKUP(2,1/(Rates!$B$7:$B$11&lt;=W1991)/(Rates!$C$7:$C$11&gt;=W1991),Rates!$D$7:$D$11)*(X1991/100)*W1991)))),"")</f>
        <v/>
      </c>
      <c r="O1991" s="134" t="str">
        <f t="shared" si="950"/>
        <v/>
      </c>
      <c r="P1991" s="116"/>
      <c r="Q1991" s="117" t="str">
        <f t="shared" si="951"/>
        <v/>
      </c>
      <c r="R1991" s="128" t="str">
        <f t="shared" si="952"/>
        <v/>
      </c>
      <c r="S1991" s="135" t="str">
        <f>IF(B1991="","",IF(R1991="Refreshment Beverage",VLOOKUP(VALUE(Q1991),Rates!G$15:L$19,2,0),VLOOKUP(VALUE(Q1991),Rates!G$4:L$12,2,0)))</f>
        <v/>
      </c>
      <c r="T1991" s="135" t="str">
        <f t="shared" si="953"/>
        <v/>
      </c>
      <c r="U1991" s="118" t="str">
        <f t="shared" si="954"/>
        <v/>
      </c>
      <c r="V1991" s="135" t="str">
        <f t="shared" si="955"/>
        <v/>
      </c>
      <c r="W1991" s="135" t="str">
        <f t="shared" si="956"/>
        <v/>
      </c>
      <c r="X1991" s="119" t="str">
        <f t="shared" si="957"/>
        <v/>
      </c>
      <c r="Y1991" s="120" t="str">
        <f>IF(B:B="","",IF(R1991="Refreshment Beverage",VLOOKUP(Q1991,Rates!G$15:L$19,6,0)*W1991,VLOOKUP(Q1991,Rates!G$4:L$12,6,0)*W1991))</f>
        <v/>
      </c>
      <c r="Z1991" s="120" t="str">
        <f t="shared" si="958"/>
        <v/>
      </c>
      <c r="AA1991" s="120" t="str">
        <f t="shared" si="959"/>
        <v/>
      </c>
      <c r="AB1991" s="136" t="str">
        <f>IF(B:B="","",IF(R1991="Refreshment Beverage","",IF(AND(R1991="Beer",Q1991=0),SUM(LOOKUP(2,1/(Rates!$B$15:$B$18&lt;=W1991)/(Rates!$C$15:$C$18&gt;=W1991),Rates!$D$15:$D$18)*W1991),VLOOKUP(VALUE(Q:Q),Rates!A:B,2,0)*W1991)))</f>
        <v/>
      </c>
      <c r="AC1991" s="136" t="str">
        <f>IF(B:B="","",IF(R1991="Refreshment Beverage","",IF(AND(R1991="Beer",Q1991=0),SUM(LOOKUP(2,1/(Rates!$B$15:$B$18&lt;=W1991)/(Rates!$C$15:$C$18&gt;=W1991),Rates!$E$15:$E$18)*W1991),VLOOKUP(VALUE(Q:Q),Rates!A:C,3,0)*W1991)))</f>
        <v/>
      </c>
      <c r="AD1991" s="137" t="str">
        <f>IFERROR(IF(B:B="","",IF(R1991="Beer","",IF(VALUE(Q1991)=0,VLOOKUP(VLOOKUP(B:B,#REF!,16,0),Rates!A:E,2,0),VLOOKUP(VALUE(Q1991),Rates!A$31:B$34,2,0)*W1991))),0)</f>
        <v/>
      </c>
      <c r="AE1991" s="121" t="str">
        <f t="shared" si="960"/>
        <v/>
      </c>
      <c r="AF1991" s="138" t="str">
        <f t="shared" si="961"/>
        <v/>
      </c>
      <c r="AG1991" s="122" t="str">
        <f t="shared" si="962"/>
        <v/>
      </c>
      <c r="AH1991" s="123" t="str">
        <f t="shared" si="963"/>
        <v/>
      </c>
      <c r="AI1991" s="139" t="str">
        <f>IF(AE:AE="","",IF(R1991="Refreshment Beverage",AK1991*(Rates!J$19/100),ROUND(SUM(AH1991*(Rates!$J$8/100)),4)))</f>
        <v/>
      </c>
      <c r="AJ1991" s="124" t="str">
        <f t="shared" si="964"/>
        <v/>
      </c>
      <c r="AK1991" s="125" t="str">
        <f t="shared" si="965"/>
        <v/>
      </c>
      <c r="AL1991" s="121" t="str">
        <f t="shared" si="966"/>
        <v/>
      </c>
      <c r="AM1991" s="138" t="str">
        <f>IF(AS1991="","",IF(R1991="Refreshment Beverage",ROUND(AS1991*Rates!K$19,4),ROUND(AO1991*(VLOOKUP(VALUE(Q1991),Rates!G$4:L$12,3,0)),4)))</f>
        <v/>
      </c>
      <c r="AN1991" s="126" t="str">
        <f>IF(AS1991="","",IF(R1991="Refreshment Beverage",AS1991*(Rates!J$19/100),MAX(AM1991,AB1991)))</f>
        <v/>
      </c>
      <c r="AO1991" s="127" t="str">
        <f t="shared" si="967"/>
        <v/>
      </c>
      <c r="AP1991" s="127" t="str">
        <f t="shared" si="968"/>
        <v/>
      </c>
      <c r="AQ1991" s="140" t="str">
        <f>IF(AS1991="","",IF(R1991="Refreshment Beverage",ROUND(SUM(VLOOKUP(Q:Q,Rates!G$15:L$19,3,0)*(AS1991-Y1991-Z1991-AA1991)),4),ROUND(SUM(Rates!$K$8*AS1991),4)))</f>
        <v/>
      </c>
      <c r="AR1991" s="139" t="str">
        <f t="shared" si="969"/>
        <v/>
      </c>
      <c r="AS1991" s="125" t="str">
        <f t="shared" si="970"/>
        <v/>
      </c>
      <c r="AT1991" s="121" t="str">
        <f t="shared" si="971"/>
        <v/>
      </c>
      <c r="AU1991" s="138" t="str">
        <f>IF(AX1991="","",IF(R1991="Refreshment Beverage",ROUND((BA1991-Y1991-Z1991-AA1991)*VLOOKUP(VALUE(Q1991),Rates!G$15:L$19,3,0),4),ROUND(AW1991*(VLOOKUP(VALUE(Q1991),Rates!G:L,3,0)),4)))</f>
        <v/>
      </c>
      <c r="AV1991" s="126" t="str">
        <f t="shared" si="972"/>
        <v/>
      </c>
      <c r="AW1991" s="127" t="str">
        <f t="shared" si="973"/>
        <v/>
      </c>
      <c r="AX1991" s="123" t="str">
        <f t="shared" si="974"/>
        <v/>
      </c>
      <c r="AY1991" s="140" t="str">
        <f>IF(AX1991="","",IF(R1991="Refreshment Beverage",ROUND(SUM(AX1991*Rates!K$19),4),ROUND(SUM(AX1991*(Rates!J$8/100)),4)))</f>
        <v/>
      </c>
      <c r="AZ1991" s="124" t="str">
        <f t="shared" si="975"/>
        <v/>
      </c>
      <c r="BA1991" s="125" t="str">
        <f t="shared" si="976"/>
        <v/>
      </c>
      <c r="BB1991" s="115"/>
      <c r="BC1991" s="143"/>
      <c r="BD1991" s="100"/>
      <c r="BE1991" s="100"/>
      <c r="BF1991" s="100"/>
      <c r="BG1991" s="100"/>
    </row>
    <row r="1992" spans="1:59" x14ac:dyDescent="0.2">
      <c r="A1992" s="144"/>
      <c r="B1992" s="141"/>
      <c r="C1992" s="141"/>
      <c r="D1992" s="142"/>
      <c r="E1992" s="142"/>
      <c r="F1992" s="142"/>
      <c r="G1992" s="142"/>
      <c r="H1992" s="142"/>
      <c r="I1992" s="129"/>
      <c r="J1992" s="130"/>
      <c r="K1992" s="131" t="str">
        <f t="shared" si="947"/>
        <v/>
      </c>
      <c r="L1992" s="132" t="str">
        <f t="shared" si="948"/>
        <v/>
      </c>
      <c r="M1992" s="133" t="str">
        <f t="shared" si="949"/>
        <v/>
      </c>
      <c r="N1992" s="134" t="str">
        <f>IFERROR(IF(B:B="","",IF(R1992="Beer",SUM(LOOKUP(2,1/(Rates!$B$3:$B$5&lt;=W1992)/(Rates!$C$3:$C$5&gt;=W1992),Rates!$D$3:$D$5)*(X1992/100)*W1992),IF(R1992="Refreshment Beverage",SUM(LOOKUP(2,1/(Rates!$B$7:$B$11&lt;=W1992)/(Rates!$C$7:$C$11&gt;=W1992),Rates!$D$7:$D$11)*(X1992/100)*W1992)))),"")</f>
        <v/>
      </c>
      <c r="O1992" s="134" t="str">
        <f t="shared" si="950"/>
        <v/>
      </c>
      <c r="P1992" s="116"/>
      <c r="Q1992" s="117" t="str">
        <f t="shared" si="951"/>
        <v/>
      </c>
      <c r="R1992" s="128" t="str">
        <f t="shared" si="952"/>
        <v/>
      </c>
      <c r="S1992" s="135" t="str">
        <f>IF(B1992="","",IF(R1992="Refreshment Beverage",VLOOKUP(VALUE(Q1992),Rates!G$15:L$19,2,0),VLOOKUP(VALUE(Q1992),Rates!G$4:L$12,2,0)))</f>
        <v/>
      </c>
      <c r="T1992" s="135" t="str">
        <f t="shared" si="953"/>
        <v/>
      </c>
      <c r="U1992" s="118" t="str">
        <f t="shared" si="954"/>
        <v/>
      </c>
      <c r="V1992" s="135" t="str">
        <f t="shared" si="955"/>
        <v/>
      </c>
      <c r="W1992" s="135" t="str">
        <f t="shared" si="956"/>
        <v/>
      </c>
      <c r="X1992" s="119" t="str">
        <f t="shared" si="957"/>
        <v/>
      </c>
      <c r="Y1992" s="120" t="str">
        <f>IF(B:B="","",IF(R1992="Refreshment Beverage",VLOOKUP(Q1992,Rates!G$15:L$19,6,0)*W1992,VLOOKUP(Q1992,Rates!G$4:L$12,6,0)*W1992))</f>
        <v/>
      </c>
      <c r="Z1992" s="120" t="str">
        <f t="shared" si="958"/>
        <v/>
      </c>
      <c r="AA1992" s="120" t="str">
        <f t="shared" si="959"/>
        <v/>
      </c>
      <c r="AB1992" s="136" t="str">
        <f>IF(B:B="","",IF(R1992="Refreshment Beverage","",IF(AND(R1992="Beer",Q1992=0),SUM(LOOKUP(2,1/(Rates!$B$15:$B$18&lt;=W1992)/(Rates!$C$15:$C$18&gt;=W1992),Rates!$D$15:$D$18)*W1992),VLOOKUP(VALUE(Q:Q),Rates!A:B,2,0)*W1992)))</f>
        <v/>
      </c>
      <c r="AC1992" s="136" t="str">
        <f>IF(B:B="","",IF(R1992="Refreshment Beverage","",IF(AND(R1992="Beer",Q1992=0),SUM(LOOKUP(2,1/(Rates!$B$15:$B$18&lt;=W1992)/(Rates!$C$15:$C$18&gt;=W1992),Rates!$E$15:$E$18)*W1992),VLOOKUP(VALUE(Q:Q),Rates!A:C,3,0)*W1992)))</f>
        <v/>
      </c>
      <c r="AD1992" s="137" t="str">
        <f>IFERROR(IF(B:B="","",IF(R1992="Beer","",IF(VALUE(Q1992)=0,VLOOKUP(VLOOKUP(B:B,#REF!,16,0),Rates!A:E,2,0),VLOOKUP(VALUE(Q1992),Rates!A$31:B$34,2,0)*W1992))),0)</f>
        <v/>
      </c>
      <c r="AE1992" s="121" t="str">
        <f t="shared" si="960"/>
        <v/>
      </c>
      <c r="AF1992" s="138" t="str">
        <f t="shared" si="961"/>
        <v/>
      </c>
      <c r="AG1992" s="122" t="str">
        <f t="shared" si="962"/>
        <v/>
      </c>
      <c r="AH1992" s="123" t="str">
        <f t="shared" si="963"/>
        <v/>
      </c>
      <c r="AI1992" s="139" t="str">
        <f>IF(AE:AE="","",IF(R1992="Refreshment Beverage",AK1992*(Rates!J$19/100),ROUND(SUM(AH1992*(Rates!$J$8/100)),4)))</f>
        <v/>
      </c>
      <c r="AJ1992" s="124" t="str">
        <f t="shared" si="964"/>
        <v/>
      </c>
      <c r="AK1992" s="125" t="str">
        <f t="shared" si="965"/>
        <v/>
      </c>
      <c r="AL1992" s="121" t="str">
        <f t="shared" si="966"/>
        <v/>
      </c>
      <c r="AM1992" s="138" t="str">
        <f>IF(AS1992="","",IF(R1992="Refreshment Beverage",ROUND(AS1992*Rates!K$19,4),ROUND(AO1992*(VLOOKUP(VALUE(Q1992),Rates!G$4:L$12,3,0)),4)))</f>
        <v/>
      </c>
      <c r="AN1992" s="126" t="str">
        <f>IF(AS1992="","",IF(R1992="Refreshment Beverage",AS1992*(Rates!J$19/100),MAX(AM1992,AB1992)))</f>
        <v/>
      </c>
      <c r="AO1992" s="127" t="str">
        <f t="shared" si="967"/>
        <v/>
      </c>
      <c r="AP1992" s="127" t="str">
        <f t="shared" si="968"/>
        <v/>
      </c>
      <c r="AQ1992" s="140" t="str">
        <f>IF(AS1992="","",IF(R1992="Refreshment Beverage",ROUND(SUM(VLOOKUP(Q:Q,Rates!G$15:L$19,3,0)*(AS1992-Y1992-Z1992-AA1992)),4),ROUND(SUM(Rates!$K$8*AS1992),4)))</f>
        <v/>
      </c>
      <c r="AR1992" s="139" t="str">
        <f t="shared" si="969"/>
        <v/>
      </c>
      <c r="AS1992" s="125" t="str">
        <f t="shared" si="970"/>
        <v/>
      </c>
      <c r="AT1992" s="121" t="str">
        <f t="shared" si="971"/>
        <v/>
      </c>
      <c r="AU1992" s="138" t="str">
        <f>IF(AX1992="","",IF(R1992="Refreshment Beverage",ROUND((BA1992-Y1992-Z1992-AA1992)*VLOOKUP(VALUE(Q1992),Rates!G$15:L$19,3,0),4),ROUND(AW1992*(VLOOKUP(VALUE(Q1992),Rates!G:L,3,0)),4)))</f>
        <v/>
      </c>
      <c r="AV1992" s="126" t="str">
        <f t="shared" si="972"/>
        <v/>
      </c>
      <c r="AW1992" s="127" t="str">
        <f t="shared" si="973"/>
        <v/>
      </c>
      <c r="AX1992" s="123" t="str">
        <f t="shared" si="974"/>
        <v/>
      </c>
      <c r="AY1992" s="140" t="str">
        <f>IF(AX1992="","",IF(R1992="Refreshment Beverage",ROUND(SUM(AX1992*Rates!K$19),4),ROUND(SUM(AX1992*(Rates!J$8/100)),4)))</f>
        <v/>
      </c>
      <c r="AZ1992" s="124" t="str">
        <f t="shared" si="975"/>
        <v/>
      </c>
      <c r="BA1992" s="125" t="str">
        <f t="shared" si="976"/>
        <v/>
      </c>
      <c r="BB1992" s="115"/>
      <c r="BC1992" s="143"/>
      <c r="BD1992" s="100"/>
      <c r="BE1992" s="100"/>
      <c r="BF1992" s="100"/>
      <c r="BG1992" s="100"/>
    </row>
    <row r="1993" spans="1:59" x14ac:dyDescent="0.2">
      <c r="A1993" s="144"/>
      <c r="B1993" s="141"/>
      <c r="C1993" s="141"/>
      <c r="D1993" s="142"/>
      <c r="E1993" s="142"/>
      <c r="F1993" s="142"/>
      <c r="G1993" s="142"/>
      <c r="H1993" s="142"/>
      <c r="I1993" s="129"/>
      <c r="J1993" s="130"/>
      <c r="K1993" s="131" t="str">
        <f t="shared" si="947"/>
        <v/>
      </c>
      <c r="L1993" s="132" t="str">
        <f t="shared" si="948"/>
        <v/>
      </c>
      <c r="M1993" s="133" t="str">
        <f t="shared" si="949"/>
        <v/>
      </c>
      <c r="N1993" s="134" t="str">
        <f>IFERROR(IF(B:B="","",IF(R1993="Beer",SUM(LOOKUP(2,1/(Rates!$B$3:$B$5&lt;=W1993)/(Rates!$C$3:$C$5&gt;=W1993),Rates!$D$3:$D$5)*(X1993/100)*W1993),IF(R1993="Refreshment Beverage",SUM(LOOKUP(2,1/(Rates!$B$7:$B$11&lt;=W1993)/(Rates!$C$7:$C$11&gt;=W1993),Rates!$D$7:$D$11)*(X1993/100)*W1993)))),"")</f>
        <v/>
      </c>
      <c r="O1993" s="134" t="str">
        <f t="shared" si="950"/>
        <v/>
      </c>
      <c r="P1993" s="116"/>
      <c r="Q1993" s="117" t="str">
        <f t="shared" si="951"/>
        <v/>
      </c>
      <c r="R1993" s="128" t="str">
        <f t="shared" si="952"/>
        <v/>
      </c>
      <c r="S1993" s="135" t="str">
        <f>IF(B1993="","",IF(R1993="Refreshment Beverage",VLOOKUP(VALUE(Q1993),Rates!G$15:L$19,2,0),VLOOKUP(VALUE(Q1993),Rates!G$4:L$12,2,0)))</f>
        <v/>
      </c>
      <c r="T1993" s="135" t="str">
        <f t="shared" si="953"/>
        <v/>
      </c>
      <c r="U1993" s="118" t="str">
        <f t="shared" si="954"/>
        <v/>
      </c>
      <c r="V1993" s="135" t="str">
        <f t="shared" si="955"/>
        <v/>
      </c>
      <c r="W1993" s="135" t="str">
        <f t="shared" si="956"/>
        <v/>
      </c>
      <c r="X1993" s="119" t="str">
        <f t="shared" si="957"/>
        <v/>
      </c>
      <c r="Y1993" s="120" t="str">
        <f>IF(B:B="","",IF(R1993="Refreshment Beverage",VLOOKUP(Q1993,Rates!G$15:L$19,6,0)*W1993,VLOOKUP(Q1993,Rates!G$4:L$12,6,0)*W1993))</f>
        <v/>
      </c>
      <c r="Z1993" s="120" t="str">
        <f t="shared" si="958"/>
        <v/>
      </c>
      <c r="AA1993" s="120" t="str">
        <f t="shared" si="959"/>
        <v/>
      </c>
      <c r="AB1993" s="136" t="str">
        <f>IF(B:B="","",IF(R1993="Refreshment Beverage","",IF(AND(R1993="Beer",Q1993=0),SUM(LOOKUP(2,1/(Rates!$B$15:$B$18&lt;=W1993)/(Rates!$C$15:$C$18&gt;=W1993),Rates!$D$15:$D$18)*W1993),VLOOKUP(VALUE(Q:Q),Rates!A:B,2,0)*W1993)))</f>
        <v/>
      </c>
      <c r="AC1993" s="136" t="str">
        <f>IF(B:B="","",IF(R1993="Refreshment Beverage","",IF(AND(R1993="Beer",Q1993=0),SUM(LOOKUP(2,1/(Rates!$B$15:$B$18&lt;=W1993)/(Rates!$C$15:$C$18&gt;=W1993),Rates!$E$15:$E$18)*W1993),VLOOKUP(VALUE(Q:Q),Rates!A:C,3,0)*W1993)))</f>
        <v/>
      </c>
      <c r="AD1993" s="137" t="str">
        <f>IFERROR(IF(B:B="","",IF(R1993="Beer","",IF(VALUE(Q1993)=0,VLOOKUP(VLOOKUP(B:B,#REF!,16,0),Rates!A:E,2,0),VLOOKUP(VALUE(Q1993),Rates!A$31:B$34,2,0)*W1993))),0)</f>
        <v/>
      </c>
      <c r="AE1993" s="121" t="str">
        <f t="shared" si="960"/>
        <v/>
      </c>
      <c r="AF1993" s="138" t="str">
        <f t="shared" si="961"/>
        <v/>
      </c>
      <c r="AG1993" s="122" t="str">
        <f t="shared" si="962"/>
        <v/>
      </c>
      <c r="AH1993" s="123" t="str">
        <f t="shared" si="963"/>
        <v/>
      </c>
      <c r="AI1993" s="139" t="str">
        <f>IF(AE:AE="","",IF(R1993="Refreshment Beverage",AK1993*(Rates!J$19/100),ROUND(SUM(AH1993*(Rates!$J$8/100)),4)))</f>
        <v/>
      </c>
      <c r="AJ1993" s="124" t="str">
        <f t="shared" si="964"/>
        <v/>
      </c>
      <c r="AK1993" s="125" t="str">
        <f t="shared" si="965"/>
        <v/>
      </c>
      <c r="AL1993" s="121" t="str">
        <f t="shared" si="966"/>
        <v/>
      </c>
      <c r="AM1993" s="138" t="str">
        <f>IF(AS1993="","",IF(R1993="Refreshment Beverage",ROUND(AS1993*Rates!K$19,4),ROUND(AO1993*(VLOOKUP(VALUE(Q1993),Rates!G$4:L$12,3,0)),4)))</f>
        <v/>
      </c>
      <c r="AN1993" s="126" t="str">
        <f>IF(AS1993="","",IF(R1993="Refreshment Beverage",AS1993*(Rates!J$19/100),MAX(AM1993,AB1993)))</f>
        <v/>
      </c>
      <c r="AO1993" s="127" t="str">
        <f t="shared" si="967"/>
        <v/>
      </c>
      <c r="AP1993" s="127" t="str">
        <f t="shared" si="968"/>
        <v/>
      </c>
      <c r="AQ1993" s="140" t="str">
        <f>IF(AS1993="","",IF(R1993="Refreshment Beverage",ROUND(SUM(VLOOKUP(Q:Q,Rates!G$15:L$19,3,0)*(AS1993-Y1993-Z1993-AA1993)),4),ROUND(SUM(Rates!$K$8*AS1993),4)))</f>
        <v/>
      </c>
      <c r="AR1993" s="139" t="str">
        <f t="shared" si="969"/>
        <v/>
      </c>
      <c r="AS1993" s="125" t="str">
        <f t="shared" si="970"/>
        <v/>
      </c>
      <c r="AT1993" s="121" t="str">
        <f t="shared" si="971"/>
        <v/>
      </c>
      <c r="AU1993" s="138" t="str">
        <f>IF(AX1993="","",IF(R1993="Refreshment Beverage",ROUND((BA1993-Y1993-Z1993-AA1993)*VLOOKUP(VALUE(Q1993),Rates!G$15:L$19,3,0),4),ROUND(AW1993*(VLOOKUP(VALUE(Q1993),Rates!G:L,3,0)),4)))</f>
        <v/>
      </c>
      <c r="AV1993" s="126" t="str">
        <f t="shared" si="972"/>
        <v/>
      </c>
      <c r="AW1993" s="127" t="str">
        <f t="shared" si="973"/>
        <v/>
      </c>
      <c r="AX1993" s="123" t="str">
        <f t="shared" si="974"/>
        <v/>
      </c>
      <c r="AY1993" s="140" t="str">
        <f>IF(AX1993="","",IF(R1993="Refreshment Beverage",ROUND(SUM(AX1993*Rates!K$19),4),ROUND(SUM(AX1993*(Rates!J$8/100)),4)))</f>
        <v/>
      </c>
      <c r="AZ1993" s="124" t="str">
        <f t="shared" si="975"/>
        <v/>
      </c>
      <c r="BA1993" s="125" t="str">
        <f t="shared" si="976"/>
        <v/>
      </c>
      <c r="BB1993" s="115"/>
      <c r="BC1993" s="143"/>
      <c r="BD1993" s="100"/>
      <c r="BE1993" s="100"/>
      <c r="BF1993" s="100"/>
      <c r="BG1993" s="100"/>
    </row>
    <row r="1994" spans="1:59" x14ac:dyDescent="0.2">
      <c r="A1994" s="144"/>
      <c r="B1994" s="141"/>
      <c r="C1994" s="141"/>
      <c r="D1994" s="142"/>
      <c r="E1994" s="142"/>
      <c r="F1994" s="142"/>
      <c r="G1994" s="142"/>
      <c r="H1994" s="142"/>
      <c r="I1994" s="129"/>
      <c r="J1994" s="130"/>
      <c r="K1994" s="131" t="str">
        <f t="shared" si="947"/>
        <v/>
      </c>
      <c r="L1994" s="132" t="str">
        <f t="shared" si="948"/>
        <v/>
      </c>
      <c r="M1994" s="133" t="str">
        <f t="shared" si="949"/>
        <v/>
      </c>
      <c r="N1994" s="134" t="str">
        <f>IFERROR(IF(B:B="","",IF(R1994="Beer",SUM(LOOKUP(2,1/(Rates!$B$3:$B$5&lt;=W1994)/(Rates!$C$3:$C$5&gt;=W1994),Rates!$D$3:$D$5)*(X1994/100)*W1994),IF(R1994="Refreshment Beverage",SUM(LOOKUP(2,1/(Rates!$B$7:$B$11&lt;=W1994)/(Rates!$C$7:$C$11&gt;=W1994),Rates!$D$7:$D$11)*(X1994/100)*W1994)))),"")</f>
        <v/>
      </c>
      <c r="O1994" s="134" t="str">
        <f t="shared" si="950"/>
        <v/>
      </c>
      <c r="P1994" s="116"/>
      <c r="Q1994" s="117" t="str">
        <f t="shared" si="951"/>
        <v/>
      </c>
      <c r="R1994" s="128" t="str">
        <f t="shared" si="952"/>
        <v/>
      </c>
      <c r="S1994" s="135" t="str">
        <f>IF(B1994="","",IF(R1994="Refreshment Beverage",VLOOKUP(VALUE(Q1994),Rates!G$15:L$19,2,0),VLOOKUP(VALUE(Q1994),Rates!G$4:L$12,2,0)))</f>
        <v/>
      </c>
      <c r="T1994" s="135" t="str">
        <f t="shared" si="953"/>
        <v/>
      </c>
      <c r="U1994" s="118" t="str">
        <f t="shared" si="954"/>
        <v/>
      </c>
      <c r="V1994" s="135" t="str">
        <f t="shared" si="955"/>
        <v/>
      </c>
      <c r="W1994" s="135" t="str">
        <f t="shared" si="956"/>
        <v/>
      </c>
      <c r="X1994" s="119" t="str">
        <f t="shared" si="957"/>
        <v/>
      </c>
      <c r="Y1994" s="120" t="str">
        <f>IF(B:B="","",IF(R1994="Refreshment Beverage",VLOOKUP(Q1994,Rates!G$15:L$19,6,0)*W1994,VLOOKUP(Q1994,Rates!G$4:L$12,6,0)*W1994))</f>
        <v/>
      </c>
      <c r="Z1994" s="120" t="str">
        <f t="shared" si="958"/>
        <v/>
      </c>
      <c r="AA1994" s="120" t="str">
        <f t="shared" si="959"/>
        <v/>
      </c>
      <c r="AB1994" s="136" t="str">
        <f>IF(B:B="","",IF(R1994="Refreshment Beverage","",IF(AND(R1994="Beer",Q1994=0),SUM(LOOKUP(2,1/(Rates!$B$15:$B$18&lt;=W1994)/(Rates!$C$15:$C$18&gt;=W1994),Rates!$D$15:$D$18)*W1994),VLOOKUP(VALUE(Q:Q),Rates!A:B,2,0)*W1994)))</f>
        <v/>
      </c>
      <c r="AC1994" s="136" t="str">
        <f>IF(B:B="","",IF(R1994="Refreshment Beverage","",IF(AND(R1994="Beer",Q1994=0),SUM(LOOKUP(2,1/(Rates!$B$15:$B$18&lt;=W1994)/(Rates!$C$15:$C$18&gt;=W1994),Rates!$E$15:$E$18)*W1994),VLOOKUP(VALUE(Q:Q),Rates!A:C,3,0)*W1994)))</f>
        <v/>
      </c>
      <c r="AD1994" s="137" t="str">
        <f>IFERROR(IF(B:B="","",IF(R1994="Beer","",IF(VALUE(Q1994)=0,VLOOKUP(VLOOKUP(B:B,#REF!,16,0),Rates!A:E,2,0),VLOOKUP(VALUE(Q1994),Rates!A$31:B$34,2,0)*W1994))),0)</f>
        <v/>
      </c>
      <c r="AE1994" s="121" t="str">
        <f t="shared" si="960"/>
        <v/>
      </c>
      <c r="AF1994" s="138" t="str">
        <f t="shared" si="961"/>
        <v/>
      </c>
      <c r="AG1994" s="122" t="str">
        <f t="shared" si="962"/>
        <v/>
      </c>
      <c r="AH1994" s="123" t="str">
        <f t="shared" si="963"/>
        <v/>
      </c>
      <c r="AI1994" s="139" t="str">
        <f>IF(AE:AE="","",IF(R1994="Refreshment Beverage",AK1994*(Rates!J$19/100),ROUND(SUM(AH1994*(Rates!$J$8/100)),4)))</f>
        <v/>
      </c>
      <c r="AJ1994" s="124" t="str">
        <f t="shared" si="964"/>
        <v/>
      </c>
      <c r="AK1994" s="125" t="str">
        <f t="shared" si="965"/>
        <v/>
      </c>
      <c r="AL1994" s="121" t="str">
        <f t="shared" si="966"/>
        <v/>
      </c>
      <c r="AM1994" s="138" t="str">
        <f>IF(AS1994="","",IF(R1994="Refreshment Beverage",ROUND(AS1994*Rates!K$19,4),ROUND(AO1994*(VLOOKUP(VALUE(Q1994),Rates!G$4:L$12,3,0)),4)))</f>
        <v/>
      </c>
      <c r="AN1994" s="126" t="str">
        <f>IF(AS1994="","",IF(R1994="Refreshment Beverage",AS1994*(Rates!J$19/100),MAX(AM1994,AB1994)))</f>
        <v/>
      </c>
      <c r="AO1994" s="127" t="str">
        <f t="shared" si="967"/>
        <v/>
      </c>
      <c r="AP1994" s="127" t="str">
        <f t="shared" si="968"/>
        <v/>
      </c>
      <c r="AQ1994" s="140" t="str">
        <f>IF(AS1994="","",IF(R1994="Refreshment Beverage",ROUND(SUM(VLOOKUP(Q:Q,Rates!G$15:L$19,3,0)*(AS1994-Y1994-Z1994-AA1994)),4),ROUND(SUM(Rates!$K$8*AS1994),4)))</f>
        <v/>
      </c>
      <c r="AR1994" s="139" t="str">
        <f t="shared" si="969"/>
        <v/>
      </c>
      <c r="AS1994" s="125" t="str">
        <f t="shared" si="970"/>
        <v/>
      </c>
      <c r="AT1994" s="121" t="str">
        <f t="shared" si="971"/>
        <v/>
      </c>
      <c r="AU1994" s="138" t="str">
        <f>IF(AX1994="","",IF(R1994="Refreshment Beverage",ROUND((BA1994-Y1994-Z1994-AA1994)*VLOOKUP(VALUE(Q1994),Rates!G$15:L$19,3,0),4),ROUND(AW1994*(VLOOKUP(VALUE(Q1994),Rates!G:L,3,0)),4)))</f>
        <v/>
      </c>
      <c r="AV1994" s="126" t="str">
        <f t="shared" si="972"/>
        <v/>
      </c>
      <c r="AW1994" s="127" t="str">
        <f t="shared" si="973"/>
        <v/>
      </c>
      <c r="AX1994" s="123" t="str">
        <f t="shared" si="974"/>
        <v/>
      </c>
      <c r="AY1994" s="140" t="str">
        <f>IF(AX1994="","",IF(R1994="Refreshment Beverage",ROUND(SUM(AX1994*Rates!K$19),4),ROUND(SUM(AX1994*(Rates!J$8/100)),4)))</f>
        <v/>
      </c>
      <c r="AZ1994" s="124" t="str">
        <f t="shared" si="975"/>
        <v/>
      </c>
      <c r="BA1994" s="125" t="str">
        <f t="shared" si="976"/>
        <v/>
      </c>
      <c r="BB1994" s="115"/>
      <c r="BC1994" s="143"/>
      <c r="BD1994" s="100"/>
      <c r="BE1994" s="100"/>
      <c r="BF1994" s="100"/>
      <c r="BG1994" s="100"/>
    </row>
    <row r="1995" spans="1:59" x14ac:dyDescent="0.2">
      <c r="A1995" s="144"/>
      <c r="B1995" s="141"/>
      <c r="C1995" s="141"/>
      <c r="D1995" s="142"/>
      <c r="E1995" s="142"/>
      <c r="F1995" s="142"/>
      <c r="G1995" s="142"/>
      <c r="H1995" s="142"/>
      <c r="I1995" s="129"/>
      <c r="J1995" s="130"/>
      <c r="K1995" s="131" t="str">
        <f t="shared" si="947"/>
        <v/>
      </c>
      <c r="L1995" s="132" t="str">
        <f t="shared" si="948"/>
        <v/>
      </c>
      <c r="M1995" s="133" t="str">
        <f t="shared" si="949"/>
        <v/>
      </c>
      <c r="N1995" s="134" t="str">
        <f>IFERROR(IF(B:B="","",IF(R1995="Beer",SUM(LOOKUP(2,1/(Rates!$B$3:$B$5&lt;=W1995)/(Rates!$C$3:$C$5&gt;=W1995),Rates!$D$3:$D$5)*(X1995/100)*W1995),IF(R1995="Refreshment Beverage",SUM(LOOKUP(2,1/(Rates!$B$7:$B$11&lt;=W1995)/(Rates!$C$7:$C$11&gt;=W1995),Rates!$D$7:$D$11)*(X1995/100)*W1995)))),"")</f>
        <v/>
      </c>
      <c r="O1995" s="134" t="str">
        <f t="shared" si="950"/>
        <v/>
      </c>
      <c r="P1995" s="116"/>
      <c r="Q1995" s="117" t="str">
        <f t="shared" si="951"/>
        <v/>
      </c>
      <c r="R1995" s="128" t="str">
        <f t="shared" si="952"/>
        <v/>
      </c>
      <c r="S1995" s="135" t="str">
        <f>IF(B1995="","",IF(R1995="Refreshment Beverage",VLOOKUP(VALUE(Q1995),Rates!G$15:L$19,2,0),VLOOKUP(VALUE(Q1995),Rates!G$4:L$12,2,0)))</f>
        <v/>
      </c>
      <c r="T1995" s="135" t="str">
        <f t="shared" si="953"/>
        <v/>
      </c>
      <c r="U1995" s="118" t="str">
        <f t="shared" si="954"/>
        <v/>
      </c>
      <c r="V1995" s="135" t="str">
        <f t="shared" si="955"/>
        <v/>
      </c>
      <c r="W1995" s="135" t="str">
        <f t="shared" si="956"/>
        <v/>
      </c>
      <c r="X1995" s="119" t="str">
        <f t="shared" si="957"/>
        <v/>
      </c>
      <c r="Y1995" s="120" t="str">
        <f>IF(B:B="","",IF(R1995="Refreshment Beverage",VLOOKUP(Q1995,Rates!G$15:L$19,6,0)*W1995,VLOOKUP(Q1995,Rates!G$4:L$12,6,0)*W1995))</f>
        <v/>
      </c>
      <c r="Z1995" s="120" t="str">
        <f t="shared" si="958"/>
        <v/>
      </c>
      <c r="AA1995" s="120" t="str">
        <f t="shared" si="959"/>
        <v/>
      </c>
      <c r="AB1995" s="136" t="str">
        <f>IF(B:B="","",IF(R1995="Refreshment Beverage","",IF(AND(R1995="Beer",Q1995=0),SUM(LOOKUP(2,1/(Rates!$B$15:$B$18&lt;=W1995)/(Rates!$C$15:$C$18&gt;=W1995),Rates!$D$15:$D$18)*W1995),VLOOKUP(VALUE(Q:Q),Rates!A:B,2,0)*W1995)))</f>
        <v/>
      </c>
      <c r="AC1995" s="136" t="str">
        <f>IF(B:B="","",IF(R1995="Refreshment Beverage","",IF(AND(R1995="Beer",Q1995=0),SUM(LOOKUP(2,1/(Rates!$B$15:$B$18&lt;=W1995)/(Rates!$C$15:$C$18&gt;=W1995),Rates!$E$15:$E$18)*W1995),VLOOKUP(VALUE(Q:Q),Rates!A:C,3,0)*W1995)))</f>
        <v/>
      </c>
      <c r="AD1995" s="137" t="str">
        <f>IFERROR(IF(B:B="","",IF(R1995="Beer","",IF(VALUE(Q1995)=0,VLOOKUP(VLOOKUP(B:B,#REF!,16,0),Rates!A:E,2,0),VLOOKUP(VALUE(Q1995),Rates!A$31:B$34,2,0)*W1995))),0)</f>
        <v/>
      </c>
      <c r="AE1995" s="121" t="str">
        <f t="shared" si="960"/>
        <v/>
      </c>
      <c r="AF1995" s="138" t="str">
        <f t="shared" si="961"/>
        <v/>
      </c>
      <c r="AG1995" s="122" t="str">
        <f t="shared" si="962"/>
        <v/>
      </c>
      <c r="AH1995" s="123" t="str">
        <f t="shared" si="963"/>
        <v/>
      </c>
      <c r="AI1995" s="139" t="str">
        <f>IF(AE:AE="","",IF(R1995="Refreshment Beverage",AK1995*(Rates!J$19/100),ROUND(SUM(AH1995*(Rates!$J$8/100)),4)))</f>
        <v/>
      </c>
      <c r="AJ1995" s="124" t="str">
        <f t="shared" si="964"/>
        <v/>
      </c>
      <c r="AK1995" s="125" t="str">
        <f t="shared" si="965"/>
        <v/>
      </c>
      <c r="AL1995" s="121" t="str">
        <f t="shared" si="966"/>
        <v/>
      </c>
      <c r="AM1995" s="138" t="str">
        <f>IF(AS1995="","",IF(R1995="Refreshment Beverage",ROUND(AS1995*Rates!K$19,4),ROUND(AO1995*(VLOOKUP(VALUE(Q1995),Rates!G$4:L$12,3,0)),4)))</f>
        <v/>
      </c>
      <c r="AN1995" s="126" t="str">
        <f>IF(AS1995="","",IF(R1995="Refreshment Beverage",AS1995*(Rates!J$19/100),MAX(AM1995,AB1995)))</f>
        <v/>
      </c>
      <c r="AO1995" s="127" t="str">
        <f t="shared" si="967"/>
        <v/>
      </c>
      <c r="AP1995" s="127" t="str">
        <f t="shared" si="968"/>
        <v/>
      </c>
      <c r="AQ1995" s="140" t="str">
        <f>IF(AS1995="","",IF(R1995="Refreshment Beverage",ROUND(SUM(VLOOKUP(Q:Q,Rates!G$15:L$19,3,0)*(AS1995-Y1995-Z1995-AA1995)),4),ROUND(SUM(Rates!$K$8*AS1995),4)))</f>
        <v/>
      </c>
      <c r="AR1995" s="139" t="str">
        <f t="shared" si="969"/>
        <v/>
      </c>
      <c r="AS1995" s="125" t="str">
        <f t="shared" si="970"/>
        <v/>
      </c>
      <c r="AT1995" s="121" t="str">
        <f t="shared" si="971"/>
        <v/>
      </c>
      <c r="AU1995" s="138" t="str">
        <f>IF(AX1995="","",IF(R1995="Refreshment Beverage",ROUND((BA1995-Y1995-Z1995-AA1995)*VLOOKUP(VALUE(Q1995),Rates!G$15:L$19,3,0),4),ROUND(AW1995*(VLOOKUP(VALUE(Q1995),Rates!G:L,3,0)),4)))</f>
        <v/>
      </c>
      <c r="AV1995" s="126" t="str">
        <f t="shared" si="972"/>
        <v/>
      </c>
      <c r="AW1995" s="127" t="str">
        <f t="shared" si="973"/>
        <v/>
      </c>
      <c r="AX1995" s="123" t="str">
        <f t="shared" si="974"/>
        <v/>
      </c>
      <c r="AY1995" s="140" t="str">
        <f>IF(AX1995="","",IF(R1995="Refreshment Beverage",ROUND(SUM(AX1995*Rates!K$19),4),ROUND(SUM(AX1995*(Rates!J$8/100)),4)))</f>
        <v/>
      </c>
      <c r="AZ1995" s="124" t="str">
        <f t="shared" si="975"/>
        <v/>
      </c>
      <c r="BA1995" s="125" t="str">
        <f t="shared" si="976"/>
        <v/>
      </c>
      <c r="BB1995" s="115"/>
      <c r="BC1995" s="143"/>
      <c r="BD1995" s="100"/>
      <c r="BE1995" s="100"/>
      <c r="BF1995" s="100"/>
      <c r="BG1995" s="100"/>
    </row>
    <row r="1996" spans="1:59" x14ac:dyDescent="0.2">
      <c r="A1996" s="144"/>
      <c r="B1996" s="141"/>
      <c r="C1996" s="141"/>
      <c r="D1996" s="142"/>
      <c r="E1996" s="142"/>
      <c r="F1996" s="142"/>
      <c r="G1996" s="142"/>
      <c r="H1996" s="142"/>
      <c r="I1996" s="129"/>
      <c r="J1996" s="130"/>
      <c r="K1996" s="131" t="str">
        <f t="shared" si="947"/>
        <v/>
      </c>
      <c r="L1996" s="132" t="str">
        <f t="shared" si="948"/>
        <v/>
      </c>
      <c r="M1996" s="133" t="str">
        <f t="shared" si="949"/>
        <v/>
      </c>
      <c r="N1996" s="134" t="str">
        <f>IFERROR(IF(B:B="","",IF(R1996="Beer",SUM(LOOKUP(2,1/(Rates!$B$3:$B$5&lt;=W1996)/(Rates!$C$3:$C$5&gt;=W1996),Rates!$D$3:$D$5)*(X1996/100)*W1996),IF(R1996="Refreshment Beverage",SUM(LOOKUP(2,1/(Rates!$B$7:$B$11&lt;=W1996)/(Rates!$C$7:$C$11&gt;=W1996),Rates!$D$7:$D$11)*(X1996/100)*W1996)))),"")</f>
        <v/>
      </c>
      <c r="O1996" s="134" t="str">
        <f t="shared" si="950"/>
        <v/>
      </c>
      <c r="P1996" s="116"/>
      <c r="Q1996" s="117" t="str">
        <f t="shared" si="951"/>
        <v/>
      </c>
      <c r="R1996" s="128" t="str">
        <f t="shared" si="952"/>
        <v/>
      </c>
      <c r="S1996" s="135" t="str">
        <f>IF(B1996="","",IF(R1996="Refreshment Beverage",VLOOKUP(VALUE(Q1996),Rates!G$15:L$19,2,0),VLOOKUP(VALUE(Q1996),Rates!G$4:L$12,2,0)))</f>
        <v/>
      </c>
      <c r="T1996" s="135" t="str">
        <f t="shared" si="953"/>
        <v/>
      </c>
      <c r="U1996" s="118" t="str">
        <f t="shared" si="954"/>
        <v/>
      </c>
      <c r="V1996" s="135" t="str">
        <f t="shared" si="955"/>
        <v/>
      </c>
      <c r="W1996" s="135" t="str">
        <f t="shared" si="956"/>
        <v/>
      </c>
      <c r="X1996" s="119" t="str">
        <f t="shared" si="957"/>
        <v/>
      </c>
      <c r="Y1996" s="120" t="str">
        <f>IF(B:B="","",IF(R1996="Refreshment Beverage",VLOOKUP(Q1996,Rates!G$15:L$19,6,0)*W1996,VLOOKUP(Q1996,Rates!G$4:L$12,6,0)*W1996))</f>
        <v/>
      </c>
      <c r="Z1996" s="120" t="str">
        <f t="shared" si="958"/>
        <v/>
      </c>
      <c r="AA1996" s="120" t="str">
        <f t="shared" si="959"/>
        <v/>
      </c>
      <c r="AB1996" s="136" t="str">
        <f>IF(B:B="","",IF(R1996="Refreshment Beverage","",IF(AND(R1996="Beer",Q1996=0),SUM(LOOKUP(2,1/(Rates!$B$15:$B$18&lt;=W1996)/(Rates!$C$15:$C$18&gt;=W1996),Rates!$D$15:$D$18)*W1996),VLOOKUP(VALUE(Q:Q),Rates!A:B,2,0)*W1996)))</f>
        <v/>
      </c>
      <c r="AC1996" s="136" t="str">
        <f>IF(B:B="","",IF(R1996="Refreshment Beverage","",IF(AND(R1996="Beer",Q1996=0),SUM(LOOKUP(2,1/(Rates!$B$15:$B$18&lt;=W1996)/(Rates!$C$15:$C$18&gt;=W1996),Rates!$E$15:$E$18)*W1996),VLOOKUP(VALUE(Q:Q),Rates!A:C,3,0)*W1996)))</f>
        <v/>
      </c>
      <c r="AD1996" s="137" t="str">
        <f>IFERROR(IF(B:B="","",IF(R1996="Beer","",IF(VALUE(Q1996)=0,VLOOKUP(VLOOKUP(B:B,#REF!,16,0),Rates!A:E,2,0),VLOOKUP(VALUE(Q1996),Rates!A$31:B$34,2,0)*W1996))),0)</f>
        <v/>
      </c>
      <c r="AE1996" s="121" t="str">
        <f t="shared" si="960"/>
        <v/>
      </c>
      <c r="AF1996" s="138" t="str">
        <f t="shared" si="961"/>
        <v/>
      </c>
      <c r="AG1996" s="122" t="str">
        <f t="shared" si="962"/>
        <v/>
      </c>
      <c r="AH1996" s="123" t="str">
        <f t="shared" si="963"/>
        <v/>
      </c>
      <c r="AI1996" s="139" t="str">
        <f>IF(AE:AE="","",IF(R1996="Refreshment Beverage",AK1996*(Rates!J$19/100),ROUND(SUM(AH1996*(Rates!$J$8/100)),4)))</f>
        <v/>
      </c>
      <c r="AJ1996" s="124" t="str">
        <f t="shared" si="964"/>
        <v/>
      </c>
      <c r="AK1996" s="125" t="str">
        <f t="shared" si="965"/>
        <v/>
      </c>
      <c r="AL1996" s="121" t="str">
        <f t="shared" si="966"/>
        <v/>
      </c>
      <c r="AM1996" s="138" t="str">
        <f>IF(AS1996="","",IF(R1996="Refreshment Beverage",ROUND(AS1996*Rates!K$19,4),ROUND(AO1996*(VLOOKUP(VALUE(Q1996),Rates!G$4:L$12,3,0)),4)))</f>
        <v/>
      </c>
      <c r="AN1996" s="126" t="str">
        <f>IF(AS1996="","",IF(R1996="Refreshment Beverage",AS1996*(Rates!J$19/100),MAX(AM1996,AB1996)))</f>
        <v/>
      </c>
      <c r="AO1996" s="127" t="str">
        <f t="shared" si="967"/>
        <v/>
      </c>
      <c r="AP1996" s="127" t="str">
        <f t="shared" si="968"/>
        <v/>
      </c>
      <c r="AQ1996" s="140" t="str">
        <f>IF(AS1996="","",IF(R1996="Refreshment Beverage",ROUND(SUM(VLOOKUP(Q:Q,Rates!G$15:L$19,3,0)*(AS1996-Y1996-Z1996-AA1996)),4),ROUND(SUM(Rates!$K$8*AS1996),4)))</f>
        <v/>
      </c>
      <c r="AR1996" s="139" t="str">
        <f t="shared" si="969"/>
        <v/>
      </c>
      <c r="AS1996" s="125" t="str">
        <f t="shared" si="970"/>
        <v/>
      </c>
      <c r="AT1996" s="121" t="str">
        <f t="shared" si="971"/>
        <v/>
      </c>
      <c r="AU1996" s="138" t="str">
        <f>IF(AX1996="","",IF(R1996="Refreshment Beverage",ROUND((BA1996-Y1996-Z1996-AA1996)*VLOOKUP(VALUE(Q1996),Rates!G$15:L$19,3,0),4),ROUND(AW1996*(VLOOKUP(VALUE(Q1996),Rates!G:L,3,0)),4)))</f>
        <v/>
      </c>
      <c r="AV1996" s="126" t="str">
        <f t="shared" si="972"/>
        <v/>
      </c>
      <c r="AW1996" s="127" t="str">
        <f t="shared" si="973"/>
        <v/>
      </c>
      <c r="AX1996" s="123" t="str">
        <f t="shared" si="974"/>
        <v/>
      </c>
      <c r="AY1996" s="140" t="str">
        <f>IF(AX1996="","",IF(R1996="Refreshment Beverage",ROUND(SUM(AX1996*Rates!K$19),4),ROUND(SUM(AX1996*(Rates!J$8/100)),4)))</f>
        <v/>
      </c>
      <c r="AZ1996" s="124" t="str">
        <f t="shared" si="975"/>
        <v/>
      </c>
      <c r="BA1996" s="125" t="str">
        <f t="shared" si="976"/>
        <v/>
      </c>
      <c r="BB1996" s="115"/>
      <c r="BC1996" s="143"/>
      <c r="BD1996" s="100"/>
      <c r="BE1996" s="100"/>
      <c r="BF1996" s="100"/>
      <c r="BG1996" s="100"/>
    </row>
    <row r="1997" spans="1:59" x14ac:dyDescent="0.2">
      <c r="A1997" s="144"/>
      <c r="B1997" s="141"/>
      <c r="C1997" s="141"/>
      <c r="D1997" s="142"/>
      <c r="E1997" s="142"/>
      <c r="F1997" s="142"/>
      <c r="G1997" s="142"/>
      <c r="H1997" s="142"/>
      <c r="I1997" s="129"/>
      <c r="J1997" s="130"/>
      <c r="K1997" s="131" t="str">
        <f t="shared" si="947"/>
        <v/>
      </c>
      <c r="L1997" s="132" t="str">
        <f t="shared" si="948"/>
        <v/>
      </c>
      <c r="M1997" s="133" t="str">
        <f t="shared" si="949"/>
        <v/>
      </c>
      <c r="N1997" s="134" t="str">
        <f>IFERROR(IF(B:B="","",IF(R1997="Beer",SUM(LOOKUP(2,1/(Rates!$B$3:$B$5&lt;=W1997)/(Rates!$C$3:$C$5&gt;=W1997),Rates!$D$3:$D$5)*(X1997/100)*W1997),IF(R1997="Refreshment Beverage",SUM(LOOKUP(2,1/(Rates!$B$7:$B$11&lt;=W1997)/(Rates!$C$7:$C$11&gt;=W1997),Rates!$D$7:$D$11)*(X1997/100)*W1997)))),"")</f>
        <v/>
      </c>
      <c r="O1997" s="134" t="str">
        <f t="shared" si="950"/>
        <v/>
      </c>
      <c r="P1997" s="116"/>
      <c r="Q1997" s="117" t="str">
        <f t="shared" si="951"/>
        <v/>
      </c>
      <c r="R1997" s="128" t="str">
        <f t="shared" si="952"/>
        <v/>
      </c>
      <c r="S1997" s="135" t="str">
        <f>IF(B1997="","",IF(R1997="Refreshment Beverage",VLOOKUP(VALUE(Q1997),Rates!G$15:L$19,2,0),VLOOKUP(VALUE(Q1997),Rates!G$4:L$12,2,0)))</f>
        <v/>
      </c>
      <c r="T1997" s="135" t="str">
        <f t="shared" si="953"/>
        <v/>
      </c>
      <c r="U1997" s="118" t="str">
        <f t="shared" si="954"/>
        <v/>
      </c>
      <c r="V1997" s="135" t="str">
        <f t="shared" si="955"/>
        <v/>
      </c>
      <c r="W1997" s="135" t="str">
        <f t="shared" si="956"/>
        <v/>
      </c>
      <c r="X1997" s="119" t="str">
        <f t="shared" si="957"/>
        <v/>
      </c>
      <c r="Y1997" s="120" t="str">
        <f>IF(B:B="","",IF(R1997="Refreshment Beverage",VLOOKUP(Q1997,Rates!G$15:L$19,6,0)*W1997,VLOOKUP(Q1997,Rates!G$4:L$12,6,0)*W1997))</f>
        <v/>
      </c>
      <c r="Z1997" s="120" t="str">
        <f t="shared" si="958"/>
        <v/>
      </c>
      <c r="AA1997" s="120" t="str">
        <f t="shared" si="959"/>
        <v/>
      </c>
      <c r="AB1997" s="136" t="str">
        <f>IF(B:B="","",IF(R1997="Refreshment Beverage","",IF(AND(R1997="Beer",Q1997=0),SUM(LOOKUP(2,1/(Rates!$B$15:$B$18&lt;=W1997)/(Rates!$C$15:$C$18&gt;=W1997),Rates!$D$15:$D$18)*W1997),VLOOKUP(VALUE(Q:Q),Rates!A:B,2,0)*W1997)))</f>
        <v/>
      </c>
      <c r="AC1997" s="136" t="str">
        <f>IF(B:B="","",IF(R1997="Refreshment Beverage","",IF(AND(R1997="Beer",Q1997=0),SUM(LOOKUP(2,1/(Rates!$B$15:$B$18&lt;=W1997)/(Rates!$C$15:$C$18&gt;=W1997),Rates!$E$15:$E$18)*W1997),VLOOKUP(VALUE(Q:Q),Rates!A:C,3,0)*W1997)))</f>
        <v/>
      </c>
      <c r="AD1997" s="137" t="str">
        <f>IFERROR(IF(B:B="","",IF(R1997="Beer","",IF(VALUE(Q1997)=0,VLOOKUP(VLOOKUP(B:B,#REF!,16,0),Rates!A:E,2,0),VLOOKUP(VALUE(Q1997),Rates!A$31:B$34,2,0)*W1997))),0)</f>
        <v/>
      </c>
      <c r="AE1997" s="121" t="str">
        <f t="shared" si="960"/>
        <v/>
      </c>
      <c r="AF1997" s="138" t="str">
        <f t="shared" si="961"/>
        <v/>
      </c>
      <c r="AG1997" s="122" t="str">
        <f t="shared" si="962"/>
        <v/>
      </c>
      <c r="AH1997" s="123" t="str">
        <f t="shared" si="963"/>
        <v/>
      </c>
      <c r="AI1997" s="139" t="str">
        <f>IF(AE:AE="","",IF(R1997="Refreshment Beverage",AK1997*(Rates!J$19/100),ROUND(SUM(AH1997*(Rates!$J$8/100)),4)))</f>
        <v/>
      </c>
      <c r="AJ1997" s="124" t="str">
        <f t="shared" si="964"/>
        <v/>
      </c>
      <c r="AK1997" s="125" t="str">
        <f t="shared" si="965"/>
        <v/>
      </c>
      <c r="AL1997" s="121" t="str">
        <f t="shared" si="966"/>
        <v/>
      </c>
      <c r="AM1997" s="138" t="str">
        <f>IF(AS1997="","",IF(R1997="Refreshment Beverage",ROUND(AS1997*Rates!K$19,4),ROUND(AO1997*(VLOOKUP(VALUE(Q1997),Rates!G$4:L$12,3,0)),4)))</f>
        <v/>
      </c>
      <c r="AN1997" s="126" t="str">
        <f>IF(AS1997="","",IF(R1997="Refreshment Beverage",AS1997*(Rates!J$19/100),MAX(AM1997,AB1997)))</f>
        <v/>
      </c>
      <c r="AO1997" s="127" t="str">
        <f t="shared" si="967"/>
        <v/>
      </c>
      <c r="AP1997" s="127" t="str">
        <f t="shared" si="968"/>
        <v/>
      </c>
      <c r="AQ1997" s="140" t="str">
        <f>IF(AS1997="","",IF(R1997="Refreshment Beverage",ROUND(SUM(VLOOKUP(Q:Q,Rates!G$15:L$19,3,0)*(AS1997-Y1997-Z1997-AA1997)),4),ROUND(SUM(Rates!$K$8*AS1997),4)))</f>
        <v/>
      </c>
      <c r="AR1997" s="139" t="str">
        <f t="shared" si="969"/>
        <v/>
      </c>
      <c r="AS1997" s="125" t="str">
        <f t="shared" si="970"/>
        <v/>
      </c>
      <c r="AT1997" s="121" t="str">
        <f t="shared" si="971"/>
        <v/>
      </c>
      <c r="AU1997" s="138" t="str">
        <f>IF(AX1997="","",IF(R1997="Refreshment Beverage",ROUND((BA1997-Y1997-Z1997-AA1997)*VLOOKUP(VALUE(Q1997),Rates!G$15:L$19,3,0),4),ROUND(AW1997*(VLOOKUP(VALUE(Q1997),Rates!G:L,3,0)),4)))</f>
        <v/>
      </c>
      <c r="AV1997" s="126" t="str">
        <f t="shared" si="972"/>
        <v/>
      </c>
      <c r="AW1997" s="127" t="str">
        <f t="shared" si="973"/>
        <v/>
      </c>
      <c r="AX1997" s="123" t="str">
        <f t="shared" si="974"/>
        <v/>
      </c>
      <c r="AY1997" s="140" t="str">
        <f>IF(AX1997="","",IF(R1997="Refreshment Beverage",ROUND(SUM(AX1997*Rates!K$19),4),ROUND(SUM(AX1997*(Rates!J$8/100)),4)))</f>
        <v/>
      </c>
      <c r="AZ1997" s="124" t="str">
        <f t="shared" si="975"/>
        <v/>
      </c>
      <c r="BA1997" s="125" t="str">
        <f t="shared" si="976"/>
        <v/>
      </c>
      <c r="BB1997" s="115"/>
      <c r="BC1997" s="143"/>
      <c r="BD1997" s="100"/>
      <c r="BE1997" s="100"/>
      <c r="BF1997" s="100"/>
      <c r="BG1997" s="100"/>
    </row>
    <row r="1998" spans="1:59" x14ac:dyDescent="0.2">
      <c r="A1998" s="144"/>
      <c r="B1998" s="141"/>
      <c r="C1998" s="141"/>
      <c r="D1998" s="142"/>
      <c r="E1998" s="142"/>
      <c r="F1998" s="142"/>
      <c r="G1998" s="142"/>
      <c r="H1998" s="142"/>
      <c r="I1998" s="129"/>
      <c r="J1998" s="130"/>
      <c r="K1998" s="131" t="str">
        <f t="shared" si="947"/>
        <v/>
      </c>
      <c r="L1998" s="132" t="str">
        <f t="shared" si="948"/>
        <v/>
      </c>
      <c r="M1998" s="133" t="str">
        <f t="shared" si="949"/>
        <v/>
      </c>
      <c r="N1998" s="134" t="str">
        <f>IFERROR(IF(B:B="","",IF(R1998="Beer",SUM(LOOKUP(2,1/(Rates!$B$3:$B$5&lt;=W1998)/(Rates!$C$3:$C$5&gt;=W1998),Rates!$D$3:$D$5)*(X1998/100)*W1998),IF(R1998="Refreshment Beverage",SUM(LOOKUP(2,1/(Rates!$B$7:$B$11&lt;=W1998)/(Rates!$C$7:$C$11&gt;=W1998),Rates!$D$7:$D$11)*(X1998/100)*W1998)))),"")</f>
        <v/>
      </c>
      <c r="O1998" s="134" t="str">
        <f t="shared" si="950"/>
        <v/>
      </c>
      <c r="P1998" s="116"/>
      <c r="Q1998" s="117" t="str">
        <f t="shared" si="951"/>
        <v/>
      </c>
      <c r="R1998" s="128" t="str">
        <f t="shared" si="952"/>
        <v/>
      </c>
      <c r="S1998" s="135" t="str">
        <f>IF(B1998="","",IF(R1998="Refreshment Beverage",VLOOKUP(VALUE(Q1998),Rates!G$15:L$19,2,0),VLOOKUP(VALUE(Q1998),Rates!G$4:L$12,2,0)))</f>
        <v/>
      </c>
      <c r="T1998" s="135" t="str">
        <f t="shared" si="953"/>
        <v/>
      </c>
      <c r="U1998" s="118" t="str">
        <f t="shared" si="954"/>
        <v/>
      </c>
      <c r="V1998" s="135" t="str">
        <f t="shared" si="955"/>
        <v/>
      </c>
      <c r="W1998" s="135" t="str">
        <f t="shared" si="956"/>
        <v/>
      </c>
      <c r="X1998" s="119" t="str">
        <f t="shared" si="957"/>
        <v/>
      </c>
      <c r="Y1998" s="120" t="str">
        <f>IF(B:B="","",IF(R1998="Refreshment Beverage",VLOOKUP(Q1998,Rates!G$15:L$19,6,0)*W1998,VLOOKUP(Q1998,Rates!G$4:L$12,6,0)*W1998))</f>
        <v/>
      </c>
      <c r="Z1998" s="120" t="str">
        <f t="shared" si="958"/>
        <v/>
      </c>
      <c r="AA1998" s="120" t="str">
        <f t="shared" si="959"/>
        <v/>
      </c>
      <c r="AB1998" s="136" t="str">
        <f>IF(B:B="","",IF(R1998="Refreshment Beverage","",IF(AND(R1998="Beer",Q1998=0),SUM(LOOKUP(2,1/(Rates!$B$15:$B$18&lt;=W1998)/(Rates!$C$15:$C$18&gt;=W1998),Rates!$D$15:$D$18)*W1998),VLOOKUP(VALUE(Q:Q),Rates!A:B,2,0)*W1998)))</f>
        <v/>
      </c>
      <c r="AC1998" s="136" t="str">
        <f>IF(B:B="","",IF(R1998="Refreshment Beverage","",IF(AND(R1998="Beer",Q1998=0),SUM(LOOKUP(2,1/(Rates!$B$15:$B$18&lt;=W1998)/(Rates!$C$15:$C$18&gt;=W1998),Rates!$E$15:$E$18)*W1998),VLOOKUP(VALUE(Q:Q),Rates!A:C,3,0)*W1998)))</f>
        <v/>
      </c>
      <c r="AD1998" s="137" t="str">
        <f>IFERROR(IF(B:B="","",IF(R1998="Beer","",IF(VALUE(Q1998)=0,VLOOKUP(VLOOKUP(B:B,#REF!,16,0),Rates!A:E,2,0),VLOOKUP(VALUE(Q1998),Rates!A$31:B$34,2,0)*W1998))),0)</f>
        <v/>
      </c>
      <c r="AE1998" s="121" t="str">
        <f t="shared" si="960"/>
        <v/>
      </c>
      <c r="AF1998" s="138" t="str">
        <f t="shared" si="961"/>
        <v/>
      </c>
      <c r="AG1998" s="122" t="str">
        <f t="shared" si="962"/>
        <v/>
      </c>
      <c r="AH1998" s="123" t="str">
        <f t="shared" si="963"/>
        <v/>
      </c>
      <c r="AI1998" s="139" t="str">
        <f>IF(AE:AE="","",IF(R1998="Refreshment Beverage",AK1998*(Rates!J$19/100),ROUND(SUM(AH1998*(Rates!$J$8/100)),4)))</f>
        <v/>
      </c>
      <c r="AJ1998" s="124" t="str">
        <f t="shared" si="964"/>
        <v/>
      </c>
      <c r="AK1998" s="125" t="str">
        <f t="shared" si="965"/>
        <v/>
      </c>
      <c r="AL1998" s="121" t="str">
        <f t="shared" si="966"/>
        <v/>
      </c>
      <c r="AM1998" s="138" t="str">
        <f>IF(AS1998="","",IF(R1998="Refreshment Beverage",ROUND(AS1998*Rates!K$19,4),ROUND(AO1998*(VLOOKUP(VALUE(Q1998),Rates!G$4:L$12,3,0)),4)))</f>
        <v/>
      </c>
      <c r="AN1998" s="126" t="str">
        <f>IF(AS1998="","",IF(R1998="Refreshment Beverage",AS1998*(Rates!J$19/100),MAX(AM1998,AB1998)))</f>
        <v/>
      </c>
      <c r="AO1998" s="127" t="str">
        <f t="shared" si="967"/>
        <v/>
      </c>
      <c r="AP1998" s="127" t="str">
        <f t="shared" si="968"/>
        <v/>
      </c>
      <c r="AQ1998" s="140" t="str">
        <f>IF(AS1998="","",IF(R1998="Refreshment Beverage",ROUND(SUM(VLOOKUP(Q:Q,Rates!G$15:L$19,3,0)*(AS1998-Y1998-Z1998-AA1998)),4),ROUND(SUM(Rates!$K$8*AS1998),4)))</f>
        <v/>
      </c>
      <c r="AR1998" s="139" t="str">
        <f t="shared" si="969"/>
        <v/>
      </c>
      <c r="AS1998" s="125" t="str">
        <f t="shared" si="970"/>
        <v/>
      </c>
      <c r="AT1998" s="121" t="str">
        <f t="shared" si="971"/>
        <v/>
      </c>
      <c r="AU1998" s="138" t="str">
        <f>IF(AX1998="","",IF(R1998="Refreshment Beverage",ROUND((BA1998-Y1998-Z1998-AA1998)*VLOOKUP(VALUE(Q1998),Rates!G$15:L$19,3,0),4),ROUND(AW1998*(VLOOKUP(VALUE(Q1998),Rates!G:L,3,0)),4)))</f>
        <v/>
      </c>
      <c r="AV1998" s="126" t="str">
        <f t="shared" si="972"/>
        <v/>
      </c>
      <c r="AW1998" s="127" t="str">
        <f t="shared" si="973"/>
        <v/>
      </c>
      <c r="AX1998" s="123" t="str">
        <f t="shared" si="974"/>
        <v/>
      </c>
      <c r="AY1998" s="140" t="str">
        <f>IF(AX1998="","",IF(R1998="Refreshment Beverage",ROUND(SUM(AX1998*Rates!K$19),4),ROUND(SUM(AX1998*(Rates!J$8/100)),4)))</f>
        <v/>
      </c>
      <c r="AZ1998" s="124" t="str">
        <f t="shared" si="975"/>
        <v/>
      </c>
      <c r="BA1998" s="125" t="str">
        <f t="shared" si="976"/>
        <v/>
      </c>
      <c r="BB1998" s="115"/>
      <c r="BC1998" s="143"/>
      <c r="BD1998" s="100"/>
      <c r="BE1998" s="100"/>
      <c r="BF1998" s="100"/>
      <c r="BG1998" s="100"/>
    </row>
    <row r="1999" spans="1:59" x14ac:dyDescent="0.2">
      <c r="A1999" s="144"/>
      <c r="B1999" s="141"/>
      <c r="C1999" s="141"/>
      <c r="D1999" s="142"/>
      <c r="E1999" s="142"/>
      <c r="F1999" s="142"/>
      <c r="G1999" s="142"/>
      <c r="H1999" s="142"/>
      <c r="I1999" s="129"/>
      <c r="J1999" s="130"/>
      <c r="K1999" s="131" t="str">
        <f t="shared" si="947"/>
        <v/>
      </c>
      <c r="L1999" s="132" t="str">
        <f t="shared" si="948"/>
        <v/>
      </c>
      <c r="M1999" s="133" t="str">
        <f t="shared" si="949"/>
        <v/>
      </c>
      <c r="N1999" s="134" t="str">
        <f>IFERROR(IF(B:B="","",IF(R1999="Beer",SUM(LOOKUP(2,1/(Rates!$B$3:$B$5&lt;=W1999)/(Rates!$C$3:$C$5&gt;=W1999),Rates!$D$3:$D$5)*(X1999/100)*W1999),IF(R1999="Refreshment Beverage",SUM(LOOKUP(2,1/(Rates!$B$7:$B$11&lt;=W1999)/(Rates!$C$7:$C$11&gt;=W1999),Rates!$D$7:$D$11)*(X1999/100)*W1999)))),"")</f>
        <v/>
      </c>
      <c r="O1999" s="134" t="str">
        <f t="shared" si="950"/>
        <v/>
      </c>
      <c r="P1999" s="116"/>
      <c r="Q1999" s="117" t="str">
        <f t="shared" si="951"/>
        <v/>
      </c>
      <c r="R1999" s="128" t="str">
        <f t="shared" si="952"/>
        <v/>
      </c>
      <c r="S1999" s="135" t="str">
        <f>IF(B1999="","",IF(R1999="Refreshment Beverage",VLOOKUP(VALUE(Q1999),Rates!G$15:L$19,2,0),VLOOKUP(VALUE(Q1999),Rates!G$4:L$12,2,0)))</f>
        <v/>
      </c>
      <c r="T1999" s="135" t="str">
        <f t="shared" si="953"/>
        <v/>
      </c>
      <c r="U1999" s="118" t="str">
        <f t="shared" si="954"/>
        <v/>
      </c>
      <c r="V1999" s="135" t="str">
        <f t="shared" si="955"/>
        <v/>
      </c>
      <c r="W1999" s="135" t="str">
        <f t="shared" si="956"/>
        <v/>
      </c>
      <c r="X1999" s="119" t="str">
        <f t="shared" si="957"/>
        <v/>
      </c>
      <c r="Y1999" s="120" t="str">
        <f>IF(B:B="","",IF(R1999="Refreshment Beverage",VLOOKUP(Q1999,Rates!G$15:L$19,6,0)*W1999,VLOOKUP(Q1999,Rates!G$4:L$12,6,0)*W1999))</f>
        <v/>
      </c>
      <c r="Z1999" s="120" t="str">
        <f t="shared" si="958"/>
        <v/>
      </c>
      <c r="AA1999" s="120" t="str">
        <f t="shared" si="959"/>
        <v/>
      </c>
      <c r="AB1999" s="136" t="str">
        <f>IF(B:B="","",IF(R1999="Refreshment Beverage","",IF(AND(R1999="Beer",Q1999=0),SUM(LOOKUP(2,1/(Rates!$B$15:$B$18&lt;=W1999)/(Rates!$C$15:$C$18&gt;=W1999),Rates!$D$15:$D$18)*W1999),VLOOKUP(VALUE(Q:Q),Rates!A:B,2,0)*W1999)))</f>
        <v/>
      </c>
      <c r="AC1999" s="136" t="str">
        <f>IF(B:B="","",IF(R1999="Refreshment Beverage","",IF(AND(R1999="Beer",Q1999=0),SUM(LOOKUP(2,1/(Rates!$B$15:$B$18&lt;=W1999)/(Rates!$C$15:$C$18&gt;=W1999),Rates!$E$15:$E$18)*W1999),VLOOKUP(VALUE(Q:Q),Rates!A:C,3,0)*W1999)))</f>
        <v/>
      </c>
      <c r="AD1999" s="137" t="str">
        <f>IFERROR(IF(B:B="","",IF(R1999="Beer","",IF(VALUE(Q1999)=0,VLOOKUP(VLOOKUP(B:B,#REF!,16,0),Rates!A:E,2,0),VLOOKUP(VALUE(Q1999),Rates!A$31:B$34,2,0)*W1999))),0)</f>
        <v/>
      </c>
      <c r="AE1999" s="121" t="str">
        <f t="shared" si="960"/>
        <v/>
      </c>
      <c r="AF1999" s="138" t="str">
        <f t="shared" si="961"/>
        <v/>
      </c>
      <c r="AG1999" s="122" t="str">
        <f t="shared" si="962"/>
        <v/>
      </c>
      <c r="AH1999" s="123" t="str">
        <f t="shared" si="963"/>
        <v/>
      </c>
      <c r="AI1999" s="139" t="str">
        <f>IF(AE:AE="","",IF(R1999="Refreshment Beverage",AK1999*(Rates!J$19/100),ROUND(SUM(AH1999*(Rates!$J$8/100)),4)))</f>
        <v/>
      </c>
      <c r="AJ1999" s="124" t="str">
        <f t="shared" si="964"/>
        <v/>
      </c>
      <c r="AK1999" s="125" t="str">
        <f t="shared" si="965"/>
        <v/>
      </c>
      <c r="AL1999" s="121" t="str">
        <f t="shared" si="966"/>
        <v/>
      </c>
      <c r="AM1999" s="138" t="str">
        <f>IF(AS1999="","",IF(R1999="Refreshment Beverage",ROUND(AS1999*Rates!K$19,4),ROUND(AO1999*(VLOOKUP(VALUE(Q1999),Rates!G$4:L$12,3,0)),4)))</f>
        <v/>
      </c>
      <c r="AN1999" s="126" t="str">
        <f>IF(AS1999="","",IF(R1999="Refreshment Beverage",AS1999*(Rates!J$19/100),MAX(AM1999,AB1999)))</f>
        <v/>
      </c>
      <c r="AO1999" s="127" t="str">
        <f t="shared" si="967"/>
        <v/>
      </c>
      <c r="AP1999" s="127" t="str">
        <f t="shared" si="968"/>
        <v/>
      </c>
      <c r="AQ1999" s="140" t="str">
        <f>IF(AS1999="","",IF(R1999="Refreshment Beverage",ROUND(SUM(VLOOKUP(Q:Q,Rates!G$15:L$19,3,0)*(AS1999-Y1999-Z1999-AA1999)),4),ROUND(SUM(Rates!$K$8*AS1999),4)))</f>
        <v/>
      </c>
      <c r="AR1999" s="139" t="str">
        <f t="shared" si="969"/>
        <v/>
      </c>
      <c r="AS1999" s="125" t="str">
        <f t="shared" si="970"/>
        <v/>
      </c>
      <c r="AT1999" s="121" t="str">
        <f t="shared" si="971"/>
        <v/>
      </c>
      <c r="AU1999" s="138" t="str">
        <f>IF(AX1999="","",IF(R1999="Refreshment Beverage",ROUND((BA1999-Y1999-Z1999-AA1999)*VLOOKUP(VALUE(Q1999),Rates!G$15:L$19,3,0),4),ROUND(AW1999*(VLOOKUP(VALUE(Q1999),Rates!G:L,3,0)),4)))</f>
        <v/>
      </c>
      <c r="AV1999" s="126" t="str">
        <f t="shared" si="972"/>
        <v/>
      </c>
      <c r="AW1999" s="127" t="str">
        <f t="shared" si="973"/>
        <v/>
      </c>
      <c r="AX1999" s="123" t="str">
        <f t="shared" si="974"/>
        <v/>
      </c>
      <c r="AY1999" s="140" t="str">
        <f>IF(AX1999="","",IF(R1999="Refreshment Beverage",ROUND(SUM(AX1999*Rates!K$19),4),ROUND(SUM(AX1999*(Rates!J$8/100)),4)))</f>
        <v/>
      </c>
      <c r="AZ1999" s="124" t="str">
        <f t="shared" si="975"/>
        <v/>
      </c>
      <c r="BA1999" s="125" t="str">
        <f t="shared" si="976"/>
        <v/>
      </c>
      <c r="BB1999" s="115"/>
      <c r="BC1999" s="143"/>
      <c r="BD1999" s="100"/>
      <c r="BE1999" s="100"/>
      <c r="BF1999" s="100"/>
      <c r="BG1999" s="100"/>
    </row>
    <row r="2000" spans="1:59" x14ac:dyDescent="0.2">
      <c r="A2000" s="144"/>
      <c r="B2000" s="141"/>
      <c r="C2000" s="141"/>
      <c r="D2000" s="142"/>
      <c r="E2000" s="142"/>
      <c r="F2000" s="142"/>
      <c r="G2000" s="142"/>
      <c r="H2000" s="142"/>
      <c r="I2000" s="129"/>
      <c r="J2000" s="130"/>
      <c r="K2000" s="131" t="str">
        <f t="shared" si="947"/>
        <v/>
      </c>
      <c r="L2000" s="132" t="str">
        <f t="shared" si="948"/>
        <v/>
      </c>
      <c r="M2000" s="133" t="str">
        <f t="shared" si="949"/>
        <v/>
      </c>
      <c r="N2000" s="134" t="str">
        <f>IFERROR(IF(B:B="","",IF(R2000="Beer",SUM(LOOKUP(2,1/(Rates!$B$3:$B$5&lt;=W2000)/(Rates!$C$3:$C$5&gt;=W2000),Rates!$D$3:$D$5)*(X2000/100)*W2000),IF(R2000="Refreshment Beverage",SUM(LOOKUP(2,1/(Rates!$B$7:$B$11&lt;=W2000)/(Rates!$C$7:$C$11&gt;=W2000),Rates!$D$7:$D$11)*(X2000/100)*W2000)))),"")</f>
        <v/>
      </c>
      <c r="O2000" s="134" t="str">
        <f t="shared" si="950"/>
        <v/>
      </c>
      <c r="P2000" s="116"/>
      <c r="Q2000" s="117" t="str">
        <f t="shared" si="951"/>
        <v/>
      </c>
      <c r="R2000" s="128" t="str">
        <f t="shared" si="952"/>
        <v/>
      </c>
      <c r="S2000" s="135" t="str">
        <f>IF(B2000="","",IF(R2000="Refreshment Beverage",VLOOKUP(VALUE(Q2000),Rates!G$15:L$19,2,0),VLOOKUP(VALUE(Q2000),Rates!G$4:L$12,2,0)))</f>
        <v/>
      </c>
      <c r="T2000" s="135" t="str">
        <f t="shared" si="953"/>
        <v/>
      </c>
      <c r="U2000" s="118" t="str">
        <f t="shared" si="954"/>
        <v/>
      </c>
      <c r="V2000" s="135" t="str">
        <f t="shared" si="955"/>
        <v/>
      </c>
      <c r="W2000" s="135" t="str">
        <f t="shared" si="956"/>
        <v/>
      </c>
      <c r="X2000" s="119" t="str">
        <f t="shared" si="957"/>
        <v/>
      </c>
      <c r="Y2000" s="120" t="str">
        <f>IF(B:B="","",IF(R2000="Refreshment Beverage",VLOOKUP(Q2000,Rates!G$15:L$19,6,0)*W2000,VLOOKUP(Q2000,Rates!G$4:L$12,6,0)*W2000))</f>
        <v/>
      </c>
      <c r="Z2000" s="120" t="str">
        <f t="shared" si="958"/>
        <v/>
      </c>
      <c r="AA2000" s="120" t="str">
        <f t="shared" si="959"/>
        <v/>
      </c>
      <c r="AB2000" s="136" t="str">
        <f>IF(B:B="","",IF(R2000="Refreshment Beverage","",IF(AND(R2000="Beer",Q2000=0),SUM(LOOKUP(2,1/(Rates!$B$15:$B$18&lt;=W2000)/(Rates!$C$15:$C$18&gt;=W2000),Rates!$D$15:$D$18)*W2000),VLOOKUP(VALUE(Q:Q),Rates!A:B,2,0)*W2000)))</f>
        <v/>
      </c>
      <c r="AC2000" s="136" t="str">
        <f>IF(B:B="","",IF(R2000="Refreshment Beverage","",IF(AND(R2000="Beer",Q2000=0),SUM(LOOKUP(2,1/(Rates!$B$15:$B$18&lt;=W2000)/(Rates!$C$15:$C$18&gt;=W2000),Rates!$E$15:$E$18)*W2000),VLOOKUP(VALUE(Q:Q),Rates!A:C,3,0)*W2000)))</f>
        <v/>
      </c>
      <c r="AD2000" s="137" t="str">
        <f>IFERROR(IF(B:B="","",IF(R2000="Beer","",IF(VALUE(Q2000)=0,VLOOKUP(VLOOKUP(B:B,#REF!,16,0),Rates!A:E,2,0),VLOOKUP(VALUE(Q2000),Rates!A$31:B$34,2,0)*W2000))),0)</f>
        <v/>
      </c>
      <c r="AE2000" s="121" t="str">
        <f t="shared" si="960"/>
        <v/>
      </c>
      <c r="AF2000" s="138" t="str">
        <f t="shared" si="961"/>
        <v/>
      </c>
      <c r="AG2000" s="122" t="str">
        <f t="shared" si="962"/>
        <v/>
      </c>
      <c r="AH2000" s="123" t="str">
        <f t="shared" si="963"/>
        <v/>
      </c>
      <c r="AI2000" s="139" t="str">
        <f>IF(AE:AE="","",IF(R2000="Refreshment Beverage",AK2000*(Rates!J$19/100),ROUND(SUM(AH2000*(Rates!$J$8/100)),4)))</f>
        <v/>
      </c>
      <c r="AJ2000" s="124" t="str">
        <f t="shared" si="964"/>
        <v/>
      </c>
      <c r="AK2000" s="125" t="str">
        <f t="shared" si="965"/>
        <v/>
      </c>
      <c r="AL2000" s="121" t="str">
        <f t="shared" si="966"/>
        <v/>
      </c>
      <c r="AM2000" s="138" t="str">
        <f>IF(AS2000="","",IF(R2000="Refreshment Beverage",ROUND(AS2000*Rates!K$19,4),ROUND(AO2000*(VLOOKUP(VALUE(Q2000),Rates!G$4:L$12,3,0)),4)))</f>
        <v/>
      </c>
      <c r="AN2000" s="126" t="str">
        <f>IF(AS2000="","",IF(R2000="Refreshment Beverage",AS2000*(Rates!J$19/100),MAX(AM2000,AB2000)))</f>
        <v/>
      </c>
      <c r="AO2000" s="127" t="str">
        <f t="shared" si="967"/>
        <v/>
      </c>
      <c r="AP2000" s="127" t="str">
        <f t="shared" si="968"/>
        <v/>
      </c>
      <c r="AQ2000" s="140" t="str">
        <f>IF(AS2000="","",IF(R2000="Refreshment Beverage",ROUND(SUM(VLOOKUP(Q:Q,Rates!G$15:L$19,3,0)*(AS2000-Y2000-Z2000-AA2000)),4),ROUND(SUM(Rates!$K$8*AS2000),4)))</f>
        <v/>
      </c>
      <c r="AR2000" s="139" t="str">
        <f t="shared" si="969"/>
        <v/>
      </c>
      <c r="AS2000" s="125" t="str">
        <f t="shared" si="970"/>
        <v/>
      </c>
      <c r="AT2000" s="121" t="str">
        <f t="shared" si="971"/>
        <v/>
      </c>
      <c r="AU2000" s="138" t="str">
        <f>IF(AX2000="","",IF(R2000="Refreshment Beverage",ROUND((BA2000-Y2000-Z2000-AA2000)*VLOOKUP(VALUE(Q2000),Rates!G$15:L$19,3,0),4),ROUND(AW2000*(VLOOKUP(VALUE(Q2000),Rates!G:L,3,0)),4)))</f>
        <v/>
      </c>
      <c r="AV2000" s="126" t="str">
        <f t="shared" si="972"/>
        <v/>
      </c>
      <c r="AW2000" s="127" t="str">
        <f t="shared" si="973"/>
        <v/>
      </c>
      <c r="AX2000" s="123" t="str">
        <f t="shared" si="974"/>
        <v/>
      </c>
      <c r="AY2000" s="140" t="str">
        <f>IF(AX2000="","",IF(R2000="Refreshment Beverage",ROUND(SUM(AX2000*Rates!K$19),4),ROUND(SUM(AX2000*(Rates!J$8/100)),4)))</f>
        <v/>
      </c>
      <c r="AZ2000" s="124" t="str">
        <f t="shared" si="975"/>
        <v/>
      </c>
      <c r="BA2000" s="125" t="str">
        <f t="shared" si="976"/>
        <v/>
      </c>
      <c r="BB2000" s="115"/>
      <c r="BC2000" s="143"/>
      <c r="BD2000" s="100"/>
      <c r="BE2000" s="100"/>
      <c r="BF2000" s="100"/>
      <c r="BG2000" s="100"/>
    </row>
    <row r="2001" spans="1:59" x14ac:dyDescent="0.2">
      <c r="A2001" s="144"/>
      <c r="B2001" s="141"/>
      <c r="C2001" s="141"/>
      <c r="D2001" s="142"/>
      <c r="E2001" s="142"/>
      <c r="F2001" s="142"/>
      <c r="G2001" s="142"/>
      <c r="H2001" s="142"/>
      <c r="I2001" s="129"/>
      <c r="J2001" s="130"/>
      <c r="K2001" s="131" t="str">
        <f t="shared" si="947"/>
        <v/>
      </c>
      <c r="L2001" s="132" t="str">
        <f t="shared" si="948"/>
        <v/>
      </c>
      <c r="M2001" s="133" t="str">
        <f t="shared" si="949"/>
        <v/>
      </c>
      <c r="N2001" s="134" t="str">
        <f>IFERROR(IF(B:B="","",IF(R2001="Beer",SUM(LOOKUP(2,1/(Rates!$B$3:$B$5&lt;=W2001)/(Rates!$C$3:$C$5&gt;=W2001),Rates!$D$3:$D$5)*(X2001/100)*W2001),IF(R2001="Refreshment Beverage",SUM(LOOKUP(2,1/(Rates!$B$7:$B$11&lt;=W2001)/(Rates!$C$7:$C$11&gt;=W2001),Rates!$D$7:$D$11)*(X2001/100)*W2001)))),"")</f>
        <v/>
      </c>
      <c r="O2001" s="134" t="str">
        <f t="shared" si="950"/>
        <v/>
      </c>
      <c r="P2001" s="116"/>
      <c r="Q2001" s="117" t="str">
        <f t="shared" si="951"/>
        <v/>
      </c>
      <c r="R2001" s="128" t="str">
        <f t="shared" si="952"/>
        <v/>
      </c>
      <c r="S2001" s="135" t="str">
        <f>IF(B2001="","",IF(R2001="Refreshment Beverage",VLOOKUP(VALUE(Q2001),Rates!G$15:L$19,2,0),VLOOKUP(VALUE(Q2001),Rates!G$4:L$12,2,0)))</f>
        <v/>
      </c>
      <c r="T2001" s="135" t="str">
        <f t="shared" si="953"/>
        <v/>
      </c>
      <c r="U2001" s="118" t="str">
        <f t="shared" si="954"/>
        <v/>
      </c>
      <c r="V2001" s="135" t="str">
        <f t="shared" si="955"/>
        <v/>
      </c>
      <c r="W2001" s="135" t="str">
        <f t="shared" si="956"/>
        <v/>
      </c>
      <c r="X2001" s="119" t="str">
        <f t="shared" si="957"/>
        <v/>
      </c>
      <c r="Y2001" s="120" t="str">
        <f>IF(B:B="","",IF(R2001="Refreshment Beverage",VLOOKUP(Q2001,Rates!G$15:L$19,6,0)*W2001,VLOOKUP(Q2001,Rates!G$4:L$12,6,0)*W2001))</f>
        <v/>
      </c>
      <c r="Z2001" s="120" t="str">
        <f t="shared" si="958"/>
        <v/>
      </c>
      <c r="AA2001" s="120" t="str">
        <f t="shared" si="959"/>
        <v/>
      </c>
      <c r="AB2001" s="136" t="str">
        <f>IF(B:B="","",IF(R2001="Refreshment Beverage","",IF(AND(R2001="Beer",Q2001=0),SUM(LOOKUP(2,1/(Rates!$B$15:$B$18&lt;=W2001)/(Rates!$C$15:$C$18&gt;=W2001),Rates!$D$15:$D$18)*W2001),VLOOKUP(VALUE(Q:Q),Rates!A:B,2,0)*W2001)))</f>
        <v/>
      </c>
      <c r="AC2001" s="136" t="str">
        <f>IF(B:B="","",IF(R2001="Refreshment Beverage","",IF(AND(R2001="Beer",Q2001=0),SUM(LOOKUP(2,1/(Rates!$B$15:$B$18&lt;=W2001)/(Rates!$C$15:$C$18&gt;=W2001),Rates!$E$15:$E$18)*W2001),VLOOKUP(VALUE(Q:Q),Rates!A:C,3,0)*W2001)))</f>
        <v/>
      </c>
      <c r="AD2001" s="137" t="str">
        <f>IFERROR(IF(B:B="","",IF(R2001="Beer","",IF(VALUE(Q2001)=0,VLOOKUP(VLOOKUP(B:B,#REF!,16,0),Rates!A:E,2,0),VLOOKUP(VALUE(Q2001),Rates!A$31:B$34,2,0)*W2001))),0)</f>
        <v/>
      </c>
      <c r="AE2001" s="121" t="str">
        <f t="shared" si="960"/>
        <v/>
      </c>
      <c r="AF2001" s="138" t="str">
        <f t="shared" si="961"/>
        <v/>
      </c>
      <c r="AG2001" s="122" t="str">
        <f t="shared" si="962"/>
        <v/>
      </c>
      <c r="AH2001" s="123" t="str">
        <f t="shared" si="963"/>
        <v/>
      </c>
      <c r="AI2001" s="139" t="str">
        <f>IF(AE:AE="","",IF(R2001="Refreshment Beverage",AK2001*(Rates!J$19/100),ROUND(SUM(AH2001*(Rates!$J$8/100)),4)))</f>
        <v/>
      </c>
      <c r="AJ2001" s="124" t="str">
        <f t="shared" si="964"/>
        <v/>
      </c>
      <c r="AK2001" s="125" t="str">
        <f t="shared" si="965"/>
        <v/>
      </c>
      <c r="AL2001" s="121" t="str">
        <f t="shared" si="966"/>
        <v/>
      </c>
      <c r="AM2001" s="138" t="str">
        <f>IF(AS2001="","",IF(R2001="Refreshment Beverage",ROUND(AS2001*Rates!K$19,4),ROUND(AO2001*(VLOOKUP(VALUE(Q2001),Rates!G$4:L$12,3,0)),4)))</f>
        <v/>
      </c>
      <c r="AN2001" s="126" t="str">
        <f>IF(AS2001="","",IF(R2001="Refreshment Beverage",AS2001*(Rates!J$19/100),MAX(AM2001,AB2001)))</f>
        <v/>
      </c>
      <c r="AO2001" s="127" t="str">
        <f t="shared" si="967"/>
        <v/>
      </c>
      <c r="AP2001" s="127" t="str">
        <f t="shared" si="968"/>
        <v/>
      </c>
      <c r="AQ2001" s="140" t="str">
        <f>IF(AS2001="","",IF(R2001="Refreshment Beverage",ROUND(SUM(VLOOKUP(Q:Q,Rates!G$15:L$19,3,0)*(AS2001-Y2001-Z2001-AA2001)),4),ROUND(SUM(Rates!$K$8*AS2001),4)))</f>
        <v/>
      </c>
      <c r="AR2001" s="139" t="str">
        <f t="shared" si="969"/>
        <v/>
      </c>
      <c r="AS2001" s="125" t="str">
        <f t="shared" si="970"/>
        <v/>
      </c>
      <c r="AT2001" s="121" t="str">
        <f t="shared" si="971"/>
        <v/>
      </c>
      <c r="AU2001" s="138" t="str">
        <f>IF(AX2001="","",IF(R2001="Refreshment Beverage",ROUND((BA2001-Y2001-Z2001-AA2001)*VLOOKUP(VALUE(Q2001),Rates!G$15:L$19,3,0),4),ROUND(AW2001*(VLOOKUP(VALUE(Q2001),Rates!G:L,3,0)),4)))</f>
        <v/>
      </c>
      <c r="AV2001" s="126" t="str">
        <f t="shared" si="972"/>
        <v/>
      </c>
      <c r="AW2001" s="127" t="str">
        <f t="shared" si="973"/>
        <v/>
      </c>
      <c r="AX2001" s="123" t="str">
        <f t="shared" si="974"/>
        <v/>
      </c>
      <c r="AY2001" s="140" t="str">
        <f>IF(AX2001="","",IF(R2001="Refreshment Beverage",ROUND(SUM(AX2001*Rates!K$19),4),ROUND(SUM(AX2001*(Rates!J$8/100)),4)))</f>
        <v/>
      </c>
      <c r="AZ2001" s="124" t="str">
        <f t="shared" si="975"/>
        <v/>
      </c>
      <c r="BA2001" s="125" t="str">
        <f t="shared" si="976"/>
        <v/>
      </c>
      <c r="BB2001" s="115"/>
      <c r="BC2001" s="143"/>
      <c r="BD2001" s="100"/>
      <c r="BE2001" s="100"/>
      <c r="BF2001" s="100"/>
      <c r="BG2001" s="100"/>
    </row>
    <row r="2002" spans="1:59" x14ac:dyDescent="0.2">
      <c r="A2002" s="144"/>
      <c r="B2002" s="141"/>
      <c r="C2002" s="141"/>
      <c r="D2002" s="142"/>
      <c r="E2002" s="142"/>
      <c r="F2002" s="142"/>
      <c r="G2002" s="142"/>
      <c r="H2002" s="142"/>
      <c r="I2002" s="129"/>
      <c r="J2002" s="130"/>
      <c r="K2002" s="131" t="str">
        <f t="shared" si="947"/>
        <v/>
      </c>
      <c r="L2002" s="132" t="str">
        <f t="shared" si="948"/>
        <v/>
      </c>
      <c r="M2002" s="133" t="str">
        <f t="shared" si="949"/>
        <v/>
      </c>
      <c r="N2002" s="134" t="str">
        <f>IFERROR(IF(B:B="","",IF(R2002="Beer",SUM(LOOKUP(2,1/(Rates!$B$3:$B$5&lt;=W2002)/(Rates!$C$3:$C$5&gt;=W2002),Rates!$D$3:$D$5)*(X2002/100)*W2002),IF(R2002="Refreshment Beverage",SUM(LOOKUP(2,1/(Rates!$B$7:$B$11&lt;=W2002)/(Rates!$C$7:$C$11&gt;=W2002),Rates!$D$7:$D$11)*(X2002/100)*W2002)))),"")</f>
        <v/>
      </c>
      <c r="O2002" s="134" t="str">
        <f t="shared" si="950"/>
        <v/>
      </c>
      <c r="P2002" s="116"/>
      <c r="Q2002" s="117" t="str">
        <f t="shared" si="951"/>
        <v/>
      </c>
      <c r="R2002" s="128" t="str">
        <f t="shared" si="952"/>
        <v/>
      </c>
      <c r="S2002" s="135" t="str">
        <f>IF(B2002="","",IF(R2002="Refreshment Beverage",VLOOKUP(VALUE(Q2002),Rates!G$15:L$19,2,0),VLOOKUP(VALUE(Q2002),Rates!G$4:L$12,2,0)))</f>
        <v/>
      </c>
      <c r="T2002" s="135" t="str">
        <f t="shared" si="953"/>
        <v/>
      </c>
      <c r="U2002" s="118" t="str">
        <f t="shared" si="954"/>
        <v/>
      </c>
      <c r="V2002" s="135" t="str">
        <f t="shared" si="955"/>
        <v/>
      </c>
      <c r="W2002" s="135" t="str">
        <f t="shared" si="956"/>
        <v/>
      </c>
      <c r="X2002" s="119" t="str">
        <f t="shared" si="957"/>
        <v/>
      </c>
      <c r="Y2002" s="120" t="str">
        <f>IF(B:B="","",IF(R2002="Refreshment Beverage",VLOOKUP(Q2002,Rates!G$15:L$19,6,0)*W2002,VLOOKUP(Q2002,Rates!G$4:L$12,6,0)*W2002))</f>
        <v/>
      </c>
      <c r="Z2002" s="120" t="str">
        <f t="shared" si="958"/>
        <v/>
      </c>
      <c r="AA2002" s="120" t="str">
        <f t="shared" si="959"/>
        <v/>
      </c>
      <c r="AB2002" s="136" t="str">
        <f>IF(B:B="","",IF(R2002="Refreshment Beverage","",IF(AND(R2002="Beer",Q2002=0),SUM(LOOKUP(2,1/(Rates!$B$15:$B$18&lt;=W2002)/(Rates!$C$15:$C$18&gt;=W2002),Rates!$D$15:$D$18)*W2002),VLOOKUP(VALUE(Q:Q),Rates!A:B,2,0)*W2002)))</f>
        <v/>
      </c>
      <c r="AC2002" s="136" t="str">
        <f>IF(B:B="","",IF(R2002="Refreshment Beverage","",IF(AND(R2002="Beer",Q2002=0),SUM(LOOKUP(2,1/(Rates!$B$15:$B$18&lt;=W2002)/(Rates!$C$15:$C$18&gt;=W2002),Rates!$E$15:$E$18)*W2002),VLOOKUP(VALUE(Q:Q),Rates!A:C,3,0)*W2002)))</f>
        <v/>
      </c>
      <c r="AD2002" s="137" t="str">
        <f>IFERROR(IF(B:B="","",IF(R2002="Beer","",IF(VALUE(Q2002)=0,VLOOKUP(VLOOKUP(B:B,#REF!,16,0),Rates!A:E,2,0),VLOOKUP(VALUE(Q2002),Rates!A$31:B$34,2,0)*W2002))),0)</f>
        <v/>
      </c>
      <c r="AE2002" s="121" t="str">
        <f t="shared" si="960"/>
        <v/>
      </c>
      <c r="AF2002" s="138" t="str">
        <f t="shared" si="961"/>
        <v/>
      </c>
      <c r="AG2002" s="122" t="str">
        <f t="shared" si="962"/>
        <v/>
      </c>
      <c r="AH2002" s="123" t="str">
        <f t="shared" si="963"/>
        <v/>
      </c>
      <c r="AI2002" s="139" t="str">
        <f>IF(AE:AE="","",IF(R2002="Refreshment Beverage",AK2002*(Rates!J$19/100),ROUND(SUM(AH2002*(Rates!$J$8/100)),4)))</f>
        <v/>
      </c>
      <c r="AJ2002" s="124" t="str">
        <f t="shared" si="964"/>
        <v/>
      </c>
      <c r="AK2002" s="125" t="str">
        <f t="shared" si="965"/>
        <v/>
      </c>
      <c r="AL2002" s="121" t="str">
        <f t="shared" si="966"/>
        <v/>
      </c>
      <c r="AM2002" s="138" t="str">
        <f>IF(AS2002="","",IF(R2002="Refreshment Beverage",ROUND(AS2002*Rates!K$19,4),ROUND(AO2002*(VLOOKUP(VALUE(Q2002),Rates!G$4:L$12,3,0)),4)))</f>
        <v/>
      </c>
      <c r="AN2002" s="126" t="str">
        <f>IF(AS2002="","",IF(R2002="Refreshment Beverage",AS2002*(Rates!J$19/100),MAX(AM2002,AB2002)))</f>
        <v/>
      </c>
      <c r="AO2002" s="127" t="str">
        <f t="shared" si="967"/>
        <v/>
      </c>
      <c r="AP2002" s="127" t="str">
        <f t="shared" si="968"/>
        <v/>
      </c>
      <c r="AQ2002" s="140" t="str">
        <f>IF(AS2002="","",IF(R2002="Refreshment Beverage",ROUND(SUM(VLOOKUP(Q:Q,Rates!G$15:L$19,3,0)*(AS2002-Y2002-Z2002-AA2002)),4),ROUND(SUM(Rates!$K$8*AS2002),4)))</f>
        <v/>
      </c>
      <c r="AR2002" s="139" t="str">
        <f t="shared" si="969"/>
        <v/>
      </c>
      <c r="AS2002" s="125" t="str">
        <f t="shared" si="970"/>
        <v/>
      </c>
      <c r="AT2002" s="121" t="str">
        <f t="shared" si="971"/>
        <v/>
      </c>
      <c r="AU2002" s="138" t="str">
        <f>IF(AX2002="","",IF(R2002="Refreshment Beverage",ROUND((BA2002-Y2002-Z2002-AA2002)*VLOOKUP(VALUE(Q2002),Rates!G$15:L$19,3,0),4),ROUND(AW2002*(VLOOKUP(VALUE(Q2002),Rates!G:L,3,0)),4)))</f>
        <v/>
      </c>
      <c r="AV2002" s="126" t="str">
        <f t="shared" si="972"/>
        <v/>
      </c>
      <c r="AW2002" s="127" t="str">
        <f t="shared" si="973"/>
        <v/>
      </c>
      <c r="AX2002" s="123" t="str">
        <f t="shared" si="974"/>
        <v/>
      </c>
      <c r="AY2002" s="140" t="str">
        <f>IF(AX2002="","",IF(R2002="Refreshment Beverage",ROUND(SUM(AX2002*Rates!K$19),4),ROUND(SUM(AX2002*(Rates!J$8/100)),4)))</f>
        <v/>
      </c>
      <c r="AZ2002" s="124" t="str">
        <f t="shared" si="975"/>
        <v/>
      </c>
      <c r="BA2002" s="125" t="str">
        <f t="shared" si="976"/>
        <v/>
      </c>
      <c r="BB2002" s="115"/>
      <c r="BC2002" s="143"/>
      <c r="BD2002" s="100"/>
      <c r="BE2002" s="100"/>
      <c r="BF2002" s="100"/>
      <c r="BG2002" s="100"/>
    </row>
    <row r="2003" spans="1:59" x14ac:dyDescent="0.2">
      <c r="A2003" s="144"/>
      <c r="B2003" s="141"/>
      <c r="C2003" s="141"/>
      <c r="D2003" s="142"/>
      <c r="E2003" s="142"/>
      <c r="F2003" s="142"/>
      <c r="G2003" s="142"/>
      <c r="H2003" s="142"/>
      <c r="I2003" s="129"/>
      <c r="J2003" s="130"/>
      <c r="K2003" s="131" t="str">
        <f t="shared" si="947"/>
        <v/>
      </c>
      <c r="L2003" s="132" t="str">
        <f t="shared" si="948"/>
        <v/>
      </c>
      <c r="M2003" s="133" t="str">
        <f t="shared" si="949"/>
        <v/>
      </c>
      <c r="N2003" s="134" t="str">
        <f>IFERROR(IF(B:B="","",IF(R2003="Beer",SUM(LOOKUP(2,1/(Rates!$B$3:$B$5&lt;=W2003)/(Rates!$C$3:$C$5&gt;=W2003),Rates!$D$3:$D$5)*(X2003/100)*W2003),IF(R2003="Refreshment Beverage",SUM(LOOKUP(2,1/(Rates!$B$7:$B$11&lt;=W2003)/(Rates!$C$7:$C$11&gt;=W2003),Rates!$D$7:$D$11)*(X2003/100)*W2003)))),"")</f>
        <v/>
      </c>
      <c r="O2003" s="134" t="str">
        <f t="shared" si="950"/>
        <v/>
      </c>
      <c r="P2003" s="116"/>
      <c r="Q2003" s="117" t="str">
        <f t="shared" si="951"/>
        <v/>
      </c>
      <c r="R2003" s="128" t="str">
        <f t="shared" si="952"/>
        <v/>
      </c>
      <c r="S2003" s="135" t="str">
        <f>IF(B2003="","",IF(R2003="Refreshment Beverage",VLOOKUP(VALUE(Q2003),Rates!G$15:L$19,2,0),VLOOKUP(VALUE(Q2003),Rates!G$4:L$12,2,0)))</f>
        <v/>
      </c>
      <c r="T2003" s="135" t="str">
        <f t="shared" si="953"/>
        <v/>
      </c>
      <c r="U2003" s="118" t="str">
        <f t="shared" si="954"/>
        <v/>
      </c>
      <c r="V2003" s="135" t="str">
        <f t="shared" si="955"/>
        <v/>
      </c>
      <c r="W2003" s="135" t="str">
        <f t="shared" si="956"/>
        <v/>
      </c>
      <c r="X2003" s="119" t="str">
        <f t="shared" si="957"/>
        <v/>
      </c>
      <c r="Y2003" s="120" t="str">
        <f>IF(B:B="","",IF(R2003="Refreshment Beverage",VLOOKUP(Q2003,Rates!G$15:L$19,6,0)*W2003,VLOOKUP(Q2003,Rates!G$4:L$12,6,0)*W2003))</f>
        <v/>
      </c>
      <c r="Z2003" s="120" t="str">
        <f t="shared" si="958"/>
        <v/>
      </c>
      <c r="AA2003" s="120" t="str">
        <f t="shared" si="959"/>
        <v/>
      </c>
      <c r="AB2003" s="136" t="str">
        <f>IF(B:B="","",IF(R2003="Refreshment Beverage","",IF(AND(R2003="Beer",Q2003=0),SUM(LOOKUP(2,1/(Rates!$B$15:$B$18&lt;=W2003)/(Rates!$C$15:$C$18&gt;=W2003),Rates!$D$15:$D$18)*W2003),VLOOKUP(VALUE(Q:Q),Rates!A:B,2,0)*W2003)))</f>
        <v/>
      </c>
      <c r="AC2003" s="136" t="str">
        <f>IF(B:B="","",IF(R2003="Refreshment Beverage","",IF(AND(R2003="Beer",Q2003=0),SUM(LOOKUP(2,1/(Rates!$B$15:$B$18&lt;=W2003)/(Rates!$C$15:$C$18&gt;=W2003),Rates!$E$15:$E$18)*W2003),VLOOKUP(VALUE(Q:Q),Rates!A:C,3,0)*W2003)))</f>
        <v/>
      </c>
      <c r="AD2003" s="137" t="str">
        <f>IFERROR(IF(B:B="","",IF(R2003="Beer","",IF(VALUE(Q2003)=0,VLOOKUP(VLOOKUP(B:B,#REF!,16,0),Rates!A:E,2,0),VLOOKUP(VALUE(Q2003),Rates!A$31:B$34,2,0)*W2003))),0)</f>
        <v/>
      </c>
      <c r="AE2003" s="121" t="str">
        <f t="shared" si="960"/>
        <v/>
      </c>
      <c r="AF2003" s="138" t="str">
        <f t="shared" si="961"/>
        <v/>
      </c>
      <c r="AG2003" s="122" t="str">
        <f t="shared" si="962"/>
        <v/>
      </c>
      <c r="AH2003" s="123" t="str">
        <f t="shared" si="963"/>
        <v/>
      </c>
      <c r="AI2003" s="139" t="str">
        <f>IF(AE:AE="","",IF(R2003="Refreshment Beverage",AK2003*(Rates!J$19/100),ROUND(SUM(AH2003*(Rates!$J$8/100)),4)))</f>
        <v/>
      </c>
      <c r="AJ2003" s="124" t="str">
        <f t="shared" si="964"/>
        <v/>
      </c>
      <c r="AK2003" s="125" t="str">
        <f t="shared" si="965"/>
        <v/>
      </c>
      <c r="AL2003" s="121" t="str">
        <f t="shared" si="966"/>
        <v/>
      </c>
      <c r="AM2003" s="138" t="str">
        <f>IF(AS2003="","",IF(R2003="Refreshment Beverage",ROUND(AS2003*Rates!K$19,4),ROUND(AO2003*(VLOOKUP(VALUE(Q2003),Rates!G$4:L$12,3,0)),4)))</f>
        <v/>
      </c>
      <c r="AN2003" s="126" t="str">
        <f>IF(AS2003="","",IF(R2003="Refreshment Beverage",AS2003*(Rates!J$19/100),MAX(AM2003,AB2003)))</f>
        <v/>
      </c>
      <c r="AO2003" s="127" t="str">
        <f t="shared" si="967"/>
        <v/>
      </c>
      <c r="AP2003" s="127" t="str">
        <f t="shared" si="968"/>
        <v/>
      </c>
      <c r="AQ2003" s="140" t="str">
        <f>IF(AS2003="","",IF(R2003="Refreshment Beverage",ROUND(SUM(VLOOKUP(Q:Q,Rates!G$15:L$19,3,0)*(AS2003-Y2003-Z2003-AA2003)),4),ROUND(SUM(Rates!$K$8*AS2003),4)))</f>
        <v/>
      </c>
      <c r="AR2003" s="139" t="str">
        <f t="shared" si="969"/>
        <v/>
      </c>
      <c r="AS2003" s="125" t="str">
        <f t="shared" si="970"/>
        <v/>
      </c>
      <c r="AT2003" s="121" t="str">
        <f t="shared" si="971"/>
        <v/>
      </c>
      <c r="AU2003" s="138" t="str">
        <f>IF(AX2003="","",IF(R2003="Refreshment Beverage",ROUND((BA2003-Y2003-Z2003-AA2003)*VLOOKUP(VALUE(Q2003),Rates!G$15:L$19,3,0),4),ROUND(AW2003*(VLOOKUP(VALUE(Q2003),Rates!G:L,3,0)),4)))</f>
        <v/>
      </c>
      <c r="AV2003" s="126" t="str">
        <f t="shared" si="972"/>
        <v/>
      </c>
      <c r="AW2003" s="127" t="str">
        <f t="shared" si="973"/>
        <v/>
      </c>
      <c r="AX2003" s="123" t="str">
        <f t="shared" si="974"/>
        <v/>
      </c>
      <c r="AY2003" s="140" t="str">
        <f>IF(AX2003="","",IF(R2003="Refreshment Beverage",ROUND(SUM(AX2003*Rates!K$19),4),ROUND(SUM(AX2003*(Rates!J$8/100)),4)))</f>
        <v/>
      </c>
      <c r="AZ2003" s="124" t="str">
        <f t="shared" si="975"/>
        <v/>
      </c>
      <c r="BA2003" s="125" t="str">
        <f t="shared" si="976"/>
        <v/>
      </c>
      <c r="BB2003" s="115"/>
      <c r="BC2003" s="143"/>
      <c r="BD2003" s="100"/>
      <c r="BE2003" s="100"/>
      <c r="BF2003" s="100"/>
      <c r="BG2003" s="100"/>
    </row>
    <row r="2004" spans="1:59" x14ac:dyDescent="0.2">
      <c r="A2004" s="144"/>
      <c r="B2004" s="141"/>
      <c r="C2004" s="141"/>
      <c r="D2004" s="142"/>
      <c r="E2004" s="142"/>
      <c r="F2004" s="142"/>
      <c r="G2004" s="142"/>
      <c r="H2004" s="142"/>
      <c r="I2004" s="129"/>
      <c r="J2004" s="130"/>
      <c r="K2004" s="131" t="str">
        <f t="shared" si="947"/>
        <v/>
      </c>
      <c r="L2004" s="132" t="str">
        <f t="shared" si="948"/>
        <v/>
      </c>
      <c r="M2004" s="133" t="str">
        <f t="shared" si="949"/>
        <v/>
      </c>
      <c r="N2004" s="134" t="str">
        <f>IFERROR(IF(B:B="","",IF(R2004="Beer",SUM(LOOKUP(2,1/(Rates!$B$3:$B$5&lt;=W2004)/(Rates!$C$3:$C$5&gt;=W2004),Rates!$D$3:$D$5)*(X2004/100)*W2004),IF(R2004="Refreshment Beverage",SUM(LOOKUP(2,1/(Rates!$B$7:$B$11&lt;=W2004)/(Rates!$C$7:$C$11&gt;=W2004),Rates!$D$7:$D$11)*(X2004/100)*W2004)))),"")</f>
        <v/>
      </c>
      <c r="O2004" s="134" t="str">
        <f t="shared" si="950"/>
        <v/>
      </c>
      <c r="P2004" s="116"/>
      <c r="Q2004" s="117" t="str">
        <f t="shared" si="951"/>
        <v/>
      </c>
      <c r="R2004" s="128" t="str">
        <f t="shared" si="952"/>
        <v/>
      </c>
      <c r="S2004" s="135" t="str">
        <f>IF(B2004="","",IF(R2004="Refreshment Beverage",VLOOKUP(VALUE(Q2004),Rates!G$15:L$19,2,0),VLOOKUP(VALUE(Q2004),Rates!G$4:L$12,2,0)))</f>
        <v/>
      </c>
      <c r="T2004" s="135" t="str">
        <f t="shared" si="953"/>
        <v/>
      </c>
      <c r="U2004" s="118" t="str">
        <f t="shared" si="954"/>
        <v/>
      </c>
      <c r="V2004" s="135" t="str">
        <f t="shared" si="955"/>
        <v/>
      </c>
      <c r="W2004" s="135" t="str">
        <f t="shared" si="956"/>
        <v/>
      </c>
      <c r="X2004" s="119" t="str">
        <f t="shared" si="957"/>
        <v/>
      </c>
      <c r="Y2004" s="120" t="str">
        <f>IF(B:B="","",IF(R2004="Refreshment Beverage",VLOOKUP(Q2004,Rates!G$15:L$19,6,0)*W2004,VLOOKUP(Q2004,Rates!G$4:L$12,6,0)*W2004))</f>
        <v/>
      </c>
      <c r="Z2004" s="120" t="str">
        <f t="shared" si="958"/>
        <v/>
      </c>
      <c r="AA2004" s="120" t="str">
        <f t="shared" si="959"/>
        <v/>
      </c>
      <c r="AB2004" s="136" t="str">
        <f>IF(B:B="","",IF(R2004="Refreshment Beverage","",IF(AND(R2004="Beer",Q2004=0),SUM(LOOKUP(2,1/(Rates!$B$15:$B$18&lt;=W2004)/(Rates!$C$15:$C$18&gt;=W2004),Rates!$D$15:$D$18)*W2004),VLOOKUP(VALUE(Q:Q),Rates!A:B,2,0)*W2004)))</f>
        <v/>
      </c>
      <c r="AC2004" s="136" t="str">
        <f>IF(B:B="","",IF(R2004="Refreshment Beverage","",IF(AND(R2004="Beer",Q2004=0),SUM(LOOKUP(2,1/(Rates!$B$15:$B$18&lt;=W2004)/(Rates!$C$15:$C$18&gt;=W2004),Rates!$E$15:$E$18)*W2004),VLOOKUP(VALUE(Q:Q),Rates!A:C,3,0)*W2004)))</f>
        <v/>
      </c>
      <c r="AD2004" s="137" t="str">
        <f>IFERROR(IF(B:B="","",IF(R2004="Beer","",IF(VALUE(Q2004)=0,VLOOKUP(VLOOKUP(B:B,#REF!,16,0),Rates!A:E,2,0),VLOOKUP(VALUE(Q2004),Rates!A$31:B$34,2,0)*W2004))),0)</f>
        <v/>
      </c>
      <c r="AE2004" s="121" t="str">
        <f t="shared" si="960"/>
        <v/>
      </c>
      <c r="AF2004" s="138" t="str">
        <f t="shared" si="961"/>
        <v/>
      </c>
      <c r="AG2004" s="122" t="str">
        <f t="shared" si="962"/>
        <v/>
      </c>
      <c r="AH2004" s="123" t="str">
        <f t="shared" si="963"/>
        <v/>
      </c>
      <c r="AI2004" s="139" t="str">
        <f>IF(AE:AE="","",IF(R2004="Refreshment Beverage",AK2004*(Rates!J$19/100),ROUND(SUM(AH2004*(Rates!$J$8/100)),4)))</f>
        <v/>
      </c>
      <c r="AJ2004" s="124" t="str">
        <f t="shared" si="964"/>
        <v/>
      </c>
      <c r="AK2004" s="125" t="str">
        <f t="shared" si="965"/>
        <v/>
      </c>
      <c r="AL2004" s="121" t="str">
        <f t="shared" si="966"/>
        <v/>
      </c>
      <c r="AM2004" s="138" t="str">
        <f>IF(AS2004="","",IF(R2004="Refreshment Beverage",ROUND(AS2004*Rates!K$19,4),ROUND(AO2004*(VLOOKUP(VALUE(Q2004),Rates!G$4:L$12,3,0)),4)))</f>
        <v/>
      </c>
      <c r="AN2004" s="126" t="str">
        <f>IF(AS2004="","",IF(R2004="Refreshment Beverage",AS2004*(Rates!J$19/100),MAX(AM2004,AB2004)))</f>
        <v/>
      </c>
      <c r="AO2004" s="127" t="str">
        <f t="shared" si="967"/>
        <v/>
      </c>
      <c r="AP2004" s="127" t="str">
        <f t="shared" si="968"/>
        <v/>
      </c>
      <c r="AQ2004" s="140" t="str">
        <f>IF(AS2004="","",IF(R2004="Refreshment Beverage",ROUND(SUM(VLOOKUP(Q:Q,Rates!G$15:L$19,3,0)*(AS2004-Y2004-Z2004-AA2004)),4),ROUND(SUM(Rates!$K$8*AS2004),4)))</f>
        <v/>
      </c>
      <c r="AR2004" s="139" t="str">
        <f t="shared" si="969"/>
        <v/>
      </c>
      <c r="AS2004" s="125" t="str">
        <f t="shared" si="970"/>
        <v/>
      </c>
      <c r="AT2004" s="121" t="str">
        <f t="shared" si="971"/>
        <v/>
      </c>
      <c r="AU2004" s="138" t="str">
        <f>IF(AX2004="","",IF(R2004="Refreshment Beverage",ROUND((BA2004-Y2004-Z2004-AA2004)*VLOOKUP(VALUE(Q2004),Rates!G$15:L$19,3,0),4),ROUND(AW2004*(VLOOKUP(VALUE(Q2004),Rates!G:L,3,0)),4)))</f>
        <v/>
      </c>
      <c r="AV2004" s="126" t="str">
        <f t="shared" si="972"/>
        <v/>
      </c>
      <c r="AW2004" s="127" t="str">
        <f t="shared" si="973"/>
        <v/>
      </c>
      <c r="AX2004" s="123" t="str">
        <f t="shared" si="974"/>
        <v/>
      </c>
      <c r="AY2004" s="140" t="str">
        <f>IF(AX2004="","",IF(R2004="Refreshment Beverage",ROUND(SUM(AX2004*Rates!K$19),4),ROUND(SUM(AX2004*(Rates!J$8/100)),4)))</f>
        <v/>
      </c>
      <c r="AZ2004" s="124" t="str">
        <f t="shared" si="975"/>
        <v/>
      </c>
      <c r="BA2004" s="125" t="str">
        <f t="shared" si="976"/>
        <v/>
      </c>
      <c r="BB2004" s="115"/>
      <c r="BC2004" s="143"/>
      <c r="BD2004" s="100"/>
      <c r="BE2004" s="100"/>
      <c r="BF2004" s="100"/>
      <c r="BG2004" s="100"/>
    </row>
    <row r="2005" spans="1:59" x14ac:dyDescent="0.2">
      <c r="A2005" s="144"/>
      <c r="B2005" s="141"/>
      <c r="C2005" s="141"/>
      <c r="D2005" s="142"/>
      <c r="E2005" s="142"/>
      <c r="F2005" s="142"/>
      <c r="G2005" s="142"/>
      <c r="H2005" s="142"/>
      <c r="I2005" s="129"/>
      <c r="J2005" s="130"/>
      <c r="K2005" s="131" t="str">
        <f t="shared" si="947"/>
        <v/>
      </c>
      <c r="L2005" s="132" t="str">
        <f t="shared" si="948"/>
        <v/>
      </c>
      <c r="M2005" s="133" t="str">
        <f t="shared" si="949"/>
        <v/>
      </c>
      <c r="N2005" s="134" t="str">
        <f>IFERROR(IF(B:B="","",IF(R2005="Beer",SUM(LOOKUP(2,1/(Rates!$B$3:$B$5&lt;=W2005)/(Rates!$C$3:$C$5&gt;=W2005),Rates!$D$3:$D$5)*(X2005/100)*W2005),IF(R2005="Refreshment Beverage",SUM(LOOKUP(2,1/(Rates!$B$7:$B$11&lt;=W2005)/(Rates!$C$7:$C$11&gt;=W2005),Rates!$D$7:$D$11)*(X2005/100)*W2005)))),"")</f>
        <v/>
      </c>
      <c r="O2005" s="134" t="str">
        <f t="shared" si="950"/>
        <v/>
      </c>
      <c r="P2005" s="116"/>
      <c r="Q2005" s="117" t="str">
        <f t="shared" si="951"/>
        <v/>
      </c>
      <c r="R2005" s="128" t="str">
        <f t="shared" si="952"/>
        <v/>
      </c>
      <c r="S2005" s="135" t="str">
        <f>IF(B2005="","",IF(R2005="Refreshment Beverage",VLOOKUP(VALUE(Q2005),Rates!G$15:L$19,2,0),VLOOKUP(VALUE(Q2005),Rates!G$4:L$12,2,0)))</f>
        <v/>
      </c>
      <c r="T2005" s="135" t="str">
        <f t="shared" si="953"/>
        <v/>
      </c>
      <c r="U2005" s="118" t="str">
        <f t="shared" si="954"/>
        <v/>
      </c>
      <c r="V2005" s="135" t="str">
        <f t="shared" si="955"/>
        <v/>
      </c>
      <c r="W2005" s="135" t="str">
        <f t="shared" si="956"/>
        <v/>
      </c>
      <c r="X2005" s="119" t="str">
        <f t="shared" si="957"/>
        <v/>
      </c>
      <c r="Y2005" s="120" t="str">
        <f>IF(B:B="","",IF(R2005="Refreshment Beverage",VLOOKUP(Q2005,Rates!G$15:L$19,6,0)*W2005,VLOOKUP(Q2005,Rates!G$4:L$12,6,0)*W2005))</f>
        <v/>
      </c>
      <c r="Z2005" s="120" t="str">
        <f t="shared" si="958"/>
        <v/>
      </c>
      <c r="AA2005" s="120" t="str">
        <f t="shared" si="959"/>
        <v/>
      </c>
      <c r="AB2005" s="136" t="str">
        <f>IF(B:B="","",IF(R2005="Refreshment Beverage","",IF(AND(R2005="Beer",Q2005=0),SUM(LOOKUP(2,1/(Rates!$B$15:$B$18&lt;=W2005)/(Rates!$C$15:$C$18&gt;=W2005),Rates!$D$15:$D$18)*W2005),VLOOKUP(VALUE(Q:Q),Rates!A:B,2,0)*W2005)))</f>
        <v/>
      </c>
      <c r="AC2005" s="136" t="str">
        <f>IF(B:B="","",IF(R2005="Refreshment Beverage","",IF(AND(R2005="Beer",Q2005=0),SUM(LOOKUP(2,1/(Rates!$B$15:$B$18&lt;=W2005)/(Rates!$C$15:$C$18&gt;=W2005),Rates!$E$15:$E$18)*W2005),VLOOKUP(VALUE(Q:Q),Rates!A:C,3,0)*W2005)))</f>
        <v/>
      </c>
      <c r="AD2005" s="137" t="str">
        <f>IFERROR(IF(B:B="","",IF(R2005="Beer","",IF(VALUE(Q2005)=0,VLOOKUP(VLOOKUP(B:B,#REF!,16,0),Rates!A:E,2,0),VLOOKUP(VALUE(Q2005),Rates!A$31:B$34,2,0)*W2005))),0)</f>
        <v/>
      </c>
      <c r="AE2005" s="121" t="str">
        <f t="shared" si="960"/>
        <v/>
      </c>
      <c r="AF2005" s="138" t="str">
        <f t="shared" si="961"/>
        <v/>
      </c>
      <c r="AG2005" s="122" t="str">
        <f t="shared" si="962"/>
        <v/>
      </c>
      <c r="AH2005" s="123" t="str">
        <f t="shared" si="963"/>
        <v/>
      </c>
      <c r="AI2005" s="139" t="str">
        <f>IF(AE:AE="","",IF(R2005="Refreshment Beverage",AK2005*(Rates!J$19/100),ROUND(SUM(AH2005*(Rates!$J$8/100)),4)))</f>
        <v/>
      </c>
      <c r="AJ2005" s="124" t="str">
        <f t="shared" si="964"/>
        <v/>
      </c>
      <c r="AK2005" s="125" t="str">
        <f t="shared" si="965"/>
        <v/>
      </c>
      <c r="AL2005" s="121" t="str">
        <f t="shared" si="966"/>
        <v/>
      </c>
      <c r="AM2005" s="138" t="str">
        <f>IF(AS2005="","",IF(R2005="Refreshment Beverage",ROUND(AS2005*Rates!K$19,4),ROUND(AO2005*(VLOOKUP(VALUE(Q2005),Rates!G$4:L$12,3,0)),4)))</f>
        <v/>
      </c>
      <c r="AN2005" s="126" t="str">
        <f>IF(AS2005="","",IF(R2005="Refreshment Beverage",AS2005*(Rates!J$19/100),MAX(AM2005,AB2005)))</f>
        <v/>
      </c>
      <c r="AO2005" s="127" t="str">
        <f t="shared" si="967"/>
        <v/>
      </c>
      <c r="AP2005" s="127" t="str">
        <f t="shared" si="968"/>
        <v/>
      </c>
      <c r="AQ2005" s="140" t="str">
        <f>IF(AS2005="","",IF(R2005="Refreshment Beverage",ROUND(SUM(VLOOKUP(Q:Q,Rates!G$15:L$19,3,0)*(AS2005-Y2005-Z2005-AA2005)),4),ROUND(SUM(Rates!$K$8*AS2005),4)))</f>
        <v/>
      </c>
      <c r="AR2005" s="139" t="str">
        <f t="shared" si="969"/>
        <v/>
      </c>
      <c r="AS2005" s="125" t="str">
        <f t="shared" si="970"/>
        <v/>
      </c>
      <c r="AT2005" s="121" t="str">
        <f t="shared" si="971"/>
        <v/>
      </c>
      <c r="AU2005" s="138" t="str">
        <f>IF(AX2005="","",IF(R2005="Refreshment Beverage",ROUND((BA2005-Y2005-Z2005-AA2005)*VLOOKUP(VALUE(Q2005),Rates!G$15:L$19,3,0),4),ROUND(AW2005*(VLOOKUP(VALUE(Q2005),Rates!G:L,3,0)),4)))</f>
        <v/>
      </c>
      <c r="AV2005" s="126" t="str">
        <f t="shared" si="972"/>
        <v/>
      </c>
      <c r="AW2005" s="127" t="str">
        <f t="shared" si="973"/>
        <v/>
      </c>
      <c r="AX2005" s="123" t="str">
        <f t="shared" si="974"/>
        <v/>
      </c>
      <c r="AY2005" s="140" t="str">
        <f>IF(AX2005="","",IF(R2005="Refreshment Beverage",ROUND(SUM(AX2005*Rates!K$19),4),ROUND(SUM(AX2005*(Rates!J$8/100)),4)))</f>
        <v/>
      </c>
      <c r="AZ2005" s="124" t="str">
        <f t="shared" si="975"/>
        <v/>
      </c>
      <c r="BA2005" s="125" t="str">
        <f t="shared" si="976"/>
        <v/>
      </c>
      <c r="BB2005" s="115"/>
      <c r="BC2005" s="143"/>
      <c r="BD2005" s="100"/>
      <c r="BE2005" s="100"/>
      <c r="BF2005" s="100"/>
      <c r="BG2005" s="100"/>
    </row>
    <row r="2006" spans="1:59" x14ac:dyDescent="0.2">
      <c r="A2006" s="144"/>
      <c r="B2006" s="141"/>
      <c r="C2006" s="141"/>
      <c r="D2006" s="142"/>
      <c r="E2006" s="142"/>
      <c r="F2006" s="142"/>
      <c r="G2006" s="142"/>
      <c r="H2006" s="142"/>
      <c r="I2006" s="129"/>
      <c r="J2006" s="130"/>
      <c r="K2006" s="131" t="str">
        <f t="shared" si="947"/>
        <v/>
      </c>
      <c r="L2006" s="132" t="str">
        <f t="shared" si="948"/>
        <v/>
      </c>
      <c r="M2006" s="133" t="str">
        <f t="shared" si="949"/>
        <v/>
      </c>
      <c r="N2006" s="134" t="str">
        <f>IFERROR(IF(B:B="","",IF(R2006="Beer",SUM(LOOKUP(2,1/(Rates!$B$3:$B$5&lt;=W2006)/(Rates!$C$3:$C$5&gt;=W2006),Rates!$D$3:$D$5)*(X2006/100)*W2006),IF(R2006="Refreshment Beverage",SUM(LOOKUP(2,1/(Rates!$B$7:$B$11&lt;=W2006)/(Rates!$C$7:$C$11&gt;=W2006),Rates!$D$7:$D$11)*(X2006/100)*W2006)))),"")</f>
        <v/>
      </c>
      <c r="O2006" s="134" t="str">
        <f t="shared" si="950"/>
        <v/>
      </c>
      <c r="P2006" s="116"/>
      <c r="Q2006" s="117" t="str">
        <f t="shared" si="951"/>
        <v/>
      </c>
      <c r="R2006" s="128" t="str">
        <f t="shared" si="952"/>
        <v/>
      </c>
      <c r="S2006" s="135" t="str">
        <f>IF(B2006="","",IF(R2006="Refreshment Beverage",VLOOKUP(VALUE(Q2006),Rates!G$15:L$19,2,0),VLOOKUP(VALUE(Q2006),Rates!G$4:L$12,2,0)))</f>
        <v/>
      </c>
      <c r="T2006" s="135" t="str">
        <f t="shared" si="953"/>
        <v/>
      </c>
      <c r="U2006" s="118" t="str">
        <f t="shared" si="954"/>
        <v/>
      </c>
      <c r="V2006" s="135" t="str">
        <f t="shared" si="955"/>
        <v/>
      </c>
      <c r="W2006" s="135" t="str">
        <f t="shared" si="956"/>
        <v/>
      </c>
      <c r="X2006" s="119" t="str">
        <f t="shared" si="957"/>
        <v/>
      </c>
      <c r="Y2006" s="120" t="str">
        <f>IF(B:B="","",IF(R2006="Refreshment Beverage",VLOOKUP(Q2006,Rates!G$15:L$19,6,0)*W2006,VLOOKUP(Q2006,Rates!G$4:L$12,6,0)*W2006))</f>
        <v/>
      </c>
      <c r="Z2006" s="120" t="str">
        <f t="shared" si="958"/>
        <v/>
      </c>
      <c r="AA2006" s="120" t="str">
        <f t="shared" si="959"/>
        <v/>
      </c>
      <c r="AB2006" s="136" t="str">
        <f>IF(B:B="","",IF(R2006="Refreshment Beverage","",IF(AND(R2006="Beer",Q2006=0),SUM(LOOKUP(2,1/(Rates!$B$15:$B$18&lt;=W2006)/(Rates!$C$15:$C$18&gt;=W2006),Rates!$D$15:$D$18)*W2006),VLOOKUP(VALUE(Q:Q),Rates!A:B,2,0)*W2006)))</f>
        <v/>
      </c>
      <c r="AC2006" s="136" t="str">
        <f>IF(B:B="","",IF(R2006="Refreshment Beverage","",IF(AND(R2006="Beer",Q2006=0),SUM(LOOKUP(2,1/(Rates!$B$15:$B$18&lt;=W2006)/(Rates!$C$15:$C$18&gt;=W2006),Rates!$E$15:$E$18)*W2006),VLOOKUP(VALUE(Q:Q),Rates!A:C,3,0)*W2006)))</f>
        <v/>
      </c>
      <c r="AD2006" s="137" t="str">
        <f>IFERROR(IF(B:B="","",IF(R2006="Beer","",IF(VALUE(Q2006)=0,VLOOKUP(VLOOKUP(B:B,#REF!,16,0),Rates!A:E,2,0),VLOOKUP(VALUE(Q2006),Rates!A$31:B$34,2,0)*W2006))),0)</f>
        <v/>
      </c>
      <c r="AE2006" s="121" t="str">
        <f t="shared" si="960"/>
        <v/>
      </c>
      <c r="AF2006" s="138" t="str">
        <f t="shared" si="961"/>
        <v/>
      </c>
      <c r="AG2006" s="122" t="str">
        <f t="shared" si="962"/>
        <v/>
      </c>
      <c r="AH2006" s="123" t="str">
        <f t="shared" si="963"/>
        <v/>
      </c>
      <c r="AI2006" s="139" t="str">
        <f>IF(AE:AE="","",IF(R2006="Refreshment Beverage",AK2006*(Rates!J$19/100),ROUND(SUM(AH2006*(Rates!$J$8/100)),4)))</f>
        <v/>
      </c>
      <c r="AJ2006" s="124" t="str">
        <f t="shared" si="964"/>
        <v/>
      </c>
      <c r="AK2006" s="125" t="str">
        <f t="shared" si="965"/>
        <v/>
      </c>
      <c r="AL2006" s="121" t="str">
        <f t="shared" si="966"/>
        <v/>
      </c>
      <c r="AM2006" s="138" t="str">
        <f>IF(AS2006="","",IF(R2006="Refreshment Beverage",ROUND(AS2006*Rates!K$19,4),ROUND(AO2006*(VLOOKUP(VALUE(Q2006),Rates!G$4:L$12,3,0)),4)))</f>
        <v/>
      </c>
      <c r="AN2006" s="126" t="str">
        <f>IF(AS2006="","",IF(R2006="Refreshment Beverage",AS2006*(Rates!J$19/100),MAX(AM2006,AB2006)))</f>
        <v/>
      </c>
      <c r="AO2006" s="127" t="str">
        <f t="shared" si="967"/>
        <v/>
      </c>
      <c r="AP2006" s="127" t="str">
        <f t="shared" si="968"/>
        <v/>
      </c>
      <c r="AQ2006" s="140" t="str">
        <f>IF(AS2006="","",IF(R2006="Refreshment Beverage",ROUND(SUM(VLOOKUP(Q:Q,Rates!G$15:L$19,3,0)*(AS2006-Y2006-Z2006-AA2006)),4),ROUND(SUM(Rates!$K$8*AS2006),4)))</f>
        <v/>
      </c>
      <c r="AR2006" s="139" t="str">
        <f t="shared" si="969"/>
        <v/>
      </c>
      <c r="AS2006" s="125" t="str">
        <f t="shared" si="970"/>
        <v/>
      </c>
      <c r="AT2006" s="121" t="str">
        <f t="shared" si="971"/>
        <v/>
      </c>
      <c r="AU2006" s="138" t="str">
        <f>IF(AX2006="","",IF(R2006="Refreshment Beverage",ROUND((BA2006-Y2006-Z2006-AA2006)*VLOOKUP(VALUE(Q2006),Rates!G$15:L$19,3,0),4),ROUND(AW2006*(VLOOKUP(VALUE(Q2006),Rates!G:L,3,0)),4)))</f>
        <v/>
      </c>
      <c r="AV2006" s="126" t="str">
        <f t="shared" si="972"/>
        <v/>
      </c>
      <c r="AW2006" s="127" t="str">
        <f t="shared" si="973"/>
        <v/>
      </c>
      <c r="AX2006" s="123" t="str">
        <f t="shared" si="974"/>
        <v/>
      </c>
      <c r="AY2006" s="140" t="str">
        <f>IF(AX2006="","",IF(R2006="Refreshment Beverage",ROUND(SUM(AX2006*Rates!K$19),4),ROUND(SUM(AX2006*(Rates!J$8/100)),4)))</f>
        <v/>
      </c>
      <c r="AZ2006" s="124" t="str">
        <f t="shared" si="975"/>
        <v/>
      </c>
      <c r="BA2006" s="125" t="str">
        <f t="shared" si="976"/>
        <v/>
      </c>
      <c r="BB2006" s="115"/>
      <c r="BC2006" s="143"/>
      <c r="BD2006" s="100"/>
      <c r="BE2006" s="100"/>
      <c r="BF2006" s="100"/>
      <c r="BG2006" s="100"/>
    </row>
    <row r="2007" spans="1:59" x14ac:dyDescent="0.2">
      <c r="A2007" s="144"/>
      <c r="B2007" s="141"/>
      <c r="C2007" s="141"/>
      <c r="D2007" s="142"/>
      <c r="E2007" s="142"/>
      <c r="F2007" s="142"/>
      <c r="G2007" s="142"/>
      <c r="H2007" s="142"/>
      <c r="I2007" s="129"/>
      <c r="J2007" s="130"/>
      <c r="K2007" s="131" t="str">
        <f t="shared" si="947"/>
        <v/>
      </c>
      <c r="L2007" s="132" t="str">
        <f t="shared" si="948"/>
        <v/>
      </c>
      <c r="M2007" s="133" t="str">
        <f t="shared" si="949"/>
        <v/>
      </c>
      <c r="N2007" s="134" t="str">
        <f>IFERROR(IF(B:B="","",IF(R2007="Beer",SUM(LOOKUP(2,1/(Rates!$B$3:$B$5&lt;=W2007)/(Rates!$C$3:$C$5&gt;=W2007),Rates!$D$3:$D$5)*(X2007/100)*W2007),IF(R2007="Refreshment Beverage",SUM(LOOKUP(2,1/(Rates!$B$7:$B$11&lt;=W2007)/(Rates!$C$7:$C$11&gt;=W2007),Rates!$D$7:$D$11)*(X2007/100)*W2007)))),"")</f>
        <v/>
      </c>
      <c r="O2007" s="134" t="str">
        <f t="shared" si="950"/>
        <v/>
      </c>
      <c r="P2007" s="116"/>
      <c r="Q2007" s="117" t="str">
        <f t="shared" si="951"/>
        <v/>
      </c>
      <c r="R2007" s="128" t="str">
        <f t="shared" si="952"/>
        <v/>
      </c>
      <c r="S2007" s="135" t="str">
        <f>IF(B2007="","",IF(R2007="Refreshment Beverage",VLOOKUP(VALUE(Q2007),Rates!G$15:L$19,2,0),VLOOKUP(VALUE(Q2007),Rates!G$4:L$12,2,0)))</f>
        <v/>
      </c>
      <c r="T2007" s="135" t="str">
        <f t="shared" si="953"/>
        <v/>
      </c>
      <c r="U2007" s="118" t="str">
        <f t="shared" si="954"/>
        <v/>
      </c>
      <c r="V2007" s="135" t="str">
        <f t="shared" si="955"/>
        <v/>
      </c>
      <c r="W2007" s="135" t="str">
        <f t="shared" si="956"/>
        <v/>
      </c>
      <c r="X2007" s="119" t="str">
        <f t="shared" si="957"/>
        <v/>
      </c>
      <c r="Y2007" s="120" t="str">
        <f>IF(B:B="","",IF(R2007="Refreshment Beverage",VLOOKUP(Q2007,Rates!G$15:L$19,6,0)*W2007,VLOOKUP(Q2007,Rates!G$4:L$12,6,0)*W2007))</f>
        <v/>
      </c>
      <c r="Z2007" s="120" t="str">
        <f t="shared" si="958"/>
        <v/>
      </c>
      <c r="AA2007" s="120" t="str">
        <f t="shared" si="959"/>
        <v/>
      </c>
      <c r="AB2007" s="136" t="str">
        <f>IF(B:B="","",IF(R2007="Refreshment Beverage","",IF(AND(R2007="Beer",Q2007=0),SUM(LOOKUP(2,1/(Rates!$B$15:$B$18&lt;=W2007)/(Rates!$C$15:$C$18&gt;=W2007),Rates!$D$15:$D$18)*W2007),VLOOKUP(VALUE(Q:Q),Rates!A:B,2,0)*W2007)))</f>
        <v/>
      </c>
      <c r="AC2007" s="136" t="str">
        <f>IF(B:B="","",IF(R2007="Refreshment Beverage","",IF(AND(R2007="Beer",Q2007=0),SUM(LOOKUP(2,1/(Rates!$B$15:$B$18&lt;=W2007)/(Rates!$C$15:$C$18&gt;=W2007),Rates!$E$15:$E$18)*W2007),VLOOKUP(VALUE(Q:Q),Rates!A:C,3,0)*W2007)))</f>
        <v/>
      </c>
      <c r="AD2007" s="137" t="str">
        <f>IFERROR(IF(B:B="","",IF(R2007="Beer","",IF(VALUE(Q2007)=0,VLOOKUP(VLOOKUP(B:B,#REF!,16,0),Rates!A:E,2,0),VLOOKUP(VALUE(Q2007),Rates!A$31:B$34,2,0)*W2007))),0)</f>
        <v/>
      </c>
      <c r="AE2007" s="121" t="str">
        <f t="shared" si="960"/>
        <v/>
      </c>
      <c r="AF2007" s="138" t="str">
        <f t="shared" si="961"/>
        <v/>
      </c>
      <c r="AG2007" s="122" t="str">
        <f t="shared" si="962"/>
        <v/>
      </c>
      <c r="AH2007" s="123" t="str">
        <f t="shared" si="963"/>
        <v/>
      </c>
      <c r="AI2007" s="139" t="str">
        <f>IF(AE:AE="","",IF(R2007="Refreshment Beverage",AK2007*(Rates!J$19/100),ROUND(SUM(AH2007*(Rates!$J$8/100)),4)))</f>
        <v/>
      </c>
      <c r="AJ2007" s="124" t="str">
        <f t="shared" si="964"/>
        <v/>
      </c>
      <c r="AK2007" s="125" t="str">
        <f t="shared" si="965"/>
        <v/>
      </c>
      <c r="AL2007" s="121" t="str">
        <f t="shared" si="966"/>
        <v/>
      </c>
      <c r="AM2007" s="138" t="str">
        <f>IF(AS2007="","",IF(R2007="Refreshment Beverage",ROUND(AS2007*Rates!K$19,4),ROUND(AO2007*(VLOOKUP(VALUE(Q2007),Rates!G$4:L$12,3,0)),4)))</f>
        <v/>
      </c>
      <c r="AN2007" s="126" t="str">
        <f>IF(AS2007="","",IF(R2007="Refreshment Beverage",AS2007*(Rates!J$19/100),MAX(AM2007,AB2007)))</f>
        <v/>
      </c>
      <c r="AO2007" s="127" t="str">
        <f t="shared" si="967"/>
        <v/>
      </c>
      <c r="AP2007" s="127" t="str">
        <f t="shared" si="968"/>
        <v/>
      </c>
      <c r="AQ2007" s="140" t="str">
        <f>IF(AS2007="","",IF(R2007="Refreshment Beverage",ROUND(SUM(VLOOKUP(Q:Q,Rates!G$15:L$19,3,0)*(AS2007-Y2007-Z2007-AA2007)),4),ROUND(SUM(Rates!$K$8*AS2007),4)))</f>
        <v/>
      </c>
      <c r="AR2007" s="139" t="str">
        <f t="shared" si="969"/>
        <v/>
      </c>
      <c r="AS2007" s="125" t="str">
        <f t="shared" si="970"/>
        <v/>
      </c>
      <c r="AT2007" s="121" t="str">
        <f t="shared" si="971"/>
        <v/>
      </c>
      <c r="AU2007" s="138" t="str">
        <f>IF(AX2007="","",IF(R2007="Refreshment Beverage",ROUND((BA2007-Y2007-Z2007-AA2007)*VLOOKUP(VALUE(Q2007),Rates!G$15:L$19,3,0),4),ROUND(AW2007*(VLOOKUP(VALUE(Q2007),Rates!G:L,3,0)),4)))</f>
        <v/>
      </c>
      <c r="AV2007" s="126" t="str">
        <f t="shared" si="972"/>
        <v/>
      </c>
      <c r="AW2007" s="127" t="str">
        <f t="shared" si="973"/>
        <v/>
      </c>
      <c r="AX2007" s="123" t="str">
        <f t="shared" si="974"/>
        <v/>
      </c>
      <c r="AY2007" s="140" t="str">
        <f>IF(AX2007="","",IF(R2007="Refreshment Beverage",ROUND(SUM(AX2007*Rates!K$19),4),ROUND(SUM(AX2007*(Rates!J$8/100)),4)))</f>
        <v/>
      </c>
      <c r="AZ2007" s="124" t="str">
        <f t="shared" si="975"/>
        <v/>
      </c>
      <c r="BA2007" s="125" t="str">
        <f t="shared" si="976"/>
        <v/>
      </c>
      <c r="BB2007" s="115"/>
      <c r="BC2007" s="143"/>
      <c r="BD2007" s="100"/>
      <c r="BE2007" s="100"/>
      <c r="BF2007" s="100"/>
      <c r="BG2007" s="100"/>
    </row>
    <row r="2008" spans="1:59" x14ac:dyDescent="0.2">
      <c r="A2008" s="144"/>
      <c r="B2008" s="141"/>
      <c r="C2008" s="141"/>
      <c r="D2008" s="142"/>
      <c r="E2008" s="142"/>
      <c r="F2008" s="142"/>
      <c r="G2008" s="142"/>
      <c r="H2008" s="142"/>
      <c r="I2008" s="129"/>
      <c r="J2008" s="130"/>
      <c r="K2008" s="131" t="str">
        <f t="shared" si="947"/>
        <v/>
      </c>
      <c r="L2008" s="132" t="str">
        <f t="shared" si="948"/>
        <v/>
      </c>
      <c r="M2008" s="133" t="str">
        <f t="shared" si="949"/>
        <v/>
      </c>
      <c r="N2008" s="134" t="str">
        <f>IFERROR(IF(B:B="","",IF(R2008="Beer",SUM(LOOKUP(2,1/(Rates!$B$3:$B$5&lt;=W2008)/(Rates!$C$3:$C$5&gt;=W2008),Rates!$D$3:$D$5)*(X2008/100)*W2008),IF(R2008="Refreshment Beverage",SUM(LOOKUP(2,1/(Rates!$B$7:$B$11&lt;=W2008)/(Rates!$C$7:$C$11&gt;=W2008),Rates!$D$7:$D$11)*(X2008/100)*W2008)))),"")</f>
        <v/>
      </c>
      <c r="O2008" s="134" t="str">
        <f t="shared" si="950"/>
        <v/>
      </c>
      <c r="P2008" s="116"/>
      <c r="Q2008" s="117" t="str">
        <f t="shared" si="951"/>
        <v/>
      </c>
      <c r="R2008" s="128" t="str">
        <f t="shared" si="952"/>
        <v/>
      </c>
      <c r="S2008" s="135" t="str">
        <f>IF(B2008="","",IF(R2008="Refreshment Beverage",VLOOKUP(VALUE(Q2008),Rates!G$15:L$19,2,0),VLOOKUP(VALUE(Q2008),Rates!G$4:L$12,2,0)))</f>
        <v/>
      </c>
      <c r="T2008" s="135" t="str">
        <f t="shared" si="953"/>
        <v/>
      </c>
      <c r="U2008" s="118" t="str">
        <f t="shared" si="954"/>
        <v/>
      </c>
      <c r="V2008" s="135" t="str">
        <f t="shared" si="955"/>
        <v/>
      </c>
      <c r="W2008" s="135" t="str">
        <f t="shared" si="956"/>
        <v/>
      </c>
      <c r="X2008" s="119" t="str">
        <f t="shared" si="957"/>
        <v/>
      </c>
      <c r="Y2008" s="120" t="str">
        <f>IF(B:B="","",IF(R2008="Refreshment Beverage",VLOOKUP(Q2008,Rates!G$15:L$19,6,0)*W2008,VLOOKUP(Q2008,Rates!G$4:L$12,6,0)*W2008))</f>
        <v/>
      </c>
      <c r="Z2008" s="120" t="str">
        <f t="shared" si="958"/>
        <v/>
      </c>
      <c r="AA2008" s="120" t="str">
        <f t="shared" si="959"/>
        <v/>
      </c>
      <c r="AB2008" s="136" t="str">
        <f>IF(B:B="","",IF(R2008="Refreshment Beverage","",IF(AND(R2008="Beer",Q2008=0),SUM(LOOKUP(2,1/(Rates!$B$15:$B$18&lt;=W2008)/(Rates!$C$15:$C$18&gt;=W2008),Rates!$D$15:$D$18)*W2008),VLOOKUP(VALUE(Q:Q),Rates!A:B,2,0)*W2008)))</f>
        <v/>
      </c>
      <c r="AC2008" s="136" t="str">
        <f>IF(B:B="","",IF(R2008="Refreshment Beverage","",IF(AND(R2008="Beer",Q2008=0),SUM(LOOKUP(2,1/(Rates!$B$15:$B$18&lt;=W2008)/(Rates!$C$15:$C$18&gt;=W2008),Rates!$E$15:$E$18)*W2008),VLOOKUP(VALUE(Q:Q),Rates!A:C,3,0)*W2008)))</f>
        <v/>
      </c>
      <c r="AD2008" s="137" t="str">
        <f>IFERROR(IF(B:B="","",IF(R2008="Beer","",IF(VALUE(Q2008)=0,VLOOKUP(VLOOKUP(B:B,#REF!,16,0),Rates!A:E,2,0),VLOOKUP(VALUE(Q2008),Rates!A$31:B$34,2,0)*W2008))),0)</f>
        <v/>
      </c>
      <c r="AE2008" s="121" t="str">
        <f t="shared" si="960"/>
        <v/>
      </c>
      <c r="AF2008" s="138" t="str">
        <f t="shared" si="961"/>
        <v/>
      </c>
      <c r="AG2008" s="122" t="str">
        <f t="shared" si="962"/>
        <v/>
      </c>
      <c r="AH2008" s="123" t="str">
        <f t="shared" si="963"/>
        <v/>
      </c>
      <c r="AI2008" s="139" t="str">
        <f>IF(AE:AE="","",IF(R2008="Refreshment Beverage",AK2008*(Rates!J$19/100),ROUND(SUM(AH2008*(Rates!$J$8/100)),4)))</f>
        <v/>
      </c>
      <c r="AJ2008" s="124" t="str">
        <f t="shared" si="964"/>
        <v/>
      </c>
      <c r="AK2008" s="125" t="str">
        <f t="shared" si="965"/>
        <v/>
      </c>
      <c r="AL2008" s="121" t="str">
        <f t="shared" si="966"/>
        <v/>
      </c>
      <c r="AM2008" s="138" t="str">
        <f>IF(AS2008="","",IF(R2008="Refreshment Beverage",ROUND(AS2008*Rates!K$19,4),ROUND(AO2008*(VLOOKUP(VALUE(Q2008),Rates!G$4:L$12,3,0)),4)))</f>
        <v/>
      </c>
      <c r="AN2008" s="126" t="str">
        <f>IF(AS2008="","",IF(R2008="Refreshment Beverage",AS2008*(Rates!J$19/100),MAX(AM2008,AB2008)))</f>
        <v/>
      </c>
      <c r="AO2008" s="127" t="str">
        <f t="shared" si="967"/>
        <v/>
      </c>
      <c r="AP2008" s="127" t="str">
        <f t="shared" si="968"/>
        <v/>
      </c>
      <c r="AQ2008" s="140" t="str">
        <f>IF(AS2008="","",IF(R2008="Refreshment Beverage",ROUND(SUM(VLOOKUP(Q:Q,Rates!G$15:L$19,3,0)*(AS2008-Y2008-Z2008-AA2008)),4),ROUND(SUM(Rates!$K$8*AS2008),4)))</f>
        <v/>
      </c>
      <c r="AR2008" s="139" t="str">
        <f t="shared" si="969"/>
        <v/>
      </c>
      <c r="AS2008" s="125" t="str">
        <f t="shared" si="970"/>
        <v/>
      </c>
      <c r="AT2008" s="121" t="str">
        <f t="shared" si="971"/>
        <v/>
      </c>
      <c r="AU2008" s="138" t="str">
        <f>IF(AX2008="","",IF(R2008="Refreshment Beverage",ROUND((BA2008-Y2008-Z2008-AA2008)*VLOOKUP(VALUE(Q2008),Rates!G$15:L$19,3,0),4),ROUND(AW2008*(VLOOKUP(VALUE(Q2008),Rates!G:L,3,0)),4)))</f>
        <v/>
      </c>
      <c r="AV2008" s="126" t="str">
        <f t="shared" si="972"/>
        <v/>
      </c>
      <c r="AW2008" s="127" t="str">
        <f t="shared" si="973"/>
        <v/>
      </c>
      <c r="AX2008" s="123" t="str">
        <f t="shared" si="974"/>
        <v/>
      </c>
      <c r="AY2008" s="140" t="str">
        <f>IF(AX2008="","",IF(R2008="Refreshment Beverage",ROUND(SUM(AX2008*Rates!K$19),4),ROUND(SUM(AX2008*(Rates!J$8/100)),4)))</f>
        <v/>
      </c>
      <c r="AZ2008" s="124" t="str">
        <f t="shared" si="975"/>
        <v/>
      </c>
      <c r="BA2008" s="125" t="str">
        <f t="shared" si="976"/>
        <v/>
      </c>
      <c r="BB2008" s="115"/>
      <c r="BC2008" s="143"/>
      <c r="BD2008" s="100"/>
      <c r="BE2008" s="100"/>
      <c r="BF2008" s="100"/>
      <c r="BG2008" s="100"/>
    </row>
    <row r="2009" spans="1:59" x14ac:dyDescent="0.2">
      <c r="A2009" s="144"/>
      <c r="B2009" s="141"/>
      <c r="C2009" s="141"/>
      <c r="D2009" s="142"/>
      <c r="E2009" s="142"/>
      <c r="F2009" s="142"/>
      <c r="G2009" s="142"/>
      <c r="H2009" s="142"/>
      <c r="I2009" s="129"/>
      <c r="J2009" s="130"/>
      <c r="K2009" s="131" t="str">
        <f t="shared" si="947"/>
        <v/>
      </c>
      <c r="L2009" s="132" t="str">
        <f t="shared" si="948"/>
        <v/>
      </c>
      <c r="M2009" s="133" t="str">
        <f t="shared" si="949"/>
        <v/>
      </c>
      <c r="N2009" s="134" t="str">
        <f>IFERROR(IF(B:B="","",IF(R2009="Beer",SUM(LOOKUP(2,1/(Rates!$B$3:$B$5&lt;=W2009)/(Rates!$C$3:$C$5&gt;=W2009),Rates!$D$3:$D$5)*(X2009/100)*W2009),IF(R2009="Refreshment Beverage",SUM(LOOKUP(2,1/(Rates!$B$7:$B$11&lt;=W2009)/(Rates!$C$7:$C$11&gt;=W2009),Rates!$D$7:$D$11)*(X2009/100)*W2009)))),"")</f>
        <v/>
      </c>
      <c r="O2009" s="134" t="str">
        <f t="shared" si="950"/>
        <v/>
      </c>
      <c r="P2009" s="116"/>
      <c r="Q2009" s="117" t="str">
        <f t="shared" si="951"/>
        <v/>
      </c>
      <c r="R2009" s="128" t="str">
        <f t="shared" si="952"/>
        <v/>
      </c>
      <c r="S2009" s="135" t="str">
        <f>IF(B2009="","",IF(R2009="Refreshment Beverage",VLOOKUP(VALUE(Q2009),Rates!G$15:L$19,2,0),VLOOKUP(VALUE(Q2009),Rates!G$4:L$12,2,0)))</f>
        <v/>
      </c>
      <c r="T2009" s="135" t="str">
        <f t="shared" si="953"/>
        <v/>
      </c>
      <c r="U2009" s="118" t="str">
        <f t="shared" si="954"/>
        <v/>
      </c>
      <c r="V2009" s="135" t="str">
        <f t="shared" si="955"/>
        <v/>
      </c>
      <c r="W2009" s="135" t="str">
        <f t="shared" si="956"/>
        <v/>
      </c>
      <c r="X2009" s="119" t="str">
        <f t="shared" si="957"/>
        <v/>
      </c>
      <c r="Y2009" s="120" t="str">
        <f>IF(B:B="","",IF(R2009="Refreshment Beverage",VLOOKUP(Q2009,Rates!G$15:L$19,6,0)*W2009,VLOOKUP(Q2009,Rates!G$4:L$12,6,0)*W2009))</f>
        <v/>
      </c>
      <c r="Z2009" s="120" t="str">
        <f t="shared" si="958"/>
        <v/>
      </c>
      <c r="AA2009" s="120" t="str">
        <f t="shared" si="959"/>
        <v/>
      </c>
      <c r="AB2009" s="136" t="str">
        <f>IF(B:B="","",IF(R2009="Refreshment Beverage","",IF(AND(R2009="Beer",Q2009=0),SUM(LOOKUP(2,1/(Rates!$B$15:$B$18&lt;=W2009)/(Rates!$C$15:$C$18&gt;=W2009),Rates!$D$15:$D$18)*W2009),VLOOKUP(VALUE(Q:Q),Rates!A:B,2,0)*W2009)))</f>
        <v/>
      </c>
      <c r="AC2009" s="136" t="str">
        <f>IF(B:B="","",IF(R2009="Refreshment Beverage","",IF(AND(R2009="Beer",Q2009=0),SUM(LOOKUP(2,1/(Rates!$B$15:$B$18&lt;=W2009)/(Rates!$C$15:$C$18&gt;=W2009),Rates!$E$15:$E$18)*W2009),VLOOKUP(VALUE(Q:Q),Rates!A:C,3,0)*W2009)))</f>
        <v/>
      </c>
      <c r="AD2009" s="137" t="str">
        <f>IFERROR(IF(B:B="","",IF(R2009="Beer","",IF(VALUE(Q2009)=0,VLOOKUP(VLOOKUP(B:B,#REF!,16,0),Rates!A:E,2,0),VLOOKUP(VALUE(Q2009),Rates!A$31:B$34,2,0)*W2009))),0)</f>
        <v/>
      </c>
      <c r="AE2009" s="121" t="str">
        <f t="shared" si="960"/>
        <v/>
      </c>
      <c r="AF2009" s="138" t="str">
        <f t="shared" si="961"/>
        <v/>
      </c>
      <c r="AG2009" s="122" t="str">
        <f t="shared" si="962"/>
        <v/>
      </c>
      <c r="AH2009" s="123" t="str">
        <f t="shared" si="963"/>
        <v/>
      </c>
      <c r="AI2009" s="139" t="str">
        <f>IF(AE:AE="","",IF(R2009="Refreshment Beverage",AK2009*(Rates!J$19/100),ROUND(SUM(AH2009*(Rates!$J$8/100)),4)))</f>
        <v/>
      </c>
      <c r="AJ2009" s="124" t="str">
        <f t="shared" si="964"/>
        <v/>
      </c>
      <c r="AK2009" s="125" t="str">
        <f t="shared" si="965"/>
        <v/>
      </c>
      <c r="AL2009" s="121" t="str">
        <f t="shared" si="966"/>
        <v/>
      </c>
      <c r="AM2009" s="138" t="str">
        <f>IF(AS2009="","",IF(R2009="Refreshment Beverage",ROUND(AS2009*Rates!K$19,4),ROUND(AO2009*(VLOOKUP(VALUE(Q2009),Rates!G$4:L$12,3,0)),4)))</f>
        <v/>
      </c>
      <c r="AN2009" s="126" t="str">
        <f>IF(AS2009="","",IF(R2009="Refreshment Beverage",AS2009*(Rates!J$19/100),MAX(AM2009,AB2009)))</f>
        <v/>
      </c>
      <c r="AO2009" s="127" t="str">
        <f t="shared" si="967"/>
        <v/>
      </c>
      <c r="AP2009" s="127" t="str">
        <f t="shared" si="968"/>
        <v/>
      </c>
      <c r="AQ2009" s="140" t="str">
        <f>IF(AS2009="","",IF(R2009="Refreshment Beverage",ROUND(SUM(VLOOKUP(Q:Q,Rates!G$15:L$19,3,0)*(AS2009-Y2009-Z2009-AA2009)),4),ROUND(SUM(Rates!$K$8*AS2009),4)))</f>
        <v/>
      </c>
      <c r="AR2009" s="139" t="str">
        <f t="shared" si="969"/>
        <v/>
      </c>
      <c r="AS2009" s="125" t="str">
        <f t="shared" si="970"/>
        <v/>
      </c>
      <c r="AT2009" s="121" t="str">
        <f t="shared" si="971"/>
        <v/>
      </c>
      <c r="AU2009" s="138" t="str">
        <f>IF(AX2009="","",IF(R2009="Refreshment Beverage",ROUND((BA2009-Y2009-Z2009-AA2009)*VLOOKUP(VALUE(Q2009),Rates!G$15:L$19,3,0),4),ROUND(AW2009*(VLOOKUP(VALUE(Q2009),Rates!G:L,3,0)),4)))</f>
        <v/>
      </c>
      <c r="AV2009" s="126" t="str">
        <f t="shared" si="972"/>
        <v/>
      </c>
      <c r="AW2009" s="127" t="str">
        <f t="shared" si="973"/>
        <v/>
      </c>
      <c r="AX2009" s="123" t="str">
        <f t="shared" si="974"/>
        <v/>
      </c>
      <c r="AY2009" s="140" t="str">
        <f>IF(AX2009="","",IF(R2009="Refreshment Beverage",ROUND(SUM(AX2009*Rates!K$19),4),ROUND(SUM(AX2009*(Rates!J$8/100)),4)))</f>
        <v/>
      </c>
      <c r="AZ2009" s="124" t="str">
        <f t="shared" si="975"/>
        <v/>
      </c>
      <c r="BA2009" s="125" t="str">
        <f t="shared" si="976"/>
        <v/>
      </c>
      <c r="BB2009" s="115"/>
      <c r="BC2009" s="143"/>
      <c r="BD2009" s="100"/>
      <c r="BE2009" s="100"/>
      <c r="BF2009" s="100"/>
      <c r="BG2009" s="100"/>
    </row>
    <row r="2010" spans="1:59" x14ac:dyDescent="0.2">
      <c r="A2010" s="144"/>
      <c r="B2010" s="141"/>
      <c r="C2010" s="141"/>
      <c r="D2010" s="142"/>
      <c r="E2010" s="142"/>
      <c r="F2010" s="142"/>
      <c r="G2010" s="142"/>
      <c r="H2010" s="142"/>
      <c r="I2010" s="129"/>
      <c r="J2010" s="130"/>
      <c r="K2010" s="131" t="str">
        <f t="shared" ref="K2010:K2073" si="977">IFERROR(IF(B:B="","",IF(OR(C2010="",E2010="",F2010="",G2010="",H2010="",I2010="",J2010=""),"",ROUND(IF(J2010="Gross Price to Brewers",AE2010,IF(J2010="Retail Price",AL2010,IF(J2010="Licensee Retail",AT2010,""))),2))),"")</f>
        <v/>
      </c>
      <c r="L2010" s="132" t="str">
        <f t="shared" ref="L2010:L2073" si="978">IFERROR(IF(B:B="","",IF(OR(C2010="",E2010="",F2010="",G2010="",H2010="",I2010="",J2010=""),"",ROUND(IF(J2010="Gross Price to Brewers",AH2010,IF(J2010="Retail Price",AP2010,IF(J2010="Licensee Retail",AX2010,""))),2))),"")</f>
        <v/>
      </c>
      <c r="M2010" s="133" t="str">
        <f t="shared" ref="M2010:M2073" si="979">IFERROR(IF(B:B="","",IF(OR(C2010="",E2010="",F2010="",G2010="",H2010="",I2010="",J2010=""),"",ROUND(IF(J2010="Gross Price to Brewers",AK2010,IF(J2010="Retail Price",AS2010,IF(J2010="Licensee Retail",BA2010,""))),2))),"")</f>
        <v/>
      </c>
      <c r="N2010" s="134" t="str">
        <f>IFERROR(IF(B:B="","",IF(R2010="Beer",SUM(LOOKUP(2,1/(Rates!$B$3:$B$5&lt;=W2010)/(Rates!$C$3:$C$5&gt;=W2010),Rates!$D$3:$D$5)*(X2010/100)*W2010),IF(R2010="Refreshment Beverage",SUM(LOOKUP(2,1/(Rates!$B$7:$B$11&lt;=W2010)/(Rates!$C$7:$C$11&gt;=W2010),Rates!$D$7:$D$11)*(X2010/100)*W2010)))),"")</f>
        <v/>
      </c>
      <c r="O2010" s="134" t="str">
        <f t="shared" ref="O2010:O2073" si="980">IF(B:B="","",IF(M2010&gt;N2010,"YES","NO"))</f>
        <v/>
      </c>
      <c r="P2010" s="116"/>
      <c r="Q2010" s="117" t="str">
        <f t="shared" ref="Q2010:Q2073" si="981">IF(B2010="","",IF(OR(D2010="",D2010=5),0,D2010))</f>
        <v/>
      </c>
      <c r="R2010" s="128" t="str">
        <f t="shared" ref="R2010:R2073" si="982">IF(B2010="","",C2010)</f>
        <v/>
      </c>
      <c r="S2010" s="135" t="str">
        <f>IF(B2010="","",IF(R2010="Refreshment Beverage",VLOOKUP(VALUE(Q2010),Rates!G$15:L$19,2,0),VLOOKUP(VALUE(Q2010),Rates!G$4:L$12,2,0)))</f>
        <v/>
      </c>
      <c r="T2010" s="135" t="str">
        <f t="shared" ref="T2010:T2073" si="983">IF(B2010="","",G2010)</f>
        <v/>
      </c>
      <c r="U2010" s="118" t="str">
        <f t="shared" ref="U2010:U2073" si="984">IF(B:B="","",SUM(W2010/V2010))</f>
        <v/>
      </c>
      <c r="V2010" s="135" t="str">
        <f t="shared" ref="V2010:V2073" si="985">IF(B2010="","",F2010)</f>
        <v/>
      </c>
      <c r="W2010" s="135" t="str">
        <f t="shared" ref="W2010:W2073" si="986">IF(B2010="","",E2010*F2010)</f>
        <v/>
      </c>
      <c r="X2010" s="119" t="str">
        <f t="shared" ref="X2010:X2073" si="987">IF(B2010="","",H2010)</f>
        <v/>
      </c>
      <c r="Y2010" s="120" t="str">
        <f>IF(B:B="","",IF(R2010="Refreshment Beverage",VLOOKUP(Q2010,Rates!G$15:L$19,6,0)*W2010,VLOOKUP(Q2010,Rates!G$4:L$12,6,0)*W2010))</f>
        <v/>
      </c>
      <c r="Z2010" s="120" t="str">
        <f t="shared" ref="Z2010:Z2073" si="988">IF(B:B="","",IF(R2010="Refreshment Beverage",0,IF(T2010="Keg",0,ROUND(0.34/12*V2010,2))))</f>
        <v/>
      </c>
      <c r="AA2010" s="120" t="str">
        <f t="shared" ref="AA2010:AA2073" si="989">IF(B:B="","",IF(AND(T2010="Can",V2010=8,R2010="Beer"),V2010*0.0192,IF(AND(T2010="Can",V2010=15,R2010="Beer"),V2010*0.0096,IF(AND(T2010="Can",V2010=20,R2010="Beer"),V2010*0.0102,IF(AND(T2010="Can",V2010=30,R2010="Beer"),V2010*0.0085,IF(AND(T2010="Can",V2010=36,R2010="Beer"),V2010*0.0071,IF(AND(T2010="Bottle",V2010=24,R2010="Beer"),V2010*0.0153,IF(AND(R2010="Refreshment Beverage",U2010&gt;0.49,U2010&lt;0.401),V2010*0.0512,IF(AND(R2010="Refreshment Beverage",U2010&gt;0.4,U2010&lt;0.47),V2010*0.0614,IF(AND(R2010="Refreshment Beverage",U2010&gt;0.469,U2010&lt;0.66),V2010*0.0716,IF(AND(R2010="Refreshment Beverage",U2010&gt;0.659,U2010&lt;0.75),V2010*0.1023,IF(AND(R2010="Refreshment Beverage",U2010&gt;0.749,U2010&lt;0.9),V2010*0.1125,IF(AND(R2010="Refreshment Beverage",U2010&gt;0.899,U2010&lt;1),V2010*0.133,IF(AND(R2010="Refreshment Beverage",U2010=1),V2010*0.1432,IF(AND(R2010="Refreshment Beverage",U2010=1.14),V2010*0.1637,IF(AND(R2010="Refreshment Beverage",U2010=2),V2010*0.2864,IF(AND(R2010="Refreshment Beverage",U2010=3),V2010*0.4297,IF(AND(R2010="Refreshment Beverage",U2010=1.75),V2010*0.2558,0))))))))))))))))))</f>
        <v/>
      </c>
      <c r="AB2010" s="136" t="str">
        <f>IF(B:B="","",IF(R2010="Refreshment Beverage","",IF(AND(R2010="Beer",Q2010=0),SUM(LOOKUP(2,1/(Rates!$B$15:$B$18&lt;=W2010)/(Rates!$C$15:$C$18&gt;=W2010),Rates!$D$15:$D$18)*W2010),VLOOKUP(VALUE(Q:Q),Rates!A:B,2,0)*W2010)))</f>
        <v/>
      </c>
      <c r="AC2010" s="136" t="str">
        <f>IF(B:B="","",IF(R2010="Refreshment Beverage","",IF(AND(R2010="Beer",Q2010=0),SUM(LOOKUP(2,1/(Rates!$B$15:$B$18&lt;=W2010)/(Rates!$C$15:$C$18&gt;=W2010),Rates!$E$15:$E$18)*W2010),VLOOKUP(VALUE(Q:Q),Rates!A:C,3,0)*W2010)))</f>
        <v/>
      </c>
      <c r="AD2010" s="137" t="str">
        <f>IFERROR(IF(B:B="","",IF(R2010="Beer","",IF(VALUE(Q2010)=0,VLOOKUP(VLOOKUP(B:B,#REF!,16,0),Rates!A:E,2,0),VLOOKUP(VALUE(Q2010),Rates!A$31:B$34,2,0)*W2010))),0)</f>
        <v/>
      </c>
      <c r="AE2010" s="121" t="str">
        <f t="shared" ref="AE2010:AE2073" si="990">IF(J2010="Gross Price to Brewers",I2010,"")</f>
        <v/>
      </c>
      <c r="AF2010" s="138" t="str">
        <f t="shared" ref="AF2010:AF2073" si="991">IF(AE:AE="","",ROUND(SUM(AE2010*(S2010/100)),4))</f>
        <v/>
      </c>
      <c r="AG2010" s="122" t="str">
        <f t="shared" ref="AG2010:AG2073" si="992">IF(AE:AE="","",IF(R2010="Refreshment Beverage",MAX(AF2010,AD2010),MAX(AB2010,AF2010)))</f>
        <v/>
      </c>
      <c r="AH2010" s="123" t="str">
        <f t="shared" ref="AH2010:AH2073" si="993">IF(AE:AE="","",IF(R2010="Refreshment Beverage",AK2010-AJ2010,SUM(Y2010:AA2010)+AE2010+AG2010))</f>
        <v/>
      </c>
      <c r="AI2010" s="139" t="str">
        <f>IF(AE:AE="","",IF(R2010="Refreshment Beverage",AK2010*(Rates!J$19/100),ROUND(SUM(AH2010*(Rates!$J$8/100)),4)))</f>
        <v/>
      </c>
      <c r="AJ2010" s="124" t="str">
        <f t="shared" ref="AJ2010:AJ2073" si="994">IF(AE:AE="","",IF(R2010="Refreshment Beverage",AI2010,MAX(AC2010,AI2010)))</f>
        <v/>
      </c>
      <c r="AK2010" s="125" t="str">
        <f t="shared" ref="AK2010:AK2073" si="995">IF(AE:AE="","",IF(R2010="Refreshment Beverage",SUM(AE2010+Y2010+Z2010+AA2010+AG2010),SUM(AH2010+AJ2010)))</f>
        <v/>
      </c>
      <c r="AL2010" s="121" t="str">
        <f t="shared" ref="AL2010:AL2073" si="996">IF(AS2010="","",IF(R2010="Refreshment Beverage",ROUND(SUM(AS2010-AR2010-AA2010-Z2010-Y2010),2),ROUND(SUM(AS2010-AR2010-AN2010-Y2010-Z2010-AA2010),2)))</f>
        <v/>
      </c>
      <c r="AM2010" s="138" t="str">
        <f>IF(AS2010="","",IF(R2010="Refreshment Beverage",ROUND(AS2010*Rates!K$19,4),ROUND(AO2010*(VLOOKUP(VALUE(Q2010),Rates!G$4:L$12,3,0)),4)))</f>
        <v/>
      </c>
      <c r="AN2010" s="126" t="str">
        <f>IF(AS2010="","",IF(R2010="Refreshment Beverage",AS2010*(Rates!J$19/100),MAX(AM2010,AB2010)))</f>
        <v/>
      </c>
      <c r="AO2010" s="127" t="str">
        <f t="shared" ref="AO2010:AO2073" si="997">IF(AS2010="","",ROUND(SUM(AS2010-AR2010-Y2010-Z2010-AA2010),4))</f>
        <v/>
      </c>
      <c r="AP2010" s="127" t="str">
        <f t="shared" ref="AP2010:AP2073" si="998">IF(AS2010="","",IF(R2010="Refreshment Beverage",ROUND(AS2010-AN2010,2),ROUND(SUM(AS2010-AR2010),2)))</f>
        <v/>
      </c>
      <c r="AQ2010" s="140" t="str">
        <f>IF(AS2010="","",IF(R2010="Refreshment Beverage",ROUND(SUM(VLOOKUP(Q:Q,Rates!G$15:L$19,3,0)*(AS2010-Y2010-Z2010-AA2010)),4),ROUND(SUM(Rates!$K$8*AS2010),4)))</f>
        <v/>
      </c>
      <c r="AR2010" s="139" t="str">
        <f t="shared" ref="AR2010:AR2073" si="999">IF(AS2010="","",IF(R2010="Refreshment Beverage",MAX(AD2010,AQ2010),MAX(AQ2010,AC2010)))</f>
        <v/>
      </c>
      <c r="AS2010" s="125" t="str">
        <f t="shared" ref="AS2010:AS2073" si="1000">IF(J2010="Retail Price",SUM(I2010+0.004),"")</f>
        <v/>
      </c>
      <c r="AT2010" s="121" t="str">
        <f t="shared" ref="AT2010:AT2073" si="1001">IF(AX2010="","",IF(R2010="Refreshment Beverage",SUM(BA2010-AV2010-Y2010-Z2010-AA2010),SUM(AX2010-AV2010-Y2010-Z2010-AA2010)))</f>
        <v/>
      </c>
      <c r="AU2010" s="138" t="str">
        <f>IF(AX2010="","",IF(R2010="Refreshment Beverage",ROUND((BA2010-Y2010-Z2010-AA2010)*VLOOKUP(VALUE(Q2010),Rates!G$15:L$19,3,0),4),ROUND(AW2010*(VLOOKUP(VALUE(Q2010),Rates!G:L,3,0)),4)))</f>
        <v/>
      </c>
      <c r="AV2010" s="126" t="str">
        <f t="shared" ref="AV2010:AV2073" si="1002">IF(AX2010="","",IF(R2010="Refreshment Beverage",MAX(AU2010,AD2010),MAX(AB2010,AU2010)))</f>
        <v/>
      </c>
      <c r="AW2010" s="127" t="str">
        <f t="shared" ref="AW2010:AW2073" si="1003">IF(AX2010="","",IF(R2010="Refreshment Beverage",SUM(BA2010-AV2010-Y2010-Z2010-AA2010),ROUND(SUM(BA2010-AZ2010-Y2010-Z2010-AA2010),4)))</f>
        <v/>
      </c>
      <c r="AX2010" s="123" t="str">
        <f t="shared" ref="AX2010:AX2073" si="1004">IF(J2010="Licensee Retail",I2010,"")</f>
        <v/>
      </c>
      <c r="AY2010" s="140" t="str">
        <f>IF(AX2010="","",IF(R2010="Refreshment Beverage",ROUND(SUM(AX2010*Rates!K$19),4),ROUND(SUM(AX2010*(Rates!J$8/100)),4)))</f>
        <v/>
      </c>
      <c r="AZ2010" s="124" t="str">
        <f t="shared" ref="AZ2010:AZ2073" si="1005">IF(AX2010="","",MAX($AC2010,AY2010))</f>
        <v/>
      </c>
      <c r="BA2010" s="125" t="str">
        <f t="shared" ref="BA2010:BA2073" si="1006">IF(AX2010="","",SUM(AX2010+AZ2010))</f>
        <v/>
      </c>
      <c r="BB2010" s="115"/>
      <c r="BC2010" s="143"/>
      <c r="BD2010" s="100"/>
      <c r="BE2010" s="100"/>
      <c r="BF2010" s="100"/>
      <c r="BG2010" s="100"/>
    </row>
    <row r="2011" spans="1:59" x14ac:dyDescent="0.2">
      <c r="A2011" s="144"/>
      <c r="B2011" s="141"/>
      <c r="C2011" s="141"/>
      <c r="D2011" s="142"/>
      <c r="E2011" s="142"/>
      <c r="F2011" s="142"/>
      <c r="G2011" s="142"/>
      <c r="H2011" s="142"/>
      <c r="I2011" s="129"/>
      <c r="J2011" s="130"/>
      <c r="K2011" s="131" t="str">
        <f t="shared" si="977"/>
        <v/>
      </c>
      <c r="L2011" s="132" t="str">
        <f t="shared" si="978"/>
        <v/>
      </c>
      <c r="M2011" s="133" t="str">
        <f t="shared" si="979"/>
        <v/>
      </c>
      <c r="N2011" s="134" t="str">
        <f>IFERROR(IF(B:B="","",IF(R2011="Beer",SUM(LOOKUP(2,1/(Rates!$B$3:$B$5&lt;=W2011)/(Rates!$C$3:$C$5&gt;=W2011),Rates!$D$3:$D$5)*(X2011/100)*W2011),IF(R2011="Refreshment Beverage",SUM(LOOKUP(2,1/(Rates!$B$7:$B$11&lt;=W2011)/(Rates!$C$7:$C$11&gt;=W2011),Rates!$D$7:$D$11)*(X2011/100)*W2011)))),"")</f>
        <v/>
      </c>
      <c r="O2011" s="134" t="str">
        <f t="shared" si="980"/>
        <v/>
      </c>
      <c r="P2011" s="116"/>
      <c r="Q2011" s="117" t="str">
        <f t="shared" si="981"/>
        <v/>
      </c>
      <c r="R2011" s="128" t="str">
        <f t="shared" si="982"/>
        <v/>
      </c>
      <c r="S2011" s="135" t="str">
        <f>IF(B2011="","",IF(R2011="Refreshment Beverage",VLOOKUP(VALUE(Q2011),Rates!G$15:L$19,2,0),VLOOKUP(VALUE(Q2011),Rates!G$4:L$12,2,0)))</f>
        <v/>
      </c>
      <c r="T2011" s="135" t="str">
        <f t="shared" si="983"/>
        <v/>
      </c>
      <c r="U2011" s="118" t="str">
        <f t="shared" si="984"/>
        <v/>
      </c>
      <c r="V2011" s="135" t="str">
        <f t="shared" si="985"/>
        <v/>
      </c>
      <c r="W2011" s="135" t="str">
        <f t="shared" si="986"/>
        <v/>
      </c>
      <c r="X2011" s="119" t="str">
        <f t="shared" si="987"/>
        <v/>
      </c>
      <c r="Y2011" s="120" t="str">
        <f>IF(B:B="","",IF(R2011="Refreshment Beverage",VLOOKUP(Q2011,Rates!G$15:L$19,6,0)*W2011,VLOOKUP(Q2011,Rates!G$4:L$12,6,0)*W2011))</f>
        <v/>
      </c>
      <c r="Z2011" s="120" t="str">
        <f t="shared" si="988"/>
        <v/>
      </c>
      <c r="AA2011" s="120" t="str">
        <f t="shared" si="989"/>
        <v/>
      </c>
      <c r="AB2011" s="136" t="str">
        <f>IF(B:B="","",IF(R2011="Refreshment Beverage","",IF(AND(R2011="Beer",Q2011=0),SUM(LOOKUP(2,1/(Rates!$B$15:$B$18&lt;=W2011)/(Rates!$C$15:$C$18&gt;=W2011),Rates!$D$15:$D$18)*W2011),VLOOKUP(VALUE(Q:Q),Rates!A:B,2,0)*W2011)))</f>
        <v/>
      </c>
      <c r="AC2011" s="136" t="str">
        <f>IF(B:B="","",IF(R2011="Refreshment Beverage","",IF(AND(R2011="Beer",Q2011=0),SUM(LOOKUP(2,1/(Rates!$B$15:$B$18&lt;=W2011)/(Rates!$C$15:$C$18&gt;=W2011),Rates!$E$15:$E$18)*W2011),VLOOKUP(VALUE(Q:Q),Rates!A:C,3,0)*W2011)))</f>
        <v/>
      </c>
      <c r="AD2011" s="137" t="str">
        <f>IFERROR(IF(B:B="","",IF(R2011="Beer","",IF(VALUE(Q2011)=0,VLOOKUP(VLOOKUP(B:B,#REF!,16,0),Rates!A:E,2,0),VLOOKUP(VALUE(Q2011),Rates!A$31:B$34,2,0)*W2011))),0)</f>
        <v/>
      </c>
      <c r="AE2011" s="121" t="str">
        <f t="shared" si="990"/>
        <v/>
      </c>
      <c r="AF2011" s="138" t="str">
        <f t="shared" si="991"/>
        <v/>
      </c>
      <c r="AG2011" s="122" t="str">
        <f t="shared" si="992"/>
        <v/>
      </c>
      <c r="AH2011" s="123" t="str">
        <f t="shared" si="993"/>
        <v/>
      </c>
      <c r="AI2011" s="139" t="str">
        <f>IF(AE:AE="","",IF(R2011="Refreshment Beverage",AK2011*(Rates!J$19/100),ROUND(SUM(AH2011*(Rates!$J$8/100)),4)))</f>
        <v/>
      </c>
      <c r="AJ2011" s="124" t="str">
        <f t="shared" si="994"/>
        <v/>
      </c>
      <c r="AK2011" s="125" t="str">
        <f t="shared" si="995"/>
        <v/>
      </c>
      <c r="AL2011" s="121" t="str">
        <f t="shared" si="996"/>
        <v/>
      </c>
      <c r="AM2011" s="138" t="str">
        <f>IF(AS2011="","",IF(R2011="Refreshment Beverage",ROUND(AS2011*Rates!K$19,4),ROUND(AO2011*(VLOOKUP(VALUE(Q2011),Rates!G$4:L$12,3,0)),4)))</f>
        <v/>
      </c>
      <c r="AN2011" s="126" t="str">
        <f>IF(AS2011="","",IF(R2011="Refreshment Beverage",AS2011*(Rates!J$19/100),MAX(AM2011,AB2011)))</f>
        <v/>
      </c>
      <c r="AO2011" s="127" t="str">
        <f t="shared" si="997"/>
        <v/>
      </c>
      <c r="AP2011" s="127" t="str">
        <f t="shared" si="998"/>
        <v/>
      </c>
      <c r="AQ2011" s="140" t="str">
        <f>IF(AS2011="","",IF(R2011="Refreshment Beverage",ROUND(SUM(VLOOKUP(Q:Q,Rates!G$15:L$19,3,0)*(AS2011-Y2011-Z2011-AA2011)),4),ROUND(SUM(Rates!$K$8*AS2011),4)))</f>
        <v/>
      </c>
      <c r="AR2011" s="139" t="str">
        <f t="shared" si="999"/>
        <v/>
      </c>
      <c r="AS2011" s="125" t="str">
        <f t="shared" si="1000"/>
        <v/>
      </c>
      <c r="AT2011" s="121" t="str">
        <f t="shared" si="1001"/>
        <v/>
      </c>
      <c r="AU2011" s="138" t="str">
        <f>IF(AX2011="","",IF(R2011="Refreshment Beverage",ROUND((BA2011-Y2011-Z2011-AA2011)*VLOOKUP(VALUE(Q2011),Rates!G$15:L$19,3,0),4),ROUND(AW2011*(VLOOKUP(VALUE(Q2011),Rates!G:L,3,0)),4)))</f>
        <v/>
      </c>
      <c r="AV2011" s="126" t="str">
        <f t="shared" si="1002"/>
        <v/>
      </c>
      <c r="AW2011" s="127" t="str">
        <f t="shared" si="1003"/>
        <v/>
      </c>
      <c r="AX2011" s="123" t="str">
        <f t="shared" si="1004"/>
        <v/>
      </c>
      <c r="AY2011" s="140" t="str">
        <f>IF(AX2011="","",IF(R2011="Refreshment Beverage",ROUND(SUM(AX2011*Rates!K$19),4),ROUND(SUM(AX2011*(Rates!J$8/100)),4)))</f>
        <v/>
      </c>
      <c r="AZ2011" s="124" t="str">
        <f t="shared" si="1005"/>
        <v/>
      </c>
      <c r="BA2011" s="125" t="str">
        <f t="shared" si="1006"/>
        <v/>
      </c>
      <c r="BB2011" s="115"/>
      <c r="BC2011" s="143"/>
      <c r="BD2011" s="100"/>
      <c r="BE2011" s="100"/>
      <c r="BF2011" s="100"/>
      <c r="BG2011" s="100"/>
    </row>
    <row r="2012" spans="1:59" x14ac:dyDescent="0.2">
      <c r="A2012" s="144"/>
      <c r="B2012" s="141"/>
      <c r="C2012" s="141"/>
      <c r="D2012" s="142"/>
      <c r="E2012" s="142"/>
      <c r="F2012" s="142"/>
      <c r="G2012" s="142"/>
      <c r="H2012" s="142"/>
      <c r="I2012" s="129"/>
      <c r="J2012" s="130"/>
      <c r="K2012" s="131" t="str">
        <f t="shared" si="977"/>
        <v/>
      </c>
      <c r="L2012" s="132" t="str">
        <f t="shared" si="978"/>
        <v/>
      </c>
      <c r="M2012" s="133" t="str">
        <f t="shared" si="979"/>
        <v/>
      </c>
      <c r="N2012" s="134" t="str">
        <f>IFERROR(IF(B:B="","",IF(R2012="Beer",SUM(LOOKUP(2,1/(Rates!$B$3:$B$5&lt;=W2012)/(Rates!$C$3:$C$5&gt;=W2012),Rates!$D$3:$D$5)*(X2012/100)*W2012),IF(R2012="Refreshment Beverage",SUM(LOOKUP(2,1/(Rates!$B$7:$B$11&lt;=W2012)/(Rates!$C$7:$C$11&gt;=W2012),Rates!$D$7:$D$11)*(X2012/100)*W2012)))),"")</f>
        <v/>
      </c>
      <c r="O2012" s="134" t="str">
        <f t="shared" si="980"/>
        <v/>
      </c>
      <c r="P2012" s="116"/>
      <c r="Q2012" s="117" t="str">
        <f t="shared" si="981"/>
        <v/>
      </c>
      <c r="R2012" s="128" t="str">
        <f t="shared" si="982"/>
        <v/>
      </c>
      <c r="S2012" s="135" t="str">
        <f>IF(B2012="","",IF(R2012="Refreshment Beverage",VLOOKUP(VALUE(Q2012),Rates!G$15:L$19,2,0),VLOOKUP(VALUE(Q2012),Rates!G$4:L$12,2,0)))</f>
        <v/>
      </c>
      <c r="T2012" s="135" t="str">
        <f t="shared" si="983"/>
        <v/>
      </c>
      <c r="U2012" s="118" t="str">
        <f t="shared" si="984"/>
        <v/>
      </c>
      <c r="V2012" s="135" t="str">
        <f t="shared" si="985"/>
        <v/>
      </c>
      <c r="W2012" s="135" t="str">
        <f t="shared" si="986"/>
        <v/>
      </c>
      <c r="X2012" s="119" t="str">
        <f t="shared" si="987"/>
        <v/>
      </c>
      <c r="Y2012" s="120" t="str">
        <f>IF(B:B="","",IF(R2012="Refreshment Beverage",VLOOKUP(Q2012,Rates!G$15:L$19,6,0)*W2012,VLOOKUP(Q2012,Rates!G$4:L$12,6,0)*W2012))</f>
        <v/>
      </c>
      <c r="Z2012" s="120" t="str">
        <f t="shared" si="988"/>
        <v/>
      </c>
      <c r="AA2012" s="120" t="str">
        <f t="shared" si="989"/>
        <v/>
      </c>
      <c r="AB2012" s="136" t="str">
        <f>IF(B:B="","",IF(R2012="Refreshment Beverage","",IF(AND(R2012="Beer",Q2012=0),SUM(LOOKUP(2,1/(Rates!$B$15:$B$18&lt;=W2012)/(Rates!$C$15:$C$18&gt;=W2012),Rates!$D$15:$D$18)*W2012),VLOOKUP(VALUE(Q:Q),Rates!A:B,2,0)*W2012)))</f>
        <v/>
      </c>
      <c r="AC2012" s="136" t="str">
        <f>IF(B:B="","",IF(R2012="Refreshment Beverage","",IF(AND(R2012="Beer",Q2012=0),SUM(LOOKUP(2,1/(Rates!$B$15:$B$18&lt;=W2012)/(Rates!$C$15:$C$18&gt;=W2012),Rates!$E$15:$E$18)*W2012),VLOOKUP(VALUE(Q:Q),Rates!A:C,3,0)*W2012)))</f>
        <v/>
      </c>
      <c r="AD2012" s="137" t="str">
        <f>IFERROR(IF(B:B="","",IF(R2012="Beer","",IF(VALUE(Q2012)=0,VLOOKUP(VLOOKUP(B:B,#REF!,16,0),Rates!A:E,2,0),VLOOKUP(VALUE(Q2012),Rates!A$31:B$34,2,0)*W2012))),0)</f>
        <v/>
      </c>
      <c r="AE2012" s="121" t="str">
        <f t="shared" si="990"/>
        <v/>
      </c>
      <c r="AF2012" s="138" t="str">
        <f t="shared" si="991"/>
        <v/>
      </c>
      <c r="AG2012" s="122" t="str">
        <f t="shared" si="992"/>
        <v/>
      </c>
      <c r="AH2012" s="123" t="str">
        <f t="shared" si="993"/>
        <v/>
      </c>
      <c r="AI2012" s="139" t="str">
        <f>IF(AE:AE="","",IF(R2012="Refreshment Beverage",AK2012*(Rates!J$19/100),ROUND(SUM(AH2012*(Rates!$J$8/100)),4)))</f>
        <v/>
      </c>
      <c r="AJ2012" s="124" t="str">
        <f t="shared" si="994"/>
        <v/>
      </c>
      <c r="AK2012" s="125" t="str">
        <f t="shared" si="995"/>
        <v/>
      </c>
      <c r="AL2012" s="121" t="str">
        <f t="shared" si="996"/>
        <v/>
      </c>
      <c r="AM2012" s="138" t="str">
        <f>IF(AS2012="","",IF(R2012="Refreshment Beverage",ROUND(AS2012*Rates!K$19,4),ROUND(AO2012*(VLOOKUP(VALUE(Q2012),Rates!G$4:L$12,3,0)),4)))</f>
        <v/>
      </c>
      <c r="AN2012" s="126" t="str">
        <f>IF(AS2012="","",IF(R2012="Refreshment Beverage",AS2012*(Rates!J$19/100),MAX(AM2012,AB2012)))</f>
        <v/>
      </c>
      <c r="AO2012" s="127" t="str">
        <f t="shared" si="997"/>
        <v/>
      </c>
      <c r="AP2012" s="127" t="str">
        <f t="shared" si="998"/>
        <v/>
      </c>
      <c r="AQ2012" s="140" t="str">
        <f>IF(AS2012="","",IF(R2012="Refreshment Beverage",ROUND(SUM(VLOOKUP(Q:Q,Rates!G$15:L$19,3,0)*(AS2012-Y2012-Z2012-AA2012)),4),ROUND(SUM(Rates!$K$8*AS2012),4)))</f>
        <v/>
      </c>
      <c r="AR2012" s="139" t="str">
        <f t="shared" si="999"/>
        <v/>
      </c>
      <c r="AS2012" s="125" t="str">
        <f t="shared" si="1000"/>
        <v/>
      </c>
      <c r="AT2012" s="121" t="str">
        <f t="shared" si="1001"/>
        <v/>
      </c>
      <c r="AU2012" s="138" t="str">
        <f>IF(AX2012="","",IF(R2012="Refreshment Beverage",ROUND((BA2012-Y2012-Z2012-AA2012)*VLOOKUP(VALUE(Q2012),Rates!G$15:L$19,3,0),4),ROUND(AW2012*(VLOOKUP(VALUE(Q2012),Rates!G:L,3,0)),4)))</f>
        <v/>
      </c>
      <c r="AV2012" s="126" t="str">
        <f t="shared" si="1002"/>
        <v/>
      </c>
      <c r="AW2012" s="127" t="str">
        <f t="shared" si="1003"/>
        <v/>
      </c>
      <c r="AX2012" s="123" t="str">
        <f t="shared" si="1004"/>
        <v/>
      </c>
      <c r="AY2012" s="140" t="str">
        <f>IF(AX2012="","",IF(R2012="Refreshment Beverage",ROUND(SUM(AX2012*Rates!K$19),4),ROUND(SUM(AX2012*(Rates!J$8/100)),4)))</f>
        <v/>
      </c>
      <c r="AZ2012" s="124" t="str">
        <f t="shared" si="1005"/>
        <v/>
      </c>
      <c r="BA2012" s="125" t="str">
        <f t="shared" si="1006"/>
        <v/>
      </c>
      <c r="BB2012" s="115"/>
      <c r="BC2012" s="143"/>
      <c r="BD2012" s="100"/>
      <c r="BE2012" s="100"/>
      <c r="BF2012" s="100"/>
      <c r="BG2012" s="100"/>
    </row>
    <row r="2013" spans="1:59" x14ac:dyDescent="0.2">
      <c r="A2013" s="144"/>
      <c r="B2013" s="141"/>
      <c r="C2013" s="141"/>
      <c r="D2013" s="142"/>
      <c r="E2013" s="142"/>
      <c r="F2013" s="142"/>
      <c r="G2013" s="142"/>
      <c r="H2013" s="142"/>
      <c r="I2013" s="129"/>
      <c r="J2013" s="130"/>
      <c r="K2013" s="131" t="str">
        <f t="shared" si="977"/>
        <v/>
      </c>
      <c r="L2013" s="132" t="str">
        <f t="shared" si="978"/>
        <v/>
      </c>
      <c r="M2013" s="133" t="str">
        <f t="shared" si="979"/>
        <v/>
      </c>
      <c r="N2013" s="134" t="str">
        <f>IFERROR(IF(B:B="","",IF(R2013="Beer",SUM(LOOKUP(2,1/(Rates!$B$3:$B$5&lt;=W2013)/(Rates!$C$3:$C$5&gt;=W2013),Rates!$D$3:$D$5)*(X2013/100)*W2013),IF(R2013="Refreshment Beverage",SUM(LOOKUP(2,1/(Rates!$B$7:$B$11&lt;=W2013)/(Rates!$C$7:$C$11&gt;=W2013),Rates!$D$7:$D$11)*(X2013/100)*W2013)))),"")</f>
        <v/>
      </c>
      <c r="O2013" s="134" t="str">
        <f t="shared" si="980"/>
        <v/>
      </c>
      <c r="P2013" s="116"/>
      <c r="Q2013" s="117" t="str">
        <f t="shared" si="981"/>
        <v/>
      </c>
      <c r="R2013" s="128" t="str">
        <f t="shared" si="982"/>
        <v/>
      </c>
      <c r="S2013" s="135" t="str">
        <f>IF(B2013="","",IF(R2013="Refreshment Beverage",VLOOKUP(VALUE(Q2013),Rates!G$15:L$19,2,0),VLOOKUP(VALUE(Q2013),Rates!G$4:L$12,2,0)))</f>
        <v/>
      </c>
      <c r="T2013" s="135" t="str">
        <f t="shared" si="983"/>
        <v/>
      </c>
      <c r="U2013" s="118" t="str">
        <f t="shared" si="984"/>
        <v/>
      </c>
      <c r="V2013" s="135" t="str">
        <f t="shared" si="985"/>
        <v/>
      </c>
      <c r="W2013" s="135" t="str">
        <f t="shared" si="986"/>
        <v/>
      </c>
      <c r="X2013" s="119" t="str">
        <f t="shared" si="987"/>
        <v/>
      </c>
      <c r="Y2013" s="120" t="str">
        <f>IF(B:B="","",IF(R2013="Refreshment Beverage",VLOOKUP(Q2013,Rates!G$15:L$19,6,0)*W2013,VLOOKUP(Q2013,Rates!G$4:L$12,6,0)*W2013))</f>
        <v/>
      </c>
      <c r="Z2013" s="120" t="str">
        <f t="shared" si="988"/>
        <v/>
      </c>
      <c r="AA2013" s="120" t="str">
        <f t="shared" si="989"/>
        <v/>
      </c>
      <c r="AB2013" s="136" t="str">
        <f>IF(B:B="","",IF(R2013="Refreshment Beverage","",IF(AND(R2013="Beer",Q2013=0),SUM(LOOKUP(2,1/(Rates!$B$15:$B$18&lt;=W2013)/(Rates!$C$15:$C$18&gt;=W2013),Rates!$D$15:$D$18)*W2013),VLOOKUP(VALUE(Q:Q),Rates!A:B,2,0)*W2013)))</f>
        <v/>
      </c>
      <c r="AC2013" s="136" t="str">
        <f>IF(B:B="","",IF(R2013="Refreshment Beverage","",IF(AND(R2013="Beer",Q2013=0),SUM(LOOKUP(2,1/(Rates!$B$15:$B$18&lt;=W2013)/(Rates!$C$15:$C$18&gt;=W2013),Rates!$E$15:$E$18)*W2013),VLOOKUP(VALUE(Q:Q),Rates!A:C,3,0)*W2013)))</f>
        <v/>
      </c>
      <c r="AD2013" s="137" t="str">
        <f>IFERROR(IF(B:B="","",IF(R2013="Beer","",IF(VALUE(Q2013)=0,VLOOKUP(VLOOKUP(B:B,#REF!,16,0),Rates!A:E,2,0),VLOOKUP(VALUE(Q2013),Rates!A$31:B$34,2,0)*W2013))),0)</f>
        <v/>
      </c>
      <c r="AE2013" s="121" t="str">
        <f t="shared" si="990"/>
        <v/>
      </c>
      <c r="AF2013" s="138" t="str">
        <f t="shared" si="991"/>
        <v/>
      </c>
      <c r="AG2013" s="122" t="str">
        <f t="shared" si="992"/>
        <v/>
      </c>
      <c r="AH2013" s="123" t="str">
        <f t="shared" si="993"/>
        <v/>
      </c>
      <c r="AI2013" s="139" t="str">
        <f>IF(AE:AE="","",IF(R2013="Refreshment Beverage",AK2013*(Rates!J$19/100),ROUND(SUM(AH2013*(Rates!$J$8/100)),4)))</f>
        <v/>
      </c>
      <c r="AJ2013" s="124" t="str">
        <f t="shared" si="994"/>
        <v/>
      </c>
      <c r="AK2013" s="125" t="str">
        <f t="shared" si="995"/>
        <v/>
      </c>
      <c r="AL2013" s="121" t="str">
        <f t="shared" si="996"/>
        <v/>
      </c>
      <c r="AM2013" s="138" t="str">
        <f>IF(AS2013="","",IF(R2013="Refreshment Beverage",ROUND(AS2013*Rates!K$19,4),ROUND(AO2013*(VLOOKUP(VALUE(Q2013),Rates!G$4:L$12,3,0)),4)))</f>
        <v/>
      </c>
      <c r="AN2013" s="126" t="str">
        <f>IF(AS2013="","",IF(R2013="Refreshment Beverage",AS2013*(Rates!J$19/100),MAX(AM2013,AB2013)))</f>
        <v/>
      </c>
      <c r="AO2013" s="127" t="str">
        <f t="shared" si="997"/>
        <v/>
      </c>
      <c r="AP2013" s="127" t="str">
        <f t="shared" si="998"/>
        <v/>
      </c>
      <c r="AQ2013" s="140" t="str">
        <f>IF(AS2013="","",IF(R2013="Refreshment Beverage",ROUND(SUM(VLOOKUP(Q:Q,Rates!G$15:L$19,3,0)*(AS2013-Y2013-Z2013-AA2013)),4),ROUND(SUM(Rates!$K$8*AS2013),4)))</f>
        <v/>
      </c>
      <c r="AR2013" s="139" t="str">
        <f t="shared" si="999"/>
        <v/>
      </c>
      <c r="AS2013" s="125" t="str">
        <f t="shared" si="1000"/>
        <v/>
      </c>
      <c r="AT2013" s="121" t="str">
        <f t="shared" si="1001"/>
        <v/>
      </c>
      <c r="AU2013" s="138" t="str">
        <f>IF(AX2013="","",IF(R2013="Refreshment Beverage",ROUND((BA2013-Y2013-Z2013-AA2013)*VLOOKUP(VALUE(Q2013),Rates!G$15:L$19,3,0),4),ROUND(AW2013*(VLOOKUP(VALUE(Q2013),Rates!G:L,3,0)),4)))</f>
        <v/>
      </c>
      <c r="AV2013" s="126" t="str">
        <f t="shared" si="1002"/>
        <v/>
      </c>
      <c r="AW2013" s="127" t="str">
        <f t="shared" si="1003"/>
        <v/>
      </c>
      <c r="AX2013" s="123" t="str">
        <f t="shared" si="1004"/>
        <v/>
      </c>
      <c r="AY2013" s="140" t="str">
        <f>IF(AX2013="","",IF(R2013="Refreshment Beverage",ROUND(SUM(AX2013*Rates!K$19),4),ROUND(SUM(AX2013*(Rates!J$8/100)),4)))</f>
        <v/>
      </c>
      <c r="AZ2013" s="124" t="str">
        <f t="shared" si="1005"/>
        <v/>
      </c>
      <c r="BA2013" s="125" t="str">
        <f t="shared" si="1006"/>
        <v/>
      </c>
      <c r="BB2013" s="115"/>
      <c r="BC2013" s="143"/>
      <c r="BD2013" s="100"/>
      <c r="BE2013" s="100"/>
      <c r="BF2013" s="100"/>
      <c r="BG2013" s="100"/>
    </row>
    <row r="2014" spans="1:59" x14ac:dyDescent="0.2">
      <c r="A2014" s="144"/>
      <c r="B2014" s="141"/>
      <c r="C2014" s="141"/>
      <c r="D2014" s="142"/>
      <c r="E2014" s="142"/>
      <c r="F2014" s="142"/>
      <c r="G2014" s="142"/>
      <c r="H2014" s="142"/>
      <c r="I2014" s="129"/>
      <c r="J2014" s="130"/>
      <c r="K2014" s="131" t="str">
        <f t="shared" si="977"/>
        <v/>
      </c>
      <c r="L2014" s="132" t="str">
        <f t="shared" si="978"/>
        <v/>
      </c>
      <c r="M2014" s="133" t="str">
        <f t="shared" si="979"/>
        <v/>
      </c>
      <c r="N2014" s="134" t="str">
        <f>IFERROR(IF(B:B="","",IF(R2014="Beer",SUM(LOOKUP(2,1/(Rates!$B$3:$B$5&lt;=W2014)/(Rates!$C$3:$C$5&gt;=W2014),Rates!$D$3:$D$5)*(X2014/100)*W2014),IF(R2014="Refreshment Beverage",SUM(LOOKUP(2,1/(Rates!$B$7:$B$11&lt;=W2014)/(Rates!$C$7:$C$11&gt;=W2014),Rates!$D$7:$D$11)*(X2014/100)*W2014)))),"")</f>
        <v/>
      </c>
      <c r="O2014" s="134" t="str">
        <f t="shared" si="980"/>
        <v/>
      </c>
      <c r="P2014" s="116"/>
      <c r="Q2014" s="117" t="str">
        <f t="shared" si="981"/>
        <v/>
      </c>
      <c r="R2014" s="128" t="str">
        <f t="shared" si="982"/>
        <v/>
      </c>
      <c r="S2014" s="135" t="str">
        <f>IF(B2014="","",IF(R2014="Refreshment Beverage",VLOOKUP(VALUE(Q2014),Rates!G$15:L$19,2,0),VLOOKUP(VALUE(Q2014),Rates!G$4:L$12,2,0)))</f>
        <v/>
      </c>
      <c r="T2014" s="135" t="str">
        <f t="shared" si="983"/>
        <v/>
      </c>
      <c r="U2014" s="118" t="str">
        <f t="shared" si="984"/>
        <v/>
      </c>
      <c r="V2014" s="135" t="str">
        <f t="shared" si="985"/>
        <v/>
      </c>
      <c r="W2014" s="135" t="str">
        <f t="shared" si="986"/>
        <v/>
      </c>
      <c r="X2014" s="119" t="str">
        <f t="shared" si="987"/>
        <v/>
      </c>
      <c r="Y2014" s="120" t="str">
        <f>IF(B:B="","",IF(R2014="Refreshment Beverage",VLOOKUP(Q2014,Rates!G$15:L$19,6,0)*W2014,VLOOKUP(Q2014,Rates!G$4:L$12,6,0)*W2014))</f>
        <v/>
      </c>
      <c r="Z2014" s="120" t="str">
        <f t="shared" si="988"/>
        <v/>
      </c>
      <c r="AA2014" s="120" t="str">
        <f t="shared" si="989"/>
        <v/>
      </c>
      <c r="AB2014" s="136" t="str">
        <f>IF(B:B="","",IF(R2014="Refreshment Beverage","",IF(AND(R2014="Beer",Q2014=0),SUM(LOOKUP(2,1/(Rates!$B$15:$B$18&lt;=W2014)/(Rates!$C$15:$C$18&gt;=W2014),Rates!$D$15:$D$18)*W2014),VLOOKUP(VALUE(Q:Q),Rates!A:B,2,0)*W2014)))</f>
        <v/>
      </c>
      <c r="AC2014" s="136" t="str">
        <f>IF(B:B="","",IF(R2014="Refreshment Beverage","",IF(AND(R2014="Beer",Q2014=0),SUM(LOOKUP(2,1/(Rates!$B$15:$B$18&lt;=W2014)/(Rates!$C$15:$C$18&gt;=W2014),Rates!$E$15:$E$18)*W2014),VLOOKUP(VALUE(Q:Q),Rates!A:C,3,0)*W2014)))</f>
        <v/>
      </c>
      <c r="AD2014" s="137" t="str">
        <f>IFERROR(IF(B:B="","",IF(R2014="Beer","",IF(VALUE(Q2014)=0,VLOOKUP(VLOOKUP(B:B,#REF!,16,0),Rates!A:E,2,0),VLOOKUP(VALUE(Q2014),Rates!A$31:B$34,2,0)*W2014))),0)</f>
        <v/>
      </c>
      <c r="AE2014" s="121" t="str">
        <f t="shared" si="990"/>
        <v/>
      </c>
      <c r="AF2014" s="138" t="str">
        <f t="shared" si="991"/>
        <v/>
      </c>
      <c r="AG2014" s="122" t="str">
        <f t="shared" si="992"/>
        <v/>
      </c>
      <c r="AH2014" s="123" t="str">
        <f t="shared" si="993"/>
        <v/>
      </c>
      <c r="AI2014" s="139" t="str">
        <f>IF(AE:AE="","",IF(R2014="Refreshment Beverage",AK2014*(Rates!J$19/100),ROUND(SUM(AH2014*(Rates!$J$8/100)),4)))</f>
        <v/>
      </c>
      <c r="AJ2014" s="124" t="str">
        <f t="shared" si="994"/>
        <v/>
      </c>
      <c r="AK2014" s="125" t="str">
        <f t="shared" si="995"/>
        <v/>
      </c>
      <c r="AL2014" s="121" t="str">
        <f t="shared" si="996"/>
        <v/>
      </c>
      <c r="AM2014" s="138" t="str">
        <f>IF(AS2014="","",IF(R2014="Refreshment Beverage",ROUND(AS2014*Rates!K$19,4),ROUND(AO2014*(VLOOKUP(VALUE(Q2014),Rates!G$4:L$12,3,0)),4)))</f>
        <v/>
      </c>
      <c r="AN2014" s="126" t="str">
        <f>IF(AS2014="","",IF(R2014="Refreshment Beverage",AS2014*(Rates!J$19/100),MAX(AM2014,AB2014)))</f>
        <v/>
      </c>
      <c r="AO2014" s="127" t="str">
        <f t="shared" si="997"/>
        <v/>
      </c>
      <c r="AP2014" s="127" t="str">
        <f t="shared" si="998"/>
        <v/>
      </c>
      <c r="AQ2014" s="140" t="str">
        <f>IF(AS2014="","",IF(R2014="Refreshment Beverage",ROUND(SUM(VLOOKUP(Q:Q,Rates!G$15:L$19,3,0)*(AS2014-Y2014-Z2014-AA2014)),4),ROUND(SUM(Rates!$K$8*AS2014),4)))</f>
        <v/>
      </c>
      <c r="AR2014" s="139" t="str">
        <f t="shared" si="999"/>
        <v/>
      </c>
      <c r="AS2014" s="125" t="str">
        <f t="shared" si="1000"/>
        <v/>
      </c>
      <c r="AT2014" s="121" t="str">
        <f t="shared" si="1001"/>
        <v/>
      </c>
      <c r="AU2014" s="138" t="str">
        <f>IF(AX2014="","",IF(R2014="Refreshment Beverage",ROUND((BA2014-Y2014-Z2014-AA2014)*VLOOKUP(VALUE(Q2014),Rates!G$15:L$19,3,0),4),ROUND(AW2014*(VLOOKUP(VALUE(Q2014),Rates!G:L,3,0)),4)))</f>
        <v/>
      </c>
      <c r="AV2014" s="126" t="str">
        <f t="shared" si="1002"/>
        <v/>
      </c>
      <c r="AW2014" s="127" t="str">
        <f t="shared" si="1003"/>
        <v/>
      </c>
      <c r="AX2014" s="123" t="str">
        <f t="shared" si="1004"/>
        <v/>
      </c>
      <c r="AY2014" s="140" t="str">
        <f>IF(AX2014="","",IF(R2014="Refreshment Beverage",ROUND(SUM(AX2014*Rates!K$19),4),ROUND(SUM(AX2014*(Rates!J$8/100)),4)))</f>
        <v/>
      </c>
      <c r="AZ2014" s="124" t="str">
        <f t="shared" si="1005"/>
        <v/>
      </c>
      <c r="BA2014" s="125" t="str">
        <f t="shared" si="1006"/>
        <v/>
      </c>
      <c r="BB2014" s="115"/>
      <c r="BC2014" s="143"/>
      <c r="BD2014" s="100"/>
      <c r="BE2014" s="100"/>
      <c r="BF2014" s="100"/>
      <c r="BG2014" s="100"/>
    </row>
    <row r="2015" spans="1:59" x14ac:dyDescent="0.2">
      <c r="A2015" s="144"/>
      <c r="B2015" s="141"/>
      <c r="C2015" s="141"/>
      <c r="D2015" s="142"/>
      <c r="E2015" s="142"/>
      <c r="F2015" s="142"/>
      <c r="G2015" s="142"/>
      <c r="H2015" s="142"/>
      <c r="I2015" s="129"/>
      <c r="J2015" s="130"/>
      <c r="K2015" s="131" t="str">
        <f t="shared" si="977"/>
        <v/>
      </c>
      <c r="L2015" s="132" t="str">
        <f t="shared" si="978"/>
        <v/>
      </c>
      <c r="M2015" s="133" t="str">
        <f t="shared" si="979"/>
        <v/>
      </c>
      <c r="N2015" s="134" t="str">
        <f>IFERROR(IF(B:B="","",IF(R2015="Beer",SUM(LOOKUP(2,1/(Rates!$B$3:$B$5&lt;=W2015)/(Rates!$C$3:$C$5&gt;=W2015),Rates!$D$3:$D$5)*(X2015/100)*W2015),IF(R2015="Refreshment Beverage",SUM(LOOKUP(2,1/(Rates!$B$7:$B$11&lt;=W2015)/(Rates!$C$7:$C$11&gt;=W2015),Rates!$D$7:$D$11)*(X2015/100)*W2015)))),"")</f>
        <v/>
      </c>
      <c r="O2015" s="134" t="str">
        <f t="shared" si="980"/>
        <v/>
      </c>
      <c r="P2015" s="116"/>
      <c r="Q2015" s="117" t="str">
        <f t="shared" si="981"/>
        <v/>
      </c>
      <c r="R2015" s="128" t="str">
        <f t="shared" si="982"/>
        <v/>
      </c>
      <c r="S2015" s="135" t="str">
        <f>IF(B2015="","",IF(R2015="Refreshment Beverage",VLOOKUP(VALUE(Q2015),Rates!G$15:L$19,2,0),VLOOKUP(VALUE(Q2015),Rates!G$4:L$12,2,0)))</f>
        <v/>
      </c>
      <c r="T2015" s="135" t="str">
        <f t="shared" si="983"/>
        <v/>
      </c>
      <c r="U2015" s="118" t="str">
        <f t="shared" si="984"/>
        <v/>
      </c>
      <c r="V2015" s="135" t="str">
        <f t="shared" si="985"/>
        <v/>
      </c>
      <c r="W2015" s="135" t="str">
        <f t="shared" si="986"/>
        <v/>
      </c>
      <c r="X2015" s="119" t="str">
        <f t="shared" si="987"/>
        <v/>
      </c>
      <c r="Y2015" s="120" t="str">
        <f>IF(B:B="","",IF(R2015="Refreshment Beverage",VLOOKUP(Q2015,Rates!G$15:L$19,6,0)*W2015,VLOOKUP(Q2015,Rates!G$4:L$12,6,0)*W2015))</f>
        <v/>
      </c>
      <c r="Z2015" s="120" t="str">
        <f t="shared" si="988"/>
        <v/>
      </c>
      <c r="AA2015" s="120" t="str">
        <f t="shared" si="989"/>
        <v/>
      </c>
      <c r="AB2015" s="136" t="str">
        <f>IF(B:B="","",IF(R2015="Refreshment Beverage","",IF(AND(R2015="Beer",Q2015=0),SUM(LOOKUP(2,1/(Rates!$B$15:$B$18&lt;=W2015)/(Rates!$C$15:$C$18&gt;=W2015),Rates!$D$15:$D$18)*W2015),VLOOKUP(VALUE(Q:Q),Rates!A:B,2,0)*W2015)))</f>
        <v/>
      </c>
      <c r="AC2015" s="136" t="str">
        <f>IF(B:B="","",IF(R2015="Refreshment Beverage","",IF(AND(R2015="Beer",Q2015=0),SUM(LOOKUP(2,1/(Rates!$B$15:$B$18&lt;=W2015)/(Rates!$C$15:$C$18&gt;=W2015),Rates!$E$15:$E$18)*W2015),VLOOKUP(VALUE(Q:Q),Rates!A:C,3,0)*W2015)))</f>
        <v/>
      </c>
      <c r="AD2015" s="137" t="str">
        <f>IFERROR(IF(B:B="","",IF(R2015="Beer","",IF(VALUE(Q2015)=0,VLOOKUP(VLOOKUP(B:B,#REF!,16,0),Rates!A:E,2,0),VLOOKUP(VALUE(Q2015),Rates!A$31:B$34,2,0)*W2015))),0)</f>
        <v/>
      </c>
      <c r="AE2015" s="121" t="str">
        <f t="shared" si="990"/>
        <v/>
      </c>
      <c r="AF2015" s="138" t="str">
        <f t="shared" si="991"/>
        <v/>
      </c>
      <c r="AG2015" s="122" t="str">
        <f t="shared" si="992"/>
        <v/>
      </c>
      <c r="AH2015" s="123" t="str">
        <f t="shared" si="993"/>
        <v/>
      </c>
      <c r="AI2015" s="139" t="str">
        <f>IF(AE:AE="","",IF(R2015="Refreshment Beverage",AK2015*(Rates!J$19/100),ROUND(SUM(AH2015*(Rates!$J$8/100)),4)))</f>
        <v/>
      </c>
      <c r="AJ2015" s="124" t="str">
        <f t="shared" si="994"/>
        <v/>
      </c>
      <c r="AK2015" s="125" t="str">
        <f t="shared" si="995"/>
        <v/>
      </c>
      <c r="AL2015" s="121" t="str">
        <f t="shared" si="996"/>
        <v/>
      </c>
      <c r="AM2015" s="138" t="str">
        <f>IF(AS2015="","",IF(R2015="Refreshment Beverage",ROUND(AS2015*Rates!K$19,4),ROUND(AO2015*(VLOOKUP(VALUE(Q2015),Rates!G$4:L$12,3,0)),4)))</f>
        <v/>
      </c>
      <c r="AN2015" s="126" t="str">
        <f>IF(AS2015="","",IF(R2015="Refreshment Beverage",AS2015*(Rates!J$19/100),MAX(AM2015,AB2015)))</f>
        <v/>
      </c>
      <c r="AO2015" s="127" t="str">
        <f t="shared" si="997"/>
        <v/>
      </c>
      <c r="AP2015" s="127" t="str">
        <f t="shared" si="998"/>
        <v/>
      </c>
      <c r="AQ2015" s="140" t="str">
        <f>IF(AS2015="","",IF(R2015="Refreshment Beverage",ROUND(SUM(VLOOKUP(Q:Q,Rates!G$15:L$19,3,0)*(AS2015-Y2015-Z2015-AA2015)),4),ROUND(SUM(Rates!$K$8*AS2015),4)))</f>
        <v/>
      </c>
      <c r="AR2015" s="139" t="str">
        <f t="shared" si="999"/>
        <v/>
      </c>
      <c r="AS2015" s="125" t="str">
        <f t="shared" si="1000"/>
        <v/>
      </c>
      <c r="AT2015" s="121" t="str">
        <f t="shared" si="1001"/>
        <v/>
      </c>
      <c r="AU2015" s="138" t="str">
        <f>IF(AX2015="","",IF(R2015="Refreshment Beverage",ROUND((BA2015-Y2015-Z2015-AA2015)*VLOOKUP(VALUE(Q2015),Rates!G$15:L$19,3,0),4),ROUND(AW2015*(VLOOKUP(VALUE(Q2015),Rates!G:L,3,0)),4)))</f>
        <v/>
      </c>
      <c r="AV2015" s="126" t="str">
        <f t="shared" si="1002"/>
        <v/>
      </c>
      <c r="AW2015" s="127" t="str">
        <f t="shared" si="1003"/>
        <v/>
      </c>
      <c r="AX2015" s="123" t="str">
        <f t="shared" si="1004"/>
        <v/>
      </c>
      <c r="AY2015" s="140" t="str">
        <f>IF(AX2015="","",IF(R2015="Refreshment Beverage",ROUND(SUM(AX2015*Rates!K$19),4),ROUND(SUM(AX2015*(Rates!J$8/100)),4)))</f>
        <v/>
      </c>
      <c r="AZ2015" s="124" t="str">
        <f t="shared" si="1005"/>
        <v/>
      </c>
      <c r="BA2015" s="125" t="str">
        <f t="shared" si="1006"/>
        <v/>
      </c>
      <c r="BB2015" s="115"/>
      <c r="BC2015" s="143"/>
      <c r="BD2015" s="100"/>
      <c r="BE2015" s="100"/>
      <c r="BF2015" s="100"/>
      <c r="BG2015" s="100"/>
    </row>
    <row r="2016" spans="1:59" x14ac:dyDescent="0.2">
      <c r="A2016" s="144"/>
      <c r="B2016" s="141"/>
      <c r="C2016" s="141"/>
      <c r="D2016" s="142"/>
      <c r="E2016" s="142"/>
      <c r="F2016" s="142"/>
      <c r="G2016" s="142"/>
      <c r="H2016" s="142"/>
      <c r="I2016" s="129"/>
      <c r="J2016" s="130"/>
      <c r="K2016" s="131" t="str">
        <f t="shared" si="977"/>
        <v/>
      </c>
      <c r="L2016" s="132" t="str">
        <f t="shared" si="978"/>
        <v/>
      </c>
      <c r="M2016" s="133" t="str">
        <f t="shared" si="979"/>
        <v/>
      </c>
      <c r="N2016" s="134" t="str">
        <f>IFERROR(IF(B:B="","",IF(R2016="Beer",SUM(LOOKUP(2,1/(Rates!$B$3:$B$5&lt;=W2016)/(Rates!$C$3:$C$5&gt;=W2016),Rates!$D$3:$D$5)*(X2016/100)*W2016),IF(R2016="Refreshment Beverage",SUM(LOOKUP(2,1/(Rates!$B$7:$B$11&lt;=W2016)/(Rates!$C$7:$C$11&gt;=W2016),Rates!$D$7:$D$11)*(X2016/100)*W2016)))),"")</f>
        <v/>
      </c>
      <c r="O2016" s="134" t="str">
        <f t="shared" si="980"/>
        <v/>
      </c>
      <c r="P2016" s="116"/>
      <c r="Q2016" s="117" t="str">
        <f t="shared" si="981"/>
        <v/>
      </c>
      <c r="R2016" s="128" t="str">
        <f t="shared" si="982"/>
        <v/>
      </c>
      <c r="S2016" s="135" t="str">
        <f>IF(B2016="","",IF(R2016="Refreshment Beverage",VLOOKUP(VALUE(Q2016),Rates!G$15:L$19,2,0),VLOOKUP(VALUE(Q2016),Rates!G$4:L$12,2,0)))</f>
        <v/>
      </c>
      <c r="T2016" s="135" t="str">
        <f t="shared" si="983"/>
        <v/>
      </c>
      <c r="U2016" s="118" t="str">
        <f t="shared" si="984"/>
        <v/>
      </c>
      <c r="V2016" s="135" t="str">
        <f t="shared" si="985"/>
        <v/>
      </c>
      <c r="W2016" s="135" t="str">
        <f t="shared" si="986"/>
        <v/>
      </c>
      <c r="X2016" s="119" t="str">
        <f t="shared" si="987"/>
        <v/>
      </c>
      <c r="Y2016" s="120" t="str">
        <f>IF(B:B="","",IF(R2016="Refreshment Beverage",VLOOKUP(Q2016,Rates!G$15:L$19,6,0)*W2016,VLOOKUP(Q2016,Rates!G$4:L$12,6,0)*W2016))</f>
        <v/>
      </c>
      <c r="Z2016" s="120" t="str">
        <f t="shared" si="988"/>
        <v/>
      </c>
      <c r="AA2016" s="120" t="str">
        <f t="shared" si="989"/>
        <v/>
      </c>
      <c r="AB2016" s="136" t="str">
        <f>IF(B:B="","",IF(R2016="Refreshment Beverage","",IF(AND(R2016="Beer",Q2016=0),SUM(LOOKUP(2,1/(Rates!$B$15:$B$18&lt;=W2016)/(Rates!$C$15:$C$18&gt;=W2016),Rates!$D$15:$D$18)*W2016),VLOOKUP(VALUE(Q:Q),Rates!A:B,2,0)*W2016)))</f>
        <v/>
      </c>
      <c r="AC2016" s="136" t="str">
        <f>IF(B:B="","",IF(R2016="Refreshment Beverage","",IF(AND(R2016="Beer",Q2016=0),SUM(LOOKUP(2,1/(Rates!$B$15:$B$18&lt;=W2016)/(Rates!$C$15:$C$18&gt;=W2016),Rates!$E$15:$E$18)*W2016),VLOOKUP(VALUE(Q:Q),Rates!A:C,3,0)*W2016)))</f>
        <v/>
      </c>
      <c r="AD2016" s="137" t="str">
        <f>IFERROR(IF(B:B="","",IF(R2016="Beer","",IF(VALUE(Q2016)=0,VLOOKUP(VLOOKUP(B:B,#REF!,16,0),Rates!A:E,2,0),VLOOKUP(VALUE(Q2016),Rates!A$31:B$34,2,0)*W2016))),0)</f>
        <v/>
      </c>
      <c r="AE2016" s="121" t="str">
        <f t="shared" si="990"/>
        <v/>
      </c>
      <c r="AF2016" s="138" t="str">
        <f t="shared" si="991"/>
        <v/>
      </c>
      <c r="AG2016" s="122" t="str">
        <f t="shared" si="992"/>
        <v/>
      </c>
      <c r="AH2016" s="123" t="str">
        <f t="shared" si="993"/>
        <v/>
      </c>
      <c r="AI2016" s="139" t="str">
        <f>IF(AE:AE="","",IF(R2016="Refreshment Beverage",AK2016*(Rates!J$19/100),ROUND(SUM(AH2016*(Rates!$J$8/100)),4)))</f>
        <v/>
      </c>
      <c r="AJ2016" s="124" t="str">
        <f t="shared" si="994"/>
        <v/>
      </c>
      <c r="AK2016" s="125" t="str">
        <f t="shared" si="995"/>
        <v/>
      </c>
      <c r="AL2016" s="121" t="str">
        <f t="shared" si="996"/>
        <v/>
      </c>
      <c r="AM2016" s="138" t="str">
        <f>IF(AS2016="","",IF(R2016="Refreshment Beverage",ROUND(AS2016*Rates!K$19,4),ROUND(AO2016*(VLOOKUP(VALUE(Q2016),Rates!G$4:L$12,3,0)),4)))</f>
        <v/>
      </c>
      <c r="AN2016" s="126" t="str">
        <f>IF(AS2016="","",IF(R2016="Refreshment Beverage",AS2016*(Rates!J$19/100),MAX(AM2016,AB2016)))</f>
        <v/>
      </c>
      <c r="AO2016" s="127" t="str">
        <f t="shared" si="997"/>
        <v/>
      </c>
      <c r="AP2016" s="127" t="str">
        <f t="shared" si="998"/>
        <v/>
      </c>
      <c r="AQ2016" s="140" t="str">
        <f>IF(AS2016="","",IF(R2016="Refreshment Beverage",ROUND(SUM(VLOOKUP(Q:Q,Rates!G$15:L$19,3,0)*(AS2016-Y2016-Z2016-AA2016)),4),ROUND(SUM(Rates!$K$8*AS2016),4)))</f>
        <v/>
      </c>
      <c r="AR2016" s="139" t="str">
        <f t="shared" si="999"/>
        <v/>
      </c>
      <c r="AS2016" s="125" t="str">
        <f t="shared" si="1000"/>
        <v/>
      </c>
      <c r="AT2016" s="121" t="str">
        <f t="shared" si="1001"/>
        <v/>
      </c>
      <c r="AU2016" s="138" t="str">
        <f>IF(AX2016="","",IF(R2016="Refreshment Beverage",ROUND((BA2016-Y2016-Z2016-AA2016)*VLOOKUP(VALUE(Q2016),Rates!G$15:L$19,3,0),4),ROUND(AW2016*(VLOOKUP(VALUE(Q2016),Rates!G:L,3,0)),4)))</f>
        <v/>
      </c>
      <c r="AV2016" s="126" t="str">
        <f t="shared" si="1002"/>
        <v/>
      </c>
      <c r="AW2016" s="127" t="str">
        <f t="shared" si="1003"/>
        <v/>
      </c>
      <c r="AX2016" s="123" t="str">
        <f t="shared" si="1004"/>
        <v/>
      </c>
      <c r="AY2016" s="140" t="str">
        <f>IF(AX2016="","",IF(R2016="Refreshment Beverage",ROUND(SUM(AX2016*Rates!K$19),4),ROUND(SUM(AX2016*(Rates!J$8/100)),4)))</f>
        <v/>
      </c>
      <c r="AZ2016" s="124" t="str">
        <f t="shared" si="1005"/>
        <v/>
      </c>
      <c r="BA2016" s="125" t="str">
        <f t="shared" si="1006"/>
        <v/>
      </c>
      <c r="BB2016" s="115"/>
      <c r="BC2016" s="143"/>
      <c r="BD2016" s="100"/>
      <c r="BE2016" s="100"/>
      <c r="BF2016" s="100"/>
      <c r="BG2016" s="100"/>
    </row>
    <row r="2017" spans="1:59" x14ac:dyDescent="0.2">
      <c r="A2017" s="144"/>
      <c r="B2017" s="141"/>
      <c r="C2017" s="141"/>
      <c r="D2017" s="142"/>
      <c r="E2017" s="142"/>
      <c r="F2017" s="142"/>
      <c r="G2017" s="142"/>
      <c r="H2017" s="142"/>
      <c r="I2017" s="129"/>
      <c r="J2017" s="130"/>
      <c r="K2017" s="131" t="str">
        <f t="shared" si="977"/>
        <v/>
      </c>
      <c r="L2017" s="132" t="str">
        <f t="shared" si="978"/>
        <v/>
      </c>
      <c r="M2017" s="133" t="str">
        <f t="shared" si="979"/>
        <v/>
      </c>
      <c r="N2017" s="134" t="str">
        <f>IFERROR(IF(B:B="","",IF(R2017="Beer",SUM(LOOKUP(2,1/(Rates!$B$3:$B$5&lt;=W2017)/(Rates!$C$3:$C$5&gt;=W2017),Rates!$D$3:$D$5)*(X2017/100)*W2017),IF(R2017="Refreshment Beverage",SUM(LOOKUP(2,1/(Rates!$B$7:$B$11&lt;=W2017)/(Rates!$C$7:$C$11&gt;=W2017),Rates!$D$7:$D$11)*(X2017/100)*W2017)))),"")</f>
        <v/>
      </c>
      <c r="O2017" s="134" t="str">
        <f t="shared" si="980"/>
        <v/>
      </c>
      <c r="P2017" s="116"/>
      <c r="Q2017" s="117" t="str">
        <f t="shared" si="981"/>
        <v/>
      </c>
      <c r="R2017" s="128" t="str">
        <f t="shared" si="982"/>
        <v/>
      </c>
      <c r="S2017" s="135" t="str">
        <f>IF(B2017="","",IF(R2017="Refreshment Beverage",VLOOKUP(VALUE(Q2017),Rates!G$15:L$19,2,0),VLOOKUP(VALUE(Q2017),Rates!G$4:L$12,2,0)))</f>
        <v/>
      </c>
      <c r="T2017" s="135" t="str">
        <f t="shared" si="983"/>
        <v/>
      </c>
      <c r="U2017" s="118" t="str">
        <f t="shared" si="984"/>
        <v/>
      </c>
      <c r="V2017" s="135" t="str">
        <f t="shared" si="985"/>
        <v/>
      </c>
      <c r="W2017" s="135" t="str">
        <f t="shared" si="986"/>
        <v/>
      </c>
      <c r="X2017" s="119" t="str">
        <f t="shared" si="987"/>
        <v/>
      </c>
      <c r="Y2017" s="120" t="str">
        <f>IF(B:B="","",IF(R2017="Refreshment Beverage",VLOOKUP(Q2017,Rates!G$15:L$19,6,0)*W2017,VLOOKUP(Q2017,Rates!G$4:L$12,6,0)*W2017))</f>
        <v/>
      </c>
      <c r="Z2017" s="120" t="str">
        <f t="shared" si="988"/>
        <v/>
      </c>
      <c r="AA2017" s="120" t="str">
        <f t="shared" si="989"/>
        <v/>
      </c>
      <c r="AB2017" s="136" t="str">
        <f>IF(B:B="","",IF(R2017="Refreshment Beverage","",IF(AND(R2017="Beer",Q2017=0),SUM(LOOKUP(2,1/(Rates!$B$15:$B$18&lt;=W2017)/(Rates!$C$15:$C$18&gt;=W2017),Rates!$D$15:$D$18)*W2017),VLOOKUP(VALUE(Q:Q),Rates!A:B,2,0)*W2017)))</f>
        <v/>
      </c>
      <c r="AC2017" s="136" t="str">
        <f>IF(B:B="","",IF(R2017="Refreshment Beverage","",IF(AND(R2017="Beer",Q2017=0),SUM(LOOKUP(2,1/(Rates!$B$15:$B$18&lt;=W2017)/(Rates!$C$15:$C$18&gt;=W2017),Rates!$E$15:$E$18)*W2017),VLOOKUP(VALUE(Q:Q),Rates!A:C,3,0)*W2017)))</f>
        <v/>
      </c>
      <c r="AD2017" s="137" t="str">
        <f>IFERROR(IF(B:B="","",IF(R2017="Beer","",IF(VALUE(Q2017)=0,VLOOKUP(VLOOKUP(B:B,#REF!,16,0),Rates!A:E,2,0),VLOOKUP(VALUE(Q2017),Rates!A$31:B$34,2,0)*W2017))),0)</f>
        <v/>
      </c>
      <c r="AE2017" s="121" t="str">
        <f t="shared" si="990"/>
        <v/>
      </c>
      <c r="AF2017" s="138" t="str">
        <f t="shared" si="991"/>
        <v/>
      </c>
      <c r="AG2017" s="122" t="str">
        <f t="shared" si="992"/>
        <v/>
      </c>
      <c r="AH2017" s="123" t="str">
        <f t="shared" si="993"/>
        <v/>
      </c>
      <c r="AI2017" s="139" t="str">
        <f>IF(AE:AE="","",IF(R2017="Refreshment Beverage",AK2017*(Rates!J$19/100),ROUND(SUM(AH2017*(Rates!$J$8/100)),4)))</f>
        <v/>
      </c>
      <c r="AJ2017" s="124" t="str">
        <f t="shared" si="994"/>
        <v/>
      </c>
      <c r="AK2017" s="125" t="str">
        <f t="shared" si="995"/>
        <v/>
      </c>
      <c r="AL2017" s="121" t="str">
        <f t="shared" si="996"/>
        <v/>
      </c>
      <c r="AM2017" s="138" t="str">
        <f>IF(AS2017="","",IF(R2017="Refreshment Beverage",ROUND(AS2017*Rates!K$19,4),ROUND(AO2017*(VLOOKUP(VALUE(Q2017),Rates!G$4:L$12,3,0)),4)))</f>
        <v/>
      </c>
      <c r="AN2017" s="126" t="str">
        <f>IF(AS2017="","",IF(R2017="Refreshment Beverage",AS2017*(Rates!J$19/100),MAX(AM2017,AB2017)))</f>
        <v/>
      </c>
      <c r="AO2017" s="127" t="str">
        <f t="shared" si="997"/>
        <v/>
      </c>
      <c r="AP2017" s="127" t="str">
        <f t="shared" si="998"/>
        <v/>
      </c>
      <c r="AQ2017" s="140" t="str">
        <f>IF(AS2017="","",IF(R2017="Refreshment Beverage",ROUND(SUM(VLOOKUP(Q:Q,Rates!G$15:L$19,3,0)*(AS2017-Y2017-Z2017-AA2017)),4),ROUND(SUM(Rates!$K$8*AS2017),4)))</f>
        <v/>
      </c>
      <c r="AR2017" s="139" t="str">
        <f t="shared" si="999"/>
        <v/>
      </c>
      <c r="AS2017" s="125" t="str">
        <f t="shared" si="1000"/>
        <v/>
      </c>
      <c r="AT2017" s="121" t="str">
        <f t="shared" si="1001"/>
        <v/>
      </c>
      <c r="AU2017" s="138" t="str">
        <f>IF(AX2017="","",IF(R2017="Refreshment Beverage",ROUND((BA2017-Y2017-Z2017-AA2017)*VLOOKUP(VALUE(Q2017),Rates!G$15:L$19,3,0),4),ROUND(AW2017*(VLOOKUP(VALUE(Q2017),Rates!G:L,3,0)),4)))</f>
        <v/>
      </c>
      <c r="AV2017" s="126" t="str">
        <f t="shared" si="1002"/>
        <v/>
      </c>
      <c r="AW2017" s="127" t="str">
        <f t="shared" si="1003"/>
        <v/>
      </c>
      <c r="AX2017" s="123" t="str">
        <f t="shared" si="1004"/>
        <v/>
      </c>
      <c r="AY2017" s="140" t="str">
        <f>IF(AX2017="","",IF(R2017="Refreshment Beverage",ROUND(SUM(AX2017*Rates!K$19),4),ROUND(SUM(AX2017*(Rates!J$8/100)),4)))</f>
        <v/>
      </c>
      <c r="AZ2017" s="124" t="str">
        <f t="shared" si="1005"/>
        <v/>
      </c>
      <c r="BA2017" s="125" t="str">
        <f t="shared" si="1006"/>
        <v/>
      </c>
      <c r="BB2017" s="115"/>
      <c r="BC2017" s="143"/>
      <c r="BD2017" s="100"/>
      <c r="BE2017" s="100"/>
      <c r="BF2017" s="100"/>
      <c r="BG2017" s="100"/>
    </row>
    <row r="2018" spans="1:59" x14ac:dyDescent="0.2">
      <c r="A2018" s="144"/>
      <c r="B2018" s="141"/>
      <c r="C2018" s="141"/>
      <c r="D2018" s="142"/>
      <c r="E2018" s="142"/>
      <c r="F2018" s="142"/>
      <c r="G2018" s="142"/>
      <c r="H2018" s="142"/>
      <c r="I2018" s="129"/>
      <c r="J2018" s="130"/>
      <c r="K2018" s="131" t="str">
        <f t="shared" si="977"/>
        <v/>
      </c>
      <c r="L2018" s="132" t="str">
        <f t="shared" si="978"/>
        <v/>
      </c>
      <c r="M2018" s="133" t="str">
        <f t="shared" si="979"/>
        <v/>
      </c>
      <c r="N2018" s="134" t="str">
        <f>IFERROR(IF(B:B="","",IF(R2018="Beer",SUM(LOOKUP(2,1/(Rates!$B$3:$B$5&lt;=W2018)/(Rates!$C$3:$C$5&gt;=W2018),Rates!$D$3:$D$5)*(X2018/100)*W2018),IF(R2018="Refreshment Beverage",SUM(LOOKUP(2,1/(Rates!$B$7:$B$11&lt;=W2018)/(Rates!$C$7:$C$11&gt;=W2018),Rates!$D$7:$D$11)*(X2018/100)*W2018)))),"")</f>
        <v/>
      </c>
      <c r="O2018" s="134" t="str">
        <f t="shared" si="980"/>
        <v/>
      </c>
      <c r="P2018" s="116"/>
      <c r="Q2018" s="117" t="str">
        <f t="shared" si="981"/>
        <v/>
      </c>
      <c r="R2018" s="128" t="str">
        <f t="shared" si="982"/>
        <v/>
      </c>
      <c r="S2018" s="135" t="str">
        <f>IF(B2018="","",IF(R2018="Refreshment Beverage",VLOOKUP(VALUE(Q2018),Rates!G$15:L$19,2,0),VLOOKUP(VALUE(Q2018),Rates!G$4:L$12,2,0)))</f>
        <v/>
      </c>
      <c r="T2018" s="135" t="str">
        <f t="shared" si="983"/>
        <v/>
      </c>
      <c r="U2018" s="118" t="str">
        <f t="shared" si="984"/>
        <v/>
      </c>
      <c r="V2018" s="135" t="str">
        <f t="shared" si="985"/>
        <v/>
      </c>
      <c r="W2018" s="135" t="str">
        <f t="shared" si="986"/>
        <v/>
      </c>
      <c r="X2018" s="119" t="str">
        <f t="shared" si="987"/>
        <v/>
      </c>
      <c r="Y2018" s="120" t="str">
        <f>IF(B:B="","",IF(R2018="Refreshment Beverage",VLOOKUP(Q2018,Rates!G$15:L$19,6,0)*W2018,VLOOKUP(Q2018,Rates!G$4:L$12,6,0)*W2018))</f>
        <v/>
      </c>
      <c r="Z2018" s="120" t="str">
        <f t="shared" si="988"/>
        <v/>
      </c>
      <c r="AA2018" s="120" t="str">
        <f t="shared" si="989"/>
        <v/>
      </c>
      <c r="AB2018" s="136" t="str">
        <f>IF(B:B="","",IF(R2018="Refreshment Beverage","",IF(AND(R2018="Beer",Q2018=0),SUM(LOOKUP(2,1/(Rates!$B$15:$B$18&lt;=W2018)/(Rates!$C$15:$C$18&gt;=W2018),Rates!$D$15:$D$18)*W2018),VLOOKUP(VALUE(Q:Q),Rates!A:B,2,0)*W2018)))</f>
        <v/>
      </c>
      <c r="AC2018" s="136" t="str">
        <f>IF(B:B="","",IF(R2018="Refreshment Beverage","",IF(AND(R2018="Beer",Q2018=0),SUM(LOOKUP(2,1/(Rates!$B$15:$B$18&lt;=W2018)/(Rates!$C$15:$C$18&gt;=W2018),Rates!$E$15:$E$18)*W2018),VLOOKUP(VALUE(Q:Q),Rates!A:C,3,0)*W2018)))</f>
        <v/>
      </c>
      <c r="AD2018" s="137" t="str">
        <f>IFERROR(IF(B:B="","",IF(R2018="Beer","",IF(VALUE(Q2018)=0,VLOOKUP(VLOOKUP(B:B,#REF!,16,0),Rates!A:E,2,0),VLOOKUP(VALUE(Q2018),Rates!A$31:B$34,2,0)*W2018))),0)</f>
        <v/>
      </c>
      <c r="AE2018" s="121" t="str">
        <f t="shared" si="990"/>
        <v/>
      </c>
      <c r="AF2018" s="138" t="str">
        <f t="shared" si="991"/>
        <v/>
      </c>
      <c r="AG2018" s="122" t="str">
        <f t="shared" si="992"/>
        <v/>
      </c>
      <c r="AH2018" s="123" t="str">
        <f t="shared" si="993"/>
        <v/>
      </c>
      <c r="AI2018" s="139" t="str">
        <f>IF(AE:AE="","",IF(R2018="Refreshment Beverage",AK2018*(Rates!J$19/100),ROUND(SUM(AH2018*(Rates!$J$8/100)),4)))</f>
        <v/>
      </c>
      <c r="AJ2018" s="124" t="str">
        <f t="shared" si="994"/>
        <v/>
      </c>
      <c r="AK2018" s="125" t="str">
        <f t="shared" si="995"/>
        <v/>
      </c>
      <c r="AL2018" s="121" t="str">
        <f t="shared" si="996"/>
        <v/>
      </c>
      <c r="AM2018" s="138" t="str">
        <f>IF(AS2018="","",IF(R2018="Refreshment Beverage",ROUND(AS2018*Rates!K$19,4),ROUND(AO2018*(VLOOKUP(VALUE(Q2018),Rates!G$4:L$12,3,0)),4)))</f>
        <v/>
      </c>
      <c r="AN2018" s="126" t="str">
        <f>IF(AS2018="","",IF(R2018="Refreshment Beverage",AS2018*(Rates!J$19/100),MAX(AM2018,AB2018)))</f>
        <v/>
      </c>
      <c r="AO2018" s="127" t="str">
        <f t="shared" si="997"/>
        <v/>
      </c>
      <c r="AP2018" s="127" t="str">
        <f t="shared" si="998"/>
        <v/>
      </c>
      <c r="AQ2018" s="140" t="str">
        <f>IF(AS2018="","",IF(R2018="Refreshment Beverage",ROUND(SUM(VLOOKUP(Q:Q,Rates!G$15:L$19,3,0)*(AS2018-Y2018-Z2018-AA2018)),4),ROUND(SUM(Rates!$K$8*AS2018),4)))</f>
        <v/>
      </c>
      <c r="AR2018" s="139" t="str">
        <f t="shared" si="999"/>
        <v/>
      </c>
      <c r="AS2018" s="125" t="str">
        <f t="shared" si="1000"/>
        <v/>
      </c>
      <c r="AT2018" s="121" t="str">
        <f t="shared" si="1001"/>
        <v/>
      </c>
      <c r="AU2018" s="138" t="str">
        <f>IF(AX2018="","",IF(R2018="Refreshment Beverage",ROUND((BA2018-Y2018-Z2018-AA2018)*VLOOKUP(VALUE(Q2018),Rates!G$15:L$19,3,0),4),ROUND(AW2018*(VLOOKUP(VALUE(Q2018),Rates!G:L,3,0)),4)))</f>
        <v/>
      </c>
      <c r="AV2018" s="126" t="str">
        <f t="shared" si="1002"/>
        <v/>
      </c>
      <c r="AW2018" s="127" t="str">
        <f t="shared" si="1003"/>
        <v/>
      </c>
      <c r="AX2018" s="123" t="str">
        <f t="shared" si="1004"/>
        <v/>
      </c>
      <c r="AY2018" s="140" t="str">
        <f>IF(AX2018="","",IF(R2018="Refreshment Beverage",ROUND(SUM(AX2018*Rates!K$19),4),ROUND(SUM(AX2018*(Rates!J$8/100)),4)))</f>
        <v/>
      </c>
      <c r="AZ2018" s="124" t="str">
        <f t="shared" si="1005"/>
        <v/>
      </c>
      <c r="BA2018" s="125" t="str">
        <f t="shared" si="1006"/>
        <v/>
      </c>
      <c r="BB2018" s="115"/>
      <c r="BC2018" s="143"/>
      <c r="BD2018" s="100"/>
      <c r="BE2018" s="100"/>
      <c r="BF2018" s="100"/>
      <c r="BG2018" s="100"/>
    </row>
    <row r="2019" spans="1:59" x14ac:dyDescent="0.2">
      <c r="A2019" s="144"/>
      <c r="B2019" s="141"/>
      <c r="C2019" s="141"/>
      <c r="D2019" s="142"/>
      <c r="E2019" s="142"/>
      <c r="F2019" s="142"/>
      <c r="G2019" s="142"/>
      <c r="H2019" s="142"/>
      <c r="I2019" s="129"/>
      <c r="J2019" s="130"/>
      <c r="K2019" s="131" t="str">
        <f t="shared" si="977"/>
        <v/>
      </c>
      <c r="L2019" s="132" t="str">
        <f t="shared" si="978"/>
        <v/>
      </c>
      <c r="M2019" s="133" t="str">
        <f t="shared" si="979"/>
        <v/>
      </c>
      <c r="N2019" s="134" t="str">
        <f>IFERROR(IF(B:B="","",IF(R2019="Beer",SUM(LOOKUP(2,1/(Rates!$B$3:$B$5&lt;=W2019)/(Rates!$C$3:$C$5&gt;=W2019),Rates!$D$3:$D$5)*(X2019/100)*W2019),IF(R2019="Refreshment Beverage",SUM(LOOKUP(2,1/(Rates!$B$7:$B$11&lt;=W2019)/(Rates!$C$7:$C$11&gt;=W2019),Rates!$D$7:$D$11)*(X2019/100)*W2019)))),"")</f>
        <v/>
      </c>
      <c r="O2019" s="134" t="str">
        <f t="shared" si="980"/>
        <v/>
      </c>
      <c r="P2019" s="116"/>
      <c r="Q2019" s="117" t="str">
        <f t="shared" si="981"/>
        <v/>
      </c>
      <c r="R2019" s="128" t="str">
        <f t="shared" si="982"/>
        <v/>
      </c>
      <c r="S2019" s="135" t="str">
        <f>IF(B2019="","",IF(R2019="Refreshment Beverage",VLOOKUP(VALUE(Q2019),Rates!G$15:L$19,2,0),VLOOKUP(VALUE(Q2019),Rates!G$4:L$12,2,0)))</f>
        <v/>
      </c>
      <c r="T2019" s="135" t="str">
        <f t="shared" si="983"/>
        <v/>
      </c>
      <c r="U2019" s="118" t="str">
        <f t="shared" si="984"/>
        <v/>
      </c>
      <c r="V2019" s="135" t="str">
        <f t="shared" si="985"/>
        <v/>
      </c>
      <c r="W2019" s="135" t="str">
        <f t="shared" si="986"/>
        <v/>
      </c>
      <c r="X2019" s="119" t="str">
        <f t="shared" si="987"/>
        <v/>
      </c>
      <c r="Y2019" s="120" t="str">
        <f>IF(B:B="","",IF(R2019="Refreshment Beverage",VLOOKUP(Q2019,Rates!G$15:L$19,6,0)*W2019,VLOOKUP(Q2019,Rates!G$4:L$12,6,0)*W2019))</f>
        <v/>
      </c>
      <c r="Z2019" s="120" t="str">
        <f t="shared" si="988"/>
        <v/>
      </c>
      <c r="AA2019" s="120" t="str">
        <f t="shared" si="989"/>
        <v/>
      </c>
      <c r="AB2019" s="136" t="str">
        <f>IF(B:B="","",IF(R2019="Refreshment Beverage","",IF(AND(R2019="Beer",Q2019=0),SUM(LOOKUP(2,1/(Rates!$B$15:$B$18&lt;=W2019)/(Rates!$C$15:$C$18&gt;=W2019),Rates!$D$15:$D$18)*W2019),VLOOKUP(VALUE(Q:Q),Rates!A:B,2,0)*W2019)))</f>
        <v/>
      </c>
      <c r="AC2019" s="136" t="str">
        <f>IF(B:B="","",IF(R2019="Refreshment Beverage","",IF(AND(R2019="Beer",Q2019=0),SUM(LOOKUP(2,1/(Rates!$B$15:$B$18&lt;=W2019)/(Rates!$C$15:$C$18&gt;=W2019),Rates!$E$15:$E$18)*W2019),VLOOKUP(VALUE(Q:Q),Rates!A:C,3,0)*W2019)))</f>
        <v/>
      </c>
      <c r="AD2019" s="137" t="str">
        <f>IFERROR(IF(B:B="","",IF(R2019="Beer","",IF(VALUE(Q2019)=0,VLOOKUP(VLOOKUP(B:B,#REF!,16,0),Rates!A:E,2,0),VLOOKUP(VALUE(Q2019),Rates!A$31:B$34,2,0)*W2019))),0)</f>
        <v/>
      </c>
      <c r="AE2019" s="121" t="str">
        <f t="shared" si="990"/>
        <v/>
      </c>
      <c r="AF2019" s="138" t="str">
        <f t="shared" si="991"/>
        <v/>
      </c>
      <c r="AG2019" s="122" t="str">
        <f t="shared" si="992"/>
        <v/>
      </c>
      <c r="AH2019" s="123" t="str">
        <f t="shared" si="993"/>
        <v/>
      </c>
      <c r="AI2019" s="139" t="str">
        <f>IF(AE:AE="","",IF(R2019="Refreshment Beverage",AK2019*(Rates!J$19/100),ROUND(SUM(AH2019*(Rates!$J$8/100)),4)))</f>
        <v/>
      </c>
      <c r="AJ2019" s="124" t="str">
        <f t="shared" si="994"/>
        <v/>
      </c>
      <c r="AK2019" s="125" t="str">
        <f t="shared" si="995"/>
        <v/>
      </c>
      <c r="AL2019" s="121" t="str">
        <f t="shared" si="996"/>
        <v/>
      </c>
      <c r="AM2019" s="138" t="str">
        <f>IF(AS2019="","",IF(R2019="Refreshment Beverage",ROUND(AS2019*Rates!K$19,4),ROUND(AO2019*(VLOOKUP(VALUE(Q2019),Rates!G$4:L$12,3,0)),4)))</f>
        <v/>
      </c>
      <c r="AN2019" s="126" t="str">
        <f>IF(AS2019="","",IF(R2019="Refreshment Beverage",AS2019*(Rates!J$19/100),MAX(AM2019,AB2019)))</f>
        <v/>
      </c>
      <c r="AO2019" s="127" t="str">
        <f t="shared" si="997"/>
        <v/>
      </c>
      <c r="AP2019" s="127" t="str">
        <f t="shared" si="998"/>
        <v/>
      </c>
      <c r="AQ2019" s="140" t="str">
        <f>IF(AS2019="","",IF(R2019="Refreshment Beverage",ROUND(SUM(VLOOKUP(Q:Q,Rates!G$15:L$19,3,0)*(AS2019-Y2019-Z2019-AA2019)),4),ROUND(SUM(Rates!$K$8*AS2019),4)))</f>
        <v/>
      </c>
      <c r="AR2019" s="139" t="str">
        <f t="shared" si="999"/>
        <v/>
      </c>
      <c r="AS2019" s="125" t="str">
        <f t="shared" si="1000"/>
        <v/>
      </c>
      <c r="AT2019" s="121" t="str">
        <f t="shared" si="1001"/>
        <v/>
      </c>
      <c r="AU2019" s="138" t="str">
        <f>IF(AX2019="","",IF(R2019="Refreshment Beverage",ROUND((BA2019-Y2019-Z2019-AA2019)*VLOOKUP(VALUE(Q2019),Rates!G$15:L$19,3,0),4),ROUND(AW2019*(VLOOKUP(VALUE(Q2019),Rates!G:L,3,0)),4)))</f>
        <v/>
      </c>
      <c r="AV2019" s="126" t="str">
        <f t="shared" si="1002"/>
        <v/>
      </c>
      <c r="AW2019" s="127" t="str">
        <f t="shared" si="1003"/>
        <v/>
      </c>
      <c r="AX2019" s="123" t="str">
        <f t="shared" si="1004"/>
        <v/>
      </c>
      <c r="AY2019" s="140" t="str">
        <f>IF(AX2019="","",IF(R2019="Refreshment Beverage",ROUND(SUM(AX2019*Rates!K$19),4),ROUND(SUM(AX2019*(Rates!J$8/100)),4)))</f>
        <v/>
      </c>
      <c r="AZ2019" s="124" t="str">
        <f t="shared" si="1005"/>
        <v/>
      </c>
      <c r="BA2019" s="125" t="str">
        <f t="shared" si="1006"/>
        <v/>
      </c>
      <c r="BB2019" s="115"/>
      <c r="BC2019" s="143"/>
      <c r="BD2019" s="100"/>
      <c r="BE2019" s="100"/>
      <c r="BF2019" s="100"/>
      <c r="BG2019" s="100"/>
    </row>
    <row r="2020" spans="1:59" x14ac:dyDescent="0.2">
      <c r="A2020" s="144"/>
      <c r="B2020" s="141"/>
      <c r="C2020" s="141"/>
      <c r="D2020" s="142"/>
      <c r="E2020" s="142"/>
      <c r="F2020" s="142"/>
      <c r="G2020" s="142"/>
      <c r="H2020" s="142"/>
      <c r="I2020" s="129"/>
      <c r="J2020" s="130"/>
      <c r="K2020" s="131" t="str">
        <f t="shared" si="977"/>
        <v/>
      </c>
      <c r="L2020" s="132" t="str">
        <f t="shared" si="978"/>
        <v/>
      </c>
      <c r="M2020" s="133" t="str">
        <f t="shared" si="979"/>
        <v/>
      </c>
      <c r="N2020" s="134" t="str">
        <f>IFERROR(IF(B:B="","",IF(R2020="Beer",SUM(LOOKUP(2,1/(Rates!$B$3:$B$5&lt;=W2020)/(Rates!$C$3:$C$5&gt;=W2020),Rates!$D$3:$D$5)*(X2020/100)*W2020),IF(R2020="Refreshment Beverage",SUM(LOOKUP(2,1/(Rates!$B$7:$B$11&lt;=W2020)/(Rates!$C$7:$C$11&gt;=W2020),Rates!$D$7:$D$11)*(X2020/100)*W2020)))),"")</f>
        <v/>
      </c>
      <c r="O2020" s="134" t="str">
        <f t="shared" si="980"/>
        <v/>
      </c>
      <c r="P2020" s="116"/>
      <c r="Q2020" s="117" t="str">
        <f t="shared" si="981"/>
        <v/>
      </c>
      <c r="R2020" s="128" t="str">
        <f t="shared" si="982"/>
        <v/>
      </c>
      <c r="S2020" s="135" t="str">
        <f>IF(B2020="","",IF(R2020="Refreshment Beverage",VLOOKUP(VALUE(Q2020),Rates!G$15:L$19,2,0),VLOOKUP(VALUE(Q2020),Rates!G$4:L$12,2,0)))</f>
        <v/>
      </c>
      <c r="T2020" s="135" t="str">
        <f t="shared" si="983"/>
        <v/>
      </c>
      <c r="U2020" s="118" t="str">
        <f t="shared" si="984"/>
        <v/>
      </c>
      <c r="V2020" s="135" t="str">
        <f t="shared" si="985"/>
        <v/>
      </c>
      <c r="W2020" s="135" t="str">
        <f t="shared" si="986"/>
        <v/>
      </c>
      <c r="X2020" s="119" t="str">
        <f t="shared" si="987"/>
        <v/>
      </c>
      <c r="Y2020" s="120" t="str">
        <f>IF(B:B="","",IF(R2020="Refreshment Beverage",VLOOKUP(Q2020,Rates!G$15:L$19,6,0)*W2020,VLOOKUP(Q2020,Rates!G$4:L$12,6,0)*W2020))</f>
        <v/>
      </c>
      <c r="Z2020" s="120" t="str">
        <f t="shared" si="988"/>
        <v/>
      </c>
      <c r="AA2020" s="120" t="str">
        <f t="shared" si="989"/>
        <v/>
      </c>
      <c r="AB2020" s="136" t="str">
        <f>IF(B:B="","",IF(R2020="Refreshment Beverage","",IF(AND(R2020="Beer",Q2020=0),SUM(LOOKUP(2,1/(Rates!$B$15:$B$18&lt;=W2020)/(Rates!$C$15:$C$18&gt;=W2020),Rates!$D$15:$D$18)*W2020),VLOOKUP(VALUE(Q:Q),Rates!A:B,2,0)*W2020)))</f>
        <v/>
      </c>
      <c r="AC2020" s="136" t="str">
        <f>IF(B:B="","",IF(R2020="Refreshment Beverage","",IF(AND(R2020="Beer",Q2020=0),SUM(LOOKUP(2,1/(Rates!$B$15:$B$18&lt;=W2020)/(Rates!$C$15:$C$18&gt;=W2020),Rates!$E$15:$E$18)*W2020),VLOOKUP(VALUE(Q:Q),Rates!A:C,3,0)*W2020)))</f>
        <v/>
      </c>
      <c r="AD2020" s="137" t="str">
        <f>IFERROR(IF(B:B="","",IF(R2020="Beer","",IF(VALUE(Q2020)=0,VLOOKUP(VLOOKUP(B:B,#REF!,16,0),Rates!A:E,2,0),VLOOKUP(VALUE(Q2020),Rates!A$31:B$34,2,0)*W2020))),0)</f>
        <v/>
      </c>
      <c r="AE2020" s="121" t="str">
        <f t="shared" si="990"/>
        <v/>
      </c>
      <c r="AF2020" s="138" t="str">
        <f t="shared" si="991"/>
        <v/>
      </c>
      <c r="AG2020" s="122" t="str">
        <f t="shared" si="992"/>
        <v/>
      </c>
      <c r="AH2020" s="123" t="str">
        <f t="shared" si="993"/>
        <v/>
      </c>
      <c r="AI2020" s="139" t="str">
        <f>IF(AE:AE="","",IF(R2020="Refreshment Beverage",AK2020*(Rates!J$19/100),ROUND(SUM(AH2020*(Rates!$J$8/100)),4)))</f>
        <v/>
      </c>
      <c r="AJ2020" s="124" t="str">
        <f t="shared" si="994"/>
        <v/>
      </c>
      <c r="AK2020" s="125" t="str">
        <f t="shared" si="995"/>
        <v/>
      </c>
      <c r="AL2020" s="121" t="str">
        <f t="shared" si="996"/>
        <v/>
      </c>
      <c r="AM2020" s="138" t="str">
        <f>IF(AS2020="","",IF(R2020="Refreshment Beverage",ROUND(AS2020*Rates!K$19,4),ROUND(AO2020*(VLOOKUP(VALUE(Q2020),Rates!G$4:L$12,3,0)),4)))</f>
        <v/>
      </c>
      <c r="AN2020" s="126" t="str">
        <f>IF(AS2020="","",IF(R2020="Refreshment Beverage",AS2020*(Rates!J$19/100),MAX(AM2020,AB2020)))</f>
        <v/>
      </c>
      <c r="AO2020" s="127" t="str">
        <f t="shared" si="997"/>
        <v/>
      </c>
      <c r="AP2020" s="127" t="str">
        <f t="shared" si="998"/>
        <v/>
      </c>
      <c r="AQ2020" s="140" t="str">
        <f>IF(AS2020="","",IF(R2020="Refreshment Beverage",ROUND(SUM(VLOOKUP(Q:Q,Rates!G$15:L$19,3,0)*(AS2020-Y2020-Z2020-AA2020)),4),ROUND(SUM(Rates!$K$8*AS2020),4)))</f>
        <v/>
      </c>
      <c r="AR2020" s="139" t="str">
        <f t="shared" si="999"/>
        <v/>
      </c>
      <c r="AS2020" s="125" t="str">
        <f t="shared" si="1000"/>
        <v/>
      </c>
      <c r="AT2020" s="121" t="str">
        <f t="shared" si="1001"/>
        <v/>
      </c>
      <c r="AU2020" s="138" t="str">
        <f>IF(AX2020="","",IF(R2020="Refreshment Beverage",ROUND((BA2020-Y2020-Z2020-AA2020)*VLOOKUP(VALUE(Q2020),Rates!G$15:L$19,3,0),4),ROUND(AW2020*(VLOOKUP(VALUE(Q2020),Rates!G:L,3,0)),4)))</f>
        <v/>
      </c>
      <c r="AV2020" s="126" t="str">
        <f t="shared" si="1002"/>
        <v/>
      </c>
      <c r="AW2020" s="127" t="str">
        <f t="shared" si="1003"/>
        <v/>
      </c>
      <c r="AX2020" s="123" t="str">
        <f t="shared" si="1004"/>
        <v/>
      </c>
      <c r="AY2020" s="140" t="str">
        <f>IF(AX2020="","",IF(R2020="Refreshment Beverage",ROUND(SUM(AX2020*Rates!K$19),4),ROUND(SUM(AX2020*(Rates!J$8/100)),4)))</f>
        <v/>
      </c>
      <c r="AZ2020" s="124" t="str">
        <f t="shared" si="1005"/>
        <v/>
      </c>
      <c r="BA2020" s="125" t="str">
        <f t="shared" si="1006"/>
        <v/>
      </c>
      <c r="BB2020" s="115"/>
      <c r="BC2020" s="143"/>
      <c r="BD2020" s="100"/>
      <c r="BE2020" s="100"/>
      <c r="BF2020" s="100"/>
      <c r="BG2020" s="100"/>
    </row>
    <row r="2021" spans="1:59" x14ac:dyDescent="0.2">
      <c r="A2021" s="144"/>
      <c r="B2021" s="141"/>
      <c r="C2021" s="141"/>
      <c r="D2021" s="142"/>
      <c r="E2021" s="142"/>
      <c r="F2021" s="142"/>
      <c r="G2021" s="142"/>
      <c r="H2021" s="142"/>
      <c r="I2021" s="129"/>
      <c r="J2021" s="130"/>
      <c r="K2021" s="131" t="str">
        <f t="shared" si="977"/>
        <v/>
      </c>
      <c r="L2021" s="132" t="str">
        <f t="shared" si="978"/>
        <v/>
      </c>
      <c r="M2021" s="133" t="str">
        <f t="shared" si="979"/>
        <v/>
      </c>
      <c r="N2021" s="134" t="str">
        <f>IFERROR(IF(B:B="","",IF(R2021="Beer",SUM(LOOKUP(2,1/(Rates!$B$3:$B$5&lt;=W2021)/(Rates!$C$3:$C$5&gt;=W2021),Rates!$D$3:$D$5)*(X2021/100)*W2021),IF(R2021="Refreshment Beverage",SUM(LOOKUP(2,1/(Rates!$B$7:$B$11&lt;=W2021)/(Rates!$C$7:$C$11&gt;=W2021),Rates!$D$7:$D$11)*(X2021/100)*W2021)))),"")</f>
        <v/>
      </c>
      <c r="O2021" s="134" t="str">
        <f t="shared" si="980"/>
        <v/>
      </c>
      <c r="P2021" s="116"/>
      <c r="Q2021" s="117" t="str">
        <f t="shared" si="981"/>
        <v/>
      </c>
      <c r="R2021" s="128" t="str">
        <f t="shared" si="982"/>
        <v/>
      </c>
      <c r="S2021" s="135" t="str">
        <f>IF(B2021="","",IF(R2021="Refreshment Beverage",VLOOKUP(VALUE(Q2021),Rates!G$15:L$19,2,0),VLOOKUP(VALUE(Q2021),Rates!G$4:L$12,2,0)))</f>
        <v/>
      </c>
      <c r="T2021" s="135" t="str">
        <f t="shared" si="983"/>
        <v/>
      </c>
      <c r="U2021" s="118" t="str">
        <f t="shared" si="984"/>
        <v/>
      </c>
      <c r="V2021" s="135" t="str">
        <f t="shared" si="985"/>
        <v/>
      </c>
      <c r="W2021" s="135" t="str">
        <f t="shared" si="986"/>
        <v/>
      </c>
      <c r="X2021" s="119" t="str">
        <f t="shared" si="987"/>
        <v/>
      </c>
      <c r="Y2021" s="120" t="str">
        <f>IF(B:B="","",IF(R2021="Refreshment Beverage",VLOOKUP(Q2021,Rates!G$15:L$19,6,0)*W2021,VLOOKUP(Q2021,Rates!G$4:L$12,6,0)*W2021))</f>
        <v/>
      </c>
      <c r="Z2021" s="120" t="str">
        <f t="shared" si="988"/>
        <v/>
      </c>
      <c r="AA2021" s="120" t="str">
        <f t="shared" si="989"/>
        <v/>
      </c>
      <c r="AB2021" s="136" t="str">
        <f>IF(B:B="","",IF(R2021="Refreshment Beverage","",IF(AND(R2021="Beer",Q2021=0),SUM(LOOKUP(2,1/(Rates!$B$15:$B$18&lt;=W2021)/(Rates!$C$15:$C$18&gt;=W2021),Rates!$D$15:$D$18)*W2021),VLOOKUP(VALUE(Q:Q),Rates!A:B,2,0)*W2021)))</f>
        <v/>
      </c>
      <c r="AC2021" s="136" t="str">
        <f>IF(B:B="","",IF(R2021="Refreshment Beverage","",IF(AND(R2021="Beer",Q2021=0),SUM(LOOKUP(2,1/(Rates!$B$15:$B$18&lt;=W2021)/(Rates!$C$15:$C$18&gt;=W2021),Rates!$E$15:$E$18)*W2021),VLOOKUP(VALUE(Q:Q),Rates!A:C,3,0)*W2021)))</f>
        <v/>
      </c>
      <c r="AD2021" s="137" t="str">
        <f>IFERROR(IF(B:B="","",IF(R2021="Beer","",IF(VALUE(Q2021)=0,VLOOKUP(VLOOKUP(B:B,#REF!,16,0),Rates!A:E,2,0),VLOOKUP(VALUE(Q2021),Rates!A$31:B$34,2,0)*W2021))),0)</f>
        <v/>
      </c>
      <c r="AE2021" s="121" t="str">
        <f t="shared" si="990"/>
        <v/>
      </c>
      <c r="AF2021" s="138" t="str">
        <f t="shared" si="991"/>
        <v/>
      </c>
      <c r="AG2021" s="122" t="str">
        <f t="shared" si="992"/>
        <v/>
      </c>
      <c r="AH2021" s="123" t="str">
        <f t="shared" si="993"/>
        <v/>
      </c>
      <c r="AI2021" s="139" t="str">
        <f>IF(AE:AE="","",IF(R2021="Refreshment Beverage",AK2021*(Rates!J$19/100),ROUND(SUM(AH2021*(Rates!$J$8/100)),4)))</f>
        <v/>
      </c>
      <c r="AJ2021" s="124" t="str">
        <f t="shared" si="994"/>
        <v/>
      </c>
      <c r="AK2021" s="125" t="str">
        <f t="shared" si="995"/>
        <v/>
      </c>
      <c r="AL2021" s="121" t="str">
        <f t="shared" si="996"/>
        <v/>
      </c>
      <c r="AM2021" s="138" t="str">
        <f>IF(AS2021="","",IF(R2021="Refreshment Beverage",ROUND(AS2021*Rates!K$19,4),ROUND(AO2021*(VLOOKUP(VALUE(Q2021),Rates!G$4:L$12,3,0)),4)))</f>
        <v/>
      </c>
      <c r="AN2021" s="126" t="str">
        <f>IF(AS2021="","",IF(R2021="Refreshment Beverage",AS2021*(Rates!J$19/100),MAX(AM2021,AB2021)))</f>
        <v/>
      </c>
      <c r="AO2021" s="127" t="str">
        <f t="shared" si="997"/>
        <v/>
      </c>
      <c r="AP2021" s="127" t="str">
        <f t="shared" si="998"/>
        <v/>
      </c>
      <c r="AQ2021" s="140" t="str">
        <f>IF(AS2021="","",IF(R2021="Refreshment Beverage",ROUND(SUM(VLOOKUP(Q:Q,Rates!G$15:L$19,3,0)*(AS2021-Y2021-Z2021-AA2021)),4),ROUND(SUM(Rates!$K$8*AS2021),4)))</f>
        <v/>
      </c>
      <c r="AR2021" s="139" t="str">
        <f t="shared" si="999"/>
        <v/>
      </c>
      <c r="AS2021" s="125" t="str">
        <f t="shared" si="1000"/>
        <v/>
      </c>
      <c r="AT2021" s="121" t="str">
        <f t="shared" si="1001"/>
        <v/>
      </c>
      <c r="AU2021" s="138" t="str">
        <f>IF(AX2021="","",IF(R2021="Refreshment Beverage",ROUND((BA2021-Y2021-Z2021-AA2021)*VLOOKUP(VALUE(Q2021),Rates!G$15:L$19,3,0),4),ROUND(AW2021*(VLOOKUP(VALUE(Q2021),Rates!G:L,3,0)),4)))</f>
        <v/>
      </c>
      <c r="AV2021" s="126" t="str">
        <f t="shared" si="1002"/>
        <v/>
      </c>
      <c r="AW2021" s="127" t="str">
        <f t="shared" si="1003"/>
        <v/>
      </c>
      <c r="AX2021" s="123" t="str">
        <f t="shared" si="1004"/>
        <v/>
      </c>
      <c r="AY2021" s="140" t="str">
        <f>IF(AX2021="","",IF(R2021="Refreshment Beverage",ROUND(SUM(AX2021*Rates!K$19),4),ROUND(SUM(AX2021*(Rates!J$8/100)),4)))</f>
        <v/>
      </c>
      <c r="AZ2021" s="124" t="str">
        <f t="shared" si="1005"/>
        <v/>
      </c>
      <c r="BA2021" s="125" t="str">
        <f t="shared" si="1006"/>
        <v/>
      </c>
      <c r="BB2021" s="115"/>
      <c r="BC2021" s="143"/>
      <c r="BD2021" s="100"/>
      <c r="BE2021" s="100"/>
      <c r="BF2021" s="100"/>
      <c r="BG2021" s="100"/>
    </row>
    <row r="2022" spans="1:59" x14ac:dyDescent="0.2">
      <c r="A2022" s="144"/>
      <c r="B2022" s="141"/>
      <c r="C2022" s="141"/>
      <c r="D2022" s="142"/>
      <c r="E2022" s="142"/>
      <c r="F2022" s="142"/>
      <c r="G2022" s="142"/>
      <c r="H2022" s="142"/>
      <c r="I2022" s="129"/>
      <c r="J2022" s="130"/>
      <c r="K2022" s="131" t="str">
        <f t="shared" si="977"/>
        <v/>
      </c>
      <c r="L2022" s="132" t="str">
        <f t="shared" si="978"/>
        <v/>
      </c>
      <c r="M2022" s="133" t="str">
        <f t="shared" si="979"/>
        <v/>
      </c>
      <c r="N2022" s="134" t="str">
        <f>IFERROR(IF(B:B="","",IF(R2022="Beer",SUM(LOOKUP(2,1/(Rates!$B$3:$B$5&lt;=W2022)/(Rates!$C$3:$C$5&gt;=W2022),Rates!$D$3:$D$5)*(X2022/100)*W2022),IF(R2022="Refreshment Beverage",SUM(LOOKUP(2,1/(Rates!$B$7:$B$11&lt;=W2022)/(Rates!$C$7:$C$11&gt;=W2022),Rates!$D$7:$D$11)*(X2022/100)*W2022)))),"")</f>
        <v/>
      </c>
      <c r="O2022" s="134" t="str">
        <f t="shared" si="980"/>
        <v/>
      </c>
      <c r="P2022" s="116"/>
      <c r="Q2022" s="117" t="str">
        <f t="shared" si="981"/>
        <v/>
      </c>
      <c r="R2022" s="128" t="str">
        <f t="shared" si="982"/>
        <v/>
      </c>
      <c r="S2022" s="135" t="str">
        <f>IF(B2022="","",IF(R2022="Refreshment Beverage",VLOOKUP(VALUE(Q2022),Rates!G$15:L$19,2,0),VLOOKUP(VALUE(Q2022),Rates!G$4:L$12,2,0)))</f>
        <v/>
      </c>
      <c r="T2022" s="135" t="str">
        <f t="shared" si="983"/>
        <v/>
      </c>
      <c r="U2022" s="118" t="str">
        <f t="shared" si="984"/>
        <v/>
      </c>
      <c r="V2022" s="135" t="str">
        <f t="shared" si="985"/>
        <v/>
      </c>
      <c r="W2022" s="135" t="str">
        <f t="shared" si="986"/>
        <v/>
      </c>
      <c r="X2022" s="119" t="str">
        <f t="shared" si="987"/>
        <v/>
      </c>
      <c r="Y2022" s="120" t="str">
        <f>IF(B:B="","",IF(R2022="Refreshment Beverage",VLOOKUP(Q2022,Rates!G$15:L$19,6,0)*W2022,VLOOKUP(Q2022,Rates!G$4:L$12,6,0)*W2022))</f>
        <v/>
      </c>
      <c r="Z2022" s="120" t="str">
        <f t="shared" si="988"/>
        <v/>
      </c>
      <c r="AA2022" s="120" t="str">
        <f t="shared" si="989"/>
        <v/>
      </c>
      <c r="AB2022" s="136" t="str">
        <f>IF(B:B="","",IF(R2022="Refreshment Beverage","",IF(AND(R2022="Beer",Q2022=0),SUM(LOOKUP(2,1/(Rates!$B$15:$B$18&lt;=W2022)/(Rates!$C$15:$C$18&gt;=W2022),Rates!$D$15:$D$18)*W2022),VLOOKUP(VALUE(Q:Q),Rates!A:B,2,0)*W2022)))</f>
        <v/>
      </c>
      <c r="AC2022" s="136" t="str">
        <f>IF(B:B="","",IF(R2022="Refreshment Beverage","",IF(AND(R2022="Beer",Q2022=0),SUM(LOOKUP(2,1/(Rates!$B$15:$B$18&lt;=W2022)/(Rates!$C$15:$C$18&gt;=W2022),Rates!$E$15:$E$18)*W2022),VLOOKUP(VALUE(Q:Q),Rates!A:C,3,0)*W2022)))</f>
        <v/>
      </c>
      <c r="AD2022" s="137" t="str">
        <f>IFERROR(IF(B:B="","",IF(R2022="Beer","",IF(VALUE(Q2022)=0,VLOOKUP(VLOOKUP(B:B,#REF!,16,0),Rates!A:E,2,0),VLOOKUP(VALUE(Q2022),Rates!A$31:B$34,2,0)*W2022))),0)</f>
        <v/>
      </c>
      <c r="AE2022" s="121" t="str">
        <f t="shared" si="990"/>
        <v/>
      </c>
      <c r="AF2022" s="138" t="str">
        <f t="shared" si="991"/>
        <v/>
      </c>
      <c r="AG2022" s="122" t="str">
        <f t="shared" si="992"/>
        <v/>
      </c>
      <c r="AH2022" s="123" t="str">
        <f t="shared" si="993"/>
        <v/>
      </c>
      <c r="AI2022" s="139" t="str">
        <f>IF(AE:AE="","",IF(R2022="Refreshment Beverage",AK2022*(Rates!J$19/100),ROUND(SUM(AH2022*(Rates!$J$8/100)),4)))</f>
        <v/>
      </c>
      <c r="AJ2022" s="124" t="str">
        <f t="shared" si="994"/>
        <v/>
      </c>
      <c r="AK2022" s="125" t="str">
        <f t="shared" si="995"/>
        <v/>
      </c>
      <c r="AL2022" s="121" t="str">
        <f t="shared" si="996"/>
        <v/>
      </c>
      <c r="AM2022" s="138" t="str">
        <f>IF(AS2022="","",IF(R2022="Refreshment Beverage",ROUND(AS2022*Rates!K$19,4),ROUND(AO2022*(VLOOKUP(VALUE(Q2022),Rates!G$4:L$12,3,0)),4)))</f>
        <v/>
      </c>
      <c r="AN2022" s="126" t="str">
        <f>IF(AS2022="","",IF(R2022="Refreshment Beverage",AS2022*(Rates!J$19/100),MAX(AM2022,AB2022)))</f>
        <v/>
      </c>
      <c r="AO2022" s="127" t="str">
        <f t="shared" si="997"/>
        <v/>
      </c>
      <c r="AP2022" s="127" t="str">
        <f t="shared" si="998"/>
        <v/>
      </c>
      <c r="AQ2022" s="140" t="str">
        <f>IF(AS2022="","",IF(R2022="Refreshment Beverage",ROUND(SUM(VLOOKUP(Q:Q,Rates!G$15:L$19,3,0)*(AS2022-Y2022-Z2022-AA2022)),4),ROUND(SUM(Rates!$K$8*AS2022),4)))</f>
        <v/>
      </c>
      <c r="AR2022" s="139" t="str">
        <f t="shared" si="999"/>
        <v/>
      </c>
      <c r="AS2022" s="125" t="str">
        <f t="shared" si="1000"/>
        <v/>
      </c>
      <c r="AT2022" s="121" t="str">
        <f t="shared" si="1001"/>
        <v/>
      </c>
      <c r="AU2022" s="138" t="str">
        <f>IF(AX2022="","",IF(R2022="Refreshment Beverage",ROUND((BA2022-Y2022-Z2022-AA2022)*VLOOKUP(VALUE(Q2022),Rates!G$15:L$19,3,0),4),ROUND(AW2022*(VLOOKUP(VALUE(Q2022),Rates!G:L,3,0)),4)))</f>
        <v/>
      </c>
      <c r="AV2022" s="126" t="str">
        <f t="shared" si="1002"/>
        <v/>
      </c>
      <c r="AW2022" s="127" t="str">
        <f t="shared" si="1003"/>
        <v/>
      </c>
      <c r="AX2022" s="123" t="str">
        <f t="shared" si="1004"/>
        <v/>
      </c>
      <c r="AY2022" s="140" t="str">
        <f>IF(AX2022="","",IF(R2022="Refreshment Beverage",ROUND(SUM(AX2022*Rates!K$19),4),ROUND(SUM(AX2022*(Rates!J$8/100)),4)))</f>
        <v/>
      </c>
      <c r="AZ2022" s="124" t="str">
        <f t="shared" si="1005"/>
        <v/>
      </c>
      <c r="BA2022" s="125" t="str">
        <f t="shared" si="1006"/>
        <v/>
      </c>
      <c r="BB2022" s="115"/>
      <c r="BC2022" s="143"/>
      <c r="BD2022" s="100"/>
      <c r="BE2022" s="100"/>
      <c r="BF2022" s="100"/>
      <c r="BG2022" s="100"/>
    </row>
    <row r="2023" spans="1:59" x14ac:dyDescent="0.2">
      <c r="A2023" s="144"/>
      <c r="B2023" s="141"/>
      <c r="C2023" s="141"/>
      <c r="D2023" s="142"/>
      <c r="E2023" s="142"/>
      <c r="F2023" s="142"/>
      <c r="G2023" s="142"/>
      <c r="H2023" s="142"/>
      <c r="I2023" s="129"/>
      <c r="J2023" s="130"/>
      <c r="K2023" s="131" t="str">
        <f t="shared" si="977"/>
        <v/>
      </c>
      <c r="L2023" s="132" t="str">
        <f t="shared" si="978"/>
        <v/>
      </c>
      <c r="M2023" s="133" t="str">
        <f t="shared" si="979"/>
        <v/>
      </c>
      <c r="N2023" s="134" t="str">
        <f>IFERROR(IF(B:B="","",IF(R2023="Beer",SUM(LOOKUP(2,1/(Rates!$B$3:$B$5&lt;=W2023)/(Rates!$C$3:$C$5&gt;=W2023),Rates!$D$3:$D$5)*(X2023/100)*W2023),IF(R2023="Refreshment Beverage",SUM(LOOKUP(2,1/(Rates!$B$7:$B$11&lt;=W2023)/(Rates!$C$7:$C$11&gt;=W2023),Rates!$D$7:$D$11)*(X2023/100)*W2023)))),"")</f>
        <v/>
      </c>
      <c r="O2023" s="134" t="str">
        <f t="shared" si="980"/>
        <v/>
      </c>
      <c r="P2023" s="116"/>
      <c r="Q2023" s="117" t="str">
        <f t="shared" si="981"/>
        <v/>
      </c>
      <c r="R2023" s="128" t="str">
        <f t="shared" si="982"/>
        <v/>
      </c>
      <c r="S2023" s="135" t="str">
        <f>IF(B2023="","",IF(R2023="Refreshment Beverage",VLOOKUP(VALUE(Q2023),Rates!G$15:L$19,2,0),VLOOKUP(VALUE(Q2023),Rates!G$4:L$12,2,0)))</f>
        <v/>
      </c>
      <c r="T2023" s="135" t="str">
        <f t="shared" si="983"/>
        <v/>
      </c>
      <c r="U2023" s="118" t="str">
        <f t="shared" si="984"/>
        <v/>
      </c>
      <c r="V2023" s="135" t="str">
        <f t="shared" si="985"/>
        <v/>
      </c>
      <c r="W2023" s="135" t="str">
        <f t="shared" si="986"/>
        <v/>
      </c>
      <c r="X2023" s="119" t="str">
        <f t="shared" si="987"/>
        <v/>
      </c>
      <c r="Y2023" s="120" t="str">
        <f>IF(B:B="","",IF(R2023="Refreshment Beverage",VLOOKUP(Q2023,Rates!G$15:L$19,6,0)*W2023,VLOOKUP(Q2023,Rates!G$4:L$12,6,0)*W2023))</f>
        <v/>
      </c>
      <c r="Z2023" s="120" t="str">
        <f t="shared" si="988"/>
        <v/>
      </c>
      <c r="AA2023" s="120" t="str">
        <f t="shared" si="989"/>
        <v/>
      </c>
      <c r="AB2023" s="136" t="str">
        <f>IF(B:B="","",IF(R2023="Refreshment Beverage","",IF(AND(R2023="Beer",Q2023=0),SUM(LOOKUP(2,1/(Rates!$B$15:$B$18&lt;=W2023)/(Rates!$C$15:$C$18&gt;=W2023),Rates!$D$15:$D$18)*W2023),VLOOKUP(VALUE(Q:Q),Rates!A:B,2,0)*W2023)))</f>
        <v/>
      </c>
      <c r="AC2023" s="136" t="str">
        <f>IF(B:B="","",IF(R2023="Refreshment Beverage","",IF(AND(R2023="Beer",Q2023=0),SUM(LOOKUP(2,1/(Rates!$B$15:$B$18&lt;=W2023)/(Rates!$C$15:$C$18&gt;=W2023),Rates!$E$15:$E$18)*W2023),VLOOKUP(VALUE(Q:Q),Rates!A:C,3,0)*W2023)))</f>
        <v/>
      </c>
      <c r="AD2023" s="137" t="str">
        <f>IFERROR(IF(B:B="","",IF(R2023="Beer","",IF(VALUE(Q2023)=0,VLOOKUP(VLOOKUP(B:B,#REF!,16,0),Rates!A:E,2,0),VLOOKUP(VALUE(Q2023),Rates!A$31:B$34,2,0)*W2023))),0)</f>
        <v/>
      </c>
      <c r="AE2023" s="121" t="str">
        <f t="shared" si="990"/>
        <v/>
      </c>
      <c r="AF2023" s="138" t="str">
        <f t="shared" si="991"/>
        <v/>
      </c>
      <c r="AG2023" s="122" t="str">
        <f t="shared" si="992"/>
        <v/>
      </c>
      <c r="AH2023" s="123" t="str">
        <f t="shared" si="993"/>
        <v/>
      </c>
      <c r="AI2023" s="139" t="str">
        <f>IF(AE:AE="","",IF(R2023="Refreshment Beverage",AK2023*(Rates!J$19/100),ROUND(SUM(AH2023*(Rates!$J$8/100)),4)))</f>
        <v/>
      </c>
      <c r="AJ2023" s="124" t="str">
        <f t="shared" si="994"/>
        <v/>
      </c>
      <c r="AK2023" s="125" t="str">
        <f t="shared" si="995"/>
        <v/>
      </c>
      <c r="AL2023" s="121" t="str">
        <f t="shared" si="996"/>
        <v/>
      </c>
      <c r="AM2023" s="138" t="str">
        <f>IF(AS2023="","",IF(R2023="Refreshment Beverage",ROUND(AS2023*Rates!K$19,4),ROUND(AO2023*(VLOOKUP(VALUE(Q2023),Rates!G$4:L$12,3,0)),4)))</f>
        <v/>
      </c>
      <c r="AN2023" s="126" t="str">
        <f>IF(AS2023="","",IF(R2023="Refreshment Beverage",AS2023*(Rates!J$19/100),MAX(AM2023,AB2023)))</f>
        <v/>
      </c>
      <c r="AO2023" s="127" t="str">
        <f t="shared" si="997"/>
        <v/>
      </c>
      <c r="AP2023" s="127" t="str">
        <f t="shared" si="998"/>
        <v/>
      </c>
      <c r="AQ2023" s="140" t="str">
        <f>IF(AS2023="","",IF(R2023="Refreshment Beverage",ROUND(SUM(VLOOKUP(Q:Q,Rates!G$15:L$19,3,0)*(AS2023-Y2023-Z2023-AA2023)),4),ROUND(SUM(Rates!$K$8*AS2023),4)))</f>
        <v/>
      </c>
      <c r="AR2023" s="139" t="str">
        <f t="shared" si="999"/>
        <v/>
      </c>
      <c r="AS2023" s="125" t="str">
        <f t="shared" si="1000"/>
        <v/>
      </c>
      <c r="AT2023" s="121" t="str">
        <f t="shared" si="1001"/>
        <v/>
      </c>
      <c r="AU2023" s="138" t="str">
        <f>IF(AX2023="","",IF(R2023="Refreshment Beverage",ROUND((BA2023-Y2023-Z2023-AA2023)*VLOOKUP(VALUE(Q2023),Rates!G$15:L$19,3,0),4),ROUND(AW2023*(VLOOKUP(VALUE(Q2023),Rates!G:L,3,0)),4)))</f>
        <v/>
      </c>
      <c r="AV2023" s="126" t="str">
        <f t="shared" si="1002"/>
        <v/>
      </c>
      <c r="AW2023" s="127" t="str">
        <f t="shared" si="1003"/>
        <v/>
      </c>
      <c r="AX2023" s="123" t="str">
        <f t="shared" si="1004"/>
        <v/>
      </c>
      <c r="AY2023" s="140" t="str">
        <f>IF(AX2023="","",IF(R2023="Refreshment Beverage",ROUND(SUM(AX2023*Rates!K$19),4),ROUND(SUM(AX2023*(Rates!J$8/100)),4)))</f>
        <v/>
      </c>
      <c r="AZ2023" s="124" t="str">
        <f t="shared" si="1005"/>
        <v/>
      </c>
      <c r="BA2023" s="125" t="str">
        <f t="shared" si="1006"/>
        <v/>
      </c>
      <c r="BB2023" s="115"/>
      <c r="BC2023" s="143"/>
      <c r="BD2023" s="100"/>
      <c r="BE2023" s="100"/>
      <c r="BF2023" s="100"/>
      <c r="BG2023" s="100"/>
    </row>
    <row r="2024" spans="1:59" x14ac:dyDescent="0.2">
      <c r="A2024" s="144"/>
      <c r="B2024" s="141"/>
      <c r="C2024" s="141"/>
      <c r="D2024" s="142"/>
      <c r="E2024" s="142"/>
      <c r="F2024" s="142"/>
      <c r="G2024" s="142"/>
      <c r="H2024" s="142"/>
      <c r="I2024" s="129"/>
      <c r="J2024" s="130"/>
      <c r="K2024" s="131" t="str">
        <f t="shared" si="977"/>
        <v/>
      </c>
      <c r="L2024" s="132" t="str">
        <f t="shared" si="978"/>
        <v/>
      </c>
      <c r="M2024" s="133" t="str">
        <f t="shared" si="979"/>
        <v/>
      </c>
      <c r="N2024" s="134" t="str">
        <f>IFERROR(IF(B:B="","",IF(R2024="Beer",SUM(LOOKUP(2,1/(Rates!$B$3:$B$5&lt;=W2024)/(Rates!$C$3:$C$5&gt;=W2024),Rates!$D$3:$D$5)*(X2024/100)*W2024),IF(R2024="Refreshment Beverage",SUM(LOOKUP(2,1/(Rates!$B$7:$B$11&lt;=W2024)/(Rates!$C$7:$C$11&gt;=W2024),Rates!$D$7:$D$11)*(X2024/100)*W2024)))),"")</f>
        <v/>
      </c>
      <c r="O2024" s="134" t="str">
        <f t="shared" si="980"/>
        <v/>
      </c>
      <c r="P2024" s="116"/>
      <c r="Q2024" s="117" t="str">
        <f t="shared" si="981"/>
        <v/>
      </c>
      <c r="R2024" s="128" t="str">
        <f t="shared" si="982"/>
        <v/>
      </c>
      <c r="S2024" s="135" t="str">
        <f>IF(B2024="","",IF(R2024="Refreshment Beverage",VLOOKUP(VALUE(Q2024),Rates!G$15:L$19,2,0),VLOOKUP(VALUE(Q2024),Rates!G$4:L$12,2,0)))</f>
        <v/>
      </c>
      <c r="T2024" s="135" t="str">
        <f t="shared" si="983"/>
        <v/>
      </c>
      <c r="U2024" s="118" t="str">
        <f t="shared" si="984"/>
        <v/>
      </c>
      <c r="V2024" s="135" t="str">
        <f t="shared" si="985"/>
        <v/>
      </c>
      <c r="W2024" s="135" t="str">
        <f t="shared" si="986"/>
        <v/>
      </c>
      <c r="X2024" s="119" t="str">
        <f t="shared" si="987"/>
        <v/>
      </c>
      <c r="Y2024" s="120" t="str">
        <f>IF(B:B="","",IF(R2024="Refreshment Beverage",VLOOKUP(Q2024,Rates!G$15:L$19,6,0)*W2024,VLOOKUP(Q2024,Rates!G$4:L$12,6,0)*W2024))</f>
        <v/>
      </c>
      <c r="Z2024" s="120" t="str">
        <f t="shared" si="988"/>
        <v/>
      </c>
      <c r="AA2024" s="120" t="str">
        <f t="shared" si="989"/>
        <v/>
      </c>
      <c r="AB2024" s="136" t="str">
        <f>IF(B:B="","",IF(R2024="Refreshment Beverage","",IF(AND(R2024="Beer",Q2024=0),SUM(LOOKUP(2,1/(Rates!$B$15:$B$18&lt;=W2024)/(Rates!$C$15:$C$18&gt;=W2024),Rates!$D$15:$D$18)*W2024),VLOOKUP(VALUE(Q:Q),Rates!A:B,2,0)*W2024)))</f>
        <v/>
      </c>
      <c r="AC2024" s="136" t="str">
        <f>IF(B:B="","",IF(R2024="Refreshment Beverage","",IF(AND(R2024="Beer",Q2024=0),SUM(LOOKUP(2,1/(Rates!$B$15:$B$18&lt;=W2024)/(Rates!$C$15:$C$18&gt;=W2024),Rates!$E$15:$E$18)*W2024),VLOOKUP(VALUE(Q:Q),Rates!A:C,3,0)*W2024)))</f>
        <v/>
      </c>
      <c r="AD2024" s="137" t="str">
        <f>IFERROR(IF(B:B="","",IF(R2024="Beer","",IF(VALUE(Q2024)=0,VLOOKUP(VLOOKUP(B:B,#REF!,16,0),Rates!A:E,2,0),VLOOKUP(VALUE(Q2024),Rates!A$31:B$34,2,0)*W2024))),0)</f>
        <v/>
      </c>
      <c r="AE2024" s="121" t="str">
        <f t="shared" si="990"/>
        <v/>
      </c>
      <c r="AF2024" s="138" t="str">
        <f t="shared" si="991"/>
        <v/>
      </c>
      <c r="AG2024" s="122" t="str">
        <f t="shared" si="992"/>
        <v/>
      </c>
      <c r="AH2024" s="123" t="str">
        <f t="shared" si="993"/>
        <v/>
      </c>
      <c r="AI2024" s="139" t="str">
        <f>IF(AE:AE="","",IF(R2024="Refreshment Beverage",AK2024*(Rates!J$19/100),ROUND(SUM(AH2024*(Rates!$J$8/100)),4)))</f>
        <v/>
      </c>
      <c r="AJ2024" s="124" t="str">
        <f t="shared" si="994"/>
        <v/>
      </c>
      <c r="AK2024" s="125" t="str">
        <f t="shared" si="995"/>
        <v/>
      </c>
      <c r="AL2024" s="121" t="str">
        <f t="shared" si="996"/>
        <v/>
      </c>
      <c r="AM2024" s="138" t="str">
        <f>IF(AS2024="","",IF(R2024="Refreshment Beverage",ROUND(AS2024*Rates!K$19,4),ROUND(AO2024*(VLOOKUP(VALUE(Q2024),Rates!G$4:L$12,3,0)),4)))</f>
        <v/>
      </c>
      <c r="AN2024" s="126" t="str">
        <f>IF(AS2024="","",IF(R2024="Refreshment Beverage",AS2024*(Rates!J$19/100),MAX(AM2024,AB2024)))</f>
        <v/>
      </c>
      <c r="AO2024" s="127" t="str">
        <f t="shared" si="997"/>
        <v/>
      </c>
      <c r="AP2024" s="127" t="str">
        <f t="shared" si="998"/>
        <v/>
      </c>
      <c r="AQ2024" s="140" t="str">
        <f>IF(AS2024="","",IF(R2024="Refreshment Beverage",ROUND(SUM(VLOOKUP(Q:Q,Rates!G$15:L$19,3,0)*(AS2024-Y2024-Z2024-AA2024)),4),ROUND(SUM(Rates!$K$8*AS2024),4)))</f>
        <v/>
      </c>
      <c r="AR2024" s="139" t="str">
        <f t="shared" si="999"/>
        <v/>
      </c>
      <c r="AS2024" s="125" t="str">
        <f t="shared" si="1000"/>
        <v/>
      </c>
      <c r="AT2024" s="121" t="str">
        <f t="shared" si="1001"/>
        <v/>
      </c>
      <c r="AU2024" s="138" t="str">
        <f>IF(AX2024="","",IF(R2024="Refreshment Beverage",ROUND((BA2024-Y2024-Z2024-AA2024)*VLOOKUP(VALUE(Q2024),Rates!G$15:L$19,3,0),4),ROUND(AW2024*(VLOOKUP(VALUE(Q2024),Rates!G:L,3,0)),4)))</f>
        <v/>
      </c>
      <c r="AV2024" s="126" t="str">
        <f t="shared" si="1002"/>
        <v/>
      </c>
      <c r="AW2024" s="127" t="str">
        <f t="shared" si="1003"/>
        <v/>
      </c>
      <c r="AX2024" s="123" t="str">
        <f t="shared" si="1004"/>
        <v/>
      </c>
      <c r="AY2024" s="140" t="str">
        <f>IF(AX2024="","",IF(R2024="Refreshment Beverage",ROUND(SUM(AX2024*Rates!K$19),4),ROUND(SUM(AX2024*(Rates!J$8/100)),4)))</f>
        <v/>
      </c>
      <c r="AZ2024" s="124" t="str">
        <f t="shared" si="1005"/>
        <v/>
      </c>
      <c r="BA2024" s="125" t="str">
        <f t="shared" si="1006"/>
        <v/>
      </c>
      <c r="BB2024" s="115"/>
      <c r="BC2024" s="143"/>
      <c r="BD2024" s="100"/>
      <c r="BE2024" s="100"/>
      <c r="BF2024" s="100"/>
      <c r="BG2024" s="100"/>
    </row>
    <row r="2025" spans="1:59" x14ac:dyDescent="0.2">
      <c r="A2025" s="144"/>
      <c r="B2025" s="141"/>
      <c r="C2025" s="141"/>
      <c r="D2025" s="142"/>
      <c r="E2025" s="142"/>
      <c r="F2025" s="142"/>
      <c r="G2025" s="142"/>
      <c r="H2025" s="142"/>
      <c r="I2025" s="129"/>
      <c r="J2025" s="130"/>
      <c r="K2025" s="131" t="str">
        <f t="shared" si="977"/>
        <v/>
      </c>
      <c r="L2025" s="132" t="str">
        <f t="shared" si="978"/>
        <v/>
      </c>
      <c r="M2025" s="133" t="str">
        <f t="shared" si="979"/>
        <v/>
      </c>
      <c r="N2025" s="134" t="str">
        <f>IFERROR(IF(B:B="","",IF(R2025="Beer",SUM(LOOKUP(2,1/(Rates!$B$3:$B$5&lt;=W2025)/(Rates!$C$3:$C$5&gt;=W2025),Rates!$D$3:$D$5)*(X2025/100)*W2025),IF(R2025="Refreshment Beverage",SUM(LOOKUP(2,1/(Rates!$B$7:$B$11&lt;=W2025)/(Rates!$C$7:$C$11&gt;=W2025),Rates!$D$7:$D$11)*(X2025/100)*W2025)))),"")</f>
        <v/>
      </c>
      <c r="O2025" s="134" t="str">
        <f t="shared" si="980"/>
        <v/>
      </c>
      <c r="P2025" s="116"/>
      <c r="Q2025" s="117" t="str">
        <f t="shared" si="981"/>
        <v/>
      </c>
      <c r="R2025" s="128" t="str">
        <f t="shared" si="982"/>
        <v/>
      </c>
      <c r="S2025" s="135" t="str">
        <f>IF(B2025="","",IF(R2025="Refreshment Beverage",VLOOKUP(VALUE(Q2025),Rates!G$15:L$19,2,0),VLOOKUP(VALUE(Q2025),Rates!G$4:L$12,2,0)))</f>
        <v/>
      </c>
      <c r="T2025" s="135" t="str">
        <f t="shared" si="983"/>
        <v/>
      </c>
      <c r="U2025" s="118" t="str">
        <f t="shared" si="984"/>
        <v/>
      </c>
      <c r="V2025" s="135" t="str">
        <f t="shared" si="985"/>
        <v/>
      </c>
      <c r="W2025" s="135" t="str">
        <f t="shared" si="986"/>
        <v/>
      </c>
      <c r="X2025" s="119" t="str">
        <f t="shared" si="987"/>
        <v/>
      </c>
      <c r="Y2025" s="120" t="str">
        <f>IF(B:B="","",IF(R2025="Refreshment Beverage",VLOOKUP(Q2025,Rates!G$15:L$19,6,0)*W2025,VLOOKUP(Q2025,Rates!G$4:L$12,6,0)*W2025))</f>
        <v/>
      </c>
      <c r="Z2025" s="120" t="str">
        <f t="shared" si="988"/>
        <v/>
      </c>
      <c r="AA2025" s="120" t="str">
        <f t="shared" si="989"/>
        <v/>
      </c>
      <c r="AB2025" s="136" t="str">
        <f>IF(B:B="","",IF(R2025="Refreshment Beverage","",IF(AND(R2025="Beer",Q2025=0),SUM(LOOKUP(2,1/(Rates!$B$15:$B$18&lt;=W2025)/(Rates!$C$15:$C$18&gt;=W2025),Rates!$D$15:$D$18)*W2025),VLOOKUP(VALUE(Q:Q),Rates!A:B,2,0)*W2025)))</f>
        <v/>
      </c>
      <c r="AC2025" s="136" t="str">
        <f>IF(B:B="","",IF(R2025="Refreshment Beverage","",IF(AND(R2025="Beer",Q2025=0),SUM(LOOKUP(2,1/(Rates!$B$15:$B$18&lt;=W2025)/(Rates!$C$15:$C$18&gt;=W2025),Rates!$E$15:$E$18)*W2025),VLOOKUP(VALUE(Q:Q),Rates!A:C,3,0)*W2025)))</f>
        <v/>
      </c>
      <c r="AD2025" s="137" t="str">
        <f>IFERROR(IF(B:B="","",IF(R2025="Beer","",IF(VALUE(Q2025)=0,VLOOKUP(VLOOKUP(B:B,#REF!,16,0),Rates!A:E,2,0),VLOOKUP(VALUE(Q2025),Rates!A$31:B$34,2,0)*W2025))),0)</f>
        <v/>
      </c>
      <c r="AE2025" s="121" t="str">
        <f t="shared" si="990"/>
        <v/>
      </c>
      <c r="AF2025" s="138" t="str">
        <f t="shared" si="991"/>
        <v/>
      </c>
      <c r="AG2025" s="122" t="str">
        <f t="shared" si="992"/>
        <v/>
      </c>
      <c r="AH2025" s="123" t="str">
        <f t="shared" si="993"/>
        <v/>
      </c>
      <c r="AI2025" s="139" t="str">
        <f>IF(AE:AE="","",IF(R2025="Refreshment Beverage",AK2025*(Rates!J$19/100),ROUND(SUM(AH2025*(Rates!$J$8/100)),4)))</f>
        <v/>
      </c>
      <c r="AJ2025" s="124" t="str">
        <f t="shared" si="994"/>
        <v/>
      </c>
      <c r="AK2025" s="125" t="str">
        <f t="shared" si="995"/>
        <v/>
      </c>
      <c r="AL2025" s="121" t="str">
        <f t="shared" si="996"/>
        <v/>
      </c>
      <c r="AM2025" s="138" t="str">
        <f>IF(AS2025="","",IF(R2025="Refreshment Beverage",ROUND(AS2025*Rates!K$19,4),ROUND(AO2025*(VLOOKUP(VALUE(Q2025),Rates!G$4:L$12,3,0)),4)))</f>
        <v/>
      </c>
      <c r="AN2025" s="126" t="str">
        <f>IF(AS2025="","",IF(R2025="Refreshment Beverage",AS2025*(Rates!J$19/100),MAX(AM2025,AB2025)))</f>
        <v/>
      </c>
      <c r="AO2025" s="127" t="str">
        <f t="shared" si="997"/>
        <v/>
      </c>
      <c r="AP2025" s="127" t="str">
        <f t="shared" si="998"/>
        <v/>
      </c>
      <c r="AQ2025" s="140" t="str">
        <f>IF(AS2025="","",IF(R2025="Refreshment Beverage",ROUND(SUM(VLOOKUP(Q:Q,Rates!G$15:L$19,3,0)*(AS2025-Y2025-Z2025-AA2025)),4),ROUND(SUM(Rates!$K$8*AS2025),4)))</f>
        <v/>
      </c>
      <c r="AR2025" s="139" t="str">
        <f t="shared" si="999"/>
        <v/>
      </c>
      <c r="AS2025" s="125" t="str">
        <f t="shared" si="1000"/>
        <v/>
      </c>
      <c r="AT2025" s="121" t="str">
        <f t="shared" si="1001"/>
        <v/>
      </c>
      <c r="AU2025" s="138" t="str">
        <f>IF(AX2025="","",IF(R2025="Refreshment Beverage",ROUND((BA2025-Y2025-Z2025-AA2025)*VLOOKUP(VALUE(Q2025),Rates!G$15:L$19,3,0),4),ROUND(AW2025*(VLOOKUP(VALUE(Q2025),Rates!G:L,3,0)),4)))</f>
        <v/>
      </c>
      <c r="AV2025" s="126" t="str">
        <f t="shared" si="1002"/>
        <v/>
      </c>
      <c r="AW2025" s="127" t="str">
        <f t="shared" si="1003"/>
        <v/>
      </c>
      <c r="AX2025" s="123" t="str">
        <f t="shared" si="1004"/>
        <v/>
      </c>
      <c r="AY2025" s="140" t="str">
        <f>IF(AX2025="","",IF(R2025="Refreshment Beverage",ROUND(SUM(AX2025*Rates!K$19),4),ROUND(SUM(AX2025*(Rates!J$8/100)),4)))</f>
        <v/>
      </c>
      <c r="AZ2025" s="124" t="str">
        <f t="shared" si="1005"/>
        <v/>
      </c>
      <c r="BA2025" s="125" t="str">
        <f t="shared" si="1006"/>
        <v/>
      </c>
      <c r="BB2025" s="115"/>
      <c r="BC2025" s="143"/>
      <c r="BD2025" s="100"/>
      <c r="BE2025" s="100"/>
      <c r="BF2025" s="100"/>
      <c r="BG2025" s="100"/>
    </row>
    <row r="2026" spans="1:59" x14ac:dyDescent="0.2">
      <c r="A2026" s="144"/>
      <c r="B2026" s="141"/>
      <c r="C2026" s="141"/>
      <c r="D2026" s="142"/>
      <c r="E2026" s="142"/>
      <c r="F2026" s="142"/>
      <c r="G2026" s="142"/>
      <c r="H2026" s="142"/>
      <c r="I2026" s="129"/>
      <c r="J2026" s="130"/>
      <c r="K2026" s="131" t="str">
        <f t="shared" si="977"/>
        <v/>
      </c>
      <c r="L2026" s="132" t="str">
        <f t="shared" si="978"/>
        <v/>
      </c>
      <c r="M2026" s="133" t="str">
        <f t="shared" si="979"/>
        <v/>
      </c>
      <c r="N2026" s="134" t="str">
        <f>IFERROR(IF(B:B="","",IF(R2026="Beer",SUM(LOOKUP(2,1/(Rates!$B$3:$B$5&lt;=W2026)/(Rates!$C$3:$C$5&gt;=W2026),Rates!$D$3:$D$5)*(X2026/100)*W2026),IF(R2026="Refreshment Beverage",SUM(LOOKUP(2,1/(Rates!$B$7:$B$11&lt;=W2026)/(Rates!$C$7:$C$11&gt;=W2026),Rates!$D$7:$D$11)*(X2026/100)*W2026)))),"")</f>
        <v/>
      </c>
      <c r="O2026" s="134" t="str">
        <f t="shared" si="980"/>
        <v/>
      </c>
      <c r="P2026" s="116"/>
      <c r="Q2026" s="117" t="str">
        <f t="shared" si="981"/>
        <v/>
      </c>
      <c r="R2026" s="128" t="str">
        <f t="shared" si="982"/>
        <v/>
      </c>
      <c r="S2026" s="135" t="str">
        <f>IF(B2026="","",IF(R2026="Refreshment Beverage",VLOOKUP(VALUE(Q2026),Rates!G$15:L$19,2,0),VLOOKUP(VALUE(Q2026),Rates!G$4:L$12,2,0)))</f>
        <v/>
      </c>
      <c r="T2026" s="135" t="str">
        <f t="shared" si="983"/>
        <v/>
      </c>
      <c r="U2026" s="118" t="str">
        <f t="shared" si="984"/>
        <v/>
      </c>
      <c r="V2026" s="135" t="str">
        <f t="shared" si="985"/>
        <v/>
      </c>
      <c r="W2026" s="135" t="str">
        <f t="shared" si="986"/>
        <v/>
      </c>
      <c r="X2026" s="119" t="str">
        <f t="shared" si="987"/>
        <v/>
      </c>
      <c r="Y2026" s="120" t="str">
        <f>IF(B:B="","",IF(R2026="Refreshment Beverage",VLOOKUP(Q2026,Rates!G$15:L$19,6,0)*W2026,VLOOKUP(Q2026,Rates!G$4:L$12,6,0)*W2026))</f>
        <v/>
      </c>
      <c r="Z2026" s="120" t="str">
        <f t="shared" si="988"/>
        <v/>
      </c>
      <c r="AA2026" s="120" t="str">
        <f t="shared" si="989"/>
        <v/>
      </c>
      <c r="AB2026" s="136" t="str">
        <f>IF(B:B="","",IF(R2026="Refreshment Beverage","",IF(AND(R2026="Beer",Q2026=0),SUM(LOOKUP(2,1/(Rates!$B$15:$B$18&lt;=W2026)/(Rates!$C$15:$C$18&gt;=W2026),Rates!$D$15:$D$18)*W2026),VLOOKUP(VALUE(Q:Q),Rates!A:B,2,0)*W2026)))</f>
        <v/>
      </c>
      <c r="AC2026" s="136" t="str">
        <f>IF(B:B="","",IF(R2026="Refreshment Beverage","",IF(AND(R2026="Beer",Q2026=0),SUM(LOOKUP(2,1/(Rates!$B$15:$B$18&lt;=W2026)/(Rates!$C$15:$C$18&gt;=W2026),Rates!$E$15:$E$18)*W2026),VLOOKUP(VALUE(Q:Q),Rates!A:C,3,0)*W2026)))</f>
        <v/>
      </c>
      <c r="AD2026" s="137" t="str">
        <f>IFERROR(IF(B:B="","",IF(R2026="Beer","",IF(VALUE(Q2026)=0,VLOOKUP(VLOOKUP(B:B,#REF!,16,0),Rates!A:E,2,0),VLOOKUP(VALUE(Q2026),Rates!A$31:B$34,2,0)*W2026))),0)</f>
        <v/>
      </c>
      <c r="AE2026" s="121" t="str">
        <f t="shared" si="990"/>
        <v/>
      </c>
      <c r="AF2026" s="138" t="str">
        <f t="shared" si="991"/>
        <v/>
      </c>
      <c r="AG2026" s="122" t="str">
        <f t="shared" si="992"/>
        <v/>
      </c>
      <c r="AH2026" s="123" t="str">
        <f t="shared" si="993"/>
        <v/>
      </c>
      <c r="AI2026" s="139" t="str">
        <f>IF(AE:AE="","",IF(R2026="Refreshment Beverage",AK2026*(Rates!J$19/100),ROUND(SUM(AH2026*(Rates!$J$8/100)),4)))</f>
        <v/>
      </c>
      <c r="AJ2026" s="124" t="str">
        <f t="shared" si="994"/>
        <v/>
      </c>
      <c r="AK2026" s="125" t="str">
        <f t="shared" si="995"/>
        <v/>
      </c>
      <c r="AL2026" s="121" t="str">
        <f t="shared" si="996"/>
        <v/>
      </c>
      <c r="AM2026" s="138" t="str">
        <f>IF(AS2026="","",IF(R2026="Refreshment Beverage",ROUND(AS2026*Rates!K$19,4),ROUND(AO2026*(VLOOKUP(VALUE(Q2026),Rates!G$4:L$12,3,0)),4)))</f>
        <v/>
      </c>
      <c r="AN2026" s="126" t="str">
        <f>IF(AS2026="","",IF(R2026="Refreshment Beverage",AS2026*(Rates!J$19/100),MAX(AM2026,AB2026)))</f>
        <v/>
      </c>
      <c r="AO2026" s="127" t="str">
        <f t="shared" si="997"/>
        <v/>
      </c>
      <c r="AP2026" s="127" t="str">
        <f t="shared" si="998"/>
        <v/>
      </c>
      <c r="AQ2026" s="140" t="str">
        <f>IF(AS2026="","",IF(R2026="Refreshment Beverage",ROUND(SUM(VLOOKUP(Q:Q,Rates!G$15:L$19,3,0)*(AS2026-Y2026-Z2026-AA2026)),4),ROUND(SUM(Rates!$K$8*AS2026),4)))</f>
        <v/>
      </c>
      <c r="AR2026" s="139" t="str">
        <f t="shared" si="999"/>
        <v/>
      </c>
      <c r="AS2026" s="125" t="str">
        <f t="shared" si="1000"/>
        <v/>
      </c>
      <c r="AT2026" s="121" t="str">
        <f t="shared" si="1001"/>
        <v/>
      </c>
      <c r="AU2026" s="138" t="str">
        <f>IF(AX2026="","",IF(R2026="Refreshment Beverage",ROUND((BA2026-Y2026-Z2026-AA2026)*VLOOKUP(VALUE(Q2026),Rates!G$15:L$19,3,0),4),ROUND(AW2026*(VLOOKUP(VALUE(Q2026),Rates!G:L,3,0)),4)))</f>
        <v/>
      </c>
      <c r="AV2026" s="126" t="str">
        <f t="shared" si="1002"/>
        <v/>
      </c>
      <c r="AW2026" s="127" t="str">
        <f t="shared" si="1003"/>
        <v/>
      </c>
      <c r="AX2026" s="123" t="str">
        <f t="shared" si="1004"/>
        <v/>
      </c>
      <c r="AY2026" s="140" t="str">
        <f>IF(AX2026="","",IF(R2026="Refreshment Beverage",ROUND(SUM(AX2026*Rates!K$19),4),ROUND(SUM(AX2026*(Rates!J$8/100)),4)))</f>
        <v/>
      </c>
      <c r="AZ2026" s="124" t="str">
        <f t="shared" si="1005"/>
        <v/>
      </c>
      <c r="BA2026" s="125" t="str">
        <f t="shared" si="1006"/>
        <v/>
      </c>
      <c r="BB2026" s="115"/>
      <c r="BC2026" s="143"/>
      <c r="BD2026" s="100"/>
      <c r="BE2026" s="100"/>
      <c r="BF2026" s="100"/>
      <c r="BG2026" s="100"/>
    </row>
    <row r="2027" spans="1:59" x14ac:dyDescent="0.2">
      <c r="A2027" s="144"/>
      <c r="B2027" s="141"/>
      <c r="C2027" s="141"/>
      <c r="D2027" s="142"/>
      <c r="E2027" s="142"/>
      <c r="F2027" s="142"/>
      <c r="G2027" s="142"/>
      <c r="H2027" s="142"/>
      <c r="I2027" s="129"/>
      <c r="J2027" s="130"/>
      <c r="K2027" s="131" t="str">
        <f t="shared" si="977"/>
        <v/>
      </c>
      <c r="L2027" s="132" t="str">
        <f t="shared" si="978"/>
        <v/>
      </c>
      <c r="M2027" s="133" t="str">
        <f t="shared" si="979"/>
        <v/>
      </c>
      <c r="N2027" s="134" t="str">
        <f>IFERROR(IF(B:B="","",IF(R2027="Beer",SUM(LOOKUP(2,1/(Rates!$B$3:$B$5&lt;=W2027)/(Rates!$C$3:$C$5&gt;=W2027),Rates!$D$3:$D$5)*(X2027/100)*W2027),IF(R2027="Refreshment Beverage",SUM(LOOKUP(2,1/(Rates!$B$7:$B$11&lt;=W2027)/(Rates!$C$7:$C$11&gt;=W2027),Rates!$D$7:$D$11)*(X2027/100)*W2027)))),"")</f>
        <v/>
      </c>
      <c r="O2027" s="134" t="str">
        <f t="shared" si="980"/>
        <v/>
      </c>
      <c r="P2027" s="116"/>
      <c r="Q2027" s="117" t="str">
        <f t="shared" si="981"/>
        <v/>
      </c>
      <c r="R2027" s="128" t="str">
        <f t="shared" si="982"/>
        <v/>
      </c>
      <c r="S2027" s="135" t="str">
        <f>IF(B2027="","",IF(R2027="Refreshment Beverage",VLOOKUP(VALUE(Q2027),Rates!G$15:L$19,2,0),VLOOKUP(VALUE(Q2027),Rates!G$4:L$12,2,0)))</f>
        <v/>
      </c>
      <c r="T2027" s="135" t="str">
        <f t="shared" si="983"/>
        <v/>
      </c>
      <c r="U2027" s="118" t="str">
        <f t="shared" si="984"/>
        <v/>
      </c>
      <c r="V2027" s="135" t="str">
        <f t="shared" si="985"/>
        <v/>
      </c>
      <c r="W2027" s="135" t="str">
        <f t="shared" si="986"/>
        <v/>
      </c>
      <c r="X2027" s="119" t="str">
        <f t="shared" si="987"/>
        <v/>
      </c>
      <c r="Y2027" s="120" t="str">
        <f>IF(B:B="","",IF(R2027="Refreshment Beverage",VLOOKUP(Q2027,Rates!G$15:L$19,6,0)*W2027,VLOOKUP(Q2027,Rates!G$4:L$12,6,0)*W2027))</f>
        <v/>
      </c>
      <c r="Z2027" s="120" t="str">
        <f t="shared" si="988"/>
        <v/>
      </c>
      <c r="AA2027" s="120" t="str">
        <f t="shared" si="989"/>
        <v/>
      </c>
      <c r="AB2027" s="136" t="str">
        <f>IF(B:B="","",IF(R2027="Refreshment Beverage","",IF(AND(R2027="Beer",Q2027=0),SUM(LOOKUP(2,1/(Rates!$B$15:$B$18&lt;=W2027)/(Rates!$C$15:$C$18&gt;=W2027),Rates!$D$15:$D$18)*W2027),VLOOKUP(VALUE(Q:Q),Rates!A:B,2,0)*W2027)))</f>
        <v/>
      </c>
      <c r="AC2027" s="136" t="str">
        <f>IF(B:B="","",IF(R2027="Refreshment Beverage","",IF(AND(R2027="Beer",Q2027=0),SUM(LOOKUP(2,1/(Rates!$B$15:$B$18&lt;=W2027)/(Rates!$C$15:$C$18&gt;=W2027),Rates!$E$15:$E$18)*W2027),VLOOKUP(VALUE(Q:Q),Rates!A:C,3,0)*W2027)))</f>
        <v/>
      </c>
      <c r="AD2027" s="137" t="str">
        <f>IFERROR(IF(B:B="","",IF(R2027="Beer","",IF(VALUE(Q2027)=0,VLOOKUP(VLOOKUP(B:B,#REF!,16,0),Rates!A:E,2,0),VLOOKUP(VALUE(Q2027),Rates!A$31:B$34,2,0)*W2027))),0)</f>
        <v/>
      </c>
      <c r="AE2027" s="121" t="str">
        <f t="shared" si="990"/>
        <v/>
      </c>
      <c r="AF2027" s="138" t="str">
        <f t="shared" si="991"/>
        <v/>
      </c>
      <c r="AG2027" s="122" t="str">
        <f t="shared" si="992"/>
        <v/>
      </c>
      <c r="AH2027" s="123" t="str">
        <f t="shared" si="993"/>
        <v/>
      </c>
      <c r="AI2027" s="139" t="str">
        <f>IF(AE:AE="","",IF(R2027="Refreshment Beverage",AK2027*(Rates!J$19/100),ROUND(SUM(AH2027*(Rates!$J$8/100)),4)))</f>
        <v/>
      </c>
      <c r="AJ2027" s="124" t="str">
        <f t="shared" si="994"/>
        <v/>
      </c>
      <c r="AK2027" s="125" t="str">
        <f t="shared" si="995"/>
        <v/>
      </c>
      <c r="AL2027" s="121" t="str">
        <f t="shared" si="996"/>
        <v/>
      </c>
      <c r="AM2027" s="138" t="str">
        <f>IF(AS2027="","",IF(R2027="Refreshment Beverage",ROUND(AS2027*Rates!K$19,4),ROUND(AO2027*(VLOOKUP(VALUE(Q2027),Rates!G$4:L$12,3,0)),4)))</f>
        <v/>
      </c>
      <c r="AN2027" s="126" t="str">
        <f>IF(AS2027="","",IF(R2027="Refreshment Beverage",AS2027*(Rates!J$19/100),MAX(AM2027,AB2027)))</f>
        <v/>
      </c>
      <c r="AO2027" s="127" t="str">
        <f t="shared" si="997"/>
        <v/>
      </c>
      <c r="AP2027" s="127" t="str">
        <f t="shared" si="998"/>
        <v/>
      </c>
      <c r="AQ2027" s="140" t="str">
        <f>IF(AS2027="","",IF(R2027="Refreshment Beverage",ROUND(SUM(VLOOKUP(Q:Q,Rates!G$15:L$19,3,0)*(AS2027-Y2027-Z2027-AA2027)),4),ROUND(SUM(Rates!$K$8*AS2027),4)))</f>
        <v/>
      </c>
      <c r="AR2027" s="139" t="str">
        <f t="shared" si="999"/>
        <v/>
      </c>
      <c r="AS2027" s="125" t="str">
        <f t="shared" si="1000"/>
        <v/>
      </c>
      <c r="AT2027" s="121" t="str">
        <f t="shared" si="1001"/>
        <v/>
      </c>
      <c r="AU2027" s="138" t="str">
        <f>IF(AX2027="","",IF(R2027="Refreshment Beverage",ROUND((BA2027-Y2027-Z2027-AA2027)*VLOOKUP(VALUE(Q2027),Rates!G$15:L$19,3,0),4),ROUND(AW2027*(VLOOKUP(VALUE(Q2027),Rates!G:L,3,0)),4)))</f>
        <v/>
      </c>
      <c r="AV2027" s="126" t="str">
        <f t="shared" si="1002"/>
        <v/>
      </c>
      <c r="AW2027" s="127" t="str">
        <f t="shared" si="1003"/>
        <v/>
      </c>
      <c r="AX2027" s="123" t="str">
        <f t="shared" si="1004"/>
        <v/>
      </c>
      <c r="AY2027" s="140" t="str">
        <f>IF(AX2027="","",IF(R2027="Refreshment Beverage",ROUND(SUM(AX2027*Rates!K$19),4),ROUND(SUM(AX2027*(Rates!J$8/100)),4)))</f>
        <v/>
      </c>
      <c r="AZ2027" s="124" t="str">
        <f t="shared" si="1005"/>
        <v/>
      </c>
      <c r="BA2027" s="125" t="str">
        <f t="shared" si="1006"/>
        <v/>
      </c>
      <c r="BB2027" s="115"/>
      <c r="BC2027" s="143"/>
      <c r="BD2027" s="100"/>
      <c r="BE2027" s="100"/>
      <c r="BF2027" s="100"/>
      <c r="BG2027" s="100"/>
    </row>
    <row r="2028" spans="1:59" x14ac:dyDescent="0.2">
      <c r="A2028" s="144"/>
      <c r="B2028" s="141"/>
      <c r="C2028" s="141"/>
      <c r="D2028" s="142"/>
      <c r="E2028" s="142"/>
      <c r="F2028" s="142"/>
      <c r="G2028" s="142"/>
      <c r="H2028" s="142"/>
      <c r="I2028" s="129"/>
      <c r="J2028" s="130"/>
      <c r="K2028" s="131" t="str">
        <f t="shared" si="977"/>
        <v/>
      </c>
      <c r="L2028" s="132" t="str">
        <f t="shared" si="978"/>
        <v/>
      </c>
      <c r="M2028" s="133" t="str">
        <f t="shared" si="979"/>
        <v/>
      </c>
      <c r="N2028" s="134" t="str">
        <f>IFERROR(IF(B:B="","",IF(R2028="Beer",SUM(LOOKUP(2,1/(Rates!$B$3:$B$5&lt;=W2028)/(Rates!$C$3:$C$5&gt;=W2028),Rates!$D$3:$D$5)*(X2028/100)*W2028),IF(R2028="Refreshment Beverage",SUM(LOOKUP(2,1/(Rates!$B$7:$B$11&lt;=W2028)/(Rates!$C$7:$C$11&gt;=W2028),Rates!$D$7:$D$11)*(X2028/100)*W2028)))),"")</f>
        <v/>
      </c>
      <c r="O2028" s="134" t="str">
        <f t="shared" si="980"/>
        <v/>
      </c>
      <c r="P2028" s="116"/>
      <c r="Q2028" s="117" t="str">
        <f t="shared" si="981"/>
        <v/>
      </c>
      <c r="R2028" s="128" t="str">
        <f t="shared" si="982"/>
        <v/>
      </c>
      <c r="S2028" s="135" t="str">
        <f>IF(B2028="","",IF(R2028="Refreshment Beverage",VLOOKUP(VALUE(Q2028),Rates!G$15:L$19,2,0),VLOOKUP(VALUE(Q2028),Rates!G$4:L$12,2,0)))</f>
        <v/>
      </c>
      <c r="T2028" s="135" t="str">
        <f t="shared" si="983"/>
        <v/>
      </c>
      <c r="U2028" s="118" t="str">
        <f t="shared" si="984"/>
        <v/>
      </c>
      <c r="V2028" s="135" t="str">
        <f t="shared" si="985"/>
        <v/>
      </c>
      <c r="W2028" s="135" t="str">
        <f t="shared" si="986"/>
        <v/>
      </c>
      <c r="X2028" s="119" t="str">
        <f t="shared" si="987"/>
        <v/>
      </c>
      <c r="Y2028" s="120" t="str">
        <f>IF(B:B="","",IF(R2028="Refreshment Beverage",VLOOKUP(Q2028,Rates!G$15:L$19,6,0)*W2028,VLOOKUP(Q2028,Rates!G$4:L$12,6,0)*W2028))</f>
        <v/>
      </c>
      <c r="Z2028" s="120" t="str">
        <f t="shared" si="988"/>
        <v/>
      </c>
      <c r="AA2028" s="120" t="str">
        <f t="shared" si="989"/>
        <v/>
      </c>
      <c r="AB2028" s="136" t="str">
        <f>IF(B:B="","",IF(R2028="Refreshment Beverage","",IF(AND(R2028="Beer",Q2028=0),SUM(LOOKUP(2,1/(Rates!$B$15:$B$18&lt;=W2028)/(Rates!$C$15:$C$18&gt;=W2028),Rates!$D$15:$D$18)*W2028),VLOOKUP(VALUE(Q:Q),Rates!A:B,2,0)*W2028)))</f>
        <v/>
      </c>
      <c r="AC2028" s="136" t="str">
        <f>IF(B:B="","",IF(R2028="Refreshment Beverage","",IF(AND(R2028="Beer",Q2028=0),SUM(LOOKUP(2,1/(Rates!$B$15:$B$18&lt;=W2028)/(Rates!$C$15:$C$18&gt;=W2028),Rates!$E$15:$E$18)*W2028),VLOOKUP(VALUE(Q:Q),Rates!A:C,3,0)*W2028)))</f>
        <v/>
      </c>
      <c r="AD2028" s="137" t="str">
        <f>IFERROR(IF(B:B="","",IF(R2028="Beer","",IF(VALUE(Q2028)=0,VLOOKUP(VLOOKUP(B:B,#REF!,16,0),Rates!A:E,2,0),VLOOKUP(VALUE(Q2028),Rates!A$31:B$34,2,0)*W2028))),0)</f>
        <v/>
      </c>
      <c r="AE2028" s="121" t="str">
        <f t="shared" si="990"/>
        <v/>
      </c>
      <c r="AF2028" s="138" t="str">
        <f t="shared" si="991"/>
        <v/>
      </c>
      <c r="AG2028" s="122" t="str">
        <f t="shared" si="992"/>
        <v/>
      </c>
      <c r="AH2028" s="123" t="str">
        <f t="shared" si="993"/>
        <v/>
      </c>
      <c r="AI2028" s="139" t="str">
        <f>IF(AE:AE="","",IF(R2028="Refreshment Beverage",AK2028*(Rates!J$19/100),ROUND(SUM(AH2028*(Rates!$J$8/100)),4)))</f>
        <v/>
      </c>
      <c r="AJ2028" s="124" t="str">
        <f t="shared" si="994"/>
        <v/>
      </c>
      <c r="AK2028" s="125" t="str">
        <f t="shared" si="995"/>
        <v/>
      </c>
      <c r="AL2028" s="121" t="str">
        <f t="shared" si="996"/>
        <v/>
      </c>
      <c r="AM2028" s="138" t="str">
        <f>IF(AS2028="","",IF(R2028="Refreshment Beverage",ROUND(AS2028*Rates!K$19,4),ROUND(AO2028*(VLOOKUP(VALUE(Q2028),Rates!G$4:L$12,3,0)),4)))</f>
        <v/>
      </c>
      <c r="AN2028" s="126" t="str">
        <f>IF(AS2028="","",IF(R2028="Refreshment Beverage",AS2028*(Rates!J$19/100),MAX(AM2028,AB2028)))</f>
        <v/>
      </c>
      <c r="AO2028" s="127" t="str">
        <f t="shared" si="997"/>
        <v/>
      </c>
      <c r="AP2028" s="127" t="str">
        <f t="shared" si="998"/>
        <v/>
      </c>
      <c r="AQ2028" s="140" t="str">
        <f>IF(AS2028="","",IF(R2028="Refreshment Beverage",ROUND(SUM(VLOOKUP(Q:Q,Rates!G$15:L$19,3,0)*(AS2028-Y2028-Z2028-AA2028)),4),ROUND(SUM(Rates!$K$8*AS2028),4)))</f>
        <v/>
      </c>
      <c r="AR2028" s="139" t="str">
        <f t="shared" si="999"/>
        <v/>
      </c>
      <c r="AS2028" s="125" t="str">
        <f t="shared" si="1000"/>
        <v/>
      </c>
      <c r="AT2028" s="121" t="str">
        <f t="shared" si="1001"/>
        <v/>
      </c>
      <c r="AU2028" s="138" t="str">
        <f>IF(AX2028="","",IF(R2028="Refreshment Beverage",ROUND((BA2028-Y2028-Z2028-AA2028)*VLOOKUP(VALUE(Q2028),Rates!G$15:L$19,3,0),4),ROUND(AW2028*(VLOOKUP(VALUE(Q2028),Rates!G:L,3,0)),4)))</f>
        <v/>
      </c>
      <c r="AV2028" s="126" t="str">
        <f t="shared" si="1002"/>
        <v/>
      </c>
      <c r="AW2028" s="127" t="str">
        <f t="shared" si="1003"/>
        <v/>
      </c>
      <c r="AX2028" s="123" t="str">
        <f t="shared" si="1004"/>
        <v/>
      </c>
      <c r="AY2028" s="140" t="str">
        <f>IF(AX2028="","",IF(R2028="Refreshment Beverage",ROUND(SUM(AX2028*Rates!K$19),4),ROUND(SUM(AX2028*(Rates!J$8/100)),4)))</f>
        <v/>
      </c>
      <c r="AZ2028" s="124" t="str">
        <f t="shared" si="1005"/>
        <v/>
      </c>
      <c r="BA2028" s="125" t="str">
        <f t="shared" si="1006"/>
        <v/>
      </c>
      <c r="BB2028" s="115"/>
      <c r="BC2028" s="143"/>
      <c r="BD2028" s="100"/>
      <c r="BE2028" s="100"/>
      <c r="BF2028" s="100"/>
      <c r="BG2028" s="100"/>
    </row>
    <row r="2029" spans="1:59" x14ac:dyDescent="0.2">
      <c r="A2029" s="144"/>
      <c r="B2029" s="141"/>
      <c r="C2029" s="141"/>
      <c r="D2029" s="142"/>
      <c r="E2029" s="142"/>
      <c r="F2029" s="142"/>
      <c r="G2029" s="142"/>
      <c r="H2029" s="142"/>
      <c r="I2029" s="129"/>
      <c r="J2029" s="130"/>
      <c r="K2029" s="131" t="str">
        <f t="shared" si="977"/>
        <v/>
      </c>
      <c r="L2029" s="132" t="str">
        <f t="shared" si="978"/>
        <v/>
      </c>
      <c r="M2029" s="133" t="str">
        <f t="shared" si="979"/>
        <v/>
      </c>
      <c r="N2029" s="134" t="str">
        <f>IFERROR(IF(B:B="","",IF(R2029="Beer",SUM(LOOKUP(2,1/(Rates!$B$3:$B$5&lt;=W2029)/(Rates!$C$3:$C$5&gt;=W2029),Rates!$D$3:$D$5)*(X2029/100)*W2029),IF(R2029="Refreshment Beverage",SUM(LOOKUP(2,1/(Rates!$B$7:$B$11&lt;=W2029)/(Rates!$C$7:$C$11&gt;=W2029),Rates!$D$7:$D$11)*(X2029/100)*W2029)))),"")</f>
        <v/>
      </c>
      <c r="O2029" s="134" t="str">
        <f t="shared" si="980"/>
        <v/>
      </c>
      <c r="P2029" s="116"/>
      <c r="Q2029" s="117" t="str">
        <f t="shared" si="981"/>
        <v/>
      </c>
      <c r="R2029" s="128" t="str">
        <f t="shared" si="982"/>
        <v/>
      </c>
      <c r="S2029" s="135" t="str">
        <f>IF(B2029="","",IF(R2029="Refreshment Beverage",VLOOKUP(VALUE(Q2029),Rates!G$15:L$19,2,0),VLOOKUP(VALUE(Q2029),Rates!G$4:L$12,2,0)))</f>
        <v/>
      </c>
      <c r="T2029" s="135" t="str">
        <f t="shared" si="983"/>
        <v/>
      </c>
      <c r="U2029" s="118" t="str">
        <f t="shared" si="984"/>
        <v/>
      </c>
      <c r="V2029" s="135" t="str">
        <f t="shared" si="985"/>
        <v/>
      </c>
      <c r="W2029" s="135" t="str">
        <f t="shared" si="986"/>
        <v/>
      </c>
      <c r="X2029" s="119" t="str">
        <f t="shared" si="987"/>
        <v/>
      </c>
      <c r="Y2029" s="120" t="str">
        <f>IF(B:B="","",IF(R2029="Refreshment Beverage",VLOOKUP(Q2029,Rates!G$15:L$19,6,0)*W2029,VLOOKUP(Q2029,Rates!G$4:L$12,6,0)*W2029))</f>
        <v/>
      </c>
      <c r="Z2029" s="120" t="str">
        <f t="shared" si="988"/>
        <v/>
      </c>
      <c r="AA2029" s="120" t="str">
        <f t="shared" si="989"/>
        <v/>
      </c>
      <c r="AB2029" s="136" t="str">
        <f>IF(B:B="","",IF(R2029="Refreshment Beverage","",IF(AND(R2029="Beer",Q2029=0),SUM(LOOKUP(2,1/(Rates!$B$15:$B$18&lt;=W2029)/(Rates!$C$15:$C$18&gt;=W2029),Rates!$D$15:$D$18)*W2029),VLOOKUP(VALUE(Q:Q),Rates!A:B,2,0)*W2029)))</f>
        <v/>
      </c>
      <c r="AC2029" s="136" t="str">
        <f>IF(B:B="","",IF(R2029="Refreshment Beverage","",IF(AND(R2029="Beer",Q2029=0),SUM(LOOKUP(2,1/(Rates!$B$15:$B$18&lt;=W2029)/(Rates!$C$15:$C$18&gt;=W2029),Rates!$E$15:$E$18)*W2029),VLOOKUP(VALUE(Q:Q),Rates!A:C,3,0)*W2029)))</f>
        <v/>
      </c>
      <c r="AD2029" s="137" t="str">
        <f>IFERROR(IF(B:B="","",IF(R2029="Beer","",IF(VALUE(Q2029)=0,VLOOKUP(VLOOKUP(B:B,#REF!,16,0),Rates!A:E,2,0),VLOOKUP(VALUE(Q2029),Rates!A$31:B$34,2,0)*W2029))),0)</f>
        <v/>
      </c>
      <c r="AE2029" s="121" t="str">
        <f t="shared" si="990"/>
        <v/>
      </c>
      <c r="AF2029" s="138" t="str">
        <f t="shared" si="991"/>
        <v/>
      </c>
      <c r="AG2029" s="122" t="str">
        <f t="shared" si="992"/>
        <v/>
      </c>
      <c r="AH2029" s="123" t="str">
        <f t="shared" si="993"/>
        <v/>
      </c>
      <c r="AI2029" s="139" t="str">
        <f>IF(AE:AE="","",IF(R2029="Refreshment Beverage",AK2029*(Rates!J$19/100),ROUND(SUM(AH2029*(Rates!$J$8/100)),4)))</f>
        <v/>
      </c>
      <c r="AJ2029" s="124" t="str">
        <f t="shared" si="994"/>
        <v/>
      </c>
      <c r="AK2029" s="125" t="str">
        <f t="shared" si="995"/>
        <v/>
      </c>
      <c r="AL2029" s="121" t="str">
        <f t="shared" si="996"/>
        <v/>
      </c>
      <c r="AM2029" s="138" t="str">
        <f>IF(AS2029="","",IF(R2029="Refreshment Beverage",ROUND(AS2029*Rates!K$19,4),ROUND(AO2029*(VLOOKUP(VALUE(Q2029),Rates!G$4:L$12,3,0)),4)))</f>
        <v/>
      </c>
      <c r="AN2029" s="126" t="str">
        <f>IF(AS2029="","",IF(R2029="Refreshment Beverage",AS2029*(Rates!J$19/100),MAX(AM2029,AB2029)))</f>
        <v/>
      </c>
      <c r="AO2029" s="127" t="str">
        <f t="shared" si="997"/>
        <v/>
      </c>
      <c r="AP2029" s="127" t="str">
        <f t="shared" si="998"/>
        <v/>
      </c>
      <c r="AQ2029" s="140" t="str">
        <f>IF(AS2029="","",IF(R2029="Refreshment Beverage",ROUND(SUM(VLOOKUP(Q:Q,Rates!G$15:L$19,3,0)*(AS2029-Y2029-Z2029-AA2029)),4),ROUND(SUM(Rates!$K$8*AS2029),4)))</f>
        <v/>
      </c>
      <c r="AR2029" s="139" t="str">
        <f t="shared" si="999"/>
        <v/>
      </c>
      <c r="AS2029" s="125" t="str">
        <f t="shared" si="1000"/>
        <v/>
      </c>
      <c r="AT2029" s="121" t="str">
        <f t="shared" si="1001"/>
        <v/>
      </c>
      <c r="AU2029" s="138" t="str">
        <f>IF(AX2029="","",IF(R2029="Refreshment Beverage",ROUND((BA2029-Y2029-Z2029-AA2029)*VLOOKUP(VALUE(Q2029),Rates!G$15:L$19,3,0),4),ROUND(AW2029*(VLOOKUP(VALUE(Q2029),Rates!G:L,3,0)),4)))</f>
        <v/>
      </c>
      <c r="AV2029" s="126" t="str">
        <f t="shared" si="1002"/>
        <v/>
      </c>
      <c r="AW2029" s="127" t="str">
        <f t="shared" si="1003"/>
        <v/>
      </c>
      <c r="AX2029" s="123" t="str">
        <f t="shared" si="1004"/>
        <v/>
      </c>
      <c r="AY2029" s="140" t="str">
        <f>IF(AX2029="","",IF(R2029="Refreshment Beverage",ROUND(SUM(AX2029*Rates!K$19),4),ROUND(SUM(AX2029*(Rates!J$8/100)),4)))</f>
        <v/>
      </c>
      <c r="AZ2029" s="124" t="str">
        <f t="shared" si="1005"/>
        <v/>
      </c>
      <c r="BA2029" s="125" t="str">
        <f t="shared" si="1006"/>
        <v/>
      </c>
      <c r="BB2029" s="115"/>
      <c r="BC2029" s="143"/>
      <c r="BD2029" s="100"/>
      <c r="BE2029" s="100"/>
      <c r="BF2029" s="100"/>
      <c r="BG2029" s="100"/>
    </row>
    <row r="2030" spans="1:59" x14ac:dyDescent="0.2">
      <c r="A2030" s="144"/>
      <c r="B2030" s="141"/>
      <c r="C2030" s="141"/>
      <c r="D2030" s="142"/>
      <c r="E2030" s="142"/>
      <c r="F2030" s="142"/>
      <c r="G2030" s="142"/>
      <c r="H2030" s="142"/>
      <c r="I2030" s="129"/>
      <c r="J2030" s="130"/>
      <c r="K2030" s="131" t="str">
        <f t="shared" si="977"/>
        <v/>
      </c>
      <c r="L2030" s="132" t="str">
        <f t="shared" si="978"/>
        <v/>
      </c>
      <c r="M2030" s="133" t="str">
        <f t="shared" si="979"/>
        <v/>
      </c>
      <c r="N2030" s="134" t="str">
        <f>IFERROR(IF(B:B="","",IF(R2030="Beer",SUM(LOOKUP(2,1/(Rates!$B$3:$B$5&lt;=W2030)/(Rates!$C$3:$C$5&gt;=W2030),Rates!$D$3:$D$5)*(X2030/100)*W2030),IF(R2030="Refreshment Beverage",SUM(LOOKUP(2,1/(Rates!$B$7:$B$11&lt;=W2030)/(Rates!$C$7:$C$11&gt;=W2030),Rates!$D$7:$D$11)*(X2030/100)*W2030)))),"")</f>
        <v/>
      </c>
      <c r="O2030" s="134" t="str">
        <f t="shared" si="980"/>
        <v/>
      </c>
      <c r="P2030" s="116"/>
      <c r="Q2030" s="117" t="str">
        <f t="shared" si="981"/>
        <v/>
      </c>
      <c r="R2030" s="128" t="str">
        <f t="shared" si="982"/>
        <v/>
      </c>
      <c r="S2030" s="135" t="str">
        <f>IF(B2030="","",IF(R2030="Refreshment Beverage",VLOOKUP(VALUE(Q2030),Rates!G$15:L$19,2,0),VLOOKUP(VALUE(Q2030),Rates!G$4:L$12,2,0)))</f>
        <v/>
      </c>
      <c r="T2030" s="135" t="str">
        <f t="shared" si="983"/>
        <v/>
      </c>
      <c r="U2030" s="118" t="str">
        <f t="shared" si="984"/>
        <v/>
      </c>
      <c r="V2030" s="135" t="str">
        <f t="shared" si="985"/>
        <v/>
      </c>
      <c r="W2030" s="135" t="str">
        <f t="shared" si="986"/>
        <v/>
      </c>
      <c r="X2030" s="119" t="str">
        <f t="shared" si="987"/>
        <v/>
      </c>
      <c r="Y2030" s="120" t="str">
        <f>IF(B:B="","",IF(R2030="Refreshment Beverage",VLOOKUP(Q2030,Rates!G$15:L$19,6,0)*W2030,VLOOKUP(Q2030,Rates!G$4:L$12,6,0)*W2030))</f>
        <v/>
      </c>
      <c r="Z2030" s="120" t="str">
        <f t="shared" si="988"/>
        <v/>
      </c>
      <c r="AA2030" s="120" t="str">
        <f t="shared" si="989"/>
        <v/>
      </c>
      <c r="AB2030" s="136" t="str">
        <f>IF(B:B="","",IF(R2030="Refreshment Beverage","",IF(AND(R2030="Beer",Q2030=0),SUM(LOOKUP(2,1/(Rates!$B$15:$B$18&lt;=W2030)/(Rates!$C$15:$C$18&gt;=W2030),Rates!$D$15:$D$18)*W2030),VLOOKUP(VALUE(Q:Q),Rates!A:B,2,0)*W2030)))</f>
        <v/>
      </c>
      <c r="AC2030" s="136" t="str">
        <f>IF(B:B="","",IF(R2030="Refreshment Beverage","",IF(AND(R2030="Beer",Q2030=0),SUM(LOOKUP(2,1/(Rates!$B$15:$B$18&lt;=W2030)/(Rates!$C$15:$C$18&gt;=W2030),Rates!$E$15:$E$18)*W2030),VLOOKUP(VALUE(Q:Q),Rates!A:C,3,0)*W2030)))</f>
        <v/>
      </c>
      <c r="AD2030" s="137" t="str">
        <f>IFERROR(IF(B:B="","",IF(R2030="Beer","",IF(VALUE(Q2030)=0,VLOOKUP(VLOOKUP(B:B,#REF!,16,0),Rates!A:E,2,0),VLOOKUP(VALUE(Q2030),Rates!A$31:B$34,2,0)*W2030))),0)</f>
        <v/>
      </c>
      <c r="AE2030" s="121" t="str">
        <f t="shared" si="990"/>
        <v/>
      </c>
      <c r="AF2030" s="138" t="str">
        <f t="shared" si="991"/>
        <v/>
      </c>
      <c r="AG2030" s="122" t="str">
        <f t="shared" si="992"/>
        <v/>
      </c>
      <c r="AH2030" s="123" t="str">
        <f t="shared" si="993"/>
        <v/>
      </c>
      <c r="AI2030" s="139" t="str">
        <f>IF(AE:AE="","",IF(R2030="Refreshment Beverage",AK2030*(Rates!J$19/100),ROUND(SUM(AH2030*(Rates!$J$8/100)),4)))</f>
        <v/>
      </c>
      <c r="AJ2030" s="124" t="str">
        <f t="shared" si="994"/>
        <v/>
      </c>
      <c r="AK2030" s="125" t="str">
        <f t="shared" si="995"/>
        <v/>
      </c>
      <c r="AL2030" s="121" t="str">
        <f t="shared" si="996"/>
        <v/>
      </c>
      <c r="AM2030" s="138" t="str">
        <f>IF(AS2030="","",IF(R2030="Refreshment Beverage",ROUND(AS2030*Rates!K$19,4),ROUND(AO2030*(VLOOKUP(VALUE(Q2030),Rates!G$4:L$12,3,0)),4)))</f>
        <v/>
      </c>
      <c r="AN2030" s="126" t="str">
        <f>IF(AS2030="","",IF(R2030="Refreshment Beverage",AS2030*(Rates!J$19/100),MAX(AM2030,AB2030)))</f>
        <v/>
      </c>
      <c r="AO2030" s="127" t="str">
        <f t="shared" si="997"/>
        <v/>
      </c>
      <c r="AP2030" s="127" t="str">
        <f t="shared" si="998"/>
        <v/>
      </c>
      <c r="AQ2030" s="140" t="str">
        <f>IF(AS2030="","",IF(R2030="Refreshment Beverage",ROUND(SUM(VLOOKUP(Q:Q,Rates!G$15:L$19,3,0)*(AS2030-Y2030-Z2030-AA2030)),4),ROUND(SUM(Rates!$K$8*AS2030),4)))</f>
        <v/>
      </c>
      <c r="AR2030" s="139" t="str">
        <f t="shared" si="999"/>
        <v/>
      </c>
      <c r="AS2030" s="125" t="str">
        <f t="shared" si="1000"/>
        <v/>
      </c>
      <c r="AT2030" s="121" t="str">
        <f t="shared" si="1001"/>
        <v/>
      </c>
      <c r="AU2030" s="138" t="str">
        <f>IF(AX2030="","",IF(R2030="Refreshment Beverage",ROUND((BA2030-Y2030-Z2030-AA2030)*VLOOKUP(VALUE(Q2030),Rates!G$15:L$19,3,0),4),ROUND(AW2030*(VLOOKUP(VALUE(Q2030),Rates!G:L,3,0)),4)))</f>
        <v/>
      </c>
      <c r="AV2030" s="126" t="str">
        <f t="shared" si="1002"/>
        <v/>
      </c>
      <c r="AW2030" s="127" t="str">
        <f t="shared" si="1003"/>
        <v/>
      </c>
      <c r="AX2030" s="123" t="str">
        <f t="shared" si="1004"/>
        <v/>
      </c>
      <c r="AY2030" s="140" t="str">
        <f>IF(AX2030="","",IF(R2030="Refreshment Beverage",ROUND(SUM(AX2030*Rates!K$19),4),ROUND(SUM(AX2030*(Rates!J$8/100)),4)))</f>
        <v/>
      </c>
      <c r="AZ2030" s="124" t="str">
        <f t="shared" si="1005"/>
        <v/>
      </c>
      <c r="BA2030" s="125" t="str">
        <f t="shared" si="1006"/>
        <v/>
      </c>
      <c r="BB2030" s="115"/>
      <c r="BC2030" s="143"/>
      <c r="BD2030" s="100"/>
      <c r="BE2030" s="100"/>
      <c r="BF2030" s="100"/>
      <c r="BG2030" s="100"/>
    </row>
    <row r="2031" spans="1:59" x14ac:dyDescent="0.2">
      <c r="A2031" s="144"/>
      <c r="B2031" s="141"/>
      <c r="C2031" s="141"/>
      <c r="D2031" s="142"/>
      <c r="E2031" s="142"/>
      <c r="F2031" s="142"/>
      <c r="G2031" s="142"/>
      <c r="H2031" s="142"/>
      <c r="I2031" s="129"/>
      <c r="J2031" s="130"/>
      <c r="K2031" s="131" t="str">
        <f t="shared" si="977"/>
        <v/>
      </c>
      <c r="L2031" s="132" t="str">
        <f t="shared" si="978"/>
        <v/>
      </c>
      <c r="M2031" s="133" t="str">
        <f t="shared" si="979"/>
        <v/>
      </c>
      <c r="N2031" s="134" t="str">
        <f>IFERROR(IF(B:B="","",IF(R2031="Beer",SUM(LOOKUP(2,1/(Rates!$B$3:$B$5&lt;=W2031)/(Rates!$C$3:$C$5&gt;=W2031),Rates!$D$3:$D$5)*(X2031/100)*W2031),IF(R2031="Refreshment Beverage",SUM(LOOKUP(2,1/(Rates!$B$7:$B$11&lt;=W2031)/(Rates!$C$7:$C$11&gt;=W2031),Rates!$D$7:$D$11)*(X2031/100)*W2031)))),"")</f>
        <v/>
      </c>
      <c r="O2031" s="134" t="str">
        <f t="shared" si="980"/>
        <v/>
      </c>
      <c r="P2031" s="116"/>
      <c r="Q2031" s="117" t="str">
        <f t="shared" si="981"/>
        <v/>
      </c>
      <c r="R2031" s="128" t="str">
        <f t="shared" si="982"/>
        <v/>
      </c>
      <c r="S2031" s="135" t="str">
        <f>IF(B2031="","",IF(R2031="Refreshment Beverage",VLOOKUP(VALUE(Q2031),Rates!G$15:L$19,2,0),VLOOKUP(VALUE(Q2031),Rates!G$4:L$12,2,0)))</f>
        <v/>
      </c>
      <c r="T2031" s="135" t="str">
        <f t="shared" si="983"/>
        <v/>
      </c>
      <c r="U2031" s="118" t="str">
        <f t="shared" si="984"/>
        <v/>
      </c>
      <c r="V2031" s="135" t="str">
        <f t="shared" si="985"/>
        <v/>
      </c>
      <c r="W2031" s="135" t="str">
        <f t="shared" si="986"/>
        <v/>
      </c>
      <c r="X2031" s="119" t="str">
        <f t="shared" si="987"/>
        <v/>
      </c>
      <c r="Y2031" s="120" t="str">
        <f>IF(B:B="","",IF(R2031="Refreshment Beverage",VLOOKUP(Q2031,Rates!G$15:L$19,6,0)*W2031,VLOOKUP(Q2031,Rates!G$4:L$12,6,0)*W2031))</f>
        <v/>
      </c>
      <c r="Z2031" s="120" t="str">
        <f t="shared" si="988"/>
        <v/>
      </c>
      <c r="AA2031" s="120" t="str">
        <f t="shared" si="989"/>
        <v/>
      </c>
      <c r="AB2031" s="136" t="str">
        <f>IF(B:B="","",IF(R2031="Refreshment Beverage","",IF(AND(R2031="Beer",Q2031=0),SUM(LOOKUP(2,1/(Rates!$B$15:$B$18&lt;=W2031)/(Rates!$C$15:$C$18&gt;=W2031),Rates!$D$15:$D$18)*W2031),VLOOKUP(VALUE(Q:Q),Rates!A:B,2,0)*W2031)))</f>
        <v/>
      </c>
      <c r="AC2031" s="136" t="str">
        <f>IF(B:B="","",IF(R2031="Refreshment Beverage","",IF(AND(R2031="Beer",Q2031=0),SUM(LOOKUP(2,1/(Rates!$B$15:$B$18&lt;=W2031)/(Rates!$C$15:$C$18&gt;=W2031),Rates!$E$15:$E$18)*W2031),VLOOKUP(VALUE(Q:Q),Rates!A:C,3,0)*W2031)))</f>
        <v/>
      </c>
      <c r="AD2031" s="137" t="str">
        <f>IFERROR(IF(B:B="","",IF(R2031="Beer","",IF(VALUE(Q2031)=0,VLOOKUP(VLOOKUP(B:B,#REF!,16,0),Rates!A:E,2,0),VLOOKUP(VALUE(Q2031),Rates!A$31:B$34,2,0)*W2031))),0)</f>
        <v/>
      </c>
      <c r="AE2031" s="121" t="str">
        <f t="shared" si="990"/>
        <v/>
      </c>
      <c r="AF2031" s="138" t="str">
        <f t="shared" si="991"/>
        <v/>
      </c>
      <c r="AG2031" s="122" t="str">
        <f t="shared" si="992"/>
        <v/>
      </c>
      <c r="AH2031" s="123" t="str">
        <f t="shared" si="993"/>
        <v/>
      </c>
      <c r="AI2031" s="139" t="str">
        <f>IF(AE:AE="","",IF(R2031="Refreshment Beverage",AK2031*(Rates!J$19/100),ROUND(SUM(AH2031*(Rates!$J$8/100)),4)))</f>
        <v/>
      </c>
      <c r="AJ2031" s="124" t="str">
        <f t="shared" si="994"/>
        <v/>
      </c>
      <c r="AK2031" s="125" t="str">
        <f t="shared" si="995"/>
        <v/>
      </c>
      <c r="AL2031" s="121" t="str">
        <f t="shared" si="996"/>
        <v/>
      </c>
      <c r="AM2031" s="138" t="str">
        <f>IF(AS2031="","",IF(R2031="Refreshment Beverage",ROUND(AS2031*Rates!K$19,4),ROUND(AO2031*(VLOOKUP(VALUE(Q2031),Rates!G$4:L$12,3,0)),4)))</f>
        <v/>
      </c>
      <c r="AN2031" s="126" t="str">
        <f>IF(AS2031="","",IF(R2031="Refreshment Beverage",AS2031*(Rates!J$19/100),MAX(AM2031,AB2031)))</f>
        <v/>
      </c>
      <c r="AO2031" s="127" t="str">
        <f t="shared" si="997"/>
        <v/>
      </c>
      <c r="AP2031" s="127" t="str">
        <f t="shared" si="998"/>
        <v/>
      </c>
      <c r="AQ2031" s="140" t="str">
        <f>IF(AS2031="","",IF(R2031="Refreshment Beverage",ROUND(SUM(VLOOKUP(Q:Q,Rates!G$15:L$19,3,0)*(AS2031-Y2031-Z2031-AA2031)),4),ROUND(SUM(Rates!$K$8*AS2031),4)))</f>
        <v/>
      </c>
      <c r="AR2031" s="139" t="str">
        <f t="shared" si="999"/>
        <v/>
      </c>
      <c r="AS2031" s="125" t="str">
        <f t="shared" si="1000"/>
        <v/>
      </c>
      <c r="AT2031" s="121" t="str">
        <f t="shared" si="1001"/>
        <v/>
      </c>
      <c r="AU2031" s="138" t="str">
        <f>IF(AX2031="","",IF(R2031="Refreshment Beverage",ROUND((BA2031-Y2031-Z2031-AA2031)*VLOOKUP(VALUE(Q2031),Rates!G$15:L$19,3,0),4),ROUND(AW2031*(VLOOKUP(VALUE(Q2031),Rates!G:L,3,0)),4)))</f>
        <v/>
      </c>
      <c r="AV2031" s="126" t="str">
        <f t="shared" si="1002"/>
        <v/>
      </c>
      <c r="AW2031" s="127" t="str">
        <f t="shared" si="1003"/>
        <v/>
      </c>
      <c r="AX2031" s="123" t="str">
        <f t="shared" si="1004"/>
        <v/>
      </c>
      <c r="AY2031" s="140" t="str">
        <f>IF(AX2031="","",IF(R2031="Refreshment Beverage",ROUND(SUM(AX2031*Rates!K$19),4),ROUND(SUM(AX2031*(Rates!J$8/100)),4)))</f>
        <v/>
      </c>
      <c r="AZ2031" s="124" t="str">
        <f t="shared" si="1005"/>
        <v/>
      </c>
      <c r="BA2031" s="125" t="str">
        <f t="shared" si="1006"/>
        <v/>
      </c>
      <c r="BB2031" s="115"/>
      <c r="BC2031" s="143"/>
      <c r="BD2031" s="100"/>
      <c r="BE2031" s="100"/>
      <c r="BF2031" s="100"/>
      <c r="BG2031" s="100"/>
    </row>
    <row r="2032" spans="1:59" x14ac:dyDescent="0.2">
      <c r="A2032" s="144"/>
      <c r="B2032" s="141"/>
      <c r="C2032" s="141"/>
      <c r="D2032" s="142"/>
      <c r="E2032" s="142"/>
      <c r="F2032" s="142"/>
      <c r="G2032" s="142"/>
      <c r="H2032" s="142"/>
      <c r="I2032" s="129"/>
      <c r="J2032" s="130"/>
      <c r="K2032" s="131" t="str">
        <f t="shared" si="977"/>
        <v/>
      </c>
      <c r="L2032" s="132" t="str">
        <f t="shared" si="978"/>
        <v/>
      </c>
      <c r="M2032" s="133" t="str">
        <f t="shared" si="979"/>
        <v/>
      </c>
      <c r="N2032" s="134" t="str">
        <f>IFERROR(IF(B:B="","",IF(R2032="Beer",SUM(LOOKUP(2,1/(Rates!$B$3:$B$5&lt;=W2032)/(Rates!$C$3:$C$5&gt;=W2032),Rates!$D$3:$D$5)*(X2032/100)*W2032),IF(R2032="Refreshment Beverage",SUM(LOOKUP(2,1/(Rates!$B$7:$B$11&lt;=W2032)/(Rates!$C$7:$C$11&gt;=W2032),Rates!$D$7:$D$11)*(X2032/100)*W2032)))),"")</f>
        <v/>
      </c>
      <c r="O2032" s="134" t="str">
        <f t="shared" si="980"/>
        <v/>
      </c>
      <c r="P2032" s="116"/>
      <c r="Q2032" s="117" t="str">
        <f t="shared" si="981"/>
        <v/>
      </c>
      <c r="R2032" s="128" t="str">
        <f t="shared" si="982"/>
        <v/>
      </c>
      <c r="S2032" s="135" t="str">
        <f>IF(B2032="","",IF(R2032="Refreshment Beverage",VLOOKUP(VALUE(Q2032),Rates!G$15:L$19,2,0),VLOOKUP(VALUE(Q2032),Rates!G$4:L$12,2,0)))</f>
        <v/>
      </c>
      <c r="T2032" s="135" t="str">
        <f t="shared" si="983"/>
        <v/>
      </c>
      <c r="U2032" s="118" t="str">
        <f t="shared" si="984"/>
        <v/>
      </c>
      <c r="V2032" s="135" t="str">
        <f t="shared" si="985"/>
        <v/>
      </c>
      <c r="W2032" s="135" t="str">
        <f t="shared" si="986"/>
        <v/>
      </c>
      <c r="X2032" s="119" t="str">
        <f t="shared" si="987"/>
        <v/>
      </c>
      <c r="Y2032" s="120" t="str">
        <f>IF(B:B="","",IF(R2032="Refreshment Beverage",VLOOKUP(Q2032,Rates!G$15:L$19,6,0)*W2032,VLOOKUP(Q2032,Rates!G$4:L$12,6,0)*W2032))</f>
        <v/>
      </c>
      <c r="Z2032" s="120" t="str">
        <f t="shared" si="988"/>
        <v/>
      </c>
      <c r="AA2032" s="120" t="str">
        <f t="shared" si="989"/>
        <v/>
      </c>
      <c r="AB2032" s="136" t="str">
        <f>IF(B:B="","",IF(R2032="Refreshment Beverage","",IF(AND(R2032="Beer",Q2032=0),SUM(LOOKUP(2,1/(Rates!$B$15:$B$18&lt;=W2032)/(Rates!$C$15:$C$18&gt;=W2032),Rates!$D$15:$D$18)*W2032),VLOOKUP(VALUE(Q:Q),Rates!A:B,2,0)*W2032)))</f>
        <v/>
      </c>
      <c r="AC2032" s="136" t="str">
        <f>IF(B:B="","",IF(R2032="Refreshment Beverage","",IF(AND(R2032="Beer",Q2032=0),SUM(LOOKUP(2,1/(Rates!$B$15:$B$18&lt;=W2032)/(Rates!$C$15:$C$18&gt;=W2032),Rates!$E$15:$E$18)*W2032),VLOOKUP(VALUE(Q:Q),Rates!A:C,3,0)*W2032)))</f>
        <v/>
      </c>
      <c r="AD2032" s="137" t="str">
        <f>IFERROR(IF(B:B="","",IF(R2032="Beer","",IF(VALUE(Q2032)=0,VLOOKUP(VLOOKUP(B:B,#REF!,16,0),Rates!A:E,2,0),VLOOKUP(VALUE(Q2032),Rates!A$31:B$34,2,0)*W2032))),0)</f>
        <v/>
      </c>
      <c r="AE2032" s="121" t="str">
        <f t="shared" si="990"/>
        <v/>
      </c>
      <c r="AF2032" s="138" t="str">
        <f t="shared" si="991"/>
        <v/>
      </c>
      <c r="AG2032" s="122" t="str">
        <f t="shared" si="992"/>
        <v/>
      </c>
      <c r="AH2032" s="123" t="str">
        <f t="shared" si="993"/>
        <v/>
      </c>
      <c r="AI2032" s="139" t="str">
        <f>IF(AE:AE="","",IF(R2032="Refreshment Beverage",AK2032*(Rates!J$19/100),ROUND(SUM(AH2032*(Rates!$J$8/100)),4)))</f>
        <v/>
      </c>
      <c r="AJ2032" s="124" t="str">
        <f t="shared" si="994"/>
        <v/>
      </c>
      <c r="AK2032" s="125" t="str">
        <f t="shared" si="995"/>
        <v/>
      </c>
      <c r="AL2032" s="121" t="str">
        <f t="shared" si="996"/>
        <v/>
      </c>
      <c r="AM2032" s="138" t="str">
        <f>IF(AS2032="","",IF(R2032="Refreshment Beverage",ROUND(AS2032*Rates!K$19,4),ROUND(AO2032*(VLOOKUP(VALUE(Q2032),Rates!G$4:L$12,3,0)),4)))</f>
        <v/>
      </c>
      <c r="AN2032" s="126" t="str">
        <f>IF(AS2032="","",IF(R2032="Refreshment Beverage",AS2032*(Rates!J$19/100),MAX(AM2032,AB2032)))</f>
        <v/>
      </c>
      <c r="AO2032" s="127" t="str">
        <f t="shared" si="997"/>
        <v/>
      </c>
      <c r="AP2032" s="127" t="str">
        <f t="shared" si="998"/>
        <v/>
      </c>
      <c r="AQ2032" s="140" t="str">
        <f>IF(AS2032="","",IF(R2032="Refreshment Beverage",ROUND(SUM(VLOOKUP(Q:Q,Rates!G$15:L$19,3,0)*(AS2032-Y2032-Z2032-AA2032)),4),ROUND(SUM(Rates!$K$8*AS2032),4)))</f>
        <v/>
      </c>
      <c r="AR2032" s="139" t="str">
        <f t="shared" si="999"/>
        <v/>
      </c>
      <c r="AS2032" s="125" t="str">
        <f t="shared" si="1000"/>
        <v/>
      </c>
      <c r="AT2032" s="121" t="str">
        <f t="shared" si="1001"/>
        <v/>
      </c>
      <c r="AU2032" s="138" t="str">
        <f>IF(AX2032="","",IF(R2032="Refreshment Beverage",ROUND((BA2032-Y2032-Z2032-AA2032)*VLOOKUP(VALUE(Q2032),Rates!G$15:L$19,3,0),4),ROUND(AW2032*(VLOOKUP(VALUE(Q2032),Rates!G:L,3,0)),4)))</f>
        <v/>
      </c>
      <c r="AV2032" s="126" t="str">
        <f t="shared" si="1002"/>
        <v/>
      </c>
      <c r="AW2032" s="127" t="str">
        <f t="shared" si="1003"/>
        <v/>
      </c>
      <c r="AX2032" s="123" t="str">
        <f t="shared" si="1004"/>
        <v/>
      </c>
      <c r="AY2032" s="140" t="str">
        <f>IF(AX2032="","",IF(R2032="Refreshment Beverage",ROUND(SUM(AX2032*Rates!K$19),4),ROUND(SUM(AX2032*(Rates!J$8/100)),4)))</f>
        <v/>
      </c>
      <c r="AZ2032" s="124" t="str">
        <f t="shared" si="1005"/>
        <v/>
      </c>
      <c r="BA2032" s="125" t="str">
        <f t="shared" si="1006"/>
        <v/>
      </c>
      <c r="BB2032" s="115"/>
      <c r="BC2032" s="143"/>
      <c r="BD2032" s="100"/>
      <c r="BE2032" s="100"/>
      <c r="BF2032" s="100"/>
      <c r="BG2032" s="100"/>
    </row>
    <row r="2033" spans="1:59" x14ac:dyDescent="0.2">
      <c r="A2033" s="144"/>
      <c r="B2033" s="141"/>
      <c r="C2033" s="141"/>
      <c r="D2033" s="142"/>
      <c r="E2033" s="142"/>
      <c r="F2033" s="142"/>
      <c r="G2033" s="142"/>
      <c r="H2033" s="142"/>
      <c r="I2033" s="129"/>
      <c r="J2033" s="130"/>
      <c r="K2033" s="131" t="str">
        <f t="shared" si="977"/>
        <v/>
      </c>
      <c r="L2033" s="132" t="str">
        <f t="shared" si="978"/>
        <v/>
      </c>
      <c r="M2033" s="133" t="str">
        <f t="shared" si="979"/>
        <v/>
      </c>
      <c r="N2033" s="134" t="str">
        <f>IFERROR(IF(B:B="","",IF(R2033="Beer",SUM(LOOKUP(2,1/(Rates!$B$3:$B$5&lt;=W2033)/(Rates!$C$3:$C$5&gt;=W2033),Rates!$D$3:$D$5)*(X2033/100)*W2033),IF(R2033="Refreshment Beverage",SUM(LOOKUP(2,1/(Rates!$B$7:$B$11&lt;=W2033)/(Rates!$C$7:$C$11&gt;=W2033),Rates!$D$7:$D$11)*(X2033/100)*W2033)))),"")</f>
        <v/>
      </c>
      <c r="O2033" s="134" t="str">
        <f t="shared" si="980"/>
        <v/>
      </c>
      <c r="P2033" s="116"/>
      <c r="Q2033" s="117" t="str">
        <f t="shared" si="981"/>
        <v/>
      </c>
      <c r="R2033" s="128" t="str">
        <f t="shared" si="982"/>
        <v/>
      </c>
      <c r="S2033" s="135" t="str">
        <f>IF(B2033="","",IF(R2033="Refreshment Beverage",VLOOKUP(VALUE(Q2033),Rates!G$15:L$19,2,0),VLOOKUP(VALUE(Q2033),Rates!G$4:L$12,2,0)))</f>
        <v/>
      </c>
      <c r="T2033" s="135" t="str">
        <f t="shared" si="983"/>
        <v/>
      </c>
      <c r="U2033" s="118" t="str">
        <f t="shared" si="984"/>
        <v/>
      </c>
      <c r="V2033" s="135" t="str">
        <f t="shared" si="985"/>
        <v/>
      </c>
      <c r="W2033" s="135" t="str">
        <f t="shared" si="986"/>
        <v/>
      </c>
      <c r="X2033" s="119" t="str">
        <f t="shared" si="987"/>
        <v/>
      </c>
      <c r="Y2033" s="120" t="str">
        <f>IF(B:B="","",IF(R2033="Refreshment Beverage",VLOOKUP(Q2033,Rates!G$15:L$19,6,0)*W2033,VLOOKUP(Q2033,Rates!G$4:L$12,6,0)*W2033))</f>
        <v/>
      </c>
      <c r="Z2033" s="120" t="str">
        <f t="shared" si="988"/>
        <v/>
      </c>
      <c r="AA2033" s="120" t="str">
        <f t="shared" si="989"/>
        <v/>
      </c>
      <c r="AB2033" s="136" t="str">
        <f>IF(B:B="","",IF(R2033="Refreshment Beverage","",IF(AND(R2033="Beer",Q2033=0),SUM(LOOKUP(2,1/(Rates!$B$15:$B$18&lt;=W2033)/(Rates!$C$15:$C$18&gt;=W2033),Rates!$D$15:$D$18)*W2033),VLOOKUP(VALUE(Q:Q),Rates!A:B,2,0)*W2033)))</f>
        <v/>
      </c>
      <c r="AC2033" s="136" t="str">
        <f>IF(B:B="","",IF(R2033="Refreshment Beverage","",IF(AND(R2033="Beer",Q2033=0),SUM(LOOKUP(2,1/(Rates!$B$15:$B$18&lt;=W2033)/(Rates!$C$15:$C$18&gt;=W2033),Rates!$E$15:$E$18)*W2033),VLOOKUP(VALUE(Q:Q),Rates!A:C,3,0)*W2033)))</f>
        <v/>
      </c>
      <c r="AD2033" s="137" t="str">
        <f>IFERROR(IF(B:B="","",IF(R2033="Beer","",IF(VALUE(Q2033)=0,VLOOKUP(VLOOKUP(B:B,#REF!,16,0),Rates!A:E,2,0),VLOOKUP(VALUE(Q2033),Rates!A$31:B$34,2,0)*W2033))),0)</f>
        <v/>
      </c>
      <c r="AE2033" s="121" t="str">
        <f t="shared" si="990"/>
        <v/>
      </c>
      <c r="AF2033" s="138" t="str">
        <f t="shared" si="991"/>
        <v/>
      </c>
      <c r="AG2033" s="122" t="str">
        <f t="shared" si="992"/>
        <v/>
      </c>
      <c r="AH2033" s="123" t="str">
        <f t="shared" si="993"/>
        <v/>
      </c>
      <c r="AI2033" s="139" t="str">
        <f>IF(AE:AE="","",IF(R2033="Refreshment Beverage",AK2033*(Rates!J$19/100),ROUND(SUM(AH2033*(Rates!$J$8/100)),4)))</f>
        <v/>
      </c>
      <c r="AJ2033" s="124" t="str">
        <f t="shared" si="994"/>
        <v/>
      </c>
      <c r="AK2033" s="125" t="str">
        <f t="shared" si="995"/>
        <v/>
      </c>
      <c r="AL2033" s="121" t="str">
        <f t="shared" si="996"/>
        <v/>
      </c>
      <c r="AM2033" s="138" t="str">
        <f>IF(AS2033="","",IF(R2033="Refreshment Beverage",ROUND(AS2033*Rates!K$19,4),ROUND(AO2033*(VLOOKUP(VALUE(Q2033),Rates!G$4:L$12,3,0)),4)))</f>
        <v/>
      </c>
      <c r="AN2033" s="126" t="str">
        <f>IF(AS2033="","",IF(R2033="Refreshment Beverage",AS2033*(Rates!J$19/100),MAX(AM2033,AB2033)))</f>
        <v/>
      </c>
      <c r="AO2033" s="127" t="str">
        <f t="shared" si="997"/>
        <v/>
      </c>
      <c r="AP2033" s="127" t="str">
        <f t="shared" si="998"/>
        <v/>
      </c>
      <c r="AQ2033" s="140" t="str">
        <f>IF(AS2033="","",IF(R2033="Refreshment Beverage",ROUND(SUM(VLOOKUP(Q:Q,Rates!G$15:L$19,3,0)*(AS2033-Y2033-Z2033-AA2033)),4),ROUND(SUM(Rates!$K$8*AS2033),4)))</f>
        <v/>
      </c>
      <c r="AR2033" s="139" t="str">
        <f t="shared" si="999"/>
        <v/>
      </c>
      <c r="AS2033" s="125" t="str">
        <f t="shared" si="1000"/>
        <v/>
      </c>
      <c r="AT2033" s="121" t="str">
        <f t="shared" si="1001"/>
        <v/>
      </c>
      <c r="AU2033" s="138" t="str">
        <f>IF(AX2033="","",IF(R2033="Refreshment Beverage",ROUND((BA2033-Y2033-Z2033-AA2033)*VLOOKUP(VALUE(Q2033),Rates!G$15:L$19,3,0),4),ROUND(AW2033*(VLOOKUP(VALUE(Q2033),Rates!G:L,3,0)),4)))</f>
        <v/>
      </c>
      <c r="AV2033" s="126" t="str">
        <f t="shared" si="1002"/>
        <v/>
      </c>
      <c r="AW2033" s="127" t="str">
        <f t="shared" si="1003"/>
        <v/>
      </c>
      <c r="AX2033" s="123" t="str">
        <f t="shared" si="1004"/>
        <v/>
      </c>
      <c r="AY2033" s="140" t="str">
        <f>IF(AX2033="","",IF(R2033="Refreshment Beverage",ROUND(SUM(AX2033*Rates!K$19),4),ROUND(SUM(AX2033*(Rates!J$8/100)),4)))</f>
        <v/>
      </c>
      <c r="AZ2033" s="124" t="str">
        <f t="shared" si="1005"/>
        <v/>
      </c>
      <c r="BA2033" s="125" t="str">
        <f t="shared" si="1006"/>
        <v/>
      </c>
      <c r="BB2033" s="115"/>
      <c r="BC2033" s="143"/>
      <c r="BD2033" s="100"/>
      <c r="BE2033" s="100"/>
      <c r="BF2033" s="100"/>
      <c r="BG2033" s="100"/>
    </row>
    <row r="2034" spans="1:59" x14ac:dyDescent="0.2">
      <c r="A2034" s="144"/>
      <c r="B2034" s="141"/>
      <c r="C2034" s="141"/>
      <c r="D2034" s="142"/>
      <c r="E2034" s="142"/>
      <c r="F2034" s="142"/>
      <c r="G2034" s="142"/>
      <c r="H2034" s="142"/>
      <c r="I2034" s="129"/>
      <c r="J2034" s="130"/>
      <c r="K2034" s="131" t="str">
        <f t="shared" si="977"/>
        <v/>
      </c>
      <c r="L2034" s="132" t="str">
        <f t="shared" si="978"/>
        <v/>
      </c>
      <c r="M2034" s="133" t="str">
        <f t="shared" si="979"/>
        <v/>
      </c>
      <c r="N2034" s="134" t="str">
        <f>IFERROR(IF(B:B="","",IF(R2034="Beer",SUM(LOOKUP(2,1/(Rates!$B$3:$B$5&lt;=W2034)/(Rates!$C$3:$C$5&gt;=W2034),Rates!$D$3:$D$5)*(X2034/100)*W2034),IF(R2034="Refreshment Beverage",SUM(LOOKUP(2,1/(Rates!$B$7:$B$11&lt;=W2034)/(Rates!$C$7:$C$11&gt;=W2034),Rates!$D$7:$D$11)*(X2034/100)*W2034)))),"")</f>
        <v/>
      </c>
      <c r="O2034" s="134" t="str">
        <f t="shared" si="980"/>
        <v/>
      </c>
      <c r="P2034" s="116"/>
      <c r="Q2034" s="117" t="str">
        <f t="shared" si="981"/>
        <v/>
      </c>
      <c r="R2034" s="128" t="str">
        <f t="shared" si="982"/>
        <v/>
      </c>
      <c r="S2034" s="135" t="str">
        <f>IF(B2034="","",IF(R2034="Refreshment Beverage",VLOOKUP(VALUE(Q2034),Rates!G$15:L$19,2,0),VLOOKUP(VALUE(Q2034),Rates!G$4:L$12,2,0)))</f>
        <v/>
      </c>
      <c r="T2034" s="135" t="str">
        <f t="shared" si="983"/>
        <v/>
      </c>
      <c r="U2034" s="118" t="str">
        <f t="shared" si="984"/>
        <v/>
      </c>
      <c r="V2034" s="135" t="str">
        <f t="shared" si="985"/>
        <v/>
      </c>
      <c r="W2034" s="135" t="str">
        <f t="shared" si="986"/>
        <v/>
      </c>
      <c r="X2034" s="119" t="str">
        <f t="shared" si="987"/>
        <v/>
      </c>
      <c r="Y2034" s="120" t="str">
        <f>IF(B:B="","",IF(R2034="Refreshment Beverage",VLOOKUP(Q2034,Rates!G$15:L$19,6,0)*W2034,VLOOKUP(Q2034,Rates!G$4:L$12,6,0)*W2034))</f>
        <v/>
      </c>
      <c r="Z2034" s="120" t="str">
        <f t="shared" si="988"/>
        <v/>
      </c>
      <c r="AA2034" s="120" t="str">
        <f t="shared" si="989"/>
        <v/>
      </c>
      <c r="AB2034" s="136" t="str">
        <f>IF(B:B="","",IF(R2034="Refreshment Beverage","",IF(AND(R2034="Beer",Q2034=0),SUM(LOOKUP(2,1/(Rates!$B$15:$B$18&lt;=W2034)/(Rates!$C$15:$C$18&gt;=W2034),Rates!$D$15:$D$18)*W2034),VLOOKUP(VALUE(Q:Q),Rates!A:B,2,0)*W2034)))</f>
        <v/>
      </c>
      <c r="AC2034" s="136" t="str">
        <f>IF(B:B="","",IF(R2034="Refreshment Beverage","",IF(AND(R2034="Beer",Q2034=0),SUM(LOOKUP(2,1/(Rates!$B$15:$B$18&lt;=W2034)/(Rates!$C$15:$C$18&gt;=W2034),Rates!$E$15:$E$18)*W2034),VLOOKUP(VALUE(Q:Q),Rates!A:C,3,0)*W2034)))</f>
        <v/>
      </c>
      <c r="AD2034" s="137" t="str">
        <f>IFERROR(IF(B:B="","",IF(R2034="Beer","",IF(VALUE(Q2034)=0,VLOOKUP(VLOOKUP(B:B,#REF!,16,0),Rates!A:E,2,0),VLOOKUP(VALUE(Q2034),Rates!A$31:B$34,2,0)*W2034))),0)</f>
        <v/>
      </c>
      <c r="AE2034" s="121" t="str">
        <f t="shared" si="990"/>
        <v/>
      </c>
      <c r="AF2034" s="138" t="str">
        <f t="shared" si="991"/>
        <v/>
      </c>
      <c r="AG2034" s="122" t="str">
        <f t="shared" si="992"/>
        <v/>
      </c>
      <c r="AH2034" s="123" t="str">
        <f t="shared" si="993"/>
        <v/>
      </c>
      <c r="AI2034" s="139" t="str">
        <f>IF(AE:AE="","",IF(R2034="Refreshment Beverage",AK2034*(Rates!J$19/100),ROUND(SUM(AH2034*(Rates!$J$8/100)),4)))</f>
        <v/>
      </c>
      <c r="AJ2034" s="124" t="str">
        <f t="shared" si="994"/>
        <v/>
      </c>
      <c r="AK2034" s="125" t="str">
        <f t="shared" si="995"/>
        <v/>
      </c>
      <c r="AL2034" s="121" t="str">
        <f t="shared" si="996"/>
        <v/>
      </c>
      <c r="AM2034" s="138" t="str">
        <f>IF(AS2034="","",IF(R2034="Refreshment Beverage",ROUND(AS2034*Rates!K$19,4),ROUND(AO2034*(VLOOKUP(VALUE(Q2034),Rates!G$4:L$12,3,0)),4)))</f>
        <v/>
      </c>
      <c r="AN2034" s="126" t="str">
        <f>IF(AS2034="","",IF(R2034="Refreshment Beverage",AS2034*(Rates!J$19/100),MAX(AM2034,AB2034)))</f>
        <v/>
      </c>
      <c r="AO2034" s="127" t="str">
        <f t="shared" si="997"/>
        <v/>
      </c>
      <c r="AP2034" s="127" t="str">
        <f t="shared" si="998"/>
        <v/>
      </c>
      <c r="AQ2034" s="140" t="str">
        <f>IF(AS2034="","",IF(R2034="Refreshment Beverage",ROUND(SUM(VLOOKUP(Q:Q,Rates!G$15:L$19,3,0)*(AS2034-Y2034-Z2034-AA2034)),4),ROUND(SUM(Rates!$K$8*AS2034),4)))</f>
        <v/>
      </c>
      <c r="AR2034" s="139" t="str">
        <f t="shared" si="999"/>
        <v/>
      </c>
      <c r="AS2034" s="125" t="str">
        <f t="shared" si="1000"/>
        <v/>
      </c>
      <c r="AT2034" s="121" t="str">
        <f t="shared" si="1001"/>
        <v/>
      </c>
      <c r="AU2034" s="138" t="str">
        <f>IF(AX2034="","",IF(R2034="Refreshment Beverage",ROUND((BA2034-Y2034-Z2034-AA2034)*VLOOKUP(VALUE(Q2034),Rates!G$15:L$19,3,0),4),ROUND(AW2034*(VLOOKUP(VALUE(Q2034),Rates!G:L,3,0)),4)))</f>
        <v/>
      </c>
      <c r="AV2034" s="126" t="str">
        <f t="shared" si="1002"/>
        <v/>
      </c>
      <c r="AW2034" s="127" t="str">
        <f t="shared" si="1003"/>
        <v/>
      </c>
      <c r="AX2034" s="123" t="str">
        <f t="shared" si="1004"/>
        <v/>
      </c>
      <c r="AY2034" s="140" t="str">
        <f>IF(AX2034="","",IF(R2034="Refreshment Beverage",ROUND(SUM(AX2034*Rates!K$19),4),ROUND(SUM(AX2034*(Rates!J$8/100)),4)))</f>
        <v/>
      </c>
      <c r="AZ2034" s="124" t="str">
        <f t="shared" si="1005"/>
        <v/>
      </c>
      <c r="BA2034" s="125" t="str">
        <f t="shared" si="1006"/>
        <v/>
      </c>
      <c r="BB2034" s="115"/>
      <c r="BC2034" s="143"/>
      <c r="BD2034" s="100"/>
      <c r="BE2034" s="100"/>
      <c r="BF2034" s="100"/>
      <c r="BG2034" s="100"/>
    </row>
    <row r="2035" spans="1:59" x14ac:dyDescent="0.2">
      <c r="A2035" s="144"/>
      <c r="B2035" s="141"/>
      <c r="C2035" s="141"/>
      <c r="D2035" s="142"/>
      <c r="E2035" s="142"/>
      <c r="F2035" s="142"/>
      <c r="G2035" s="142"/>
      <c r="H2035" s="142"/>
      <c r="I2035" s="129"/>
      <c r="J2035" s="130"/>
      <c r="K2035" s="131" t="str">
        <f t="shared" si="977"/>
        <v/>
      </c>
      <c r="L2035" s="132" t="str">
        <f t="shared" si="978"/>
        <v/>
      </c>
      <c r="M2035" s="133" t="str">
        <f t="shared" si="979"/>
        <v/>
      </c>
      <c r="N2035" s="134" t="str">
        <f>IFERROR(IF(B:B="","",IF(R2035="Beer",SUM(LOOKUP(2,1/(Rates!$B$3:$B$5&lt;=W2035)/(Rates!$C$3:$C$5&gt;=W2035),Rates!$D$3:$D$5)*(X2035/100)*W2035),IF(R2035="Refreshment Beverage",SUM(LOOKUP(2,1/(Rates!$B$7:$B$11&lt;=W2035)/(Rates!$C$7:$C$11&gt;=W2035),Rates!$D$7:$D$11)*(X2035/100)*W2035)))),"")</f>
        <v/>
      </c>
      <c r="O2035" s="134" t="str">
        <f t="shared" si="980"/>
        <v/>
      </c>
      <c r="P2035" s="116"/>
      <c r="Q2035" s="117" t="str">
        <f t="shared" si="981"/>
        <v/>
      </c>
      <c r="R2035" s="128" t="str">
        <f t="shared" si="982"/>
        <v/>
      </c>
      <c r="S2035" s="135" t="str">
        <f>IF(B2035="","",IF(R2035="Refreshment Beverage",VLOOKUP(VALUE(Q2035),Rates!G$15:L$19,2,0),VLOOKUP(VALUE(Q2035),Rates!G$4:L$12,2,0)))</f>
        <v/>
      </c>
      <c r="T2035" s="135" t="str">
        <f t="shared" si="983"/>
        <v/>
      </c>
      <c r="U2035" s="118" t="str">
        <f t="shared" si="984"/>
        <v/>
      </c>
      <c r="V2035" s="135" t="str">
        <f t="shared" si="985"/>
        <v/>
      </c>
      <c r="W2035" s="135" t="str">
        <f t="shared" si="986"/>
        <v/>
      </c>
      <c r="X2035" s="119" t="str">
        <f t="shared" si="987"/>
        <v/>
      </c>
      <c r="Y2035" s="120" t="str">
        <f>IF(B:B="","",IF(R2035="Refreshment Beverage",VLOOKUP(Q2035,Rates!G$15:L$19,6,0)*W2035,VLOOKUP(Q2035,Rates!G$4:L$12,6,0)*W2035))</f>
        <v/>
      </c>
      <c r="Z2035" s="120" t="str">
        <f t="shared" si="988"/>
        <v/>
      </c>
      <c r="AA2035" s="120" t="str">
        <f t="shared" si="989"/>
        <v/>
      </c>
      <c r="AB2035" s="136" t="str">
        <f>IF(B:B="","",IF(R2035="Refreshment Beverage","",IF(AND(R2035="Beer",Q2035=0),SUM(LOOKUP(2,1/(Rates!$B$15:$B$18&lt;=W2035)/(Rates!$C$15:$C$18&gt;=W2035),Rates!$D$15:$D$18)*W2035),VLOOKUP(VALUE(Q:Q),Rates!A:B,2,0)*W2035)))</f>
        <v/>
      </c>
      <c r="AC2035" s="136" t="str">
        <f>IF(B:B="","",IF(R2035="Refreshment Beverage","",IF(AND(R2035="Beer",Q2035=0),SUM(LOOKUP(2,1/(Rates!$B$15:$B$18&lt;=W2035)/(Rates!$C$15:$C$18&gt;=W2035),Rates!$E$15:$E$18)*W2035),VLOOKUP(VALUE(Q:Q),Rates!A:C,3,0)*W2035)))</f>
        <v/>
      </c>
      <c r="AD2035" s="137" t="str">
        <f>IFERROR(IF(B:B="","",IF(R2035="Beer","",IF(VALUE(Q2035)=0,VLOOKUP(VLOOKUP(B:B,#REF!,16,0),Rates!A:E,2,0),VLOOKUP(VALUE(Q2035),Rates!A$31:B$34,2,0)*W2035))),0)</f>
        <v/>
      </c>
      <c r="AE2035" s="121" t="str">
        <f t="shared" si="990"/>
        <v/>
      </c>
      <c r="AF2035" s="138" t="str">
        <f t="shared" si="991"/>
        <v/>
      </c>
      <c r="AG2035" s="122" t="str">
        <f t="shared" si="992"/>
        <v/>
      </c>
      <c r="AH2035" s="123" t="str">
        <f t="shared" si="993"/>
        <v/>
      </c>
      <c r="AI2035" s="139" t="str">
        <f>IF(AE:AE="","",IF(R2035="Refreshment Beverage",AK2035*(Rates!J$19/100),ROUND(SUM(AH2035*(Rates!$J$8/100)),4)))</f>
        <v/>
      </c>
      <c r="AJ2035" s="124" t="str">
        <f t="shared" si="994"/>
        <v/>
      </c>
      <c r="AK2035" s="125" t="str">
        <f t="shared" si="995"/>
        <v/>
      </c>
      <c r="AL2035" s="121" t="str">
        <f t="shared" si="996"/>
        <v/>
      </c>
      <c r="AM2035" s="138" t="str">
        <f>IF(AS2035="","",IF(R2035="Refreshment Beverage",ROUND(AS2035*Rates!K$19,4),ROUND(AO2035*(VLOOKUP(VALUE(Q2035),Rates!G$4:L$12,3,0)),4)))</f>
        <v/>
      </c>
      <c r="AN2035" s="126" t="str">
        <f>IF(AS2035="","",IF(R2035="Refreshment Beverage",AS2035*(Rates!J$19/100),MAX(AM2035,AB2035)))</f>
        <v/>
      </c>
      <c r="AO2035" s="127" t="str">
        <f t="shared" si="997"/>
        <v/>
      </c>
      <c r="AP2035" s="127" t="str">
        <f t="shared" si="998"/>
        <v/>
      </c>
      <c r="AQ2035" s="140" t="str">
        <f>IF(AS2035="","",IF(R2035="Refreshment Beverage",ROUND(SUM(VLOOKUP(Q:Q,Rates!G$15:L$19,3,0)*(AS2035-Y2035-Z2035-AA2035)),4),ROUND(SUM(Rates!$K$8*AS2035),4)))</f>
        <v/>
      </c>
      <c r="AR2035" s="139" t="str">
        <f t="shared" si="999"/>
        <v/>
      </c>
      <c r="AS2035" s="125" t="str">
        <f t="shared" si="1000"/>
        <v/>
      </c>
      <c r="AT2035" s="121" t="str">
        <f t="shared" si="1001"/>
        <v/>
      </c>
      <c r="AU2035" s="138" t="str">
        <f>IF(AX2035="","",IF(R2035="Refreshment Beverage",ROUND((BA2035-Y2035-Z2035-AA2035)*VLOOKUP(VALUE(Q2035),Rates!G$15:L$19,3,0),4),ROUND(AW2035*(VLOOKUP(VALUE(Q2035),Rates!G:L,3,0)),4)))</f>
        <v/>
      </c>
      <c r="AV2035" s="126" t="str">
        <f t="shared" si="1002"/>
        <v/>
      </c>
      <c r="AW2035" s="127" t="str">
        <f t="shared" si="1003"/>
        <v/>
      </c>
      <c r="AX2035" s="123" t="str">
        <f t="shared" si="1004"/>
        <v/>
      </c>
      <c r="AY2035" s="140" t="str">
        <f>IF(AX2035="","",IF(R2035="Refreshment Beverage",ROUND(SUM(AX2035*Rates!K$19),4),ROUND(SUM(AX2035*(Rates!J$8/100)),4)))</f>
        <v/>
      </c>
      <c r="AZ2035" s="124" t="str">
        <f t="shared" si="1005"/>
        <v/>
      </c>
      <c r="BA2035" s="125" t="str">
        <f t="shared" si="1006"/>
        <v/>
      </c>
      <c r="BB2035" s="115"/>
      <c r="BC2035" s="143"/>
      <c r="BD2035" s="100"/>
      <c r="BE2035" s="100"/>
      <c r="BF2035" s="100"/>
      <c r="BG2035" s="100"/>
    </row>
    <row r="2036" spans="1:59" x14ac:dyDescent="0.2">
      <c r="A2036" s="144"/>
      <c r="B2036" s="141"/>
      <c r="C2036" s="141"/>
      <c r="D2036" s="142"/>
      <c r="E2036" s="142"/>
      <c r="F2036" s="142"/>
      <c r="G2036" s="142"/>
      <c r="H2036" s="142"/>
      <c r="I2036" s="129"/>
      <c r="J2036" s="130"/>
      <c r="K2036" s="131" t="str">
        <f t="shared" si="977"/>
        <v/>
      </c>
      <c r="L2036" s="132" t="str">
        <f t="shared" si="978"/>
        <v/>
      </c>
      <c r="M2036" s="133" t="str">
        <f t="shared" si="979"/>
        <v/>
      </c>
      <c r="N2036" s="134" t="str">
        <f>IFERROR(IF(B:B="","",IF(R2036="Beer",SUM(LOOKUP(2,1/(Rates!$B$3:$B$5&lt;=W2036)/(Rates!$C$3:$C$5&gt;=W2036),Rates!$D$3:$D$5)*(X2036/100)*W2036),IF(R2036="Refreshment Beverage",SUM(LOOKUP(2,1/(Rates!$B$7:$B$11&lt;=W2036)/(Rates!$C$7:$C$11&gt;=W2036),Rates!$D$7:$D$11)*(X2036/100)*W2036)))),"")</f>
        <v/>
      </c>
      <c r="O2036" s="134" t="str">
        <f t="shared" si="980"/>
        <v/>
      </c>
      <c r="P2036" s="116"/>
      <c r="Q2036" s="117" t="str">
        <f t="shared" si="981"/>
        <v/>
      </c>
      <c r="R2036" s="128" t="str">
        <f t="shared" si="982"/>
        <v/>
      </c>
      <c r="S2036" s="135" t="str">
        <f>IF(B2036="","",IF(R2036="Refreshment Beverage",VLOOKUP(VALUE(Q2036),Rates!G$15:L$19,2,0),VLOOKUP(VALUE(Q2036),Rates!G$4:L$12,2,0)))</f>
        <v/>
      </c>
      <c r="T2036" s="135" t="str">
        <f t="shared" si="983"/>
        <v/>
      </c>
      <c r="U2036" s="118" t="str">
        <f t="shared" si="984"/>
        <v/>
      </c>
      <c r="V2036" s="135" t="str">
        <f t="shared" si="985"/>
        <v/>
      </c>
      <c r="W2036" s="135" t="str">
        <f t="shared" si="986"/>
        <v/>
      </c>
      <c r="X2036" s="119" t="str">
        <f t="shared" si="987"/>
        <v/>
      </c>
      <c r="Y2036" s="120" t="str">
        <f>IF(B:B="","",IF(R2036="Refreshment Beverage",VLOOKUP(Q2036,Rates!G$15:L$19,6,0)*W2036,VLOOKUP(Q2036,Rates!G$4:L$12,6,0)*W2036))</f>
        <v/>
      </c>
      <c r="Z2036" s="120" t="str">
        <f t="shared" si="988"/>
        <v/>
      </c>
      <c r="AA2036" s="120" t="str">
        <f t="shared" si="989"/>
        <v/>
      </c>
      <c r="AB2036" s="136" t="str">
        <f>IF(B:B="","",IF(R2036="Refreshment Beverage","",IF(AND(R2036="Beer",Q2036=0),SUM(LOOKUP(2,1/(Rates!$B$15:$B$18&lt;=W2036)/(Rates!$C$15:$C$18&gt;=W2036),Rates!$D$15:$D$18)*W2036),VLOOKUP(VALUE(Q:Q),Rates!A:B,2,0)*W2036)))</f>
        <v/>
      </c>
      <c r="AC2036" s="136" t="str">
        <f>IF(B:B="","",IF(R2036="Refreshment Beverage","",IF(AND(R2036="Beer",Q2036=0),SUM(LOOKUP(2,1/(Rates!$B$15:$B$18&lt;=W2036)/(Rates!$C$15:$C$18&gt;=W2036),Rates!$E$15:$E$18)*W2036),VLOOKUP(VALUE(Q:Q),Rates!A:C,3,0)*W2036)))</f>
        <v/>
      </c>
      <c r="AD2036" s="137" t="str">
        <f>IFERROR(IF(B:B="","",IF(R2036="Beer","",IF(VALUE(Q2036)=0,VLOOKUP(VLOOKUP(B:B,#REF!,16,0),Rates!A:E,2,0),VLOOKUP(VALUE(Q2036),Rates!A$31:B$34,2,0)*W2036))),0)</f>
        <v/>
      </c>
      <c r="AE2036" s="121" t="str">
        <f t="shared" si="990"/>
        <v/>
      </c>
      <c r="AF2036" s="138" t="str">
        <f t="shared" si="991"/>
        <v/>
      </c>
      <c r="AG2036" s="122" t="str">
        <f t="shared" si="992"/>
        <v/>
      </c>
      <c r="AH2036" s="123" t="str">
        <f t="shared" si="993"/>
        <v/>
      </c>
      <c r="AI2036" s="139" t="str">
        <f>IF(AE:AE="","",IF(R2036="Refreshment Beverage",AK2036*(Rates!J$19/100),ROUND(SUM(AH2036*(Rates!$J$8/100)),4)))</f>
        <v/>
      </c>
      <c r="AJ2036" s="124" t="str">
        <f t="shared" si="994"/>
        <v/>
      </c>
      <c r="AK2036" s="125" t="str">
        <f t="shared" si="995"/>
        <v/>
      </c>
      <c r="AL2036" s="121" t="str">
        <f t="shared" si="996"/>
        <v/>
      </c>
      <c r="AM2036" s="138" t="str">
        <f>IF(AS2036="","",IF(R2036="Refreshment Beverage",ROUND(AS2036*Rates!K$19,4),ROUND(AO2036*(VLOOKUP(VALUE(Q2036),Rates!G$4:L$12,3,0)),4)))</f>
        <v/>
      </c>
      <c r="AN2036" s="126" t="str">
        <f>IF(AS2036="","",IF(R2036="Refreshment Beverage",AS2036*(Rates!J$19/100),MAX(AM2036,AB2036)))</f>
        <v/>
      </c>
      <c r="AO2036" s="127" t="str">
        <f t="shared" si="997"/>
        <v/>
      </c>
      <c r="AP2036" s="127" t="str">
        <f t="shared" si="998"/>
        <v/>
      </c>
      <c r="AQ2036" s="140" t="str">
        <f>IF(AS2036="","",IF(R2036="Refreshment Beverage",ROUND(SUM(VLOOKUP(Q:Q,Rates!G$15:L$19,3,0)*(AS2036-Y2036-Z2036-AA2036)),4),ROUND(SUM(Rates!$K$8*AS2036),4)))</f>
        <v/>
      </c>
      <c r="AR2036" s="139" t="str">
        <f t="shared" si="999"/>
        <v/>
      </c>
      <c r="AS2036" s="125" t="str">
        <f t="shared" si="1000"/>
        <v/>
      </c>
      <c r="AT2036" s="121" t="str">
        <f t="shared" si="1001"/>
        <v/>
      </c>
      <c r="AU2036" s="138" t="str">
        <f>IF(AX2036="","",IF(R2036="Refreshment Beverage",ROUND((BA2036-Y2036-Z2036-AA2036)*VLOOKUP(VALUE(Q2036),Rates!G$15:L$19,3,0),4),ROUND(AW2036*(VLOOKUP(VALUE(Q2036),Rates!G:L,3,0)),4)))</f>
        <v/>
      </c>
      <c r="AV2036" s="126" t="str">
        <f t="shared" si="1002"/>
        <v/>
      </c>
      <c r="AW2036" s="127" t="str">
        <f t="shared" si="1003"/>
        <v/>
      </c>
      <c r="AX2036" s="123" t="str">
        <f t="shared" si="1004"/>
        <v/>
      </c>
      <c r="AY2036" s="140" t="str">
        <f>IF(AX2036="","",IF(R2036="Refreshment Beverage",ROUND(SUM(AX2036*Rates!K$19),4),ROUND(SUM(AX2036*(Rates!J$8/100)),4)))</f>
        <v/>
      </c>
      <c r="AZ2036" s="124" t="str">
        <f t="shared" si="1005"/>
        <v/>
      </c>
      <c r="BA2036" s="125" t="str">
        <f t="shared" si="1006"/>
        <v/>
      </c>
      <c r="BB2036" s="115"/>
      <c r="BC2036" s="143"/>
      <c r="BD2036" s="100"/>
      <c r="BE2036" s="100"/>
      <c r="BF2036" s="100"/>
      <c r="BG2036" s="100"/>
    </row>
    <row r="2037" spans="1:59" x14ac:dyDescent="0.2">
      <c r="A2037" s="144"/>
      <c r="B2037" s="141"/>
      <c r="C2037" s="141"/>
      <c r="D2037" s="142"/>
      <c r="E2037" s="142"/>
      <c r="F2037" s="142"/>
      <c r="G2037" s="142"/>
      <c r="H2037" s="142"/>
      <c r="I2037" s="129"/>
      <c r="J2037" s="130"/>
      <c r="K2037" s="131" t="str">
        <f t="shared" si="977"/>
        <v/>
      </c>
      <c r="L2037" s="132" t="str">
        <f t="shared" si="978"/>
        <v/>
      </c>
      <c r="M2037" s="133" t="str">
        <f t="shared" si="979"/>
        <v/>
      </c>
      <c r="N2037" s="134" t="str">
        <f>IFERROR(IF(B:B="","",IF(R2037="Beer",SUM(LOOKUP(2,1/(Rates!$B$3:$B$5&lt;=W2037)/(Rates!$C$3:$C$5&gt;=W2037),Rates!$D$3:$D$5)*(X2037/100)*W2037),IF(R2037="Refreshment Beverage",SUM(LOOKUP(2,1/(Rates!$B$7:$B$11&lt;=W2037)/(Rates!$C$7:$C$11&gt;=W2037),Rates!$D$7:$D$11)*(X2037/100)*W2037)))),"")</f>
        <v/>
      </c>
      <c r="O2037" s="134" t="str">
        <f t="shared" si="980"/>
        <v/>
      </c>
      <c r="P2037" s="116"/>
      <c r="Q2037" s="117" t="str">
        <f t="shared" si="981"/>
        <v/>
      </c>
      <c r="R2037" s="128" t="str">
        <f t="shared" si="982"/>
        <v/>
      </c>
      <c r="S2037" s="135" t="str">
        <f>IF(B2037="","",IF(R2037="Refreshment Beverage",VLOOKUP(VALUE(Q2037),Rates!G$15:L$19,2,0),VLOOKUP(VALUE(Q2037),Rates!G$4:L$12,2,0)))</f>
        <v/>
      </c>
      <c r="T2037" s="135" t="str">
        <f t="shared" si="983"/>
        <v/>
      </c>
      <c r="U2037" s="118" t="str">
        <f t="shared" si="984"/>
        <v/>
      </c>
      <c r="V2037" s="135" t="str">
        <f t="shared" si="985"/>
        <v/>
      </c>
      <c r="W2037" s="135" t="str">
        <f t="shared" si="986"/>
        <v/>
      </c>
      <c r="X2037" s="119" t="str">
        <f t="shared" si="987"/>
        <v/>
      </c>
      <c r="Y2037" s="120" t="str">
        <f>IF(B:B="","",IF(R2037="Refreshment Beverage",VLOOKUP(Q2037,Rates!G$15:L$19,6,0)*W2037,VLOOKUP(Q2037,Rates!G$4:L$12,6,0)*W2037))</f>
        <v/>
      </c>
      <c r="Z2037" s="120" t="str">
        <f t="shared" si="988"/>
        <v/>
      </c>
      <c r="AA2037" s="120" t="str">
        <f t="shared" si="989"/>
        <v/>
      </c>
      <c r="AB2037" s="136" t="str">
        <f>IF(B:B="","",IF(R2037="Refreshment Beverage","",IF(AND(R2037="Beer",Q2037=0),SUM(LOOKUP(2,1/(Rates!$B$15:$B$18&lt;=W2037)/(Rates!$C$15:$C$18&gt;=W2037),Rates!$D$15:$D$18)*W2037),VLOOKUP(VALUE(Q:Q),Rates!A:B,2,0)*W2037)))</f>
        <v/>
      </c>
      <c r="AC2037" s="136" t="str">
        <f>IF(B:B="","",IF(R2037="Refreshment Beverage","",IF(AND(R2037="Beer",Q2037=0),SUM(LOOKUP(2,1/(Rates!$B$15:$B$18&lt;=W2037)/(Rates!$C$15:$C$18&gt;=W2037),Rates!$E$15:$E$18)*W2037),VLOOKUP(VALUE(Q:Q),Rates!A:C,3,0)*W2037)))</f>
        <v/>
      </c>
      <c r="AD2037" s="137" t="str">
        <f>IFERROR(IF(B:B="","",IF(R2037="Beer","",IF(VALUE(Q2037)=0,VLOOKUP(VLOOKUP(B:B,#REF!,16,0),Rates!A:E,2,0),VLOOKUP(VALUE(Q2037),Rates!A$31:B$34,2,0)*W2037))),0)</f>
        <v/>
      </c>
      <c r="AE2037" s="121" t="str">
        <f t="shared" si="990"/>
        <v/>
      </c>
      <c r="AF2037" s="138" t="str">
        <f t="shared" si="991"/>
        <v/>
      </c>
      <c r="AG2037" s="122" t="str">
        <f t="shared" si="992"/>
        <v/>
      </c>
      <c r="AH2037" s="123" t="str">
        <f t="shared" si="993"/>
        <v/>
      </c>
      <c r="AI2037" s="139" t="str">
        <f>IF(AE:AE="","",IF(R2037="Refreshment Beverage",AK2037*(Rates!J$19/100),ROUND(SUM(AH2037*(Rates!$J$8/100)),4)))</f>
        <v/>
      </c>
      <c r="AJ2037" s="124" t="str">
        <f t="shared" si="994"/>
        <v/>
      </c>
      <c r="AK2037" s="125" t="str">
        <f t="shared" si="995"/>
        <v/>
      </c>
      <c r="AL2037" s="121" t="str">
        <f t="shared" si="996"/>
        <v/>
      </c>
      <c r="AM2037" s="138" t="str">
        <f>IF(AS2037="","",IF(R2037="Refreshment Beverage",ROUND(AS2037*Rates!K$19,4),ROUND(AO2037*(VLOOKUP(VALUE(Q2037),Rates!G$4:L$12,3,0)),4)))</f>
        <v/>
      </c>
      <c r="AN2037" s="126" t="str">
        <f>IF(AS2037="","",IF(R2037="Refreshment Beverage",AS2037*(Rates!J$19/100),MAX(AM2037,AB2037)))</f>
        <v/>
      </c>
      <c r="AO2037" s="127" t="str">
        <f t="shared" si="997"/>
        <v/>
      </c>
      <c r="AP2037" s="127" t="str">
        <f t="shared" si="998"/>
        <v/>
      </c>
      <c r="AQ2037" s="140" t="str">
        <f>IF(AS2037="","",IF(R2037="Refreshment Beverage",ROUND(SUM(VLOOKUP(Q:Q,Rates!G$15:L$19,3,0)*(AS2037-Y2037-Z2037-AA2037)),4),ROUND(SUM(Rates!$K$8*AS2037),4)))</f>
        <v/>
      </c>
      <c r="AR2037" s="139" t="str">
        <f t="shared" si="999"/>
        <v/>
      </c>
      <c r="AS2037" s="125" t="str">
        <f t="shared" si="1000"/>
        <v/>
      </c>
      <c r="AT2037" s="121" t="str">
        <f t="shared" si="1001"/>
        <v/>
      </c>
      <c r="AU2037" s="138" t="str">
        <f>IF(AX2037="","",IF(R2037="Refreshment Beverage",ROUND((BA2037-Y2037-Z2037-AA2037)*VLOOKUP(VALUE(Q2037),Rates!G$15:L$19,3,0),4),ROUND(AW2037*(VLOOKUP(VALUE(Q2037),Rates!G:L,3,0)),4)))</f>
        <v/>
      </c>
      <c r="AV2037" s="126" t="str">
        <f t="shared" si="1002"/>
        <v/>
      </c>
      <c r="AW2037" s="127" t="str">
        <f t="shared" si="1003"/>
        <v/>
      </c>
      <c r="AX2037" s="123" t="str">
        <f t="shared" si="1004"/>
        <v/>
      </c>
      <c r="AY2037" s="140" t="str">
        <f>IF(AX2037="","",IF(R2037="Refreshment Beverage",ROUND(SUM(AX2037*Rates!K$19),4),ROUND(SUM(AX2037*(Rates!J$8/100)),4)))</f>
        <v/>
      </c>
      <c r="AZ2037" s="124" t="str">
        <f t="shared" si="1005"/>
        <v/>
      </c>
      <c r="BA2037" s="125" t="str">
        <f t="shared" si="1006"/>
        <v/>
      </c>
      <c r="BB2037" s="115"/>
      <c r="BC2037" s="143"/>
      <c r="BD2037" s="100"/>
      <c r="BE2037" s="100"/>
      <c r="BF2037" s="100"/>
      <c r="BG2037" s="100"/>
    </row>
    <row r="2038" spans="1:59" x14ac:dyDescent="0.2">
      <c r="A2038" s="144"/>
      <c r="B2038" s="141"/>
      <c r="C2038" s="141"/>
      <c r="D2038" s="142"/>
      <c r="E2038" s="142"/>
      <c r="F2038" s="142"/>
      <c r="G2038" s="142"/>
      <c r="H2038" s="142"/>
      <c r="I2038" s="129"/>
      <c r="J2038" s="130"/>
      <c r="K2038" s="131" t="str">
        <f t="shared" si="977"/>
        <v/>
      </c>
      <c r="L2038" s="132" t="str">
        <f t="shared" si="978"/>
        <v/>
      </c>
      <c r="M2038" s="133" t="str">
        <f t="shared" si="979"/>
        <v/>
      </c>
      <c r="N2038" s="134" t="str">
        <f>IFERROR(IF(B:B="","",IF(R2038="Beer",SUM(LOOKUP(2,1/(Rates!$B$3:$B$5&lt;=W2038)/(Rates!$C$3:$C$5&gt;=W2038),Rates!$D$3:$D$5)*(X2038/100)*W2038),IF(R2038="Refreshment Beverage",SUM(LOOKUP(2,1/(Rates!$B$7:$B$11&lt;=W2038)/(Rates!$C$7:$C$11&gt;=W2038),Rates!$D$7:$D$11)*(X2038/100)*W2038)))),"")</f>
        <v/>
      </c>
      <c r="O2038" s="134" t="str">
        <f t="shared" si="980"/>
        <v/>
      </c>
      <c r="P2038" s="116"/>
      <c r="Q2038" s="117" t="str">
        <f t="shared" si="981"/>
        <v/>
      </c>
      <c r="R2038" s="128" t="str">
        <f t="shared" si="982"/>
        <v/>
      </c>
      <c r="S2038" s="135" t="str">
        <f>IF(B2038="","",IF(R2038="Refreshment Beverage",VLOOKUP(VALUE(Q2038),Rates!G$15:L$19,2,0),VLOOKUP(VALUE(Q2038),Rates!G$4:L$12,2,0)))</f>
        <v/>
      </c>
      <c r="T2038" s="135" t="str">
        <f t="shared" si="983"/>
        <v/>
      </c>
      <c r="U2038" s="118" t="str">
        <f t="shared" si="984"/>
        <v/>
      </c>
      <c r="V2038" s="135" t="str">
        <f t="shared" si="985"/>
        <v/>
      </c>
      <c r="W2038" s="135" t="str">
        <f t="shared" si="986"/>
        <v/>
      </c>
      <c r="X2038" s="119" t="str">
        <f t="shared" si="987"/>
        <v/>
      </c>
      <c r="Y2038" s="120" t="str">
        <f>IF(B:B="","",IF(R2038="Refreshment Beverage",VLOOKUP(Q2038,Rates!G$15:L$19,6,0)*W2038,VLOOKUP(Q2038,Rates!G$4:L$12,6,0)*W2038))</f>
        <v/>
      </c>
      <c r="Z2038" s="120" t="str">
        <f t="shared" si="988"/>
        <v/>
      </c>
      <c r="AA2038" s="120" t="str">
        <f t="shared" si="989"/>
        <v/>
      </c>
      <c r="AB2038" s="136" t="str">
        <f>IF(B:B="","",IF(R2038="Refreshment Beverage","",IF(AND(R2038="Beer",Q2038=0),SUM(LOOKUP(2,1/(Rates!$B$15:$B$18&lt;=W2038)/(Rates!$C$15:$C$18&gt;=W2038),Rates!$D$15:$D$18)*W2038),VLOOKUP(VALUE(Q:Q),Rates!A:B,2,0)*W2038)))</f>
        <v/>
      </c>
      <c r="AC2038" s="136" t="str">
        <f>IF(B:B="","",IF(R2038="Refreshment Beverage","",IF(AND(R2038="Beer",Q2038=0),SUM(LOOKUP(2,1/(Rates!$B$15:$B$18&lt;=W2038)/(Rates!$C$15:$C$18&gt;=W2038),Rates!$E$15:$E$18)*W2038),VLOOKUP(VALUE(Q:Q),Rates!A:C,3,0)*W2038)))</f>
        <v/>
      </c>
      <c r="AD2038" s="137" t="str">
        <f>IFERROR(IF(B:B="","",IF(R2038="Beer","",IF(VALUE(Q2038)=0,VLOOKUP(VLOOKUP(B:B,#REF!,16,0),Rates!A:E,2,0),VLOOKUP(VALUE(Q2038),Rates!A$31:B$34,2,0)*W2038))),0)</f>
        <v/>
      </c>
      <c r="AE2038" s="121" t="str">
        <f t="shared" si="990"/>
        <v/>
      </c>
      <c r="AF2038" s="138" t="str">
        <f t="shared" si="991"/>
        <v/>
      </c>
      <c r="AG2038" s="122" t="str">
        <f t="shared" si="992"/>
        <v/>
      </c>
      <c r="AH2038" s="123" t="str">
        <f t="shared" si="993"/>
        <v/>
      </c>
      <c r="AI2038" s="139" t="str">
        <f>IF(AE:AE="","",IF(R2038="Refreshment Beverage",AK2038*(Rates!J$19/100),ROUND(SUM(AH2038*(Rates!$J$8/100)),4)))</f>
        <v/>
      </c>
      <c r="AJ2038" s="124" t="str">
        <f t="shared" si="994"/>
        <v/>
      </c>
      <c r="AK2038" s="125" t="str">
        <f t="shared" si="995"/>
        <v/>
      </c>
      <c r="AL2038" s="121" t="str">
        <f t="shared" si="996"/>
        <v/>
      </c>
      <c r="AM2038" s="138" t="str">
        <f>IF(AS2038="","",IF(R2038="Refreshment Beverage",ROUND(AS2038*Rates!K$19,4),ROUND(AO2038*(VLOOKUP(VALUE(Q2038),Rates!G$4:L$12,3,0)),4)))</f>
        <v/>
      </c>
      <c r="AN2038" s="126" t="str">
        <f>IF(AS2038="","",IF(R2038="Refreshment Beverage",AS2038*(Rates!J$19/100),MAX(AM2038,AB2038)))</f>
        <v/>
      </c>
      <c r="AO2038" s="127" t="str">
        <f t="shared" si="997"/>
        <v/>
      </c>
      <c r="AP2038" s="127" t="str">
        <f t="shared" si="998"/>
        <v/>
      </c>
      <c r="AQ2038" s="140" t="str">
        <f>IF(AS2038="","",IF(R2038="Refreshment Beverage",ROUND(SUM(VLOOKUP(Q:Q,Rates!G$15:L$19,3,0)*(AS2038-Y2038-Z2038-AA2038)),4),ROUND(SUM(Rates!$K$8*AS2038),4)))</f>
        <v/>
      </c>
      <c r="AR2038" s="139" t="str">
        <f t="shared" si="999"/>
        <v/>
      </c>
      <c r="AS2038" s="125" t="str">
        <f t="shared" si="1000"/>
        <v/>
      </c>
      <c r="AT2038" s="121" t="str">
        <f t="shared" si="1001"/>
        <v/>
      </c>
      <c r="AU2038" s="138" t="str">
        <f>IF(AX2038="","",IF(R2038="Refreshment Beverage",ROUND((BA2038-Y2038-Z2038-AA2038)*VLOOKUP(VALUE(Q2038),Rates!G$15:L$19,3,0),4),ROUND(AW2038*(VLOOKUP(VALUE(Q2038),Rates!G:L,3,0)),4)))</f>
        <v/>
      </c>
      <c r="AV2038" s="126" t="str">
        <f t="shared" si="1002"/>
        <v/>
      </c>
      <c r="AW2038" s="127" t="str">
        <f t="shared" si="1003"/>
        <v/>
      </c>
      <c r="AX2038" s="123" t="str">
        <f t="shared" si="1004"/>
        <v/>
      </c>
      <c r="AY2038" s="140" t="str">
        <f>IF(AX2038="","",IF(R2038="Refreshment Beverage",ROUND(SUM(AX2038*Rates!K$19),4),ROUND(SUM(AX2038*(Rates!J$8/100)),4)))</f>
        <v/>
      </c>
      <c r="AZ2038" s="124" t="str">
        <f t="shared" si="1005"/>
        <v/>
      </c>
      <c r="BA2038" s="125" t="str">
        <f t="shared" si="1006"/>
        <v/>
      </c>
      <c r="BB2038" s="115"/>
      <c r="BC2038" s="143"/>
      <c r="BD2038" s="100"/>
      <c r="BE2038" s="100"/>
      <c r="BF2038" s="100"/>
      <c r="BG2038" s="100"/>
    </row>
    <row r="2039" spans="1:59" x14ac:dyDescent="0.2">
      <c r="A2039" s="144"/>
      <c r="B2039" s="141"/>
      <c r="C2039" s="141"/>
      <c r="D2039" s="142"/>
      <c r="E2039" s="142"/>
      <c r="F2039" s="142"/>
      <c r="G2039" s="142"/>
      <c r="H2039" s="142"/>
      <c r="I2039" s="129"/>
      <c r="J2039" s="130"/>
      <c r="K2039" s="131" t="str">
        <f t="shared" si="977"/>
        <v/>
      </c>
      <c r="L2039" s="132" t="str">
        <f t="shared" si="978"/>
        <v/>
      </c>
      <c r="M2039" s="133" t="str">
        <f t="shared" si="979"/>
        <v/>
      </c>
      <c r="N2039" s="134" t="str">
        <f>IFERROR(IF(B:B="","",IF(R2039="Beer",SUM(LOOKUP(2,1/(Rates!$B$3:$B$5&lt;=W2039)/(Rates!$C$3:$C$5&gt;=W2039),Rates!$D$3:$D$5)*(X2039/100)*W2039),IF(R2039="Refreshment Beverage",SUM(LOOKUP(2,1/(Rates!$B$7:$B$11&lt;=W2039)/(Rates!$C$7:$C$11&gt;=W2039),Rates!$D$7:$D$11)*(X2039/100)*W2039)))),"")</f>
        <v/>
      </c>
      <c r="O2039" s="134" t="str">
        <f t="shared" si="980"/>
        <v/>
      </c>
      <c r="P2039" s="116"/>
      <c r="Q2039" s="117" t="str">
        <f t="shared" si="981"/>
        <v/>
      </c>
      <c r="R2039" s="128" t="str">
        <f t="shared" si="982"/>
        <v/>
      </c>
      <c r="S2039" s="135" t="str">
        <f>IF(B2039="","",IF(R2039="Refreshment Beverage",VLOOKUP(VALUE(Q2039),Rates!G$15:L$19,2,0),VLOOKUP(VALUE(Q2039),Rates!G$4:L$12,2,0)))</f>
        <v/>
      </c>
      <c r="T2039" s="135" t="str">
        <f t="shared" si="983"/>
        <v/>
      </c>
      <c r="U2039" s="118" t="str">
        <f t="shared" si="984"/>
        <v/>
      </c>
      <c r="V2039" s="135" t="str">
        <f t="shared" si="985"/>
        <v/>
      </c>
      <c r="W2039" s="135" t="str">
        <f t="shared" si="986"/>
        <v/>
      </c>
      <c r="X2039" s="119" t="str">
        <f t="shared" si="987"/>
        <v/>
      </c>
      <c r="Y2039" s="120" t="str">
        <f>IF(B:B="","",IF(R2039="Refreshment Beverage",VLOOKUP(Q2039,Rates!G$15:L$19,6,0)*W2039,VLOOKUP(Q2039,Rates!G$4:L$12,6,0)*W2039))</f>
        <v/>
      </c>
      <c r="Z2039" s="120" t="str">
        <f t="shared" si="988"/>
        <v/>
      </c>
      <c r="AA2039" s="120" t="str">
        <f t="shared" si="989"/>
        <v/>
      </c>
      <c r="AB2039" s="136" t="str">
        <f>IF(B:B="","",IF(R2039="Refreshment Beverage","",IF(AND(R2039="Beer",Q2039=0),SUM(LOOKUP(2,1/(Rates!$B$15:$B$18&lt;=W2039)/(Rates!$C$15:$C$18&gt;=W2039),Rates!$D$15:$D$18)*W2039),VLOOKUP(VALUE(Q:Q),Rates!A:B,2,0)*W2039)))</f>
        <v/>
      </c>
      <c r="AC2039" s="136" t="str">
        <f>IF(B:B="","",IF(R2039="Refreshment Beverage","",IF(AND(R2039="Beer",Q2039=0),SUM(LOOKUP(2,1/(Rates!$B$15:$B$18&lt;=W2039)/(Rates!$C$15:$C$18&gt;=W2039),Rates!$E$15:$E$18)*W2039),VLOOKUP(VALUE(Q:Q),Rates!A:C,3,0)*W2039)))</f>
        <v/>
      </c>
      <c r="AD2039" s="137" t="str">
        <f>IFERROR(IF(B:B="","",IF(R2039="Beer","",IF(VALUE(Q2039)=0,VLOOKUP(VLOOKUP(B:B,#REF!,16,0),Rates!A:E,2,0),VLOOKUP(VALUE(Q2039),Rates!A$31:B$34,2,0)*W2039))),0)</f>
        <v/>
      </c>
      <c r="AE2039" s="121" t="str">
        <f t="shared" si="990"/>
        <v/>
      </c>
      <c r="AF2039" s="138" t="str">
        <f t="shared" si="991"/>
        <v/>
      </c>
      <c r="AG2039" s="122" t="str">
        <f t="shared" si="992"/>
        <v/>
      </c>
      <c r="AH2039" s="123" t="str">
        <f t="shared" si="993"/>
        <v/>
      </c>
      <c r="AI2039" s="139" t="str">
        <f>IF(AE:AE="","",IF(R2039="Refreshment Beverage",AK2039*(Rates!J$19/100),ROUND(SUM(AH2039*(Rates!$J$8/100)),4)))</f>
        <v/>
      </c>
      <c r="AJ2039" s="124" t="str">
        <f t="shared" si="994"/>
        <v/>
      </c>
      <c r="AK2039" s="125" t="str">
        <f t="shared" si="995"/>
        <v/>
      </c>
      <c r="AL2039" s="121" t="str">
        <f t="shared" si="996"/>
        <v/>
      </c>
      <c r="AM2039" s="138" t="str">
        <f>IF(AS2039="","",IF(R2039="Refreshment Beverage",ROUND(AS2039*Rates!K$19,4),ROUND(AO2039*(VLOOKUP(VALUE(Q2039),Rates!G$4:L$12,3,0)),4)))</f>
        <v/>
      </c>
      <c r="AN2039" s="126" t="str">
        <f>IF(AS2039="","",IF(R2039="Refreshment Beverage",AS2039*(Rates!J$19/100),MAX(AM2039,AB2039)))</f>
        <v/>
      </c>
      <c r="AO2039" s="127" t="str">
        <f t="shared" si="997"/>
        <v/>
      </c>
      <c r="AP2039" s="127" t="str">
        <f t="shared" si="998"/>
        <v/>
      </c>
      <c r="AQ2039" s="140" t="str">
        <f>IF(AS2039="","",IF(R2039="Refreshment Beverage",ROUND(SUM(VLOOKUP(Q:Q,Rates!G$15:L$19,3,0)*(AS2039-Y2039-Z2039-AA2039)),4),ROUND(SUM(Rates!$K$8*AS2039),4)))</f>
        <v/>
      </c>
      <c r="AR2039" s="139" t="str">
        <f t="shared" si="999"/>
        <v/>
      </c>
      <c r="AS2039" s="125" t="str">
        <f t="shared" si="1000"/>
        <v/>
      </c>
      <c r="AT2039" s="121" t="str">
        <f t="shared" si="1001"/>
        <v/>
      </c>
      <c r="AU2039" s="138" t="str">
        <f>IF(AX2039="","",IF(R2039="Refreshment Beverage",ROUND((BA2039-Y2039-Z2039-AA2039)*VLOOKUP(VALUE(Q2039),Rates!G$15:L$19,3,0),4),ROUND(AW2039*(VLOOKUP(VALUE(Q2039),Rates!G:L,3,0)),4)))</f>
        <v/>
      </c>
      <c r="AV2039" s="126" t="str">
        <f t="shared" si="1002"/>
        <v/>
      </c>
      <c r="AW2039" s="127" t="str">
        <f t="shared" si="1003"/>
        <v/>
      </c>
      <c r="AX2039" s="123" t="str">
        <f t="shared" si="1004"/>
        <v/>
      </c>
      <c r="AY2039" s="140" t="str">
        <f>IF(AX2039="","",IF(R2039="Refreshment Beverage",ROUND(SUM(AX2039*Rates!K$19),4),ROUND(SUM(AX2039*(Rates!J$8/100)),4)))</f>
        <v/>
      </c>
      <c r="AZ2039" s="124" t="str">
        <f t="shared" si="1005"/>
        <v/>
      </c>
      <c r="BA2039" s="125" t="str">
        <f t="shared" si="1006"/>
        <v/>
      </c>
      <c r="BB2039" s="115"/>
      <c r="BC2039" s="143"/>
      <c r="BD2039" s="100"/>
      <c r="BE2039" s="100"/>
      <c r="BF2039" s="100"/>
      <c r="BG2039" s="100"/>
    </row>
    <row r="2040" spans="1:59" x14ac:dyDescent="0.2">
      <c r="A2040" s="144"/>
      <c r="B2040" s="141"/>
      <c r="C2040" s="141"/>
      <c r="D2040" s="142"/>
      <c r="E2040" s="142"/>
      <c r="F2040" s="142"/>
      <c r="G2040" s="142"/>
      <c r="H2040" s="142"/>
      <c r="I2040" s="129"/>
      <c r="J2040" s="130"/>
      <c r="K2040" s="131" t="str">
        <f t="shared" si="977"/>
        <v/>
      </c>
      <c r="L2040" s="132" t="str">
        <f t="shared" si="978"/>
        <v/>
      </c>
      <c r="M2040" s="133" t="str">
        <f t="shared" si="979"/>
        <v/>
      </c>
      <c r="N2040" s="134" t="str">
        <f>IFERROR(IF(B:B="","",IF(R2040="Beer",SUM(LOOKUP(2,1/(Rates!$B$3:$B$5&lt;=W2040)/(Rates!$C$3:$C$5&gt;=W2040),Rates!$D$3:$D$5)*(X2040/100)*W2040),IF(R2040="Refreshment Beverage",SUM(LOOKUP(2,1/(Rates!$B$7:$B$11&lt;=W2040)/(Rates!$C$7:$C$11&gt;=W2040),Rates!$D$7:$D$11)*(X2040/100)*W2040)))),"")</f>
        <v/>
      </c>
      <c r="O2040" s="134" t="str">
        <f t="shared" si="980"/>
        <v/>
      </c>
      <c r="P2040" s="116"/>
      <c r="Q2040" s="117" t="str">
        <f t="shared" si="981"/>
        <v/>
      </c>
      <c r="R2040" s="128" t="str">
        <f t="shared" si="982"/>
        <v/>
      </c>
      <c r="S2040" s="135" t="str">
        <f>IF(B2040="","",IF(R2040="Refreshment Beverage",VLOOKUP(VALUE(Q2040),Rates!G$15:L$19,2,0),VLOOKUP(VALUE(Q2040),Rates!G$4:L$12,2,0)))</f>
        <v/>
      </c>
      <c r="T2040" s="135" t="str">
        <f t="shared" si="983"/>
        <v/>
      </c>
      <c r="U2040" s="118" t="str">
        <f t="shared" si="984"/>
        <v/>
      </c>
      <c r="V2040" s="135" t="str">
        <f t="shared" si="985"/>
        <v/>
      </c>
      <c r="W2040" s="135" t="str">
        <f t="shared" si="986"/>
        <v/>
      </c>
      <c r="X2040" s="119" t="str">
        <f t="shared" si="987"/>
        <v/>
      </c>
      <c r="Y2040" s="120" t="str">
        <f>IF(B:B="","",IF(R2040="Refreshment Beverage",VLOOKUP(Q2040,Rates!G$15:L$19,6,0)*W2040,VLOOKUP(Q2040,Rates!G$4:L$12,6,0)*W2040))</f>
        <v/>
      </c>
      <c r="Z2040" s="120" t="str">
        <f t="shared" si="988"/>
        <v/>
      </c>
      <c r="AA2040" s="120" t="str">
        <f t="shared" si="989"/>
        <v/>
      </c>
      <c r="AB2040" s="136" t="str">
        <f>IF(B:B="","",IF(R2040="Refreshment Beverage","",IF(AND(R2040="Beer",Q2040=0),SUM(LOOKUP(2,1/(Rates!$B$15:$B$18&lt;=W2040)/(Rates!$C$15:$C$18&gt;=W2040),Rates!$D$15:$D$18)*W2040),VLOOKUP(VALUE(Q:Q),Rates!A:B,2,0)*W2040)))</f>
        <v/>
      </c>
      <c r="AC2040" s="136" t="str">
        <f>IF(B:B="","",IF(R2040="Refreshment Beverage","",IF(AND(R2040="Beer",Q2040=0),SUM(LOOKUP(2,1/(Rates!$B$15:$B$18&lt;=W2040)/(Rates!$C$15:$C$18&gt;=W2040),Rates!$E$15:$E$18)*W2040),VLOOKUP(VALUE(Q:Q),Rates!A:C,3,0)*W2040)))</f>
        <v/>
      </c>
      <c r="AD2040" s="137" t="str">
        <f>IFERROR(IF(B:B="","",IF(R2040="Beer","",IF(VALUE(Q2040)=0,VLOOKUP(VLOOKUP(B:B,#REF!,16,0),Rates!A:E,2,0),VLOOKUP(VALUE(Q2040),Rates!A$31:B$34,2,0)*W2040))),0)</f>
        <v/>
      </c>
      <c r="AE2040" s="121" t="str">
        <f t="shared" si="990"/>
        <v/>
      </c>
      <c r="AF2040" s="138" t="str">
        <f t="shared" si="991"/>
        <v/>
      </c>
      <c r="AG2040" s="122" t="str">
        <f t="shared" si="992"/>
        <v/>
      </c>
      <c r="AH2040" s="123" t="str">
        <f t="shared" si="993"/>
        <v/>
      </c>
      <c r="AI2040" s="139" t="str">
        <f>IF(AE:AE="","",IF(R2040="Refreshment Beverage",AK2040*(Rates!J$19/100),ROUND(SUM(AH2040*(Rates!$J$8/100)),4)))</f>
        <v/>
      </c>
      <c r="AJ2040" s="124" t="str">
        <f t="shared" si="994"/>
        <v/>
      </c>
      <c r="AK2040" s="125" t="str">
        <f t="shared" si="995"/>
        <v/>
      </c>
      <c r="AL2040" s="121" t="str">
        <f t="shared" si="996"/>
        <v/>
      </c>
      <c r="AM2040" s="138" t="str">
        <f>IF(AS2040="","",IF(R2040="Refreshment Beverage",ROUND(AS2040*Rates!K$19,4),ROUND(AO2040*(VLOOKUP(VALUE(Q2040),Rates!G$4:L$12,3,0)),4)))</f>
        <v/>
      </c>
      <c r="AN2040" s="126" t="str">
        <f>IF(AS2040="","",IF(R2040="Refreshment Beverage",AS2040*(Rates!J$19/100),MAX(AM2040,AB2040)))</f>
        <v/>
      </c>
      <c r="AO2040" s="127" t="str">
        <f t="shared" si="997"/>
        <v/>
      </c>
      <c r="AP2040" s="127" t="str">
        <f t="shared" si="998"/>
        <v/>
      </c>
      <c r="AQ2040" s="140" t="str">
        <f>IF(AS2040="","",IF(R2040="Refreshment Beverage",ROUND(SUM(VLOOKUP(Q:Q,Rates!G$15:L$19,3,0)*(AS2040-Y2040-Z2040-AA2040)),4),ROUND(SUM(Rates!$K$8*AS2040),4)))</f>
        <v/>
      </c>
      <c r="AR2040" s="139" t="str">
        <f t="shared" si="999"/>
        <v/>
      </c>
      <c r="AS2040" s="125" t="str">
        <f t="shared" si="1000"/>
        <v/>
      </c>
      <c r="AT2040" s="121" t="str">
        <f t="shared" si="1001"/>
        <v/>
      </c>
      <c r="AU2040" s="138" t="str">
        <f>IF(AX2040="","",IF(R2040="Refreshment Beverage",ROUND((BA2040-Y2040-Z2040-AA2040)*VLOOKUP(VALUE(Q2040),Rates!G$15:L$19,3,0),4),ROUND(AW2040*(VLOOKUP(VALUE(Q2040),Rates!G:L,3,0)),4)))</f>
        <v/>
      </c>
      <c r="AV2040" s="126" t="str">
        <f t="shared" si="1002"/>
        <v/>
      </c>
      <c r="AW2040" s="127" t="str">
        <f t="shared" si="1003"/>
        <v/>
      </c>
      <c r="AX2040" s="123" t="str">
        <f t="shared" si="1004"/>
        <v/>
      </c>
      <c r="AY2040" s="140" t="str">
        <f>IF(AX2040="","",IF(R2040="Refreshment Beverage",ROUND(SUM(AX2040*Rates!K$19),4),ROUND(SUM(AX2040*(Rates!J$8/100)),4)))</f>
        <v/>
      </c>
      <c r="AZ2040" s="124" t="str">
        <f t="shared" si="1005"/>
        <v/>
      </c>
      <c r="BA2040" s="125" t="str">
        <f t="shared" si="1006"/>
        <v/>
      </c>
      <c r="BB2040" s="115"/>
      <c r="BC2040" s="143"/>
      <c r="BD2040" s="100"/>
      <c r="BE2040" s="100"/>
      <c r="BF2040" s="100"/>
      <c r="BG2040" s="100"/>
    </row>
    <row r="2041" spans="1:59" x14ac:dyDescent="0.2">
      <c r="A2041" s="144"/>
      <c r="B2041" s="141"/>
      <c r="C2041" s="141"/>
      <c r="D2041" s="142"/>
      <c r="E2041" s="142"/>
      <c r="F2041" s="142"/>
      <c r="G2041" s="142"/>
      <c r="H2041" s="142"/>
      <c r="I2041" s="129"/>
      <c r="J2041" s="130"/>
      <c r="K2041" s="131" t="str">
        <f t="shared" si="977"/>
        <v/>
      </c>
      <c r="L2041" s="132" t="str">
        <f t="shared" si="978"/>
        <v/>
      </c>
      <c r="M2041" s="133" t="str">
        <f t="shared" si="979"/>
        <v/>
      </c>
      <c r="N2041" s="134" t="str">
        <f>IFERROR(IF(B:B="","",IF(R2041="Beer",SUM(LOOKUP(2,1/(Rates!$B$3:$B$5&lt;=W2041)/(Rates!$C$3:$C$5&gt;=W2041),Rates!$D$3:$D$5)*(X2041/100)*W2041),IF(R2041="Refreshment Beverage",SUM(LOOKUP(2,1/(Rates!$B$7:$B$11&lt;=W2041)/(Rates!$C$7:$C$11&gt;=W2041),Rates!$D$7:$D$11)*(X2041/100)*W2041)))),"")</f>
        <v/>
      </c>
      <c r="O2041" s="134" t="str">
        <f t="shared" si="980"/>
        <v/>
      </c>
      <c r="P2041" s="116"/>
      <c r="Q2041" s="117" t="str">
        <f t="shared" si="981"/>
        <v/>
      </c>
      <c r="R2041" s="128" t="str">
        <f t="shared" si="982"/>
        <v/>
      </c>
      <c r="S2041" s="135" t="str">
        <f>IF(B2041="","",IF(R2041="Refreshment Beverage",VLOOKUP(VALUE(Q2041),Rates!G$15:L$19,2,0),VLOOKUP(VALUE(Q2041),Rates!G$4:L$12,2,0)))</f>
        <v/>
      </c>
      <c r="T2041" s="135" t="str">
        <f t="shared" si="983"/>
        <v/>
      </c>
      <c r="U2041" s="118" t="str">
        <f t="shared" si="984"/>
        <v/>
      </c>
      <c r="V2041" s="135" t="str">
        <f t="shared" si="985"/>
        <v/>
      </c>
      <c r="W2041" s="135" t="str">
        <f t="shared" si="986"/>
        <v/>
      </c>
      <c r="X2041" s="119" t="str">
        <f t="shared" si="987"/>
        <v/>
      </c>
      <c r="Y2041" s="120" t="str">
        <f>IF(B:B="","",IF(R2041="Refreshment Beverage",VLOOKUP(Q2041,Rates!G$15:L$19,6,0)*W2041,VLOOKUP(Q2041,Rates!G$4:L$12,6,0)*W2041))</f>
        <v/>
      </c>
      <c r="Z2041" s="120" t="str">
        <f t="shared" si="988"/>
        <v/>
      </c>
      <c r="AA2041" s="120" t="str">
        <f t="shared" si="989"/>
        <v/>
      </c>
      <c r="AB2041" s="136" t="str">
        <f>IF(B:B="","",IF(R2041="Refreshment Beverage","",IF(AND(R2041="Beer",Q2041=0),SUM(LOOKUP(2,1/(Rates!$B$15:$B$18&lt;=W2041)/(Rates!$C$15:$C$18&gt;=W2041),Rates!$D$15:$D$18)*W2041),VLOOKUP(VALUE(Q:Q),Rates!A:B,2,0)*W2041)))</f>
        <v/>
      </c>
      <c r="AC2041" s="136" t="str">
        <f>IF(B:B="","",IF(R2041="Refreshment Beverage","",IF(AND(R2041="Beer",Q2041=0),SUM(LOOKUP(2,1/(Rates!$B$15:$B$18&lt;=W2041)/(Rates!$C$15:$C$18&gt;=W2041),Rates!$E$15:$E$18)*W2041),VLOOKUP(VALUE(Q:Q),Rates!A:C,3,0)*W2041)))</f>
        <v/>
      </c>
      <c r="AD2041" s="137" t="str">
        <f>IFERROR(IF(B:B="","",IF(R2041="Beer","",IF(VALUE(Q2041)=0,VLOOKUP(VLOOKUP(B:B,#REF!,16,0),Rates!A:E,2,0),VLOOKUP(VALUE(Q2041),Rates!A$31:B$34,2,0)*W2041))),0)</f>
        <v/>
      </c>
      <c r="AE2041" s="121" t="str">
        <f t="shared" si="990"/>
        <v/>
      </c>
      <c r="AF2041" s="138" t="str">
        <f t="shared" si="991"/>
        <v/>
      </c>
      <c r="AG2041" s="122" t="str">
        <f t="shared" si="992"/>
        <v/>
      </c>
      <c r="AH2041" s="123" t="str">
        <f t="shared" si="993"/>
        <v/>
      </c>
      <c r="AI2041" s="139" t="str">
        <f>IF(AE:AE="","",IF(R2041="Refreshment Beverage",AK2041*(Rates!J$19/100),ROUND(SUM(AH2041*(Rates!$J$8/100)),4)))</f>
        <v/>
      </c>
      <c r="AJ2041" s="124" t="str">
        <f t="shared" si="994"/>
        <v/>
      </c>
      <c r="AK2041" s="125" t="str">
        <f t="shared" si="995"/>
        <v/>
      </c>
      <c r="AL2041" s="121" t="str">
        <f t="shared" si="996"/>
        <v/>
      </c>
      <c r="AM2041" s="138" t="str">
        <f>IF(AS2041="","",IF(R2041="Refreshment Beverage",ROUND(AS2041*Rates!K$19,4),ROUND(AO2041*(VLOOKUP(VALUE(Q2041),Rates!G$4:L$12,3,0)),4)))</f>
        <v/>
      </c>
      <c r="AN2041" s="126" t="str">
        <f>IF(AS2041="","",IF(R2041="Refreshment Beverage",AS2041*(Rates!J$19/100),MAX(AM2041,AB2041)))</f>
        <v/>
      </c>
      <c r="AO2041" s="127" t="str">
        <f t="shared" si="997"/>
        <v/>
      </c>
      <c r="AP2041" s="127" t="str">
        <f t="shared" si="998"/>
        <v/>
      </c>
      <c r="AQ2041" s="140" t="str">
        <f>IF(AS2041="","",IF(R2041="Refreshment Beverage",ROUND(SUM(VLOOKUP(Q:Q,Rates!G$15:L$19,3,0)*(AS2041-Y2041-Z2041-AA2041)),4),ROUND(SUM(Rates!$K$8*AS2041),4)))</f>
        <v/>
      </c>
      <c r="AR2041" s="139" t="str">
        <f t="shared" si="999"/>
        <v/>
      </c>
      <c r="AS2041" s="125" t="str">
        <f t="shared" si="1000"/>
        <v/>
      </c>
      <c r="AT2041" s="121" t="str">
        <f t="shared" si="1001"/>
        <v/>
      </c>
      <c r="AU2041" s="138" t="str">
        <f>IF(AX2041="","",IF(R2041="Refreshment Beverage",ROUND((BA2041-Y2041-Z2041-AA2041)*VLOOKUP(VALUE(Q2041),Rates!G$15:L$19,3,0),4),ROUND(AW2041*(VLOOKUP(VALUE(Q2041),Rates!G:L,3,0)),4)))</f>
        <v/>
      </c>
      <c r="AV2041" s="126" t="str">
        <f t="shared" si="1002"/>
        <v/>
      </c>
      <c r="AW2041" s="127" t="str">
        <f t="shared" si="1003"/>
        <v/>
      </c>
      <c r="AX2041" s="123" t="str">
        <f t="shared" si="1004"/>
        <v/>
      </c>
      <c r="AY2041" s="140" t="str">
        <f>IF(AX2041="","",IF(R2041="Refreshment Beverage",ROUND(SUM(AX2041*Rates!K$19),4),ROUND(SUM(AX2041*(Rates!J$8/100)),4)))</f>
        <v/>
      </c>
      <c r="AZ2041" s="124" t="str">
        <f t="shared" si="1005"/>
        <v/>
      </c>
      <c r="BA2041" s="125" t="str">
        <f t="shared" si="1006"/>
        <v/>
      </c>
      <c r="BB2041" s="115"/>
      <c r="BC2041" s="143"/>
      <c r="BD2041" s="100"/>
      <c r="BE2041" s="100"/>
      <c r="BF2041" s="100"/>
      <c r="BG2041" s="100"/>
    </row>
    <row r="2042" spans="1:59" x14ac:dyDescent="0.2">
      <c r="A2042" s="144"/>
      <c r="B2042" s="141"/>
      <c r="C2042" s="141"/>
      <c r="D2042" s="142"/>
      <c r="E2042" s="142"/>
      <c r="F2042" s="142"/>
      <c r="G2042" s="142"/>
      <c r="H2042" s="142"/>
      <c r="I2042" s="129"/>
      <c r="J2042" s="130"/>
      <c r="K2042" s="131" t="str">
        <f t="shared" si="977"/>
        <v/>
      </c>
      <c r="L2042" s="132" t="str">
        <f t="shared" si="978"/>
        <v/>
      </c>
      <c r="M2042" s="133" t="str">
        <f t="shared" si="979"/>
        <v/>
      </c>
      <c r="N2042" s="134" t="str">
        <f>IFERROR(IF(B:B="","",IF(R2042="Beer",SUM(LOOKUP(2,1/(Rates!$B$3:$B$5&lt;=W2042)/(Rates!$C$3:$C$5&gt;=W2042),Rates!$D$3:$D$5)*(X2042/100)*W2042),IF(R2042="Refreshment Beverage",SUM(LOOKUP(2,1/(Rates!$B$7:$B$11&lt;=W2042)/(Rates!$C$7:$C$11&gt;=W2042),Rates!$D$7:$D$11)*(X2042/100)*W2042)))),"")</f>
        <v/>
      </c>
      <c r="O2042" s="134" t="str">
        <f t="shared" si="980"/>
        <v/>
      </c>
      <c r="P2042" s="116"/>
      <c r="Q2042" s="117" t="str">
        <f t="shared" si="981"/>
        <v/>
      </c>
      <c r="R2042" s="128" t="str">
        <f t="shared" si="982"/>
        <v/>
      </c>
      <c r="S2042" s="135" t="str">
        <f>IF(B2042="","",IF(R2042="Refreshment Beverage",VLOOKUP(VALUE(Q2042),Rates!G$15:L$19,2,0),VLOOKUP(VALUE(Q2042),Rates!G$4:L$12,2,0)))</f>
        <v/>
      </c>
      <c r="T2042" s="135" t="str">
        <f t="shared" si="983"/>
        <v/>
      </c>
      <c r="U2042" s="118" t="str">
        <f t="shared" si="984"/>
        <v/>
      </c>
      <c r="V2042" s="135" t="str">
        <f t="shared" si="985"/>
        <v/>
      </c>
      <c r="W2042" s="135" t="str">
        <f t="shared" si="986"/>
        <v/>
      </c>
      <c r="X2042" s="119" t="str">
        <f t="shared" si="987"/>
        <v/>
      </c>
      <c r="Y2042" s="120" t="str">
        <f>IF(B:B="","",IF(R2042="Refreshment Beverage",VLOOKUP(Q2042,Rates!G$15:L$19,6,0)*W2042,VLOOKUP(Q2042,Rates!G$4:L$12,6,0)*W2042))</f>
        <v/>
      </c>
      <c r="Z2042" s="120" t="str">
        <f t="shared" si="988"/>
        <v/>
      </c>
      <c r="AA2042" s="120" t="str">
        <f t="shared" si="989"/>
        <v/>
      </c>
      <c r="AB2042" s="136" t="str">
        <f>IF(B:B="","",IF(R2042="Refreshment Beverage","",IF(AND(R2042="Beer",Q2042=0),SUM(LOOKUP(2,1/(Rates!$B$15:$B$18&lt;=W2042)/(Rates!$C$15:$C$18&gt;=W2042),Rates!$D$15:$D$18)*W2042),VLOOKUP(VALUE(Q:Q),Rates!A:B,2,0)*W2042)))</f>
        <v/>
      </c>
      <c r="AC2042" s="136" t="str">
        <f>IF(B:B="","",IF(R2042="Refreshment Beverage","",IF(AND(R2042="Beer",Q2042=0),SUM(LOOKUP(2,1/(Rates!$B$15:$B$18&lt;=W2042)/(Rates!$C$15:$C$18&gt;=W2042),Rates!$E$15:$E$18)*W2042),VLOOKUP(VALUE(Q:Q),Rates!A:C,3,0)*W2042)))</f>
        <v/>
      </c>
      <c r="AD2042" s="137" t="str">
        <f>IFERROR(IF(B:B="","",IF(R2042="Beer","",IF(VALUE(Q2042)=0,VLOOKUP(VLOOKUP(B:B,#REF!,16,0),Rates!A:E,2,0),VLOOKUP(VALUE(Q2042),Rates!A$31:B$34,2,0)*W2042))),0)</f>
        <v/>
      </c>
      <c r="AE2042" s="121" t="str">
        <f t="shared" si="990"/>
        <v/>
      </c>
      <c r="AF2042" s="138" t="str">
        <f t="shared" si="991"/>
        <v/>
      </c>
      <c r="AG2042" s="122" t="str">
        <f t="shared" si="992"/>
        <v/>
      </c>
      <c r="AH2042" s="123" t="str">
        <f t="shared" si="993"/>
        <v/>
      </c>
      <c r="AI2042" s="139" t="str">
        <f>IF(AE:AE="","",IF(R2042="Refreshment Beverage",AK2042*(Rates!J$19/100),ROUND(SUM(AH2042*(Rates!$J$8/100)),4)))</f>
        <v/>
      </c>
      <c r="AJ2042" s="124" t="str">
        <f t="shared" si="994"/>
        <v/>
      </c>
      <c r="AK2042" s="125" t="str">
        <f t="shared" si="995"/>
        <v/>
      </c>
      <c r="AL2042" s="121" t="str">
        <f t="shared" si="996"/>
        <v/>
      </c>
      <c r="AM2042" s="138" t="str">
        <f>IF(AS2042="","",IF(R2042="Refreshment Beverage",ROUND(AS2042*Rates!K$19,4),ROUND(AO2042*(VLOOKUP(VALUE(Q2042),Rates!G$4:L$12,3,0)),4)))</f>
        <v/>
      </c>
      <c r="AN2042" s="126" t="str">
        <f>IF(AS2042="","",IF(R2042="Refreshment Beverage",AS2042*(Rates!J$19/100),MAX(AM2042,AB2042)))</f>
        <v/>
      </c>
      <c r="AO2042" s="127" t="str">
        <f t="shared" si="997"/>
        <v/>
      </c>
      <c r="AP2042" s="127" t="str">
        <f t="shared" si="998"/>
        <v/>
      </c>
      <c r="AQ2042" s="140" t="str">
        <f>IF(AS2042="","",IF(R2042="Refreshment Beverage",ROUND(SUM(VLOOKUP(Q:Q,Rates!G$15:L$19,3,0)*(AS2042-Y2042-Z2042-AA2042)),4),ROUND(SUM(Rates!$K$8*AS2042),4)))</f>
        <v/>
      </c>
      <c r="AR2042" s="139" t="str">
        <f t="shared" si="999"/>
        <v/>
      </c>
      <c r="AS2042" s="125" t="str">
        <f t="shared" si="1000"/>
        <v/>
      </c>
      <c r="AT2042" s="121" t="str">
        <f t="shared" si="1001"/>
        <v/>
      </c>
      <c r="AU2042" s="138" t="str">
        <f>IF(AX2042="","",IF(R2042="Refreshment Beverage",ROUND((BA2042-Y2042-Z2042-AA2042)*VLOOKUP(VALUE(Q2042),Rates!G$15:L$19,3,0),4),ROUND(AW2042*(VLOOKUP(VALUE(Q2042),Rates!G:L,3,0)),4)))</f>
        <v/>
      </c>
      <c r="AV2042" s="126" t="str">
        <f t="shared" si="1002"/>
        <v/>
      </c>
      <c r="AW2042" s="127" t="str">
        <f t="shared" si="1003"/>
        <v/>
      </c>
      <c r="AX2042" s="123" t="str">
        <f t="shared" si="1004"/>
        <v/>
      </c>
      <c r="AY2042" s="140" t="str">
        <f>IF(AX2042="","",IF(R2042="Refreshment Beverage",ROUND(SUM(AX2042*Rates!K$19),4),ROUND(SUM(AX2042*(Rates!J$8/100)),4)))</f>
        <v/>
      </c>
      <c r="AZ2042" s="124" t="str">
        <f t="shared" si="1005"/>
        <v/>
      </c>
      <c r="BA2042" s="125" t="str">
        <f t="shared" si="1006"/>
        <v/>
      </c>
      <c r="BB2042" s="115"/>
      <c r="BC2042" s="143"/>
      <c r="BD2042" s="100"/>
      <c r="BE2042" s="100"/>
      <c r="BF2042" s="100"/>
      <c r="BG2042" s="100"/>
    </row>
    <row r="2043" spans="1:59" x14ac:dyDescent="0.2">
      <c r="A2043" s="144"/>
      <c r="B2043" s="141"/>
      <c r="C2043" s="141"/>
      <c r="D2043" s="142"/>
      <c r="E2043" s="142"/>
      <c r="F2043" s="142"/>
      <c r="G2043" s="142"/>
      <c r="H2043" s="142"/>
      <c r="I2043" s="129"/>
      <c r="J2043" s="130"/>
      <c r="K2043" s="131" t="str">
        <f t="shared" si="977"/>
        <v/>
      </c>
      <c r="L2043" s="132" t="str">
        <f t="shared" si="978"/>
        <v/>
      </c>
      <c r="M2043" s="133" t="str">
        <f t="shared" si="979"/>
        <v/>
      </c>
      <c r="N2043" s="134" t="str">
        <f>IFERROR(IF(B:B="","",IF(R2043="Beer",SUM(LOOKUP(2,1/(Rates!$B$3:$B$5&lt;=W2043)/(Rates!$C$3:$C$5&gt;=W2043),Rates!$D$3:$D$5)*(X2043/100)*W2043),IF(R2043="Refreshment Beverage",SUM(LOOKUP(2,1/(Rates!$B$7:$B$11&lt;=W2043)/(Rates!$C$7:$C$11&gt;=W2043),Rates!$D$7:$D$11)*(X2043/100)*W2043)))),"")</f>
        <v/>
      </c>
      <c r="O2043" s="134" t="str">
        <f t="shared" si="980"/>
        <v/>
      </c>
      <c r="P2043" s="116"/>
      <c r="Q2043" s="117" t="str">
        <f t="shared" si="981"/>
        <v/>
      </c>
      <c r="R2043" s="128" t="str">
        <f t="shared" si="982"/>
        <v/>
      </c>
      <c r="S2043" s="135" t="str">
        <f>IF(B2043="","",IF(R2043="Refreshment Beverage",VLOOKUP(VALUE(Q2043),Rates!G$15:L$19,2,0),VLOOKUP(VALUE(Q2043),Rates!G$4:L$12,2,0)))</f>
        <v/>
      </c>
      <c r="T2043" s="135" t="str">
        <f t="shared" si="983"/>
        <v/>
      </c>
      <c r="U2043" s="118" t="str">
        <f t="shared" si="984"/>
        <v/>
      </c>
      <c r="V2043" s="135" t="str">
        <f t="shared" si="985"/>
        <v/>
      </c>
      <c r="W2043" s="135" t="str">
        <f t="shared" si="986"/>
        <v/>
      </c>
      <c r="X2043" s="119" t="str">
        <f t="shared" si="987"/>
        <v/>
      </c>
      <c r="Y2043" s="120" t="str">
        <f>IF(B:B="","",IF(R2043="Refreshment Beverage",VLOOKUP(Q2043,Rates!G$15:L$19,6,0)*W2043,VLOOKUP(Q2043,Rates!G$4:L$12,6,0)*W2043))</f>
        <v/>
      </c>
      <c r="Z2043" s="120" t="str">
        <f t="shared" si="988"/>
        <v/>
      </c>
      <c r="AA2043" s="120" t="str">
        <f t="shared" si="989"/>
        <v/>
      </c>
      <c r="AB2043" s="136" t="str">
        <f>IF(B:B="","",IF(R2043="Refreshment Beverage","",IF(AND(R2043="Beer",Q2043=0),SUM(LOOKUP(2,1/(Rates!$B$15:$B$18&lt;=W2043)/(Rates!$C$15:$C$18&gt;=W2043),Rates!$D$15:$D$18)*W2043),VLOOKUP(VALUE(Q:Q),Rates!A:B,2,0)*W2043)))</f>
        <v/>
      </c>
      <c r="AC2043" s="136" t="str">
        <f>IF(B:B="","",IF(R2043="Refreshment Beverage","",IF(AND(R2043="Beer",Q2043=0),SUM(LOOKUP(2,1/(Rates!$B$15:$B$18&lt;=W2043)/(Rates!$C$15:$C$18&gt;=W2043),Rates!$E$15:$E$18)*W2043),VLOOKUP(VALUE(Q:Q),Rates!A:C,3,0)*W2043)))</f>
        <v/>
      </c>
      <c r="AD2043" s="137" t="str">
        <f>IFERROR(IF(B:B="","",IF(R2043="Beer","",IF(VALUE(Q2043)=0,VLOOKUP(VLOOKUP(B:B,#REF!,16,0),Rates!A:E,2,0),VLOOKUP(VALUE(Q2043),Rates!A$31:B$34,2,0)*W2043))),0)</f>
        <v/>
      </c>
      <c r="AE2043" s="121" t="str">
        <f t="shared" si="990"/>
        <v/>
      </c>
      <c r="AF2043" s="138" t="str">
        <f t="shared" si="991"/>
        <v/>
      </c>
      <c r="AG2043" s="122" t="str">
        <f t="shared" si="992"/>
        <v/>
      </c>
      <c r="AH2043" s="123" t="str">
        <f t="shared" si="993"/>
        <v/>
      </c>
      <c r="AI2043" s="139" t="str">
        <f>IF(AE:AE="","",IF(R2043="Refreshment Beverage",AK2043*(Rates!J$19/100),ROUND(SUM(AH2043*(Rates!$J$8/100)),4)))</f>
        <v/>
      </c>
      <c r="AJ2043" s="124" t="str">
        <f t="shared" si="994"/>
        <v/>
      </c>
      <c r="AK2043" s="125" t="str">
        <f t="shared" si="995"/>
        <v/>
      </c>
      <c r="AL2043" s="121" t="str">
        <f t="shared" si="996"/>
        <v/>
      </c>
      <c r="AM2043" s="138" t="str">
        <f>IF(AS2043="","",IF(R2043="Refreshment Beverage",ROUND(AS2043*Rates!K$19,4),ROUND(AO2043*(VLOOKUP(VALUE(Q2043),Rates!G$4:L$12,3,0)),4)))</f>
        <v/>
      </c>
      <c r="AN2043" s="126" t="str">
        <f>IF(AS2043="","",IF(R2043="Refreshment Beverage",AS2043*(Rates!J$19/100),MAX(AM2043,AB2043)))</f>
        <v/>
      </c>
      <c r="AO2043" s="127" t="str">
        <f t="shared" si="997"/>
        <v/>
      </c>
      <c r="AP2043" s="127" t="str">
        <f t="shared" si="998"/>
        <v/>
      </c>
      <c r="AQ2043" s="140" t="str">
        <f>IF(AS2043="","",IF(R2043="Refreshment Beverage",ROUND(SUM(VLOOKUP(Q:Q,Rates!G$15:L$19,3,0)*(AS2043-Y2043-Z2043-AA2043)),4),ROUND(SUM(Rates!$K$8*AS2043),4)))</f>
        <v/>
      </c>
      <c r="AR2043" s="139" t="str">
        <f t="shared" si="999"/>
        <v/>
      </c>
      <c r="AS2043" s="125" t="str">
        <f t="shared" si="1000"/>
        <v/>
      </c>
      <c r="AT2043" s="121" t="str">
        <f t="shared" si="1001"/>
        <v/>
      </c>
      <c r="AU2043" s="138" t="str">
        <f>IF(AX2043="","",IF(R2043="Refreshment Beverage",ROUND((BA2043-Y2043-Z2043-AA2043)*VLOOKUP(VALUE(Q2043),Rates!G$15:L$19,3,0),4),ROUND(AW2043*(VLOOKUP(VALUE(Q2043),Rates!G:L,3,0)),4)))</f>
        <v/>
      </c>
      <c r="AV2043" s="126" t="str">
        <f t="shared" si="1002"/>
        <v/>
      </c>
      <c r="AW2043" s="127" t="str">
        <f t="shared" si="1003"/>
        <v/>
      </c>
      <c r="AX2043" s="123" t="str">
        <f t="shared" si="1004"/>
        <v/>
      </c>
      <c r="AY2043" s="140" t="str">
        <f>IF(AX2043="","",IF(R2043="Refreshment Beverage",ROUND(SUM(AX2043*Rates!K$19),4),ROUND(SUM(AX2043*(Rates!J$8/100)),4)))</f>
        <v/>
      </c>
      <c r="AZ2043" s="124" t="str">
        <f t="shared" si="1005"/>
        <v/>
      </c>
      <c r="BA2043" s="125" t="str">
        <f t="shared" si="1006"/>
        <v/>
      </c>
      <c r="BB2043" s="115"/>
      <c r="BC2043" s="143"/>
      <c r="BD2043" s="100"/>
      <c r="BE2043" s="100"/>
      <c r="BF2043" s="100"/>
      <c r="BG2043" s="100"/>
    </row>
    <row r="2044" spans="1:59" x14ac:dyDescent="0.2">
      <c r="A2044" s="144"/>
      <c r="B2044" s="141"/>
      <c r="C2044" s="141"/>
      <c r="D2044" s="142"/>
      <c r="E2044" s="142"/>
      <c r="F2044" s="142"/>
      <c r="G2044" s="142"/>
      <c r="H2044" s="142"/>
      <c r="I2044" s="129"/>
      <c r="J2044" s="130"/>
      <c r="K2044" s="131" t="str">
        <f t="shared" si="977"/>
        <v/>
      </c>
      <c r="L2044" s="132" t="str">
        <f t="shared" si="978"/>
        <v/>
      </c>
      <c r="M2044" s="133" t="str">
        <f t="shared" si="979"/>
        <v/>
      </c>
      <c r="N2044" s="134" t="str">
        <f>IFERROR(IF(B:B="","",IF(R2044="Beer",SUM(LOOKUP(2,1/(Rates!$B$3:$B$5&lt;=W2044)/(Rates!$C$3:$C$5&gt;=W2044),Rates!$D$3:$D$5)*(X2044/100)*W2044),IF(R2044="Refreshment Beverage",SUM(LOOKUP(2,1/(Rates!$B$7:$B$11&lt;=W2044)/(Rates!$C$7:$C$11&gt;=W2044),Rates!$D$7:$D$11)*(X2044/100)*W2044)))),"")</f>
        <v/>
      </c>
      <c r="O2044" s="134" t="str">
        <f t="shared" si="980"/>
        <v/>
      </c>
      <c r="P2044" s="116"/>
      <c r="Q2044" s="117" t="str">
        <f t="shared" si="981"/>
        <v/>
      </c>
      <c r="R2044" s="128" t="str">
        <f t="shared" si="982"/>
        <v/>
      </c>
      <c r="S2044" s="135" t="str">
        <f>IF(B2044="","",IF(R2044="Refreshment Beverage",VLOOKUP(VALUE(Q2044),Rates!G$15:L$19,2,0),VLOOKUP(VALUE(Q2044),Rates!G$4:L$12,2,0)))</f>
        <v/>
      </c>
      <c r="T2044" s="135" t="str">
        <f t="shared" si="983"/>
        <v/>
      </c>
      <c r="U2044" s="118" t="str">
        <f t="shared" si="984"/>
        <v/>
      </c>
      <c r="V2044" s="135" t="str">
        <f t="shared" si="985"/>
        <v/>
      </c>
      <c r="W2044" s="135" t="str">
        <f t="shared" si="986"/>
        <v/>
      </c>
      <c r="X2044" s="119" t="str">
        <f t="shared" si="987"/>
        <v/>
      </c>
      <c r="Y2044" s="120" t="str">
        <f>IF(B:B="","",IF(R2044="Refreshment Beverage",VLOOKUP(Q2044,Rates!G$15:L$19,6,0)*W2044,VLOOKUP(Q2044,Rates!G$4:L$12,6,0)*W2044))</f>
        <v/>
      </c>
      <c r="Z2044" s="120" t="str">
        <f t="shared" si="988"/>
        <v/>
      </c>
      <c r="AA2044" s="120" t="str">
        <f t="shared" si="989"/>
        <v/>
      </c>
      <c r="AB2044" s="136" t="str">
        <f>IF(B:B="","",IF(R2044="Refreshment Beverage","",IF(AND(R2044="Beer",Q2044=0),SUM(LOOKUP(2,1/(Rates!$B$15:$B$18&lt;=W2044)/(Rates!$C$15:$C$18&gt;=W2044),Rates!$D$15:$D$18)*W2044),VLOOKUP(VALUE(Q:Q),Rates!A:B,2,0)*W2044)))</f>
        <v/>
      </c>
      <c r="AC2044" s="136" t="str">
        <f>IF(B:B="","",IF(R2044="Refreshment Beverage","",IF(AND(R2044="Beer",Q2044=0),SUM(LOOKUP(2,1/(Rates!$B$15:$B$18&lt;=W2044)/(Rates!$C$15:$C$18&gt;=W2044),Rates!$E$15:$E$18)*W2044),VLOOKUP(VALUE(Q:Q),Rates!A:C,3,0)*W2044)))</f>
        <v/>
      </c>
      <c r="AD2044" s="137" t="str">
        <f>IFERROR(IF(B:B="","",IF(R2044="Beer","",IF(VALUE(Q2044)=0,VLOOKUP(VLOOKUP(B:B,#REF!,16,0),Rates!A:E,2,0),VLOOKUP(VALUE(Q2044),Rates!A$31:B$34,2,0)*W2044))),0)</f>
        <v/>
      </c>
      <c r="AE2044" s="121" t="str">
        <f t="shared" si="990"/>
        <v/>
      </c>
      <c r="AF2044" s="138" t="str">
        <f t="shared" si="991"/>
        <v/>
      </c>
      <c r="AG2044" s="122" t="str">
        <f t="shared" si="992"/>
        <v/>
      </c>
      <c r="AH2044" s="123" t="str">
        <f t="shared" si="993"/>
        <v/>
      </c>
      <c r="AI2044" s="139" t="str">
        <f>IF(AE:AE="","",IF(R2044="Refreshment Beverage",AK2044*(Rates!J$19/100),ROUND(SUM(AH2044*(Rates!$J$8/100)),4)))</f>
        <v/>
      </c>
      <c r="AJ2044" s="124" t="str">
        <f t="shared" si="994"/>
        <v/>
      </c>
      <c r="AK2044" s="125" t="str">
        <f t="shared" si="995"/>
        <v/>
      </c>
      <c r="AL2044" s="121" t="str">
        <f t="shared" si="996"/>
        <v/>
      </c>
      <c r="AM2044" s="138" t="str">
        <f>IF(AS2044="","",IF(R2044="Refreshment Beverage",ROUND(AS2044*Rates!K$19,4),ROUND(AO2044*(VLOOKUP(VALUE(Q2044),Rates!G$4:L$12,3,0)),4)))</f>
        <v/>
      </c>
      <c r="AN2044" s="126" t="str">
        <f>IF(AS2044="","",IF(R2044="Refreshment Beverage",AS2044*(Rates!J$19/100),MAX(AM2044,AB2044)))</f>
        <v/>
      </c>
      <c r="AO2044" s="127" t="str">
        <f t="shared" si="997"/>
        <v/>
      </c>
      <c r="AP2044" s="127" t="str">
        <f t="shared" si="998"/>
        <v/>
      </c>
      <c r="AQ2044" s="140" t="str">
        <f>IF(AS2044="","",IF(R2044="Refreshment Beverage",ROUND(SUM(VLOOKUP(Q:Q,Rates!G$15:L$19,3,0)*(AS2044-Y2044-Z2044-AA2044)),4),ROUND(SUM(Rates!$K$8*AS2044),4)))</f>
        <v/>
      </c>
      <c r="AR2044" s="139" t="str">
        <f t="shared" si="999"/>
        <v/>
      </c>
      <c r="AS2044" s="125" t="str">
        <f t="shared" si="1000"/>
        <v/>
      </c>
      <c r="AT2044" s="121" t="str">
        <f t="shared" si="1001"/>
        <v/>
      </c>
      <c r="AU2044" s="138" t="str">
        <f>IF(AX2044="","",IF(R2044="Refreshment Beverage",ROUND((BA2044-Y2044-Z2044-AA2044)*VLOOKUP(VALUE(Q2044),Rates!G$15:L$19,3,0),4),ROUND(AW2044*(VLOOKUP(VALUE(Q2044),Rates!G:L,3,0)),4)))</f>
        <v/>
      </c>
      <c r="AV2044" s="126" t="str">
        <f t="shared" si="1002"/>
        <v/>
      </c>
      <c r="AW2044" s="127" t="str">
        <f t="shared" si="1003"/>
        <v/>
      </c>
      <c r="AX2044" s="123" t="str">
        <f t="shared" si="1004"/>
        <v/>
      </c>
      <c r="AY2044" s="140" t="str">
        <f>IF(AX2044="","",IF(R2044="Refreshment Beverage",ROUND(SUM(AX2044*Rates!K$19),4),ROUND(SUM(AX2044*(Rates!J$8/100)),4)))</f>
        <v/>
      </c>
      <c r="AZ2044" s="124" t="str">
        <f t="shared" si="1005"/>
        <v/>
      </c>
      <c r="BA2044" s="125" t="str">
        <f t="shared" si="1006"/>
        <v/>
      </c>
      <c r="BB2044" s="115"/>
      <c r="BC2044" s="143"/>
      <c r="BD2044" s="100"/>
      <c r="BE2044" s="100"/>
      <c r="BF2044" s="100"/>
      <c r="BG2044" s="100"/>
    </row>
    <row r="2045" spans="1:59" x14ac:dyDescent="0.2">
      <c r="A2045" s="144"/>
      <c r="B2045" s="141"/>
      <c r="C2045" s="141"/>
      <c r="D2045" s="142"/>
      <c r="E2045" s="142"/>
      <c r="F2045" s="142"/>
      <c r="G2045" s="142"/>
      <c r="H2045" s="142"/>
      <c r="I2045" s="129"/>
      <c r="J2045" s="130"/>
      <c r="K2045" s="131" t="str">
        <f t="shared" si="977"/>
        <v/>
      </c>
      <c r="L2045" s="132" t="str">
        <f t="shared" si="978"/>
        <v/>
      </c>
      <c r="M2045" s="133" t="str">
        <f t="shared" si="979"/>
        <v/>
      </c>
      <c r="N2045" s="134" t="str">
        <f>IFERROR(IF(B:B="","",IF(R2045="Beer",SUM(LOOKUP(2,1/(Rates!$B$3:$B$5&lt;=W2045)/(Rates!$C$3:$C$5&gt;=W2045),Rates!$D$3:$D$5)*(X2045/100)*W2045),IF(R2045="Refreshment Beverage",SUM(LOOKUP(2,1/(Rates!$B$7:$B$11&lt;=W2045)/(Rates!$C$7:$C$11&gt;=W2045),Rates!$D$7:$D$11)*(X2045/100)*W2045)))),"")</f>
        <v/>
      </c>
      <c r="O2045" s="134" t="str">
        <f t="shared" si="980"/>
        <v/>
      </c>
      <c r="P2045" s="116"/>
      <c r="Q2045" s="117" t="str">
        <f t="shared" si="981"/>
        <v/>
      </c>
      <c r="R2045" s="128" t="str">
        <f t="shared" si="982"/>
        <v/>
      </c>
      <c r="S2045" s="135" t="str">
        <f>IF(B2045="","",IF(R2045="Refreshment Beverage",VLOOKUP(VALUE(Q2045),Rates!G$15:L$19,2,0),VLOOKUP(VALUE(Q2045),Rates!G$4:L$12,2,0)))</f>
        <v/>
      </c>
      <c r="T2045" s="135" t="str">
        <f t="shared" si="983"/>
        <v/>
      </c>
      <c r="U2045" s="118" t="str">
        <f t="shared" si="984"/>
        <v/>
      </c>
      <c r="V2045" s="135" t="str">
        <f t="shared" si="985"/>
        <v/>
      </c>
      <c r="W2045" s="135" t="str">
        <f t="shared" si="986"/>
        <v/>
      </c>
      <c r="X2045" s="119" t="str">
        <f t="shared" si="987"/>
        <v/>
      </c>
      <c r="Y2045" s="120" t="str">
        <f>IF(B:B="","",IF(R2045="Refreshment Beverage",VLOOKUP(Q2045,Rates!G$15:L$19,6,0)*W2045,VLOOKUP(Q2045,Rates!G$4:L$12,6,0)*W2045))</f>
        <v/>
      </c>
      <c r="Z2045" s="120" t="str">
        <f t="shared" si="988"/>
        <v/>
      </c>
      <c r="AA2045" s="120" t="str">
        <f t="shared" si="989"/>
        <v/>
      </c>
      <c r="AB2045" s="136" t="str">
        <f>IF(B:B="","",IF(R2045="Refreshment Beverage","",IF(AND(R2045="Beer",Q2045=0),SUM(LOOKUP(2,1/(Rates!$B$15:$B$18&lt;=W2045)/(Rates!$C$15:$C$18&gt;=W2045),Rates!$D$15:$D$18)*W2045),VLOOKUP(VALUE(Q:Q),Rates!A:B,2,0)*W2045)))</f>
        <v/>
      </c>
      <c r="AC2045" s="136" t="str">
        <f>IF(B:B="","",IF(R2045="Refreshment Beverage","",IF(AND(R2045="Beer",Q2045=0),SUM(LOOKUP(2,1/(Rates!$B$15:$B$18&lt;=W2045)/(Rates!$C$15:$C$18&gt;=W2045),Rates!$E$15:$E$18)*W2045),VLOOKUP(VALUE(Q:Q),Rates!A:C,3,0)*W2045)))</f>
        <v/>
      </c>
      <c r="AD2045" s="137" t="str">
        <f>IFERROR(IF(B:B="","",IF(R2045="Beer","",IF(VALUE(Q2045)=0,VLOOKUP(VLOOKUP(B:B,#REF!,16,0),Rates!A:E,2,0),VLOOKUP(VALUE(Q2045),Rates!A$31:B$34,2,0)*W2045))),0)</f>
        <v/>
      </c>
      <c r="AE2045" s="121" t="str">
        <f t="shared" si="990"/>
        <v/>
      </c>
      <c r="AF2045" s="138" t="str">
        <f t="shared" si="991"/>
        <v/>
      </c>
      <c r="AG2045" s="122" t="str">
        <f t="shared" si="992"/>
        <v/>
      </c>
      <c r="AH2045" s="123" t="str">
        <f t="shared" si="993"/>
        <v/>
      </c>
      <c r="AI2045" s="139" t="str">
        <f>IF(AE:AE="","",IF(R2045="Refreshment Beverage",AK2045*(Rates!J$19/100),ROUND(SUM(AH2045*(Rates!$J$8/100)),4)))</f>
        <v/>
      </c>
      <c r="AJ2045" s="124" t="str">
        <f t="shared" si="994"/>
        <v/>
      </c>
      <c r="AK2045" s="125" t="str">
        <f t="shared" si="995"/>
        <v/>
      </c>
      <c r="AL2045" s="121" t="str">
        <f t="shared" si="996"/>
        <v/>
      </c>
      <c r="AM2045" s="138" t="str">
        <f>IF(AS2045="","",IF(R2045="Refreshment Beverage",ROUND(AS2045*Rates!K$19,4),ROUND(AO2045*(VLOOKUP(VALUE(Q2045),Rates!G$4:L$12,3,0)),4)))</f>
        <v/>
      </c>
      <c r="AN2045" s="126" t="str">
        <f>IF(AS2045="","",IF(R2045="Refreshment Beverage",AS2045*(Rates!J$19/100),MAX(AM2045,AB2045)))</f>
        <v/>
      </c>
      <c r="AO2045" s="127" t="str">
        <f t="shared" si="997"/>
        <v/>
      </c>
      <c r="AP2045" s="127" t="str">
        <f t="shared" si="998"/>
        <v/>
      </c>
      <c r="AQ2045" s="140" t="str">
        <f>IF(AS2045="","",IF(R2045="Refreshment Beverage",ROUND(SUM(VLOOKUP(Q:Q,Rates!G$15:L$19,3,0)*(AS2045-Y2045-Z2045-AA2045)),4),ROUND(SUM(Rates!$K$8*AS2045),4)))</f>
        <v/>
      </c>
      <c r="AR2045" s="139" t="str">
        <f t="shared" si="999"/>
        <v/>
      </c>
      <c r="AS2045" s="125" t="str">
        <f t="shared" si="1000"/>
        <v/>
      </c>
      <c r="AT2045" s="121" t="str">
        <f t="shared" si="1001"/>
        <v/>
      </c>
      <c r="AU2045" s="138" t="str">
        <f>IF(AX2045="","",IF(R2045="Refreshment Beverage",ROUND((BA2045-Y2045-Z2045-AA2045)*VLOOKUP(VALUE(Q2045),Rates!G$15:L$19,3,0),4),ROUND(AW2045*(VLOOKUP(VALUE(Q2045),Rates!G:L,3,0)),4)))</f>
        <v/>
      </c>
      <c r="AV2045" s="126" t="str">
        <f t="shared" si="1002"/>
        <v/>
      </c>
      <c r="AW2045" s="127" t="str">
        <f t="shared" si="1003"/>
        <v/>
      </c>
      <c r="AX2045" s="123" t="str">
        <f t="shared" si="1004"/>
        <v/>
      </c>
      <c r="AY2045" s="140" t="str">
        <f>IF(AX2045="","",IF(R2045="Refreshment Beverage",ROUND(SUM(AX2045*Rates!K$19),4),ROUND(SUM(AX2045*(Rates!J$8/100)),4)))</f>
        <v/>
      </c>
      <c r="AZ2045" s="124" t="str">
        <f t="shared" si="1005"/>
        <v/>
      </c>
      <c r="BA2045" s="125" t="str">
        <f t="shared" si="1006"/>
        <v/>
      </c>
      <c r="BB2045" s="115"/>
      <c r="BC2045" s="143"/>
      <c r="BD2045" s="100"/>
      <c r="BE2045" s="100"/>
      <c r="BF2045" s="100"/>
      <c r="BG2045" s="100"/>
    </row>
    <row r="2046" spans="1:59" x14ac:dyDescent="0.2">
      <c r="A2046" s="144"/>
      <c r="B2046" s="141"/>
      <c r="C2046" s="141"/>
      <c r="D2046" s="142"/>
      <c r="E2046" s="142"/>
      <c r="F2046" s="142"/>
      <c r="G2046" s="142"/>
      <c r="H2046" s="142"/>
      <c r="I2046" s="129"/>
      <c r="J2046" s="130"/>
      <c r="K2046" s="131" t="str">
        <f t="shared" si="977"/>
        <v/>
      </c>
      <c r="L2046" s="132" t="str">
        <f t="shared" si="978"/>
        <v/>
      </c>
      <c r="M2046" s="133" t="str">
        <f t="shared" si="979"/>
        <v/>
      </c>
      <c r="N2046" s="134" t="str">
        <f>IFERROR(IF(B:B="","",IF(R2046="Beer",SUM(LOOKUP(2,1/(Rates!$B$3:$B$5&lt;=W2046)/(Rates!$C$3:$C$5&gt;=W2046),Rates!$D$3:$D$5)*(X2046/100)*W2046),IF(R2046="Refreshment Beverage",SUM(LOOKUP(2,1/(Rates!$B$7:$B$11&lt;=W2046)/(Rates!$C$7:$C$11&gt;=W2046),Rates!$D$7:$D$11)*(X2046/100)*W2046)))),"")</f>
        <v/>
      </c>
      <c r="O2046" s="134" t="str">
        <f t="shared" si="980"/>
        <v/>
      </c>
      <c r="P2046" s="116"/>
      <c r="Q2046" s="117" t="str">
        <f t="shared" si="981"/>
        <v/>
      </c>
      <c r="R2046" s="128" t="str">
        <f t="shared" si="982"/>
        <v/>
      </c>
      <c r="S2046" s="135" t="str">
        <f>IF(B2046="","",IF(R2046="Refreshment Beverage",VLOOKUP(VALUE(Q2046),Rates!G$15:L$19,2,0),VLOOKUP(VALUE(Q2046),Rates!G$4:L$12,2,0)))</f>
        <v/>
      </c>
      <c r="T2046" s="135" t="str">
        <f t="shared" si="983"/>
        <v/>
      </c>
      <c r="U2046" s="118" t="str">
        <f t="shared" si="984"/>
        <v/>
      </c>
      <c r="V2046" s="135" t="str">
        <f t="shared" si="985"/>
        <v/>
      </c>
      <c r="W2046" s="135" t="str">
        <f t="shared" si="986"/>
        <v/>
      </c>
      <c r="X2046" s="119" t="str">
        <f t="shared" si="987"/>
        <v/>
      </c>
      <c r="Y2046" s="120" t="str">
        <f>IF(B:B="","",IF(R2046="Refreshment Beverage",VLOOKUP(Q2046,Rates!G$15:L$19,6,0)*W2046,VLOOKUP(Q2046,Rates!G$4:L$12,6,0)*W2046))</f>
        <v/>
      </c>
      <c r="Z2046" s="120" t="str">
        <f t="shared" si="988"/>
        <v/>
      </c>
      <c r="AA2046" s="120" t="str">
        <f t="shared" si="989"/>
        <v/>
      </c>
      <c r="AB2046" s="136" t="str">
        <f>IF(B:B="","",IF(R2046="Refreshment Beverage","",IF(AND(R2046="Beer",Q2046=0),SUM(LOOKUP(2,1/(Rates!$B$15:$B$18&lt;=W2046)/(Rates!$C$15:$C$18&gt;=W2046),Rates!$D$15:$D$18)*W2046),VLOOKUP(VALUE(Q:Q),Rates!A:B,2,0)*W2046)))</f>
        <v/>
      </c>
      <c r="AC2046" s="136" t="str">
        <f>IF(B:B="","",IF(R2046="Refreshment Beverage","",IF(AND(R2046="Beer",Q2046=0),SUM(LOOKUP(2,1/(Rates!$B$15:$B$18&lt;=W2046)/(Rates!$C$15:$C$18&gt;=W2046),Rates!$E$15:$E$18)*W2046),VLOOKUP(VALUE(Q:Q),Rates!A:C,3,0)*W2046)))</f>
        <v/>
      </c>
      <c r="AD2046" s="137" t="str">
        <f>IFERROR(IF(B:B="","",IF(R2046="Beer","",IF(VALUE(Q2046)=0,VLOOKUP(VLOOKUP(B:B,#REF!,16,0),Rates!A:E,2,0),VLOOKUP(VALUE(Q2046),Rates!A$31:B$34,2,0)*W2046))),0)</f>
        <v/>
      </c>
      <c r="AE2046" s="121" t="str">
        <f t="shared" si="990"/>
        <v/>
      </c>
      <c r="AF2046" s="138" t="str">
        <f t="shared" si="991"/>
        <v/>
      </c>
      <c r="AG2046" s="122" t="str">
        <f t="shared" si="992"/>
        <v/>
      </c>
      <c r="AH2046" s="123" t="str">
        <f t="shared" si="993"/>
        <v/>
      </c>
      <c r="AI2046" s="139" t="str">
        <f>IF(AE:AE="","",IF(R2046="Refreshment Beverage",AK2046*(Rates!J$19/100),ROUND(SUM(AH2046*(Rates!$J$8/100)),4)))</f>
        <v/>
      </c>
      <c r="AJ2046" s="124" t="str">
        <f t="shared" si="994"/>
        <v/>
      </c>
      <c r="AK2046" s="125" t="str">
        <f t="shared" si="995"/>
        <v/>
      </c>
      <c r="AL2046" s="121" t="str">
        <f t="shared" si="996"/>
        <v/>
      </c>
      <c r="AM2046" s="138" t="str">
        <f>IF(AS2046="","",IF(R2046="Refreshment Beverage",ROUND(AS2046*Rates!K$19,4),ROUND(AO2046*(VLOOKUP(VALUE(Q2046),Rates!G$4:L$12,3,0)),4)))</f>
        <v/>
      </c>
      <c r="AN2046" s="126" t="str">
        <f>IF(AS2046="","",IF(R2046="Refreshment Beverage",AS2046*(Rates!J$19/100),MAX(AM2046,AB2046)))</f>
        <v/>
      </c>
      <c r="AO2046" s="127" t="str">
        <f t="shared" si="997"/>
        <v/>
      </c>
      <c r="AP2046" s="127" t="str">
        <f t="shared" si="998"/>
        <v/>
      </c>
      <c r="AQ2046" s="140" t="str">
        <f>IF(AS2046="","",IF(R2046="Refreshment Beverage",ROUND(SUM(VLOOKUP(Q:Q,Rates!G$15:L$19,3,0)*(AS2046-Y2046-Z2046-AA2046)),4),ROUND(SUM(Rates!$K$8*AS2046),4)))</f>
        <v/>
      </c>
      <c r="AR2046" s="139" t="str">
        <f t="shared" si="999"/>
        <v/>
      </c>
      <c r="AS2046" s="125" t="str">
        <f t="shared" si="1000"/>
        <v/>
      </c>
      <c r="AT2046" s="121" t="str">
        <f t="shared" si="1001"/>
        <v/>
      </c>
      <c r="AU2046" s="138" t="str">
        <f>IF(AX2046="","",IF(R2046="Refreshment Beverage",ROUND((BA2046-Y2046-Z2046-AA2046)*VLOOKUP(VALUE(Q2046),Rates!G$15:L$19,3,0),4),ROUND(AW2046*(VLOOKUP(VALUE(Q2046),Rates!G:L,3,0)),4)))</f>
        <v/>
      </c>
      <c r="AV2046" s="126" t="str">
        <f t="shared" si="1002"/>
        <v/>
      </c>
      <c r="AW2046" s="127" t="str">
        <f t="shared" si="1003"/>
        <v/>
      </c>
      <c r="AX2046" s="123" t="str">
        <f t="shared" si="1004"/>
        <v/>
      </c>
      <c r="AY2046" s="140" t="str">
        <f>IF(AX2046="","",IF(R2046="Refreshment Beverage",ROUND(SUM(AX2046*Rates!K$19),4),ROUND(SUM(AX2046*(Rates!J$8/100)),4)))</f>
        <v/>
      </c>
      <c r="AZ2046" s="124" t="str">
        <f t="shared" si="1005"/>
        <v/>
      </c>
      <c r="BA2046" s="125" t="str">
        <f t="shared" si="1006"/>
        <v/>
      </c>
      <c r="BB2046" s="115"/>
      <c r="BC2046" s="143"/>
      <c r="BD2046" s="100"/>
      <c r="BE2046" s="100"/>
      <c r="BF2046" s="100"/>
      <c r="BG2046" s="100"/>
    </row>
    <row r="2047" spans="1:59" x14ac:dyDescent="0.2">
      <c r="A2047" s="144"/>
      <c r="B2047" s="141"/>
      <c r="C2047" s="141"/>
      <c r="D2047" s="142"/>
      <c r="E2047" s="142"/>
      <c r="F2047" s="142"/>
      <c r="G2047" s="142"/>
      <c r="H2047" s="142"/>
      <c r="I2047" s="129"/>
      <c r="J2047" s="130"/>
      <c r="K2047" s="131" t="str">
        <f t="shared" si="977"/>
        <v/>
      </c>
      <c r="L2047" s="132" t="str">
        <f t="shared" si="978"/>
        <v/>
      </c>
      <c r="M2047" s="133" t="str">
        <f t="shared" si="979"/>
        <v/>
      </c>
      <c r="N2047" s="134" t="str">
        <f>IFERROR(IF(B:B="","",IF(R2047="Beer",SUM(LOOKUP(2,1/(Rates!$B$3:$B$5&lt;=W2047)/(Rates!$C$3:$C$5&gt;=W2047),Rates!$D$3:$D$5)*(X2047/100)*W2047),IF(R2047="Refreshment Beverage",SUM(LOOKUP(2,1/(Rates!$B$7:$B$11&lt;=W2047)/(Rates!$C$7:$C$11&gt;=W2047),Rates!$D$7:$D$11)*(X2047/100)*W2047)))),"")</f>
        <v/>
      </c>
      <c r="O2047" s="134" t="str">
        <f t="shared" si="980"/>
        <v/>
      </c>
      <c r="P2047" s="116"/>
      <c r="Q2047" s="117" t="str">
        <f t="shared" si="981"/>
        <v/>
      </c>
      <c r="R2047" s="128" t="str">
        <f t="shared" si="982"/>
        <v/>
      </c>
      <c r="S2047" s="135" t="str">
        <f>IF(B2047="","",IF(R2047="Refreshment Beverage",VLOOKUP(VALUE(Q2047),Rates!G$15:L$19,2,0),VLOOKUP(VALUE(Q2047),Rates!G$4:L$12,2,0)))</f>
        <v/>
      </c>
      <c r="T2047" s="135" t="str">
        <f t="shared" si="983"/>
        <v/>
      </c>
      <c r="U2047" s="118" t="str">
        <f t="shared" si="984"/>
        <v/>
      </c>
      <c r="V2047" s="135" t="str">
        <f t="shared" si="985"/>
        <v/>
      </c>
      <c r="W2047" s="135" t="str">
        <f t="shared" si="986"/>
        <v/>
      </c>
      <c r="X2047" s="119" t="str">
        <f t="shared" si="987"/>
        <v/>
      </c>
      <c r="Y2047" s="120" t="str">
        <f>IF(B:B="","",IF(R2047="Refreshment Beverage",VLOOKUP(Q2047,Rates!G$15:L$19,6,0)*W2047,VLOOKUP(Q2047,Rates!G$4:L$12,6,0)*W2047))</f>
        <v/>
      </c>
      <c r="Z2047" s="120" t="str">
        <f t="shared" si="988"/>
        <v/>
      </c>
      <c r="AA2047" s="120" t="str">
        <f t="shared" si="989"/>
        <v/>
      </c>
      <c r="AB2047" s="136" t="str">
        <f>IF(B:B="","",IF(R2047="Refreshment Beverage","",IF(AND(R2047="Beer",Q2047=0),SUM(LOOKUP(2,1/(Rates!$B$15:$B$18&lt;=W2047)/(Rates!$C$15:$C$18&gt;=W2047),Rates!$D$15:$D$18)*W2047),VLOOKUP(VALUE(Q:Q),Rates!A:B,2,0)*W2047)))</f>
        <v/>
      </c>
      <c r="AC2047" s="136" t="str">
        <f>IF(B:B="","",IF(R2047="Refreshment Beverage","",IF(AND(R2047="Beer",Q2047=0),SUM(LOOKUP(2,1/(Rates!$B$15:$B$18&lt;=W2047)/(Rates!$C$15:$C$18&gt;=W2047),Rates!$E$15:$E$18)*W2047),VLOOKUP(VALUE(Q:Q),Rates!A:C,3,0)*W2047)))</f>
        <v/>
      </c>
      <c r="AD2047" s="137" t="str">
        <f>IFERROR(IF(B:B="","",IF(R2047="Beer","",IF(VALUE(Q2047)=0,VLOOKUP(VLOOKUP(B:B,#REF!,16,0),Rates!A:E,2,0),VLOOKUP(VALUE(Q2047),Rates!A$31:B$34,2,0)*W2047))),0)</f>
        <v/>
      </c>
      <c r="AE2047" s="121" t="str">
        <f t="shared" si="990"/>
        <v/>
      </c>
      <c r="AF2047" s="138" t="str">
        <f t="shared" si="991"/>
        <v/>
      </c>
      <c r="AG2047" s="122" t="str">
        <f t="shared" si="992"/>
        <v/>
      </c>
      <c r="AH2047" s="123" t="str">
        <f t="shared" si="993"/>
        <v/>
      </c>
      <c r="AI2047" s="139" t="str">
        <f>IF(AE:AE="","",IF(R2047="Refreshment Beverage",AK2047*(Rates!J$19/100),ROUND(SUM(AH2047*(Rates!$J$8/100)),4)))</f>
        <v/>
      </c>
      <c r="AJ2047" s="124" t="str">
        <f t="shared" si="994"/>
        <v/>
      </c>
      <c r="AK2047" s="125" t="str">
        <f t="shared" si="995"/>
        <v/>
      </c>
      <c r="AL2047" s="121" t="str">
        <f t="shared" si="996"/>
        <v/>
      </c>
      <c r="AM2047" s="138" t="str">
        <f>IF(AS2047="","",IF(R2047="Refreshment Beverage",ROUND(AS2047*Rates!K$19,4),ROUND(AO2047*(VLOOKUP(VALUE(Q2047),Rates!G$4:L$12,3,0)),4)))</f>
        <v/>
      </c>
      <c r="AN2047" s="126" t="str">
        <f>IF(AS2047="","",IF(R2047="Refreshment Beverage",AS2047*(Rates!J$19/100),MAX(AM2047,AB2047)))</f>
        <v/>
      </c>
      <c r="AO2047" s="127" t="str">
        <f t="shared" si="997"/>
        <v/>
      </c>
      <c r="AP2047" s="127" t="str">
        <f t="shared" si="998"/>
        <v/>
      </c>
      <c r="AQ2047" s="140" t="str">
        <f>IF(AS2047="","",IF(R2047="Refreshment Beverage",ROUND(SUM(VLOOKUP(Q:Q,Rates!G$15:L$19,3,0)*(AS2047-Y2047-Z2047-AA2047)),4),ROUND(SUM(Rates!$K$8*AS2047),4)))</f>
        <v/>
      </c>
      <c r="AR2047" s="139" t="str">
        <f t="shared" si="999"/>
        <v/>
      </c>
      <c r="AS2047" s="125" t="str">
        <f t="shared" si="1000"/>
        <v/>
      </c>
      <c r="AT2047" s="121" t="str">
        <f t="shared" si="1001"/>
        <v/>
      </c>
      <c r="AU2047" s="138" t="str">
        <f>IF(AX2047="","",IF(R2047="Refreshment Beverage",ROUND((BA2047-Y2047-Z2047-AA2047)*VLOOKUP(VALUE(Q2047),Rates!G$15:L$19,3,0),4),ROUND(AW2047*(VLOOKUP(VALUE(Q2047),Rates!G:L,3,0)),4)))</f>
        <v/>
      </c>
      <c r="AV2047" s="126" t="str">
        <f t="shared" si="1002"/>
        <v/>
      </c>
      <c r="AW2047" s="127" t="str">
        <f t="shared" si="1003"/>
        <v/>
      </c>
      <c r="AX2047" s="123" t="str">
        <f t="shared" si="1004"/>
        <v/>
      </c>
      <c r="AY2047" s="140" t="str">
        <f>IF(AX2047="","",IF(R2047="Refreshment Beverage",ROUND(SUM(AX2047*Rates!K$19),4),ROUND(SUM(AX2047*(Rates!J$8/100)),4)))</f>
        <v/>
      </c>
      <c r="AZ2047" s="124" t="str">
        <f t="shared" si="1005"/>
        <v/>
      </c>
      <c r="BA2047" s="125" t="str">
        <f t="shared" si="1006"/>
        <v/>
      </c>
      <c r="BB2047" s="115"/>
      <c r="BC2047" s="143"/>
      <c r="BD2047" s="100"/>
      <c r="BE2047" s="100"/>
      <c r="BF2047" s="100"/>
      <c r="BG2047" s="100"/>
    </row>
    <row r="2048" spans="1:59" x14ac:dyDescent="0.2">
      <c r="A2048" s="144"/>
      <c r="B2048" s="141"/>
      <c r="C2048" s="141"/>
      <c r="D2048" s="142"/>
      <c r="E2048" s="142"/>
      <c r="F2048" s="142"/>
      <c r="G2048" s="142"/>
      <c r="H2048" s="142"/>
      <c r="I2048" s="129"/>
      <c r="J2048" s="130"/>
      <c r="K2048" s="131" t="str">
        <f t="shared" si="977"/>
        <v/>
      </c>
      <c r="L2048" s="132" t="str">
        <f t="shared" si="978"/>
        <v/>
      </c>
      <c r="M2048" s="133" t="str">
        <f t="shared" si="979"/>
        <v/>
      </c>
      <c r="N2048" s="134" t="str">
        <f>IFERROR(IF(B:B="","",IF(R2048="Beer",SUM(LOOKUP(2,1/(Rates!$B$3:$B$5&lt;=W2048)/(Rates!$C$3:$C$5&gt;=W2048),Rates!$D$3:$D$5)*(X2048/100)*W2048),IF(R2048="Refreshment Beverage",SUM(LOOKUP(2,1/(Rates!$B$7:$B$11&lt;=W2048)/(Rates!$C$7:$C$11&gt;=W2048),Rates!$D$7:$D$11)*(X2048/100)*W2048)))),"")</f>
        <v/>
      </c>
      <c r="O2048" s="134" t="str">
        <f t="shared" si="980"/>
        <v/>
      </c>
      <c r="P2048" s="116"/>
      <c r="Q2048" s="117" t="str">
        <f t="shared" si="981"/>
        <v/>
      </c>
      <c r="R2048" s="128" t="str">
        <f t="shared" si="982"/>
        <v/>
      </c>
      <c r="S2048" s="135" t="str">
        <f>IF(B2048="","",IF(R2048="Refreshment Beverage",VLOOKUP(VALUE(Q2048),Rates!G$15:L$19,2,0),VLOOKUP(VALUE(Q2048),Rates!G$4:L$12,2,0)))</f>
        <v/>
      </c>
      <c r="T2048" s="135" t="str">
        <f t="shared" si="983"/>
        <v/>
      </c>
      <c r="U2048" s="118" t="str">
        <f t="shared" si="984"/>
        <v/>
      </c>
      <c r="V2048" s="135" t="str">
        <f t="shared" si="985"/>
        <v/>
      </c>
      <c r="W2048" s="135" t="str">
        <f t="shared" si="986"/>
        <v/>
      </c>
      <c r="X2048" s="119" t="str">
        <f t="shared" si="987"/>
        <v/>
      </c>
      <c r="Y2048" s="120" t="str">
        <f>IF(B:B="","",IF(R2048="Refreshment Beverage",VLOOKUP(Q2048,Rates!G$15:L$19,6,0)*W2048,VLOOKUP(Q2048,Rates!G$4:L$12,6,0)*W2048))</f>
        <v/>
      </c>
      <c r="Z2048" s="120" t="str">
        <f t="shared" si="988"/>
        <v/>
      </c>
      <c r="AA2048" s="120" t="str">
        <f t="shared" si="989"/>
        <v/>
      </c>
      <c r="AB2048" s="136" t="str">
        <f>IF(B:B="","",IF(R2048="Refreshment Beverage","",IF(AND(R2048="Beer",Q2048=0),SUM(LOOKUP(2,1/(Rates!$B$15:$B$18&lt;=W2048)/(Rates!$C$15:$C$18&gt;=W2048),Rates!$D$15:$D$18)*W2048),VLOOKUP(VALUE(Q:Q),Rates!A:B,2,0)*W2048)))</f>
        <v/>
      </c>
      <c r="AC2048" s="136" t="str">
        <f>IF(B:B="","",IF(R2048="Refreshment Beverage","",IF(AND(R2048="Beer",Q2048=0),SUM(LOOKUP(2,1/(Rates!$B$15:$B$18&lt;=W2048)/(Rates!$C$15:$C$18&gt;=W2048),Rates!$E$15:$E$18)*W2048),VLOOKUP(VALUE(Q:Q),Rates!A:C,3,0)*W2048)))</f>
        <v/>
      </c>
      <c r="AD2048" s="137" t="str">
        <f>IFERROR(IF(B:B="","",IF(R2048="Beer","",IF(VALUE(Q2048)=0,VLOOKUP(VLOOKUP(B:B,#REF!,16,0),Rates!A:E,2,0),VLOOKUP(VALUE(Q2048),Rates!A$31:B$34,2,0)*W2048))),0)</f>
        <v/>
      </c>
      <c r="AE2048" s="121" t="str">
        <f t="shared" si="990"/>
        <v/>
      </c>
      <c r="AF2048" s="138" t="str">
        <f t="shared" si="991"/>
        <v/>
      </c>
      <c r="AG2048" s="122" t="str">
        <f t="shared" si="992"/>
        <v/>
      </c>
      <c r="AH2048" s="123" t="str">
        <f t="shared" si="993"/>
        <v/>
      </c>
      <c r="AI2048" s="139" t="str">
        <f>IF(AE:AE="","",IF(R2048="Refreshment Beverage",AK2048*(Rates!J$19/100),ROUND(SUM(AH2048*(Rates!$J$8/100)),4)))</f>
        <v/>
      </c>
      <c r="AJ2048" s="124" t="str">
        <f t="shared" si="994"/>
        <v/>
      </c>
      <c r="AK2048" s="125" t="str">
        <f t="shared" si="995"/>
        <v/>
      </c>
      <c r="AL2048" s="121" t="str">
        <f t="shared" si="996"/>
        <v/>
      </c>
      <c r="AM2048" s="138" t="str">
        <f>IF(AS2048="","",IF(R2048="Refreshment Beverage",ROUND(AS2048*Rates!K$19,4),ROUND(AO2048*(VLOOKUP(VALUE(Q2048),Rates!G$4:L$12,3,0)),4)))</f>
        <v/>
      </c>
      <c r="AN2048" s="126" t="str">
        <f>IF(AS2048="","",IF(R2048="Refreshment Beverage",AS2048*(Rates!J$19/100),MAX(AM2048,AB2048)))</f>
        <v/>
      </c>
      <c r="AO2048" s="127" t="str">
        <f t="shared" si="997"/>
        <v/>
      </c>
      <c r="AP2048" s="127" t="str">
        <f t="shared" si="998"/>
        <v/>
      </c>
      <c r="AQ2048" s="140" t="str">
        <f>IF(AS2048="","",IF(R2048="Refreshment Beverage",ROUND(SUM(VLOOKUP(Q:Q,Rates!G$15:L$19,3,0)*(AS2048-Y2048-Z2048-AA2048)),4),ROUND(SUM(Rates!$K$8*AS2048),4)))</f>
        <v/>
      </c>
      <c r="AR2048" s="139" t="str">
        <f t="shared" si="999"/>
        <v/>
      </c>
      <c r="AS2048" s="125" t="str">
        <f t="shared" si="1000"/>
        <v/>
      </c>
      <c r="AT2048" s="121" t="str">
        <f t="shared" si="1001"/>
        <v/>
      </c>
      <c r="AU2048" s="138" t="str">
        <f>IF(AX2048="","",IF(R2048="Refreshment Beverage",ROUND((BA2048-Y2048-Z2048-AA2048)*VLOOKUP(VALUE(Q2048),Rates!G$15:L$19,3,0),4),ROUND(AW2048*(VLOOKUP(VALUE(Q2048),Rates!G:L,3,0)),4)))</f>
        <v/>
      </c>
      <c r="AV2048" s="126" t="str">
        <f t="shared" si="1002"/>
        <v/>
      </c>
      <c r="AW2048" s="127" t="str">
        <f t="shared" si="1003"/>
        <v/>
      </c>
      <c r="AX2048" s="123" t="str">
        <f t="shared" si="1004"/>
        <v/>
      </c>
      <c r="AY2048" s="140" t="str">
        <f>IF(AX2048="","",IF(R2048="Refreshment Beverage",ROUND(SUM(AX2048*Rates!K$19),4),ROUND(SUM(AX2048*(Rates!J$8/100)),4)))</f>
        <v/>
      </c>
      <c r="AZ2048" s="124" t="str">
        <f t="shared" si="1005"/>
        <v/>
      </c>
      <c r="BA2048" s="125" t="str">
        <f t="shared" si="1006"/>
        <v/>
      </c>
      <c r="BB2048" s="115"/>
      <c r="BC2048" s="143"/>
      <c r="BD2048" s="100"/>
      <c r="BE2048" s="100"/>
      <c r="BF2048" s="100"/>
      <c r="BG2048" s="100"/>
    </row>
    <row r="2049" spans="1:59" x14ac:dyDescent="0.2">
      <c r="A2049" s="144"/>
      <c r="B2049" s="141"/>
      <c r="C2049" s="141"/>
      <c r="D2049" s="142"/>
      <c r="E2049" s="142"/>
      <c r="F2049" s="142"/>
      <c r="G2049" s="142"/>
      <c r="H2049" s="142"/>
      <c r="I2049" s="129"/>
      <c r="J2049" s="130"/>
      <c r="K2049" s="131" t="str">
        <f t="shared" si="977"/>
        <v/>
      </c>
      <c r="L2049" s="132" t="str">
        <f t="shared" si="978"/>
        <v/>
      </c>
      <c r="M2049" s="133" t="str">
        <f t="shared" si="979"/>
        <v/>
      </c>
      <c r="N2049" s="134" t="str">
        <f>IFERROR(IF(B:B="","",IF(R2049="Beer",SUM(LOOKUP(2,1/(Rates!$B$3:$B$5&lt;=W2049)/(Rates!$C$3:$C$5&gt;=W2049),Rates!$D$3:$D$5)*(X2049/100)*W2049),IF(R2049="Refreshment Beverage",SUM(LOOKUP(2,1/(Rates!$B$7:$B$11&lt;=W2049)/(Rates!$C$7:$C$11&gt;=W2049),Rates!$D$7:$D$11)*(X2049/100)*W2049)))),"")</f>
        <v/>
      </c>
      <c r="O2049" s="134" t="str">
        <f t="shared" si="980"/>
        <v/>
      </c>
      <c r="P2049" s="116"/>
      <c r="Q2049" s="117" t="str">
        <f t="shared" si="981"/>
        <v/>
      </c>
      <c r="R2049" s="128" t="str">
        <f t="shared" si="982"/>
        <v/>
      </c>
      <c r="S2049" s="135" t="str">
        <f>IF(B2049="","",IF(R2049="Refreshment Beverage",VLOOKUP(VALUE(Q2049),Rates!G$15:L$19,2,0),VLOOKUP(VALUE(Q2049),Rates!G$4:L$12,2,0)))</f>
        <v/>
      </c>
      <c r="T2049" s="135" t="str">
        <f t="shared" si="983"/>
        <v/>
      </c>
      <c r="U2049" s="118" t="str">
        <f t="shared" si="984"/>
        <v/>
      </c>
      <c r="V2049" s="135" t="str">
        <f t="shared" si="985"/>
        <v/>
      </c>
      <c r="W2049" s="135" t="str">
        <f t="shared" si="986"/>
        <v/>
      </c>
      <c r="X2049" s="119" t="str">
        <f t="shared" si="987"/>
        <v/>
      </c>
      <c r="Y2049" s="120" t="str">
        <f>IF(B:B="","",IF(R2049="Refreshment Beverage",VLOOKUP(Q2049,Rates!G$15:L$19,6,0)*W2049,VLOOKUP(Q2049,Rates!G$4:L$12,6,0)*W2049))</f>
        <v/>
      </c>
      <c r="Z2049" s="120" t="str">
        <f t="shared" si="988"/>
        <v/>
      </c>
      <c r="AA2049" s="120" t="str">
        <f t="shared" si="989"/>
        <v/>
      </c>
      <c r="AB2049" s="136" t="str">
        <f>IF(B:B="","",IF(R2049="Refreshment Beverage","",IF(AND(R2049="Beer",Q2049=0),SUM(LOOKUP(2,1/(Rates!$B$15:$B$18&lt;=W2049)/(Rates!$C$15:$C$18&gt;=W2049),Rates!$D$15:$D$18)*W2049),VLOOKUP(VALUE(Q:Q),Rates!A:B,2,0)*W2049)))</f>
        <v/>
      </c>
      <c r="AC2049" s="136" t="str">
        <f>IF(B:B="","",IF(R2049="Refreshment Beverage","",IF(AND(R2049="Beer",Q2049=0),SUM(LOOKUP(2,1/(Rates!$B$15:$B$18&lt;=W2049)/(Rates!$C$15:$C$18&gt;=W2049),Rates!$E$15:$E$18)*W2049),VLOOKUP(VALUE(Q:Q),Rates!A:C,3,0)*W2049)))</f>
        <v/>
      </c>
      <c r="AD2049" s="137" t="str">
        <f>IFERROR(IF(B:B="","",IF(R2049="Beer","",IF(VALUE(Q2049)=0,VLOOKUP(VLOOKUP(B:B,#REF!,16,0),Rates!A:E,2,0),VLOOKUP(VALUE(Q2049),Rates!A$31:B$34,2,0)*W2049))),0)</f>
        <v/>
      </c>
      <c r="AE2049" s="121" t="str">
        <f t="shared" si="990"/>
        <v/>
      </c>
      <c r="AF2049" s="138" t="str">
        <f t="shared" si="991"/>
        <v/>
      </c>
      <c r="AG2049" s="122" t="str">
        <f t="shared" si="992"/>
        <v/>
      </c>
      <c r="AH2049" s="123" t="str">
        <f t="shared" si="993"/>
        <v/>
      </c>
      <c r="AI2049" s="139" t="str">
        <f>IF(AE:AE="","",IF(R2049="Refreshment Beverage",AK2049*(Rates!J$19/100),ROUND(SUM(AH2049*(Rates!$J$8/100)),4)))</f>
        <v/>
      </c>
      <c r="AJ2049" s="124" t="str">
        <f t="shared" si="994"/>
        <v/>
      </c>
      <c r="AK2049" s="125" t="str">
        <f t="shared" si="995"/>
        <v/>
      </c>
      <c r="AL2049" s="121" t="str">
        <f t="shared" si="996"/>
        <v/>
      </c>
      <c r="AM2049" s="138" t="str">
        <f>IF(AS2049="","",IF(R2049="Refreshment Beverage",ROUND(AS2049*Rates!K$19,4),ROUND(AO2049*(VLOOKUP(VALUE(Q2049),Rates!G$4:L$12,3,0)),4)))</f>
        <v/>
      </c>
      <c r="AN2049" s="126" t="str">
        <f>IF(AS2049="","",IF(R2049="Refreshment Beverage",AS2049*(Rates!J$19/100),MAX(AM2049,AB2049)))</f>
        <v/>
      </c>
      <c r="AO2049" s="127" t="str">
        <f t="shared" si="997"/>
        <v/>
      </c>
      <c r="AP2049" s="127" t="str">
        <f t="shared" si="998"/>
        <v/>
      </c>
      <c r="AQ2049" s="140" t="str">
        <f>IF(AS2049="","",IF(R2049="Refreshment Beverage",ROUND(SUM(VLOOKUP(Q:Q,Rates!G$15:L$19,3,0)*(AS2049-Y2049-Z2049-AA2049)),4),ROUND(SUM(Rates!$K$8*AS2049),4)))</f>
        <v/>
      </c>
      <c r="AR2049" s="139" t="str">
        <f t="shared" si="999"/>
        <v/>
      </c>
      <c r="AS2049" s="125" t="str">
        <f t="shared" si="1000"/>
        <v/>
      </c>
      <c r="AT2049" s="121" t="str">
        <f t="shared" si="1001"/>
        <v/>
      </c>
      <c r="AU2049" s="138" t="str">
        <f>IF(AX2049="","",IF(R2049="Refreshment Beverage",ROUND((BA2049-Y2049-Z2049-AA2049)*VLOOKUP(VALUE(Q2049),Rates!G$15:L$19,3,0),4),ROUND(AW2049*(VLOOKUP(VALUE(Q2049),Rates!G:L,3,0)),4)))</f>
        <v/>
      </c>
      <c r="AV2049" s="126" t="str">
        <f t="shared" si="1002"/>
        <v/>
      </c>
      <c r="AW2049" s="127" t="str">
        <f t="shared" si="1003"/>
        <v/>
      </c>
      <c r="AX2049" s="123" t="str">
        <f t="shared" si="1004"/>
        <v/>
      </c>
      <c r="AY2049" s="140" t="str">
        <f>IF(AX2049="","",IF(R2049="Refreshment Beverage",ROUND(SUM(AX2049*Rates!K$19),4),ROUND(SUM(AX2049*(Rates!J$8/100)),4)))</f>
        <v/>
      </c>
      <c r="AZ2049" s="124" t="str">
        <f t="shared" si="1005"/>
        <v/>
      </c>
      <c r="BA2049" s="125" t="str">
        <f t="shared" si="1006"/>
        <v/>
      </c>
      <c r="BB2049" s="115"/>
      <c r="BC2049" s="143"/>
      <c r="BD2049" s="100"/>
      <c r="BE2049" s="100"/>
      <c r="BF2049" s="100"/>
      <c r="BG2049" s="100"/>
    </row>
    <row r="2050" spans="1:59" x14ac:dyDescent="0.2">
      <c r="A2050" s="144"/>
      <c r="B2050" s="141"/>
      <c r="C2050" s="141"/>
      <c r="D2050" s="142"/>
      <c r="E2050" s="142"/>
      <c r="F2050" s="142"/>
      <c r="G2050" s="142"/>
      <c r="H2050" s="142"/>
      <c r="I2050" s="129"/>
      <c r="J2050" s="130"/>
      <c r="K2050" s="131" t="str">
        <f t="shared" si="977"/>
        <v/>
      </c>
      <c r="L2050" s="132" t="str">
        <f t="shared" si="978"/>
        <v/>
      </c>
      <c r="M2050" s="133" t="str">
        <f t="shared" si="979"/>
        <v/>
      </c>
      <c r="N2050" s="134" t="str">
        <f>IFERROR(IF(B:B="","",IF(R2050="Beer",SUM(LOOKUP(2,1/(Rates!$B$3:$B$5&lt;=W2050)/(Rates!$C$3:$C$5&gt;=W2050),Rates!$D$3:$D$5)*(X2050/100)*W2050),IF(R2050="Refreshment Beverage",SUM(LOOKUP(2,1/(Rates!$B$7:$B$11&lt;=W2050)/(Rates!$C$7:$C$11&gt;=W2050),Rates!$D$7:$D$11)*(X2050/100)*W2050)))),"")</f>
        <v/>
      </c>
      <c r="O2050" s="134" t="str">
        <f t="shared" si="980"/>
        <v/>
      </c>
      <c r="P2050" s="116"/>
      <c r="Q2050" s="117" t="str">
        <f t="shared" si="981"/>
        <v/>
      </c>
      <c r="R2050" s="128" t="str">
        <f t="shared" si="982"/>
        <v/>
      </c>
      <c r="S2050" s="135" t="str">
        <f>IF(B2050="","",IF(R2050="Refreshment Beverage",VLOOKUP(VALUE(Q2050),Rates!G$15:L$19,2,0),VLOOKUP(VALUE(Q2050),Rates!G$4:L$12,2,0)))</f>
        <v/>
      </c>
      <c r="T2050" s="135" t="str">
        <f t="shared" si="983"/>
        <v/>
      </c>
      <c r="U2050" s="118" t="str">
        <f t="shared" si="984"/>
        <v/>
      </c>
      <c r="V2050" s="135" t="str">
        <f t="shared" si="985"/>
        <v/>
      </c>
      <c r="W2050" s="135" t="str">
        <f t="shared" si="986"/>
        <v/>
      </c>
      <c r="X2050" s="119" t="str">
        <f t="shared" si="987"/>
        <v/>
      </c>
      <c r="Y2050" s="120" t="str">
        <f>IF(B:B="","",IF(R2050="Refreshment Beverage",VLOOKUP(Q2050,Rates!G$15:L$19,6,0)*W2050,VLOOKUP(Q2050,Rates!G$4:L$12,6,0)*W2050))</f>
        <v/>
      </c>
      <c r="Z2050" s="120" t="str">
        <f t="shared" si="988"/>
        <v/>
      </c>
      <c r="AA2050" s="120" t="str">
        <f t="shared" si="989"/>
        <v/>
      </c>
      <c r="AB2050" s="136" t="str">
        <f>IF(B:B="","",IF(R2050="Refreshment Beverage","",IF(AND(R2050="Beer",Q2050=0),SUM(LOOKUP(2,1/(Rates!$B$15:$B$18&lt;=W2050)/(Rates!$C$15:$C$18&gt;=W2050),Rates!$D$15:$D$18)*W2050),VLOOKUP(VALUE(Q:Q),Rates!A:B,2,0)*W2050)))</f>
        <v/>
      </c>
      <c r="AC2050" s="136" t="str">
        <f>IF(B:B="","",IF(R2050="Refreshment Beverage","",IF(AND(R2050="Beer",Q2050=0),SUM(LOOKUP(2,1/(Rates!$B$15:$B$18&lt;=W2050)/(Rates!$C$15:$C$18&gt;=W2050),Rates!$E$15:$E$18)*W2050),VLOOKUP(VALUE(Q:Q),Rates!A:C,3,0)*W2050)))</f>
        <v/>
      </c>
      <c r="AD2050" s="137" t="str">
        <f>IFERROR(IF(B:B="","",IF(R2050="Beer","",IF(VALUE(Q2050)=0,VLOOKUP(VLOOKUP(B:B,#REF!,16,0),Rates!A:E,2,0),VLOOKUP(VALUE(Q2050),Rates!A$31:B$34,2,0)*W2050))),0)</f>
        <v/>
      </c>
      <c r="AE2050" s="121" t="str">
        <f t="shared" si="990"/>
        <v/>
      </c>
      <c r="AF2050" s="138" t="str">
        <f t="shared" si="991"/>
        <v/>
      </c>
      <c r="AG2050" s="122" t="str">
        <f t="shared" si="992"/>
        <v/>
      </c>
      <c r="AH2050" s="123" t="str">
        <f t="shared" si="993"/>
        <v/>
      </c>
      <c r="AI2050" s="139" t="str">
        <f>IF(AE:AE="","",IF(R2050="Refreshment Beverage",AK2050*(Rates!J$19/100),ROUND(SUM(AH2050*(Rates!$J$8/100)),4)))</f>
        <v/>
      </c>
      <c r="AJ2050" s="124" t="str">
        <f t="shared" si="994"/>
        <v/>
      </c>
      <c r="AK2050" s="125" t="str">
        <f t="shared" si="995"/>
        <v/>
      </c>
      <c r="AL2050" s="121" t="str">
        <f t="shared" si="996"/>
        <v/>
      </c>
      <c r="AM2050" s="138" t="str">
        <f>IF(AS2050="","",IF(R2050="Refreshment Beverage",ROUND(AS2050*Rates!K$19,4),ROUND(AO2050*(VLOOKUP(VALUE(Q2050),Rates!G$4:L$12,3,0)),4)))</f>
        <v/>
      </c>
      <c r="AN2050" s="126" t="str">
        <f>IF(AS2050="","",IF(R2050="Refreshment Beverage",AS2050*(Rates!J$19/100),MAX(AM2050,AB2050)))</f>
        <v/>
      </c>
      <c r="AO2050" s="127" t="str">
        <f t="shared" si="997"/>
        <v/>
      </c>
      <c r="AP2050" s="127" t="str">
        <f t="shared" si="998"/>
        <v/>
      </c>
      <c r="AQ2050" s="140" t="str">
        <f>IF(AS2050="","",IF(R2050="Refreshment Beverage",ROUND(SUM(VLOOKUP(Q:Q,Rates!G$15:L$19,3,0)*(AS2050-Y2050-Z2050-AA2050)),4),ROUND(SUM(Rates!$K$8*AS2050),4)))</f>
        <v/>
      </c>
      <c r="AR2050" s="139" t="str">
        <f t="shared" si="999"/>
        <v/>
      </c>
      <c r="AS2050" s="125" t="str">
        <f t="shared" si="1000"/>
        <v/>
      </c>
      <c r="AT2050" s="121" t="str">
        <f t="shared" si="1001"/>
        <v/>
      </c>
      <c r="AU2050" s="138" t="str">
        <f>IF(AX2050="","",IF(R2050="Refreshment Beverage",ROUND((BA2050-Y2050-Z2050-AA2050)*VLOOKUP(VALUE(Q2050),Rates!G$15:L$19,3,0),4),ROUND(AW2050*(VLOOKUP(VALUE(Q2050),Rates!G:L,3,0)),4)))</f>
        <v/>
      </c>
      <c r="AV2050" s="126" t="str">
        <f t="shared" si="1002"/>
        <v/>
      </c>
      <c r="AW2050" s="127" t="str">
        <f t="shared" si="1003"/>
        <v/>
      </c>
      <c r="AX2050" s="123" t="str">
        <f t="shared" si="1004"/>
        <v/>
      </c>
      <c r="AY2050" s="140" t="str">
        <f>IF(AX2050="","",IF(R2050="Refreshment Beverage",ROUND(SUM(AX2050*Rates!K$19),4),ROUND(SUM(AX2050*(Rates!J$8/100)),4)))</f>
        <v/>
      </c>
      <c r="AZ2050" s="124" t="str">
        <f t="shared" si="1005"/>
        <v/>
      </c>
      <c r="BA2050" s="125" t="str">
        <f t="shared" si="1006"/>
        <v/>
      </c>
      <c r="BB2050" s="115"/>
      <c r="BC2050" s="143"/>
      <c r="BD2050" s="100"/>
      <c r="BE2050" s="100"/>
      <c r="BF2050" s="100"/>
      <c r="BG2050" s="100"/>
    </row>
    <row r="2051" spans="1:59" x14ac:dyDescent="0.2">
      <c r="A2051" s="144"/>
      <c r="B2051" s="141"/>
      <c r="C2051" s="141"/>
      <c r="D2051" s="142"/>
      <c r="E2051" s="142"/>
      <c r="F2051" s="142"/>
      <c r="G2051" s="142"/>
      <c r="H2051" s="142"/>
      <c r="I2051" s="129"/>
      <c r="J2051" s="130"/>
      <c r="K2051" s="131" t="str">
        <f t="shared" si="977"/>
        <v/>
      </c>
      <c r="L2051" s="132" t="str">
        <f t="shared" si="978"/>
        <v/>
      </c>
      <c r="M2051" s="133" t="str">
        <f t="shared" si="979"/>
        <v/>
      </c>
      <c r="N2051" s="134" t="str">
        <f>IFERROR(IF(B:B="","",IF(R2051="Beer",SUM(LOOKUP(2,1/(Rates!$B$3:$B$5&lt;=W2051)/(Rates!$C$3:$C$5&gt;=W2051),Rates!$D$3:$D$5)*(X2051/100)*W2051),IF(R2051="Refreshment Beverage",SUM(LOOKUP(2,1/(Rates!$B$7:$B$11&lt;=W2051)/(Rates!$C$7:$C$11&gt;=W2051),Rates!$D$7:$D$11)*(X2051/100)*W2051)))),"")</f>
        <v/>
      </c>
      <c r="O2051" s="134" t="str">
        <f t="shared" si="980"/>
        <v/>
      </c>
      <c r="P2051" s="116"/>
      <c r="Q2051" s="117" t="str">
        <f t="shared" si="981"/>
        <v/>
      </c>
      <c r="R2051" s="128" t="str">
        <f t="shared" si="982"/>
        <v/>
      </c>
      <c r="S2051" s="135" t="str">
        <f>IF(B2051="","",IF(R2051="Refreshment Beverage",VLOOKUP(VALUE(Q2051),Rates!G$15:L$19,2,0),VLOOKUP(VALUE(Q2051),Rates!G$4:L$12,2,0)))</f>
        <v/>
      </c>
      <c r="T2051" s="135" t="str">
        <f t="shared" si="983"/>
        <v/>
      </c>
      <c r="U2051" s="118" t="str">
        <f t="shared" si="984"/>
        <v/>
      </c>
      <c r="V2051" s="135" t="str">
        <f t="shared" si="985"/>
        <v/>
      </c>
      <c r="W2051" s="135" t="str">
        <f t="shared" si="986"/>
        <v/>
      </c>
      <c r="X2051" s="119" t="str">
        <f t="shared" si="987"/>
        <v/>
      </c>
      <c r="Y2051" s="120" t="str">
        <f>IF(B:B="","",IF(R2051="Refreshment Beverage",VLOOKUP(Q2051,Rates!G$15:L$19,6,0)*W2051,VLOOKUP(Q2051,Rates!G$4:L$12,6,0)*W2051))</f>
        <v/>
      </c>
      <c r="Z2051" s="120" t="str">
        <f t="shared" si="988"/>
        <v/>
      </c>
      <c r="AA2051" s="120" t="str">
        <f t="shared" si="989"/>
        <v/>
      </c>
      <c r="AB2051" s="136" t="str">
        <f>IF(B:B="","",IF(R2051="Refreshment Beverage","",IF(AND(R2051="Beer",Q2051=0),SUM(LOOKUP(2,1/(Rates!$B$15:$B$18&lt;=W2051)/(Rates!$C$15:$C$18&gt;=W2051),Rates!$D$15:$D$18)*W2051),VLOOKUP(VALUE(Q:Q),Rates!A:B,2,0)*W2051)))</f>
        <v/>
      </c>
      <c r="AC2051" s="136" t="str">
        <f>IF(B:B="","",IF(R2051="Refreshment Beverage","",IF(AND(R2051="Beer",Q2051=0),SUM(LOOKUP(2,1/(Rates!$B$15:$B$18&lt;=W2051)/(Rates!$C$15:$C$18&gt;=W2051),Rates!$E$15:$E$18)*W2051),VLOOKUP(VALUE(Q:Q),Rates!A:C,3,0)*W2051)))</f>
        <v/>
      </c>
      <c r="AD2051" s="137" t="str">
        <f>IFERROR(IF(B:B="","",IF(R2051="Beer","",IF(VALUE(Q2051)=0,VLOOKUP(VLOOKUP(B:B,#REF!,16,0),Rates!A:E,2,0),VLOOKUP(VALUE(Q2051),Rates!A$31:B$34,2,0)*W2051))),0)</f>
        <v/>
      </c>
      <c r="AE2051" s="121" t="str">
        <f t="shared" si="990"/>
        <v/>
      </c>
      <c r="AF2051" s="138" t="str">
        <f t="shared" si="991"/>
        <v/>
      </c>
      <c r="AG2051" s="122" t="str">
        <f t="shared" si="992"/>
        <v/>
      </c>
      <c r="AH2051" s="123" t="str">
        <f t="shared" si="993"/>
        <v/>
      </c>
      <c r="AI2051" s="139" t="str">
        <f>IF(AE:AE="","",IF(R2051="Refreshment Beverage",AK2051*(Rates!J$19/100),ROUND(SUM(AH2051*(Rates!$J$8/100)),4)))</f>
        <v/>
      </c>
      <c r="AJ2051" s="124" t="str">
        <f t="shared" si="994"/>
        <v/>
      </c>
      <c r="AK2051" s="125" t="str">
        <f t="shared" si="995"/>
        <v/>
      </c>
      <c r="AL2051" s="121" t="str">
        <f t="shared" si="996"/>
        <v/>
      </c>
      <c r="AM2051" s="138" t="str">
        <f>IF(AS2051="","",IF(R2051="Refreshment Beverage",ROUND(AS2051*Rates!K$19,4),ROUND(AO2051*(VLOOKUP(VALUE(Q2051),Rates!G$4:L$12,3,0)),4)))</f>
        <v/>
      </c>
      <c r="AN2051" s="126" t="str">
        <f>IF(AS2051="","",IF(R2051="Refreshment Beverage",AS2051*(Rates!J$19/100),MAX(AM2051,AB2051)))</f>
        <v/>
      </c>
      <c r="AO2051" s="127" t="str">
        <f t="shared" si="997"/>
        <v/>
      </c>
      <c r="AP2051" s="127" t="str">
        <f t="shared" si="998"/>
        <v/>
      </c>
      <c r="AQ2051" s="140" t="str">
        <f>IF(AS2051="","",IF(R2051="Refreshment Beverage",ROUND(SUM(VLOOKUP(Q:Q,Rates!G$15:L$19,3,0)*(AS2051-Y2051-Z2051-AA2051)),4),ROUND(SUM(Rates!$K$8*AS2051),4)))</f>
        <v/>
      </c>
      <c r="AR2051" s="139" t="str">
        <f t="shared" si="999"/>
        <v/>
      </c>
      <c r="AS2051" s="125" t="str">
        <f t="shared" si="1000"/>
        <v/>
      </c>
      <c r="AT2051" s="121" t="str">
        <f t="shared" si="1001"/>
        <v/>
      </c>
      <c r="AU2051" s="138" t="str">
        <f>IF(AX2051="","",IF(R2051="Refreshment Beverage",ROUND((BA2051-Y2051-Z2051-AA2051)*VLOOKUP(VALUE(Q2051),Rates!G$15:L$19,3,0),4),ROUND(AW2051*(VLOOKUP(VALUE(Q2051),Rates!G:L,3,0)),4)))</f>
        <v/>
      </c>
      <c r="AV2051" s="126" t="str">
        <f t="shared" si="1002"/>
        <v/>
      </c>
      <c r="AW2051" s="127" t="str">
        <f t="shared" si="1003"/>
        <v/>
      </c>
      <c r="AX2051" s="123" t="str">
        <f t="shared" si="1004"/>
        <v/>
      </c>
      <c r="AY2051" s="140" t="str">
        <f>IF(AX2051="","",IF(R2051="Refreshment Beverage",ROUND(SUM(AX2051*Rates!K$19),4),ROUND(SUM(AX2051*(Rates!J$8/100)),4)))</f>
        <v/>
      </c>
      <c r="AZ2051" s="124" t="str">
        <f t="shared" si="1005"/>
        <v/>
      </c>
      <c r="BA2051" s="125" t="str">
        <f t="shared" si="1006"/>
        <v/>
      </c>
      <c r="BB2051" s="115"/>
      <c r="BC2051" s="143"/>
      <c r="BD2051" s="100"/>
      <c r="BE2051" s="100"/>
      <c r="BF2051" s="100"/>
      <c r="BG2051" s="100"/>
    </row>
    <row r="2052" spans="1:59" x14ac:dyDescent="0.2">
      <c r="A2052" s="144"/>
      <c r="B2052" s="141"/>
      <c r="C2052" s="141"/>
      <c r="D2052" s="142"/>
      <c r="E2052" s="142"/>
      <c r="F2052" s="142"/>
      <c r="G2052" s="142"/>
      <c r="H2052" s="142"/>
      <c r="I2052" s="129"/>
      <c r="J2052" s="130"/>
      <c r="K2052" s="131" t="str">
        <f t="shared" si="977"/>
        <v/>
      </c>
      <c r="L2052" s="132" t="str">
        <f t="shared" si="978"/>
        <v/>
      </c>
      <c r="M2052" s="133" t="str">
        <f t="shared" si="979"/>
        <v/>
      </c>
      <c r="N2052" s="134" t="str">
        <f>IFERROR(IF(B:B="","",IF(R2052="Beer",SUM(LOOKUP(2,1/(Rates!$B$3:$B$5&lt;=W2052)/(Rates!$C$3:$C$5&gt;=W2052),Rates!$D$3:$D$5)*(X2052/100)*W2052),IF(R2052="Refreshment Beverage",SUM(LOOKUP(2,1/(Rates!$B$7:$B$11&lt;=W2052)/(Rates!$C$7:$C$11&gt;=W2052),Rates!$D$7:$D$11)*(X2052/100)*W2052)))),"")</f>
        <v/>
      </c>
      <c r="O2052" s="134" t="str">
        <f t="shared" si="980"/>
        <v/>
      </c>
      <c r="P2052" s="116"/>
      <c r="Q2052" s="117" t="str">
        <f t="shared" si="981"/>
        <v/>
      </c>
      <c r="R2052" s="128" t="str">
        <f t="shared" si="982"/>
        <v/>
      </c>
      <c r="S2052" s="135" t="str">
        <f>IF(B2052="","",IF(R2052="Refreshment Beverage",VLOOKUP(VALUE(Q2052),Rates!G$15:L$19,2,0),VLOOKUP(VALUE(Q2052),Rates!G$4:L$12,2,0)))</f>
        <v/>
      </c>
      <c r="T2052" s="135" t="str">
        <f t="shared" si="983"/>
        <v/>
      </c>
      <c r="U2052" s="118" t="str">
        <f t="shared" si="984"/>
        <v/>
      </c>
      <c r="V2052" s="135" t="str">
        <f t="shared" si="985"/>
        <v/>
      </c>
      <c r="W2052" s="135" t="str">
        <f t="shared" si="986"/>
        <v/>
      </c>
      <c r="X2052" s="119" t="str">
        <f t="shared" si="987"/>
        <v/>
      </c>
      <c r="Y2052" s="120" t="str">
        <f>IF(B:B="","",IF(R2052="Refreshment Beverage",VLOOKUP(Q2052,Rates!G$15:L$19,6,0)*W2052,VLOOKUP(Q2052,Rates!G$4:L$12,6,0)*W2052))</f>
        <v/>
      </c>
      <c r="Z2052" s="120" t="str">
        <f t="shared" si="988"/>
        <v/>
      </c>
      <c r="AA2052" s="120" t="str">
        <f t="shared" si="989"/>
        <v/>
      </c>
      <c r="AB2052" s="136" t="str">
        <f>IF(B:B="","",IF(R2052="Refreshment Beverage","",IF(AND(R2052="Beer",Q2052=0),SUM(LOOKUP(2,1/(Rates!$B$15:$B$18&lt;=W2052)/(Rates!$C$15:$C$18&gt;=W2052),Rates!$D$15:$D$18)*W2052),VLOOKUP(VALUE(Q:Q),Rates!A:B,2,0)*W2052)))</f>
        <v/>
      </c>
      <c r="AC2052" s="136" t="str">
        <f>IF(B:B="","",IF(R2052="Refreshment Beverage","",IF(AND(R2052="Beer",Q2052=0),SUM(LOOKUP(2,1/(Rates!$B$15:$B$18&lt;=W2052)/(Rates!$C$15:$C$18&gt;=W2052),Rates!$E$15:$E$18)*W2052),VLOOKUP(VALUE(Q:Q),Rates!A:C,3,0)*W2052)))</f>
        <v/>
      </c>
      <c r="AD2052" s="137" t="str">
        <f>IFERROR(IF(B:B="","",IF(R2052="Beer","",IF(VALUE(Q2052)=0,VLOOKUP(VLOOKUP(B:B,#REF!,16,0),Rates!A:E,2,0),VLOOKUP(VALUE(Q2052),Rates!A$31:B$34,2,0)*W2052))),0)</f>
        <v/>
      </c>
      <c r="AE2052" s="121" t="str">
        <f t="shared" si="990"/>
        <v/>
      </c>
      <c r="AF2052" s="138" t="str">
        <f t="shared" si="991"/>
        <v/>
      </c>
      <c r="AG2052" s="122" t="str">
        <f t="shared" si="992"/>
        <v/>
      </c>
      <c r="AH2052" s="123" t="str">
        <f t="shared" si="993"/>
        <v/>
      </c>
      <c r="AI2052" s="139" t="str">
        <f>IF(AE:AE="","",IF(R2052="Refreshment Beverage",AK2052*(Rates!J$19/100),ROUND(SUM(AH2052*(Rates!$J$8/100)),4)))</f>
        <v/>
      </c>
      <c r="AJ2052" s="124" t="str">
        <f t="shared" si="994"/>
        <v/>
      </c>
      <c r="AK2052" s="125" t="str">
        <f t="shared" si="995"/>
        <v/>
      </c>
      <c r="AL2052" s="121" t="str">
        <f t="shared" si="996"/>
        <v/>
      </c>
      <c r="AM2052" s="138" t="str">
        <f>IF(AS2052="","",IF(R2052="Refreshment Beverage",ROUND(AS2052*Rates!K$19,4),ROUND(AO2052*(VLOOKUP(VALUE(Q2052),Rates!G$4:L$12,3,0)),4)))</f>
        <v/>
      </c>
      <c r="AN2052" s="126" t="str">
        <f>IF(AS2052="","",IF(R2052="Refreshment Beverage",AS2052*(Rates!J$19/100),MAX(AM2052,AB2052)))</f>
        <v/>
      </c>
      <c r="AO2052" s="127" t="str">
        <f t="shared" si="997"/>
        <v/>
      </c>
      <c r="AP2052" s="127" t="str">
        <f t="shared" si="998"/>
        <v/>
      </c>
      <c r="AQ2052" s="140" t="str">
        <f>IF(AS2052="","",IF(R2052="Refreshment Beverage",ROUND(SUM(VLOOKUP(Q:Q,Rates!G$15:L$19,3,0)*(AS2052-Y2052-Z2052-AA2052)),4),ROUND(SUM(Rates!$K$8*AS2052),4)))</f>
        <v/>
      </c>
      <c r="AR2052" s="139" t="str">
        <f t="shared" si="999"/>
        <v/>
      </c>
      <c r="AS2052" s="125" t="str">
        <f t="shared" si="1000"/>
        <v/>
      </c>
      <c r="AT2052" s="121" t="str">
        <f t="shared" si="1001"/>
        <v/>
      </c>
      <c r="AU2052" s="138" t="str">
        <f>IF(AX2052="","",IF(R2052="Refreshment Beverage",ROUND((BA2052-Y2052-Z2052-AA2052)*VLOOKUP(VALUE(Q2052),Rates!G$15:L$19,3,0),4),ROUND(AW2052*(VLOOKUP(VALUE(Q2052),Rates!G:L,3,0)),4)))</f>
        <v/>
      </c>
      <c r="AV2052" s="126" t="str">
        <f t="shared" si="1002"/>
        <v/>
      </c>
      <c r="AW2052" s="127" t="str">
        <f t="shared" si="1003"/>
        <v/>
      </c>
      <c r="AX2052" s="123" t="str">
        <f t="shared" si="1004"/>
        <v/>
      </c>
      <c r="AY2052" s="140" t="str">
        <f>IF(AX2052="","",IF(R2052="Refreshment Beverage",ROUND(SUM(AX2052*Rates!K$19),4),ROUND(SUM(AX2052*(Rates!J$8/100)),4)))</f>
        <v/>
      </c>
      <c r="AZ2052" s="124" t="str">
        <f t="shared" si="1005"/>
        <v/>
      </c>
      <c r="BA2052" s="125" t="str">
        <f t="shared" si="1006"/>
        <v/>
      </c>
      <c r="BB2052" s="115"/>
      <c r="BC2052" s="143"/>
      <c r="BD2052" s="100"/>
      <c r="BE2052" s="100"/>
      <c r="BF2052" s="100"/>
      <c r="BG2052" s="100"/>
    </row>
    <row r="2053" spans="1:59" x14ac:dyDescent="0.2">
      <c r="A2053" s="144"/>
      <c r="B2053" s="141"/>
      <c r="C2053" s="141"/>
      <c r="D2053" s="142"/>
      <c r="E2053" s="142"/>
      <c r="F2053" s="142"/>
      <c r="G2053" s="142"/>
      <c r="H2053" s="142"/>
      <c r="I2053" s="129"/>
      <c r="J2053" s="130"/>
      <c r="K2053" s="131" t="str">
        <f t="shared" si="977"/>
        <v/>
      </c>
      <c r="L2053" s="132" t="str">
        <f t="shared" si="978"/>
        <v/>
      </c>
      <c r="M2053" s="133" t="str">
        <f t="shared" si="979"/>
        <v/>
      </c>
      <c r="N2053" s="134" t="str">
        <f>IFERROR(IF(B:B="","",IF(R2053="Beer",SUM(LOOKUP(2,1/(Rates!$B$3:$B$5&lt;=W2053)/(Rates!$C$3:$C$5&gt;=W2053),Rates!$D$3:$D$5)*(X2053/100)*W2053),IF(R2053="Refreshment Beverage",SUM(LOOKUP(2,1/(Rates!$B$7:$B$11&lt;=W2053)/(Rates!$C$7:$C$11&gt;=W2053),Rates!$D$7:$D$11)*(X2053/100)*W2053)))),"")</f>
        <v/>
      </c>
      <c r="O2053" s="134" t="str">
        <f t="shared" si="980"/>
        <v/>
      </c>
      <c r="P2053" s="116"/>
      <c r="Q2053" s="117" t="str">
        <f t="shared" si="981"/>
        <v/>
      </c>
      <c r="R2053" s="128" t="str">
        <f t="shared" si="982"/>
        <v/>
      </c>
      <c r="S2053" s="135" t="str">
        <f>IF(B2053="","",IF(R2053="Refreshment Beverage",VLOOKUP(VALUE(Q2053),Rates!G$15:L$19,2,0),VLOOKUP(VALUE(Q2053),Rates!G$4:L$12,2,0)))</f>
        <v/>
      </c>
      <c r="T2053" s="135" t="str">
        <f t="shared" si="983"/>
        <v/>
      </c>
      <c r="U2053" s="118" t="str">
        <f t="shared" si="984"/>
        <v/>
      </c>
      <c r="V2053" s="135" t="str">
        <f t="shared" si="985"/>
        <v/>
      </c>
      <c r="W2053" s="135" t="str">
        <f t="shared" si="986"/>
        <v/>
      </c>
      <c r="X2053" s="119" t="str">
        <f t="shared" si="987"/>
        <v/>
      </c>
      <c r="Y2053" s="120" t="str">
        <f>IF(B:B="","",IF(R2053="Refreshment Beverage",VLOOKUP(Q2053,Rates!G$15:L$19,6,0)*W2053,VLOOKUP(Q2053,Rates!G$4:L$12,6,0)*W2053))</f>
        <v/>
      </c>
      <c r="Z2053" s="120" t="str">
        <f t="shared" si="988"/>
        <v/>
      </c>
      <c r="AA2053" s="120" t="str">
        <f t="shared" si="989"/>
        <v/>
      </c>
      <c r="AB2053" s="136" t="str">
        <f>IF(B:B="","",IF(R2053="Refreshment Beverage","",IF(AND(R2053="Beer",Q2053=0),SUM(LOOKUP(2,1/(Rates!$B$15:$B$18&lt;=W2053)/(Rates!$C$15:$C$18&gt;=W2053),Rates!$D$15:$D$18)*W2053),VLOOKUP(VALUE(Q:Q),Rates!A:B,2,0)*W2053)))</f>
        <v/>
      </c>
      <c r="AC2053" s="136" t="str">
        <f>IF(B:B="","",IF(R2053="Refreshment Beverage","",IF(AND(R2053="Beer",Q2053=0),SUM(LOOKUP(2,1/(Rates!$B$15:$B$18&lt;=W2053)/(Rates!$C$15:$C$18&gt;=W2053),Rates!$E$15:$E$18)*W2053),VLOOKUP(VALUE(Q:Q),Rates!A:C,3,0)*W2053)))</f>
        <v/>
      </c>
      <c r="AD2053" s="137" t="str">
        <f>IFERROR(IF(B:B="","",IF(R2053="Beer","",IF(VALUE(Q2053)=0,VLOOKUP(VLOOKUP(B:B,#REF!,16,0),Rates!A:E,2,0),VLOOKUP(VALUE(Q2053),Rates!A$31:B$34,2,0)*W2053))),0)</f>
        <v/>
      </c>
      <c r="AE2053" s="121" t="str">
        <f t="shared" si="990"/>
        <v/>
      </c>
      <c r="AF2053" s="138" t="str">
        <f t="shared" si="991"/>
        <v/>
      </c>
      <c r="AG2053" s="122" t="str">
        <f t="shared" si="992"/>
        <v/>
      </c>
      <c r="AH2053" s="123" t="str">
        <f t="shared" si="993"/>
        <v/>
      </c>
      <c r="AI2053" s="139" t="str">
        <f>IF(AE:AE="","",IF(R2053="Refreshment Beverage",AK2053*(Rates!J$19/100),ROUND(SUM(AH2053*(Rates!$J$8/100)),4)))</f>
        <v/>
      </c>
      <c r="AJ2053" s="124" t="str">
        <f t="shared" si="994"/>
        <v/>
      </c>
      <c r="AK2053" s="125" t="str">
        <f t="shared" si="995"/>
        <v/>
      </c>
      <c r="AL2053" s="121" t="str">
        <f t="shared" si="996"/>
        <v/>
      </c>
      <c r="AM2053" s="138" t="str">
        <f>IF(AS2053="","",IF(R2053="Refreshment Beverage",ROUND(AS2053*Rates!K$19,4),ROUND(AO2053*(VLOOKUP(VALUE(Q2053),Rates!G$4:L$12,3,0)),4)))</f>
        <v/>
      </c>
      <c r="AN2053" s="126" t="str">
        <f>IF(AS2053="","",IF(R2053="Refreshment Beverage",AS2053*(Rates!J$19/100),MAX(AM2053,AB2053)))</f>
        <v/>
      </c>
      <c r="AO2053" s="127" t="str">
        <f t="shared" si="997"/>
        <v/>
      </c>
      <c r="AP2053" s="127" t="str">
        <f t="shared" si="998"/>
        <v/>
      </c>
      <c r="AQ2053" s="140" t="str">
        <f>IF(AS2053="","",IF(R2053="Refreshment Beverage",ROUND(SUM(VLOOKUP(Q:Q,Rates!G$15:L$19,3,0)*(AS2053-Y2053-Z2053-AA2053)),4),ROUND(SUM(Rates!$K$8*AS2053),4)))</f>
        <v/>
      </c>
      <c r="AR2053" s="139" t="str">
        <f t="shared" si="999"/>
        <v/>
      </c>
      <c r="AS2053" s="125" t="str">
        <f t="shared" si="1000"/>
        <v/>
      </c>
      <c r="AT2053" s="121" t="str">
        <f t="shared" si="1001"/>
        <v/>
      </c>
      <c r="AU2053" s="138" t="str">
        <f>IF(AX2053="","",IF(R2053="Refreshment Beverage",ROUND((BA2053-Y2053-Z2053-AA2053)*VLOOKUP(VALUE(Q2053),Rates!G$15:L$19,3,0),4),ROUND(AW2053*(VLOOKUP(VALUE(Q2053),Rates!G:L,3,0)),4)))</f>
        <v/>
      </c>
      <c r="AV2053" s="126" t="str">
        <f t="shared" si="1002"/>
        <v/>
      </c>
      <c r="AW2053" s="127" t="str">
        <f t="shared" si="1003"/>
        <v/>
      </c>
      <c r="AX2053" s="123" t="str">
        <f t="shared" si="1004"/>
        <v/>
      </c>
      <c r="AY2053" s="140" t="str">
        <f>IF(AX2053="","",IF(R2053="Refreshment Beverage",ROUND(SUM(AX2053*Rates!K$19),4),ROUND(SUM(AX2053*(Rates!J$8/100)),4)))</f>
        <v/>
      </c>
      <c r="AZ2053" s="124" t="str">
        <f t="shared" si="1005"/>
        <v/>
      </c>
      <c r="BA2053" s="125" t="str">
        <f t="shared" si="1006"/>
        <v/>
      </c>
      <c r="BB2053" s="115"/>
      <c r="BC2053" s="143"/>
      <c r="BD2053" s="100"/>
      <c r="BE2053" s="100"/>
      <c r="BF2053" s="100"/>
      <c r="BG2053" s="100"/>
    </row>
    <row r="2054" spans="1:59" x14ac:dyDescent="0.2">
      <c r="A2054" s="144"/>
      <c r="B2054" s="141"/>
      <c r="C2054" s="141"/>
      <c r="D2054" s="142"/>
      <c r="E2054" s="142"/>
      <c r="F2054" s="142"/>
      <c r="G2054" s="142"/>
      <c r="H2054" s="142"/>
      <c r="I2054" s="129"/>
      <c r="J2054" s="130"/>
      <c r="K2054" s="131" t="str">
        <f t="shared" si="977"/>
        <v/>
      </c>
      <c r="L2054" s="132" t="str">
        <f t="shared" si="978"/>
        <v/>
      </c>
      <c r="M2054" s="133" t="str">
        <f t="shared" si="979"/>
        <v/>
      </c>
      <c r="N2054" s="134" t="str">
        <f>IFERROR(IF(B:B="","",IF(R2054="Beer",SUM(LOOKUP(2,1/(Rates!$B$3:$B$5&lt;=W2054)/(Rates!$C$3:$C$5&gt;=W2054),Rates!$D$3:$D$5)*(X2054/100)*W2054),IF(R2054="Refreshment Beverage",SUM(LOOKUP(2,1/(Rates!$B$7:$B$11&lt;=W2054)/(Rates!$C$7:$C$11&gt;=W2054),Rates!$D$7:$D$11)*(X2054/100)*W2054)))),"")</f>
        <v/>
      </c>
      <c r="O2054" s="134" t="str">
        <f t="shared" si="980"/>
        <v/>
      </c>
      <c r="P2054" s="116"/>
      <c r="Q2054" s="117" t="str">
        <f t="shared" si="981"/>
        <v/>
      </c>
      <c r="R2054" s="128" t="str">
        <f t="shared" si="982"/>
        <v/>
      </c>
      <c r="S2054" s="135" t="str">
        <f>IF(B2054="","",IF(R2054="Refreshment Beverage",VLOOKUP(VALUE(Q2054),Rates!G$15:L$19,2,0),VLOOKUP(VALUE(Q2054),Rates!G$4:L$12,2,0)))</f>
        <v/>
      </c>
      <c r="T2054" s="135" t="str">
        <f t="shared" si="983"/>
        <v/>
      </c>
      <c r="U2054" s="118" t="str">
        <f t="shared" si="984"/>
        <v/>
      </c>
      <c r="V2054" s="135" t="str">
        <f t="shared" si="985"/>
        <v/>
      </c>
      <c r="W2054" s="135" t="str">
        <f t="shared" si="986"/>
        <v/>
      </c>
      <c r="X2054" s="119" t="str">
        <f t="shared" si="987"/>
        <v/>
      </c>
      <c r="Y2054" s="120" t="str">
        <f>IF(B:B="","",IF(R2054="Refreshment Beverage",VLOOKUP(Q2054,Rates!G$15:L$19,6,0)*W2054,VLOOKUP(Q2054,Rates!G$4:L$12,6,0)*W2054))</f>
        <v/>
      </c>
      <c r="Z2054" s="120" t="str">
        <f t="shared" si="988"/>
        <v/>
      </c>
      <c r="AA2054" s="120" t="str">
        <f t="shared" si="989"/>
        <v/>
      </c>
      <c r="AB2054" s="136" t="str">
        <f>IF(B:B="","",IF(R2054="Refreshment Beverage","",IF(AND(R2054="Beer",Q2054=0),SUM(LOOKUP(2,1/(Rates!$B$15:$B$18&lt;=W2054)/(Rates!$C$15:$C$18&gt;=W2054),Rates!$D$15:$D$18)*W2054),VLOOKUP(VALUE(Q:Q),Rates!A:B,2,0)*W2054)))</f>
        <v/>
      </c>
      <c r="AC2054" s="136" t="str">
        <f>IF(B:B="","",IF(R2054="Refreshment Beverage","",IF(AND(R2054="Beer",Q2054=0),SUM(LOOKUP(2,1/(Rates!$B$15:$B$18&lt;=W2054)/(Rates!$C$15:$C$18&gt;=W2054),Rates!$E$15:$E$18)*W2054),VLOOKUP(VALUE(Q:Q),Rates!A:C,3,0)*W2054)))</f>
        <v/>
      </c>
      <c r="AD2054" s="137" t="str">
        <f>IFERROR(IF(B:B="","",IF(R2054="Beer","",IF(VALUE(Q2054)=0,VLOOKUP(VLOOKUP(B:B,#REF!,16,0),Rates!A:E,2,0),VLOOKUP(VALUE(Q2054),Rates!A$31:B$34,2,0)*W2054))),0)</f>
        <v/>
      </c>
      <c r="AE2054" s="121" t="str">
        <f t="shared" si="990"/>
        <v/>
      </c>
      <c r="AF2054" s="138" t="str">
        <f t="shared" si="991"/>
        <v/>
      </c>
      <c r="AG2054" s="122" t="str">
        <f t="shared" si="992"/>
        <v/>
      </c>
      <c r="AH2054" s="123" t="str">
        <f t="shared" si="993"/>
        <v/>
      </c>
      <c r="AI2054" s="139" t="str">
        <f>IF(AE:AE="","",IF(R2054="Refreshment Beverage",AK2054*(Rates!J$19/100),ROUND(SUM(AH2054*(Rates!$J$8/100)),4)))</f>
        <v/>
      </c>
      <c r="AJ2054" s="124" t="str">
        <f t="shared" si="994"/>
        <v/>
      </c>
      <c r="AK2054" s="125" t="str">
        <f t="shared" si="995"/>
        <v/>
      </c>
      <c r="AL2054" s="121" t="str">
        <f t="shared" si="996"/>
        <v/>
      </c>
      <c r="AM2054" s="138" t="str">
        <f>IF(AS2054="","",IF(R2054="Refreshment Beverage",ROUND(AS2054*Rates!K$19,4),ROUND(AO2054*(VLOOKUP(VALUE(Q2054),Rates!G$4:L$12,3,0)),4)))</f>
        <v/>
      </c>
      <c r="AN2054" s="126" t="str">
        <f>IF(AS2054="","",IF(R2054="Refreshment Beverage",AS2054*(Rates!J$19/100),MAX(AM2054,AB2054)))</f>
        <v/>
      </c>
      <c r="AO2054" s="127" t="str">
        <f t="shared" si="997"/>
        <v/>
      </c>
      <c r="AP2054" s="127" t="str">
        <f t="shared" si="998"/>
        <v/>
      </c>
      <c r="AQ2054" s="140" t="str">
        <f>IF(AS2054="","",IF(R2054="Refreshment Beverage",ROUND(SUM(VLOOKUP(Q:Q,Rates!G$15:L$19,3,0)*(AS2054-Y2054-Z2054-AA2054)),4),ROUND(SUM(Rates!$K$8*AS2054),4)))</f>
        <v/>
      </c>
      <c r="AR2054" s="139" t="str">
        <f t="shared" si="999"/>
        <v/>
      </c>
      <c r="AS2054" s="125" t="str">
        <f t="shared" si="1000"/>
        <v/>
      </c>
      <c r="AT2054" s="121" t="str">
        <f t="shared" si="1001"/>
        <v/>
      </c>
      <c r="AU2054" s="138" t="str">
        <f>IF(AX2054="","",IF(R2054="Refreshment Beverage",ROUND((BA2054-Y2054-Z2054-AA2054)*VLOOKUP(VALUE(Q2054),Rates!G$15:L$19,3,0),4),ROUND(AW2054*(VLOOKUP(VALUE(Q2054),Rates!G:L,3,0)),4)))</f>
        <v/>
      </c>
      <c r="AV2054" s="126" t="str">
        <f t="shared" si="1002"/>
        <v/>
      </c>
      <c r="AW2054" s="127" t="str">
        <f t="shared" si="1003"/>
        <v/>
      </c>
      <c r="AX2054" s="123" t="str">
        <f t="shared" si="1004"/>
        <v/>
      </c>
      <c r="AY2054" s="140" t="str">
        <f>IF(AX2054="","",IF(R2054="Refreshment Beverage",ROUND(SUM(AX2054*Rates!K$19),4),ROUND(SUM(AX2054*(Rates!J$8/100)),4)))</f>
        <v/>
      </c>
      <c r="AZ2054" s="124" t="str">
        <f t="shared" si="1005"/>
        <v/>
      </c>
      <c r="BA2054" s="125" t="str">
        <f t="shared" si="1006"/>
        <v/>
      </c>
      <c r="BB2054" s="115"/>
      <c r="BC2054" s="143"/>
      <c r="BD2054" s="100"/>
      <c r="BE2054" s="100"/>
      <c r="BF2054" s="100"/>
      <c r="BG2054" s="100"/>
    </row>
    <row r="2055" spans="1:59" x14ac:dyDescent="0.2">
      <c r="A2055" s="144"/>
      <c r="B2055" s="141"/>
      <c r="C2055" s="141"/>
      <c r="D2055" s="142"/>
      <c r="E2055" s="142"/>
      <c r="F2055" s="142"/>
      <c r="G2055" s="142"/>
      <c r="H2055" s="142"/>
      <c r="I2055" s="129"/>
      <c r="J2055" s="130"/>
      <c r="K2055" s="131" t="str">
        <f t="shared" si="977"/>
        <v/>
      </c>
      <c r="L2055" s="132" t="str">
        <f t="shared" si="978"/>
        <v/>
      </c>
      <c r="M2055" s="133" t="str">
        <f t="shared" si="979"/>
        <v/>
      </c>
      <c r="N2055" s="134" t="str">
        <f>IFERROR(IF(B:B="","",IF(R2055="Beer",SUM(LOOKUP(2,1/(Rates!$B$3:$B$5&lt;=W2055)/(Rates!$C$3:$C$5&gt;=W2055),Rates!$D$3:$D$5)*(X2055/100)*W2055),IF(R2055="Refreshment Beverage",SUM(LOOKUP(2,1/(Rates!$B$7:$B$11&lt;=W2055)/(Rates!$C$7:$C$11&gt;=W2055),Rates!$D$7:$D$11)*(X2055/100)*W2055)))),"")</f>
        <v/>
      </c>
      <c r="O2055" s="134" t="str">
        <f t="shared" si="980"/>
        <v/>
      </c>
      <c r="P2055" s="116"/>
      <c r="Q2055" s="117" t="str">
        <f t="shared" si="981"/>
        <v/>
      </c>
      <c r="R2055" s="128" t="str">
        <f t="shared" si="982"/>
        <v/>
      </c>
      <c r="S2055" s="135" t="str">
        <f>IF(B2055="","",IF(R2055="Refreshment Beverage",VLOOKUP(VALUE(Q2055),Rates!G$15:L$19,2,0),VLOOKUP(VALUE(Q2055),Rates!G$4:L$12,2,0)))</f>
        <v/>
      </c>
      <c r="T2055" s="135" t="str">
        <f t="shared" si="983"/>
        <v/>
      </c>
      <c r="U2055" s="118" t="str">
        <f t="shared" si="984"/>
        <v/>
      </c>
      <c r="V2055" s="135" t="str">
        <f t="shared" si="985"/>
        <v/>
      </c>
      <c r="W2055" s="135" t="str">
        <f t="shared" si="986"/>
        <v/>
      </c>
      <c r="X2055" s="119" t="str">
        <f t="shared" si="987"/>
        <v/>
      </c>
      <c r="Y2055" s="120" t="str">
        <f>IF(B:B="","",IF(R2055="Refreshment Beverage",VLOOKUP(Q2055,Rates!G$15:L$19,6,0)*W2055,VLOOKUP(Q2055,Rates!G$4:L$12,6,0)*W2055))</f>
        <v/>
      </c>
      <c r="Z2055" s="120" t="str">
        <f t="shared" si="988"/>
        <v/>
      </c>
      <c r="AA2055" s="120" t="str">
        <f t="shared" si="989"/>
        <v/>
      </c>
      <c r="AB2055" s="136" t="str">
        <f>IF(B:B="","",IF(R2055="Refreshment Beverage","",IF(AND(R2055="Beer",Q2055=0),SUM(LOOKUP(2,1/(Rates!$B$15:$B$18&lt;=W2055)/(Rates!$C$15:$C$18&gt;=W2055),Rates!$D$15:$D$18)*W2055),VLOOKUP(VALUE(Q:Q),Rates!A:B,2,0)*W2055)))</f>
        <v/>
      </c>
      <c r="AC2055" s="136" t="str">
        <f>IF(B:B="","",IF(R2055="Refreshment Beverage","",IF(AND(R2055="Beer",Q2055=0),SUM(LOOKUP(2,1/(Rates!$B$15:$B$18&lt;=W2055)/(Rates!$C$15:$C$18&gt;=W2055),Rates!$E$15:$E$18)*W2055),VLOOKUP(VALUE(Q:Q),Rates!A:C,3,0)*W2055)))</f>
        <v/>
      </c>
      <c r="AD2055" s="137" t="str">
        <f>IFERROR(IF(B:B="","",IF(R2055="Beer","",IF(VALUE(Q2055)=0,VLOOKUP(VLOOKUP(B:B,#REF!,16,0),Rates!A:E,2,0),VLOOKUP(VALUE(Q2055),Rates!A$31:B$34,2,0)*W2055))),0)</f>
        <v/>
      </c>
      <c r="AE2055" s="121" t="str">
        <f t="shared" si="990"/>
        <v/>
      </c>
      <c r="AF2055" s="138" t="str">
        <f t="shared" si="991"/>
        <v/>
      </c>
      <c r="AG2055" s="122" t="str">
        <f t="shared" si="992"/>
        <v/>
      </c>
      <c r="AH2055" s="123" t="str">
        <f t="shared" si="993"/>
        <v/>
      </c>
      <c r="AI2055" s="139" t="str">
        <f>IF(AE:AE="","",IF(R2055="Refreshment Beverage",AK2055*(Rates!J$19/100),ROUND(SUM(AH2055*(Rates!$J$8/100)),4)))</f>
        <v/>
      </c>
      <c r="AJ2055" s="124" t="str">
        <f t="shared" si="994"/>
        <v/>
      </c>
      <c r="AK2055" s="125" t="str">
        <f t="shared" si="995"/>
        <v/>
      </c>
      <c r="AL2055" s="121" t="str">
        <f t="shared" si="996"/>
        <v/>
      </c>
      <c r="AM2055" s="138" t="str">
        <f>IF(AS2055="","",IF(R2055="Refreshment Beverage",ROUND(AS2055*Rates!K$19,4),ROUND(AO2055*(VLOOKUP(VALUE(Q2055),Rates!G$4:L$12,3,0)),4)))</f>
        <v/>
      </c>
      <c r="AN2055" s="126" t="str">
        <f>IF(AS2055="","",IF(R2055="Refreshment Beverage",AS2055*(Rates!J$19/100),MAX(AM2055,AB2055)))</f>
        <v/>
      </c>
      <c r="AO2055" s="127" t="str">
        <f t="shared" si="997"/>
        <v/>
      </c>
      <c r="AP2055" s="127" t="str">
        <f t="shared" si="998"/>
        <v/>
      </c>
      <c r="AQ2055" s="140" t="str">
        <f>IF(AS2055="","",IF(R2055="Refreshment Beverage",ROUND(SUM(VLOOKUP(Q:Q,Rates!G$15:L$19,3,0)*(AS2055-Y2055-Z2055-AA2055)),4),ROUND(SUM(Rates!$K$8*AS2055),4)))</f>
        <v/>
      </c>
      <c r="AR2055" s="139" t="str">
        <f t="shared" si="999"/>
        <v/>
      </c>
      <c r="AS2055" s="125" t="str">
        <f t="shared" si="1000"/>
        <v/>
      </c>
      <c r="AT2055" s="121" t="str">
        <f t="shared" si="1001"/>
        <v/>
      </c>
      <c r="AU2055" s="138" t="str">
        <f>IF(AX2055="","",IF(R2055="Refreshment Beverage",ROUND((BA2055-Y2055-Z2055-AA2055)*VLOOKUP(VALUE(Q2055),Rates!G$15:L$19,3,0),4),ROUND(AW2055*(VLOOKUP(VALUE(Q2055),Rates!G:L,3,0)),4)))</f>
        <v/>
      </c>
      <c r="AV2055" s="126" t="str">
        <f t="shared" si="1002"/>
        <v/>
      </c>
      <c r="AW2055" s="127" t="str">
        <f t="shared" si="1003"/>
        <v/>
      </c>
      <c r="AX2055" s="123" t="str">
        <f t="shared" si="1004"/>
        <v/>
      </c>
      <c r="AY2055" s="140" t="str">
        <f>IF(AX2055="","",IF(R2055="Refreshment Beverage",ROUND(SUM(AX2055*Rates!K$19),4),ROUND(SUM(AX2055*(Rates!J$8/100)),4)))</f>
        <v/>
      </c>
      <c r="AZ2055" s="124" t="str">
        <f t="shared" si="1005"/>
        <v/>
      </c>
      <c r="BA2055" s="125" t="str">
        <f t="shared" si="1006"/>
        <v/>
      </c>
      <c r="BB2055" s="115"/>
      <c r="BC2055" s="143"/>
      <c r="BD2055" s="100"/>
      <c r="BE2055" s="100"/>
      <c r="BF2055" s="100"/>
      <c r="BG2055" s="100"/>
    </row>
    <row r="2056" spans="1:59" x14ac:dyDescent="0.2">
      <c r="A2056" s="144"/>
      <c r="B2056" s="141"/>
      <c r="C2056" s="141"/>
      <c r="D2056" s="142"/>
      <c r="E2056" s="142"/>
      <c r="F2056" s="142"/>
      <c r="G2056" s="142"/>
      <c r="H2056" s="142"/>
      <c r="I2056" s="129"/>
      <c r="J2056" s="130"/>
      <c r="K2056" s="131" t="str">
        <f t="shared" si="977"/>
        <v/>
      </c>
      <c r="L2056" s="132" t="str">
        <f t="shared" si="978"/>
        <v/>
      </c>
      <c r="M2056" s="133" t="str">
        <f t="shared" si="979"/>
        <v/>
      </c>
      <c r="N2056" s="134" t="str">
        <f>IFERROR(IF(B:B="","",IF(R2056="Beer",SUM(LOOKUP(2,1/(Rates!$B$3:$B$5&lt;=W2056)/(Rates!$C$3:$C$5&gt;=W2056),Rates!$D$3:$D$5)*(X2056/100)*W2056),IF(R2056="Refreshment Beverage",SUM(LOOKUP(2,1/(Rates!$B$7:$B$11&lt;=W2056)/(Rates!$C$7:$C$11&gt;=W2056),Rates!$D$7:$D$11)*(X2056/100)*W2056)))),"")</f>
        <v/>
      </c>
      <c r="O2056" s="134" t="str">
        <f t="shared" si="980"/>
        <v/>
      </c>
      <c r="P2056" s="116"/>
      <c r="Q2056" s="117" t="str">
        <f t="shared" si="981"/>
        <v/>
      </c>
      <c r="R2056" s="128" t="str">
        <f t="shared" si="982"/>
        <v/>
      </c>
      <c r="S2056" s="135" t="str">
        <f>IF(B2056="","",IF(R2056="Refreshment Beverage",VLOOKUP(VALUE(Q2056),Rates!G$15:L$19,2,0),VLOOKUP(VALUE(Q2056),Rates!G$4:L$12,2,0)))</f>
        <v/>
      </c>
      <c r="T2056" s="135" t="str">
        <f t="shared" si="983"/>
        <v/>
      </c>
      <c r="U2056" s="118" t="str">
        <f t="shared" si="984"/>
        <v/>
      </c>
      <c r="V2056" s="135" t="str">
        <f t="shared" si="985"/>
        <v/>
      </c>
      <c r="W2056" s="135" t="str">
        <f t="shared" si="986"/>
        <v/>
      </c>
      <c r="X2056" s="119" t="str">
        <f t="shared" si="987"/>
        <v/>
      </c>
      <c r="Y2056" s="120" t="str">
        <f>IF(B:B="","",IF(R2056="Refreshment Beverage",VLOOKUP(Q2056,Rates!G$15:L$19,6,0)*W2056,VLOOKUP(Q2056,Rates!G$4:L$12,6,0)*W2056))</f>
        <v/>
      </c>
      <c r="Z2056" s="120" t="str">
        <f t="shared" si="988"/>
        <v/>
      </c>
      <c r="AA2056" s="120" t="str">
        <f t="shared" si="989"/>
        <v/>
      </c>
      <c r="AB2056" s="136" t="str">
        <f>IF(B:B="","",IF(R2056="Refreshment Beverage","",IF(AND(R2056="Beer",Q2056=0),SUM(LOOKUP(2,1/(Rates!$B$15:$B$18&lt;=W2056)/(Rates!$C$15:$C$18&gt;=W2056),Rates!$D$15:$D$18)*W2056),VLOOKUP(VALUE(Q:Q),Rates!A:B,2,0)*W2056)))</f>
        <v/>
      </c>
      <c r="AC2056" s="136" t="str">
        <f>IF(B:B="","",IF(R2056="Refreshment Beverage","",IF(AND(R2056="Beer",Q2056=0),SUM(LOOKUP(2,1/(Rates!$B$15:$B$18&lt;=W2056)/(Rates!$C$15:$C$18&gt;=W2056),Rates!$E$15:$E$18)*W2056),VLOOKUP(VALUE(Q:Q),Rates!A:C,3,0)*W2056)))</f>
        <v/>
      </c>
      <c r="AD2056" s="137" t="str">
        <f>IFERROR(IF(B:B="","",IF(R2056="Beer","",IF(VALUE(Q2056)=0,VLOOKUP(VLOOKUP(B:B,#REF!,16,0),Rates!A:E,2,0),VLOOKUP(VALUE(Q2056),Rates!A$31:B$34,2,0)*W2056))),0)</f>
        <v/>
      </c>
      <c r="AE2056" s="121" t="str">
        <f t="shared" si="990"/>
        <v/>
      </c>
      <c r="AF2056" s="138" t="str">
        <f t="shared" si="991"/>
        <v/>
      </c>
      <c r="AG2056" s="122" t="str">
        <f t="shared" si="992"/>
        <v/>
      </c>
      <c r="AH2056" s="123" t="str">
        <f t="shared" si="993"/>
        <v/>
      </c>
      <c r="AI2056" s="139" t="str">
        <f>IF(AE:AE="","",IF(R2056="Refreshment Beverage",AK2056*(Rates!J$19/100),ROUND(SUM(AH2056*(Rates!$J$8/100)),4)))</f>
        <v/>
      </c>
      <c r="AJ2056" s="124" t="str">
        <f t="shared" si="994"/>
        <v/>
      </c>
      <c r="AK2056" s="125" t="str">
        <f t="shared" si="995"/>
        <v/>
      </c>
      <c r="AL2056" s="121" t="str">
        <f t="shared" si="996"/>
        <v/>
      </c>
      <c r="AM2056" s="138" t="str">
        <f>IF(AS2056="","",IF(R2056="Refreshment Beverage",ROUND(AS2056*Rates!K$19,4),ROUND(AO2056*(VLOOKUP(VALUE(Q2056),Rates!G$4:L$12,3,0)),4)))</f>
        <v/>
      </c>
      <c r="AN2056" s="126" t="str">
        <f>IF(AS2056="","",IF(R2056="Refreshment Beverage",AS2056*(Rates!J$19/100),MAX(AM2056,AB2056)))</f>
        <v/>
      </c>
      <c r="AO2056" s="127" t="str">
        <f t="shared" si="997"/>
        <v/>
      </c>
      <c r="AP2056" s="127" t="str">
        <f t="shared" si="998"/>
        <v/>
      </c>
      <c r="AQ2056" s="140" t="str">
        <f>IF(AS2056="","",IF(R2056="Refreshment Beverage",ROUND(SUM(VLOOKUP(Q:Q,Rates!G$15:L$19,3,0)*(AS2056-Y2056-Z2056-AA2056)),4),ROUND(SUM(Rates!$K$8*AS2056),4)))</f>
        <v/>
      </c>
      <c r="AR2056" s="139" t="str">
        <f t="shared" si="999"/>
        <v/>
      </c>
      <c r="AS2056" s="125" t="str">
        <f t="shared" si="1000"/>
        <v/>
      </c>
      <c r="AT2056" s="121" t="str">
        <f t="shared" si="1001"/>
        <v/>
      </c>
      <c r="AU2056" s="138" t="str">
        <f>IF(AX2056="","",IF(R2056="Refreshment Beverage",ROUND((BA2056-Y2056-Z2056-AA2056)*VLOOKUP(VALUE(Q2056),Rates!G$15:L$19,3,0),4),ROUND(AW2056*(VLOOKUP(VALUE(Q2056),Rates!G:L,3,0)),4)))</f>
        <v/>
      </c>
      <c r="AV2056" s="126" t="str">
        <f t="shared" si="1002"/>
        <v/>
      </c>
      <c r="AW2056" s="127" t="str">
        <f t="shared" si="1003"/>
        <v/>
      </c>
      <c r="AX2056" s="123" t="str">
        <f t="shared" si="1004"/>
        <v/>
      </c>
      <c r="AY2056" s="140" t="str">
        <f>IF(AX2056="","",IF(R2056="Refreshment Beverage",ROUND(SUM(AX2056*Rates!K$19),4),ROUND(SUM(AX2056*(Rates!J$8/100)),4)))</f>
        <v/>
      </c>
      <c r="AZ2056" s="124" t="str">
        <f t="shared" si="1005"/>
        <v/>
      </c>
      <c r="BA2056" s="125" t="str">
        <f t="shared" si="1006"/>
        <v/>
      </c>
      <c r="BB2056" s="115"/>
      <c r="BC2056" s="143"/>
      <c r="BD2056" s="100"/>
      <c r="BE2056" s="100"/>
      <c r="BF2056" s="100"/>
      <c r="BG2056" s="100"/>
    </row>
    <row r="2057" spans="1:59" x14ac:dyDescent="0.2">
      <c r="A2057" s="144"/>
      <c r="B2057" s="141"/>
      <c r="C2057" s="141"/>
      <c r="D2057" s="142"/>
      <c r="E2057" s="142"/>
      <c r="F2057" s="142"/>
      <c r="G2057" s="142"/>
      <c r="H2057" s="142"/>
      <c r="I2057" s="129"/>
      <c r="J2057" s="130"/>
      <c r="K2057" s="131" t="str">
        <f t="shared" si="977"/>
        <v/>
      </c>
      <c r="L2057" s="132" t="str">
        <f t="shared" si="978"/>
        <v/>
      </c>
      <c r="M2057" s="133" t="str">
        <f t="shared" si="979"/>
        <v/>
      </c>
      <c r="N2057" s="134" t="str">
        <f>IFERROR(IF(B:B="","",IF(R2057="Beer",SUM(LOOKUP(2,1/(Rates!$B$3:$B$5&lt;=W2057)/(Rates!$C$3:$C$5&gt;=W2057),Rates!$D$3:$D$5)*(X2057/100)*W2057),IF(R2057="Refreshment Beverage",SUM(LOOKUP(2,1/(Rates!$B$7:$B$11&lt;=W2057)/(Rates!$C$7:$C$11&gt;=W2057),Rates!$D$7:$D$11)*(X2057/100)*W2057)))),"")</f>
        <v/>
      </c>
      <c r="O2057" s="134" t="str">
        <f t="shared" si="980"/>
        <v/>
      </c>
      <c r="P2057" s="116"/>
      <c r="Q2057" s="117" t="str">
        <f t="shared" si="981"/>
        <v/>
      </c>
      <c r="R2057" s="128" t="str">
        <f t="shared" si="982"/>
        <v/>
      </c>
      <c r="S2057" s="135" t="str">
        <f>IF(B2057="","",IF(R2057="Refreshment Beverage",VLOOKUP(VALUE(Q2057),Rates!G$15:L$19,2,0),VLOOKUP(VALUE(Q2057),Rates!G$4:L$12,2,0)))</f>
        <v/>
      </c>
      <c r="T2057" s="135" t="str">
        <f t="shared" si="983"/>
        <v/>
      </c>
      <c r="U2057" s="118" t="str">
        <f t="shared" si="984"/>
        <v/>
      </c>
      <c r="V2057" s="135" t="str">
        <f t="shared" si="985"/>
        <v/>
      </c>
      <c r="W2057" s="135" t="str">
        <f t="shared" si="986"/>
        <v/>
      </c>
      <c r="X2057" s="119" t="str">
        <f t="shared" si="987"/>
        <v/>
      </c>
      <c r="Y2057" s="120" t="str">
        <f>IF(B:B="","",IF(R2057="Refreshment Beverage",VLOOKUP(Q2057,Rates!G$15:L$19,6,0)*W2057,VLOOKUP(Q2057,Rates!G$4:L$12,6,0)*W2057))</f>
        <v/>
      </c>
      <c r="Z2057" s="120" t="str">
        <f t="shared" si="988"/>
        <v/>
      </c>
      <c r="AA2057" s="120" t="str">
        <f t="shared" si="989"/>
        <v/>
      </c>
      <c r="AB2057" s="136" t="str">
        <f>IF(B:B="","",IF(R2057="Refreshment Beverage","",IF(AND(R2057="Beer",Q2057=0),SUM(LOOKUP(2,1/(Rates!$B$15:$B$18&lt;=W2057)/(Rates!$C$15:$C$18&gt;=W2057),Rates!$D$15:$D$18)*W2057),VLOOKUP(VALUE(Q:Q),Rates!A:B,2,0)*W2057)))</f>
        <v/>
      </c>
      <c r="AC2057" s="136" t="str">
        <f>IF(B:B="","",IF(R2057="Refreshment Beverage","",IF(AND(R2057="Beer",Q2057=0),SUM(LOOKUP(2,1/(Rates!$B$15:$B$18&lt;=W2057)/(Rates!$C$15:$C$18&gt;=W2057),Rates!$E$15:$E$18)*W2057),VLOOKUP(VALUE(Q:Q),Rates!A:C,3,0)*W2057)))</f>
        <v/>
      </c>
      <c r="AD2057" s="137" t="str">
        <f>IFERROR(IF(B:B="","",IF(R2057="Beer","",IF(VALUE(Q2057)=0,VLOOKUP(VLOOKUP(B:B,#REF!,16,0),Rates!A:E,2,0),VLOOKUP(VALUE(Q2057),Rates!A$31:B$34,2,0)*W2057))),0)</f>
        <v/>
      </c>
      <c r="AE2057" s="121" t="str">
        <f t="shared" si="990"/>
        <v/>
      </c>
      <c r="AF2057" s="138" t="str">
        <f t="shared" si="991"/>
        <v/>
      </c>
      <c r="AG2057" s="122" t="str">
        <f t="shared" si="992"/>
        <v/>
      </c>
      <c r="AH2057" s="123" t="str">
        <f t="shared" si="993"/>
        <v/>
      </c>
      <c r="AI2057" s="139" t="str">
        <f>IF(AE:AE="","",IF(R2057="Refreshment Beverage",AK2057*(Rates!J$19/100),ROUND(SUM(AH2057*(Rates!$J$8/100)),4)))</f>
        <v/>
      </c>
      <c r="AJ2057" s="124" t="str">
        <f t="shared" si="994"/>
        <v/>
      </c>
      <c r="AK2057" s="125" t="str">
        <f t="shared" si="995"/>
        <v/>
      </c>
      <c r="AL2057" s="121" t="str">
        <f t="shared" si="996"/>
        <v/>
      </c>
      <c r="AM2057" s="138" t="str">
        <f>IF(AS2057="","",IF(R2057="Refreshment Beverage",ROUND(AS2057*Rates!K$19,4),ROUND(AO2057*(VLOOKUP(VALUE(Q2057),Rates!G$4:L$12,3,0)),4)))</f>
        <v/>
      </c>
      <c r="AN2057" s="126" t="str">
        <f>IF(AS2057="","",IF(R2057="Refreshment Beverage",AS2057*(Rates!J$19/100),MAX(AM2057,AB2057)))</f>
        <v/>
      </c>
      <c r="AO2057" s="127" t="str">
        <f t="shared" si="997"/>
        <v/>
      </c>
      <c r="AP2057" s="127" t="str">
        <f t="shared" si="998"/>
        <v/>
      </c>
      <c r="AQ2057" s="140" t="str">
        <f>IF(AS2057="","",IF(R2057="Refreshment Beverage",ROUND(SUM(VLOOKUP(Q:Q,Rates!G$15:L$19,3,0)*(AS2057-Y2057-Z2057-AA2057)),4),ROUND(SUM(Rates!$K$8*AS2057),4)))</f>
        <v/>
      </c>
      <c r="AR2057" s="139" t="str">
        <f t="shared" si="999"/>
        <v/>
      </c>
      <c r="AS2057" s="125" t="str">
        <f t="shared" si="1000"/>
        <v/>
      </c>
      <c r="AT2057" s="121" t="str">
        <f t="shared" si="1001"/>
        <v/>
      </c>
      <c r="AU2057" s="138" t="str">
        <f>IF(AX2057="","",IF(R2057="Refreshment Beverage",ROUND((BA2057-Y2057-Z2057-AA2057)*VLOOKUP(VALUE(Q2057),Rates!G$15:L$19,3,0),4),ROUND(AW2057*(VLOOKUP(VALUE(Q2057),Rates!G:L,3,0)),4)))</f>
        <v/>
      </c>
      <c r="AV2057" s="126" t="str">
        <f t="shared" si="1002"/>
        <v/>
      </c>
      <c r="AW2057" s="127" t="str">
        <f t="shared" si="1003"/>
        <v/>
      </c>
      <c r="AX2057" s="123" t="str">
        <f t="shared" si="1004"/>
        <v/>
      </c>
      <c r="AY2057" s="140" t="str">
        <f>IF(AX2057="","",IF(R2057="Refreshment Beverage",ROUND(SUM(AX2057*Rates!K$19),4),ROUND(SUM(AX2057*(Rates!J$8/100)),4)))</f>
        <v/>
      </c>
      <c r="AZ2057" s="124" t="str">
        <f t="shared" si="1005"/>
        <v/>
      </c>
      <c r="BA2057" s="125" t="str">
        <f t="shared" si="1006"/>
        <v/>
      </c>
      <c r="BB2057" s="115"/>
      <c r="BC2057" s="143"/>
      <c r="BD2057" s="100"/>
      <c r="BE2057" s="100"/>
      <c r="BF2057" s="100"/>
      <c r="BG2057" s="100"/>
    </row>
    <row r="2058" spans="1:59" x14ac:dyDescent="0.2">
      <c r="A2058" s="144"/>
      <c r="B2058" s="141"/>
      <c r="C2058" s="141"/>
      <c r="D2058" s="142"/>
      <c r="E2058" s="142"/>
      <c r="F2058" s="142"/>
      <c r="G2058" s="142"/>
      <c r="H2058" s="142"/>
      <c r="I2058" s="129"/>
      <c r="J2058" s="130"/>
      <c r="K2058" s="131" t="str">
        <f t="shared" si="977"/>
        <v/>
      </c>
      <c r="L2058" s="132" t="str">
        <f t="shared" si="978"/>
        <v/>
      </c>
      <c r="M2058" s="133" t="str">
        <f t="shared" si="979"/>
        <v/>
      </c>
      <c r="N2058" s="134" t="str">
        <f>IFERROR(IF(B:B="","",IF(R2058="Beer",SUM(LOOKUP(2,1/(Rates!$B$3:$B$5&lt;=W2058)/(Rates!$C$3:$C$5&gt;=W2058),Rates!$D$3:$D$5)*(X2058/100)*W2058),IF(R2058="Refreshment Beverage",SUM(LOOKUP(2,1/(Rates!$B$7:$B$11&lt;=W2058)/(Rates!$C$7:$C$11&gt;=W2058),Rates!$D$7:$D$11)*(X2058/100)*W2058)))),"")</f>
        <v/>
      </c>
      <c r="O2058" s="134" t="str">
        <f t="shared" si="980"/>
        <v/>
      </c>
      <c r="P2058" s="116"/>
      <c r="Q2058" s="117" t="str">
        <f t="shared" si="981"/>
        <v/>
      </c>
      <c r="R2058" s="128" t="str">
        <f t="shared" si="982"/>
        <v/>
      </c>
      <c r="S2058" s="135" t="str">
        <f>IF(B2058="","",IF(R2058="Refreshment Beverage",VLOOKUP(VALUE(Q2058),Rates!G$15:L$19,2,0),VLOOKUP(VALUE(Q2058),Rates!G$4:L$12,2,0)))</f>
        <v/>
      </c>
      <c r="T2058" s="135" t="str">
        <f t="shared" si="983"/>
        <v/>
      </c>
      <c r="U2058" s="118" t="str">
        <f t="shared" si="984"/>
        <v/>
      </c>
      <c r="V2058" s="135" t="str">
        <f t="shared" si="985"/>
        <v/>
      </c>
      <c r="W2058" s="135" t="str">
        <f t="shared" si="986"/>
        <v/>
      </c>
      <c r="X2058" s="119" t="str">
        <f t="shared" si="987"/>
        <v/>
      </c>
      <c r="Y2058" s="120" t="str">
        <f>IF(B:B="","",IF(R2058="Refreshment Beverage",VLOOKUP(Q2058,Rates!G$15:L$19,6,0)*W2058,VLOOKUP(Q2058,Rates!G$4:L$12,6,0)*W2058))</f>
        <v/>
      </c>
      <c r="Z2058" s="120" t="str">
        <f t="shared" si="988"/>
        <v/>
      </c>
      <c r="AA2058" s="120" t="str">
        <f t="shared" si="989"/>
        <v/>
      </c>
      <c r="AB2058" s="136" t="str">
        <f>IF(B:B="","",IF(R2058="Refreshment Beverage","",IF(AND(R2058="Beer",Q2058=0),SUM(LOOKUP(2,1/(Rates!$B$15:$B$18&lt;=W2058)/(Rates!$C$15:$C$18&gt;=W2058),Rates!$D$15:$D$18)*W2058),VLOOKUP(VALUE(Q:Q),Rates!A:B,2,0)*W2058)))</f>
        <v/>
      </c>
      <c r="AC2058" s="136" t="str">
        <f>IF(B:B="","",IF(R2058="Refreshment Beverage","",IF(AND(R2058="Beer",Q2058=0),SUM(LOOKUP(2,1/(Rates!$B$15:$B$18&lt;=W2058)/(Rates!$C$15:$C$18&gt;=W2058),Rates!$E$15:$E$18)*W2058),VLOOKUP(VALUE(Q:Q),Rates!A:C,3,0)*W2058)))</f>
        <v/>
      </c>
      <c r="AD2058" s="137" t="str">
        <f>IFERROR(IF(B:B="","",IF(R2058="Beer","",IF(VALUE(Q2058)=0,VLOOKUP(VLOOKUP(B:B,#REF!,16,0),Rates!A:E,2,0),VLOOKUP(VALUE(Q2058),Rates!A$31:B$34,2,0)*W2058))),0)</f>
        <v/>
      </c>
      <c r="AE2058" s="121" t="str">
        <f t="shared" si="990"/>
        <v/>
      </c>
      <c r="AF2058" s="138" t="str">
        <f t="shared" si="991"/>
        <v/>
      </c>
      <c r="AG2058" s="122" t="str">
        <f t="shared" si="992"/>
        <v/>
      </c>
      <c r="AH2058" s="123" t="str">
        <f t="shared" si="993"/>
        <v/>
      </c>
      <c r="AI2058" s="139" t="str">
        <f>IF(AE:AE="","",IF(R2058="Refreshment Beverage",AK2058*(Rates!J$19/100),ROUND(SUM(AH2058*(Rates!$J$8/100)),4)))</f>
        <v/>
      </c>
      <c r="AJ2058" s="124" t="str">
        <f t="shared" si="994"/>
        <v/>
      </c>
      <c r="AK2058" s="125" t="str">
        <f t="shared" si="995"/>
        <v/>
      </c>
      <c r="AL2058" s="121" t="str">
        <f t="shared" si="996"/>
        <v/>
      </c>
      <c r="AM2058" s="138" t="str">
        <f>IF(AS2058="","",IF(R2058="Refreshment Beverage",ROUND(AS2058*Rates!K$19,4),ROUND(AO2058*(VLOOKUP(VALUE(Q2058),Rates!G$4:L$12,3,0)),4)))</f>
        <v/>
      </c>
      <c r="AN2058" s="126" t="str">
        <f>IF(AS2058="","",IF(R2058="Refreshment Beverage",AS2058*(Rates!J$19/100),MAX(AM2058,AB2058)))</f>
        <v/>
      </c>
      <c r="AO2058" s="127" t="str">
        <f t="shared" si="997"/>
        <v/>
      </c>
      <c r="AP2058" s="127" t="str">
        <f t="shared" si="998"/>
        <v/>
      </c>
      <c r="AQ2058" s="140" t="str">
        <f>IF(AS2058="","",IF(R2058="Refreshment Beverage",ROUND(SUM(VLOOKUP(Q:Q,Rates!G$15:L$19,3,0)*(AS2058-Y2058-Z2058-AA2058)),4),ROUND(SUM(Rates!$K$8*AS2058),4)))</f>
        <v/>
      </c>
      <c r="AR2058" s="139" t="str">
        <f t="shared" si="999"/>
        <v/>
      </c>
      <c r="AS2058" s="125" t="str">
        <f t="shared" si="1000"/>
        <v/>
      </c>
      <c r="AT2058" s="121" t="str">
        <f t="shared" si="1001"/>
        <v/>
      </c>
      <c r="AU2058" s="138" t="str">
        <f>IF(AX2058="","",IF(R2058="Refreshment Beverage",ROUND((BA2058-Y2058-Z2058-AA2058)*VLOOKUP(VALUE(Q2058),Rates!G$15:L$19,3,0),4),ROUND(AW2058*(VLOOKUP(VALUE(Q2058),Rates!G:L,3,0)),4)))</f>
        <v/>
      </c>
      <c r="AV2058" s="126" t="str">
        <f t="shared" si="1002"/>
        <v/>
      </c>
      <c r="AW2058" s="127" t="str">
        <f t="shared" si="1003"/>
        <v/>
      </c>
      <c r="AX2058" s="123" t="str">
        <f t="shared" si="1004"/>
        <v/>
      </c>
      <c r="AY2058" s="140" t="str">
        <f>IF(AX2058="","",IF(R2058="Refreshment Beverage",ROUND(SUM(AX2058*Rates!K$19),4),ROUND(SUM(AX2058*(Rates!J$8/100)),4)))</f>
        <v/>
      </c>
      <c r="AZ2058" s="124" t="str">
        <f t="shared" si="1005"/>
        <v/>
      </c>
      <c r="BA2058" s="125" t="str">
        <f t="shared" si="1006"/>
        <v/>
      </c>
      <c r="BB2058" s="115"/>
      <c r="BC2058" s="143"/>
      <c r="BD2058" s="100"/>
      <c r="BE2058" s="100"/>
      <c r="BF2058" s="100"/>
      <c r="BG2058" s="100"/>
    </row>
    <row r="2059" spans="1:59" x14ac:dyDescent="0.2">
      <c r="A2059" s="144"/>
      <c r="B2059" s="141"/>
      <c r="C2059" s="141"/>
      <c r="D2059" s="142"/>
      <c r="E2059" s="142"/>
      <c r="F2059" s="142"/>
      <c r="G2059" s="142"/>
      <c r="H2059" s="142"/>
      <c r="I2059" s="129"/>
      <c r="J2059" s="130"/>
      <c r="K2059" s="131" t="str">
        <f t="shared" si="977"/>
        <v/>
      </c>
      <c r="L2059" s="132" t="str">
        <f t="shared" si="978"/>
        <v/>
      </c>
      <c r="M2059" s="133" t="str">
        <f t="shared" si="979"/>
        <v/>
      </c>
      <c r="N2059" s="134" t="str">
        <f>IFERROR(IF(B:B="","",IF(R2059="Beer",SUM(LOOKUP(2,1/(Rates!$B$3:$B$5&lt;=W2059)/(Rates!$C$3:$C$5&gt;=W2059),Rates!$D$3:$D$5)*(X2059/100)*W2059),IF(R2059="Refreshment Beverage",SUM(LOOKUP(2,1/(Rates!$B$7:$B$11&lt;=W2059)/(Rates!$C$7:$C$11&gt;=W2059),Rates!$D$7:$D$11)*(X2059/100)*W2059)))),"")</f>
        <v/>
      </c>
      <c r="O2059" s="134" t="str">
        <f t="shared" si="980"/>
        <v/>
      </c>
      <c r="P2059" s="116"/>
      <c r="Q2059" s="117" t="str">
        <f t="shared" si="981"/>
        <v/>
      </c>
      <c r="R2059" s="128" t="str">
        <f t="shared" si="982"/>
        <v/>
      </c>
      <c r="S2059" s="135" t="str">
        <f>IF(B2059="","",IF(R2059="Refreshment Beverage",VLOOKUP(VALUE(Q2059),Rates!G$15:L$19,2,0),VLOOKUP(VALUE(Q2059),Rates!G$4:L$12,2,0)))</f>
        <v/>
      </c>
      <c r="T2059" s="135" t="str">
        <f t="shared" si="983"/>
        <v/>
      </c>
      <c r="U2059" s="118" t="str">
        <f t="shared" si="984"/>
        <v/>
      </c>
      <c r="V2059" s="135" t="str">
        <f t="shared" si="985"/>
        <v/>
      </c>
      <c r="W2059" s="135" t="str">
        <f t="shared" si="986"/>
        <v/>
      </c>
      <c r="X2059" s="119" t="str">
        <f t="shared" si="987"/>
        <v/>
      </c>
      <c r="Y2059" s="120" t="str">
        <f>IF(B:B="","",IF(R2059="Refreshment Beverage",VLOOKUP(Q2059,Rates!G$15:L$19,6,0)*W2059,VLOOKUP(Q2059,Rates!G$4:L$12,6,0)*W2059))</f>
        <v/>
      </c>
      <c r="Z2059" s="120" t="str">
        <f t="shared" si="988"/>
        <v/>
      </c>
      <c r="AA2059" s="120" t="str">
        <f t="shared" si="989"/>
        <v/>
      </c>
      <c r="AB2059" s="136" t="str">
        <f>IF(B:B="","",IF(R2059="Refreshment Beverage","",IF(AND(R2059="Beer",Q2059=0),SUM(LOOKUP(2,1/(Rates!$B$15:$B$18&lt;=W2059)/(Rates!$C$15:$C$18&gt;=W2059),Rates!$D$15:$D$18)*W2059),VLOOKUP(VALUE(Q:Q),Rates!A:B,2,0)*W2059)))</f>
        <v/>
      </c>
      <c r="AC2059" s="136" t="str">
        <f>IF(B:B="","",IF(R2059="Refreshment Beverage","",IF(AND(R2059="Beer",Q2059=0),SUM(LOOKUP(2,1/(Rates!$B$15:$B$18&lt;=W2059)/(Rates!$C$15:$C$18&gt;=W2059),Rates!$E$15:$E$18)*W2059),VLOOKUP(VALUE(Q:Q),Rates!A:C,3,0)*W2059)))</f>
        <v/>
      </c>
      <c r="AD2059" s="137" t="str">
        <f>IFERROR(IF(B:B="","",IF(R2059="Beer","",IF(VALUE(Q2059)=0,VLOOKUP(VLOOKUP(B:B,#REF!,16,0),Rates!A:E,2,0),VLOOKUP(VALUE(Q2059),Rates!A$31:B$34,2,0)*W2059))),0)</f>
        <v/>
      </c>
      <c r="AE2059" s="121" t="str">
        <f t="shared" si="990"/>
        <v/>
      </c>
      <c r="AF2059" s="138" t="str">
        <f t="shared" si="991"/>
        <v/>
      </c>
      <c r="AG2059" s="122" t="str">
        <f t="shared" si="992"/>
        <v/>
      </c>
      <c r="AH2059" s="123" t="str">
        <f t="shared" si="993"/>
        <v/>
      </c>
      <c r="AI2059" s="139" t="str">
        <f>IF(AE:AE="","",IF(R2059="Refreshment Beverage",AK2059*(Rates!J$19/100),ROUND(SUM(AH2059*(Rates!$J$8/100)),4)))</f>
        <v/>
      </c>
      <c r="AJ2059" s="124" t="str">
        <f t="shared" si="994"/>
        <v/>
      </c>
      <c r="AK2059" s="125" t="str">
        <f t="shared" si="995"/>
        <v/>
      </c>
      <c r="AL2059" s="121" t="str">
        <f t="shared" si="996"/>
        <v/>
      </c>
      <c r="AM2059" s="138" t="str">
        <f>IF(AS2059="","",IF(R2059="Refreshment Beverage",ROUND(AS2059*Rates!K$19,4),ROUND(AO2059*(VLOOKUP(VALUE(Q2059),Rates!G$4:L$12,3,0)),4)))</f>
        <v/>
      </c>
      <c r="AN2059" s="126" t="str">
        <f>IF(AS2059="","",IF(R2059="Refreshment Beverage",AS2059*(Rates!J$19/100),MAX(AM2059,AB2059)))</f>
        <v/>
      </c>
      <c r="AO2059" s="127" t="str">
        <f t="shared" si="997"/>
        <v/>
      </c>
      <c r="AP2059" s="127" t="str">
        <f t="shared" si="998"/>
        <v/>
      </c>
      <c r="AQ2059" s="140" t="str">
        <f>IF(AS2059="","",IF(R2059="Refreshment Beverage",ROUND(SUM(VLOOKUP(Q:Q,Rates!G$15:L$19,3,0)*(AS2059-Y2059-Z2059-AA2059)),4),ROUND(SUM(Rates!$K$8*AS2059),4)))</f>
        <v/>
      </c>
      <c r="AR2059" s="139" t="str">
        <f t="shared" si="999"/>
        <v/>
      </c>
      <c r="AS2059" s="125" t="str">
        <f t="shared" si="1000"/>
        <v/>
      </c>
      <c r="AT2059" s="121" t="str">
        <f t="shared" si="1001"/>
        <v/>
      </c>
      <c r="AU2059" s="138" t="str">
        <f>IF(AX2059="","",IF(R2059="Refreshment Beverage",ROUND((BA2059-Y2059-Z2059-AA2059)*VLOOKUP(VALUE(Q2059),Rates!G$15:L$19,3,0),4),ROUND(AW2059*(VLOOKUP(VALUE(Q2059),Rates!G:L,3,0)),4)))</f>
        <v/>
      </c>
      <c r="AV2059" s="126" t="str">
        <f t="shared" si="1002"/>
        <v/>
      </c>
      <c r="AW2059" s="127" t="str">
        <f t="shared" si="1003"/>
        <v/>
      </c>
      <c r="AX2059" s="123" t="str">
        <f t="shared" si="1004"/>
        <v/>
      </c>
      <c r="AY2059" s="140" t="str">
        <f>IF(AX2059="","",IF(R2059="Refreshment Beverage",ROUND(SUM(AX2059*Rates!K$19),4),ROUND(SUM(AX2059*(Rates!J$8/100)),4)))</f>
        <v/>
      </c>
      <c r="AZ2059" s="124" t="str">
        <f t="shared" si="1005"/>
        <v/>
      </c>
      <c r="BA2059" s="125" t="str">
        <f t="shared" si="1006"/>
        <v/>
      </c>
      <c r="BB2059" s="115"/>
      <c r="BC2059" s="143"/>
      <c r="BD2059" s="100"/>
      <c r="BE2059" s="100"/>
      <c r="BF2059" s="100"/>
      <c r="BG2059" s="100"/>
    </row>
    <row r="2060" spans="1:59" x14ac:dyDescent="0.2">
      <c r="A2060" s="144"/>
      <c r="B2060" s="141"/>
      <c r="C2060" s="141"/>
      <c r="D2060" s="142"/>
      <c r="E2060" s="142"/>
      <c r="F2060" s="142"/>
      <c r="G2060" s="142"/>
      <c r="H2060" s="142"/>
      <c r="I2060" s="129"/>
      <c r="J2060" s="130"/>
      <c r="K2060" s="131" t="str">
        <f t="shared" si="977"/>
        <v/>
      </c>
      <c r="L2060" s="132" t="str">
        <f t="shared" si="978"/>
        <v/>
      </c>
      <c r="M2060" s="133" t="str">
        <f t="shared" si="979"/>
        <v/>
      </c>
      <c r="N2060" s="134" t="str">
        <f>IFERROR(IF(B:B="","",IF(R2060="Beer",SUM(LOOKUP(2,1/(Rates!$B$3:$B$5&lt;=W2060)/(Rates!$C$3:$C$5&gt;=W2060),Rates!$D$3:$D$5)*(X2060/100)*W2060),IF(R2060="Refreshment Beverage",SUM(LOOKUP(2,1/(Rates!$B$7:$B$11&lt;=W2060)/(Rates!$C$7:$C$11&gt;=W2060),Rates!$D$7:$D$11)*(X2060/100)*W2060)))),"")</f>
        <v/>
      </c>
      <c r="O2060" s="134" t="str">
        <f t="shared" si="980"/>
        <v/>
      </c>
      <c r="P2060" s="116"/>
      <c r="Q2060" s="117" t="str">
        <f t="shared" si="981"/>
        <v/>
      </c>
      <c r="R2060" s="128" t="str">
        <f t="shared" si="982"/>
        <v/>
      </c>
      <c r="S2060" s="135" t="str">
        <f>IF(B2060="","",IF(R2060="Refreshment Beverage",VLOOKUP(VALUE(Q2060),Rates!G$15:L$19,2,0),VLOOKUP(VALUE(Q2060),Rates!G$4:L$12,2,0)))</f>
        <v/>
      </c>
      <c r="T2060" s="135" t="str">
        <f t="shared" si="983"/>
        <v/>
      </c>
      <c r="U2060" s="118" t="str">
        <f t="shared" si="984"/>
        <v/>
      </c>
      <c r="V2060" s="135" t="str">
        <f t="shared" si="985"/>
        <v/>
      </c>
      <c r="W2060" s="135" t="str">
        <f t="shared" si="986"/>
        <v/>
      </c>
      <c r="X2060" s="119" t="str">
        <f t="shared" si="987"/>
        <v/>
      </c>
      <c r="Y2060" s="120" t="str">
        <f>IF(B:B="","",IF(R2060="Refreshment Beverage",VLOOKUP(Q2060,Rates!G$15:L$19,6,0)*W2060,VLOOKUP(Q2060,Rates!G$4:L$12,6,0)*W2060))</f>
        <v/>
      </c>
      <c r="Z2060" s="120" t="str">
        <f t="shared" si="988"/>
        <v/>
      </c>
      <c r="AA2060" s="120" t="str">
        <f t="shared" si="989"/>
        <v/>
      </c>
      <c r="AB2060" s="136" t="str">
        <f>IF(B:B="","",IF(R2060="Refreshment Beverage","",IF(AND(R2060="Beer",Q2060=0),SUM(LOOKUP(2,1/(Rates!$B$15:$B$18&lt;=W2060)/(Rates!$C$15:$C$18&gt;=W2060),Rates!$D$15:$D$18)*W2060),VLOOKUP(VALUE(Q:Q),Rates!A:B,2,0)*W2060)))</f>
        <v/>
      </c>
      <c r="AC2060" s="136" t="str">
        <f>IF(B:B="","",IF(R2060="Refreshment Beverage","",IF(AND(R2060="Beer",Q2060=0),SUM(LOOKUP(2,1/(Rates!$B$15:$B$18&lt;=W2060)/(Rates!$C$15:$C$18&gt;=W2060),Rates!$E$15:$E$18)*W2060),VLOOKUP(VALUE(Q:Q),Rates!A:C,3,0)*W2060)))</f>
        <v/>
      </c>
      <c r="AD2060" s="137" t="str">
        <f>IFERROR(IF(B:B="","",IF(R2060="Beer","",IF(VALUE(Q2060)=0,VLOOKUP(VLOOKUP(B:B,#REF!,16,0),Rates!A:E,2,0),VLOOKUP(VALUE(Q2060),Rates!A$31:B$34,2,0)*W2060))),0)</f>
        <v/>
      </c>
      <c r="AE2060" s="121" t="str">
        <f t="shared" si="990"/>
        <v/>
      </c>
      <c r="AF2060" s="138" t="str">
        <f t="shared" si="991"/>
        <v/>
      </c>
      <c r="AG2060" s="122" t="str">
        <f t="shared" si="992"/>
        <v/>
      </c>
      <c r="AH2060" s="123" t="str">
        <f t="shared" si="993"/>
        <v/>
      </c>
      <c r="AI2060" s="139" t="str">
        <f>IF(AE:AE="","",IF(R2060="Refreshment Beverage",AK2060*(Rates!J$19/100),ROUND(SUM(AH2060*(Rates!$J$8/100)),4)))</f>
        <v/>
      </c>
      <c r="AJ2060" s="124" t="str">
        <f t="shared" si="994"/>
        <v/>
      </c>
      <c r="AK2060" s="125" t="str">
        <f t="shared" si="995"/>
        <v/>
      </c>
      <c r="AL2060" s="121" t="str">
        <f t="shared" si="996"/>
        <v/>
      </c>
      <c r="AM2060" s="138" t="str">
        <f>IF(AS2060="","",IF(R2060="Refreshment Beverage",ROUND(AS2060*Rates!K$19,4),ROUND(AO2060*(VLOOKUP(VALUE(Q2060),Rates!G$4:L$12,3,0)),4)))</f>
        <v/>
      </c>
      <c r="AN2060" s="126" t="str">
        <f>IF(AS2060="","",IF(R2060="Refreshment Beverage",AS2060*(Rates!J$19/100),MAX(AM2060,AB2060)))</f>
        <v/>
      </c>
      <c r="AO2060" s="127" t="str">
        <f t="shared" si="997"/>
        <v/>
      </c>
      <c r="AP2060" s="127" t="str">
        <f t="shared" si="998"/>
        <v/>
      </c>
      <c r="AQ2060" s="140" t="str">
        <f>IF(AS2060="","",IF(R2060="Refreshment Beverage",ROUND(SUM(VLOOKUP(Q:Q,Rates!G$15:L$19,3,0)*(AS2060-Y2060-Z2060-AA2060)),4),ROUND(SUM(Rates!$K$8*AS2060),4)))</f>
        <v/>
      </c>
      <c r="AR2060" s="139" t="str">
        <f t="shared" si="999"/>
        <v/>
      </c>
      <c r="AS2060" s="125" t="str">
        <f t="shared" si="1000"/>
        <v/>
      </c>
      <c r="AT2060" s="121" t="str">
        <f t="shared" si="1001"/>
        <v/>
      </c>
      <c r="AU2060" s="138" t="str">
        <f>IF(AX2060="","",IF(R2060="Refreshment Beverage",ROUND((BA2060-Y2060-Z2060-AA2060)*VLOOKUP(VALUE(Q2060),Rates!G$15:L$19,3,0),4),ROUND(AW2060*(VLOOKUP(VALUE(Q2060),Rates!G:L,3,0)),4)))</f>
        <v/>
      </c>
      <c r="AV2060" s="126" t="str">
        <f t="shared" si="1002"/>
        <v/>
      </c>
      <c r="AW2060" s="127" t="str">
        <f t="shared" si="1003"/>
        <v/>
      </c>
      <c r="AX2060" s="123" t="str">
        <f t="shared" si="1004"/>
        <v/>
      </c>
      <c r="AY2060" s="140" t="str">
        <f>IF(AX2060="","",IF(R2060="Refreshment Beverage",ROUND(SUM(AX2060*Rates!K$19),4),ROUND(SUM(AX2060*(Rates!J$8/100)),4)))</f>
        <v/>
      </c>
      <c r="AZ2060" s="124" t="str">
        <f t="shared" si="1005"/>
        <v/>
      </c>
      <c r="BA2060" s="125" t="str">
        <f t="shared" si="1006"/>
        <v/>
      </c>
      <c r="BB2060" s="115"/>
      <c r="BC2060" s="143"/>
      <c r="BD2060" s="100"/>
      <c r="BE2060" s="100"/>
      <c r="BF2060" s="100"/>
      <c r="BG2060" s="100"/>
    </row>
    <row r="2061" spans="1:59" x14ac:dyDescent="0.2">
      <c r="A2061" s="144"/>
      <c r="B2061" s="141"/>
      <c r="C2061" s="141"/>
      <c r="D2061" s="142"/>
      <c r="E2061" s="142"/>
      <c r="F2061" s="142"/>
      <c r="G2061" s="142"/>
      <c r="H2061" s="142"/>
      <c r="I2061" s="129"/>
      <c r="J2061" s="130"/>
      <c r="K2061" s="131" t="str">
        <f t="shared" si="977"/>
        <v/>
      </c>
      <c r="L2061" s="132" t="str">
        <f t="shared" si="978"/>
        <v/>
      </c>
      <c r="M2061" s="133" t="str">
        <f t="shared" si="979"/>
        <v/>
      </c>
      <c r="N2061" s="134" t="str">
        <f>IFERROR(IF(B:B="","",IF(R2061="Beer",SUM(LOOKUP(2,1/(Rates!$B$3:$B$5&lt;=W2061)/(Rates!$C$3:$C$5&gt;=W2061),Rates!$D$3:$D$5)*(X2061/100)*W2061),IF(R2061="Refreshment Beverage",SUM(LOOKUP(2,1/(Rates!$B$7:$B$11&lt;=W2061)/(Rates!$C$7:$C$11&gt;=W2061),Rates!$D$7:$D$11)*(X2061/100)*W2061)))),"")</f>
        <v/>
      </c>
      <c r="O2061" s="134" t="str">
        <f t="shared" si="980"/>
        <v/>
      </c>
      <c r="P2061" s="116"/>
      <c r="Q2061" s="117" t="str">
        <f t="shared" si="981"/>
        <v/>
      </c>
      <c r="R2061" s="128" t="str">
        <f t="shared" si="982"/>
        <v/>
      </c>
      <c r="S2061" s="135" t="str">
        <f>IF(B2061="","",IF(R2061="Refreshment Beverage",VLOOKUP(VALUE(Q2061),Rates!G$15:L$19,2,0),VLOOKUP(VALUE(Q2061),Rates!G$4:L$12,2,0)))</f>
        <v/>
      </c>
      <c r="T2061" s="135" t="str">
        <f t="shared" si="983"/>
        <v/>
      </c>
      <c r="U2061" s="118" t="str">
        <f t="shared" si="984"/>
        <v/>
      </c>
      <c r="V2061" s="135" t="str">
        <f t="shared" si="985"/>
        <v/>
      </c>
      <c r="W2061" s="135" t="str">
        <f t="shared" si="986"/>
        <v/>
      </c>
      <c r="X2061" s="119" t="str">
        <f t="shared" si="987"/>
        <v/>
      </c>
      <c r="Y2061" s="120" t="str">
        <f>IF(B:B="","",IF(R2061="Refreshment Beverage",VLOOKUP(Q2061,Rates!G$15:L$19,6,0)*W2061,VLOOKUP(Q2061,Rates!G$4:L$12,6,0)*W2061))</f>
        <v/>
      </c>
      <c r="Z2061" s="120" t="str">
        <f t="shared" si="988"/>
        <v/>
      </c>
      <c r="AA2061" s="120" t="str">
        <f t="shared" si="989"/>
        <v/>
      </c>
      <c r="AB2061" s="136" t="str">
        <f>IF(B:B="","",IF(R2061="Refreshment Beverage","",IF(AND(R2061="Beer",Q2061=0),SUM(LOOKUP(2,1/(Rates!$B$15:$B$18&lt;=W2061)/(Rates!$C$15:$C$18&gt;=W2061),Rates!$D$15:$D$18)*W2061),VLOOKUP(VALUE(Q:Q),Rates!A:B,2,0)*W2061)))</f>
        <v/>
      </c>
      <c r="AC2061" s="136" t="str">
        <f>IF(B:B="","",IF(R2061="Refreshment Beverage","",IF(AND(R2061="Beer",Q2061=0),SUM(LOOKUP(2,1/(Rates!$B$15:$B$18&lt;=W2061)/(Rates!$C$15:$C$18&gt;=W2061),Rates!$E$15:$E$18)*W2061),VLOOKUP(VALUE(Q:Q),Rates!A:C,3,0)*W2061)))</f>
        <v/>
      </c>
      <c r="AD2061" s="137" t="str">
        <f>IFERROR(IF(B:B="","",IF(R2061="Beer","",IF(VALUE(Q2061)=0,VLOOKUP(VLOOKUP(B:B,#REF!,16,0),Rates!A:E,2,0),VLOOKUP(VALUE(Q2061),Rates!A$31:B$34,2,0)*W2061))),0)</f>
        <v/>
      </c>
      <c r="AE2061" s="121" t="str">
        <f t="shared" si="990"/>
        <v/>
      </c>
      <c r="AF2061" s="138" t="str">
        <f t="shared" si="991"/>
        <v/>
      </c>
      <c r="AG2061" s="122" t="str">
        <f t="shared" si="992"/>
        <v/>
      </c>
      <c r="AH2061" s="123" t="str">
        <f t="shared" si="993"/>
        <v/>
      </c>
      <c r="AI2061" s="139" t="str">
        <f>IF(AE:AE="","",IF(R2061="Refreshment Beverage",AK2061*(Rates!J$19/100),ROUND(SUM(AH2061*(Rates!$J$8/100)),4)))</f>
        <v/>
      </c>
      <c r="AJ2061" s="124" t="str">
        <f t="shared" si="994"/>
        <v/>
      </c>
      <c r="AK2061" s="125" t="str">
        <f t="shared" si="995"/>
        <v/>
      </c>
      <c r="AL2061" s="121" t="str">
        <f t="shared" si="996"/>
        <v/>
      </c>
      <c r="AM2061" s="138" t="str">
        <f>IF(AS2061="","",IF(R2061="Refreshment Beverage",ROUND(AS2061*Rates!K$19,4),ROUND(AO2061*(VLOOKUP(VALUE(Q2061),Rates!G$4:L$12,3,0)),4)))</f>
        <v/>
      </c>
      <c r="AN2061" s="126" t="str">
        <f>IF(AS2061="","",IF(R2061="Refreshment Beverage",AS2061*(Rates!J$19/100),MAX(AM2061,AB2061)))</f>
        <v/>
      </c>
      <c r="AO2061" s="127" t="str">
        <f t="shared" si="997"/>
        <v/>
      </c>
      <c r="AP2061" s="127" t="str">
        <f t="shared" si="998"/>
        <v/>
      </c>
      <c r="AQ2061" s="140" t="str">
        <f>IF(AS2061="","",IF(R2061="Refreshment Beverage",ROUND(SUM(VLOOKUP(Q:Q,Rates!G$15:L$19,3,0)*(AS2061-Y2061-Z2061-AA2061)),4),ROUND(SUM(Rates!$K$8*AS2061),4)))</f>
        <v/>
      </c>
      <c r="AR2061" s="139" t="str">
        <f t="shared" si="999"/>
        <v/>
      </c>
      <c r="AS2061" s="125" t="str">
        <f t="shared" si="1000"/>
        <v/>
      </c>
      <c r="AT2061" s="121" t="str">
        <f t="shared" si="1001"/>
        <v/>
      </c>
      <c r="AU2061" s="138" t="str">
        <f>IF(AX2061="","",IF(R2061="Refreshment Beverage",ROUND((BA2061-Y2061-Z2061-AA2061)*VLOOKUP(VALUE(Q2061),Rates!G$15:L$19,3,0),4),ROUND(AW2061*(VLOOKUP(VALUE(Q2061),Rates!G:L,3,0)),4)))</f>
        <v/>
      </c>
      <c r="AV2061" s="126" t="str">
        <f t="shared" si="1002"/>
        <v/>
      </c>
      <c r="AW2061" s="127" t="str">
        <f t="shared" si="1003"/>
        <v/>
      </c>
      <c r="AX2061" s="123" t="str">
        <f t="shared" si="1004"/>
        <v/>
      </c>
      <c r="AY2061" s="140" t="str">
        <f>IF(AX2061="","",IF(R2061="Refreshment Beverage",ROUND(SUM(AX2061*Rates!K$19),4),ROUND(SUM(AX2061*(Rates!J$8/100)),4)))</f>
        <v/>
      </c>
      <c r="AZ2061" s="124" t="str">
        <f t="shared" si="1005"/>
        <v/>
      </c>
      <c r="BA2061" s="125" t="str">
        <f t="shared" si="1006"/>
        <v/>
      </c>
      <c r="BB2061" s="115"/>
      <c r="BC2061" s="143"/>
      <c r="BD2061" s="100"/>
      <c r="BE2061" s="100"/>
      <c r="BF2061" s="100"/>
      <c r="BG2061" s="100"/>
    </row>
    <row r="2062" spans="1:59" x14ac:dyDescent="0.2">
      <c r="A2062" s="144"/>
      <c r="B2062" s="141"/>
      <c r="C2062" s="141"/>
      <c r="D2062" s="142"/>
      <c r="E2062" s="142"/>
      <c r="F2062" s="142"/>
      <c r="G2062" s="142"/>
      <c r="H2062" s="142"/>
      <c r="I2062" s="129"/>
      <c r="J2062" s="130"/>
      <c r="K2062" s="131" t="str">
        <f t="shared" si="977"/>
        <v/>
      </c>
      <c r="L2062" s="132" t="str">
        <f t="shared" si="978"/>
        <v/>
      </c>
      <c r="M2062" s="133" t="str">
        <f t="shared" si="979"/>
        <v/>
      </c>
      <c r="N2062" s="134" t="str">
        <f>IFERROR(IF(B:B="","",IF(R2062="Beer",SUM(LOOKUP(2,1/(Rates!$B$3:$B$5&lt;=W2062)/(Rates!$C$3:$C$5&gt;=W2062),Rates!$D$3:$D$5)*(X2062/100)*W2062),IF(R2062="Refreshment Beverage",SUM(LOOKUP(2,1/(Rates!$B$7:$B$11&lt;=W2062)/(Rates!$C$7:$C$11&gt;=W2062),Rates!$D$7:$D$11)*(X2062/100)*W2062)))),"")</f>
        <v/>
      </c>
      <c r="O2062" s="134" t="str">
        <f t="shared" si="980"/>
        <v/>
      </c>
      <c r="P2062" s="116"/>
      <c r="Q2062" s="117" t="str">
        <f t="shared" si="981"/>
        <v/>
      </c>
      <c r="R2062" s="128" t="str">
        <f t="shared" si="982"/>
        <v/>
      </c>
      <c r="S2062" s="135" t="str">
        <f>IF(B2062="","",IF(R2062="Refreshment Beverage",VLOOKUP(VALUE(Q2062),Rates!G$15:L$19,2,0),VLOOKUP(VALUE(Q2062),Rates!G$4:L$12,2,0)))</f>
        <v/>
      </c>
      <c r="T2062" s="135" t="str">
        <f t="shared" si="983"/>
        <v/>
      </c>
      <c r="U2062" s="118" t="str">
        <f t="shared" si="984"/>
        <v/>
      </c>
      <c r="V2062" s="135" t="str">
        <f t="shared" si="985"/>
        <v/>
      </c>
      <c r="W2062" s="135" t="str">
        <f t="shared" si="986"/>
        <v/>
      </c>
      <c r="X2062" s="119" t="str">
        <f t="shared" si="987"/>
        <v/>
      </c>
      <c r="Y2062" s="120" t="str">
        <f>IF(B:B="","",IF(R2062="Refreshment Beverage",VLOOKUP(Q2062,Rates!G$15:L$19,6,0)*W2062,VLOOKUP(Q2062,Rates!G$4:L$12,6,0)*W2062))</f>
        <v/>
      </c>
      <c r="Z2062" s="120" t="str">
        <f t="shared" si="988"/>
        <v/>
      </c>
      <c r="AA2062" s="120" t="str">
        <f t="shared" si="989"/>
        <v/>
      </c>
      <c r="AB2062" s="136" t="str">
        <f>IF(B:B="","",IF(R2062="Refreshment Beverage","",IF(AND(R2062="Beer",Q2062=0),SUM(LOOKUP(2,1/(Rates!$B$15:$B$18&lt;=W2062)/(Rates!$C$15:$C$18&gt;=W2062),Rates!$D$15:$D$18)*W2062),VLOOKUP(VALUE(Q:Q),Rates!A:B,2,0)*W2062)))</f>
        <v/>
      </c>
      <c r="AC2062" s="136" t="str">
        <f>IF(B:B="","",IF(R2062="Refreshment Beverage","",IF(AND(R2062="Beer",Q2062=0),SUM(LOOKUP(2,1/(Rates!$B$15:$B$18&lt;=W2062)/(Rates!$C$15:$C$18&gt;=W2062),Rates!$E$15:$E$18)*W2062),VLOOKUP(VALUE(Q:Q),Rates!A:C,3,0)*W2062)))</f>
        <v/>
      </c>
      <c r="AD2062" s="137" t="str">
        <f>IFERROR(IF(B:B="","",IF(R2062="Beer","",IF(VALUE(Q2062)=0,VLOOKUP(VLOOKUP(B:B,#REF!,16,0),Rates!A:E,2,0),VLOOKUP(VALUE(Q2062),Rates!A$31:B$34,2,0)*W2062))),0)</f>
        <v/>
      </c>
      <c r="AE2062" s="121" t="str">
        <f t="shared" si="990"/>
        <v/>
      </c>
      <c r="AF2062" s="138" t="str">
        <f t="shared" si="991"/>
        <v/>
      </c>
      <c r="AG2062" s="122" t="str">
        <f t="shared" si="992"/>
        <v/>
      </c>
      <c r="AH2062" s="123" t="str">
        <f t="shared" si="993"/>
        <v/>
      </c>
      <c r="AI2062" s="139" t="str">
        <f>IF(AE:AE="","",IF(R2062="Refreshment Beverage",AK2062*(Rates!J$19/100),ROUND(SUM(AH2062*(Rates!$J$8/100)),4)))</f>
        <v/>
      </c>
      <c r="AJ2062" s="124" t="str">
        <f t="shared" si="994"/>
        <v/>
      </c>
      <c r="AK2062" s="125" t="str">
        <f t="shared" si="995"/>
        <v/>
      </c>
      <c r="AL2062" s="121" t="str">
        <f t="shared" si="996"/>
        <v/>
      </c>
      <c r="AM2062" s="138" t="str">
        <f>IF(AS2062="","",IF(R2062="Refreshment Beverage",ROUND(AS2062*Rates!K$19,4),ROUND(AO2062*(VLOOKUP(VALUE(Q2062),Rates!G$4:L$12,3,0)),4)))</f>
        <v/>
      </c>
      <c r="AN2062" s="126" t="str">
        <f>IF(AS2062="","",IF(R2062="Refreshment Beverage",AS2062*(Rates!J$19/100),MAX(AM2062,AB2062)))</f>
        <v/>
      </c>
      <c r="AO2062" s="127" t="str">
        <f t="shared" si="997"/>
        <v/>
      </c>
      <c r="AP2062" s="127" t="str">
        <f t="shared" si="998"/>
        <v/>
      </c>
      <c r="AQ2062" s="140" t="str">
        <f>IF(AS2062="","",IF(R2062="Refreshment Beverage",ROUND(SUM(VLOOKUP(Q:Q,Rates!G$15:L$19,3,0)*(AS2062-Y2062-Z2062-AA2062)),4),ROUND(SUM(Rates!$K$8*AS2062),4)))</f>
        <v/>
      </c>
      <c r="AR2062" s="139" t="str">
        <f t="shared" si="999"/>
        <v/>
      </c>
      <c r="AS2062" s="125" t="str">
        <f t="shared" si="1000"/>
        <v/>
      </c>
      <c r="AT2062" s="121" t="str">
        <f t="shared" si="1001"/>
        <v/>
      </c>
      <c r="AU2062" s="138" t="str">
        <f>IF(AX2062="","",IF(R2062="Refreshment Beverage",ROUND((BA2062-Y2062-Z2062-AA2062)*VLOOKUP(VALUE(Q2062),Rates!G$15:L$19,3,0),4),ROUND(AW2062*(VLOOKUP(VALUE(Q2062),Rates!G:L,3,0)),4)))</f>
        <v/>
      </c>
      <c r="AV2062" s="126" t="str">
        <f t="shared" si="1002"/>
        <v/>
      </c>
      <c r="AW2062" s="127" t="str">
        <f t="shared" si="1003"/>
        <v/>
      </c>
      <c r="AX2062" s="123" t="str">
        <f t="shared" si="1004"/>
        <v/>
      </c>
      <c r="AY2062" s="140" t="str">
        <f>IF(AX2062="","",IF(R2062="Refreshment Beverage",ROUND(SUM(AX2062*Rates!K$19),4),ROUND(SUM(AX2062*(Rates!J$8/100)),4)))</f>
        <v/>
      </c>
      <c r="AZ2062" s="124" t="str">
        <f t="shared" si="1005"/>
        <v/>
      </c>
      <c r="BA2062" s="125" t="str">
        <f t="shared" si="1006"/>
        <v/>
      </c>
      <c r="BB2062" s="115"/>
      <c r="BC2062" s="143"/>
      <c r="BD2062" s="100"/>
      <c r="BE2062" s="100"/>
      <c r="BF2062" s="100"/>
      <c r="BG2062" s="100"/>
    </row>
    <row r="2063" spans="1:59" x14ac:dyDescent="0.2">
      <c r="A2063" s="144"/>
      <c r="B2063" s="141"/>
      <c r="C2063" s="141"/>
      <c r="D2063" s="142"/>
      <c r="E2063" s="142"/>
      <c r="F2063" s="142"/>
      <c r="G2063" s="142"/>
      <c r="H2063" s="142"/>
      <c r="I2063" s="129"/>
      <c r="J2063" s="130"/>
      <c r="K2063" s="131" t="str">
        <f t="shared" si="977"/>
        <v/>
      </c>
      <c r="L2063" s="132" t="str">
        <f t="shared" si="978"/>
        <v/>
      </c>
      <c r="M2063" s="133" t="str">
        <f t="shared" si="979"/>
        <v/>
      </c>
      <c r="N2063" s="134" t="str">
        <f>IFERROR(IF(B:B="","",IF(R2063="Beer",SUM(LOOKUP(2,1/(Rates!$B$3:$B$5&lt;=W2063)/(Rates!$C$3:$C$5&gt;=W2063),Rates!$D$3:$D$5)*(X2063/100)*W2063),IF(R2063="Refreshment Beverage",SUM(LOOKUP(2,1/(Rates!$B$7:$B$11&lt;=W2063)/(Rates!$C$7:$C$11&gt;=W2063),Rates!$D$7:$D$11)*(X2063/100)*W2063)))),"")</f>
        <v/>
      </c>
      <c r="O2063" s="134" t="str">
        <f t="shared" si="980"/>
        <v/>
      </c>
      <c r="P2063" s="116"/>
      <c r="Q2063" s="117" t="str">
        <f t="shared" si="981"/>
        <v/>
      </c>
      <c r="R2063" s="128" t="str">
        <f t="shared" si="982"/>
        <v/>
      </c>
      <c r="S2063" s="135" t="str">
        <f>IF(B2063="","",IF(R2063="Refreshment Beverage",VLOOKUP(VALUE(Q2063),Rates!G$15:L$19,2,0),VLOOKUP(VALUE(Q2063),Rates!G$4:L$12,2,0)))</f>
        <v/>
      </c>
      <c r="T2063" s="135" t="str">
        <f t="shared" si="983"/>
        <v/>
      </c>
      <c r="U2063" s="118" t="str">
        <f t="shared" si="984"/>
        <v/>
      </c>
      <c r="V2063" s="135" t="str">
        <f t="shared" si="985"/>
        <v/>
      </c>
      <c r="W2063" s="135" t="str">
        <f t="shared" si="986"/>
        <v/>
      </c>
      <c r="X2063" s="119" t="str">
        <f t="shared" si="987"/>
        <v/>
      </c>
      <c r="Y2063" s="120" t="str">
        <f>IF(B:B="","",IF(R2063="Refreshment Beverage",VLOOKUP(Q2063,Rates!G$15:L$19,6,0)*W2063,VLOOKUP(Q2063,Rates!G$4:L$12,6,0)*W2063))</f>
        <v/>
      </c>
      <c r="Z2063" s="120" t="str">
        <f t="shared" si="988"/>
        <v/>
      </c>
      <c r="AA2063" s="120" t="str">
        <f t="shared" si="989"/>
        <v/>
      </c>
      <c r="AB2063" s="136" t="str">
        <f>IF(B:B="","",IF(R2063="Refreshment Beverage","",IF(AND(R2063="Beer",Q2063=0),SUM(LOOKUP(2,1/(Rates!$B$15:$B$18&lt;=W2063)/(Rates!$C$15:$C$18&gt;=W2063),Rates!$D$15:$D$18)*W2063),VLOOKUP(VALUE(Q:Q),Rates!A:B,2,0)*W2063)))</f>
        <v/>
      </c>
      <c r="AC2063" s="136" t="str">
        <f>IF(B:B="","",IF(R2063="Refreshment Beverage","",IF(AND(R2063="Beer",Q2063=0),SUM(LOOKUP(2,1/(Rates!$B$15:$B$18&lt;=W2063)/(Rates!$C$15:$C$18&gt;=W2063),Rates!$E$15:$E$18)*W2063),VLOOKUP(VALUE(Q:Q),Rates!A:C,3,0)*W2063)))</f>
        <v/>
      </c>
      <c r="AD2063" s="137" t="str">
        <f>IFERROR(IF(B:B="","",IF(R2063="Beer","",IF(VALUE(Q2063)=0,VLOOKUP(VLOOKUP(B:B,#REF!,16,0),Rates!A:E,2,0),VLOOKUP(VALUE(Q2063),Rates!A$31:B$34,2,0)*W2063))),0)</f>
        <v/>
      </c>
      <c r="AE2063" s="121" t="str">
        <f t="shared" si="990"/>
        <v/>
      </c>
      <c r="AF2063" s="138" t="str">
        <f t="shared" si="991"/>
        <v/>
      </c>
      <c r="AG2063" s="122" t="str">
        <f t="shared" si="992"/>
        <v/>
      </c>
      <c r="AH2063" s="123" t="str">
        <f t="shared" si="993"/>
        <v/>
      </c>
      <c r="AI2063" s="139" t="str">
        <f>IF(AE:AE="","",IF(R2063="Refreshment Beverage",AK2063*(Rates!J$19/100),ROUND(SUM(AH2063*(Rates!$J$8/100)),4)))</f>
        <v/>
      </c>
      <c r="AJ2063" s="124" t="str">
        <f t="shared" si="994"/>
        <v/>
      </c>
      <c r="AK2063" s="125" t="str">
        <f t="shared" si="995"/>
        <v/>
      </c>
      <c r="AL2063" s="121" t="str">
        <f t="shared" si="996"/>
        <v/>
      </c>
      <c r="AM2063" s="138" t="str">
        <f>IF(AS2063="","",IF(R2063="Refreshment Beverage",ROUND(AS2063*Rates!K$19,4),ROUND(AO2063*(VLOOKUP(VALUE(Q2063),Rates!G$4:L$12,3,0)),4)))</f>
        <v/>
      </c>
      <c r="AN2063" s="126" t="str">
        <f>IF(AS2063="","",IF(R2063="Refreshment Beverage",AS2063*(Rates!J$19/100),MAX(AM2063,AB2063)))</f>
        <v/>
      </c>
      <c r="AO2063" s="127" t="str">
        <f t="shared" si="997"/>
        <v/>
      </c>
      <c r="AP2063" s="127" t="str">
        <f t="shared" si="998"/>
        <v/>
      </c>
      <c r="AQ2063" s="140" t="str">
        <f>IF(AS2063="","",IF(R2063="Refreshment Beverage",ROUND(SUM(VLOOKUP(Q:Q,Rates!G$15:L$19,3,0)*(AS2063-Y2063-Z2063-AA2063)),4),ROUND(SUM(Rates!$K$8*AS2063),4)))</f>
        <v/>
      </c>
      <c r="AR2063" s="139" t="str">
        <f t="shared" si="999"/>
        <v/>
      </c>
      <c r="AS2063" s="125" t="str">
        <f t="shared" si="1000"/>
        <v/>
      </c>
      <c r="AT2063" s="121" t="str">
        <f t="shared" si="1001"/>
        <v/>
      </c>
      <c r="AU2063" s="138" t="str">
        <f>IF(AX2063="","",IF(R2063="Refreshment Beverage",ROUND((BA2063-Y2063-Z2063-AA2063)*VLOOKUP(VALUE(Q2063),Rates!G$15:L$19,3,0),4),ROUND(AW2063*(VLOOKUP(VALUE(Q2063),Rates!G:L,3,0)),4)))</f>
        <v/>
      </c>
      <c r="AV2063" s="126" t="str">
        <f t="shared" si="1002"/>
        <v/>
      </c>
      <c r="AW2063" s="127" t="str">
        <f t="shared" si="1003"/>
        <v/>
      </c>
      <c r="AX2063" s="123" t="str">
        <f t="shared" si="1004"/>
        <v/>
      </c>
      <c r="AY2063" s="140" t="str">
        <f>IF(AX2063="","",IF(R2063="Refreshment Beverage",ROUND(SUM(AX2063*Rates!K$19),4),ROUND(SUM(AX2063*(Rates!J$8/100)),4)))</f>
        <v/>
      </c>
      <c r="AZ2063" s="124" t="str">
        <f t="shared" si="1005"/>
        <v/>
      </c>
      <c r="BA2063" s="125" t="str">
        <f t="shared" si="1006"/>
        <v/>
      </c>
      <c r="BB2063" s="115"/>
      <c r="BC2063" s="143"/>
      <c r="BD2063" s="100"/>
      <c r="BE2063" s="100"/>
      <c r="BF2063" s="100"/>
      <c r="BG2063" s="100"/>
    </row>
    <row r="2064" spans="1:59" x14ac:dyDescent="0.2">
      <c r="A2064" s="144"/>
      <c r="B2064" s="141"/>
      <c r="C2064" s="141"/>
      <c r="D2064" s="142"/>
      <c r="E2064" s="142"/>
      <c r="F2064" s="142"/>
      <c r="G2064" s="142"/>
      <c r="H2064" s="142"/>
      <c r="I2064" s="129"/>
      <c r="J2064" s="130"/>
      <c r="K2064" s="131" t="str">
        <f t="shared" si="977"/>
        <v/>
      </c>
      <c r="L2064" s="132" t="str">
        <f t="shared" si="978"/>
        <v/>
      </c>
      <c r="M2064" s="133" t="str">
        <f t="shared" si="979"/>
        <v/>
      </c>
      <c r="N2064" s="134" t="str">
        <f>IFERROR(IF(B:B="","",IF(R2064="Beer",SUM(LOOKUP(2,1/(Rates!$B$3:$B$5&lt;=W2064)/(Rates!$C$3:$C$5&gt;=W2064),Rates!$D$3:$D$5)*(X2064/100)*W2064),IF(R2064="Refreshment Beverage",SUM(LOOKUP(2,1/(Rates!$B$7:$B$11&lt;=W2064)/(Rates!$C$7:$C$11&gt;=W2064),Rates!$D$7:$D$11)*(X2064/100)*W2064)))),"")</f>
        <v/>
      </c>
      <c r="O2064" s="134" t="str">
        <f t="shared" si="980"/>
        <v/>
      </c>
      <c r="P2064" s="116"/>
      <c r="Q2064" s="117" t="str">
        <f t="shared" si="981"/>
        <v/>
      </c>
      <c r="R2064" s="128" t="str">
        <f t="shared" si="982"/>
        <v/>
      </c>
      <c r="S2064" s="135" t="str">
        <f>IF(B2064="","",IF(R2064="Refreshment Beverage",VLOOKUP(VALUE(Q2064),Rates!G$15:L$19,2,0),VLOOKUP(VALUE(Q2064),Rates!G$4:L$12,2,0)))</f>
        <v/>
      </c>
      <c r="T2064" s="135" t="str">
        <f t="shared" si="983"/>
        <v/>
      </c>
      <c r="U2064" s="118" t="str">
        <f t="shared" si="984"/>
        <v/>
      </c>
      <c r="V2064" s="135" t="str">
        <f t="shared" si="985"/>
        <v/>
      </c>
      <c r="W2064" s="135" t="str">
        <f t="shared" si="986"/>
        <v/>
      </c>
      <c r="X2064" s="119" t="str">
        <f t="shared" si="987"/>
        <v/>
      </c>
      <c r="Y2064" s="120" t="str">
        <f>IF(B:B="","",IF(R2064="Refreshment Beverage",VLOOKUP(Q2064,Rates!G$15:L$19,6,0)*W2064,VLOOKUP(Q2064,Rates!G$4:L$12,6,0)*W2064))</f>
        <v/>
      </c>
      <c r="Z2064" s="120" t="str">
        <f t="shared" si="988"/>
        <v/>
      </c>
      <c r="AA2064" s="120" t="str">
        <f t="shared" si="989"/>
        <v/>
      </c>
      <c r="AB2064" s="136" t="str">
        <f>IF(B:B="","",IF(R2064="Refreshment Beverage","",IF(AND(R2064="Beer",Q2064=0),SUM(LOOKUP(2,1/(Rates!$B$15:$B$18&lt;=W2064)/(Rates!$C$15:$C$18&gt;=W2064),Rates!$D$15:$D$18)*W2064),VLOOKUP(VALUE(Q:Q),Rates!A:B,2,0)*W2064)))</f>
        <v/>
      </c>
      <c r="AC2064" s="136" t="str">
        <f>IF(B:B="","",IF(R2064="Refreshment Beverage","",IF(AND(R2064="Beer",Q2064=0),SUM(LOOKUP(2,1/(Rates!$B$15:$B$18&lt;=W2064)/(Rates!$C$15:$C$18&gt;=W2064),Rates!$E$15:$E$18)*W2064),VLOOKUP(VALUE(Q:Q),Rates!A:C,3,0)*W2064)))</f>
        <v/>
      </c>
      <c r="AD2064" s="137" t="str">
        <f>IFERROR(IF(B:B="","",IF(R2064="Beer","",IF(VALUE(Q2064)=0,VLOOKUP(VLOOKUP(B:B,#REF!,16,0),Rates!A:E,2,0),VLOOKUP(VALUE(Q2064),Rates!A$31:B$34,2,0)*W2064))),0)</f>
        <v/>
      </c>
      <c r="AE2064" s="121" t="str">
        <f t="shared" si="990"/>
        <v/>
      </c>
      <c r="AF2064" s="138" t="str">
        <f t="shared" si="991"/>
        <v/>
      </c>
      <c r="AG2064" s="122" t="str">
        <f t="shared" si="992"/>
        <v/>
      </c>
      <c r="AH2064" s="123" t="str">
        <f t="shared" si="993"/>
        <v/>
      </c>
      <c r="AI2064" s="139" t="str">
        <f>IF(AE:AE="","",IF(R2064="Refreshment Beverage",AK2064*(Rates!J$19/100),ROUND(SUM(AH2064*(Rates!$J$8/100)),4)))</f>
        <v/>
      </c>
      <c r="AJ2064" s="124" t="str">
        <f t="shared" si="994"/>
        <v/>
      </c>
      <c r="AK2064" s="125" t="str">
        <f t="shared" si="995"/>
        <v/>
      </c>
      <c r="AL2064" s="121" t="str">
        <f t="shared" si="996"/>
        <v/>
      </c>
      <c r="AM2064" s="138" t="str">
        <f>IF(AS2064="","",IF(R2064="Refreshment Beverage",ROUND(AS2064*Rates!K$19,4),ROUND(AO2064*(VLOOKUP(VALUE(Q2064),Rates!G$4:L$12,3,0)),4)))</f>
        <v/>
      </c>
      <c r="AN2064" s="126" t="str">
        <f>IF(AS2064="","",IF(R2064="Refreshment Beverage",AS2064*(Rates!J$19/100),MAX(AM2064,AB2064)))</f>
        <v/>
      </c>
      <c r="AO2064" s="127" t="str">
        <f t="shared" si="997"/>
        <v/>
      </c>
      <c r="AP2064" s="127" t="str">
        <f t="shared" si="998"/>
        <v/>
      </c>
      <c r="AQ2064" s="140" t="str">
        <f>IF(AS2064="","",IF(R2064="Refreshment Beverage",ROUND(SUM(VLOOKUP(Q:Q,Rates!G$15:L$19,3,0)*(AS2064-Y2064-Z2064-AA2064)),4),ROUND(SUM(Rates!$K$8*AS2064),4)))</f>
        <v/>
      </c>
      <c r="AR2064" s="139" t="str">
        <f t="shared" si="999"/>
        <v/>
      </c>
      <c r="AS2064" s="125" t="str">
        <f t="shared" si="1000"/>
        <v/>
      </c>
      <c r="AT2064" s="121" t="str">
        <f t="shared" si="1001"/>
        <v/>
      </c>
      <c r="AU2064" s="138" t="str">
        <f>IF(AX2064="","",IF(R2064="Refreshment Beverage",ROUND((BA2064-Y2064-Z2064-AA2064)*VLOOKUP(VALUE(Q2064),Rates!G$15:L$19,3,0),4),ROUND(AW2064*(VLOOKUP(VALUE(Q2064),Rates!G:L,3,0)),4)))</f>
        <v/>
      </c>
      <c r="AV2064" s="126" t="str">
        <f t="shared" si="1002"/>
        <v/>
      </c>
      <c r="AW2064" s="127" t="str">
        <f t="shared" si="1003"/>
        <v/>
      </c>
      <c r="AX2064" s="123" t="str">
        <f t="shared" si="1004"/>
        <v/>
      </c>
      <c r="AY2064" s="140" t="str">
        <f>IF(AX2064="","",IF(R2064="Refreshment Beverage",ROUND(SUM(AX2064*Rates!K$19),4),ROUND(SUM(AX2064*(Rates!J$8/100)),4)))</f>
        <v/>
      </c>
      <c r="AZ2064" s="124" t="str">
        <f t="shared" si="1005"/>
        <v/>
      </c>
      <c r="BA2064" s="125" t="str">
        <f t="shared" si="1006"/>
        <v/>
      </c>
      <c r="BB2064" s="115"/>
      <c r="BC2064" s="143"/>
      <c r="BD2064" s="100"/>
      <c r="BE2064" s="100"/>
      <c r="BF2064" s="100"/>
      <c r="BG2064" s="100"/>
    </row>
    <row r="2065" spans="1:59" x14ac:dyDescent="0.2">
      <c r="A2065" s="144"/>
      <c r="B2065" s="141"/>
      <c r="C2065" s="141"/>
      <c r="D2065" s="142"/>
      <c r="E2065" s="142"/>
      <c r="F2065" s="142"/>
      <c r="G2065" s="142"/>
      <c r="H2065" s="142"/>
      <c r="I2065" s="129"/>
      <c r="J2065" s="130"/>
      <c r="K2065" s="131" t="str">
        <f t="shared" si="977"/>
        <v/>
      </c>
      <c r="L2065" s="132" t="str">
        <f t="shared" si="978"/>
        <v/>
      </c>
      <c r="M2065" s="133" t="str">
        <f t="shared" si="979"/>
        <v/>
      </c>
      <c r="N2065" s="134" t="str">
        <f>IFERROR(IF(B:B="","",IF(R2065="Beer",SUM(LOOKUP(2,1/(Rates!$B$3:$B$5&lt;=W2065)/(Rates!$C$3:$C$5&gt;=W2065),Rates!$D$3:$D$5)*(X2065/100)*W2065),IF(R2065="Refreshment Beverage",SUM(LOOKUP(2,1/(Rates!$B$7:$B$11&lt;=W2065)/(Rates!$C$7:$C$11&gt;=W2065),Rates!$D$7:$D$11)*(X2065/100)*W2065)))),"")</f>
        <v/>
      </c>
      <c r="O2065" s="134" t="str">
        <f t="shared" si="980"/>
        <v/>
      </c>
      <c r="P2065" s="116"/>
      <c r="Q2065" s="117" t="str">
        <f t="shared" si="981"/>
        <v/>
      </c>
      <c r="R2065" s="128" t="str">
        <f t="shared" si="982"/>
        <v/>
      </c>
      <c r="S2065" s="135" t="str">
        <f>IF(B2065="","",IF(R2065="Refreshment Beverage",VLOOKUP(VALUE(Q2065),Rates!G$15:L$19,2,0),VLOOKUP(VALUE(Q2065),Rates!G$4:L$12,2,0)))</f>
        <v/>
      </c>
      <c r="T2065" s="135" t="str">
        <f t="shared" si="983"/>
        <v/>
      </c>
      <c r="U2065" s="118" t="str">
        <f t="shared" si="984"/>
        <v/>
      </c>
      <c r="V2065" s="135" t="str">
        <f t="shared" si="985"/>
        <v/>
      </c>
      <c r="W2065" s="135" t="str">
        <f t="shared" si="986"/>
        <v/>
      </c>
      <c r="X2065" s="119" t="str">
        <f t="shared" si="987"/>
        <v/>
      </c>
      <c r="Y2065" s="120" t="str">
        <f>IF(B:B="","",IF(R2065="Refreshment Beverage",VLOOKUP(Q2065,Rates!G$15:L$19,6,0)*W2065,VLOOKUP(Q2065,Rates!G$4:L$12,6,0)*W2065))</f>
        <v/>
      </c>
      <c r="Z2065" s="120" t="str">
        <f t="shared" si="988"/>
        <v/>
      </c>
      <c r="AA2065" s="120" t="str">
        <f t="shared" si="989"/>
        <v/>
      </c>
      <c r="AB2065" s="136" t="str">
        <f>IF(B:B="","",IF(R2065="Refreshment Beverage","",IF(AND(R2065="Beer",Q2065=0),SUM(LOOKUP(2,1/(Rates!$B$15:$B$18&lt;=W2065)/(Rates!$C$15:$C$18&gt;=W2065),Rates!$D$15:$D$18)*W2065),VLOOKUP(VALUE(Q:Q),Rates!A:B,2,0)*W2065)))</f>
        <v/>
      </c>
      <c r="AC2065" s="136" t="str">
        <f>IF(B:B="","",IF(R2065="Refreshment Beverage","",IF(AND(R2065="Beer",Q2065=0),SUM(LOOKUP(2,1/(Rates!$B$15:$B$18&lt;=W2065)/(Rates!$C$15:$C$18&gt;=W2065),Rates!$E$15:$E$18)*W2065),VLOOKUP(VALUE(Q:Q),Rates!A:C,3,0)*W2065)))</f>
        <v/>
      </c>
      <c r="AD2065" s="137" t="str">
        <f>IFERROR(IF(B:B="","",IF(R2065="Beer","",IF(VALUE(Q2065)=0,VLOOKUP(VLOOKUP(B:B,#REF!,16,0),Rates!A:E,2,0),VLOOKUP(VALUE(Q2065),Rates!A$31:B$34,2,0)*W2065))),0)</f>
        <v/>
      </c>
      <c r="AE2065" s="121" t="str">
        <f t="shared" si="990"/>
        <v/>
      </c>
      <c r="AF2065" s="138" t="str">
        <f t="shared" si="991"/>
        <v/>
      </c>
      <c r="AG2065" s="122" t="str">
        <f t="shared" si="992"/>
        <v/>
      </c>
      <c r="AH2065" s="123" t="str">
        <f t="shared" si="993"/>
        <v/>
      </c>
      <c r="AI2065" s="139" t="str">
        <f>IF(AE:AE="","",IF(R2065="Refreshment Beverage",AK2065*(Rates!J$19/100),ROUND(SUM(AH2065*(Rates!$J$8/100)),4)))</f>
        <v/>
      </c>
      <c r="AJ2065" s="124" t="str">
        <f t="shared" si="994"/>
        <v/>
      </c>
      <c r="AK2065" s="125" t="str">
        <f t="shared" si="995"/>
        <v/>
      </c>
      <c r="AL2065" s="121" t="str">
        <f t="shared" si="996"/>
        <v/>
      </c>
      <c r="AM2065" s="138" t="str">
        <f>IF(AS2065="","",IF(R2065="Refreshment Beverage",ROUND(AS2065*Rates!K$19,4),ROUND(AO2065*(VLOOKUP(VALUE(Q2065),Rates!G$4:L$12,3,0)),4)))</f>
        <v/>
      </c>
      <c r="AN2065" s="126" t="str">
        <f>IF(AS2065="","",IF(R2065="Refreshment Beverage",AS2065*(Rates!J$19/100),MAX(AM2065,AB2065)))</f>
        <v/>
      </c>
      <c r="AO2065" s="127" t="str">
        <f t="shared" si="997"/>
        <v/>
      </c>
      <c r="AP2065" s="127" t="str">
        <f t="shared" si="998"/>
        <v/>
      </c>
      <c r="AQ2065" s="140" t="str">
        <f>IF(AS2065="","",IF(R2065="Refreshment Beverage",ROUND(SUM(VLOOKUP(Q:Q,Rates!G$15:L$19,3,0)*(AS2065-Y2065-Z2065-AA2065)),4),ROUND(SUM(Rates!$K$8*AS2065),4)))</f>
        <v/>
      </c>
      <c r="AR2065" s="139" t="str">
        <f t="shared" si="999"/>
        <v/>
      </c>
      <c r="AS2065" s="125" t="str">
        <f t="shared" si="1000"/>
        <v/>
      </c>
      <c r="AT2065" s="121" t="str">
        <f t="shared" si="1001"/>
        <v/>
      </c>
      <c r="AU2065" s="138" t="str">
        <f>IF(AX2065="","",IF(R2065="Refreshment Beverage",ROUND((BA2065-Y2065-Z2065-AA2065)*VLOOKUP(VALUE(Q2065),Rates!G$15:L$19,3,0),4),ROUND(AW2065*(VLOOKUP(VALUE(Q2065),Rates!G:L,3,0)),4)))</f>
        <v/>
      </c>
      <c r="AV2065" s="126" t="str">
        <f t="shared" si="1002"/>
        <v/>
      </c>
      <c r="AW2065" s="127" t="str">
        <f t="shared" si="1003"/>
        <v/>
      </c>
      <c r="AX2065" s="123" t="str">
        <f t="shared" si="1004"/>
        <v/>
      </c>
      <c r="AY2065" s="140" t="str">
        <f>IF(AX2065="","",IF(R2065="Refreshment Beverage",ROUND(SUM(AX2065*Rates!K$19),4),ROUND(SUM(AX2065*(Rates!J$8/100)),4)))</f>
        <v/>
      </c>
      <c r="AZ2065" s="124" t="str">
        <f t="shared" si="1005"/>
        <v/>
      </c>
      <c r="BA2065" s="125" t="str">
        <f t="shared" si="1006"/>
        <v/>
      </c>
      <c r="BB2065" s="115"/>
      <c r="BC2065" s="143"/>
      <c r="BD2065" s="100"/>
      <c r="BE2065" s="100"/>
      <c r="BF2065" s="100"/>
      <c r="BG2065" s="100"/>
    </row>
    <row r="2066" spans="1:59" x14ac:dyDescent="0.2">
      <c r="A2066" s="144"/>
      <c r="B2066" s="141"/>
      <c r="C2066" s="141"/>
      <c r="D2066" s="142"/>
      <c r="E2066" s="142"/>
      <c r="F2066" s="142"/>
      <c r="G2066" s="142"/>
      <c r="H2066" s="142"/>
      <c r="I2066" s="129"/>
      <c r="J2066" s="130"/>
      <c r="K2066" s="131" t="str">
        <f t="shared" si="977"/>
        <v/>
      </c>
      <c r="L2066" s="132" t="str">
        <f t="shared" si="978"/>
        <v/>
      </c>
      <c r="M2066" s="133" t="str">
        <f t="shared" si="979"/>
        <v/>
      </c>
      <c r="N2066" s="134" t="str">
        <f>IFERROR(IF(B:B="","",IF(R2066="Beer",SUM(LOOKUP(2,1/(Rates!$B$3:$B$5&lt;=W2066)/(Rates!$C$3:$C$5&gt;=W2066),Rates!$D$3:$D$5)*(X2066/100)*W2066),IF(R2066="Refreshment Beverage",SUM(LOOKUP(2,1/(Rates!$B$7:$B$11&lt;=W2066)/(Rates!$C$7:$C$11&gt;=W2066),Rates!$D$7:$D$11)*(X2066/100)*W2066)))),"")</f>
        <v/>
      </c>
      <c r="O2066" s="134" t="str">
        <f t="shared" si="980"/>
        <v/>
      </c>
      <c r="P2066" s="116"/>
      <c r="Q2066" s="117" t="str">
        <f t="shared" si="981"/>
        <v/>
      </c>
      <c r="R2066" s="128" t="str">
        <f t="shared" si="982"/>
        <v/>
      </c>
      <c r="S2066" s="135" t="str">
        <f>IF(B2066="","",IF(R2066="Refreshment Beverage",VLOOKUP(VALUE(Q2066),Rates!G$15:L$19,2,0),VLOOKUP(VALUE(Q2066),Rates!G$4:L$12,2,0)))</f>
        <v/>
      </c>
      <c r="T2066" s="135" t="str">
        <f t="shared" si="983"/>
        <v/>
      </c>
      <c r="U2066" s="118" t="str">
        <f t="shared" si="984"/>
        <v/>
      </c>
      <c r="V2066" s="135" t="str">
        <f t="shared" si="985"/>
        <v/>
      </c>
      <c r="W2066" s="135" t="str">
        <f t="shared" si="986"/>
        <v/>
      </c>
      <c r="X2066" s="119" t="str">
        <f t="shared" si="987"/>
        <v/>
      </c>
      <c r="Y2066" s="120" t="str">
        <f>IF(B:B="","",IF(R2066="Refreshment Beverage",VLOOKUP(Q2066,Rates!G$15:L$19,6,0)*W2066,VLOOKUP(Q2066,Rates!G$4:L$12,6,0)*W2066))</f>
        <v/>
      </c>
      <c r="Z2066" s="120" t="str">
        <f t="shared" si="988"/>
        <v/>
      </c>
      <c r="AA2066" s="120" t="str">
        <f t="shared" si="989"/>
        <v/>
      </c>
      <c r="AB2066" s="136" t="str">
        <f>IF(B:B="","",IF(R2066="Refreshment Beverage","",IF(AND(R2066="Beer",Q2066=0),SUM(LOOKUP(2,1/(Rates!$B$15:$B$18&lt;=W2066)/(Rates!$C$15:$C$18&gt;=W2066),Rates!$D$15:$D$18)*W2066),VLOOKUP(VALUE(Q:Q),Rates!A:B,2,0)*W2066)))</f>
        <v/>
      </c>
      <c r="AC2066" s="136" t="str">
        <f>IF(B:B="","",IF(R2066="Refreshment Beverage","",IF(AND(R2066="Beer",Q2066=0),SUM(LOOKUP(2,1/(Rates!$B$15:$B$18&lt;=W2066)/(Rates!$C$15:$C$18&gt;=W2066),Rates!$E$15:$E$18)*W2066),VLOOKUP(VALUE(Q:Q),Rates!A:C,3,0)*W2066)))</f>
        <v/>
      </c>
      <c r="AD2066" s="137" t="str">
        <f>IFERROR(IF(B:B="","",IF(R2066="Beer","",IF(VALUE(Q2066)=0,VLOOKUP(VLOOKUP(B:B,#REF!,16,0),Rates!A:E,2,0),VLOOKUP(VALUE(Q2066),Rates!A$31:B$34,2,0)*W2066))),0)</f>
        <v/>
      </c>
      <c r="AE2066" s="121" t="str">
        <f t="shared" si="990"/>
        <v/>
      </c>
      <c r="AF2066" s="138" t="str">
        <f t="shared" si="991"/>
        <v/>
      </c>
      <c r="AG2066" s="122" t="str">
        <f t="shared" si="992"/>
        <v/>
      </c>
      <c r="AH2066" s="123" t="str">
        <f t="shared" si="993"/>
        <v/>
      </c>
      <c r="AI2066" s="139" t="str">
        <f>IF(AE:AE="","",IF(R2066="Refreshment Beverage",AK2066*(Rates!J$19/100),ROUND(SUM(AH2066*(Rates!$J$8/100)),4)))</f>
        <v/>
      </c>
      <c r="AJ2066" s="124" t="str">
        <f t="shared" si="994"/>
        <v/>
      </c>
      <c r="AK2066" s="125" t="str">
        <f t="shared" si="995"/>
        <v/>
      </c>
      <c r="AL2066" s="121" t="str">
        <f t="shared" si="996"/>
        <v/>
      </c>
      <c r="AM2066" s="138" t="str">
        <f>IF(AS2066="","",IF(R2066="Refreshment Beverage",ROUND(AS2066*Rates!K$19,4),ROUND(AO2066*(VLOOKUP(VALUE(Q2066),Rates!G$4:L$12,3,0)),4)))</f>
        <v/>
      </c>
      <c r="AN2066" s="126" t="str">
        <f>IF(AS2066="","",IF(R2066="Refreshment Beverage",AS2066*(Rates!J$19/100),MAX(AM2066,AB2066)))</f>
        <v/>
      </c>
      <c r="AO2066" s="127" t="str">
        <f t="shared" si="997"/>
        <v/>
      </c>
      <c r="AP2066" s="127" t="str">
        <f t="shared" si="998"/>
        <v/>
      </c>
      <c r="AQ2066" s="140" t="str">
        <f>IF(AS2066="","",IF(R2066="Refreshment Beverage",ROUND(SUM(VLOOKUP(Q:Q,Rates!G$15:L$19,3,0)*(AS2066-Y2066-Z2066-AA2066)),4),ROUND(SUM(Rates!$K$8*AS2066),4)))</f>
        <v/>
      </c>
      <c r="AR2066" s="139" t="str">
        <f t="shared" si="999"/>
        <v/>
      </c>
      <c r="AS2066" s="125" t="str">
        <f t="shared" si="1000"/>
        <v/>
      </c>
      <c r="AT2066" s="121" t="str">
        <f t="shared" si="1001"/>
        <v/>
      </c>
      <c r="AU2066" s="138" t="str">
        <f>IF(AX2066="","",IF(R2066="Refreshment Beverage",ROUND((BA2066-Y2066-Z2066-AA2066)*VLOOKUP(VALUE(Q2066),Rates!G$15:L$19,3,0),4),ROUND(AW2066*(VLOOKUP(VALUE(Q2066),Rates!G:L,3,0)),4)))</f>
        <v/>
      </c>
      <c r="AV2066" s="126" t="str">
        <f t="shared" si="1002"/>
        <v/>
      </c>
      <c r="AW2066" s="127" t="str">
        <f t="shared" si="1003"/>
        <v/>
      </c>
      <c r="AX2066" s="123" t="str">
        <f t="shared" si="1004"/>
        <v/>
      </c>
      <c r="AY2066" s="140" t="str">
        <f>IF(AX2066="","",IF(R2066="Refreshment Beverage",ROUND(SUM(AX2066*Rates!K$19),4),ROUND(SUM(AX2066*(Rates!J$8/100)),4)))</f>
        <v/>
      </c>
      <c r="AZ2066" s="124" t="str">
        <f t="shared" si="1005"/>
        <v/>
      </c>
      <c r="BA2066" s="125" t="str">
        <f t="shared" si="1006"/>
        <v/>
      </c>
      <c r="BB2066" s="115"/>
      <c r="BC2066" s="143"/>
      <c r="BD2066" s="100"/>
      <c r="BE2066" s="100"/>
      <c r="BF2066" s="100"/>
      <c r="BG2066" s="100"/>
    </row>
    <row r="2067" spans="1:59" x14ac:dyDescent="0.2">
      <c r="A2067" s="144"/>
      <c r="B2067" s="141"/>
      <c r="C2067" s="141"/>
      <c r="D2067" s="142"/>
      <c r="E2067" s="142"/>
      <c r="F2067" s="142"/>
      <c r="G2067" s="142"/>
      <c r="H2067" s="142"/>
      <c r="I2067" s="129"/>
      <c r="J2067" s="130"/>
      <c r="K2067" s="131" t="str">
        <f t="shared" si="977"/>
        <v/>
      </c>
      <c r="L2067" s="132" t="str">
        <f t="shared" si="978"/>
        <v/>
      </c>
      <c r="M2067" s="133" t="str">
        <f t="shared" si="979"/>
        <v/>
      </c>
      <c r="N2067" s="134" t="str">
        <f>IFERROR(IF(B:B="","",IF(R2067="Beer",SUM(LOOKUP(2,1/(Rates!$B$3:$B$5&lt;=W2067)/(Rates!$C$3:$C$5&gt;=W2067),Rates!$D$3:$D$5)*(X2067/100)*W2067),IF(R2067="Refreshment Beverage",SUM(LOOKUP(2,1/(Rates!$B$7:$B$11&lt;=W2067)/(Rates!$C$7:$C$11&gt;=W2067),Rates!$D$7:$D$11)*(X2067/100)*W2067)))),"")</f>
        <v/>
      </c>
      <c r="O2067" s="134" t="str">
        <f t="shared" si="980"/>
        <v/>
      </c>
      <c r="P2067" s="116"/>
      <c r="Q2067" s="117" t="str">
        <f t="shared" si="981"/>
        <v/>
      </c>
      <c r="R2067" s="128" t="str">
        <f t="shared" si="982"/>
        <v/>
      </c>
      <c r="S2067" s="135" t="str">
        <f>IF(B2067="","",IF(R2067="Refreshment Beverage",VLOOKUP(VALUE(Q2067),Rates!G$15:L$19,2,0),VLOOKUP(VALUE(Q2067),Rates!G$4:L$12,2,0)))</f>
        <v/>
      </c>
      <c r="T2067" s="135" t="str">
        <f t="shared" si="983"/>
        <v/>
      </c>
      <c r="U2067" s="118" t="str">
        <f t="shared" si="984"/>
        <v/>
      </c>
      <c r="V2067" s="135" t="str">
        <f t="shared" si="985"/>
        <v/>
      </c>
      <c r="W2067" s="135" t="str">
        <f t="shared" si="986"/>
        <v/>
      </c>
      <c r="X2067" s="119" t="str">
        <f t="shared" si="987"/>
        <v/>
      </c>
      <c r="Y2067" s="120" t="str">
        <f>IF(B:B="","",IF(R2067="Refreshment Beverage",VLOOKUP(Q2067,Rates!G$15:L$19,6,0)*W2067,VLOOKUP(Q2067,Rates!G$4:L$12,6,0)*W2067))</f>
        <v/>
      </c>
      <c r="Z2067" s="120" t="str">
        <f t="shared" si="988"/>
        <v/>
      </c>
      <c r="AA2067" s="120" t="str">
        <f t="shared" si="989"/>
        <v/>
      </c>
      <c r="AB2067" s="136" t="str">
        <f>IF(B:B="","",IF(R2067="Refreshment Beverage","",IF(AND(R2067="Beer",Q2067=0),SUM(LOOKUP(2,1/(Rates!$B$15:$B$18&lt;=W2067)/(Rates!$C$15:$C$18&gt;=W2067),Rates!$D$15:$D$18)*W2067),VLOOKUP(VALUE(Q:Q),Rates!A:B,2,0)*W2067)))</f>
        <v/>
      </c>
      <c r="AC2067" s="136" t="str">
        <f>IF(B:B="","",IF(R2067="Refreshment Beverage","",IF(AND(R2067="Beer",Q2067=0),SUM(LOOKUP(2,1/(Rates!$B$15:$B$18&lt;=W2067)/(Rates!$C$15:$C$18&gt;=W2067),Rates!$E$15:$E$18)*W2067),VLOOKUP(VALUE(Q:Q),Rates!A:C,3,0)*W2067)))</f>
        <v/>
      </c>
      <c r="AD2067" s="137" t="str">
        <f>IFERROR(IF(B:B="","",IF(R2067="Beer","",IF(VALUE(Q2067)=0,VLOOKUP(VLOOKUP(B:B,#REF!,16,0),Rates!A:E,2,0),VLOOKUP(VALUE(Q2067),Rates!A$31:B$34,2,0)*W2067))),0)</f>
        <v/>
      </c>
      <c r="AE2067" s="121" t="str">
        <f t="shared" si="990"/>
        <v/>
      </c>
      <c r="AF2067" s="138" t="str">
        <f t="shared" si="991"/>
        <v/>
      </c>
      <c r="AG2067" s="122" t="str">
        <f t="shared" si="992"/>
        <v/>
      </c>
      <c r="AH2067" s="123" t="str">
        <f t="shared" si="993"/>
        <v/>
      </c>
      <c r="AI2067" s="139" t="str">
        <f>IF(AE:AE="","",IF(R2067="Refreshment Beverage",AK2067*(Rates!J$19/100),ROUND(SUM(AH2067*(Rates!$J$8/100)),4)))</f>
        <v/>
      </c>
      <c r="AJ2067" s="124" t="str">
        <f t="shared" si="994"/>
        <v/>
      </c>
      <c r="AK2067" s="125" t="str">
        <f t="shared" si="995"/>
        <v/>
      </c>
      <c r="AL2067" s="121" t="str">
        <f t="shared" si="996"/>
        <v/>
      </c>
      <c r="AM2067" s="138" t="str">
        <f>IF(AS2067="","",IF(R2067="Refreshment Beverage",ROUND(AS2067*Rates!K$19,4),ROUND(AO2067*(VLOOKUP(VALUE(Q2067),Rates!G$4:L$12,3,0)),4)))</f>
        <v/>
      </c>
      <c r="AN2067" s="126" t="str">
        <f>IF(AS2067="","",IF(R2067="Refreshment Beverage",AS2067*(Rates!J$19/100),MAX(AM2067,AB2067)))</f>
        <v/>
      </c>
      <c r="AO2067" s="127" t="str">
        <f t="shared" si="997"/>
        <v/>
      </c>
      <c r="AP2067" s="127" t="str">
        <f t="shared" si="998"/>
        <v/>
      </c>
      <c r="AQ2067" s="140" t="str">
        <f>IF(AS2067="","",IF(R2067="Refreshment Beverage",ROUND(SUM(VLOOKUP(Q:Q,Rates!G$15:L$19,3,0)*(AS2067-Y2067-Z2067-AA2067)),4),ROUND(SUM(Rates!$K$8*AS2067),4)))</f>
        <v/>
      </c>
      <c r="AR2067" s="139" t="str">
        <f t="shared" si="999"/>
        <v/>
      </c>
      <c r="AS2067" s="125" t="str">
        <f t="shared" si="1000"/>
        <v/>
      </c>
      <c r="AT2067" s="121" t="str">
        <f t="shared" si="1001"/>
        <v/>
      </c>
      <c r="AU2067" s="138" t="str">
        <f>IF(AX2067="","",IF(R2067="Refreshment Beverage",ROUND((BA2067-Y2067-Z2067-AA2067)*VLOOKUP(VALUE(Q2067),Rates!G$15:L$19,3,0),4),ROUND(AW2067*(VLOOKUP(VALUE(Q2067),Rates!G:L,3,0)),4)))</f>
        <v/>
      </c>
      <c r="AV2067" s="126" t="str">
        <f t="shared" si="1002"/>
        <v/>
      </c>
      <c r="AW2067" s="127" t="str">
        <f t="shared" si="1003"/>
        <v/>
      </c>
      <c r="AX2067" s="123" t="str">
        <f t="shared" si="1004"/>
        <v/>
      </c>
      <c r="AY2067" s="140" t="str">
        <f>IF(AX2067="","",IF(R2067="Refreshment Beverage",ROUND(SUM(AX2067*Rates!K$19),4),ROUND(SUM(AX2067*(Rates!J$8/100)),4)))</f>
        <v/>
      </c>
      <c r="AZ2067" s="124" t="str">
        <f t="shared" si="1005"/>
        <v/>
      </c>
      <c r="BA2067" s="125" t="str">
        <f t="shared" si="1006"/>
        <v/>
      </c>
      <c r="BB2067" s="115"/>
      <c r="BC2067" s="143"/>
      <c r="BD2067" s="100"/>
      <c r="BE2067" s="100"/>
      <c r="BF2067" s="100"/>
      <c r="BG2067" s="100"/>
    </row>
    <row r="2068" spans="1:59" x14ac:dyDescent="0.2">
      <c r="A2068" s="144"/>
      <c r="B2068" s="141"/>
      <c r="C2068" s="141"/>
      <c r="D2068" s="142"/>
      <c r="E2068" s="142"/>
      <c r="F2068" s="142"/>
      <c r="G2068" s="142"/>
      <c r="H2068" s="142"/>
      <c r="I2068" s="129"/>
      <c r="J2068" s="130"/>
      <c r="K2068" s="131" t="str">
        <f t="shared" si="977"/>
        <v/>
      </c>
      <c r="L2068" s="132" t="str">
        <f t="shared" si="978"/>
        <v/>
      </c>
      <c r="M2068" s="133" t="str">
        <f t="shared" si="979"/>
        <v/>
      </c>
      <c r="N2068" s="134" t="str">
        <f>IFERROR(IF(B:B="","",IF(R2068="Beer",SUM(LOOKUP(2,1/(Rates!$B$3:$B$5&lt;=W2068)/(Rates!$C$3:$C$5&gt;=W2068),Rates!$D$3:$D$5)*(X2068/100)*W2068),IF(R2068="Refreshment Beverage",SUM(LOOKUP(2,1/(Rates!$B$7:$B$11&lt;=W2068)/(Rates!$C$7:$C$11&gt;=W2068),Rates!$D$7:$D$11)*(X2068/100)*W2068)))),"")</f>
        <v/>
      </c>
      <c r="O2068" s="134" t="str">
        <f t="shared" si="980"/>
        <v/>
      </c>
      <c r="P2068" s="116"/>
      <c r="Q2068" s="117" t="str">
        <f t="shared" si="981"/>
        <v/>
      </c>
      <c r="R2068" s="128" t="str">
        <f t="shared" si="982"/>
        <v/>
      </c>
      <c r="S2068" s="135" t="str">
        <f>IF(B2068="","",IF(R2068="Refreshment Beverage",VLOOKUP(VALUE(Q2068),Rates!G$15:L$19,2,0),VLOOKUP(VALUE(Q2068),Rates!G$4:L$12,2,0)))</f>
        <v/>
      </c>
      <c r="T2068" s="135" t="str">
        <f t="shared" si="983"/>
        <v/>
      </c>
      <c r="U2068" s="118" t="str">
        <f t="shared" si="984"/>
        <v/>
      </c>
      <c r="V2068" s="135" t="str">
        <f t="shared" si="985"/>
        <v/>
      </c>
      <c r="W2068" s="135" t="str">
        <f t="shared" si="986"/>
        <v/>
      </c>
      <c r="X2068" s="119" t="str">
        <f t="shared" si="987"/>
        <v/>
      </c>
      <c r="Y2068" s="120" t="str">
        <f>IF(B:B="","",IF(R2068="Refreshment Beverage",VLOOKUP(Q2068,Rates!G$15:L$19,6,0)*W2068,VLOOKUP(Q2068,Rates!G$4:L$12,6,0)*W2068))</f>
        <v/>
      </c>
      <c r="Z2068" s="120" t="str">
        <f t="shared" si="988"/>
        <v/>
      </c>
      <c r="AA2068" s="120" t="str">
        <f t="shared" si="989"/>
        <v/>
      </c>
      <c r="AB2068" s="136" t="str">
        <f>IF(B:B="","",IF(R2068="Refreshment Beverage","",IF(AND(R2068="Beer",Q2068=0),SUM(LOOKUP(2,1/(Rates!$B$15:$B$18&lt;=W2068)/(Rates!$C$15:$C$18&gt;=W2068),Rates!$D$15:$D$18)*W2068),VLOOKUP(VALUE(Q:Q),Rates!A:B,2,0)*W2068)))</f>
        <v/>
      </c>
      <c r="AC2068" s="136" t="str">
        <f>IF(B:B="","",IF(R2068="Refreshment Beverage","",IF(AND(R2068="Beer",Q2068=0),SUM(LOOKUP(2,1/(Rates!$B$15:$B$18&lt;=W2068)/(Rates!$C$15:$C$18&gt;=W2068),Rates!$E$15:$E$18)*W2068),VLOOKUP(VALUE(Q:Q),Rates!A:C,3,0)*W2068)))</f>
        <v/>
      </c>
      <c r="AD2068" s="137" t="str">
        <f>IFERROR(IF(B:B="","",IF(R2068="Beer","",IF(VALUE(Q2068)=0,VLOOKUP(VLOOKUP(B:B,#REF!,16,0),Rates!A:E,2,0),VLOOKUP(VALUE(Q2068),Rates!A$31:B$34,2,0)*W2068))),0)</f>
        <v/>
      </c>
      <c r="AE2068" s="121" t="str">
        <f t="shared" si="990"/>
        <v/>
      </c>
      <c r="AF2068" s="138" t="str">
        <f t="shared" si="991"/>
        <v/>
      </c>
      <c r="AG2068" s="122" t="str">
        <f t="shared" si="992"/>
        <v/>
      </c>
      <c r="AH2068" s="123" t="str">
        <f t="shared" si="993"/>
        <v/>
      </c>
      <c r="AI2068" s="139" t="str">
        <f>IF(AE:AE="","",IF(R2068="Refreshment Beverage",AK2068*(Rates!J$19/100),ROUND(SUM(AH2068*(Rates!$J$8/100)),4)))</f>
        <v/>
      </c>
      <c r="AJ2068" s="124" t="str">
        <f t="shared" si="994"/>
        <v/>
      </c>
      <c r="AK2068" s="125" t="str">
        <f t="shared" si="995"/>
        <v/>
      </c>
      <c r="AL2068" s="121" t="str">
        <f t="shared" si="996"/>
        <v/>
      </c>
      <c r="AM2068" s="138" t="str">
        <f>IF(AS2068="","",IF(R2068="Refreshment Beverage",ROUND(AS2068*Rates!K$19,4),ROUND(AO2068*(VLOOKUP(VALUE(Q2068),Rates!G$4:L$12,3,0)),4)))</f>
        <v/>
      </c>
      <c r="AN2068" s="126" t="str">
        <f>IF(AS2068="","",IF(R2068="Refreshment Beverage",AS2068*(Rates!J$19/100),MAX(AM2068,AB2068)))</f>
        <v/>
      </c>
      <c r="AO2068" s="127" t="str">
        <f t="shared" si="997"/>
        <v/>
      </c>
      <c r="AP2068" s="127" t="str">
        <f t="shared" si="998"/>
        <v/>
      </c>
      <c r="AQ2068" s="140" t="str">
        <f>IF(AS2068="","",IF(R2068="Refreshment Beverage",ROUND(SUM(VLOOKUP(Q:Q,Rates!G$15:L$19,3,0)*(AS2068-Y2068-Z2068-AA2068)),4),ROUND(SUM(Rates!$K$8*AS2068),4)))</f>
        <v/>
      </c>
      <c r="AR2068" s="139" t="str">
        <f t="shared" si="999"/>
        <v/>
      </c>
      <c r="AS2068" s="125" t="str">
        <f t="shared" si="1000"/>
        <v/>
      </c>
      <c r="AT2068" s="121" t="str">
        <f t="shared" si="1001"/>
        <v/>
      </c>
      <c r="AU2068" s="138" t="str">
        <f>IF(AX2068="","",IF(R2068="Refreshment Beverage",ROUND((BA2068-Y2068-Z2068-AA2068)*VLOOKUP(VALUE(Q2068),Rates!G$15:L$19,3,0),4),ROUND(AW2068*(VLOOKUP(VALUE(Q2068),Rates!G:L,3,0)),4)))</f>
        <v/>
      </c>
      <c r="AV2068" s="126" t="str">
        <f t="shared" si="1002"/>
        <v/>
      </c>
      <c r="AW2068" s="127" t="str">
        <f t="shared" si="1003"/>
        <v/>
      </c>
      <c r="AX2068" s="123" t="str">
        <f t="shared" si="1004"/>
        <v/>
      </c>
      <c r="AY2068" s="140" t="str">
        <f>IF(AX2068="","",IF(R2068="Refreshment Beverage",ROUND(SUM(AX2068*Rates!K$19),4),ROUND(SUM(AX2068*(Rates!J$8/100)),4)))</f>
        <v/>
      </c>
      <c r="AZ2068" s="124" t="str">
        <f t="shared" si="1005"/>
        <v/>
      </c>
      <c r="BA2068" s="125" t="str">
        <f t="shared" si="1006"/>
        <v/>
      </c>
      <c r="BB2068" s="115"/>
      <c r="BC2068" s="143"/>
      <c r="BD2068" s="100"/>
      <c r="BE2068" s="100"/>
      <c r="BF2068" s="100"/>
      <c r="BG2068" s="100"/>
    </row>
    <row r="2069" spans="1:59" x14ac:dyDescent="0.2">
      <c r="A2069" s="144"/>
      <c r="B2069" s="141"/>
      <c r="C2069" s="141"/>
      <c r="D2069" s="142"/>
      <c r="E2069" s="142"/>
      <c r="F2069" s="142"/>
      <c r="G2069" s="142"/>
      <c r="H2069" s="142"/>
      <c r="I2069" s="129"/>
      <c r="J2069" s="130"/>
      <c r="K2069" s="131" t="str">
        <f t="shared" si="977"/>
        <v/>
      </c>
      <c r="L2069" s="132" t="str">
        <f t="shared" si="978"/>
        <v/>
      </c>
      <c r="M2069" s="133" t="str">
        <f t="shared" si="979"/>
        <v/>
      </c>
      <c r="N2069" s="134" t="str">
        <f>IFERROR(IF(B:B="","",IF(R2069="Beer",SUM(LOOKUP(2,1/(Rates!$B$3:$B$5&lt;=W2069)/(Rates!$C$3:$C$5&gt;=W2069),Rates!$D$3:$D$5)*(X2069/100)*W2069),IF(R2069="Refreshment Beverage",SUM(LOOKUP(2,1/(Rates!$B$7:$B$11&lt;=W2069)/(Rates!$C$7:$C$11&gt;=W2069),Rates!$D$7:$D$11)*(X2069/100)*W2069)))),"")</f>
        <v/>
      </c>
      <c r="O2069" s="134" t="str">
        <f t="shared" si="980"/>
        <v/>
      </c>
      <c r="P2069" s="116"/>
      <c r="Q2069" s="117" t="str">
        <f t="shared" si="981"/>
        <v/>
      </c>
      <c r="R2069" s="128" t="str">
        <f t="shared" si="982"/>
        <v/>
      </c>
      <c r="S2069" s="135" t="str">
        <f>IF(B2069="","",IF(R2069="Refreshment Beverage",VLOOKUP(VALUE(Q2069),Rates!G$15:L$19,2,0),VLOOKUP(VALUE(Q2069),Rates!G$4:L$12,2,0)))</f>
        <v/>
      </c>
      <c r="T2069" s="135" t="str">
        <f t="shared" si="983"/>
        <v/>
      </c>
      <c r="U2069" s="118" t="str">
        <f t="shared" si="984"/>
        <v/>
      </c>
      <c r="V2069" s="135" t="str">
        <f t="shared" si="985"/>
        <v/>
      </c>
      <c r="W2069" s="135" t="str">
        <f t="shared" si="986"/>
        <v/>
      </c>
      <c r="X2069" s="119" t="str">
        <f t="shared" si="987"/>
        <v/>
      </c>
      <c r="Y2069" s="120" t="str">
        <f>IF(B:B="","",IF(R2069="Refreshment Beverage",VLOOKUP(Q2069,Rates!G$15:L$19,6,0)*W2069,VLOOKUP(Q2069,Rates!G$4:L$12,6,0)*W2069))</f>
        <v/>
      </c>
      <c r="Z2069" s="120" t="str">
        <f t="shared" si="988"/>
        <v/>
      </c>
      <c r="AA2069" s="120" t="str">
        <f t="shared" si="989"/>
        <v/>
      </c>
      <c r="AB2069" s="136" t="str">
        <f>IF(B:B="","",IF(R2069="Refreshment Beverage","",IF(AND(R2069="Beer",Q2069=0),SUM(LOOKUP(2,1/(Rates!$B$15:$B$18&lt;=W2069)/(Rates!$C$15:$C$18&gt;=W2069),Rates!$D$15:$D$18)*W2069),VLOOKUP(VALUE(Q:Q),Rates!A:B,2,0)*W2069)))</f>
        <v/>
      </c>
      <c r="AC2069" s="136" t="str">
        <f>IF(B:B="","",IF(R2069="Refreshment Beverage","",IF(AND(R2069="Beer",Q2069=0),SUM(LOOKUP(2,1/(Rates!$B$15:$B$18&lt;=W2069)/(Rates!$C$15:$C$18&gt;=W2069),Rates!$E$15:$E$18)*W2069),VLOOKUP(VALUE(Q:Q),Rates!A:C,3,0)*W2069)))</f>
        <v/>
      </c>
      <c r="AD2069" s="137" t="str">
        <f>IFERROR(IF(B:B="","",IF(R2069="Beer","",IF(VALUE(Q2069)=0,VLOOKUP(VLOOKUP(B:B,#REF!,16,0),Rates!A:E,2,0),VLOOKUP(VALUE(Q2069),Rates!A$31:B$34,2,0)*W2069))),0)</f>
        <v/>
      </c>
      <c r="AE2069" s="121" t="str">
        <f t="shared" si="990"/>
        <v/>
      </c>
      <c r="AF2069" s="138" t="str">
        <f t="shared" si="991"/>
        <v/>
      </c>
      <c r="AG2069" s="122" t="str">
        <f t="shared" si="992"/>
        <v/>
      </c>
      <c r="AH2069" s="123" t="str">
        <f t="shared" si="993"/>
        <v/>
      </c>
      <c r="AI2069" s="139" t="str">
        <f>IF(AE:AE="","",IF(R2069="Refreshment Beverage",AK2069*(Rates!J$19/100),ROUND(SUM(AH2069*(Rates!$J$8/100)),4)))</f>
        <v/>
      </c>
      <c r="AJ2069" s="124" t="str">
        <f t="shared" si="994"/>
        <v/>
      </c>
      <c r="AK2069" s="125" t="str">
        <f t="shared" si="995"/>
        <v/>
      </c>
      <c r="AL2069" s="121" t="str">
        <f t="shared" si="996"/>
        <v/>
      </c>
      <c r="AM2069" s="138" t="str">
        <f>IF(AS2069="","",IF(R2069="Refreshment Beverage",ROUND(AS2069*Rates!K$19,4),ROUND(AO2069*(VLOOKUP(VALUE(Q2069),Rates!G$4:L$12,3,0)),4)))</f>
        <v/>
      </c>
      <c r="AN2069" s="126" t="str">
        <f>IF(AS2069="","",IF(R2069="Refreshment Beverage",AS2069*(Rates!J$19/100),MAX(AM2069,AB2069)))</f>
        <v/>
      </c>
      <c r="AO2069" s="127" t="str">
        <f t="shared" si="997"/>
        <v/>
      </c>
      <c r="AP2069" s="127" t="str">
        <f t="shared" si="998"/>
        <v/>
      </c>
      <c r="AQ2069" s="140" t="str">
        <f>IF(AS2069="","",IF(R2069="Refreshment Beverage",ROUND(SUM(VLOOKUP(Q:Q,Rates!G$15:L$19,3,0)*(AS2069-Y2069-Z2069-AA2069)),4),ROUND(SUM(Rates!$K$8*AS2069),4)))</f>
        <v/>
      </c>
      <c r="AR2069" s="139" t="str">
        <f t="shared" si="999"/>
        <v/>
      </c>
      <c r="AS2069" s="125" t="str">
        <f t="shared" si="1000"/>
        <v/>
      </c>
      <c r="AT2069" s="121" t="str">
        <f t="shared" si="1001"/>
        <v/>
      </c>
      <c r="AU2069" s="138" t="str">
        <f>IF(AX2069="","",IF(R2069="Refreshment Beverage",ROUND((BA2069-Y2069-Z2069-AA2069)*VLOOKUP(VALUE(Q2069),Rates!G$15:L$19,3,0),4),ROUND(AW2069*(VLOOKUP(VALUE(Q2069),Rates!G:L,3,0)),4)))</f>
        <v/>
      </c>
      <c r="AV2069" s="126" t="str">
        <f t="shared" si="1002"/>
        <v/>
      </c>
      <c r="AW2069" s="127" t="str">
        <f t="shared" si="1003"/>
        <v/>
      </c>
      <c r="AX2069" s="123" t="str">
        <f t="shared" si="1004"/>
        <v/>
      </c>
      <c r="AY2069" s="140" t="str">
        <f>IF(AX2069="","",IF(R2069="Refreshment Beverage",ROUND(SUM(AX2069*Rates!K$19),4),ROUND(SUM(AX2069*(Rates!J$8/100)),4)))</f>
        <v/>
      </c>
      <c r="AZ2069" s="124" t="str">
        <f t="shared" si="1005"/>
        <v/>
      </c>
      <c r="BA2069" s="125" t="str">
        <f t="shared" si="1006"/>
        <v/>
      </c>
      <c r="BB2069" s="115"/>
      <c r="BC2069" s="143"/>
      <c r="BD2069" s="100"/>
      <c r="BE2069" s="100"/>
      <c r="BF2069" s="100"/>
      <c r="BG2069" s="100"/>
    </row>
    <row r="2070" spans="1:59" x14ac:dyDescent="0.2">
      <c r="A2070" s="144"/>
      <c r="B2070" s="141"/>
      <c r="C2070" s="141"/>
      <c r="D2070" s="142"/>
      <c r="E2070" s="142"/>
      <c r="F2070" s="142"/>
      <c r="G2070" s="142"/>
      <c r="H2070" s="142"/>
      <c r="I2070" s="129"/>
      <c r="J2070" s="130"/>
      <c r="K2070" s="131" t="str">
        <f t="shared" si="977"/>
        <v/>
      </c>
      <c r="L2070" s="132" t="str">
        <f t="shared" si="978"/>
        <v/>
      </c>
      <c r="M2070" s="133" t="str">
        <f t="shared" si="979"/>
        <v/>
      </c>
      <c r="N2070" s="134" t="str">
        <f>IFERROR(IF(B:B="","",IF(R2070="Beer",SUM(LOOKUP(2,1/(Rates!$B$3:$B$5&lt;=W2070)/(Rates!$C$3:$C$5&gt;=W2070),Rates!$D$3:$D$5)*(X2070/100)*W2070),IF(R2070="Refreshment Beverage",SUM(LOOKUP(2,1/(Rates!$B$7:$B$11&lt;=W2070)/(Rates!$C$7:$C$11&gt;=W2070),Rates!$D$7:$D$11)*(X2070/100)*W2070)))),"")</f>
        <v/>
      </c>
      <c r="O2070" s="134" t="str">
        <f t="shared" si="980"/>
        <v/>
      </c>
      <c r="P2070" s="116"/>
      <c r="Q2070" s="117" t="str">
        <f t="shared" si="981"/>
        <v/>
      </c>
      <c r="R2070" s="128" t="str">
        <f t="shared" si="982"/>
        <v/>
      </c>
      <c r="S2070" s="135" t="str">
        <f>IF(B2070="","",IF(R2070="Refreshment Beverage",VLOOKUP(VALUE(Q2070),Rates!G$15:L$19,2,0),VLOOKUP(VALUE(Q2070),Rates!G$4:L$12,2,0)))</f>
        <v/>
      </c>
      <c r="T2070" s="135" t="str">
        <f t="shared" si="983"/>
        <v/>
      </c>
      <c r="U2070" s="118" t="str">
        <f t="shared" si="984"/>
        <v/>
      </c>
      <c r="V2070" s="135" t="str">
        <f t="shared" si="985"/>
        <v/>
      </c>
      <c r="W2070" s="135" t="str">
        <f t="shared" si="986"/>
        <v/>
      </c>
      <c r="X2070" s="119" t="str">
        <f t="shared" si="987"/>
        <v/>
      </c>
      <c r="Y2070" s="120" t="str">
        <f>IF(B:B="","",IF(R2070="Refreshment Beverage",VLOOKUP(Q2070,Rates!G$15:L$19,6,0)*W2070,VLOOKUP(Q2070,Rates!G$4:L$12,6,0)*W2070))</f>
        <v/>
      </c>
      <c r="Z2070" s="120" t="str">
        <f t="shared" si="988"/>
        <v/>
      </c>
      <c r="AA2070" s="120" t="str">
        <f t="shared" si="989"/>
        <v/>
      </c>
      <c r="AB2070" s="136" t="str">
        <f>IF(B:B="","",IF(R2070="Refreshment Beverage","",IF(AND(R2070="Beer",Q2070=0),SUM(LOOKUP(2,1/(Rates!$B$15:$B$18&lt;=W2070)/(Rates!$C$15:$C$18&gt;=W2070),Rates!$D$15:$D$18)*W2070),VLOOKUP(VALUE(Q:Q),Rates!A:B,2,0)*W2070)))</f>
        <v/>
      </c>
      <c r="AC2070" s="136" t="str">
        <f>IF(B:B="","",IF(R2070="Refreshment Beverage","",IF(AND(R2070="Beer",Q2070=0),SUM(LOOKUP(2,1/(Rates!$B$15:$B$18&lt;=W2070)/(Rates!$C$15:$C$18&gt;=W2070),Rates!$E$15:$E$18)*W2070),VLOOKUP(VALUE(Q:Q),Rates!A:C,3,0)*W2070)))</f>
        <v/>
      </c>
      <c r="AD2070" s="137" t="str">
        <f>IFERROR(IF(B:B="","",IF(R2070="Beer","",IF(VALUE(Q2070)=0,VLOOKUP(VLOOKUP(B:B,#REF!,16,0),Rates!A:E,2,0),VLOOKUP(VALUE(Q2070),Rates!A$31:B$34,2,0)*W2070))),0)</f>
        <v/>
      </c>
      <c r="AE2070" s="121" t="str">
        <f t="shared" si="990"/>
        <v/>
      </c>
      <c r="AF2070" s="138" t="str">
        <f t="shared" si="991"/>
        <v/>
      </c>
      <c r="AG2070" s="122" t="str">
        <f t="shared" si="992"/>
        <v/>
      </c>
      <c r="AH2070" s="123" t="str">
        <f t="shared" si="993"/>
        <v/>
      </c>
      <c r="AI2070" s="139" t="str">
        <f>IF(AE:AE="","",IF(R2070="Refreshment Beverage",AK2070*(Rates!J$19/100),ROUND(SUM(AH2070*(Rates!$J$8/100)),4)))</f>
        <v/>
      </c>
      <c r="AJ2070" s="124" t="str">
        <f t="shared" si="994"/>
        <v/>
      </c>
      <c r="AK2070" s="125" t="str">
        <f t="shared" si="995"/>
        <v/>
      </c>
      <c r="AL2070" s="121" t="str">
        <f t="shared" si="996"/>
        <v/>
      </c>
      <c r="AM2070" s="138" t="str">
        <f>IF(AS2070="","",IF(R2070="Refreshment Beverage",ROUND(AS2070*Rates!K$19,4),ROUND(AO2070*(VLOOKUP(VALUE(Q2070),Rates!G$4:L$12,3,0)),4)))</f>
        <v/>
      </c>
      <c r="AN2070" s="126" t="str">
        <f>IF(AS2070="","",IF(R2070="Refreshment Beverage",AS2070*(Rates!J$19/100),MAX(AM2070,AB2070)))</f>
        <v/>
      </c>
      <c r="AO2070" s="127" t="str">
        <f t="shared" si="997"/>
        <v/>
      </c>
      <c r="AP2070" s="127" t="str">
        <f t="shared" si="998"/>
        <v/>
      </c>
      <c r="AQ2070" s="140" t="str">
        <f>IF(AS2070="","",IF(R2070="Refreshment Beverage",ROUND(SUM(VLOOKUP(Q:Q,Rates!G$15:L$19,3,0)*(AS2070-Y2070-Z2070-AA2070)),4),ROUND(SUM(Rates!$K$8*AS2070),4)))</f>
        <v/>
      </c>
      <c r="AR2070" s="139" t="str">
        <f t="shared" si="999"/>
        <v/>
      </c>
      <c r="AS2070" s="125" t="str">
        <f t="shared" si="1000"/>
        <v/>
      </c>
      <c r="AT2070" s="121" t="str">
        <f t="shared" si="1001"/>
        <v/>
      </c>
      <c r="AU2070" s="138" t="str">
        <f>IF(AX2070="","",IF(R2070="Refreshment Beverage",ROUND((BA2070-Y2070-Z2070-AA2070)*VLOOKUP(VALUE(Q2070),Rates!G$15:L$19,3,0),4),ROUND(AW2070*(VLOOKUP(VALUE(Q2070),Rates!G:L,3,0)),4)))</f>
        <v/>
      </c>
      <c r="AV2070" s="126" t="str">
        <f t="shared" si="1002"/>
        <v/>
      </c>
      <c r="AW2070" s="127" t="str">
        <f t="shared" si="1003"/>
        <v/>
      </c>
      <c r="AX2070" s="123" t="str">
        <f t="shared" si="1004"/>
        <v/>
      </c>
      <c r="AY2070" s="140" t="str">
        <f>IF(AX2070="","",IF(R2070="Refreshment Beverage",ROUND(SUM(AX2070*Rates!K$19),4),ROUND(SUM(AX2070*(Rates!J$8/100)),4)))</f>
        <v/>
      </c>
      <c r="AZ2070" s="124" t="str">
        <f t="shared" si="1005"/>
        <v/>
      </c>
      <c r="BA2070" s="125" t="str">
        <f t="shared" si="1006"/>
        <v/>
      </c>
      <c r="BB2070" s="115"/>
      <c r="BC2070" s="143"/>
      <c r="BD2070" s="100"/>
      <c r="BE2070" s="100"/>
      <c r="BF2070" s="100"/>
      <c r="BG2070" s="100"/>
    </row>
    <row r="2071" spans="1:59" x14ac:dyDescent="0.2">
      <c r="A2071" s="144"/>
      <c r="B2071" s="141"/>
      <c r="C2071" s="141"/>
      <c r="D2071" s="142"/>
      <c r="E2071" s="142"/>
      <c r="F2071" s="142"/>
      <c r="G2071" s="142"/>
      <c r="H2071" s="142"/>
      <c r="I2071" s="129"/>
      <c r="J2071" s="130"/>
      <c r="K2071" s="131" t="str">
        <f t="shared" si="977"/>
        <v/>
      </c>
      <c r="L2071" s="132" t="str">
        <f t="shared" si="978"/>
        <v/>
      </c>
      <c r="M2071" s="133" t="str">
        <f t="shared" si="979"/>
        <v/>
      </c>
      <c r="N2071" s="134" t="str">
        <f>IFERROR(IF(B:B="","",IF(R2071="Beer",SUM(LOOKUP(2,1/(Rates!$B$3:$B$5&lt;=W2071)/(Rates!$C$3:$C$5&gt;=W2071),Rates!$D$3:$D$5)*(X2071/100)*W2071),IF(R2071="Refreshment Beverage",SUM(LOOKUP(2,1/(Rates!$B$7:$B$11&lt;=W2071)/(Rates!$C$7:$C$11&gt;=W2071),Rates!$D$7:$D$11)*(X2071/100)*W2071)))),"")</f>
        <v/>
      </c>
      <c r="O2071" s="134" t="str">
        <f t="shared" si="980"/>
        <v/>
      </c>
      <c r="P2071" s="116"/>
      <c r="Q2071" s="117" t="str">
        <f t="shared" si="981"/>
        <v/>
      </c>
      <c r="R2071" s="128" t="str">
        <f t="shared" si="982"/>
        <v/>
      </c>
      <c r="S2071" s="135" t="str">
        <f>IF(B2071="","",IF(R2071="Refreshment Beverage",VLOOKUP(VALUE(Q2071),Rates!G$15:L$19,2,0),VLOOKUP(VALUE(Q2071),Rates!G$4:L$12,2,0)))</f>
        <v/>
      </c>
      <c r="T2071" s="135" t="str">
        <f t="shared" si="983"/>
        <v/>
      </c>
      <c r="U2071" s="118" t="str">
        <f t="shared" si="984"/>
        <v/>
      </c>
      <c r="V2071" s="135" t="str">
        <f t="shared" si="985"/>
        <v/>
      </c>
      <c r="W2071" s="135" t="str">
        <f t="shared" si="986"/>
        <v/>
      </c>
      <c r="X2071" s="119" t="str">
        <f t="shared" si="987"/>
        <v/>
      </c>
      <c r="Y2071" s="120" t="str">
        <f>IF(B:B="","",IF(R2071="Refreshment Beverage",VLOOKUP(Q2071,Rates!G$15:L$19,6,0)*W2071,VLOOKUP(Q2071,Rates!G$4:L$12,6,0)*W2071))</f>
        <v/>
      </c>
      <c r="Z2071" s="120" t="str">
        <f t="shared" si="988"/>
        <v/>
      </c>
      <c r="AA2071" s="120" t="str">
        <f t="shared" si="989"/>
        <v/>
      </c>
      <c r="AB2071" s="136" t="str">
        <f>IF(B:B="","",IF(R2071="Refreshment Beverage","",IF(AND(R2071="Beer",Q2071=0),SUM(LOOKUP(2,1/(Rates!$B$15:$B$18&lt;=W2071)/(Rates!$C$15:$C$18&gt;=W2071),Rates!$D$15:$D$18)*W2071),VLOOKUP(VALUE(Q:Q),Rates!A:B,2,0)*W2071)))</f>
        <v/>
      </c>
      <c r="AC2071" s="136" t="str">
        <f>IF(B:B="","",IF(R2071="Refreshment Beverage","",IF(AND(R2071="Beer",Q2071=0),SUM(LOOKUP(2,1/(Rates!$B$15:$B$18&lt;=W2071)/(Rates!$C$15:$C$18&gt;=W2071),Rates!$E$15:$E$18)*W2071),VLOOKUP(VALUE(Q:Q),Rates!A:C,3,0)*W2071)))</f>
        <v/>
      </c>
      <c r="AD2071" s="137" t="str">
        <f>IFERROR(IF(B:B="","",IF(R2071="Beer","",IF(VALUE(Q2071)=0,VLOOKUP(VLOOKUP(B:B,#REF!,16,0),Rates!A:E,2,0),VLOOKUP(VALUE(Q2071),Rates!A$31:B$34,2,0)*W2071))),0)</f>
        <v/>
      </c>
      <c r="AE2071" s="121" t="str">
        <f t="shared" si="990"/>
        <v/>
      </c>
      <c r="AF2071" s="138" t="str">
        <f t="shared" si="991"/>
        <v/>
      </c>
      <c r="AG2071" s="122" t="str">
        <f t="shared" si="992"/>
        <v/>
      </c>
      <c r="AH2071" s="123" t="str">
        <f t="shared" si="993"/>
        <v/>
      </c>
      <c r="AI2071" s="139" t="str">
        <f>IF(AE:AE="","",IF(R2071="Refreshment Beverage",AK2071*(Rates!J$19/100),ROUND(SUM(AH2071*(Rates!$J$8/100)),4)))</f>
        <v/>
      </c>
      <c r="AJ2071" s="124" t="str">
        <f t="shared" si="994"/>
        <v/>
      </c>
      <c r="AK2071" s="125" t="str">
        <f t="shared" si="995"/>
        <v/>
      </c>
      <c r="AL2071" s="121" t="str">
        <f t="shared" si="996"/>
        <v/>
      </c>
      <c r="AM2071" s="138" t="str">
        <f>IF(AS2071="","",IF(R2071="Refreshment Beverage",ROUND(AS2071*Rates!K$19,4),ROUND(AO2071*(VLOOKUP(VALUE(Q2071),Rates!G$4:L$12,3,0)),4)))</f>
        <v/>
      </c>
      <c r="AN2071" s="126" t="str">
        <f>IF(AS2071="","",IF(R2071="Refreshment Beverage",AS2071*(Rates!J$19/100),MAX(AM2071,AB2071)))</f>
        <v/>
      </c>
      <c r="AO2071" s="127" t="str">
        <f t="shared" si="997"/>
        <v/>
      </c>
      <c r="AP2071" s="127" t="str">
        <f t="shared" si="998"/>
        <v/>
      </c>
      <c r="AQ2071" s="140" t="str">
        <f>IF(AS2071="","",IF(R2071="Refreshment Beverage",ROUND(SUM(VLOOKUP(Q:Q,Rates!G$15:L$19,3,0)*(AS2071-Y2071-Z2071-AA2071)),4),ROUND(SUM(Rates!$K$8*AS2071),4)))</f>
        <v/>
      </c>
      <c r="AR2071" s="139" t="str">
        <f t="shared" si="999"/>
        <v/>
      </c>
      <c r="AS2071" s="125" t="str">
        <f t="shared" si="1000"/>
        <v/>
      </c>
      <c r="AT2071" s="121" t="str">
        <f t="shared" si="1001"/>
        <v/>
      </c>
      <c r="AU2071" s="138" t="str">
        <f>IF(AX2071="","",IF(R2071="Refreshment Beverage",ROUND((BA2071-Y2071-Z2071-AA2071)*VLOOKUP(VALUE(Q2071),Rates!G$15:L$19,3,0),4),ROUND(AW2071*(VLOOKUP(VALUE(Q2071),Rates!G:L,3,0)),4)))</f>
        <v/>
      </c>
      <c r="AV2071" s="126" t="str">
        <f t="shared" si="1002"/>
        <v/>
      </c>
      <c r="AW2071" s="127" t="str">
        <f t="shared" si="1003"/>
        <v/>
      </c>
      <c r="AX2071" s="123" t="str">
        <f t="shared" si="1004"/>
        <v/>
      </c>
      <c r="AY2071" s="140" t="str">
        <f>IF(AX2071="","",IF(R2071="Refreshment Beverage",ROUND(SUM(AX2071*Rates!K$19),4),ROUND(SUM(AX2071*(Rates!J$8/100)),4)))</f>
        <v/>
      </c>
      <c r="AZ2071" s="124" t="str">
        <f t="shared" si="1005"/>
        <v/>
      </c>
      <c r="BA2071" s="125" t="str">
        <f t="shared" si="1006"/>
        <v/>
      </c>
      <c r="BB2071" s="115"/>
      <c r="BC2071" s="143"/>
      <c r="BD2071" s="100"/>
      <c r="BE2071" s="100"/>
      <c r="BF2071" s="100"/>
      <c r="BG2071" s="100"/>
    </row>
    <row r="2072" spans="1:59" x14ac:dyDescent="0.2">
      <c r="A2072" s="144"/>
      <c r="B2072" s="141"/>
      <c r="C2072" s="141"/>
      <c r="D2072" s="142"/>
      <c r="E2072" s="142"/>
      <c r="F2072" s="142"/>
      <c r="G2072" s="142"/>
      <c r="H2072" s="142"/>
      <c r="I2072" s="129"/>
      <c r="J2072" s="130"/>
      <c r="K2072" s="131" t="str">
        <f t="shared" si="977"/>
        <v/>
      </c>
      <c r="L2072" s="132" t="str">
        <f t="shared" si="978"/>
        <v/>
      </c>
      <c r="M2072" s="133" t="str">
        <f t="shared" si="979"/>
        <v/>
      </c>
      <c r="N2072" s="134" t="str">
        <f>IFERROR(IF(B:B="","",IF(R2072="Beer",SUM(LOOKUP(2,1/(Rates!$B$3:$B$5&lt;=W2072)/(Rates!$C$3:$C$5&gt;=W2072),Rates!$D$3:$D$5)*(X2072/100)*W2072),IF(R2072="Refreshment Beverage",SUM(LOOKUP(2,1/(Rates!$B$7:$B$11&lt;=W2072)/(Rates!$C$7:$C$11&gt;=W2072),Rates!$D$7:$D$11)*(X2072/100)*W2072)))),"")</f>
        <v/>
      </c>
      <c r="O2072" s="134" t="str">
        <f t="shared" si="980"/>
        <v/>
      </c>
      <c r="P2072" s="116"/>
      <c r="Q2072" s="117" t="str">
        <f t="shared" si="981"/>
        <v/>
      </c>
      <c r="R2072" s="128" t="str">
        <f t="shared" si="982"/>
        <v/>
      </c>
      <c r="S2072" s="135" t="str">
        <f>IF(B2072="","",IF(R2072="Refreshment Beverage",VLOOKUP(VALUE(Q2072),Rates!G$15:L$19,2,0),VLOOKUP(VALUE(Q2072),Rates!G$4:L$12,2,0)))</f>
        <v/>
      </c>
      <c r="T2072" s="135" t="str">
        <f t="shared" si="983"/>
        <v/>
      </c>
      <c r="U2072" s="118" t="str">
        <f t="shared" si="984"/>
        <v/>
      </c>
      <c r="V2072" s="135" t="str">
        <f t="shared" si="985"/>
        <v/>
      </c>
      <c r="W2072" s="135" t="str">
        <f t="shared" si="986"/>
        <v/>
      </c>
      <c r="X2072" s="119" t="str">
        <f t="shared" si="987"/>
        <v/>
      </c>
      <c r="Y2072" s="120" t="str">
        <f>IF(B:B="","",IF(R2072="Refreshment Beverage",VLOOKUP(Q2072,Rates!G$15:L$19,6,0)*W2072,VLOOKUP(Q2072,Rates!G$4:L$12,6,0)*W2072))</f>
        <v/>
      </c>
      <c r="Z2072" s="120" t="str">
        <f t="shared" si="988"/>
        <v/>
      </c>
      <c r="AA2072" s="120" t="str">
        <f t="shared" si="989"/>
        <v/>
      </c>
      <c r="AB2072" s="136" t="str">
        <f>IF(B:B="","",IF(R2072="Refreshment Beverage","",IF(AND(R2072="Beer",Q2072=0),SUM(LOOKUP(2,1/(Rates!$B$15:$B$18&lt;=W2072)/(Rates!$C$15:$C$18&gt;=W2072),Rates!$D$15:$D$18)*W2072),VLOOKUP(VALUE(Q:Q),Rates!A:B,2,0)*W2072)))</f>
        <v/>
      </c>
      <c r="AC2072" s="136" t="str">
        <f>IF(B:B="","",IF(R2072="Refreshment Beverage","",IF(AND(R2072="Beer",Q2072=0),SUM(LOOKUP(2,1/(Rates!$B$15:$B$18&lt;=W2072)/(Rates!$C$15:$C$18&gt;=W2072),Rates!$E$15:$E$18)*W2072),VLOOKUP(VALUE(Q:Q),Rates!A:C,3,0)*W2072)))</f>
        <v/>
      </c>
      <c r="AD2072" s="137" t="str">
        <f>IFERROR(IF(B:B="","",IF(R2072="Beer","",IF(VALUE(Q2072)=0,VLOOKUP(VLOOKUP(B:B,#REF!,16,0),Rates!A:E,2,0),VLOOKUP(VALUE(Q2072),Rates!A$31:B$34,2,0)*W2072))),0)</f>
        <v/>
      </c>
      <c r="AE2072" s="121" t="str">
        <f t="shared" si="990"/>
        <v/>
      </c>
      <c r="AF2072" s="138" t="str">
        <f t="shared" si="991"/>
        <v/>
      </c>
      <c r="AG2072" s="122" t="str">
        <f t="shared" si="992"/>
        <v/>
      </c>
      <c r="AH2072" s="123" t="str">
        <f t="shared" si="993"/>
        <v/>
      </c>
      <c r="AI2072" s="139" t="str">
        <f>IF(AE:AE="","",IF(R2072="Refreshment Beverage",AK2072*(Rates!J$19/100),ROUND(SUM(AH2072*(Rates!$J$8/100)),4)))</f>
        <v/>
      </c>
      <c r="AJ2072" s="124" t="str">
        <f t="shared" si="994"/>
        <v/>
      </c>
      <c r="AK2072" s="125" t="str">
        <f t="shared" si="995"/>
        <v/>
      </c>
      <c r="AL2072" s="121" t="str">
        <f t="shared" si="996"/>
        <v/>
      </c>
      <c r="AM2072" s="138" t="str">
        <f>IF(AS2072="","",IF(R2072="Refreshment Beverage",ROUND(AS2072*Rates!K$19,4),ROUND(AO2072*(VLOOKUP(VALUE(Q2072),Rates!G$4:L$12,3,0)),4)))</f>
        <v/>
      </c>
      <c r="AN2072" s="126" t="str">
        <f>IF(AS2072="","",IF(R2072="Refreshment Beverage",AS2072*(Rates!J$19/100),MAX(AM2072,AB2072)))</f>
        <v/>
      </c>
      <c r="AO2072" s="127" t="str">
        <f t="shared" si="997"/>
        <v/>
      </c>
      <c r="AP2072" s="127" t="str">
        <f t="shared" si="998"/>
        <v/>
      </c>
      <c r="AQ2072" s="140" t="str">
        <f>IF(AS2072="","",IF(R2072="Refreshment Beverage",ROUND(SUM(VLOOKUP(Q:Q,Rates!G$15:L$19,3,0)*(AS2072-Y2072-Z2072-AA2072)),4),ROUND(SUM(Rates!$K$8*AS2072),4)))</f>
        <v/>
      </c>
      <c r="AR2072" s="139" t="str">
        <f t="shared" si="999"/>
        <v/>
      </c>
      <c r="AS2072" s="125" t="str">
        <f t="shared" si="1000"/>
        <v/>
      </c>
      <c r="AT2072" s="121" t="str">
        <f t="shared" si="1001"/>
        <v/>
      </c>
      <c r="AU2072" s="138" t="str">
        <f>IF(AX2072="","",IF(R2072="Refreshment Beverage",ROUND((BA2072-Y2072-Z2072-AA2072)*VLOOKUP(VALUE(Q2072),Rates!G$15:L$19,3,0),4),ROUND(AW2072*(VLOOKUP(VALUE(Q2072),Rates!G:L,3,0)),4)))</f>
        <v/>
      </c>
      <c r="AV2072" s="126" t="str">
        <f t="shared" si="1002"/>
        <v/>
      </c>
      <c r="AW2072" s="127" t="str">
        <f t="shared" si="1003"/>
        <v/>
      </c>
      <c r="AX2072" s="123" t="str">
        <f t="shared" si="1004"/>
        <v/>
      </c>
      <c r="AY2072" s="140" t="str">
        <f>IF(AX2072="","",IF(R2072="Refreshment Beverage",ROUND(SUM(AX2072*Rates!K$19),4),ROUND(SUM(AX2072*(Rates!J$8/100)),4)))</f>
        <v/>
      </c>
      <c r="AZ2072" s="124" t="str">
        <f t="shared" si="1005"/>
        <v/>
      </c>
      <c r="BA2072" s="125" t="str">
        <f t="shared" si="1006"/>
        <v/>
      </c>
      <c r="BB2072" s="115"/>
      <c r="BC2072" s="143"/>
      <c r="BD2072" s="100"/>
      <c r="BE2072" s="100"/>
      <c r="BF2072" s="100"/>
      <c r="BG2072" s="100"/>
    </row>
    <row r="2073" spans="1:59" x14ac:dyDescent="0.2">
      <c r="A2073" s="144"/>
      <c r="B2073" s="141"/>
      <c r="C2073" s="141"/>
      <c r="D2073" s="142"/>
      <c r="E2073" s="142"/>
      <c r="F2073" s="142"/>
      <c r="G2073" s="142"/>
      <c r="H2073" s="142"/>
      <c r="I2073" s="129"/>
      <c r="J2073" s="130"/>
      <c r="K2073" s="131" t="str">
        <f t="shared" si="977"/>
        <v/>
      </c>
      <c r="L2073" s="132" t="str">
        <f t="shared" si="978"/>
        <v/>
      </c>
      <c r="M2073" s="133" t="str">
        <f t="shared" si="979"/>
        <v/>
      </c>
      <c r="N2073" s="134" t="str">
        <f>IFERROR(IF(B:B="","",IF(R2073="Beer",SUM(LOOKUP(2,1/(Rates!$B$3:$B$5&lt;=W2073)/(Rates!$C$3:$C$5&gt;=W2073),Rates!$D$3:$D$5)*(X2073/100)*W2073),IF(R2073="Refreshment Beverage",SUM(LOOKUP(2,1/(Rates!$B$7:$B$11&lt;=W2073)/(Rates!$C$7:$C$11&gt;=W2073),Rates!$D$7:$D$11)*(X2073/100)*W2073)))),"")</f>
        <v/>
      </c>
      <c r="O2073" s="134" t="str">
        <f t="shared" si="980"/>
        <v/>
      </c>
      <c r="P2073" s="116"/>
      <c r="Q2073" s="117" t="str">
        <f t="shared" si="981"/>
        <v/>
      </c>
      <c r="R2073" s="128" t="str">
        <f t="shared" si="982"/>
        <v/>
      </c>
      <c r="S2073" s="135" t="str">
        <f>IF(B2073="","",IF(R2073="Refreshment Beverage",VLOOKUP(VALUE(Q2073),Rates!G$15:L$19,2,0),VLOOKUP(VALUE(Q2073),Rates!G$4:L$12,2,0)))</f>
        <v/>
      </c>
      <c r="T2073" s="135" t="str">
        <f t="shared" si="983"/>
        <v/>
      </c>
      <c r="U2073" s="118" t="str">
        <f t="shared" si="984"/>
        <v/>
      </c>
      <c r="V2073" s="135" t="str">
        <f t="shared" si="985"/>
        <v/>
      </c>
      <c r="W2073" s="135" t="str">
        <f t="shared" si="986"/>
        <v/>
      </c>
      <c r="X2073" s="119" t="str">
        <f t="shared" si="987"/>
        <v/>
      </c>
      <c r="Y2073" s="120" t="str">
        <f>IF(B:B="","",IF(R2073="Refreshment Beverage",VLOOKUP(Q2073,Rates!G$15:L$19,6,0)*W2073,VLOOKUP(Q2073,Rates!G$4:L$12,6,0)*W2073))</f>
        <v/>
      </c>
      <c r="Z2073" s="120" t="str">
        <f t="shared" si="988"/>
        <v/>
      </c>
      <c r="AA2073" s="120" t="str">
        <f t="shared" si="989"/>
        <v/>
      </c>
      <c r="AB2073" s="136" t="str">
        <f>IF(B:B="","",IF(R2073="Refreshment Beverage","",IF(AND(R2073="Beer",Q2073=0),SUM(LOOKUP(2,1/(Rates!$B$15:$B$18&lt;=W2073)/(Rates!$C$15:$C$18&gt;=W2073),Rates!$D$15:$D$18)*W2073),VLOOKUP(VALUE(Q:Q),Rates!A:B,2,0)*W2073)))</f>
        <v/>
      </c>
      <c r="AC2073" s="136" t="str">
        <f>IF(B:B="","",IF(R2073="Refreshment Beverage","",IF(AND(R2073="Beer",Q2073=0),SUM(LOOKUP(2,1/(Rates!$B$15:$B$18&lt;=W2073)/(Rates!$C$15:$C$18&gt;=W2073),Rates!$E$15:$E$18)*W2073),VLOOKUP(VALUE(Q:Q),Rates!A:C,3,0)*W2073)))</f>
        <v/>
      </c>
      <c r="AD2073" s="137" t="str">
        <f>IFERROR(IF(B:B="","",IF(R2073="Beer","",IF(VALUE(Q2073)=0,VLOOKUP(VLOOKUP(B:B,#REF!,16,0),Rates!A:E,2,0),VLOOKUP(VALUE(Q2073),Rates!A$31:B$34,2,0)*W2073))),0)</f>
        <v/>
      </c>
      <c r="AE2073" s="121" t="str">
        <f t="shared" si="990"/>
        <v/>
      </c>
      <c r="AF2073" s="138" t="str">
        <f t="shared" si="991"/>
        <v/>
      </c>
      <c r="AG2073" s="122" t="str">
        <f t="shared" si="992"/>
        <v/>
      </c>
      <c r="AH2073" s="123" t="str">
        <f t="shared" si="993"/>
        <v/>
      </c>
      <c r="AI2073" s="139" t="str">
        <f>IF(AE:AE="","",IF(R2073="Refreshment Beverage",AK2073*(Rates!J$19/100),ROUND(SUM(AH2073*(Rates!$J$8/100)),4)))</f>
        <v/>
      </c>
      <c r="AJ2073" s="124" t="str">
        <f t="shared" si="994"/>
        <v/>
      </c>
      <c r="AK2073" s="125" t="str">
        <f t="shared" si="995"/>
        <v/>
      </c>
      <c r="AL2073" s="121" t="str">
        <f t="shared" si="996"/>
        <v/>
      </c>
      <c r="AM2073" s="138" t="str">
        <f>IF(AS2073="","",IF(R2073="Refreshment Beverage",ROUND(AS2073*Rates!K$19,4),ROUND(AO2073*(VLOOKUP(VALUE(Q2073),Rates!G$4:L$12,3,0)),4)))</f>
        <v/>
      </c>
      <c r="AN2073" s="126" t="str">
        <f>IF(AS2073="","",IF(R2073="Refreshment Beverage",AS2073*(Rates!J$19/100),MAX(AM2073,AB2073)))</f>
        <v/>
      </c>
      <c r="AO2073" s="127" t="str">
        <f t="shared" si="997"/>
        <v/>
      </c>
      <c r="AP2073" s="127" t="str">
        <f t="shared" si="998"/>
        <v/>
      </c>
      <c r="AQ2073" s="140" t="str">
        <f>IF(AS2073="","",IF(R2073="Refreshment Beverage",ROUND(SUM(VLOOKUP(Q:Q,Rates!G$15:L$19,3,0)*(AS2073-Y2073-Z2073-AA2073)),4),ROUND(SUM(Rates!$K$8*AS2073),4)))</f>
        <v/>
      </c>
      <c r="AR2073" s="139" t="str">
        <f t="shared" si="999"/>
        <v/>
      </c>
      <c r="AS2073" s="125" t="str">
        <f t="shared" si="1000"/>
        <v/>
      </c>
      <c r="AT2073" s="121" t="str">
        <f t="shared" si="1001"/>
        <v/>
      </c>
      <c r="AU2073" s="138" t="str">
        <f>IF(AX2073="","",IF(R2073="Refreshment Beverage",ROUND((BA2073-Y2073-Z2073-AA2073)*VLOOKUP(VALUE(Q2073),Rates!G$15:L$19,3,0),4),ROUND(AW2073*(VLOOKUP(VALUE(Q2073),Rates!G:L,3,0)),4)))</f>
        <v/>
      </c>
      <c r="AV2073" s="126" t="str">
        <f t="shared" si="1002"/>
        <v/>
      </c>
      <c r="AW2073" s="127" t="str">
        <f t="shared" si="1003"/>
        <v/>
      </c>
      <c r="AX2073" s="123" t="str">
        <f t="shared" si="1004"/>
        <v/>
      </c>
      <c r="AY2073" s="140" t="str">
        <f>IF(AX2073="","",IF(R2073="Refreshment Beverage",ROUND(SUM(AX2073*Rates!K$19),4),ROUND(SUM(AX2073*(Rates!J$8/100)),4)))</f>
        <v/>
      </c>
      <c r="AZ2073" s="124" t="str">
        <f t="shared" si="1005"/>
        <v/>
      </c>
      <c r="BA2073" s="125" t="str">
        <f t="shared" si="1006"/>
        <v/>
      </c>
      <c r="BB2073" s="115"/>
      <c r="BC2073" s="143"/>
      <c r="BD2073" s="100"/>
      <c r="BE2073" s="100"/>
      <c r="BF2073" s="100"/>
      <c r="BG2073" s="100"/>
    </row>
    <row r="2074" spans="1:59" x14ac:dyDescent="0.2">
      <c r="A2074" s="144"/>
      <c r="B2074" s="141"/>
      <c r="C2074" s="141"/>
      <c r="D2074" s="142"/>
      <c r="E2074" s="142"/>
      <c r="F2074" s="142"/>
      <c r="G2074" s="142"/>
      <c r="H2074" s="142"/>
      <c r="I2074" s="129"/>
      <c r="J2074" s="130"/>
      <c r="K2074" s="131" t="str">
        <f t="shared" ref="K2074:K2137" si="1007">IFERROR(IF(B:B="","",IF(OR(C2074="",E2074="",F2074="",G2074="",H2074="",I2074="",J2074=""),"",ROUND(IF(J2074="Gross Price to Brewers",AE2074,IF(J2074="Retail Price",AL2074,IF(J2074="Licensee Retail",AT2074,""))),2))),"")</f>
        <v/>
      </c>
      <c r="L2074" s="132" t="str">
        <f t="shared" ref="L2074:L2137" si="1008">IFERROR(IF(B:B="","",IF(OR(C2074="",E2074="",F2074="",G2074="",H2074="",I2074="",J2074=""),"",ROUND(IF(J2074="Gross Price to Brewers",AH2074,IF(J2074="Retail Price",AP2074,IF(J2074="Licensee Retail",AX2074,""))),2))),"")</f>
        <v/>
      </c>
      <c r="M2074" s="133" t="str">
        <f t="shared" ref="M2074:M2137" si="1009">IFERROR(IF(B:B="","",IF(OR(C2074="",E2074="",F2074="",G2074="",H2074="",I2074="",J2074=""),"",ROUND(IF(J2074="Gross Price to Brewers",AK2074,IF(J2074="Retail Price",AS2074,IF(J2074="Licensee Retail",BA2074,""))),2))),"")</f>
        <v/>
      </c>
      <c r="N2074" s="134" t="str">
        <f>IFERROR(IF(B:B="","",IF(R2074="Beer",SUM(LOOKUP(2,1/(Rates!$B$3:$B$5&lt;=W2074)/(Rates!$C$3:$C$5&gt;=W2074),Rates!$D$3:$D$5)*(X2074/100)*W2074),IF(R2074="Refreshment Beverage",SUM(LOOKUP(2,1/(Rates!$B$7:$B$11&lt;=W2074)/(Rates!$C$7:$C$11&gt;=W2074),Rates!$D$7:$D$11)*(X2074/100)*W2074)))),"")</f>
        <v/>
      </c>
      <c r="O2074" s="134" t="str">
        <f t="shared" ref="O2074:O2137" si="1010">IF(B:B="","",IF(M2074&gt;N2074,"YES","NO"))</f>
        <v/>
      </c>
      <c r="P2074" s="116"/>
      <c r="Q2074" s="117" t="str">
        <f t="shared" ref="Q2074:Q2137" si="1011">IF(B2074="","",IF(OR(D2074="",D2074=5),0,D2074))</f>
        <v/>
      </c>
      <c r="R2074" s="128" t="str">
        <f t="shared" ref="R2074:R2137" si="1012">IF(B2074="","",C2074)</f>
        <v/>
      </c>
      <c r="S2074" s="135" t="str">
        <f>IF(B2074="","",IF(R2074="Refreshment Beverage",VLOOKUP(VALUE(Q2074),Rates!G$15:L$19,2,0),VLOOKUP(VALUE(Q2074),Rates!G$4:L$12,2,0)))</f>
        <v/>
      </c>
      <c r="T2074" s="135" t="str">
        <f t="shared" ref="T2074:T2137" si="1013">IF(B2074="","",G2074)</f>
        <v/>
      </c>
      <c r="U2074" s="118" t="str">
        <f t="shared" ref="U2074:U2137" si="1014">IF(B:B="","",SUM(W2074/V2074))</f>
        <v/>
      </c>
      <c r="V2074" s="135" t="str">
        <f t="shared" ref="V2074:V2137" si="1015">IF(B2074="","",F2074)</f>
        <v/>
      </c>
      <c r="W2074" s="135" t="str">
        <f t="shared" ref="W2074:W2137" si="1016">IF(B2074="","",E2074*F2074)</f>
        <v/>
      </c>
      <c r="X2074" s="119" t="str">
        <f t="shared" ref="X2074:X2137" si="1017">IF(B2074="","",H2074)</f>
        <v/>
      </c>
      <c r="Y2074" s="120" t="str">
        <f>IF(B:B="","",IF(R2074="Refreshment Beverage",VLOOKUP(Q2074,Rates!G$15:L$19,6,0)*W2074,VLOOKUP(Q2074,Rates!G$4:L$12,6,0)*W2074))</f>
        <v/>
      </c>
      <c r="Z2074" s="120" t="str">
        <f t="shared" ref="Z2074:Z2137" si="1018">IF(B:B="","",IF(R2074="Refreshment Beverage",0,IF(T2074="Keg",0,ROUND(0.34/12*V2074,2))))</f>
        <v/>
      </c>
      <c r="AA2074" s="120" t="str">
        <f t="shared" ref="AA2074:AA2137" si="1019">IF(B:B="","",IF(AND(T2074="Can",V2074=8,R2074="Beer"),V2074*0.0192,IF(AND(T2074="Can",V2074=15,R2074="Beer"),V2074*0.0096,IF(AND(T2074="Can",V2074=20,R2074="Beer"),V2074*0.0102,IF(AND(T2074="Can",V2074=30,R2074="Beer"),V2074*0.0085,IF(AND(T2074="Can",V2074=36,R2074="Beer"),V2074*0.0071,IF(AND(T2074="Bottle",V2074=24,R2074="Beer"),V2074*0.0153,IF(AND(R2074="Refreshment Beverage",U2074&gt;0.49,U2074&lt;0.401),V2074*0.0512,IF(AND(R2074="Refreshment Beverage",U2074&gt;0.4,U2074&lt;0.47),V2074*0.0614,IF(AND(R2074="Refreshment Beverage",U2074&gt;0.469,U2074&lt;0.66),V2074*0.0716,IF(AND(R2074="Refreshment Beverage",U2074&gt;0.659,U2074&lt;0.75),V2074*0.1023,IF(AND(R2074="Refreshment Beverage",U2074&gt;0.749,U2074&lt;0.9),V2074*0.1125,IF(AND(R2074="Refreshment Beverage",U2074&gt;0.899,U2074&lt;1),V2074*0.133,IF(AND(R2074="Refreshment Beverage",U2074=1),V2074*0.1432,IF(AND(R2074="Refreshment Beverage",U2074=1.14),V2074*0.1637,IF(AND(R2074="Refreshment Beverage",U2074=2),V2074*0.2864,IF(AND(R2074="Refreshment Beverage",U2074=3),V2074*0.4297,IF(AND(R2074="Refreshment Beverage",U2074=1.75),V2074*0.2558,0))))))))))))))))))</f>
        <v/>
      </c>
      <c r="AB2074" s="136" t="str">
        <f>IF(B:B="","",IF(R2074="Refreshment Beverage","",IF(AND(R2074="Beer",Q2074=0),SUM(LOOKUP(2,1/(Rates!$B$15:$B$18&lt;=W2074)/(Rates!$C$15:$C$18&gt;=W2074),Rates!$D$15:$D$18)*W2074),VLOOKUP(VALUE(Q:Q),Rates!A:B,2,0)*W2074)))</f>
        <v/>
      </c>
      <c r="AC2074" s="136" t="str">
        <f>IF(B:B="","",IF(R2074="Refreshment Beverage","",IF(AND(R2074="Beer",Q2074=0),SUM(LOOKUP(2,1/(Rates!$B$15:$B$18&lt;=W2074)/(Rates!$C$15:$C$18&gt;=W2074),Rates!$E$15:$E$18)*W2074),VLOOKUP(VALUE(Q:Q),Rates!A:C,3,0)*W2074)))</f>
        <v/>
      </c>
      <c r="AD2074" s="137" t="str">
        <f>IFERROR(IF(B:B="","",IF(R2074="Beer","",IF(VALUE(Q2074)=0,VLOOKUP(VLOOKUP(B:B,#REF!,16,0),Rates!A:E,2,0),VLOOKUP(VALUE(Q2074),Rates!A$31:B$34,2,0)*W2074))),0)</f>
        <v/>
      </c>
      <c r="AE2074" s="121" t="str">
        <f t="shared" ref="AE2074:AE2137" si="1020">IF(J2074="Gross Price to Brewers",I2074,"")</f>
        <v/>
      </c>
      <c r="AF2074" s="138" t="str">
        <f t="shared" ref="AF2074:AF2137" si="1021">IF(AE:AE="","",ROUND(SUM(AE2074*(S2074/100)),4))</f>
        <v/>
      </c>
      <c r="AG2074" s="122" t="str">
        <f t="shared" ref="AG2074:AG2137" si="1022">IF(AE:AE="","",IF(R2074="Refreshment Beverage",MAX(AF2074,AD2074),MAX(AB2074,AF2074)))</f>
        <v/>
      </c>
      <c r="AH2074" s="123" t="str">
        <f t="shared" ref="AH2074:AH2137" si="1023">IF(AE:AE="","",IF(R2074="Refreshment Beverage",AK2074-AJ2074,SUM(Y2074:AA2074)+AE2074+AG2074))</f>
        <v/>
      </c>
      <c r="AI2074" s="139" t="str">
        <f>IF(AE:AE="","",IF(R2074="Refreshment Beverage",AK2074*(Rates!J$19/100),ROUND(SUM(AH2074*(Rates!$J$8/100)),4)))</f>
        <v/>
      </c>
      <c r="AJ2074" s="124" t="str">
        <f t="shared" ref="AJ2074:AJ2137" si="1024">IF(AE:AE="","",IF(R2074="Refreshment Beverage",AI2074,MAX(AC2074,AI2074)))</f>
        <v/>
      </c>
      <c r="AK2074" s="125" t="str">
        <f t="shared" ref="AK2074:AK2137" si="1025">IF(AE:AE="","",IF(R2074="Refreshment Beverage",SUM(AE2074+Y2074+Z2074+AA2074+AG2074),SUM(AH2074+AJ2074)))</f>
        <v/>
      </c>
      <c r="AL2074" s="121" t="str">
        <f t="shared" ref="AL2074:AL2137" si="1026">IF(AS2074="","",IF(R2074="Refreshment Beverage",ROUND(SUM(AS2074-AR2074-AA2074-Z2074-Y2074),2),ROUND(SUM(AS2074-AR2074-AN2074-Y2074-Z2074-AA2074),2)))</f>
        <v/>
      </c>
      <c r="AM2074" s="138" t="str">
        <f>IF(AS2074="","",IF(R2074="Refreshment Beverage",ROUND(AS2074*Rates!K$19,4),ROUND(AO2074*(VLOOKUP(VALUE(Q2074),Rates!G$4:L$12,3,0)),4)))</f>
        <v/>
      </c>
      <c r="AN2074" s="126" t="str">
        <f>IF(AS2074="","",IF(R2074="Refreshment Beverage",AS2074*(Rates!J$19/100),MAX(AM2074,AB2074)))</f>
        <v/>
      </c>
      <c r="AO2074" s="127" t="str">
        <f t="shared" ref="AO2074:AO2137" si="1027">IF(AS2074="","",ROUND(SUM(AS2074-AR2074-Y2074-Z2074-AA2074),4))</f>
        <v/>
      </c>
      <c r="AP2074" s="127" t="str">
        <f t="shared" ref="AP2074:AP2137" si="1028">IF(AS2074="","",IF(R2074="Refreshment Beverage",ROUND(AS2074-AN2074,2),ROUND(SUM(AS2074-AR2074),2)))</f>
        <v/>
      </c>
      <c r="AQ2074" s="140" t="str">
        <f>IF(AS2074="","",IF(R2074="Refreshment Beverage",ROUND(SUM(VLOOKUP(Q:Q,Rates!G$15:L$19,3,0)*(AS2074-Y2074-Z2074-AA2074)),4),ROUND(SUM(Rates!$K$8*AS2074),4)))</f>
        <v/>
      </c>
      <c r="AR2074" s="139" t="str">
        <f t="shared" ref="AR2074:AR2137" si="1029">IF(AS2074="","",IF(R2074="Refreshment Beverage",MAX(AD2074,AQ2074),MAX(AQ2074,AC2074)))</f>
        <v/>
      </c>
      <c r="AS2074" s="125" t="str">
        <f t="shared" ref="AS2074:AS2137" si="1030">IF(J2074="Retail Price",SUM(I2074+0.004),"")</f>
        <v/>
      </c>
      <c r="AT2074" s="121" t="str">
        <f t="shared" ref="AT2074:AT2137" si="1031">IF(AX2074="","",IF(R2074="Refreshment Beverage",SUM(BA2074-AV2074-Y2074-Z2074-AA2074),SUM(AX2074-AV2074-Y2074-Z2074-AA2074)))</f>
        <v/>
      </c>
      <c r="AU2074" s="138" t="str">
        <f>IF(AX2074="","",IF(R2074="Refreshment Beverage",ROUND((BA2074-Y2074-Z2074-AA2074)*VLOOKUP(VALUE(Q2074),Rates!G$15:L$19,3,0),4),ROUND(AW2074*(VLOOKUP(VALUE(Q2074),Rates!G:L,3,0)),4)))</f>
        <v/>
      </c>
      <c r="AV2074" s="126" t="str">
        <f t="shared" ref="AV2074:AV2137" si="1032">IF(AX2074="","",IF(R2074="Refreshment Beverage",MAX(AU2074,AD2074),MAX(AB2074,AU2074)))</f>
        <v/>
      </c>
      <c r="AW2074" s="127" t="str">
        <f t="shared" ref="AW2074:AW2137" si="1033">IF(AX2074="","",IF(R2074="Refreshment Beverage",SUM(BA2074-AV2074-Y2074-Z2074-AA2074),ROUND(SUM(BA2074-AZ2074-Y2074-Z2074-AA2074),4)))</f>
        <v/>
      </c>
      <c r="AX2074" s="123" t="str">
        <f t="shared" ref="AX2074:AX2137" si="1034">IF(J2074="Licensee Retail",I2074,"")</f>
        <v/>
      </c>
      <c r="AY2074" s="140" t="str">
        <f>IF(AX2074="","",IF(R2074="Refreshment Beverage",ROUND(SUM(AX2074*Rates!K$19),4),ROUND(SUM(AX2074*(Rates!J$8/100)),4)))</f>
        <v/>
      </c>
      <c r="AZ2074" s="124" t="str">
        <f t="shared" ref="AZ2074:AZ2137" si="1035">IF(AX2074="","",MAX($AC2074,AY2074))</f>
        <v/>
      </c>
      <c r="BA2074" s="125" t="str">
        <f t="shared" ref="BA2074:BA2137" si="1036">IF(AX2074="","",SUM(AX2074+AZ2074))</f>
        <v/>
      </c>
      <c r="BB2074" s="115"/>
      <c r="BC2074" s="143"/>
      <c r="BD2074" s="100"/>
      <c r="BE2074" s="100"/>
      <c r="BF2074" s="100"/>
      <c r="BG2074" s="100"/>
    </row>
    <row r="2075" spans="1:59" x14ac:dyDescent="0.2">
      <c r="A2075" s="144"/>
      <c r="B2075" s="141"/>
      <c r="C2075" s="141"/>
      <c r="D2075" s="142"/>
      <c r="E2075" s="142"/>
      <c r="F2075" s="142"/>
      <c r="G2075" s="142"/>
      <c r="H2075" s="142"/>
      <c r="I2075" s="129"/>
      <c r="J2075" s="130"/>
      <c r="K2075" s="131" t="str">
        <f t="shared" si="1007"/>
        <v/>
      </c>
      <c r="L2075" s="132" t="str">
        <f t="shared" si="1008"/>
        <v/>
      </c>
      <c r="M2075" s="133" t="str">
        <f t="shared" si="1009"/>
        <v/>
      </c>
      <c r="N2075" s="134" t="str">
        <f>IFERROR(IF(B:B="","",IF(R2075="Beer",SUM(LOOKUP(2,1/(Rates!$B$3:$B$5&lt;=W2075)/(Rates!$C$3:$C$5&gt;=W2075),Rates!$D$3:$D$5)*(X2075/100)*W2075),IF(R2075="Refreshment Beverage",SUM(LOOKUP(2,1/(Rates!$B$7:$B$11&lt;=W2075)/(Rates!$C$7:$C$11&gt;=W2075),Rates!$D$7:$D$11)*(X2075/100)*W2075)))),"")</f>
        <v/>
      </c>
      <c r="O2075" s="134" t="str">
        <f t="shared" si="1010"/>
        <v/>
      </c>
      <c r="P2075" s="116"/>
      <c r="Q2075" s="117" t="str">
        <f t="shared" si="1011"/>
        <v/>
      </c>
      <c r="R2075" s="128" t="str">
        <f t="shared" si="1012"/>
        <v/>
      </c>
      <c r="S2075" s="135" t="str">
        <f>IF(B2075="","",IF(R2075="Refreshment Beverage",VLOOKUP(VALUE(Q2075),Rates!G$15:L$19,2,0),VLOOKUP(VALUE(Q2075),Rates!G$4:L$12,2,0)))</f>
        <v/>
      </c>
      <c r="T2075" s="135" t="str">
        <f t="shared" si="1013"/>
        <v/>
      </c>
      <c r="U2075" s="118" t="str">
        <f t="shared" si="1014"/>
        <v/>
      </c>
      <c r="V2075" s="135" t="str">
        <f t="shared" si="1015"/>
        <v/>
      </c>
      <c r="W2075" s="135" t="str">
        <f t="shared" si="1016"/>
        <v/>
      </c>
      <c r="X2075" s="119" t="str">
        <f t="shared" si="1017"/>
        <v/>
      </c>
      <c r="Y2075" s="120" t="str">
        <f>IF(B:B="","",IF(R2075="Refreshment Beverage",VLOOKUP(Q2075,Rates!G$15:L$19,6,0)*W2075,VLOOKUP(Q2075,Rates!G$4:L$12,6,0)*W2075))</f>
        <v/>
      </c>
      <c r="Z2075" s="120" t="str">
        <f t="shared" si="1018"/>
        <v/>
      </c>
      <c r="AA2075" s="120" t="str">
        <f t="shared" si="1019"/>
        <v/>
      </c>
      <c r="AB2075" s="136" t="str">
        <f>IF(B:B="","",IF(R2075="Refreshment Beverage","",IF(AND(R2075="Beer",Q2075=0),SUM(LOOKUP(2,1/(Rates!$B$15:$B$18&lt;=W2075)/(Rates!$C$15:$C$18&gt;=W2075),Rates!$D$15:$D$18)*W2075),VLOOKUP(VALUE(Q:Q),Rates!A:B,2,0)*W2075)))</f>
        <v/>
      </c>
      <c r="AC2075" s="136" t="str">
        <f>IF(B:B="","",IF(R2075="Refreshment Beverage","",IF(AND(R2075="Beer",Q2075=0),SUM(LOOKUP(2,1/(Rates!$B$15:$B$18&lt;=W2075)/(Rates!$C$15:$C$18&gt;=W2075),Rates!$E$15:$E$18)*W2075),VLOOKUP(VALUE(Q:Q),Rates!A:C,3,0)*W2075)))</f>
        <v/>
      </c>
      <c r="AD2075" s="137" t="str">
        <f>IFERROR(IF(B:B="","",IF(R2075="Beer","",IF(VALUE(Q2075)=0,VLOOKUP(VLOOKUP(B:B,#REF!,16,0),Rates!A:E,2,0),VLOOKUP(VALUE(Q2075),Rates!A$31:B$34,2,0)*W2075))),0)</f>
        <v/>
      </c>
      <c r="AE2075" s="121" t="str">
        <f t="shared" si="1020"/>
        <v/>
      </c>
      <c r="AF2075" s="138" t="str">
        <f t="shared" si="1021"/>
        <v/>
      </c>
      <c r="AG2075" s="122" t="str">
        <f t="shared" si="1022"/>
        <v/>
      </c>
      <c r="AH2075" s="123" t="str">
        <f t="shared" si="1023"/>
        <v/>
      </c>
      <c r="AI2075" s="139" t="str">
        <f>IF(AE:AE="","",IF(R2075="Refreshment Beverage",AK2075*(Rates!J$19/100),ROUND(SUM(AH2075*(Rates!$J$8/100)),4)))</f>
        <v/>
      </c>
      <c r="AJ2075" s="124" t="str">
        <f t="shared" si="1024"/>
        <v/>
      </c>
      <c r="AK2075" s="125" t="str">
        <f t="shared" si="1025"/>
        <v/>
      </c>
      <c r="AL2075" s="121" t="str">
        <f t="shared" si="1026"/>
        <v/>
      </c>
      <c r="AM2075" s="138" t="str">
        <f>IF(AS2075="","",IF(R2075="Refreshment Beverage",ROUND(AS2075*Rates!K$19,4),ROUND(AO2075*(VLOOKUP(VALUE(Q2075),Rates!G$4:L$12,3,0)),4)))</f>
        <v/>
      </c>
      <c r="AN2075" s="126" t="str">
        <f>IF(AS2075="","",IF(R2075="Refreshment Beverage",AS2075*(Rates!J$19/100),MAX(AM2075,AB2075)))</f>
        <v/>
      </c>
      <c r="AO2075" s="127" t="str">
        <f t="shared" si="1027"/>
        <v/>
      </c>
      <c r="AP2075" s="127" t="str">
        <f t="shared" si="1028"/>
        <v/>
      </c>
      <c r="AQ2075" s="140" t="str">
        <f>IF(AS2075="","",IF(R2075="Refreshment Beverage",ROUND(SUM(VLOOKUP(Q:Q,Rates!G$15:L$19,3,0)*(AS2075-Y2075-Z2075-AA2075)),4),ROUND(SUM(Rates!$K$8*AS2075),4)))</f>
        <v/>
      </c>
      <c r="AR2075" s="139" t="str">
        <f t="shared" si="1029"/>
        <v/>
      </c>
      <c r="AS2075" s="125" t="str">
        <f t="shared" si="1030"/>
        <v/>
      </c>
      <c r="AT2075" s="121" t="str">
        <f t="shared" si="1031"/>
        <v/>
      </c>
      <c r="AU2075" s="138" t="str">
        <f>IF(AX2075="","",IF(R2075="Refreshment Beverage",ROUND((BA2075-Y2075-Z2075-AA2075)*VLOOKUP(VALUE(Q2075),Rates!G$15:L$19,3,0),4),ROUND(AW2075*(VLOOKUP(VALUE(Q2075),Rates!G:L,3,0)),4)))</f>
        <v/>
      </c>
      <c r="AV2075" s="126" t="str">
        <f t="shared" si="1032"/>
        <v/>
      </c>
      <c r="AW2075" s="127" t="str">
        <f t="shared" si="1033"/>
        <v/>
      </c>
      <c r="AX2075" s="123" t="str">
        <f t="shared" si="1034"/>
        <v/>
      </c>
      <c r="AY2075" s="140" t="str">
        <f>IF(AX2075="","",IF(R2075="Refreshment Beverage",ROUND(SUM(AX2075*Rates!K$19),4),ROUND(SUM(AX2075*(Rates!J$8/100)),4)))</f>
        <v/>
      </c>
      <c r="AZ2075" s="124" t="str">
        <f t="shared" si="1035"/>
        <v/>
      </c>
      <c r="BA2075" s="125" t="str">
        <f t="shared" si="1036"/>
        <v/>
      </c>
      <c r="BB2075" s="115"/>
      <c r="BC2075" s="143"/>
      <c r="BD2075" s="100"/>
      <c r="BE2075" s="100"/>
      <c r="BF2075" s="100"/>
      <c r="BG2075" s="100"/>
    </row>
    <row r="2076" spans="1:59" x14ac:dyDescent="0.2">
      <c r="A2076" s="144"/>
      <c r="B2076" s="141"/>
      <c r="C2076" s="141"/>
      <c r="D2076" s="142"/>
      <c r="E2076" s="142"/>
      <c r="F2076" s="142"/>
      <c r="G2076" s="142"/>
      <c r="H2076" s="142"/>
      <c r="I2076" s="129"/>
      <c r="J2076" s="130"/>
      <c r="K2076" s="131" t="str">
        <f t="shared" si="1007"/>
        <v/>
      </c>
      <c r="L2076" s="132" t="str">
        <f t="shared" si="1008"/>
        <v/>
      </c>
      <c r="M2076" s="133" t="str">
        <f t="shared" si="1009"/>
        <v/>
      </c>
      <c r="N2076" s="134" t="str">
        <f>IFERROR(IF(B:B="","",IF(R2076="Beer",SUM(LOOKUP(2,1/(Rates!$B$3:$B$5&lt;=W2076)/(Rates!$C$3:$C$5&gt;=W2076),Rates!$D$3:$D$5)*(X2076/100)*W2076),IF(R2076="Refreshment Beverage",SUM(LOOKUP(2,1/(Rates!$B$7:$B$11&lt;=W2076)/(Rates!$C$7:$C$11&gt;=W2076),Rates!$D$7:$D$11)*(X2076/100)*W2076)))),"")</f>
        <v/>
      </c>
      <c r="O2076" s="134" t="str">
        <f t="shared" si="1010"/>
        <v/>
      </c>
      <c r="P2076" s="116"/>
      <c r="Q2076" s="117" t="str">
        <f t="shared" si="1011"/>
        <v/>
      </c>
      <c r="R2076" s="128" t="str">
        <f t="shared" si="1012"/>
        <v/>
      </c>
      <c r="S2076" s="135" t="str">
        <f>IF(B2076="","",IF(R2076="Refreshment Beverage",VLOOKUP(VALUE(Q2076),Rates!G$15:L$19,2,0),VLOOKUP(VALUE(Q2076),Rates!G$4:L$12,2,0)))</f>
        <v/>
      </c>
      <c r="T2076" s="135" t="str">
        <f t="shared" si="1013"/>
        <v/>
      </c>
      <c r="U2076" s="118" t="str">
        <f t="shared" si="1014"/>
        <v/>
      </c>
      <c r="V2076" s="135" t="str">
        <f t="shared" si="1015"/>
        <v/>
      </c>
      <c r="W2076" s="135" t="str">
        <f t="shared" si="1016"/>
        <v/>
      </c>
      <c r="X2076" s="119" t="str">
        <f t="shared" si="1017"/>
        <v/>
      </c>
      <c r="Y2076" s="120" t="str">
        <f>IF(B:B="","",IF(R2076="Refreshment Beverage",VLOOKUP(Q2076,Rates!G$15:L$19,6,0)*W2076,VLOOKUP(Q2076,Rates!G$4:L$12,6,0)*W2076))</f>
        <v/>
      </c>
      <c r="Z2076" s="120" t="str">
        <f t="shared" si="1018"/>
        <v/>
      </c>
      <c r="AA2076" s="120" t="str">
        <f t="shared" si="1019"/>
        <v/>
      </c>
      <c r="AB2076" s="136" t="str">
        <f>IF(B:B="","",IF(R2076="Refreshment Beverage","",IF(AND(R2076="Beer",Q2076=0),SUM(LOOKUP(2,1/(Rates!$B$15:$B$18&lt;=W2076)/(Rates!$C$15:$C$18&gt;=W2076),Rates!$D$15:$D$18)*W2076),VLOOKUP(VALUE(Q:Q),Rates!A:B,2,0)*W2076)))</f>
        <v/>
      </c>
      <c r="AC2076" s="136" t="str">
        <f>IF(B:B="","",IF(R2076="Refreshment Beverage","",IF(AND(R2076="Beer",Q2076=0),SUM(LOOKUP(2,1/(Rates!$B$15:$B$18&lt;=W2076)/(Rates!$C$15:$C$18&gt;=W2076),Rates!$E$15:$E$18)*W2076),VLOOKUP(VALUE(Q:Q),Rates!A:C,3,0)*W2076)))</f>
        <v/>
      </c>
      <c r="AD2076" s="137" t="str">
        <f>IFERROR(IF(B:B="","",IF(R2076="Beer","",IF(VALUE(Q2076)=0,VLOOKUP(VLOOKUP(B:B,#REF!,16,0),Rates!A:E,2,0),VLOOKUP(VALUE(Q2076),Rates!A$31:B$34,2,0)*W2076))),0)</f>
        <v/>
      </c>
      <c r="AE2076" s="121" t="str">
        <f t="shared" si="1020"/>
        <v/>
      </c>
      <c r="AF2076" s="138" t="str">
        <f t="shared" si="1021"/>
        <v/>
      </c>
      <c r="AG2076" s="122" t="str">
        <f t="shared" si="1022"/>
        <v/>
      </c>
      <c r="AH2076" s="123" t="str">
        <f t="shared" si="1023"/>
        <v/>
      </c>
      <c r="AI2076" s="139" t="str">
        <f>IF(AE:AE="","",IF(R2076="Refreshment Beverage",AK2076*(Rates!J$19/100),ROUND(SUM(AH2076*(Rates!$J$8/100)),4)))</f>
        <v/>
      </c>
      <c r="AJ2076" s="124" t="str">
        <f t="shared" si="1024"/>
        <v/>
      </c>
      <c r="AK2076" s="125" t="str">
        <f t="shared" si="1025"/>
        <v/>
      </c>
      <c r="AL2076" s="121" t="str">
        <f t="shared" si="1026"/>
        <v/>
      </c>
      <c r="AM2076" s="138" t="str">
        <f>IF(AS2076="","",IF(R2076="Refreshment Beverage",ROUND(AS2076*Rates!K$19,4),ROUND(AO2076*(VLOOKUP(VALUE(Q2076),Rates!G$4:L$12,3,0)),4)))</f>
        <v/>
      </c>
      <c r="AN2076" s="126" t="str">
        <f>IF(AS2076="","",IF(R2076="Refreshment Beverage",AS2076*(Rates!J$19/100),MAX(AM2076,AB2076)))</f>
        <v/>
      </c>
      <c r="AO2076" s="127" t="str">
        <f t="shared" si="1027"/>
        <v/>
      </c>
      <c r="AP2076" s="127" t="str">
        <f t="shared" si="1028"/>
        <v/>
      </c>
      <c r="AQ2076" s="140" t="str">
        <f>IF(AS2076="","",IF(R2076="Refreshment Beverage",ROUND(SUM(VLOOKUP(Q:Q,Rates!G$15:L$19,3,0)*(AS2076-Y2076-Z2076-AA2076)),4),ROUND(SUM(Rates!$K$8*AS2076),4)))</f>
        <v/>
      </c>
      <c r="AR2076" s="139" t="str">
        <f t="shared" si="1029"/>
        <v/>
      </c>
      <c r="AS2076" s="125" t="str">
        <f t="shared" si="1030"/>
        <v/>
      </c>
      <c r="AT2076" s="121" t="str">
        <f t="shared" si="1031"/>
        <v/>
      </c>
      <c r="AU2076" s="138" t="str">
        <f>IF(AX2076="","",IF(R2076="Refreshment Beverage",ROUND((BA2076-Y2076-Z2076-AA2076)*VLOOKUP(VALUE(Q2076),Rates!G$15:L$19,3,0),4),ROUND(AW2076*(VLOOKUP(VALUE(Q2076),Rates!G:L,3,0)),4)))</f>
        <v/>
      </c>
      <c r="AV2076" s="126" t="str">
        <f t="shared" si="1032"/>
        <v/>
      </c>
      <c r="AW2076" s="127" t="str">
        <f t="shared" si="1033"/>
        <v/>
      </c>
      <c r="AX2076" s="123" t="str">
        <f t="shared" si="1034"/>
        <v/>
      </c>
      <c r="AY2076" s="140" t="str">
        <f>IF(AX2076="","",IF(R2076="Refreshment Beverage",ROUND(SUM(AX2076*Rates!K$19),4),ROUND(SUM(AX2076*(Rates!J$8/100)),4)))</f>
        <v/>
      </c>
      <c r="AZ2076" s="124" t="str">
        <f t="shared" si="1035"/>
        <v/>
      </c>
      <c r="BA2076" s="125" t="str">
        <f t="shared" si="1036"/>
        <v/>
      </c>
      <c r="BB2076" s="115"/>
      <c r="BC2076" s="143"/>
      <c r="BD2076" s="100"/>
      <c r="BE2076" s="100"/>
      <c r="BF2076" s="100"/>
      <c r="BG2076" s="100"/>
    </row>
    <row r="2077" spans="1:59" x14ac:dyDescent="0.2">
      <c r="A2077" s="144"/>
      <c r="B2077" s="141"/>
      <c r="C2077" s="141"/>
      <c r="D2077" s="142"/>
      <c r="E2077" s="142"/>
      <c r="F2077" s="142"/>
      <c r="G2077" s="142"/>
      <c r="H2077" s="142"/>
      <c r="I2077" s="129"/>
      <c r="J2077" s="130"/>
      <c r="K2077" s="131" t="str">
        <f t="shared" si="1007"/>
        <v/>
      </c>
      <c r="L2077" s="132" t="str">
        <f t="shared" si="1008"/>
        <v/>
      </c>
      <c r="M2077" s="133" t="str">
        <f t="shared" si="1009"/>
        <v/>
      </c>
      <c r="N2077" s="134" t="str">
        <f>IFERROR(IF(B:B="","",IF(R2077="Beer",SUM(LOOKUP(2,1/(Rates!$B$3:$B$5&lt;=W2077)/(Rates!$C$3:$C$5&gt;=W2077),Rates!$D$3:$D$5)*(X2077/100)*W2077),IF(R2077="Refreshment Beverage",SUM(LOOKUP(2,1/(Rates!$B$7:$B$11&lt;=W2077)/(Rates!$C$7:$C$11&gt;=W2077),Rates!$D$7:$D$11)*(X2077/100)*W2077)))),"")</f>
        <v/>
      </c>
      <c r="O2077" s="134" t="str">
        <f t="shared" si="1010"/>
        <v/>
      </c>
      <c r="P2077" s="116"/>
      <c r="Q2077" s="117" t="str">
        <f t="shared" si="1011"/>
        <v/>
      </c>
      <c r="R2077" s="128" t="str">
        <f t="shared" si="1012"/>
        <v/>
      </c>
      <c r="S2077" s="135" t="str">
        <f>IF(B2077="","",IF(R2077="Refreshment Beverage",VLOOKUP(VALUE(Q2077),Rates!G$15:L$19,2,0),VLOOKUP(VALUE(Q2077),Rates!G$4:L$12,2,0)))</f>
        <v/>
      </c>
      <c r="T2077" s="135" t="str">
        <f t="shared" si="1013"/>
        <v/>
      </c>
      <c r="U2077" s="118" t="str">
        <f t="shared" si="1014"/>
        <v/>
      </c>
      <c r="V2077" s="135" t="str">
        <f t="shared" si="1015"/>
        <v/>
      </c>
      <c r="W2077" s="135" t="str">
        <f t="shared" si="1016"/>
        <v/>
      </c>
      <c r="X2077" s="119" t="str">
        <f t="shared" si="1017"/>
        <v/>
      </c>
      <c r="Y2077" s="120" t="str">
        <f>IF(B:B="","",IF(R2077="Refreshment Beverage",VLOOKUP(Q2077,Rates!G$15:L$19,6,0)*W2077,VLOOKUP(Q2077,Rates!G$4:L$12,6,0)*W2077))</f>
        <v/>
      </c>
      <c r="Z2077" s="120" t="str">
        <f t="shared" si="1018"/>
        <v/>
      </c>
      <c r="AA2077" s="120" t="str">
        <f t="shared" si="1019"/>
        <v/>
      </c>
      <c r="AB2077" s="136" t="str">
        <f>IF(B:B="","",IF(R2077="Refreshment Beverage","",IF(AND(R2077="Beer",Q2077=0),SUM(LOOKUP(2,1/(Rates!$B$15:$B$18&lt;=W2077)/(Rates!$C$15:$C$18&gt;=W2077),Rates!$D$15:$D$18)*W2077),VLOOKUP(VALUE(Q:Q),Rates!A:B,2,0)*W2077)))</f>
        <v/>
      </c>
      <c r="AC2077" s="136" t="str">
        <f>IF(B:B="","",IF(R2077="Refreshment Beverage","",IF(AND(R2077="Beer",Q2077=0),SUM(LOOKUP(2,1/(Rates!$B$15:$B$18&lt;=W2077)/(Rates!$C$15:$C$18&gt;=W2077),Rates!$E$15:$E$18)*W2077),VLOOKUP(VALUE(Q:Q),Rates!A:C,3,0)*W2077)))</f>
        <v/>
      </c>
      <c r="AD2077" s="137" t="str">
        <f>IFERROR(IF(B:B="","",IF(R2077="Beer","",IF(VALUE(Q2077)=0,VLOOKUP(VLOOKUP(B:B,#REF!,16,0),Rates!A:E,2,0),VLOOKUP(VALUE(Q2077),Rates!A$31:B$34,2,0)*W2077))),0)</f>
        <v/>
      </c>
      <c r="AE2077" s="121" t="str">
        <f t="shared" si="1020"/>
        <v/>
      </c>
      <c r="AF2077" s="138" t="str">
        <f t="shared" si="1021"/>
        <v/>
      </c>
      <c r="AG2077" s="122" t="str">
        <f t="shared" si="1022"/>
        <v/>
      </c>
      <c r="AH2077" s="123" t="str">
        <f t="shared" si="1023"/>
        <v/>
      </c>
      <c r="AI2077" s="139" t="str">
        <f>IF(AE:AE="","",IF(R2077="Refreshment Beverage",AK2077*(Rates!J$19/100),ROUND(SUM(AH2077*(Rates!$J$8/100)),4)))</f>
        <v/>
      </c>
      <c r="AJ2077" s="124" t="str">
        <f t="shared" si="1024"/>
        <v/>
      </c>
      <c r="AK2077" s="125" t="str">
        <f t="shared" si="1025"/>
        <v/>
      </c>
      <c r="AL2077" s="121" t="str">
        <f t="shared" si="1026"/>
        <v/>
      </c>
      <c r="AM2077" s="138" t="str">
        <f>IF(AS2077="","",IF(R2077="Refreshment Beverage",ROUND(AS2077*Rates!K$19,4),ROUND(AO2077*(VLOOKUP(VALUE(Q2077),Rates!G$4:L$12,3,0)),4)))</f>
        <v/>
      </c>
      <c r="AN2077" s="126" t="str">
        <f>IF(AS2077="","",IF(R2077="Refreshment Beverage",AS2077*(Rates!J$19/100),MAX(AM2077,AB2077)))</f>
        <v/>
      </c>
      <c r="AO2077" s="127" t="str">
        <f t="shared" si="1027"/>
        <v/>
      </c>
      <c r="AP2077" s="127" t="str">
        <f t="shared" si="1028"/>
        <v/>
      </c>
      <c r="AQ2077" s="140" t="str">
        <f>IF(AS2077="","",IF(R2077="Refreshment Beverage",ROUND(SUM(VLOOKUP(Q:Q,Rates!G$15:L$19,3,0)*(AS2077-Y2077-Z2077-AA2077)),4),ROUND(SUM(Rates!$K$8*AS2077),4)))</f>
        <v/>
      </c>
      <c r="AR2077" s="139" t="str">
        <f t="shared" si="1029"/>
        <v/>
      </c>
      <c r="AS2077" s="125" t="str">
        <f t="shared" si="1030"/>
        <v/>
      </c>
      <c r="AT2077" s="121" t="str">
        <f t="shared" si="1031"/>
        <v/>
      </c>
      <c r="AU2077" s="138" t="str">
        <f>IF(AX2077="","",IF(R2077="Refreshment Beverage",ROUND((BA2077-Y2077-Z2077-AA2077)*VLOOKUP(VALUE(Q2077),Rates!G$15:L$19,3,0),4),ROUND(AW2077*(VLOOKUP(VALUE(Q2077),Rates!G:L,3,0)),4)))</f>
        <v/>
      </c>
      <c r="AV2077" s="126" t="str">
        <f t="shared" si="1032"/>
        <v/>
      </c>
      <c r="AW2077" s="127" t="str">
        <f t="shared" si="1033"/>
        <v/>
      </c>
      <c r="AX2077" s="123" t="str">
        <f t="shared" si="1034"/>
        <v/>
      </c>
      <c r="AY2077" s="140" t="str">
        <f>IF(AX2077="","",IF(R2077="Refreshment Beverage",ROUND(SUM(AX2077*Rates!K$19),4),ROUND(SUM(AX2077*(Rates!J$8/100)),4)))</f>
        <v/>
      </c>
      <c r="AZ2077" s="124" t="str">
        <f t="shared" si="1035"/>
        <v/>
      </c>
      <c r="BA2077" s="125" t="str">
        <f t="shared" si="1036"/>
        <v/>
      </c>
      <c r="BB2077" s="115"/>
      <c r="BC2077" s="143"/>
      <c r="BD2077" s="100"/>
      <c r="BE2077" s="100"/>
      <c r="BF2077" s="100"/>
      <c r="BG2077" s="100"/>
    </row>
    <row r="2078" spans="1:59" x14ac:dyDescent="0.2">
      <c r="A2078" s="144"/>
      <c r="B2078" s="141"/>
      <c r="C2078" s="141"/>
      <c r="D2078" s="142"/>
      <c r="E2078" s="142"/>
      <c r="F2078" s="142"/>
      <c r="G2078" s="142"/>
      <c r="H2078" s="142"/>
      <c r="I2078" s="129"/>
      <c r="J2078" s="130"/>
      <c r="K2078" s="131" t="str">
        <f t="shared" si="1007"/>
        <v/>
      </c>
      <c r="L2078" s="132" t="str">
        <f t="shared" si="1008"/>
        <v/>
      </c>
      <c r="M2078" s="133" t="str">
        <f t="shared" si="1009"/>
        <v/>
      </c>
      <c r="N2078" s="134" t="str">
        <f>IFERROR(IF(B:B="","",IF(R2078="Beer",SUM(LOOKUP(2,1/(Rates!$B$3:$B$5&lt;=W2078)/(Rates!$C$3:$C$5&gt;=W2078),Rates!$D$3:$D$5)*(X2078/100)*W2078),IF(R2078="Refreshment Beverage",SUM(LOOKUP(2,1/(Rates!$B$7:$B$11&lt;=W2078)/(Rates!$C$7:$C$11&gt;=W2078),Rates!$D$7:$D$11)*(X2078/100)*W2078)))),"")</f>
        <v/>
      </c>
      <c r="O2078" s="134" t="str">
        <f t="shared" si="1010"/>
        <v/>
      </c>
      <c r="P2078" s="116"/>
      <c r="Q2078" s="117" t="str">
        <f t="shared" si="1011"/>
        <v/>
      </c>
      <c r="R2078" s="128" t="str">
        <f t="shared" si="1012"/>
        <v/>
      </c>
      <c r="S2078" s="135" t="str">
        <f>IF(B2078="","",IF(R2078="Refreshment Beverage",VLOOKUP(VALUE(Q2078),Rates!G$15:L$19,2,0),VLOOKUP(VALUE(Q2078),Rates!G$4:L$12,2,0)))</f>
        <v/>
      </c>
      <c r="T2078" s="135" t="str">
        <f t="shared" si="1013"/>
        <v/>
      </c>
      <c r="U2078" s="118" t="str">
        <f t="shared" si="1014"/>
        <v/>
      </c>
      <c r="V2078" s="135" t="str">
        <f t="shared" si="1015"/>
        <v/>
      </c>
      <c r="W2078" s="135" t="str">
        <f t="shared" si="1016"/>
        <v/>
      </c>
      <c r="X2078" s="119" t="str">
        <f t="shared" si="1017"/>
        <v/>
      </c>
      <c r="Y2078" s="120" t="str">
        <f>IF(B:B="","",IF(R2078="Refreshment Beverage",VLOOKUP(Q2078,Rates!G$15:L$19,6,0)*W2078,VLOOKUP(Q2078,Rates!G$4:L$12,6,0)*W2078))</f>
        <v/>
      </c>
      <c r="Z2078" s="120" t="str">
        <f t="shared" si="1018"/>
        <v/>
      </c>
      <c r="AA2078" s="120" t="str">
        <f t="shared" si="1019"/>
        <v/>
      </c>
      <c r="AB2078" s="136" t="str">
        <f>IF(B:B="","",IF(R2078="Refreshment Beverage","",IF(AND(R2078="Beer",Q2078=0),SUM(LOOKUP(2,1/(Rates!$B$15:$B$18&lt;=W2078)/(Rates!$C$15:$C$18&gt;=W2078),Rates!$D$15:$D$18)*W2078),VLOOKUP(VALUE(Q:Q),Rates!A:B,2,0)*W2078)))</f>
        <v/>
      </c>
      <c r="AC2078" s="136" t="str">
        <f>IF(B:B="","",IF(R2078="Refreshment Beverage","",IF(AND(R2078="Beer",Q2078=0),SUM(LOOKUP(2,1/(Rates!$B$15:$B$18&lt;=W2078)/(Rates!$C$15:$C$18&gt;=W2078),Rates!$E$15:$E$18)*W2078),VLOOKUP(VALUE(Q:Q),Rates!A:C,3,0)*W2078)))</f>
        <v/>
      </c>
      <c r="AD2078" s="137" t="str">
        <f>IFERROR(IF(B:B="","",IF(R2078="Beer","",IF(VALUE(Q2078)=0,VLOOKUP(VLOOKUP(B:B,#REF!,16,0),Rates!A:E,2,0),VLOOKUP(VALUE(Q2078),Rates!A$31:B$34,2,0)*W2078))),0)</f>
        <v/>
      </c>
      <c r="AE2078" s="121" t="str">
        <f t="shared" si="1020"/>
        <v/>
      </c>
      <c r="AF2078" s="138" t="str">
        <f t="shared" si="1021"/>
        <v/>
      </c>
      <c r="AG2078" s="122" t="str">
        <f t="shared" si="1022"/>
        <v/>
      </c>
      <c r="AH2078" s="123" t="str">
        <f t="shared" si="1023"/>
        <v/>
      </c>
      <c r="AI2078" s="139" t="str">
        <f>IF(AE:AE="","",IF(R2078="Refreshment Beverage",AK2078*(Rates!J$19/100),ROUND(SUM(AH2078*(Rates!$J$8/100)),4)))</f>
        <v/>
      </c>
      <c r="AJ2078" s="124" t="str">
        <f t="shared" si="1024"/>
        <v/>
      </c>
      <c r="AK2078" s="125" t="str">
        <f t="shared" si="1025"/>
        <v/>
      </c>
      <c r="AL2078" s="121" t="str">
        <f t="shared" si="1026"/>
        <v/>
      </c>
      <c r="AM2078" s="138" t="str">
        <f>IF(AS2078="","",IF(R2078="Refreshment Beverage",ROUND(AS2078*Rates!K$19,4),ROUND(AO2078*(VLOOKUP(VALUE(Q2078),Rates!G$4:L$12,3,0)),4)))</f>
        <v/>
      </c>
      <c r="AN2078" s="126" t="str">
        <f>IF(AS2078="","",IF(R2078="Refreshment Beverage",AS2078*(Rates!J$19/100),MAX(AM2078,AB2078)))</f>
        <v/>
      </c>
      <c r="AO2078" s="127" t="str">
        <f t="shared" si="1027"/>
        <v/>
      </c>
      <c r="AP2078" s="127" t="str">
        <f t="shared" si="1028"/>
        <v/>
      </c>
      <c r="AQ2078" s="140" t="str">
        <f>IF(AS2078="","",IF(R2078="Refreshment Beverage",ROUND(SUM(VLOOKUP(Q:Q,Rates!G$15:L$19,3,0)*(AS2078-Y2078-Z2078-AA2078)),4),ROUND(SUM(Rates!$K$8*AS2078),4)))</f>
        <v/>
      </c>
      <c r="AR2078" s="139" t="str">
        <f t="shared" si="1029"/>
        <v/>
      </c>
      <c r="AS2078" s="125" t="str">
        <f t="shared" si="1030"/>
        <v/>
      </c>
      <c r="AT2078" s="121" t="str">
        <f t="shared" si="1031"/>
        <v/>
      </c>
      <c r="AU2078" s="138" t="str">
        <f>IF(AX2078="","",IF(R2078="Refreshment Beverage",ROUND((BA2078-Y2078-Z2078-AA2078)*VLOOKUP(VALUE(Q2078),Rates!G$15:L$19,3,0),4),ROUND(AW2078*(VLOOKUP(VALUE(Q2078),Rates!G:L,3,0)),4)))</f>
        <v/>
      </c>
      <c r="AV2078" s="126" t="str">
        <f t="shared" si="1032"/>
        <v/>
      </c>
      <c r="AW2078" s="127" t="str">
        <f t="shared" si="1033"/>
        <v/>
      </c>
      <c r="AX2078" s="123" t="str">
        <f t="shared" si="1034"/>
        <v/>
      </c>
      <c r="AY2078" s="140" t="str">
        <f>IF(AX2078="","",IF(R2078="Refreshment Beverage",ROUND(SUM(AX2078*Rates!K$19),4),ROUND(SUM(AX2078*(Rates!J$8/100)),4)))</f>
        <v/>
      </c>
      <c r="AZ2078" s="124" t="str">
        <f t="shared" si="1035"/>
        <v/>
      </c>
      <c r="BA2078" s="125" t="str">
        <f t="shared" si="1036"/>
        <v/>
      </c>
      <c r="BB2078" s="115"/>
      <c r="BC2078" s="143"/>
      <c r="BD2078" s="100"/>
      <c r="BE2078" s="100"/>
      <c r="BF2078" s="100"/>
      <c r="BG2078" s="100"/>
    </row>
    <row r="2079" spans="1:59" x14ac:dyDescent="0.2">
      <c r="A2079" s="144"/>
      <c r="B2079" s="141"/>
      <c r="C2079" s="141"/>
      <c r="D2079" s="142"/>
      <c r="E2079" s="142"/>
      <c r="F2079" s="142"/>
      <c r="G2079" s="142"/>
      <c r="H2079" s="142"/>
      <c r="I2079" s="129"/>
      <c r="J2079" s="130"/>
      <c r="K2079" s="131" t="str">
        <f t="shared" si="1007"/>
        <v/>
      </c>
      <c r="L2079" s="132" t="str">
        <f t="shared" si="1008"/>
        <v/>
      </c>
      <c r="M2079" s="133" t="str">
        <f t="shared" si="1009"/>
        <v/>
      </c>
      <c r="N2079" s="134" t="str">
        <f>IFERROR(IF(B:B="","",IF(R2079="Beer",SUM(LOOKUP(2,1/(Rates!$B$3:$B$5&lt;=W2079)/(Rates!$C$3:$C$5&gt;=W2079),Rates!$D$3:$D$5)*(X2079/100)*W2079),IF(R2079="Refreshment Beverage",SUM(LOOKUP(2,1/(Rates!$B$7:$B$11&lt;=W2079)/(Rates!$C$7:$C$11&gt;=W2079),Rates!$D$7:$D$11)*(X2079/100)*W2079)))),"")</f>
        <v/>
      </c>
      <c r="O2079" s="134" t="str">
        <f t="shared" si="1010"/>
        <v/>
      </c>
      <c r="P2079" s="116"/>
      <c r="Q2079" s="117" t="str">
        <f t="shared" si="1011"/>
        <v/>
      </c>
      <c r="R2079" s="128" t="str">
        <f t="shared" si="1012"/>
        <v/>
      </c>
      <c r="S2079" s="135" t="str">
        <f>IF(B2079="","",IF(R2079="Refreshment Beverage",VLOOKUP(VALUE(Q2079),Rates!G$15:L$19,2,0),VLOOKUP(VALUE(Q2079),Rates!G$4:L$12,2,0)))</f>
        <v/>
      </c>
      <c r="T2079" s="135" t="str">
        <f t="shared" si="1013"/>
        <v/>
      </c>
      <c r="U2079" s="118" t="str">
        <f t="shared" si="1014"/>
        <v/>
      </c>
      <c r="V2079" s="135" t="str">
        <f t="shared" si="1015"/>
        <v/>
      </c>
      <c r="W2079" s="135" t="str">
        <f t="shared" si="1016"/>
        <v/>
      </c>
      <c r="X2079" s="119" t="str">
        <f t="shared" si="1017"/>
        <v/>
      </c>
      <c r="Y2079" s="120" t="str">
        <f>IF(B:B="","",IF(R2079="Refreshment Beverage",VLOOKUP(Q2079,Rates!G$15:L$19,6,0)*W2079,VLOOKUP(Q2079,Rates!G$4:L$12,6,0)*W2079))</f>
        <v/>
      </c>
      <c r="Z2079" s="120" t="str">
        <f t="shared" si="1018"/>
        <v/>
      </c>
      <c r="AA2079" s="120" t="str">
        <f t="shared" si="1019"/>
        <v/>
      </c>
      <c r="AB2079" s="136" t="str">
        <f>IF(B:B="","",IF(R2079="Refreshment Beverage","",IF(AND(R2079="Beer",Q2079=0),SUM(LOOKUP(2,1/(Rates!$B$15:$B$18&lt;=W2079)/(Rates!$C$15:$C$18&gt;=W2079),Rates!$D$15:$D$18)*W2079),VLOOKUP(VALUE(Q:Q),Rates!A:B,2,0)*W2079)))</f>
        <v/>
      </c>
      <c r="AC2079" s="136" t="str">
        <f>IF(B:B="","",IF(R2079="Refreshment Beverage","",IF(AND(R2079="Beer",Q2079=0),SUM(LOOKUP(2,1/(Rates!$B$15:$B$18&lt;=W2079)/(Rates!$C$15:$C$18&gt;=W2079),Rates!$E$15:$E$18)*W2079),VLOOKUP(VALUE(Q:Q),Rates!A:C,3,0)*W2079)))</f>
        <v/>
      </c>
      <c r="AD2079" s="137" t="str">
        <f>IFERROR(IF(B:B="","",IF(R2079="Beer","",IF(VALUE(Q2079)=0,VLOOKUP(VLOOKUP(B:B,#REF!,16,0),Rates!A:E,2,0),VLOOKUP(VALUE(Q2079),Rates!A$31:B$34,2,0)*W2079))),0)</f>
        <v/>
      </c>
      <c r="AE2079" s="121" t="str">
        <f t="shared" si="1020"/>
        <v/>
      </c>
      <c r="AF2079" s="138" t="str">
        <f t="shared" si="1021"/>
        <v/>
      </c>
      <c r="AG2079" s="122" t="str">
        <f t="shared" si="1022"/>
        <v/>
      </c>
      <c r="AH2079" s="123" t="str">
        <f t="shared" si="1023"/>
        <v/>
      </c>
      <c r="AI2079" s="139" t="str">
        <f>IF(AE:AE="","",IF(R2079="Refreshment Beverage",AK2079*(Rates!J$19/100),ROUND(SUM(AH2079*(Rates!$J$8/100)),4)))</f>
        <v/>
      </c>
      <c r="AJ2079" s="124" t="str">
        <f t="shared" si="1024"/>
        <v/>
      </c>
      <c r="AK2079" s="125" t="str">
        <f t="shared" si="1025"/>
        <v/>
      </c>
      <c r="AL2079" s="121" t="str">
        <f t="shared" si="1026"/>
        <v/>
      </c>
      <c r="AM2079" s="138" t="str">
        <f>IF(AS2079="","",IF(R2079="Refreshment Beverage",ROUND(AS2079*Rates!K$19,4),ROUND(AO2079*(VLOOKUP(VALUE(Q2079),Rates!G$4:L$12,3,0)),4)))</f>
        <v/>
      </c>
      <c r="AN2079" s="126" t="str">
        <f>IF(AS2079="","",IF(R2079="Refreshment Beverage",AS2079*(Rates!J$19/100),MAX(AM2079,AB2079)))</f>
        <v/>
      </c>
      <c r="AO2079" s="127" t="str">
        <f t="shared" si="1027"/>
        <v/>
      </c>
      <c r="AP2079" s="127" t="str">
        <f t="shared" si="1028"/>
        <v/>
      </c>
      <c r="AQ2079" s="140" t="str">
        <f>IF(AS2079="","",IF(R2079="Refreshment Beverage",ROUND(SUM(VLOOKUP(Q:Q,Rates!G$15:L$19,3,0)*(AS2079-Y2079-Z2079-AA2079)),4),ROUND(SUM(Rates!$K$8*AS2079),4)))</f>
        <v/>
      </c>
      <c r="AR2079" s="139" t="str">
        <f t="shared" si="1029"/>
        <v/>
      </c>
      <c r="AS2079" s="125" t="str">
        <f t="shared" si="1030"/>
        <v/>
      </c>
      <c r="AT2079" s="121" t="str">
        <f t="shared" si="1031"/>
        <v/>
      </c>
      <c r="AU2079" s="138" t="str">
        <f>IF(AX2079="","",IF(R2079="Refreshment Beverage",ROUND((BA2079-Y2079-Z2079-AA2079)*VLOOKUP(VALUE(Q2079),Rates!G$15:L$19,3,0),4),ROUND(AW2079*(VLOOKUP(VALUE(Q2079),Rates!G:L,3,0)),4)))</f>
        <v/>
      </c>
      <c r="AV2079" s="126" t="str">
        <f t="shared" si="1032"/>
        <v/>
      </c>
      <c r="AW2079" s="127" t="str">
        <f t="shared" si="1033"/>
        <v/>
      </c>
      <c r="AX2079" s="123" t="str">
        <f t="shared" si="1034"/>
        <v/>
      </c>
      <c r="AY2079" s="140" t="str">
        <f>IF(AX2079="","",IF(R2079="Refreshment Beverage",ROUND(SUM(AX2079*Rates!K$19),4),ROUND(SUM(AX2079*(Rates!J$8/100)),4)))</f>
        <v/>
      </c>
      <c r="AZ2079" s="124" t="str">
        <f t="shared" si="1035"/>
        <v/>
      </c>
      <c r="BA2079" s="125" t="str">
        <f t="shared" si="1036"/>
        <v/>
      </c>
      <c r="BB2079" s="115"/>
      <c r="BC2079" s="143"/>
      <c r="BD2079" s="100"/>
      <c r="BE2079" s="100"/>
      <c r="BF2079" s="100"/>
      <c r="BG2079" s="100"/>
    </row>
    <row r="2080" spans="1:59" x14ac:dyDescent="0.2">
      <c r="A2080" s="144"/>
      <c r="B2080" s="141"/>
      <c r="C2080" s="141"/>
      <c r="D2080" s="142"/>
      <c r="E2080" s="142"/>
      <c r="F2080" s="142"/>
      <c r="G2080" s="142"/>
      <c r="H2080" s="142"/>
      <c r="I2080" s="129"/>
      <c r="J2080" s="130"/>
      <c r="K2080" s="131" t="str">
        <f t="shared" si="1007"/>
        <v/>
      </c>
      <c r="L2080" s="132" t="str">
        <f t="shared" si="1008"/>
        <v/>
      </c>
      <c r="M2080" s="133" t="str">
        <f t="shared" si="1009"/>
        <v/>
      </c>
      <c r="N2080" s="134" t="str">
        <f>IFERROR(IF(B:B="","",IF(R2080="Beer",SUM(LOOKUP(2,1/(Rates!$B$3:$B$5&lt;=W2080)/(Rates!$C$3:$C$5&gt;=W2080),Rates!$D$3:$D$5)*(X2080/100)*W2080),IF(R2080="Refreshment Beverage",SUM(LOOKUP(2,1/(Rates!$B$7:$B$11&lt;=W2080)/(Rates!$C$7:$C$11&gt;=W2080),Rates!$D$7:$D$11)*(X2080/100)*W2080)))),"")</f>
        <v/>
      </c>
      <c r="O2080" s="134" t="str">
        <f t="shared" si="1010"/>
        <v/>
      </c>
      <c r="P2080" s="116"/>
      <c r="Q2080" s="117" t="str">
        <f t="shared" si="1011"/>
        <v/>
      </c>
      <c r="R2080" s="128" t="str">
        <f t="shared" si="1012"/>
        <v/>
      </c>
      <c r="S2080" s="135" t="str">
        <f>IF(B2080="","",IF(R2080="Refreshment Beverage",VLOOKUP(VALUE(Q2080),Rates!G$15:L$19,2,0),VLOOKUP(VALUE(Q2080),Rates!G$4:L$12,2,0)))</f>
        <v/>
      </c>
      <c r="T2080" s="135" t="str">
        <f t="shared" si="1013"/>
        <v/>
      </c>
      <c r="U2080" s="118" t="str">
        <f t="shared" si="1014"/>
        <v/>
      </c>
      <c r="V2080" s="135" t="str">
        <f t="shared" si="1015"/>
        <v/>
      </c>
      <c r="W2080" s="135" t="str">
        <f t="shared" si="1016"/>
        <v/>
      </c>
      <c r="X2080" s="119" t="str">
        <f t="shared" si="1017"/>
        <v/>
      </c>
      <c r="Y2080" s="120" t="str">
        <f>IF(B:B="","",IF(R2080="Refreshment Beverage",VLOOKUP(Q2080,Rates!G$15:L$19,6,0)*W2080,VLOOKUP(Q2080,Rates!G$4:L$12,6,0)*W2080))</f>
        <v/>
      </c>
      <c r="Z2080" s="120" t="str">
        <f t="shared" si="1018"/>
        <v/>
      </c>
      <c r="AA2080" s="120" t="str">
        <f t="shared" si="1019"/>
        <v/>
      </c>
      <c r="AB2080" s="136" t="str">
        <f>IF(B:B="","",IF(R2080="Refreshment Beverage","",IF(AND(R2080="Beer",Q2080=0),SUM(LOOKUP(2,1/(Rates!$B$15:$B$18&lt;=W2080)/(Rates!$C$15:$C$18&gt;=W2080),Rates!$D$15:$D$18)*W2080),VLOOKUP(VALUE(Q:Q),Rates!A:B,2,0)*W2080)))</f>
        <v/>
      </c>
      <c r="AC2080" s="136" t="str">
        <f>IF(B:B="","",IF(R2080="Refreshment Beverage","",IF(AND(R2080="Beer",Q2080=0),SUM(LOOKUP(2,1/(Rates!$B$15:$B$18&lt;=W2080)/(Rates!$C$15:$C$18&gt;=W2080),Rates!$E$15:$E$18)*W2080),VLOOKUP(VALUE(Q:Q),Rates!A:C,3,0)*W2080)))</f>
        <v/>
      </c>
      <c r="AD2080" s="137" t="str">
        <f>IFERROR(IF(B:B="","",IF(R2080="Beer","",IF(VALUE(Q2080)=0,VLOOKUP(VLOOKUP(B:B,#REF!,16,0),Rates!A:E,2,0),VLOOKUP(VALUE(Q2080),Rates!A$31:B$34,2,0)*W2080))),0)</f>
        <v/>
      </c>
      <c r="AE2080" s="121" t="str">
        <f t="shared" si="1020"/>
        <v/>
      </c>
      <c r="AF2080" s="138" t="str">
        <f t="shared" si="1021"/>
        <v/>
      </c>
      <c r="AG2080" s="122" t="str">
        <f t="shared" si="1022"/>
        <v/>
      </c>
      <c r="AH2080" s="123" t="str">
        <f t="shared" si="1023"/>
        <v/>
      </c>
      <c r="AI2080" s="139" t="str">
        <f>IF(AE:AE="","",IF(R2080="Refreshment Beverage",AK2080*(Rates!J$19/100),ROUND(SUM(AH2080*(Rates!$J$8/100)),4)))</f>
        <v/>
      </c>
      <c r="AJ2080" s="124" t="str">
        <f t="shared" si="1024"/>
        <v/>
      </c>
      <c r="AK2080" s="125" t="str">
        <f t="shared" si="1025"/>
        <v/>
      </c>
      <c r="AL2080" s="121" t="str">
        <f t="shared" si="1026"/>
        <v/>
      </c>
      <c r="AM2080" s="138" t="str">
        <f>IF(AS2080="","",IF(R2080="Refreshment Beverage",ROUND(AS2080*Rates!K$19,4),ROUND(AO2080*(VLOOKUP(VALUE(Q2080),Rates!G$4:L$12,3,0)),4)))</f>
        <v/>
      </c>
      <c r="AN2080" s="126" t="str">
        <f>IF(AS2080="","",IF(R2080="Refreshment Beverage",AS2080*(Rates!J$19/100),MAX(AM2080,AB2080)))</f>
        <v/>
      </c>
      <c r="AO2080" s="127" t="str">
        <f t="shared" si="1027"/>
        <v/>
      </c>
      <c r="AP2080" s="127" t="str">
        <f t="shared" si="1028"/>
        <v/>
      </c>
      <c r="AQ2080" s="140" t="str">
        <f>IF(AS2080="","",IF(R2080="Refreshment Beverage",ROUND(SUM(VLOOKUP(Q:Q,Rates!G$15:L$19,3,0)*(AS2080-Y2080-Z2080-AA2080)),4),ROUND(SUM(Rates!$K$8*AS2080),4)))</f>
        <v/>
      </c>
      <c r="AR2080" s="139" t="str">
        <f t="shared" si="1029"/>
        <v/>
      </c>
      <c r="AS2080" s="125" t="str">
        <f t="shared" si="1030"/>
        <v/>
      </c>
      <c r="AT2080" s="121" t="str">
        <f t="shared" si="1031"/>
        <v/>
      </c>
      <c r="AU2080" s="138" t="str">
        <f>IF(AX2080="","",IF(R2080="Refreshment Beverage",ROUND((BA2080-Y2080-Z2080-AA2080)*VLOOKUP(VALUE(Q2080),Rates!G$15:L$19,3,0),4),ROUND(AW2080*(VLOOKUP(VALUE(Q2080),Rates!G:L,3,0)),4)))</f>
        <v/>
      </c>
      <c r="AV2080" s="126" t="str">
        <f t="shared" si="1032"/>
        <v/>
      </c>
      <c r="AW2080" s="127" t="str">
        <f t="shared" si="1033"/>
        <v/>
      </c>
      <c r="AX2080" s="123" t="str">
        <f t="shared" si="1034"/>
        <v/>
      </c>
      <c r="AY2080" s="140" t="str">
        <f>IF(AX2080="","",IF(R2080="Refreshment Beverage",ROUND(SUM(AX2080*Rates!K$19),4),ROUND(SUM(AX2080*(Rates!J$8/100)),4)))</f>
        <v/>
      </c>
      <c r="AZ2080" s="124" t="str">
        <f t="shared" si="1035"/>
        <v/>
      </c>
      <c r="BA2080" s="125" t="str">
        <f t="shared" si="1036"/>
        <v/>
      </c>
      <c r="BB2080" s="115"/>
      <c r="BC2080" s="143"/>
      <c r="BD2080" s="100"/>
      <c r="BE2080" s="100"/>
      <c r="BF2080" s="100"/>
      <c r="BG2080" s="100"/>
    </row>
    <row r="2081" spans="1:59" x14ac:dyDescent="0.2">
      <c r="A2081" s="144"/>
      <c r="B2081" s="141"/>
      <c r="C2081" s="141"/>
      <c r="D2081" s="142"/>
      <c r="E2081" s="142"/>
      <c r="F2081" s="142"/>
      <c r="G2081" s="142"/>
      <c r="H2081" s="142"/>
      <c r="I2081" s="129"/>
      <c r="J2081" s="130"/>
      <c r="K2081" s="131" t="str">
        <f t="shared" si="1007"/>
        <v/>
      </c>
      <c r="L2081" s="132" t="str">
        <f t="shared" si="1008"/>
        <v/>
      </c>
      <c r="M2081" s="133" t="str">
        <f t="shared" si="1009"/>
        <v/>
      </c>
      <c r="N2081" s="134" t="str">
        <f>IFERROR(IF(B:B="","",IF(R2081="Beer",SUM(LOOKUP(2,1/(Rates!$B$3:$B$5&lt;=W2081)/(Rates!$C$3:$C$5&gt;=W2081),Rates!$D$3:$D$5)*(X2081/100)*W2081),IF(R2081="Refreshment Beverage",SUM(LOOKUP(2,1/(Rates!$B$7:$B$11&lt;=W2081)/(Rates!$C$7:$C$11&gt;=W2081),Rates!$D$7:$D$11)*(X2081/100)*W2081)))),"")</f>
        <v/>
      </c>
      <c r="O2081" s="134" t="str">
        <f t="shared" si="1010"/>
        <v/>
      </c>
      <c r="P2081" s="116"/>
      <c r="Q2081" s="117" t="str">
        <f t="shared" si="1011"/>
        <v/>
      </c>
      <c r="R2081" s="128" t="str">
        <f t="shared" si="1012"/>
        <v/>
      </c>
      <c r="S2081" s="135" t="str">
        <f>IF(B2081="","",IF(R2081="Refreshment Beverage",VLOOKUP(VALUE(Q2081),Rates!G$15:L$19,2,0),VLOOKUP(VALUE(Q2081),Rates!G$4:L$12,2,0)))</f>
        <v/>
      </c>
      <c r="T2081" s="135" t="str">
        <f t="shared" si="1013"/>
        <v/>
      </c>
      <c r="U2081" s="118" t="str">
        <f t="shared" si="1014"/>
        <v/>
      </c>
      <c r="V2081" s="135" t="str">
        <f t="shared" si="1015"/>
        <v/>
      </c>
      <c r="W2081" s="135" t="str">
        <f t="shared" si="1016"/>
        <v/>
      </c>
      <c r="X2081" s="119" t="str">
        <f t="shared" si="1017"/>
        <v/>
      </c>
      <c r="Y2081" s="120" t="str">
        <f>IF(B:B="","",IF(R2081="Refreshment Beverage",VLOOKUP(Q2081,Rates!G$15:L$19,6,0)*W2081,VLOOKUP(Q2081,Rates!G$4:L$12,6,0)*W2081))</f>
        <v/>
      </c>
      <c r="Z2081" s="120" t="str">
        <f t="shared" si="1018"/>
        <v/>
      </c>
      <c r="AA2081" s="120" t="str">
        <f t="shared" si="1019"/>
        <v/>
      </c>
      <c r="AB2081" s="136" t="str">
        <f>IF(B:B="","",IF(R2081="Refreshment Beverage","",IF(AND(R2081="Beer",Q2081=0),SUM(LOOKUP(2,1/(Rates!$B$15:$B$18&lt;=W2081)/(Rates!$C$15:$C$18&gt;=W2081),Rates!$D$15:$D$18)*W2081),VLOOKUP(VALUE(Q:Q),Rates!A:B,2,0)*W2081)))</f>
        <v/>
      </c>
      <c r="AC2081" s="136" t="str">
        <f>IF(B:B="","",IF(R2081="Refreshment Beverage","",IF(AND(R2081="Beer",Q2081=0),SUM(LOOKUP(2,1/(Rates!$B$15:$B$18&lt;=W2081)/(Rates!$C$15:$C$18&gt;=W2081),Rates!$E$15:$E$18)*W2081),VLOOKUP(VALUE(Q:Q),Rates!A:C,3,0)*W2081)))</f>
        <v/>
      </c>
      <c r="AD2081" s="137" t="str">
        <f>IFERROR(IF(B:B="","",IF(R2081="Beer","",IF(VALUE(Q2081)=0,VLOOKUP(VLOOKUP(B:B,#REF!,16,0),Rates!A:E,2,0),VLOOKUP(VALUE(Q2081),Rates!A$31:B$34,2,0)*W2081))),0)</f>
        <v/>
      </c>
      <c r="AE2081" s="121" t="str">
        <f t="shared" si="1020"/>
        <v/>
      </c>
      <c r="AF2081" s="138" t="str">
        <f t="shared" si="1021"/>
        <v/>
      </c>
      <c r="AG2081" s="122" t="str">
        <f t="shared" si="1022"/>
        <v/>
      </c>
      <c r="AH2081" s="123" t="str">
        <f t="shared" si="1023"/>
        <v/>
      </c>
      <c r="AI2081" s="139" t="str">
        <f>IF(AE:AE="","",IF(R2081="Refreshment Beverage",AK2081*(Rates!J$19/100),ROUND(SUM(AH2081*(Rates!$J$8/100)),4)))</f>
        <v/>
      </c>
      <c r="AJ2081" s="124" t="str">
        <f t="shared" si="1024"/>
        <v/>
      </c>
      <c r="AK2081" s="125" t="str">
        <f t="shared" si="1025"/>
        <v/>
      </c>
      <c r="AL2081" s="121" t="str">
        <f t="shared" si="1026"/>
        <v/>
      </c>
      <c r="AM2081" s="138" t="str">
        <f>IF(AS2081="","",IF(R2081="Refreshment Beverage",ROUND(AS2081*Rates!K$19,4),ROUND(AO2081*(VLOOKUP(VALUE(Q2081),Rates!G$4:L$12,3,0)),4)))</f>
        <v/>
      </c>
      <c r="AN2081" s="126" t="str">
        <f>IF(AS2081="","",IF(R2081="Refreshment Beverage",AS2081*(Rates!J$19/100),MAX(AM2081,AB2081)))</f>
        <v/>
      </c>
      <c r="AO2081" s="127" t="str">
        <f t="shared" si="1027"/>
        <v/>
      </c>
      <c r="AP2081" s="127" t="str">
        <f t="shared" si="1028"/>
        <v/>
      </c>
      <c r="AQ2081" s="140" t="str">
        <f>IF(AS2081="","",IF(R2081="Refreshment Beverage",ROUND(SUM(VLOOKUP(Q:Q,Rates!G$15:L$19,3,0)*(AS2081-Y2081-Z2081-AA2081)),4),ROUND(SUM(Rates!$K$8*AS2081),4)))</f>
        <v/>
      </c>
      <c r="AR2081" s="139" t="str">
        <f t="shared" si="1029"/>
        <v/>
      </c>
      <c r="AS2081" s="125" t="str">
        <f t="shared" si="1030"/>
        <v/>
      </c>
      <c r="AT2081" s="121" t="str">
        <f t="shared" si="1031"/>
        <v/>
      </c>
      <c r="AU2081" s="138" t="str">
        <f>IF(AX2081="","",IF(R2081="Refreshment Beverage",ROUND((BA2081-Y2081-Z2081-AA2081)*VLOOKUP(VALUE(Q2081),Rates!G$15:L$19,3,0),4),ROUND(AW2081*(VLOOKUP(VALUE(Q2081),Rates!G:L,3,0)),4)))</f>
        <v/>
      </c>
      <c r="AV2081" s="126" t="str">
        <f t="shared" si="1032"/>
        <v/>
      </c>
      <c r="AW2081" s="127" t="str">
        <f t="shared" si="1033"/>
        <v/>
      </c>
      <c r="AX2081" s="123" t="str">
        <f t="shared" si="1034"/>
        <v/>
      </c>
      <c r="AY2081" s="140" t="str">
        <f>IF(AX2081="","",IF(R2081="Refreshment Beverage",ROUND(SUM(AX2081*Rates!K$19),4),ROUND(SUM(AX2081*(Rates!J$8/100)),4)))</f>
        <v/>
      </c>
      <c r="AZ2081" s="124" t="str">
        <f t="shared" si="1035"/>
        <v/>
      </c>
      <c r="BA2081" s="125" t="str">
        <f t="shared" si="1036"/>
        <v/>
      </c>
      <c r="BB2081" s="115"/>
      <c r="BC2081" s="143"/>
      <c r="BD2081" s="100"/>
      <c r="BE2081" s="100"/>
      <c r="BF2081" s="100"/>
      <c r="BG2081" s="100"/>
    </row>
    <row r="2082" spans="1:59" x14ac:dyDescent="0.2">
      <c r="A2082" s="144"/>
      <c r="B2082" s="141"/>
      <c r="C2082" s="141"/>
      <c r="D2082" s="142"/>
      <c r="E2082" s="142"/>
      <c r="F2082" s="142"/>
      <c r="G2082" s="142"/>
      <c r="H2082" s="142"/>
      <c r="I2082" s="129"/>
      <c r="J2082" s="130"/>
      <c r="K2082" s="131" t="str">
        <f t="shared" si="1007"/>
        <v/>
      </c>
      <c r="L2082" s="132" t="str">
        <f t="shared" si="1008"/>
        <v/>
      </c>
      <c r="M2082" s="133" t="str">
        <f t="shared" si="1009"/>
        <v/>
      </c>
      <c r="N2082" s="134" t="str">
        <f>IFERROR(IF(B:B="","",IF(R2082="Beer",SUM(LOOKUP(2,1/(Rates!$B$3:$B$5&lt;=W2082)/(Rates!$C$3:$C$5&gt;=W2082),Rates!$D$3:$D$5)*(X2082/100)*W2082),IF(R2082="Refreshment Beverage",SUM(LOOKUP(2,1/(Rates!$B$7:$B$11&lt;=W2082)/(Rates!$C$7:$C$11&gt;=W2082),Rates!$D$7:$D$11)*(X2082/100)*W2082)))),"")</f>
        <v/>
      </c>
      <c r="O2082" s="134" t="str">
        <f t="shared" si="1010"/>
        <v/>
      </c>
      <c r="P2082" s="116"/>
      <c r="Q2082" s="117" t="str">
        <f t="shared" si="1011"/>
        <v/>
      </c>
      <c r="R2082" s="128" t="str">
        <f t="shared" si="1012"/>
        <v/>
      </c>
      <c r="S2082" s="135" t="str">
        <f>IF(B2082="","",IF(R2082="Refreshment Beverage",VLOOKUP(VALUE(Q2082),Rates!G$15:L$19,2,0),VLOOKUP(VALUE(Q2082),Rates!G$4:L$12,2,0)))</f>
        <v/>
      </c>
      <c r="T2082" s="135" t="str">
        <f t="shared" si="1013"/>
        <v/>
      </c>
      <c r="U2082" s="118" t="str">
        <f t="shared" si="1014"/>
        <v/>
      </c>
      <c r="V2082" s="135" t="str">
        <f t="shared" si="1015"/>
        <v/>
      </c>
      <c r="W2082" s="135" t="str">
        <f t="shared" si="1016"/>
        <v/>
      </c>
      <c r="X2082" s="119" t="str">
        <f t="shared" si="1017"/>
        <v/>
      </c>
      <c r="Y2082" s="120" t="str">
        <f>IF(B:B="","",IF(R2082="Refreshment Beverage",VLOOKUP(Q2082,Rates!G$15:L$19,6,0)*W2082,VLOOKUP(Q2082,Rates!G$4:L$12,6,0)*W2082))</f>
        <v/>
      </c>
      <c r="Z2082" s="120" t="str">
        <f t="shared" si="1018"/>
        <v/>
      </c>
      <c r="AA2082" s="120" t="str">
        <f t="shared" si="1019"/>
        <v/>
      </c>
      <c r="AB2082" s="136" t="str">
        <f>IF(B:B="","",IF(R2082="Refreshment Beverage","",IF(AND(R2082="Beer",Q2082=0),SUM(LOOKUP(2,1/(Rates!$B$15:$B$18&lt;=W2082)/(Rates!$C$15:$C$18&gt;=W2082),Rates!$D$15:$D$18)*W2082),VLOOKUP(VALUE(Q:Q),Rates!A:B,2,0)*W2082)))</f>
        <v/>
      </c>
      <c r="AC2082" s="136" t="str">
        <f>IF(B:B="","",IF(R2082="Refreshment Beverage","",IF(AND(R2082="Beer",Q2082=0),SUM(LOOKUP(2,1/(Rates!$B$15:$B$18&lt;=W2082)/(Rates!$C$15:$C$18&gt;=W2082),Rates!$E$15:$E$18)*W2082),VLOOKUP(VALUE(Q:Q),Rates!A:C,3,0)*W2082)))</f>
        <v/>
      </c>
      <c r="AD2082" s="137" t="str">
        <f>IFERROR(IF(B:B="","",IF(R2082="Beer","",IF(VALUE(Q2082)=0,VLOOKUP(VLOOKUP(B:B,#REF!,16,0),Rates!A:E,2,0),VLOOKUP(VALUE(Q2082),Rates!A$31:B$34,2,0)*W2082))),0)</f>
        <v/>
      </c>
      <c r="AE2082" s="121" t="str">
        <f t="shared" si="1020"/>
        <v/>
      </c>
      <c r="AF2082" s="138" t="str">
        <f t="shared" si="1021"/>
        <v/>
      </c>
      <c r="AG2082" s="122" t="str">
        <f t="shared" si="1022"/>
        <v/>
      </c>
      <c r="AH2082" s="123" t="str">
        <f t="shared" si="1023"/>
        <v/>
      </c>
      <c r="AI2082" s="139" t="str">
        <f>IF(AE:AE="","",IF(R2082="Refreshment Beverage",AK2082*(Rates!J$19/100),ROUND(SUM(AH2082*(Rates!$J$8/100)),4)))</f>
        <v/>
      </c>
      <c r="AJ2082" s="124" t="str">
        <f t="shared" si="1024"/>
        <v/>
      </c>
      <c r="AK2082" s="125" t="str">
        <f t="shared" si="1025"/>
        <v/>
      </c>
      <c r="AL2082" s="121" t="str">
        <f t="shared" si="1026"/>
        <v/>
      </c>
      <c r="AM2082" s="138" t="str">
        <f>IF(AS2082="","",IF(R2082="Refreshment Beverage",ROUND(AS2082*Rates!K$19,4),ROUND(AO2082*(VLOOKUP(VALUE(Q2082),Rates!G$4:L$12,3,0)),4)))</f>
        <v/>
      </c>
      <c r="AN2082" s="126" t="str">
        <f>IF(AS2082="","",IF(R2082="Refreshment Beverage",AS2082*(Rates!J$19/100),MAX(AM2082,AB2082)))</f>
        <v/>
      </c>
      <c r="AO2082" s="127" t="str">
        <f t="shared" si="1027"/>
        <v/>
      </c>
      <c r="AP2082" s="127" t="str">
        <f t="shared" si="1028"/>
        <v/>
      </c>
      <c r="AQ2082" s="140" t="str">
        <f>IF(AS2082="","",IF(R2082="Refreshment Beverage",ROUND(SUM(VLOOKUP(Q:Q,Rates!G$15:L$19,3,0)*(AS2082-Y2082-Z2082-AA2082)),4),ROUND(SUM(Rates!$K$8*AS2082),4)))</f>
        <v/>
      </c>
      <c r="AR2082" s="139" t="str">
        <f t="shared" si="1029"/>
        <v/>
      </c>
      <c r="AS2082" s="125" t="str">
        <f t="shared" si="1030"/>
        <v/>
      </c>
      <c r="AT2082" s="121" t="str">
        <f t="shared" si="1031"/>
        <v/>
      </c>
      <c r="AU2082" s="138" t="str">
        <f>IF(AX2082="","",IF(R2082="Refreshment Beverage",ROUND((BA2082-Y2082-Z2082-AA2082)*VLOOKUP(VALUE(Q2082),Rates!G$15:L$19,3,0),4),ROUND(AW2082*(VLOOKUP(VALUE(Q2082),Rates!G:L,3,0)),4)))</f>
        <v/>
      </c>
      <c r="AV2082" s="126" t="str">
        <f t="shared" si="1032"/>
        <v/>
      </c>
      <c r="AW2082" s="127" t="str">
        <f t="shared" si="1033"/>
        <v/>
      </c>
      <c r="AX2082" s="123" t="str">
        <f t="shared" si="1034"/>
        <v/>
      </c>
      <c r="AY2082" s="140" t="str">
        <f>IF(AX2082="","",IF(R2082="Refreshment Beverage",ROUND(SUM(AX2082*Rates!K$19),4),ROUND(SUM(AX2082*(Rates!J$8/100)),4)))</f>
        <v/>
      </c>
      <c r="AZ2082" s="124" t="str">
        <f t="shared" si="1035"/>
        <v/>
      </c>
      <c r="BA2082" s="125" t="str">
        <f t="shared" si="1036"/>
        <v/>
      </c>
      <c r="BB2082" s="115"/>
      <c r="BC2082" s="143"/>
      <c r="BD2082" s="100"/>
      <c r="BE2082" s="100"/>
      <c r="BF2082" s="100"/>
      <c r="BG2082" s="100"/>
    </row>
    <row r="2083" spans="1:59" x14ac:dyDescent="0.2">
      <c r="A2083" s="144"/>
      <c r="B2083" s="141"/>
      <c r="C2083" s="141"/>
      <c r="D2083" s="142"/>
      <c r="E2083" s="142"/>
      <c r="F2083" s="142"/>
      <c r="G2083" s="142"/>
      <c r="H2083" s="142"/>
      <c r="I2083" s="129"/>
      <c r="J2083" s="130"/>
      <c r="K2083" s="131" t="str">
        <f t="shared" si="1007"/>
        <v/>
      </c>
      <c r="L2083" s="132" t="str">
        <f t="shared" si="1008"/>
        <v/>
      </c>
      <c r="M2083" s="133" t="str">
        <f t="shared" si="1009"/>
        <v/>
      </c>
      <c r="N2083" s="134" t="str">
        <f>IFERROR(IF(B:B="","",IF(R2083="Beer",SUM(LOOKUP(2,1/(Rates!$B$3:$B$5&lt;=W2083)/(Rates!$C$3:$C$5&gt;=W2083),Rates!$D$3:$D$5)*(X2083/100)*W2083),IF(R2083="Refreshment Beverage",SUM(LOOKUP(2,1/(Rates!$B$7:$B$11&lt;=W2083)/(Rates!$C$7:$C$11&gt;=W2083),Rates!$D$7:$D$11)*(X2083/100)*W2083)))),"")</f>
        <v/>
      </c>
      <c r="O2083" s="134" t="str">
        <f t="shared" si="1010"/>
        <v/>
      </c>
      <c r="P2083" s="116"/>
      <c r="Q2083" s="117" t="str">
        <f t="shared" si="1011"/>
        <v/>
      </c>
      <c r="R2083" s="128" t="str">
        <f t="shared" si="1012"/>
        <v/>
      </c>
      <c r="S2083" s="135" t="str">
        <f>IF(B2083="","",IF(R2083="Refreshment Beverage",VLOOKUP(VALUE(Q2083),Rates!G$15:L$19,2,0),VLOOKUP(VALUE(Q2083),Rates!G$4:L$12,2,0)))</f>
        <v/>
      </c>
      <c r="T2083" s="135" t="str">
        <f t="shared" si="1013"/>
        <v/>
      </c>
      <c r="U2083" s="118" t="str">
        <f t="shared" si="1014"/>
        <v/>
      </c>
      <c r="V2083" s="135" t="str">
        <f t="shared" si="1015"/>
        <v/>
      </c>
      <c r="W2083" s="135" t="str">
        <f t="shared" si="1016"/>
        <v/>
      </c>
      <c r="X2083" s="119" t="str">
        <f t="shared" si="1017"/>
        <v/>
      </c>
      <c r="Y2083" s="120" t="str">
        <f>IF(B:B="","",IF(R2083="Refreshment Beverage",VLOOKUP(Q2083,Rates!G$15:L$19,6,0)*W2083,VLOOKUP(Q2083,Rates!G$4:L$12,6,0)*W2083))</f>
        <v/>
      </c>
      <c r="Z2083" s="120" t="str">
        <f t="shared" si="1018"/>
        <v/>
      </c>
      <c r="AA2083" s="120" t="str">
        <f t="shared" si="1019"/>
        <v/>
      </c>
      <c r="AB2083" s="136" t="str">
        <f>IF(B:B="","",IF(R2083="Refreshment Beverage","",IF(AND(R2083="Beer",Q2083=0),SUM(LOOKUP(2,1/(Rates!$B$15:$B$18&lt;=W2083)/(Rates!$C$15:$C$18&gt;=W2083),Rates!$D$15:$D$18)*W2083),VLOOKUP(VALUE(Q:Q),Rates!A:B,2,0)*W2083)))</f>
        <v/>
      </c>
      <c r="AC2083" s="136" t="str">
        <f>IF(B:B="","",IF(R2083="Refreshment Beverage","",IF(AND(R2083="Beer",Q2083=0),SUM(LOOKUP(2,1/(Rates!$B$15:$B$18&lt;=W2083)/(Rates!$C$15:$C$18&gt;=W2083),Rates!$E$15:$E$18)*W2083),VLOOKUP(VALUE(Q:Q),Rates!A:C,3,0)*W2083)))</f>
        <v/>
      </c>
      <c r="AD2083" s="137" t="str">
        <f>IFERROR(IF(B:B="","",IF(R2083="Beer","",IF(VALUE(Q2083)=0,VLOOKUP(VLOOKUP(B:B,#REF!,16,0),Rates!A:E,2,0),VLOOKUP(VALUE(Q2083),Rates!A$31:B$34,2,0)*W2083))),0)</f>
        <v/>
      </c>
      <c r="AE2083" s="121" t="str">
        <f t="shared" si="1020"/>
        <v/>
      </c>
      <c r="AF2083" s="138" t="str">
        <f t="shared" si="1021"/>
        <v/>
      </c>
      <c r="AG2083" s="122" t="str">
        <f t="shared" si="1022"/>
        <v/>
      </c>
      <c r="AH2083" s="123" t="str">
        <f t="shared" si="1023"/>
        <v/>
      </c>
      <c r="AI2083" s="139" t="str">
        <f>IF(AE:AE="","",IF(R2083="Refreshment Beverage",AK2083*(Rates!J$19/100),ROUND(SUM(AH2083*(Rates!$J$8/100)),4)))</f>
        <v/>
      </c>
      <c r="AJ2083" s="124" t="str">
        <f t="shared" si="1024"/>
        <v/>
      </c>
      <c r="AK2083" s="125" t="str">
        <f t="shared" si="1025"/>
        <v/>
      </c>
      <c r="AL2083" s="121" t="str">
        <f t="shared" si="1026"/>
        <v/>
      </c>
      <c r="AM2083" s="138" t="str">
        <f>IF(AS2083="","",IF(R2083="Refreshment Beverage",ROUND(AS2083*Rates!K$19,4),ROUND(AO2083*(VLOOKUP(VALUE(Q2083),Rates!G$4:L$12,3,0)),4)))</f>
        <v/>
      </c>
      <c r="AN2083" s="126" t="str">
        <f>IF(AS2083="","",IF(R2083="Refreshment Beverage",AS2083*(Rates!J$19/100),MAX(AM2083,AB2083)))</f>
        <v/>
      </c>
      <c r="AO2083" s="127" t="str">
        <f t="shared" si="1027"/>
        <v/>
      </c>
      <c r="AP2083" s="127" t="str">
        <f t="shared" si="1028"/>
        <v/>
      </c>
      <c r="AQ2083" s="140" t="str">
        <f>IF(AS2083="","",IF(R2083="Refreshment Beverage",ROUND(SUM(VLOOKUP(Q:Q,Rates!G$15:L$19,3,0)*(AS2083-Y2083-Z2083-AA2083)),4),ROUND(SUM(Rates!$K$8*AS2083),4)))</f>
        <v/>
      </c>
      <c r="AR2083" s="139" t="str">
        <f t="shared" si="1029"/>
        <v/>
      </c>
      <c r="AS2083" s="125" t="str">
        <f t="shared" si="1030"/>
        <v/>
      </c>
      <c r="AT2083" s="121" t="str">
        <f t="shared" si="1031"/>
        <v/>
      </c>
      <c r="AU2083" s="138" t="str">
        <f>IF(AX2083="","",IF(R2083="Refreshment Beverage",ROUND((BA2083-Y2083-Z2083-AA2083)*VLOOKUP(VALUE(Q2083),Rates!G$15:L$19,3,0),4),ROUND(AW2083*(VLOOKUP(VALUE(Q2083),Rates!G:L,3,0)),4)))</f>
        <v/>
      </c>
      <c r="AV2083" s="126" t="str">
        <f t="shared" si="1032"/>
        <v/>
      </c>
      <c r="AW2083" s="127" t="str">
        <f t="shared" si="1033"/>
        <v/>
      </c>
      <c r="AX2083" s="123" t="str">
        <f t="shared" si="1034"/>
        <v/>
      </c>
      <c r="AY2083" s="140" t="str">
        <f>IF(AX2083="","",IF(R2083="Refreshment Beverage",ROUND(SUM(AX2083*Rates!K$19),4),ROUND(SUM(AX2083*(Rates!J$8/100)),4)))</f>
        <v/>
      </c>
      <c r="AZ2083" s="124" t="str">
        <f t="shared" si="1035"/>
        <v/>
      </c>
      <c r="BA2083" s="125" t="str">
        <f t="shared" si="1036"/>
        <v/>
      </c>
      <c r="BB2083" s="115"/>
      <c r="BC2083" s="143"/>
      <c r="BD2083" s="100"/>
      <c r="BE2083" s="100"/>
      <c r="BF2083" s="100"/>
      <c r="BG2083" s="100"/>
    </row>
    <row r="2084" spans="1:59" x14ac:dyDescent="0.2">
      <c r="A2084" s="144"/>
      <c r="B2084" s="141"/>
      <c r="C2084" s="141"/>
      <c r="D2084" s="142"/>
      <c r="E2084" s="142"/>
      <c r="F2084" s="142"/>
      <c r="G2084" s="142"/>
      <c r="H2084" s="142"/>
      <c r="I2084" s="129"/>
      <c r="J2084" s="130"/>
      <c r="K2084" s="131" t="str">
        <f t="shared" si="1007"/>
        <v/>
      </c>
      <c r="L2084" s="132" t="str">
        <f t="shared" si="1008"/>
        <v/>
      </c>
      <c r="M2084" s="133" t="str">
        <f t="shared" si="1009"/>
        <v/>
      </c>
      <c r="N2084" s="134" t="str">
        <f>IFERROR(IF(B:B="","",IF(R2084="Beer",SUM(LOOKUP(2,1/(Rates!$B$3:$B$5&lt;=W2084)/(Rates!$C$3:$C$5&gt;=W2084),Rates!$D$3:$D$5)*(X2084/100)*W2084),IF(R2084="Refreshment Beverage",SUM(LOOKUP(2,1/(Rates!$B$7:$B$11&lt;=W2084)/(Rates!$C$7:$C$11&gt;=W2084),Rates!$D$7:$D$11)*(X2084/100)*W2084)))),"")</f>
        <v/>
      </c>
      <c r="O2084" s="134" t="str">
        <f t="shared" si="1010"/>
        <v/>
      </c>
      <c r="P2084" s="116"/>
      <c r="Q2084" s="117" t="str">
        <f t="shared" si="1011"/>
        <v/>
      </c>
      <c r="R2084" s="128" t="str">
        <f t="shared" si="1012"/>
        <v/>
      </c>
      <c r="S2084" s="135" t="str">
        <f>IF(B2084="","",IF(R2084="Refreshment Beverage",VLOOKUP(VALUE(Q2084),Rates!G$15:L$19,2,0),VLOOKUP(VALUE(Q2084),Rates!G$4:L$12,2,0)))</f>
        <v/>
      </c>
      <c r="T2084" s="135" t="str">
        <f t="shared" si="1013"/>
        <v/>
      </c>
      <c r="U2084" s="118" t="str">
        <f t="shared" si="1014"/>
        <v/>
      </c>
      <c r="V2084" s="135" t="str">
        <f t="shared" si="1015"/>
        <v/>
      </c>
      <c r="W2084" s="135" t="str">
        <f t="shared" si="1016"/>
        <v/>
      </c>
      <c r="X2084" s="119" t="str">
        <f t="shared" si="1017"/>
        <v/>
      </c>
      <c r="Y2084" s="120" t="str">
        <f>IF(B:B="","",IF(R2084="Refreshment Beverage",VLOOKUP(Q2084,Rates!G$15:L$19,6,0)*W2084,VLOOKUP(Q2084,Rates!G$4:L$12,6,0)*W2084))</f>
        <v/>
      </c>
      <c r="Z2084" s="120" t="str">
        <f t="shared" si="1018"/>
        <v/>
      </c>
      <c r="AA2084" s="120" t="str">
        <f t="shared" si="1019"/>
        <v/>
      </c>
      <c r="AB2084" s="136" t="str">
        <f>IF(B:B="","",IF(R2084="Refreshment Beverage","",IF(AND(R2084="Beer",Q2084=0),SUM(LOOKUP(2,1/(Rates!$B$15:$B$18&lt;=W2084)/(Rates!$C$15:$C$18&gt;=W2084),Rates!$D$15:$D$18)*W2084),VLOOKUP(VALUE(Q:Q),Rates!A:B,2,0)*W2084)))</f>
        <v/>
      </c>
      <c r="AC2084" s="136" t="str">
        <f>IF(B:B="","",IF(R2084="Refreshment Beverage","",IF(AND(R2084="Beer",Q2084=0),SUM(LOOKUP(2,1/(Rates!$B$15:$B$18&lt;=W2084)/(Rates!$C$15:$C$18&gt;=W2084),Rates!$E$15:$E$18)*W2084),VLOOKUP(VALUE(Q:Q),Rates!A:C,3,0)*W2084)))</f>
        <v/>
      </c>
      <c r="AD2084" s="137" t="str">
        <f>IFERROR(IF(B:B="","",IF(R2084="Beer","",IF(VALUE(Q2084)=0,VLOOKUP(VLOOKUP(B:B,#REF!,16,0),Rates!A:E,2,0),VLOOKUP(VALUE(Q2084),Rates!A$31:B$34,2,0)*W2084))),0)</f>
        <v/>
      </c>
      <c r="AE2084" s="121" t="str">
        <f t="shared" si="1020"/>
        <v/>
      </c>
      <c r="AF2084" s="138" t="str">
        <f t="shared" si="1021"/>
        <v/>
      </c>
      <c r="AG2084" s="122" t="str">
        <f t="shared" si="1022"/>
        <v/>
      </c>
      <c r="AH2084" s="123" t="str">
        <f t="shared" si="1023"/>
        <v/>
      </c>
      <c r="AI2084" s="139" t="str">
        <f>IF(AE:AE="","",IF(R2084="Refreshment Beverage",AK2084*(Rates!J$19/100),ROUND(SUM(AH2084*(Rates!$J$8/100)),4)))</f>
        <v/>
      </c>
      <c r="AJ2084" s="124" t="str">
        <f t="shared" si="1024"/>
        <v/>
      </c>
      <c r="AK2084" s="125" t="str">
        <f t="shared" si="1025"/>
        <v/>
      </c>
      <c r="AL2084" s="121" t="str">
        <f t="shared" si="1026"/>
        <v/>
      </c>
      <c r="AM2084" s="138" t="str">
        <f>IF(AS2084="","",IF(R2084="Refreshment Beverage",ROUND(AS2084*Rates!K$19,4),ROUND(AO2084*(VLOOKUP(VALUE(Q2084),Rates!G$4:L$12,3,0)),4)))</f>
        <v/>
      </c>
      <c r="AN2084" s="126" t="str">
        <f>IF(AS2084="","",IF(R2084="Refreshment Beverage",AS2084*(Rates!J$19/100),MAX(AM2084,AB2084)))</f>
        <v/>
      </c>
      <c r="AO2084" s="127" t="str">
        <f t="shared" si="1027"/>
        <v/>
      </c>
      <c r="AP2084" s="127" t="str">
        <f t="shared" si="1028"/>
        <v/>
      </c>
      <c r="AQ2084" s="140" t="str">
        <f>IF(AS2084="","",IF(R2084="Refreshment Beverage",ROUND(SUM(VLOOKUP(Q:Q,Rates!G$15:L$19,3,0)*(AS2084-Y2084-Z2084-AA2084)),4),ROUND(SUM(Rates!$K$8*AS2084),4)))</f>
        <v/>
      </c>
      <c r="AR2084" s="139" t="str">
        <f t="shared" si="1029"/>
        <v/>
      </c>
      <c r="AS2084" s="125" t="str">
        <f t="shared" si="1030"/>
        <v/>
      </c>
      <c r="AT2084" s="121" t="str">
        <f t="shared" si="1031"/>
        <v/>
      </c>
      <c r="AU2084" s="138" t="str">
        <f>IF(AX2084="","",IF(R2084="Refreshment Beverage",ROUND((BA2084-Y2084-Z2084-AA2084)*VLOOKUP(VALUE(Q2084),Rates!G$15:L$19,3,0),4),ROUND(AW2084*(VLOOKUP(VALUE(Q2084),Rates!G:L,3,0)),4)))</f>
        <v/>
      </c>
      <c r="AV2084" s="126" t="str">
        <f t="shared" si="1032"/>
        <v/>
      </c>
      <c r="AW2084" s="127" t="str">
        <f t="shared" si="1033"/>
        <v/>
      </c>
      <c r="AX2084" s="123" t="str">
        <f t="shared" si="1034"/>
        <v/>
      </c>
      <c r="AY2084" s="140" t="str">
        <f>IF(AX2084="","",IF(R2084="Refreshment Beverage",ROUND(SUM(AX2084*Rates!K$19),4),ROUND(SUM(AX2084*(Rates!J$8/100)),4)))</f>
        <v/>
      </c>
      <c r="AZ2084" s="124" t="str">
        <f t="shared" si="1035"/>
        <v/>
      </c>
      <c r="BA2084" s="125" t="str">
        <f t="shared" si="1036"/>
        <v/>
      </c>
      <c r="BB2084" s="115"/>
      <c r="BC2084" s="143"/>
      <c r="BD2084" s="100"/>
      <c r="BE2084" s="100"/>
      <c r="BF2084" s="100"/>
      <c r="BG2084" s="100"/>
    </row>
    <row r="2085" spans="1:59" x14ac:dyDescent="0.2">
      <c r="A2085" s="144"/>
      <c r="B2085" s="141"/>
      <c r="C2085" s="141"/>
      <c r="D2085" s="142"/>
      <c r="E2085" s="142"/>
      <c r="F2085" s="142"/>
      <c r="G2085" s="142"/>
      <c r="H2085" s="142"/>
      <c r="I2085" s="129"/>
      <c r="J2085" s="130"/>
      <c r="K2085" s="131" t="str">
        <f t="shared" si="1007"/>
        <v/>
      </c>
      <c r="L2085" s="132" t="str">
        <f t="shared" si="1008"/>
        <v/>
      </c>
      <c r="M2085" s="133" t="str">
        <f t="shared" si="1009"/>
        <v/>
      </c>
      <c r="N2085" s="134" t="str">
        <f>IFERROR(IF(B:B="","",IF(R2085="Beer",SUM(LOOKUP(2,1/(Rates!$B$3:$B$5&lt;=W2085)/(Rates!$C$3:$C$5&gt;=W2085),Rates!$D$3:$D$5)*(X2085/100)*W2085),IF(R2085="Refreshment Beverage",SUM(LOOKUP(2,1/(Rates!$B$7:$B$11&lt;=W2085)/(Rates!$C$7:$C$11&gt;=W2085),Rates!$D$7:$D$11)*(X2085/100)*W2085)))),"")</f>
        <v/>
      </c>
      <c r="O2085" s="134" t="str">
        <f t="shared" si="1010"/>
        <v/>
      </c>
      <c r="P2085" s="116"/>
      <c r="Q2085" s="117" t="str">
        <f t="shared" si="1011"/>
        <v/>
      </c>
      <c r="R2085" s="128" t="str">
        <f t="shared" si="1012"/>
        <v/>
      </c>
      <c r="S2085" s="135" t="str">
        <f>IF(B2085="","",IF(R2085="Refreshment Beverage",VLOOKUP(VALUE(Q2085),Rates!G$15:L$19,2,0),VLOOKUP(VALUE(Q2085),Rates!G$4:L$12,2,0)))</f>
        <v/>
      </c>
      <c r="T2085" s="135" t="str">
        <f t="shared" si="1013"/>
        <v/>
      </c>
      <c r="U2085" s="118" t="str">
        <f t="shared" si="1014"/>
        <v/>
      </c>
      <c r="V2085" s="135" t="str">
        <f t="shared" si="1015"/>
        <v/>
      </c>
      <c r="W2085" s="135" t="str">
        <f t="shared" si="1016"/>
        <v/>
      </c>
      <c r="X2085" s="119" t="str">
        <f t="shared" si="1017"/>
        <v/>
      </c>
      <c r="Y2085" s="120" t="str">
        <f>IF(B:B="","",IF(R2085="Refreshment Beverage",VLOOKUP(Q2085,Rates!G$15:L$19,6,0)*W2085,VLOOKUP(Q2085,Rates!G$4:L$12,6,0)*W2085))</f>
        <v/>
      </c>
      <c r="Z2085" s="120" t="str">
        <f t="shared" si="1018"/>
        <v/>
      </c>
      <c r="AA2085" s="120" t="str">
        <f t="shared" si="1019"/>
        <v/>
      </c>
      <c r="AB2085" s="136" t="str">
        <f>IF(B:B="","",IF(R2085="Refreshment Beverage","",IF(AND(R2085="Beer",Q2085=0),SUM(LOOKUP(2,1/(Rates!$B$15:$B$18&lt;=W2085)/(Rates!$C$15:$C$18&gt;=W2085),Rates!$D$15:$D$18)*W2085),VLOOKUP(VALUE(Q:Q),Rates!A:B,2,0)*W2085)))</f>
        <v/>
      </c>
      <c r="AC2085" s="136" t="str">
        <f>IF(B:B="","",IF(R2085="Refreshment Beverage","",IF(AND(R2085="Beer",Q2085=0),SUM(LOOKUP(2,1/(Rates!$B$15:$B$18&lt;=W2085)/(Rates!$C$15:$C$18&gt;=W2085),Rates!$E$15:$E$18)*W2085),VLOOKUP(VALUE(Q:Q),Rates!A:C,3,0)*W2085)))</f>
        <v/>
      </c>
      <c r="AD2085" s="137" t="str">
        <f>IFERROR(IF(B:B="","",IF(R2085="Beer","",IF(VALUE(Q2085)=0,VLOOKUP(VLOOKUP(B:B,#REF!,16,0),Rates!A:E,2,0),VLOOKUP(VALUE(Q2085),Rates!A$31:B$34,2,0)*W2085))),0)</f>
        <v/>
      </c>
      <c r="AE2085" s="121" t="str">
        <f t="shared" si="1020"/>
        <v/>
      </c>
      <c r="AF2085" s="138" t="str">
        <f t="shared" si="1021"/>
        <v/>
      </c>
      <c r="AG2085" s="122" t="str">
        <f t="shared" si="1022"/>
        <v/>
      </c>
      <c r="AH2085" s="123" t="str">
        <f t="shared" si="1023"/>
        <v/>
      </c>
      <c r="AI2085" s="139" t="str">
        <f>IF(AE:AE="","",IF(R2085="Refreshment Beverage",AK2085*(Rates!J$19/100),ROUND(SUM(AH2085*(Rates!$J$8/100)),4)))</f>
        <v/>
      </c>
      <c r="AJ2085" s="124" t="str">
        <f t="shared" si="1024"/>
        <v/>
      </c>
      <c r="AK2085" s="125" t="str">
        <f t="shared" si="1025"/>
        <v/>
      </c>
      <c r="AL2085" s="121" t="str">
        <f t="shared" si="1026"/>
        <v/>
      </c>
      <c r="AM2085" s="138" t="str">
        <f>IF(AS2085="","",IF(R2085="Refreshment Beverage",ROUND(AS2085*Rates!K$19,4),ROUND(AO2085*(VLOOKUP(VALUE(Q2085),Rates!G$4:L$12,3,0)),4)))</f>
        <v/>
      </c>
      <c r="AN2085" s="126" t="str">
        <f>IF(AS2085="","",IF(R2085="Refreshment Beverage",AS2085*(Rates!J$19/100),MAX(AM2085,AB2085)))</f>
        <v/>
      </c>
      <c r="AO2085" s="127" t="str">
        <f t="shared" si="1027"/>
        <v/>
      </c>
      <c r="AP2085" s="127" t="str">
        <f t="shared" si="1028"/>
        <v/>
      </c>
      <c r="AQ2085" s="140" t="str">
        <f>IF(AS2085="","",IF(R2085="Refreshment Beverage",ROUND(SUM(VLOOKUP(Q:Q,Rates!G$15:L$19,3,0)*(AS2085-Y2085-Z2085-AA2085)),4),ROUND(SUM(Rates!$K$8*AS2085),4)))</f>
        <v/>
      </c>
      <c r="AR2085" s="139" t="str">
        <f t="shared" si="1029"/>
        <v/>
      </c>
      <c r="AS2085" s="125" t="str">
        <f t="shared" si="1030"/>
        <v/>
      </c>
      <c r="AT2085" s="121" t="str">
        <f t="shared" si="1031"/>
        <v/>
      </c>
      <c r="AU2085" s="138" t="str">
        <f>IF(AX2085="","",IF(R2085="Refreshment Beverage",ROUND((BA2085-Y2085-Z2085-AA2085)*VLOOKUP(VALUE(Q2085),Rates!G$15:L$19,3,0),4),ROUND(AW2085*(VLOOKUP(VALUE(Q2085),Rates!G:L,3,0)),4)))</f>
        <v/>
      </c>
      <c r="AV2085" s="126" t="str">
        <f t="shared" si="1032"/>
        <v/>
      </c>
      <c r="AW2085" s="127" t="str">
        <f t="shared" si="1033"/>
        <v/>
      </c>
      <c r="AX2085" s="123" t="str">
        <f t="shared" si="1034"/>
        <v/>
      </c>
      <c r="AY2085" s="140" t="str">
        <f>IF(AX2085="","",IF(R2085="Refreshment Beverage",ROUND(SUM(AX2085*Rates!K$19),4),ROUND(SUM(AX2085*(Rates!J$8/100)),4)))</f>
        <v/>
      </c>
      <c r="AZ2085" s="124" t="str">
        <f t="shared" si="1035"/>
        <v/>
      </c>
      <c r="BA2085" s="125" t="str">
        <f t="shared" si="1036"/>
        <v/>
      </c>
      <c r="BB2085" s="115"/>
      <c r="BC2085" s="143"/>
      <c r="BD2085" s="100"/>
      <c r="BE2085" s="100"/>
      <c r="BF2085" s="100"/>
      <c r="BG2085" s="100"/>
    </row>
    <row r="2086" spans="1:59" x14ac:dyDescent="0.2">
      <c r="A2086" s="144"/>
      <c r="B2086" s="141"/>
      <c r="C2086" s="141"/>
      <c r="D2086" s="142"/>
      <c r="E2086" s="142"/>
      <c r="F2086" s="142"/>
      <c r="G2086" s="142"/>
      <c r="H2086" s="142"/>
      <c r="I2086" s="129"/>
      <c r="J2086" s="130"/>
      <c r="K2086" s="131" t="str">
        <f t="shared" si="1007"/>
        <v/>
      </c>
      <c r="L2086" s="132" t="str">
        <f t="shared" si="1008"/>
        <v/>
      </c>
      <c r="M2086" s="133" t="str">
        <f t="shared" si="1009"/>
        <v/>
      </c>
      <c r="N2086" s="134" t="str">
        <f>IFERROR(IF(B:B="","",IF(R2086="Beer",SUM(LOOKUP(2,1/(Rates!$B$3:$B$5&lt;=W2086)/(Rates!$C$3:$C$5&gt;=W2086),Rates!$D$3:$D$5)*(X2086/100)*W2086),IF(R2086="Refreshment Beverage",SUM(LOOKUP(2,1/(Rates!$B$7:$B$11&lt;=W2086)/(Rates!$C$7:$C$11&gt;=W2086),Rates!$D$7:$D$11)*(X2086/100)*W2086)))),"")</f>
        <v/>
      </c>
      <c r="O2086" s="134" t="str">
        <f t="shared" si="1010"/>
        <v/>
      </c>
      <c r="P2086" s="116"/>
      <c r="Q2086" s="117" t="str">
        <f t="shared" si="1011"/>
        <v/>
      </c>
      <c r="R2086" s="128" t="str">
        <f t="shared" si="1012"/>
        <v/>
      </c>
      <c r="S2086" s="135" t="str">
        <f>IF(B2086="","",IF(R2086="Refreshment Beverage",VLOOKUP(VALUE(Q2086),Rates!G$15:L$19,2,0),VLOOKUP(VALUE(Q2086),Rates!G$4:L$12,2,0)))</f>
        <v/>
      </c>
      <c r="T2086" s="135" t="str">
        <f t="shared" si="1013"/>
        <v/>
      </c>
      <c r="U2086" s="118" t="str">
        <f t="shared" si="1014"/>
        <v/>
      </c>
      <c r="V2086" s="135" t="str">
        <f t="shared" si="1015"/>
        <v/>
      </c>
      <c r="W2086" s="135" t="str">
        <f t="shared" si="1016"/>
        <v/>
      </c>
      <c r="X2086" s="119" t="str">
        <f t="shared" si="1017"/>
        <v/>
      </c>
      <c r="Y2086" s="120" t="str">
        <f>IF(B:B="","",IF(R2086="Refreshment Beverage",VLOOKUP(Q2086,Rates!G$15:L$19,6,0)*W2086,VLOOKUP(Q2086,Rates!G$4:L$12,6,0)*W2086))</f>
        <v/>
      </c>
      <c r="Z2086" s="120" t="str">
        <f t="shared" si="1018"/>
        <v/>
      </c>
      <c r="AA2086" s="120" t="str">
        <f t="shared" si="1019"/>
        <v/>
      </c>
      <c r="AB2086" s="136" t="str">
        <f>IF(B:B="","",IF(R2086="Refreshment Beverage","",IF(AND(R2086="Beer",Q2086=0),SUM(LOOKUP(2,1/(Rates!$B$15:$B$18&lt;=W2086)/(Rates!$C$15:$C$18&gt;=W2086),Rates!$D$15:$D$18)*W2086),VLOOKUP(VALUE(Q:Q),Rates!A:B,2,0)*W2086)))</f>
        <v/>
      </c>
      <c r="AC2086" s="136" t="str">
        <f>IF(B:B="","",IF(R2086="Refreshment Beverage","",IF(AND(R2086="Beer",Q2086=0),SUM(LOOKUP(2,1/(Rates!$B$15:$B$18&lt;=W2086)/(Rates!$C$15:$C$18&gt;=W2086),Rates!$E$15:$E$18)*W2086),VLOOKUP(VALUE(Q:Q),Rates!A:C,3,0)*W2086)))</f>
        <v/>
      </c>
      <c r="AD2086" s="137" t="str">
        <f>IFERROR(IF(B:B="","",IF(R2086="Beer","",IF(VALUE(Q2086)=0,VLOOKUP(VLOOKUP(B:B,#REF!,16,0),Rates!A:E,2,0),VLOOKUP(VALUE(Q2086),Rates!A$31:B$34,2,0)*W2086))),0)</f>
        <v/>
      </c>
      <c r="AE2086" s="121" t="str">
        <f t="shared" si="1020"/>
        <v/>
      </c>
      <c r="AF2086" s="138" t="str">
        <f t="shared" si="1021"/>
        <v/>
      </c>
      <c r="AG2086" s="122" t="str">
        <f t="shared" si="1022"/>
        <v/>
      </c>
      <c r="AH2086" s="123" t="str">
        <f t="shared" si="1023"/>
        <v/>
      </c>
      <c r="AI2086" s="139" t="str">
        <f>IF(AE:AE="","",IF(R2086="Refreshment Beverage",AK2086*(Rates!J$19/100),ROUND(SUM(AH2086*(Rates!$J$8/100)),4)))</f>
        <v/>
      </c>
      <c r="AJ2086" s="124" t="str">
        <f t="shared" si="1024"/>
        <v/>
      </c>
      <c r="AK2086" s="125" t="str">
        <f t="shared" si="1025"/>
        <v/>
      </c>
      <c r="AL2086" s="121" t="str">
        <f t="shared" si="1026"/>
        <v/>
      </c>
      <c r="AM2086" s="138" t="str">
        <f>IF(AS2086="","",IF(R2086="Refreshment Beverage",ROUND(AS2086*Rates!K$19,4),ROUND(AO2086*(VLOOKUP(VALUE(Q2086),Rates!G$4:L$12,3,0)),4)))</f>
        <v/>
      </c>
      <c r="AN2086" s="126" t="str">
        <f>IF(AS2086="","",IF(R2086="Refreshment Beverage",AS2086*(Rates!J$19/100),MAX(AM2086,AB2086)))</f>
        <v/>
      </c>
      <c r="AO2086" s="127" t="str">
        <f t="shared" si="1027"/>
        <v/>
      </c>
      <c r="AP2086" s="127" t="str">
        <f t="shared" si="1028"/>
        <v/>
      </c>
      <c r="AQ2086" s="140" t="str">
        <f>IF(AS2086="","",IF(R2086="Refreshment Beverage",ROUND(SUM(VLOOKUP(Q:Q,Rates!G$15:L$19,3,0)*(AS2086-Y2086-Z2086-AA2086)),4),ROUND(SUM(Rates!$K$8*AS2086),4)))</f>
        <v/>
      </c>
      <c r="AR2086" s="139" t="str">
        <f t="shared" si="1029"/>
        <v/>
      </c>
      <c r="AS2086" s="125" t="str">
        <f t="shared" si="1030"/>
        <v/>
      </c>
      <c r="AT2086" s="121" t="str">
        <f t="shared" si="1031"/>
        <v/>
      </c>
      <c r="AU2086" s="138" t="str">
        <f>IF(AX2086="","",IF(R2086="Refreshment Beverage",ROUND((BA2086-Y2086-Z2086-AA2086)*VLOOKUP(VALUE(Q2086),Rates!G$15:L$19,3,0),4),ROUND(AW2086*(VLOOKUP(VALUE(Q2086),Rates!G:L,3,0)),4)))</f>
        <v/>
      </c>
      <c r="AV2086" s="126" t="str">
        <f t="shared" si="1032"/>
        <v/>
      </c>
      <c r="AW2086" s="127" t="str">
        <f t="shared" si="1033"/>
        <v/>
      </c>
      <c r="AX2086" s="123" t="str">
        <f t="shared" si="1034"/>
        <v/>
      </c>
      <c r="AY2086" s="140" t="str">
        <f>IF(AX2086="","",IF(R2086="Refreshment Beverage",ROUND(SUM(AX2086*Rates!K$19),4),ROUND(SUM(AX2086*(Rates!J$8/100)),4)))</f>
        <v/>
      </c>
      <c r="AZ2086" s="124" t="str">
        <f t="shared" si="1035"/>
        <v/>
      </c>
      <c r="BA2086" s="125" t="str">
        <f t="shared" si="1036"/>
        <v/>
      </c>
      <c r="BB2086" s="115"/>
      <c r="BC2086" s="143"/>
      <c r="BD2086" s="100"/>
      <c r="BE2086" s="100"/>
      <c r="BF2086" s="100"/>
      <c r="BG2086" s="100"/>
    </row>
    <row r="2087" spans="1:59" x14ac:dyDescent="0.2">
      <c r="A2087" s="144"/>
      <c r="B2087" s="141"/>
      <c r="C2087" s="141"/>
      <c r="D2087" s="142"/>
      <c r="E2087" s="142"/>
      <c r="F2087" s="142"/>
      <c r="G2087" s="142"/>
      <c r="H2087" s="142"/>
      <c r="I2087" s="129"/>
      <c r="J2087" s="130"/>
      <c r="K2087" s="131" t="str">
        <f t="shared" si="1007"/>
        <v/>
      </c>
      <c r="L2087" s="132" t="str">
        <f t="shared" si="1008"/>
        <v/>
      </c>
      <c r="M2087" s="133" t="str">
        <f t="shared" si="1009"/>
        <v/>
      </c>
      <c r="N2087" s="134" t="str">
        <f>IFERROR(IF(B:B="","",IF(R2087="Beer",SUM(LOOKUP(2,1/(Rates!$B$3:$B$5&lt;=W2087)/(Rates!$C$3:$C$5&gt;=W2087),Rates!$D$3:$D$5)*(X2087/100)*W2087),IF(R2087="Refreshment Beverage",SUM(LOOKUP(2,1/(Rates!$B$7:$B$11&lt;=W2087)/(Rates!$C$7:$C$11&gt;=W2087),Rates!$D$7:$D$11)*(X2087/100)*W2087)))),"")</f>
        <v/>
      </c>
      <c r="O2087" s="134" t="str">
        <f t="shared" si="1010"/>
        <v/>
      </c>
      <c r="P2087" s="116"/>
      <c r="Q2087" s="117" t="str">
        <f t="shared" si="1011"/>
        <v/>
      </c>
      <c r="R2087" s="128" t="str">
        <f t="shared" si="1012"/>
        <v/>
      </c>
      <c r="S2087" s="135" t="str">
        <f>IF(B2087="","",IF(R2087="Refreshment Beverage",VLOOKUP(VALUE(Q2087),Rates!G$15:L$19,2,0),VLOOKUP(VALUE(Q2087),Rates!G$4:L$12,2,0)))</f>
        <v/>
      </c>
      <c r="T2087" s="135" t="str">
        <f t="shared" si="1013"/>
        <v/>
      </c>
      <c r="U2087" s="118" t="str">
        <f t="shared" si="1014"/>
        <v/>
      </c>
      <c r="V2087" s="135" t="str">
        <f t="shared" si="1015"/>
        <v/>
      </c>
      <c r="W2087" s="135" t="str">
        <f t="shared" si="1016"/>
        <v/>
      </c>
      <c r="X2087" s="119" t="str">
        <f t="shared" si="1017"/>
        <v/>
      </c>
      <c r="Y2087" s="120" t="str">
        <f>IF(B:B="","",IF(R2087="Refreshment Beverage",VLOOKUP(Q2087,Rates!G$15:L$19,6,0)*W2087,VLOOKUP(Q2087,Rates!G$4:L$12,6,0)*W2087))</f>
        <v/>
      </c>
      <c r="Z2087" s="120" t="str">
        <f t="shared" si="1018"/>
        <v/>
      </c>
      <c r="AA2087" s="120" t="str">
        <f t="shared" si="1019"/>
        <v/>
      </c>
      <c r="AB2087" s="136" t="str">
        <f>IF(B:B="","",IF(R2087="Refreshment Beverage","",IF(AND(R2087="Beer",Q2087=0),SUM(LOOKUP(2,1/(Rates!$B$15:$B$18&lt;=W2087)/(Rates!$C$15:$C$18&gt;=W2087),Rates!$D$15:$D$18)*W2087),VLOOKUP(VALUE(Q:Q),Rates!A:B,2,0)*W2087)))</f>
        <v/>
      </c>
      <c r="AC2087" s="136" t="str">
        <f>IF(B:B="","",IF(R2087="Refreshment Beverage","",IF(AND(R2087="Beer",Q2087=0),SUM(LOOKUP(2,1/(Rates!$B$15:$B$18&lt;=W2087)/(Rates!$C$15:$C$18&gt;=W2087),Rates!$E$15:$E$18)*W2087),VLOOKUP(VALUE(Q:Q),Rates!A:C,3,0)*W2087)))</f>
        <v/>
      </c>
      <c r="AD2087" s="137" t="str">
        <f>IFERROR(IF(B:B="","",IF(R2087="Beer","",IF(VALUE(Q2087)=0,VLOOKUP(VLOOKUP(B:B,#REF!,16,0),Rates!A:E,2,0),VLOOKUP(VALUE(Q2087),Rates!A$31:B$34,2,0)*W2087))),0)</f>
        <v/>
      </c>
      <c r="AE2087" s="121" t="str">
        <f t="shared" si="1020"/>
        <v/>
      </c>
      <c r="AF2087" s="138" t="str">
        <f t="shared" si="1021"/>
        <v/>
      </c>
      <c r="AG2087" s="122" t="str">
        <f t="shared" si="1022"/>
        <v/>
      </c>
      <c r="AH2087" s="123" t="str">
        <f t="shared" si="1023"/>
        <v/>
      </c>
      <c r="AI2087" s="139" t="str">
        <f>IF(AE:AE="","",IF(R2087="Refreshment Beverage",AK2087*(Rates!J$19/100),ROUND(SUM(AH2087*(Rates!$J$8/100)),4)))</f>
        <v/>
      </c>
      <c r="AJ2087" s="124" t="str">
        <f t="shared" si="1024"/>
        <v/>
      </c>
      <c r="AK2087" s="125" t="str">
        <f t="shared" si="1025"/>
        <v/>
      </c>
      <c r="AL2087" s="121" t="str">
        <f t="shared" si="1026"/>
        <v/>
      </c>
      <c r="AM2087" s="138" t="str">
        <f>IF(AS2087="","",IF(R2087="Refreshment Beverage",ROUND(AS2087*Rates!K$19,4),ROUND(AO2087*(VLOOKUP(VALUE(Q2087),Rates!G$4:L$12,3,0)),4)))</f>
        <v/>
      </c>
      <c r="AN2087" s="126" t="str">
        <f>IF(AS2087="","",IF(R2087="Refreshment Beverage",AS2087*(Rates!J$19/100),MAX(AM2087,AB2087)))</f>
        <v/>
      </c>
      <c r="AO2087" s="127" t="str">
        <f t="shared" si="1027"/>
        <v/>
      </c>
      <c r="AP2087" s="127" t="str">
        <f t="shared" si="1028"/>
        <v/>
      </c>
      <c r="AQ2087" s="140" t="str">
        <f>IF(AS2087="","",IF(R2087="Refreshment Beverage",ROUND(SUM(VLOOKUP(Q:Q,Rates!G$15:L$19,3,0)*(AS2087-Y2087-Z2087-AA2087)),4),ROUND(SUM(Rates!$K$8*AS2087),4)))</f>
        <v/>
      </c>
      <c r="AR2087" s="139" t="str">
        <f t="shared" si="1029"/>
        <v/>
      </c>
      <c r="AS2087" s="125" t="str">
        <f t="shared" si="1030"/>
        <v/>
      </c>
      <c r="AT2087" s="121" t="str">
        <f t="shared" si="1031"/>
        <v/>
      </c>
      <c r="AU2087" s="138" t="str">
        <f>IF(AX2087="","",IF(R2087="Refreshment Beverage",ROUND((BA2087-Y2087-Z2087-AA2087)*VLOOKUP(VALUE(Q2087),Rates!G$15:L$19,3,0),4),ROUND(AW2087*(VLOOKUP(VALUE(Q2087),Rates!G:L,3,0)),4)))</f>
        <v/>
      </c>
      <c r="AV2087" s="126" t="str">
        <f t="shared" si="1032"/>
        <v/>
      </c>
      <c r="AW2087" s="127" t="str">
        <f t="shared" si="1033"/>
        <v/>
      </c>
      <c r="AX2087" s="123" t="str">
        <f t="shared" si="1034"/>
        <v/>
      </c>
      <c r="AY2087" s="140" t="str">
        <f>IF(AX2087="","",IF(R2087="Refreshment Beverage",ROUND(SUM(AX2087*Rates!K$19),4),ROUND(SUM(AX2087*(Rates!J$8/100)),4)))</f>
        <v/>
      </c>
      <c r="AZ2087" s="124" t="str">
        <f t="shared" si="1035"/>
        <v/>
      </c>
      <c r="BA2087" s="125" t="str">
        <f t="shared" si="1036"/>
        <v/>
      </c>
      <c r="BB2087" s="115"/>
      <c r="BC2087" s="143"/>
      <c r="BD2087" s="100"/>
      <c r="BE2087" s="100"/>
      <c r="BF2087" s="100"/>
      <c r="BG2087" s="100"/>
    </row>
    <row r="2088" spans="1:59" x14ac:dyDescent="0.2">
      <c r="A2088" s="144"/>
      <c r="B2088" s="141"/>
      <c r="C2088" s="141"/>
      <c r="D2088" s="142"/>
      <c r="E2088" s="142"/>
      <c r="F2088" s="142"/>
      <c r="G2088" s="142"/>
      <c r="H2088" s="142"/>
      <c r="I2088" s="129"/>
      <c r="J2088" s="130"/>
      <c r="K2088" s="131" t="str">
        <f t="shared" si="1007"/>
        <v/>
      </c>
      <c r="L2088" s="132" t="str">
        <f t="shared" si="1008"/>
        <v/>
      </c>
      <c r="M2088" s="133" t="str">
        <f t="shared" si="1009"/>
        <v/>
      </c>
      <c r="N2088" s="134" t="str">
        <f>IFERROR(IF(B:B="","",IF(R2088="Beer",SUM(LOOKUP(2,1/(Rates!$B$3:$B$5&lt;=W2088)/(Rates!$C$3:$C$5&gt;=W2088),Rates!$D$3:$D$5)*(X2088/100)*W2088),IF(R2088="Refreshment Beverage",SUM(LOOKUP(2,1/(Rates!$B$7:$B$11&lt;=W2088)/(Rates!$C$7:$C$11&gt;=W2088),Rates!$D$7:$D$11)*(X2088/100)*W2088)))),"")</f>
        <v/>
      </c>
      <c r="O2088" s="134" t="str">
        <f t="shared" si="1010"/>
        <v/>
      </c>
      <c r="P2088" s="116"/>
      <c r="Q2088" s="117" t="str">
        <f t="shared" si="1011"/>
        <v/>
      </c>
      <c r="R2088" s="128" t="str">
        <f t="shared" si="1012"/>
        <v/>
      </c>
      <c r="S2088" s="135" t="str">
        <f>IF(B2088="","",IF(R2088="Refreshment Beverage",VLOOKUP(VALUE(Q2088),Rates!G$15:L$19,2,0),VLOOKUP(VALUE(Q2088),Rates!G$4:L$12,2,0)))</f>
        <v/>
      </c>
      <c r="T2088" s="135" t="str">
        <f t="shared" si="1013"/>
        <v/>
      </c>
      <c r="U2088" s="118" t="str">
        <f t="shared" si="1014"/>
        <v/>
      </c>
      <c r="V2088" s="135" t="str">
        <f t="shared" si="1015"/>
        <v/>
      </c>
      <c r="W2088" s="135" t="str">
        <f t="shared" si="1016"/>
        <v/>
      </c>
      <c r="X2088" s="119" t="str">
        <f t="shared" si="1017"/>
        <v/>
      </c>
      <c r="Y2088" s="120" t="str">
        <f>IF(B:B="","",IF(R2088="Refreshment Beverage",VLOOKUP(Q2088,Rates!G$15:L$19,6,0)*W2088,VLOOKUP(Q2088,Rates!G$4:L$12,6,0)*W2088))</f>
        <v/>
      </c>
      <c r="Z2088" s="120" t="str">
        <f t="shared" si="1018"/>
        <v/>
      </c>
      <c r="AA2088" s="120" t="str">
        <f t="shared" si="1019"/>
        <v/>
      </c>
      <c r="AB2088" s="136" t="str">
        <f>IF(B:B="","",IF(R2088="Refreshment Beverage","",IF(AND(R2088="Beer",Q2088=0),SUM(LOOKUP(2,1/(Rates!$B$15:$B$18&lt;=W2088)/(Rates!$C$15:$C$18&gt;=W2088),Rates!$D$15:$D$18)*W2088),VLOOKUP(VALUE(Q:Q),Rates!A:B,2,0)*W2088)))</f>
        <v/>
      </c>
      <c r="AC2088" s="136" t="str">
        <f>IF(B:B="","",IF(R2088="Refreshment Beverage","",IF(AND(R2088="Beer",Q2088=0),SUM(LOOKUP(2,1/(Rates!$B$15:$B$18&lt;=W2088)/(Rates!$C$15:$C$18&gt;=W2088),Rates!$E$15:$E$18)*W2088),VLOOKUP(VALUE(Q:Q),Rates!A:C,3,0)*W2088)))</f>
        <v/>
      </c>
      <c r="AD2088" s="137" t="str">
        <f>IFERROR(IF(B:B="","",IF(R2088="Beer","",IF(VALUE(Q2088)=0,VLOOKUP(VLOOKUP(B:B,#REF!,16,0),Rates!A:E,2,0),VLOOKUP(VALUE(Q2088),Rates!A$31:B$34,2,0)*W2088))),0)</f>
        <v/>
      </c>
      <c r="AE2088" s="121" t="str">
        <f t="shared" si="1020"/>
        <v/>
      </c>
      <c r="AF2088" s="138" t="str">
        <f t="shared" si="1021"/>
        <v/>
      </c>
      <c r="AG2088" s="122" t="str">
        <f t="shared" si="1022"/>
        <v/>
      </c>
      <c r="AH2088" s="123" t="str">
        <f t="shared" si="1023"/>
        <v/>
      </c>
      <c r="AI2088" s="139" t="str">
        <f>IF(AE:AE="","",IF(R2088="Refreshment Beverage",AK2088*(Rates!J$19/100),ROUND(SUM(AH2088*(Rates!$J$8/100)),4)))</f>
        <v/>
      </c>
      <c r="AJ2088" s="124" t="str">
        <f t="shared" si="1024"/>
        <v/>
      </c>
      <c r="AK2088" s="125" t="str">
        <f t="shared" si="1025"/>
        <v/>
      </c>
      <c r="AL2088" s="121" t="str">
        <f t="shared" si="1026"/>
        <v/>
      </c>
      <c r="AM2088" s="138" t="str">
        <f>IF(AS2088="","",IF(R2088="Refreshment Beverage",ROUND(AS2088*Rates!K$19,4),ROUND(AO2088*(VLOOKUP(VALUE(Q2088),Rates!G$4:L$12,3,0)),4)))</f>
        <v/>
      </c>
      <c r="AN2088" s="126" t="str">
        <f>IF(AS2088="","",IF(R2088="Refreshment Beverage",AS2088*(Rates!J$19/100),MAX(AM2088,AB2088)))</f>
        <v/>
      </c>
      <c r="AO2088" s="127" t="str">
        <f t="shared" si="1027"/>
        <v/>
      </c>
      <c r="AP2088" s="127" t="str">
        <f t="shared" si="1028"/>
        <v/>
      </c>
      <c r="AQ2088" s="140" t="str">
        <f>IF(AS2088="","",IF(R2088="Refreshment Beverage",ROUND(SUM(VLOOKUP(Q:Q,Rates!G$15:L$19,3,0)*(AS2088-Y2088-Z2088-AA2088)),4),ROUND(SUM(Rates!$K$8*AS2088),4)))</f>
        <v/>
      </c>
      <c r="AR2088" s="139" t="str">
        <f t="shared" si="1029"/>
        <v/>
      </c>
      <c r="AS2088" s="125" t="str">
        <f t="shared" si="1030"/>
        <v/>
      </c>
      <c r="AT2088" s="121" t="str">
        <f t="shared" si="1031"/>
        <v/>
      </c>
      <c r="AU2088" s="138" t="str">
        <f>IF(AX2088="","",IF(R2088="Refreshment Beverage",ROUND((BA2088-Y2088-Z2088-AA2088)*VLOOKUP(VALUE(Q2088),Rates!G$15:L$19,3,0),4),ROUND(AW2088*(VLOOKUP(VALUE(Q2088),Rates!G:L,3,0)),4)))</f>
        <v/>
      </c>
      <c r="AV2088" s="126" t="str">
        <f t="shared" si="1032"/>
        <v/>
      </c>
      <c r="AW2088" s="127" t="str">
        <f t="shared" si="1033"/>
        <v/>
      </c>
      <c r="AX2088" s="123" t="str">
        <f t="shared" si="1034"/>
        <v/>
      </c>
      <c r="AY2088" s="140" t="str">
        <f>IF(AX2088="","",IF(R2088="Refreshment Beverage",ROUND(SUM(AX2088*Rates!K$19),4),ROUND(SUM(AX2088*(Rates!J$8/100)),4)))</f>
        <v/>
      </c>
      <c r="AZ2088" s="124" t="str">
        <f t="shared" si="1035"/>
        <v/>
      </c>
      <c r="BA2088" s="125" t="str">
        <f t="shared" si="1036"/>
        <v/>
      </c>
      <c r="BB2088" s="115"/>
      <c r="BC2088" s="143"/>
      <c r="BD2088" s="100"/>
      <c r="BE2088" s="100"/>
      <c r="BF2088" s="100"/>
      <c r="BG2088" s="100"/>
    </row>
    <row r="2089" spans="1:59" x14ac:dyDescent="0.2">
      <c r="A2089" s="144"/>
      <c r="B2089" s="141"/>
      <c r="C2089" s="141"/>
      <c r="D2089" s="142"/>
      <c r="E2089" s="142"/>
      <c r="F2089" s="142"/>
      <c r="G2089" s="142"/>
      <c r="H2089" s="142"/>
      <c r="I2089" s="129"/>
      <c r="J2089" s="130"/>
      <c r="K2089" s="131" t="str">
        <f t="shared" si="1007"/>
        <v/>
      </c>
      <c r="L2089" s="132" t="str">
        <f t="shared" si="1008"/>
        <v/>
      </c>
      <c r="M2089" s="133" t="str">
        <f t="shared" si="1009"/>
        <v/>
      </c>
      <c r="N2089" s="134" t="str">
        <f>IFERROR(IF(B:B="","",IF(R2089="Beer",SUM(LOOKUP(2,1/(Rates!$B$3:$B$5&lt;=W2089)/(Rates!$C$3:$C$5&gt;=W2089),Rates!$D$3:$D$5)*(X2089/100)*W2089),IF(R2089="Refreshment Beverage",SUM(LOOKUP(2,1/(Rates!$B$7:$B$11&lt;=W2089)/(Rates!$C$7:$C$11&gt;=W2089),Rates!$D$7:$D$11)*(X2089/100)*W2089)))),"")</f>
        <v/>
      </c>
      <c r="O2089" s="134" t="str">
        <f t="shared" si="1010"/>
        <v/>
      </c>
      <c r="P2089" s="116"/>
      <c r="Q2089" s="117" t="str">
        <f t="shared" si="1011"/>
        <v/>
      </c>
      <c r="R2089" s="128" t="str">
        <f t="shared" si="1012"/>
        <v/>
      </c>
      <c r="S2089" s="135" t="str">
        <f>IF(B2089="","",IF(R2089="Refreshment Beverage",VLOOKUP(VALUE(Q2089),Rates!G$15:L$19,2,0),VLOOKUP(VALUE(Q2089),Rates!G$4:L$12,2,0)))</f>
        <v/>
      </c>
      <c r="T2089" s="135" t="str">
        <f t="shared" si="1013"/>
        <v/>
      </c>
      <c r="U2089" s="118" t="str">
        <f t="shared" si="1014"/>
        <v/>
      </c>
      <c r="V2089" s="135" t="str">
        <f t="shared" si="1015"/>
        <v/>
      </c>
      <c r="W2089" s="135" t="str">
        <f t="shared" si="1016"/>
        <v/>
      </c>
      <c r="X2089" s="119" t="str">
        <f t="shared" si="1017"/>
        <v/>
      </c>
      <c r="Y2089" s="120" t="str">
        <f>IF(B:B="","",IF(R2089="Refreshment Beverage",VLOOKUP(Q2089,Rates!G$15:L$19,6,0)*W2089,VLOOKUP(Q2089,Rates!G$4:L$12,6,0)*W2089))</f>
        <v/>
      </c>
      <c r="Z2089" s="120" t="str">
        <f t="shared" si="1018"/>
        <v/>
      </c>
      <c r="AA2089" s="120" t="str">
        <f t="shared" si="1019"/>
        <v/>
      </c>
      <c r="AB2089" s="136" t="str">
        <f>IF(B:B="","",IF(R2089="Refreshment Beverage","",IF(AND(R2089="Beer",Q2089=0),SUM(LOOKUP(2,1/(Rates!$B$15:$B$18&lt;=W2089)/(Rates!$C$15:$C$18&gt;=W2089),Rates!$D$15:$D$18)*W2089),VLOOKUP(VALUE(Q:Q),Rates!A:B,2,0)*W2089)))</f>
        <v/>
      </c>
      <c r="AC2089" s="136" t="str">
        <f>IF(B:B="","",IF(R2089="Refreshment Beverage","",IF(AND(R2089="Beer",Q2089=0),SUM(LOOKUP(2,1/(Rates!$B$15:$B$18&lt;=W2089)/(Rates!$C$15:$C$18&gt;=W2089),Rates!$E$15:$E$18)*W2089),VLOOKUP(VALUE(Q:Q),Rates!A:C,3,0)*W2089)))</f>
        <v/>
      </c>
      <c r="AD2089" s="137" t="str">
        <f>IFERROR(IF(B:B="","",IF(R2089="Beer","",IF(VALUE(Q2089)=0,VLOOKUP(VLOOKUP(B:B,#REF!,16,0),Rates!A:E,2,0),VLOOKUP(VALUE(Q2089),Rates!A$31:B$34,2,0)*W2089))),0)</f>
        <v/>
      </c>
      <c r="AE2089" s="121" t="str">
        <f t="shared" si="1020"/>
        <v/>
      </c>
      <c r="AF2089" s="138" t="str">
        <f t="shared" si="1021"/>
        <v/>
      </c>
      <c r="AG2089" s="122" t="str">
        <f t="shared" si="1022"/>
        <v/>
      </c>
      <c r="AH2089" s="123" t="str">
        <f t="shared" si="1023"/>
        <v/>
      </c>
      <c r="AI2089" s="139" t="str">
        <f>IF(AE:AE="","",IF(R2089="Refreshment Beverage",AK2089*(Rates!J$19/100),ROUND(SUM(AH2089*(Rates!$J$8/100)),4)))</f>
        <v/>
      </c>
      <c r="AJ2089" s="124" t="str">
        <f t="shared" si="1024"/>
        <v/>
      </c>
      <c r="AK2089" s="125" t="str">
        <f t="shared" si="1025"/>
        <v/>
      </c>
      <c r="AL2089" s="121" t="str">
        <f t="shared" si="1026"/>
        <v/>
      </c>
      <c r="AM2089" s="138" t="str">
        <f>IF(AS2089="","",IF(R2089="Refreshment Beverage",ROUND(AS2089*Rates!K$19,4),ROUND(AO2089*(VLOOKUP(VALUE(Q2089),Rates!G$4:L$12,3,0)),4)))</f>
        <v/>
      </c>
      <c r="AN2089" s="126" t="str">
        <f>IF(AS2089="","",IF(R2089="Refreshment Beverage",AS2089*(Rates!J$19/100),MAX(AM2089,AB2089)))</f>
        <v/>
      </c>
      <c r="AO2089" s="127" t="str">
        <f t="shared" si="1027"/>
        <v/>
      </c>
      <c r="AP2089" s="127" t="str">
        <f t="shared" si="1028"/>
        <v/>
      </c>
      <c r="AQ2089" s="140" t="str">
        <f>IF(AS2089="","",IF(R2089="Refreshment Beverage",ROUND(SUM(VLOOKUP(Q:Q,Rates!G$15:L$19,3,0)*(AS2089-Y2089-Z2089-AA2089)),4),ROUND(SUM(Rates!$K$8*AS2089),4)))</f>
        <v/>
      </c>
      <c r="AR2089" s="139" t="str">
        <f t="shared" si="1029"/>
        <v/>
      </c>
      <c r="AS2089" s="125" t="str">
        <f t="shared" si="1030"/>
        <v/>
      </c>
      <c r="AT2089" s="121" t="str">
        <f t="shared" si="1031"/>
        <v/>
      </c>
      <c r="AU2089" s="138" t="str">
        <f>IF(AX2089="","",IF(R2089="Refreshment Beverage",ROUND((BA2089-Y2089-Z2089-AA2089)*VLOOKUP(VALUE(Q2089),Rates!G$15:L$19,3,0),4),ROUND(AW2089*(VLOOKUP(VALUE(Q2089),Rates!G:L,3,0)),4)))</f>
        <v/>
      </c>
      <c r="AV2089" s="126" t="str">
        <f t="shared" si="1032"/>
        <v/>
      </c>
      <c r="AW2089" s="127" t="str">
        <f t="shared" si="1033"/>
        <v/>
      </c>
      <c r="AX2089" s="123" t="str">
        <f t="shared" si="1034"/>
        <v/>
      </c>
      <c r="AY2089" s="140" t="str">
        <f>IF(AX2089="","",IF(R2089="Refreshment Beverage",ROUND(SUM(AX2089*Rates!K$19),4),ROUND(SUM(AX2089*(Rates!J$8/100)),4)))</f>
        <v/>
      </c>
      <c r="AZ2089" s="124" t="str">
        <f t="shared" si="1035"/>
        <v/>
      </c>
      <c r="BA2089" s="125" t="str">
        <f t="shared" si="1036"/>
        <v/>
      </c>
      <c r="BB2089" s="115"/>
      <c r="BC2089" s="143"/>
      <c r="BD2089" s="100"/>
      <c r="BE2089" s="100"/>
      <c r="BF2089" s="100"/>
      <c r="BG2089" s="100"/>
    </row>
    <row r="2090" spans="1:59" x14ac:dyDescent="0.2">
      <c r="A2090" s="144"/>
      <c r="B2090" s="141"/>
      <c r="C2090" s="141"/>
      <c r="D2090" s="142"/>
      <c r="E2090" s="142"/>
      <c r="F2090" s="142"/>
      <c r="G2090" s="142"/>
      <c r="H2090" s="142"/>
      <c r="I2090" s="129"/>
      <c r="J2090" s="130"/>
      <c r="K2090" s="131" t="str">
        <f t="shared" si="1007"/>
        <v/>
      </c>
      <c r="L2090" s="132" t="str">
        <f t="shared" si="1008"/>
        <v/>
      </c>
      <c r="M2090" s="133" t="str">
        <f t="shared" si="1009"/>
        <v/>
      </c>
      <c r="N2090" s="134" t="str">
        <f>IFERROR(IF(B:B="","",IF(R2090="Beer",SUM(LOOKUP(2,1/(Rates!$B$3:$B$5&lt;=W2090)/(Rates!$C$3:$C$5&gt;=W2090),Rates!$D$3:$D$5)*(X2090/100)*W2090),IF(R2090="Refreshment Beverage",SUM(LOOKUP(2,1/(Rates!$B$7:$B$11&lt;=W2090)/(Rates!$C$7:$C$11&gt;=W2090),Rates!$D$7:$D$11)*(X2090/100)*W2090)))),"")</f>
        <v/>
      </c>
      <c r="O2090" s="134" t="str">
        <f t="shared" si="1010"/>
        <v/>
      </c>
      <c r="P2090" s="116"/>
      <c r="Q2090" s="117" t="str">
        <f t="shared" si="1011"/>
        <v/>
      </c>
      <c r="R2090" s="128" t="str">
        <f t="shared" si="1012"/>
        <v/>
      </c>
      <c r="S2090" s="135" t="str">
        <f>IF(B2090="","",IF(R2090="Refreshment Beverage",VLOOKUP(VALUE(Q2090),Rates!G$15:L$19,2,0),VLOOKUP(VALUE(Q2090),Rates!G$4:L$12,2,0)))</f>
        <v/>
      </c>
      <c r="T2090" s="135" t="str">
        <f t="shared" si="1013"/>
        <v/>
      </c>
      <c r="U2090" s="118" t="str">
        <f t="shared" si="1014"/>
        <v/>
      </c>
      <c r="V2090" s="135" t="str">
        <f t="shared" si="1015"/>
        <v/>
      </c>
      <c r="W2090" s="135" t="str">
        <f t="shared" si="1016"/>
        <v/>
      </c>
      <c r="X2090" s="119" t="str">
        <f t="shared" si="1017"/>
        <v/>
      </c>
      <c r="Y2090" s="120" t="str">
        <f>IF(B:B="","",IF(R2090="Refreshment Beverage",VLOOKUP(Q2090,Rates!G$15:L$19,6,0)*W2090,VLOOKUP(Q2090,Rates!G$4:L$12,6,0)*W2090))</f>
        <v/>
      </c>
      <c r="Z2090" s="120" t="str">
        <f t="shared" si="1018"/>
        <v/>
      </c>
      <c r="AA2090" s="120" t="str">
        <f t="shared" si="1019"/>
        <v/>
      </c>
      <c r="AB2090" s="136" t="str">
        <f>IF(B:B="","",IF(R2090="Refreshment Beverage","",IF(AND(R2090="Beer",Q2090=0),SUM(LOOKUP(2,1/(Rates!$B$15:$B$18&lt;=W2090)/(Rates!$C$15:$C$18&gt;=W2090),Rates!$D$15:$D$18)*W2090),VLOOKUP(VALUE(Q:Q),Rates!A:B,2,0)*W2090)))</f>
        <v/>
      </c>
      <c r="AC2090" s="136" t="str">
        <f>IF(B:B="","",IF(R2090="Refreshment Beverage","",IF(AND(R2090="Beer",Q2090=0),SUM(LOOKUP(2,1/(Rates!$B$15:$B$18&lt;=W2090)/(Rates!$C$15:$C$18&gt;=W2090),Rates!$E$15:$E$18)*W2090),VLOOKUP(VALUE(Q:Q),Rates!A:C,3,0)*W2090)))</f>
        <v/>
      </c>
      <c r="AD2090" s="137" t="str">
        <f>IFERROR(IF(B:B="","",IF(R2090="Beer","",IF(VALUE(Q2090)=0,VLOOKUP(VLOOKUP(B:B,#REF!,16,0),Rates!A:E,2,0),VLOOKUP(VALUE(Q2090),Rates!A$31:B$34,2,0)*W2090))),0)</f>
        <v/>
      </c>
      <c r="AE2090" s="121" t="str">
        <f t="shared" si="1020"/>
        <v/>
      </c>
      <c r="AF2090" s="138" t="str">
        <f t="shared" si="1021"/>
        <v/>
      </c>
      <c r="AG2090" s="122" t="str">
        <f t="shared" si="1022"/>
        <v/>
      </c>
      <c r="AH2090" s="123" t="str">
        <f t="shared" si="1023"/>
        <v/>
      </c>
      <c r="AI2090" s="139" t="str">
        <f>IF(AE:AE="","",IF(R2090="Refreshment Beverage",AK2090*(Rates!J$19/100),ROUND(SUM(AH2090*(Rates!$J$8/100)),4)))</f>
        <v/>
      </c>
      <c r="AJ2090" s="124" t="str">
        <f t="shared" si="1024"/>
        <v/>
      </c>
      <c r="AK2090" s="125" t="str">
        <f t="shared" si="1025"/>
        <v/>
      </c>
      <c r="AL2090" s="121" t="str">
        <f t="shared" si="1026"/>
        <v/>
      </c>
      <c r="AM2090" s="138" t="str">
        <f>IF(AS2090="","",IF(R2090="Refreshment Beverage",ROUND(AS2090*Rates!K$19,4),ROUND(AO2090*(VLOOKUP(VALUE(Q2090),Rates!G$4:L$12,3,0)),4)))</f>
        <v/>
      </c>
      <c r="AN2090" s="126" t="str">
        <f>IF(AS2090="","",IF(R2090="Refreshment Beverage",AS2090*(Rates!J$19/100),MAX(AM2090,AB2090)))</f>
        <v/>
      </c>
      <c r="AO2090" s="127" t="str">
        <f t="shared" si="1027"/>
        <v/>
      </c>
      <c r="AP2090" s="127" t="str">
        <f t="shared" si="1028"/>
        <v/>
      </c>
      <c r="AQ2090" s="140" t="str">
        <f>IF(AS2090="","",IF(R2090="Refreshment Beverage",ROUND(SUM(VLOOKUP(Q:Q,Rates!G$15:L$19,3,0)*(AS2090-Y2090-Z2090-AA2090)),4),ROUND(SUM(Rates!$K$8*AS2090),4)))</f>
        <v/>
      </c>
      <c r="AR2090" s="139" t="str">
        <f t="shared" si="1029"/>
        <v/>
      </c>
      <c r="AS2090" s="125" t="str">
        <f t="shared" si="1030"/>
        <v/>
      </c>
      <c r="AT2090" s="121" t="str">
        <f t="shared" si="1031"/>
        <v/>
      </c>
      <c r="AU2090" s="138" t="str">
        <f>IF(AX2090="","",IF(R2090="Refreshment Beverage",ROUND((BA2090-Y2090-Z2090-AA2090)*VLOOKUP(VALUE(Q2090),Rates!G$15:L$19,3,0),4),ROUND(AW2090*(VLOOKUP(VALUE(Q2090),Rates!G:L,3,0)),4)))</f>
        <v/>
      </c>
      <c r="AV2090" s="126" t="str">
        <f t="shared" si="1032"/>
        <v/>
      </c>
      <c r="AW2090" s="127" t="str">
        <f t="shared" si="1033"/>
        <v/>
      </c>
      <c r="AX2090" s="123" t="str">
        <f t="shared" si="1034"/>
        <v/>
      </c>
      <c r="AY2090" s="140" t="str">
        <f>IF(AX2090="","",IF(R2090="Refreshment Beverage",ROUND(SUM(AX2090*Rates!K$19),4),ROUND(SUM(AX2090*(Rates!J$8/100)),4)))</f>
        <v/>
      </c>
      <c r="AZ2090" s="124" t="str">
        <f t="shared" si="1035"/>
        <v/>
      </c>
      <c r="BA2090" s="125" t="str">
        <f t="shared" si="1036"/>
        <v/>
      </c>
      <c r="BB2090" s="115"/>
      <c r="BC2090" s="143"/>
      <c r="BD2090" s="100"/>
      <c r="BE2090" s="100"/>
      <c r="BF2090" s="100"/>
      <c r="BG2090" s="100"/>
    </row>
    <row r="2091" spans="1:59" x14ac:dyDescent="0.2">
      <c r="A2091" s="144"/>
      <c r="B2091" s="141"/>
      <c r="C2091" s="141"/>
      <c r="D2091" s="142"/>
      <c r="E2091" s="142"/>
      <c r="F2091" s="142"/>
      <c r="G2091" s="142"/>
      <c r="H2091" s="142"/>
      <c r="I2091" s="129"/>
      <c r="J2091" s="130"/>
      <c r="K2091" s="131" t="str">
        <f t="shared" si="1007"/>
        <v/>
      </c>
      <c r="L2091" s="132" t="str">
        <f t="shared" si="1008"/>
        <v/>
      </c>
      <c r="M2091" s="133" t="str">
        <f t="shared" si="1009"/>
        <v/>
      </c>
      <c r="N2091" s="134" t="str">
        <f>IFERROR(IF(B:B="","",IF(R2091="Beer",SUM(LOOKUP(2,1/(Rates!$B$3:$B$5&lt;=W2091)/(Rates!$C$3:$C$5&gt;=W2091),Rates!$D$3:$D$5)*(X2091/100)*W2091),IF(R2091="Refreshment Beverage",SUM(LOOKUP(2,1/(Rates!$B$7:$B$11&lt;=W2091)/(Rates!$C$7:$C$11&gt;=W2091),Rates!$D$7:$D$11)*(X2091/100)*W2091)))),"")</f>
        <v/>
      </c>
      <c r="O2091" s="134" t="str">
        <f t="shared" si="1010"/>
        <v/>
      </c>
      <c r="P2091" s="116"/>
      <c r="Q2091" s="117" t="str">
        <f t="shared" si="1011"/>
        <v/>
      </c>
      <c r="R2091" s="128" t="str">
        <f t="shared" si="1012"/>
        <v/>
      </c>
      <c r="S2091" s="135" t="str">
        <f>IF(B2091="","",IF(R2091="Refreshment Beverage",VLOOKUP(VALUE(Q2091),Rates!G$15:L$19,2,0),VLOOKUP(VALUE(Q2091),Rates!G$4:L$12,2,0)))</f>
        <v/>
      </c>
      <c r="T2091" s="135" t="str">
        <f t="shared" si="1013"/>
        <v/>
      </c>
      <c r="U2091" s="118" t="str">
        <f t="shared" si="1014"/>
        <v/>
      </c>
      <c r="V2091" s="135" t="str">
        <f t="shared" si="1015"/>
        <v/>
      </c>
      <c r="W2091" s="135" t="str">
        <f t="shared" si="1016"/>
        <v/>
      </c>
      <c r="X2091" s="119" t="str">
        <f t="shared" si="1017"/>
        <v/>
      </c>
      <c r="Y2091" s="120" t="str">
        <f>IF(B:B="","",IF(R2091="Refreshment Beverage",VLOOKUP(Q2091,Rates!G$15:L$19,6,0)*W2091,VLOOKUP(Q2091,Rates!G$4:L$12,6,0)*W2091))</f>
        <v/>
      </c>
      <c r="Z2091" s="120" t="str">
        <f t="shared" si="1018"/>
        <v/>
      </c>
      <c r="AA2091" s="120" t="str">
        <f t="shared" si="1019"/>
        <v/>
      </c>
      <c r="AB2091" s="136" t="str">
        <f>IF(B:B="","",IF(R2091="Refreshment Beverage","",IF(AND(R2091="Beer",Q2091=0),SUM(LOOKUP(2,1/(Rates!$B$15:$B$18&lt;=W2091)/(Rates!$C$15:$C$18&gt;=W2091),Rates!$D$15:$D$18)*W2091),VLOOKUP(VALUE(Q:Q),Rates!A:B,2,0)*W2091)))</f>
        <v/>
      </c>
      <c r="AC2091" s="136" t="str">
        <f>IF(B:B="","",IF(R2091="Refreshment Beverage","",IF(AND(R2091="Beer",Q2091=0),SUM(LOOKUP(2,1/(Rates!$B$15:$B$18&lt;=W2091)/(Rates!$C$15:$C$18&gt;=W2091),Rates!$E$15:$E$18)*W2091),VLOOKUP(VALUE(Q:Q),Rates!A:C,3,0)*W2091)))</f>
        <v/>
      </c>
      <c r="AD2091" s="137" t="str">
        <f>IFERROR(IF(B:B="","",IF(R2091="Beer","",IF(VALUE(Q2091)=0,VLOOKUP(VLOOKUP(B:B,#REF!,16,0),Rates!A:E,2,0),VLOOKUP(VALUE(Q2091),Rates!A$31:B$34,2,0)*W2091))),0)</f>
        <v/>
      </c>
      <c r="AE2091" s="121" t="str">
        <f t="shared" si="1020"/>
        <v/>
      </c>
      <c r="AF2091" s="138" t="str">
        <f t="shared" si="1021"/>
        <v/>
      </c>
      <c r="AG2091" s="122" t="str">
        <f t="shared" si="1022"/>
        <v/>
      </c>
      <c r="AH2091" s="123" t="str">
        <f t="shared" si="1023"/>
        <v/>
      </c>
      <c r="AI2091" s="139" t="str">
        <f>IF(AE:AE="","",IF(R2091="Refreshment Beverage",AK2091*(Rates!J$19/100),ROUND(SUM(AH2091*(Rates!$J$8/100)),4)))</f>
        <v/>
      </c>
      <c r="AJ2091" s="124" t="str">
        <f t="shared" si="1024"/>
        <v/>
      </c>
      <c r="AK2091" s="125" t="str">
        <f t="shared" si="1025"/>
        <v/>
      </c>
      <c r="AL2091" s="121" t="str">
        <f t="shared" si="1026"/>
        <v/>
      </c>
      <c r="AM2091" s="138" t="str">
        <f>IF(AS2091="","",IF(R2091="Refreshment Beverage",ROUND(AS2091*Rates!K$19,4),ROUND(AO2091*(VLOOKUP(VALUE(Q2091),Rates!G$4:L$12,3,0)),4)))</f>
        <v/>
      </c>
      <c r="AN2091" s="126" t="str">
        <f>IF(AS2091="","",IF(R2091="Refreshment Beverage",AS2091*(Rates!J$19/100),MAX(AM2091,AB2091)))</f>
        <v/>
      </c>
      <c r="AO2091" s="127" t="str">
        <f t="shared" si="1027"/>
        <v/>
      </c>
      <c r="AP2091" s="127" t="str">
        <f t="shared" si="1028"/>
        <v/>
      </c>
      <c r="AQ2091" s="140" t="str">
        <f>IF(AS2091="","",IF(R2091="Refreshment Beverage",ROUND(SUM(VLOOKUP(Q:Q,Rates!G$15:L$19,3,0)*(AS2091-Y2091-Z2091-AA2091)),4),ROUND(SUM(Rates!$K$8*AS2091),4)))</f>
        <v/>
      </c>
      <c r="AR2091" s="139" t="str">
        <f t="shared" si="1029"/>
        <v/>
      </c>
      <c r="AS2091" s="125" t="str">
        <f t="shared" si="1030"/>
        <v/>
      </c>
      <c r="AT2091" s="121" t="str">
        <f t="shared" si="1031"/>
        <v/>
      </c>
      <c r="AU2091" s="138" t="str">
        <f>IF(AX2091="","",IF(R2091="Refreshment Beverage",ROUND((BA2091-Y2091-Z2091-AA2091)*VLOOKUP(VALUE(Q2091),Rates!G$15:L$19,3,0),4),ROUND(AW2091*(VLOOKUP(VALUE(Q2091),Rates!G:L,3,0)),4)))</f>
        <v/>
      </c>
      <c r="AV2091" s="126" t="str">
        <f t="shared" si="1032"/>
        <v/>
      </c>
      <c r="AW2091" s="127" t="str">
        <f t="shared" si="1033"/>
        <v/>
      </c>
      <c r="AX2091" s="123" t="str">
        <f t="shared" si="1034"/>
        <v/>
      </c>
      <c r="AY2091" s="140" t="str">
        <f>IF(AX2091="","",IF(R2091="Refreshment Beverage",ROUND(SUM(AX2091*Rates!K$19),4),ROUND(SUM(AX2091*(Rates!J$8/100)),4)))</f>
        <v/>
      </c>
      <c r="AZ2091" s="124" t="str">
        <f t="shared" si="1035"/>
        <v/>
      </c>
      <c r="BA2091" s="125" t="str">
        <f t="shared" si="1036"/>
        <v/>
      </c>
      <c r="BB2091" s="115"/>
      <c r="BC2091" s="143"/>
      <c r="BD2091" s="100"/>
      <c r="BE2091" s="100"/>
      <c r="BF2091" s="100"/>
      <c r="BG2091" s="100"/>
    </row>
    <row r="2092" spans="1:59" x14ac:dyDescent="0.2">
      <c r="A2092" s="144"/>
      <c r="B2092" s="141"/>
      <c r="C2092" s="141"/>
      <c r="D2092" s="142"/>
      <c r="E2092" s="142"/>
      <c r="F2092" s="142"/>
      <c r="G2092" s="142"/>
      <c r="H2092" s="142"/>
      <c r="I2092" s="129"/>
      <c r="J2092" s="130"/>
      <c r="K2092" s="131" t="str">
        <f t="shared" si="1007"/>
        <v/>
      </c>
      <c r="L2092" s="132" t="str">
        <f t="shared" si="1008"/>
        <v/>
      </c>
      <c r="M2092" s="133" t="str">
        <f t="shared" si="1009"/>
        <v/>
      </c>
      <c r="N2092" s="134" t="str">
        <f>IFERROR(IF(B:B="","",IF(R2092="Beer",SUM(LOOKUP(2,1/(Rates!$B$3:$B$5&lt;=W2092)/(Rates!$C$3:$C$5&gt;=W2092),Rates!$D$3:$D$5)*(X2092/100)*W2092),IF(R2092="Refreshment Beverage",SUM(LOOKUP(2,1/(Rates!$B$7:$B$11&lt;=W2092)/(Rates!$C$7:$C$11&gt;=W2092),Rates!$D$7:$D$11)*(X2092/100)*W2092)))),"")</f>
        <v/>
      </c>
      <c r="O2092" s="134" t="str">
        <f t="shared" si="1010"/>
        <v/>
      </c>
      <c r="P2092" s="116"/>
      <c r="Q2092" s="117" t="str">
        <f t="shared" si="1011"/>
        <v/>
      </c>
      <c r="R2092" s="128" t="str">
        <f t="shared" si="1012"/>
        <v/>
      </c>
      <c r="S2092" s="135" t="str">
        <f>IF(B2092="","",IF(R2092="Refreshment Beverage",VLOOKUP(VALUE(Q2092),Rates!G$15:L$19,2,0),VLOOKUP(VALUE(Q2092),Rates!G$4:L$12,2,0)))</f>
        <v/>
      </c>
      <c r="T2092" s="135" t="str">
        <f t="shared" si="1013"/>
        <v/>
      </c>
      <c r="U2092" s="118" t="str">
        <f t="shared" si="1014"/>
        <v/>
      </c>
      <c r="V2092" s="135" t="str">
        <f t="shared" si="1015"/>
        <v/>
      </c>
      <c r="W2092" s="135" t="str">
        <f t="shared" si="1016"/>
        <v/>
      </c>
      <c r="X2092" s="119" t="str">
        <f t="shared" si="1017"/>
        <v/>
      </c>
      <c r="Y2092" s="120" t="str">
        <f>IF(B:B="","",IF(R2092="Refreshment Beverage",VLOOKUP(Q2092,Rates!G$15:L$19,6,0)*W2092,VLOOKUP(Q2092,Rates!G$4:L$12,6,0)*W2092))</f>
        <v/>
      </c>
      <c r="Z2092" s="120" t="str">
        <f t="shared" si="1018"/>
        <v/>
      </c>
      <c r="AA2092" s="120" t="str">
        <f t="shared" si="1019"/>
        <v/>
      </c>
      <c r="AB2092" s="136" t="str">
        <f>IF(B:B="","",IF(R2092="Refreshment Beverage","",IF(AND(R2092="Beer",Q2092=0),SUM(LOOKUP(2,1/(Rates!$B$15:$B$18&lt;=W2092)/(Rates!$C$15:$C$18&gt;=W2092),Rates!$D$15:$D$18)*W2092),VLOOKUP(VALUE(Q:Q),Rates!A:B,2,0)*W2092)))</f>
        <v/>
      </c>
      <c r="AC2092" s="136" t="str">
        <f>IF(B:B="","",IF(R2092="Refreshment Beverage","",IF(AND(R2092="Beer",Q2092=0),SUM(LOOKUP(2,1/(Rates!$B$15:$B$18&lt;=W2092)/(Rates!$C$15:$C$18&gt;=W2092),Rates!$E$15:$E$18)*W2092),VLOOKUP(VALUE(Q:Q),Rates!A:C,3,0)*W2092)))</f>
        <v/>
      </c>
      <c r="AD2092" s="137" t="str">
        <f>IFERROR(IF(B:B="","",IF(R2092="Beer","",IF(VALUE(Q2092)=0,VLOOKUP(VLOOKUP(B:B,#REF!,16,0),Rates!A:E,2,0),VLOOKUP(VALUE(Q2092),Rates!A$31:B$34,2,0)*W2092))),0)</f>
        <v/>
      </c>
      <c r="AE2092" s="121" t="str">
        <f t="shared" si="1020"/>
        <v/>
      </c>
      <c r="AF2092" s="138" t="str">
        <f t="shared" si="1021"/>
        <v/>
      </c>
      <c r="AG2092" s="122" t="str">
        <f t="shared" si="1022"/>
        <v/>
      </c>
      <c r="AH2092" s="123" t="str">
        <f t="shared" si="1023"/>
        <v/>
      </c>
      <c r="AI2092" s="139" t="str">
        <f>IF(AE:AE="","",IF(R2092="Refreshment Beverage",AK2092*(Rates!J$19/100),ROUND(SUM(AH2092*(Rates!$J$8/100)),4)))</f>
        <v/>
      </c>
      <c r="AJ2092" s="124" t="str">
        <f t="shared" si="1024"/>
        <v/>
      </c>
      <c r="AK2092" s="125" t="str">
        <f t="shared" si="1025"/>
        <v/>
      </c>
      <c r="AL2092" s="121" t="str">
        <f t="shared" si="1026"/>
        <v/>
      </c>
      <c r="AM2092" s="138" t="str">
        <f>IF(AS2092="","",IF(R2092="Refreshment Beverage",ROUND(AS2092*Rates!K$19,4),ROUND(AO2092*(VLOOKUP(VALUE(Q2092),Rates!G$4:L$12,3,0)),4)))</f>
        <v/>
      </c>
      <c r="AN2092" s="126" t="str">
        <f>IF(AS2092="","",IF(R2092="Refreshment Beverage",AS2092*(Rates!J$19/100),MAX(AM2092,AB2092)))</f>
        <v/>
      </c>
      <c r="AO2092" s="127" t="str">
        <f t="shared" si="1027"/>
        <v/>
      </c>
      <c r="AP2092" s="127" t="str">
        <f t="shared" si="1028"/>
        <v/>
      </c>
      <c r="AQ2092" s="140" t="str">
        <f>IF(AS2092="","",IF(R2092="Refreshment Beverage",ROUND(SUM(VLOOKUP(Q:Q,Rates!G$15:L$19,3,0)*(AS2092-Y2092-Z2092-AA2092)),4),ROUND(SUM(Rates!$K$8*AS2092),4)))</f>
        <v/>
      </c>
      <c r="AR2092" s="139" t="str">
        <f t="shared" si="1029"/>
        <v/>
      </c>
      <c r="AS2092" s="125" t="str">
        <f t="shared" si="1030"/>
        <v/>
      </c>
      <c r="AT2092" s="121" t="str">
        <f t="shared" si="1031"/>
        <v/>
      </c>
      <c r="AU2092" s="138" t="str">
        <f>IF(AX2092="","",IF(R2092="Refreshment Beverage",ROUND((BA2092-Y2092-Z2092-AA2092)*VLOOKUP(VALUE(Q2092),Rates!G$15:L$19,3,0),4),ROUND(AW2092*(VLOOKUP(VALUE(Q2092),Rates!G:L,3,0)),4)))</f>
        <v/>
      </c>
      <c r="AV2092" s="126" t="str">
        <f t="shared" si="1032"/>
        <v/>
      </c>
      <c r="AW2092" s="127" t="str">
        <f t="shared" si="1033"/>
        <v/>
      </c>
      <c r="AX2092" s="123" t="str">
        <f t="shared" si="1034"/>
        <v/>
      </c>
      <c r="AY2092" s="140" t="str">
        <f>IF(AX2092="","",IF(R2092="Refreshment Beverage",ROUND(SUM(AX2092*Rates!K$19),4),ROUND(SUM(AX2092*(Rates!J$8/100)),4)))</f>
        <v/>
      </c>
      <c r="AZ2092" s="124" t="str">
        <f t="shared" si="1035"/>
        <v/>
      </c>
      <c r="BA2092" s="125" t="str">
        <f t="shared" si="1036"/>
        <v/>
      </c>
      <c r="BB2092" s="115"/>
      <c r="BC2092" s="143"/>
      <c r="BD2092" s="100"/>
      <c r="BE2092" s="100"/>
      <c r="BF2092" s="100"/>
      <c r="BG2092" s="100"/>
    </row>
    <row r="2093" spans="1:59" x14ac:dyDescent="0.2">
      <c r="A2093" s="144"/>
      <c r="B2093" s="141"/>
      <c r="C2093" s="141"/>
      <c r="D2093" s="142"/>
      <c r="E2093" s="142"/>
      <c r="F2093" s="142"/>
      <c r="G2093" s="142"/>
      <c r="H2093" s="142"/>
      <c r="I2093" s="129"/>
      <c r="J2093" s="130"/>
      <c r="K2093" s="131" t="str">
        <f t="shared" si="1007"/>
        <v/>
      </c>
      <c r="L2093" s="132" t="str">
        <f t="shared" si="1008"/>
        <v/>
      </c>
      <c r="M2093" s="133" t="str">
        <f t="shared" si="1009"/>
        <v/>
      </c>
      <c r="N2093" s="134" t="str">
        <f>IFERROR(IF(B:B="","",IF(R2093="Beer",SUM(LOOKUP(2,1/(Rates!$B$3:$B$5&lt;=W2093)/(Rates!$C$3:$C$5&gt;=W2093),Rates!$D$3:$D$5)*(X2093/100)*W2093),IF(R2093="Refreshment Beverage",SUM(LOOKUP(2,1/(Rates!$B$7:$B$11&lt;=W2093)/(Rates!$C$7:$C$11&gt;=W2093),Rates!$D$7:$D$11)*(X2093/100)*W2093)))),"")</f>
        <v/>
      </c>
      <c r="O2093" s="134" t="str">
        <f t="shared" si="1010"/>
        <v/>
      </c>
      <c r="P2093" s="116"/>
      <c r="Q2093" s="117" t="str">
        <f t="shared" si="1011"/>
        <v/>
      </c>
      <c r="R2093" s="128" t="str">
        <f t="shared" si="1012"/>
        <v/>
      </c>
      <c r="S2093" s="135" t="str">
        <f>IF(B2093="","",IF(R2093="Refreshment Beverage",VLOOKUP(VALUE(Q2093),Rates!G$15:L$19,2,0),VLOOKUP(VALUE(Q2093),Rates!G$4:L$12,2,0)))</f>
        <v/>
      </c>
      <c r="T2093" s="135" t="str">
        <f t="shared" si="1013"/>
        <v/>
      </c>
      <c r="U2093" s="118" t="str">
        <f t="shared" si="1014"/>
        <v/>
      </c>
      <c r="V2093" s="135" t="str">
        <f t="shared" si="1015"/>
        <v/>
      </c>
      <c r="W2093" s="135" t="str">
        <f t="shared" si="1016"/>
        <v/>
      </c>
      <c r="X2093" s="119" t="str">
        <f t="shared" si="1017"/>
        <v/>
      </c>
      <c r="Y2093" s="120" t="str">
        <f>IF(B:B="","",IF(R2093="Refreshment Beverage",VLOOKUP(Q2093,Rates!G$15:L$19,6,0)*W2093,VLOOKUP(Q2093,Rates!G$4:L$12,6,0)*W2093))</f>
        <v/>
      </c>
      <c r="Z2093" s="120" t="str">
        <f t="shared" si="1018"/>
        <v/>
      </c>
      <c r="AA2093" s="120" t="str">
        <f t="shared" si="1019"/>
        <v/>
      </c>
      <c r="AB2093" s="136" t="str">
        <f>IF(B:B="","",IF(R2093="Refreshment Beverage","",IF(AND(R2093="Beer",Q2093=0),SUM(LOOKUP(2,1/(Rates!$B$15:$B$18&lt;=W2093)/(Rates!$C$15:$C$18&gt;=W2093),Rates!$D$15:$D$18)*W2093),VLOOKUP(VALUE(Q:Q),Rates!A:B,2,0)*W2093)))</f>
        <v/>
      </c>
      <c r="AC2093" s="136" t="str">
        <f>IF(B:B="","",IF(R2093="Refreshment Beverage","",IF(AND(R2093="Beer",Q2093=0),SUM(LOOKUP(2,1/(Rates!$B$15:$B$18&lt;=W2093)/(Rates!$C$15:$C$18&gt;=W2093),Rates!$E$15:$E$18)*W2093),VLOOKUP(VALUE(Q:Q),Rates!A:C,3,0)*W2093)))</f>
        <v/>
      </c>
      <c r="AD2093" s="137" t="str">
        <f>IFERROR(IF(B:B="","",IF(R2093="Beer","",IF(VALUE(Q2093)=0,VLOOKUP(VLOOKUP(B:B,#REF!,16,0),Rates!A:E,2,0),VLOOKUP(VALUE(Q2093),Rates!A$31:B$34,2,0)*W2093))),0)</f>
        <v/>
      </c>
      <c r="AE2093" s="121" t="str">
        <f t="shared" si="1020"/>
        <v/>
      </c>
      <c r="AF2093" s="138" t="str">
        <f t="shared" si="1021"/>
        <v/>
      </c>
      <c r="AG2093" s="122" t="str">
        <f t="shared" si="1022"/>
        <v/>
      </c>
      <c r="AH2093" s="123" t="str">
        <f t="shared" si="1023"/>
        <v/>
      </c>
      <c r="AI2093" s="139" t="str">
        <f>IF(AE:AE="","",IF(R2093="Refreshment Beverage",AK2093*(Rates!J$19/100),ROUND(SUM(AH2093*(Rates!$J$8/100)),4)))</f>
        <v/>
      </c>
      <c r="AJ2093" s="124" t="str">
        <f t="shared" si="1024"/>
        <v/>
      </c>
      <c r="AK2093" s="125" t="str">
        <f t="shared" si="1025"/>
        <v/>
      </c>
      <c r="AL2093" s="121" t="str">
        <f t="shared" si="1026"/>
        <v/>
      </c>
      <c r="AM2093" s="138" t="str">
        <f>IF(AS2093="","",IF(R2093="Refreshment Beverage",ROUND(AS2093*Rates!K$19,4),ROUND(AO2093*(VLOOKUP(VALUE(Q2093),Rates!G$4:L$12,3,0)),4)))</f>
        <v/>
      </c>
      <c r="AN2093" s="126" t="str">
        <f>IF(AS2093="","",IF(R2093="Refreshment Beverage",AS2093*(Rates!J$19/100),MAX(AM2093,AB2093)))</f>
        <v/>
      </c>
      <c r="AO2093" s="127" t="str">
        <f t="shared" si="1027"/>
        <v/>
      </c>
      <c r="AP2093" s="127" t="str">
        <f t="shared" si="1028"/>
        <v/>
      </c>
      <c r="AQ2093" s="140" t="str">
        <f>IF(AS2093="","",IF(R2093="Refreshment Beverage",ROUND(SUM(VLOOKUP(Q:Q,Rates!G$15:L$19,3,0)*(AS2093-Y2093-Z2093-AA2093)),4),ROUND(SUM(Rates!$K$8*AS2093),4)))</f>
        <v/>
      </c>
      <c r="AR2093" s="139" t="str">
        <f t="shared" si="1029"/>
        <v/>
      </c>
      <c r="AS2093" s="125" t="str">
        <f t="shared" si="1030"/>
        <v/>
      </c>
      <c r="AT2093" s="121" t="str">
        <f t="shared" si="1031"/>
        <v/>
      </c>
      <c r="AU2093" s="138" t="str">
        <f>IF(AX2093="","",IF(R2093="Refreshment Beverage",ROUND((BA2093-Y2093-Z2093-AA2093)*VLOOKUP(VALUE(Q2093),Rates!G$15:L$19,3,0),4),ROUND(AW2093*(VLOOKUP(VALUE(Q2093),Rates!G:L,3,0)),4)))</f>
        <v/>
      </c>
      <c r="AV2093" s="126" t="str">
        <f t="shared" si="1032"/>
        <v/>
      </c>
      <c r="AW2093" s="127" t="str">
        <f t="shared" si="1033"/>
        <v/>
      </c>
      <c r="AX2093" s="123" t="str">
        <f t="shared" si="1034"/>
        <v/>
      </c>
      <c r="AY2093" s="140" t="str">
        <f>IF(AX2093="","",IF(R2093="Refreshment Beverage",ROUND(SUM(AX2093*Rates!K$19),4),ROUND(SUM(AX2093*(Rates!J$8/100)),4)))</f>
        <v/>
      </c>
      <c r="AZ2093" s="124" t="str">
        <f t="shared" si="1035"/>
        <v/>
      </c>
      <c r="BA2093" s="125" t="str">
        <f t="shared" si="1036"/>
        <v/>
      </c>
      <c r="BB2093" s="115"/>
      <c r="BC2093" s="143"/>
      <c r="BD2093" s="100"/>
      <c r="BE2093" s="100"/>
      <c r="BF2093" s="100"/>
      <c r="BG2093" s="100"/>
    </row>
    <row r="2094" spans="1:59" x14ac:dyDescent="0.2">
      <c r="A2094" s="144"/>
      <c r="B2094" s="141"/>
      <c r="C2094" s="141"/>
      <c r="D2094" s="142"/>
      <c r="E2094" s="142"/>
      <c r="F2094" s="142"/>
      <c r="G2094" s="142"/>
      <c r="H2094" s="142"/>
      <c r="I2094" s="129"/>
      <c r="J2094" s="130"/>
      <c r="K2094" s="131" t="str">
        <f t="shared" si="1007"/>
        <v/>
      </c>
      <c r="L2094" s="132" t="str">
        <f t="shared" si="1008"/>
        <v/>
      </c>
      <c r="M2094" s="133" t="str">
        <f t="shared" si="1009"/>
        <v/>
      </c>
      <c r="N2094" s="134" t="str">
        <f>IFERROR(IF(B:B="","",IF(R2094="Beer",SUM(LOOKUP(2,1/(Rates!$B$3:$B$5&lt;=W2094)/(Rates!$C$3:$C$5&gt;=W2094),Rates!$D$3:$D$5)*(X2094/100)*W2094),IF(R2094="Refreshment Beverage",SUM(LOOKUP(2,1/(Rates!$B$7:$B$11&lt;=W2094)/(Rates!$C$7:$C$11&gt;=W2094),Rates!$D$7:$D$11)*(X2094/100)*W2094)))),"")</f>
        <v/>
      </c>
      <c r="O2094" s="134" t="str">
        <f t="shared" si="1010"/>
        <v/>
      </c>
      <c r="P2094" s="116"/>
      <c r="Q2094" s="117" t="str">
        <f t="shared" si="1011"/>
        <v/>
      </c>
      <c r="R2094" s="128" t="str">
        <f t="shared" si="1012"/>
        <v/>
      </c>
      <c r="S2094" s="135" t="str">
        <f>IF(B2094="","",IF(R2094="Refreshment Beverage",VLOOKUP(VALUE(Q2094),Rates!G$15:L$19,2,0),VLOOKUP(VALUE(Q2094),Rates!G$4:L$12,2,0)))</f>
        <v/>
      </c>
      <c r="T2094" s="135" t="str">
        <f t="shared" si="1013"/>
        <v/>
      </c>
      <c r="U2094" s="118" t="str">
        <f t="shared" si="1014"/>
        <v/>
      </c>
      <c r="V2094" s="135" t="str">
        <f t="shared" si="1015"/>
        <v/>
      </c>
      <c r="W2094" s="135" t="str">
        <f t="shared" si="1016"/>
        <v/>
      </c>
      <c r="X2094" s="119" t="str">
        <f t="shared" si="1017"/>
        <v/>
      </c>
      <c r="Y2094" s="120" t="str">
        <f>IF(B:B="","",IF(R2094="Refreshment Beverage",VLOOKUP(Q2094,Rates!G$15:L$19,6,0)*W2094,VLOOKUP(Q2094,Rates!G$4:L$12,6,0)*W2094))</f>
        <v/>
      </c>
      <c r="Z2094" s="120" t="str">
        <f t="shared" si="1018"/>
        <v/>
      </c>
      <c r="AA2094" s="120" t="str">
        <f t="shared" si="1019"/>
        <v/>
      </c>
      <c r="AB2094" s="136" t="str">
        <f>IF(B:B="","",IF(R2094="Refreshment Beverage","",IF(AND(R2094="Beer",Q2094=0),SUM(LOOKUP(2,1/(Rates!$B$15:$B$18&lt;=W2094)/(Rates!$C$15:$C$18&gt;=W2094),Rates!$D$15:$D$18)*W2094),VLOOKUP(VALUE(Q:Q),Rates!A:B,2,0)*W2094)))</f>
        <v/>
      </c>
      <c r="AC2094" s="136" t="str">
        <f>IF(B:B="","",IF(R2094="Refreshment Beverage","",IF(AND(R2094="Beer",Q2094=0),SUM(LOOKUP(2,1/(Rates!$B$15:$B$18&lt;=W2094)/(Rates!$C$15:$C$18&gt;=W2094),Rates!$E$15:$E$18)*W2094),VLOOKUP(VALUE(Q:Q),Rates!A:C,3,0)*W2094)))</f>
        <v/>
      </c>
      <c r="AD2094" s="137" t="str">
        <f>IFERROR(IF(B:B="","",IF(R2094="Beer","",IF(VALUE(Q2094)=0,VLOOKUP(VLOOKUP(B:B,#REF!,16,0),Rates!A:E,2,0),VLOOKUP(VALUE(Q2094),Rates!A$31:B$34,2,0)*W2094))),0)</f>
        <v/>
      </c>
      <c r="AE2094" s="121" t="str">
        <f t="shared" si="1020"/>
        <v/>
      </c>
      <c r="AF2094" s="138" t="str">
        <f t="shared" si="1021"/>
        <v/>
      </c>
      <c r="AG2094" s="122" t="str">
        <f t="shared" si="1022"/>
        <v/>
      </c>
      <c r="AH2094" s="123" t="str">
        <f t="shared" si="1023"/>
        <v/>
      </c>
      <c r="AI2094" s="139" t="str">
        <f>IF(AE:AE="","",IF(R2094="Refreshment Beverage",AK2094*(Rates!J$19/100),ROUND(SUM(AH2094*(Rates!$J$8/100)),4)))</f>
        <v/>
      </c>
      <c r="AJ2094" s="124" t="str">
        <f t="shared" si="1024"/>
        <v/>
      </c>
      <c r="AK2094" s="125" t="str">
        <f t="shared" si="1025"/>
        <v/>
      </c>
      <c r="AL2094" s="121" t="str">
        <f t="shared" si="1026"/>
        <v/>
      </c>
      <c r="AM2094" s="138" t="str">
        <f>IF(AS2094="","",IF(R2094="Refreshment Beverage",ROUND(AS2094*Rates!K$19,4),ROUND(AO2094*(VLOOKUP(VALUE(Q2094),Rates!G$4:L$12,3,0)),4)))</f>
        <v/>
      </c>
      <c r="AN2094" s="126" t="str">
        <f>IF(AS2094="","",IF(R2094="Refreshment Beverage",AS2094*(Rates!J$19/100),MAX(AM2094,AB2094)))</f>
        <v/>
      </c>
      <c r="AO2094" s="127" t="str">
        <f t="shared" si="1027"/>
        <v/>
      </c>
      <c r="AP2094" s="127" t="str">
        <f t="shared" si="1028"/>
        <v/>
      </c>
      <c r="AQ2094" s="140" t="str">
        <f>IF(AS2094="","",IF(R2094="Refreshment Beverage",ROUND(SUM(VLOOKUP(Q:Q,Rates!G$15:L$19,3,0)*(AS2094-Y2094-Z2094-AA2094)),4),ROUND(SUM(Rates!$K$8*AS2094),4)))</f>
        <v/>
      </c>
      <c r="AR2094" s="139" t="str">
        <f t="shared" si="1029"/>
        <v/>
      </c>
      <c r="AS2094" s="125" t="str">
        <f t="shared" si="1030"/>
        <v/>
      </c>
      <c r="AT2094" s="121" t="str">
        <f t="shared" si="1031"/>
        <v/>
      </c>
      <c r="AU2094" s="138" t="str">
        <f>IF(AX2094="","",IF(R2094="Refreshment Beverage",ROUND((BA2094-Y2094-Z2094-AA2094)*VLOOKUP(VALUE(Q2094),Rates!G$15:L$19,3,0),4),ROUND(AW2094*(VLOOKUP(VALUE(Q2094),Rates!G:L,3,0)),4)))</f>
        <v/>
      </c>
      <c r="AV2094" s="126" t="str">
        <f t="shared" si="1032"/>
        <v/>
      </c>
      <c r="AW2094" s="127" t="str">
        <f t="shared" si="1033"/>
        <v/>
      </c>
      <c r="AX2094" s="123" t="str">
        <f t="shared" si="1034"/>
        <v/>
      </c>
      <c r="AY2094" s="140" t="str">
        <f>IF(AX2094="","",IF(R2094="Refreshment Beverage",ROUND(SUM(AX2094*Rates!K$19),4),ROUND(SUM(AX2094*(Rates!J$8/100)),4)))</f>
        <v/>
      </c>
      <c r="AZ2094" s="124" t="str">
        <f t="shared" si="1035"/>
        <v/>
      </c>
      <c r="BA2094" s="125" t="str">
        <f t="shared" si="1036"/>
        <v/>
      </c>
      <c r="BB2094" s="115"/>
      <c r="BC2094" s="143"/>
      <c r="BD2094" s="100"/>
      <c r="BE2094" s="100"/>
      <c r="BF2094" s="100"/>
      <c r="BG2094" s="100"/>
    </row>
    <row r="2095" spans="1:59" x14ac:dyDescent="0.2">
      <c r="A2095" s="144"/>
      <c r="B2095" s="141"/>
      <c r="C2095" s="141"/>
      <c r="D2095" s="142"/>
      <c r="E2095" s="142"/>
      <c r="F2095" s="142"/>
      <c r="G2095" s="142"/>
      <c r="H2095" s="142"/>
      <c r="I2095" s="129"/>
      <c r="J2095" s="130"/>
      <c r="K2095" s="131" t="str">
        <f t="shared" si="1007"/>
        <v/>
      </c>
      <c r="L2095" s="132" t="str">
        <f t="shared" si="1008"/>
        <v/>
      </c>
      <c r="M2095" s="133" t="str">
        <f t="shared" si="1009"/>
        <v/>
      </c>
      <c r="N2095" s="134" t="str">
        <f>IFERROR(IF(B:B="","",IF(R2095="Beer",SUM(LOOKUP(2,1/(Rates!$B$3:$B$5&lt;=W2095)/(Rates!$C$3:$C$5&gt;=W2095),Rates!$D$3:$D$5)*(X2095/100)*W2095),IF(R2095="Refreshment Beverage",SUM(LOOKUP(2,1/(Rates!$B$7:$B$11&lt;=W2095)/(Rates!$C$7:$C$11&gt;=W2095),Rates!$D$7:$D$11)*(X2095/100)*W2095)))),"")</f>
        <v/>
      </c>
      <c r="O2095" s="134" t="str">
        <f t="shared" si="1010"/>
        <v/>
      </c>
      <c r="P2095" s="116"/>
      <c r="Q2095" s="117" t="str">
        <f t="shared" si="1011"/>
        <v/>
      </c>
      <c r="R2095" s="128" t="str">
        <f t="shared" si="1012"/>
        <v/>
      </c>
      <c r="S2095" s="135" t="str">
        <f>IF(B2095="","",IF(R2095="Refreshment Beverage",VLOOKUP(VALUE(Q2095),Rates!G$15:L$19,2,0),VLOOKUP(VALUE(Q2095),Rates!G$4:L$12,2,0)))</f>
        <v/>
      </c>
      <c r="T2095" s="135" t="str">
        <f t="shared" si="1013"/>
        <v/>
      </c>
      <c r="U2095" s="118" t="str">
        <f t="shared" si="1014"/>
        <v/>
      </c>
      <c r="V2095" s="135" t="str">
        <f t="shared" si="1015"/>
        <v/>
      </c>
      <c r="W2095" s="135" t="str">
        <f t="shared" si="1016"/>
        <v/>
      </c>
      <c r="X2095" s="119" t="str">
        <f t="shared" si="1017"/>
        <v/>
      </c>
      <c r="Y2095" s="120" t="str">
        <f>IF(B:B="","",IF(R2095="Refreshment Beverage",VLOOKUP(Q2095,Rates!G$15:L$19,6,0)*W2095,VLOOKUP(Q2095,Rates!G$4:L$12,6,0)*W2095))</f>
        <v/>
      </c>
      <c r="Z2095" s="120" t="str">
        <f t="shared" si="1018"/>
        <v/>
      </c>
      <c r="AA2095" s="120" t="str">
        <f t="shared" si="1019"/>
        <v/>
      </c>
      <c r="AB2095" s="136" t="str">
        <f>IF(B:B="","",IF(R2095="Refreshment Beverage","",IF(AND(R2095="Beer",Q2095=0),SUM(LOOKUP(2,1/(Rates!$B$15:$B$18&lt;=W2095)/(Rates!$C$15:$C$18&gt;=W2095),Rates!$D$15:$D$18)*W2095),VLOOKUP(VALUE(Q:Q),Rates!A:B,2,0)*W2095)))</f>
        <v/>
      </c>
      <c r="AC2095" s="136" t="str">
        <f>IF(B:B="","",IF(R2095="Refreshment Beverage","",IF(AND(R2095="Beer",Q2095=0),SUM(LOOKUP(2,1/(Rates!$B$15:$B$18&lt;=W2095)/(Rates!$C$15:$C$18&gt;=W2095),Rates!$E$15:$E$18)*W2095),VLOOKUP(VALUE(Q:Q),Rates!A:C,3,0)*W2095)))</f>
        <v/>
      </c>
      <c r="AD2095" s="137" t="str">
        <f>IFERROR(IF(B:B="","",IF(R2095="Beer","",IF(VALUE(Q2095)=0,VLOOKUP(VLOOKUP(B:B,#REF!,16,0),Rates!A:E,2,0),VLOOKUP(VALUE(Q2095),Rates!A$31:B$34,2,0)*W2095))),0)</f>
        <v/>
      </c>
      <c r="AE2095" s="121" t="str">
        <f t="shared" si="1020"/>
        <v/>
      </c>
      <c r="AF2095" s="138" t="str">
        <f t="shared" si="1021"/>
        <v/>
      </c>
      <c r="AG2095" s="122" t="str">
        <f t="shared" si="1022"/>
        <v/>
      </c>
      <c r="AH2095" s="123" t="str">
        <f t="shared" si="1023"/>
        <v/>
      </c>
      <c r="AI2095" s="139" t="str">
        <f>IF(AE:AE="","",IF(R2095="Refreshment Beverage",AK2095*(Rates!J$19/100),ROUND(SUM(AH2095*(Rates!$J$8/100)),4)))</f>
        <v/>
      </c>
      <c r="AJ2095" s="124" t="str">
        <f t="shared" si="1024"/>
        <v/>
      </c>
      <c r="AK2095" s="125" t="str">
        <f t="shared" si="1025"/>
        <v/>
      </c>
      <c r="AL2095" s="121" t="str">
        <f t="shared" si="1026"/>
        <v/>
      </c>
      <c r="AM2095" s="138" t="str">
        <f>IF(AS2095="","",IF(R2095="Refreshment Beverage",ROUND(AS2095*Rates!K$19,4),ROUND(AO2095*(VLOOKUP(VALUE(Q2095),Rates!G$4:L$12,3,0)),4)))</f>
        <v/>
      </c>
      <c r="AN2095" s="126" t="str">
        <f>IF(AS2095="","",IF(R2095="Refreshment Beverage",AS2095*(Rates!J$19/100),MAX(AM2095,AB2095)))</f>
        <v/>
      </c>
      <c r="AO2095" s="127" t="str">
        <f t="shared" si="1027"/>
        <v/>
      </c>
      <c r="AP2095" s="127" t="str">
        <f t="shared" si="1028"/>
        <v/>
      </c>
      <c r="AQ2095" s="140" t="str">
        <f>IF(AS2095="","",IF(R2095="Refreshment Beverage",ROUND(SUM(VLOOKUP(Q:Q,Rates!G$15:L$19,3,0)*(AS2095-Y2095-Z2095-AA2095)),4),ROUND(SUM(Rates!$K$8*AS2095),4)))</f>
        <v/>
      </c>
      <c r="AR2095" s="139" t="str">
        <f t="shared" si="1029"/>
        <v/>
      </c>
      <c r="AS2095" s="125" t="str">
        <f t="shared" si="1030"/>
        <v/>
      </c>
      <c r="AT2095" s="121" t="str">
        <f t="shared" si="1031"/>
        <v/>
      </c>
      <c r="AU2095" s="138" t="str">
        <f>IF(AX2095="","",IF(R2095="Refreshment Beverage",ROUND((BA2095-Y2095-Z2095-AA2095)*VLOOKUP(VALUE(Q2095),Rates!G$15:L$19,3,0),4),ROUND(AW2095*(VLOOKUP(VALUE(Q2095),Rates!G:L,3,0)),4)))</f>
        <v/>
      </c>
      <c r="AV2095" s="126" t="str">
        <f t="shared" si="1032"/>
        <v/>
      </c>
      <c r="AW2095" s="127" t="str">
        <f t="shared" si="1033"/>
        <v/>
      </c>
      <c r="AX2095" s="123" t="str">
        <f t="shared" si="1034"/>
        <v/>
      </c>
      <c r="AY2095" s="140" t="str">
        <f>IF(AX2095="","",IF(R2095="Refreshment Beverage",ROUND(SUM(AX2095*Rates!K$19),4),ROUND(SUM(AX2095*(Rates!J$8/100)),4)))</f>
        <v/>
      </c>
      <c r="AZ2095" s="124" t="str">
        <f t="shared" si="1035"/>
        <v/>
      </c>
      <c r="BA2095" s="125" t="str">
        <f t="shared" si="1036"/>
        <v/>
      </c>
      <c r="BB2095" s="115"/>
      <c r="BC2095" s="143"/>
      <c r="BD2095" s="100"/>
      <c r="BE2095" s="100"/>
      <c r="BF2095" s="100"/>
      <c r="BG2095" s="100"/>
    </row>
    <row r="2096" spans="1:59" x14ac:dyDescent="0.2">
      <c r="A2096" s="144"/>
      <c r="B2096" s="141"/>
      <c r="C2096" s="141"/>
      <c r="D2096" s="142"/>
      <c r="E2096" s="142"/>
      <c r="F2096" s="142"/>
      <c r="G2096" s="142"/>
      <c r="H2096" s="142"/>
      <c r="I2096" s="129"/>
      <c r="J2096" s="130"/>
      <c r="K2096" s="131" t="str">
        <f t="shared" si="1007"/>
        <v/>
      </c>
      <c r="L2096" s="132" t="str">
        <f t="shared" si="1008"/>
        <v/>
      </c>
      <c r="M2096" s="133" t="str">
        <f t="shared" si="1009"/>
        <v/>
      </c>
      <c r="N2096" s="134" t="str">
        <f>IFERROR(IF(B:B="","",IF(R2096="Beer",SUM(LOOKUP(2,1/(Rates!$B$3:$B$5&lt;=W2096)/(Rates!$C$3:$C$5&gt;=W2096),Rates!$D$3:$D$5)*(X2096/100)*W2096),IF(R2096="Refreshment Beverage",SUM(LOOKUP(2,1/(Rates!$B$7:$B$11&lt;=W2096)/(Rates!$C$7:$C$11&gt;=W2096),Rates!$D$7:$D$11)*(X2096/100)*W2096)))),"")</f>
        <v/>
      </c>
      <c r="O2096" s="134" t="str">
        <f t="shared" si="1010"/>
        <v/>
      </c>
      <c r="P2096" s="116"/>
      <c r="Q2096" s="117" t="str">
        <f t="shared" si="1011"/>
        <v/>
      </c>
      <c r="R2096" s="128" t="str">
        <f t="shared" si="1012"/>
        <v/>
      </c>
      <c r="S2096" s="135" t="str">
        <f>IF(B2096="","",IF(R2096="Refreshment Beverage",VLOOKUP(VALUE(Q2096),Rates!G$15:L$19,2,0),VLOOKUP(VALUE(Q2096),Rates!G$4:L$12,2,0)))</f>
        <v/>
      </c>
      <c r="T2096" s="135" t="str">
        <f t="shared" si="1013"/>
        <v/>
      </c>
      <c r="U2096" s="118" t="str">
        <f t="shared" si="1014"/>
        <v/>
      </c>
      <c r="V2096" s="135" t="str">
        <f t="shared" si="1015"/>
        <v/>
      </c>
      <c r="W2096" s="135" t="str">
        <f t="shared" si="1016"/>
        <v/>
      </c>
      <c r="X2096" s="119" t="str">
        <f t="shared" si="1017"/>
        <v/>
      </c>
      <c r="Y2096" s="120" t="str">
        <f>IF(B:B="","",IF(R2096="Refreshment Beverage",VLOOKUP(Q2096,Rates!G$15:L$19,6,0)*W2096,VLOOKUP(Q2096,Rates!G$4:L$12,6,0)*W2096))</f>
        <v/>
      </c>
      <c r="Z2096" s="120" t="str">
        <f t="shared" si="1018"/>
        <v/>
      </c>
      <c r="AA2096" s="120" t="str">
        <f t="shared" si="1019"/>
        <v/>
      </c>
      <c r="AB2096" s="136" t="str">
        <f>IF(B:B="","",IF(R2096="Refreshment Beverage","",IF(AND(R2096="Beer",Q2096=0),SUM(LOOKUP(2,1/(Rates!$B$15:$B$18&lt;=W2096)/(Rates!$C$15:$C$18&gt;=W2096),Rates!$D$15:$D$18)*W2096),VLOOKUP(VALUE(Q:Q),Rates!A:B,2,0)*W2096)))</f>
        <v/>
      </c>
      <c r="AC2096" s="136" t="str">
        <f>IF(B:B="","",IF(R2096="Refreshment Beverage","",IF(AND(R2096="Beer",Q2096=0),SUM(LOOKUP(2,1/(Rates!$B$15:$B$18&lt;=W2096)/(Rates!$C$15:$C$18&gt;=W2096),Rates!$E$15:$E$18)*W2096),VLOOKUP(VALUE(Q:Q),Rates!A:C,3,0)*W2096)))</f>
        <v/>
      </c>
      <c r="AD2096" s="137" t="str">
        <f>IFERROR(IF(B:B="","",IF(R2096="Beer","",IF(VALUE(Q2096)=0,VLOOKUP(VLOOKUP(B:B,#REF!,16,0),Rates!A:E,2,0),VLOOKUP(VALUE(Q2096),Rates!A$31:B$34,2,0)*W2096))),0)</f>
        <v/>
      </c>
      <c r="AE2096" s="121" t="str">
        <f t="shared" si="1020"/>
        <v/>
      </c>
      <c r="AF2096" s="138" t="str">
        <f t="shared" si="1021"/>
        <v/>
      </c>
      <c r="AG2096" s="122" t="str">
        <f t="shared" si="1022"/>
        <v/>
      </c>
      <c r="AH2096" s="123" t="str">
        <f t="shared" si="1023"/>
        <v/>
      </c>
      <c r="AI2096" s="139" t="str">
        <f>IF(AE:AE="","",IF(R2096="Refreshment Beverage",AK2096*(Rates!J$19/100),ROUND(SUM(AH2096*(Rates!$J$8/100)),4)))</f>
        <v/>
      </c>
      <c r="AJ2096" s="124" t="str">
        <f t="shared" si="1024"/>
        <v/>
      </c>
      <c r="AK2096" s="125" t="str">
        <f t="shared" si="1025"/>
        <v/>
      </c>
      <c r="AL2096" s="121" t="str">
        <f t="shared" si="1026"/>
        <v/>
      </c>
      <c r="AM2096" s="138" t="str">
        <f>IF(AS2096="","",IF(R2096="Refreshment Beverage",ROUND(AS2096*Rates!K$19,4),ROUND(AO2096*(VLOOKUP(VALUE(Q2096),Rates!G$4:L$12,3,0)),4)))</f>
        <v/>
      </c>
      <c r="AN2096" s="126" t="str">
        <f>IF(AS2096="","",IF(R2096="Refreshment Beverage",AS2096*(Rates!J$19/100),MAX(AM2096,AB2096)))</f>
        <v/>
      </c>
      <c r="AO2096" s="127" t="str">
        <f t="shared" si="1027"/>
        <v/>
      </c>
      <c r="AP2096" s="127" t="str">
        <f t="shared" si="1028"/>
        <v/>
      </c>
      <c r="AQ2096" s="140" t="str">
        <f>IF(AS2096="","",IF(R2096="Refreshment Beverage",ROUND(SUM(VLOOKUP(Q:Q,Rates!G$15:L$19,3,0)*(AS2096-Y2096-Z2096-AA2096)),4),ROUND(SUM(Rates!$K$8*AS2096),4)))</f>
        <v/>
      </c>
      <c r="AR2096" s="139" t="str">
        <f t="shared" si="1029"/>
        <v/>
      </c>
      <c r="AS2096" s="125" t="str">
        <f t="shared" si="1030"/>
        <v/>
      </c>
      <c r="AT2096" s="121" t="str">
        <f t="shared" si="1031"/>
        <v/>
      </c>
      <c r="AU2096" s="138" t="str">
        <f>IF(AX2096="","",IF(R2096="Refreshment Beverage",ROUND((BA2096-Y2096-Z2096-AA2096)*VLOOKUP(VALUE(Q2096),Rates!G$15:L$19,3,0),4),ROUND(AW2096*(VLOOKUP(VALUE(Q2096),Rates!G:L,3,0)),4)))</f>
        <v/>
      </c>
      <c r="AV2096" s="126" t="str">
        <f t="shared" si="1032"/>
        <v/>
      </c>
      <c r="AW2096" s="127" t="str">
        <f t="shared" si="1033"/>
        <v/>
      </c>
      <c r="AX2096" s="123" t="str">
        <f t="shared" si="1034"/>
        <v/>
      </c>
      <c r="AY2096" s="140" t="str">
        <f>IF(AX2096="","",IF(R2096="Refreshment Beverage",ROUND(SUM(AX2096*Rates!K$19),4),ROUND(SUM(AX2096*(Rates!J$8/100)),4)))</f>
        <v/>
      </c>
      <c r="AZ2096" s="124" t="str">
        <f t="shared" si="1035"/>
        <v/>
      </c>
      <c r="BA2096" s="125" t="str">
        <f t="shared" si="1036"/>
        <v/>
      </c>
      <c r="BB2096" s="115"/>
      <c r="BC2096" s="143"/>
      <c r="BD2096" s="100"/>
      <c r="BE2096" s="100"/>
      <c r="BF2096" s="100"/>
      <c r="BG2096" s="100"/>
    </row>
    <row r="2097" spans="1:59" x14ac:dyDescent="0.2">
      <c r="A2097" s="144"/>
      <c r="B2097" s="141"/>
      <c r="C2097" s="141"/>
      <c r="D2097" s="142"/>
      <c r="E2097" s="142"/>
      <c r="F2097" s="142"/>
      <c r="G2097" s="142"/>
      <c r="H2097" s="142"/>
      <c r="I2097" s="129"/>
      <c r="J2097" s="130"/>
      <c r="K2097" s="131" t="str">
        <f t="shared" si="1007"/>
        <v/>
      </c>
      <c r="L2097" s="132" t="str">
        <f t="shared" si="1008"/>
        <v/>
      </c>
      <c r="M2097" s="133" t="str">
        <f t="shared" si="1009"/>
        <v/>
      </c>
      <c r="N2097" s="134" t="str">
        <f>IFERROR(IF(B:B="","",IF(R2097="Beer",SUM(LOOKUP(2,1/(Rates!$B$3:$B$5&lt;=W2097)/(Rates!$C$3:$C$5&gt;=W2097),Rates!$D$3:$D$5)*(X2097/100)*W2097),IF(R2097="Refreshment Beverage",SUM(LOOKUP(2,1/(Rates!$B$7:$B$11&lt;=W2097)/(Rates!$C$7:$C$11&gt;=W2097),Rates!$D$7:$D$11)*(X2097/100)*W2097)))),"")</f>
        <v/>
      </c>
      <c r="O2097" s="134" t="str">
        <f t="shared" si="1010"/>
        <v/>
      </c>
      <c r="P2097" s="116"/>
      <c r="Q2097" s="117" t="str">
        <f t="shared" si="1011"/>
        <v/>
      </c>
      <c r="R2097" s="128" t="str">
        <f t="shared" si="1012"/>
        <v/>
      </c>
      <c r="S2097" s="135" t="str">
        <f>IF(B2097="","",IF(R2097="Refreshment Beverage",VLOOKUP(VALUE(Q2097),Rates!G$15:L$19,2,0),VLOOKUP(VALUE(Q2097),Rates!G$4:L$12,2,0)))</f>
        <v/>
      </c>
      <c r="T2097" s="135" t="str">
        <f t="shared" si="1013"/>
        <v/>
      </c>
      <c r="U2097" s="118" t="str">
        <f t="shared" si="1014"/>
        <v/>
      </c>
      <c r="V2097" s="135" t="str">
        <f t="shared" si="1015"/>
        <v/>
      </c>
      <c r="W2097" s="135" t="str">
        <f t="shared" si="1016"/>
        <v/>
      </c>
      <c r="X2097" s="119" t="str">
        <f t="shared" si="1017"/>
        <v/>
      </c>
      <c r="Y2097" s="120" t="str">
        <f>IF(B:B="","",IF(R2097="Refreshment Beverage",VLOOKUP(Q2097,Rates!G$15:L$19,6,0)*W2097,VLOOKUP(Q2097,Rates!G$4:L$12,6,0)*W2097))</f>
        <v/>
      </c>
      <c r="Z2097" s="120" t="str">
        <f t="shared" si="1018"/>
        <v/>
      </c>
      <c r="AA2097" s="120" t="str">
        <f t="shared" si="1019"/>
        <v/>
      </c>
      <c r="AB2097" s="136" t="str">
        <f>IF(B:B="","",IF(R2097="Refreshment Beverage","",IF(AND(R2097="Beer",Q2097=0),SUM(LOOKUP(2,1/(Rates!$B$15:$B$18&lt;=W2097)/(Rates!$C$15:$C$18&gt;=W2097),Rates!$D$15:$D$18)*W2097),VLOOKUP(VALUE(Q:Q),Rates!A:B,2,0)*W2097)))</f>
        <v/>
      </c>
      <c r="AC2097" s="136" t="str">
        <f>IF(B:B="","",IF(R2097="Refreshment Beverage","",IF(AND(R2097="Beer",Q2097=0),SUM(LOOKUP(2,1/(Rates!$B$15:$B$18&lt;=W2097)/(Rates!$C$15:$C$18&gt;=W2097),Rates!$E$15:$E$18)*W2097),VLOOKUP(VALUE(Q:Q),Rates!A:C,3,0)*W2097)))</f>
        <v/>
      </c>
      <c r="AD2097" s="137" t="str">
        <f>IFERROR(IF(B:B="","",IF(R2097="Beer","",IF(VALUE(Q2097)=0,VLOOKUP(VLOOKUP(B:B,#REF!,16,0),Rates!A:E,2,0),VLOOKUP(VALUE(Q2097),Rates!A$31:B$34,2,0)*W2097))),0)</f>
        <v/>
      </c>
      <c r="AE2097" s="121" t="str">
        <f t="shared" si="1020"/>
        <v/>
      </c>
      <c r="AF2097" s="138" t="str">
        <f t="shared" si="1021"/>
        <v/>
      </c>
      <c r="AG2097" s="122" t="str">
        <f t="shared" si="1022"/>
        <v/>
      </c>
      <c r="AH2097" s="123" t="str">
        <f t="shared" si="1023"/>
        <v/>
      </c>
      <c r="AI2097" s="139" t="str">
        <f>IF(AE:AE="","",IF(R2097="Refreshment Beverage",AK2097*(Rates!J$19/100),ROUND(SUM(AH2097*(Rates!$J$8/100)),4)))</f>
        <v/>
      </c>
      <c r="AJ2097" s="124" t="str">
        <f t="shared" si="1024"/>
        <v/>
      </c>
      <c r="AK2097" s="125" t="str">
        <f t="shared" si="1025"/>
        <v/>
      </c>
      <c r="AL2097" s="121" t="str">
        <f t="shared" si="1026"/>
        <v/>
      </c>
      <c r="AM2097" s="138" t="str">
        <f>IF(AS2097="","",IF(R2097="Refreshment Beverage",ROUND(AS2097*Rates!K$19,4),ROUND(AO2097*(VLOOKUP(VALUE(Q2097),Rates!G$4:L$12,3,0)),4)))</f>
        <v/>
      </c>
      <c r="AN2097" s="126" t="str">
        <f>IF(AS2097="","",IF(R2097="Refreshment Beverage",AS2097*(Rates!J$19/100),MAX(AM2097,AB2097)))</f>
        <v/>
      </c>
      <c r="AO2097" s="127" t="str">
        <f t="shared" si="1027"/>
        <v/>
      </c>
      <c r="AP2097" s="127" t="str">
        <f t="shared" si="1028"/>
        <v/>
      </c>
      <c r="AQ2097" s="140" t="str">
        <f>IF(AS2097="","",IF(R2097="Refreshment Beverage",ROUND(SUM(VLOOKUP(Q:Q,Rates!G$15:L$19,3,0)*(AS2097-Y2097-Z2097-AA2097)),4),ROUND(SUM(Rates!$K$8*AS2097),4)))</f>
        <v/>
      </c>
      <c r="AR2097" s="139" t="str">
        <f t="shared" si="1029"/>
        <v/>
      </c>
      <c r="AS2097" s="125" t="str">
        <f t="shared" si="1030"/>
        <v/>
      </c>
      <c r="AT2097" s="121" t="str">
        <f t="shared" si="1031"/>
        <v/>
      </c>
      <c r="AU2097" s="138" t="str">
        <f>IF(AX2097="","",IF(R2097="Refreshment Beverage",ROUND((BA2097-Y2097-Z2097-AA2097)*VLOOKUP(VALUE(Q2097),Rates!G$15:L$19,3,0),4),ROUND(AW2097*(VLOOKUP(VALUE(Q2097),Rates!G:L,3,0)),4)))</f>
        <v/>
      </c>
      <c r="AV2097" s="126" t="str">
        <f t="shared" si="1032"/>
        <v/>
      </c>
      <c r="AW2097" s="127" t="str">
        <f t="shared" si="1033"/>
        <v/>
      </c>
      <c r="AX2097" s="123" t="str">
        <f t="shared" si="1034"/>
        <v/>
      </c>
      <c r="AY2097" s="140" t="str">
        <f>IF(AX2097="","",IF(R2097="Refreshment Beverage",ROUND(SUM(AX2097*Rates!K$19),4),ROUND(SUM(AX2097*(Rates!J$8/100)),4)))</f>
        <v/>
      </c>
      <c r="AZ2097" s="124" t="str">
        <f t="shared" si="1035"/>
        <v/>
      </c>
      <c r="BA2097" s="125" t="str">
        <f t="shared" si="1036"/>
        <v/>
      </c>
      <c r="BB2097" s="115"/>
      <c r="BC2097" s="143"/>
      <c r="BD2097" s="100"/>
      <c r="BE2097" s="100"/>
      <c r="BF2097" s="100"/>
      <c r="BG2097" s="100"/>
    </row>
    <row r="2098" spans="1:59" x14ac:dyDescent="0.2">
      <c r="A2098" s="144"/>
      <c r="B2098" s="141"/>
      <c r="C2098" s="141"/>
      <c r="D2098" s="142"/>
      <c r="E2098" s="142"/>
      <c r="F2098" s="142"/>
      <c r="G2098" s="142"/>
      <c r="H2098" s="142"/>
      <c r="I2098" s="129"/>
      <c r="J2098" s="130"/>
      <c r="K2098" s="131" t="str">
        <f t="shared" si="1007"/>
        <v/>
      </c>
      <c r="L2098" s="132" t="str">
        <f t="shared" si="1008"/>
        <v/>
      </c>
      <c r="M2098" s="133" t="str">
        <f t="shared" si="1009"/>
        <v/>
      </c>
      <c r="N2098" s="134" t="str">
        <f>IFERROR(IF(B:B="","",IF(R2098="Beer",SUM(LOOKUP(2,1/(Rates!$B$3:$B$5&lt;=W2098)/(Rates!$C$3:$C$5&gt;=W2098),Rates!$D$3:$D$5)*(X2098/100)*W2098),IF(R2098="Refreshment Beverage",SUM(LOOKUP(2,1/(Rates!$B$7:$B$11&lt;=W2098)/(Rates!$C$7:$C$11&gt;=W2098),Rates!$D$7:$D$11)*(X2098/100)*W2098)))),"")</f>
        <v/>
      </c>
      <c r="O2098" s="134" t="str">
        <f t="shared" si="1010"/>
        <v/>
      </c>
      <c r="P2098" s="116"/>
      <c r="Q2098" s="117" t="str">
        <f t="shared" si="1011"/>
        <v/>
      </c>
      <c r="R2098" s="128" t="str">
        <f t="shared" si="1012"/>
        <v/>
      </c>
      <c r="S2098" s="135" t="str">
        <f>IF(B2098="","",IF(R2098="Refreshment Beverage",VLOOKUP(VALUE(Q2098),Rates!G$15:L$19,2,0),VLOOKUP(VALUE(Q2098),Rates!G$4:L$12,2,0)))</f>
        <v/>
      </c>
      <c r="T2098" s="135" t="str">
        <f t="shared" si="1013"/>
        <v/>
      </c>
      <c r="U2098" s="118" t="str">
        <f t="shared" si="1014"/>
        <v/>
      </c>
      <c r="V2098" s="135" t="str">
        <f t="shared" si="1015"/>
        <v/>
      </c>
      <c r="W2098" s="135" t="str">
        <f t="shared" si="1016"/>
        <v/>
      </c>
      <c r="X2098" s="119" t="str">
        <f t="shared" si="1017"/>
        <v/>
      </c>
      <c r="Y2098" s="120" t="str">
        <f>IF(B:B="","",IF(R2098="Refreshment Beverage",VLOOKUP(Q2098,Rates!G$15:L$19,6,0)*W2098,VLOOKUP(Q2098,Rates!G$4:L$12,6,0)*W2098))</f>
        <v/>
      </c>
      <c r="Z2098" s="120" t="str">
        <f t="shared" si="1018"/>
        <v/>
      </c>
      <c r="AA2098" s="120" t="str">
        <f t="shared" si="1019"/>
        <v/>
      </c>
      <c r="AB2098" s="136" t="str">
        <f>IF(B:B="","",IF(R2098="Refreshment Beverage","",IF(AND(R2098="Beer",Q2098=0),SUM(LOOKUP(2,1/(Rates!$B$15:$B$18&lt;=W2098)/(Rates!$C$15:$C$18&gt;=W2098),Rates!$D$15:$D$18)*W2098),VLOOKUP(VALUE(Q:Q),Rates!A:B,2,0)*W2098)))</f>
        <v/>
      </c>
      <c r="AC2098" s="136" t="str">
        <f>IF(B:B="","",IF(R2098="Refreshment Beverage","",IF(AND(R2098="Beer",Q2098=0),SUM(LOOKUP(2,1/(Rates!$B$15:$B$18&lt;=W2098)/(Rates!$C$15:$C$18&gt;=W2098),Rates!$E$15:$E$18)*W2098),VLOOKUP(VALUE(Q:Q),Rates!A:C,3,0)*W2098)))</f>
        <v/>
      </c>
      <c r="AD2098" s="137" t="str">
        <f>IFERROR(IF(B:B="","",IF(R2098="Beer","",IF(VALUE(Q2098)=0,VLOOKUP(VLOOKUP(B:B,#REF!,16,0),Rates!A:E,2,0),VLOOKUP(VALUE(Q2098),Rates!A$31:B$34,2,0)*W2098))),0)</f>
        <v/>
      </c>
      <c r="AE2098" s="121" t="str">
        <f t="shared" si="1020"/>
        <v/>
      </c>
      <c r="AF2098" s="138" t="str">
        <f t="shared" si="1021"/>
        <v/>
      </c>
      <c r="AG2098" s="122" t="str">
        <f t="shared" si="1022"/>
        <v/>
      </c>
      <c r="AH2098" s="123" t="str">
        <f t="shared" si="1023"/>
        <v/>
      </c>
      <c r="AI2098" s="139" t="str">
        <f>IF(AE:AE="","",IF(R2098="Refreshment Beverage",AK2098*(Rates!J$19/100),ROUND(SUM(AH2098*(Rates!$J$8/100)),4)))</f>
        <v/>
      </c>
      <c r="AJ2098" s="124" t="str">
        <f t="shared" si="1024"/>
        <v/>
      </c>
      <c r="AK2098" s="125" t="str">
        <f t="shared" si="1025"/>
        <v/>
      </c>
      <c r="AL2098" s="121" t="str">
        <f t="shared" si="1026"/>
        <v/>
      </c>
      <c r="AM2098" s="138" t="str">
        <f>IF(AS2098="","",IF(R2098="Refreshment Beverage",ROUND(AS2098*Rates!K$19,4),ROUND(AO2098*(VLOOKUP(VALUE(Q2098),Rates!G$4:L$12,3,0)),4)))</f>
        <v/>
      </c>
      <c r="AN2098" s="126" t="str">
        <f>IF(AS2098="","",IF(R2098="Refreshment Beverage",AS2098*(Rates!J$19/100),MAX(AM2098,AB2098)))</f>
        <v/>
      </c>
      <c r="AO2098" s="127" t="str">
        <f t="shared" si="1027"/>
        <v/>
      </c>
      <c r="AP2098" s="127" t="str">
        <f t="shared" si="1028"/>
        <v/>
      </c>
      <c r="AQ2098" s="140" t="str">
        <f>IF(AS2098="","",IF(R2098="Refreshment Beverage",ROUND(SUM(VLOOKUP(Q:Q,Rates!G$15:L$19,3,0)*(AS2098-Y2098-Z2098-AA2098)),4),ROUND(SUM(Rates!$K$8*AS2098),4)))</f>
        <v/>
      </c>
      <c r="AR2098" s="139" t="str">
        <f t="shared" si="1029"/>
        <v/>
      </c>
      <c r="AS2098" s="125" t="str">
        <f t="shared" si="1030"/>
        <v/>
      </c>
      <c r="AT2098" s="121" t="str">
        <f t="shared" si="1031"/>
        <v/>
      </c>
      <c r="AU2098" s="138" t="str">
        <f>IF(AX2098="","",IF(R2098="Refreshment Beverage",ROUND((BA2098-Y2098-Z2098-AA2098)*VLOOKUP(VALUE(Q2098),Rates!G$15:L$19,3,0),4),ROUND(AW2098*(VLOOKUP(VALUE(Q2098),Rates!G:L,3,0)),4)))</f>
        <v/>
      </c>
      <c r="AV2098" s="126" t="str">
        <f t="shared" si="1032"/>
        <v/>
      </c>
      <c r="AW2098" s="127" t="str">
        <f t="shared" si="1033"/>
        <v/>
      </c>
      <c r="AX2098" s="123" t="str">
        <f t="shared" si="1034"/>
        <v/>
      </c>
      <c r="AY2098" s="140" t="str">
        <f>IF(AX2098="","",IF(R2098="Refreshment Beverage",ROUND(SUM(AX2098*Rates!K$19),4),ROUND(SUM(AX2098*(Rates!J$8/100)),4)))</f>
        <v/>
      </c>
      <c r="AZ2098" s="124" t="str">
        <f t="shared" si="1035"/>
        <v/>
      </c>
      <c r="BA2098" s="125" t="str">
        <f t="shared" si="1036"/>
        <v/>
      </c>
      <c r="BB2098" s="115"/>
      <c r="BC2098" s="143"/>
      <c r="BD2098" s="100"/>
      <c r="BE2098" s="100"/>
      <c r="BF2098" s="100"/>
      <c r="BG2098" s="100"/>
    </row>
    <row r="2099" spans="1:59" x14ac:dyDescent="0.2">
      <c r="A2099" s="144"/>
      <c r="B2099" s="141"/>
      <c r="C2099" s="141"/>
      <c r="D2099" s="142"/>
      <c r="E2099" s="142"/>
      <c r="F2099" s="142"/>
      <c r="G2099" s="142"/>
      <c r="H2099" s="142"/>
      <c r="I2099" s="129"/>
      <c r="J2099" s="130"/>
      <c r="K2099" s="131" t="str">
        <f t="shared" si="1007"/>
        <v/>
      </c>
      <c r="L2099" s="132" t="str">
        <f t="shared" si="1008"/>
        <v/>
      </c>
      <c r="M2099" s="133" t="str">
        <f t="shared" si="1009"/>
        <v/>
      </c>
      <c r="N2099" s="134" t="str">
        <f>IFERROR(IF(B:B="","",IF(R2099="Beer",SUM(LOOKUP(2,1/(Rates!$B$3:$B$5&lt;=W2099)/(Rates!$C$3:$C$5&gt;=W2099),Rates!$D$3:$D$5)*(X2099/100)*W2099),IF(R2099="Refreshment Beverage",SUM(LOOKUP(2,1/(Rates!$B$7:$B$11&lt;=W2099)/(Rates!$C$7:$C$11&gt;=W2099),Rates!$D$7:$D$11)*(X2099/100)*W2099)))),"")</f>
        <v/>
      </c>
      <c r="O2099" s="134" t="str">
        <f t="shared" si="1010"/>
        <v/>
      </c>
      <c r="P2099" s="116"/>
      <c r="Q2099" s="117" t="str">
        <f t="shared" si="1011"/>
        <v/>
      </c>
      <c r="R2099" s="128" t="str">
        <f t="shared" si="1012"/>
        <v/>
      </c>
      <c r="S2099" s="135" t="str">
        <f>IF(B2099="","",IF(R2099="Refreshment Beverage",VLOOKUP(VALUE(Q2099),Rates!G$15:L$19,2,0),VLOOKUP(VALUE(Q2099),Rates!G$4:L$12,2,0)))</f>
        <v/>
      </c>
      <c r="T2099" s="135" t="str">
        <f t="shared" si="1013"/>
        <v/>
      </c>
      <c r="U2099" s="118" t="str">
        <f t="shared" si="1014"/>
        <v/>
      </c>
      <c r="V2099" s="135" t="str">
        <f t="shared" si="1015"/>
        <v/>
      </c>
      <c r="W2099" s="135" t="str">
        <f t="shared" si="1016"/>
        <v/>
      </c>
      <c r="X2099" s="119" t="str">
        <f t="shared" si="1017"/>
        <v/>
      </c>
      <c r="Y2099" s="120" t="str">
        <f>IF(B:B="","",IF(R2099="Refreshment Beverage",VLOOKUP(Q2099,Rates!G$15:L$19,6,0)*W2099,VLOOKUP(Q2099,Rates!G$4:L$12,6,0)*W2099))</f>
        <v/>
      </c>
      <c r="Z2099" s="120" t="str">
        <f t="shared" si="1018"/>
        <v/>
      </c>
      <c r="AA2099" s="120" t="str">
        <f t="shared" si="1019"/>
        <v/>
      </c>
      <c r="AB2099" s="136" t="str">
        <f>IF(B:B="","",IF(R2099="Refreshment Beverage","",IF(AND(R2099="Beer",Q2099=0),SUM(LOOKUP(2,1/(Rates!$B$15:$B$18&lt;=W2099)/(Rates!$C$15:$C$18&gt;=W2099),Rates!$D$15:$D$18)*W2099),VLOOKUP(VALUE(Q:Q),Rates!A:B,2,0)*W2099)))</f>
        <v/>
      </c>
      <c r="AC2099" s="136" t="str">
        <f>IF(B:B="","",IF(R2099="Refreshment Beverage","",IF(AND(R2099="Beer",Q2099=0),SUM(LOOKUP(2,1/(Rates!$B$15:$B$18&lt;=W2099)/(Rates!$C$15:$C$18&gt;=W2099),Rates!$E$15:$E$18)*W2099),VLOOKUP(VALUE(Q:Q),Rates!A:C,3,0)*W2099)))</f>
        <v/>
      </c>
      <c r="AD2099" s="137" t="str">
        <f>IFERROR(IF(B:B="","",IF(R2099="Beer","",IF(VALUE(Q2099)=0,VLOOKUP(VLOOKUP(B:B,#REF!,16,0),Rates!A:E,2,0),VLOOKUP(VALUE(Q2099),Rates!A$31:B$34,2,0)*W2099))),0)</f>
        <v/>
      </c>
      <c r="AE2099" s="121" t="str">
        <f t="shared" si="1020"/>
        <v/>
      </c>
      <c r="AF2099" s="138" t="str">
        <f t="shared" si="1021"/>
        <v/>
      </c>
      <c r="AG2099" s="122" t="str">
        <f t="shared" si="1022"/>
        <v/>
      </c>
      <c r="AH2099" s="123" t="str">
        <f t="shared" si="1023"/>
        <v/>
      </c>
      <c r="AI2099" s="139" t="str">
        <f>IF(AE:AE="","",IF(R2099="Refreshment Beverage",AK2099*(Rates!J$19/100),ROUND(SUM(AH2099*(Rates!$J$8/100)),4)))</f>
        <v/>
      </c>
      <c r="AJ2099" s="124" t="str">
        <f t="shared" si="1024"/>
        <v/>
      </c>
      <c r="AK2099" s="125" t="str">
        <f t="shared" si="1025"/>
        <v/>
      </c>
      <c r="AL2099" s="121" t="str">
        <f t="shared" si="1026"/>
        <v/>
      </c>
      <c r="AM2099" s="138" t="str">
        <f>IF(AS2099="","",IF(R2099="Refreshment Beverage",ROUND(AS2099*Rates!K$19,4),ROUND(AO2099*(VLOOKUP(VALUE(Q2099),Rates!G$4:L$12,3,0)),4)))</f>
        <v/>
      </c>
      <c r="AN2099" s="126" t="str">
        <f>IF(AS2099="","",IF(R2099="Refreshment Beverage",AS2099*(Rates!J$19/100),MAX(AM2099,AB2099)))</f>
        <v/>
      </c>
      <c r="AO2099" s="127" t="str">
        <f t="shared" si="1027"/>
        <v/>
      </c>
      <c r="AP2099" s="127" t="str">
        <f t="shared" si="1028"/>
        <v/>
      </c>
      <c r="AQ2099" s="140" t="str">
        <f>IF(AS2099="","",IF(R2099="Refreshment Beverage",ROUND(SUM(VLOOKUP(Q:Q,Rates!G$15:L$19,3,0)*(AS2099-Y2099-Z2099-AA2099)),4),ROUND(SUM(Rates!$K$8*AS2099),4)))</f>
        <v/>
      </c>
      <c r="AR2099" s="139" t="str">
        <f t="shared" si="1029"/>
        <v/>
      </c>
      <c r="AS2099" s="125" t="str">
        <f t="shared" si="1030"/>
        <v/>
      </c>
      <c r="AT2099" s="121" t="str">
        <f t="shared" si="1031"/>
        <v/>
      </c>
      <c r="AU2099" s="138" t="str">
        <f>IF(AX2099="","",IF(R2099="Refreshment Beverage",ROUND((BA2099-Y2099-Z2099-AA2099)*VLOOKUP(VALUE(Q2099),Rates!G$15:L$19,3,0),4),ROUND(AW2099*(VLOOKUP(VALUE(Q2099),Rates!G:L,3,0)),4)))</f>
        <v/>
      </c>
      <c r="AV2099" s="126" t="str">
        <f t="shared" si="1032"/>
        <v/>
      </c>
      <c r="AW2099" s="127" t="str">
        <f t="shared" si="1033"/>
        <v/>
      </c>
      <c r="AX2099" s="123" t="str">
        <f t="shared" si="1034"/>
        <v/>
      </c>
      <c r="AY2099" s="140" t="str">
        <f>IF(AX2099="","",IF(R2099="Refreshment Beverage",ROUND(SUM(AX2099*Rates!K$19),4),ROUND(SUM(AX2099*(Rates!J$8/100)),4)))</f>
        <v/>
      </c>
      <c r="AZ2099" s="124" t="str">
        <f t="shared" si="1035"/>
        <v/>
      </c>
      <c r="BA2099" s="125" t="str">
        <f t="shared" si="1036"/>
        <v/>
      </c>
      <c r="BB2099" s="115"/>
      <c r="BC2099" s="143"/>
      <c r="BD2099" s="100"/>
      <c r="BE2099" s="100"/>
      <c r="BF2099" s="100"/>
      <c r="BG2099" s="100"/>
    </row>
    <row r="2100" spans="1:59" x14ac:dyDescent="0.2">
      <c r="A2100" s="144"/>
      <c r="B2100" s="141"/>
      <c r="C2100" s="141"/>
      <c r="D2100" s="142"/>
      <c r="E2100" s="142"/>
      <c r="F2100" s="142"/>
      <c r="G2100" s="142"/>
      <c r="H2100" s="142"/>
      <c r="I2100" s="129"/>
      <c r="J2100" s="130"/>
      <c r="K2100" s="131" t="str">
        <f t="shared" si="1007"/>
        <v/>
      </c>
      <c r="L2100" s="132" t="str">
        <f t="shared" si="1008"/>
        <v/>
      </c>
      <c r="M2100" s="133" t="str">
        <f t="shared" si="1009"/>
        <v/>
      </c>
      <c r="N2100" s="134" t="str">
        <f>IFERROR(IF(B:B="","",IF(R2100="Beer",SUM(LOOKUP(2,1/(Rates!$B$3:$B$5&lt;=W2100)/(Rates!$C$3:$C$5&gt;=W2100),Rates!$D$3:$D$5)*(X2100/100)*W2100),IF(R2100="Refreshment Beverage",SUM(LOOKUP(2,1/(Rates!$B$7:$B$11&lt;=W2100)/(Rates!$C$7:$C$11&gt;=W2100),Rates!$D$7:$D$11)*(X2100/100)*W2100)))),"")</f>
        <v/>
      </c>
      <c r="O2100" s="134" t="str">
        <f t="shared" si="1010"/>
        <v/>
      </c>
      <c r="P2100" s="116"/>
      <c r="Q2100" s="117" t="str">
        <f t="shared" si="1011"/>
        <v/>
      </c>
      <c r="R2100" s="128" t="str">
        <f t="shared" si="1012"/>
        <v/>
      </c>
      <c r="S2100" s="135" t="str">
        <f>IF(B2100="","",IF(R2100="Refreshment Beverage",VLOOKUP(VALUE(Q2100),Rates!G$15:L$19,2,0),VLOOKUP(VALUE(Q2100),Rates!G$4:L$12,2,0)))</f>
        <v/>
      </c>
      <c r="T2100" s="135" t="str">
        <f t="shared" si="1013"/>
        <v/>
      </c>
      <c r="U2100" s="118" t="str">
        <f t="shared" si="1014"/>
        <v/>
      </c>
      <c r="V2100" s="135" t="str">
        <f t="shared" si="1015"/>
        <v/>
      </c>
      <c r="W2100" s="135" t="str">
        <f t="shared" si="1016"/>
        <v/>
      </c>
      <c r="X2100" s="119" t="str">
        <f t="shared" si="1017"/>
        <v/>
      </c>
      <c r="Y2100" s="120" t="str">
        <f>IF(B:B="","",IF(R2100="Refreshment Beverage",VLOOKUP(Q2100,Rates!G$15:L$19,6,0)*W2100,VLOOKUP(Q2100,Rates!G$4:L$12,6,0)*W2100))</f>
        <v/>
      </c>
      <c r="Z2100" s="120" t="str">
        <f t="shared" si="1018"/>
        <v/>
      </c>
      <c r="AA2100" s="120" t="str">
        <f t="shared" si="1019"/>
        <v/>
      </c>
      <c r="AB2100" s="136" t="str">
        <f>IF(B:B="","",IF(R2100="Refreshment Beverage","",IF(AND(R2100="Beer",Q2100=0),SUM(LOOKUP(2,1/(Rates!$B$15:$B$18&lt;=W2100)/(Rates!$C$15:$C$18&gt;=W2100),Rates!$D$15:$D$18)*W2100),VLOOKUP(VALUE(Q:Q),Rates!A:B,2,0)*W2100)))</f>
        <v/>
      </c>
      <c r="AC2100" s="136" t="str">
        <f>IF(B:B="","",IF(R2100="Refreshment Beverage","",IF(AND(R2100="Beer",Q2100=0),SUM(LOOKUP(2,1/(Rates!$B$15:$B$18&lt;=W2100)/(Rates!$C$15:$C$18&gt;=W2100),Rates!$E$15:$E$18)*W2100),VLOOKUP(VALUE(Q:Q),Rates!A:C,3,0)*W2100)))</f>
        <v/>
      </c>
      <c r="AD2100" s="137" t="str">
        <f>IFERROR(IF(B:B="","",IF(R2100="Beer","",IF(VALUE(Q2100)=0,VLOOKUP(VLOOKUP(B:B,#REF!,16,0),Rates!A:E,2,0),VLOOKUP(VALUE(Q2100),Rates!A$31:B$34,2,0)*W2100))),0)</f>
        <v/>
      </c>
      <c r="AE2100" s="121" t="str">
        <f t="shared" si="1020"/>
        <v/>
      </c>
      <c r="AF2100" s="138" t="str">
        <f t="shared" si="1021"/>
        <v/>
      </c>
      <c r="AG2100" s="122" t="str">
        <f t="shared" si="1022"/>
        <v/>
      </c>
      <c r="AH2100" s="123" t="str">
        <f t="shared" si="1023"/>
        <v/>
      </c>
      <c r="AI2100" s="139" t="str">
        <f>IF(AE:AE="","",IF(R2100="Refreshment Beverage",AK2100*(Rates!J$19/100),ROUND(SUM(AH2100*(Rates!$J$8/100)),4)))</f>
        <v/>
      </c>
      <c r="AJ2100" s="124" t="str">
        <f t="shared" si="1024"/>
        <v/>
      </c>
      <c r="AK2100" s="125" t="str">
        <f t="shared" si="1025"/>
        <v/>
      </c>
      <c r="AL2100" s="121" t="str">
        <f t="shared" si="1026"/>
        <v/>
      </c>
      <c r="AM2100" s="138" t="str">
        <f>IF(AS2100="","",IF(R2100="Refreshment Beverage",ROUND(AS2100*Rates!K$19,4),ROUND(AO2100*(VLOOKUP(VALUE(Q2100),Rates!G$4:L$12,3,0)),4)))</f>
        <v/>
      </c>
      <c r="AN2100" s="126" t="str">
        <f>IF(AS2100="","",IF(R2100="Refreshment Beverage",AS2100*(Rates!J$19/100),MAX(AM2100,AB2100)))</f>
        <v/>
      </c>
      <c r="AO2100" s="127" t="str">
        <f t="shared" si="1027"/>
        <v/>
      </c>
      <c r="AP2100" s="127" t="str">
        <f t="shared" si="1028"/>
        <v/>
      </c>
      <c r="AQ2100" s="140" t="str">
        <f>IF(AS2100="","",IF(R2100="Refreshment Beverage",ROUND(SUM(VLOOKUP(Q:Q,Rates!G$15:L$19,3,0)*(AS2100-Y2100-Z2100-AA2100)),4),ROUND(SUM(Rates!$K$8*AS2100),4)))</f>
        <v/>
      </c>
      <c r="AR2100" s="139" t="str">
        <f t="shared" si="1029"/>
        <v/>
      </c>
      <c r="AS2100" s="125" t="str">
        <f t="shared" si="1030"/>
        <v/>
      </c>
      <c r="AT2100" s="121" t="str">
        <f t="shared" si="1031"/>
        <v/>
      </c>
      <c r="AU2100" s="138" t="str">
        <f>IF(AX2100="","",IF(R2100="Refreshment Beverage",ROUND((BA2100-Y2100-Z2100-AA2100)*VLOOKUP(VALUE(Q2100),Rates!G$15:L$19,3,0),4),ROUND(AW2100*(VLOOKUP(VALUE(Q2100),Rates!G:L,3,0)),4)))</f>
        <v/>
      </c>
      <c r="AV2100" s="126" t="str">
        <f t="shared" si="1032"/>
        <v/>
      </c>
      <c r="AW2100" s="127" t="str">
        <f t="shared" si="1033"/>
        <v/>
      </c>
      <c r="AX2100" s="123" t="str">
        <f t="shared" si="1034"/>
        <v/>
      </c>
      <c r="AY2100" s="140" t="str">
        <f>IF(AX2100="","",IF(R2100="Refreshment Beverage",ROUND(SUM(AX2100*Rates!K$19),4),ROUND(SUM(AX2100*(Rates!J$8/100)),4)))</f>
        <v/>
      </c>
      <c r="AZ2100" s="124" t="str">
        <f t="shared" si="1035"/>
        <v/>
      </c>
      <c r="BA2100" s="125" t="str">
        <f t="shared" si="1036"/>
        <v/>
      </c>
      <c r="BB2100" s="115"/>
      <c r="BC2100" s="143"/>
      <c r="BD2100" s="100"/>
      <c r="BE2100" s="100"/>
      <c r="BF2100" s="100"/>
      <c r="BG2100" s="100"/>
    </row>
    <row r="2101" spans="1:59" x14ac:dyDescent="0.2">
      <c r="A2101" s="144"/>
      <c r="B2101" s="141"/>
      <c r="C2101" s="141"/>
      <c r="D2101" s="142"/>
      <c r="E2101" s="142"/>
      <c r="F2101" s="142"/>
      <c r="G2101" s="142"/>
      <c r="H2101" s="142"/>
      <c r="I2101" s="129"/>
      <c r="J2101" s="130"/>
      <c r="K2101" s="131" t="str">
        <f t="shared" si="1007"/>
        <v/>
      </c>
      <c r="L2101" s="132" t="str">
        <f t="shared" si="1008"/>
        <v/>
      </c>
      <c r="M2101" s="133" t="str">
        <f t="shared" si="1009"/>
        <v/>
      </c>
      <c r="N2101" s="134" t="str">
        <f>IFERROR(IF(B:B="","",IF(R2101="Beer",SUM(LOOKUP(2,1/(Rates!$B$3:$B$5&lt;=W2101)/(Rates!$C$3:$C$5&gt;=W2101),Rates!$D$3:$D$5)*(X2101/100)*W2101),IF(R2101="Refreshment Beverage",SUM(LOOKUP(2,1/(Rates!$B$7:$B$11&lt;=W2101)/(Rates!$C$7:$C$11&gt;=W2101),Rates!$D$7:$D$11)*(X2101/100)*W2101)))),"")</f>
        <v/>
      </c>
      <c r="O2101" s="134" t="str">
        <f t="shared" si="1010"/>
        <v/>
      </c>
      <c r="P2101" s="116"/>
      <c r="Q2101" s="117" t="str">
        <f t="shared" si="1011"/>
        <v/>
      </c>
      <c r="R2101" s="128" t="str">
        <f t="shared" si="1012"/>
        <v/>
      </c>
      <c r="S2101" s="135" t="str">
        <f>IF(B2101="","",IF(R2101="Refreshment Beverage",VLOOKUP(VALUE(Q2101),Rates!G$15:L$19,2,0),VLOOKUP(VALUE(Q2101),Rates!G$4:L$12,2,0)))</f>
        <v/>
      </c>
      <c r="T2101" s="135" t="str">
        <f t="shared" si="1013"/>
        <v/>
      </c>
      <c r="U2101" s="118" t="str">
        <f t="shared" si="1014"/>
        <v/>
      </c>
      <c r="V2101" s="135" t="str">
        <f t="shared" si="1015"/>
        <v/>
      </c>
      <c r="W2101" s="135" t="str">
        <f t="shared" si="1016"/>
        <v/>
      </c>
      <c r="X2101" s="119" t="str">
        <f t="shared" si="1017"/>
        <v/>
      </c>
      <c r="Y2101" s="120" t="str">
        <f>IF(B:B="","",IF(R2101="Refreshment Beverage",VLOOKUP(Q2101,Rates!G$15:L$19,6,0)*W2101,VLOOKUP(Q2101,Rates!G$4:L$12,6,0)*W2101))</f>
        <v/>
      </c>
      <c r="Z2101" s="120" t="str">
        <f t="shared" si="1018"/>
        <v/>
      </c>
      <c r="AA2101" s="120" t="str">
        <f t="shared" si="1019"/>
        <v/>
      </c>
      <c r="AB2101" s="136" t="str">
        <f>IF(B:B="","",IF(R2101="Refreshment Beverage","",IF(AND(R2101="Beer",Q2101=0),SUM(LOOKUP(2,1/(Rates!$B$15:$B$18&lt;=W2101)/(Rates!$C$15:$C$18&gt;=W2101),Rates!$D$15:$D$18)*W2101),VLOOKUP(VALUE(Q:Q),Rates!A:B,2,0)*W2101)))</f>
        <v/>
      </c>
      <c r="AC2101" s="136" t="str">
        <f>IF(B:B="","",IF(R2101="Refreshment Beverage","",IF(AND(R2101="Beer",Q2101=0),SUM(LOOKUP(2,1/(Rates!$B$15:$B$18&lt;=W2101)/(Rates!$C$15:$C$18&gt;=W2101),Rates!$E$15:$E$18)*W2101),VLOOKUP(VALUE(Q:Q),Rates!A:C,3,0)*W2101)))</f>
        <v/>
      </c>
      <c r="AD2101" s="137" t="str">
        <f>IFERROR(IF(B:B="","",IF(R2101="Beer","",IF(VALUE(Q2101)=0,VLOOKUP(VLOOKUP(B:B,#REF!,16,0),Rates!A:E,2,0),VLOOKUP(VALUE(Q2101),Rates!A$31:B$34,2,0)*W2101))),0)</f>
        <v/>
      </c>
      <c r="AE2101" s="121" t="str">
        <f t="shared" si="1020"/>
        <v/>
      </c>
      <c r="AF2101" s="138" t="str">
        <f t="shared" si="1021"/>
        <v/>
      </c>
      <c r="AG2101" s="122" t="str">
        <f t="shared" si="1022"/>
        <v/>
      </c>
      <c r="AH2101" s="123" t="str">
        <f t="shared" si="1023"/>
        <v/>
      </c>
      <c r="AI2101" s="139" t="str">
        <f>IF(AE:AE="","",IF(R2101="Refreshment Beverage",AK2101*(Rates!J$19/100),ROUND(SUM(AH2101*(Rates!$J$8/100)),4)))</f>
        <v/>
      </c>
      <c r="AJ2101" s="124" t="str">
        <f t="shared" si="1024"/>
        <v/>
      </c>
      <c r="AK2101" s="125" t="str">
        <f t="shared" si="1025"/>
        <v/>
      </c>
      <c r="AL2101" s="121" t="str">
        <f t="shared" si="1026"/>
        <v/>
      </c>
      <c r="AM2101" s="138" t="str">
        <f>IF(AS2101="","",IF(R2101="Refreshment Beverage",ROUND(AS2101*Rates!K$19,4),ROUND(AO2101*(VLOOKUP(VALUE(Q2101),Rates!G$4:L$12,3,0)),4)))</f>
        <v/>
      </c>
      <c r="AN2101" s="126" t="str">
        <f>IF(AS2101="","",IF(R2101="Refreshment Beverage",AS2101*(Rates!J$19/100),MAX(AM2101,AB2101)))</f>
        <v/>
      </c>
      <c r="AO2101" s="127" t="str">
        <f t="shared" si="1027"/>
        <v/>
      </c>
      <c r="AP2101" s="127" t="str">
        <f t="shared" si="1028"/>
        <v/>
      </c>
      <c r="AQ2101" s="140" t="str">
        <f>IF(AS2101="","",IF(R2101="Refreshment Beverage",ROUND(SUM(VLOOKUP(Q:Q,Rates!G$15:L$19,3,0)*(AS2101-Y2101-Z2101-AA2101)),4),ROUND(SUM(Rates!$K$8*AS2101),4)))</f>
        <v/>
      </c>
      <c r="AR2101" s="139" t="str">
        <f t="shared" si="1029"/>
        <v/>
      </c>
      <c r="AS2101" s="125" t="str">
        <f t="shared" si="1030"/>
        <v/>
      </c>
      <c r="AT2101" s="121" t="str">
        <f t="shared" si="1031"/>
        <v/>
      </c>
      <c r="AU2101" s="138" t="str">
        <f>IF(AX2101="","",IF(R2101="Refreshment Beverage",ROUND((BA2101-Y2101-Z2101-AA2101)*VLOOKUP(VALUE(Q2101),Rates!G$15:L$19,3,0),4),ROUND(AW2101*(VLOOKUP(VALUE(Q2101),Rates!G:L,3,0)),4)))</f>
        <v/>
      </c>
      <c r="AV2101" s="126" t="str">
        <f t="shared" si="1032"/>
        <v/>
      </c>
      <c r="AW2101" s="127" t="str">
        <f t="shared" si="1033"/>
        <v/>
      </c>
      <c r="AX2101" s="123" t="str">
        <f t="shared" si="1034"/>
        <v/>
      </c>
      <c r="AY2101" s="140" t="str">
        <f>IF(AX2101="","",IF(R2101="Refreshment Beverage",ROUND(SUM(AX2101*Rates!K$19),4),ROUND(SUM(AX2101*(Rates!J$8/100)),4)))</f>
        <v/>
      </c>
      <c r="AZ2101" s="124" t="str">
        <f t="shared" si="1035"/>
        <v/>
      </c>
      <c r="BA2101" s="125" t="str">
        <f t="shared" si="1036"/>
        <v/>
      </c>
      <c r="BB2101" s="115"/>
      <c r="BC2101" s="143"/>
      <c r="BD2101" s="100"/>
      <c r="BE2101" s="100"/>
      <c r="BF2101" s="100"/>
      <c r="BG2101" s="100"/>
    </row>
    <row r="2102" spans="1:59" x14ac:dyDescent="0.2">
      <c r="A2102" s="144"/>
      <c r="B2102" s="141"/>
      <c r="C2102" s="141"/>
      <c r="D2102" s="142"/>
      <c r="E2102" s="142"/>
      <c r="F2102" s="142"/>
      <c r="G2102" s="142"/>
      <c r="H2102" s="142"/>
      <c r="I2102" s="129"/>
      <c r="J2102" s="130"/>
      <c r="K2102" s="131" t="str">
        <f t="shared" si="1007"/>
        <v/>
      </c>
      <c r="L2102" s="132" t="str">
        <f t="shared" si="1008"/>
        <v/>
      </c>
      <c r="M2102" s="133" t="str">
        <f t="shared" si="1009"/>
        <v/>
      </c>
      <c r="N2102" s="134" t="str">
        <f>IFERROR(IF(B:B="","",IF(R2102="Beer",SUM(LOOKUP(2,1/(Rates!$B$3:$B$5&lt;=W2102)/(Rates!$C$3:$C$5&gt;=W2102),Rates!$D$3:$D$5)*(X2102/100)*W2102),IF(R2102="Refreshment Beverage",SUM(LOOKUP(2,1/(Rates!$B$7:$B$11&lt;=W2102)/(Rates!$C$7:$C$11&gt;=W2102),Rates!$D$7:$D$11)*(X2102/100)*W2102)))),"")</f>
        <v/>
      </c>
      <c r="O2102" s="134" t="str">
        <f t="shared" si="1010"/>
        <v/>
      </c>
      <c r="P2102" s="116"/>
      <c r="Q2102" s="117" t="str">
        <f t="shared" si="1011"/>
        <v/>
      </c>
      <c r="R2102" s="128" t="str">
        <f t="shared" si="1012"/>
        <v/>
      </c>
      <c r="S2102" s="135" t="str">
        <f>IF(B2102="","",IF(R2102="Refreshment Beverage",VLOOKUP(VALUE(Q2102),Rates!G$15:L$19,2,0),VLOOKUP(VALUE(Q2102),Rates!G$4:L$12,2,0)))</f>
        <v/>
      </c>
      <c r="T2102" s="135" t="str">
        <f t="shared" si="1013"/>
        <v/>
      </c>
      <c r="U2102" s="118" t="str">
        <f t="shared" si="1014"/>
        <v/>
      </c>
      <c r="V2102" s="135" t="str">
        <f t="shared" si="1015"/>
        <v/>
      </c>
      <c r="W2102" s="135" t="str">
        <f t="shared" si="1016"/>
        <v/>
      </c>
      <c r="X2102" s="119" t="str">
        <f t="shared" si="1017"/>
        <v/>
      </c>
      <c r="Y2102" s="120" t="str">
        <f>IF(B:B="","",IF(R2102="Refreshment Beverage",VLOOKUP(Q2102,Rates!G$15:L$19,6,0)*W2102,VLOOKUP(Q2102,Rates!G$4:L$12,6,0)*W2102))</f>
        <v/>
      </c>
      <c r="Z2102" s="120" t="str">
        <f t="shared" si="1018"/>
        <v/>
      </c>
      <c r="AA2102" s="120" t="str">
        <f t="shared" si="1019"/>
        <v/>
      </c>
      <c r="AB2102" s="136" t="str">
        <f>IF(B:B="","",IF(R2102="Refreshment Beverage","",IF(AND(R2102="Beer",Q2102=0),SUM(LOOKUP(2,1/(Rates!$B$15:$B$18&lt;=W2102)/(Rates!$C$15:$C$18&gt;=W2102),Rates!$D$15:$D$18)*W2102),VLOOKUP(VALUE(Q:Q),Rates!A:B,2,0)*W2102)))</f>
        <v/>
      </c>
      <c r="AC2102" s="136" t="str">
        <f>IF(B:B="","",IF(R2102="Refreshment Beverage","",IF(AND(R2102="Beer",Q2102=0),SUM(LOOKUP(2,1/(Rates!$B$15:$B$18&lt;=W2102)/(Rates!$C$15:$C$18&gt;=W2102),Rates!$E$15:$E$18)*W2102),VLOOKUP(VALUE(Q:Q),Rates!A:C,3,0)*W2102)))</f>
        <v/>
      </c>
      <c r="AD2102" s="137" t="str">
        <f>IFERROR(IF(B:B="","",IF(R2102="Beer","",IF(VALUE(Q2102)=0,VLOOKUP(VLOOKUP(B:B,#REF!,16,0),Rates!A:E,2,0),VLOOKUP(VALUE(Q2102),Rates!A$31:B$34,2,0)*W2102))),0)</f>
        <v/>
      </c>
      <c r="AE2102" s="121" t="str">
        <f t="shared" si="1020"/>
        <v/>
      </c>
      <c r="AF2102" s="138" t="str">
        <f t="shared" si="1021"/>
        <v/>
      </c>
      <c r="AG2102" s="122" t="str">
        <f t="shared" si="1022"/>
        <v/>
      </c>
      <c r="AH2102" s="123" t="str">
        <f t="shared" si="1023"/>
        <v/>
      </c>
      <c r="AI2102" s="139" t="str">
        <f>IF(AE:AE="","",IF(R2102="Refreshment Beverage",AK2102*(Rates!J$19/100),ROUND(SUM(AH2102*(Rates!$J$8/100)),4)))</f>
        <v/>
      </c>
      <c r="AJ2102" s="124" t="str">
        <f t="shared" si="1024"/>
        <v/>
      </c>
      <c r="AK2102" s="125" t="str">
        <f t="shared" si="1025"/>
        <v/>
      </c>
      <c r="AL2102" s="121" t="str">
        <f t="shared" si="1026"/>
        <v/>
      </c>
      <c r="AM2102" s="138" t="str">
        <f>IF(AS2102="","",IF(R2102="Refreshment Beverage",ROUND(AS2102*Rates!K$19,4),ROUND(AO2102*(VLOOKUP(VALUE(Q2102),Rates!G$4:L$12,3,0)),4)))</f>
        <v/>
      </c>
      <c r="AN2102" s="126" t="str">
        <f>IF(AS2102="","",IF(R2102="Refreshment Beverage",AS2102*(Rates!J$19/100),MAX(AM2102,AB2102)))</f>
        <v/>
      </c>
      <c r="AO2102" s="127" t="str">
        <f t="shared" si="1027"/>
        <v/>
      </c>
      <c r="AP2102" s="127" t="str">
        <f t="shared" si="1028"/>
        <v/>
      </c>
      <c r="AQ2102" s="140" t="str">
        <f>IF(AS2102="","",IF(R2102="Refreshment Beverage",ROUND(SUM(VLOOKUP(Q:Q,Rates!G$15:L$19,3,0)*(AS2102-Y2102-Z2102-AA2102)),4),ROUND(SUM(Rates!$K$8*AS2102),4)))</f>
        <v/>
      </c>
      <c r="AR2102" s="139" t="str">
        <f t="shared" si="1029"/>
        <v/>
      </c>
      <c r="AS2102" s="125" t="str">
        <f t="shared" si="1030"/>
        <v/>
      </c>
      <c r="AT2102" s="121" t="str">
        <f t="shared" si="1031"/>
        <v/>
      </c>
      <c r="AU2102" s="138" t="str">
        <f>IF(AX2102="","",IF(R2102="Refreshment Beverage",ROUND((BA2102-Y2102-Z2102-AA2102)*VLOOKUP(VALUE(Q2102),Rates!G$15:L$19,3,0),4),ROUND(AW2102*(VLOOKUP(VALUE(Q2102),Rates!G:L,3,0)),4)))</f>
        <v/>
      </c>
      <c r="AV2102" s="126" t="str">
        <f t="shared" si="1032"/>
        <v/>
      </c>
      <c r="AW2102" s="127" t="str">
        <f t="shared" si="1033"/>
        <v/>
      </c>
      <c r="AX2102" s="123" t="str">
        <f t="shared" si="1034"/>
        <v/>
      </c>
      <c r="AY2102" s="140" t="str">
        <f>IF(AX2102="","",IF(R2102="Refreshment Beverage",ROUND(SUM(AX2102*Rates!K$19),4),ROUND(SUM(AX2102*(Rates!J$8/100)),4)))</f>
        <v/>
      </c>
      <c r="AZ2102" s="124" t="str">
        <f t="shared" si="1035"/>
        <v/>
      </c>
      <c r="BA2102" s="125" t="str">
        <f t="shared" si="1036"/>
        <v/>
      </c>
      <c r="BB2102" s="115"/>
      <c r="BC2102" s="143"/>
      <c r="BD2102" s="100"/>
      <c r="BE2102" s="100"/>
      <c r="BF2102" s="100"/>
      <c r="BG2102" s="100"/>
    </row>
    <row r="2103" spans="1:59" x14ac:dyDescent="0.2">
      <c r="A2103" s="144"/>
      <c r="B2103" s="141"/>
      <c r="C2103" s="141"/>
      <c r="D2103" s="142"/>
      <c r="E2103" s="142"/>
      <c r="F2103" s="142"/>
      <c r="G2103" s="142"/>
      <c r="H2103" s="142"/>
      <c r="I2103" s="129"/>
      <c r="J2103" s="130"/>
      <c r="K2103" s="131" t="str">
        <f t="shared" si="1007"/>
        <v/>
      </c>
      <c r="L2103" s="132" t="str">
        <f t="shared" si="1008"/>
        <v/>
      </c>
      <c r="M2103" s="133" t="str">
        <f t="shared" si="1009"/>
        <v/>
      </c>
      <c r="N2103" s="134" t="str">
        <f>IFERROR(IF(B:B="","",IF(R2103="Beer",SUM(LOOKUP(2,1/(Rates!$B$3:$B$5&lt;=W2103)/(Rates!$C$3:$C$5&gt;=W2103),Rates!$D$3:$D$5)*(X2103/100)*W2103),IF(R2103="Refreshment Beverage",SUM(LOOKUP(2,1/(Rates!$B$7:$B$11&lt;=W2103)/(Rates!$C$7:$C$11&gt;=W2103),Rates!$D$7:$D$11)*(X2103/100)*W2103)))),"")</f>
        <v/>
      </c>
      <c r="O2103" s="134" t="str">
        <f t="shared" si="1010"/>
        <v/>
      </c>
      <c r="P2103" s="116"/>
      <c r="Q2103" s="117" t="str">
        <f t="shared" si="1011"/>
        <v/>
      </c>
      <c r="R2103" s="128" t="str">
        <f t="shared" si="1012"/>
        <v/>
      </c>
      <c r="S2103" s="135" t="str">
        <f>IF(B2103="","",IF(R2103="Refreshment Beverage",VLOOKUP(VALUE(Q2103),Rates!G$15:L$19,2,0),VLOOKUP(VALUE(Q2103),Rates!G$4:L$12,2,0)))</f>
        <v/>
      </c>
      <c r="T2103" s="135" t="str">
        <f t="shared" si="1013"/>
        <v/>
      </c>
      <c r="U2103" s="118" t="str">
        <f t="shared" si="1014"/>
        <v/>
      </c>
      <c r="V2103" s="135" t="str">
        <f t="shared" si="1015"/>
        <v/>
      </c>
      <c r="W2103" s="135" t="str">
        <f t="shared" si="1016"/>
        <v/>
      </c>
      <c r="X2103" s="119" t="str">
        <f t="shared" si="1017"/>
        <v/>
      </c>
      <c r="Y2103" s="120" t="str">
        <f>IF(B:B="","",IF(R2103="Refreshment Beverage",VLOOKUP(Q2103,Rates!G$15:L$19,6,0)*W2103,VLOOKUP(Q2103,Rates!G$4:L$12,6,0)*W2103))</f>
        <v/>
      </c>
      <c r="Z2103" s="120" t="str">
        <f t="shared" si="1018"/>
        <v/>
      </c>
      <c r="AA2103" s="120" t="str">
        <f t="shared" si="1019"/>
        <v/>
      </c>
      <c r="AB2103" s="136" t="str">
        <f>IF(B:B="","",IF(R2103="Refreshment Beverage","",IF(AND(R2103="Beer",Q2103=0),SUM(LOOKUP(2,1/(Rates!$B$15:$B$18&lt;=W2103)/(Rates!$C$15:$C$18&gt;=W2103),Rates!$D$15:$D$18)*W2103),VLOOKUP(VALUE(Q:Q),Rates!A:B,2,0)*W2103)))</f>
        <v/>
      </c>
      <c r="AC2103" s="136" t="str">
        <f>IF(B:B="","",IF(R2103="Refreshment Beverage","",IF(AND(R2103="Beer",Q2103=0),SUM(LOOKUP(2,1/(Rates!$B$15:$B$18&lt;=W2103)/(Rates!$C$15:$C$18&gt;=W2103),Rates!$E$15:$E$18)*W2103),VLOOKUP(VALUE(Q:Q),Rates!A:C,3,0)*W2103)))</f>
        <v/>
      </c>
      <c r="AD2103" s="137" t="str">
        <f>IFERROR(IF(B:B="","",IF(R2103="Beer","",IF(VALUE(Q2103)=0,VLOOKUP(VLOOKUP(B:B,#REF!,16,0),Rates!A:E,2,0),VLOOKUP(VALUE(Q2103),Rates!A$31:B$34,2,0)*W2103))),0)</f>
        <v/>
      </c>
      <c r="AE2103" s="121" t="str">
        <f t="shared" si="1020"/>
        <v/>
      </c>
      <c r="AF2103" s="138" t="str">
        <f t="shared" si="1021"/>
        <v/>
      </c>
      <c r="AG2103" s="122" t="str">
        <f t="shared" si="1022"/>
        <v/>
      </c>
      <c r="AH2103" s="123" t="str">
        <f t="shared" si="1023"/>
        <v/>
      </c>
      <c r="AI2103" s="139" t="str">
        <f>IF(AE:AE="","",IF(R2103="Refreshment Beverage",AK2103*(Rates!J$19/100),ROUND(SUM(AH2103*(Rates!$J$8/100)),4)))</f>
        <v/>
      </c>
      <c r="AJ2103" s="124" t="str">
        <f t="shared" si="1024"/>
        <v/>
      </c>
      <c r="AK2103" s="125" t="str">
        <f t="shared" si="1025"/>
        <v/>
      </c>
      <c r="AL2103" s="121" t="str">
        <f t="shared" si="1026"/>
        <v/>
      </c>
      <c r="AM2103" s="138" t="str">
        <f>IF(AS2103="","",IF(R2103="Refreshment Beverage",ROUND(AS2103*Rates!K$19,4),ROUND(AO2103*(VLOOKUP(VALUE(Q2103),Rates!G$4:L$12,3,0)),4)))</f>
        <v/>
      </c>
      <c r="AN2103" s="126" t="str">
        <f>IF(AS2103="","",IF(R2103="Refreshment Beverage",AS2103*(Rates!J$19/100),MAX(AM2103,AB2103)))</f>
        <v/>
      </c>
      <c r="AO2103" s="127" t="str">
        <f t="shared" si="1027"/>
        <v/>
      </c>
      <c r="AP2103" s="127" t="str">
        <f t="shared" si="1028"/>
        <v/>
      </c>
      <c r="AQ2103" s="140" t="str">
        <f>IF(AS2103="","",IF(R2103="Refreshment Beverage",ROUND(SUM(VLOOKUP(Q:Q,Rates!G$15:L$19,3,0)*(AS2103-Y2103-Z2103-AA2103)),4),ROUND(SUM(Rates!$K$8*AS2103),4)))</f>
        <v/>
      </c>
      <c r="AR2103" s="139" t="str">
        <f t="shared" si="1029"/>
        <v/>
      </c>
      <c r="AS2103" s="125" t="str">
        <f t="shared" si="1030"/>
        <v/>
      </c>
      <c r="AT2103" s="121" t="str">
        <f t="shared" si="1031"/>
        <v/>
      </c>
      <c r="AU2103" s="138" t="str">
        <f>IF(AX2103="","",IF(R2103="Refreshment Beverage",ROUND((BA2103-Y2103-Z2103-AA2103)*VLOOKUP(VALUE(Q2103),Rates!G$15:L$19,3,0),4),ROUND(AW2103*(VLOOKUP(VALUE(Q2103),Rates!G:L,3,0)),4)))</f>
        <v/>
      </c>
      <c r="AV2103" s="126" t="str">
        <f t="shared" si="1032"/>
        <v/>
      </c>
      <c r="AW2103" s="127" t="str">
        <f t="shared" si="1033"/>
        <v/>
      </c>
      <c r="AX2103" s="123" t="str">
        <f t="shared" si="1034"/>
        <v/>
      </c>
      <c r="AY2103" s="140" t="str">
        <f>IF(AX2103="","",IF(R2103="Refreshment Beverage",ROUND(SUM(AX2103*Rates!K$19),4),ROUND(SUM(AX2103*(Rates!J$8/100)),4)))</f>
        <v/>
      </c>
      <c r="AZ2103" s="124" t="str">
        <f t="shared" si="1035"/>
        <v/>
      </c>
      <c r="BA2103" s="125" t="str">
        <f t="shared" si="1036"/>
        <v/>
      </c>
      <c r="BB2103" s="115"/>
      <c r="BC2103" s="143"/>
      <c r="BD2103" s="100"/>
      <c r="BE2103" s="100"/>
      <c r="BF2103" s="100"/>
      <c r="BG2103" s="100"/>
    </row>
    <row r="2104" spans="1:59" x14ac:dyDescent="0.2">
      <c r="A2104" s="144"/>
      <c r="B2104" s="141"/>
      <c r="C2104" s="141"/>
      <c r="D2104" s="142"/>
      <c r="E2104" s="142"/>
      <c r="F2104" s="142"/>
      <c r="G2104" s="142"/>
      <c r="H2104" s="142"/>
      <c r="I2104" s="129"/>
      <c r="J2104" s="130"/>
      <c r="K2104" s="131" t="str">
        <f t="shared" si="1007"/>
        <v/>
      </c>
      <c r="L2104" s="132" t="str">
        <f t="shared" si="1008"/>
        <v/>
      </c>
      <c r="M2104" s="133" t="str">
        <f t="shared" si="1009"/>
        <v/>
      </c>
      <c r="N2104" s="134" t="str">
        <f>IFERROR(IF(B:B="","",IF(R2104="Beer",SUM(LOOKUP(2,1/(Rates!$B$3:$B$5&lt;=W2104)/(Rates!$C$3:$C$5&gt;=W2104),Rates!$D$3:$D$5)*(X2104/100)*W2104),IF(R2104="Refreshment Beverage",SUM(LOOKUP(2,1/(Rates!$B$7:$B$11&lt;=W2104)/(Rates!$C$7:$C$11&gt;=W2104),Rates!$D$7:$D$11)*(X2104/100)*W2104)))),"")</f>
        <v/>
      </c>
      <c r="O2104" s="134" t="str">
        <f t="shared" si="1010"/>
        <v/>
      </c>
      <c r="P2104" s="116"/>
      <c r="Q2104" s="117" t="str">
        <f t="shared" si="1011"/>
        <v/>
      </c>
      <c r="R2104" s="128" t="str">
        <f t="shared" si="1012"/>
        <v/>
      </c>
      <c r="S2104" s="135" t="str">
        <f>IF(B2104="","",IF(R2104="Refreshment Beverage",VLOOKUP(VALUE(Q2104),Rates!G$15:L$19,2,0),VLOOKUP(VALUE(Q2104),Rates!G$4:L$12,2,0)))</f>
        <v/>
      </c>
      <c r="T2104" s="135" t="str">
        <f t="shared" si="1013"/>
        <v/>
      </c>
      <c r="U2104" s="118" t="str">
        <f t="shared" si="1014"/>
        <v/>
      </c>
      <c r="V2104" s="135" t="str">
        <f t="shared" si="1015"/>
        <v/>
      </c>
      <c r="W2104" s="135" t="str">
        <f t="shared" si="1016"/>
        <v/>
      </c>
      <c r="X2104" s="119" t="str">
        <f t="shared" si="1017"/>
        <v/>
      </c>
      <c r="Y2104" s="120" t="str">
        <f>IF(B:B="","",IF(R2104="Refreshment Beverage",VLOOKUP(Q2104,Rates!G$15:L$19,6,0)*W2104,VLOOKUP(Q2104,Rates!G$4:L$12,6,0)*W2104))</f>
        <v/>
      </c>
      <c r="Z2104" s="120" t="str">
        <f t="shared" si="1018"/>
        <v/>
      </c>
      <c r="AA2104" s="120" t="str">
        <f t="shared" si="1019"/>
        <v/>
      </c>
      <c r="AB2104" s="136" t="str">
        <f>IF(B:B="","",IF(R2104="Refreshment Beverage","",IF(AND(R2104="Beer",Q2104=0),SUM(LOOKUP(2,1/(Rates!$B$15:$B$18&lt;=W2104)/(Rates!$C$15:$C$18&gt;=W2104),Rates!$D$15:$D$18)*W2104),VLOOKUP(VALUE(Q:Q),Rates!A:B,2,0)*W2104)))</f>
        <v/>
      </c>
      <c r="AC2104" s="136" t="str">
        <f>IF(B:B="","",IF(R2104="Refreshment Beverage","",IF(AND(R2104="Beer",Q2104=0),SUM(LOOKUP(2,1/(Rates!$B$15:$B$18&lt;=W2104)/(Rates!$C$15:$C$18&gt;=W2104),Rates!$E$15:$E$18)*W2104),VLOOKUP(VALUE(Q:Q),Rates!A:C,3,0)*W2104)))</f>
        <v/>
      </c>
      <c r="AD2104" s="137" t="str">
        <f>IFERROR(IF(B:B="","",IF(R2104="Beer","",IF(VALUE(Q2104)=0,VLOOKUP(VLOOKUP(B:B,#REF!,16,0),Rates!A:E,2,0),VLOOKUP(VALUE(Q2104),Rates!A$31:B$34,2,0)*W2104))),0)</f>
        <v/>
      </c>
      <c r="AE2104" s="121" t="str">
        <f t="shared" si="1020"/>
        <v/>
      </c>
      <c r="AF2104" s="138" t="str">
        <f t="shared" si="1021"/>
        <v/>
      </c>
      <c r="AG2104" s="122" t="str">
        <f t="shared" si="1022"/>
        <v/>
      </c>
      <c r="AH2104" s="123" t="str">
        <f t="shared" si="1023"/>
        <v/>
      </c>
      <c r="AI2104" s="139" t="str">
        <f>IF(AE:AE="","",IF(R2104="Refreshment Beverage",AK2104*(Rates!J$19/100),ROUND(SUM(AH2104*(Rates!$J$8/100)),4)))</f>
        <v/>
      </c>
      <c r="AJ2104" s="124" t="str">
        <f t="shared" si="1024"/>
        <v/>
      </c>
      <c r="AK2104" s="125" t="str">
        <f t="shared" si="1025"/>
        <v/>
      </c>
      <c r="AL2104" s="121" t="str">
        <f t="shared" si="1026"/>
        <v/>
      </c>
      <c r="AM2104" s="138" t="str">
        <f>IF(AS2104="","",IF(R2104="Refreshment Beverage",ROUND(AS2104*Rates!K$19,4),ROUND(AO2104*(VLOOKUP(VALUE(Q2104),Rates!G$4:L$12,3,0)),4)))</f>
        <v/>
      </c>
      <c r="AN2104" s="126" t="str">
        <f>IF(AS2104="","",IF(R2104="Refreshment Beverage",AS2104*(Rates!J$19/100),MAX(AM2104,AB2104)))</f>
        <v/>
      </c>
      <c r="AO2104" s="127" t="str">
        <f t="shared" si="1027"/>
        <v/>
      </c>
      <c r="AP2104" s="127" t="str">
        <f t="shared" si="1028"/>
        <v/>
      </c>
      <c r="AQ2104" s="140" t="str">
        <f>IF(AS2104="","",IF(R2104="Refreshment Beverage",ROUND(SUM(VLOOKUP(Q:Q,Rates!G$15:L$19,3,0)*(AS2104-Y2104-Z2104-AA2104)),4),ROUND(SUM(Rates!$K$8*AS2104),4)))</f>
        <v/>
      </c>
      <c r="AR2104" s="139" t="str">
        <f t="shared" si="1029"/>
        <v/>
      </c>
      <c r="AS2104" s="125" t="str">
        <f t="shared" si="1030"/>
        <v/>
      </c>
      <c r="AT2104" s="121" t="str">
        <f t="shared" si="1031"/>
        <v/>
      </c>
      <c r="AU2104" s="138" t="str">
        <f>IF(AX2104="","",IF(R2104="Refreshment Beverage",ROUND((BA2104-Y2104-Z2104-AA2104)*VLOOKUP(VALUE(Q2104),Rates!G$15:L$19,3,0),4),ROUND(AW2104*(VLOOKUP(VALUE(Q2104),Rates!G:L,3,0)),4)))</f>
        <v/>
      </c>
      <c r="AV2104" s="126" t="str">
        <f t="shared" si="1032"/>
        <v/>
      </c>
      <c r="AW2104" s="127" t="str">
        <f t="shared" si="1033"/>
        <v/>
      </c>
      <c r="AX2104" s="123" t="str">
        <f t="shared" si="1034"/>
        <v/>
      </c>
      <c r="AY2104" s="140" t="str">
        <f>IF(AX2104="","",IF(R2104="Refreshment Beverage",ROUND(SUM(AX2104*Rates!K$19),4),ROUND(SUM(AX2104*(Rates!J$8/100)),4)))</f>
        <v/>
      </c>
      <c r="AZ2104" s="124" t="str">
        <f t="shared" si="1035"/>
        <v/>
      </c>
      <c r="BA2104" s="125" t="str">
        <f t="shared" si="1036"/>
        <v/>
      </c>
      <c r="BB2104" s="115"/>
      <c r="BC2104" s="143"/>
      <c r="BD2104" s="100"/>
      <c r="BE2104" s="100"/>
      <c r="BF2104" s="100"/>
      <c r="BG2104" s="100"/>
    </row>
    <row r="2105" spans="1:59" x14ac:dyDescent="0.2">
      <c r="A2105" s="144"/>
      <c r="B2105" s="141"/>
      <c r="C2105" s="141"/>
      <c r="D2105" s="142"/>
      <c r="E2105" s="142"/>
      <c r="F2105" s="142"/>
      <c r="G2105" s="142"/>
      <c r="H2105" s="142"/>
      <c r="I2105" s="129"/>
      <c r="J2105" s="130"/>
      <c r="K2105" s="131" t="str">
        <f t="shared" si="1007"/>
        <v/>
      </c>
      <c r="L2105" s="132" t="str">
        <f t="shared" si="1008"/>
        <v/>
      </c>
      <c r="M2105" s="133" t="str">
        <f t="shared" si="1009"/>
        <v/>
      </c>
      <c r="N2105" s="134" t="str">
        <f>IFERROR(IF(B:B="","",IF(R2105="Beer",SUM(LOOKUP(2,1/(Rates!$B$3:$B$5&lt;=W2105)/(Rates!$C$3:$C$5&gt;=W2105),Rates!$D$3:$D$5)*(X2105/100)*W2105),IF(R2105="Refreshment Beverage",SUM(LOOKUP(2,1/(Rates!$B$7:$B$11&lt;=W2105)/(Rates!$C$7:$C$11&gt;=W2105),Rates!$D$7:$D$11)*(X2105/100)*W2105)))),"")</f>
        <v/>
      </c>
      <c r="O2105" s="134" t="str">
        <f t="shared" si="1010"/>
        <v/>
      </c>
      <c r="P2105" s="116"/>
      <c r="Q2105" s="117" t="str">
        <f t="shared" si="1011"/>
        <v/>
      </c>
      <c r="R2105" s="128" t="str">
        <f t="shared" si="1012"/>
        <v/>
      </c>
      <c r="S2105" s="135" t="str">
        <f>IF(B2105="","",IF(R2105="Refreshment Beverage",VLOOKUP(VALUE(Q2105),Rates!G$15:L$19,2,0),VLOOKUP(VALUE(Q2105),Rates!G$4:L$12,2,0)))</f>
        <v/>
      </c>
      <c r="T2105" s="135" t="str">
        <f t="shared" si="1013"/>
        <v/>
      </c>
      <c r="U2105" s="118" t="str">
        <f t="shared" si="1014"/>
        <v/>
      </c>
      <c r="V2105" s="135" t="str">
        <f t="shared" si="1015"/>
        <v/>
      </c>
      <c r="W2105" s="135" t="str">
        <f t="shared" si="1016"/>
        <v/>
      </c>
      <c r="X2105" s="119" t="str">
        <f t="shared" si="1017"/>
        <v/>
      </c>
      <c r="Y2105" s="120" t="str">
        <f>IF(B:B="","",IF(R2105="Refreshment Beverage",VLOOKUP(Q2105,Rates!G$15:L$19,6,0)*W2105,VLOOKUP(Q2105,Rates!G$4:L$12,6,0)*W2105))</f>
        <v/>
      </c>
      <c r="Z2105" s="120" t="str">
        <f t="shared" si="1018"/>
        <v/>
      </c>
      <c r="AA2105" s="120" t="str">
        <f t="shared" si="1019"/>
        <v/>
      </c>
      <c r="AB2105" s="136" t="str">
        <f>IF(B:B="","",IF(R2105="Refreshment Beverage","",IF(AND(R2105="Beer",Q2105=0),SUM(LOOKUP(2,1/(Rates!$B$15:$B$18&lt;=W2105)/(Rates!$C$15:$C$18&gt;=W2105),Rates!$D$15:$D$18)*W2105),VLOOKUP(VALUE(Q:Q),Rates!A:B,2,0)*W2105)))</f>
        <v/>
      </c>
      <c r="AC2105" s="136" t="str">
        <f>IF(B:B="","",IF(R2105="Refreshment Beverage","",IF(AND(R2105="Beer",Q2105=0),SUM(LOOKUP(2,1/(Rates!$B$15:$B$18&lt;=W2105)/(Rates!$C$15:$C$18&gt;=W2105),Rates!$E$15:$E$18)*W2105),VLOOKUP(VALUE(Q:Q),Rates!A:C,3,0)*W2105)))</f>
        <v/>
      </c>
      <c r="AD2105" s="137" t="str">
        <f>IFERROR(IF(B:B="","",IF(R2105="Beer","",IF(VALUE(Q2105)=0,VLOOKUP(VLOOKUP(B:B,#REF!,16,0),Rates!A:E,2,0),VLOOKUP(VALUE(Q2105),Rates!A$31:B$34,2,0)*W2105))),0)</f>
        <v/>
      </c>
      <c r="AE2105" s="121" t="str">
        <f t="shared" si="1020"/>
        <v/>
      </c>
      <c r="AF2105" s="138" t="str">
        <f t="shared" si="1021"/>
        <v/>
      </c>
      <c r="AG2105" s="122" t="str">
        <f t="shared" si="1022"/>
        <v/>
      </c>
      <c r="AH2105" s="123" t="str">
        <f t="shared" si="1023"/>
        <v/>
      </c>
      <c r="AI2105" s="139" t="str">
        <f>IF(AE:AE="","",IF(R2105="Refreshment Beverage",AK2105*(Rates!J$19/100),ROUND(SUM(AH2105*(Rates!$J$8/100)),4)))</f>
        <v/>
      </c>
      <c r="AJ2105" s="124" t="str">
        <f t="shared" si="1024"/>
        <v/>
      </c>
      <c r="AK2105" s="125" t="str">
        <f t="shared" si="1025"/>
        <v/>
      </c>
      <c r="AL2105" s="121" t="str">
        <f t="shared" si="1026"/>
        <v/>
      </c>
      <c r="AM2105" s="138" t="str">
        <f>IF(AS2105="","",IF(R2105="Refreshment Beverage",ROUND(AS2105*Rates!K$19,4),ROUND(AO2105*(VLOOKUP(VALUE(Q2105),Rates!G$4:L$12,3,0)),4)))</f>
        <v/>
      </c>
      <c r="AN2105" s="126" t="str">
        <f>IF(AS2105="","",IF(R2105="Refreshment Beverage",AS2105*(Rates!J$19/100),MAX(AM2105,AB2105)))</f>
        <v/>
      </c>
      <c r="AO2105" s="127" t="str">
        <f t="shared" si="1027"/>
        <v/>
      </c>
      <c r="AP2105" s="127" t="str">
        <f t="shared" si="1028"/>
        <v/>
      </c>
      <c r="AQ2105" s="140" t="str">
        <f>IF(AS2105="","",IF(R2105="Refreshment Beverage",ROUND(SUM(VLOOKUP(Q:Q,Rates!G$15:L$19,3,0)*(AS2105-Y2105-Z2105-AA2105)),4),ROUND(SUM(Rates!$K$8*AS2105),4)))</f>
        <v/>
      </c>
      <c r="AR2105" s="139" t="str">
        <f t="shared" si="1029"/>
        <v/>
      </c>
      <c r="AS2105" s="125" t="str">
        <f t="shared" si="1030"/>
        <v/>
      </c>
      <c r="AT2105" s="121" t="str">
        <f t="shared" si="1031"/>
        <v/>
      </c>
      <c r="AU2105" s="138" t="str">
        <f>IF(AX2105="","",IF(R2105="Refreshment Beverage",ROUND((BA2105-Y2105-Z2105-AA2105)*VLOOKUP(VALUE(Q2105),Rates!G$15:L$19,3,0),4),ROUND(AW2105*(VLOOKUP(VALUE(Q2105),Rates!G:L,3,0)),4)))</f>
        <v/>
      </c>
      <c r="AV2105" s="126" t="str">
        <f t="shared" si="1032"/>
        <v/>
      </c>
      <c r="AW2105" s="127" t="str">
        <f t="shared" si="1033"/>
        <v/>
      </c>
      <c r="AX2105" s="123" t="str">
        <f t="shared" si="1034"/>
        <v/>
      </c>
      <c r="AY2105" s="140" t="str">
        <f>IF(AX2105="","",IF(R2105="Refreshment Beverage",ROUND(SUM(AX2105*Rates!K$19),4),ROUND(SUM(AX2105*(Rates!J$8/100)),4)))</f>
        <v/>
      </c>
      <c r="AZ2105" s="124" t="str">
        <f t="shared" si="1035"/>
        <v/>
      </c>
      <c r="BA2105" s="125" t="str">
        <f t="shared" si="1036"/>
        <v/>
      </c>
      <c r="BB2105" s="115"/>
      <c r="BC2105" s="143"/>
      <c r="BD2105" s="100"/>
      <c r="BE2105" s="100"/>
      <c r="BF2105" s="100"/>
      <c r="BG2105" s="100"/>
    </row>
    <row r="2106" spans="1:59" x14ac:dyDescent="0.2">
      <c r="A2106" s="144"/>
      <c r="B2106" s="141"/>
      <c r="C2106" s="141"/>
      <c r="D2106" s="142"/>
      <c r="E2106" s="142"/>
      <c r="F2106" s="142"/>
      <c r="G2106" s="142"/>
      <c r="H2106" s="142"/>
      <c r="I2106" s="129"/>
      <c r="J2106" s="130"/>
      <c r="K2106" s="131" t="str">
        <f t="shared" si="1007"/>
        <v/>
      </c>
      <c r="L2106" s="132" t="str">
        <f t="shared" si="1008"/>
        <v/>
      </c>
      <c r="M2106" s="133" t="str">
        <f t="shared" si="1009"/>
        <v/>
      </c>
      <c r="N2106" s="134" t="str">
        <f>IFERROR(IF(B:B="","",IF(R2106="Beer",SUM(LOOKUP(2,1/(Rates!$B$3:$B$5&lt;=W2106)/(Rates!$C$3:$C$5&gt;=W2106),Rates!$D$3:$D$5)*(X2106/100)*W2106),IF(R2106="Refreshment Beverage",SUM(LOOKUP(2,1/(Rates!$B$7:$B$11&lt;=W2106)/(Rates!$C$7:$C$11&gt;=W2106),Rates!$D$7:$D$11)*(X2106/100)*W2106)))),"")</f>
        <v/>
      </c>
      <c r="O2106" s="134" t="str">
        <f t="shared" si="1010"/>
        <v/>
      </c>
      <c r="P2106" s="116"/>
      <c r="Q2106" s="117" t="str">
        <f t="shared" si="1011"/>
        <v/>
      </c>
      <c r="R2106" s="128" t="str">
        <f t="shared" si="1012"/>
        <v/>
      </c>
      <c r="S2106" s="135" t="str">
        <f>IF(B2106="","",IF(R2106="Refreshment Beverage",VLOOKUP(VALUE(Q2106),Rates!G$15:L$19,2,0),VLOOKUP(VALUE(Q2106),Rates!G$4:L$12,2,0)))</f>
        <v/>
      </c>
      <c r="T2106" s="135" t="str">
        <f t="shared" si="1013"/>
        <v/>
      </c>
      <c r="U2106" s="118" t="str">
        <f t="shared" si="1014"/>
        <v/>
      </c>
      <c r="V2106" s="135" t="str">
        <f t="shared" si="1015"/>
        <v/>
      </c>
      <c r="W2106" s="135" t="str">
        <f t="shared" si="1016"/>
        <v/>
      </c>
      <c r="X2106" s="119" t="str">
        <f t="shared" si="1017"/>
        <v/>
      </c>
      <c r="Y2106" s="120" t="str">
        <f>IF(B:B="","",IF(R2106="Refreshment Beverage",VLOOKUP(Q2106,Rates!G$15:L$19,6,0)*W2106,VLOOKUP(Q2106,Rates!G$4:L$12,6,0)*W2106))</f>
        <v/>
      </c>
      <c r="Z2106" s="120" t="str">
        <f t="shared" si="1018"/>
        <v/>
      </c>
      <c r="AA2106" s="120" t="str">
        <f t="shared" si="1019"/>
        <v/>
      </c>
      <c r="AB2106" s="136" t="str">
        <f>IF(B:B="","",IF(R2106="Refreshment Beverage","",IF(AND(R2106="Beer",Q2106=0),SUM(LOOKUP(2,1/(Rates!$B$15:$B$18&lt;=W2106)/(Rates!$C$15:$C$18&gt;=W2106),Rates!$D$15:$D$18)*W2106),VLOOKUP(VALUE(Q:Q),Rates!A:B,2,0)*W2106)))</f>
        <v/>
      </c>
      <c r="AC2106" s="136" t="str">
        <f>IF(B:B="","",IF(R2106="Refreshment Beverage","",IF(AND(R2106="Beer",Q2106=0),SUM(LOOKUP(2,1/(Rates!$B$15:$B$18&lt;=W2106)/(Rates!$C$15:$C$18&gt;=W2106),Rates!$E$15:$E$18)*W2106),VLOOKUP(VALUE(Q:Q),Rates!A:C,3,0)*W2106)))</f>
        <v/>
      </c>
      <c r="AD2106" s="137" t="str">
        <f>IFERROR(IF(B:B="","",IF(R2106="Beer","",IF(VALUE(Q2106)=0,VLOOKUP(VLOOKUP(B:B,#REF!,16,0),Rates!A:E,2,0),VLOOKUP(VALUE(Q2106),Rates!A$31:B$34,2,0)*W2106))),0)</f>
        <v/>
      </c>
      <c r="AE2106" s="121" t="str">
        <f t="shared" si="1020"/>
        <v/>
      </c>
      <c r="AF2106" s="138" t="str">
        <f t="shared" si="1021"/>
        <v/>
      </c>
      <c r="AG2106" s="122" t="str">
        <f t="shared" si="1022"/>
        <v/>
      </c>
      <c r="AH2106" s="123" t="str">
        <f t="shared" si="1023"/>
        <v/>
      </c>
      <c r="AI2106" s="139" t="str">
        <f>IF(AE:AE="","",IF(R2106="Refreshment Beverage",AK2106*(Rates!J$19/100),ROUND(SUM(AH2106*(Rates!$J$8/100)),4)))</f>
        <v/>
      </c>
      <c r="AJ2106" s="124" t="str">
        <f t="shared" si="1024"/>
        <v/>
      </c>
      <c r="AK2106" s="125" t="str">
        <f t="shared" si="1025"/>
        <v/>
      </c>
      <c r="AL2106" s="121" t="str">
        <f t="shared" si="1026"/>
        <v/>
      </c>
      <c r="AM2106" s="138" t="str">
        <f>IF(AS2106="","",IF(R2106="Refreshment Beverage",ROUND(AS2106*Rates!K$19,4),ROUND(AO2106*(VLOOKUP(VALUE(Q2106),Rates!G$4:L$12,3,0)),4)))</f>
        <v/>
      </c>
      <c r="AN2106" s="126" t="str">
        <f>IF(AS2106="","",IF(R2106="Refreshment Beverage",AS2106*(Rates!J$19/100),MAX(AM2106,AB2106)))</f>
        <v/>
      </c>
      <c r="AO2106" s="127" t="str">
        <f t="shared" si="1027"/>
        <v/>
      </c>
      <c r="AP2106" s="127" t="str">
        <f t="shared" si="1028"/>
        <v/>
      </c>
      <c r="AQ2106" s="140" t="str">
        <f>IF(AS2106="","",IF(R2106="Refreshment Beverage",ROUND(SUM(VLOOKUP(Q:Q,Rates!G$15:L$19,3,0)*(AS2106-Y2106-Z2106-AA2106)),4),ROUND(SUM(Rates!$K$8*AS2106),4)))</f>
        <v/>
      </c>
      <c r="AR2106" s="139" t="str">
        <f t="shared" si="1029"/>
        <v/>
      </c>
      <c r="AS2106" s="125" t="str">
        <f t="shared" si="1030"/>
        <v/>
      </c>
      <c r="AT2106" s="121" t="str">
        <f t="shared" si="1031"/>
        <v/>
      </c>
      <c r="AU2106" s="138" t="str">
        <f>IF(AX2106="","",IF(R2106="Refreshment Beverage",ROUND((BA2106-Y2106-Z2106-AA2106)*VLOOKUP(VALUE(Q2106),Rates!G$15:L$19,3,0),4),ROUND(AW2106*(VLOOKUP(VALUE(Q2106),Rates!G:L,3,0)),4)))</f>
        <v/>
      </c>
      <c r="AV2106" s="126" t="str">
        <f t="shared" si="1032"/>
        <v/>
      </c>
      <c r="AW2106" s="127" t="str">
        <f t="shared" si="1033"/>
        <v/>
      </c>
      <c r="AX2106" s="123" t="str">
        <f t="shared" si="1034"/>
        <v/>
      </c>
      <c r="AY2106" s="140" t="str">
        <f>IF(AX2106="","",IF(R2106="Refreshment Beverage",ROUND(SUM(AX2106*Rates!K$19),4),ROUND(SUM(AX2106*(Rates!J$8/100)),4)))</f>
        <v/>
      </c>
      <c r="AZ2106" s="124" t="str">
        <f t="shared" si="1035"/>
        <v/>
      </c>
      <c r="BA2106" s="125" t="str">
        <f t="shared" si="1036"/>
        <v/>
      </c>
      <c r="BB2106" s="115"/>
      <c r="BC2106" s="143"/>
      <c r="BD2106" s="100"/>
      <c r="BE2106" s="100"/>
      <c r="BF2106" s="100"/>
      <c r="BG2106" s="100"/>
    </row>
    <row r="2107" spans="1:59" x14ac:dyDescent="0.2">
      <c r="A2107" s="144"/>
      <c r="B2107" s="141"/>
      <c r="C2107" s="141"/>
      <c r="D2107" s="142"/>
      <c r="E2107" s="142"/>
      <c r="F2107" s="142"/>
      <c r="G2107" s="142"/>
      <c r="H2107" s="142"/>
      <c r="I2107" s="129"/>
      <c r="J2107" s="130"/>
      <c r="K2107" s="131" t="str">
        <f t="shared" si="1007"/>
        <v/>
      </c>
      <c r="L2107" s="132" t="str">
        <f t="shared" si="1008"/>
        <v/>
      </c>
      <c r="M2107" s="133" t="str">
        <f t="shared" si="1009"/>
        <v/>
      </c>
      <c r="N2107" s="134" t="str">
        <f>IFERROR(IF(B:B="","",IF(R2107="Beer",SUM(LOOKUP(2,1/(Rates!$B$3:$B$5&lt;=W2107)/(Rates!$C$3:$C$5&gt;=W2107),Rates!$D$3:$D$5)*(X2107/100)*W2107),IF(R2107="Refreshment Beverage",SUM(LOOKUP(2,1/(Rates!$B$7:$B$11&lt;=W2107)/(Rates!$C$7:$C$11&gt;=W2107),Rates!$D$7:$D$11)*(X2107/100)*W2107)))),"")</f>
        <v/>
      </c>
      <c r="O2107" s="134" t="str">
        <f t="shared" si="1010"/>
        <v/>
      </c>
      <c r="P2107" s="116"/>
      <c r="Q2107" s="117" t="str">
        <f t="shared" si="1011"/>
        <v/>
      </c>
      <c r="R2107" s="128" t="str">
        <f t="shared" si="1012"/>
        <v/>
      </c>
      <c r="S2107" s="135" t="str">
        <f>IF(B2107="","",IF(R2107="Refreshment Beverage",VLOOKUP(VALUE(Q2107),Rates!G$15:L$19,2,0),VLOOKUP(VALUE(Q2107),Rates!G$4:L$12,2,0)))</f>
        <v/>
      </c>
      <c r="T2107" s="135" t="str">
        <f t="shared" si="1013"/>
        <v/>
      </c>
      <c r="U2107" s="118" t="str">
        <f t="shared" si="1014"/>
        <v/>
      </c>
      <c r="V2107" s="135" t="str">
        <f t="shared" si="1015"/>
        <v/>
      </c>
      <c r="W2107" s="135" t="str">
        <f t="shared" si="1016"/>
        <v/>
      </c>
      <c r="X2107" s="119" t="str">
        <f t="shared" si="1017"/>
        <v/>
      </c>
      <c r="Y2107" s="120" t="str">
        <f>IF(B:B="","",IF(R2107="Refreshment Beverage",VLOOKUP(Q2107,Rates!G$15:L$19,6,0)*W2107,VLOOKUP(Q2107,Rates!G$4:L$12,6,0)*W2107))</f>
        <v/>
      </c>
      <c r="Z2107" s="120" t="str">
        <f t="shared" si="1018"/>
        <v/>
      </c>
      <c r="AA2107" s="120" t="str">
        <f t="shared" si="1019"/>
        <v/>
      </c>
      <c r="AB2107" s="136" t="str">
        <f>IF(B:B="","",IF(R2107="Refreshment Beverage","",IF(AND(R2107="Beer",Q2107=0),SUM(LOOKUP(2,1/(Rates!$B$15:$B$18&lt;=W2107)/(Rates!$C$15:$C$18&gt;=W2107),Rates!$D$15:$D$18)*W2107),VLOOKUP(VALUE(Q:Q),Rates!A:B,2,0)*W2107)))</f>
        <v/>
      </c>
      <c r="AC2107" s="136" t="str">
        <f>IF(B:B="","",IF(R2107="Refreshment Beverage","",IF(AND(R2107="Beer",Q2107=0),SUM(LOOKUP(2,1/(Rates!$B$15:$B$18&lt;=W2107)/(Rates!$C$15:$C$18&gt;=W2107),Rates!$E$15:$E$18)*W2107),VLOOKUP(VALUE(Q:Q),Rates!A:C,3,0)*W2107)))</f>
        <v/>
      </c>
      <c r="AD2107" s="137" t="str">
        <f>IFERROR(IF(B:B="","",IF(R2107="Beer","",IF(VALUE(Q2107)=0,VLOOKUP(VLOOKUP(B:B,#REF!,16,0),Rates!A:E,2,0),VLOOKUP(VALUE(Q2107),Rates!A$31:B$34,2,0)*W2107))),0)</f>
        <v/>
      </c>
      <c r="AE2107" s="121" t="str">
        <f t="shared" si="1020"/>
        <v/>
      </c>
      <c r="AF2107" s="138" t="str">
        <f t="shared" si="1021"/>
        <v/>
      </c>
      <c r="AG2107" s="122" t="str">
        <f t="shared" si="1022"/>
        <v/>
      </c>
      <c r="AH2107" s="123" t="str">
        <f t="shared" si="1023"/>
        <v/>
      </c>
      <c r="AI2107" s="139" t="str">
        <f>IF(AE:AE="","",IF(R2107="Refreshment Beverage",AK2107*(Rates!J$19/100),ROUND(SUM(AH2107*(Rates!$J$8/100)),4)))</f>
        <v/>
      </c>
      <c r="AJ2107" s="124" t="str">
        <f t="shared" si="1024"/>
        <v/>
      </c>
      <c r="AK2107" s="125" t="str">
        <f t="shared" si="1025"/>
        <v/>
      </c>
      <c r="AL2107" s="121" t="str">
        <f t="shared" si="1026"/>
        <v/>
      </c>
      <c r="AM2107" s="138" t="str">
        <f>IF(AS2107="","",IF(R2107="Refreshment Beverage",ROUND(AS2107*Rates!K$19,4),ROUND(AO2107*(VLOOKUP(VALUE(Q2107),Rates!G$4:L$12,3,0)),4)))</f>
        <v/>
      </c>
      <c r="AN2107" s="126" t="str">
        <f>IF(AS2107="","",IF(R2107="Refreshment Beverage",AS2107*(Rates!J$19/100),MAX(AM2107,AB2107)))</f>
        <v/>
      </c>
      <c r="AO2107" s="127" t="str">
        <f t="shared" si="1027"/>
        <v/>
      </c>
      <c r="AP2107" s="127" t="str">
        <f t="shared" si="1028"/>
        <v/>
      </c>
      <c r="AQ2107" s="140" t="str">
        <f>IF(AS2107="","",IF(R2107="Refreshment Beverage",ROUND(SUM(VLOOKUP(Q:Q,Rates!G$15:L$19,3,0)*(AS2107-Y2107-Z2107-AA2107)),4),ROUND(SUM(Rates!$K$8*AS2107),4)))</f>
        <v/>
      </c>
      <c r="AR2107" s="139" t="str">
        <f t="shared" si="1029"/>
        <v/>
      </c>
      <c r="AS2107" s="125" t="str">
        <f t="shared" si="1030"/>
        <v/>
      </c>
      <c r="AT2107" s="121" t="str">
        <f t="shared" si="1031"/>
        <v/>
      </c>
      <c r="AU2107" s="138" t="str">
        <f>IF(AX2107="","",IF(R2107="Refreshment Beverage",ROUND((BA2107-Y2107-Z2107-AA2107)*VLOOKUP(VALUE(Q2107),Rates!G$15:L$19,3,0),4),ROUND(AW2107*(VLOOKUP(VALUE(Q2107),Rates!G:L,3,0)),4)))</f>
        <v/>
      </c>
      <c r="AV2107" s="126" t="str">
        <f t="shared" si="1032"/>
        <v/>
      </c>
      <c r="AW2107" s="127" t="str">
        <f t="shared" si="1033"/>
        <v/>
      </c>
      <c r="AX2107" s="123" t="str">
        <f t="shared" si="1034"/>
        <v/>
      </c>
      <c r="AY2107" s="140" t="str">
        <f>IF(AX2107="","",IF(R2107="Refreshment Beverage",ROUND(SUM(AX2107*Rates!K$19),4),ROUND(SUM(AX2107*(Rates!J$8/100)),4)))</f>
        <v/>
      </c>
      <c r="AZ2107" s="124" t="str">
        <f t="shared" si="1035"/>
        <v/>
      </c>
      <c r="BA2107" s="125" t="str">
        <f t="shared" si="1036"/>
        <v/>
      </c>
      <c r="BB2107" s="115"/>
      <c r="BC2107" s="143"/>
      <c r="BD2107" s="100"/>
      <c r="BE2107" s="100"/>
      <c r="BF2107" s="100"/>
      <c r="BG2107" s="100"/>
    </row>
    <row r="2108" spans="1:59" x14ac:dyDescent="0.2">
      <c r="A2108" s="144"/>
      <c r="B2108" s="141"/>
      <c r="C2108" s="141"/>
      <c r="D2108" s="142"/>
      <c r="E2108" s="142"/>
      <c r="F2108" s="142"/>
      <c r="G2108" s="142"/>
      <c r="H2108" s="142"/>
      <c r="I2108" s="129"/>
      <c r="J2108" s="130"/>
      <c r="K2108" s="131" t="str">
        <f t="shared" si="1007"/>
        <v/>
      </c>
      <c r="L2108" s="132" t="str">
        <f t="shared" si="1008"/>
        <v/>
      </c>
      <c r="M2108" s="133" t="str">
        <f t="shared" si="1009"/>
        <v/>
      </c>
      <c r="N2108" s="134" t="str">
        <f>IFERROR(IF(B:B="","",IF(R2108="Beer",SUM(LOOKUP(2,1/(Rates!$B$3:$B$5&lt;=W2108)/(Rates!$C$3:$C$5&gt;=W2108),Rates!$D$3:$D$5)*(X2108/100)*W2108),IF(R2108="Refreshment Beverage",SUM(LOOKUP(2,1/(Rates!$B$7:$B$11&lt;=W2108)/(Rates!$C$7:$C$11&gt;=W2108),Rates!$D$7:$D$11)*(X2108/100)*W2108)))),"")</f>
        <v/>
      </c>
      <c r="O2108" s="134" t="str">
        <f t="shared" si="1010"/>
        <v/>
      </c>
      <c r="P2108" s="116"/>
      <c r="Q2108" s="117" t="str">
        <f t="shared" si="1011"/>
        <v/>
      </c>
      <c r="R2108" s="128" t="str">
        <f t="shared" si="1012"/>
        <v/>
      </c>
      <c r="S2108" s="135" t="str">
        <f>IF(B2108="","",IF(R2108="Refreshment Beverage",VLOOKUP(VALUE(Q2108),Rates!G$15:L$19,2,0),VLOOKUP(VALUE(Q2108),Rates!G$4:L$12,2,0)))</f>
        <v/>
      </c>
      <c r="T2108" s="135" t="str">
        <f t="shared" si="1013"/>
        <v/>
      </c>
      <c r="U2108" s="118" t="str">
        <f t="shared" si="1014"/>
        <v/>
      </c>
      <c r="V2108" s="135" t="str">
        <f t="shared" si="1015"/>
        <v/>
      </c>
      <c r="W2108" s="135" t="str">
        <f t="shared" si="1016"/>
        <v/>
      </c>
      <c r="X2108" s="119" t="str">
        <f t="shared" si="1017"/>
        <v/>
      </c>
      <c r="Y2108" s="120" t="str">
        <f>IF(B:B="","",IF(R2108="Refreshment Beverage",VLOOKUP(Q2108,Rates!G$15:L$19,6,0)*W2108,VLOOKUP(Q2108,Rates!G$4:L$12,6,0)*W2108))</f>
        <v/>
      </c>
      <c r="Z2108" s="120" t="str">
        <f t="shared" si="1018"/>
        <v/>
      </c>
      <c r="AA2108" s="120" t="str">
        <f t="shared" si="1019"/>
        <v/>
      </c>
      <c r="AB2108" s="136" t="str">
        <f>IF(B:B="","",IF(R2108="Refreshment Beverage","",IF(AND(R2108="Beer",Q2108=0),SUM(LOOKUP(2,1/(Rates!$B$15:$B$18&lt;=W2108)/(Rates!$C$15:$C$18&gt;=W2108),Rates!$D$15:$D$18)*W2108),VLOOKUP(VALUE(Q:Q),Rates!A:B,2,0)*W2108)))</f>
        <v/>
      </c>
      <c r="AC2108" s="136" t="str">
        <f>IF(B:B="","",IF(R2108="Refreshment Beverage","",IF(AND(R2108="Beer",Q2108=0),SUM(LOOKUP(2,1/(Rates!$B$15:$B$18&lt;=W2108)/(Rates!$C$15:$C$18&gt;=W2108),Rates!$E$15:$E$18)*W2108),VLOOKUP(VALUE(Q:Q),Rates!A:C,3,0)*W2108)))</f>
        <v/>
      </c>
      <c r="AD2108" s="137" t="str">
        <f>IFERROR(IF(B:B="","",IF(R2108="Beer","",IF(VALUE(Q2108)=0,VLOOKUP(VLOOKUP(B:B,#REF!,16,0),Rates!A:E,2,0),VLOOKUP(VALUE(Q2108),Rates!A$31:B$34,2,0)*W2108))),0)</f>
        <v/>
      </c>
      <c r="AE2108" s="121" t="str">
        <f t="shared" si="1020"/>
        <v/>
      </c>
      <c r="AF2108" s="138" t="str">
        <f t="shared" si="1021"/>
        <v/>
      </c>
      <c r="AG2108" s="122" t="str">
        <f t="shared" si="1022"/>
        <v/>
      </c>
      <c r="AH2108" s="123" t="str">
        <f t="shared" si="1023"/>
        <v/>
      </c>
      <c r="AI2108" s="139" t="str">
        <f>IF(AE:AE="","",IF(R2108="Refreshment Beverage",AK2108*(Rates!J$19/100),ROUND(SUM(AH2108*(Rates!$J$8/100)),4)))</f>
        <v/>
      </c>
      <c r="AJ2108" s="124" t="str">
        <f t="shared" si="1024"/>
        <v/>
      </c>
      <c r="AK2108" s="125" t="str">
        <f t="shared" si="1025"/>
        <v/>
      </c>
      <c r="AL2108" s="121" t="str">
        <f t="shared" si="1026"/>
        <v/>
      </c>
      <c r="AM2108" s="138" t="str">
        <f>IF(AS2108="","",IF(R2108="Refreshment Beverage",ROUND(AS2108*Rates!K$19,4),ROUND(AO2108*(VLOOKUP(VALUE(Q2108),Rates!G$4:L$12,3,0)),4)))</f>
        <v/>
      </c>
      <c r="AN2108" s="126" t="str">
        <f>IF(AS2108="","",IF(R2108="Refreshment Beverage",AS2108*(Rates!J$19/100),MAX(AM2108,AB2108)))</f>
        <v/>
      </c>
      <c r="AO2108" s="127" t="str">
        <f t="shared" si="1027"/>
        <v/>
      </c>
      <c r="AP2108" s="127" t="str">
        <f t="shared" si="1028"/>
        <v/>
      </c>
      <c r="AQ2108" s="140" t="str">
        <f>IF(AS2108="","",IF(R2108="Refreshment Beverage",ROUND(SUM(VLOOKUP(Q:Q,Rates!G$15:L$19,3,0)*(AS2108-Y2108-Z2108-AA2108)),4),ROUND(SUM(Rates!$K$8*AS2108),4)))</f>
        <v/>
      </c>
      <c r="AR2108" s="139" t="str">
        <f t="shared" si="1029"/>
        <v/>
      </c>
      <c r="AS2108" s="125" t="str">
        <f t="shared" si="1030"/>
        <v/>
      </c>
      <c r="AT2108" s="121" t="str">
        <f t="shared" si="1031"/>
        <v/>
      </c>
      <c r="AU2108" s="138" t="str">
        <f>IF(AX2108="","",IF(R2108="Refreshment Beverage",ROUND((BA2108-Y2108-Z2108-AA2108)*VLOOKUP(VALUE(Q2108),Rates!G$15:L$19,3,0),4),ROUND(AW2108*(VLOOKUP(VALUE(Q2108),Rates!G:L,3,0)),4)))</f>
        <v/>
      </c>
      <c r="AV2108" s="126" t="str">
        <f t="shared" si="1032"/>
        <v/>
      </c>
      <c r="AW2108" s="127" t="str">
        <f t="shared" si="1033"/>
        <v/>
      </c>
      <c r="AX2108" s="123" t="str">
        <f t="shared" si="1034"/>
        <v/>
      </c>
      <c r="AY2108" s="140" t="str">
        <f>IF(AX2108="","",IF(R2108="Refreshment Beverage",ROUND(SUM(AX2108*Rates!K$19),4),ROUND(SUM(AX2108*(Rates!J$8/100)),4)))</f>
        <v/>
      </c>
      <c r="AZ2108" s="124" t="str">
        <f t="shared" si="1035"/>
        <v/>
      </c>
      <c r="BA2108" s="125" t="str">
        <f t="shared" si="1036"/>
        <v/>
      </c>
      <c r="BB2108" s="115"/>
      <c r="BC2108" s="143"/>
      <c r="BD2108" s="100"/>
      <c r="BE2108" s="100"/>
      <c r="BF2108" s="100"/>
      <c r="BG2108" s="100"/>
    </row>
    <row r="2109" spans="1:59" x14ac:dyDescent="0.2">
      <c r="A2109" s="144"/>
      <c r="B2109" s="141"/>
      <c r="C2109" s="141"/>
      <c r="D2109" s="142"/>
      <c r="E2109" s="142"/>
      <c r="F2109" s="142"/>
      <c r="G2109" s="142"/>
      <c r="H2109" s="142"/>
      <c r="I2109" s="129"/>
      <c r="J2109" s="130"/>
      <c r="K2109" s="131" t="str">
        <f t="shared" si="1007"/>
        <v/>
      </c>
      <c r="L2109" s="132" t="str">
        <f t="shared" si="1008"/>
        <v/>
      </c>
      <c r="M2109" s="133" t="str">
        <f t="shared" si="1009"/>
        <v/>
      </c>
      <c r="N2109" s="134" t="str">
        <f>IFERROR(IF(B:B="","",IF(R2109="Beer",SUM(LOOKUP(2,1/(Rates!$B$3:$B$5&lt;=W2109)/(Rates!$C$3:$C$5&gt;=W2109),Rates!$D$3:$D$5)*(X2109/100)*W2109),IF(R2109="Refreshment Beverage",SUM(LOOKUP(2,1/(Rates!$B$7:$B$11&lt;=W2109)/(Rates!$C$7:$C$11&gt;=W2109),Rates!$D$7:$D$11)*(X2109/100)*W2109)))),"")</f>
        <v/>
      </c>
      <c r="O2109" s="134" t="str">
        <f t="shared" si="1010"/>
        <v/>
      </c>
      <c r="P2109" s="116"/>
      <c r="Q2109" s="117" t="str">
        <f t="shared" si="1011"/>
        <v/>
      </c>
      <c r="R2109" s="128" t="str">
        <f t="shared" si="1012"/>
        <v/>
      </c>
      <c r="S2109" s="135" t="str">
        <f>IF(B2109="","",IF(R2109="Refreshment Beverage",VLOOKUP(VALUE(Q2109),Rates!G$15:L$19,2,0),VLOOKUP(VALUE(Q2109),Rates!G$4:L$12,2,0)))</f>
        <v/>
      </c>
      <c r="T2109" s="135" t="str">
        <f t="shared" si="1013"/>
        <v/>
      </c>
      <c r="U2109" s="118" t="str">
        <f t="shared" si="1014"/>
        <v/>
      </c>
      <c r="V2109" s="135" t="str">
        <f t="shared" si="1015"/>
        <v/>
      </c>
      <c r="W2109" s="135" t="str">
        <f t="shared" si="1016"/>
        <v/>
      </c>
      <c r="X2109" s="119" t="str">
        <f t="shared" si="1017"/>
        <v/>
      </c>
      <c r="Y2109" s="120" t="str">
        <f>IF(B:B="","",IF(R2109="Refreshment Beverage",VLOOKUP(Q2109,Rates!G$15:L$19,6,0)*W2109,VLOOKUP(Q2109,Rates!G$4:L$12,6,0)*W2109))</f>
        <v/>
      </c>
      <c r="Z2109" s="120" t="str">
        <f t="shared" si="1018"/>
        <v/>
      </c>
      <c r="AA2109" s="120" t="str">
        <f t="shared" si="1019"/>
        <v/>
      </c>
      <c r="AB2109" s="136" t="str">
        <f>IF(B:B="","",IF(R2109="Refreshment Beverage","",IF(AND(R2109="Beer",Q2109=0),SUM(LOOKUP(2,1/(Rates!$B$15:$B$18&lt;=W2109)/(Rates!$C$15:$C$18&gt;=W2109),Rates!$D$15:$D$18)*W2109),VLOOKUP(VALUE(Q:Q),Rates!A:B,2,0)*W2109)))</f>
        <v/>
      </c>
      <c r="AC2109" s="136" t="str">
        <f>IF(B:B="","",IF(R2109="Refreshment Beverage","",IF(AND(R2109="Beer",Q2109=0),SUM(LOOKUP(2,1/(Rates!$B$15:$B$18&lt;=W2109)/(Rates!$C$15:$C$18&gt;=W2109),Rates!$E$15:$E$18)*W2109),VLOOKUP(VALUE(Q:Q),Rates!A:C,3,0)*W2109)))</f>
        <v/>
      </c>
      <c r="AD2109" s="137" t="str">
        <f>IFERROR(IF(B:B="","",IF(R2109="Beer","",IF(VALUE(Q2109)=0,VLOOKUP(VLOOKUP(B:B,#REF!,16,0),Rates!A:E,2,0),VLOOKUP(VALUE(Q2109),Rates!A$31:B$34,2,0)*W2109))),0)</f>
        <v/>
      </c>
      <c r="AE2109" s="121" t="str">
        <f t="shared" si="1020"/>
        <v/>
      </c>
      <c r="AF2109" s="138" t="str">
        <f t="shared" si="1021"/>
        <v/>
      </c>
      <c r="AG2109" s="122" t="str">
        <f t="shared" si="1022"/>
        <v/>
      </c>
      <c r="AH2109" s="123" t="str">
        <f t="shared" si="1023"/>
        <v/>
      </c>
      <c r="AI2109" s="139" t="str">
        <f>IF(AE:AE="","",IF(R2109="Refreshment Beverage",AK2109*(Rates!J$19/100),ROUND(SUM(AH2109*(Rates!$J$8/100)),4)))</f>
        <v/>
      </c>
      <c r="AJ2109" s="124" t="str">
        <f t="shared" si="1024"/>
        <v/>
      </c>
      <c r="AK2109" s="125" t="str">
        <f t="shared" si="1025"/>
        <v/>
      </c>
      <c r="AL2109" s="121" t="str">
        <f t="shared" si="1026"/>
        <v/>
      </c>
      <c r="AM2109" s="138" t="str">
        <f>IF(AS2109="","",IF(R2109="Refreshment Beverage",ROUND(AS2109*Rates!K$19,4),ROUND(AO2109*(VLOOKUP(VALUE(Q2109),Rates!G$4:L$12,3,0)),4)))</f>
        <v/>
      </c>
      <c r="AN2109" s="126" t="str">
        <f>IF(AS2109="","",IF(R2109="Refreshment Beverage",AS2109*(Rates!J$19/100),MAX(AM2109,AB2109)))</f>
        <v/>
      </c>
      <c r="AO2109" s="127" t="str">
        <f t="shared" si="1027"/>
        <v/>
      </c>
      <c r="AP2109" s="127" t="str">
        <f t="shared" si="1028"/>
        <v/>
      </c>
      <c r="AQ2109" s="140" t="str">
        <f>IF(AS2109="","",IF(R2109="Refreshment Beverage",ROUND(SUM(VLOOKUP(Q:Q,Rates!G$15:L$19,3,0)*(AS2109-Y2109-Z2109-AA2109)),4),ROUND(SUM(Rates!$K$8*AS2109),4)))</f>
        <v/>
      </c>
      <c r="AR2109" s="139" t="str">
        <f t="shared" si="1029"/>
        <v/>
      </c>
      <c r="AS2109" s="125" t="str">
        <f t="shared" si="1030"/>
        <v/>
      </c>
      <c r="AT2109" s="121" t="str">
        <f t="shared" si="1031"/>
        <v/>
      </c>
      <c r="AU2109" s="138" t="str">
        <f>IF(AX2109="","",IF(R2109="Refreshment Beverage",ROUND((BA2109-Y2109-Z2109-AA2109)*VLOOKUP(VALUE(Q2109),Rates!G$15:L$19,3,0),4),ROUND(AW2109*(VLOOKUP(VALUE(Q2109),Rates!G:L,3,0)),4)))</f>
        <v/>
      </c>
      <c r="AV2109" s="126" t="str">
        <f t="shared" si="1032"/>
        <v/>
      </c>
      <c r="AW2109" s="127" t="str">
        <f t="shared" si="1033"/>
        <v/>
      </c>
      <c r="AX2109" s="123" t="str">
        <f t="shared" si="1034"/>
        <v/>
      </c>
      <c r="AY2109" s="140" t="str">
        <f>IF(AX2109="","",IF(R2109="Refreshment Beverage",ROUND(SUM(AX2109*Rates!K$19),4),ROUND(SUM(AX2109*(Rates!J$8/100)),4)))</f>
        <v/>
      </c>
      <c r="AZ2109" s="124" t="str">
        <f t="shared" si="1035"/>
        <v/>
      </c>
      <c r="BA2109" s="125" t="str">
        <f t="shared" si="1036"/>
        <v/>
      </c>
      <c r="BB2109" s="115"/>
      <c r="BC2109" s="143"/>
      <c r="BD2109" s="100"/>
      <c r="BE2109" s="100"/>
      <c r="BF2109" s="100"/>
      <c r="BG2109" s="100"/>
    </row>
    <row r="2110" spans="1:59" x14ac:dyDescent="0.2">
      <c r="A2110" s="144"/>
      <c r="B2110" s="141"/>
      <c r="C2110" s="141"/>
      <c r="D2110" s="142"/>
      <c r="E2110" s="142"/>
      <c r="F2110" s="142"/>
      <c r="G2110" s="142"/>
      <c r="H2110" s="142"/>
      <c r="I2110" s="129"/>
      <c r="J2110" s="130"/>
      <c r="K2110" s="131" t="str">
        <f t="shared" si="1007"/>
        <v/>
      </c>
      <c r="L2110" s="132" t="str">
        <f t="shared" si="1008"/>
        <v/>
      </c>
      <c r="M2110" s="133" t="str">
        <f t="shared" si="1009"/>
        <v/>
      </c>
      <c r="N2110" s="134" t="str">
        <f>IFERROR(IF(B:B="","",IF(R2110="Beer",SUM(LOOKUP(2,1/(Rates!$B$3:$B$5&lt;=W2110)/(Rates!$C$3:$C$5&gt;=W2110),Rates!$D$3:$D$5)*(X2110/100)*W2110),IF(R2110="Refreshment Beverage",SUM(LOOKUP(2,1/(Rates!$B$7:$B$11&lt;=W2110)/(Rates!$C$7:$C$11&gt;=W2110),Rates!$D$7:$D$11)*(X2110/100)*W2110)))),"")</f>
        <v/>
      </c>
      <c r="O2110" s="134" t="str">
        <f t="shared" si="1010"/>
        <v/>
      </c>
      <c r="P2110" s="116"/>
      <c r="Q2110" s="117" t="str">
        <f t="shared" si="1011"/>
        <v/>
      </c>
      <c r="R2110" s="128" t="str">
        <f t="shared" si="1012"/>
        <v/>
      </c>
      <c r="S2110" s="135" t="str">
        <f>IF(B2110="","",IF(R2110="Refreshment Beverage",VLOOKUP(VALUE(Q2110),Rates!G$15:L$19,2,0),VLOOKUP(VALUE(Q2110),Rates!G$4:L$12,2,0)))</f>
        <v/>
      </c>
      <c r="T2110" s="135" t="str">
        <f t="shared" si="1013"/>
        <v/>
      </c>
      <c r="U2110" s="118" t="str">
        <f t="shared" si="1014"/>
        <v/>
      </c>
      <c r="V2110" s="135" t="str">
        <f t="shared" si="1015"/>
        <v/>
      </c>
      <c r="W2110" s="135" t="str">
        <f t="shared" si="1016"/>
        <v/>
      </c>
      <c r="X2110" s="119" t="str">
        <f t="shared" si="1017"/>
        <v/>
      </c>
      <c r="Y2110" s="120" t="str">
        <f>IF(B:B="","",IF(R2110="Refreshment Beverage",VLOOKUP(Q2110,Rates!G$15:L$19,6,0)*W2110,VLOOKUP(Q2110,Rates!G$4:L$12,6,0)*W2110))</f>
        <v/>
      </c>
      <c r="Z2110" s="120" t="str">
        <f t="shared" si="1018"/>
        <v/>
      </c>
      <c r="AA2110" s="120" t="str">
        <f t="shared" si="1019"/>
        <v/>
      </c>
      <c r="AB2110" s="136" t="str">
        <f>IF(B:B="","",IF(R2110="Refreshment Beverage","",IF(AND(R2110="Beer",Q2110=0),SUM(LOOKUP(2,1/(Rates!$B$15:$B$18&lt;=W2110)/(Rates!$C$15:$C$18&gt;=W2110),Rates!$D$15:$D$18)*W2110),VLOOKUP(VALUE(Q:Q),Rates!A:B,2,0)*W2110)))</f>
        <v/>
      </c>
      <c r="AC2110" s="136" t="str">
        <f>IF(B:B="","",IF(R2110="Refreshment Beverage","",IF(AND(R2110="Beer",Q2110=0),SUM(LOOKUP(2,1/(Rates!$B$15:$B$18&lt;=W2110)/(Rates!$C$15:$C$18&gt;=W2110),Rates!$E$15:$E$18)*W2110),VLOOKUP(VALUE(Q:Q),Rates!A:C,3,0)*W2110)))</f>
        <v/>
      </c>
      <c r="AD2110" s="137" t="str">
        <f>IFERROR(IF(B:B="","",IF(R2110="Beer","",IF(VALUE(Q2110)=0,VLOOKUP(VLOOKUP(B:B,#REF!,16,0),Rates!A:E,2,0),VLOOKUP(VALUE(Q2110),Rates!A$31:B$34,2,0)*W2110))),0)</f>
        <v/>
      </c>
      <c r="AE2110" s="121" t="str">
        <f t="shared" si="1020"/>
        <v/>
      </c>
      <c r="AF2110" s="138" t="str">
        <f t="shared" si="1021"/>
        <v/>
      </c>
      <c r="AG2110" s="122" t="str">
        <f t="shared" si="1022"/>
        <v/>
      </c>
      <c r="AH2110" s="123" t="str">
        <f t="shared" si="1023"/>
        <v/>
      </c>
      <c r="AI2110" s="139" t="str">
        <f>IF(AE:AE="","",IF(R2110="Refreshment Beverage",AK2110*(Rates!J$19/100),ROUND(SUM(AH2110*(Rates!$J$8/100)),4)))</f>
        <v/>
      </c>
      <c r="AJ2110" s="124" t="str">
        <f t="shared" si="1024"/>
        <v/>
      </c>
      <c r="AK2110" s="125" t="str">
        <f t="shared" si="1025"/>
        <v/>
      </c>
      <c r="AL2110" s="121" t="str">
        <f t="shared" si="1026"/>
        <v/>
      </c>
      <c r="AM2110" s="138" t="str">
        <f>IF(AS2110="","",IF(R2110="Refreshment Beverage",ROUND(AS2110*Rates!K$19,4),ROUND(AO2110*(VLOOKUP(VALUE(Q2110),Rates!G$4:L$12,3,0)),4)))</f>
        <v/>
      </c>
      <c r="AN2110" s="126" t="str">
        <f>IF(AS2110="","",IF(R2110="Refreshment Beverage",AS2110*(Rates!J$19/100),MAX(AM2110,AB2110)))</f>
        <v/>
      </c>
      <c r="AO2110" s="127" t="str">
        <f t="shared" si="1027"/>
        <v/>
      </c>
      <c r="AP2110" s="127" t="str">
        <f t="shared" si="1028"/>
        <v/>
      </c>
      <c r="AQ2110" s="140" t="str">
        <f>IF(AS2110="","",IF(R2110="Refreshment Beverage",ROUND(SUM(VLOOKUP(Q:Q,Rates!G$15:L$19,3,0)*(AS2110-Y2110-Z2110-AA2110)),4),ROUND(SUM(Rates!$K$8*AS2110),4)))</f>
        <v/>
      </c>
      <c r="AR2110" s="139" t="str">
        <f t="shared" si="1029"/>
        <v/>
      </c>
      <c r="AS2110" s="125" t="str">
        <f t="shared" si="1030"/>
        <v/>
      </c>
      <c r="AT2110" s="121" t="str">
        <f t="shared" si="1031"/>
        <v/>
      </c>
      <c r="AU2110" s="138" t="str">
        <f>IF(AX2110="","",IF(R2110="Refreshment Beverage",ROUND((BA2110-Y2110-Z2110-AA2110)*VLOOKUP(VALUE(Q2110),Rates!G$15:L$19,3,0),4),ROUND(AW2110*(VLOOKUP(VALUE(Q2110),Rates!G:L,3,0)),4)))</f>
        <v/>
      </c>
      <c r="AV2110" s="126" t="str">
        <f t="shared" si="1032"/>
        <v/>
      </c>
      <c r="AW2110" s="127" t="str">
        <f t="shared" si="1033"/>
        <v/>
      </c>
      <c r="AX2110" s="123" t="str">
        <f t="shared" si="1034"/>
        <v/>
      </c>
      <c r="AY2110" s="140" t="str">
        <f>IF(AX2110="","",IF(R2110="Refreshment Beverage",ROUND(SUM(AX2110*Rates!K$19),4),ROUND(SUM(AX2110*(Rates!J$8/100)),4)))</f>
        <v/>
      </c>
      <c r="AZ2110" s="124" t="str">
        <f t="shared" si="1035"/>
        <v/>
      </c>
      <c r="BA2110" s="125" t="str">
        <f t="shared" si="1036"/>
        <v/>
      </c>
      <c r="BB2110" s="115"/>
      <c r="BC2110" s="143"/>
      <c r="BD2110" s="100"/>
      <c r="BE2110" s="100"/>
      <c r="BF2110" s="100"/>
      <c r="BG2110" s="100"/>
    </row>
    <row r="2111" spans="1:59" x14ac:dyDescent="0.2">
      <c r="A2111" s="144"/>
      <c r="B2111" s="141"/>
      <c r="C2111" s="141"/>
      <c r="D2111" s="142"/>
      <c r="E2111" s="142"/>
      <c r="F2111" s="142"/>
      <c r="G2111" s="142"/>
      <c r="H2111" s="142"/>
      <c r="I2111" s="129"/>
      <c r="J2111" s="130"/>
      <c r="K2111" s="131" t="str">
        <f t="shared" si="1007"/>
        <v/>
      </c>
      <c r="L2111" s="132" t="str">
        <f t="shared" si="1008"/>
        <v/>
      </c>
      <c r="M2111" s="133" t="str">
        <f t="shared" si="1009"/>
        <v/>
      </c>
      <c r="N2111" s="134" t="str">
        <f>IFERROR(IF(B:B="","",IF(R2111="Beer",SUM(LOOKUP(2,1/(Rates!$B$3:$B$5&lt;=W2111)/(Rates!$C$3:$C$5&gt;=W2111),Rates!$D$3:$D$5)*(X2111/100)*W2111),IF(R2111="Refreshment Beverage",SUM(LOOKUP(2,1/(Rates!$B$7:$B$11&lt;=W2111)/(Rates!$C$7:$C$11&gt;=W2111),Rates!$D$7:$D$11)*(X2111/100)*W2111)))),"")</f>
        <v/>
      </c>
      <c r="O2111" s="134" t="str">
        <f t="shared" si="1010"/>
        <v/>
      </c>
      <c r="P2111" s="116"/>
      <c r="Q2111" s="117" t="str">
        <f t="shared" si="1011"/>
        <v/>
      </c>
      <c r="R2111" s="128" t="str">
        <f t="shared" si="1012"/>
        <v/>
      </c>
      <c r="S2111" s="135" t="str">
        <f>IF(B2111="","",IF(R2111="Refreshment Beverage",VLOOKUP(VALUE(Q2111),Rates!G$15:L$19,2,0),VLOOKUP(VALUE(Q2111),Rates!G$4:L$12,2,0)))</f>
        <v/>
      </c>
      <c r="T2111" s="135" t="str">
        <f t="shared" si="1013"/>
        <v/>
      </c>
      <c r="U2111" s="118" t="str">
        <f t="shared" si="1014"/>
        <v/>
      </c>
      <c r="V2111" s="135" t="str">
        <f t="shared" si="1015"/>
        <v/>
      </c>
      <c r="W2111" s="135" t="str">
        <f t="shared" si="1016"/>
        <v/>
      </c>
      <c r="X2111" s="119" t="str">
        <f t="shared" si="1017"/>
        <v/>
      </c>
      <c r="Y2111" s="120" t="str">
        <f>IF(B:B="","",IF(R2111="Refreshment Beverage",VLOOKUP(Q2111,Rates!G$15:L$19,6,0)*W2111,VLOOKUP(Q2111,Rates!G$4:L$12,6,0)*W2111))</f>
        <v/>
      </c>
      <c r="Z2111" s="120" t="str">
        <f t="shared" si="1018"/>
        <v/>
      </c>
      <c r="AA2111" s="120" t="str">
        <f t="shared" si="1019"/>
        <v/>
      </c>
      <c r="AB2111" s="136" t="str">
        <f>IF(B:B="","",IF(R2111="Refreshment Beverage","",IF(AND(R2111="Beer",Q2111=0),SUM(LOOKUP(2,1/(Rates!$B$15:$B$18&lt;=W2111)/(Rates!$C$15:$C$18&gt;=W2111),Rates!$D$15:$D$18)*W2111),VLOOKUP(VALUE(Q:Q),Rates!A:B,2,0)*W2111)))</f>
        <v/>
      </c>
      <c r="AC2111" s="136" t="str">
        <f>IF(B:B="","",IF(R2111="Refreshment Beverage","",IF(AND(R2111="Beer",Q2111=0),SUM(LOOKUP(2,1/(Rates!$B$15:$B$18&lt;=W2111)/(Rates!$C$15:$C$18&gt;=W2111),Rates!$E$15:$E$18)*W2111),VLOOKUP(VALUE(Q:Q),Rates!A:C,3,0)*W2111)))</f>
        <v/>
      </c>
      <c r="AD2111" s="137" t="str">
        <f>IFERROR(IF(B:B="","",IF(R2111="Beer","",IF(VALUE(Q2111)=0,VLOOKUP(VLOOKUP(B:B,#REF!,16,0),Rates!A:E,2,0),VLOOKUP(VALUE(Q2111),Rates!A$31:B$34,2,0)*W2111))),0)</f>
        <v/>
      </c>
      <c r="AE2111" s="121" t="str">
        <f t="shared" si="1020"/>
        <v/>
      </c>
      <c r="AF2111" s="138" t="str">
        <f t="shared" si="1021"/>
        <v/>
      </c>
      <c r="AG2111" s="122" t="str">
        <f t="shared" si="1022"/>
        <v/>
      </c>
      <c r="AH2111" s="123" t="str">
        <f t="shared" si="1023"/>
        <v/>
      </c>
      <c r="AI2111" s="139" t="str">
        <f>IF(AE:AE="","",IF(R2111="Refreshment Beverage",AK2111*(Rates!J$19/100),ROUND(SUM(AH2111*(Rates!$J$8/100)),4)))</f>
        <v/>
      </c>
      <c r="AJ2111" s="124" t="str">
        <f t="shared" si="1024"/>
        <v/>
      </c>
      <c r="AK2111" s="125" t="str">
        <f t="shared" si="1025"/>
        <v/>
      </c>
      <c r="AL2111" s="121" t="str">
        <f t="shared" si="1026"/>
        <v/>
      </c>
      <c r="AM2111" s="138" t="str">
        <f>IF(AS2111="","",IF(R2111="Refreshment Beverage",ROUND(AS2111*Rates!K$19,4),ROUND(AO2111*(VLOOKUP(VALUE(Q2111),Rates!G$4:L$12,3,0)),4)))</f>
        <v/>
      </c>
      <c r="AN2111" s="126" t="str">
        <f>IF(AS2111="","",IF(R2111="Refreshment Beverage",AS2111*(Rates!J$19/100),MAX(AM2111,AB2111)))</f>
        <v/>
      </c>
      <c r="AO2111" s="127" t="str">
        <f t="shared" si="1027"/>
        <v/>
      </c>
      <c r="AP2111" s="127" t="str">
        <f t="shared" si="1028"/>
        <v/>
      </c>
      <c r="AQ2111" s="140" t="str">
        <f>IF(AS2111="","",IF(R2111="Refreshment Beverage",ROUND(SUM(VLOOKUP(Q:Q,Rates!G$15:L$19,3,0)*(AS2111-Y2111-Z2111-AA2111)),4),ROUND(SUM(Rates!$K$8*AS2111),4)))</f>
        <v/>
      </c>
      <c r="AR2111" s="139" t="str">
        <f t="shared" si="1029"/>
        <v/>
      </c>
      <c r="AS2111" s="125" t="str">
        <f t="shared" si="1030"/>
        <v/>
      </c>
      <c r="AT2111" s="121" t="str">
        <f t="shared" si="1031"/>
        <v/>
      </c>
      <c r="AU2111" s="138" t="str">
        <f>IF(AX2111="","",IF(R2111="Refreshment Beverage",ROUND((BA2111-Y2111-Z2111-AA2111)*VLOOKUP(VALUE(Q2111),Rates!G$15:L$19,3,0),4),ROUND(AW2111*(VLOOKUP(VALUE(Q2111),Rates!G:L,3,0)),4)))</f>
        <v/>
      </c>
      <c r="AV2111" s="126" t="str">
        <f t="shared" si="1032"/>
        <v/>
      </c>
      <c r="AW2111" s="127" t="str">
        <f t="shared" si="1033"/>
        <v/>
      </c>
      <c r="AX2111" s="123" t="str">
        <f t="shared" si="1034"/>
        <v/>
      </c>
      <c r="AY2111" s="140" t="str">
        <f>IF(AX2111="","",IF(R2111="Refreshment Beverage",ROUND(SUM(AX2111*Rates!K$19),4),ROUND(SUM(AX2111*(Rates!J$8/100)),4)))</f>
        <v/>
      </c>
      <c r="AZ2111" s="124" t="str">
        <f t="shared" si="1035"/>
        <v/>
      </c>
      <c r="BA2111" s="125" t="str">
        <f t="shared" si="1036"/>
        <v/>
      </c>
      <c r="BB2111" s="115"/>
      <c r="BC2111" s="143"/>
      <c r="BD2111" s="100"/>
      <c r="BE2111" s="100"/>
      <c r="BF2111" s="100"/>
      <c r="BG2111" s="100"/>
    </row>
    <row r="2112" spans="1:59" x14ac:dyDescent="0.2">
      <c r="A2112" s="144"/>
      <c r="B2112" s="141"/>
      <c r="C2112" s="141"/>
      <c r="D2112" s="142"/>
      <c r="E2112" s="142"/>
      <c r="F2112" s="142"/>
      <c r="G2112" s="142"/>
      <c r="H2112" s="142"/>
      <c r="I2112" s="129"/>
      <c r="J2112" s="130"/>
      <c r="K2112" s="131" t="str">
        <f t="shared" si="1007"/>
        <v/>
      </c>
      <c r="L2112" s="132" t="str">
        <f t="shared" si="1008"/>
        <v/>
      </c>
      <c r="M2112" s="133" t="str">
        <f t="shared" si="1009"/>
        <v/>
      </c>
      <c r="N2112" s="134" t="str">
        <f>IFERROR(IF(B:B="","",IF(R2112="Beer",SUM(LOOKUP(2,1/(Rates!$B$3:$B$5&lt;=W2112)/(Rates!$C$3:$C$5&gt;=W2112),Rates!$D$3:$D$5)*(X2112/100)*W2112),IF(R2112="Refreshment Beverage",SUM(LOOKUP(2,1/(Rates!$B$7:$B$11&lt;=W2112)/(Rates!$C$7:$C$11&gt;=W2112),Rates!$D$7:$D$11)*(X2112/100)*W2112)))),"")</f>
        <v/>
      </c>
      <c r="O2112" s="134" t="str">
        <f t="shared" si="1010"/>
        <v/>
      </c>
      <c r="P2112" s="116"/>
      <c r="Q2112" s="117" t="str">
        <f t="shared" si="1011"/>
        <v/>
      </c>
      <c r="R2112" s="128" t="str">
        <f t="shared" si="1012"/>
        <v/>
      </c>
      <c r="S2112" s="135" t="str">
        <f>IF(B2112="","",IF(R2112="Refreshment Beverage",VLOOKUP(VALUE(Q2112),Rates!G$15:L$19,2,0),VLOOKUP(VALUE(Q2112),Rates!G$4:L$12,2,0)))</f>
        <v/>
      </c>
      <c r="T2112" s="135" t="str">
        <f t="shared" si="1013"/>
        <v/>
      </c>
      <c r="U2112" s="118" t="str">
        <f t="shared" si="1014"/>
        <v/>
      </c>
      <c r="V2112" s="135" t="str">
        <f t="shared" si="1015"/>
        <v/>
      </c>
      <c r="W2112" s="135" t="str">
        <f t="shared" si="1016"/>
        <v/>
      </c>
      <c r="X2112" s="119" t="str">
        <f t="shared" si="1017"/>
        <v/>
      </c>
      <c r="Y2112" s="120" t="str">
        <f>IF(B:B="","",IF(R2112="Refreshment Beverage",VLOOKUP(Q2112,Rates!G$15:L$19,6,0)*W2112,VLOOKUP(Q2112,Rates!G$4:L$12,6,0)*W2112))</f>
        <v/>
      </c>
      <c r="Z2112" s="120" t="str">
        <f t="shared" si="1018"/>
        <v/>
      </c>
      <c r="AA2112" s="120" t="str">
        <f t="shared" si="1019"/>
        <v/>
      </c>
      <c r="AB2112" s="136" t="str">
        <f>IF(B:B="","",IF(R2112="Refreshment Beverage","",IF(AND(R2112="Beer",Q2112=0),SUM(LOOKUP(2,1/(Rates!$B$15:$B$18&lt;=W2112)/(Rates!$C$15:$C$18&gt;=W2112),Rates!$D$15:$D$18)*W2112),VLOOKUP(VALUE(Q:Q),Rates!A:B,2,0)*W2112)))</f>
        <v/>
      </c>
      <c r="AC2112" s="136" t="str">
        <f>IF(B:B="","",IF(R2112="Refreshment Beverage","",IF(AND(R2112="Beer",Q2112=0),SUM(LOOKUP(2,1/(Rates!$B$15:$B$18&lt;=W2112)/(Rates!$C$15:$C$18&gt;=W2112),Rates!$E$15:$E$18)*W2112),VLOOKUP(VALUE(Q:Q),Rates!A:C,3,0)*W2112)))</f>
        <v/>
      </c>
      <c r="AD2112" s="137" t="str">
        <f>IFERROR(IF(B:B="","",IF(R2112="Beer","",IF(VALUE(Q2112)=0,VLOOKUP(VLOOKUP(B:B,#REF!,16,0),Rates!A:E,2,0),VLOOKUP(VALUE(Q2112),Rates!A$31:B$34,2,0)*W2112))),0)</f>
        <v/>
      </c>
      <c r="AE2112" s="121" t="str">
        <f t="shared" si="1020"/>
        <v/>
      </c>
      <c r="AF2112" s="138" t="str">
        <f t="shared" si="1021"/>
        <v/>
      </c>
      <c r="AG2112" s="122" t="str">
        <f t="shared" si="1022"/>
        <v/>
      </c>
      <c r="AH2112" s="123" t="str">
        <f t="shared" si="1023"/>
        <v/>
      </c>
      <c r="AI2112" s="139" t="str">
        <f>IF(AE:AE="","",IF(R2112="Refreshment Beverage",AK2112*(Rates!J$19/100),ROUND(SUM(AH2112*(Rates!$J$8/100)),4)))</f>
        <v/>
      </c>
      <c r="AJ2112" s="124" t="str">
        <f t="shared" si="1024"/>
        <v/>
      </c>
      <c r="AK2112" s="125" t="str">
        <f t="shared" si="1025"/>
        <v/>
      </c>
      <c r="AL2112" s="121" t="str">
        <f t="shared" si="1026"/>
        <v/>
      </c>
      <c r="AM2112" s="138" t="str">
        <f>IF(AS2112="","",IF(R2112="Refreshment Beverage",ROUND(AS2112*Rates!K$19,4),ROUND(AO2112*(VLOOKUP(VALUE(Q2112),Rates!G$4:L$12,3,0)),4)))</f>
        <v/>
      </c>
      <c r="AN2112" s="126" t="str">
        <f>IF(AS2112="","",IF(R2112="Refreshment Beverage",AS2112*(Rates!J$19/100),MAX(AM2112,AB2112)))</f>
        <v/>
      </c>
      <c r="AO2112" s="127" t="str">
        <f t="shared" si="1027"/>
        <v/>
      </c>
      <c r="AP2112" s="127" t="str">
        <f t="shared" si="1028"/>
        <v/>
      </c>
      <c r="AQ2112" s="140" t="str">
        <f>IF(AS2112="","",IF(R2112="Refreshment Beverage",ROUND(SUM(VLOOKUP(Q:Q,Rates!G$15:L$19,3,0)*(AS2112-Y2112-Z2112-AA2112)),4),ROUND(SUM(Rates!$K$8*AS2112),4)))</f>
        <v/>
      </c>
      <c r="AR2112" s="139" t="str">
        <f t="shared" si="1029"/>
        <v/>
      </c>
      <c r="AS2112" s="125" t="str">
        <f t="shared" si="1030"/>
        <v/>
      </c>
      <c r="AT2112" s="121" t="str">
        <f t="shared" si="1031"/>
        <v/>
      </c>
      <c r="AU2112" s="138" t="str">
        <f>IF(AX2112="","",IF(R2112="Refreshment Beverage",ROUND((BA2112-Y2112-Z2112-AA2112)*VLOOKUP(VALUE(Q2112),Rates!G$15:L$19,3,0),4),ROUND(AW2112*(VLOOKUP(VALUE(Q2112),Rates!G:L,3,0)),4)))</f>
        <v/>
      </c>
      <c r="AV2112" s="126" t="str">
        <f t="shared" si="1032"/>
        <v/>
      </c>
      <c r="AW2112" s="127" t="str">
        <f t="shared" si="1033"/>
        <v/>
      </c>
      <c r="AX2112" s="123" t="str">
        <f t="shared" si="1034"/>
        <v/>
      </c>
      <c r="AY2112" s="140" t="str">
        <f>IF(AX2112="","",IF(R2112="Refreshment Beverage",ROUND(SUM(AX2112*Rates!K$19),4),ROUND(SUM(AX2112*(Rates!J$8/100)),4)))</f>
        <v/>
      </c>
      <c r="AZ2112" s="124" t="str">
        <f t="shared" si="1035"/>
        <v/>
      </c>
      <c r="BA2112" s="125" t="str">
        <f t="shared" si="1036"/>
        <v/>
      </c>
      <c r="BB2112" s="115"/>
      <c r="BC2112" s="143"/>
      <c r="BD2112" s="100"/>
      <c r="BE2112" s="100"/>
      <c r="BF2112" s="100"/>
      <c r="BG2112" s="100"/>
    </row>
    <row r="2113" spans="1:59" x14ac:dyDescent="0.2">
      <c r="A2113" s="144"/>
      <c r="B2113" s="141"/>
      <c r="C2113" s="141"/>
      <c r="D2113" s="142"/>
      <c r="E2113" s="142"/>
      <c r="F2113" s="142"/>
      <c r="G2113" s="142"/>
      <c r="H2113" s="142"/>
      <c r="I2113" s="129"/>
      <c r="J2113" s="130"/>
      <c r="K2113" s="131" t="str">
        <f t="shared" si="1007"/>
        <v/>
      </c>
      <c r="L2113" s="132" t="str">
        <f t="shared" si="1008"/>
        <v/>
      </c>
      <c r="M2113" s="133" t="str">
        <f t="shared" si="1009"/>
        <v/>
      </c>
      <c r="N2113" s="134" t="str">
        <f>IFERROR(IF(B:B="","",IF(R2113="Beer",SUM(LOOKUP(2,1/(Rates!$B$3:$B$5&lt;=W2113)/(Rates!$C$3:$C$5&gt;=W2113),Rates!$D$3:$D$5)*(X2113/100)*W2113),IF(R2113="Refreshment Beverage",SUM(LOOKUP(2,1/(Rates!$B$7:$B$11&lt;=W2113)/(Rates!$C$7:$C$11&gt;=W2113),Rates!$D$7:$D$11)*(X2113/100)*W2113)))),"")</f>
        <v/>
      </c>
      <c r="O2113" s="134" t="str">
        <f t="shared" si="1010"/>
        <v/>
      </c>
      <c r="P2113" s="116"/>
      <c r="Q2113" s="117" t="str">
        <f t="shared" si="1011"/>
        <v/>
      </c>
      <c r="R2113" s="128" t="str">
        <f t="shared" si="1012"/>
        <v/>
      </c>
      <c r="S2113" s="135" t="str">
        <f>IF(B2113="","",IF(R2113="Refreshment Beverage",VLOOKUP(VALUE(Q2113),Rates!G$15:L$19,2,0),VLOOKUP(VALUE(Q2113),Rates!G$4:L$12,2,0)))</f>
        <v/>
      </c>
      <c r="T2113" s="135" t="str">
        <f t="shared" si="1013"/>
        <v/>
      </c>
      <c r="U2113" s="118" t="str">
        <f t="shared" si="1014"/>
        <v/>
      </c>
      <c r="V2113" s="135" t="str">
        <f t="shared" si="1015"/>
        <v/>
      </c>
      <c r="W2113" s="135" t="str">
        <f t="shared" si="1016"/>
        <v/>
      </c>
      <c r="X2113" s="119" t="str">
        <f t="shared" si="1017"/>
        <v/>
      </c>
      <c r="Y2113" s="120" t="str">
        <f>IF(B:B="","",IF(R2113="Refreshment Beverage",VLOOKUP(Q2113,Rates!G$15:L$19,6,0)*W2113,VLOOKUP(Q2113,Rates!G$4:L$12,6,0)*W2113))</f>
        <v/>
      </c>
      <c r="Z2113" s="120" t="str">
        <f t="shared" si="1018"/>
        <v/>
      </c>
      <c r="AA2113" s="120" t="str">
        <f t="shared" si="1019"/>
        <v/>
      </c>
      <c r="AB2113" s="136" t="str">
        <f>IF(B:B="","",IF(R2113="Refreshment Beverage","",IF(AND(R2113="Beer",Q2113=0),SUM(LOOKUP(2,1/(Rates!$B$15:$B$18&lt;=W2113)/(Rates!$C$15:$C$18&gt;=W2113),Rates!$D$15:$D$18)*W2113),VLOOKUP(VALUE(Q:Q),Rates!A:B,2,0)*W2113)))</f>
        <v/>
      </c>
      <c r="AC2113" s="136" t="str">
        <f>IF(B:B="","",IF(R2113="Refreshment Beverage","",IF(AND(R2113="Beer",Q2113=0),SUM(LOOKUP(2,1/(Rates!$B$15:$B$18&lt;=W2113)/(Rates!$C$15:$C$18&gt;=W2113),Rates!$E$15:$E$18)*W2113),VLOOKUP(VALUE(Q:Q),Rates!A:C,3,0)*W2113)))</f>
        <v/>
      </c>
      <c r="AD2113" s="137" t="str">
        <f>IFERROR(IF(B:B="","",IF(R2113="Beer","",IF(VALUE(Q2113)=0,VLOOKUP(VLOOKUP(B:B,#REF!,16,0),Rates!A:E,2,0),VLOOKUP(VALUE(Q2113),Rates!A$31:B$34,2,0)*W2113))),0)</f>
        <v/>
      </c>
      <c r="AE2113" s="121" t="str">
        <f t="shared" si="1020"/>
        <v/>
      </c>
      <c r="AF2113" s="138" t="str">
        <f t="shared" si="1021"/>
        <v/>
      </c>
      <c r="AG2113" s="122" t="str">
        <f t="shared" si="1022"/>
        <v/>
      </c>
      <c r="AH2113" s="123" t="str">
        <f t="shared" si="1023"/>
        <v/>
      </c>
      <c r="AI2113" s="139" t="str">
        <f>IF(AE:AE="","",IF(R2113="Refreshment Beverage",AK2113*(Rates!J$19/100),ROUND(SUM(AH2113*(Rates!$J$8/100)),4)))</f>
        <v/>
      </c>
      <c r="AJ2113" s="124" t="str">
        <f t="shared" si="1024"/>
        <v/>
      </c>
      <c r="AK2113" s="125" t="str">
        <f t="shared" si="1025"/>
        <v/>
      </c>
      <c r="AL2113" s="121" t="str">
        <f t="shared" si="1026"/>
        <v/>
      </c>
      <c r="AM2113" s="138" t="str">
        <f>IF(AS2113="","",IF(R2113="Refreshment Beverage",ROUND(AS2113*Rates!K$19,4),ROUND(AO2113*(VLOOKUP(VALUE(Q2113),Rates!G$4:L$12,3,0)),4)))</f>
        <v/>
      </c>
      <c r="AN2113" s="126" t="str">
        <f>IF(AS2113="","",IF(R2113="Refreshment Beverage",AS2113*(Rates!J$19/100),MAX(AM2113,AB2113)))</f>
        <v/>
      </c>
      <c r="AO2113" s="127" t="str">
        <f t="shared" si="1027"/>
        <v/>
      </c>
      <c r="AP2113" s="127" t="str">
        <f t="shared" si="1028"/>
        <v/>
      </c>
      <c r="AQ2113" s="140" t="str">
        <f>IF(AS2113="","",IF(R2113="Refreshment Beverage",ROUND(SUM(VLOOKUP(Q:Q,Rates!G$15:L$19,3,0)*(AS2113-Y2113-Z2113-AA2113)),4),ROUND(SUM(Rates!$K$8*AS2113),4)))</f>
        <v/>
      </c>
      <c r="AR2113" s="139" t="str">
        <f t="shared" si="1029"/>
        <v/>
      </c>
      <c r="AS2113" s="125" t="str">
        <f t="shared" si="1030"/>
        <v/>
      </c>
      <c r="AT2113" s="121" t="str">
        <f t="shared" si="1031"/>
        <v/>
      </c>
      <c r="AU2113" s="138" t="str">
        <f>IF(AX2113="","",IF(R2113="Refreshment Beverage",ROUND((BA2113-Y2113-Z2113-AA2113)*VLOOKUP(VALUE(Q2113),Rates!G$15:L$19,3,0),4),ROUND(AW2113*(VLOOKUP(VALUE(Q2113),Rates!G:L,3,0)),4)))</f>
        <v/>
      </c>
      <c r="AV2113" s="126" t="str">
        <f t="shared" si="1032"/>
        <v/>
      </c>
      <c r="AW2113" s="127" t="str">
        <f t="shared" si="1033"/>
        <v/>
      </c>
      <c r="AX2113" s="123" t="str">
        <f t="shared" si="1034"/>
        <v/>
      </c>
      <c r="AY2113" s="140" t="str">
        <f>IF(AX2113="","",IF(R2113="Refreshment Beverage",ROUND(SUM(AX2113*Rates!K$19),4),ROUND(SUM(AX2113*(Rates!J$8/100)),4)))</f>
        <v/>
      </c>
      <c r="AZ2113" s="124" t="str">
        <f t="shared" si="1035"/>
        <v/>
      </c>
      <c r="BA2113" s="125" t="str">
        <f t="shared" si="1036"/>
        <v/>
      </c>
      <c r="BB2113" s="115"/>
      <c r="BC2113" s="143"/>
      <c r="BD2113" s="100"/>
      <c r="BE2113" s="100"/>
      <c r="BF2113" s="100"/>
      <c r="BG2113" s="100"/>
    </row>
    <row r="2114" spans="1:59" x14ac:dyDescent="0.2">
      <c r="A2114" s="144"/>
      <c r="B2114" s="141"/>
      <c r="C2114" s="141"/>
      <c r="D2114" s="142"/>
      <c r="E2114" s="142"/>
      <c r="F2114" s="142"/>
      <c r="G2114" s="142"/>
      <c r="H2114" s="142"/>
      <c r="I2114" s="129"/>
      <c r="J2114" s="130"/>
      <c r="K2114" s="131" t="str">
        <f t="shared" si="1007"/>
        <v/>
      </c>
      <c r="L2114" s="132" t="str">
        <f t="shared" si="1008"/>
        <v/>
      </c>
      <c r="M2114" s="133" t="str">
        <f t="shared" si="1009"/>
        <v/>
      </c>
      <c r="N2114" s="134" t="str">
        <f>IFERROR(IF(B:B="","",IF(R2114="Beer",SUM(LOOKUP(2,1/(Rates!$B$3:$B$5&lt;=W2114)/(Rates!$C$3:$C$5&gt;=W2114),Rates!$D$3:$D$5)*(X2114/100)*W2114),IF(R2114="Refreshment Beverage",SUM(LOOKUP(2,1/(Rates!$B$7:$B$11&lt;=W2114)/(Rates!$C$7:$C$11&gt;=W2114),Rates!$D$7:$D$11)*(X2114/100)*W2114)))),"")</f>
        <v/>
      </c>
      <c r="O2114" s="134" t="str">
        <f t="shared" si="1010"/>
        <v/>
      </c>
      <c r="P2114" s="116"/>
      <c r="Q2114" s="117" t="str">
        <f t="shared" si="1011"/>
        <v/>
      </c>
      <c r="R2114" s="128" t="str">
        <f t="shared" si="1012"/>
        <v/>
      </c>
      <c r="S2114" s="135" t="str">
        <f>IF(B2114="","",IF(R2114="Refreshment Beverage",VLOOKUP(VALUE(Q2114),Rates!G$15:L$19,2,0),VLOOKUP(VALUE(Q2114),Rates!G$4:L$12,2,0)))</f>
        <v/>
      </c>
      <c r="T2114" s="135" t="str">
        <f t="shared" si="1013"/>
        <v/>
      </c>
      <c r="U2114" s="118" t="str">
        <f t="shared" si="1014"/>
        <v/>
      </c>
      <c r="V2114" s="135" t="str">
        <f t="shared" si="1015"/>
        <v/>
      </c>
      <c r="W2114" s="135" t="str">
        <f t="shared" si="1016"/>
        <v/>
      </c>
      <c r="X2114" s="119" t="str">
        <f t="shared" si="1017"/>
        <v/>
      </c>
      <c r="Y2114" s="120" t="str">
        <f>IF(B:B="","",IF(R2114="Refreshment Beverage",VLOOKUP(Q2114,Rates!G$15:L$19,6,0)*W2114,VLOOKUP(Q2114,Rates!G$4:L$12,6,0)*W2114))</f>
        <v/>
      </c>
      <c r="Z2114" s="120" t="str">
        <f t="shared" si="1018"/>
        <v/>
      </c>
      <c r="AA2114" s="120" t="str">
        <f t="shared" si="1019"/>
        <v/>
      </c>
      <c r="AB2114" s="136" t="str">
        <f>IF(B:B="","",IF(R2114="Refreshment Beverage","",IF(AND(R2114="Beer",Q2114=0),SUM(LOOKUP(2,1/(Rates!$B$15:$B$18&lt;=W2114)/(Rates!$C$15:$C$18&gt;=W2114),Rates!$D$15:$D$18)*W2114),VLOOKUP(VALUE(Q:Q),Rates!A:B,2,0)*W2114)))</f>
        <v/>
      </c>
      <c r="AC2114" s="136" t="str">
        <f>IF(B:B="","",IF(R2114="Refreshment Beverage","",IF(AND(R2114="Beer",Q2114=0),SUM(LOOKUP(2,1/(Rates!$B$15:$B$18&lt;=W2114)/(Rates!$C$15:$C$18&gt;=W2114),Rates!$E$15:$E$18)*W2114),VLOOKUP(VALUE(Q:Q),Rates!A:C,3,0)*W2114)))</f>
        <v/>
      </c>
      <c r="AD2114" s="137" t="str">
        <f>IFERROR(IF(B:B="","",IF(R2114="Beer","",IF(VALUE(Q2114)=0,VLOOKUP(VLOOKUP(B:B,#REF!,16,0),Rates!A:E,2,0),VLOOKUP(VALUE(Q2114),Rates!A$31:B$34,2,0)*W2114))),0)</f>
        <v/>
      </c>
      <c r="AE2114" s="121" t="str">
        <f t="shared" si="1020"/>
        <v/>
      </c>
      <c r="AF2114" s="138" t="str">
        <f t="shared" si="1021"/>
        <v/>
      </c>
      <c r="AG2114" s="122" t="str">
        <f t="shared" si="1022"/>
        <v/>
      </c>
      <c r="AH2114" s="123" t="str">
        <f t="shared" si="1023"/>
        <v/>
      </c>
      <c r="AI2114" s="139" t="str">
        <f>IF(AE:AE="","",IF(R2114="Refreshment Beverage",AK2114*(Rates!J$19/100),ROUND(SUM(AH2114*(Rates!$J$8/100)),4)))</f>
        <v/>
      </c>
      <c r="AJ2114" s="124" t="str">
        <f t="shared" si="1024"/>
        <v/>
      </c>
      <c r="AK2114" s="125" t="str">
        <f t="shared" si="1025"/>
        <v/>
      </c>
      <c r="AL2114" s="121" t="str">
        <f t="shared" si="1026"/>
        <v/>
      </c>
      <c r="AM2114" s="138" t="str">
        <f>IF(AS2114="","",IF(R2114="Refreshment Beverage",ROUND(AS2114*Rates!K$19,4),ROUND(AO2114*(VLOOKUP(VALUE(Q2114),Rates!G$4:L$12,3,0)),4)))</f>
        <v/>
      </c>
      <c r="AN2114" s="126" t="str">
        <f>IF(AS2114="","",IF(R2114="Refreshment Beverage",AS2114*(Rates!J$19/100),MAX(AM2114,AB2114)))</f>
        <v/>
      </c>
      <c r="AO2114" s="127" t="str">
        <f t="shared" si="1027"/>
        <v/>
      </c>
      <c r="AP2114" s="127" t="str">
        <f t="shared" si="1028"/>
        <v/>
      </c>
      <c r="AQ2114" s="140" t="str">
        <f>IF(AS2114="","",IF(R2114="Refreshment Beverage",ROUND(SUM(VLOOKUP(Q:Q,Rates!G$15:L$19,3,0)*(AS2114-Y2114-Z2114-AA2114)),4),ROUND(SUM(Rates!$K$8*AS2114),4)))</f>
        <v/>
      </c>
      <c r="AR2114" s="139" t="str">
        <f t="shared" si="1029"/>
        <v/>
      </c>
      <c r="AS2114" s="125" t="str">
        <f t="shared" si="1030"/>
        <v/>
      </c>
      <c r="AT2114" s="121" t="str">
        <f t="shared" si="1031"/>
        <v/>
      </c>
      <c r="AU2114" s="138" t="str">
        <f>IF(AX2114="","",IF(R2114="Refreshment Beverage",ROUND((BA2114-Y2114-Z2114-AA2114)*VLOOKUP(VALUE(Q2114),Rates!G$15:L$19,3,0),4),ROUND(AW2114*(VLOOKUP(VALUE(Q2114),Rates!G:L,3,0)),4)))</f>
        <v/>
      </c>
      <c r="AV2114" s="126" t="str">
        <f t="shared" si="1032"/>
        <v/>
      </c>
      <c r="AW2114" s="127" t="str">
        <f t="shared" si="1033"/>
        <v/>
      </c>
      <c r="AX2114" s="123" t="str">
        <f t="shared" si="1034"/>
        <v/>
      </c>
      <c r="AY2114" s="140" t="str">
        <f>IF(AX2114="","",IF(R2114="Refreshment Beverage",ROUND(SUM(AX2114*Rates!K$19),4),ROUND(SUM(AX2114*(Rates!J$8/100)),4)))</f>
        <v/>
      </c>
      <c r="AZ2114" s="124" t="str">
        <f t="shared" si="1035"/>
        <v/>
      </c>
      <c r="BA2114" s="125" t="str">
        <f t="shared" si="1036"/>
        <v/>
      </c>
      <c r="BB2114" s="115"/>
      <c r="BC2114" s="143"/>
      <c r="BD2114" s="100"/>
      <c r="BE2114" s="100"/>
      <c r="BF2114" s="100"/>
      <c r="BG2114" s="100"/>
    </row>
    <row r="2115" spans="1:59" x14ac:dyDescent="0.2">
      <c r="A2115" s="144"/>
      <c r="B2115" s="141"/>
      <c r="C2115" s="141"/>
      <c r="D2115" s="142"/>
      <c r="E2115" s="142"/>
      <c r="F2115" s="142"/>
      <c r="G2115" s="142"/>
      <c r="H2115" s="142"/>
      <c r="I2115" s="129"/>
      <c r="J2115" s="130"/>
      <c r="K2115" s="131" t="str">
        <f t="shared" si="1007"/>
        <v/>
      </c>
      <c r="L2115" s="132" t="str">
        <f t="shared" si="1008"/>
        <v/>
      </c>
      <c r="M2115" s="133" t="str">
        <f t="shared" si="1009"/>
        <v/>
      </c>
      <c r="N2115" s="134" t="str">
        <f>IFERROR(IF(B:B="","",IF(R2115="Beer",SUM(LOOKUP(2,1/(Rates!$B$3:$B$5&lt;=W2115)/(Rates!$C$3:$C$5&gt;=W2115),Rates!$D$3:$D$5)*(X2115/100)*W2115),IF(R2115="Refreshment Beverage",SUM(LOOKUP(2,1/(Rates!$B$7:$B$11&lt;=W2115)/(Rates!$C$7:$C$11&gt;=W2115),Rates!$D$7:$D$11)*(X2115/100)*W2115)))),"")</f>
        <v/>
      </c>
      <c r="O2115" s="134" t="str">
        <f t="shared" si="1010"/>
        <v/>
      </c>
      <c r="P2115" s="116"/>
      <c r="Q2115" s="117" t="str">
        <f t="shared" si="1011"/>
        <v/>
      </c>
      <c r="R2115" s="128" t="str">
        <f t="shared" si="1012"/>
        <v/>
      </c>
      <c r="S2115" s="135" t="str">
        <f>IF(B2115="","",IF(R2115="Refreshment Beverage",VLOOKUP(VALUE(Q2115),Rates!G$15:L$19,2,0),VLOOKUP(VALUE(Q2115),Rates!G$4:L$12,2,0)))</f>
        <v/>
      </c>
      <c r="T2115" s="135" t="str">
        <f t="shared" si="1013"/>
        <v/>
      </c>
      <c r="U2115" s="118" t="str">
        <f t="shared" si="1014"/>
        <v/>
      </c>
      <c r="V2115" s="135" t="str">
        <f t="shared" si="1015"/>
        <v/>
      </c>
      <c r="W2115" s="135" t="str">
        <f t="shared" si="1016"/>
        <v/>
      </c>
      <c r="X2115" s="119" t="str">
        <f t="shared" si="1017"/>
        <v/>
      </c>
      <c r="Y2115" s="120" t="str">
        <f>IF(B:B="","",IF(R2115="Refreshment Beverage",VLOOKUP(Q2115,Rates!G$15:L$19,6,0)*W2115,VLOOKUP(Q2115,Rates!G$4:L$12,6,0)*W2115))</f>
        <v/>
      </c>
      <c r="Z2115" s="120" t="str">
        <f t="shared" si="1018"/>
        <v/>
      </c>
      <c r="AA2115" s="120" t="str">
        <f t="shared" si="1019"/>
        <v/>
      </c>
      <c r="AB2115" s="136" t="str">
        <f>IF(B:B="","",IF(R2115="Refreshment Beverage","",IF(AND(R2115="Beer",Q2115=0),SUM(LOOKUP(2,1/(Rates!$B$15:$B$18&lt;=W2115)/(Rates!$C$15:$C$18&gt;=W2115),Rates!$D$15:$D$18)*W2115),VLOOKUP(VALUE(Q:Q),Rates!A:B,2,0)*W2115)))</f>
        <v/>
      </c>
      <c r="AC2115" s="136" t="str">
        <f>IF(B:B="","",IF(R2115="Refreshment Beverage","",IF(AND(R2115="Beer",Q2115=0),SUM(LOOKUP(2,1/(Rates!$B$15:$B$18&lt;=W2115)/(Rates!$C$15:$C$18&gt;=W2115),Rates!$E$15:$E$18)*W2115),VLOOKUP(VALUE(Q:Q),Rates!A:C,3,0)*W2115)))</f>
        <v/>
      </c>
      <c r="AD2115" s="137" t="str">
        <f>IFERROR(IF(B:B="","",IF(R2115="Beer","",IF(VALUE(Q2115)=0,VLOOKUP(VLOOKUP(B:B,#REF!,16,0),Rates!A:E,2,0),VLOOKUP(VALUE(Q2115),Rates!A$31:B$34,2,0)*W2115))),0)</f>
        <v/>
      </c>
      <c r="AE2115" s="121" t="str">
        <f t="shared" si="1020"/>
        <v/>
      </c>
      <c r="AF2115" s="138" t="str">
        <f t="shared" si="1021"/>
        <v/>
      </c>
      <c r="AG2115" s="122" t="str">
        <f t="shared" si="1022"/>
        <v/>
      </c>
      <c r="AH2115" s="123" t="str">
        <f t="shared" si="1023"/>
        <v/>
      </c>
      <c r="AI2115" s="139" t="str">
        <f>IF(AE:AE="","",IF(R2115="Refreshment Beverage",AK2115*(Rates!J$19/100),ROUND(SUM(AH2115*(Rates!$J$8/100)),4)))</f>
        <v/>
      </c>
      <c r="AJ2115" s="124" t="str">
        <f t="shared" si="1024"/>
        <v/>
      </c>
      <c r="AK2115" s="125" t="str">
        <f t="shared" si="1025"/>
        <v/>
      </c>
      <c r="AL2115" s="121" t="str">
        <f t="shared" si="1026"/>
        <v/>
      </c>
      <c r="AM2115" s="138" t="str">
        <f>IF(AS2115="","",IF(R2115="Refreshment Beverage",ROUND(AS2115*Rates!K$19,4),ROUND(AO2115*(VLOOKUP(VALUE(Q2115),Rates!G$4:L$12,3,0)),4)))</f>
        <v/>
      </c>
      <c r="AN2115" s="126" t="str">
        <f>IF(AS2115="","",IF(R2115="Refreshment Beverage",AS2115*(Rates!J$19/100),MAX(AM2115,AB2115)))</f>
        <v/>
      </c>
      <c r="AO2115" s="127" t="str">
        <f t="shared" si="1027"/>
        <v/>
      </c>
      <c r="AP2115" s="127" t="str">
        <f t="shared" si="1028"/>
        <v/>
      </c>
      <c r="AQ2115" s="140" t="str">
        <f>IF(AS2115="","",IF(R2115="Refreshment Beverage",ROUND(SUM(VLOOKUP(Q:Q,Rates!G$15:L$19,3,0)*(AS2115-Y2115-Z2115-AA2115)),4),ROUND(SUM(Rates!$K$8*AS2115),4)))</f>
        <v/>
      </c>
      <c r="AR2115" s="139" t="str">
        <f t="shared" si="1029"/>
        <v/>
      </c>
      <c r="AS2115" s="125" t="str">
        <f t="shared" si="1030"/>
        <v/>
      </c>
      <c r="AT2115" s="121" t="str">
        <f t="shared" si="1031"/>
        <v/>
      </c>
      <c r="AU2115" s="138" t="str">
        <f>IF(AX2115="","",IF(R2115="Refreshment Beverage",ROUND((BA2115-Y2115-Z2115-AA2115)*VLOOKUP(VALUE(Q2115),Rates!G$15:L$19,3,0),4),ROUND(AW2115*(VLOOKUP(VALUE(Q2115),Rates!G:L,3,0)),4)))</f>
        <v/>
      </c>
      <c r="AV2115" s="126" t="str">
        <f t="shared" si="1032"/>
        <v/>
      </c>
      <c r="AW2115" s="127" t="str">
        <f t="shared" si="1033"/>
        <v/>
      </c>
      <c r="AX2115" s="123" t="str">
        <f t="shared" si="1034"/>
        <v/>
      </c>
      <c r="AY2115" s="140" t="str">
        <f>IF(AX2115="","",IF(R2115="Refreshment Beverage",ROUND(SUM(AX2115*Rates!K$19),4),ROUND(SUM(AX2115*(Rates!J$8/100)),4)))</f>
        <v/>
      </c>
      <c r="AZ2115" s="124" t="str">
        <f t="shared" si="1035"/>
        <v/>
      </c>
      <c r="BA2115" s="125" t="str">
        <f t="shared" si="1036"/>
        <v/>
      </c>
      <c r="BB2115" s="115"/>
      <c r="BC2115" s="143"/>
      <c r="BD2115" s="100"/>
      <c r="BE2115" s="100"/>
      <c r="BF2115" s="100"/>
      <c r="BG2115" s="100"/>
    </row>
    <row r="2116" spans="1:59" x14ac:dyDescent="0.2">
      <c r="A2116" s="144"/>
      <c r="B2116" s="141"/>
      <c r="C2116" s="141"/>
      <c r="D2116" s="142"/>
      <c r="E2116" s="142"/>
      <c r="F2116" s="142"/>
      <c r="G2116" s="142"/>
      <c r="H2116" s="142"/>
      <c r="I2116" s="129"/>
      <c r="J2116" s="130"/>
      <c r="K2116" s="131" t="str">
        <f t="shared" si="1007"/>
        <v/>
      </c>
      <c r="L2116" s="132" t="str">
        <f t="shared" si="1008"/>
        <v/>
      </c>
      <c r="M2116" s="133" t="str">
        <f t="shared" si="1009"/>
        <v/>
      </c>
      <c r="N2116" s="134" t="str">
        <f>IFERROR(IF(B:B="","",IF(R2116="Beer",SUM(LOOKUP(2,1/(Rates!$B$3:$B$5&lt;=W2116)/(Rates!$C$3:$C$5&gt;=W2116),Rates!$D$3:$D$5)*(X2116/100)*W2116),IF(R2116="Refreshment Beverage",SUM(LOOKUP(2,1/(Rates!$B$7:$B$11&lt;=W2116)/(Rates!$C$7:$C$11&gt;=W2116),Rates!$D$7:$D$11)*(X2116/100)*W2116)))),"")</f>
        <v/>
      </c>
      <c r="O2116" s="134" t="str">
        <f t="shared" si="1010"/>
        <v/>
      </c>
      <c r="P2116" s="116"/>
      <c r="Q2116" s="117" t="str">
        <f t="shared" si="1011"/>
        <v/>
      </c>
      <c r="R2116" s="128" t="str">
        <f t="shared" si="1012"/>
        <v/>
      </c>
      <c r="S2116" s="135" t="str">
        <f>IF(B2116="","",IF(R2116="Refreshment Beverage",VLOOKUP(VALUE(Q2116),Rates!G$15:L$19,2,0),VLOOKUP(VALUE(Q2116),Rates!G$4:L$12,2,0)))</f>
        <v/>
      </c>
      <c r="T2116" s="135" t="str">
        <f t="shared" si="1013"/>
        <v/>
      </c>
      <c r="U2116" s="118" t="str">
        <f t="shared" si="1014"/>
        <v/>
      </c>
      <c r="V2116" s="135" t="str">
        <f t="shared" si="1015"/>
        <v/>
      </c>
      <c r="W2116" s="135" t="str">
        <f t="shared" si="1016"/>
        <v/>
      </c>
      <c r="X2116" s="119" t="str">
        <f t="shared" si="1017"/>
        <v/>
      </c>
      <c r="Y2116" s="120" t="str">
        <f>IF(B:B="","",IF(R2116="Refreshment Beverage",VLOOKUP(Q2116,Rates!G$15:L$19,6,0)*W2116,VLOOKUP(Q2116,Rates!G$4:L$12,6,0)*W2116))</f>
        <v/>
      </c>
      <c r="Z2116" s="120" t="str">
        <f t="shared" si="1018"/>
        <v/>
      </c>
      <c r="AA2116" s="120" t="str">
        <f t="shared" si="1019"/>
        <v/>
      </c>
      <c r="AB2116" s="136" t="str">
        <f>IF(B:B="","",IF(R2116="Refreshment Beverage","",IF(AND(R2116="Beer",Q2116=0),SUM(LOOKUP(2,1/(Rates!$B$15:$B$18&lt;=W2116)/(Rates!$C$15:$C$18&gt;=W2116),Rates!$D$15:$D$18)*W2116),VLOOKUP(VALUE(Q:Q),Rates!A:B,2,0)*W2116)))</f>
        <v/>
      </c>
      <c r="AC2116" s="136" t="str">
        <f>IF(B:B="","",IF(R2116="Refreshment Beverage","",IF(AND(R2116="Beer",Q2116=0),SUM(LOOKUP(2,1/(Rates!$B$15:$B$18&lt;=W2116)/(Rates!$C$15:$C$18&gt;=W2116),Rates!$E$15:$E$18)*W2116),VLOOKUP(VALUE(Q:Q),Rates!A:C,3,0)*W2116)))</f>
        <v/>
      </c>
      <c r="AD2116" s="137" t="str">
        <f>IFERROR(IF(B:B="","",IF(R2116="Beer","",IF(VALUE(Q2116)=0,VLOOKUP(VLOOKUP(B:B,#REF!,16,0),Rates!A:E,2,0),VLOOKUP(VALUE(Q2116),Rates!A$31:B$34,2,0)*W2116))),0)</f>
        <v/>
      </c>
      <c r="AE2116" s="121" t="str">
        <f t="shared" si="1020"/>
        <v/>
      </c>
      <c r="AF2116" s="138" t="str">
        <f t="shared" si="1021"/>
        <v/>
      </c>
      <c r="AG2116" s="122" t="str">
        <f t="shared" si="1022"/>
        <v/>
      </c>
      <c r="AH2116" s="123" t="str">
        <f t="shared" si="1023"/>
        <v/>
      </c>
      <c r="AI2116" s="139" t="str">
        <f>IF(AE:AE="","",IF(R2116="Refreshment Beverage",AK2116*(Rates!J$19/100),ROUND(SUM(AH2116*(Rates!$J$8/100)),4)))</f>
        <v/>
      </c>
      <c r="AJ2116" s="124" t="str">
        <f t="shared" si="1024"/>
        <v/>
      </c>
      <c r="AK2116" s="125" t="str">
        <f t="shared" si="1025"/>
        <v/>
      </c>
      <c r="AL2116" s="121" t="str">
        <f t="shared" si="1026"/>
        <v/>
      </c>
      <c r="AM2116" s="138" t="str">
        <f>IF(AS2116="","",IF(R2116="Refreshment Beverage",ROUND(AS2116*Rates!K$19,4),ROUND(AO2116*(VLOOKUP(VALUE(Q2116),Rates!G$4:L$12,3,0)),4)))</f>
        <v/>
      </c>
      <c r="AN2116" s="126" t="str">
        <f>IF(AS2116="","",IF(R2116="Refreshment Beverage",AS2116*(Rates!J$19/100),MAX(AM2116,AB2116)))</f>
        <v/>
      </c>
      <c r="AO2116" s="127" t="str">
        <f t="shared" si="1027"/>
        <v/>
      </c>
      <c r="AP2116" s="127" t="str">
        <f t="shared" si="1028"/>
        <v/>
      </c>
      <c r="AQ2116" s="140" t="str">
        <f>IF(AS2116="","",IF(R2116="Refreshment Beverage",ROUND(SUM(VLOOKUP(Q:Q,Rates!G$15:L$19,3,0)*(AS2116-Y2116-Z2116-AA2116)),4),ROUND(SUM(Rates!$K$8*AS2116),4)))</f>
        <v/>
      </c>
      <c r="AR2116" s="139" t="str">
        <f t="shared" si="1029"/>
        <v/>
      </c>
      <c r="AS2116" s="125" t="str">
        <f t="shared" si="1030"/>
        <v/>
      </c>
      <c r="AT2116" s="121" t="str">
        <f t="shared" si="1031"/>
        <v/>
      </c>
      <c r="AU2116" s="138" t="str">
        <f>IF(AX2116="","",IF(R2116="Refreshment Beverage",ROUND((BA2116-Y2116-Z2116-AA2116)*VLOOKUP(VALUE(Q2116),Rates!G$15:L$19,3,0),4),ROUND(AW2116*(VLOOKUP(VALUE(Q2116),Rates!G:L,3,0)),4)))</f>
        <v/>
      </c>
      <c r="AV2116" s="126" t="str">
        <f t="shared" si="1032"/>
        <v/>
      </c>
      <c r="AW2116" s="127" t="str">
        <f t="shared" si="1033"/>
        <v/>
      </c>
      <c r="AX2116" s="123" t="str">
        <f t="shared" si="1034"/>
        <v/>
      </c>
      <c r="AY2116" s="140" t="str">
        <f>IF(AX2116="","",IF(R2116="Refreshment Beverage",ROUND(SUM(AX2116*Rates!K$19),4),ROUND(SUM(AX2116*(Rates!J$8/100)),4)))</f>
        <v/>
      </c>
      <c r="AZ2116" s="124" t="str">
        <f t="shared" si="1035"/>
        <v/>
      </c>
      <c r="BA2116" s="125" t="str">
        <f t="shared" si="1036"/>
        <v/>
      </c>
      <c r="BB2116" s="115"/>
      <c r="BC2116" s="143"/>
      <c r="BD2116" s="100"/>
      <c r="BE2116" s="100"/>
      <c r="BF2116" s="100"/>
      <c r="BG2116" s="100"/>
    </row>
    <row r="2117" spans="1:59" x14ac:dyDescent="0.2">
      <c r="A2117" s="144"/>
      <c r="B2117" s="141"/>
      <c r="C2117" s="141"/>
      <c r="D2117" s="142"/>
      <c r="E2117" s="142"/>
      <c r="F2117" s="142"/>
      <c r="G2117" s="142"/>
      <c r="H2117" s="142"/>
      <c r="I2117" s="129"/>
      <c r="J2117" s="130"/>
      <c r="K2117" s="131" t="str">
        <f t="shared" si="1007"/>
        <v/>
      </c>
      <c r="L2117" s="132" t="str">
        <f t="shared" si="1008"/>
        <v/>
      </c>
      <c r="M2117" s="133" t="str">
        <f t="shared" si="1009"/>
        <v/>
      </c>
      <c r="N2117" s="134" t="str">
        <f>IFERROR(IF(B:B="","",IF(R2117="Beer",SUM(LOOKUP(2,1/(Rates!$B$3:$B$5&lt;=W2117)/(Rates!$C$3:$C$5&gt;=W2117),Rates!$D$3:$D$5)*(X2117/100)*W2117),IF(R2117="Refreshment Beverage",SUM(LOOKUP(2,1/(Rates!$B$7:$B$11&lt;=W2117)/(Rates!$C$7:$C$11&gt;=W2117),Rates!$D$7:$D$11)*(X2117/100)*W2117)))),"")</f>
        <v/>
      </c>
      <c r="O2117" s="134" t="str">
        <f t="shared" si="1010"/>
        <v/>
      </c>
      <c r="P2117" s="116"/>
      <c r="Q2117" s="117" t="str">
        <f t="shared" si="1011"/>
        <v/>
      </c>
      <c r="R2117" s="128" t="str">
        <f t="shared" si="1012"/>
        <v/>
      </c>
      <c r="S2117" s="135" t="str">
        <f>IF(B2117="","",IF(R2117="Refreshment Beverage",VLOOKUP(VALUE(Q2117),Rates!G$15:L$19,2,0),VLOOKUP(VALUE(Q2117),Rates!G$4:L$12,2,0)))</f>
        <v/>
      </c>
      <c r="T2117" s="135" t="str">
        <f t="shared" si="1013"/>
        <v/>
      </c>
      <c r="U2117" s="118" t="str">
        <f t="shared" si="1014"/>
        <v/>
      </c>
      <c r="V2117" s="135" t="str">
        <f t="shared" si="1015"/>
        <v/>
      </c>
      <c r="W2117" s="135" t="str">
        <f t="shared" si="1016"/>
        <v/>
      </c>
      <c r="X2117" s="119" t="str">
        <f t="shared" si="1017"/>
        <v/>
      </c>
      <c r="Y2117" s="120" t="str">
        <f>IF(B:B="","",IF(R2117="Refreshment Beverage",VLOOKUP(Q2117,Rates!G$15:L$19,6,0)*W2117,VLOOKUP(Q2117,Rates!G$4:L$12,6,0)*W2117))</f>
        <v/>
      </c>
      <c r="Z2117" s="120" t="str">
        <f t="shared" si="1018"/>
        <v/>
      </c>
      <c r="AA2117" s="120" t="str">
        <f t="shared" si="1019"/>
        <v/>
      </c>
      <c r="AB2117" s="136" t="str">
        <f>IF(B:B="","",IF(R2117="Refreshment Beverage","",IF(AND(R2117="Beer",Q2117=0),SUM(LOOKUP(2,1/(Rates!$B$15:$B$18&lt;=W2117)/(Rates!$C$15:$C$18&gt;=W2117),Rates!$D$15:$D$18)*W2117),VLOOKUP(VALUE(Q:Q),Rates!A:B,2,0)*W2117)))</f>
        <v/>
      </c>
      <c r="AC2117" s="136" t="str">
        <f>IF(B:B="","",IF(R2117="Refreshment Beverage","",IF(AND(R2117="Beer",Q2117=0),SUM(LOOKUP(2,1/(Rates!$B$15:$B$18&lt;=W2117)/(Rates!$C$15:$C$18&gt;=W2117),Rates!$E$15:$E$18)*W2117),VLOOKUP(VALUE(Q:Q),Rates!A:C,3,0)*W2117)))</f>
        <v/>
      </c>
      <c r="AD2117" s="137" t="str">
        <f>IFERROR(IF(B:B="","",IF(R2117="Beer","",IF(VALUE(Q2117)=0,VLOOKUP(VLOOKUP(B:B,#REF!,16,0),Rates!A:E,2,0),VLOOKUP(VALUE(Q2117),Rates!A$31:B$34,2,0)*W2117))),0)</f>
        <v/>
      </c>
      <c r="AE2117" s="121" t="str">
        <f t="shared" si="1020"/>
        <v/>
      </c>
      <c r="AF2117" s="138" t="str">
        <f t="shared" si="1021"/>
        <v/>
      </c>
      <c r="AG2117" s="122" t="str">
        <f t="shared" si="1022"/>
        <v/>
      </c>
      <c r="AH2117" s="123" t="str">
        <f t="shared" si="1023"/>
        <v/>
      </c>
      <c r="AI2117" s="139" t="str">
        <f>IF(AE:AE="","",IF(R2117="Refreshment Beverage",AK2117*(Rates!J$19/100),ROUND(SUM(AH2117*(Rates!$J$8/100)),4)))</f>
        <v/>
      </c>
      <c r="AJ2117" s="124" t="str">
        <f t="shared" si="1024"/>
        <v/>
      </c>
      <c r="AK2117" s="125" t="str">
        <f t="shared" si="1025"/>
        <v/>
      </c>
      <c r="AL2117" s="121" t="str">
        <f t="shared" si="1026"/>
        <v/>
      </c>
      <c r="AM2117" s="138" t="str">
        <f>IF(AS2117="","",IF(R2117="Refreshment Beverage",ROUND(AS2117*Rates!K$19,4),ROUND(AO2117*(VLOOKUP(VALUE(Q2117),Rates!G$4:L$12,3,0)),4)))</f>
        <v/>
      </c>
      <c r="AN2117" s="126" t="str">
        <f>IF(AS2117="","",IF(R2117="Refreshment Beverage",AS2117*(Rates!J$19/100),MAX(AM2117,AB2117)))</f>
        <v/>
      </c>
      <c r="AO2117" s="127" t="str">
        <f t="shared" si="1027"/>
        <v/>
      </c>
      <c r="AP2117" s="127" t="str">
        <f t="shared" si="1028"/>
        <v/>
      </c>
      <c r="AQ2117" s="140" t="str">
        <f>IF(AS2117="","",IF(R2117="Refreshment Beverage",ROUND(SUM(VLOOKUP(Q:Q,Rates!G$15:L$19,3,0)*(AS2117-Y2117-Z2117-AA2117)),4),ROUND(SUM(Rates!$K$8*AS2117),4)))</f>
        <v/>
      </c>
      <c r="AR2117" s="139" t="str">
        <f t="shared" si="1029"/>
        <v/>
      </c>
      <c r="AS2117" s="125" t="str">
        <f t="shared" si="1030"/>
        <v/>
      </c>
      <c r="AT2117" s="121" t="str">
        <f t="shared" si="1031"/>
        <v/>
      </c>
      <c r="AU2117" s="138" t="str">
        <f>IF(AX2117="","",IF(R2117="Refreshment Beverage",ROUND((BA2117-Y2117-Z2117-AA2117)*VLOOKUP(VALUE(Q2117),Rates!G$15:L$19,3,0),4),ROUND(AW2117*(VLOOKUP(VALUE(Q2117),Rates!G:L,3,0)),4)))</f>
        <v/>
      </c>
      <c r="AV2117" s="126" t="str">
        <f t="shared" si="1032"/>
        <v/>
      </c>
      <c r="AW2117" s="127" t="str">
        <f t="shared" si="1033"/>
        <v/>
      </c>
      <c r="AX2117" s="123" t="str">
        <f t="shared" si="1034"/>
        <v/>
      </c>
      <c r="AY2117" s="140" t="str">
        <f>IF(AX2117="","",IF(R2117="Refreshment Beverage",ROUND(SUM(AX2117*Rates!K$19),4),ROUND(SUM(AX2117*(Rates!J$8/100)),4)))</f>
        <v/>
      </c>
      <c r="AZ2117" s="124" t="str">
        <f t="shared" si="1035"/>
        <v/>
      </c>
      <c r="BA2117" s="125" t="str">
        <f t="shared" si="1036"/>
        <v/>
      </c>
      <c r="BB2117" s="115"/>
      <c r="BC2117" s="143"/>
      <c r="BD2117" s="100"/>
      <c r="BE2117" s="100"/>
      <c r="BF2117" s="100"/>
      <c r="BG2117" s="100"/>
    </row>
    <row r="2118" spans="1:59" x14ac:dyDescent="0.2">
      <c r="A2118" s="144"/>
      <c r="B2118" s="141"/>
      <c r="C2118" s="141"/>
      <c r="D2118" s="142"/>
      <c r="E2118" s="142"/>
      <c r="F2118" s="142"/>
      <c r="G2118" s="142"/>
      <c r="H2118" s="142"/>
      <c r="I2118" s="129"/>
      <c r="J2118" s="130"/>
      <c r="K2118" s="131" t="str">
        <f t="shared" si="1007"/>
        <v/>
      </c>
      <c r="L2118" s="132" t="str">
        <f t="shared" si="1008"/>
        <v/>
      </c>
      <c r="M2118" s="133" t="str">
        <f t="shared" si="1009"/>
        <v/>
      </c>
      <c r="N2118" s="134" t="str">
        <f>IFERROR(IF(B:B="","",IF(R2118="Beer",SUM(LOOKUP(2,1/(Rates!$B$3:$B$5&lt;=W2118)/(Rates!$C$3:$C$5&gt;=W2118),Rates!$D$3:$D$5)*(X2118/100)*W2118),IF(R2118="Refreshment Beverage",SUM(LOOKUP(2,1/(Rates!$B$7:$B$11&lt;=W2118)/(Rates!$C$7:$C$11&gt;=W2118),Rates!$D$7:$D$11)*(X2118/100)*W2118)))),"")</f>
        <v/>
      </c>
      <c r="O2118" s="134" t="str">
        <f t="shared" si="1010"/>
        <v/>
      </c>
      <c r="P2118" s="116"/>
      <c r="Q2118" s="117" t="str">
        <f t="shared" si="1011"/>
        <v/>
      </c>
      <c r="R2118" s="128" t="str">
        <f t="shared" si="1012"/>
        <v/>
      </c>
      <c r="S2118" s="135" t="str">
        <f>IF(B2118="","",IF(R2118="Refreshment Beverage",VLOOKUP(VALUE(Q2118),Rates!G$15:L$19,2,0),VLOOKUP(VALUE(Q2118),Rates!G$4:L$12,2,0)))</f>
        <v/>
      </c>
      <c r="T2118" s="135" t="str">
        <f t="shared" si="1013"/>
        <v/>
      </c>
      <c r="U2118" s="118" t="str">
        <f t="shared" si="1014"/>
        <v/>
      </c>
      <c r="V2118" s="135" t="str">
        <f t="shared" si="1015"/>
        <v/>
      </c>
      <c r="W2118" s="135" t="str">
        <f t="shared" si="1016"/>
        <v/>
      </c>
      <c r="X2118" s="119" t="str">
        <f t="shared" si="1017"/>
        <v/>
      </c>
      <c r="Y2118" s="120" t="str">
        <f>IF(B:B="","",IF(R2118="Refreshment Beverage",VLOOKUP(Q2118,Rates!G$15:L$19,6,0)*W2118,VLOOKUP(Q2118,Rates!G$4:L$12,6,0)*W2118))</f>
        <v/>
      </c>
      <c r="Z2118" s="120" t="str">
        <f t="shared" si="1018"/>
        <v/>
      </c>
      <c r="AA2118" s="120" t="str">
        <f t="shared" si="1019"/>
        <v/>
      </c>
      <c r="AB2118" s="136" t="str">
        <f>IF(B:B="","",IF(R2118="Refreshment Beverage","",IF(AND(R2118="Beer",Q2118=0),SUM(LOOKUP(2,1/(Rates!$B$15:$B$18&lt;=W2118)/(Rates!$C$15:$C$18&gt;=W2118),Rates!$D$15:$D$18)*W2118),VLOOKUP(VALUE(Q:Q),Rates!A:B,2,0)*W2118)))</f>
        <v/>
      </c>
      <c r="AC2118" s="136" t="str">
        <f>IF(B:B="","",IF(R2118="Refreshment Beverage","",IF(AND(R2118="Beer",Q2118=0),SUM(LOOKUP(2,1/(Rates!$B$15:$B$18&lt;=W2118)/(Rates!$C$15:$C$18&gt;=W2118),Rates!$E$15:$E$18)*W2118),VLOOKUP(VALUE(Q:Q),Rates!A:C,3,0)*W2118)))</f>
        <v/>
      </c>
      <c r="AD2118" s="137" t="str">
        <f>IFERROR(IF(B:B="","",IF(R2118="Beer","",IF(VALUE(Q2118)=0,VLOOKUP(VLOOKUP(B:B,#REF!,16,0),Rates!A:E,2,0),VLOOKUP(VALUE(Q2118),Rates!A$31:B$34,2,0)*W2118))),0)</f>
        <v/>
      </c>
      <c r="AE2118" s="121" t="str">
        <f t="shared" si="1020"/>
        <v/>
      </c>
      <c r="AF2118" s="138" t="str">
        <f t="shared" si="1021"/>
        <v/>
      </c>
      <c r="AG2118" s="122" t="str">
        <f t="shared" si="1022"/>
        <v/>
      </c>
      <c r="AH2118" s="123" t="str">
        <f t="shared" si="1023"/>
        <v/>
      </c>
      <c r="AI2118" s="139" t="str">
        <f>IF(AE:AE="","",IF(R2118="Refreshment Beverage",AK2118*(Rates!J$19/100),ROUND(SUM(AH2118*(Rates!$J$8/100)),4)))</f>
        <v/>
      </c>
      <c r="AJ2118" s="124" t="str">
        <f t="shared" si="1024"/>
        <v/>
      </c>
      <c r="AK2118" s="125" t="str">
        <f t="shared" si="1025"/>
        <v/>
      </c>
      <c r="AL2118" s="121" t="str">
        <f t="shared" si="1026"/>
        <v/>
      </c>
      <c r="AM2118" s="138" t="str">
        <f>IF(AS2118="","",IF(R2118="Refreshment Beverage",ROUND(AS2118*Rates!K$19,4),ROUND(AO2118*(VLOOKUP(VALUE(Q2118),Rates!G$4:L$12,3,0)),4)))</f>
        <v/>
      </c>
      <c r="AN2118" s="126" t="str">
        <f>IF(AS2118="","",IF(R2118="Refreshment Beverage",AS2118*(Rates!J$19/100),MAX(AM2118,AB2118)))</f>
        <v/>
      </c>
      <c r="AO2118" s="127" t="str">
        <f t="shared" si="1027"/>
        <v/>
      </c>
      <c r="AP2118" s="127" t="str">
        <f t="shared" si="1028"/>
        <v/>
      </c>
      <c r="AQ2118" s="140" t="str">
        <f>IF(AS2118="","",IF(R2118="Refreshment Beverage",ROUND(SUM(VLOOKUP(Q:Q,Rates!G$15:L$19,3,0)*(AS2118-Y2118-Z2118-AA2118)),4),ROUND(SUM(Rates!$K$8*AS2118),4)))</f>
        <v/>
      </c>
      <c r="AR2118" s="139" t="str">
        <f t="shared" si="1029"/>
        <v/>
      </c>
      <c r="AS2118" s="125" t="str">
        <f t="shared" si="1030"/>
        <v/>
      </c>
      <c r="AT2118" s="121" t="str">
        <f t="shared" si="1031"/>
        <v/>
      </c>
      <c r="AU2118" s="138" t="str">
        <f>IF(AX2118="","",IF(R2118="Refreshment Beverage",ROUND((BA2118-Y2118-Z2118-AA2118)*VLOOKUP(VALUE(Q2118),Rates!G$15:L$19,3,0),4),ROUND(AW2118*(VLOOKUP(VALUE(Q2118),Rates!G:L,3,0)),4)))</f>
        <v/>
      </c>
      <c r="AV2118" s="126" t="str">
        <f t="shared" si="1032"/>
        <v/>
      </c>
      <c r="AW2118" s="127" t="str">
        <f t="shared" si="1033"/>
        <v/>
      </c>
      <c r="AX2118" s="123" t="str">
        <f t="shared" si="1034"/>
        <v/>
      </c>
      <c r="AY2118" s="140" t="str">
        <f>IF(AX2118="","",IF(R2118="Refreshment Beverage",ROUND(SUM(AX2118*Rates!K$19),4),ROUND(SUM(AX2118*(Rates!J$8/100)),4)))</f>
        <v/>
      </c>
      <c r="AZ2118" s="124" t="str">
        <f t="shared" si="1035"/>
        <v/>
      </c>
      <c r="BA2118" s="125" t="str">
        <f t="shared" si="1036"/>
        <v/>
      </c>
      <c r="BB2118" s="115"/>
      <c r="BC2118" s="143"/>
      <c r="BD2118" s="100"/>
      <c r="BE2118" s="100"/>
      <c r="BF2118" s="100"/>
      <c r="BG2118" s="100"/>
    </row>
    <row r="2119" spans="1:59" x14ac:dyDescent="0.2">
      <c r="A2119" s="144"/>
      <c r="B2119" s="141"/>
      <c r="C2119" s="141"/>
      <c r="D2119" s="142"/>
      <c r="E2119" s="142"/>
      <c r="F2119" s="142"/>
      <c r="G2119" s="142"/>
      <c r="H2119" s="142"/>
      <c r="I2119" s="129"/>
      <c r="J2119" s="130"/>
      <c r="K2119" s="131" t="str">
        <f t="shared" si="1007"/>
        <v/>
      </c>
      <c r="L2119" s="132" t="str">
        <f t="shared" si="1008"/>
        <v/>
      </c>
      <c r="M2119" s="133" t="str">
        <f t="shared" si="1009"/>
        <v/>
      </c>
      <c r="N2119" s="134" t="str">
        <f>IFERROR(IF(B:B="","",IF(R2119="Beer",SUM(LOOKUP(2,1/(Rates!$B$3:$B$5&lt;=W2119)/(Rates!$C$3:$C$5&gt;=W2119),Rates!$D$3:$D$5)*(X2119/100)*W2119),IF(R2119="Refreshment Beverage",SUM(LOOKUP(2,1/(Rates!$B$7:$B$11&lt;=W2119)/(Rates!$C$7:$C$11&gt;=W2119),Rates!$D$7:$D$11)*(X2119/100)*W2119)))),"")</f>
        <v/>
      </c>
      <c r="O2119" s="134" t="str">
        <f t="shared" si="1010"/>
        <v/>
      </c>
      <c r="P2119" s="116"/>
      <c r="Q2119" s="117" t="str">
        <f t="shared" si="1011"/>
        <v/>
      </c>
      <c r="R2119" s="128" t="str">
        <f t="shared" si="1012"/>
        <v/>
      </c>
      <c r="S2119" s="135" t="str">
        <f>IF(B2119="","",IF(R2119="Refreshment Beverage",VLOOKUP(VALUE(Q2119),Rates!G$15:L$19,2,0),VLOOKUP(VALUE(Q2119),Rates!G$4:L$12,2,0)))</f>
        <v/>
      </c>
      <c r="T2119" s="135" t="str">
        <f t="shared" si="1013"/>
        <v/>
      </c>
      <c r="U2119" s="118" t="str">
        <f t="shared" si="1014"/>
        <v/>
      </c>
      <c r="V2119" s="135" t="str">
        <f t="shared" si="1015"/>
        <v/>
      </c>
      <c r="W2119" s="135" t="str">
        <f t="shared" si="1016"/>
        <v/>
      </c>
      <c r="X2119" s="119" t="str">
        <f t="shared" si="1017"/>
        <v/>
      </c>
      <c r="Y2119" s="120" t="str">
        <f>IF(B:B="","",IF(R2119="Refreshment Beverage",VLOOKUP(Q2119,Rates!G$15:L$19,6,0)*W2119,VLOOKUP(Q2119,Rates!G$4:L$12,6,0)*W2119))</f>
        <v/>
      </c>
      <c r="Z2119" s="120" t="str">
        <f t="shared" si="1018"/>
        <v/>
      </c>
      <c r="AA2119" s="120" t="str">
        <f t="shared" si="1019"/>
        <v/>
      </c>
      <c r="AB2119" s="136" t="str">
        <f>IF(B:B="","",IF(R2119="Refreshment Beverage","",IF(AND(R2119="Beer",Q2119=0),SUM(LOOKUP(2,1/(Rates!$B$15:$B$18&lt;=W2119)/(Rates!$C$15:$C$18&gt;=W2119),Rates!$D$15:$D$18)*W2119),VLOOKUP(VALUE(Q:Q),Rates!A:B,2,0)*W2119)))</f>
        <v/>
      </c>
      <c r="AC2119" s="136" t="str">
        <f>IF(B:B="","",IF(R2119="Refreshment Beverage","",IF(AND(R2119="Beer",Q2119=0),SUM(LOOKUP(2,1/(Rates!$B$15:$B$18&lt;=W2119)/(Rates!$C$15:$C$18&gt;=W2119),Rates!$E$15:$E$18)*W2119),VLOOKUP(VALUE(Q:Q),Rates!A:C,3,0)*W2119)))</f>
        <v/>
      </c>
      <c r="AD2119" s="137" t="str">
        <f>IFERROR(IF(B:B="","",IF(R2119="Beer","",IF(VALUE(Q2119)=0,VLOOKUP(VLOOKUP(B:B,#REF!,16,0),Rates!A:E,2,0),VLOOKUP(VALUE(Q2119),Rates!A$31:B$34,2,0)*W2119))),0)</f>
        <v/>
      </c>
      <c r="AE2119" s="121" t="str">
        <f t="shared" si="1020"/>
        <v/>
      </c>
      <c r="AF2119" s="138" t="str">
        <f t="shared" si="1021"/>
        <v/>
      </c>
      <c r="AG2119" s="122" t="str">
        <f t="shared" si="1022"/>
        <v/>
      </c>
      <c r="AH2119" s="123" t="str">
        <f t="shared" si="1023"/>
        <v/>
      </c>
      <c r="AI2119" s="139" t="str">
        <f>IF(AE:AE="","",IF(R2119="Refreshment Beverage",AK2119*(Rates!J$19/100),ROUND(SUM(AH2119*(Rates!$J$8/100)),4)))</f>
        <v/>
      </c>
      <c r="AJ2119" s="124" t="str">
        <f t="shared" si="1024"/>
        <v/>
      </c>
      <c r="AK2119" s="125" t="str">
        <f t="shared" si="1025"/>
        <v/>
      </c>
      <c r="AL2119" s="121" t="str">
        <f t="shared" si="1026"/>
        <v/>
      </c>
      <c r="AM2119" s="138" t="str">
        <f>IF(AS2119="","",IF(R2119="Refreshment Beverage",ROUND(AS2119*Rates!K$19,4),ROUND(AO2119*(VLOOKUP(VALUE(Q2119),Rates!G$4:L$12,3,0)),4)))</f>
        <v/>
      </c>
      <c r="AN2119" s="126" t="str">
        <f>IF(AS2119="","",IF(R2119="Refreshment Beverage",AS2119*(Rates!J$19/100),MAX(AM2119,AB2119)))</f>
        <v/>
      </c>
      <c r="AO2119" s="127" t="str">
        <f t="shared" si="1027"/>
        <v/>
      </c>
      <c r="AP2119" s="127" t="str">
        <f t="shared" si="1028"/>
        <v/>
      </c>
      <c r="AQ2119" s="140" t="str">
        <f>IF(AS2119="","",IF(R2119="Refreshment Beverage",ROUND(SUM(VLOOKUP(Q:Q,Rates!G$15:L$19,3,0)*(AS2119-Y2119-Z2119-AA2119)),4),ROUND(SUM(Rates!$K$8*AS2119),4)))</f>
        <v/>
      </c>
      <c r="AR2119" s="139" t="str">
        <f t="shared" si="1029"/>
        <v/>
      </c>
      <c r="AS2119" s="125" t="str">
        <f t="shared" si="1030"/>
        <v/>
      </c>
      <c r="AT2119" s="121" t="str">
        <f t="shared" si="1031"/>
        <v/>
      </c>
      <c r="AU2119" s="138" t="str">
        <f>IF(AX2119="","",IF(R2119="Refreshment Beverage",ROUND((BA2119-Y2119-Z2119-AA2119)*VLOOKUP(VALUE(Q2119),Rates!G$15:L$19,3,0),4),ROUND(AW2119*(VLOOKUP(VALUE(Q2119),Rates!G:L,3,0)),4)))</f>
        <v/>
      </c>
      <c r="AV2119" s="126" t="str">
        <f t="shared" si="1032"/>
        <v/>
      </c>
      <c r="AW2119" s="127" t="str">
        <f t="shared" si="1033"/>
        <v/>
      </c>
      <c r="AX2119" s="123" t="str">
        <f t="shared" si="1034"/>
        <v/>
      </c>
      <c r="AY2119" s="140" t="str">
        <f>IF(AX2119="","",IF(R2119="Refreshment Beverage",ROUND(SUM(AX2119*Rates!K$19),4),ROUND(SUM(AX2119*(Rates!J$8/100)),4)))</f>
        <v/>
      </c>
      <c r="AZ2119" s="124" t="str">
        <f t="shared" si="1035"/>
        <v/>
      </c>
      <c r="BA2119" s="125" t="str">
        <f t="shared" si="1036"/>
        <v/>
      </c>
      <c r="BB2119" s="115"/>
      <c r="BC2119" s="143"/>
      <c r="BD2119" s="100"/>
      <c r="BE2119" s="100"/>
      <c r="BF2119" s="100"/>
      <c r="BG2119" s="100"/>
    </row>
    <row r="2120" spans="1:59" x14ac:dyDescent="0.2">
      <c r="A2120" s="144"/>
      <c r="B2120" s="141"/>
      <c r="C2120" s="141"/>
      <c r="D2120" s="142"/>
      <c r="E2120" s="142"/>
      <c r="F2120" s="142"/>
      <c r="G2120" s="142"/>
      <c r="H2120" s="142"/>
      <c r="I2120" s="129"/>
      <c r="J2120" s="130"/>
      <c r="K2120" s="131" t="str">
        <f t="shared" si="1007"/>
        <v/>
      </c>
      <c r="L2120" s="132" t="str">
        <f t="shared" si="1008"/>
        <v/>
      </c>
      <c r="M2120" s="133" t="str">
        <f t="shared" si="1009"/>
        <v/>
      </c>
      <c r="N2120" s="134" t="str">
        <f>IFERROR(IF(B:B="","",IF(R2120="Beer",SUM(LOOKUP(2,1/(Rates!$B$3:$B$5&lt;=W2120)/(Rates!$C$3:$C$5&gt;=W2120),Rates!$D$3:$D$5)*(X2120/100)*W2120),IF(R2120="Refreshment Beverage",SUM(LOOKUP(2,1/(Rates!$B$7:$B$11&lt;=W2120)/(Rates!$C$7:$C$11&gt;=W2120),Rates!$D$7:$D$11)*(X2120/100)*W2120)))),"")</f>
        <v/>
      </c>
      <c r="O2120" s="134" t="str">
        <f t="shared" si="1010"/>
        <v/>
      </c>
      <c r="P2120" s="116"/>
      <c r="Q2120" s="117" t="str">
        <f t="shared" si="1011"/>
        <v/>
      </c>
      <c r="R2120" s="128" t="str">
        <f t="shared" si="1012"/>
        <v/>
      </c>
      <c r="S2120" s="135" t="str">
        <f>IF(B2120="","",IF(R2120="Refreshment Beverage",VLOOKUP(VALUE(Q2120),Rates!G$15:L$19,2,0),VLOOKUP(VALUE(Q2120),Rates!G$4:L$12,2,0)))</f>
        <v/>
      </c>
      <c r="T2120" s="135" t="str">
        <f t="shared" si="1013"/>
        <v/>
      </c>
      <c r="U2120" s="118" t="str">
        <f t="shared" si="1014"/>
        <v/>
      </c>
      <c r="V2120" s="135" t="str">
        <f t="shared" si="1015"/>
        <v/>
      </c>
      <c r="W2120" s="135" t="str">
        <f t="shared" si="1016"/>
        <v/>
      </c>
      <c r="X2120" s="119" t="str">
        <f t="shared" si="1017"/>
        <v/>
      </c>
      <c r="Y2120" s="120" t="str">
        <f>IF(B:B="","",IF(R2120="Refreshment Beverage",VLOOKUP(Q2120,Rates!G$15:L$19,6,0)*W2120,VLOOKUP(Q2120,Rates!G$4:L$12,6,0)*W2120))</f>
        <v/>
      </c>
      <c r="Z2120" s="120" t="str">
        <f t="shared" si="1018"/>
        <v/>
      </c>
      <c r="AA2120" s="120" t="str">
        <f t="shared" si="1019"/>
        <v/>
      </c>
      <c r="AB2120" s="136" t="str">
        <f>IF(B:B="","",IF(R2120="Refreshment Beverage","",IF(AND(R2120="Beer",Q2120=0),SUM(LOOKUP(2,1/(Rates!$B$15:$B$18&lt;=W2120)/(Rates!$C$15:$C$18&gt;=W2120),Rates!$D$15:$D$18)*W2120),VLOOKUP(VALUE(Q:Q),Rates!A:B,2,0)*W2120)))</f>
        <v/>
      </c>
      <c r="AC2120" s="136" t="str">
        <f>IF(B:B="","",IF(R2120="Refreshment Beverage","",IF(AND(R2120="Beer",Q2120=0),SUM(LOOKUP(2,1/(Rates!$B$15:$B$18&lt;=W2120)/(Rates!$C$15:$C$18&gt;=W2120),Rates!$E$15:$E$18)*W2120),VLOOKUP(VALUE(Q:Q),Rates!A:C,3,0)*W2120)))</f>
        <v/>
      </c>
      <c r="AD2120" s="137" t="str">
        <f>IFERROR(IF(B:B="","",IF(R2120="Beer","",IF(VALUE(Q2120)=0,VLOOKUP(VLOOKUP(B:B,#REF!,16,0),Rates!A:E,2,0),VLOOKUP(VALUE(Q2120),Rates!A$31:B$34,2,0)*W2120))),0)</f>
        <v/>
      </c>
      <c r="AE2120" s="121" t="str">
        <f t="shared" si="1020"/>
        <v/>
      </c>
      <c r="AF2120" s="138" t="str">
        <f t="shared" si="1021"/>
        <v/>
      </c>
      <c r="AG2120" s="122" t="str">
        <f t="shared" si="1022"/>
        <v/>
      </c>
      <c r="AH2120" s="123" t="str">
        <f t="shared" si="1023"/>
        <v/>
      </c>
      <c r="AI2120" s="139" t="str">
        <f>IF(AE:AE="","",IF(R2120="Refreshment Beverage",AK2120*(Rates!J$19/100),ROUND(SUM(AH2120*(Rates!$J$8/100)),4)))</f>
        <v/>
      </c>
      <c r="AJ2120" s="124" t="str">
        <f t="shared" si="1024"/>
        <v/>
      </c>
      <c r="AK2120" s="125" t="str">
        <f t="shared" si="1025"/>
        <v/>
      </c>
      <c r="AL2120" s="121" t="str">
        <f t="shared" si="1026"/>
        <v/>
      </c>
      <c r="AM2120" s="138" t="str">
        <f>IF(AS2120="","",IF(R2120="Refreshment Beverage",ROUND(AS2120*Rates!K$19,4),ROUND(AO2120*(VLOOKUP(VALUE(Q2120),Rates!G$4:L$12,3,0)),4)))</f>
        <v/>
      </c>
      <c r="AN2120" s="126" t="str">
        <f>IF(AS2120="","",IF(R2120="Refreshment Beverage",AS2120*(Rates!J$19/100),MAX(AM2120,AB2120)))</f>
        <v/>
      </c>
      <c r="AO2120" s="127" t="str">
        <f t="shared" si="1027"/>
        <v/>
      </c>
      <c r="AP2120" s="127" t="str">
        <f t="shared" si="1028"/>
        <v/>
      </c>
      <c r="AQ2120" s="140" t="str">
        <f>IF(AS2120="","",IF(R2120="Refreshment Beverage",ROUND(SUM(VLOOKUP(Q:Q,Rates!G$15:L$19,3,0)*(AS2120-Y2120-Z2120-AA2120)),4),ROUND(SUM(Rates!$K$8*AS2120),4)))</f>
        <v/>
      </c>
      <c r="AR2120" s="139" t="str">
        <f t="shared" si="1029"/>
        <v/>
      </c>
      <c r="AS2120" s="125" t="str">
        <f t="shared" si="1030"/>
        <v/>
      </c>
      <c r="AT2120" s="121" t="str">
        <f t="shared" si="1031"/>
        <v/>
      </c>
      <c r="AU2120" s="138" t="str">
        <f>IF(AX2120="","",IF(R2120="Refreshment Beverage",ROUND((BA2120-Y2120-Z2120-AA2120)*VLOOKUP(VALUE(Q2120),Rates!G$15:L$19,3,0),4),ROUND(AW2120*(VLOOKUP(VALUE(Q2120),Rates!G:L,3,0)),4)))</f>
        <v/>
      </c>
      <c r="AV2120" s="126" t="str">
        <f t="shared" si="1032"/>
        <v/>
      </c>
      <c r="AW2120" s="127" t="str">
        <f t="shared" si="1033"/>
        <v/>
      </c>
      <c r="AX2120" s="123" t="str">
        <f t="shared" si="1034"/>
        <v/>
      </c>
      <c r="AY2120" s="140" t="str">
        <f>IF(AX2120="","",IF(R2120="Refreshment Beverage",ROUND(SUM(AX2120*Rates!K$19),4),ROUND(SUM(AX2120*(Rates!J$8/100)),4)))</f>
        <v/>
      </c>
      <c r="AZ2120" s="124" t="str">
        <f t="shared" si="1035"/>
        <v/>
      </c>
      <c r="BA2120" s="125" t="str">
        <f t="shared" si="1036"/>
        <v/>
      </c>
      <c r="BB2120" s="115"/>
      <c r="BC2120" s="143"/>
      <c r="BD2120" s="100"/>
      <c r="BE2120" s="100"/>
      <c r="BF2120" s="100"/>
      <c r="BG2120" s="100"/>
    </row>
    <row r="2121" spans="1:59" x14ac:dyDescent="0.2">
      <c r="A2121" s="144"/>
      <c r="B2121" s="141"/>
      <c r="C2121" s="141"/>
      <c r="D2121" s="142"/>
      <c r="E2121" s="142"/>
      <c r="F2121" s="142"/>
      <c r="G2121" s="142"/>
      <c r="H2121" s="142"/>
      <c r="I2121" s="129"/>
      <c r="J2121" s="130"/>
      <c r="K2121" s="131" t="str">
        <f t="shared" si="1007"/>
        <v/>
      </c>
      <c r="L2121" s="132" t="str">
        <f t="shared" si="1008"/>
        <v/>
      </c>
      <c r="M2121" s="133" t="str">
        <f t="shared" si="1009"/>
        <v/>
      </c>
      <c r="N2121" s="134" t="str">
        <f>IFERROR(IF(B:B="","",IF(R2121="Beer",SUM(LOOKUP(2,1/(Rates!$B$3:$B$5&lt;=W2121)/(Rates!$C$3:$C$5&gt;=W2121),Rates!$D$3:$D$5)*(X2121/100)*W2121),IF(R2121="Refreshment Beverage",SUM(LOOKUP(2,1/(Rates!$B$7:$B$11&lt;=W2121)/(Rates!$C$7:$C$11&gt;=W2121),Rates!$D$7:$D$11)*(X2121/100)*W2121)))),"")</f>
        <v/>
      </c>
      <c r="O2121" s="134" t="str">
        <f t="shared" si="1010"/>
        <v/>
      </c>
      <c r="P2121" s="116"/>
      <c r="Q2121" s="117" t="str">
        <f t="shared" si="1011"/>
        <v/>
      </c>
      <c r="R2121" s="128" t="str">
        <f t="shared" si="1012"/>
        <v/>
      </c>
      <c r="S2121" s="135" t="str">
        <f>IF(B2121="","",IF(R2121="Refreshment Beverage",VLOOKUP(VALUE(Q2121),Rates!G$15:L$19,2,0),VLOOKUP(VALUE(Q2121),Rates!G$4:L$12,2,0)))</f>
        <v/>
      </c>
      <c r="T2121" s="135" t="str">
        <f t="shared" si="1013"/>
        <v/>
      </c>
      <c r="U2121" s="118" t="str">
        <f t="shared" si="1014"/>
        <v/>
      </c>
      <c r="V2121" s="135" t="str">
        <f t="shared" si="1015"/>
        <v/>
      </c>
      <c r="W2121" s="135" t="str">
        <f t="shared" si="1016"/>
        <v/>
      </c>
      <c r="X2121" s="119" t="str">
        <f t="shared" si="1017"/>
        <v/>
      </c>
      <c r="Y2121" s="120" t="str">
        <f>IF(B:B="","",IF(R2121="Refreshment Beverage",VLOOKUP(Q2121,Rates!G$15:L$19,6,0)*W2121,VLOOKUP(Q2121,Rates!G$4:L$12,6,0)*W2121))</f>
        <v/>
      </c>
      <c r="Z2121" s="120" t="str">
        <f t="shared" si="1018"/>
        <v/>
      </c>
      <c r="AA2121" s="120" t="str">
        <f t="shared" si="1019"/>
        <v/>
      </c>
      <c r="AB2121" s="136" t="str">
        <f>IF(B:B="","",IF(R2121="Refreshment Beverage","",IF(AND(R2121="Beer",Q2121=0),SUM(LOOKUP(2,1/(Rates!$B$15:$B$18&lt;=W2121)/(Rates!$C$15:$C$18&gt;=W2121),Rates!$D$15:$D$18)*W2121),VLOOKUP(VALUE(Q:Q),Rates!A:B,2,0)*W2121)))</f>
        <v/>
      </c>
      <c r="AC2121" s="136" t="str">
        <f>IF(B:B="","",IF(R2121="Refreshment Beverage","",IF(AND(R2121="Beer",Q2121=0),SUM(LOOKUP(2,1/(Rates!$B$15:$B$18&lt;=W2121)/(Rates!$C$15:$C$18&gt;=W2121),Rates!$E$15:$E$18)*W2121),VLOOKUP(VALUE(Q:Q),Rates!A:C,3,0)*W2121)))</f>
        <v/>
      </c>
      <c r="AD2121" s="137" t="str">
        <f>IFERROR(IF(B:B="","",IF(R2121="Beer","",IF(VALUE(Q2121)=0,VLOOKUP(VLOOKUP(B:B,#REF!,16,0),Rates!A:E,2,0),VLOOKUP(VALUE(Q2121),Rates!A$31:B$34,2,0)*W2121))),0)</f>
        <v/>
      </c>
      <c r="AE2121" s="121" t="str">
        <f t="shared" si="1020"/>
        <v/>
      </c>
      <c r="AF2121" s="138" t="str">
        <f t="shared" si="1021"/>
        <v/>
      </c>
      <c r="AG2121" s="122" t="str">
        <f t="shared" si="1022"/>
        <v/>
      </c>
      <c r="AH2121" s="123" t="str">
        <f t="shared" si="1023"/>
        <v/>
      </c>
      <c r="AI2121" s="139" t="str">
        <f>IF(AE:AE="","",IF(R2121="Refreshment Beverage",AK2121*(Rates!J$19/100),ROUND(SUM(AH2121*(Rates!$J$8/100)),4)))</f>
        <v/>
      </c>
      <c r="AJ2121" s="124" t="str">
        <f t="shared" si="1024"/>
        <v/>
      </c>
      <c r="AK2121" s="125" t="str">
        <f t="shared" si="1025"/>
        <v/>
      </c>
      <c r="AL2121" s="121" t="str">
        <f t="shared" si="1026"/>
        <v/>
      </c>
      <c r="AM2121" s="138" t="str">
        <f>IF(AS2121="","",IF(R2121="Refreshment Beverage",ROUND(AS2121*Rates!K$19,4),ROUND(AO2121*(VLOOKUP(VALUE(Q2121),Rates!G$4:L$12,3,0)),4)))</f>
        <v/>
      </c>
      <c r="AN2121" s="126" t="str">
        <f>IF(AS2121="","",IF(R2121="Refreshment Beverage",AS2121*(Rates!J$19/100),MAX(AM2121,AB2121)))</f>
        <v/>
      </c>
      <c r="AO2121" s="127" t="str">
        <f t="shared" si="1027"/>
        <v/>
      </c>
      <c r="AP2121" s="127" t="str">
        <f t="shared" si="1028"/>
        <v/>
      </c>
      <c r="AQ2121" s="140" t="str">
        <f>IF(AS2121="","",IF(R2121="Refreshment Beverage",ROUND(SUM(VLOOKUP(Q:Q,Rates!G$15:L$19,3,0)*(AS2121-Y2121-Z2121-AA2121)),4),ROUND(SUM(Rates!$K$8*AS2121),4)))</f>
        <v/>
      </c>
      <c r="AR2121" s="139" t="str">
        <f t="shared" si="1029"/>
        <v/>
      </c>
      <c r="AS2121" s="125" t="str">
        <f t="shared" si="1030"/>
        <v/>
      </c>
      <c r="AT2121" s="121" t="str">
        <f t="shared" si="1031"/>
        <v/>
      </c>
      <c r="AU2121" s="138" t="str">
        <f>IF(AX2121="","",IF(R2121="Refreshment Beverage",ROUND((BA2121-Y2121-Z2121-AA2121)*VLOOKUP(VALUE(Q2121),Rates!G$15:L$19,3,0),4),ROUND(AW2121*(VLOOKUP(VALUE(Q2121),Rates!G:L,3,0)),4)))</f>
        <v/>
      </c>
      <c r="AV2121" s="126" t="str">
        <f t="shared" si="1032"/>
        <v/>
      </c>
      <c r="AW2121" s="127" t="str">
        <f t="shared" si="1033"/>
        <v/>
      </c>
      <c r="AX2121" s="123" t="str">
        <f t="shared" si="1034"/>
        <v/>
      </c>
      <c r="AY2121" s="140" t="str">
        <f>IF(AX2121="","",IF(R2121="Refreshment Beverage",ROUND(SUM(AX2121*Rates!K$19),4),ROUND(SUM(AX2121*(Rates!J$8/100)),4)))</f>
        <v/>
      </c>
      <c r="AZ2121" s="124" t="str">
        <f t="shared" si="1035"/>
        <v/>
      </c>
      <c r="BA2121" s="125" t="str">
        <f t="shared" si="1036"/>
        <v/>
      </c>
      <c r="BB2121" s="115"/>
      <c r="BC2121" s="143"/>
      <c r="BD2121" s="100"/>
      <c r="BE2121" s="100"/>
      <c r="BF2121" s="100"/>
      <c r="BG2121" s="100"/>
    </row>
    <row r="2122" spans="1:59" x14ac:dyDescent="0.2">
      <c r="A2122" s="144"/>
      <c r="B2122" s="141"/>
      <c r="C2122" s="141"/>
      <c r="D2122" s="142"/>
      <c r="E2122" s="142"/>
      <c r="F2122" s="142"/>
      <c r="G2122" s="142"/>
      <c r="H2122" s="142"/>
      <c r="I2122" s="129"/>
      <c r="J2122" s="130"/>
      <c r="K2122" s="131" t="str">
        <f t="shared" si="1007"/>
        <v/>
      </c>
      <c r="L2122" s="132" t="str">
        <f t="shared" si="1008"/>
        <v/>
      </c>
      <c r="M2122" s="133" t="str">
        <f t="shared" si="1009"/>
        <v/>
      </c>
      <c r="N2122" s="134" t="str">
        <f>IFERROR(IF(B:B="","",IF(R2122="Beer",SUM(LOOKUP(2,1/(Rates!$B$3:$B$5&lt;=W2122)/(Rates!$C$3:$C$5&gt;=W2122),Rates!$D$3:$D$5)*(X2122/100)*W2122),IF(R2122="Refreshment Beverage",SUM(LOOKUP(2,1/(Rates!$B$7:$B$11&lt;=W2122)/(Rates!$C$7:$C$11&gt;=W2122),Rates!$D$7:$D$11)*(X2122/100)*W2122)))),"")</f>
        <v/>
      </c>
      <c r="O2122" s="134" t="str">
        <f t="shared" si="1010"/>
        <v/>
      </c>
      <c r="P2122" s="116"/>
      <c r="Q2122" s="117" t="str">
        <f t="shared" si="1011"/>
        <v/>
      </c>
      <c r="R2122" s="128" t="str">
        <f t="shared" si="1012"/>
        <v/>
      </c>
      <c r="S2122" s="135" t="str">
        <f>IF(B2122="","",IF(R2122="Refreshment Beverage",VLOOKUP(VALUE(Q2122),Rates!G$15:L$19,2,0),VLOOKUP(VALUE(Q2122),Rates!G$4:L$12,2,0)))</f>
        <v/>
      </c>
      <c r="T2122" s="135" t="str">
        <f t="shared" si="1013"/>
        <v/>
      </c>
      <c r="U2122" s="118" t="str">
        <f t="shared" si="1014"/>
        <v/>
      </c>
      <c r="V2122" s="135" t="str">
        <f t="shared" si="1015"/>
        <v/>
      </c>
      <c r="W2122" s="135" t="str">
        <f t="shared" si="1016"/>
        <v/>
      </c>
      <c r="X2122" s="119" t="str">
        <f t="shared" si="1017"/>
        <v/>
      </c>
      <c r="Y2122" s="120" t="str">
        <f>IF(B:B="","",IF(R2122="Refreshment Beverage",VLOOKUP(Q2122,Rates!G$15:L$19,6,0)*W2122,VLOOKUP(Q2122,Rates!G$4:L$12,6,0)*W2122))</f>
        <v/>
      </c>
      <c r="Z2122" s="120" t="str">
        <f t="shared" si="1018"/>
        <v/>
      </c>
      <c r="AA2122" s="120" t="str">
        <f t="shared" si="1019"/>
        <v/>
      </c>
      <c r="AB2122" s="136" t="str">
        <f>IF(B:B="","",IF(R2122="Refreshment Beverage","",IF(AND(R2122="Beer",Q2122=0),SUM(LOOKUP(2,1/(Rates!$B$15:$B$18&lt;=W2122)/(Rates!$C$15:$C$18&gt;=W2122),Rates!$D$15:$D$18)*W2122),VLOOKUP(VALUE(Q:Q),Rates!A:B,2,0)*W2122)))</f>
        <v/>
      </c>
      <c r="AC2122" s="136" t="str">
        <f>IF(B:B="","",IF(R2122="Refreshment Beverage","",IF(AND(R2122="Beer",Q2122=0),SUM(LOOKUP(2,1/(Rates!$B$15:$B$18&lt;=W2122)/(Rates!$C$15:$C$18&gt;=W2122),Rates!$E$15:$E$18)*W2122),VLOOKUP(VALUE(Q:Q),Rates!A:C,3,0)*W2122)))</f>
        <v/>
      </c>
      <c r="AD2122" s="137" t="str">
        <f>IFERROR(IF(B:B="","",IF(R2122="Beer","",IF(VALUE(Q2122)=0,VLOOKUP(VLOOKUP(B:B,#REF!,16,0),Rates!A:E,2,0),VLOOKUP(VALUE(Q2122),Rates!A$31:B$34,2,0)*W2122))),0)</f>
        <v/>
      </c>
      <c r="AE2122" s="121" t="str">
        <f t="shared" si="1020"/>
        <v/>
      </c>
      <c r="AF2122" s="138" t="str">
        <f t="shared" si="1021"/>
        <v/>
      </c>
      <c r="AG2122" s="122" t="str">
        <f t="shared" si="1022"/>
        <v/>
      </c>
      <c r="AH2122" s="123" t="str">
        <f t="shared" si="1023"/>
        <v/>
      </c>
      <c r="AI2122" s="139" t="str">
        <f>IF(AE:AE="","",IF(R2122="Refreshment Beverage",AK2122*(Rates!J$19/100),ROUND(SUM(AH2122*(Rates!$J$8/100)),4)))</f>
        <v/>
      </c>
      <c r="AJ2122" s="124" t="str">
        <f t="shared" si="1024"/>
        <v/>
      </c>
      <c r="AK2122" s="125" t="str">
        <f t="shared" si="1025"/>
        <v/>
      </c>
      <c r="AL2122" s="121" t="str">
        <f t="shared" si="1026"/>
        <v/>
      </c>
      <c r="AM2122" s="138" t="str">
        <f>IF(AS2122="","",IF(R2122="Refreshment Beverage",ROUND(AS2122*Rates!K$19,4),ROUND(AO2122*(VLOOKUP(VALUE(Q2122),Rates!G$4:L$12,3,0)),4)))</f>
        <v/>
      </c>
      <c r="AN2122" s="126" t="str">
        <f>IF(AS2122="","",IF(R2122="Refreshment Beverage",AS2122*(Rates!J$19/100),MAX(AM2122,AB2122)))</f>
        <v/>
      </c>
      <c r="AO2122" s="127" t="str">
        <f t="shared" si="1027"/>
        <v/>
      </c>
      <c r="AP2122" s="127" t="str">
        <f t="shared" si="1028"/>
        <v/>
      </c>
      <c r="AQ2122" s="140" t="str">
        <f>IF(AS2122="","",IF(R2122="Refreshment Beverage",ROUND(SUM(VLOOKUP(Q:Q,Rates!G$15:L$19,3,0)*(AS2122-Y2122-Z2122-AA2122)),4),ROUND(SUM(Rates!$K$8*AS2122),4)))</f>
        <v/>
      </c>
      <c r="AR2122" s="139" t="str">
        <f t="shared" si="1029"/>
        <v/>
      </c>
      <c r="AS2122" s="125" t="str">
        <f t="shared" si="1030"/>
        <v/>
      </c>
      <c r="AT2122" s="121" t="str">
        <f t="shared" si="1031"/>
        <v/>
      </c>
      <c r="AU2122" s="138" t="str">
        <f>IF(AX2122="","",IF(R2122="Refreshment Beverage",ROUND((BA2122-Y2122-Z2122-AA2122)*VLOOKUP(VALUE(Q2122),Rates!G$15:L$19,3,0),4),ROUND(AW2122*(VLOOKUP(VALUE(Q2122),Rates!G:L,3,0)),4)))</f>
        <v/>
      </c>
      <c r="AV2122" s="126" t="str">
        <f t="shared" si="1032"/>
        <v/>
      </c>
      <c r="AW2122" s="127" t="str">
        <f t="shared" si="1033"/>
        <v/>
      </c>
      <c r="AX2122" s="123" t="str">
        <f t="shared" si="1034"/>
        <v/>
      </c>
      <c r="AY2122" s="140" t="str">
        <f>IF(AX2122="","",IF(R2122="Refreshment Beverage",ROUND(SUM(AX2122*Rates!K$19),4),ROUND(SUM(AX2122*(Rates!J$8/100)),4)))</f>
        <v/>
      </c>
      <c r="AZ2122" s="124" t="str">
        <f t="shared" si="1035"/>
        <v/>
      </c>
      <c r="BA2122" s="125" t="str">
        <f t="shared" si="1036"/>
        <v/>
      </c>
      <c r="BB2122" s="115"/>
      <c r="BC2122" s="143"/>
      <c r="BD2122" s="100"/>
      <c r="BE2122" s="100"/>
      <c r="BF2122" s="100"/>
      <c r="BG2122" s="100"/>
    </row>
    <row r="2123" spans="1:59" x14ac:dyDescent="0.2">
      <c r="A2123" s="144"/>
      <c r="B2123" s="141"/>
      <c r="C2123" s="141"/>
      <c r="D2123" s="142"/>
      <c r="E2123" s="142"/>
      <c r="F2123" s="142"/>
      <c r="G2123" s="142"/>
      <c r="H2123" s="142"/>
      <c r="I2123" s="129"/>
      <c r="J2123" s="130"/>
      <c r="K2123" s="131" t="str">
        <f t="shared" si="1007"/>
        <v/>
      </c>
      <c r="L2123" s="132" t="str">
        <f t="shared" si="1008"/>
        <v/>
      </c>
      <c r="M2123" s="133" t="str">
        <f t="shared" si="1009"/>
        <v/>
      </c>
      <c r="N2123" s="134" t="str">
        <f>IFERROR(IF(B:B="","",IF(R2123="Beer",SUM(LOOKUP(2,1/(Rates!$B$3:$B$5&lt;=W2123)/(Rates!$C$3:$C$5&gt;=W2123),Rates!$D$3:$D$5)*(X2123/100)*W2123),IF(R2123="Refreshment Beverage",SUM(LOOKUP(2,1/(Rates!$B$7:$B$11&lt;=W2123)/(Rates!$C$7:$C$11&gt;=W2123),Rates!$D$7:$D$11)*(X2123/100)*W2123)))),"")</f>
        <v/>
      </c>
      <c r="O2123" s="134" t="str">
        <f t="shared" si="1010"/>
        <v/>
      </c>
      <c r="P2123" s="116"/>
      <c r="Q2123" s="117" t="str">
        <f t="shared" si="1011"/>
        <v/>
      </c>
      <c r="R2123" s="128" t="str">
        <f t="shared" si="1012"/>
        <v/>
      </c>
      <c r="S2123" s="135" t="str">
        <f>IF(B2123="","",IF(R2123="Refreshment Beverage",VLOOKUP(VALUE(Q2123),Rates!G$15:L$19,2,0),VLOOKUP(VALUE(Q2123),Rates!G$4:L$12,2,0)))</f>
        <v/>
      </c>
      <c r="T2123" s="135" t="str">
        <f t="shared" si="1013"/>
        <v/>
      </c>
      <c r="U2123" s="118" t="str">
        <f t="shared" si="1014"/>
        <v/>
      </c>
      <c r="V2123" s="135" t="str">
        <f t="shared" si="1015"/>
        <v/>
      </c>
      <c r="W2123" s="135" t="str">
        <f t="shared" si="1016"/>
        <v/>
      </c>
      <c r="X2123" s="119" t="str">
        <f t="shared" si="1017"/>
        <v/>
      </c>
      <c r="Y2123" s="120" t="str">
        <f>IF(B:B="","",IF(R2123="Refreshment Beverage",VLOOKUP(Q2123,Rates!G$15:L$19,6,0)*W2123,VLOOKUP(Q2123,Rates!G$4:L$12,6,0)*W2123))</f>
        <v/>
      </c>
      <c r="Z2123" s="120" t="str">
        <f t="shared" si="1018"/>
        <v/>
      </c>
      <c r="AA2123" s="120" t="str">
        <f t="shared" si="1019"/>
        <v/>
      </c>
      <c r="AB2123" s="136" t="str">
        <f>IF(B:B="","",IF(R2123="Refreshment Beverage","",IF(AND(R2123="Beer",Q2123=0),SUM(LOOKUP(2,1/(Rates!$B$15:$B$18&lt;=W2123)/(Rates!$C$15:$C$18&gt;=W2123),Rates!$D$15:$D$18)*W2123),VLOOKUP(VALUE(Q:Q),Rates!A:B,2,0)*W2123)))</f>
        <v/>
      </c>
      <c r="AC2123" s="136" t="str">
        <f>IF(B:B="","",IF(R2123="Refreshment Beverage","",IF(AND(R2123="Beer",Q2123=0),SUM(LOOKUP(2,1/(Rates!$B$15:$B$18&lt;=W2123)/(Rates!$C$15:$C$18&gt;=W2123),Rates!$E$15:$E$18)*W2123),VLOOKUP(VALUE(Q:Q),Rates!A:C,3,0)*W2123)))</f>
        <v/>
      </c>
      <c r="AD2123" s="137" t="str">
        <f>IFERROR(IF(B:B="","",IF(R2123="Beer","",IF(VALUE(Q2123)=0,VLOOKUP(VLOOKUP(B:B,#REF!,16,0),Rates!A:E,2,0),VLOOKUP(VALUE(Q2123),Rates!A$31:B$34,2,0)*W2123))),0)</f>
        <v/>
      </c>
      <c r="AE2123" s="121" t="str">
        <f t="shared" si="1020"/>
        <v/>
      </c>
      <c r="AF2123" s="138" t="str">
        <f t="shared" si="1021"/>
        <v/>
      </c>
      <c r="AG2123" s="122" t="str">
        <f t="shared" si="1022"/>
        <v/>
      </c>
      <c r="AH2123" s="123" t="str">
        <f t="shared" si="1023"/>
        <v/>
      </c>
      <c r="AI2123" s="139" t="str">
        <f>IF(AE:AE="","",IF(R2123="Refreshment Beverage",AK2123*(Rates!J$19/100),ROUND(SUM(AH2123*(Rates!$J$8/100)),4)))</f>
        <v/>
      </c>
      <c r="AJ2123" s="124" t="str">
        <f t="shared" si="1024"/>
        <v/>
      </c>
      <c r="AK2123" s="125" t="str">
        <f t="shared" si="1025"/>
        <v/>
      </c>
      <c r="AL2123" s="121" t="str">
        <f t="shared" si="1026"/>
        <v/>
      </c>
      <c r="AM2123" s="138" t="str">
        <f>IF(AS2123="","",IF(R2123="Refreshment Beverage",ROUND(AS2123*Rates!K$19,4),ROUND(AO2123*(VLOOKUP(VALUE(Q2123),Rates!G$4:L$12,3,0)),4)))</f>
        <v/>
      </c>
      <c r="AN2123" s="126" t="str">
        <f>IF(AS2123="","",IF(R2123="Refreshment Beverage",AS2123*(Rates!J$19/100),MAX(AM2123,AB2123)))</f>
        <v/>
      </c>
      <c r="AO2123" s="127" t="str">
        <f t="shared" si="1027"/>
        <v/>
      </c>
      <c r="AP2123" s="127" t="str">
        <f t="shared" si="1028"/>
        <v/>
      </c>
      <c r="AQ2123" s="140" t="str">
        <f>IF(AS2123="","",IF(R2123="Refreshment Beverage",ROUND(SUM(VLOOKUP(Q:Q,Rates!G$15:L$19,3,0)*(AS2123-Y2123-Z2123-AA2123)),4),ROUND(SUM(Rates!$K$8*AS2123),4)))</f>
        <v/>
      </c>
      <c r="AR2123" s="139" t="str">
        <f t="shared" si="1029"/>
        <v/>
      </c>
      <c r="AS2123" s="125" t="str">
        <f t="shared" si="1030"/>
        <v/>
      </c>
      <c r="AT2123" s="121" t="str">
        <f t="shared" si="1031"/>
        <v/>
      </c>
      <c r="AU2123" s="138" t="str">
        <f>IF(AX2123="","",IF(R2123="Refreshment Beverage",ROUND((BA2123-Y2123-Z2123-AA2123)*VLOOKUP(VALUE(Q2123),Rates!G$15:L$19,3,0),4),ROUND(AW2123*(VLOOKUP(VALUE(Q2123),Rates!G:L,3,0)),4)))</f>
        <v/>
      </c>
      <c r="AV2123" s="126" t="str">
        <f t="shared" si="1032"/>
        <v/>
      </c>
      <c r="AW2123" s="127" t="str">
        <f t="shared" si="1033"/>
        <v/>
      </c>
      <c r="AX2123" s="123" t="str">
        <f t="shared" si="1034"/>
        <v/>
      </c>
      <c r="AY2123" s="140" t="str">
        <f>IF(AX2123="","",IF(R2123="Refreshment Beverage",ROUND(SUM(AX2123*Rates!K$19),4),ROUND(SUM(AX2123*(Rates!J$8/100)),4)))</f>
        <v/>
      </c>
      <c r="AZ2123" s="124" t="str">
        <f t="shared" si="1035"/>
        <v/>
      </c>
      <c r="BA2123" s="125" t="str">
        <f t="shared" si="1036"/>
        <v/>
      </c>
      <c r="BB2123" s="115"/>
      <c r="BC2123" s="143"/>
      <c r="BD2123" s="100"/>
      <c r="BE2123" s="100"/>
      <c r="BF2123" s="100"/>
      <c r="BG2123" s="100"/>
    </row>
    <row r="2124" spans="1:59" x14ac:dyDescent="0.2">
      <c r="A2124" s="144"/>
      <c r="B2124" s="141"/>
      <c r="C2124" s="141"/>
      <c r="D2124" s="142"/>
      <c r="E2124" s="142"/>
      <c r="F2124" s="142"/>
      <c r="G2124" s="142"/>
      <c r="H2124" s="142"/>
      <c r="I2124" s="129"/>
      <c r="J2124" s="130"/>
      <c r="K2124" s="131" t="str">
        <f t="shared" si="1007"/>
        <v/>
      </c>
      <c r="L2124" s="132" t="str">
        <f t="shared" si="1008"/>
        <v/>
      </c>
      <c r="M2124" s="133" t="str">
        <f t="shared" si="1009"/>
        <v/>
      </c>
      <c r="N2124" s="134" t="str">
        <f>IFERROR(IF(B:B="","",IF(R2124="Beer",SUM(LOOKUP(2,1/(Rates!$B$3:$B$5&lt;=W2124)/(Rates!$C$3:$C$5&gt;=W2124),Rates!$D$3:$D$5)*(X2124/100)*W2124),IF(R2124="Refreshment Beverage",SUM(LOOKUP(2,1/(Rates!$B$7:$B$11&lt;=W2124)/(Rates!$C$7:$C$11&gt;=W2124),Rates!$D$7:$D$11)*(X2124/100)*W2124)))),"")</f>
        <v/>
      </c>
      <c r="O2124" s="134" t="str">
        <f t="shared" si="1010"/>
        <v/>
      </c>
      <c r="P2124" s="116"/>
      <c r="Q2124" s="117" t="str">
        <f t="shared" si="1011"/>
        <v/>
      </c>
      <c r="R2124" s="128" t="str">
        <f t="shared" si="1012"/>
        <v/>
      </c>
      <c r="S2124" s="135" t="str">
        <f>IF(B2124="","",IF(R2124="Refreshment Beverage",VLOOKUP(VALUE(Q2124),Rates!G$15:L$19,2,0),VLOOKUP(VALUE(Q2124),Rates!G$4:L$12,2,0)))</f>
        <v/>
      </c>
      <c r="T2124" s="135" t="str">
        <f t="shared" si="1013"/>
        <v/>
      </c>
      <c r="U2124" s="118" t="str">
        <f t="shared" si="1014"/>
        <v/>
      </c>
      <c r="V2124" s="135" t="str">
        <f t="shared" si="1015"/>
        <v/>
      </c>
      <c r="W2124" s="135" t="str">
        <f t="shared" si="1016"/>
        <v/>
      </c>
      <c r="X2124" s="119" t="str">
        <f t="shared" si="1017"/>
        <v/>
      </c>
      <c r="Y2124" s="120" t="str">
        <f>IF(B:B="","",IF(R2124="Refreshment Beverage",VLOOKUP(Q2124,Rates!G$15:L$19,6,0)*W2124,VLOOKUP(Q2124,Rates!G$4:L$12,6,0)*W2124))</f>
        <v/>
      </c>
      <c r="Z2124" s="120" t="str">
        <f t="shared" si="1018"/>
        <v/>
      </c>
      <c r="AA2124" s="120" t="str">
        <f t="shared" si="1019"/>
        <v/>
      </c>
      <c r="AB2124" s="136" t="str">
        <f>IF(B:B="","",IF(R2124="Refreshment Beverage","",IF(AND(R2124="Beer",Q2124=0),SUM(LOOKUP(2,1/(Rates!$B$15:$B$18&lt;=W2124)/(Rates!$C$15:$C$18&gt;=W2124),Rates!$D$15:$D$18)*W2124),VLOOKUP(VALUE(Q:Q),Rates!A:B,2,0)*W2124)))</f>
        <v/>
      </c>
      <c r="AC2124" s="136" t="str">
        <f>IF(B:B="","",IF(R2124="Refreshment Beverage","",IF(AND(R2124="Beer",Q2124=0),SUM(LOOKUP(2,1/(Rates!$B$15:$B$18&lt;=W2124)/(Rates!$C$15:$C$18&gt;=W2124),Rates!$E$15:$E$18)*W2124),VLOOKUP(VALUE(Q:Q),Rates!A:C,3,0)*W2124)))</f>
        <v/>
      </c>
      <c r="AD2124" s="137" t="str">
        <f>IFERROR(IF(B:B="","",IF(R2124="Beer","",IF(VALUE(Q2124)=0,VLOOKUP(VLOOKUP(B:B,#REF!,16,0),Rates!A:E,2,0),VLOOKUP(VALUE(Q2124),Rates!A$31:B$34,2,0)*W2124))),0)</f>
        <v/>
      </c>
      <c r="AE2124" s="121" t="str">
        <f t="shared" si="1020"/>
        <v/>
      </c>
      <c r="AF2124" s="138" t="str">
        <f t="shared" si="1021"/>
        <v/>
      </c>
      <c r="AG2124" s="122" t="str">
        <f t="shared" si="1022"/>
        <v/>
      </c>
      <c r="AH2124" s="123" t="str">
        <f t="shared" si="1023"/>
        <v/>
      </c>
      <c r="AI2124" s="139" t="str">
        <f>IF(AE:AE="","",IF(R2124="Refreshment Beverage",AK2124*(Rates!J$19/100),ROUND(SUM(AH2124*(Rates!$J$8/100)),4)))</f>
        <v/>
      </c>
      <c r="AJ2124" s="124" t="str">
        <f t="shared" si="1024"/>
        <v/>
      </c>
      <c r="AK2124" s="125" t="str">
        <f t="shared" si="1025"/>
        <v/>
      </c>
      <c r="AL2124" s="121" t="str">
        <f t="shared" si="1026"/>
        <v/>
      </c>
      <c r="AM2124" s="138" t="str">
        <f>IF(AS2124="","",IF(R2124="Refreshment Beverage",ROUND(AS2124*Rates!K$19,4),ROUND(AO2124*(VLOOKUP(VALUE(Q2124),Rates!G$4:L$12,3,0)),4)))</f>
        <v/>
      </c>
      <c r="AN2124" s="126" t="str">
        <f>IF(AS2124="","",IF(R2124="Refreshment Beverage",AS2124*(Rates!J$19/100),MAX(AM2124,AB2124)))</f>
        <v/>
      </c>
      <c r="AO2124" s="127" t="str">
        <f t="shared" si="1027"/>
        <v/>
      </c>
      <c r="AP2124" s="127" t="str">
        <f t="shared" si="1028"/>
        <v/>
      </c>
      <c r="AQ2124" s="140" t="str">
        <f>IF(AS2124="","",IF(R2124="Refreshment Beverage",ROUND(SUM(VLOOKUP(Q:Q,Rates!G$15:L$19,3,0)*(AS2124-Y2124-Z2124-AA2124)),4),ROUND(SUM(Rates!$K$8*AS2124),4)))</f>
        <v/>
      </c>
      <c r="AR2124" s="139" t="str">
        <f t="shared" si="1029"/>
        <v/>
      </c>
      <c r="AS2124" s="125" t="str">
        <f t="shared" si="1030"/>
        <v/>
      </c>
      <c r="AT2124" s="121" t="str">
        <f t="shared" si="1031"/>
        <v/>
      </c>
      <c r="AU2124" s="138" t="str">
        <f>IF(AX2124="","",IF(R2124="Refreshment Beverage",ROUND((BA2124-Y2124-Z2124-AA2124)*VLOOKUP(VALUE(Q2124),Rates!G$15:L$19,3,0),4),ROUND(AW2124*(VLOOKUP(VALUE(Q2124),Rates!G:L,3,0)),4)))</f>
        <v/>
      </c>
      <c r="AV2124" s="126" t="str">
        <f t="shared" si="1032"/>
        <v/>
      </c>
      <c r="AW2124" s="127" t="str">
        <f t="shared" si="1033"/>
        <v/>
      </c>
      <c r="AX2124" s="123" t="str">
        <f t="shared" si="1034"/>
        <v/>
      </c>
      <c r="AY2124" s="140" t="str">
        <f>IF(AX2124="","",IF(R2124="Refreshment Beverage",ROUND(SUM(AX2124*Rates!K$19),4),ROUND(SUM(AX2124*(Rates!J$8/100)),4)))</f>
        <v/>
      </c>
      <c r="AZ2124" s="124" t="str">
        <f t="shared" si="1035"/>
        <v/>
      </c>
      <c r="BA2124" s="125" t="str">
        <f t="shared" si="1036"/>
        <v/>
      </c>
      <c r="BB2124" s="115"/>
      <c r="BC2124" s="143"/>
      <c r="BD2124" s="100"/>
      <c r="BE2124" s="100"/>
      <c r="BF2124" s="100"/>
      <c r="BG2124" s="100"/>
    </row>
    <row r="2125" spans="1:59" x14ac:dyDescent="0.2">
      <c r="A2125" s="144"/>
      <c r="B2125" s="141"/>
      <c r="C2125" s="141"/>
      <c r="D2125" s="142"/>
      <c r="E2125" s="142"/>
      <c r="F2125" s="142"/>
      <c r="G2125" s="142"/>
      <c r="H2125" s="142"/>
      <c r="I2125" s="129"/>
      <c r="J2125" s="130"/>
      <c r="K2125" s="131" t="str">
        <f t="shared" si="1007"/>
        <v/>
      </c>
      <c r="L2125" s="132" t="str">
        <f t="shared" si="1008"/>
        <v/>
      </c>
      <c r="M2125" s="133" t="str">
        <f t="shared" si="1009"/>
        <v/>
      </c>
      <c r="N2125" s="134" t="str">
        <f>IFERROR(IF(B:B="","",IF(R2125="Beer",SUM(LOOKUP(2,1/(Rates!$B$3:$B$5&lt;=W2125)/(Rates!$C$3:$C$5&gt;=W2125),Rates!$D$3:$D$5)*(X2125/100)*W2125),IF(R2125="Refreshment Beverage",SUM(LOOKUP(2,1/(Rates!$B$7:$B$11&lt;=W2125)/(Rates!$C$7:$C$11&gt;=W2125),Rates!$D$7:$D$11)*(X2125/100)*W2125)))),"")</f>
        <v/>
      </c>
      <c r="O2125" s="134" t="str">
        <f t="shared" si="1010"/>
        <v/>
      </c>
      <c r="P2125" s="116"/>
      <c r="Q2125" s="117" t="str">
        <f t="shared" si="1011"/>
        <v/>
      </c>
      <c r="R2125" s="128" t="str">
        <f t="shared" si="1012"/>
        <v/>
      </c>
      <c r="S2125" s="135" t="str">
        <f>IF(B2125="","",IF(R2125="Refreshment Beverage",VLOOKUP(VALUE(Q2125),Rates!G$15:L$19,2,0),VLOOKUP(VALUE(Q2125),Rates!G$4:L$12,2,0)))</f>
        <v/>
      </c>
      <c r="T2125" s="135" t="str">
        <f t="shared" si="1013"/>
        <v/>
      </c>
      <c r="U2125" s="118" t="str">
        <f t="shared" si="1014"/>
        <v/>
      </c>
      <c r="V2125" s="135" t="str">
        <f t="shared" si="1015"/>
        <v/>
      </c>
      <c r="W2125" s="135" t="str">
        <f t="shared" si="1016"/>
        <v/>
      </c>
      <c r="X2125" s="119" t="str">
        <f t="shared" si="1017"/>
        <v/>
      </c>
      <c r="Y2125" s="120" t="str">
        <f>IF(B:B="","",IF(R2125="Refreshment Beverage",VLOOKUP(Q2125,Rates!G$15:L$19,6,0)*W2125,VLOOKUP(Q2125,Rates!G$4:L$12,6,0)*W2125))</f>
        <v/>
      </c>
      <c r="Z2125" s="120" t="str">
        <f t="shared" si="1018"/>
        <v/>
      </c>
      <c r="AA2125" s="120" t="str">
        <f t="shared" si="1019"/>
        <v/>
      </c>
      <c r="AB2125" s="136" t="str">
        <f>IF(B:B="","",IF(R2125="Refreshment Beverage","",IF(AND(R2125="Beer",Q2125=0),SUM(LOOKUP(2,1/(Rates!$B$15:$B$18&lt;=W2125)/(Rates!$C$15:$C$18&gt;=W2125),Rates!$D$15:$D$18)*W2125),VLOOKUP(VALUE(Q:Q),Rates!A:B,2,0)*W2125)))</f>
        <v/>
      </c>
      <c r="AC2125" s="136" t="str">
        <f>IF(B:B="","",IF(R2125="Refreshment Beverage","",IF(AND(R2125="Beer",Q2125=0),SUM(LOOKUP(2,1/(Rates!$B$15:$B$18&lt;=W2125)/(Rates!$C$15:$C$18&gt;=W2125),Rates!$E$15:$E$18)*W2125),VLOOKUP(VALUE(Q:Q),Rates!A:C,3,0)*W2125)))</f>
        <v/>
      </c>
      <c r="AD2125" s="137" t="str">
        <f>IFERROR(IF(B:B="","",IF(R2125="Beer","",IF(VALUE(Q2125)=0,VLOOKUP(VLOOKUP(B:B,#REF!,16,0),Rates!A:E,2,0),VLOOKUP(VALUE(Q2125),Rates!A$31:B$34,2,0)*W2125))),0)</f>
        <v/>
      </c>
      <c r="AE2125" s="121" t="str">
        <f t="shared" si="1020"/>
        <v/>
      </c>
      <c r="AF2125" s="138" t="str">
        <f t="shared" si="1021"/>
        <v/>
      </c>
      <c r="AG2125" s="122" t="str">
        <f t="shared" si="1022"/>
        <v/>
      </c>
      <c r="AH2125" s="123" t="str">
        <f t="shared" si="1023"/>
        <v/>
      </c>
      <c r="AI2125" s="139" t="str">
        <f>IF(AE:AE="","",IF(R2125="Refreshment Beverage",AK2125*(Rates!J$19/100),ROUND(SUM(AH2125*(Rates!$J$8/100)),4)))</f>
        <v/>
      </c>
      <c r="AJ2125" s="124" t="str">
        <f t="shared" si="1024"/>
        <v/>
      </c>
      <c r="AK2125" s="125" t="str">
        <f t="shared" si="1025"/>
        <v/>
      </c>
      <c r="AL2125" s="121" t="str">
        <f t="shared" si="1026"/>
        <v/>
      </c>
      <c r="AM2125" s="138" t="str">
        <f>IF(AS2125="","",IF(R2125="Refreshment Beverage",ROUND(AS2125*Rates!K$19,4),ROUND(AO2125*(VLOOKUP(VALUE(Q2125),Rates!G$4:L$12,3,0)),4)))</f>
        <v/>
      </c>
      <c r="AN2125" s="126" t="str">
        <f>IF(AS2125="","",IF(R2125="Refreshment Beverage",AS2125*(Rates!J$19/100),MAX(AM2125,AB2125)))</f>
        <v/>
      </c>
      <c r="AO2125" s="127" t="str">
        <f t="shared" si="1027"/>
        <v/>
      </c>
      <c r="AP2125" s="127" t="str">
        <f t="shared" si="1028"/>
        <v/>
      </c>
      <c r="AQ2125" s="140" t="str">
        <f>IF(AS2125="","",IF(R2125="Refreshment Beverage",ROUND(SUM(VLOOKUP(Q:Q,Rates!G$15:L$19,3,0)*(AS2125-Y2125-Z2125-AA2125)),4),ROUND(SUM(Rates!$K$8*AS2125),4)))</f>
        <v/>
      </c>
      <c r="AR2125" s="139" t="str">
        <f t="shared" si="1029"/>
        <v/>
      </c>
      <c r="AS2125" s="125" t="str">
        <f t="shared" si="1030"/>
        <v/>
      </c>
      <c r="AT2125" s="121" t="str">
        <f t="shared" si="1031"/>
        <v/>
      </c>
      <c r="AU2125" s="138" t="str">
        <f>IF(AX2125="","",IF(R2125="Refreshment Beverage",ROUND((BA2125-Y2125-Z2125-AA2125)*VLOOKUP(VALUE(Q2125),Rates!G$15:L$19,3,0),4),ROUND(AW2125*(VLOOKUP(VALUE(Q2125),Rates!G:L,3,0)),4)))</f>
        <v/>
      </c>
      <c r="AV2125" s="126" t="str">
        <f t="shared" si="1032"/>
        <v/>
      </c>
      <c r="AW2125" s="127" t="str">
        <f t="shared" si="1033"/>
        <v/>
      </c>
      <c r="AX2125" s="123" t="str">
        <f t="shared" si="1034"/>
        <v/>
      </c>
      <c r="AY2125" s="140" t="str">
        <f>IF(AX2125="","",IF(R2125="Refreshment Beverage",ROUND(SUM(AX2125*Rates!K$19),4),ROUND(SUM(AX2125*(Rates!J$8/100)),4)))</f>
        <v/>
      </c>
      <c r="AZ2125" s="124" t="str">
        <f t="shared" si="1035"/>
        <v/>
      </c>
      <c r="BA2125" s="125" t="str">
        <f t="shared" si="1036"/>
        <v/>
      </c>
      <c r="BB2125" s="115"/>
      <c r="BC2125" s="143"/>
      <c r="BD2125" s="100"/>
      <c r="BE2125" s="100"/>
      <c r="BF2125" s="100"/>
      <c r="BG2125" s="100"/>
    </row>
    <row r="2126" spans="1:59" x14ac:dyDescent="0.2">
      <c r="A2126" s="144"/>
      <c r="B2126" s="141"/>
      <c r="C2126" s="141"/>
      <c r="D2126" s="142"/>
      <c r="E2126" s="142"/>
      <c r="F2126" s="142"/>
      <c r="G2126" s="142"/>
      <c r="H2126" s="142"/>
      <c r="I2126" s="129"/>
      <c r="J2126" s="130"/>
      <c r="K2126" s="131" t="str">
        <f t="shared" si="1007"/>
        <v/>
      </c>
      <c r="L2126" s="132" t="str">
        <f t="shared" si="1008"/>
        <v/>
      </c>
      <c r="M2126" s="133" t="str">
        <f t="shared" si="1009"/>
        <v/>
      </c>
      <c r="N2126" s="134" t="str">
        <f>IFERROR(IF(B:B="","",IF(R2126="Beer",SUM(LOOKUP(2,1/(Rates!$B$3:$B$5&lt;=W2126)/(Rates!$C$3:$C$5&gt;=W2126),Rates!$D$3:$D$5)*(X2126/100)*W2126),IF(R2126="Refreshment Beverage",SUM(LOOKUP(2,1/(Rates!$B$7:$B$11&lt;=W2126)/(Rates!$C$7:$C$11&gt;=W2126),Rates!$D$7:$D$11)*(X2126/100)*W2126)))),"")</f>
        <v/>
      </c>
      <c r="O2126" s="134" t="str">
        <f t="shared" si="1010"/>
        <v/>
      </c>
      <c r="P2126" s="116"/>
      <c r="Q2126" s="117" t="str">
        <f t="shared" si="1011"/>
        <v/>
      </c>
      <c r="R2126" s="128" t="str">
        <f t="shared" si="1012"/>
        <v/>
      </c>
      <c r="S2126" s="135" t="str">
        <f>IF(B2126="","",IF(R2126="Refreshment Beverage",VLOOKUP(VALUE(Q2126),Rates!G$15:L$19,2,0),VLOOKUP(VALUE(Q2126),Rates!G$4:L$12,2,0)))</f>
        <v/>
      </c>
      <c r="T2126" s="135" t="str">
        <f t="shared" si="1013"/>
        <v/>
      </c>
      <c r="U2126" s="118" t="str">
        <f t="shared" si="1014"/>
        <v/>
      </c>
      <c r="V2126" s="135" t="str">
        <f t="shared" si="1015"/>
        <v/>
      </c>
      <c r="W2126" s="135" t="str">
        <f t="shared" si="1016"/>
        <v/>
      </c>
      <c r="X2126" s="119" t="str">
        <f t="shared" si="1017"/>
        <v/>
      </c>
      <c r="Y2126" s="120" t="str">
        <f>IF(B:B="","",IF(R2126="Refreshment Beverage",VLOOKUP(Q2126,Rates!G$15:L$19,6,0)*W2126,VLOOKUP(Q2126,Rates!G$4:L$12,6,0)*W2126))</f>
        <v/>
      </c>
      <c r="Z2126" s="120" t="str">
        <f t="shared" si="1018"/>
        <v/>
      </c>
      <c r="AA2126" s="120" t="str">
        <f t="shared" si="1019"/>
        <v/>
      </c>
      <c r="AB2126" s="136" t="str">
        <f>IF(B:B="","",IF(R2126="Refreshment Beverage","",IF(AND(R2126="Beer",Q2126=0),SUM(LOOKUP(2,1/(Rates!$B$15:$B$18&lt;=W2126)/(Rates!$C$15:$C$18&gt;=W2126),Rates!$D$15:$D$18)*W2126),VLOOKUP(VALUE(Q:Q),Rates!A:B,2,0)*W2126)))</f>
        <v/>
      </c>
      <c r="AC2126" s="136" t="str">
        <f>IF(B:B="","",IF(R2126="Refreshment Beverage","",IF(AND(R2126="Beer",Q2126=0),SUM(LOOKUP(2,1/(Rates!$B$15:$B$18&lt;=W2126)/(Rates!$C$15:$C$18&gt;=W2126),Rates!$E$15:$E$18)*W2126),VLOOKUP(VALUE(Q:Q),Rates!A:C,3,0)*W2126)))</f>
        <v/>
      </c>
      <c r="AD2126" s="137" t="str">
        <f>IFERROR(IF(B:B="","",IF(R2126="Beer","",IF(VALUE(Q2126)=0,VLOOKUP(VLOOKUP(B:B,#REF!,16,0),Rates!A:E,2,0),VLOOKUP(VALUE(Q2126),Rates!A$31:B$34,2,0)*W2126))),0)</f>
        <v/>
      </c>
      <c r="AE2126" s="121" t="str">
        <f t="shared" si="1020"/>
        <v/>
      </c>
      <c r="AF2126" s="138" t="str">
        <f t="shared" si="1021"/>
        <v/>
      </c>
      <c r="AG2126" s="122" t="str">
        <f t="shared" si="1022"/>
        <v/>
      </c>
      <c r="AH2126" s="123" t="str">
        <f t="shared" si="1023"/>
        <v/>
      </c>
      <c r="AI2126" s="139" t="str">
        <f>IF(AE:AE="","",IF(R2126="Refreshment Beverage",AK2126*(Rates!J$19/100),ROUND(SUM(AH2126*(Rates!$J$8/100)),4)))</f>
        <v/>
      </c>
      <c r="AJ2126" s="124" t="str">
        <f t="shared" si="1024"/>
        <v/>
      </c>
      <c r="AK2126" s="125" t="str">
        <f t="shared" si="1025"/>
        <v/>
      </c>
      <c r="AL2126" s="121" t="str">
        <f t="shared" si="1026"/>
        <v/>
      </c>
      <c r="AM2126" s="138" t="str">
        <f>IF(AS2126="","",IF(R2126="Refreshment Beverage",ROUND(AS2126*Rates!K$19,4),ROUND(AO2126*(VLOOKUP(VALUE(Q2126),Rates!G$4:L$12,3,0)),4)))</f>
        <v/>
      </c>
      <c r="AN2126" s="126" t="str">
        <f>IF(AS2126="","",IF(R2126="Refreshment Beverage",AS2126*(Rates!J$19/100),MAX(AM2126,AB2126)))</f>
        <v/>
      </c>
      <c r="AO2126" s="127" t="str">
        <f t="shared" si="1027"/>
        <v/>
      </c>
      <c r="AP2126" s="127" t="str">
        <f t="shared" si="1028"/>
        <v/>
      </c>
      <c r="AQ2126" s="140" t="str">
        <f>IF(AS2126="","",IF(R2126="Refreshment Beverage",ROUND(SUM(VLOOKUP(Q:Q,Rates!G$15:L$19,3,0)*(AS2126-Y2126-Z2126-AA2126)),4),ROUND(SUM(Rates!$K$8*AS2126),4)))</f>
        <v/>
      </c>
      <c r="AR2126" s="139" t="str">
        <f t="shared" si="1029"/>
        <v/>
      </c>
      <c r="AS2126" s="125" t="str">
        <f t="shared" si="1030"/>
        <v/>
      </c>
      <c r="AT2126" s="121" t="str">
        <f t="shared" si="1031"/>
        <v/>
      </c>
      <c r="AU2126" s="138" t="str">
        <f>IF(AX2126="","",IF(R2126="Refreshment Beverage",ROUND((BA2126-Y2126-Z2126-AA2126)*VLOOKUP(VALUE(Q2126),Rates!G$15:L$19,3,0),4),ROUND(AW2126*(VLOOKUP(VALUE(Q2126),Rates!G:L,3,0)),4)))</f>
        <v/>
      </c>
      <c r="AV2126" s="126" t="str">
        <f t="shared" si="1032"/>
        <v/>
      </c>
      <c r="AW2126" s="127" t="str">
        <f t="shared" si="1033"/>
        <v/>
      </c>
      <c r="AX2126" s="123" t="str">
        <f t="shared" si="1034"/>
        <v/>
      </c>
      <c r="AY2126" s="140" t="str">
        <f>IF(AX2126="","",IF(R2126="Refreshment Beverage",ROUND(SUM(AX2126*Rates!K$19),4),ROUND(SUM(AX2126*(Rates!J$8/100)),4)))</f>
        <v/>
      </c>
      <c r="AZ2126" s="124" t="str">
        <f t="shared" si="1035"/>
        <v/>
      </c>
      <c r="BA2126" s="125" t="str">
        <f t="shared" si="1036"/>
        <v/>
      </c>
      <c r="BB2126" s="115"/>
      <c r="BC2126" s="143"/>
      <c r="BD2126" s="100"/>
      <c r="BE2126" s="100"/>
      <c r="BF2126" s="100"/>
      <c r="BG2126" s="100"/>
    </row>
    <row r="2127" spans="1:59" x14ac:dyDescent="0.2">
      <c r="A2127" s="144"/>
      <c r="B2127" s="141"/>
      <c r="C2127" s="141"/>
      <c r="D2127" s="142"/>
      <c r="E2127" s="142"/>
      <c r="F2127" s="142"/>
      <c r="G2127" s="142"/>
      <c r="H2127" s="142"/>
      <c r="I2127" s="129"/>
      <c r="J2127" s="130"/>
      <c r="K2127" s="131" t="str">
        <f t="shared" si="1007"/>
        <v/>
      </c>
      <c r="L2127" s="132" t="str">
        <f t="shared" si="1008"/>
        <v/>
      </c>
      <c r="M2127" s="133" t="str">
        <f t="shared" si="1009"/>
        <v/>
      </c>
      <c r="N2127" s="134" t="str">
        <f>IFERROR(IF(B:B="","",IF(R2127="Beer",SUM(LOOKUP(2,1/(Rates!$B$3:$B$5&lt;=W2127)/(Rates!$C$3:$C$5&gt;=W2127),Rates!$D$3:$D$5)*(X2127/100)*W2127),IF(R2127="Refreshment Beverage",SUM(LOOKUP(2,1/(Rates!$B$7:$B$11&lt;=W2127)/(Rates!$C$7:$C$11&gt;=W2127),Rates!$D$7:$D$11)*(X2127/100)*W2127)))),"")</f>
        <v/>
      </c>
      <c r="O2127" s="134" t="str">
        <f t="shared" si="1010"/>
        <v/>
      </c>
      <c r="P2127" s="116"/>
      <c r="Q2127" s="117" t="str">
        <f t="shared" si="1011"/>
        <v/>
      </c>
      <c r="R2127" s="128" t="str">
        <f t="shared" si="1012"/>
        <v/>
      </c>
      <c r="S2127" s="135" t="str">
        <f>IF(B2127="","",IF(R2127="Refreshment Beverage",VLOOKUP(VALUE(Q2127),Rates!G$15:L$19,2,0),VLOOKUP(VALUE(Q2127),Rates!G$4:L$12,2,0)))</f>
        <v/>
      </c>
      <c r="T2127" s="135" t="str">
        <f t="shared" si="1013"/>
        <v/>
      </c>
      <c r="U2127" s="118" t="str">
        <f t="shared" si="1014"/>
        <v/>
      </c>
      <c r="V2127" s="135" t="str">
        <f t="shared" si="1015"/>
        <v/>
      </c>
      <c r="W2127" s="135" t="str">
        <f t="shared" si="1016"/>
        <v/>
      </c>
      <c r="X2127" s="119" t="str">
        <f t="shared" si="1017"/>
        <v/>
      </c>
      <c r="Y2127" s="120" t="str">
        <f>IF(B:B="","",IF(R2127="Refreshment Beverage",VLOOKUP(Q2127,Rates!G$15:L$19,6,0)*W2127,VLOOKUP(Q2127,Rates!G$4:L$12,6,0)*W2127))</f>
        <v/>
      </c>
      <c r="Z2127" s="120" t="str">
        <f t="shared" si="1018"/>
        <v/>
      </c>
      <c r="AA2127" s="120" t="str">
        <f t="shared" si="1019"/>
        <v/>
      </c>
      <c r="AB2127" s="136" t="str">
        <f>IF(B:B="","",IF(R2127="Refreshment Beverage","",IF(AND(R2127="Beer",Q2127=0),SUM(LOOKUP(2,1/(Rates!$B$15:$B$18&lt;=W2127)/(Rates!$C$15:$C$18&gt;=W2127),Rates!$D$15:$D$18)*W2127),VLOOKUP(VALUE(Q:Q),Rates!A:B,2,0)*W2127)))</f>
        <v/>
      </c>
      <c r="AC2127" s="136" t="str">
        <f>IF(B:B="","",IF(R2127="Refreshment Beverage","",IF(AND(R2127="Beer",Q2127=0),SUM(LOOKUP(2,1/(Rates!$B$15:$B$18&lt;=W2127)/(Rates!$C$15:$C$18&gt;=W2127),Rates!$E$15:$E$18)*W2127),VLOOKUP(VALUE(Q:Q),Rates!A:C,3,0)*W2127)))</f>
        <v/>
      </c>
      <c r="AD2127" s="137" t="str">
        <f>IFERROR(IF(B:B="","",IF(R2127="Beer","",IF(VALUE(Q2127)=0,VLOOKUP(VLOOKUP(B:B,#REF!,16,0),Rates!A:E,2,0),VLOOKUP(VALUE(Q2127),Rates!A$31:B$34,2,0)*W2127))),0)</f>
        <v/>
      </c>
      <c r="AE2127" s="121" t="str">
        <f t="shared" si="1020"/>
        <v/>
      </c>
      <c r="AF2127" s="138" t="str">
        <f t="shared" si="1021"/>
        <v/>
      </c>
      <c r="AG2127" s="122" t="str">
        <f t="shared" si="1022"/>
        <v/>
      </c>
      <c r="AH2127" s="123" t="str">
        <f t="shared" si="1023"/>
        <v/>
      </c>
      <c r="AI2127" s="139" t="str">
        <f>IF(AE:AE="","",IF(R2127="Refreshment Beverage",AK2127*(Rates!J$19/100),ROUND(SUM(AH2127*(Rates!$J$8/100)),4)))</f>
        <v/>
      </c>
      <c r="AJ2127" s="124" t="str">
        <f t="shared" si="1024"/>
        <v/>
      </c>
      <c r="AK2127" s="125" t="str">
        <f t="shared" si="1025"/>
        <v/>
      </c>
      <c r="AL2127" s="121" t="str">
        <f t="shared" si="1026"/>
        <v/>
      </c>
      <c r="AM2127" s="138" t="str">
        <f>IF(AS2127="","",IF(R2127="Refreshment Beverage",ROUND(AS2127*Rates!K$19,4),ROUND(AO2127*(VLOOKUP(VALUE(Q2127),Rates!G$4:L$12,3,0)),4)))</f>
        <v/>
      </c>
      <c r="AN2127" s="126" t="str">
        <f>IF(AS2127="","",IF(R2127="Refreshment Beverage",AS2127*(Rates!J$19/100),MAX(AM2127,AB2127)))</f>
        <v/>
      </c>
      <c r="AO2127" s="127" t="str">
        <f t="shared" si="1027"/>
        <v/>
      </c>
      <c r="AP2127" s="127" t="str">
        <f t="shared" si="1028"/>
        <v/>
      </c>
      <c r="AQ2127" s="140" t="str">
        <f>IF(AS2127="","",IF(R2127="Refreshment Beverage",ROUND(SUM(VLOOKUP(Q:Q,Rates!G$15:L$19,3,0)*(AS2127-Y2127-Z2127-AA2127)),4),ROUND(SUM(Rates!$K$8*AS2127),4)))</f>
        <v/>
      </c>
      <c r="AR2127" s="139" t="str">
        <f t="shared" si="1029"/>
        <v/>
      </c>
      <c r="AS2127" s="125" t="str">
        <f t="shared" si="1030"/>
        <v/>
      </c>
      <c r="AT2127" s="121" t="str">
        <f t="shared" si="1031"/>
        <v/>
      </c>
      <c r="AU2127" s="138" t="str">
        <f>IF(AX2127="","",IF(R2127="Refreshment Beverage",ROUND((BA2127-Y2127-Z2127-AA2127)*VLOOKUP(VALUE(Q2127),Rates!G$15:L$19,3,0),4),ROUND(AW2127*(VLOOKUP(VALUE(Q2127),Rates!G:L,3,0)),4)))</f>
        <v/>
      </c>
      <c r="AV2127" s="126" t="str">
        <f t="shared" si="1032"/>
        <v/>
      </c>
      <c r="AW2127" s="127" t="str">
        <f t="shared" si="1033"/>
        <v/>
      </c>
      <c r="AX2127" s="123" t="str">
        <f t="shared" si="1034"/>
        <v/>
      </c>
      <c r="AY2127" s="140" t="str">
        <f>IF(AX2127="","",IF(R2127="Refreshment Beverage",ROUND(SUM(AX2127*Rates!K$19),4),ROUND(SUM(AX2127*(Rates!J$8/100)),4)))</f>
        <v/>
      </c>
      <c r="AZ2127" s="124" t="str">
        <f t="shared" si="1035"/>
        <v/>
      </c>
      <c r="BA2127" s="125" t="str">
        <f t="shared" si="1036"/>
        <v/>
      </c>
      <c r="BB2127" s="115"/>
      <c r="BC2127" s="143"/>
      <c r="BD2127" s="100"/>
      <c r="BE2127" s="100"/>
      <c r="BF2127" s="100"/>
      <c r="BG2127" s="100"/>
    </row>
    <row r="2128" spans="1:59" x14ac:dyDescent="0.2">
      <c r="A2128" s="144"/>
      <c r="B2128" s="141"/>
      <c r="C2128" s="141"/>
      <c r="D2128" s="142"/>
      <c r="E2128" s="142"/>
      <c r="F2128" s="142"/>
      <c r="G2128" s="142"/>
      <c r="H2128" s="142"/>
      <c r="I2128" s="129"/>
      <c r="J2128" s="130"/>
      <c r="K2128" s="131" t="str">
        <f t="shared" si="1007"/>
        <v/>
      </c>
      <c r="L2128" s="132" t="str">
        <f t="shared" si="1008"/>
        <v/>
      </c>
      <c r="M2128" s="133" t="str">
        <f t="shared" si="1009"/>
        <v/>
      </c>
      <c r="N2128" s="134" t="str">
        <f>IFERROR(IF(B:B="","",IF(R2128="Beer",SUM(LOOKUP(2,1/(Rates!$B$3:$B$5&lt;=W2128)/(Rates!$C$3:$C$5&gt;=W2128),Rates!$D$3:$D$5)*(X2128/100)*W2128),IF(R2128="Refreshment Beverage",SUM(LOOKUP(2,1/(Rates!$B$7:$B$11&lt;=W2128)/(Rates!$C$7:$C$11&gt;=W2128),Rates!$D$7:$D$11)*(X2128/100)*W2128)))),"")</f>
        <v/>
      </c>
      <c r="O2128" s="134" t="str">
        <f t="shared" si="1010"/>
        <v/>
      </c>
      <c r="P2128" s="116"/>
      <c r="Q2128" s="117" t="str">
        <f t="shared" si="1011"/>
        <v/>
      </c>
      <c r="R2128" s="128" t="str">
        <f t="shared" si="1012"/>
        <v/>
      </c>
      <c r="S2128" s="135" t="str">
        <f>IF(B2128="","",IF(R2128="Refreshment Beverage",VLOOKUP(VALUE(Q2128),Rates!G$15:L$19,2,0),VLOOKUP(VALUE(Q2128),Rates!G$4:L$12,2,0)))</f>
        <v/>
      </c>
      <c r="T2128" s="135" t="str">
        <f t="shared" si="1013"/>
        <v/>
      </c>
      <c r="U2128" s="118" t="str">
        <f t="shared" si="1014"/>
        <v/>
      </c>
      <c r="V2128" s="135" t="str">
        <f t="shared" si="1015"/>
        <v/>
      </c>
      <c r="W2128" s="135" t="str">
        <f t="shared" si="1016"/>
        <v/>
      </c>
      <c r="X2128" s="119" t="str">
        <f t="shared" si="1017"/>
        <v/>
      </c>
      <c r="Y2128" s="120" t="str">
        <f>IF(B:B="","",IF(R2128="Refreshment Beverage",VLOOKUP(Q2128,Rates!G$15:L$19,6,0)*W2128,VLOOKUP(Q2128,Rates!G$4:L$12,6,0)*W2128))</f>
        <v/>
      </c>
      <c r="Z2128" s="120" t="str">
        <f t="shared" si="1018"/>
        <v/>
      </c>
      <c r="AA2128" s="120" t="str">
        <f t="shared" si="1019"/>
        <v/>
      </c>
      <c r="AB2128" s="136" t="str">
        <f>IF(B:B="","",IF(R2128="Refreshment Beverage","",IF(AND(R2128="Beer",Q2128=0),SUM(LOOKUP(2,1/(Rates!$B$15:$B$18&lt;=W2128)/(Rates!$C$15:$C$18&gt;=W2128),Rates!$D$15:$D$18)*W2128),VLOOKUP(VALUE(Q:Q),Rates!A:B,2,0)*W2128)))</f>
        <v/>
      </c>
      <c r="AC2128" s="136" t="str">
        <f>IF(B:B="","",IF(R2128="Refreshment Beverage","",IF(AND(R2128="Beer",Q2128=0),SUM(LOOKUP(2,1/(Rates!$B$15:$B$18&lt;=W2128)/(Rates!$C$15:$C$18&gt;=W2128),Rates!$E$15:$E$18)*W2128),VLOOKUP(VALUE(Q:Q),Rates!A:C,3,0)*W2128)))</f>
        <v/>
      </c>
      <c r="AD2128" s="137" t="str">
        <f>IFERROR(IF(B:B="","",IF(R2128="Beer","",IF(VALUE(Q2128)=0,VLOOKUP(VLOOKUP(B:B,#REF!,16,0),Rates!A:E,2,0),VLOOKUP(VALUE(Q2128),Rates!A$31:B$34,2,0)*W2128))),0)</f>
        <v/>
      </c>
      <c r="AE2128" s="121" t="str">
        <f t="shared" si="1020"/>
        <v/>
      </c>
      <c r="AF2128" s="138" t="str">
        <f t="shared" si="1021"/>
        <v/>
      </c>
      <c r="AG2128" s="122" t="str">
        <f t="shared" si="1022"/>
        <v/>
      </c>
      <c r="AH2128" s="123" t="str">
        <f t="shared" si="1023"/>
        <v/>
      </c>
      <c r="AI2128" s="139" t="str">
        <f>IF(AE:AE="","",IF(R2128="Refreshment Beverage",AK2128*(Rates!J$19/100),ROUND(SUM(AH2128*(Rates!$J$8/100)),4)))</f>
        <v/>
      </c>
      <c r="AJ2128" s="124" t="str">
        <f t="shared" si="1024"/>
        <v/>
      </c>
      <c r="AK2128" s="125" t="str">
        <f t="shared" si="1025"/>
        <v/>
      </c>
      <c r="AL2128" s="121" t="str">
        <f t="shared" si="1026"/>
        <v/>
      </c>
      <c r="AM2128" s="138" t="str">
        <f>IF(AS2128="","",IF(R2128="Refreshment Beverage",ROUND(AS2128*Rates!K$19,4),ROUND(AO2128*(VLOOKUP(VALUE(Q2128),Rates!G$4:L$12,3,0)),4)))</f>
        <v/>
      </c>
      <c r="AN2128" s="126" t="str">
        <f>IF(AS2128="","",IF(R2128="Refreshment Beverage",AS2128*(Rates!J$19/100),MAX(AM2128,AB2128)))</f>
        <v/>
      </c>
      <c r="AO2128" s="127" t="str">
        <f t="shared" si="1027"/>
        <v/>
      </c>
      <c r="AP2128" s="127" t="str">
        <f t="shared" si="1028"/>
        <v/>
      </c>
      <c r="AQ2128" s="140" t="str">
        <f>IF(AS2128="","",IF(R2128="Refreshment Beverage",ROUND(SUM(VLOOKUP(Q:Q,Rates!G$15:L$19,3,0)*(AS2128-Y2128-Z2128-AA2128)),4),ROUND(SUM(Rates!$K$8*AS2128),4)))</f>
        <v/>
      </c>
      <c r="AR2128" s="139" t="str">
        <f t="shared" si="1029"/>
        <v/>
      </c>
      <c r="AS2128" s="125" t="str">
        <f t="shared" si="1030"/>
        <v/>
      </c>
      <c r="AT2128" s="121" t="str">
        <f t="shared" si="1031"/>
        <v/>
      </c>
      <c r="AU2128" s="138" t="str">
        <f>IF(AX2128="","",IF(R2128="Refreshment Beverage",ROUND((BA2128-Y2128-Z2128-AA2128)*VLOOKUP(VALUE(Q2128),Rates!G$15:L$19,3,0),4),ROUND(AW2128*(VLOOKUP(VALUE(Q2128),Rates!G:L,3,0)),4)))</f>
        <v/>
      </c>
      <c r="AV2128" s="126" t="str">
        <f t="shared" si="1032"/>
        <v/>
      </c>
      <c r="AW2128" s="127" t="str">
        <f t="shared" si="1033"/>
        <v/>
      </c>
      <c r="AX2128" s="123" t="str">
        <f t="shared" si="1034"/>
        <v/>
      </c>
      <c r="AY2128" s="140" t="str">
        <f>IF(AX2128="","",IF(R2128="Refreshment Beverage",ROUND(SUM(AX2128*Rates!K$19),4),ROUND(SUM(AX2128*(Rates!J$8/100)),4)))</f>
        <v/>
      </c>
      <c r="AZ2128" s="124" t="str">
        <f t="shared" si="1035"/>
        <v/>
      </c>
      <c r="BA2128" s="125" t="str">
        <f t="shared" si="1036"/>
        <v/>
      </c>
      <c r="BB2128" s="115"/>
      <c r="BC2128" s="143"/>
      <c r="BD2128" s="100"/>
      <c r="BE2128" s="100"/>
      <c r="BF2128" s="100"/>
      <c r="BG2128" s="100"/>
    </row>
    <row r="2129" spans="1:59" x14ac:dyDescent="0.2">
      <c r="A2129" s="144"/>
      <c r="B2129" s="141"/>
      <c r="C2129" s="141"/>
      <c r="D2129" s="142"/>
      <c r="E2129" s="142"/>
      <c r="F2129" s="142"/>
      <c r="G2129" s="142"/>
      <c r="H2129" s="142"/>
      <c r="I2129" s="129"/>
      <c r="J2129" s="130"/>
      <c r="K2129" s="131" t="str">
        <f t="shared" si="1007"/>
        <v/>
      </c>
      <c r="L2129" s="132" t="str">
        <f t="shared" si="1008"/>
        <v/>
      </c>
      <c r="M2129" s="133" t="str">
        <f t="shared" si="1009"/>
        <v/>
      </c>
      <c r="N2129" s="134" t="str">
        <f>IFERROR(IF(B:B="","",IF(R2129="Beer",SUM(LOOKUP(2,1/(Rates!$B$3:$B$5&lt;=W2129)/(Rates!$C$3:$C$5&gt;=W2129),Rates!$D$3:$D$5)*(X2129/100)*W2129),IF(R2129="Refreshment Beverage",SUM(LOOKUP(2,1/(Rates!$B$7:$B$11&lt;=W2129)/(Rates!$C$7:$C$11&gt;=W2129),Rates!$D$7:$D$11)*(X2129/100)*W2129)))),"")</f>
        <v/>
      </c>
      <c r="O2129" s="134" t="str">
        <f t="shared" si="1010"/>
        <v/>
      </c>
      <c r="P2129" s="116"/>
      <c r="Q2129" s="117" t="str">
        <f t="shared" si="1011"/>
        <v/>
      </c>
      <c r="R2129" s="128" t="str">
        <f t="shared" si="1012"/>
        <v/>
      </c>
      <c r="S2129" s="135" t="str">
        <f>IF(B2129="","",IF(R2129="Refreshment Beverage",VLOOKUP(VALUE(Q2129),Rates!G$15:L$19,2,0),VLOOKUP(VALUE(Q2129),Rates!G$4:L$12,2,0)))</f>
        <v/>
      </c>
      <c r="T2129" s="135" t="str">
        <f t="shared" si="1013"/>
        <v/>
      </c>
      <c r="U2129" s="118" t="str">
        <f t="shared" si="1014"/>
        <v/>
      </c>
      <c r="V2129" s="135" t="str">
        <f t="shared" si="1015"/>
        <v/>
      </c>
      <c r="W2129" s="135" t="str">
        <f t="shared" si="1016"/>
        <v/>
      </c>
      <c r="X2129" s="119" t="str">
        <f t="shared" si="1017"/>
        <v/>
      </c>
      <c r="Y2129" s="120" t="str">
        <f>IF(B:B="","",IF(R2129="Refreshment Beverage",VLOOKUP(Q2129,Rates!G$15:L$19,6,0)*W2129,VLOOKUP(Q2129,Rates!G$4:L$12,6,0)*W2129))</f>
        <v/>
      </c>
      <c r="Z2129" s="120" t="str">
        <f t="shared" si="1018"/>
        <v/>
      </c>
      <c r="AA2129" s="120" t="str">
        <f t="shared" si="1019"/>
        <v/>
      </c>
      <c r="AB2129" s="136" t="str">
        <f>IF(B:B="","",IF(R2129="Refreshment Beverage","",IF(AND(R2129="Beer",Q2129=0),SUM(LOOKUP(2,1/(Rates!$B$15:$B$18&lt;=W2129)/(Rates!$C$15:$C$18&gt;=W2129),Rates!$D$15:$D$18)*W2129),VLOOKUP(VALUE(Q:Q),Rates!A:B,2,0)*W2129)))</f>
        <v/>
      </c>
      <c r="AC2129" s="136" t="str">
        <f>IF(B:B="","",IF(R2129="Refreshment Beverage","",IF(AND(R2129="Beer",Q2129=0),SUM(LOOKUP(2,1/(Rates!$B$15:$B$18&lt;=W2129)/(Rates!$C$15:$C$18&gt;=W2129),Rates!$E$15:$E$18)*W2129),VLOOKUP(VALUE(Q:Q),Rates!A:C,3,0)*W2129)))</f>
        <v/>
      </c>
      <c r="AD2129" s="137" t="str">
        <f>IFERROR(IF(B:B="","",IF(R2129="Beer","",IF(VALUE(Q2129)=0,VLOOKUP(VLOOKUP(B:B,#REF!,16,0),Rates!A:E,2,0),VLOOKUP(VALUE(Q2129),Rates!A$31:B$34,2,0)*W2129))),0)</f>
        <v/>
      </c>
      <c r="AE2129" s="121" t="str">
        <f t="shared" si="1020"/>
        <v/>
      </c>
      <c r="AF2129" s="138" t="str">
        <f t="shared" si="1021"/>
        <v/>
      </c>
      <c r="AG2129" s="122" t="str">
        <f t="shared" si="1022"/>
        <v/>
      </c>
      <c r="AH2129" s="123" t="str">
        <f t="shared" si="1023"/>
        <v/>
      </c>
      <c r="AI2129" s="139" t="str">
        <f>IF(AE:AE="","",IF(R2129="Refreshment Beverage",AK2129*(Rates!J$19/100),ROUND(SUM(AH2129*(Rates!$J$8/100)),4)))</f>
        <v/>
      </c>
      <c r="AJ2129" s="124" t="str">
        <f t="shared" si="1024"/>
        <v/>
      </c>
      <c r="AK2129" s="125" t="str">
        <f t="shared" si="1025"/>
        <v/>
      </c>
      <c r="AL2129" s="121" t="str">
        <f t="shared" si="1026"/>
        <v/>
      </c>
      <c r="AM2129" s="138" t="str">
        <f>IF(AS2129="","",IF(R2129="Refreshment Beverage",ROUND(AS2129*Rates!K$19,4),ROUND(AO2129*(VLOOKUP(VALUE(Q2129),Rates!G$4:L$12,3,0)),4)))</f>
        <v/>
      </c>
      <c r="AN2129" s="126" t="str">
        <f>IF(AS2129="","",IF(R2129="Refreshment Beverage",AS2129*(Rates!J$19/100),MAX(AM2129,AB2129)))</f>
        <v/>
      </c>
      <c r="AO2129" s="127" t="str">
        <f t="shared" si="1027"/>
        <v/>
      </c>
      <c r="AP2129" s="127" t="str">
        <f t="shared" si="1028"/>
        <v/>
      </c>
      <c r="AQ2129" s="140" t="str">
        <f>IF(AS2129="","",IF(R2129="Refreshment Beverage",ROUND(SUM(VLOOKUP(Q:Q,Rates!G$15:L$19,3,0)*(AS2129-Y2129-Z2129-AA2129)),4),ROUND(SUM(Rates!$K$8*AS2129),4)))</f>
        <v/>
      </c>
      <c r="AR2129" s="139" t="str">
        <f t="shared" si="1029"/>
        <v/>
      </c>
      <c r="AS2129" s="125" t="str">
        <f t="shared" si="1030"/>
        <v/>
      </c>
      <c r="AT2129" s="121" t="str">
        <f t="shared" si="1031"/>
        <v/>
      </c>
      <c r="AU2129" s="138" t="str">
        <f>IF(AX2129="","",IF(R2129="Refreshment Beverage",ROUND((BA2129-Y2129-Z2129-AA2129)*VLOOKUP(VALUE(Q2129),Rates!G$15:L$19,3,0),4),ROUND(AW2129*(VLOOKUP(VALUE(Q2129),Rates!G:L,3,0)),4)))</f>
        <v/>
      </c>
      <c r="AV2129" s="126" t="str">
        <f t="shared" si="1032"/>
        <v/>
      </c>
      <c r="AW2129" s="127" t="str">
        <f t="shared" si="1033"/>
        <v/>
      </c>
      <c r="AX2129" s="123" t="str">
        <f t="shared" si="1034"/>
        <v/>
      </c>
      <c r="AY2129" s="140" t="str">
        <f>IF(AX2129="","",IF(R2129="Refreshment Beverage",ROUND(SUM(AX2129*Rates!K$19),4),ROUND(SUM(AX2129*(Rates!J$8/100)),4)))</f>
        <v/>
      </c>
      <c r="AZ2129" s="124" t="str">
        <f t="shared" si="1035"/>
        <v/>
      </c>
      <c r="BA2129" s="125" t="str">
        <f t="shared" si="1036"/>
        <v/>
      </c>
      <c r="BB2129" s="115"/>
      <c r="BC2129" s="143"/>
      <c r="BD2129" s="100"/>
      <c r="BE2129" s="100"/>
      <c r="BF2129" s="100"/>
      <c r="BG2129" s="100"/>
    </row>
    <row r="2130" spans="1:59" x14ac:dyDescent="0.2">
      <c r="A2130" s="144"/>
      <c r="B2130" s="141"/>
      <c r="C2130" s="141"/>
      <c r="D2130" s="142"/>
      <c r="E2130" s="142"/>
      <c r="F2130" s="142"/>
      <c r="G2130" s="142"/>
      <c r="H2130" s="142"/>
      <c r="I2130" s="129"/>
      <c r="J2130" s="130"/>
      <c r="K2130" s="131" t="str">
        <f t="shared" si="1007"/>
        <v/>
      </c>
      <c r="L2130" s="132" t="str">
        <f t="shared" si="1008"/>
        <v/>
      </c>
      <c r="M2130" s="133" t="str">
        <f t="shared" si="1009"/>
        <v/>
      </c>
      <c r="N2130" s="134" t="str">
        <f>IFERROR(IF(B:B="","",IF(R2130="Beer",SUM(LOOKUP(2,1/(Rates!$B$3:$B$5&lt;=W2130)/(Rates!$C$3:$C$5&gt;=W2130),Rates!$D$3:$D$5)*(X2130/100)*W2130),IF(R2130="Refreshment Beverage",SUM(LOOKUP(2,1/(Rates!$B$7:$B$11&lt;=W2130)/(Rates!$C$7:$C$11&gt;=W2130),Rates!$D$7:$D$11)*(X2130/100)*W2130)))),"")</f>
        <v/>
      </c>
      <c r="O2130" s="134" t="str">
        <f t="shared" si="1010"/>
        <v/>
      </c>
      <c r="P2130" s="116"/>
      <c r="Q2130" s="117" t="str">
        <f t="shared" si="1011"/>
        <v/>
      </c>
      <c r="R2130" s="128" t="str">
        <f t="shared" si="1012"/>
        <v/>
      </c>
      <c r="S2130" s="135" t="str">
        <f>IF(B2130="","",IF(R2130="Refreshment Beverage",VLOOKUP(VALUE(Q2130),Rates!G$15:L$19,2,0),VLOOKUP(VALUE(Q2130),Rates!G$4:L$12,2,0)))</f>
        <v/>
      </c>
      <c r="T2130" s="135" t="str">
        <f t="shared" si="1013"/>
        <v/>
      </c>
      <c r="U2130" s="118" t="str">
        <f t="shared" si="1014"/>
        <v/>
      </c>
      <c r="V2130" s="135" t="str">
        <f t="shared" si="1015"/>
        <v/>
      </c>
      <c r="W2130" s="135" t="str">
        <f t="shared" si="1016"/>
        <v/>
      </c>
      <c r="X2130" s="119" t="str">
        <f t="shared" si="1017"/>
        <v/>
      </c>
      <c r="Y2130" s="120" t="str">
        <f>IF(B:B="","",IF(R2130="Refreshment Beverage",VLOOKUP(Q2130,Rates!G$15:L$19,6,0)*W2130,VLOOKUP(Q2130,Rates!G$4:L$12,6,0)*W2130))</f>
        <v/>
      </c>
      <c r="Z2130" s="120" t="str">
        <f t="shared" si="1018"/>
        <v/>
      </c>
      <c r="AA2130" s="120" t="str">
        <f t="shared" si="1019"/>
        <v/>
      </c>
      <c r="AB2130" s="136" t="str">
        <f>IF(B:B="","",IF(R2130="Refreshment Beverage","",IF(AND(R2130="Beer",Q2130=0),SUM(LOOKUP(2,1/(Rates!$B$15:$B$18&lt;=W2130)/(Rates!$C$15:$C$18&gt;=W2130),Rates!$D$15:$D$18)*W2130),VLOOKUP(VALUE(Q:Q),Rates!A:B,2,0)*W2130)))</f>
        <v/>
      </c>
      <c r="AC2130" s="136" t="str">
        <f>IF(B:B="","",IF(R2130="Refreshment Beverage","",IF(AND(R2130="Beer",Q2130=0),SUM(LOOKUP(2,1/(Rates!$B$15:$B$18&lt;=W2130)/(Rates!$C$15:$C$18&gt;=W2130),Rates!$E$15:$E$18)*W2130),VLOOKUP(VALUE(Q:Q),Rates!A:C,3,0)*W2130)))</f>
        <v/>
      </c>
      <c r="AD2130" s="137" t="str">
        <f>IFERROR(IF(B:B="","",IF(R2130="Beer","",IF(VALUE(Q2130)=0,VLOOKUP(VLOOKUP(B:B,#REF!,16,0),Rates!A:E,2,0),VLOOKUP(VALUE(Q2130),Rates!A$31:B$34,2,0)*W2130))),0)</f>
        <v/>
      </c>
      <c r="AE2130" s="121" t="str">
        <f t="shared" si="1020"/>
        <v/>
      </c>
      <c r="AF2130" s="138" t="str">
        <f t="shared" si="1021"/>
        <v/>
      </c>
      <c r="AG2130" s="122" t="str">
        <f t="shared" si="1022"/>
        <v/>
      </c>
      <c r="AH2130" s="123" t="str">
        <f t="shared" si="1023"/>
        <v/>
      </c>
      <c r="AI2130" s="139" t="str">
        <f>IF(AE:AE="","",IF(R2130="Refreshment Beverage",AK2130*(Rates!J$19/100),ROUND(SUM(AH2130*(Rates!$J$8/100)),4)))</f>
        <v/>
      </c>
      <c r="AJ2130" s="124" t="str">
        <f t="shared" si="1024"/>
        <v/>
      </c>
      <c r="AK2130" s="125" t="str">
        <f t="shared" si="1025"/>
        <v/>
      </c>
      <c r="AL2130" s="121" t="str">
        <f t="shared" si="1026"/>
        <v/>
      </c>
      <c r="AM2130" s="138" t="str">
        <f>IF(AS2130="","",IF(R2130="Refreshment Beverage",ROUND(AS2130*Rates!K$19,4),ROUND(AO2130*(VLOOKUP(VALUE(Q2130),Rates!G$4:L$12,3,0)),4)))</f>
        <v/>
      </c>
      <c r="AN2130" s="126" t="str">
        <f>IF(AS2130="","",IF(R2130="Refreshment Beverage",AS2130*(Rates!J$19/100),MAX(AM2130,AB2130)))</f>
        <v/>
      </c>
      <c r="AO2130" s="127" t="str">
        <f t="shared" si="1027"/>
        <v/>
      </c>
      <c r="AP2130" s="127" t="str">
        <f t="shared" si="1028"/>
        <v/>
      </c>
      <c r="AQ2130" s="140" t="str">
        <f>IF(AS2130="","",IF(R2130="Refreshment Beverage",ROUND(SUM(VLOOKUP(Q:Q,Rates!G$15:L$19,3,0)*(AS2130-Y2130-Z2130-AA2130)),4),ROUND(SUM(Rates!$K$8*AS2130),4)))</f>
        <v/>
      </c>
      <c r="AR2130" s="139" t="str">
        <f t="shared" si="1029"/>
        <v/>
      </c>
      <c r="AS2130" s="125" t="str">
        <f t="shared" si="1030"/>
        <v/>
      </c>
      <c r="AT2130" s="121" t="str">
        <f t="shared" si="1031"/>
        <v/>
      </c>
      <c r="AU2130" s="138" t="str">
        <f>IF(AX2130="","",IF(R2130="Refreshment Beverage",ROUND((BA2130-Y2130-Z2130-AA2130)*VLOOKUP(VALUE(Q2130),Rates!G$15:L$19,3,0),4),ROUND(AW2130*(VLOOKUP(VALUE(Q2130),Rates!G:L,3,0)),4)))</f>
        <v/>
      </c>
      <c r="AV2130" s="126" t="str">
        <f t="shared" si="1032"/>
        <v/>
      </c>
      <c r="AW2130" s="127" t="str">
        <f t="shared" si="1033"/>
        <v/>
      </c>
      <c r="AX2130" s="123" t="str">
        <f t="shared" si="1034"/>
        <v/>
      </c>
      <c r="AY2130" s="140" t="str">
        <f>IF(AX2130="","",IF(R2130="Refreshment Beverage",ROUND(SUM(AX2130*Rates!K$19),4),ROUND(SUM(AX2130*(Rates!J$8/100)),4)))</f>
        <v/>
      </c>
      <c r="AZ2130" s="124" t="str">
        <f t="shared" si="1035"/>
        <v/>
      </c>
      <c r="BA2130" s="125" t="str">
        <f t="shared" si="1036"/>
        <v/>
      </c>
      <c r="BB2130" s="115"/>
      <c r="BC2130" s="143"/>
      <c r="BD2130" s="100"/>
      <c r="BE2130" s="100"/>
      <c r="BF2130" s="100"/>
      <c r="BG2130" s="100"/>
    </row>
    <row r="2131" spans="1:59" x14ac:dyDescent="0.2">
      <c r="A2131" s="144"/>
      <c r="B2131" s="141"/>
      <c r="C2131" s="141"/>
      <c r="D2131" s="142"/>
      <c r="E2131" s="142"/>
      <c r="F2131" s="142"/>
      <c r="G2131" s="142"/>
      <c r="H2131" s="142"/>
      <c r="I2131" s="129"/>
      <c r="J2131" s="130"/>
      <c r="K2131" s="131" t="str">
        <f t="shared" si="1007"/>
        <v/>
      </c>
      <c r="L2131" s="132" t="str">
        <f t="shared" si="1008"/>
        <v/>
      </c>
      <c r="M2131" s="133" t="str">
        <f t="shared" si="1009"/>
        <v/>
      </c>
      <c r="N2131" s="134" t="str">
        <f>IFERROR(IF(B:B="","",IF(R2131="Beer",SUM(LOOKUP(2,1/(Rates!$B$3:$B$5&lt;=W2131)/(Rates!$C$3:$C$5&gt;=W2131),Rates!$D$3:$D$5)*(X2131/100)*W2131),IF(R2131="Refreshment Beverage",SUM(LOOKUP(2,1/(Rates!$B$7:$B$11&lt;=W2131)/(Rates!$C$7:$C$11&gt;=W2131),Rates!$D$7:$D$11)*(X2131/100)*W2131)))),"")</f>
        <v/>
      </c>
      <c r="O2131" s="134" t="str">
        <f t="shared" si="1010"/>
        <v/>
      </c>
      <c r="P2131" s="116"/>
      <c r="Q2131" s="117" t="str">
        <f t="shared" si="1011"/>
        <v/>
      </c>
      <c r="R2131" s="128" t="str">
        <f t="shared" si="1012"/>
        <v/>
      </c>
      <c r="S2131" s="135" t="str">
        <f>IF(B2131="","",IF(R2131="Refreshment Beverage",VLOOKUP(VALUE(Q2131),Rates!G$15:L$19,2,0),VLOOKUP(VALUE(Q2131),Rates!G$4:L$12,2,0)))</f>
        <v/>
      </c>
      <c r="T2131" s="135" t="str">
        <f t="shared" si="1013"/>
        <v/>
      </c>
      <c r="U2131" s="118" t="str">
        <f t="shared" si="1014"/>
        <v/>
      </c>
      <c r="V2131" s="135" t="str">
        <f t="shared" si="1015"/>
        <v/>
      </c>
      <c r="W2131" s="135" t="str">
        <f t="shared" si="1016"/>
        <v/>
      </c>
      <c r="X2131" s="119" t="str">
        <f t="shared" si="1017"/>
        <v/>
      </c>
      <c r="Y2131" s="120" t="str">
        <f>IF(B:B="","",IF(R2131="Refreshment Beverage",VLOOKUP(Q2131,Rates!G$15:L$19,6,0)*W2131,VLOOKUP(Q2131,Rates!G$4:L$12,6,0)*W2131))</f>
        <v/>
      </c>
      <c r="Z2131" s="120" t="str">
        <f t="shared" si="1018"/>
        <v/>
      </c>
      <c r="AA2131" s="120" t="str">
        <f t="shared" si="1019"/>
        <v/>
      </c>
      <c r="AB2131" s="136" t="str">
        <f>IF(B:B="","",IF(R2131="Refreshment Beverage","",IF(AND(R2131="Beer",Q2131=0),SUM(LOOKUP(2,1/(Rates!$B$15:$B$18&lt;=W2131)/(Rates!$C$15:$C$18&gt;=W2131),Rates!$D$15:$D$18)*W2131),VLOOKUP(VALUE(Q:Q),Rates!A:B,2,0)*W2131)))</f>
        <v/>
      </c>
      <c r="AC2131" s="136" t="str">
        <f>IF(B:B="","",IF(R2131="Refreshment Beverage","",IF(AND(R2131="Beer",Q2131=0),SUM(LOOKUP(2,1/(Rates!$B$15:$B$18&lt;=W2131)/(Rates!$C$15:$C$18&gt;=W2131),Rates!$E$15:$E$18)*W2131),VLOOKUP(VALUE(Q:Q),Rates!A:C,3,0)*W2131)))</f>
        <v/>
      </c>
      <c r="AD2131" s="137" t="str">
        <f>IFERROR(IF(B:B="","",IF(R2131="Beer","",IF(VALUE(Q2131)=0,VLOOKUP(VLOOKUP(B:B,#REF!,16,0),Rates!A:E,2,0),VLOOKUP(VALUE(Q2131),Rates!A$31:B$34,2,0)*W2131))),0)</f>
        <v/>
      </c>
      <c r="AE2131" s="121" t="str">
        <f t="shared" si="1020"/>
        <v/>
      </c>
      <c r="AF2131" s="138" t="str">
        <f t="shared" si="1021"/>
        <v/>
      </c>
      <c r="AG2131" s="122" t="str">
        <f t="shared" si="1022"/>
        <v/>
      </c>
      <c r="AH2131" s="123" t="str">
        <f t="shared" si="1023"/>
        <v/>
      </c>
      <c r="AI2131" s="139" t="str">
        <f>IF(AE:AE="","",IF(R2131="Refreshment Beverage",AK2131*(Rates!J$19/100),ROUND(SUM(AH2131*(Rates!$J$8/100)),4)))</f>
        <v/>
      </c>
      <c r="AJ2131" s="124" t="str">
        <f t="shared" si="1024"/>
        <v/>
      </c>
      <c r="AK2131" s="125" t="str">
        <f t="shared" si="1025"/>
        <v/>
      </c>
      <c r="AL2131" s="121" t="str">
        <f t="shared" si="1026"/>
        <v/>
      </c>
      <c r="AM2131" s="138" t="str">
        <f>IF(AS2131="","",IF(R2131="Refreshment Beverage",ROUND(AS2131*Rates!K$19,4),ROUND(AO2131*(VLOOKUP(VALUE(Q2131),Rates!G$4:L$12,3,0)),4)))</f>
        <v/>
      </c>
      <c r="AN2131" s="126" t="str">
        <f>IF(AS2131="","",IF(R2131="Refreshment Beverage",AS2131*(Rates!J$19/100),MAX(AM2131,AB2131)))</f>
        <v/>
      </c>
      <c r="AO2131" s="127" t="str">
        <f t="shared" si="1027"/>
        <v/>
      </c>
      <c r="AP2131" s="127" t="str">
        <f t="shared" si="1028"/>
        <v/>
      </c>
      <c r="AQ2131" s="140" t="str">
        <f>IF(AS2131="","",IF(R2131="Refreshment Beverage",ROUND(SUM(VLOOKUP(Q:Q,Rates!G$15:L$19,3,0)*(AS2131-Y2131-Z2131-AA2131)),4),ROUND(SUM(Rates!$K$8*AS2131),4)))</f>
        <v/>
      </c>
      <c r="AR2131" s="139" t="str">
        <f t="shared" si="1029"/>
        <v/>
      </c>
      <c r="AS2131" s="125" t="str">
        <f t="shared" si="1030"/>
        <v/>
      </c>
      <c r="AT2131" s="121" t="str">
        <f t="shared" si="1031"/>
        <v/>
      </c>
      <c r="AU2131" s="138" t="str">
        <f>IF(AX2131="","",IF(R2131="Refreshment Beverage",ROUND((BA2131-Y2131-Z2131-AA2131)*VLOOKUP(VALUE(Q2131),Rates!G$15:L$19,3,0),4),ROUND(AW2131*(VLOOKUP(VALUE(Q2131),Rates!G:L,3,0)),4)))</f>
        <v/>
      </c>
      <c r="AV2131" s="126" t="str">
        <f t="shared" si="1032"/>
        <v/>
      </c>
      <c r="AW2131" s="127" t="str">
        <f t="shared" si="1033"/>
        <v/>
      </c>
      <c r="AX2131" s="123" t="str">
        <f t="shared" si="1034"/>
        <v/>
      </c>
      <c r="AY2131" s="140" t="str">
        <f>IF(AX2131="","",IF(R2131="Refreshment Beverage",ROUND(SUM(AX2131*Rates!K$19),4),ROUND(SUM(AX2131*(Rates!J$8/100)),4)))</f>
        <v/>
      </c>
      <c r="AZ2131" s="124" t="str">
        <f t="shared" si="1035"/>
        <v/>
      </c>
      <c r="BA2131" s="125" t="str">
        <f t="shared" si="1036"/>
        <v/>
      </c>
      <c r="BB2131" s="115"/>
      <c r="BC2131" s="143"/>
      <c r="BD2131" s="100"/>
      <c r="BE2131" s="100"/>
      <c r="BF2131" s="100"/>
      <c r="BG2131" s="100"/>
    </row>
    <row r="2132" spans="1:59" x14ac:dyDescent="0.2">
      <c r="A2132" s="144"/>
      <c r="B2132" s="141"/>
      <c r="C2132" s="141"/>
      <c r="D2132" s="142"/>
      <c r="E2132" s="142"/>
      <c r="F2132" s="142"/>
      <c r="G2132" s="142"/>
      <c r="H2132" s="142"/>
      <c r="I2132" s="129"/>
      <c r="J2132" s="130"/>
      <c r="K2132" s="131" t="str">
        <f t="shared" si="1007"/>
        <v/>
      </c>
      <c r="L2132" s="132" t="str">
        <f t="shared" si="1008"/>
        <v/>
      </c>
      <c r="M2132" s="133" t="str">
        <f t="shared" si="1009"/>
        <v/>
      </c>
      <c r="N2132" s="134" t="str">
        <f>IFERROR(IF(B:B="","",IF(R2132="Beer",SUM(LOOKUP(2,1/(Rates!$B$3:$B$5&lt;=W2132)/(Rates!$C$3:$C$5&gt;=W2132),Rates!$D$3:$D$5)*(X2132/100)*W2132),IF(R2132="Refreshment Beverage",SUM(LOOKUP(2,1/(Rates!$B$7:$B$11&lt;=W2132)/(Rates!$C$7:$C$11&gt;=W2132),Rates!$D$7:$D$11)*(X2132/100)*W2132)))),"")</f>
        <v/>
      </c>
      <c r="O2132" s="134" t="str">
        <f t="shared" si="1010"/>
        <v/>
      </c>
      <c r="P2132" s="116"/>
      <c r="Q2132" s="117" t="str">
        <f t="shared" si="1011"/>
        <v/>
      </c>
      <c r="R2132" s="128" t="str">
        <f t="shared" si="1012"/>
        <v/>
      </c>
      <c r="S2132" s="135" t="str">
        <f>IF(B2132="","",IF(R2132="Refreshment Beverage",VLOOKUP(VALUE(Q2132),Rates!G$15:L$19,2,0),VLOOKUP(VALUE(Q2132),Rates!G$4:L$12,2,0)))</f>
        <v/>
      </c>
      <c r="T2132" s="135" t="str">
        <f t="shared" si="1013"/>
        <v/>
      </c>
      <c r="U2132" s="118" t="str">
        <f t="shared" si="1014"/>
        <v/>
      </c>
      <c r="V2132" s="135" t="str">
        <f t="shared" si="1015"/>
        <v/>
      </c>
      <c r="W2132" s="135" t="str">
        <f t="shared" si="1016"/>
        <v/>
      </c>
      <c r="X2132" s="119" t="str">
        <f t="shared" si="1017"/>
        <v/>
      </c>
      <c r="Y2132" s="120" t="str">
        <f>IF(B:B="","",IF(R2132="Refreshment Beverage",VLOOKUP(Q2132,Rates!G$15:L$19,6,0)*W2132,VLOOKUP(Q2132,Rates!G$4:L$12,6,0)*W2132))</f>
        <v/>
      </c>
      <c r="Z2132" s="120" t="str">
        <f t="shared" si="1018"/>
        <v/>
      </c>
      <c r="AA2132" s="120" t="str">
        <f t="shared" si="1019"/>
        <v/>
      </c>
      <c r="AB2132" s="136" t="str">
        <f>IF(B:B="","",IF(R2132="Refreshment Beverage","",IF(AND(R2132="Beer",Q2132=0),SUM(LOOKUP(2,1/(Rates!$B$15:$B$18&lt;=W2132)/(Rates!$C$15:$C$18&gt;=W2132),Rates!$D$15:$D$18)*W2132),VLOOKUP(VALUE(Q:Q),Rates!A:B,2,0)*W2132)))</f>
        <v/>
      </c>
      <c r="AC2132" s="136" t="str">
        <f>IF(B:B="","",IF(R2132="Refreshment Beverage","",IF(AND(R2132="Beer",Q2132=0),SUM(LOOKUP(2,1/(Rates!$B$15:$B$18&lt;=W2132)/(Rates!$C$15:$C$18&gt;=W2132),Rates!$E$15:$E$18)*W2132),VLOOKUP(VALUE(Q:Q),Rates!A:C,3,0)*W2132)))</f>
        <v/>
      </c>
      <c r="AD2132" s="137" t="str">
        <f>IFERROR(IF(B:B="","",IF(R2132="Beer","",IF(VALUE(Q2132)=0,VLOOKUP(VLOOKUP(B:B,#REF!,16,0),Rates!A:E,2,0),VLOOKUP(VALUE(Q2132),Rates!A$31:B$34,2,0)*W2132))),0)</f>
        <v/>
      </c>
      <c r="AE2132" s="121" t="str">
        <f t="shared" si="1020"/>
        <v/>
      </c>
      <c r="AF2132" s="138" t="str">
        <f t="shared" si="1021"/>
        <v/>
      </c>
      <c r="AG2132" s="122" t="str">
        <f t="shared" si="1022"/>
        <v/>
      </c>
      <c r="AH2132" s="123" t="str">
        <f t="shared" si="1023"/>
        <v/>
      </c>
      <c r="AI2132" s="139" t="str">
        <f>IF(AE:AE="","",IF(R2132="Refreshment Beverage",AK2132*(Rates!J$19/100),ROUND(SUM(AH2132*(Rates!$J$8/100)),4)))</f>
        <v/>
      </c>
      <c r="AJ2132" s="124" t="str">
        <f t="shared" si="1024"/>
        <v/>
      </c>
      <c r="AK2132" s="125" t="str">
        <f t="shared" si="1025"/>
        <v/>
      </c>
      <c r="AL2132" s="121" t="str">
        <f t="shared" si="1026"/>
        <v/>
      </c>
      <c r="AM2132" s="138" t="str">
        <f>IF(AS2132="","",IF(R2132="Refreshment Beverage",ROUND(AS2132*Rates!K$19,4),ROUND(AO2132*(VLOOKUP(VALUE(Q2132),Rates!G$4:L$12,3,0)),4)))</f>
        <v/>
      </c>
      <c r="AN2132" s="126" t="str">
        <f>IF(AS2132="","",IF(R2132="Refreshment Beverage",AS2132*(Rates!J$19/100),MAX(AM2132,AB2132)))</f>
        <v/>
      </c>
      <c r="AO2132" s="127" t="str">
        <f t="shared" si="1027"/>
        <v/>
      </c>
      <c r="AP2132" s="127" t="str">
        <f t="shared" si="1028"/>
        <v/>
      </c>
      <c r="AQ2132" s="140" t="str">
        <f>IF(AS2132="","",IF(R2132="Refreshment Beverage",ROUND(SUM(VLOOKUP(Q:Q,Rates!G$15:L$19,3,0)*(AS2132-Y2132-Z2132-AA2132)),4),ROUND(SUM(Rates!$K$8*AS2132),4)))</f>
        <v/>
      </c>
      <c r="AR2132" s="139" t="str">
        <f t="shared" si="1029"/>
        <v/>
      </c>
      <c r="AS2132" s="125" t="str">
        <f t="shared" si="1030"/>
        <v/>
      </c>
      <c r="AT2132" s="121" t="str">
        <f t="shared" si="1031"/>
        <v/>
      </c>
      <c r="AU2132" s="138" t="str">
        <f>IF(AX2132="","",IF(R2132="Refreshment Beverage",ROUND((BA2132-Y2132-Z2132-AA2132)*VLOOKUP(VALUE(Q2132),Rates!G$15:L$19,3,0),4),ROUND(AW2132*(VLOOKUP(VALUE(Q2132),Rates!G:L,3,0)),4)))</f>
        <v/>
      </c>
      <c r="AV2132" s="126" t="str">
        <f t="shared" si="1032"/>
        <v/>
      </c>
      <c r="AW2132" s="127" t="str">
        <f t="shared" si="1033"/>
        <v/>
      </c>
      <c r="AX2132" s="123" t="str">
        <f t="shared" si="1034"/>
        <v/>
      </c>
      <c r="AY2132" s="140" t="str">
        <f>IF(AX2132="","",IF(R2132="Refreshment Beverage",ROUND(SUM(AX2132*Rates!K$19),4),ROUND(SUM(AX2132*(Rates!J$8/100)),4)))</f>
        <v/>
      </c>
      <c r="AZ2132" s="124" t="str">
        <f t="shared" si="1035"/>
        <v/>
      </c>
      <c r="BA2132" s="125" t="str">
        <f t="shared" si="1036"/>
        <v/>
      </c>
      <c r="BB2132" s="115"/>
      <c r="BC2132" s="143"/>
      <c r="BD2132" s="100"/>
      <c r="BE2132" s="100"/>
      <c r="BF2132" s="100"/>
      <c r="BG2132" s="100"/>
    </row>
    <row r="2133" spans="1:59" x14ac:dyDescent="0.2">
      <c r="A2133" s="144"/>
      <c r="B2133" s="141"/>
      <c r="C2133" s="141"/>
      <c r="D2133" s="142"/>
      <c r="E2133" s="142"/>
      <c r="F2133" s="142"/>
      <c r="G2133" s="142"/>
      <c r="H2133" s="142"/>
      <c r="I2133" s="129"/>
      <c r="J2133" s="130"/>
      <c r="K2133" s="131" t="str">
        <f t="shared" si="1007"/>
        <v/>
      </c>
      <c r="L2133" s="132" t="str">
        <f t="shared" si="1008"/>
        <v/>
      </c>
      <c r="M2133" s="133" t="str">
        <f t="shared" si="1009"/>
        <v/>
      </c>
      <c r="N2133" s="134" t="str">
        <f>IFERROR(IF(B:B="","",IF(R2133="Beer",SUM(LOOKUP(2,1/(Rates!$B$3:$B$5&lt;=W2133)/(Rates!$C$3:$C$5&gt;=W2133),Rates!$D$3:$D$5)*(X2133/100)*W2133),IF(R2133="Refreshment Beverage",SUM(LOOKUP(2,1/(Rates!$B$7:$B$11&lt;=W2133)/(Rates!$C$7:$C$11&gt;=W2133),Rates!$D$7:$D$11)*(X2133/100)*W2133)))),"")</f>
        <v/>
      </c>
      <c r="O2133" s="134" t="str">
        <f t="shared" si="1010"/>
        <v/>
      </c>
      <c r="P2133" s="116"/>
      <c r="Q2133" s="117" t="str">
        <f t="shared" si="1011"/>
        <v/>
      </c>
      <c r="R2133" s="128" t="str">
        <f t="shared" si="1012"/>
        <v/>
      </c>
      <c r="S2133" s="135" t="str">
        <f>IF(B2133="","",IF(R2133="Refreshment Beverage",VLOOKUP(VALUE(Q2133),Rates!G$15:L$19,2,0),VLOOKUP(VALUE(Q2133),Rates!G$4:L$12,2,0)))</f>
        <v/>
      </c>
      <c r="T2133" s="135" t="str">
        <f t="shared" si="1013"/>
        <v/>
      </c>
      <c r="U2133" s="118" t="str">
        <f t="shared" si="1014"/>
        <v/>
      </c>
      <c r="V2133" s="135" t="str">
        <f t="shared" si="1015"/>
        <v/>
      </c>
      <c r="W2133" s="135" t="str">
        <f t="shared" si="1016"/>
        <v/>
      </c>
      <c r="X2133" s="119" t="str">
        <f t="shared" si="1017"/>
        <v/>
      </c>
      <c r="Y2133" s="120" t="str">
        <f>IF(B:B="","",IF(R2133="Refreshment Beverage",VLOOKUP(Q2133,Rates!G$15:L$19,6,0)*W2133,VLOOKUP(Q2133,Rates!G$4:L$12,6,0)*W2133))</f>
        <v/>
      </c>
      <c r="Z2133" s="120" t="str">
        <f t="shared" si="1018"/>
        <v/>
      </c>
      <c r="AA2133" s="120" t="str">
        <f t="shared" si="1019"/>
        <v/>
      </c>
      <c r="AB2133" s="136" t="str">
        <f>IF(B:B="","",IF(R2133="Refreshment Beverage","",IF(AND(R2133="Beer",Q2133=0),SUM(LOOKUP(2,1/(Rates!$B$15:$B$18&lt;=W2133)/(Rates!$C$15:$C$18&gt;=W2133),Rates!$D$15:$D$18)*W2133),VLOOKUP(VALUE(Q:Q),Rates!A:B,2,0)*W2133)))</f>
        <v/>
      </c>
      <c r="AC2133" s="136" t="str">
        <f>IF(B:B="","",IF(R2133="Refreshment Beverage","",IF(AND(R2133="Beer",Q2133=0),SUM(LOOKUP(2,1/(Rates!$B$15:$B$18&lt;=W2133)/(Rates!$C$15:$C$18&gt;=W2133),Rates!$E$15:$E$18)*W2133),VLOOKUP(VALUE(Q:Q),Rates!A:C,3,0)*W2133)))</f>
        <v/>
      </c>
      <c r="AD2133" s="137" t="str">
        <f>IFERROR(IF(B:B="","",IF(R2133="Beer","",IF(VALUE(Q2133)=0,VLOOKUP(VLOOKUP(B:B,#REF!,16,0),Rates!A:E,2,0),VLOOKUP(VALUE(Q2133),Rates!A$31:B$34,2,0)*W2133))),0)</f>
        <v/>
      </c>
      <c r="AE2133" s="121" t="str">
        <f t="shared" si="1020"/>
        <v/>
      </c>
      <c r="AF2133" s="138" t="str">
        <f t="shared" si="1021"/>
        <v/>
      </c>
      <c r="AG2133" s="122" t="str">
        <f t="shared" si="1022"/>
        <v/>
      </c>
      <c r="AH2133" s="123" t="str">
        <f t="shared" si="1023"/>
        <v/>
      </c>
      <c r="AI2133" s="139" t="str">
        <f>IF(AE:AE="","",IF(R2133="Refreshment Beverage",AK2133*(Rates!J$19/100),ROUND(SUM(AH2133*(Rates!$J$8/100)),4)))</f>
        <v/>
      </c>
      <c r="AJ2133" s="124" t="str">
        <f t="shared" si="1024"/>
        <v/>
      </c>
      <c r="AK2133" s="125" t="str">
        <f t="shared" si="1025"/>
        <v/>
      </c>
      <c r="AL2133" s="121" t="str">
        <f t="shared" si="1026"/>
        <v/>
      </c>
      <c r="AM2133" s="138" t="str">
        <f>IF(AS2133="","",IF(R2133="Refreshment Beverage",ROUND(AS2133*Rates!K$19,4),ROUND(AO2133*(VLOOKUP(VALUE(Q2133),Rates!G$4:L$12,3,0)),4)))</f>
        <v/>
      </c>
      <c r="AN2133" s="126" t="str">
        <f>IF(AS2133="","",IF(R2133="Refreshment Beverage",AS2133*(Rates!J$19/100),MAX(AM2133,AB2133)))</f>
        <v/>
      </c>
      <c r="AO2133" s="127" t="str">
        <f t="shared" si="1027"/>
        <v/>
      </c>
      <c r="AP2133" s="127" t="str">
        <f t="shared" si="1028"/>
        <v/>
      </c>
      <c r="AQ2133" s="140" t="str">
        <f>IF(AS2133="","",IF(R2133="Refreshment Beverage",ROUND(SUM(VLOOKUP(Q:Q,Rates!G$15:L$19,3,0)*(AS2133-Y2133-Z2133-AA2133)),4),ROUND(SUM(Rates!$K$8*AS2133),4)))</f>
        <v/>
      </c>
      <c r="AR2133" s="139" t="str">
        <f t="shared" si="1029"/>
        <v/>
      </c>
      <c r="AS2133" s="125" t="str">
        <f t="shared" si="1030"/>
        <v/>
      </c>
      <c r="AT2133" s="121" t="str">
        <f t="shared" si="1031"/>
        <v/>
      </c>
      <c r="AU2133" s="138" t="str">
        <f>IF(AX2133="","",IF(R2133="Refreshment Beverage",ROUND((BA2133-Y2133-Z2133-AA2133)*VLOOKUP(VALUE(Q2133),Rates!G$15:L$19,3,0),4),ROUND(AW2133*(VLOOKUP(VALUE(Q2133),Rates!G:L,3,0)),4)))</f>
        <v/>
      </c>
      <c r="AV2133" s="126" t="str">
        <f t="shared" si="1032"/>
        <v/>
      </c>
      <c r="AW2133" s="127" t="str">
        <f t="shared" si="1033"/>
        <v/>
      </c>
      <c r="AX2133" s="123" t="str">
        <f t="shared" si="1034"/>
        <v/>
      </c>
      <c r="AY2133" s="140" t="str">
        <f>IF(AX2133="","",IF(R2133="Refreshment Beverage",ROUND(SUM(AX2133*Rates!K$19),4),ROUND(SUM(AX2133*(Rates!J$8/100)),4)))</f>
        <v/>
      </c>
      <c r="AZ2133" s="124" t="str">
        <f t="shared" si="1035"/>
        <v/>
      </c>
      <c r="BA2133" s="125" t="str">
        <f t="shared" si="1036"/>
        <v/>
      </c>
      <c r="BB2133" s="115"/>
      <c r="BC2133" s="143"/>
      <c r="BD2133" s="100"/>
      <c r="BE2133" s="100"/>
      <c r="BF2133" s="100"/>
      <c r="BG2133" s="100"/>
    </row>
    <row r="2134" spans="1:59" x14ac:dyDescent="0.2">
      <c r="A2134" s="144"/>
      <c r="B2134" s="141"/>
      <c r="C2134" s="141"/>
      <c r="D2134" s="142"/>
      <c r="E2134" s="142"/>
      <c r="F2134" s="142"/>
      <c r="G2134" s="142"/>
      <c r="H2134" s="142"/>
      <c r="I2134" s="129"/>
      <c r="J2134" s="130"/>
      <c r="K2134" s="131" t="str">
        <f t="shared" si="1007"/>
        <v/>
      </c>
      <c r="L2134" s="132" t="str">
        <f t="shared" si="1008"/>
        <v/>
      </c>
      <c r="M2134" s="133" t="str">
        <f t="shared" si="1009"/>
        <v/>
      </c>
      <c r="N2134" s="134" t="str">
        <f>IFERROR(IF(B:B="","",IF(R2134="Beer",SUM(LOOKUP(2,1/(Rates!$B$3:$B$5&lt;=W2134)/(Rates!$C$3:$C$5&gt;=W2134),Rates!$D$3:$D$5)*(X2134/100)*W2134),IF(R2134="Refreshment Beverage",SUM(LOOKUP(2,1/(Rates!$B$7:$B$11&lt;=W2134)/(Rates!$C$7:$C$11&gt;=W2134),Rates!$D$7:$D$11)*(X2134/100)*W2134)))),"")</f>
        <v/>
      </c>
      <c r="O2134" s="134" t="str">
        <f t="shared" si="1010"/>
        <v/>
      </c>
      <c r="P2134" s="116"/>
      <c r="Q2134" s="117" t="str">
        <f t="shared" si="1011"/>
        <v/>
      </c>
      <c r="R2134" s="128" t="str">
        <f t="shared" si="1012"/>
        <v/>
      </c>
      <c r="S2134" s="135" t="str">
        <f>IF(B2134="","",IF(R2134="Refreshment Beverage",VLOOKUP(VALUE(Q2134),Rates!G$15:L$19,2,0),VLOOKUP(VALUE(Q2134),Rates!G$4:L$12,2,0)))</f>
        <v/>
      </c>
      <c r="T2134" s="135" t="str">
        <f t="shared" si="1013"/>
        <v/>
      </c>
      <c r="U2134" s="118" t="str">
        <f t="shared" si="1014"/>
        <v/>
      </c>
      <c r="V2134" s="135" t="str">
        <f t="shared" si="1015"/>
        <v/>
      </c>
      <c r="W2134" s="135" t="str">
        <f t="shared" si="1016"/>
        <v/>
      </c>
      <c r="X2134" s="119" t="str">
        <f t="shared" si="1017"/>
        <v/>
      </c>
      <c r="Y2134" s="120" t="str">
        <f>IF(B:B="","",IF(R2134="Refreshment Beverage",VLOOKUP(Q2134,Rates!G$15:L$19,6,0)*W2134,VLOOKUP(Q2134,Rates!G$4:L$12,6,0)*W2134))</f>
        <v/>
      </c>
      <c r="Z2134" s="120" t="str">
        <f t="shared" si="1018"/>
        <v/>
      </c>
      <c r="AA2134" s="120" t="str">
        <f t="shared" si="1019"/>
        <v/>
      </c>
      <c r="AB2134" s="136" t="str">
        <f>IF(B:B="","",IF(R2134="Refreshment Beverage","",IF(AND(R2134="Beer",Q2134=0),SUM(LOOKUP(2,1/(Rates!$B$15:$B$18&lt;=W2134)/(Rates!$C$15:$C$18&gt;=W2134),Rates!$D$15:$D$18)*W2134),VLOOKUP(VALUE(Q:Q),Rates!A:B,2,0)*W2134)))</f>
        <v/>
      </c>
      <c r="AC2134" s="136" t="str">
        <f>IF(B:B="","",IF(R2134="Refreshment Beverage","",IF(AND(R2134="Beer",Q2134=0),SUM(LOOKUP(2,1/(Rates!$B$15:$B$18&lt;=W2134)/(Rates!$C$15:$C$18&gt;=W2134),Rates!$E$15:$E$18)*W2134),VLOOKUP(VALUE(Q:Q),Rates!A:C,3,0)*W2134)))</f>
        <v/>
      </c>
      <c r="AD2134" s="137" t="str">
        <f>IFERROR(IF(B:B="","",IF(R2134="Beer","",IF(VALUE(Q2134)=0,VLOOKUP(VLOOKUP(B:B,#REF!,16,0),Rates!A:E,2,0),VLOOKUP(VALUE(Q2134),Rates!A$31:B$34,2,0)*W2134))),0)</f>
        <v/>
      </c>
      <c r="AE2134" s="121" t="str">
        <f t="shared" si="1020"/>
        <v/>
      </c>
      <c r="AF2134" s="138" t="str">
        <f t="shared" si="1021"/>
        <v/>
      </c>
      <c r="AG2134" s="122" t="str">
        <f t="shared" si="1022"/>
        <v/>
      </c>
      <c r="AH2134" s="123" t="str">
        <f t="shared" si="1023"/>
        <v/>
      </c>
      <c r="AI2134" s="139" t="str">
        <f>IF(AE:AE="","",IF(R2134="Refreshment Beverage",AK2134*(Rates!J$19/100),ROUND(SUM(AH2134*(Rates!$J$8/100)),4)))</f>
        <v/>
      </c>
      <c r="AJ2134" s="124" t="str">
        <f t="shared" si="1024"/>
        <v/>
      </c>
      <c r="AK2134" s="125" t="str">
        <f t="shared" si="1025"/>
        <v/>
      </c>
      <c r="AL2134" s="121" t="str">
        <f t="shared" si="1026"/>
        <v/>
      </c>
      <c r="AM2134" s="138" t="str">
        <f>IF(AS2134="","",IF(R2134="Refreshment Beverage",ROUND(AS2134*Rates!K$19,4),ROUND(AO2134*(VLOOKUP(VALUE(Q2134),Rates!G$4:L$12,3,0)),4)))</f>
        <v/>
      </c>
      <c r="AN2134" s="126" t="str">
        <f>IF(AS2134="","",IF(R2134="Refreshment Beverage",AS2134*(Rates!J$19/100),MAX(AM2134,AB2134)))</f>
        <v/>
      </c>
      <c r="AO2134" s="127" t="str">
        <f t="shared" si="1027"/>
        <v/>
      </c>
      <c r="AP2134" s="127" t="str">
        <f t="shared" si="1028"/>
        <v/>
      </c>
      <c r="AQ2134" s="140" t="str">
        <f>IF(AS2134="","",IF(R2134="Refreshment Beverage",ROUND(SUM(VLOOKUP(Q:Q,Rates!G$15:L$19,3,0)*(AS2134-Y2134-Z2134-AA2134)),4),ROUND(SUM(Rates!$K$8*AS2134),4)))</f>
        <v/>
      </c>
      <c r="AR2134" s="139" t="str">
        <f t="shared" si="1029"/>
        <v/>
      </c>
      <c r="AS2134" s="125" t="str">
        <f t="shared" si="1030"/>
        <v/>
      </c>
      <c r="AT2134" s="121" t="str">
        <f t="shared" si="1031"/>
        <v/>
      </c>
      <c r="AU2134" s="138" t="str">
        <f>IF(AX2134="","",IF(R2134="Refreshment Beverage",ROUND((BA2134-Y2134-Z2134-AA2134)*VLOOKUP(VALUE(Q2134),Rates!G$15:L$19,3,0),4),ROUND(AW2134*(VLOOKUP(VALUE(Q2134),Rates!G:L,3,0)),4)))</f>
        <v/>
      </c>
      <c r="AV2134" s="126" t="str">
        <f t="shared" si="1032"/>
        <v/>
      </c>
      <c r="AW2134" s="127" t="str">
        <f t="shared" si="1033"/>
        <v/>
      </c>
      <c r="AX2134" s="123" t="str">
        <f t="shared" si="1034"/>
        <v/>
      </c>
      <c r="AY2134" s="140" t="str">
        <f>IF(AX2134="","",IF(R2134="Refreshment Beverage",ROUND(SUM(AX2134*Rates!K$19),4),ROUND(SUM(AX2134*(Rates!J$8/100)),4)))</f>
        <v/>
      </c>
      <c r="AZ2134" s="124" t="str">
        <f t="shared" si="1035"/>
        <v/>
      </c>
      <c r="BA2134" s="125" t="str">
        <f t="shared" si="1036"/>
        <v/>
      </c>
      <c r="BB2134" s="115"/>
      <c r="BC2134" s="143"/>
      <c r="BD2134" s="100"/>
      <c r="BE2134" s="100"/>
      <c r="BF2134" s="100"/>
      <c r="BG2134" s="100"/>
    </row>
    <row r="2135" spans="1:59" x14ac:dyDescent="0.2">
      <c r="A2135" s="144"/>
      <c r="B2135" s="141"/>
      <c r="C2135" s="141"/>
      <c r="D2135" s="142"/>
      <c r="E2135" s="142"/>
      <c r="F2135" s="142"/>
      <c r="G2135" s="142"/>
      <c r="H2135" s="142"/>
      <c r="I2135" s="129"/>
      <c r="J2135" s="130"/>
      <c r="K2135" s="131" t="str">
        <f t="shared" si="1007"/>
        <v/>
      </c>
      <c r="L2135" s="132" t="str">
        <f t="shared" si="1008"/>
        <v/>
      </c>
      <c r="M2135" s="133" t="str">
        <f t="shared" si="1009"/>
        <v/>
      </c>
      <c r="N2135" s="134" t="str">
        <f>IFERROR(IF(B:B="","",IF(R2135="Beer",SUM(LOOKUP(2,1/(Rates!$B$3:$B$5&lt;=W2135)/(Rates!$C$3:$C$5&gt;=W2135),Rates!$D$3:$D$5)*(X2135/100)*W2135),IF(R2135="Refreshment Beverage",SUM(LOOKUP(2,1/(Rates!$B$7:$B$11&lt;=W2135)/(Rates!$C$7:$C$11&gt;=W2135),Rates!$D$7:$D$11)*(X2135/100)*W2135)))),"")</f>
        <v/>
      </c>
      <c r="O2135" s="134" t="str">
        <f t="shared" si="1010"/>
        <v/>
      </c>
      <c r="P2135" s="116"/>
      <c r="Q2135" s="117" t="str">
        <f t="shared" si="1011"/>
        <v/>
      </c>
      <c r="R2135" s="128" t="str">
        <f t="shared" si="1012"/>
        <v/>
      </c>
      <c r="S2135" s="135" t="str">
        <f>IF(B2135="","",IF(R2135="Refreshment Beverage",VLOOKUP(VALUE(Q2135),Rates!G$15:L$19,2,0),VLOOKUP(VALUE(Q2135),Rates!G$4:L$12,2,0)))</f>
        <v/>
      </c>
      <c r="T2135" s="135" t="str">
        <f t="shared" si="1013"/>
        <v/>
      </c>
      <c r="U2135" s="118" t="str">
        <f t="shared" si="1014"/>
        <v/>
      </c>
      <c r="V2135" s="135" t="str">
        <f t="shared" si="1015"/>
        <v/>
      </c>
      <c r="W2135" s="135" t="str">
        <f t="shared" si="1016"/>
        <v/>
      </c>
      <c r="X2135" s="119" t="str">
        <f t="shared" si="1017"/>
        <v/>
      </c>
      <c r="Y2135" s="120" t="str">
        <f>IF(B:B="","",IF(R2135="Refreshment Beverage",VLOOKUP(Q2135,Rates!G$15:L$19,6,0)*W2135,VLOOKUP(Q2135,Rates!G$4:L$12,6,0)*W2135))</f>
        <v/>
      </c>
      <c r="Z2135" s="120" t="str">
        <f t="shared" si="1018"/>
        <v/>
      </c>
      <c r="AA2135" s="120" t="str">
        <f t="shared" si="1019"/>
        <v/>
      </c>
      <c r="AB2135" s="136" t="str">
        <f>IF(B:B="","",IF(R2135="Refreshment Beverage","",IF(AND(R2135="Beer",Q2135=0),SUM(LOOKUP(2,1/(Rates!$B$15:$B$18&lt;=W2135)/(Rates!$C$15:$C$18&gt;=W2135),Rates!$D$15:$D$18)*W2135),VLOOKUP(VALUE(Q:Q),Rates!A:B,2,0)*W2135)))</f>
        <v/>
      </c>
      <c r="AC2135" s="136" t="str">
        <f>IF(B:B="","",IF(R2135="Refreshment Beverage","",IF(AND(R2135="Beer",Q2135=0),SUM(LOOKUP(2,1/(Rates!$B$15:$B$18&lt;=W2135)/(Rates!$C$15:$C$18&gt;=W2135),Rates!$E$15:$E$18)*W2135),VLOOKUP(VALUE(Q:Q),Rates!A:C,3,0)*W2135)))</f>
        <v/>
      </c>
      <c r="AD2135" s="137" t="str">
        <f>IFERROR(IF(B:B="","",IF(R2135="Beer","",IF(VALUE(Q2135)=0,VLOOKUP(VLOOKUP(B:B,#REF!,16,0),Rates!A:E,2,0),VLOOKUP(VALUE(Q2135),Rates!A$31:B$34,2,0)*W2135))),0)</f>
        <v/>
      </c>
      <c r="AE2135" s="121" t="str">
        <f t="shared" si="1020"/>
        <v/>
      </c>
      <c r="AF2135" s="138" t="str">
        <f t="shared" si="1021"/>
        <v/>
      </c>
      <c r="AG2135" s="122" t="str">
        <f t="shared" si="1022"/>
        <v/>
      </c>
      <c r="AH2135" s="123" t="str">
        <f t="shared" si="1023"/>
        <v/>
      </c>
      <c r="AI2135" s="139" t="str">
        <f>IF(AE:AE="","",IF(R2135="Refreshment Beverage",AK2135*(Rates!J$19/100),ROUND(SUM(AH2135*(Rates!$J$8/100)),4)))</f>
        <v/>
      </c>
      <c r="AJ2135" s="124" t="str">
        <f t="shared" si="1024"/>
        <v/>
      </c>
      <c r="AK2135" s="125" t="str">
        <f t="shared" si="1025"/>
        <v/>
      </c>
      <c r="AL2135" s="121" t="str">
        <f t="shared" si="1026"/>
        <v/>
      </c>
      <c r="AM2135" s="138" t="str">
        <f>IF(AS2135="","",IF(R2135="Refreshment Beverage",ROUND(AS2135*Rates!K$19,4),ROUND(AO2135*(VLOOKUP(VALUE(Q2135),Rates!G$4:L$12,3,0)),4)))</f>
        <v/>
      </c>
      <c r="AN2135" s="126" t="str">
        <f>IF(AS2135="","",IF(R2135="Refreshment Beverage",AS2135*(Rates!J$19/100),MAX(AM2135,AB2135)))</f>
        <v/>
      </c>
      <c r="AO2135" s="127" t="str">
        <f t="shared" si="1027"/>
        <v/>
      </c>
      <c r="AP2135" s="127" t="str">
        <f t="shared" si="1028"/>
        <v/>
      </c>
      <c r="AQ2135" s="140" t="str">
        <f>IF(AS2135="","",IF(R2135="Refreshment Beverage",ROUND(SUM(VLOOKUP(Q:Q,Rates!G$15:L$19,3,0)*(AS2135-Y2135-Z2135-AA2135)),4),ROUND(SUM(Rates!$K$8*AS2135),4)))</f>
        <v/>
      </c>
      <c r="AR2135" s="139" t="str">
        <f t="shared" si="1029"/>
        <v/>
      </c>
      <c r="AS2135" s="125" t="str">
        <f t="shared" si="1030"/>
        <v/>
      </c>
      <c r="AT2135" s="121" t="str">
        <f t="shared" si="1031"/>
        <v/>
      </c>
      <c r="AU2135" s="138" t="str">
        <f>IF(AX2135="","",IF(R2135="Refreshment Beverage",ROUND((BA2135-Y2135-Z2135-AA2135)*VLOOKUP(VALUE(Q2135),Rates!G$15:L$19,3,0),4),ROUND(AW2135*(VLOOKUP(VALUE(Q2135),Rates!G:L,3,0)),4)))</f>
        <v/>
      </c>
      <c r="AV2135" s="126" t="str">
        <f t="shared" si="1032"/>
        <v/>
      </c>
      <c r="AW2135" s="127" t="str">
        <f t="shared" si="1033"/>
        <v/>
      </c>
      <c r="AX2135" s="123" t="str">
        <f t="shared" si="1034"/>
        <v/>
      </c>
      <c r="AY2135" s="140" t="str">
        <f>IF(AX2135="","",IF(R2135="Refreshment Beverage",ROUND(SUM(AX2135*Rates!K$19),4),ROUND(SUM(AX2135*(Rates!J$8/100)),4)))</f>
        <v/>
      </c>
      <c r="AZ2135" s="124" t="str">
        <f t="shared" si="1035"/>
        <v/>
      </c>
      <c r="BA2135" s="125" t="str">
        <f t="shared" si="1036"/>
        <v/>
      </c>
      <c r="BB2135" s="115"/>
      <c r="BC2135" s="143"/>
      <c r="BD2135" s="100"/>
      <c r="BE2135" s="100"/>
      <c r="BF2135" s="100"/>
      <c r="BG2135" s="100"/>
    </row>
    <row r="2136" spans="1:59" x14ac:dyDescent="0.2">
      <c r="A2136" s="144"/>
      <c r="B2136" s="141"/>
      <c r="C2136" s="141"/>
      <c r="D2136" s="142"/>
      <c r="E2136" s="142"/>
      <c r="F2136" s="142"/>
      <c r="G2136" s="142"/>
      <c r="H2136" s="142"/>
      <c r="I2136" s="129"/>
      <c r="J2136" s="130"/>
      <c r="K2136" s="131" t="str">
        <f t="shared" si="1007"/>
        <v/>
      </c>
      <c r="L2136" s="132" t="str">
        <f t="shared" si="1008"/>
        <v/>
      </c>
      <c r="M2136" s="133" t="str">
        <f t="shared" si="1009"/>
        <v/>
      </c>
      <c r="N2136" s="134" t="str">
        <f>IFERROR(IF(B:B="","",IF(R2136="Beer",SUM(LOOKUP(2,1/(Rates!$B$3:$B$5&lt;=W2136)/(Rates!$C$3:$C$5&gt;=W2136),Rates!$D$3:$D$5)*(X2136/100)*W2136),IF(R2136="Refreshment Beverage",SUM(LOOKUP(2,1/(Rates!$B$7:$B$11&lt;=W2136)/(Rates!$C$7:$C$11&gt;=W2136),Rates!$D$7:$D$11)*(X2136/100)*W2136)))),"")</f>
        <v/>
      </c>
      <c r="O2136" s="134" t="str">
        <f t="shared" si="1010"/>
        <v/>
      </c>
      <c r="P2136" s="116"/>
      <c r="Q2136" s="117" t="str">
        <f t="shared" si="1011"/>
        <v/>
      </c>
      <c r="R2136" s="128" t="str">
        <f t="shared" si="1012"/>
        <v/>
      </c>
      <c r="S2136" s="135" t="str">
        <f>IF(B2136="","",IF(R2136="Refreshment Beverage",VLOOKUP(VALUE(Q2136),Rates!G$15:L$19,2,0),VLOOKUP(VALUE(Q2136),Rates!G$4:L$12,2,0)))</f>
        <v/>
      </c>
      <c r="T2136" s="135" t="str">
        <f t="shared" si="1013"/>
        <v/>
      </c>
      <c r="U2136" s="118" t="str">
        <f t="shared" si="1014"/>
        <v/>
      </c>
      <c r="V2136" s="135" t="str">
        <f t="shared" si="1015"/>
        <v/>
      </c>
      <c r="W2136" s="135" t="str">
        <f t="shared" si="1016"/>
        <v/>
      </c>
      <c r="X2136" s="119" t="str">
        <f t="shared" si="1017"/>
        <v/>
      </c>
      <c r="Y2136" s="120" t="str">
        <f>IF(B:B="","",IF(R2136="Refreshment Beverage",VLOOKUP(Q2136,Rates!G$15:L$19,6,0)*W2136,VLOOKUP(Q2136,Rates!G$4:L$12,6,0)*W2136))</f>
        <v/>
      </c>
      <c r="Z2136" s="120" t="str">
        <f t="shared" si="1018"/>
        <v/>
      </c>
      <c r="AA2136" s="120" t="str">
        <f t="shared" si="1019"/>
        <v/>
      </c>
      <c r="AB2136" s="136" t="str">
        <f>IF(B:B="","",IF(R2136="Refreshment Beverage","",IF(AND(R2136="Beer",Q2136=0),SUM(LOOKUP(2,1/(Rates!$B$15:$B$18&lt;=W2136)/(Rates!$C$15:$C$18&gt;=W2136),Rates!$D$15:$D$18)*W2136),VLOOKUP(VALUE(Q:Q),Rates!A:B,2,0)*W2136)))</f>
        <v/>
      </c>
      <c r="AC2136" s="136" t="str">
        <f>IF(B:B="","",IF(R2136="Refreshment Beverage","",IF(AND(R2136="Beer",Q2136=0),SUM(LOOKUP(2,1/(Rates!$B$15:$B$18&lt;=W2136)/(Rates!$C$15:$C$18&gt;=W2136),Rates!$E$15:$E$18)*W2136),VLOOKUP(VALUE(Q:Q),Rates!A:C,3,0)*W2136)))</f>
        <v/>
      </c>
      <c r="AD2136" s="137" t="str">
        <f>IFERROR(IF(B:B="","",IF(R2136="Beer","",IF(VALUE(Q2136)=0,VLOOKUP(VLOOKUP(B:B,#REF!,16,0),Rates!A:E,2,0),VLOOKUP(VALUE(Q2136),Rates!A$31:B$34,2,0)*W2136))),0)</f>
        <v/>
      </c>
      <c r="AE2136" s="121" t="str">
        <f t="shared" si="1020"/>
        <v/>
      </c>
      <c r="AF2136" s="138" t="str">
        <f t="shared" si="1021"/>
        <v/>
      </c>
      <c r="AG2136" s="122" t="str">
        <f t="shared" si="1022"/>
        <v/>
      </c>
      <c r="AH2136" s="123" t="str">
        <f t="shared" si="1023"/>
        <v/>
      </c>
      <c r="AI2136" s="139" t="str">
        <f>IF(AE:AE="","",IF(R2136="Refreshment Beverage",AK2136*(Rates!J$19/100),ROUND(SUM(AH2136*(Rates!$J$8/100)),4)))</f>
        <v/>
      </c>
      <c r="AJ2136" s="124" t="str">
        <f t="shared" si="1024"/>
        <v/>
      </c>
      <c r="AK2136" s="125" t="str">
        <f t="shared" si="1025"/>
        <v/>
      </c>
      <c r="AL2136" s="121" t="str">
        <f t="shared" si="1026"/>
        <v/>
      </c>
      <c r="AM2136" s="138" t="str">
        <f>IF(AS2136="","",IF(R2136="Refreshment Beverage",ROUND(AS2136*Rates!K$19,4),ROUND(AO2136*(VLOOKUP(VALUE(Q2136),Rates!G$4:L$12,3,0)),4)))</f>
        <v/>
      </c>
      <c r="AN2136" s="126" t="str">
        <f>IF(AS2136="","",IF(R2136="Refreshment Beverage",AS2136*(Rates!J$19/100),MAX(AM2136,AB2136)))</f>
        <v/>
      </c>
      <c r="AO2136" s="127" t="str">
        <f t="shared" si="1027"/>
        <v/>
      </c>
      <c r="AP2136" s="127" t="str">
        <f t="shared" si="1028"/>
        <v/>
      </c>
      <c r="AQ2136" s="140" t="str">
        <f>IF(AS2136="","",IF(R2136="Refreshment Beverage",ROUND(SUM(VLOOKUP(Q:Q,Rates!G$15:L$19,3,0)*(AS2136-Y2136-Z2136-AA2136)),4),ROUND(SUM(Rates!$K$8*AS2136),4)))</f>
        <v/>
      </c>
      <c r="AR2136" s="139" t="str">
        <f t="shared" si="1029"/>
        <v/>
      </c>
      <c r="AS2136" s="125" t="str">
        <f t="shared" si="1030"/>
        <v/>
      </c>
      <c r="AT2136" s="121" t="str">
        <f t="shared" si="1031"/>
        <v/>
      </c>
      <c r="AU2136" s="138" t="str">
        <f>IF(AX2136="","",IF(R2136="Refreshment Beverage",ROUND((BA2136-Y2136-Z2136-AA2136)*VLOOKUP(VALUE(Q2136),Rates!G$15:L$19,3,0),4),ROUND(AW2136*(VLOOKUP(VALUE(Q2136),Rates!G:L,3,0)),4)))</f>
        <v/>
      </c>
      <c r="AV2136" s="126" t="str">
        <f t="shared" si="1032"/>
        <v/>
      </c>
      <c r="AW2136" s="127" t="str">
        <f t="shared" si="1033"/>
        <v/>
      </c>
      <c r="AX2136" s="123" t="str">
        <f t="shared" si="1034"/>
        <v/>
      </c>
      <c r="AY2136" s="140" t="str">
        <f>IF(AX2136="","",IF(R2136="Refreshment Beverage",ROUND(SUM(AX2136*Rates!K$19),4),ROUND(SUM(AX2136*(Rates!J$8/100)),4)))</f>
        <v/>
      </c>
      <c r="AZ2136" s="124" t="str">
        <f t="shared" si="1035"/>
        <v/>
      </c>
      <c r="BA2136" s="125" t="str">
        <f t="shared" si="1036"/>
        <v/>
      </c>
      <c r="BB2136" s="115"/>
      <c r="BC2136" s="143"/>
      <c r="BD2136" s="100"/>
      <c r="BE2136" s="100"/>
      <c r="BF2136" s="100"/>
      <c r="BG2136" s="100"/>
    </row>
    <row r="2137" spans="1:59" x14ac:dyDescent="0.2">
      <c r="A2137" s="144"/>
      <c r="B2137" s="141"/>
      <c r="C2137" s="141"/>
      <c r="D2137" s="142"/>
      <c r="E2137" s="142"/>
      <c r="F2137" s="142"/>
      <c r="G2137" s="142"/>
      <c r="H2137" s="142"/>
      <c r="I2137" s="129"/>
      <c r="J2137" s="130"/>
      <c r="K2137" s="131" t="str">
        <f t="shared" si="1007"/>
        <v/>
      </c>
      <c r="L2137" s="132" t="str">
        <f t="shared" si="1008"/>
        <v/>
      </c>
      <c r="M2137" s="133" t="str">
        <f t="shared" si="1009"/>
        <v/>
      </c>
      <c r="N2137" s="134" t="str">
        <f>IFERROR(IF(B:B="","",IF(R2137="Beer",SUM(LOOKUP(2,1/(Rates!$B$3:$B$5&lt;=W2137)/(Rates!$C$3:$C$5&gt;=W2137),Rates!$D$3:$D$5)*(X2137/100)*W2137),IF(R2137="Refreshment Beverage",SUM(LOOKUP(2,1/(Rates!$B$7:$B$11&lt;=W2137)/(Rates!$C$7:$C$11&gt;=W2137),Rates!$D$7:$D$11)*(X2137/100)*W2137)))),"")</f>
        <v/>
      </c>
      <c r="O2137" s="134" t="str">
        <f t="shared" si="1010"/>
        <v/>
      </c>
      <c r="P2137" s="116"/>
      <c r="Q2137" s="117" t="str">
        <f t="shared" si="1011"/>
        <v/>
      </c>
      <c r="R2137" s="128" t="str">
        <f t="shared" si="1012"/>
        <v/>
      </c>
      <c r="S2137" s="135" t="str">
        <f>IF(B2137="","",IF(R2137="Refreshment Beverage",VLOOKUP(VALUE(Q2137),Rates!G$15:L$19,2,0),VLOOKUP(VALUE(Q2137),Rates!G$4:L$12,2,0)))</f>
        <v/>
      </c>
      <c r="T2137" s="135" t="str">
        <f t="shared" si="1013"/>
        <v/>
      </c>
      <c r="U2137" s="118" t="str">
        <f t="shared" si="1014"/>
        <v/>
      </c>
      <c r="V2137" s="135" t="str">
        <f t="shared" si="1015"/>
        <v/>
      </c>
      <c r="W2137" s="135" t="str">
        <f t="shared" si="1016"/>
        <v/>
      </c>
      <c r="X2137" s="119" t="str">
        <f t="shared" si="1017"/>
        <v/>
      </c>
      <c r="Y2137" s="120" t="str">
        <f>IF(B:B="","",IF(R2137="Refreshment Beverage",VLOOKUP(Q2137,Rates!G$15:L$19,6,0)*W2137,VLOOKUP(Q2137,Rates!G$4:L$12,6,0)*W2137))</f>
        <v/>
      </c>
      <c r="Z2137" s="120" t="str">
        <f t="shared" si="1018"/>
        <v/>
      </c>
      <c r="AA2137" s="120" t="str">
        <f t="shared" si="1019"/>
        <v/>
      </c>
      <c r="AB2137" s="136" t="str">
        <f>IF(B:B="","",IF(R2137="Refreshment Beverage","",IF(AND(R2137="Beer",Q2137=0),SUM(LOOKUP(2,1/(Rates!$B$15:$B$18&lt;=W2137)/(Rates!$C$15:$C$18&gt;=W2137),Rates!$D$15:$D$18)*W2137),VLOOKUP(VALUE(Q:Q),Rates!A:B,2,0)*W2137)))</f>
        <v/>
      </c>
      <c r="AC2137" s="136" t="str">
        <f>IF(B:B="","",IF(R2137="Refreshment Beverage","",IF(AND(R2137="Beer",Q2137=0),SUM(LOOKUP(2,1/(Rates!$B$15:$B$18&lt;=W2137)/(Rates!$C$15:$C$18&gt;=W2137),Rates!$E$15:$E$18)*W2137),VLOOKUP(VALUE(Q:Q),Rates!A:C,3,0)*W2137)))</f>
        <v/>
      </c>
      <c r="AD2137" s="137" t="str">
        <f>IFERROR(IF(B:B="","",IF(R2137="Beer","",IF(VALUE(Q2137)=0,VLOOKUP(VLOOKUP(B:B,#REF!,16,0),Rates!A:E,2,0),VLOOKUP(VALUE(Q2137),Rates!A$31:B$34,2,0)*W2137))),0)</f>
        <v/>
      </c>
      <c r="AE2137" s="121" t="str">
        <f t="shared" si="1020"/>
        <v/>
      </c>
      <c r="AF2137" s="138" t="str">
        <f t="shared" si="1021"/>
        <v/>
      </c>
      <c r="AG2137" s="122" t="str">
        <f t="shared" si="1022"/>
        <v/>
      </c>
      <c r="AH2137" s="123" t="str">
        <f t="shared" si="1023"/>
        <v/>
      </c>
      <c r="AI2137" s="139" t="str">
        <f>IF(AE:AE="","",IF(R2137="Refreshment Beverage",AK2137*(Rates!J$19/100),ROUND(SUM(AH2137*(Rates!$J$8/100)),4)))</f>
        <v/>
      </c>
      <c r="AJ2137" s="124" t="str">
        <f t="shared" si="1024"/>
        <v/>
      </c>
      <c r="AK2137" s="125" t="str">
        <f t="shared" si="1025"/>
        <v/>
      </c>
      <c r="AL2137" s="121" t="str">
        <f t="shared" si="1026"/>
        <v/>
      </c>
      <c r="AM2137" s="138" t="str">
        <f>IF(AS2137="","",IF(R2137="Refreshment Beverage",ROUND(AS2137*Rates!K$19,4),ROUND(AO2137*(VLOOKUP(VALUE(Q2137),Rates!G$4:L$12,3,0)),4)))</f>
        <v/>
      </c>
      <c r="AN2137" s="126" t="str">
        <f>IF(AS2137="","",IF(R2137="Refreshment Beverage",AS2137*(Rates!J$19/100),MAX(AM2137,AB2137)))</f>
        <v/>
      </c>
      <c r="AO2137" s="127" t="str">
        <f t="shared" si="1027"/>
        <v/>
      </c>
      <c r="AP2137" s="127" t="str">
        <f t="shared" si="1028"/>
        <v/>
      </c>
      <c r="AQ2137" s="140" t="str">
        <f>IF(AS2137="","",IF(R2137="Refreshment Beverage",ROUND(SUM(VLOOKUP(Q:Q,Rates!G$15:L$19,3,0)*(AS2137-Y2137-Z2137-AA2137)),4),ROUND(SUM(Rates!$K$8*AS2137),4)))</f>
        <v/>
      </c>
      <c r="AR2137" s="139" t="str">
        <f t="shared" si="1029"/>
        <v/>
      </c>
      <c r="AS2137" s="125" t="str">
        <f t="shared" si="1030"/>
        <v/>
      </c>
      <c r="AT2137" s="121" t="str">
        <f t="shared" si="1031"/>
        <v/>
      </c>
      <c r="AU2137" s="138" t="str">
        <f>IF(AX2137="","",IF(R2137="Refreshment Beverage",ROUND((BA2137-Y2137-Z2137-AA2137)*VLOOKUP(VALUE(Q2137),Rates!G$15:L$19,3,0),4),ROUND(AW2137*(VLOOKUP(VALUE(Q2137),Rates!G:L,3,0)),4)))</f>
        <v/>
      </c>
      <c r="AV2137" s="126" t="str">
        <f t="shared" si="1032"/>
        <v/>
      </c>
      <c r="AW2137" s="127" t="str">
        <f t="shared" si="1033"/>
        <v/>
      </c>
      <c r="AX2137" s="123" t="str">
        <f t="shared" si="1034"/>
        <v/>
      </c>
      <c r="AY2137" s="140" t="str">
        <f>IF(AX2137="","",IF(R2137="Refreshment Beverage",ROUND(SUM(AX2137*Rates!K$19),4),ROUND(SUM(AX2137*(Rates!J$8/100)),4)))</f>
        <v/>
      </c>
      <c r="AZ2137" s="124" t="str">
        <f t="shared" si="1035"/>
        <v/>
      </c>
      <c r="BA2137" s="125" t="str">
        <f t="shared" si="1036"/>
        <v/>
      </c>
      <c r="BB2137" s="115"/>
      <c r="BC2137" s="143"/>
      <c r="BD2137" s="100"/>
      <c r="BE2137" s="100"/>
      <c r="BF2137" s="100"/>
      <c r="BG2137" s="100"/>
    </row>
    <row r="2138" spans="1:59" x14ac:dyDescent="0.2">
      <c r="A2138" s="144"/>
      <c r="B2138" s="141"/>
      <c r="C2138" s="141"/>
      <c r="D2138" s="142"/>
      <c r="E2138" s="142"/>
      <c r="F2138" s="142"/>
      <c r="G2138" s="142"/>
      <c r="H2138" s="142"/>
      <c r="I2138" s="129"/>
      <c r="J2138" s="130"/>
      <c r="K2138" s="131" t="str">
        <f t="shared" ref="K2138:K2201" si="1037">IFERROR(IF(B:B="","",IF(OR(C2138="",E2138="",F2138="",G2138="",H2138="",I2138="",J2138=""),"",ROUND(IF(J2138="Gross Price to Brewers",AE2138,IF(J2138="Retail Price",AL2138,IF(J2138="Licensee Retail",AT2138,""))),2))),"")</f>
        <v/>
      </c>
      <c r="L2138" s="132" t="str">
        <f t="shared" ref="L2138:L2201" si="1038">IFERROR(IF(B:B="","",IF(OR(C2138="",E2138="",F2138="",G2138="",H2138="",I2138="",J2138=""),"",ROUND(IF(J2138="Gross Price to Brewers",AH2138,IF(J2138="Retail Price",AP2138,IF(J2138="Licensee Retail",AX2138,""))),2))),"")</f>
        <v/>
      </c>
      <c r="M2138" s="133" t="str">
        <f t="shared" ref="M2138:M2201" si="1039">IFERROR(IF(B:B="","",IF(OR(C2138="",E2138="",F2138="",G2138="",H2138="",I2138="",J2138=""),"",ROUND(IF(J2138="Gross Price to Brewers",AK2138,IF(J2138="Retail Price",AS2138,IF(J2138="Licensee Retail",BA2138,""))),2))),"")</f>
        <v/>
      </c>
      <c r="N2138" s="134" t="str">
        <f>IFERROR(IF(B:B="","",IF(R2138="Beer",SUM(LOOKUP(2,1/(Rates!$B$3:$B$5&lt;=W2138)/(Rates!$C$3:$C$5&gt;=W2138),Rates!$D$3:$D$5)*(X2138/100)*W2138),IF(R2138="Refreshment Beverage",SUM(LOOKUP(2,1/(Rates!$B$7:$B$11&lt;=W2138)/(Rates!$C$7:$C$11&gt;=W2138),Rates!$D$7:$D$11)*(X2138/100)*W2138)))),"")</f>
        <v/>
      </c>
      <c r="O2138" s="134" t="str">
        <f t="shared" ref="O2138:O2201" si="1040">IF(B:B="","",IF(M2138&gt;N2138,"YES","NO"))</f>
        <v/>
      </c>
      <c r="P2138" s="116"/>
      <c r="Q2138" s="117" t="str">
        <f t="shared" ref="Q2138:Q2201" si="1041">IF(B2138="","",IF(OR(D2138="",D2138=5),0,D2138))</f>
        <v/>
      </c>
      <c r="R2138" s="128" t="str">
        <f t="shared" ref="R2138:R2201" si="1042">IF(B2138="","",C2138)</f>
        <v/>
      </c>
      <c r="S2138" s="135" t="str">
        <f>IF(B2138="","",IF(R2138="Refreshment Beverage",VLOOKUP(VALUE(Q2138),Rates!G$15:L$19,2,0),VLOOKUP(VALUE(Q2138),Rates!G$4:L$12,2,0)))</f>
        <v/>
      </c>
      <c r="T2138" s="135" t="str">
        <f t="shared" ref="T2138:T2201" si="1043">IF(B2138="","",G2138)</f>
        <v/>
      </c>
      <c r="U2138" s="118" t="str">
        <f t="shared" ref="U2138:U2201" si="1044">IF(B:B="","",SUM(W2138/V2138))</f>
        <v/>
      </c>
      <c r="V2138" s="135" t="str">
        <f t="shared" ref="V2138:V2201" si="1045">IF(B2138="","",F2138)</f>
        <v/>
      </c>
      <c r="W2138" s="135" t="str">
        <f t="shared" ref="W2138:W2201" si="1046">IF(B2138="","",E2138*F2138)</f>
        <v/>
      </c>
      <c r="X2138" s="119" t="str">
        <f t="shared" ref="X2138:X2201" si="1047">IF(B2138="","",H2138)</f>
        <v/>
      </c>
      <c r="Y2138" s="120" t="str">
        <f>IF(B:B="","",IF(R2138="Refreshment Beverage",VLOOKUP(Q2138,Rates!G$15:L$19,6,0)*W2138,VLOOKUP(Q2138,Rates!G$4:L$12,6,0)*W2138))</f>
        <v/>
      </c>
      <c r="Z2138" s="120" t="str">
        <f t="shared" ref="Z2138:Z2201" si="1048">IF(B:B="","",IF(R2138="Refreshment Beverage",0,IF(T2138="Keg",0,ROUND(0.34/12*V2138,2))))</f>
        <v/>
      </c>
      <c r="AA2138" s="120" t="str">
        <f t="shared" ref="AA2138:AA2201" si="1049">IF(B:B="","",IF(AND(T2138="Can",V2138=8,R2138="Beer"),V2138*0.0192,IF(AND(T2138="Can",V2138=15,R2138="Beer"),V2138*0.0096,IF(AND(T2138="Can",V2138=20,R2138="Beer"),V2138*0.0102,IF(AND(T2138="Can",V2138=30,R2138="Beer"),V2138*0.0085,IF(AND(T2138="Can",V2138=36,R2138="Beer"),V2138*0.0071,IF(AND(T2138="Bottle",V2138=24,R2138="Beer"),V2138*0.0153,IF(AND(R2138="Refreshment Beverage",U2138&gt;0.49,U2138&lt;0.401),V2138*0.0512,IF(AND(R2138="Refreshment Beverage",U2138&gt;0.4,U2138&lt;0.47),V2138*0.0614,IF(AND(R2138="Refreshment Beverage",U2138&gt;0.469,U2138&lt;0.66),V2138*0.0716,IF(AND(R2138="Refreshment Beverage",U2138&gt;0.659,U2138&lt;0.75),V2138*0.1023,IF(AND(R2138="Refreshment Beverage",U2138&gt;0.749,U2138&lt;0.9),V2138*0.1125,IF(AND(R2138="Refreshment Beverage",U2138&gt;0.899,U2138&lt;1),V2138*0.133,IF(AND(R2138="Refreshment Beverage",U2138=1),V2138*0.1432,IF(AND(R2138="Refreshment Beverage",U2138=1.14),V2138*0.1637,IF(AND(R2138="Refreshment Beverage",U2138=2),V2138*0.2864,IF(AND(R2138="Refreshment Beverage",U2138=3),V2138*0.4297,IF(AND(R2138="Refreshment Beverage",U2138=1.75),V2138*0.2558,0))))))))))))))))))</f>
        <v/>
      </c>
      <c r="AB2138" s="136" t="str">
        <f>IF(B:B="","",IF(R2138="Refreshment Beverage","",IF(AND(R2138="Beer",Q2138=0),SUM(LOOKUP(2,1/(Rates!$B$15:$B$18&lt;=W2138)/(Rates!$C$15:$C$18&gt;=W2138),Rates!$D$15:$D$18)*W2138),VLOOKUP(VALUE(Q:Q),Rates!A:B,2,0)*W2138)))</f>
        <v/>
      </c>
      <c r="AC2138" s="136" t="str">
        <f>IF(B:B="","",IF(R2138="Refreshment Beverage","",IF(AND(R2138="Beer",Q2138=0),SUM(LOOKUP(2,1/(Rates!$B$15:$B$18&lt;=W2138)/(Rates!$C$15:$C$18&gt;=W2138),Rates!$E$15:$E$18)*W2138),VLOOKUP(VALUE(Q:Q),Rates!A:C,3,0)*W2138)))</f>
        <v/>
      </c>
      <c r="AD2138" s="137" t="str">
        <f>IFERROR(IF(B:B="","",IF(R2138="Beer","",IF(VALUE(Q2138)=0,VLOOKUP(VLOOKUP(B:B,#REF!,16,0),Rates!A:E,2,0),VLOOKUP(VALUE(Q2138),Rates!A$31:B$34,2,0)*W2138))),0)</f>
        <v/>
      </c>
      <c r="AE2138" s="121" t="str">
        <f t="shared" ref="AE2138:AE2201" si="1050">IF(J2138="Gross Price to Brewers",I2138,"")</f>
        <v/>
      </c>
      <c r="AF2138" s="138" t="str">
        <f t="shared" ref="AF2138:AF2201" si="1051">IF(AE:AE="","",ROUND(SUM(AE2138*(S2138/100)),4))</f>
        <v/>
      </c>
      <c r="AG2138" s="122" t="str">
        <f t="shared" ref="AG2138:AG2201" si="1052">IF(AE:AE="","",IF(R2138="Refreshment Beverage",MAX(AF2138,AD2138),MAX(AB2138,AF2138)))</f>
        <v/>
      </c>
      <c r="AH2138" s="123" t="str">
        <f t="shared" ref="AH2138:AH2201" si="1053">IF(AE:AE="","",IF(R2138="Refreshment Beverage",AK2138-AJ2138,SUM(Y2138:AA2138)+AE2138+AG2138))</f>
        <v/>
      </c>
      <c r="AI2138" s="139" t="str">
        <f>IF(AE:AE="","",IF(R2138="Refreshment Beverage",AK2138*(Rates!J$19/100),ROUND(SUM(AH2138*(Rates!$J$8/100)),4)))</f>
        <v/>
      </c>
      <c r="AJ2138" s="124" t="str">
        <f t="shared" ref="AJ2138:AJ2201" si="1054">IF(AE:AE="","",IF(R2138="Refreshment Beverage",AI2138,MAX(AC2138,AI2138)))</f>
        <v/>
      </c>
      <c r="AK2138" s="125" t="str">
        <f t="shared" ref="AK2138:AK2201" si="1055">IF(AE:AE="","",IF(R2138="Refreshment Beverage",SUM(AE2138+Y2138+Z2138+AA2138+AG2138),SUM(AH2138+AJ2138)))</f>
        <v/>
      </c>
      <c r="AL2138" s="121" t="str">
        <f t="shared" ref="AL2138:AL2201" si="1056">IF(AS2138="","",IF(R2138="Refreshment Beverage",ROUND(SUM(AS2138-AR2138-AA2138-Z2138-Y2138),2),ROUND(SUM(AS2138-AR2138-AN2138-Y2138-Z2138-AA2138),2)))</f>
        <v/>
      </c>
      <c r="AM2138" s="138" t="str">
        <f>IF(AS2138="","",IF(R2138="Refreshment Beverage",ROUND(AS2138*Rates!K$19,4),ROUND(AO2138*(VLOOKUP(VALUE(Q2138),Rates!G$4:L$12,3,0)),4)))</f>
        <v/>
      </c>
      <c r="AN2138" s="126" t="str">
        <f>IF(AS2138="","",IF(R2138="Refreshment Beverage",AS2138*(Rates!J$19/100),MAX(AM2138,AB2138)))</f>
        <v/>
      </c>
      <c r="AO2138" s="127" t="str">
        <f t="shared" ref="AO2138:AO2201" si="1057">IF(AS2138="","",ROUND(SUM(AS2138-AR2138-Y2138-Z2138-AA2138),4))</f>
        <v/>
      </c>
      <c r="AP2138" s="127" t="str">
        <f t="shared" ref="AP2138:AP2201" si="1058">IF(AS2138="","",IF(R2138="Refreshment Beverage",ROUND(AS2138-AN2138,2),ROUND(SUM(AS2138-AR2138),2)))</f>
        <v/>
      </c>
      <c r="AQ2138" s="140" t="str">
        <f>IF(AS2138="","",IF(R2138="Refreshment Beverage",ROUND(SUM(VLOOKUP(Q:Q,Rates!G$15:L$19,3,0)*(AS2138-Y2138-Z2138-AA2138)),4),ROUND(SUM(Rates!$K$8*AS2138),4)))</f>
        <v/>
      </c>
      <c r="AR2138" s="139" t="str">
        <f t="shared" ref="AR2138:AR2201" si="1059">IF(AS2138="","",IF(R2138="Refreshment Beverage",MAX(AD2138,AQ2138),MAX(AQ2138,AC2138)))</f>
        <v/>
      </c>
      <c r="AS2138" s="125" t="str">
        <f t="shared" ref="AS2138:AS2201" si="1060">IF(J2138="Retail Price",SUM(I2138+0.004),"")</f>
        <v/>
      </c>
      <c r="AT2138" s="121" t="str">
        <f t="shared" ref="AT2138:AT2201" si="1061">IF(AX2138="","",IF(R2138="Refreshment Beverage",SUM(BA2138-AV2138-Y2138-Z2138-AA2138),SUM(AX2138-AV2138-Y2138-Z2138-AA2138)))</f>
        <v/>
      </c>
      <c r="AU2138" s="138" t="str">
        <f>IF(AX2138="","",IF(R2138="Refreshment Beverage",ROUND((BA2138-Y2138-Z2138-AA2138)*VLOOKUP(VALUE(Q2138),Rates!G$15:L$19,3,0),4),ROUND(AW2138*(VLOOKUP(VALUE(Q2138),Rates!G:L,3,0)),4)))</f>
        <v/>
      </c>
      <c r="AV2138" s="126" t="str">
        <f t="shared" ref="AV2138:AV2201" si="1062">IF(AX2138="","",IF(R2138="Refreshment Beverage",MAX(AU2138,AD2138),MAX(AB2138,AU2138)))</f>
        <v/>
      </c>
      <c r="AW2138" s="127" t="str">
        <f t="shared" ref="AW2138:AW2201" si="1063">IF(AX2138="","",IF(R2138="Refreshment Beverage",SUM(BA2138-AV2138-Y2138-Z2138-AA2138),ROUND(SUM(BA2138-AZ2138-Y2138-Z2138-AA2138),4)))</f>
        <v/>
      </c>
      <c r="AX2138" s="123" t="str">
        <f t="shared" ref="AX2138:AX2201" si="1064">IF(J2138="Licensee Retail",I2138,"")</f>
        <v/>
      </c>
      <c r="AY2138" s="140" t="str">
        <f>IF(AX2138="","",IF(R2138="Refreshment Beverage",ROUND(SUM(AX2138*Rates!K$19),4),ROUND(SUM(AX2138*(Rates!J$8/100)),4)))</f>
        <v/>
      </c>
      <c r="AZ2138" s="124" t="str">
        <f t="shared" ref="AZ2138:AZ2201" si="1065">IF(AX2138="","",MAX($AC2138,AY2138))</f>
        <v/>
      </c>
      <c r="BA2138" s="125" t="str">
        <f t="shared" ref="BA2138:BA2201" si="1066">IF(AX2138="","",SUM(AX2138+AZ2138))</f>
        <v/>
      </c>
      <c r="BB2138" s="115"/>
      <c r="BC2138" s="143"/>
      <c r="BD2138" s="100"/>
      <c r="BE2138" s="100"/>
      <c r="BF2138" s="100"/>
      <c r="BG2138" s="100"/>
    </row>
    <row r="2139" spans="1:59" x14ac:dyDescent="0.2">
      <c r="A2139" s="144"/>
      <c r="B2139" s="141"/>
      <c r="C2139" s="141"/>
      <c r="D2139" s="142"/>
      <c r="E2139" s="142"/>
      <c r="F2139" s="142"/>
      <c r="G2139" s="142"/>
      <c r="H2139" s="142"/>
      <c r="I2139" s="129"/>
      <c r="J2139" s="130"/>
      <c r="K2139" s="131" t="str">
        <f t="shared" si="1037"/>
        <v/>
      </c>
      <c r="L2139" s="132" t="str">
        <f t="shared" si="1038"/>
        <v/>
      </c>
      <c r="M2139" s="133" t="str">
        <f t="shared" si="1039"/>
        <v/>
      </c>
      <c r="N2139" s="134" t="str">
        <f>IFERROR(IF(B:B="","",IF(R2139="Beer",SUM(LOOKUP(2,1/(Rates!$B$3:$B$5&lt;=W2139)/(Rates!$C$3:$C$5&gt;=W2139),Rates!$D$3:$D$5)*(X2139/100)*W2139),IF(R2139="Refreshment Beverage",SUM(LOOKUP(2,1/(Rates!$B$7:$B$11&lt;=W2139)/(Rates!$C$7:$C$11&gt;=W2139),Rates!$D$7:$D$11)*(X2139/100)*W2139)))),"")</f>
        <v/>
      </c>
      <c r="O2139" s="134" t="str">
        <f t="shared" si="1040"/>
        <v/>
      </c>
      <c r="P2139" s="116"/>
      <c r="Q2139" s="117" t="str">
        <f t="shared" si="1041"/>
        <v/>
      </c>
      <c r="R2139" s="128" t="str">
        <f t="shared" si="1042"/>
        <v/>
      </c>
      <c r="S2139" s="135" t="str">
        <f>IF(B2139="","",IF(R2139="Refreshment Beverage",VLOOKUP(VALUE(Q2139),Rates!G$15:L$19,2,0),VLOOKUP(VALUE(Q2139),Rates!G$4:L$12,2,0)))</f>
        <v/>
      </c>
      <c r="T2139" s="135" t="str">
        <f t="shared" si="1043"/>
        <v/>
      </c>
      <c r="U2139" s="118" t="str">
        <f t="shared" si="1044"/>
        <v/>
      </c>
      <c r="V2139" s="135" t="str">
        <f t="shared" si="1045"/>
        <v/>
      </c>
      <c r="W2139" s="135" t="str">
        <f t="shared" si="1046"/>
        <v/>
      </c>
      <c r="X2139" s="119" t="str">
        <f t="shared" si="1047"/>
        <v/>
      </c>
      <c r="Y2139" s="120" t="str">
        <f>IF(B:B="","",IF(R2139="Refreshment Beverage",VLOOKUP(Q2139,Rates!G$15:L$19,6,0)*W2139,VLOOKUP(Q2139,Rates!G$4:L$12,6,0)*W2139))</f>
        <v/>
      </c>
      <c r="Z2139" s="120" t="str">
        <f t="shared" si="1048"/>
        <v/>
      </c>
      <c r="AA2139" s="120" t="str">
        <f t="shared" si="1049"/>
        <v/>
      </c>
      <c r="AB2139" s="136" t="str">
        <f>IF(B:B="","",IF(R2139="Refreshment Beverage","",IF(AND(R2139="Beer",Q2139=0),SUM(LOOKUP(2,1/(Rates!$B$15:$B$18&lt;=W2139)/(Rates!$C$15:$C$18&gt;=W2139),Rates!$D$15:$D$18)*W2139),VLOOKUP(VALUE(Q:Q),Rates!A:B,2,0)*W2139)))</f>
        <v/>
      </c>
      <c r="AC2139" s="136" t="str">
        <f>IF(B:B="","",IF(R2139="Refreshment Beverage","",IF(AND(R2139="Beer",Q2139=0),SUM(LOOKUP(2,1/(Rates!$B$15:$B$18&lt;=W2139)/(Rates!$C$15:$C$18&gt;=W2139),Rates!$E$15:$E$18)*W2139),VLOOKUP(VALUE(Q:Q),Rates!A:C,3,0)*W2139)))</f>
        <v/>
      </c>
      <c r="AD2139" s="137" t="str">
        <f>IFERROR(IF(B:B="","",IF(R2139="Beer","",IF(VALUE(Q2139)=0,VLOOKUP(VLOOKUP(B:B,#REF!,16,0),Rates!A:E,2,0),VLOOKUP(VALUE(Q2139),Rates!A$31:B$34,2,0)*W2139))),0)</f>
        <v/>
      </c>
      <c r="AE2139" s="121" t="str">
        <f t="shared" si="1050"/>
        <v/>
      </c>
      <c r="AF2139" s="138" t="str">
        <f t="shared" si="1051"/>
        <v/>
      </c>
      <c r="AG2139" s="122" t="str">
        <f t="shared" si="1052"/>
        <v/>
      </c>
      <c r="AH2139" s="123" t="str">
        <f t="shared" si="1053"/>
        <v/>
      </c>
      <c r="AI2139" s="139" t="str">
        <f>IF(AE:AE="","",IF(R2139="Refreshment Beverage",AK2139*(Rates!J$19/100),ROUND(SUM(AH2139*(Rates!$J$8/100)),4)))</f>
        <v/>
      </c>
      <c r="AJ2139" s="124" t="str">
        <f t="shared" si="1054"/>
        <v/>
      </c>
      <c r="AK2139" s="125" t="str">
        <f t="shared" si="1055"/>
        <v/>
      </c>
      <c r="AL2139" s="121" t="str">
        <f t="shared" si="1056"/>
        <v/>
      </c>
      <c r="AM2139" s="138" t="str">
        <f>IF(AS2139="","",IF(R2139="Refreshment Beverage",ROUND(AS2139*Rates!K$19,4),ROUND(AO2139*(VLOOKUP(VALUE(Q2139),Rates!G$4:L$12,3,0)),4)))</f>
        <v/>
      </c>
      <c r="AN2139" s="126" t="str">
        <f>IF(AS2139="","",IF(R2139="Refreshment Beverage",AS2139*(Rates!J$19/100),MAX(AM2139,AB2139)))</f>
        <v/>
      </c>
      <c r="AO2139" s="127" t="str">
        <f t="shared" si="1057"/>
        <v/>
      </c>
      <c r="AP2139" s="127" t="str">
        <f t="shared" si="1058"/>
        <v/>
      </c>
      <c r="AQ2139" s="140" t="str">
        <f>IF(AS2139="","",IF(R2139="Refreshment Beverage",ROUND(SUM(VLOOKUP(Q:Q,Rates!G$15:L$19,3,0)*(AS2139-Y2139-Z2139-AA2139)),4),ROUND(SUM(Rates!$K$8*AS2139),4)))</f>
        <v/>
      </c>
      <c r="AR2139" s="139" t="str">
        <f t="shared" si="1059"/>
        <v/>
      </c>
      <c r="AS2139" s="125" t="str">
        <f t="shared" si="1060"/>
        <v/>
      </c>
      <c r="AT2139" s="121" t="str">
        <f t="shared" si="1061"/>
        <v/>
      </c>
      <c r="AU2139" s="138" t="str">
        <f>IF(AX2139="","",IF(R2139="Refreshment Beverage",ROUND((BA2139-Y2139-Z2139-AA2139)*VLOOKUP(VALUE(Q2139),Rates!G$15:L$19,3,0),4),ROUND(AW2139*(VLOOKUP(VALUE(Q2139),Rates!G:L,3,0)),4)))</f>
        <v/>
      </c>
      <c r="AV2139" s="126" t="str">
        <f t="shared" si="1062"/>
        <v/>
      </c>
      <c r="AW2139" s="127" t="str">
        <f t="shared" si="1063"/>
        <v/>
      </c>
      <c r="AX2139" s="123" t="str">
        <f t="shared" si="1064"/>
        <v/>
      </c>
      <c r="AY2139" s="140" t="str">
        <f>IF(AX2139="","",IF(R2139="Refreshment Beverage",ROUND(SUM(AX2139*Rates!K$19),4),ROUND(SUM(AX2139*(Rates!J$8/100)),4)))</f>
        <v/>
      </c>
      <c r="AZ2139" s="124" t="str">
        <f t="shared" si="1065"/>
        <v/>
      </c>
      <c r="BA2139" s="125" t="str">
        <f t="shared" si="1066"/>
        <v/>
      </c>
      <c r="BB2139" s="115"/>
      <c r="BC2139" s="143"/>
      <c r="BD2139" s="100"/>
      <c r="BE2139" s="100"/>
      <c r="BF2139" s="100"/>
      <c r="BG2139" s="100"/>
    </row>
    <row r="2140" spans="1:59" x14ac:dyDescent="0.2">
      <c r="A2140" s="144"/>
      <c r="B2140" s="141"/>
      <c r="C2140" s="141"/>
      <c r="D2140" s="142"/>
      <c r="E2140" s="142"/>
      <c r="F2140" s="142"/>
      <c r="G2140" s="142"/>
      <c r="H2140" s="142"/>
      <c r="I2140" s="129"/>
      <c r="J2140" s="130"/>
      <c r="K2140" s="131" t="str">
        <f t="shared" si="1037"/>
        <v/>
      </c>
      <c r="L2140" s="132" t="str">
        <f t="shared" si="1038"/>
        <v/>
      </c>
      <c r="M2140" s="133" t="str">
        <f t="shared" si="1039"/>
        <v/>
      </c>
      <c r="N2140" s="134" t="str">
        <f>IFERROR(IF(B:B="","",IF(R2140="Beer",SUM(LOOKUP(2,1/(Rates!$B$3:$B$5&lt;=W2140)/(Rates!$C$3:$C$5&gt;=W2140),Rates!$D$3:$D$5)*(X2140/100)*W2140),IF(R2140="Refreshment Beverage",SUM(LOOKUP(2,1/(Rates!$B$7:$B$11&lt;=W2140)/(Rates!$C$7:$C$11&gt;=W2140),Rates!$D$7:$D$11)*(X2140/100)*W2140)))),"")</f>
        <v/>
      </c>
      <c r="O2140" s="134" t="str">
        <f t="shared" si="1040"/>
        <v/>
      </c>
      <c r="P2140" s="116"/>
      <c r="Q2140" s="117" t="str">
        <f t="shared" si="1041"/>
        <v/>
      </c>
      <c r="R2140" s="128" t="str">
        <f t="shared" si="1042"/>
        <v/>
      </c>
      <c r="S2140" s="135" t="str">
        <f>IF(B2140="","",IF(R2140="Refreshment Beverage",VLOOKUP(VALUE(Q2140),Rates!G$15:L$19,2,0),VLOOKUP(VALUE(Q2140),Rates!G$4:L$12,2,0)))</f>
        <v/>
      </c>
      <c r="T2140" s="135" t="str">
        <f t="shared" si="1043"/>
        <v/>
      </c>
      <c r="U2140" s="118" t="str">
        <f t="shared" si="1044"/>
        <v/>
      </c>
      <c r="V2140" s="135" t="str">
        <f t="shared" si="1045"/>
        <v/>
      </c>
      <c r="W2140" s="135" t="str">
        <f t="shared" si="1046"/>
        <v/>
      </c>
      <c r="X2140" s="119" t="str">
        <f t="shared" si="1047"/>
        <v/>
      </c>
      <c r="Y2140" s="120" t="str">
        <f>IF(B:B="","",IF(R2140="Refreshment Beverage",VLOOKUP(Q2140,Rates!G$15:L$19,6,0)*W2140,VLOOKUP(Q2140,Rates!G$4:L$12,6,0)*W2140))</f>
        <v/>
      </c>
      <c r="Z2140" s="120" t="str">
        <f t="shared" si="1048"/>
        <v/>
      </c>
      <c r="AA2140" s="120" t="str">
        <f t="shared" si="1049"/>
        <v/>
      </c>
      <c r="AB2140" s="136" t="str">
        <f>IF(B:B="","",IF(R2140="Refreshment Beverage","",IF(AND(R2140="Beer",Q2140=0),SUM(LOOKUP(2,1/(Rates!$B$15:$B$18&lt;=W2140)/(Rates!$C$15:$C$18&gt;=W2140),Rates!$D$15:$D$18)*W2140),VLOOKUP(VALUE(Q:Q),Rates!A:B,2,0)*W2140)))</f>
        <v/>
      </c>
      <c r="AC2140" s="136" t="str">
        <f>IF(B:B="","",IF(R2140="Refreshment Beverage","",IF(AND(R2140="Beer",Q2140=0),SUM(LOOKUP(2,1/(Rates!$B$15:$B$18&lt;=W2140)/(Rates!$C$15:$C$18&gt;=W2140),Rates!$E$15:$E$18)*W2140),VLOOKUP(VALUE(Q:Q),Rates!A:C,3,0)*W2140)))</f>
        <v/>
      </c>
      <c r="AD2140" s="137" t="str">
        <f>IFERROR(IF(B:B="","",IF(R2140="Beer","",IF(VALUE(Q2140)=0,VLOOKUP(VLOOKUP(B:B,#REF!,16,0),Rates!A:E,2,0),VLOOKUP(VALUE(Q2140),Rates!A$31:B$34,2,0)*W2140))),0)</f>
        <v/>
      </c>
      <c r="AE2140" s="121" t="str">
        <f t="shared" si="1050"/>
        <v/>
      </c>
      <c r="AF2140" s="138" t="str">
        <f t="shared" si="1051"/>
        <v/>
      </c>
      <c r="AG2140" s="122" t="str">
        <f t="shared" si="1052"/>
        <v/>
      </c>
      <c r="AH2140" s="123" t="str">
        <f t="shared" si="1053"/>
        <v/>
      </c>
      <c r="AI2140" s="139" t="str">
        <f>IF(AE:AE="","",IF(R2140="Refreshment Beverage",AK2140*(Rates!J$19/100),ROUND(SUM(AH2140*(Rates!$J$8/100)),4)))</f>
        <v/>
      </c>
      <c r="AJ2140" s="124" t="str">
        <f t="shared" si="1054"/>
        <v/>
      </c>
      <c r="AK2140" s="125" t="str">
        <f t="shared" si="1055"/>
        <v/>
      </c>
      <c r="AL2140" s="121" t="str">
        <f t="shared" si="1056"/>
        <v/>
      </c>
      <c r="AM2140" s="138" t="str">
        <f>IF(AS2140="","",IF(R2140="Refreshment Beverage",ROUND(AS2140*Rates!K$19,4),ROUND(AO2140*(VLOOKUP(VALUE(Q2140),Rates!G$4:L$12,3,0)),4)))</f>
        <v/>
      </c>
      <c r="AN2140" s="126" t="str">
        <f>IF(AS2140="","",IF(R2140="Refreshment Beverage",AS2140*(Rates!J$19/100),MAX(AM2140,AB2140)))</f>
        <v/>
      </c>
      <c r="AO2140" s="127" t="str">
        <f t="shared" si="1057"/>
        <v/>
      </c>
      <c r="AP2140" s="127" t="str">
        <f t="shared" si="1058"/>
        <v/>
      </c>
      <c r="AQ2140" s="140" t="str">
        <f>IF(AS2140="","",IF(R2140="Refreshment Beverage",ROUND(SUM(VLOOKUP(Q:Q,Rates!G$15:L$19,3,0)*(AS2140-Y2140-Z2140-AA2140)),4),ROUND(SUM(Rates!$K$8*AS2140),4)))</f>
        <v/>
      </c>
      <c r="AR2140" s="139" t="str">
        <f t="shared" si="1059"/>
        <v/>
      </c>
      <c r="AS2140" s="125" t="str">
        <f t="shared" si="1060"/>
        <v/>
      </c>
      <c r="AT2140" s="121" t="str">
        <f t="shared" si="1061"/>
        <v/>
      </c>
      <c r="AU2140" s="138" t="str">
        <f>IF(AX2140="","",IF(R2140="Refreshment Beverage",ROUND((BA2140-Y2140-Z2140-AA2140)*VLOOKUP(VALUE(Q2140),Rates!G$15:L$19,3,0),4),ROUND(AW2140*(VLOOKUP(VALUE(Q2140),Rates!G:L,3,0)),4)))</f>
        <v/>
      </c>
      <c r="AV2140" s="126" t="str">
        <f t="shared" si="1062"/>
        <v/>
      </c>
      <c r="AW2140" s="127" t="str">
        <f t="shared" si="1063"/>
        <v/>
      </c>
      <c r="AX2140" s="123" t="str">
        <f t="shared" si="1064"/>
        <v/>
      </c>
      <c r="AY2140" s="140" t="str">
        <f>IF(AX2140="","",IF(R2140="Refreshment Beverage",ROUND(SUM(AX2140*Rates!K$19),4),ROUND(SUM(AX2140*(Rates!J$8/100)),4)))</f>
        <v/>
      </c>
      <c r="AZ2140" s="124" t="str">
        <f t="shared" si="1065"/>
        <v/>
      </c>
      <c r="BA2140" s="125" t="str">
        <f t="shared" si="1066"/>
        <v/>
      </c>
      <c r="BB2140" s="115"/>
      <c r="BC2140" s="143"/>
      <c r="BD2140" s="100"/>
      <c r="BE2140" s="100"/>
      <c r="BF2140" s="100"/>
      <c r="BG2140" s="100"/>
    </row>
    <row r="2141" spans="1:59" x14ac:dyDescent="0.2">
      <c r="A2141" s="144"/>
      <c r="B2141" s="141"/>
      <c r="C2141" s="141"/>
      <c r="D2141" s="142"/>
      <c r="E2141" s="142"/>
      <c r="F2141" s="142"/>
      <c r="G2141" s="142"/>
      <c r="H2141" s="142"/>
      <c r="I2141" s="129"/>
      <c r="J2141" s="130"/>
      <c r="K2141" s="131" t="str">
        <f t="shared" si="1037"/>
        <v/>
      </c>
      <c r="L2141" s="132" t="str">
        <f t="shared" si="1038"/>
        <v/>
      </c>
      <c r="M2141" s="133" t="str">
        <f t="shared" si="1039"/>
        <v/>
      </c>
      <c r="N2141" s="134" t="str">
        <f>IFERROR(IF(B:B="","",IF(R2141="Beer",SUM(LOOKUP(2,1/(Rates!$B$3:$B$5&lt;=W2141)/(Rates!$C$3:$C$5&gt;=W2141),Rates!$D$3:$D$5)*(X2141/100)*W2141),IF(R2141="Refreshment Beverage",SUM(LOOKUP(2,1/(Rates!$B$7:$B$11&lt;=W2141)/(Rates!$C$7:$C$11&gt;=W2141),Rates!$D$7:$D$11)*(X2141/100)*W2141)))),"")</f>
        <v/>
      </c>
      <c r="O2141" s="134" t="str">
        <f t="shared" si="1040"/>
        <v/>
      </c>
      <c r="P2141" s="116"/>
      <c r="Q2141" s="117" t="str">
        <f t="shared" si="1041"/>
        <v/>
      </c>
      <c r="R2141" s="128" t="str">
        <f t="shared" si="1042"/>
        <v/>
      </c>
      <c r="S2141" s="135" t="str">
        <f>IF(B2141="","",IF(R2141="Refreshment Beverage",VLOOKUP(VALUE(Q2141),Rates!G$15:L$19,2,0),VLOOKUP(VALUE(Q2141),Rates!G$4:L$12,2,0)))</f>
        <v/>
      </c>
      <c r="T2141" s="135" t="str">
        <f t="shared" si="1043"/>
        <v/>
      </c>
      <c r="U2141" s="118" t="str">
        <f t="shared" si="1044"/>
        <v/>
      </c>
      <c r="V2141" s="135" t="str">
        <f t="shared" si="1045"/>
        <v/>
      </c>
      <c r="W2141" s="135" t="str">
        <f t="shared" si="1046"/>
        <v/>
      </c>
      <c r="X2141" s="119" t="str">
        <f t="shared" si="1047"/>
        <v/>
      </c>
      <c r="Y2141" s="120" t="str">
        <f>IF(B:B="","",IF(R2141="Refreshment Beverage",VLOOKUP(Q2141,Rates!G$15:L$19,6,0)*W2141,VLOOKUP(Q2141,Rates!G$4:L$12,6,0)*W2141))</f>
        <v/>
      </c>
      <c r="Z2141" s="120" t="str">
        <f t="shared" si="1048"/>
        <v/>
      </c>
      <c r="AA2141" s="120" t="str">
        <f t="shared" si="1049"/>
        <v/>
      </c>
      <c r="AB2141" s="136" t="str">
        <f>IF(B:B="","",IF(R2141="Refreshment Beverage","",IF(AND(R2141="Beer",Q2141=0),SUM(LOOKUP(2,1/(Rates!$B$15:$B$18&lt;=W2141)/(Rates!$C$15:$C$18&gt;=W2141),Rates!$D$15:$D$18)*W2141),VLOOKUP(VALUE(Q:Q),Rates!A:B,2,0)*W2141)))</f>
        <v/>
      </c>
      <c r="AC2141" s="136" t="str">
        <f>IF(B:B="","",IF(R2141="Refreshment Beverage","",IF(AND(R2141="Beer",Q2141=0),SUM(LOOKUP(2,1/(Rates!$B$15:$B$18&lt;=W2141)/(Rates!$C$15:$C$18&gt;=W2141),Rates!$E$15:$E$18)*W2141),VLOOKUP(VALUE(Q:Q),Rates!A:C,3,0)*W2141)))</f>
        <v/>
      </c>
      <c r="AD2141" s="137" t="str">
        <f>IFERROR(IF(B:B="","",IF(R2141="Beer","",IF(VALUE(Q2141)=0,VLOOKUP(VLOOKUP(B:B,#REF!,16,0),Rates!A:E,2,0),VLOOKUP(VALUE(Q2141),Rates!A$31:B$34,2,0)*W2141))),0)</f>
        <v/>
      </c>
      <c r="AE2141" s="121" t="str">
        <f t="shared" si="1050"/>
        <v/>
      </c>
      <c r="AF2141" s="138" t="str">
        <f t="shared" si="1051"/>
        <v/>
      </c>
      <c r="AG2141" s="122" t="str">
        <f t="shared" si="1052"/>
        <v/>
      </c>
      <c r="AH2141" s="123" t="str">
        <f t="shared" si="1053"/>
        <v/>
      </c>
      <c r="AI2141" s="139" t="str">
        <f>IF(AE:AE="","",IF(R2141="Refreshment Beverage",AK2141*(Rates!J$19/100),ROUND(SUM(AH2141*(Rates!$J$8/100)),4)))</f>
        <v/>
      </c>
      <c r="AJ2141" s="124" t="str">
        <f t="shared" si="1054"/>
        <v/>
      </c>
      <c r="AK2141" s="125" t="str">
        <f t="shared" si="1055"/>
        <v/>
      </c>
      <c r="AL2141" s="121" t="str">
        <f t="shared" si="1056"/>
        <v/>
      </c>
      <c r="AM2141" s="138" t="str">
        <f>IF(AS2141="","",IF(R2141="Refreshment Beverage",ROUND(AS2141*Rates!K$19,4),ROUND(AO2141*(VLOOKUP(VALUE(Q2141),Rates!G$4:L$12,3,0)),4)))</f>
        <v/>
      </c>
      <c r="AN2141" s="126" t="str">
        <f>IF(AS2141="","",IF(R2141="Refreshment Beverage",AS2141*(Rates!J$19/100),MAX(AM2141,AB2141)))</f>
        <v/>
      </c>
      <c r="AO2141" s="127" t="str">
        <f t="shared" si="1057"/>
        <v/>
      </c>
      <c r="AP2141" s="127" t="str">
        <f t="shared" si="1058"/>
        <v/>
      </c>
      <c r="AQ2141" s="140" t="str">
        <f>IF(AS2141="","",IF(R2141="Refreshment Beverage",ROUND(SUM(VLOOKUP(Q:Q,Rates!G$15:L$19,3,0)*(AS2141-Y2141-Z2141-AA2141)),4),ROUND(SUM(Rates!$K$8*AS2141),4)))</f>
        <v/>
      </c>
      <c r="AR2141" s="139" t="str">
        <f t="shared" si="1059"/>
        <v/>
      </c>
      <c r="AS2141" s="125" t="str">
        <f t="shared" si="1060"/>
        <v/>
      </c>
      <c r="AT2141" s="121" t="str">
        <f t="shared" si="1061"/>
        <v/>
      </c>
      <c r="AU2141" s="138" t="str">
        <f>IF(AX2141="","",IF(R2141="Refreshment Beverage",ROUND((BA2141-Y2141-Z2141-AA2141)*VLOOKUP(VALUE(Q2141),Rates!G$15:L$19,3,0),4),ROUND(AW2141*(VLOOKUP(VALUE(Q2141),Rates!G:L,3,0)),4)))</f>
        <v/>
      </c>
      <c r="AV2141" s="126" t="str">
        <f t="shared" si="1062"/>
        <v/>
      </c>
      <c r="AW2141" s="127" t="str">
        <f t="shared" si="1063"/>
        <v/>
      </c>
      <c r="AX2141" s="123" t="str">
        <f t="shared" si="1064"/>
        <v/>
      </c>
      <c r="AY2141" s="140" t="str">
        <f>IF(AX2141="","",IF(R2141="Refreshment Beverage",ROUND(SUM(AX2141*Rates!K$19),4),ROUND(SUM(AX2141*(Rates!J$8/100)),4)))</f>
        <v/>
      </c>
      <c r="AZ2141" s="124" t="str">
        <f t="shared" si="1065"/>
        <v/>
      </c>
      <c r="BA2141" s="125" t="str">
        <f t="shared" si="1066"/>
        <v/>
      </c>
      <c r="BB2141" s="115"/>
      <c r="BC2141" s="143"/>
      <c r="BD2141" s="100"/>
      <c r="BE2141" s="100"/>
      <c r="BF2141" s="100"/>
      <c r="BG2141" s="100"/>
    </row>
    <row r="2142" spans="1:59" x14ac:dyDescent="0.2">
      <c r="A2142" s="144"/>
      <c r="B2142" s="141"/>
      <c r="C2142" s="141"/>
      <c r="D2142" s="142"/>
      <c r="E2142" s="142"/>
      <c r="F2142" s="142"/>
      <c r="G2142" s="142"/>
      <c r="H2142" s="142"/>
      <c r="I2142" s="129"/>
      <c r="J2142" s="130"/>
      <c r="K2142" s="131" t="str">
        <f t="shared" si="1037"/>
        <v/>
      </c>
      <c r="L2142" s="132" t="str">
        <f t="shared" si="1038"/>
        <v/>
      </c>
      <c r="M2142" s="133" t="str">
        <f t="shared" si="1039"/>
        <v/>
      </c>
      <c r="N2142" s="134" t="str">
        <f>IFERROR(IF(B:B="","",IF(R2142="Beer",SUM(LOOKUP(2,1/(Rates!$B$3:$B$5&lt;=W2142)/(Rates!$C$3:$C$5&gt;=W2142),Rates!$D$3:$D$5)*(X2142/100)*W2142),IF(R2142="Refreshment Beverage",SUM(LOOKUP(2,1/(Rates!$B$7:$B$11&lt;=W2142)/(Rates!$C$7:$C$11&gt;=W2142),Rates!$D$7:$D$11)*(X2142/100)*W2142)))),"")</f>
        <v/>
      </c>
      <c r="O2142" s="134" t="str">
        <f t="shared" si="1040"/>
        <v/>
      </c>
      <c r="P2142" s="116"/>
      <c r="Q2142" s="117" t="str">
        <f t="shared" si="1041"/>
        <v/>
      </c>
      <c r="R2142" s="128" t="str">
        <f t="shared" si="1042"/>
        <v/>
      </c>
      <c r="S2142" s="135" t="str">
        <f>IF(B2142="","",IF(R2142="Refreshment Beverage",VLOOKUP(VALUE(Q2142),Rates!G$15:L$19,2,0),VLOOKUP(VALUE(Q2142),Rates!G$4:L$12,2,0)))</f>
        <v/>
      </c>
      <c r="T2142" s="135" t="str">
        <f t="shared" si="1043"/>
        <v/>
      </c>
      <c r="U2142" s="118" t="str">
        <f t="shared" si="1044"/>
        <v/>
      </c>
      <c r="V2142" s="135" t="str">
        <f t="shared" si="1045"/>
        <v/>
      </c>
      <c r="W2142" s="135" t="str">
        <f t="shared" si="1046"/>
        <v/>
      </c>
      <c r="X2142" s="119" t="str">
        <f t="shared" si="1047"/>
        <v/>
      </c>
      <c r="Y2142" s="120" t="str">
        <f>IF(B:B="","",IF(R2142="Refreshment Beverage",VLOOKUP(Q2142,Rates!G$15:L$19,6,0)*W2142,VLOOKUP(Q2142,Rates!G$4:L$12,6,0)*W2142))</f>
        <v/>
      </c>
      <c r="Z2142" s="120" t="str">
        <f t="shared" si="1048"/>
        <v/>
      </c>
      <c r="AA2142" s="120" t="str">
        <f t="shared" si="1049"/>
        <v/>
      </c>
      <c r="AB2142" s="136" t="str">
        <f>IF(B:B="","",IF(R2142="Refreshment Beverage","",IF(AND(R2142="Beer",Q2142=0),SUM(LOOKUP(2,1/(Rates!$B$15:$B$18&lt;=W2142)/(Rates!$C$15:$C$18&gt;=W2142),Rates!$D$15:$D$18)*W2142),VLOOKUP(VALUE(Q:Q),Rates!A:B,2,0)*W2142)))</f>
        <v/>
      </c>
      <c r="AC2142" s="136" t="str">
        <f>IF(B:B="","",IF(R2142="Refreshment Beverage","",IF(AND(R2142="Beer",Q2142=0),SUM(LOOKUP(2,1/(Rates!$B$15:$B$18&lt;=W2142)/(Rates!$C$15:$C$18&gt;=W2142),Rates!$E$15:$E$18)*W2142),VLOOKUP(VALUE(Q:Q),Rates!A:C,3,0)*W2142)))</f>
        <v/>
      </c>
      <c r="AD2142" s="137" t="str">
        <f>IFERROR(IF(B:B="","",IF(R2142="Beer","",IF(VALUE(Q2142)=0,VLOOKUP(VLOOKUP(B:B,#REF!,16,0),Rates!A:E,2,0),VLOOKUP(VALUE(Q2142),Rates!A$31:B$34,2,0)*W2142))),0)</f>
        <v/>
      </c>
      <c r="AE2142" s="121" t="str">
        <f t="shared" si="1050"/>
        <v/>
      </c>
      <c r="AF2142" s="138" t="str">
        <f t="shared" si="1051"/>
        <v/>
      </c>
      <c r="AG2142" s="122" t="str">
        <f t="shared" si="1052"/>
        <v/>
      </c>
      <c r="AH2142" s="123" t="str">
        <f t="shared" si="1053"/>
        <v/>
      </c>
      <c r="AI2142" s="139" t="str">
        <f>IF(AE:AE="","",IF(R2142="Refreshment Beverage",AK2142*(Rates!J$19/100),ROUND(SUM(AH2142*(Rates!$J$8/100)),4)))</f>
        <v/>
      </c>
      <c r="AJ2142" s="124" t="str">
        <f t="shared" si="1054"/>
        <v/>
      </c>
      <c r="AK2142" s="125" t="str">
        <f t="shared" si="1055"/>
        <v/>
      </c>
      <c r="AL2142" s="121" t="str">
        <f t="shared" si="1056"/>
        <v/>
      </c>
      <c r="AM2142" s="138" t="str">
        <f>IF(AS2142="","",IF(R2142="Refreshment Beverage",ROUND(AS2142*Rates!K$19,4),ROUND(AO2142*(VLOOKUP(VALUE(Q2142),Rates!G$4:L$12,3,0)),4)))</f>
        <v/>
      </c>
      <c r="AN2142" s="126" t="str">
        <f>IF(AS2142="","",IF(R2142="Refreshment Beverage",AS2142*(Rates!J$19/100),MAX(AM2142,AB2142)))</f>
        <v/>
      </c>
      <c r="AO2142" s="127" t="str">
        <f t="shared" si="1057"/>
        <v/>
      </c>
      <c r="AP2142" s="127" t="str">
        <f t="shared" si="1058"/>
        <v/>
      </c>
      <c r="AQ2142" s="140" t="str">
        <f>IF(AS2142="","",IF(R2142="Refreshment Beverage",ROUND(SUM(VLOOKUP(Q:Q,Rates!G$15:L$19,3,0)*(AS2142-Y2142-Z2142-AA2142)),4),ROUND(SUM(Rates!$K$8*AS2142),4)))</f>
        <v/>
      </c>
      <c r="AR2142" s="139" t="str">
        <f t="shared" si="1059"/>
        <v/>
      </c>
      <c r="AS2142" s="125" t="str">
        <f t="shared" si="1060"/>
        <v/>
      </c>
      <c r="AT2142" s="121" t="str">
        <f t="shared" si="1061"/>
        <v/>
      </c>
      <c r="AU2142" s="138" t="str">
        <f>IF(AX2142="","",IF(R2142="Refreshment Beverage",ROUND((BA2142-Y2142-Z2142-AA2142)*VLOOKUP(VALUE(Q2142),Rates!G$15:L$19,3,0),4),ROUND(AW2142*(VLOOKUP(VALUE(Q2142),Rates!G:L,3,0)),4)))</f>
        <v/>
      </c>
      <c r="AV2142" s="126" t="str">
        <f t="shared" si="1062"/>
        <v/>
      </c>
      <c r="AW2142" s="127" t="str">
        <f t="shared" si="1063"/>
        <v/>
      </c>
      <c r="AX2142" s="123" t="str">
        <f t="shared" si="1064"/>
        <v/>
      </c>
      <c r="AY2142" s="140" t="str">
        <f>IF(AX2142="","",IF(R2142="Refreshment Beverage",ROUND(SUM(AX2142*Rates!K$19),4),ROUND(SUM(AX2142*(Rates!J$8/100)),4)))</f>
        <v/>
      </c>
      <c r="AZ2142" s="124" t="str">
        <f t="shared" si="1065"/>
        <v/>
      </c>
      <c r="BA2142" s="125" t="str">
        <f t="shared" si="1066"/>
        <v/>
      </c>
      <c r="BB2142" s="115"/>
      <c r="BC2142" s="143"/>
      <c r="BD2142" s="100"/>
      <c r="BE2142" s="100"/>
      <c r="BF2142" s="100"/>
      <c r="BG2142" s="100"/>
    </row>
    <row r="2143" spans="1:59" x14ac:dyDescent="0.2">
      <c r="A2143" s="144"/>
      <c r="B2143" s="141"/>
      <c r="C2143" s="141"/>
      <c r="D2143" s="142"/>
      <c r="E2143" s="142"/>
      <c r="F2143" s="142"/>
      <c r="G2143" s="142"/>
      <c r="H2143" s="142"/>
      <c r="I2143" s="129"/>
      <c r="J2143" s="130"/>
      <c r="K2143" s="131" t="str">
        <f t="shared" si="1037"/>
        <v/>
      </c>
      <c r="L2143" s="132" t="str">
        <f t="shared" si="1038"/>
        <v/>
      </c>
      <c r="M2143" s="133" t="str">
        <f t="shared" si="1039"/>
        <v/>
      </c>
      <c r="N2143" s="134" t="str">
        <f>IFERROR(IF(B:B="","",IF(R2143="Beer",SUM(LOOKUP(2,1/(Rates!$B$3:$B$5&lt;=W2143)/(Rates!$C$3:$C$5&gt;=W2143),Rates!$D$3:$D$5)*(X2143/100)*W2143),IF(R2143="Refreshment Beverage",SUM(LOOKUP(2,1/(Rates!$B$7:$B$11&lt;=W2143)/(Rates!$C$7:$C$11&gt;=W2143),Rates!$D$7:$D$11)*(X2143/100)*W2143)))),"")</f>
        <v/>
      </c>
      <c r="O2143" s="134" t="str">
        <f t="shared" si="1040"/>
        <v/>
      </c>
      <c r="P2143" s="116"/>
      <c r="Q2143" s="117" t="str">
        <f t="shared" si="1041"/>
        <v/>
      </c>
      <c r="R2143" s="128" t="str">
        <f t="shared" si="1042"/>
        <v/>
      </c>
      <c r="S2143" s="135" t="str">
        <f>IF(B2143="","",IF(R2143="Refreshment Beverage",VLOOKUP(VALUE(Q2143),Rates!G$15:L$19,2,0),VLOOKUP(VALUE(Q2143),Rates!G$4:L$12,2,0)))</f>
        <v/>
      </c>
      <c r="T2143" s="135" t="str">
        <f t="shared" si="1043"/>
        <v/>
      </c>
      <c r="U2143" s="118" t="str">
        <f t="shared" si="1044"/>
        <v/>
      </c>
      <c r="V2143" s="135" t="str">
        <f t="shared" si="1045"/>
        <v/>
      </c>
      <c r="W2143" s="135" t="str">
        <f t="shared" si="1046"/>
        <v/>
      </c>
      <c r="X2143" s="119" t="str">
        <f t="shared" si="1047"/>
        <v/>
      </c>
      <c r="Y2143" s="120" t="str">
        <f>IF(B:B="","",IF(R2143="Refreshment Beverage",VLOOKUP(Q2143,Rates!G$15:L$19,6,0)*W2143,VLOOKUP(Q2143,Rates!G$4:L$12,6,0)*W2143))</f>
        <v/>
      </c>
      <c r="Z2143" s="120" t="str">
        <f t="shared" si="1048"/>
        <v/>
      </c>
      <c r="AA2143" s="120" t="str">
        <f t="shared" si="1049"/>
        <v/>
      </c>
      <c r="AB2143" s="136" t="str">
        <f>IF(B:B="","",IF(R2143="Refreshment Beverage","",IF(AND(R2143="Beer",Q2143=0),SUM(LOOKUP(2,1/(Rates!$B$15:$B$18&lt;=W2143)/(Rates!$C$15:$C$18&gt;=W2143),Rates!$D$15:$D$18)*W2143),VLOOKUP(VALUE(Q:Q),Rates!A:B,2,0)*W2143)))</f>
        <v/>
      </c>
      <c r="AC2143" s="136" t="str">
        <f>IF(B:B="","",IF(R2143="Refreshment Beverage","",IF(AND(R2143="Beer",Q2143=0),SUM(LOOKUP(2,1/(Rates!$B$15:$B$18&lt;=W2143)/(Rates!$C$15:$C$18&gt;=W2143),Rates!$E$15:$E$18)*W2143),VLOOKUP(VALUE(Q:Q),Rates!A:C,3,0)*W2143)))</f>
        <v/>
      </c>
      <c r="AD2143" s="137" t="str">
        <f>IFERROR(IF(B:B="","",IF(R2143="Beer","",IF(VALUE(Q2143)=0,VLOOKUP(VLOOKUP(B:B,#REF!,16,0),Rates!A:E,2,0),VLOOKUP(VALUE(Q2143),Rates!A$31:B$34,2,0)*W2143))),0)</f>
        <v/>
      </c>
      <c r="AE2143" s="121" t="str">
        <f t="shared" si="1050"/>
        <v/>
      </c>
      <c r="AF2143" s="138" t="str">
        <f t="shared" si="1051"/>
        <v/>
      </c>
      <c r="AG2143" s="122" t="str">
        <f t="shared" si="1052"/>
        <v/>
      </c>
      <c r="AH2143" s="123" t="str">
        <f t="shared" si="1053"/>
        <v/>
      </c>
      <c r="AI2143" s="139" t="str">
        <f>IF(AE:AE="","",IF(R2143="Refreshment Beverage",AK2143*(Rates!J$19/100),ROUND(SUM(AH2143*(Rates!$J$8/100)),4)))</f>
        <v/>
      </c>
      <c r="AJ2143" s="124" t="str">
        <f t="shared" si="1054"/>
        <v/>
      </c>
      <c r="AK2143" s="125" t="str">
        <f t="shared" si="1055"/>
        <v/>
      </c>
      <c r="AL2143" s="121" t="str">
        <f t="shared" si="1056"/>
        <v/>
      </c>
      <c r="AM2143" s="138" t="str">
        <f>IF(AS2143="","",IF(R2143="Refreshment Beverage",ROUND(AS2143*Rates!K$19,4),ROUND(AO2143*(VLOOKUP(VALUE(Q2143),Rates!G$4:L$12,3,0)),4)))</f>
        <v/>
      </c>
      <c r="AN2143" s="126" t="str">
        <f>IF(AS2143="","",IF(R2143="Refreshment Beverage",AS2143*(Rates!J$19/100),MAX(AM2143,AB2143)))</f>
        <v/>
      </c>
      <c r="AO2143" s="127" t="str">
        <f t="shared" si="1057"/>
        <v/>
      </c>
      <c r="AP2143" s="127" t="str">
        <f t="shared" si="1058"/>
        <v/>
      </c>
      <c r="AQ2143" s="140" t="str">
        <f>IF(AS2143="","",IF(R2143="Refreshment Beverage",ROUND(SUM(VLOOKUP(Q:Q,Rates!G$15:L$19,3,0)*(AS2143-Y2143-Z2143-AA2143)),4),ROUND(SUM(Rates!$K$8*AS2143),4)))</f>
        <v/>
      </c>
      <c r="AR2143" s="139" t="str">
        <f t="shared" si="1059"/>
        <v/>
      </c>
      <c r="AS2143" s="125" t="str">
        <f t="shared" si="1060"/>
        <v/>
      </c>
      <c r="AT2143" s="121" t="str">
        <f t="shared" si="1061"/>
        <v/>
      </c>
      <c r="AU2143" s="138" t="str">
        <f>IF(AX2143="","",IF(R2143="Refreshment Beverage",ROUND((BA2143-Y2143-Z2143-AA2143)*VLOOKUP(VALUE(Q2143),Rates!G$15:L$19,3,0),4),ROUND(AW2143*(VLOOKUP(VALUE(Q2143),Rates!G:L,3,0)),4)))</f>
        <v/>
      </c>
      <c r="AV2143" s="126" t="str">
        <f t="shared" si="1062"/>
        <v/>
      </c>
      <c r="AW2143" s="127" t="str">
        <f t="shared" si="1063"/>
        <v/>
      </c>
      <c r="AX2143" s="123" t="str">
        <f t="shared" si="1064"/>
        <v/>
      </c>
      <c r="AY2143" s="140" t="str">
        <f>IF(AX2143="","",IF(R2143="Refreshment Beverage",ROUND(SUM(AX2143*Rates!K$19),4),ROUND(SUM(AX2143*(Rates!J$8/100)),4)))</f>
        <v/>
      </c>
      <c r="AZ2143" s="124" t="str">
        <f t="shared" si="1065"/>
        <v/>
      </c>
      <c r="BA2143" s="125" t="str">
        <f t="shared" si="1066"/>
        <v/>
      </c>
      <c r="BB2143" s="115"/>
      <c r="BC2143" s="143"/>
      <c r="BD2143" s="100"/>
      <c r="BE2143" s="100"/>
      <c r="BF2143" s="100"/>
      <c r="BG2143" s="100"/>
    </row>
    <row r="2144" spans="1:59" x14ac:dyDescent="0.2">
      <c r="A2144" s="144"/>
      <c r="B2144" s="141"/>
      <c r="C2144" s="141"/>
      <c r="D2144" s="142"/>
      <c r="E2144" s="142"/>
      <c r="F2144" s="142"/>
      <c r="G2144" s="142"/>
      <c r="H2144" s="142"/>
      <c r="I2144" s="129"/>
      <c r="J2144" s="130"/>
      <c r="K2144" s="131" t="str">
        <f t="shared" si="1037"/>
        <v/>
      </c>
      <c r="L2144" s="132" t="str">
        <f t="shared" si="1038"/>
        <v/>
      </c>
      <c r="M2144" s="133" t="str">
        <f t="shared" si="1039"/>
        <v/>
      </c>
      <c r="N2144" s="134" t="str">
        <f>IFERROR(IF(B:B="","",IF(R2144="Beer",SUM(LOOKUP(2,1/(Rates!$B$3:$B$5&lt;=W2144)/(Rates!$C$3:$C$5&gt;=W2144),Rates!$D$3:$D$5)*(X2144/100)*W2144),IF(R2144="Refreshment Beverage",SUM(LOOKUP(2,1/(Rates!$B$7:$B$11&lt;=W2144)/(Rates!$C$7:$C$11&gt;=W2144),Rates!$D$7:$D$11)*(X2144/100)*W2144)))),"")</f>
        <v/>
      </c>
      <c r="O2144" s="134" t="str">
        <f t="shared" si="1040"/>
        <v/>
      </c>
      <c r="P2144" s="116"/>
      <c r="Q2144" s="117" t="str">
        <f t="shared" si="1041"/>
        <v/>
      </c>
      <c r="R2144" s="128" t="str">
        <f t="shared" si="1042"/>
        <v/>
      </c>
      <c r="S2144" s="135" t="str">
        <f>IF(B2144="","",IF(R2144="Refreshment Beverage",VLOOKUP(VALUE(Q2144),Rates!G$15:L$19,2,0),VLOOKUP(VALUE(Q2144),Rates!G$4:L$12,2,0)))</f>
        <v/>
      </c>
      <c r="T2144" s="135" t="str">
        <f t="shared" si="1043"/>
        <v/>
      </c>
      <c r="U2144" s="118" t="str">
        <f t="shared" si="1044"/>
        <v/>
      </c>
      <c r="V2144" s="135" t="str">
        <f t="shared" si="1045"/>
        <v/>
      </c>
      <c r="W2144" s="135" t="str">
        <f t="shared" si="1046"/>
        <v/>
      </c>
      <c r="X2144" s="119" t="str">
        <f t="shared" si="1047"/>
        <v/>
      </c>
      <c r="Y2144" s="120" t="str">
        <f>IF(B:B="","",IF(R2144="Refreshment Beverage",VLOOKUP(Q2144,Rates!G$15:L$19,6,0)*W2144,VLOOKUP(Q2144,Rates!G$4:L$12,6,0)*W2144))</f>
        <v/>
      </c>
      <c r="Z2144" s="120" t="str">
        <f t="shared" si="1048"/>
        <v/>
      </c>
      <c r="AA2144" s="120" t="str">
        <f t="shared" si="1049"/>
        <v/>
      </c>
      <c r="AB2144" s="136" t="str">
        <f>IF(B:B="","",IF(R2144="Refreshment Beverage","",IF(AND(R2144="Beer",Q2144=0),SUM(LOOKUP(2,1/(Rates!$B$15:$B$18&lt;=W2144)/(Rates!$C$15:$C$18&gt;=W2144),Rates!$D$15:$D$18)*W2144),VLOOKUP(VALUE(Q:Q),Rates!A:B,2,0)*W2144)))</f>
        <v/>
      </c>
      <c r="AC2144" s="136" t="str">
        <f>IF(B:B="","",IF(R2144="Refreshment Beverage","",IF(AND(R2144="Beer",Q2144=0),SUM(LOOKUP(2,1/(Rates!$B$15:$B$18&lt;=W2144)/(Rates!$C$15:$C$18&gt;=W2144),Rates!$E$15:$E$18)*W2144),VLOOKUP(VALUE(Q:Q),Rates!A:C,3,0)*W2144)))</f>
        <v/>
      </c>
      <c r="AD2144" s="137" t="str">
        <f>IFERROR(IF(B:B="","",IF(R2144="Beer","",IF(VALUE(Q2144)=0,VLOOKUP(VLOOKUP(B:B,#REF!,16,0),Rates!A:E,2,0),VLOOKUP(VALUE(Q2144),Rates!A$31:B$34,2,0)*W2144))),0)</f>
        <v/>
      </c>
      <c r="AE2144" s="121" t="str">
        <f t="shared" si="1050"/>
        <v/>
      </c>
      <c r="AF2144" s="138" t="str">
        <f t="shared" si="1051"/>
        <v/>
      </c>
      <c r="AG2144" s="122" t="str">
        <f t="shared" si="1052"/>
        <v/>
      </c>
      <c r="AH2144" s="123" t="str">
        <f t="shared" si="1053"/>
        <v/>
      </c>
      <c r="AI2144" s="139" t="str">
        <f>IF(AE:AE="","",IF(R2144="Refreshment Beverage",AK2144*(Rates!J$19/100),ROUND(SUM(AH2144*(Rates!$J$8/100)),4)))</f>
        <v/>
      </c>
      <c r="AJ2144" s="124" t="str">
        <f t="shared" si="1054"/>
        <v/>
      </c>
      <c r="AK2144" s="125" t="str">
        <f t="shared" si="1055"/>
        <v/>
      </c>
      <c r="AL2144" s="121" t="str">
        <f t="shared" si="1056"/>
        <v/>
      </c>
      <c r="AM2144" s="138" t="str">
        <f>IF(AS2144="","",IF(R2144="Refreshment Beverage",ROUND(AS2144*Rates!K$19,4),ROUND(AO2144*(VLOOKUP(VALUE(Q2144),Rates!G$4:L$12,3,0)),4)))</f>
        <v/>
      </c>
      <c r="AN2144" s="126" t="str">
        <f>IF(AS2144="","",IF(R2144="Refreshment Beverage",AS2144*(Rates!J$19/100),MAX(AM2144,AB2144)))</f>
        <v/>
      </c>
      <c r="AO2144" s="127" t="str">
        <f t="shared" si="1057"/>
        <v/>
      </c>
      <c r="AP2144" s="127" t="str">
        <f t="shared" si="1058"/>
        <v/>
      </c>
      <c r="AQ2144" s="140" t="str">
        <f>IF(AS2144="","",IF(R2144="Refreshment Beverage",ROUND(SUM(VLOOKUP(Q:Q,Rates!G$15:L$19,3,0)*(AS2144-Y2144-Z2144-AA2144)),4),ROUND(SUM(Rates!$K$8*AS2144),4)))</f>
        <v/>
      </c>
      <c r="AR2144" s="139" t="str">
        <f t="shared" si="1059"/>
        <v/>
      </c>
      <c r="AS2144" s="125" t="str">
        <f t="shared" si="1060"/>
        <v/>
      </c>
      <c r="AT2144" s="121" t="str">
        <f t="shared" si="1061"/>
        <v/>
      </c>
      <c r="AU2144" s="138" t="str">
        <f>IF(AX2144="","",IF(R2144="Refreshment Beverage",ROUND((BA2144-Y2144-Z2144-AA2144)*VLOOKUP(VALUE(Q2144),Rates!G$15:L$19,3,0),4),ROUND(AW2144*(VLOOKUP(VALUE(Q2144),Rates!G:L,3,0)),4)))</f>
        <v/>
      </c>
      <c r="AV2144" s="126" t="str">
        <f t="shared" si="1062"/>
        <v/>
      </c>
      <c r="AW2144" s="127" t="str">
        <f t="shared" si="1063"/>
        <v/>
      </c>
      <c r="AX2144" s="123" t="str">
        <f t="shared" si="1064"/>
        <v/>
      </c>
      <c r="AY2144" s="140" t="str">
        <f>IF(AX2144="","",IF(R2144="Refreshment Beverage",ROUND(SUM(AX2144*Rates!K$19),4),ROUND(SUM(AX2144*(Rates!J$8/100)),4)))</f>
        <v/>
      </c>
      <c r="AZ2144" s="124" t="str">
        <f t="shared" si="1065"/>
        <v/>
      </c>
      <c r="BA2144" s="125" t="str">
        <f t="shared" si="1066"/>
        <v/>
      </c>
      <c r="BB2144" s="115"/>
      <c r="BC2144" s="143"/>
      <c r="BD2144" s="100"/>
      <c r="BE2144" s="100"/>
      <c r="BF2144" s="100"/>
      <c r="BG2144" s="100"/>
    </row>
    <row r="2145" spans="1:59" x14ac:dyDescent="0.2">
      <c r="A2145" s="144"/>
      <c r="B2145" s="141"/>
      <c r="C2145" s="141"/>
      <c r="D2145" s="142"/>
      <c r="E2145" s="142"/>
      <c r="F2145" s="142"/>
      <c r="G2145" s="142"/>
      <c r="H2145" s="142"/>
      <c r="I2145" s="129"/>
      <c r="J2145" s="130"/>
      <c r="K2145" s="131" t="str">
        <f t="shared" si="1037"/>
        <v/>
      </c>
      <c r="L2145" s="132" t="str">
        <f t="shared" si="1038"/>
        <v/>
      </c>
      <c r="M2145" s="133" t="str">
        <f t="shared" si="1039"/>
        <v/>
      </c>
      <c r="N2145" s="134" t="str">
        <f>IFERROR(IF(B:B="","",IF(R2145="Beer",SUM(LOOKUP(2,1/(Rates!$B$3:$B$5&lt;=W2145)/(Rates!$C$3:$C$5&gt;=W2145),Rates!$D$3:$D$5)*(X2145/100)*W2145),IF(R2145="Refreshment Beverage",SUM(LOOKUP(2,1/(Rates!$B$7:$B$11&lt;=W2145)/(Rates!$C$7:$C$11&gt;=W2145),Rates!$D$7:$D$11)*(X2145/100)*W2145)))),"")</f>
        <v/>
      </c>
      <c r="O2145" s="134" t="str">
        <f t="shared" si="1040"/>
        <v/>
      </c>
      <c r="P2145" s="116"/>
      <c r="Q2145" s="117" t="str">
        <f t="shared" si="1041"/>
        <v/>
      </c>
      <c r="R2145" s="128" t="str">
        <f t="shared" si="1042"/>
        <v/>
      </c>
      <c r="S2145" s="135" t="str">
        <f>IF(B2145="","",IF(R2145="Refreshment Beverage",VLOOKUP(VALUE(Q2145),Rates!G$15:L$19,2,0),VLOOKUP(VALUE(Q2145),Rates!G$4:L$12,2,0)))</f>
        <v/>
      </c>
      <c r="T2145" s="135" t="str">
        <f t="shared" si="1043"/>
        <v/>
      </c>
      <c r="U2145" s="118" t="str">
        <f t="shared" si="1044"/>
        <v/>
      </c>
      <c r="V2145" s="135" t="str">
        <f t="shared" si="1045"/>
        <v/>
      </c>
      <c r="W2145" s="135" t="str">
        <f t="shared" si="1046"/>
        <v/>
      </c>
      <c r="X2145" s="119" t="str">
        <f t="shared" si="1047"/>
        <v/>
      </c>
      <c r="Y2145" s="120" t="str">
        <f>IF(B:B="","",IF(R2145="Refreshment Beverage",VLOOKUP(Q2145,Rates!G$15:L$19,6,0)*W2145,VLOOKUP(Q2145,Rates!G$4:L$12,6,0)*W2145))</f>
        <v/>
      </c>
      <c r="Z2145" s="120" t="str">
        <f t="shared" si="1048"/>
        <v/>
      </c>
      <c r="AA2145" s="120" t="str">
        <f t="shared" si="1049"/>
        <v/>
      </c>
      <c r="AB2145" s="136" t="str">
        <f>IF(B:B="","",IF(R2145="Refreshment Beverage","",IF(AND(R2145="Beer",Q2145=0),SUM(LOOKUP(2,1/(Rates!$B$15:$B$18&lt;=W2145)/(Rates!$C$15:$C$18&gt;=W2145),Rates!$D$15:$D$18)*W2145),VLOOKUP(VALUE(Q:Q),Rates!A:B,2,0)*W2145)))</f>
        <v/>
      </c>
      <c r="AC2145" s="136" t="str">
        <f>IF(B:B="","",IF(R2145="Refreshment Beverage","",IF(AND(R2145="Beer",Q2145=0),SUM(LOOKUP(2,1/(Rates!$B$15:$B$18&lt;=W2145)/(Rates!$C$15:$C$18&gt;=W2145),Rates!$E$15:$E$18)*W2145),VLOOKUP(VALUE(Q:Q),Rates!A:C,3,0)*W2145)))</f>
        <v/>
      </c>
      <c r="AD2145" s="137" t="str">
        <f>IFERROR(IF(B:B="","",IF(R2145="Beer","",IF(VALUE(Q2145)=0,VLOOKUP(VLOOKUP(B:B,#REF!,16,0),Rates!A:E,2,0),VLOOKUP(VALUE(Q2145),Rates!A$31:B$34,2,0)*W2145))),0)</f>
        <v/>
      </c>
      <c r="AE2145" s="121" t="str">
        <f t="shared" si="1050"/>
        <v/>
      </c>
      <c r="AF2145" s="138" t="str">
        <f t="shared" si="1051"/>
        <v/>
      </c>
      <c r="AG2145" s="122" t="str">
        <f t="shared" si="1052"/>
        <v/>
      </c>
      <c r="AH2145" s="123" t="str">
        <f t="shared" si="1053"/>
        <v/>
      </c>
      <c r="AI2145" s="139" t="str">
        <f>IF(AE:AE="","",IF(R2145="Refreshment Beverage",AK2145*(Rates!J$19/100),ROUND(SUM(AH2145*(Rates!$J$8/100)),4)))</f>
        <v/>
      </c>
      <c r="AJ2145" s="124" t="str">
        <f t="shared" si="1054"/>
        <v/>
      </c>
      <c r="AK2145" s="125" t="str">
        <f t="shared" si="1055"/>
        <v/>
      </c>
      <c r="AL2145" s="121" t="str">
        <f t="shared" si="1056"/>
        <v/>
      </c>
      <c r="AM2145" s="138" t="str">
        <f>IF(AS2145="","",IF(R2145="Refreshment Beverage",ROUND(AS2145*Rates!K$19,4),ROUND(AO2145*(VLOOKUP(VALUE(Q2145),Rates!G$4:L$12,3,0)),4)))</f>
        <v/>
      </c>
      <c r="AN2145" s="126" t="str">
        <f>IF(AS2145="","",IF(R2145="Refreshment Beverage",AS2145*(Rates!J$19/100),MAX(AM2145,AB2145)))</f>
        <v/>
      </c>
      <c r="AO2145" s="127" t="str">
        <f t="shared" si="1057"/>
        <v/>
      </c>
      <c r="AP2145" s="127" t="str">
        <f t="shared" si="1058"/>
        <v/>
      </c>
      <c r="AQ2145" s="140" t="str">
        <f>IF(AS2145="","",IF(R2145="Refreshment Beverage",ROUND(SUM(VLOOKUP(Q:Q,Rates!G$15:L$19,3,0)*(AS2145-Y2145-Z2145-AA2145)),4),ROUND(SUM(Rates!$K$8*AS2145),4)))</f>
        <v/>
      </c>
      <c r="AR2145" s="139" t="str">
        <f t="shared" si="1059"/>
        <v/>
      </c>
      <c r="AS2145" s="125" t="str">
        <f t="shared" si="1060"/>
        <v/>
      </c>
      <c r="AT2145" s="121" t="str">
        <f t="shared" si="1061"/>
        <v/>
      </c>
      <c r="AU2145" s="138" t="str">
        <f>IF(AX2145="","",IF(R2145="Refreshment Beverage",ROUND((BA2145-Y2145-Z2145-AA2145)*VLOOKUP(VALUE(Q2145),Rates!G$15:L$19,3,0),4),ROUND(AW2145*(VLOOKUP(VALUE(Q2145),Rates!G:L,3,0)),4)))</f>
        <v/>
      </c>
      <c r="AV2145" s="126" t="str">
        <f t="shared" si="1062"/>
        <v/>
      </c>
      <c r="AW2145" s="127" t="str">
        <f t="shared" si="1063"/>
        <v/>
      </c>
      <c r="AX2145" s="123" t="str">
        <f t="shared" si="1064"/>
        <v/>
      </c>
      <c r="AY2145" s="140" t="str">
        <f>IF(AX2145="","",IF(R2145="Refreshment Beverage",ROUND(SUM(AX2145*Rates!K$19),4),ROUND(SUM(AX2145*(Rates!J$8/100)),4)))</f>
        <v/>
      </c>
      <c r="AZ2145" s="124" t="str">
        <f t="shared" si="1065"/>
        <v/>
      </c>
      <c r="BA2145" s="125" t="str">
        <f t="shared" si="1066"/>
        <v/>
      </c>
      <c r="BB2145" s="115"/>
      <c r="BC2145" s="143"/>
      <c r="BD2145" s="100"/>
      <c r="BE2145" s="100"/>
      <c r="BF2145" s="100"/>
      <c r="BG2145" s="100"/>
    </row>
    <row r="2146" spans="1:59" x14ac:dyDescent="0.2">
      <c r="A2146" s="144"/>
      <c r="B2146" s="141"/>
      <c r="C2146" s="141"/>
      <c r="D2146" s="142"/>
      <c r="E2146" s="142"/>
      <c r="F2146" s="142"/>
      <c r="G2146" s="142"/>
      <c r="H2146" s="142"/>
      <c r="I2146" s="129"/>
      <c r="J2146" s="130"/>
      <c r="K2146" s="131" t="str">
        <f t="shared" si="1037"/>
        <v/>
      </c>
      <c r="L2146" s="132" t="str">
        <f t="shared" si="1038"/>
        <v/>
      </c>
      <c r="M2146" s="133" t="str">
        <f t="shared" si="1039"/>
        <v/>
      </c>
      <c r="N2146" s="134" t="str">
        <f>IFERROR(IF(B:B="","",IF(R2146="Beer",SUM(LOOKUP(2,1/(Rates!$B$3:$B$5&lt;=W2146)/(Rates!$C$3:$C$5&gt;=W2146),Rates!$D$3:$D$5)*(X2146/100)*W2146),IF(R2146="Refreshment Beverage",SUM(LOOKUP(2,1/(Rates!$B$7:$B$11&lt;=W2146)/(Rates!$C$7:$C$11&gt;=W2146),Rates!$D$7:$D$11)*(X2146/100)*W2146)))),"")</f>
        <v/>
      </c>
      <c r="O2146" s="134" t="str">
        <f t="shared" si="1040"/>
        <v/>
      </c>
      <c r="P2146" s="116"/>
      <c r="Q2146" s="117" t="str">
        <f t="shared" si="1041"/>
        <v/>
      </c>
      <c r="R2146" s="128" t="str">
        <f t="shared" si="1042"/>
        <v/>
      </c>
      <c r="S2146" s="135" t="str">
        <f>IF(B2146="","",IF(R2146="Refreshment Beverage",VLOOKUP(VALUE(Q2146),Rates!G$15:L$19,2,0),VLOOKUP(VALUE(Q2146),Rates!G$4:L$12,2,0)))</f>
        <v/>
      </c>
      <c r="T2146" s="135" t="str">
        <f t="shared" si="1043"/>
        <v/>
      </c>
      <c r="U2146" s="118" t="str">
        <f t="shared" si="1044"/>
        <v/>
      </c>
      <c r="V2146" s="135" t="str">
        <f t="shared" si="1045"/>
        <v/>
      </c>
      <c r="W2146" s="135" t="str">
        <f t="shared" si="1046"/>
        <v/>
      </c>
      <c r="X2146" s="119" t="str">
        <f t="shared" si="1047"/>
        <v/>
      </c>
      <c r="Y2146" s="120" t="str">
        <f>IF(B:B="","",IF(R2146="Refreshment Beverage",VLOOKUP(Q2146,Rates!G$15:L$19,6,0)*W2146,VLOOKUP(Q2146,Rates!G$4:L$12,6,0)*W2146))</f>
        <v/>
      </c>
      <c r="Z2146" s="120" t="str">
        <f t="shared" si="1048"/>
        <v/>
      </c>
      <c r="AA2146" s="120" t="str">
        <f t="shared" si="1049"/>
        <v/>
      </c>
      <c r="AB2146" s="136" t="str">
        <f>IF(B:B="","",IF(R2146="Refreshment Beverage","",IF(AND(R2146="Beer",Q2146=0),SUM(LOOKUP(2,1/(Rates!$B$15:$B$18&lt;=W2146)/(Rates!$C$15:$C$18&gt;=W2146),Rates!$D$15:$D$18)*W2146),VLOOKUP(VALUE(Q:Q),Rates!A:B,2,0)*W2146)))</f>
        <v/>
      </c>
      <c r="AC2146" s="136" t="str">
        <f>IF(B:B="","",IF(R2146="Refreshment Beverage","",IF(AND(R2146="Beer",Q2146=0),SUM(LOOKUP(2,1/(Rates!$B$15:$B$18&lt;=W2146)/(Rates!$C$15:$C$18&gt;=W2146),Rates!$E$15:$E$18)*W2146),VLOOKUP(VALUE(Q:Q),Rates!A:C,3,0)*W2146)))</f>
        <v/>
      </c>
      <c r="AD2146" s="137" t="str">
        <f>IFERROR(IF(B:B="","",IF(R2146="Beer","",IF(VALUE(Q2146)=0,VLOOKUP(VLOOKUP(B:B,#REF!,16,0),Rates!A:E,2,0),VLOOKUP(VALUE(Q2146),Rates!A$31:B$34,2,0)*W2146))),0)</f>
        <v/>
      </c>
      <c r="AE2146" s="121" t="str">
        <f t="shared" si="1050"/>
        <v/>
      </c>
      <c r="AF2146" s="138" t="str">
        <f t="shared" si="1051"/>
        <v/>
      </c>
      <c r="AG2146" s="122" t="str">
        <f t="shared" si="1052"/>
        <v/>
      </c>
      <c r="AH2146" s="123" t="str">
        <f t="shared" si="1053"/>
        <v/>
      </c>
      <c r="AI2146" s="139" t="str">
        <f>IF(AE:AE="","",IF(R2146="Refreshment Beverage",AK2146*(Rates!J$19/100),ROUND(SUM(AH2146*(Rates!$J$8/100)),4)))</f>
        <v/>
      </c>
      <c r="AJ2146" s="124" t="str">
        <f t="shared" si="1054"/>
        <v/>
      </c>
      <c r="AK2146" s="125" t="str">
        <f t="shared" si="1055"/>
        <v/>
      </c>
      <c r="AL2146" s="121" t="str">
        <f t="shared" si="1056"/>
        <v/>
      </c>
      <c r="AM2146" s="138" t="str">
        <f>IF(AS2146="","",IF(R2146="Refreshment Beverage",ROUND(AS2146*Rates!K$19,4),ROUND(AO2146*(VLOOKUP(VALUE(Q2146),Rates!G$4:L$12,3,0)),4)))</f>
        <v/>
      </c>
      <c r="AN2146" s="126" t="str">
        <f>IF(AS2146="","",IF(R2146="Refreshment Beverage",AS2146*(Rates!J$19/100),MAX(AM2146,AB2146)))</f>
        <v/>
      </c>
      <c r="AO2146" s="127" t="str">
        <f t="shared" si="1057"/>
        <v/>
      </c>
      <c r="AP2146" s="127" t="str">
        <f t="shared" si="1058"/>
        <v/>
      </c>
      <c r="AQ2146" s="140" t="str">
        <f>IF(AS2146="","",IF(R2146="Refreshment Beverage",ROUND(SUM(VLOOKUP(Q:Q,Rates!G$15:L$19,3,0)*(AS2146-Y2146-Z2146-AA2146)),4),ROUND(SUM(Rates!$K$8*AS2146),4)))</f>
        <v/>
      </c>
      <c r="AR2146" s="139" t="str">
        <f t="shared" si="1059"/>
        <v/>
      </c>
      <c r="AS2146" s="125" t="str">
        <f t="shared" si="1060"/>
        <v/>
      </c>
      <c r="AT2146" s="121" t="str">
        <f t="shared" si="1061"/>
        <v/>
      </c>
      <c r="AU2146" s="138" t="str">
        <f>IF(AX2146="","",IF(R2146="Refreshment Beverage",ROUND((BA2146-Y2146-Z2146-AA2146)*VLOOKUP(VALUE(Q2146),Rates!G$15:L$19,3,0),4),ROUND(AW2146*(VLOOKUP(VALUE(Q2146),Rates!G:L,3,0)),4)))</f>
        <v/>
      </c>
      <c r="AV2146" s="126" t="str">
        <f t="shared" si="1062"/>
        <v/>
      </c>
      <c r="AW2146" s="127" t="str">
        <f t="shared" si="1063"/>
        <v/>
      </c>
      <c r="AX2146" s="123" t="str">
        <f t="shared" si="1064"/>
        <v/>
      </c>
      <c r="AY2146" s="140" t="str">
        <f>IF(AX2146="","",IF(R2146="Refreshment Beverage",ROUND(SUM(AX2146*Rates!K$19),4),ROUND(SUM(AX2146*(Rates!J$8/100)),4)))</f>
        <v/>
      </c>
      <c r="AZ2146" s="124" t="str">
        <f t="shared" si="1065"/>
        <v/>
      </c>
      <c r="BA2146" s="125" t="str">
        <f t="shared" si="1066"/>
        <v/>
      </c>
      <c r="BB2146" s="115"/>
      <c r="BC2146" s="143"/>
      <c r="BD2146" s="100"/>
      <c r="BE2146" s="100"/>
      <c r="BF2146" s="100"/>
      <c r="BG2146" s="100"/>
    </row>
    <row r="2147" spans="1:59" x14ac:dyDescent="0.2">
      <c r="A2147" s="144"/>
      <c r="B2147" s="141"/>
      <c r="C2147" s="141"/>
      <c r="D2147" s="142"/>
      <c r="E2147" s="142"/>
      <c r="F2147" s="142"/>
      <c r="G2147" s="142"/>
      <c r="H2147" s="142"/>
      <c r="I2147" s="129"/>
      <c r="J2147" s="130"/>
      <c r="K2147" s="131" t="str">
        <f t="shared" si="1037"/>
        <v/>
      </c>
      <c r="L2147" s="132" t="str">
        <f t="shared" si="1038"/>
        <v/>
      </c>
      <c r="M2147" s="133" t="str">
        <f t="shared" si="1039"/>
        <v/>
      </c>
      <c r="N2147" s="134" t="str">
        <f>IFERROR(IF(B:B="","",IF(R2147="Beer",SUM(LOOKUP(2,1/(Rates!$B$3:$B$5&lt;=W2147)/(Rates!$C$3:$C$5&gt;=W2147),Rates!$D$3:$D$5)*(X2147/100)*W2147),IF(R2147="Refreshment Beverage",SUM(LOOKUP(2,1/(Rates!$B$7:$B$11&lt;=W2147)/(Rates!$C$7:$C$11&gt;=W2147),Rates!$D$7:$D$11)*(X2147/100)*W2147)))),"")</f>
        <v/>
      </c>
      <c r="O2147" s="134" t="str">
        <f t="shared" si="1040"/>
        <v/>
      </c>
      <c r="P2147" s="116"/>
      <c r="Q2147" s="117" t="str">
        <f t="shared" si="1041"/>
        <v/>
      </c>
      <c r="R2147" s="128" t="str">
        <f t="shared" si="1042"/>
        <v/>
      </c>
      <c r="S2147" s="135" t="str">
        <f>IF(B2147="","",IF(R2147="Refreshment Beverage",VLOOKUP(VALUE(Q2147),Rates!G$15:L$19,2,0),VLOOKUP(VALUE(Q2147),Rates!G$4:L$12,2,0)))</f>
        <v/>
      </c>
      <c r="T2147" s="135" t="str">
        <f t="shared" si="1043"/>
        <v/>
      </c>
      <c r="U2147" s="118" t="str">
        <f t="shared" si="1044"/>
        <v/>
      </c>
      <c r="V2147" s="135" t="str">
        <f t="shared" si="1045"/>
        <v/>
      </c>
      <c r="W2147" s="135" t="str">
        <f t="shared" si="1046"/>
        <v/>
      </c>
      <c r="X2147" s="119" t="str">
        <f t="shared" si="1047"/>
        <v/>
      </c>
      <c r="Y2147" s="120" t="str">
        <f>IF(B:B="","",IF(R2147="Refreshment Beverage",VLOOKUP(Q2147,Rates!G$15:L$19,6,0)*W2147,VLOOKUP(Q2147,Rates!G$4:L$12,6,0)*W2147))</f>
        <v/>
      </c>
      <c r="Z2147" s="120" t="str">
        <f t="shared" si="1048"/>
        <v/>
      </c>
      <c r="AA2147" s="120" t="str">
        <f t="shared" si="1049"/>
        <v/>
      </c>
      <c r="AB2147" s="136" t="str">
        <f>IF(B:B="","",IF(R2147="Refreshment Beverage","",IF(AND(R2147="Beer",Q2147=0),SUM(LOOKUP(2,1/(Rates!$B$15:$B$18&lt;=W2147)/(Rates!$C$15:$C$18&gt;=W2147),Rates!$D$15:$D$18)*W2147),VLOOKUP(VALUE(Q:Q),Rates!A:B,2,0)*W2147)))</f>
        <v/>
      </c>
      <c r="AC2147" s="136" t="str">
        <f>IF(B:B="","",IF(R2147="Refreshment Beverage","",IF(AND(R2147="Beer",Q2147=0),SUM(LOOKUP(2,1/(Rates!$B$15:$B$18&lt;=W2147)/(Rates!$C$15:$C$18&gt;=W2147),Rates!$E$15:$E$18)*W2147),VLOOKUP(VALUE(Q:Q),Rates!A:C,3,0)*W2147)))</f>
        <v/>
      </c>
      <c r="AD2147" s="137" t="str">
        <f>IFERROR(IF(B:B="","",IF(R2147="Beer","",IF(VALUE(Q2147)=0,VLOOKUP(VLOOKUP(B:B,#REF!,16,0),Rates!A:E,2,0),VLOOKUP(VALUE(Q2147),Rates!A$31:B$34,2,0)*W2147))),0)</f>
        <v/>
      </c>
      <c r="AE2147" s="121" t="str">
        <f t="shared" si="1050"/>
        <v/>
      </c>
      <c r="AF2147" s="138" t="str">
        <f t="shared" si="1051"/>
        <v/>
      </c>
      <c r="AG2147" s="122" t="str">
        <f t="shared" si="1052"/>
        <v/>
      </c>
      <c r="AH2147" s="123" t="str">
        <f t="shared" si="1053"/>
        <v/>
      </c>
      <c r="AI2147" s="139" t="str">
        <f>IF(AE:AE="","",IF(R2147="Refreshment Beverage",AK2147*(Rates!J$19/100),ROUND(SUM(AH2147*(Rates!$J$8/100)),4)))</f>
        <v/>
      </c>
      <c r="AJ2147" s="124" t="str">
        <f t="shared" si="1054"/>
        <v/>
      </c>
      <c r="AK2147" s="125" t="str">
        <f t="shared" si="1055"/>
        <v/>
      </c>
      <c r="AL2147" s="121" t="str">
        <f t="shared" si="1056"/>
        <v/>
      </c>
      <c r="AM2147" s="138" t="str">
        <f>IF(AS2147="","",IF(R2147="Refreshment Beverage",ROUND(AS2147*Rates!K$19,4),ROUND(AO2147*(VLOOKUP(VALUE(Q2147),Rates!G$4:L$12,3,0)),4)))</f>
        <v/>
      </c>
      <c r="AN2147" s="126" t="str">
        <f>IF(AS2147="","",IF(R2147="Refreshment Beverage",AS2147*(Rates!J$19/100),MAX(AM2147,AB2147)))</f>
        <v/>
      </c>
      <c r="AO2147" s="127" t="str">
        <f t="shared" si="1057"/>
        <v/>
      </c>
      <c r="AP2147" s="127" t="str">
        <f t="shared" si="1058"/>
        <v/>
      </c>
      <c r="AQ2147" s="140" t="str">
        <f>IF(AS2147="","",IF(R2147="Refreshment Beverage",ROUND(SUM(VLOOKUP(Q:Q,Rates!G$15:L$19,3,0)*(AS2147-Y2147-Z2147-AA2147)),4),ROUND(SUM(Rates!$K$8*AS2147),4)))</f>
        <v/>
      </c>
      <c r="AR2147" s="139" t="str">
        <f t="shared" si="1059"/>
        <v/>
      </c>
      <c r="AS2147" s="125" t="str">
        <f t="shared" si="1060"/>
        <v/>
      </c>
      <c r="AT2147" s="121" t="str">
        <f t="shared" si="1061"/>
        <v/>
      </c>
      <c r="AU2147" s="138" t="str">
        <f>IF(AX2147="","",IF(R2147="Refreshment Beverage",ROUND((BA2147-Y2147-Z2147-AA2147)*VLOOKUP(VALUE(Q2147),Rates!G$15:L$19,3,0),4),ROUND(AW2147*(VLOOKUP(VALUE(Q2147),Rates!G:L,3,0)),4)))</f>
        <v/>
      </c>
      <c r="AV2147" s="126" t="str">
        <f t="shared" si="1062"/>
        <v/>
      </c>
      <c r="AW2147" s="127" t="str">
        <f t="shared" si="1063"/>
        <v/>
      </c>
      <c r="AX2147" s="123" t="str">
        <f t="shared" si="1064"/>
        <v/>
      </c>
      <c r="AY2147" s="140" t="str">
        <f>IF(AX2147="","",IF(R2147="Refreshment Beverage",ROUND(SUM(AX2147*Rates!K$19),4),ROUND(SUM(AX2147*(Rates!J$8/100)),4)))</f>
        <v/>
      </c>
      <c r="AZ2147" s="124" t="str">
        <f t="shared" si="1065"/>
        <v/>
      </c>
      <c r="BA2147" s="125" t="str">
        <f t="shared" si="1066"/>
        <v/>
      </c>
      <c r="BB2147" s="115"/>
      <c r="BC2147" s="143"/>
      <c r="BD2147" s="100"/>
      <c r="BE2147" s="100"/>
      <c r="BF2147" s="100"/>
      <c r="BG2147" s="100"/>
    </row>
    <row r="2148" spans="1:59" x14ac:dyDescent="0.2">
      <c r="A2148" s="144"/>
      <c r="B2148" s="141"/>
      <c r="C2148" s="141"/>
      <c r="D2148" s="142"/>
      <c r="E2148" s="142"/>
      <c r="F2148" s="142"/>
      <c r="G2148" s="142"/>
      <c r="H2148" s="142"/>
      <c r="I2148" s="129"/>
      <c r="J2148" s="130"/>
      <c r="K2148" s="131" t="str">
        <f t="shared" si="1037"/>
        <v/>
      </c>
      <c r="L2148" s="132" t="str">
        <f t="shared" si="1038"/>
        <v/>
      </c>
      <c r="M2148" s="133" t="str">
        <f t="shared" si="1039"/>
        <v/>
      </c>
      <c r="N2148" s="134" t="str">
        <f>IFERROR(IF(B:B="","",IF(R2148="Beer",SUM(LOOKUP(2,1/(Rates!$B$3:$B$5&lt;=W2148)/(Rates!$C$3:$C$5&gt;=W2148),Rates!$D$3:$D$5)*(X2148/100)*W2148),IF(R2148="Refreshment Beverage",SUM(LOOKUP(2,1/(Rates!$B$7:$B$11&lt;=W2148)/(Rates!$C$7:$C$11&gt;=W2148),Rates!$D$7:$D$11)*(X2148/100)*W2148)))),"")</f>
        <v/>
      </c>
      <c r="O2148" s="134" t="str">
        <f t="shared" si="1040"/>
        <v/>
      </c>
      <c r="P2148" s="116"/>
      <c r="Q2148" s="117" t="str">
        <f t="shared" si="1041"/>
        <v/>
      </c>
      <c r="R2148" s="128" t="str">
        <f t="shared" si="1042"/>
        <v/>
      </c>
      <c r="S2148" s="135" t="str">
        <f>IF(B2148="","",IF(R2148="Refreshment Beverage",VLOOKUP(VALUE(Q2148),Rates!G$15:L$19,2,0),VLOOKUP(VALUE(Q2148),Rates!G$4:L$12,2,0)))</f>
        <v/>
      </c>
      <c r="T2148" s="135" t="str">
        <f t="shared" si="1043"/>
        <v/>
      </c>
      <c r="U2148" s="118" t="str">
        <f t="shared" si="1044"/>
        <v/>
      </c>
      <c r="V2148" s="135" t="str">
        <f t="shared" si="1045"/>
        <v/>
      </c>
      <c r="W2148" s="135" t="str">
        <f t="shared" si="1046"/>
        <v/>
      </c>
      <c r="X2148" s="119" t="str">
        <f t="shared" si="1047"/>
        <v/>
      </c>
      <c r="Y2148" s="120" t="str">
        <f>IF(B:B="","",IF(R2148="Refreshment Beverage",VLOOKUP(Q2148,Rates!G$15:L$19,6,0)*W2148,VLOOKUP(Q2148,Rates!G$4:L$12,6,0)*W2148))</f>
        <v/>
      </c>
      <c r="Z2148" s="120" t="str">
        <f t="shared" si="1048"/>
        <v/>
      </c>
      <c r="AA2148" s="120" t="str">
        <f t="shared" si="1049"/>
        <v/>
      </c>
      <c r="AB2148" s="136" t="str">
        <f>IF(B:B="","",IF(R2148="Refreshment Beverage","",IF(AND(R2148="Beer",Q2148=0),SUM(LOOKUP(2,1/(Rates!$B$15:$B$18&lt;=W2148)/(Rates!$C$15:$C$18&gt;=W2148),Rates!$D$15:$D$18)*W2148),VLOOKUP(VALUE(Q:Q),Rates!A:B,2,0)*W2148)))</f>
        <v/>
      </c>
      <c r="AC2148" s="136" t="str">
        <f>IF(B:B="","",IF(R2148="Refreshment Beverage","",IF(AND(R2148="Beer",Q2148=0),SUM(LOOKUP(2,1/(Rates!$B$15:$B$18&lt;=W2148)/(Rates!$C$15:$C$18&gt;=W2148),Rates!$E$15:$E$18)*W2148),VLOOKUP(VALUE(Q:Q),Rates!A:C,3,0)*W2148)))</f>
        <v/>
      </c>
      <c r="AD2148" s="137" t="str">
        <f>IFERROR(IF(B:B="","",IF(R2148="Beer","",IF(VALUE(Q2148)=0,VLOOKUP(VLOOKUP(B:B,#REF!,16,0),Rates!A:E,2,0),VLOOKUP(VALUE(Q2148),Rates!A$31:B$34,2,0)*W2148))),0)</f>
        <v/>
      </c>
      <c r="AE2148" s="121" t="str">
        <f t="shared" si="1050"/>
        <v/>
      </c>
      <c r="AF2148" s="138" t="str">
        <f t="shared" si="1051"/>
        <v/>
      </c>
      <c r="AG2148" s="122" t="str">
        <f t="shared" si="1052"/>
        <v/>
      </c>
      <c r="AH2148" s="123" t="str">
        <f t="shared" si="1053"/>
        <v/>
      </c>
      <c r="AI2148" s="139" t="str">
        <f>IF(AE:AE="","",IF(R2148="Refreshment Beverage",AK2148*(Rates!J$19/100),ROUND(SUM(AH2148*(Rates!$J$8/100)),4)))</f>
        <v/>
      </c>
      <c r="AJ2148" s="124" t="str">
        <f t="shared" si="1054"/>
        <v/>
      </c>
      <c r="AK2148" s="125" t="str">
        <f t="shared" si="1055"/>
        <v/>
      </c>
      <c r="AL2148" s="121" t="str">
        <f t="shared" si="1056"/>
        <v/>
      </c>
      <c r="AM2148" s="138" t="str">
        <f>IF(AS2148="","",IF(R2148="Refreshment Beverage",ROUND(AS2148*Rates!K$19,4),ROUND(AO2148*(VLOOKUP(VALUE(Q2148),Rates!G$4:L$12,3,0)),4)))</f>
        <v/>
      </c>
      <c r="AN2148" s="126" t="str">
        <f>IF(AS2148="","",IF(R2148="Refreshment Beverage",AS2148*(Rates!J$19/100),MAX(AM2148,AB2148)))</f>
        <v/>
      </c>
      <c r="AO2148" s="127" t="str">
        <f t="shared" si="1057"/>
        <v/>
      </c>
      <c r="AP2148" s="127" t="str">
        <f t="shared" si="1058"/>
        <v/>
      </c>
      <c r="AQ2148" s="140" t="str">
        <f>IF(AS2148="","",IF(R2148="Refreshment Beverage",ROUND(SUM(VLOOKUP(Q:Q,Rates!G$15:L$19,3,0)*(AS2148-Y2148-Z2148-AA2148)),4),ROUND(SUM(Rates!$K$8*AS2148),4)))</f>
        <v/>
      </c>
      <c r="AR2148" s="139" t="str">
        <f t="shared" si="1059"/>
        <v/>
      </c>
      <c r="AS2148" s="125" t="str">
        <f t="shared" si="1060"/>
        <v/>
      </c>
      <c r="AT2148" s="121" t="str">
        <f t="shared" si="1061"/>
        <v/>
      </c>
      <c r="AU2148" s="138" t="str">
        <f>IF(AX2148="","",IF(R2148="Refreshment Beverage",ROUND((BA2148-Y2148-Z2148-AA2148)*VLOOKUP(VALUE(Q2148),Rates!G$15:L$19,3,0),4),ROUND(AW2148*(VLOOKUP(VALUE(Q2148),Rates!G:L,3,0)),4)))</f>
        <v/>
      </c>
      <c r="AV2148" s="126" t="str">
        <f t="shared" si="1062"/>
        <v/>
      </c>
      <c r="AW2148" s="127" t="str">
        <f t="shared" si="1063"/>
        <v/>
      </c>
      <c r="AX2148" s="123" t="str">
        <f t="shared" si="1064"/>
        <v/>
      </c>
      <c r="AY2148" s="140" t="str">
        <f>IF(AX2148="","",IF(R2148="Refreshment Beverage",ROUND(SUM(AX2148*Rates!K$19),4),ROUND(SUM(AX2148*(Rates!J$8/100)),4)))</f>
        <v/>
      </c>
      <c r="AZ2148" s="124" t="str">
        <f t="shared" si="1065"/>
        <v/>
      </c>
      <c r="BA2148" s="125" t="str">
        <f t="shared" si="1066"/>
        <v/>
      </c>
      <c r="BB2148" s="115"/>
      <c r="BC2148" s="143"/>
      <c r="BD2148" s="100"/>
      <c r="BE2148" s="100"/>
      <c r="BF2148" s="100"/>
      <c r="BG2148" s="100"/>
    </row>
    <row r="2149" spans="1:59" x14ac:dyDescent="0.2">
      <c r="A2149" s="144"/>
      <c r="B2149" s="141"/>
      <c r="C2149" s="141"/>
      <c r="D2149" s="142"/>
      <c r="E2149" s="142"/>
      <c r="F2149" s="142"/>
      <c r="G2149" s="142"/>
      <c r="H2149" s="142"/>
      <c r="I2149" s="129"/>
      <c r="J2149" s="130"/>
      <c r="K2149" s="131" t="str">
        <f t="shared" si="1037"/>
        <v/>
      </c>
      <c r="L2149" s="132" t="str">
        <f t="shared" si="1038"/>
        <v/>
      </c>
      <c r="M2149" s="133" t="str">
        <f t="shared" si="1039"/>
        <v/>
      </c>
      <c r="N2149" s="134" t="str">
        <f>IFERROR(IF(B:B="","",IF(R2149="Beer",SUM(LOOKUP(2,1/(Rates!$B$3:$B$5&lt;=W2149)/(Rates!$C$3:$C$5&gt;=W2149),Rates!$D$3:$D$5)*(X2149/100)*W2149),IF(R2149="Refreshment Beverage",SUM(LOOKUP(2,1/(Rates!$B$7:$B$11&lt;=W2149)/(Rates!$C$7:$C$11&gt;=W2149),Rates!$D$7:$D$11)*(X2149/100)*W2149)))),"")</f>
        <v/>
      </c>
      <c r="O2149" s="134" t="str">
        <f t="shared" si="1040"/>
        <v/>
      </c>
      <c r="P2149" s="116"/>
      <c r="Q2149" s="117" t="str">
        <f t="shared" si="1041"/>
        <v/>
      </c>
      <c r="R2149" s="128" t="str">
        <f t="shared" si="1042"/>
        <v/>
      </c>
      <c r="S2149" s="135" t="str">
        <f>IF(B2149="","",IF(R2149="Refreshment Beverage",VLOOKUP(VALUE(Q2149),Rates!G$15:L$19,2,0),VLOOKUP(VALUE(Q2149),Rates!G$4:L$12,2,0)))</f>
        <v/>
      </c>
      <c r="T2149" s="135" t="str">
        <f t="shared" si="1043"/>
        <v/>
      </c>
      <c r="U2149" s="118" t="str">
        <f t="shared" si="1044"/>
        <v/>
      </c>
      <c r="V2149" s="135" t="str">
        <f t="shared" si="1045"/>
        <v/>
      </c>
      <c r="W2149" s="135" t="str">
        <f t="shared" si="1046"/>
        <v/>
      </c>
      <c r="X2149" s="119" t="str">
        <f t="shared" si="1047"/>
        <v/>
      </c>
      <c r="Y2149" s="120" t="str">
        <f>IF(B:B="","",IF(R2149="Refreshment Beverage",VLOOKUP(Q2149,Rates!G$15:L$19,6,0)*W2149,VLOOKUP(Q2149,Rates!G$4:L$12,6,0)*W2149))</f>
        <v/>
      </c>
      <c r="Z2149" s="120" t="str">
        <f t="shared" si="1048"/>
        <v/>
      </c>
      <c r="AA2149" s="120" t="str">
        <f t="shared" si="1049"/>
        <v/>
      </c>
      <c r="AB2149" s="136" t="str">
        <f>IF(B:B="","",IF(R2149="Refreshment Beverage","",IF(AND(R2149="Beer",Q2149=0),SUM(LOOKUP(2,1/(Rates!$B$15:$B$18&lt;=W2149)/(Rates!$C$15:$C$18&gt;=W2149),Rates!$D$15:$D$18)*W2149),VLOOKUP(VALUE(Q:Q),Rates!A:B,2,0)*W2149)))</f>
        <v/>
      </c>
      <c r="AC2149" s="136" t="str">
        <f>IF(B:B="","",IF(R2149="Refreshment Beverage","",IF(AND(R2149="Beer",Q2149=0),SUM(LOOKUP(2,1/(Rates!$B$15:$B$18&lt;=W2149)/(Rates!$C$15:$C$18&gt;=W2149),Rates!$E$15:$E$18)*W2149),VLOOKUP(VALUE(Q:Q),Rates!A:C,3,0)*W2149)))</f>
        <v/>
      </c>
      <c r="AD2149" s="137" t="str">
        <f>IFERROR(IF(B:B="","",IF(R2149="Beer","",IF(VALUE(Q2149)=0,VLOOKUP(VLOOKUP(B:B,#REF!,16,0),Rates!A:E,2,0),VLOOKUP(VALUE(Q2149),Rates!A$31:B$34,2,0)*W2149))),0)</f>
        <v/>
      </c>
      <c r="AE2149" s="121" t="str">
        <f t="shared" si="1050"/>
        <v/>
      </c>
      <c r="AF2149" s="138" t="str">
        <f t="shared" si="1051"/>
        <v/>
      </c>
      <c r="AG2149" s="122" t="str">
        <f t="shared" si="1052"/>
        <v/>
      </c>
      <c r="AH2149" s="123" t="str">
        <f t="shared" si="1053"/>
        <v/>
      </c>
      <c r="AI2149" s="139" t="str">
        <f>IF(AE:AE="","",IF(R2149="Refreshment Beverage",AK2149*(Rates!J$19/100),ROUND(SUM(AH2149*(Rates!$J$8/100)),4)))</f>
        <v/>
      </c>
      <c r="AJ2149" s="124" t="str">
        <f t="shared" si="1054"/>
        <v/>
      </c>
      <c r="AK2149" s="125" t="str">
        <f t="shared" si="1055"/>
        <v/>
      </c>
      <c r="AL2149" s="121" t="str">
        <f t="shared" si="1056"/>
        <v/>
      </c>
      <c r="AM2149" s="138" t="str">
        <f>IF(AS2149="","",IF(R2149="Refreshment Beverage",ROUND(AS2149*Rates!K$19,4),ROUND(AO2149*(VLOOKUP(VALUE(Q2149),Rates!G$4:L$12,3,0)),4)))</f>
        <v/>
      </c>
      <c r="AN2149" s="126" t="str">
        <f>IF(AS2149="","",IF(R2149="Refreshment Beverage",AS2149*(Rates!J$19/100),MAX(AM2149,AB2149)))</f>
        <v/>
      </c>
      <c r="AO2149" s="127" t="str">
        <f t="shared" si="1057"/>
        <v/>
      </c>
      <c r="AP2149" s="127" t="str">
        <f t="shared" si="1058"/>
        <v/>
      </c>
      <c r="AQ2149" s="140" t="str">
        <f>IF(AS2149="","",IF(R2149="Refreshment Beverage",ROUND(SUM(VLOOKUP(Q:Q,Rates!G$15:L$19,3,0)*(AS2149-Y2149-Z2149-AA2149)),4),ROUND(SUM(Rates!$K$8*AS2149),4)))</f>
        <v/>
      </c>
      <c r="AR2149" s="139" t="str">
        <f t="shared" si="1059"/>
        <v/>
      </c>
      <c r="AS2149" s="125" t="str">
        <f t="shared" si="1060"/>
        <v/>
      </c>
      <c r="AT2149" s="121" t="str">
        <f t="shared" si="1061"/>
        <v/>
      </c>
      <c r="AU2149" s="138" t="str">
        <f>IF(AX2149="","",IF(R2149="Refreshment Beverage",ROUND((BA2149-Y2149-Z2149-AA2149)*VLOOKUP(VALUE(Q2149),Rates!G$15:L$19,3,0),4),ROUND(AW2149*(VLOOKUP(VALUE(Q2149),Rates!G:L,3,0)),4)))</f>
        <v/>
      </c>
      <c r="AV2149" s="126" t="str">
        <f t="shared" si="1062"/>
        <v/>
      </c>
      <c r="AW2149" s="127" t="str">
        <f t="shared" si="1063"/>
        <v/>
      </c>
      <c r="AX2149" s="123" t="str">
        <f t="shared" si="1064"/>
        <v/>
      </c>
      <c r="AY2149" s="140" t="str">
        <f>IF(AX2149="","",IF(R2149="Refreshment Beverage",ROUND(SUM(AX2149*Rates!K$19),4),ROUND(SUM(AX2149*(Rates!J$8/100)),4)))</f>
        <v/>
      </c>
      <c r="AZ2149" s="124" t="str">
        <f t="shared" si="1065"/>
        <v/>
      </c>
      <c r="BA2149" s="125" t="str">
        <f t="shared" si="1066"/>
        <v/>
      </c>
      <c r="BB2149" s="115"/>
      <c r="BC2149" s="143"/>
      <c r="BD2149" s="100"/>
      <c r="BE2149" s="100"/>
      <c r="BF2149" s="100"/>
      <c r="BG2149" s="100"/>
    </row>
    <row r="2150" spans="1:59" x14ac:dyDescent="0.2">
      <c r="A2150" s="144"/>
      <c r="B2150" s="141"/>
      <c r="C2150" s="141"/>
      <c r="D2150" s="142"/>
      <c r="E2150" s="142"/>
      <c r="F2150" s="142"/>
      <c r="G2150" s="142"/>
      <c r="H2150" s="142"/>
      <c r="I2150" s="129"/>
      <c r="J2150" s="130"/>
      <c r="K2150" s="131" t="str">
        <f t="shared" si="1037"/>
        <v/>
      </c>
      <c r="L2150" s="132" t="str">
        <f t="shared" si="1038"/>
        <v/>
      </c>
      <c r="M2150" s="133" t="str">
        <f t="shared" si="1039"/>
        <v/>
      </c>
      <c r="N2150" s="134" t="str">
        <f>IFERROR(IF(B:B="","",IF(R2150="Beer",SUM(LOOKUP(2,1/(Rates!$B$3:$B$5&lt;=W2150)/(Rates!$C$3:$C$5&gt;=W2150),Rates!$D$3:$D$5)*(X2150/100)*W2150),IF(R2150="Refreshment Beverage",SUM(LOOKUP(2,1/(Rates!$B$7:$B$11&lt;=W2150)/(Rates!$C$7:$C$11&gt;=W2150),Rates!$D$7:$D$11)*(X2150/100)*W2150)))),"")</f>
        <v/>
      </c>
      <c r="O2150" s="134" t="str">
        <f t="shared" si="1040"/>
        <v/>
      </c>
      <c r="P2150" s="116"/>
      <c r="Q2150" s="117" t="str">
        <f t="shared" si="1041"/>
        <v/>
      </c>
      <c r="R2150" s="128" t="str">
        <f t="shared" si="1042"/>
        <v/>
      </c>
      <c r="S2150" s="135" t="str">
        <f>IF(B2150="","",IF(R2150="Refreshment Beverage",VLOOKUP(VALUE(Q2150),Rates!G$15:L$19,2,0),VLOOKUP(VALUE(Q2150),Rates!G$4:L$12,2,0)))</f>
        <v/>
      </c>
      <c r="T2150" s="135" t="str">
        <f t="shared" si="1043"/>
        <v/>
      </c>
      <c r="U2150" s="118" t="str">
        <f t="shared" si="1044"/>
        <v/>
      </c>
      <c r="V2150" s="135" t="str">
        <f t="shared" si="1045"/>
        <v/>
      </c>
      <c r="W2150" s="135" t="str">
        <f t="shared" si="1046"/>
        <v/>
      </c>
      <c r="X2150" s="119" t="str">
        <f t="shared" si="1047"/>
        <v/>
      </c>
      <c r="Y2150" s="120" t="str">
        <f>IF(B:B="","",IF(R2150="Refreshment Beverage",VLOOKUP(Q2150,Rates!G$15:L$19,6,0)*W2150,VLOOKUP(Q2150,Rates!G$4:L$12,6,0)*W2150))</f>
        <v/>
      </c>
      <c r="Z2150" s="120" t="str">
        <f t="shared" si="1048"/>
        <v/>
      </c>
      <c r="AA2150" s="120" t="str">
        <f t="shared" si="1049"/>
        <v/>
      </c>
      <c r="AB2150" s="136" t="str">
        <f>IF(B:B="","",IF(R2150="Refreshment Beverage","",IF(AND(R2150="Beer",Q2150=0),SUM(LOOKUP(2,1/(Rates!$B$15:$B$18&lt;=W2150)/(Rates!$C$15:$C$18&gt;=W2150),Rates!$D$15:$D$18)*W2150),VLOOKUP(VALUE(Q:Q),Rates!A:B,2,0)*W2150)))</f>
        <v/>
      </c>
      <c r="AC2150" s="136" t="str">
        <f>IF(B:B="","",IF(R2150="Refreshment Beverage","",IF(AND(R2150="Beer",Q2150=0),SUM(LOOKUP(2,1/(Rates!$B$15:$B$18&lt;=W2150)/(Rates!$C$15:$C$18&gt;=W2150),Rates!$E$15:$E$18)*W2150),VLOOKUP(VALUE(Q:Q),Rates!A:C,3,0)*W2150)))</f>
        <v/>
      </c>
      <c r="AD2150" s="137" t="str">
        <f>IFERROR(IF(B:B="","",IF(R2150="Beer","",IF(VALUE(Q2150)=0,VLOOKUP(VLOOKUP(B:B,#REF!,16,0),Rates!A:E,2,0),VLOOKUP(VALUE(Q2150),Rates!A$31:B$34,2,0)*W2150))),0)</f>
        <v/>
      </c>
      <c r="AE2150" s="121" t="str">
        <f t="shared" si="1050"/>
        <v/>
      </c>
      <c r="AF2150" s="138" t="str">
        <f t="shared" si="1051"/>
        <v/>
      </c>
      <c r="AG2150" s="122" t="str">
        <f t="shared" si="1052"/>
        <v/>
      </c>
      <c r="AH2150" s="123" t="str">
        <f t="shared" si="1053"/>
        <v/>
      </c>
      <c r="AI2150" s="139" t="str">
        <f>IF(AE:AE="","",IF(R2150="Refreshment Beverage",AK2150*(Rates!J$19/100),ROUND(SUM(AH2150*(Rates!$J$8/100)),4)))</f>
        <v/>
      </c>
      <c r="AJ2150" s="124" t="str">
        <f t="shared" si="1054"/>
        <v/>
      </c>
      <c r="AK2150" s="125" t="str">
        <f t="shared" si="1055"/>
        <v/>
      </c>
      <c r="AL2150" s="121" t="str">
        <f t="shared" si="1056"/>
        <v/>
      </c>
      <c r="AM2150" s="138" t="str">
        <f>IF(AS2150="","",IF(R2150="Refreshment Beverage",ROUND(AS2150*Rates!K$19,4),ROUND(AO2150*(VLOOKUP(VALUE(Q2150),Rates!G$4:L$12,3,0)),4)))</f>
        <v/>
      </c>
      <c r="AN2150" s="126" t="str">
        <f>IF(AS2150="","",IF(R2150="Refreshment Beverage",AS2150*(Rates!J$19/100),MAX(AM2150,AB2150)))</f>
        <v/>
      </c>
      <c r="AO2150" s="127" t="str">
        <f t="shared" si="1057"/>
        <v/>
      </c>
      <c r="AP2150" s="127" t="str">
        <f t="shared" si="1058"/>
        <v/>
      </c>
      <c r="AQ2150" s="140" t="str">
        <f>IF(AS2150="","",IF(R2150="Refreshment Beverage",ROUND(SUM(VLOOKUP(Q:Q,Rates!G$15:L$19,3,0)*(AS2150-Y2150-Z2150-AA2150)),4),ROUND(SUM(Rates!$K$8*AS2150),4)))</f>
        <v/>
      </c>
      <c r="AR2150" s="139" t="str">
        <f t="shared" si="1059"/>
        <v/>
      </c>
      <c r="AS2150" s="125" t="str">
        <f t="shared" si="1060"/>
        <v/>
      </c>
      <c r="AT2150" s="121" t="str">
        <f t="shared" si="1061"/>
        <v/>
      </c>
      <c r="AU2150" s="138" t="str">
        <f>IF(AX2150="","",IF(R2150="Refreshment Beverage",ROUND((BA2150-Y2150-Z2150-AA2150)*VLOOKUP(VALUE(Q2150),Rates!G$15:L$19,3,0),4),ROUND(AW2150*(VLOOKUP(VALUE(Q2150),Rates!G:L,3,0)),4)))</f>
        <v/>
      </c>
      <c r="AV2150" s="126" t="str">
        <f t="shared" si="1062"/>
        <v/>
      </c>
      <c r="AW2150" s="127" t="str">
        <f t="shared" si="1063"/>
        <v/>
      </c>
      <c r="AX2150" s="123" t="str">
        <f t="shared" si="1064"/>
        <v/>
      </c>
      <c r="AY2150" s="140" t="str">
        <f>IF(AX2150="","",IF(R2150="Refreshment Beverage",ROUND(SUM(AX2150*Rates!K$19),4),ROUND(SUM(AX2150*(Rates!J$8/100)),4)))</f>
        <v/>
      </c>
      <c r="AZ2150" s="124" t="str">
        <f t="shared" si="1065"/>
        <v/>
      </c>
      <c r="BA2150" s="125" t="str">
        <f t="shared" si="1066"/>
        <v/>
      </c>
      <c r="BB2150" s="115"/>
      <c r="BC2150" s="143"/>
      <c r="BD2150" s="100"/>
      <c r="BE2150" s="100"/>
      <c r="BF2150" s="100"/>
      <c r="BG2150" s="100"/>
    </row>
    <row r="2151" spans="1:59" x14ac:dyDescent="0.2">
      <c r="A2151" s="144"/>
      <c r="B2151" s="141"/>
      <c r="C2151" s="141"/>
      <c r="D2151" s="142"/>
      <c r="E2151" s="142"/>
      <c r="F2151" s="142"/>
      <c r="G2151" s="142"/>
      <c r="H2151" s="142"/>
      <c r="I2151" s="129"/>
      <c r="J2151" s="130"/>
      <c r="K2151" s="131" t="str">
        <f t="shared" si="1037"/>
        <v/>
      </c>
      <c r="L2151" s="132" t="str">
        <f t="shared" si="1038"/>
        <v/>
      </c>
      <c r="M2151" s="133" t="str">
        <f t="shared" si="1039"/>
        <v/>
      </c>
      <c r="N2151" s="134" t="str">
        <f>IFERROR(IF(B:B="","",IF(R2151="Beer",SUM(LOOKUP(2,1/(Rates!$B$3:$B$5&lt;=W2151)/(Rates!$C$3:$C$5&gt;=W2151),Rates!$D$3:$D$5)*(X2151/100)*W2151),IF(R2151="Refreshment Beverage",SUM(LOOKUP(2,1/(Rates!$B$7:$B$11&lt;=W2151)/(Rates!$C$7:$C$11&gt;=W2151),Rates!$D$7:$D$11)*(X2151/100)*W2151)))),"")</f>
        <v/>
      </c>
      <c r="O2151" s="134" t="str">
        <f t="shared" si="1040"/>
        <v/>
      </c>
      <c r="P2151" s="116"/>
      <c r="Q2151" s="117" t="str">
        <f t="shared" si="1041"/>
        <v/>
      </c>
      <c r="R2151" s="128" t="str">
        <f t="shared" si="1042"/>
        <v/>
      </c>
      <c r="S2151" s="135" t="str">
        <f>IF(B2151="","",IF(R2151="Refreshment Beverage",VLOOKUP(VALUE(Q2151),Rates!G$15:L$19,2,0),VLOOKUP(VALUE(Q2151),Rates!G$4:L$12,2,0)))</f>
        <v/>
      </c>
      <c r="T2151" s="135" t="str">
        <f t="shared" si="1043"/>
        <v/>
      </c>
      <c r="U2151" s="118" t="str">
        <f t="shared" si="1044"/>
        <v/>
      </c>
      <c r="V2151" s="135" t="str">
        <f t="shared" si="1045"/>
        <v/>
      </c>
      <c r="W2151" s="135" t="str">
        <f t="shared" si="1046"/>
        <v/>
      </c>
      <c r="X2151" s="119" t="str">
        <f t="shared" si="1047"/>
        <v/>
      </c>
      <c r="Y2151" s="120" t="str">
        <f>IF(B:B="","",IF(R2151="Refreshment Beverage",VLOOKUP(Q2151,Rates!G$15:L$19,6,0)*W2151,VLOOKUP(Q2151,Rates!G$4:L$12,6,0)*W2151))</f>
        <v/>
      </c>
      <c r="Z2151" s="120" t="str">
        <f t="shared" si="1048"/>
        <v/>
      </c>
      <c r="AA2151" s="120" t="str">
        <f t="shared" si="1049"/>
        <v/>
      </c>
      <c r="AB2151" s="136" t="str">
        <f>IF(B:B="","",IF(R2151="Refreshment Beverage","",IF(AND(R2151="Beer",Q2151=0),SUM(LOOKUP(2,1/(Rates!$B$15:$B$18&lt;=W2151)/(Rates!$C$15:$C$18&gt;=W2151),Rates!$D$15:$D$18)*W2151),VLOOKUP(VALUE(Q:Q),Rates!A:B,2,0)*W2151)))</f>
        <v/>
      </c>
      <c r="AC2151" s="136" t="str">
        <f>IF(B:B="","",IF(R2151="Refreshment Beverage","",IF(AND(R2151="Beer",Q2151=0),SUM(LOOKUP(2,1/(Rates!$B$15:$B$18&lt;=W2151)/(Rates!$C$15:$C$18&gt;=W2151),Rates!$E$15:$E$18)*W2151),VLOOKUP(VALUE(Q:Q),Rates!A:C,3,0)*W2151)))</f>
        <v/>
      </c>
      <c r="AD2151" s="137" t="str">
        <f>IFERROR(IF(B:B="","",IF(R2151="Beer","",IF(VALUE(Q2151)=0,VLOOKUP(VLOOKUP(B:B,#REF!,16,0),Rates!A:E,2,0),VLOOKUP(VALUE(Q2151),Rates!A$31:B$34,2,0)*W2151))),0)</f>
        <v/>
      </c>
      <c r="AE2151" s="121" t="str">
        <f t="shared" si="1050"/>
        <v/>
      </c>
      <c r="AF2151" s="138" t="str">
        <f t="shared" si="1051"/>
        <v/>
      </c>
      <c r="AG2151" s="122" t="str">
        <f t="shared" si="1052"/>
        <v/>
      </c>
      <c r="AH2151" s="123" t="str">
        <f t="shared" si="1053"/>
        <v/>
      </c>
      <c r="AI2151" s="139" t="str">
        <f>IF(AE:AE="","",IF(R2151="Refreshment Beverage",AK2151*(Rates!J$19/100),ROUND(SUM(AH2151*(Rates!$J$8/100)),4)))</f>
        <v/>
      </c>
      <c r="AJ2151" s="124" t="str">
        <f t="shared" si="1054"/>
        <v/>
      </c>
      <c r="AK2151" s="125" t="str">
        <f t="shared" si="1055"/>
        <v/>
      </c>
      <c r="AL2151" s="121" t="str">
        <f t="shared" si="1056"/>
        <v/>
      </c>
      <c r="AM2151" s="138" t="str">
        <f>IF(AS2151="","",IF(R2151="Refreshment Beverage",ROUND(AS2151*Rates!K$19,4),ROUND(AO2151*(VLOOKUP(VALUE(Q2151),Rates!G$4:L$12,3,0)),4)))</f>
        <v/>
      </c>
      <c r="AN2151" s="126" t="str">
        <f>IF(AS2151="","",IF(R2151="Refreshment Beverage",AS2151*(Rates!J$19/100),MAX(AM2151,AB2151)))</f>
        <v/>
      </c>
      <c r="AO2151" s="127" t="str">
        <f t="shared" si="1057"/>
        <v/>
      </c>
      <c r="AP2151" s="127" t="str">
        <f t="shared" si="1058"/>
        <v/>
      </c>
      <c r="AQ2151" s="140" t="str">
        <f>IF(AS2151="","",IF(R2151="Refreshment Beverage",ROUND(SUM(VLOOKUP(Q:Q,Rates!G$15:L$19,3,0)*(AS2151-Y2151-Z2151-AA2151)),4),ROUND(SUM(Rates!$K$8*AS2151),4)))</f>
        <v/>
      </c>
      <c r="AR2151" s="139" t="str">
        <f t="shared" si="1059"/>
        <v/>
      </c>
      <c r="AS2151" s="125" t="str">
        <f t="shared" si="1060"/>
        <v/>
      </c>
      <c r="AT2151" s="121" t="str">
        <f t="shared" si="1061"/>
        <v/>
      </c>
      <c r="AU2151" s="138" t="str">
        <f>IF(AX2151="","",IF(R2151="Refreshment Beverage",ROUND((BA2151-Y2151-Z2151-AA2151)*VLOOKUP(VALUE(Q2151),Rates!G$15:L$19,3,0),4),ROUND(AW2151*(VLOOKUP(VALUE(Q2151),Rates!G:L,3,0)),4)))</f>
        <v/>
      </c>
      <c r="AV2151" s="126" t="str">
        <f t="shared" si="1062"/>
        <v/>
      </c>
      <c r="AW2151" s="127" t="str">
        <f t="shared" si="1063"/>
        <v/>
      </c>
      <c r="AX2151" s="123" t="str">
        <f t="shared" si="1064"/>
        <v/>
      </c>
      <c r="AY2151" s="140" t="str">
        <f>IF(AX2151="","",IF(R2151="Refreshment Beverage",ROUND(SUM(AX2151*Rates!K$19),4),ROUND(SUM(AX2151*(Rates!J$8/100)),4)))</f>
        <v/>
      </c>
      <c r="AZ2151" s="124" t="str">
        <f t="shared" si="1065"/>
        <v/>
      </c>
      <c r="BA2151" s="125" t="str">
        <f t="shared" si="1066"/>
        <v/>
      </c>
      <c r="BB2151" s="115"/>
      <c r="BC2151" s="143"/>
      <c r="BD2151" s="100"/>
      <c r="BE2151" s="100"/>
      <c r="BF2151" s="100"/>
      <c r="BG2151" s="100"/>
    </row>
    <row r="2152" spans="1:59" x14ac:dyDescent="0.2">
      <c r="A2152" s="144"/>
      <c r="B2152" s="141"/>
      <c r="C2152" s="141"/>
      <c r="D2152" s="142"/>
      <c r="E2152" s="142"/>
      <c r="F2152" s="142"/>
      <c r="G2152" s="142"/>
      <c r="H2152" s="142"/>
      <c r="I2152" s="129"/>
      <c r="J2152" s="130"/>
      <c r="K2152" s="131" t="str">
        <f t="shared" si="1037"/>
        <v/>
      </c>
      <c r="L2152" s="132" t="str">
        <f t="shared" si="1038"/>
        <v/>
      </c>
      <c r="M2152" s="133" t="str">
        <f t="shared" si="1039"/>
        <v/>
      </c>
      <c r="N2152" s="134" t="str">
        <f>IFERROR(IF(B:B="","",IF(R2152="Beer",SUM(LOOKUP(2,1/(Rates!$B$3:$B$5&lt;=W2152)/(Rates!$C$3:$C$5&gt;=W2152),Rates!$D$3:$D$5)*(X2152/100)*W2152),IF(R2152="Refreshment Beverage",SUM(LOOKUP(2,1/(Rates!$B$7:$B$11&lt;=W2152)/(Rates!$C$7:$C$11&gt;=W2152),Rates!$D$7:$D$11)*(X2152/100)*W2152)))),"")</f>
        <v/>
      </c>
      <c r="O2152" s="134" t="str">
        <f t="shared" si="1040"/>
        <v/>
      </c>
      <c r="P2152" s="116"/>
      <c r="Q2152" s="117" t="str">
        <f t="shared" si="1041"/>
        <v/>
      </c>
      <c r="R2152" s="128" t="str">
        <f t="shared" si="1042"/>
        <v/>
      </c>
      <c r="S2152" s="135" t="str">
        <f>IF(B2152="","",IF(R2152="Refreshment Beverage",VLOOKUP(VALUE(Q2152),Rates!G$15:L$19,2,0),VLOOKUP(VALUE(Q2152),Rates!G$4:L$12,2,0)))</f>
        <v/>
      </c>
      <c r="T2152" s="135" t="str">
        <f t="shared" si="1043"/>
        <v/>
      </c>
      <c r="U2152" s="118" t="str">
        <f t="shared" si="1044"/>
        <v/>
      </c>
      <c r="V2152" s="135" t="str">
        <f t="shared" si="1045"/>
        <v/>
      </c>
      <c r="W2152" s="135" t="str">
        <f t="shared" si="1046"/>
        <v/>
      </c>
      <c r="X2152" s="119" t="str">
        <f t="shared" si="1047"/>
        <v/>
      </c>
      <c r="Y2152" s="120" t="str">
        <f>IF(B:B="","",IF(R2152="Refreshment Beverage",VLOOKUP(Q2152,Rates!G$15:L$19,6,0)*W2152,VLOOKUP(Q2152,Rates!G$4:L$12,6,0)*W2152))</f>
        <v/>
      </c>
      <c r="Z2152" s="120" t="str">
        <f t="shared" si="1048"/>
        <v/>
      </c>
      <c r="AA2152" s="120" t="str">
        <f t="shared" si="1049"/>
        <v/>
      </c>
      <c r="AB2152" s="136" t="str">
        <f>IF(B:B="","",IF(R2152="Refreshment Beverage","",IF(AND(R2152="Beer",Q2152=0),SUM(LOOKUP(2,1/(Rates!$B$15:$B$18&lt;=W2152)/(Rates!$C$15:$C$18&gt;=W2152),Rates!$D$15:$D$18)*W2152),VLOOKUP(VALUE(Q:Q),Rates!A:B,2,0)*W2152)))</f>
        <v/>
      </c>
      <c r="AC2152" s="136" t="str">
        <f>IF(B:B="","",IF(R2152="Refreshment Beverage","",IF(AND(R2152="Beer",Q2152=0),SUM(LOOKUP(2,1/(Rates!$B$15:$B$18&lt;=W2152)/(Rates!$C$15:$C$18&gt;=W2152),Rates!$E$15:$E$18)*W2152),VLOOKUP(VALUE(Q:Q),Rates!A:C,3,0)*W2152)))</f>
        <v/>
      </c>
      <c r="AD2152" s="137" t="str">
        <f>IFERROR(IF(B:B="","",IF(R2152="Beer","",IF(VALUE(Q2152)=0,VLOOKUP(VLOOKUP(B:B,#REF!,16,0),Rates!A:E,2,0),VLOOKUP(VALUE(Q2152),Rates!A$31:B$34,2,0)*W2152))),0)</f>
        <v/>
      </c>
      <c r="AE2152" s="121" t="str">
        <f t="shared" si="1050"/>
        <v/>
      </c>
      <c r="AF2152" s="138" t="str">
        <f t="shared" si="1051"/>
        <v/>
      </c>
      <c r="AG2152" s="122" t="str">
        <f t="shared" si="1052"/>
        <v/>
      </c>
      <c r="AH2152" s="123" t="str">
        <f t="shared" si="1053"/>
        <v/>
      </c>
      <c r="AI2152" s="139" t="str">
        <f>IF(AE:AE="","",IF(R2152="Refreshment Beverage",AK2152*(Rates!J$19/100),ROUND(SUM(AH2152*(Rates!$J$8/100)),4)))</f>
        <v/>
      </c>
      <c r="AJ2152" s="124" t="str">
        <f t="shared" si="1054"/>
        <v/>
      </c>
      <c r="AK2152" s="125" t="str">
        <f t="shared" si="1055"/>
        <v/>
      </c>
      <c r="AL2152" s="121" t="str">
        <f t="shared" si="1056"/>
        <v/>
      </c>
      <c r="AM2152" s="138" t="str">
        <f>IF(AS2152="","",IF(R2152="Refreshment Beverage",ROUND(AS2152*Rates!K$19,4),ROUND(AO2152*(VLOOKUP(VALUE(Q2152),Rates!G$4:L$12,3,0)),4)))</f>
        <v/>
      </c>
      <c r="AN2152" s="126" t="str">
        <f>IF(AS2152="","",IF(R2152="Refreshment Beverage",AS2152*(Rates!J$19/100),MAX(AM2152,AB2152)))</f>
        <v/>
      </c>
      <c r="AO2152" s="127" t="str">
        <f t="shared" si="1057"/>
        <v/>
      </c>
      <c r="AP2152" s="127" t="str">
        <f t="shared" si="1058"/>
        <v/>
      </c>
      <c r="AQ2152" s="140" t="str">
        <f>IF(AS2152="","",IF(R2152="Refreshment Beverage",ROUND(SUM(VLOOKUP(Q:Q,Rates!G$15:L$19,3,0)*(AS2152-Y2152-Z2152-AA2152)),4),ROUND(SUM(Rates!$K$8*AS2152),4)))</f>
        <v/>
      </c>
      <c r="AR2152" s="139" t="str">
        <f t="shared" si="1059"/>
        <v/>
      </c>
      <c r="AS2152" s="125" t="str">
        <f t="shared" si="1060"/>
        <v/>
      </c>
      <c r="AT2152" s="121" t="str">
        <f t="shared" si="1061"/>
        <v/>
      </c>
      <c r="AU2152" s="138" t="str">
        <f>IF(AX2152="","",IF(R2152="Refreshment Beverage",ROUND((BA2152-Y2152-Z2152-AA2152)*VLOOKUP(VALUE(Q2152),Rates!G$15:L$19,3,0),4),ROUND(AW2152*(VLOOKUP(VALUE(Q2152),Rates!G:L,3,0)),4)))</f>
        <v/>
      </c>
      <c r="AV2152" s="126" t="str">
        <f t="shared" si="1062"/>
        <v/>
      </c>
      <c r="AW2152" s="127" t="str">
        <f t="shared" si="1063"/>
        <v/>
      </c>
      <c r="AX2152" s="123" t="str">
        <f t="shared" si="1064"/>
        <v/>
      </c>
      <c r="AY2152" s="140" t="str">
        <f>IF(AX2152="","",IF(R2152="Refreshment Beverage",ROUND(SUM(AX2152*Rates!K$19),4),ROUND(SUM(AX2152*(Rates!J$8/100)),4)))</f>
        <v/>
      </c>
      <c r="AZ2152" s="124" t="str">
        <f t="shared" si="1065"/>
        <v/>
      </c>
      <c r="BA2152" s="125" t="str">
        <f t="shared" si="1066"/>
        <v/>
      </c>
      <c r="BB2152" s="115"/>
      <c r="BC2152" s="143"/>
      <c r="BD2152" s="100"/>
      <c r="BE2152" s="100"/>
      <c r="BF2152" s="100"/>
      <c r="BG2152" s="100"/>
    </row>
    <row r="2153" spans="1:59" x14ac:dyDescent="0.2">
      <c r="A2153" s="144"/>
      <c r="B2153" s="141"/>
      <c r="C2153" s="141"/>
      <c r="D2153" s="142"/>
      <c r="E2153" s="142"/>
      <c r="F2153" s="142"/>
      <c r="G2153" s="142"/>
      <c r="H2153" s="142"/>
      <c r="I2153" s="129"/>
      <c r="J2153" s="130"/>
      <c r="K2153" s="131" t="str">
        <f t="shared" si="1037"/>
        <v/>
      </c>
      <c r="L2153" s="132" t="str">
        <f t="shared" si="1038"/>
        <v/>
      </c>
      <c r="M2153" s="133" t="str">
        <f t="shared" si="1039"/>
        <v/>
      </c>
      <c r="N2153" s="134" t="str">
        <f>IFERROR(IF(B:B="","",IF(R2153="Beer",SUM(LOOKUP(2,1/(Rates!$B$3:$B$5&lt;=W2153)/(Rates!$C$3:$C$5&gt;=W2153),Rates!$D$3:$D$5)*(X2153/100)*W2153),IF(R2153="Refreshment Beverage",SUM(LOOKUP(2,1/(Rates!$B$7:$B$11&lt;=W2153)/(Rates!$C$7:$C$11&gt;=W2153),Rates!$D$7:$D$11)*(X2153/100)*W2153)))),"")</f>
        <v/>
      </c>
      <c r="O2153" s="134" t="str">
        <f t="shared" si="1040"/>
        <v/>
      </c>
      <c r="P2153" s="116"/>
      <c r="Q2153" s="117" t="str">
        <f t="shared" si="1041"/>
        <v/>
      </c>
      <c r="R2153" s="128" t="str">
        <f t="shared" si="1042"/>
        <v/>
      </c>
      <c r="S2153" s="135" t="str">
        <f>IF(B2153="","",IF(R2153="Refreshment Beverage",VLOOKUP(VALUE(Q2153),Rates!G$15:L$19,2,0),VLOOKUP(VALUE(Q2153),Rates!G$4:L$12,2,0)))</f>
        <v/>
      </c>
      <c r="T2153" s="135" t="str">
        <f t="shared" si="1043"/>
        <v/>
      </c>
      <c r="U2153" s="118" t="str">
        <f t="shared" si="1044"/>
        <v/>
      </c>
      <c r="V2153" s="135" t="str">
        <f t="shared" si="1045"/>
        <v/>
      </c>
      <c r="W2153" s="135" t="str">
        <f t="shared" si="1046"/>
        <v/>
      </c>
      <c r="X2153" s="119" t="str">
        <f t="shared" si="1047"/>
        <v/>
      </c>
      <c r="Y2153" s="120" t="str">
        <f>IF(B:B="","",IF(R2153="Refreshment Beverage",VLOOKUP(Q2153,Rates!G$15:L$19,6,0)*W2153,VLOOKUP(Q2153,Rates!G$4:L$12,6,0)*W2153))</f>
        <v/>
      </c>
      <c r="Z2153" s="120" t="str">
        <f t="shared" si="1048"/>
        <v/>
      </c>
      <c r="AA2153" s="120" t="str">
        <f t="shared" si="1049"/>
        <v/>
      </c>
      <c r="AB2153" s="136" t="str">
        <f>IF(B:B="","",IF(R2153="Refreshment Beverage","",IF(AND(R2153="Beer",Q2153=0),SUM(LOOKUP(2,1/(Rates!$B$15:$B$18&lt;=W2153)/(Rates!$C$15:$C$18&gt;=W2153),Rates!$D$15:$D$18)*W2153),VLOOKUP(VALUE(Q:Q),Rates!A:B,2,0)*W2153)))</f>
        <v/>
      </c>
      <c r="AC2153" s="136" t="str">
        <f>IF(B:B="","",IF(R2153="Refreshment Beverage","",IF(AND(R2153="Beer",Q2153=0),SUM(LOOKUP(2,1/(Rates!$B$15:$B$18&lt;=W2153)/(Rates!$C$15:$C$18&gt;=W2153),Rates!$E$15:$E$18)*W2153),VLOOKUP(VALUE(Q:Q),Rates!A:C,3,0)*W2153)))</f>
        <v/>
      </c>
      <c r="AD2153" s="137" t="str">
        <f>IFERROR(IF(B:B="","",IF(R2153="Beer","",IF(VALUE(Q2153)=0,VLOOKUP(VLOOKUP(B:B,#REF!,16,0),Rates!A:E,2,0),VLOOKUP(VALUE(Q2153),Rates!A$31:B$34,2,0)*W2153))),0)</f>
        <v/>
      </c>
      <c r="AE2153" s="121" t="str">
        <f t="shared" si="1050"/>
        <v/>
      </c>
      <c r="AF2153" s="138" t="str">
        <f t="shared" si="1051"/>
        <v/>
      </c>
      <c r="AG2153" s="122" t="str">
        <f t="shared" si="1052"/>
        <v/>
      </c>
      <c r="AH2153" s="123" t="str">
        <f t="shared" si="1053"/>
        <v/>
      </c>
      <c r="AI2153" s="139" t="str">
        <f>IF(AE:AE="","",IF(R2153="Refreshment Beverage",AK2153*(Rates!J$19/100),ROUND(SUM(AH2153*(Rates!$J$8/100)),4)))</f>
        <v/>
      </c>
      <c r="AJ2153" s="124" t="str">
        <f t="shared" si="1054"/>
        <v/>
      </c>
      <c r="AK2153" s="125" t="str">
        <f t="shared" si="1055"/>
        <v/>
      </c>
      <c r="AL2153" s="121" t="str">
        <f t="shared" si="1056"/>
        <v/>
      </c>
      <c r="AM2153" s="138" t="str">
        <f>IF(AS2153="","",IF(R2153="Refreshment Beverage",ROUND(AS2153*Rates!K$19,4),ROUND(AO2153*(VLOOKUP(VALUE(Q2153),Rates!G$4:L$12,3,0)),4)))</f>
        <v/>
      </c>
      <c r="AN2153" s="126" t="str">
        <f>IF(AS2153="","",IF(R2153="Refreshment Beverage",AS2153*(Rates!J$19/100),MAX(AM2153,AB2153)))</f>
        <v/>
      </c>
      <c r="AO2153" s="127" t="str">
        <f t="shared" si="1057"/>
        <v/>
      </c>
      <c r="AP2153" s="127" t="str">
        <f t="shared" si="1058"/>
        <v/>
      </c>
      <c r="AQ2153" s="140" t="str">
        <f>IF(AS2153="","",IF(R2153="Refreshment Beverage",ROUND(SUM(VLOOKUP(Q:Q,Rates!G$15:L$19,3,0)*(AS2153-Y2153-Z2153-AA2153)),4),ROUND(SUM(Rates!$K$8*AS2153),4)))</f>
        <v/>
      </c>
      <c r="AR2153" s="139" t="str">
        <f t="shared" si="1059"/>
        <v/>
      </c>
      <c r="AS2153" s="125" t="str">
        <f t="shared" si="1060"/>
        <v/>
      </c>
      <c r="AT2153" s="121" t="str">
        <f t="shared" si="1061"/>
        <v/>
      </c>
      <c r="AU2153" s="138" t="str">
        <f>IF(AX2153="","",IF(R2153="Refreshment Beverage",ROUND((BA2153-Y2153-Z2153-AA2153)*VLOOKUP(VALUE(Q2153),Rates!G$15:L$19,3,0),4),ROUND(AW2153*(VLOOKUP(VALUE(Q2153),Rates!G:L,3,0)),4)))</f>
        <v/>
      </c>
      <c r="AV2153" s="126" t="str">
        <f t="shared" si="1062"/>
        <v/>
      </c>
      <c r="AW2153" s="127" t="str">
        <f t="shared" si="1063"/>
        <v/>
      </c>
      <c r="AX2153" s="123" t="str">
        <f t="shared" si="1064"/>
        <v/>
      </c>
      <c r="AY2153" s="140" t="str">
        <f>IF(AX2153="","",IF(R2153="Refreshment Beverage",ROUND(SUM(AX2153*Rates!K$19),4),ROUND(SUM(AX2153*(Rates!J$8/100)),4)))</f>
        <v/>
      </c>
      <c r="AZ2153" s="124" t="str">
        <f t="shared" si="1065"/>
        <v/>
      </c>
      <c r="BA2153" s="125" t="str">
        <f t="shared" si="1066"/>
        <v/>
      </c>
      <c r="BB2153" s="115"/>
      <c r="BC2153" s="143"/>
      <c r="BD2153" s="100"/>
      <c r="BE2153" s="100"/>
      <c r="BF2153" s="100"/>
      <c r="BG2153" s="100"/>
    </row>
    <row r="2154" spans="1:59" x14ac:dyDescent="0.2">
      <c r="A2154" s="144"/>
      <c r="B2154" s="141"/>
      <c r="C2154" s="141"/>
      <c r="D2154" s="142"/>
      <c r="E2154" s="142"/>
      <c r="F2154" s="142"/>
      <c r="G2154" s="142"/>
      <c r="H2154" s="142"/>
      <c r="I2154" s="129"/>
      <c r="J2154" s="130"/>
      <c r="K2154" s="131" t="str">
        <f t="shared" si="1037"/>
        <v/>
      </c>
      <c r="L2154" s="132" t="str">
        <f t="shared" si="1038"/>
        <v/>
      </c>
      <c r="M2154" s="133" t="str">
        <f t="shared" si="1039"/>
        <v/>
      </c>
      <c r="N2154" s="134" t="str">
        <f>IFERROR(IF(B:B="","",IF(R2154="Beer",SUM(LOOKUP(2,1/(Rates!$B$3:$B$5&lt;=W2154)/(Rates!$C$3:$C$5&gt;=W2154),Rates!$D$3:$D$5)*(X2154/100)*W2154),IF(R2154="Refreshment Beverage",SUM(LOOKUP(2,1/(Rates!$B$7:$B$11&lt;=W2154)/(Rates!$C$7:$C$11&gt;=W2154),Rates!$D$7:$D$11)*(X2154/100)*W2154)))),"")</f>
        <v/>
      </c>
      <c r="O2154" s="134" t="str">
        <f t="shared" si="1040"/>
        <v/>
      </c>
      <c r="P2154" s="116"/>
      <c r="Q2154" s="117" t="str">
        <f t="shared" si="1041"/>
        <v/>
      </c>
      <c r="R2154" s="128" t="str">
        <f t="shared" si="1042"/>
        <v/>
      </c>
      <c r="S2154" s="135" t="str">
        <f>IF(B2154="","",IF(R2154="Refreshment Beverage",VLOOKUP(VALUE(Q2154),Rates!G$15:L$19,2,0),VLOOKUP(VALUE(Q2154),Rates!G$4:L$12,2,0)))</f>
        <v/>
      </c>
      <c r="T2154" s="135" t="str">
        <f t="shared" si="1043"/>
        <v/>
      </c>
      <c r="U2154" s="118" t="str">
        <f t="shared" si="1044"/>
        <v/>
      </c>
      <c r="V2154" s="135" t="str">
        <f t="shared" si="1045"/>
        <v/>
      </c>
      <c r="W2154" s="135" t="str">
        <f t="shared" si="1046"/>
        <v/>
      </c>
      <c r="X2154" s="119" t="str">
        <f t="shared" si="1047"/>
        <v/>
      </c>
      <c r="Y2154" s="120" t="str">
        <f>IF(B:B="","",IF(R2154="Refreshment Beverage",VLOOKUP(Q2154,Rates!G$15:L$19,6,0)*W2154,VLOOKUP(Q2154,Rates!G$4:L$12,6,0)*W2154))</f>
        <v/>
      </c>
      <c r="Z2154" s="120" t="str">
        <f t="shared" si="1048"/>
        <v/>
      </c>
      <c r="AA2154" s="120" t="str">
        <f t="shared" si="1049"/>
        <v/>
      </c>
      <c r="AB2154" s="136" t="str">
        <f>IF(B:B="","",IF(R2154="Refreshment Beverage","",IF(AND(R2154="Beer",Q2154=0),SUM(LOOKUP(2,1/(Rates!$B$15:$B$18&lt;=W2154)/(Rates!$C$15:$C$18&gt;=W2154),Rates!$D$15:$D$18)*W2154),VLOOKUP(VALUE(Q:Q),Rates!A:B,2,0)*W2154)))</f>
        <v/>
      </c>
      <c r="AC2154" s="136" t="str">
        <f>IF(B:B="","",IF(R2154="Refreshment Beverage","",IF(AND(R2154="Beer",Q2154=0),SUM(LOOKUP(2,1/(Rates!$B$15:$B$18&lt;=W2154)/(Rates!$C$15:$C$18&gt;=W2154),Rates!$E$15:$E$18)*W2154),VLOOKUP(VALUE(Q:Q),Rates!A:C,3,0)*W2154)))</f>
        <v/>
      </c>
      <c r="AD2154" s="137" t="str">
        <f>IFERROR(IF(B:B="","",IF(R2154="Beer","",IF(VALUE(Q2154)=0,VLOOKUP(VLOOKUP(B:B,#REF!,16,0),Rates!A:E,2,0),VLOOKUP(VALUE(Q2154),Rates!A$31:B$34,2,0)*W2154))),0)</f>
        <v/>
      </c>
      <c r="AE2154" s="121" t="str">
        <f t="shared" si="1050"/>
        <v/>
      </c>
      <c r="AF2154" s="138" t="str">
        <f t="shared" si="1051"/>
        <v/>
      </c>
      <c r="AG2154" s="122" t="str">
        <f t="shared" si="1052"/>
        <v/>
      </c>
      <c r="AH2154" s="123" t="str">
        <f t="shared" si="1053"/>
        <v/>
      </c>
      <c r="AI2154" s="139" t="str">
        <f>IF(AE:AE="","",IF(R2154="Refreshment Beverage",AK2154*(Rates!J$19/100),ROUND(SUM(AH2154*(Rates!$J$8/100)),4)))</f>
        <v/>
      </c>
      <c r="AJ2154" s="124" t="str">
        <f t="shared" si="1054"/>
        <v/>
      </c>
      <c r="AK2154" s="125" t="str">
        <f t="shared" si="1055"/>
        <v/>
      </c>
      <c r="AL2154" s="121" t="str">
        <f t="shared" si="1056"/>
        <v/>
      </c>
      <c r="AM2154" s="138" t="str">
        <f>IF(AS2154="","",IF(R2154="Refreshment Beverage",ROUND(AS2154*Rates!K$19,4),ROUND(AO2154*(VLOOKUP(VALUE(Q2154),Rates!G$4:L$12,3,0)),4)))</f>
        <v/>
      </c>
      <c r="AN2154" s="126" t="str">
        <f>IF(AS2154="","",IF(R2154="Refreshment Beverage",AS2154*(Rates!J$19/100),MAX(AM2154,AB2154)))</f>
        <v/>
      </c>
      <c r="AO2154" s="127" t="str">
        <f t="shared" si="1057"/>
        <v/>
      </c>
      <c r="AP2154" s="127" t="str">
        <f t="shared" si="1058"/>
        <v/>
      </c>
      <c r="AQ2154" s="140" t="str">
        <f>IF(AS2154="","",IF(R2154="Refreshment Beverage",ROUND(SUM(VLOOKUP(Q:Q,Rates!G$15:L$19,3,0)*(AS2154-Y2154-Z2154-AA2154)),4),ROUND(SUM(Rates!$K$8*AS2154),4)))</f>
        <v/>
      </c>
      <c r="AR2154" s="139" t="str">
        <f t="shared" si="1059"/>
        <v/>
      </c>
      <c r="AS2154" s="125" t="str">
        <f t="shared" si="1060"/>
        <v/>
      </c>
      <c r="AT2154" s="121" t="str">
        <f t="shared" si="1061"/>
        <v/>
      </c>
      <c r="AU2154" s="138" t="str">
        <f>IF(AX2154="","",IF(R2154="Refreshment Beverage",ROUND((BA2154-Y2154-Z2154-AA2154)*VLOOKUP(VALUE(Q2154),Rates!G$15:L$19,3,0),4),ROUND(AW2154*(VLOOKUP(VALUE(Q2154),Rates!G:L,3,0)),4)))</f>
        <v/>
      </c>
      <c r="AV2154" s="126" t="str">
        <f t="shared" si="1062"/>
        <v/>
      </c>
      <c r="AW2154" s="127" t="str">
        <f t="shared" si="1063"/>
        <v/>
      </c>
      <c r="AX2154" s="123" t="str">
        <f t="shared" si="1064"/>
        <v/>
      </c>
      <c r="AY2154" s="140" t="str">
        <f>IF(AX2154="","",IF(R2154="Refreshment Beverage",ROUND(SUM(AX2154*Rates!K$19),4),ROUND(SUM(AX2154*(Rates!J$8/100)),4)))</f>
        <v/>
      </c>
      <c r="AZ2154" s="124" t="str">
        <f t="shared" si="1065"/>
        <v/>
      </c>
      <c r="BA2154" s="125" t="str">
        <f t="shared" si="1066"/>
        <v/>
      </c>
      <c r="BB2154" s="115"/>
      <c r="BC2154" s="143"/>
      <c r="BD2154" s="100"/>
      <c r="BE2154" s="100"/>
      <c r="BF2154" s="100"/>
      <c r="BG2154" s="100"/>
    </row>
    <row r="2155" spans="1:59" x14ac:dyDescent="0.2">
      <c r="A2155" s="144"/>
      <c r="B2155" s="141"/>
      <c r="C2155" s="141"/>
      <c r="D2155" s="142"/>
      <c r="E2155" s="142"/>
      <c r="F2155" s="142"/>
      <c r="G2155" s="142"/>
      <c r="H2155" s="142"/>
      <c r="I2155" s="129"/>
      <c r="J2155" s="130"/>
      <c r="K2155" s="131" t="str">
        <f t="shared" si="1037"/>
        <v/>
      </c>
      <c r="L2155" s="132" t="str">
        <f t="shared" si="1038"/>
        <v/>
      </c>
      <c r="M2155" s="133" t="str">
        <f t="shared" si="1039"/>
        <v/>
      </c>
      <c r="N2155" s="134" t="str">
        <f>IFERROR(IF(B:B="","",IF(R2155="Beer",SUM(LOOKUP(2,1/(Rates!$B$3:$B$5&lt;=W2155)/(Rates!$C$3:$C$5&gt;=W2155),Rates!$D$3:$D$5)*(X2155/100)*W2155),IF(R2155="Refreshment Beverage",SUM(LOOKUP(2,1/(Rates!$B$7:$B$11&lt;=W2155)/(Rates!$C$7:$C$11&gt;=W2155),Rates!$D$7:$D$11)*(X2155/100)*W2155)))),"")</f>
        <v/>
      </c>
      <c r="O2155" s="134" t="str">
        <f t="shared" si="1040"/>
        <v/>
      </c>
      <c r="P2155" s="116"/>
      <c r="Q2155" s="117" t="str">
        <f t="shared" si="1041"/>
        <v/>
      </c>
      <c r="R2155" s="128" t="str">
        <f t="shared" si="1042"/>
        <v/>
      </c>
      <c r="S2155" s="135" t="str">
        <f>IF(B2155="","",IF(R2155="Refreshment Beverage",VLOOKUP(VALUE(Q2155),Rates!G$15:L$19,2,0),VLOOKUP(VALUE(Q2155),Rates!G$4:L$12,2,0)))</f>
        <v/>
      </c>
      <c r="T2155" s="135" t="str">
        <f t="shared" si="1043"/>
        <v/>
      </c>
      <c r="U2155" s="118" t="str">
        <f t="shared" si="1044"/>
        <v/>
      </c>
      <c r="V2155" s="135" t="str">
        <f t="shared" si="1045"/>
        <v/>
      </c>
      <c r="W2155" s="135" t="str">
        <f t="shared" si="1046"/>
        <v/>
      </c>
      <c r="X2155" s="119" t="str">
        <f t="shared" si="1047"/>
        <v/>
      </c>
      <c r="Y2155" s="120" t="str">
        <f>IF(B:B="","",IF(R2155="Refreshment Beverage",VLOOKUP(Q2155,Rates!G$15:L$19,6,0)*W2155,VLOOKUP(Q2155,Rates!G$4:L$12,6,0)*W2155))</f>
        <v/>
      </c>
      <c r="Z2155" s="120" t="str">
        <f t="shared" si="1048"/>
        <v/>
      </c>
      <c r="AA2155" s="120" t="str">
        <f t="shared" si="1049"/>
        <v/>
      </c>
      <c r="AB2155" s="136" t="str">
        <f>IF(B:B="","",IF(R2155="Refreshment Beverage","",IF(AND(R2155="Beer",Q2155=0),SUM(LOOKUP(2,1/(Rates!$B$15:$B$18&lt;=W2155)/(Rates!$C$15:$C$18&gt;=W2155),Rates!$D$15:$D$18)*W2155),VLOOKUP(VALUE(Q:Q),Rates!A:B,2,0)*W2155)))</f>
        <v/>
      </c>
      <c r="AC2155" s="136" t="str">
        <f>IF(B:B="","",IF(R2155="Refreshment Beverage","",IF(AND(R2155="Beer",Q2155=0),SUM(LOOKUP(2,1/(Rates!$B$15:$B$18&lt;=W2155)/(Rates!$C$15:$C$18&gt;=W2155),Rates!$E$15:$E$18)*W2155),VLOOKUP(VALUE(Q:Q),Rates!A:C,3,0)*W2155)))</f>
        <v/>
      </c>
      <c r="AD2155" s="137" t="str">
        <f>IFERROR(IF(B:B="","",IF(R2155="Beer","",IF(VALUE(Q2155)=0,VLOOKUP(VLOOKUP(B:B,#REF!,16,0),Rates!A:E,2,0),VLOOKUP(VALUE(Q2155),Rates!A$31:B$34,2,0)*W2155))),0)</f>
        <v/>
      </c>
      <c r="AE2155" s="121" t="str">
        <f t="shared" si="1050"/>
        <v/>
      </c>
      <c r="AF2155" s="138" t="str">
        <f t="shared" si="1051"/>
        <v/>
      </c>
      <c r="AG2155" s="122" t="str">
        <f t="shared" si="1052"/>
        <v/>
      </c>
      <c r="AH2155" s="123" t="str">
        <f t="shared" si="1053"/>
        <v/>
      </c>
      <c r="AI2155" s="139" t="str">
        <f>IF(AE:AE="","",IF(R2155="Refreshment Beverage",AK2155*(Rates!J$19/100),ROUND(SUM(AH2155*(Rates!$J$8/100)),4)))</f>
        <v/>
      </c>
      <c r="AJ2155" s="124" t="str">
        <f t="shared" si="1054"/>
        <v/>
      </c>
      <c r="AK2155" s="125" t="str">
        <f t="shared" si="1055"/>
        <v/>
      </c>
      <c r="AL2155" s="121" t="str">
        <f t="shared" si="1056"/>
        <v/>
      </c>
      <c r="AM2155" s="138" t="str">
        <f>IF(AS2155="","",IF(R2155="Refreshment Beverage",ROUND(AS2155*Rates!K$19,4),ROUND(AO2155*(VLOOKUP(VALUE(Q2155),Rates!G$4:L$12,3,0)),4)))</f>
        <v/>
      </c>
      <c r="AN2155" s="126" t="str">
        <f>IF(AS2155="","",IF(R2155="Refreshment Beverage",AS2155*(Rates!J$19/100),MAX(AM2155,AB2155)))</f>
        <v/>
      </c>
      <c r="AO2155" s="127" t="str">
        <f t="shared" si="1057"/>
        <v/>
      </c>
      <c r="AP2155" s="127" t="str">
        <f t="shared" si="1058"/>
        <v/>
      </c>
      <c r="AQ2155" s="140" t="str">
        <f>IF(AS2155="","",IF(R2155="Refreshment Beverage",ROUND(SUM(VLOOKUP(Q:Q,Rates!G$15:L$19,3,0)*(AS2155-Y2155-Z2155-AA2155)),4),ROUND(SUM(Rates!$K$8*AS2155),4)))</f>
        <v/>
      </c>
      <c r="AR2155" s="139" t="str">
        <f t="shared" si="1059"/>
        <v/>
      </c>
      <c r="AS2155" s="125" t="str">
        <f t="shared" si="1060"/>
        <v/>
      </c>
      <c r="AT2155" s="121" t="str">
        <f t="shared" si="1061"/>
        <v/>
      </c>
      <c r="AU2155" s="138" t="str">
        <f>IF(AX2155="","",IF(R2155="Refreshment Beverage",ROUND((BA2155-Y2155-Z2155-AA2155)*VLOOKUP(VALUE(Q2155),Rates!G$15:L$19,3,0),4),ROUND(AW2155*(VLOOKUP(VALUE(Q2155),Rates!G:L,3,0)),4)))</f>
        <v/>
      </c>
      <c r="AV2155" s="126" t="str">
        <f t="shared" si="1062"/>
        <v/>
      </c>
      <c r="AW2155" s="127" t="str">
        <f t="shared" si="1063"/>
        <v/>
      </c>
      <c r="AX2155" s="123" t="str">
        <f t="shared" si="1064"/>
        <v/>
      </c>
      <c r="AY2155" s="140" t="str">
        <f>IF(AX2155="","",IF(R2155="Refreshment Beverage",ROUND(SUM(AX2155*Rates!K$19),4),ROUND(SUM(AX2155*(Rates!J$8/100)),4)))</f>
        <v/>
      </c>
      <c r="AZ2155" s="124" t="str">
        <f t="shared" si="1065"/>
        <v/>
      </c>
      <c r="BA2155" s="125" t="str">
        <f t="shared" si="1066"/>
        <v/>
      </c>
      <c r="BB2155" s="115"/>
      <c r="BC2155" s="143"/>
      <c r="BD2155" s="100"/>
      <c r="BE2155" s="100"/>
      <c r="BF2155" s="100"/>
      <c r="BG2155" s="100"/>
    </row>
    <row r="2156" spans="1:59" x14ac:dyDescent="0.2">
      <c r="A2156" s="144"/>
      <c r="B2156" s="141"/>
      <c r="C2156" s="141"/>
      <c r="D2156" s="142"/>
      <c r="E2156" s="142"/>
      <c r="F2156" s="142"/>
      <c r="G2156" s="142"/>
      <c r="H2156" s="142"/>
      <c r="I2156" s="129"/>
      <c r="J2156" s="130"/>
      <c r="K2156" s="131" t="str">
        <f t="shared" si="1037"/>
        <v/>
      </c>
      <c r="L2156" s="132" t="str">
        <f t="shared" si="1038"/>
        <v/>
      </c>
      <c r="M2156" s="133" t="str">
        <f t="shared" si="1039"/>
        <v/>
      </c>
      <c r="N2156" s="134" t="str">
        <f>IFERROR(IF(B:B="","",IF(R2156="Beer",SUM(LOOKUP(2,1/(Rates!$B$3:$B$5&lt;=W2156)/(Rates!$C$3:$C$5&gt;=W2156),Rates!$D$3:$D$5)*(X2156/100)*W2156),IF(R2156="Refreshment Beverage",SUM(LOOKUP(2,1/(Rates!$B$7:$B$11&lt;=W2156)/(Rates!$C$7:$C$11&gt;=W2156),Rates!$D$7:$D$11)*(X2156/100)*W2156)))),"")</f>
        <v/>
      </c>
      <c r="O2156" s="134" t="str">
        <f t="shared" si="1040"/>
        <v/>
      </c>
      <c r="P2156" s="116"/>
      <c r="Q2156" s="117" t="str">
        <f t="shared" si="1041"/>
        <v/>
      </c>
      <c r="R2156" s="128" t="str">
        <f t="shared" si="1042"/>
        <v/>
      </c>
      <c r="S2156" s="135" t="str">
        <f>IF(B2156="","",IF(R2156="Refreshment Beverage",VLOOKUP(VALUE(Q2156),Rates!G$15:L$19,2,0),VLOOKUP(VALUE(Q2156),Rates!G$4:L$12,2,0)))</f>
        <v/>
      </c>
      <c r="T2156" s="135" t="str">
        <f t="shared" si="1043"/>
        <v/>
      </c>
      <c r="U2156" s="118" t="str">
        <f t="shared" si="1044"/>
        <v/>
      </c>
      <c r="V2156" s="135" t="str">
        <f t="shared" si="1045"/>
        <v/>
      </c>
      <c r="W2156" s="135" t="str">
        <f t="shared" si="1046"/>
        <v/>
      </c>
      <c r="X2156" s="119" t="str">
        <f t="shared" si="1047"/>
        <v/>
      </c>
      <c r="Y2156" s="120" t="str">
        <f>IF(B:B="","",IF(R2156="Refreshment Beverage",VLOOKUP(Q2156,Rates!G$15:L$19,6,0)*W2156,VLOOKUP(Q2156,Rates!G$4:L$12,6,0)*W2156))</f>
        <v/>
      </c>
      <c r="Z2156" s="120" t="str">
        <f t="shared" si="1048"/>
        <v/>
      </c>
      <c r="AA2156" s="120" t="str">
        <f t="shared" si="1049"/>
        <v/>
      </c>
      <c r="AB2156" s="136" t="str">
        <f>IF(B:B="","",IF(R2156="Refreshment Beverage","",IF(AND(R2156="Beer",Q2156=0),SUM(LOOKUP(2,1/(Rates!$B$15:$B$18&lt;=W2156)/(Rates!$C$15:$C$18&gt;=W2156),Rates!$D$15:$D$18)*W2156),VLOOKUP(VALUE(Q:Q),Rates!A:B,2,0)*W2156)))</f>
        <v/>
      </c>
      <c r="AC2156" s="136" t="str">
        <f>IF(B:B="","",IF(R2156="Refreshment Beverage","",IF(AND(R2156="Beer",Q2156=0),SUM(LOOKUP(2,1/(Rates!$B$15:$B$18&lt;=W2156)/(Rates!$C$15:$C$18&gt;=W2156),Rates!$E$15:$E$18)*W2156),VLOOKUP(VALUE(Q:Q),Rates!A:C,3,0)*W2156)))</f>
        <v/>
      </c>
      <c r="AD2156" s="137" t="str">
        <f>IFERROR(IF(B:B="","",IF(R2156="Beer","",IF(VALUE(Q2156)=0,VLOOKUP(VLOOKUP(B:B,#REF!,16,0),Rates!A:E,2,0),VLOOKUP(VALUE(Q2156),Rates!A$31:B$34,2,0)*W2156))),0)</f>
        <v/>
      </c>
      <c r="AE2156" s="121" t="str">
        <f t="shared" si="1050"/>
        <v/>
      </c>
      <c r="AF2156" s="138" t="str">
        <f t="shared" si="1051"/>
        <v/>
      </c>
      <c r="AG2156" s="122" t="str">
        <f t="shared" si="1052"/>
        <v/>
      </c>
      <c r="AH2156" s="123" t="str">
        <f t="shared" si="1053"/>
        <v/>
      </c>
      <c r="AI2156" s="139" t="str">
        <f>IF(AE:AE="","",IF(R2156="Refreshment Beverage",AK2156*(Rates!J$19/100),ROUND(SUM(AH2156*(Rates!$J$8/100)),4)))</f>
        <v/>
      </c>
      <c r="AJ2156" s="124" t="str">
        <f t="shared" si="1054"/>
        <v/>
      </c>
      <c r="AK2156" s="125" t="str">
        <f t="shared" si="1055"/>
        <v/>
      </c>
      <c r="AL2156" s="121" t="str">
        <f t="shared" si="1056"/>
        <v/>
      </c>
      <c r="AM2156" s="138" t="str">
        <f>IF(AS2156="","",IF(R2156="Refreshment Beverage",ROUND(AS2156*Rates!K$19,4),ROUND(AO2156*(VLOOKUP(VALUE(Q2156),Rates!G$4:L$12,3,0)),4)))</f>
        <v/>
      </c>
      <c r="AN2156" s="126" t="str">
        <f>IF(AS2156="","",IF(R2156="Refreshment Beverage",AS2156*(Rates!J$19/100),MAX(AM2156,AB2156)))</f>
        <v/>
      </c>
      <c r="AO2156" s="127" t="str">
        <f t="shared" si="1057"/>
        <v/>
      </c>
      <c r="AP2156" s="127" t="str">
        <f t="shared" si="1058"/>
        <v/>
      </c>
      <c r="AQ2156" s="140" t="str">
        <f>IF(AS2156="","",IF(R2156="Refreshment Beverage",ROUND(SUM(VLOOKUP(Q:Q,Rates!G$15:L$19,3,0)*(AS2156-Y2156-Z2156-AA2156)),4),ROUND(SUM(Rates!$K$8*AS2156),4)))</f>
        <v/>
      </c>
      <c r="AR2156" s="139" t="str">
        <f t="shared" si="1059"/>
        <v/>
      </c>
      <c r="AS2156" s="125" t="str">
        <f t="shared" si="1060"/>
        <v/>
      </c>
      <c r="AT2156" s="121" t="str">
        <f t="shared" si="1061"/>
        <v/>
      </c>
      <c r="AU2156" s="138" t="str">
        <f>IF(AX2156="","",IF(R2156="Refreshment Beverage",ROUND((BA2156-Y2156-Z2156-AA2156)*VLOOKUP(VALUE(Q2156),Rates!G$15:L$19,3,0),4),ROUND(AW2156*(VLOOKUP(VALUE(Q2156),Rates!G:L,3,0)),4)))</f>
        <v/>
      </c>
      <c r="AV2156" s="126" t="str">
        <f t="shared" si="1062"/>
        <v/>
      </c>
      <c r="AW2156" s="127" t="str">
        <f t="shared" si="1063"/>
        <v/>
      </c>
      <c r="AX2156" s="123" t="str">
        <f t="shared" si="1064"/>
        <v/>
      </c>
      <c r="AY2156" s="140" t="str">
        <f>IF(AX2156="","",IF(R2156="Refreshment Beverage",ROUND(SUM(AX2156*Rates!K$19),4),ROUND(SUM(AX2156*(Rates!J$8/100)),4)))</f>
        <v/>
      </c>
      <c r="AZ2156" s="124" t="str">
        <f t="shared" si="1065"/>
        <v/>
      </c>
      <c r="BA2156" s="125" t="str">
        <f t="shared" si="1066"/>
        <v/>
      </c>
      <c r="BB2156" s="115"/>
      <c r="BC2156" s="143"/>
      <c r="BD2156" s="100"/>
      <c r="BE2156" s="100"/>
      <c r="BF2156" s="100"/>
      <c r="BG2156" s="100"/>
    </row>
    <row r="2157" spans="1:59" x14ac:dyDescent="0.2">
      <c r="A2157" s="144"/>
      <c r="B2157" s="141"/>
      <c r="C2157" s="141"/>
      <c r="D2157" s="142"/>
      <c r="E2157" s="142"/>
      <c r="F2157" s="142"/>
      <c r="G2157" s="142"/>
      <c r="H2157" s="142"/>
      <c r="I2157" s="129"/>
      <c r="J2157" s="130"/>
      <c r="K2157" s="131" t="str">
        <f t="shared" si="1037"/>
        <v/>
      </c>
      <c r="L2157" s="132" t="str">
        <f t="shared" si="1038"/>
        <v/>
      </c>
      <c r="M2157" s="133" t="str">
        <f t="shared" si="1039"/>
        <v/>
      </c>
      <c r="N2157" s="134" t="str">
        <f>IFERROR(IF(B:B="","",IF(R2157="Beer",SUM(LOOKUP(2,1/(Rates!$B$3:$B$5&lt;=W2157)/(Rates!$C$3:$C$5&gt;=W2157),Rates!$D$3:$D$5)*(X2157/100)*W2157),IF(R2157="Refreshment Beverage",SUM(LOOKUP(2,1/(Rates!$B$7:$B$11&lt;=W2157)/(Rates!$C$7:$C$11&gt;=W2157),Rates!$D$7:$D$11)*(X2157/100)*W2157)))),"")</f>
        <v/>
      </c>
      <c r="O2157" s="134" t="str">
        <f t="shared" si="1040"/>
        <v/>
      </c>
      <c r="P2157" s="116"/>
      <c r="Q2157" s="117" t="str">
        <f t="shared" si="1041"/>
        <v/>
      </c>
      <c r="R2157" s="128" t="str">
        <f t="shared" si="1042"/>
        <v/>
      </c>
      <c r="S2157" s="135" t="str">
        <f>IF(B2157="","",IF(R2157="Refreshment Beverage",VLOOKUP(VALUE(Q2157),Rates!G$15:L$19,2,0),VLOOKUP(VALUE(Q2157),Rates!G$4:L$12,2,0)))</f>
        <v/>
      </c>
      <c r="T2157" s="135" t="str">
        <f t="shared" si="1043"/>
        <v/>
      </c>
      <c r="U2157" s="118" t="str">
        <f t="shared" si="1044"/>
        <v/>
      </c>
      <c r="V2157" s="135" t="str">
        <f t="shared" si="1045"/>
        <v/>
      </c>
      <c r="W2157" s="135" t="str">
        <f t="shared" si="1046"/>
        <v/>
      </c>
      <c r="X2157" s="119" t="str">
        <f t="shared" si="1047"/>
        <v/>
      </c>
      <c r="Y2157" s="120" t="str">
        <f>IF(B:B="","",IF(R2157="Refreshment Beverage",VLOOKUP(Q2157,Rates!G$15:L$19,6,0)*W2157,VLOOKUP(Q2157,Rates!G$4:L$12,6,0)*W2157))</f>
        <v/>
      </c>
      <c r="Z2157" s="120" t="str">
        <f t="shared" si="1048"/>
        <v/>
      </c>
      <c r="AA2157" s="120" t="str">
        <f t="shared" si="1049"/>
        <v/>
      </c>
      <c r="AB2157" s="136" t="str">
        <f>IF(B:B="","",IF(R2157="Refreshment Beverage","",IF(AND(R2157="Beer",Q2157=0),SUM(LOOKUP(2,1/(Rates!$B$15:$B$18&lt;=W2157)/(Rates!$C$15:$C$18&gt;=W2157),Rates!$D$15:$D$18)*W2157),VLOOKUP(VALUE(Q:Q),Rates!A:B,2,0)*W2157)))</f>
        <v/>
      </c>
      <c r="AC2157" s="136" t="str">
        <f>IF(B:B="","",IF(R2157="Refreshment Beverage","",IF(AND(R2157="Beer",Q2157=0),SUM(LOOKUP(2,1/(Rates!$B$15:$B$18&lt;=W2157)/(Rates!$C$15:$C$18&gt;=W2157),Rates!$E$15:$E$18)*W2157),VLOOKUP(VALUE(Q:Q),Rates!A:C,3,0)*W2157)))</f>
        <v/>
      </c>
      <c r="AD2157" s="137" t="str">
        <f>IFERROR(IF(B:B="","",IF(R2157="Beer","",IF(VALUE(Q2157)=0,VLOOKUP(VLOOKUP(B:B,#REF!,16,0),Rates!A:E,2,0),VLOOKUP(VALUE(Q2157),Rates!A$31:B$34,2,0)*W2157))),0)</f>
        <v/>
      </c>
      <c r="AE2157" s="121" t="str">
        <f t="shared" si="1050"/>
        <v/>
      </c>
      <c r="AF2157" s="138" t="str">
        <f t="shared" si="1051"/>
        <v/>
      </c>
      <c r="AG2157" s="122" t="str">
        <f t="shared" si="1052"/>
        <v/>
      </c>
      <c r="AH2157" s="123" t="str">
        <f t="shared" si="1053"/>
        <v/>
      </c>
      <c r="AI2157" s="139" t="str">
        <f>IF(AE:AE="","",IF(R2157="Refreshment Beverage",AK2157*(Rates!J$19/100),ROUND(SUM(AH2157*(Rates!$J$8/100)),4)))</f>
        <v/>
      </c>
      <c r="AJ2157" s="124" t="str">
        <f t="shared" si="1054"/>
        <v/>
      </c>
      <c r="AK2157" s="125" t="str">
        <f t="shared" si="1055"/>
        <v/>
      </c>
      <c r="AL2157" s="121" t="str">
        <f t="shared" si="1056"/>
        <v/>
      </c>
      <c r="AM2157" s="138" t="str">
        <f>IF(AS2157="","",IF(R2157="Refreshment Beverage",ROUND(AS2157*Rates!K$19,4),ROUND(AO2157*(VLOOKUP(VALUE(Q2157),Rates!G$4:L$12,3,0)),4)))</f>
        <v/>
      </c>
      <c r="AN2157" s="126" t="str">
        <f>IF(AS2157="","",IF(R2157="Refreshment Beverage",AS2157*(Rates!J$19/100),MAX(AM2157,AB2157)))</f>
        <v/>
      </c>
      <c r="AO2157" s="127" t="str">
        <f t="shared" si="1057"/>
        <v/>
      </c>
      <c r="AP2157" s="127" t="str">
        <f t="shared" si="1058"/>
        <v/>
      </c>
      <c r="AQ2157" s="140" t="str">
        <f>IF(AS2157="","",IF(R2157="Refreshment Beverage",ROUND(SUM(VLOOKUP(Q:Q,Rates!G$15:L$19,3,0)*(AS2157-Y2157-Z2157-AA2157)),4),ROUND(SUM(Rates!$K$8*AS2157),4)))</f>
        <v/>
      </c>
      <c r="AR2157" s="139" t="str">
        <f t="shared" si="1059"/>
        <v/>
      </c>
      <c r="AS2157" s="125" t="str">
        <f t="shared" si="1060"/>
        <v/>
      </c>
      <c r="AT2157" s="121" t="str">
        <f t="shared" si="1061"/>
        <v/>
      </c>
      <c r="AU2157" s="138" t="str">
        <f>IF(AX2157="","",IF(R2157="Refreshment Beverage",ROUND((BA2157-Y2157-Z2157-AA2157)*VLOOKUP(VALUE(Q2157),Rates!G$15:L$19,3,0),4),ROUND(AW2157*(VLOOKUP(VALUE(Q2157),Rates!G:L,3,0)),4)))</f>
        <v/>
      </c>
      <c r="AV2157" s="126" t="str">
        <f t="shared" si="1062"/>
        <v/>
      </c>
      <c r="AW2157" s="127" t="str">
        <f t="shared" si="1063"/>
        <v/>
      </c>
      <c r="AX2157" s="123" t="str">
        <f t="shared" si="1064"/>
        <v/>
      </c>
      <c r="AY2157" s="140" t="str">
        <f>IF(AX2157="","",IF(R2157="Refreshment Beverage",ROUND(SUM(AX2157*Rates!K$19),4),ROUND(SUM(AX2157*(Rates!J$8/100)),4)))</f>
        <v/>
      </c>
      <c r="AZ2157" s="124" t="str">
        <f t="shared" si="1065"/>
        <v/>
      </c>
      <c r="BA2157" s="125" t="str">
        <f t="shared" si="1066"/>
        <v/>
      </c>
      <c r="BB2157" s="115"/>
      <c r="BC2157" s="143"/>
      <c r="BD2157" s="100"/>
      <c r="BE2157" s="100"/>
      <c r="BF2157" s="100"/>
      <c r="BG2157" s="100"/>
    </row>
    <row r="2158" spans="1:59" x14ac:dyDescent="0.2">
      <c r="A2158" s="144"/>
      <c r="B2158" s="141"/>
      <c r="C2158" s="141"/>
      <c r="D2158" s="142"/>
      <c r="E2158" s="142"/>
      <c r="F2158" s="142"/>
      <c r="G2158" s="142"/>
      <c r="H2158" s="142"/>
      <c r="I2158" s="129"/>
      <c r="J2158" s="130"/>
      <c r="K2158" s="131" t="str">
        <f t="shared" si="1037"/>
        <v/>
      </c>
      <c r="L2158" s="132" t="str">
        <f t="shared" si="1038"/>
        <v/>
      </c>
      <c r="M2158" s="133" t="str">
        <f t="shared" si="1039"/>
        <v/>
      </c>
      <c r="N2158" s="134" t="str">
        <f>IFERROR(IF(B:B="","",IF(R2158="Beer",SUM(LOOKUP(2,1/(Rates!$B$3:$B$5&lt;=W2158)/(Rates!$C$3:$C$5&gt;=W2158),Rates!$D$3:$D$5)*(X2158/100)*W2158),IF(R2158="Refreshment Beverage",SUM(LOOKUP(2,1/(Rates!$B$7:$B$11&lt;=W2158)/(Rates!$C$7:$C$11&gt;=W2158),Rates!$D$7:$D$11)*(X2158/100)*W2158)))),"")</f>
        <v/>
      </c>
      <c r="O2158" s="134" t="str">
        <f t="shared" si="1040"/>
        <v/>
      </c>
      <c r="P2158" s="116"/>
      <c r="Q2158" s="117" t="str">
        <f t="shared" si="1041"/>
        <v/>
      </c>
      <c r="R2158" s="128" t="str">
        <f t="shared" si="1042"/>
        <v/>
      </c>
      <c r="S2158" s="135" t="str">
        <f>IF(B2158="","",IF(R2158="Refreshment Beverage",VLOOKUP(VALUE(Q2158),Rates!G$15:L$19,2,0),VLOOKUP(VALUE(Q2158),Rates!G$4:L$12,2,0)))</f>
        <v/>
      </c>
      <c r="T2158" s="135" t="str">
        <f t="shared" si="1043"/>
        <v/>
      </c>
      <c r="U2158" s="118" t="str">
        <f t="shared" si="1044"/>
        <v/>
      </c>
      <c r="V2158" s="135" t="str">
        <f t="shared" si="1045"/>
        <v/>
      </c>
      <c r="W2158" s="135" t="str">
        <f t="shared" si="1046"/>
        <v/>
      </c>
      <c r="X2158" s="119" t="str">
        <f t="shared" si="1047"/>
        <v/>
      </c>
      <c r="Y2158" s="120" t="str">
        <f>IF(B:B="","",IF(R2158="Refreshment Beverage",VLOOKUP(Q2158,Rates!G$15:L$19,6,0)*W2158,VLOOKUP(Q2158,Rates!G$4:L$12,6,0)*W2158))</f>
        <v/>
      </c>
      <c r="Z2158" s="120" t="str">
        <f t="shared" si="1048"/>
        <v/>
      </c>
      <c r="AA2158" s="120" t="str">
        <f t="shared" si="1049"/>
        <v/>
      </c>
      <c r="AB2158" s="136" t="str">
        <f>IF(B:B="","",IF(R2158="Refreshment Beverage","",IF(AND(R2158="Beer",Q2158=0),SUM(LOOKUP(2,1/(Rates!$B$15:$B$18&lt;=W2158)/(Rates!$C$15:$C$18&gt;=W2158),Rates!$D$15:$D$18)*W2158),VLOOKUP(VALUE(Q:Q),Rates!A:B,2,0)*W2158)))</f>
        <v/>
      </c>
      <c r="AC2158" s="136" t="str">
        <f>IF(B:B="","",IF(R2158="Refreshment Beverage","",IF(AND(R2158="Beer",Q2158=0),SUM(LOOKUP(2,1/(Rates!$B$15:$B$18&lt;=W2158)/(Rates!$C$15:$C$18&gt;=W2158),Rates!$E$15:$E$18)*W2158),VLOOKUP(VALUE(Q:Q),Rates!A:C,3,0)*W2158)))</f>
        <v/>
      </c>
      <c r="AD2158" s="137" t="str">
        <f>IFERROR(IF(B:B="","",IF(R2158="Beer","",IF(VALUE(Q2158)=0,VLOOKUP(VLOOKUP(B:B,#REF!,16,0),Rates!A:E,2,0),VLOOKUP(VALUE(Q2158),Rates!A$31:B$34,2,0)*W2158))),0)</f>
        <v/>
      </c>
      <c r="AE2158" s="121" t="str">
        <f t="shared" si="1050"/>
        <v/>
      </c>
      <c r="AF2158" s="138" t="str">
        <f t="shared" si="1051"/>
        <v/>
      </c>
      <c r="AG2158" s="122" t="str">
        <f t="shared" si="1052"/>
        <v/>
      </c>
      <c r="AH2158" s="123" t="str">
        <f t="shared" si="1053"/>
        <v/>
      </c>
      <c r="AI2158" s="139" t="str">
        <f>IF(AE:AE="","",IF(R2158="Refreshment Beverage",AK2158*(Rates!J$19/100),ROUND(SUM(AH2158*(Rates!$J$8/100)),4)))</f>
        <v/>
      </c>
      <c r="AJ2158" s="124" t="str">
        <f t="shared" si="1054"/>
        <v/>
      </c>
      <c r="AK2158" s="125" t="str">
        <f t="shared" si="1055"/>
        <v/>
      </c>
      <c r="AL2158" s="121" t="str">
        <f t="shared" si="1056"/>
        <v/>
      </c>
      <c r="AM2158" s="138" t="str">
        <f>IF(AS2158="","",IF(R2158="Refreshment Beverage",ROUND(AS2158*Rates!K$19,4),ROUND(AO2158*(VLOOKUP(VALUE(Q2158),Rates!G$4:L$12,3,0)),4)))</f>
        <v/>
      </c>
      <c r="AN2158" s="126" t="str">
        <f>IF(AS2158="","",IF(R2158="Refreshment Beverage",AS2158*(Rates!J$19/100),MAX(AM2158,AB2158)))</f>
        <v/>
      </c>
      <c r="AO2158" s="127" t="str">
        <f t="shared" si="1057"/>
        <v/>
      </c>
      <c r="AP2158" s="127" t="str">
        <f t="shared" si="1058"/>
        <v/>
      </c>
      <c r="AQ2158" s="140" t="str">
        <f>IF(AS2158="","",IF(R2158="Refreshment Beverage",ROUND(SUM(VLOOKUP(Q:Q,Rates!G$15:L$19,3,0)*(AS2158-Y2158-Z2158-AA2158)),4),ROUND(SUM(Rates!$K$8*AS2158),4)))</f>
        <v/>
      </c>
      <c r="AR2158" s="139" t="str">
        <f t="shared" si="1059"/>
        <v/>
      </c>
      <c r="AS2158" s="125" t="str">
        <f t="shared" si="1060"/>
        <v/>
      </c>
      <c r="AT2158" s="121" t="str">
        <f t="shared" si="1061"/>
        <v/>
      </c>
      <c r="AU2158" s="138" t="str">
        <f>IF(AX2158="","",IF(R2158="Refreshment Beverage",ROUND((BA2158-Y2158-Z2158-AA2158)*VLOOKUP(VALUE(Q2158),Rates!G$15:L$19,3,0),4),ROUND(AW2158*(VLOOKUP(VALUE(Q2158),Rates!G:L,3,0)),4)))</f>
        <v/>
      </c>
      <c r="AV2158" s="126" t="str">
        <f t="shared" si="1062"/>
        <v/>
      </c>
      <c r="AW2158" s="127" t="str">
        <f t="shared" si="1063"/>
        <v/>
      </c>
      <c r="AX2158" s="123" t="str">
        <f t="shared" si="1064"/>
        <v/>
      </c>
      <c r="AY2158" s="140" t="str">
        <f>IF(AX2158="","",IF(R2158="Refreshment Beverage",ROUND(SUM(AX2158*Rates!K$19),4),ROUND(SUM(AX2158*(Rates!J$8/100)),4)))</f>
        <v/>
      </c>
      <c r="AZ2158" s="124" t="str">
        <f t="shared" si="1065"/>
        <v/>
      </c>
      <c r="BA2158" s="125" t="str">
        <f t="shared" si="1066"/>
        <v/>
      </c>
      <c r="BB2158" s="115"/>
      <c r="BC2158" s="143"/>
      <c r="BD2158" s="100"/>
      <c r="BE2158" s="100"/>
      <c r="BF2158" s="100"/>
      <c r="BG2158" s="100"/>
    </row>
    <row r="2159" spans="1:59" x14ac:dyDescent="0.2">
      <c r="A2159" s="144"/>
      <c r="B2159" s="141"/>
      <c r="C2159" s="141"/>
      <c r="D2159" s="142"/>
      <c r="E2159" s="142"/>
      <c r="F2159" s="142"/>
      <c r="G2159" s="142"/>
      <c r="H2159" s="142"/>
      <c r="I2159" s="129"/>
      <c r="J2159" s="130"/>
      <c r="K2159" s="131" t="str">
        <f t="shared" si="1037"/>
        <v/>
      </c>
      <c r="L2159" s="132" t="str">
        <f t="shared" si="1038"/>
        <v/>
      </c>
      <c r="M2159" s="133" t="str">
        <f t="shared" si="1039"/>
        <v/>
      </c>
      <c r="N2159" s="134" t="str">
        <f>IFERROR(IF(B:B="","",IF(R2159="Beer",SUM(LOOKUP(2,1/(Rates!$B$3:$B$5&lt;=W2159)/(Rates!$C$3:$C$5&gt;=W2159),Rates!$D$3:$D$5)*(X2159/100)*W2159),IF(R2159="Refreshment Beverage",SUM(LOOKUP(2,1/(Rates!$B$7:$B$11&lt;=W2159)/(Rates!$C$7:$C$11&gt;=W2159),Rates!$D$7:$D$11)*(X2159/100)*W2159)))),"")</f>
        <v/>
      </c>
      <c r="O2159" s="134" t="str">
        <f t="shared" si="1040"/>
        <v/>
      </c>
      <c r="P2159" s="116"/>
      <c r="Q2159" s="117" t="str">
        <f t="shared" si="1041"/>
        <v/>
      </c>
      <c r="R2159" s="128" t="str">
        <f t="shared" si="1042"/>
        <v/>
      </c>
      <c r="S2159" s="135" t="str">
        <f>IF(B2159="","",IF(R2159="Refreshment Beverage",VLOOKUP(VALUE(Q2159),Rates!G$15:L$19,2,0),VLOOKUP(VALUE(Q2159),Rates!G$4:L$12,2,0)))</f>
        <v/>
      </c>
      <c r="T2159" s="135" t="str">
        <f t="shared" si="1043"/>
        <v/>
      </c>
      <c r="U2159" s="118" t="str">
        <f t="shared" si="1044"/>
        <v/>
      </c>
      <c r="V2159" s="135" t="str">
        <f t="shared" si="1045"/>
        <v/>
      </c>
      <c r="W2159" s="135" t="str">
        <f t="shared" si="1046"/>
        <v/>
      </c>
      <c r="X2159" s="119" t="str">
        <f t="shared" si="1047"/>
        <v/>
      </c>
      <c r="Y2159" s="120" t="str">
        <f>IF(B:B="","",IF(R2159="Refreshment Beverage",VLOOKUP(Q2159,Rates!G$15:L$19,6,0)*W2159,VLOOKUP(Q2159,Rates!G$4:L$12,6,0)*W2159))</f>
        <v/>
      </c>
      <c r="Z2159" s="120" t="str">
        <f t="shared" si="1048"/>
        <v/>
      </c>
      <c r="AA2159" s="120" t="str">
        <f t="shared" si="1049"/>
        <v/>
      </c>
      <c r="AB2159" s="136" t="str">
        <f>IF(B:B="","",IF(R2159="Refreshment Beverage","",IF(AND(R2159="Beer",Q2159=0),SUM(LOOKUP(2,1/(Rates!$B$15:$B$18&lt;=W2159)/(Rates!$C$15:$C$18&gt;=W2159),Rates!$D$15:$D$18)*W2159),VLOOKUP(VALUE(Q:Q),Rates!A:B,2,0)*W2159)))</f>
        <v/>
      </c>
      <c r="AC2159" s="136" t="str">
        <f>IF(B:B="","",IF(R2159="Refreshment Beverage","",IF(AND(R2159="Beer",Q2159=0),SUM(LOOKUP(2,1/(Rates!$B$15:$B$18&lt;=W2159)/(Rates!$C$15:$C$18&gt;=W2159),Rates!$E$15:$E$18)*W2159),VLOOKUP(VALUE(Q:Q),Rates!A:C,3,0)*W2159)))</f>
        <v/>
      </c>
      <c r="AD2159" s="137" t="str">
        <f>IFERROR(IF(B:B="","",IF(R2159="Beer","",IF(VALUE(Q2159)=0,VLOOKUP(VLOOKUP(B:B,#REF!,16,0),Rates!A:E,2,0),VLOOKUP(VALUE(Q2159),Rates!A$31:B$34,2,0)*W2159))),0)</f>
        <v/>
      </c>
      <c r="AE2159" s="121" t="str">
        <f t="shared" si="1050"/>
        <v/>
      </c>
      <c r="AF2159" s="138" t="str">
        <f t="shared" si="1051"/>
        <v/>
      </c>
      <c r="AG2159" s="122" t="str">
        <f t="shared" si="1052"/>
        <v/>
      </c>
      <c r="AH2159" s="123" t="str">
        <f t="shared" si="1053"/>
        <v/>
      </c>
      <c r="AI2159" s="139" t="str">
        <f>IF(AE:AE="","",IF(R2159="Refreshment Beverage",AK2159*(Rates!J$19/100),ROUND(SUM(AH2159*(Rates!$J$8/100)),4)))</f>
        <v/>
      </c>
      <c r="AJ2159" s="124" t="str">
        <f t="shared" si="1054"/>
        <v/>
      </c>
      <c r="AK2159" s="125" t="str">
        <f t="shared" si="1055"/>
        <v/>
      </c>
      <c r="AL2159" s="121" t="str">
        <f t="shared" si="1056"/>
        <v/>
      </c>
      <c r="AM2159" s="138" t="str">
        <f>IF(AS2159="","",IF(R2159="Refreshment Beverage",ROUND(AS2159*Rates!K$19,4),ROUND(AO2159*(VLOOKUP(VALUE(Q2159),Rates!G$4:L$12,3,0)),4)))</f>
        <v/>
      </c>
      <c r="AN2159" s="126" t="str">
        <f>IF(AS2159="","",IF(R2159="Refreshment Beverage",AS2159*(Rates!J$19/100),MAX(AM2159,AB2159)))</f>
        <v/>
      </c>
      <c r="AO2159" s="127" t="str">
        <f t="shared" si="1057"/>
        <v/>
      </c>
      <c r="AP2159" s="127" t="str">
        <f t="shared" si="1058"/>
        <v/>
      </c>
      <c r="AQ2159" s="140" t="str">
        <f>IF(AS2159="","",IF(R2159="Refreshment Beverage",ROUND(SUM(VLOOKUP(Q:Q,Rates!G$15:L$19,3,0)*(AS2159-Y2159-Z2159-AA2159)),4),ROUND(SUM(Rates!$K$8*AS2159),4)))</f>
        <v/>
      </c>
      <c r="AR2159" s="139" t="str">
        <f t="shared" si="1059"/>
        <v/>
      </c>
      <c r="AS2159" s="125" t="str">
        <f t="shared" si="1060"/>
        <v/>
      </c>
      <c r="AT2159" s="121" t="str">
        <f t="shared" si="1061"/>
        <v/>
      </c>
      <c r="AU2159" s="138" t="str">
        <f>IF(AX2159="","",IF(R2159="Refreshment Beverage",ROUND((BA2159-Y2159-Z2159-AA2159)*VLOOKUP(VALUE(Q2159),Rates!G$15:L$19,3,0),4),ROUND(AW2159*(VLOOKUP(VALUE(Q2159),Rates!G:L,3,0)),4)))</f>
        <v/>
      </c>
      <c r="AV2159" s="126" t="str">
        <f t="shared" si="1062"/>
        <v/>
      </c>
      <c r="AW2159" s="127" t="str">
        <f t="shared" si="1063"/>
        <v/>
      </c>
      <c r="AX2159" s="123" t="str">
        <f t="shared" si="1064"/>
        <v/>
      </c>
      <c r="AY2159" s="140" t="str">
        <f>IF(AX2159="","",IF(R2159="Refreshment Beverage",ROUND(SUM(AX2159*Rates!K$19),4),ROUND(SUM(AX2159*(Rates!J$8/100)),4)))</f>
        <v/>
      </c>
      <c r="AZ2159" s="124" t="str">
        <f t="shared" si="1065"/>
        <v/>
      </c>
      <c r="BA2159" s="125" t="str">
        <f t="shared" si="1066"/>
        <v/>
      </c>
      <c r="BB2159" s="115"/>
      <c r="BC2159" s="143"/>
      <c r="BD2159" s="100"/>
      <c r="BE2159" s="100"/>
      <c r="BF2159" s="100"/>
      <c r="BG2159" s="100"/>
    </row>
    <row r="2160" spans="1:59" x14ac:dyDescent="0.2">
      <c r="A2160" s="144"/>
      <c r="B2160" s="141"/>
      <c r="C2160" s="141"/>
      <c r="D2160" s="142"/>
      <c r="E2160" s="142"/>
      <c r="F2160" s="142"/>
      <c r="G2160" s="142"/>
      <c r="H2160" s="142"/>
      <c r="I2160" s="129"/>
      <c r="J2160" s="130"/>
      <c r="K2160" s="131" t="str">
        <f t="shared" si="1037"/>
        <v/>
      </c>
      <c r="L2160" s="132" t="str">
        <f t="shared" si="1038"/>
        <v/>
      </c>
      <c r="M2160" s="133" t="str">
        <f t="shared" si="1039"/>
        <v/>
      </c>
      <c r="N2160" s="134" t="str">
        <f>IFERROR(IF(B:B="","",IF(R2160="Beer",SUM(LOOKUP(2,1/(Rates!$B$3:$B$5&lt;=W2160)/(Rates!$C$3:$C$5&gt;=W2160),Rates!$D$3:$D$5)*(X2160/100)*W2160),IF(R2160="Refreshment Beverage",SUM(LOOKUP(2,1/(Rates!$B$7:$B$11&lt;=W2160)/(Rates!$C$7:$C$11&gt;=W2160),Rates!$D$7:$D$11)*(X2160/100)*W2160)))),"")</f>
        <v/>
      </c>
      <c r="O2160" s="134" t="str">
        <f t="shared" si="1040"/>
        <v/>
      </c>
      <c r="P2160" s="116"/>
      <c r="Q2160" s="117" t="str">
        <f t="shared" si="1041"/>
        <v/>
      </c>
      <c r="R2160" s="128" t="str">
        <f t="shared" si="1042"/>
        <v/>
      </c>
      <c r="S2160" s="135" t="str">
        <f>IF(B2160="","",IF(R2160="Refreshment Beverage",VLOOKUP(VALUE(Q2160),Rates!G$15:L$19,2,0),VLOOKUP(VALUE(Q2160),Rates!G$4:L$12,2,0)))</f>
        <v/>
      </c>
      <c r="T2160" s="135" t="str">
        <f t="shared" si="1043"/>
        <v/>
      </c>
      <c r="U2160" s="118" t="str">
        <f t="shared" si="1044"/>
        <v/>
      </c>
      <c r="V2160" s="135" t="str">
        <f t="shared" si="1045"/>
        <v/>
      </c>
      <c r="W2160" s="135" t="str">
        <f t="shared" si="1046"/>
        <v/>
      </c>
      <c r="X2160" s="119" t="str">
        <f t="shared" si="1047"/>
        <v/>
      </c>
      <c r="Y2160" s="120" t="str">
        <f>IF(B:B="","",IF(R2160="Refreshment Beverage",VLOOKUP(Q2160,Rates!G$15:L$19,6,0)*W2160,VLOOKUP(Q2160,Rates!G$4:L$12,6,0)*W2160))</f>
        <v/>
      </c>
      <c r="Z2160" s="120" t="str">
        <f t="shared" si="1048"/>
        <v/>
      </c>
      <c r="AA2160" s="120" t="str">
        <f t="shared" si="1049"/>
        <v/>
      </c>
      <c r="AB2160" s="136" t="str">
        <f>IF(B:B="","",IF(R2160="Refreshment Beverage","",IF(AND(R2160="Beer",Q2160=0),SUM(LOOKUP(2,1/(Rates!$B$15:$B$18&lt;=W2160)/(Rates!$C$15:$C$18&gt;=W2160),Rates!$D$15:$D$18)*W2160),VLOOKUP(VALUE(Q:Q),Rates!A:B,2,0)*W2160)))</f>
        <v/>
      </c>
      <c r="AC2160" s="136" t="str">
        <f>IF(B:B="","",IF(R2160="Refreshment Beverage","",IF(AND(R2160="Beer",Q2160=0),SUM(LOOKUP(2,1/(Rates!$B$15:$B$18&lt;=W2160)/(Rates!$C$15:$C$18&gt;=W2160),Rates!$E$15:$E$18)*W2160),VLOOKUP(VALUE(Q:Q),Rates!A:C,3,0)*W2160)))</f>
        <v/>
      </c>
      <c r="AD2160" s="137" t="str">
        <f>IFERROR(IF(B:B="","",IF(R2160="Beer","",IF(VALUE(Q2160)=0,VLOOKUP(VLOOKUP(B:B,#REF!,16,0),Rates!A:E,2,0),VLOOKUP(VALUE(Q2160),Rates!A$31:B$34,2,0)*W2160))),0)</f>
        <v/>
      </c>
      <c r="AE2160" s="121" t="str">
        <f t="shared" si="1050"/>
        <v/>
      </c>
      <c r="AF2160" s="138" t="str">
        <f t="shared" si="1051"/>
        <v/>
      </c>
      <c r="AG2160" s="122" t="str">
        <f t="shared" si="1052"/>
        <v/>
      </c>
      <c r="AH2160" s="123" t="str">
        <f t="shared" si="1053"/>
        <v/>
      </c>
      <c r="AI2160" s="139" t="str">
        <f>IF(AE:AE="","",IF(R2160="Refreshment Beverage",AK2160*(Rates!J$19/100),ROUND(SUM(AH2160*(Rates!$J$8/100)),4)))</f>
        <v/>
      </c>
      <c r="AJ2160" s="124" t="str">
        <f t="shared" si="1054"/>
        <v/>
      </c>
      <c r="AK2160" s="125" t="str">
        <f t="shared" si="1055"/>
        <v/>
      </c>
      <c r="AL2160" s="121" t="str">
        <f t="shared" si="1056"/>
        <v/>
      </c>
      <c r="AM2160" s="138" t="str">
        <f>IF(AS2160="","",IF(R2160="Refreshment Beverage",ROUND(AS2160*Rates!K$19,4),ROUND(AO2160*(VLOOKUP(VALUE(Q2160),Rates!G$4:L$12,3,0)),4)))</f>
        <v/>
      </c>
      <c r="AN2160" s="126" t="str">
        <f>IF(AS2160="","",IF(R2160="Refreshment Beverage",AS2160*(Rates!J$19/100),MAX(AM2160,AB2160)))</f>
        <v/>
      </c>
      <c r="AO2160" s="127" t="str">
        <f t="shared" si="1057"/>
        <v/>
      </c>
      <c r="AP2160" s="127" t="str">
        <f t="shared" si="1058"/>
        <v/>
      </c>
      <c r="AQ2160" s="140" t="str">
        <f>IF(AS2160="","",IF(R2160="Refreshment Beverage",ROUND(SUM(VLOOKUP(Q:Q,Rates!G$15:L$19,3,0)*(AS2160-Y2160-Z2160-AA2160)),4),ROUND(SUM(Rates!$K$8*AS2160),4)))</f>
        <v/>
      </c>
      <c r="AR2160" s="139" t="str">
        <f t="shared" si="1059"/>
        <v/>
      </c>
      <c r="AS2160" s="125" t="str">
        <f t="shared" si="1060"/>
        <v/>
      </c>
      <c r="AT2160" s="121" t="str">
        <f t="shared" si="1061"/>
        <v/>
      </c>
      <c r="AU2160" s="138" t="str">
        <f>IF(AX2160="","",IF(R2160="Refreshment Beverage",ROUND((BA2160-Y2160-Z2160-AA2160)*VLOOKUP(VALUE(Q2160),Rates!G$15:L$19,3,0),4),ROUND(AW2160*(VLOOKUP(VALUE(Q2160),Rates!G:L,3,0)),4)))</f>
        <v/>
      </c>
      <c r="AV2160" s="126" t="str">
        <f t="shared" si="1062"/>
        <v/>
      </c>
      <c r="AW2160" s="127" t="str">
        <f t="shared" si="1063"/>
        <v/>
      </c>
      <c r="AX2160" s="123" t="str">
        <f t="shared" si="1064"/>
        <v/>
      </c>
      <c r="AY2160" s="140" t="str">
        <f>IF(AX2160="","",IF(R2160="Refreshment Beverage",ROUND(SUM(AX2160*Rates!K$19),4),ROUND(SUM(AX2160*(Rates!J$8/100)),4)))</f>
        <v/>
      </c>
      <c r="AZ2160" s="124" t="str">
        <f t="shared" si="1065"/>
        <v/>
      </c>
      <c r="BA2160" s="125" t="str">
        <f t="shared" si="1066"/>
        <v/>
      </c>
      <c r="BB2160" s="115"/>
      <c r="BC2160" s="143"/>
      <c r="BD2160" s="100"/>
      <c r="BE2160" s="100"/>
      <c r="BF2160" s="100"/>
      <c r="BG2160" s="100"/>
    </row>
    <row r="2161" spans="1:59" x14ac:dyDescent="0.2">
      <c r="A2161" s="144"/>
      <c r="B2161" s="141"/>
      <c r="C2161" s="141"/>
      <c r="D2161" s="142"/>
      <c r="E2161" s="142"/>
      <c r="F2161" s="142"/>
      <c r="G2161" s="142"/>
      <c r="H2161" s="142"/>
      <c r="I2161" s="129"/>
      <c r="J2161" s="130"/>
      <c r="K2161" s="131" t="str">
        <f t="shared" si="1037"/>
        <v/>
      </c>
      <c r="L2161" s="132" t="str">
        <f t="shared" si="1038"/>
        <v/>
      </c>
      <c r="M2161" s="133" t="str">
        <f t="shared" si="1039"/>
        <v/>
      </c>
      <c r="N2161" s="134" t="str">
        <f>IFERROR(IF(B:B="","",IF(R2161="Beer",SUM(LOOKUP(2,1/(Rates!$B$3:$B$5&lt;=W2161)/(Rates!$C$3:$C$5&gt;=W2161),Rates!$D$3:$D$5)*(X2161/100)*W2161),IF(R2161="Refreshment Beverage",SUM(LOOKUP(2,1/(Rates!$B$7:$B$11&lt;=W2161)/(Rates!$C$7:$C$11&gt;=W2161),Rates!$D$7:$D$11)*(X2161/100)*W2161)))),"")</f>
        <v/>
      </c>
      <c r="O2161" s="134" t="str">
        <f t="shared" si="1040"/>
        <v/>
      </c>
      <c r="P2161" s="116"/>
      <c r="Q2161" s="117" t="str">
        <f t="shared" si="1041"/>
        <v/>
      </c>
      <c r="R2161" s="128" t="str">
        <f t="shared" si="1042"/>
        <v/>
      </c>
      <c r="S2161" s="135" t="str">
        <f>IF(B2161="","",IF(R2161="Refreshment Beverage",VLOOKUP(VALUE(Q2161),Rates!G$15:L$19,2,0),VLOOKUP(VALUE(Q2161),Rates!G$4:L$12,2,0)))</f>
        <v/>
      </c>
      <c r="T2161" s="135" t="str">
        <f t="shared" si="1043"/>
        <v/>
      </c>
      <c r="U2161" s="118" t="str">
        <f t="shared" si="1044"/>
        <v/>
      </c>
      <c r="V2161" s="135" t="str">
        <f t="shared" si="1045"/>
        <v/>
      </c>
      <c r="W2161" s="135" t="str">
        <f t="shared" si="1046"/>
        <v/>
      </c>
      <c r="X2161" s="119" t="str">
        <f t="shared" si="1047"/>
        <v/>
      </c>
      <c r="Y2161" s="120" t="str">
        <f>IF(B:B="","",IF(R2161="Refreshment Beverage",VLOOKUP(Q2161,Rates!G$15:L$19,6,0)*W2161,VLOOKUP(Q2161,Rates!G$4:L$12,6,0)*W2161))</f>
        <v/>
      </c>
      <c r="Z2161" s="120" t="str">
        <f t="shared" si="1048"/>
        <v/>
      </c>
      <c r="AA2161" s="120" t="str">
        <f t="shared" si="1049"/>
        <v/>
      </c>
      <c r="AB2161" s="136" t="str">
        <f>IF(B:B="","",IF(R2161="Refreshment Beverage","",IF(AND(R2161="Beer",Q2161=0),SUM(LOOKUP(2,1/(Rates!$B$15:$B$18&lt;=W2161)/(Rates!$C$15:$C$18&gt;=W2161),Rates!$D$15:$D$18)*W2161),VLOOKUP(VALUE(Q:Q),Rates!A:B,2,0)*W2161)))</f>
        <v/>
      </c>
      <c r="AC2161" s="136" t="str">
        <f>IF(B:B="","",IF(R2161="Refreshment Beverage","",IF(AND(R2161="Beer",Q2161=0),SUM(LOOKUP(2,1/(Rates!$B$15:$B$18&lt;=W2161)/(Rates!$C$15:$C$18&gt;=W2161),Rates!$E$15:$E$18)*W2161),VLOOKUP(VALUE(Q:Q),Rates!A:C,3,0)*W2161)))</f>
        <v/>
      </c>
      <c r="AD2161" s="137" t="str">
        <f>IFERROR(IF(B:B="","",IF(R2161="Beer","",IF(VALUE(Q2161)=0,VLOOKUP(VLOOKUP(B:B,#REF!,16,0),Rates!A:E,2,0),VLOOKUP(VALUE(Q2161),Rates!A$31:B$34,2,0)*W2161))),0)</f>
        <v/>
      </c>
      <c r="AE2161" s="121" t="str">
        <f t="shared" si="1050"/>
        <v/>
      </c>
      <c r="AF2161" s="138" t="str">
        <f t="shared" si="1051"/>
        <v/>
      </c>
      <c r="AG2161" s="122" t="str">
        <f t="shared" si="1052"/>
        <v/>
      </c>
      <c r="AH2161" s="123" t="str">
        <f t="shared" si="1053"/>
        <v/>
      </c>
      <c r="AI2161" s="139" t="str">
        <f>IF(AE:AE="","",IF(R2161="Refreshment Beverage",AK2161*(Rates!J$19/100),ROUND(SUM(AH2161*(Rates!$J$8/100)),4)))</f>
        <v/>
      </c>
      <c r="AJ2161" s="124" t="str">
        <f t="shared" si="1054"/>
        <v/>
      </c>
      <c r="AK2161" s="125" t="str">
        <f t="shared" si="1055"/>
        <v/>
      </c>
      <c r="AL2161" s="121" t="str">
        <f t="shared" si="1056"/>
        <v/>
      </c>
      <c r="AM2161" s="138" t="str">
        <f>IF(AS2161="","",IF(R2161="Refreshment Beverage",ROUND(AS2161*Rates!K$19,4),ROUND(AO2161*(VLOOKUP(VALUE(Q2161),Rates!G$4:L$12,3,0)),4)))</f>
        <v/>
      </c>
      <c r="AN2161" s="126" t="str">
        <f>IF(AS2161="","",IF(R2161="Refreshment Beverage",AS2161*(Rates!J$19/100),MAX(AM2161,AB2161)))</f>
        <v/>
      </c>
      <c r="AO2161" s="127" t="str">
        <f t="shared" si="1057"/>
        <v/>
      </c>
      <c r="AP2161" s="127" t="str">
        <f t="shared" si="1058"/>
        <v/>
      </c>
      <c r="AQ2161" s="140" t="str">
        <f>IF(AS2161="","",IF(R2161="Refreshment Beverage",ROUND(SUM(VLOOKUP(Q:Q,Rates!G$15:L$19,3,0)*(AS2161-Y2161-Z2161-AA2161)),4),ROUND(SUM(Rates!$K$8*AS2161),4)))</f>
        <v/>
      </c>
      <c r="AR2161" s="139" t="str">
        <f t="shared" si="1059"/>
        <v/>
      </c>
      <c r="AS2161" s="125" t="str">
        <f t="shared" si="1060"/>
        <v/>
      </c>
      <c r="AT2161" s="121" t="str">
        <f t="shared" si="1061"/>
        <v/>
      </c>
      <c r="AU2161" s="138" t="str">
        <f>IF(AX2161="","",IF(R2161="Refreshment Beverage",ROUND((BA2161-Y2161-Z2161-AA2161)*VLOOKUP(VALUE(Q2161),Rates!G$15:L$19,3,0),4),ROUND(AW2161*(VLOOKUP(VALUE(Q2161),Rates!G:L,3,0)),4)))</f>
        <v/>
      </c>
      <c r="AV2161" s="126" t="str">
        <f t="shared" si="1062"/>
        <v/>
      </c>
      <c r="AW2161" s="127" t="str">
        <f t="shared" si="1063"/>
        <v/>
      </c>
      <c r="AX2161" s="123" t="str">
        <f t="shared" si="1064"/>
        <v/>
      </c>
      <c r="AY2161" s="140" t="str">
        <f>IF(AX2161="","",IF(R2161="Refreshment Beverage",ROUND(SUM(AX2161*Rates!K$19),4),ROUND(SUM(AX2161*(Rates!J$8/100)),4)))</f>
        <v/>
      </c>
      <c r="AZ2161" s="124" t="str">
        <f t="shared" si="1065"/>
        <v/>
      </c>
      <c r="BA2161" s="125" t="str">
        <f t="shared" si="1066"/>
        <v/>
      </c>
      <c r="BB2161" s="115"/>
      <c r="BC2161" s="143"/>
      <c r="BD2161" s="100"/>
      <c r="BE2161" s="100"/>
      <c r="BF2161" s="100"/>
      <c r="BG2161" s="100"/>
    </row>
    <row r="2162" spans="1:59" x14ac:dyDescent="0.2">
      <c r="A2162" s="144"/>
      <c r="B2162" s="141"/>
      <c r="C2162" s="141"/>
      <c r="D2162" s="142"/>
      <c r="E2162" s="142"/>
      <c r="F2162" s="142"/>
      <c r="G2162" s="142"/>
      <c r="H2162" s="142"/>
      <c r="I2162" s="129"/>
      <c r="J2162" s="130"/>
      <c r="K2162" s="131" t="str">
        <f t="shared" si="1037"/>
        <v/>
      </c>
      <c r="L2162" s="132" t="str">
        <f t="shared" si="1038"/>
        <v/>
      </c>
      <c r="M2162" s="133" t="str">
        <f t="shared" si="1039"/>
        <v/>
      </c>
      <c r="N2162" s="134" t="str">
        <f>IFERROR(IF(B:B="","",IF(R2162="Beer",SUM(LOOKUP(2,1/(Rates!$B$3:$B$5&lt;=W2162)/(Rates!$C$3:$C$5&gt;=W2162),Rates!$D$3:$D$5)*(X2162/100)*W2162),IF(R2162="Refreshment Beverage",SUM(LOOKUP(2,1/(Rates!$B$7:$B$11&lt;=W2162)/(Rates!$C$7:$C$11&gt;=W2162),Rates!$D$7:$D$11)*(X2162/100)*W2162)))),"")</f>
        <v/>
      </c>
      <c r="O2162" s="134" t="str">
        <f t="shared" si="1040"/>
        <v/>
      </c>
      <c r="P2162" s="116"/>
      <c r="Q2162" s="117" t="str">
        <f t="shared" si="1041"/>
        <v/>
      </c>
      <c r="R2162" s="128" t="str">
        <f t="shared" si="1042"/>
        <v/>
      </c>
      <c r="S2162" s="135" t="str">
        <f>IF(B2162="","",IF(R2162="Refreshment Beverage",VLOOKUP(VALUE(Q2162),Rates!G$15:L$19,2,0),VLOOKUP(VALUE(Q2162),Rates!G$4:L$12,2,0)))</f>
        <v/>
      </c>
      <c r="T2162" s="135" t="str">
        <f t="shared" si="1043"/>
        <v/>
      </c>
      <c r="U2162" s="118" t="str">
        <f t="shared" si="1044"/>
        <v/>
      </c>
      <c r="V2162" s="135" t="str">
        <f t="shared" si="1045"/>
        <v/>
      </c>
      <c r="W2162" s="135" t="str">
        <f t="shared" si="1046"/>
        <v/>
      </c>
      <c r="X2162" s="119" t="str">
        <f t="shared" si="1047"/>
        <v/>
      </c>
      <c r="Y2162" s="120" t="str">
        <f>IF(B:B="","",IF(R2162="Refreshment Beverage",VLOOKUP(Q2162,Rates!G$15:L$19,6,0)*W2162,VLOOKUP(Q2162,Rates!G$4:L$12,6,0)*W2162))</f>
        <v/>
      </c>
      <c r="Z2162" s="120" t="str">
        <f t="shared" si="1048"/>
        <v/>
      </c>
      <c r="AA2162" s="120" t="str">
        <f t="shared" si="1049"/>
        <v/>
      </c>
      <c r="AB2162" s="136" t="str">
        <f>IF(B:B="","",IF(R2162="Refreshment Beverage","",IF(AND(R2162="Beer",Q2162=0),SUM(LOOKUP(2,1/(Rates!$B$15:$B$18&lt;=W2162)/(Rates!$C$15:$C$18&gt;=W2162),Rates!$D$15:$D$18)*W2162),VLOOKUP(VALUE(Q:Q),Rates!A:B,2,0)*W2162)))</f>
        <v/>
      </c>
      <c r="AC2162" s="136" t="str">
        <f>IF(B:B="","",IF(R2162="Refreshment Beverage","",IF(AND(R2162="Beer",Q2162=0),SUM(LOOKUP(2,1/(Rates!$B$15:$B$18&lt;=W2162)/(Rates!$C$15:$C$18&gt;=W2162),Rates!$E$15:$E$18)*W2162),VLOOKUP(VALUE(Q:Q),Rates!A:C,3,0)*W2162)))</f>
        <v/>
      </c>
      <c r="AD2162" s="137" t="str">
        <f>IFERROR(IF(B:B="","",IF(R2162="Beer","",IF(VALUE(Q2162)=0,VLOOKUP(VLOOKUP(B:B,#REF!,16,0),Rates!A:E,2,0),VLOOKUP(VALUE(Q2162),Rates!A$31:B$34,2,0)*W2162))),0)</f>
        <v/>
      </c>
      <c r="AE2162" s="121" t="str">
        <f t="shared" si="1050"/>
        <v/>
      </c>
      <c r="AF2162" s="138" t="str">
        <f t="shared" si="1051"/>
        <v/>
      </c>
      <c r="AG2162" s="122" t="str">
        <f t="shared" si="1052"/>
        <v/>
      </c>
      <c r="AH2162" s="123" t="str">
        <f t="shared" si="1053"/>
        <v/>
      </c>
      <c r="AI2162" s="139" t="str">
        <f>IF(AE:AE="","",IF(R2162="Refreshment Beverage",AK2162*(Rates!J$19/100),ROUND(SUM(AH2162*(Rates!$J$8/100)),4)))</f>
        <v/>
      </c>
      <c r="AJ2162" s="124" t="str">
        <f t="shared" si="1054"/>
        <v/>
      </c>
      <c r="AK2162" s="125" t="str">
        <f t="shared" si="1055"/>
        <v/>
      </c>
      <c r="AL2162" s="121" t="str">
        <f t="shared" si="1056"/>
        <v/>
      </c>
      <c r="AM2162" s="138" t="str">
        <f>IF(AS2162="","",IF(R2162="Refreshment Beverage",ROUND(AS2162*Rates!K$19,4),ROUND(AO2162*(VLOOKUP(VALUE(Q2162),Rates!G$4:L$12,3,0)),4)))</f>
        <v/>
      </c>
      <c r="AN2162" s="126" t="str">
        <f>IF(AS2162="","",IF(R2162="Refreshment Beverage",AS2162*(Rates!J$19/100),MAX(AM2162,AB2162)))</f>
        <v/>
      </c>
      <c r="AO2162" s="127" t="str">
        <f t="shared" si="1057"/>
        <v/>
      </c>
      <c r="AP2162" s="127" t="str">
        <f t="shared" si="1058"/>
        <v/>
      </c>
      <c r="AQ2162" s="140" t="str">
        <f>IF(AS2162="","",IF(R2162="Refreshment Beverage",ROUND(SUM(VLOOKUP(Q:Q,Rates!G$15:L$19,3,0)*(AS2162-Y2162-Z2162-AA2162)),4),ROUND(SUM(Rates!$K$8*AS2162),4)))</f>
        <v/>
      </c>
      <c r="AR2162" s="139" t="str">
        <f t="shared" si="1059"/>
        <v/>
      </c>
      <c r="AS2162" s="125" t="str">
        <f t="shared" si="1060"/>
        <v/>
      </c>
      <c r="AT2162" s="121" t="str">
        <f t="shared" si="1061"/>
        <v/>
      </c>
      <c r="AU2162" s="138" t="str">
        <f>IF(AX2162="","",IF(R2162="Refreshment Beverage",ROUND((BA2162-Y2162-Z2162-AA2162)*VLOOKUP(VALUE(Q2162),Rates!G$15:L$19,3,0),4),ROUND(AW2162*(VLOOKUP(VALUE(Q2162),Rates!G:L,3,0)),4)))</f>
        <v/>
      </c>
      <c r="AV2162" s="126" t="str">
        <f t="shared" si="1062"/>
        <v/>
      </c>
      <c r="AW2162" s="127" t="str">
        <f t="shared" si="1063"/>
        <v/>
      </c>
      <c r="AX2162" s="123" t="str">
        <f t="shared" si="1064"/>
        <v/>
      </c>
      <c r="AY2162" s="140" t="str">
        <f>IF(AX2162="","",IF(R2162="Refreshment Beverage",ROUND(SUM(AX2162*Rates!K$19),4),ROUND(SUM(AX2162*(Rates!J$8/100)),4)))</f>
        <v/>
      </c>
      <c r="AZ2162" s="124" t="str">
        <f t="shared" si="1065"/>
        <v/>
      </c>
      <c r="BA2162" s="125" t="str">
        <f t="shared" si="1066"/>
        <v/>
      </c>
      <c r="BB2162" s="115"/>
      <c r="BC2162" s="143"/>
      <c r="BD2162" s="100"/>
      <c r="BE2162" s="100"/>
      <c r="BF2162" s="100"/>
      <c r="BG2162" s="100"/>
    </row>
    <row r="2163" spans="1:59" x14ac:dyDescent="0.2">
      <c r="A2163" s="144"/>
      <c r="B2163" s="141"/>
      <c r="C2163" s="141"/>
      <c r="D2163" s="142"/>
      <c r="E2163" s="142"/>
      <c r="F2163" s="142"/>
      <c r="G2163" s="142"/>
      <c r="H2163" s="142"/>
      <c r="I2163" s="129"/>
      <c r="J2163" s="130"/>
      <c r="K2163" s="131" t="str">
        <f t="shared" si="1037"/>
        <v/>
      </c>
      <c r="L2163" s="132" t="str">
        <f t="shared" si="1038"/>
        <v/>
      </c>
      <c r="M2163" s="133" t="str">
        <f t="shared" si="1039"/>
        <v/>
      </c>
      <c r="N2163" s="134" t="str">
        <f>IFERROR(IF(B:B="","",IF(R2163="Beer",SUM(LOOKUP(2,1/(Rates!$B$3:$B$5&lt;=W2163)/(Rates!$C$3:$C$5&gt;=W2163),Rates!$D$3:$D$5)*(X2163/100)*W2163),IF(R2163="Refreshment Beverage",SUM(LOOKUP(2,1/(Rates!$B$7:$B$11&lt;=W2163)/(Rates!$C$7:$C$11&gt;=W2163),Rates!$D$7:$D$11)*(X2163/100)*W2163)))),"")</f>
        <v/>
      </c>
      <c r="O2163" s="134" t="str">
        <f t="shared" si="1040"/>
        <v/>
      </c>
      <c r="P2163" s="116"/>
      <c r="Q2163" s="117" t="str">
        <f t="shared" si="1041"/>
        <v/>
      </c>
      <c r="R2163" s="128" t="str">
        <f t="shared" si="1042"/>
        <v/>
      </c>
      <c r="S2163" s="135" t="str">
        <f>IF(B2163="","",IF(R2163="Refreshment Beverage",VLOOKUP(VALUE(Q2163),Rates!G$15:L$19,2,0),VLOOKUP(VALUE(Q2163),Rates!G$4:L$12,2,0)))</f>
        <v/>
      </c>
      <c r="T2163" s="135" t="str">
        <f t="shared" si="1043"/>
        <v/>
      </c>
      <c r="U2163" s="118" t="str">
        <f t="shared" si="1044"/>
        <v/>
      </c>
      <c r="V2163" s="135" t="str">
        <f t="shared" si="1045"/>
        <v/>
      </c>
      <c r="W2163" s="135" t="str">
        <f t="shared" si="1046"/>
        <v/>
      </c>
      <c r="X2163" s="119" t="str">
        <f t="shared" si="1047"/>
        <v/>
      </c>
      <c r="Y2163" s="120" t="str">
        <f>IF(B:B="","",IF(R2163="Refreshment Beverage",VLOOKUP(Q2163,Rates!G$15:L$19,6,0)*W2163,VLOOKUP(Q2163,Rates!G$4:L$12,6,0)*W2163))</f>
        <v/>
      </c>
      <c r="Z2163" s="120" t="str">
        <f t="shared" si="1048"/>
        <v/>
      </c>
      <c r="AA2163" s="120" t="str">
        <f t="shared" si="1049"/>
        <v/>
      </c>
      <c r="AB2163" s="136" t="str">
        <f>IF(B:B="","",IF(R2163="Refreshment Beverage","",IF(AND(R2163="Beer",Q2163=0),SUM(LOOKUP(2,1/(Rates!$B$15:$B$18&lt;=W2163)/(Rates!$C$15:$C$18&gt;=W2163),Rates!$D$15:$D$18)*W2163),VLOOKUP(VALUE(Q:Q),Rates!A:B,2,0)*W2163)))</f>
        <v/>
      </c>
      <c r="AC2163" s="136" t="str">
        <f>IF(B:B="","",IF(R2163="Refreshment Beverage","",IF(AND(R2163="Beer",Q2163=0),SUM(LOOKUP(2,1/(Rates!$B$15:$B$18&lt;=W2163)/(Rates!$C$15:$C$18&gt;=W2163),Rates!$E$15:$E$18)*W2163),VLOOKUP(VALUE(Q:Q),Rates!A:C,3,0)*W2163)))</f>
        <v/>
      </c>
      <c r="AD2163" s="137" t="str">
        <f>IFERROR(IF(B:B="","",IF(R2163="Beer","",IF(VALUE(Q2163)=0,VLOOKUP(VLOOKUP(B:B,#REF!,16,0),Rates!A:E,2,0),VLOOKUP(VALUE(Q2163),Rates!A$31:B$34,2,0)*W2163))),0)</f>
        <v/>
      </c>
      <c r="AE2163" s="121" t="str">
        <f t="shared" si="1050"/>
        <v/>
      </c>
      <c r="AF2163" s="138" t="str">
        <f t="shared" si="1051"/>
        <v/>
      </c>
      <c r="AG2163" s="122" t="str">
        <f t="shared" si="1052"/>
        <v/>
      </c>
      <c r="AH2163" s="123" t="str">
        <f t="shared" si="1053"/>
        <v/>
      </c>
      <c r="AI2163" s="139" t="str">
        <f>IF(AE:AE="","",IF(R2163="Refreshment Beverage",AK2163*(Rates!J$19/100),ROUND(SUM(AH2163*(Rates!$J$8/100)),4)))</f>
        <v/>
      </c>
      <c r="AJ2163" s="124" t="str">
        <f t="shared" si="1054"/>
        <v/>
      </c>
      <c r="AK2163" s="125" t="str">
        <f t="shared" si="1055"/>
        <v/>
      </c>
      <c r="AL2163" s="121" t="str">
        <f t="shared" si="1056"/>
        <v/>
      </c>
      <c r="AM2163" s="138" t="str">
        <f>IF(AS2163="","",IF(R2163="Refreshment Beverage",ROUND(AS2163*Rates!K$19,4),ROUND(AO2163*(VLOOKUP(VALUE(Q2163),Rates!G$4:L$12,3,0)),4)))</f>
        <v/>
      </c>
      <c r="AN2163" s="126" t="str">
        <f>IF(AS2163="","",IF(R2163="Refreshment Beverage",AS2163*(Rates!J$19/100),MAX(AM2163,AB2163)))</f>
        <v/>
      </c>
      <c r="AO2163" s="127" t="str">
        <f t="shared" si="1057"/>
        <v/>
      </c>
      <c r="AP2163" s="127" t="str">
        <f t="shared" si="1058"/>
        <v/>
      </c>
      <c r="AQ2163" s="140" t="str">
        <f>IF(AS2163="","",IF(R2163="Refreshment Beverage",ROUND(SUM(VLOOKUP(Q:Q,Rates!G$15:L$19,3,0)*(AS2163-Y2163-Z2163-AA2163)),4),ROUND(SUM(Rates!$K$8*AS2163),4)))</f>
        <v/>
      </c>
      <c r="AR2163" s="139" t="str">
        <f t="shared" si="1059"/>
        <v/>
      </c>
      <c r="AS2163" s="125" t="str">
        <f t="shared" si="1060"/>
        <v/>
      </c>
      <c r="AT2163" s="121" t="str">
        <f t="shared" si="1061"/>
        <v/>
      </c>
      <c r="AU2163" s="138" t="str">
        <f>IF(AX2163="","",IF(R2163="Refreshment Beverage",ROUND((BA2163-Y2163-Z2163-AA2163)*VLOOKUP(VALUE(Q2163),Rates!G$15:L$19,3,0),4),ROUND(AW2163*(VLOOKUP(VALUE(Q2163),Rates!G:L,3,0)),4)))</f>
        <v/>
      </c>
      <c r="AV2163" s="126" t="str">
        <f t="shared" si="1062"/>
        <v/>
      </c>
      <c r="AW2163" s="127" t="str">
        <f t="shared" si="1063"/>
        <v/>
      </c>
      <c r="AX2163" s="123" t="str">
        <f t="shared" si="1064"/>
        <v/>
      </c>
      <c r="AY2163" s="140" t="str">
        <f>IF(AX2163="","",IF(R2163="Refreshment Beverage",ROUND(SUM(AX2163*Rates!K$19),4),ROUND(SUM(AX2163*(Rates!J$8/100)),4)))</f>
        <v/>
      </c>
      <c r="AZ2163" s="124" t="str">
        <f t="shared" si="1065"/>
        <v/>
      </c>
      <c r="BA2163" s="125" t="str">
        <f t="shared" si="1066"/>
        <v/>
      </c>
      <c r="BB2163" s="115"/>
      <c r="BC2163" s="143"/>
      <c r="BD2163" s="100"/>
      <c r="BE2163" s="100"/>
      <c r="BF2163" s="100"/>
      <c r="BG2163" s="100"/>
    </row>
    <row r="2164" spans="1:59" x14ac:dyDescent="0.2">
      <c r="A2164" s="144"/>
      <c r="B2164" s="141"/>
      <c r="C2164" s="141"/>
      <c r="D2164" s="142"/>
      <c r="E2164" s="142"/>
      <c r="F2164" s="142"/>
      <c r="G2164" s="142"/>
      <c r="H2164" s="142"/>
      <c r="I2164" s="129"/>
      <c r="J2164" s="130"/>
      <c r="K2164" s="131" t="str">
        <f t="shared" si="1037"/>
        <v/>
      </c>
      <c r="L2164" s="132" t="str">
        <f t="shared" si="1038"/>
        <v/>
      </c>
      <c r="M2164" s="133" t="str">
        <f t="shared" si="1039"/>
        <v/>
      </c>
      <c r="N2164" s="134" t="str">
        <f>IFERROR(IF(B:B="","",IF(R2164="Beer",SUM(LOOKUP(2,1/(Rates!$B$3:$B$5&lt;=W2164)/(Rates!$C$3:$C$5&gt;=W2164),Rates!$D$3:$D$5)*(X2164/100)*W2164),IF(R2164="Refreshment Beverage",SUM(LOOKUP(2,1/(Rates!$B$7:$B$11&lt;=W2164)/(Rates!$C$7:$C$11&gt;=W2164),Rates!$D$7:$D$11)*(X2164/100)*W2164)))),"")</f>
        <v/>
      </c>
      <c r="O2164" s="134" t="str">
        <f t="shared" si="1040"/>
        <v/>
      </c>
      <c r="P2164" s="116"/>
      <c r="Q2164" s="117" t="str">
        <f t="shared" si="1041"/>
        <v/>
      </c>
      <c r="R2164" s="128" t="str">
        <f t="shared" si="1042"/>
        <v/>
      </c>
      <c r="S2164" s="135" t="str">
        <f>IF(B2164="","",IF(R2164="Refreshment Beverage",VLOOKUP(VALUE(Q2164),Rates!G$15:L$19,2,0),VLOOKUP(VALUE(Q2164),Rates!G$4:L$12,2,0)))</f>
        <v/>
      </c>
      <c r="T2164" s="135" t="str">
        <f t="shared" si="1043"/>
        <v/>
      </c>
      <c r="U2164" s="118" t="str">
        <f t="shared" si="1044"/>
        <v/>
      </c>
      <c r="V2164" s="135" t="str">
        <f t="shared" si="1045"/>
        <v/>
      </c>
      <c r="W2164" s="135" t="str">
        <f t="shared" si="1046"/>
        <v/>
      </c>
      <c r="X2164" s="119" t="str">
        <f t="shared" si="1047"/>
        <v/>
      </c>
      <c r="Y2164" s="120" t="str">
        <f>IF(B:B="","",IF(R2164="Refreshment Beverage",VLOOKUP(Q2164,Rates!G$15:L$19,6,0)*W2164,VLOOKUP(Q2164,Rates!G$4:L$12,6,0)*W2164))</f>
        <v/>
      </c>
      <c r="Z2164" s="120" t="str">
        <f t="shared" si="1048"/>
        <v/>
      </c>
      <c r="AA2164" s="120" t="str">
        <f t="shared" si="1049"/>
        <v/>
      </c>
      <c r="AB2164" s="136" t="str">
        <f>IF(B:B="","",IF(R2164="Refreshment Beverage","",IF(AND(R2164="Beer",Q2164=0),SUM(LOOKUP(2,1/(Rates!$B$15:$B$18&lt;=W2164)/(Rates!$C$15:$C$18&gt;=W2164),Rates!$D$15:$D$18)*W2164),VLOOKUP(VALUE(Q:Q),Rates!A:B,2,0)*W2164)))</f>
        <v/>
      </c>
      <c r="AC2164" s="136" t="str">
        <f>IF(B:B="","",IF(R2164="Refreshment Beverage","",IF(AND(R2164="Beer",Q2164=0),SUM(LOOKUP(2,1/(Rates!$B$15:$B$18&lt;=W2164)/(Rates!$C$15:$C$18&gt;=W2164),Rates!$E$15:$E$18)*W2164),VLOOKUP(VALUE(Q:Q),Rates!A:C,3,0)*W2164)))</f>
        <v/>
      </c>
      <c r="AD2164" s="137" t="str">
        <f>IFERROR(IF(B:B="","",IF(R2164="Beer","",IF(VALUE(Q2164)=0,VLOOKUP(VLOOKUP(B:B,#REF!,16,0),Rates!A:E,2,0),VLOOKUP(VALUE(Q2164),Rates!A$31:B$34,2,0)*W2164))),0)</f>
        <v/>
      </c>
      <c r="AE2164" s="121" t="str">
        <f t="shared" si="1050"/>
        <v/>
      </c>
      <c r="AF2164" s="138" t="str">
        <f t="shared" si="1051"/>
        <v/>
      </c>
      <c r="AG2164" s="122" t="str">
        <f t="shared" si="1052"/>
        <v/>
      </c>
      <c r="AH2164" s="123" t="str">
        <f t="shared" si="1053"/>
        <v/>
      </c>
      <c r="AI2164" s="139" t="str">
        <f>IF(AE:AE="","",IF(R2164="Refreshment Beverage",AK2164*(Rates!J$19/100),ROUND(SUM(AH2164*(Rates!$J$8/100)),4)))</f>
        <v/>
      </c>
      <c r="AJ2164" s="124" t="str">
        <f t="shared" si="1054"/>
        <v/>
      </c>
      <c r="AK2164" s="125" t="str">
        <f t="shared" si="1055"/>
        <v/>
      </c>
      <c r="AL2164" s="121" t="str">
        <f t="shared" si="1056"/>
        <v/>
      </c>
      <c r="AM2164" s="138" t="str">
        <f>IF(AS2164="","",IF(R2164="Refreshment Beverage",ROUND(AS2164*Rates!K$19,4),ROUND(AO2164*(VLOOKUP(VALUE(Q2164),Rates!G$4:L$12,3,0)),4)))</f>
        <v/>
      </c>
      <c r="AN2164" s="126" t="str">
        <f>IF(AS2164="","",IF(R2164="Refreshment Beverage",AS2164*(Rates!J$19/100),MAX(AM2164,AB2164)))</f>
        <v/>
      </c>
      <c r="AO2164" s="127" t="str">
        <f t="shared" si="1057"/>
        <v/>
      </c>
      <c r="AP2164" s="127" t="str">
        <f t="shared" si="1058"/>
        <v/>
      </c>
      <c r="AQ2164" s="140" t="str">
        <f>IF(AS2164="","",IF(R2164="Refreshment Beverage",ROUND(SUM(VLOOKUP(Q:Q,Rates!G$15:L$19,3,0)*(AS2164-Y2164-Z2164-AA2164)),4),ROUND(SUM(Rates!$K$8*AS2164),4)))</f>
        <v/>
      </c>
      <c r="AR2164" s="139" t="str">
        <f t="shared" si="1059"/>
        <v/>
      </c>
      <c r="AS2164" s="125" t="str">
        <f t="shared" si="1060"/>
        <v/>
      </c>
      <c r="AT2164" s="121" t="str">
        <f t="shared" si="1061"/>
        <v/>
      </c>
      <c r="AU2164" s="138" t="str">
        <f>IF(AX2164="","",IF(R2164="Refreshment Beverage",ROUND((BA2164-Y2164-Z2164-AA2164)*VLOOKUP(VALUE(Q2164),Rates!G$15:L$19,3,0),4),ROUND(AW2164*(VLOOKUP(VALUE(Q2164),Rates!G:L,3,0)),4)))</f>
        <v/>
      </c>
      <c r="AV2164" s="126" t="str">
        <f t="shared" si="1062"/>
        <v/>
      </c>
      <c r="AW2164" s="127" t="str">
        <f t="shared" si="1063"/>
        <v/>
      </c>
      <c r="AX2164" s="123" t="str">
        <f t="shared" si="1064"/>
        <v/>
      </c>
      <c r="AY2164" s="140" t="str">
        <f>IF(AX2164="","",IF(R2164="Refreshment Beverage",ROUND(SUM(AX2164*Rates!K$19),4),ROUND(SUM(AX2164*(Rates!J$8/100)),4)))</f>
        <v/>
      </c>
      <c r="AZ2164" s="124" t="str">
        <f t="shared" si="1065"/>
        <v/>
      </c>
      <c r="BA2164" s="125" t="str">
        <f t="shared" si="1066"/>
        <v/>
      </c>
      <c r="BB2164" s="115"/>
      <c r="BC2164" s="143"/>
      <c r="BD2164" s="100"/>
      <c r="BE2164" s="100"/>
      <c r="BF2164" s="100"/>
      <c r="BG2164" s="100"/>
    </row>
    <row r="2165" spans="1:59" x14ac:dyDescent="0.2">
      <c r="A2165" s="144"/>
      <c r="B2165" s="141"/>
      <c r="C2165" s="141"/>
      <c r="D2165" s="142"/>
      <c r="E2165" s="142"/>
      <c r="F2165" s="142"/>
      <c r="G2165" s="142"/>
      <c r="H2165" s="142"/>
      <c r="I2165" s="129"/>
      <c r="J2165" s="130"/>
      <c r="K2165" s="131" t="str">
        <f t="shared" si="1037"/>
        <v/>
      </c>
      <c r="L2165" s="132" t="str">
        <f t="shared" si="1038"/>
        <v/>
      </c>
      <c r="M2165" s="133" t="str">
        <f t="shared" si="1039"/>
        <v/>
      </c>
      <c r="N2165" s="134" t="str">
        <f>IFERROR(IF(B:B="","",IF(R2165="Beer",SUM(LOOKUP(2,1/(Rates!$B$3:$B$5&lt;=W2165)/(Rates!$C$3:$C$5&gt;=W2165),Rates!$D$3:$D$5)*(X2165/100)*W2165),IF(R2165="Refreshment Beverage",SUM(LOOKUP(2,1/(Rates!$B$7:$B$11&lt;=W2165)/(Rates!$C$7:$C$11&gt;=W2165),Rates!$D$7:$D$11)*(X2165/100)*W2165)))),"")</f>
        <v/>
      </c>
      <c r="O2165" s="134" t="str">
        <f t="shared" si="1040"/>
        <v/>
      </c>
      <c r="P2165" s="116"/>
      <c r="Q2165" s="117" t="str">
        <f t="shared" si="1041"/>
        <v/>
      </c>
      <c r="R2165" s="128" t="str">
        <f t="shared" si="1042"/>
        <v/>
      </c>
      <c r="S2165" s="135" t="str">
        <f>IF(B2165="","",IF(R2165="Refreshment Beverage",VLOOKUP(VALUE(Q2165),Rates!G$15:L$19,2,0),VLOOKUP(VALUE(Q2165),Rates!G$4:L$12,2,0)))</f>
        <v/>
      </c>
      <c r="T2165" s="135" t="str">
        <f t="shared" si="1043"/>
        <v/>
      </c>
      <c r="U2165" s="118" t="str">
        <f t="shared" si="1044"/>
        <v/>
      </c>
      <c r="V2165" s="135" t="str">
        <f t="shared" si="1045"/>
        <v/>
      </c>
      <c r="W2165" s="135" t="str">
        <f t="shared" si="1046"/>
        <v/>
      </c>
      <c r="X2165" s="119" t="str">
        <f t="shared" si="1047"/>
        <v/>
      </c>
      <c r="Y2165" s="120" t="str">
        <f>IF(B:B="","",IF(R2165="Refreshment Beverage",VLOOKUP(Q2165,Rates!G$15:L$19,6,0)*W2165,VLOOKUP(Q2165,Rates!G$4:L$12,6,0)*W2165))</f>
        <v/>
      </c>
      <c r="Z2165" s="120" t="str">
        <f t="shared" si="1048"/>
        <v/>
      </c>
      <c r="AA2165" s="120" t="str">
        <f t="shared" si="1049"/>
        <v/>
      </c>
      <c r="AB2165" s="136" t="str">
        <f>IF(B:B="","",IF(R2165="Refreshment Beverage","",IF(AND(R2165="Beer",Q2165=0),SUM(LOOKUP(2,1/(Rates!$B$15:$B$18&lt;=W2165)/(Rates!$C$15:$C$18&gt;=W2165),Rates!$D$15:$D$18)*W2165),VLOOKUP(VALUE(Q:Q),Rates!A:B,2,0)*W2165)))</f>
        <v/>
      </c>
      <c r="AC2165" s="136" t="str">
        <f>IF(B:B="","",IF(R2165="Refreshment Beverage","",IF(AND(R2165="Beer",Q2165=0),SUM(LOOKUP(2,1/(Rates!$B$15:$B$18&lt;=W2165)/(Rates!$C$15:$C$18&gt;=W2165),Rates!$E$15:$E$18)*W2165),VLOOKUP(VALUE(Q:Q),Rates!A:C,3,0)*W2165)))</f>
        <v/>
      </c>
      <c r="AD2165" s="137" t="str">
        <f>IFERROR(IF(B:B="","",IF(R2165="Beer","",IF(VALUE(Q2165)=0,VLOOKUP(VLOOKUP(B:B,#REF!,16,0),Rates!A:E,2,0),VLOOKUP(VALUE(Q2165),Rates!A$31:B$34,2,0)*W2165))),0)</f>
        <v/>
      </c>
      <c r="AE2165" s="121" t="str">
        <f t="shared" si="1050"/>
        <v/>
      </c>
      <c r="AF2165" s="138" t="str">
        <f t="shared" si="1051"/>
        <v/>
      </c>
      <c r="AG2165" s="122" t="str">
        <f t="shared" si="1052"/>
        <v/>
      </c>
      <c r="AH2165" s="123" t="str">
        <f t="shared" si="1053"/>
        <v/>
      </c>
      <c r="AI2165" s="139" t="str">
        <f>IF(AE:AE="","",IF(R2165="Refreshment Beverage",AK2165*(Rates!J$19/100),ROUND(SUM(AH2165*(Rates!$J$8/100)),4)))</f>
        <v/>
      </c>
      <c r="AJ2165" s="124" t="str">
        <f t="shared" si="1054"/>
        <v/>
      </c>
      <c r="AK2165" s="125" t="str">
        <f t="shared" si="1055"/>
        <v/>
      </c>
      <c r="AL2165" s="121" t="str">
        <f t="shared" si="1056"/>
        <v/>
      </c>
      <c r="AM2165" s="138" t="str">
        <f>IF(AS2165="","",IF(R2165="Refreshment Beverage",ROUND(AS2165*Rates!K$19,4),ROUND(AO2165*(VLOOKUP(VALUE(Q2165),Rates!G$4:L$12,3,0)),4)))</f>
        <v/>
      </c>
      <c r="AN2165" s="126" t="str">
        <f>IF(AS2165="","",IF(R2165="Refreshment Beverage",AS2165*(Rates!J$19/100),MAX(AM2165,AB2165)))</f>
        <v/>
      </c>
      <c r="AO2165" s="127" t="str">
        <f t="shared" si="1057"/>
        <v/>
      </c>
      <c r="AP2165" s="127" t="str">
        <f t="shared" si="1058"/>
        <v/>
      </c>
      <c r="AQ2165" s="140" t="str">
        <f>IF(AS2165="","",IF(R2165="Refreshment Beverage",ROUND(SUM(VLOOKUP(Q:Q,Rates!G$15:L$19,3,0)*(AS2165-Y2165-Z2165-AA2165)),4),ROUND(SUM(Rates!$K$8*AS2165),4)))</f>
        <v/>
      </c>
      <c r="AR2165" s="139" t="str">
        <f t="shared" si="1059"/>
        <v/>
      </c>
      <c r="AS2165" s="125" t="str">
        <f t="shared" si="1060"/>
        <v/>
      </c>
      <c r="AT2165" s="121" t="str">
        <f t="shared" si="1061"/>
        <v/>
      </c>
      <c r="AU2165" s="138" t="str">
        <f>IF(AX2165="","",IF(R2165="Refreshment Beverage",ROUND((BA2165-Y2165-Z2165-AA2165)*VLOOKUP(VALUE(Q2165),Rates!G$15:L$19,3,0),4),ROUND(AW2165*(VLOOKUP(VALUE(Q2165),Rates!G:L,3,0)),4)))</f>
        <v/>
      </c>
      <c r="AV2165" s="126" t="str">
        <f t="shared" si="1062"/>
        <v/>
      </c>
      <c r="AW2165" s="127" t="str">
        <f t="shared" si="1063"/>
        <v/>
      </c>
      <c r="AX2165" s="123" t="str">
        <f t="shared" si="1064"/>
        <v/>
      </c>
      <c r="AY2165" s="140" t="str">
        <f>IF(AX2165="","",IF(R2165="Refreshment Beverage",ROUND(SUM(AX2165*Rates!K$19),4),ROUND(SUM(AX2165*(Rates!J$8/100)),4)))</f>
        <v/>
      </c>
      <c r="AZ2165" s="124" t="str">
        <f t="shared" si="1065"/>
        <v/>
      </c>
      <c r="BA2165" s="125" t="str">
        <f t="shared" si="1066"/>
        <v/>
      </c>
      <c r="BB2165" s="115"/>
      <c r="BC2165" s="143"/>
      <c r="BD2165" s="100"/>
      <c r="BE2165" s="100"/>
      <c r="BF2165" s="100"/>
      <c r="BG2165" s="100"/>
    </row>
    <row r="2166" spans="1:59" x14ac:dyDescent="0.2">
      <c r="A2166" s="144"/>
      <c r="B2166" s="141"/>
      <c r="C2166" s="141"/>
      <c r="D2166" s="142"/>
      <c r="E2166" s="142"/>
      <c r="F2166" s="142"/>
      <c r="G2166" s="142"/>
      <c r="H2166" s="142"/>
      <c r="I2166" s="129"/>
      <c r="J2166" s="130"/>
      <c r="K2166" s="131" t="str">
        <f t="shared" si="1037"/>
        <v/>
      </c>
      <c r="L2166" s="132" t="str">
        <f t="shared" si="1038"/>
        <v/>
      </c>
      <c r="M2166" s="133" t="str">
        <f t="shared" si="1039"/>
        <v/>
      </c>
      <c r="N2166" s="134" t="str">
        <f>IFERROR(IF(B:B="","",IF(R2166="Beer",SUM(LOOKUP(2,1/(Rates!$B$3:$B$5&lt;=W2166)/(Rates!$C$3:$C$5&gt;=W2166),Rates!$D$3:$D$5)*(X2166/100)*W2166),IF(R2166="Refreshment Beverage",SUM(LOOKUP(2,1/(Rates!$B$7:$B$11&lt;=W2166)/(Rates!$C$7:$C$11&gt;=W2166),Rates!$D$7:$D$11)*(X2166/100)*W2166)))),"")</f>
        <v/>
      </c>
      <c r="O2166" s="134" t="str">
        <f t="shared" si="1040"/>
        <v/>
      </c>
      <c r="P2166" s="116"/>
      <c r="Q2166" s="117" t="str">
        <f t="shared" si="1041"/>
        <v/>
      </c>
      <c r="R2166" s="128" t="str">
        <f t="shared" si="1042"/>
        <v/>
      </c>
      <c r="S2166" s="135" t="str">
        <f>IF(B2166="","",IF(R2166="Refreshment Beverage",VLOOKUP(VALUE(Q2166),Rates!G$15:L$19,2,0),VLOOKUP(VALUE(Q2166),Rates!G$4:L$12,2,0)))</f>
        <v/>
      </c>
      <c r="T2166" s="135" t="str">
        <f t="shared" si="1043"/>
        <v/>
      </c>
      <c r="U2166" s="118" t="str">
        <f t="shared" si="1044"/>
        <v/>
      </c>
      <c r="V2166" s="135" t="str">
        <f t="shared" si="1045"/>
        <v/>
      </c>
      <c r="W2166" s="135" t="str">
        <f t="shared" si="1046"/>
        <v/>
      </c>
      <c r="X2166" s="119" t="str">
        <f t="shared" si="1047"/>
        <v/>
      </c>
      <c r="Y2166" s="120" t="str">
        <f>IF(B:B="","",IF(R2166="Refreshment Beverage",VLOOKUP(Q2166,Rates!G$15:L$19,6,0)*W2166,VLOOKUP(Q2166,Rates!G$4:L$12,6,0)*W2166))</f>
        <v/>
      </c>
      <c r="Z2166" s="120" t="str">
        <f t="shared" si="1048"/>
        <v/>
      </c>
      <c r="AA2166" s="120" t="str">
        <f t="shared" si="1049"/>
        <v/>
      </c>
      <c r="AB2166" s="136" t="str">
        <f>IF(B:B="","",IF(R2166="Refreshment Beverage","",IF(AND(R2166="Beer",Q2166=0),SUM(LOOKUP(2,1/(Rates!$B$15:$B$18&lt;=W2166)/(Rates!$C$15:$C$18&gt;=W2166),Rates!$D$15:$D$18)*W2166),VLOOKUP(VALUE(Q:Q),Rates!A:B,2,0)*W2166)))</f>
        <v/>
      </c>
      <c r="AC2166" s="136" t="str">
        <f>IF(B:B="","",IF(R2166="Refreshment Beverage","",IF(AND(R2166="Beer",Q2166=0),SUM(LOOKUP(2,1/(Rates!$B$15:$B$18&lt;=W2166)/(Rates!$C$15:$C$18&gt;=W2166),Rates!$E$15:$E$18)*W2166),VLOOKUP(VALUE(Q:Q),Rates!A:C,3,0)*W2166)))</f>
        <v/>
      </c>
      <c r="AD2166" s="137" t="str">
        <f>IFERROR(IF(B:B="","",IF(R2166="Beer","",IF(VALUE(Q2166)=0,VLOOKUP(VLOOKUP(B:B,#REF!,16,0),Rates!A:E,2,0),VLOOKUP(VALUE(Q2166),Rates!A$31:B$34,2,0)*W2166))),0)</f>
        <v/>
      </c>
      <c r="AE2166" s="121" t="str">
        <f t="shared" si="1050"/>
        <v/>
      </c>
      <c r="AF2166" s="138" t="str">
        <f t="shared" si="1051"/>
        <v/>
      </c>
      <c r="AG2166" s="122" t="str">
        <f t="shared" si="1052"/>
        <v/>
      </c>
      <c r="AH2166" s="123" t="str">
        <f t="shared" si="1053"/>
        <v/>
      </c>
      <c r="AI2166" s="139" t="str">
        <f>IF(AE:AE="","",IF(R2166="Refreshment Beverage",AK2166*(Rates!J$19/100),ROUND(SUM(AH2166*(Rates!$J$8/100)),4)))</f>
        <v/>
      </c>
      <c r="AJ2166" s="124" t="str">
        <f t="shared" si="1054"/>
        <v/>
      </c>
      <c r="AK2166" s="125" t="str">
        <f t="shared" si="1055"/>
        <v/>
      </c>
      <c r="AL2166" s="121" t="str">
        <f t="shared" si="1056"/>
        <v/>
      </c>
      <c r="AM2166" s="138" t="str">
        <f>IF(AS2166="","",IF(R2166="Refreshment Beverage",ROUND(AS2166*Rates!K$19,4),ROUND(AO2166*(VLOOKUP(VALUE(Q2166),Rates!G$4:L$12,3,0)),4)))</f>
        <v/>
      </c>
      <c r="AN2166" s="126" t="str">
        <f>IF(AS2166="","",IF(R2166="Refreshment Beverage",AS2166*(Rates!J$19/100),MAX(AM2166,AB2166)))</f>
        <v/>
      </c>
      <c r="AO2166" s="127" t="str">
        <f t="shared" si="1057"/>
        <v/>
      </c>
      <c r="AP2166" s="127" t="str">
        <f t="shared" si="1058"/>
        <v/>
      </c>
      <c r="AQ2166" s="140" t="str">
        <f>IF(AS2166="","",IF(R2166="Refreshment Beverage",ROUND(SUM(VLOOKUP(Q:Q,Rates!G$15:L$19,3,0)*(AS2166-Y2166-Z2166-AA2166)),4),ROUND(SUM(Rates!$K$8*AS2166),4)))</f>
        <v/>
      </c>
      <c r="AR2166" s="139" t="str">
        <f t="shared" si="1059"/>
        <v/>
      </c>
      <c r="AS2166" s="125" t="str">
        <f t="shared" si="1060"/>
        <v/>
      </c>
      <c r="AT2166" s="121" t="str">
        <f t="shared" si="1061"/>
        <v/>
      </c>
      <c r="AU2166" s="138" t="str">
        <f>IF(AX2166="","",IF(R2166="Refreshment Beverage",ROUND((BA2166-Y2166-Z2166-AA2166)*VLOOKUP(VALUE(Q2166),Rates!G$15:L$19,3,0),4),ROUND(AW2166*(VLOOKUP(VALUE(Q2166),Rates!G:L,3,0)),4)))</f>
        <v/>
      </c>
      <c r="AV2166" s="126" t="str">
        <f t="shared" si="1062"/>
        <v/>
      </c>
      <c r="AW2166" s="127" t="str">
        <f t="shared" si="1063"/>
        <v/>
      </c>
      <c r="AX2166" s="123" t="str">
        <f t="shared" si="1064"/>
        <v/>
      </c>
      <c r="AY2166" s="140" t="str">
        <f>IF(AX2166="","",IF(R2166="Refreshment Beverage",ROUND(SUM(AX2166*Rates!K$19),4),ROUND(SUM(AX2166*(Rates!J$8/100)),4)))</f>
        <v/>
      </c>
      <c r="AZ2166" s="124" t="str">
        <f t="shared" si="1065"/>
        <v/>
      </c>
      <c r="BA2166" s="125" t="str">
        <f t="shared" si="1066"/>
        <v/>
      </c>
      <c r="BB2166" s="115"/>
      <c r="BC2166" s="143"/>
      <c r="BD2166" s="100"/>
      <c r="BE2166" s="100"/>
      <c r="BF2166" s="100"/>
      <c r="BG2166" s="100"/>
    </row>
    <row r="2167" spans="1:59" x14ac:dyDescent="0.2">
      <c r="A2167" s="144"/>
      <c r="B2167" s="141"/>
      <c r="C2167" s="141"/>
      <c r="D2167" s="142"/>
      <c r="E2167" s="142"/>
      <c r="F2167" s="142"/>
      <c r="G2167" s="142"/>
      <c r="H2167" s="142"/>
      <c r="I2167" s="129"/>
      <c r="J2167" s="130"/>
      <c r="K2167" s="131" t="str">
        <f t="shared" si="1037"/>
        <v/>
      </c>
      <c r="L2167" s="132" t="str">
        <f t="shared" si="1038"/>
        <v/>
      </c>
      <c r="M2167" s="133" t="str">
        <f t="shared" si="1039"/>
        <v/>
      </c>
      <c r="N2167" s="134" t="str">
        <f>IFERROR(IF(B:B="","",IF(R2167="Beer",SUM(LOOKUP(2,1/(Rates!$B$3:$B$5&lt;=W2167)/(Rates!$C$3:$C$5&gt;=W2167),Rates!$D$3:$D$5)*(X2167/100)*W2167),IF(R2167="Refreshment Beverage",SUM(LOOKUP(2,1/(Rates!$B$7:$B$11&lt;=W2167)/(Rates!$C$7:$C$11&gt;=W2167),Rates!$D$7:$D$11)*(X2167/100)*W2167)))),"")</f>
        <v/>
      </c>
      <c r="O2167" s="134" t="str">
        <f t="shared" si="1040"/>
        <v/>
      </c>
      <c r="P2167" s="116"/>
      <c r="Q2167" s="117" t="str">
        <f t="shared" si="1041"/>
        <v/>
      </c>
      <c r="R2167" s="128" t="str">
        <f t="shared" si="1042"/>
        <v/>
      </c>
      <c r="S2167" s="135" t="str">
        <f>IF(B2167="","",IF(R2167="Refreshment Beverage",VLOOKUP(VALUE(Q2167),Rates!G$15:L$19,2,0),VLOOKUP(VALUE(Q2167),Rates!G$4:L$12,2,0)))</f>
        <v/>
      </c>
      <c r="T2167" s="135" t="str">
        <f t="shared" si="1043"/>
        <v/>
      </c>
      <c r="U2167" s="118" t="str">
        <f t="shared" si="1044"/>
        <v/>
      </c>
      <c r="V2167" s="135" t="str">
        <f t="shared" si="1045"/>
        <v/>
      </c>
      <c r="W2167" s="135" t="str">
        <f t="shared" si="1046"/>
        <v/>
      </c>
      <c r="X2167" s="119" t="str">
        <f t="shared" si="1047"/>
        <v/>
      </c>
      <c r="Y2167" s="120" t="str">
        <f>IF(B:B="","",IF(R2167="Refreshment Beverage",VLOOKUP(Q2167,Rates!G$15:L$19,6,0)*W2167,VLOOKUP(Q2167,Rates!G$4:L$12,6,0)*W2167))</f>
        <v/>
      </c>
      <c r="Z2167" s="120" t="str">
        <f t="shared" si="1048"/>
        <v/>
      </c>
      <c r="AA2167" s="120" t="str">
        <f t="shared" si="1049"/>
        <v/>
      </c>
      <c r="AB2167" s="136" t="str">
        <f>IF(B:B="","",IF(R2167="Refreshment Beverage","",IF(AND(R2167="Beer",Q2167=0),SUM(LOOKUP(2,1/(Rates!$B$15:$B$18&lt;=W2167)/(Rates!$C$15:$C$18&gt;=W2167),Rates!$D$15:$D$18)*W2167),VLOOKUP(VALUE(Q:Q),Rates!A:B,2,0)*W2167)))</f>
        <v/>
      </c>
      <c r="AC2167" s="136" t="str">
        <f>IF(B:B="","",IF(R2167="Refreshment Beverage","",IF(AND(R2167="Beer",Q2167=0),SUM(LOOKUP(2,1/(Rates!$B$15:$B$18&lt;=W2167)/(Rates!$C$15:$C$18&gt;=W2167),Rates!$E$15:$E$18)*W2167),VLOOKUP(VALUE(Q:Q),Rates!A:C,3,0)*W2167)))</f>
        <v/>
      </c>
      <c r="AD2167" s="137" t="str">
        <f>IFERROR(IF(B:B="","",IF(R2167="Beer","",IF(VALUE(Q2167)=0,VLOOKUP(VLOOKUP(B:B,#REF!,16,0),Rates!A:E,2,0),VLOOKUP(VALUE(Q2167),Rates!A$31:B$34,2,0)*W2167))),0)</f>
        <v/>
      </c>
      <c r="AE2167" s="121" t="str">
        <f t="shared" si="1050"/>
        <v/>
      </c>
      <c r="AF2167" s="138" t="str">
        <f t="shared" si="1051"/>
        <v/>
      </c>
      <c r="AG2167" s="122" t="str">
        <f t="shared" si="1052"/>
        <v/>
      </c>
      <c r="AH2167" s="123" t="str">
        <f t="shared" si="1053"/>
        <v/>
      </c>
      <c r="AI2167" s="139" t="str">
        <f>IF(AE:AE="","",IF(R2167="Refreshment Beverage",AK2167*(Rates!J$19/100),ROUND(SUM(AH2167*(Rates!$J$8/100)),4)))</f>
        <v/>
      </c>
      <c r="AJ2167" s="124" t="str">
        <f t="shared" si="1054"/>
        <v/>
      </c>
      <c r="AK2167" s="125" t="str">
        <f t="shared" si="1055"/>
        <v/>
      </c>
      <c r="AL2167" s="121" t="str">
        <f t="shared" si="1056"/>
        <v/>
      </c>
      <c r="AM2167" s="138" t="str">
        <f>IF(AS2167="","",IF(R2167="Refreshment Beverage",ROUND(AS2167*Rates!K$19,4),ROUND(AO2167*(VLOOKUP(VALUE(Q2167),Rates!G$4:L$12,3,0)),4)))</f>
        <v/>
      </c>
      <c r="AN2167" s="126" t="str">
        <f>IF(AS2167="","",IF(R2167="Refreshment Beverage",AS2167*(Rates!J$19/100),MAX(AM2167,AB2167)))</f>
        <v/>
      </c>
      <c r="AO2167" s="127" t="str">
        <f t="shared" si="1057"/>
        <v/>
      </c>
      <c r="AP2167" s="127" t="str">
        <f t="shared" si="1058"/>
        <v/>
      </c>
      <c r="AQ2167" s="140" t="str">
        <f>IF(AS2167="","",IF(R2167="Refreshment Beverage",ROUND(SUM(VLOOKUP(Q:Q,Rates!G$15:L$19,3,0)*(AS2167-Y2167-Z2167-AA2167)),4),ROUND(SUM(Rates!$K$8*AS2167),4)))</f>
        <v/>
      </c>
      <c r="AR2167" s="139" t="str">
        <f t="shared" si="1059"/>
        <v/>
      </c>
      <c r="AS2167" s="125" t="str">
        <f t="shared" si="1060"/>
        <v/>
      </c>
      <c r="AT2167" s="121" t="str">
        <f t="shared" si="1061"/>
        <v/>
      </c>
      <c r="AU2167" s="138" t="str">
        <f>IF(AX2167="","",IF(R2167="Refreshment Beverage",ROUND((BA2167-Y2167-Z2167-AA2167)*VLOOKUP(VALUE(Q2167),Rates!G$15:L$19,3,0),4),ROUND(AW2167*(VLOOKUP(VALUE(Q2167),Rates!G:L,3,0)),4)))</f>
        <v/>
      </c>
      <c r="AV2167" s="126" t="str">
        <f t="shared" si="1062"/>
        <v/>
      </c>
      <c r="AW2167" s="127" t="str">
        <f t="shared" si="1063"/>
        <v/>
      </c>
      <c r="AX2167" s="123" t="str">
        <f t="shared" si="1064"/>
        <v/>
      </c>
      <c r="AY2167" s="140" t="str">
        <f>IF(AX2167="","",IF(R2167="Refreshment Beverage",ROUND(SUM(AX2167*Rates!K$19),4),ROUND(SUM(AX2167*(Rates!J$8/100)),4)))</f>
        <v/>
      </c>
      <c r="AZ2167" s="124" t="str">
        <f t="shared" si="1065"/>
        <v/>
      </c>
      <c r="BA2167" s="125" t="str">
        <f t="shared" si="1066"/>
        <v/>
      </c>
      <c r="BB2167" s="115"/>
      <c r="BC2167" s="143"/>
      <c r="BD2167" s="100"/>
      <c r="BE2167" s="100"/>
      <c r="BF2167" s="100"/>
      <c r="BG2167" s="100"/>
    </row>
    <row r="2168" spans="1:59" x14ac:dyDescent="0.2">
      <c r="A2168" s="144"/>
      <c r="B2168" s="141"/>
      <c r="C2168" s="141"/>
      <c r="D2168" s="142"/>
      <c r="E2168" s="142"/>
      <c r="F2168" s="142"/>
      <c r="G2168" s="142"/>
      <c r="H2168" s="142"/>
      <c r="I2168" s="129"/>
      <c r="J2168" s="130"/>
      <c r="K2168" s="131" t="str">
        <f t="shared" si="1037"/>
        <v/>
      </c>
      <c r="L2168" s="132" t="str">
        <f t="shared" si="1038"/>
        <v/>
      </c>
      <c r="M2168" s="133" t="str">
        <f t="shared" si="1039"/>
        <v/>
      </c>
      <c r="N2168" s="134" t="str">
        <f>IFERROR(IF(B:B="","",IF(R2168="Beer",SUM(LOOKUP(2,1/(Rates!$B$3:$B$5&lt;=W2168)/(Rates!$C$3:$C$5&gt;=W2168),Rates!$D$3:$D$5)*(X2168/100)*W2168),IF(R2168="Refreshment Beverage",SUM(LOOKUP(2,1/(Rates!$B$7:$B$11&lt;=W2168)/(Rates!$C$7:$C$11&gt;=W2168),Rates!$D$7:$D$11)*(X2168/100)*W2168)))),"")</f>
        <v/>
      </c>
      <c r="O2168" s="134" t="str">
        <f t="shared" si="1040"/>
        <v/>
      </c>
      <c r="P2168" s="116"/>
      <c r="Q2168" s="117" t="str">
        <f t="shared" si="1041"/>
        <v/>
      </c>
      <c r="R2168" s="128" t="str">
        <f t="shared" si="1042"/>
        <v/>
      </c>
      <c r="S2168" s="135" t="str">
        <f>IF(B2168="","",IF(R2168="Refreshment Beverage",VLOOKUP(VALUE(Q2168),Rates!G$15:L$19,2,0),VLOOKUP(VALUE(Q2168),Rates!G$4:L$12,2,0)))</f>
        <v/>
      </c>
      <c r="T2168" s="135" t="str">
        <f t="shared" si="1043"/>
        <v/>
      </c>
      <c r="U2168" s="118" t="str">
        <f t="shared" si="1044"/>
        <v/>
      </c>
      <c r="V2168" s="135" t="str">
        <f t="shared" si="1045"/>
        <v/>
      </c>
      <c r="W2168" s="135" t="str">
        <f t="shared" si="1046"/>
        <v/>
      </c>
      <c r="X2168" s="119" t="str">
        <f t="shared" si="1047"/>
        <v/>
      </c>
      <c r="Y2168" s="120" t="str">
        <f>IF(B:B="","",IF(R2168="Refreshment Beverage",VLOOKUP(Q2168,Rates!G$15:L$19,6,0)*W2168,VLOOKUP(Q2168,Rates!G$4:L$12,6,0)*W2168))</f>
        <v/>
      </c>
      <c r="Z2168" s="120" t="str">
        <f t="shared" si="1048"/>
        <v/>
      </c>
      <c r="AA2168" s="120" t="str">
        <f t="shared" si="1049"/>
        <v/>
      </c>
      <c r="AB2168" s="136" t="str">
        <f>IF(B:B="","",IF(R2168="Refreshment Beverage","",IF(AND(R2168="Beer",Q2168=0),SUM(LOOKUP(2,1/(Rates!$B$15:$B$18&lt;=W2168)/(Rates!$C$15:$C$18&gt;=W2168),Rates!$D$15:$D$18)*W2168),VLOOKUP(VALUE(Q:Q),Rates!A:B,2,0)*W2168)))</f>
        <v/>
      </c>
      <c r="AC2168" s="136" t="str">
        <f>IF(B:B="","",IF(R2168="Refreshment Beverage","",IF(AND(R2168="Beer",Q2168=0),SUM(LOOKUP(2,1/(Rates!$B$15:$B$18&lt;=W2168)/(Rates!$C$15:$C$18&gt;=W2168),Rates!$E$15:$E$18)*W2168),VLOOKUP(VALUE(Q:Q),Rates!A:C,3,0)*W2168)))</f>
        <v/>
      </c>
      <c r="AD2168" s="137" t="str">
        <f>IFERROR(IF(B:B="","",IF(R2168="Beer","",IF(VALUE(Q2168)=0,VLOOKUP(VLOOKUP(B:B,#REF!,16,0),Rates!A:E,2,0),VLOOKUP(VALUE(Q2168),Rates!A$31:B$34,2,0)*W2168))),0)</f>
        <v/>
      </c>
      <c r="AE2168" s="121" t="str">
        <f t="shared" si="1050"/>
        <v/>
      </c>
      <c r="AF2168" s="138" t="str">
        <f t="shared" si="1051"/>
        <v/>
      </c>
      <c r="AG2168" s="122" t="str">
        <f t="shared" si="1052"/>
        <v/>
      </c>
      <c r="AH2168" s="123" t="str">
        <f t="shared" si="1053"/>
        <v/>
      </c>
      <c r="AI2168" s="139" t="str">
        <f>IF(AE:AE="","",IF(R2168="Refreshment Beverage",AK2168*(Rates!J$19/100),ROUND(SUM(AH2168*(Rates!$J$8/100)),4)))</f>
        <v/>
      </c>
      <c r="AJ2168" s="124" t="str">
        <f t="shared" si="1054"/>
        <v/>
      </c>
      <c r="AK2168" s="125" t="str">
        <f t="shared" si="1055"/>
        <v/>
      </c>
      <c r="AL2168" s="121" t="str">
        <f t="shared" si="1056"/>
        <v/>
      </c>
      <c r="AM2168" s="138" t="str">
        <f>IF(AS2168="","",IF(R2168="Refreshment Beverage",ROUND(AS2168*Rates!K$19,4),ROUND(AO2168*(VLOOKUP(VALUE(Q2168),Rates!G$4:L$12,3,0)),4)))</f>
        <v/>
      </c>
      <c r="AN2168" s="126" t="str">
        <f>IF(AS2168="","",IF(R2168="Refreshment Beverage",AS2168*(Rates!J$19/100),MAX(AM2168,AB2168)))</f>
        <v/>
      </c>
      <c r="AO2168" s="127" t="str">
        <f t="shared" si="1057"/>
        <v/>
      </c>
      <c r="AP2168" s="127" t="str">
        <f t="shared" si="1058"/>
        <v/>
      </c>
      <c r="AQ2168" s="140" t="str">
        <f>IF(AS2168="","",IF(R2168="Refreshment Beverage",ROUND(SUM(VLOOKUP(Q:Q,Rates!G$15:L$19,3,0)*(AS2168-Y2168-Z2168-AA2168)),4),ROUND(SUM(Rates!$K$8*AS2168),4)))</f>
        <v/>
      </c>
      <c r="AR2168" s="139" t="str">
        <f t="shared" si="1059"/>
        <v/>
      </c>
      <c r="AS2168" s="125" t="str">
        <f t="shared" si="1060"/>
        <v/>
      </c>
      <c r="AT2168" s="121" t="str">
        <f t="shared" si="1061"/>
        <v/>
      </c>
      <c r="AU2168" s="138" t="str">
        <f>IF(AX2168="","",IF(R2168="Refreshment Beverage",ROUND((BA2168-Y2168-Z2168-AA2168)*VLOOKUP(VALUE(Q2168),Rates!G$15:L$19,3,0),4),ROUND(AW2168*(VLOOKUP(VALUE(Q2168),Rates!G:L,3,0)),4)))</f>
        <v/>
      </c>
      <c r="AV2168" s="126" t="str">
        <f t="shared" si="1062"/>
        <v/>
      </c>
      <c r="AW2168" s="127" t="str">
        <f t="shared" si="1063"/>
        <v/>
      </c>
      <c r="AX2168" s="123" t="str">
        <f t="shared" si="1064"/>
        <v/>
      </c>
      <c r="AY2168" s="140" t="str">
        <f>IF(AX2168="","",IF(R2168="Refreshment Beverage",ROUND(SUM(AX2168*Rates!K$19),4),ROUND(SUM(AX2168*(Rates!J$8/100)),4)))</f>
        <v/>
      </c>
      <c r="AZ2168" s="124" t="str">
        <f t="shared" si="1065"/>
        <v/>
      </c>
      <c r="BA2168" s="125" t="str">
        <f t="shared" si="1066"/>
        <v/>
      </c>
      <c r="BB2168" s="115"/>
      <c r="BC2168" s="143"/>
      <c r="BD2168" s="100"/>
      <c r="BE2168" s="100"/>
      <c r="BF2168" s="100"/>
      <c r="BG2168" s="100"/>
    </row>
    <row r="2169" spans="1:59" x14ac:dyDescent="0.2">
      <c r="A2169" s="144"/>
      <c r="B2169" s="141"/>
      <c r="C2169" s="141"/>
      <c r="D2169" s="142"/>
      <c r="E2169" s="142"/>
      <c r="F2169" s="142"/>
      <c r="G2169" s="142"/>
      <c r="H2169" s="142"/>
      <c r="I2169" s="129"/>
      <c r="J2169" s="130"/>
      <c r="K2169" s="131" t="str">
        <f t="shared" si="1037"/>
        <v/>
      </c>
      <c r="L2169" s="132" t="str">
        <f t="shared" si="1038"/>
        <v/>
      </c>
      <c r="M2169" s="133" t="str">
        <f t="shared" si="1039"/>
        <v/>
      </c>
      <c r="N2169" s="134" t="str">
        <f>IFERROR(IF(B:B="","",IF(R2169="Beer",SUM(LOOKUP(2,1/(Rates!$B$3:$B$5&lt;=W2169)/(Rates!$C$3:$C$5&gt;=W2169),Rates!$D$3:$D$5)*(X2169/100)*W2169),IF(R2169="Refreshment Beverage",SUM(LOOKUP(2,1/(Rates!$B$7:$B$11&lt;=W2169)/(Rates!$C$7:$C$11&gt;=W2169),Rates!$D$7:$D$11)*(X2169/100)*W2169)))),"")</f>
        <v/>
      </c>
      <c r="O2169" s="134" t="str">
        <f t="shared" si="1040"/>
        <v/>
      </c>
      <c r="P2169" s="116"/>
      <c r="Q2169" s="117" t="str">
        <f t="shared" si="1041"/>
        <v/>
      </c>
      <c r="R2169" s="128" t="str">
        <f t="shared" si="1042"/>
        <v/>
      </c>
      <c r="S2169" s="135" t="str">
        <f>IF(B2169="","",IF(R2169="Refreshment Beverage",VLOOKUP(VALUE(Q2169),Rates!G$15:L$19,2,0),VLOOKUP(VALUE(Q2169),Rates!G$4:L$12,2,0)))</f>
        <v/>
      </c>
      <c r="T2169" s="135" t="str">
        <f t="shared" si="1043"/>
        <v/>
      </c>
      <c r="U2169" s="118" t="str">
        <f t="shared" si="1044"/>
        <v/>
      </c>
      <c r="V2169" s="135" t="str">
        <f t="shared" si="1045"/>
        <v/>
      </c>
      <c r="W2169" s="135" t="str">
        <f t="shared" si="1046"/>
        <v/>
      </c>
      <c r="X2169" s="119" t="str">
        <f t="shared" si="1047"/>
        <v/>
      </c>
      <c r="Y2169" s="120" t="str">
        <f>IF(B:B="","",IF(R2169="Refreshment Beverage",VLOOKUP(Q2169,Rates!G$15:L$19,6,0)*W2169,VLOOKUP(Q2169,Rates!G$4:L$12,6,0)*W2169))</f>
        <v/>
      </c>
      <c r="Z2169" s="120" t="str">
        <f t="shared" si="1048"/>
        <v/>
      </c>
      <c r="AA2169" s="120" t="str">
        <f t="shared" si="1049"/>
        <v/>
      </c>
      <c r="AB2169" s="136" t="str">
        <f>IF(B:B="","",IF(R2169="Refreshment Beverage","",IF(AND(R2169="Beer",Q2169=0),SUM(LOOKUP(2,1/(Rates!$B$15:$B$18&lt;=W2169)/(Rates!$C$15:$C$18&gt;=W2169),Rates!$D$15:$D$18)*W2169),VLOOKUP(VALUE(Q:Q),Rates!A:B,2,0)*W2169)))</f>
        <v/>
      </c>
      <c r="AC2169" s="136" t="str">
        <f>IF(B:B="","",IF(R2169="Refreshment Beverage","",IF(AND(R2169="Beer",Q2169=0),SUM(LOOKUP(2,1/(Rates!$B$15:$B$18&lt;=W2169)/(Rates!$C$15:$C$18&gt;=W2169),Rates!$E$15:$E$18)*W2169),VLOOKUP(VALUE(Q:Q),Rates!A:C,3,0)*W2169)))</f>
        <v/>
      </c>
      <c r="AD2169" s="137" t="str">
        <f>IFERROR(IF(B:B="","",IF(R2169="Beer","",IF(VALUE(Q2169)=0,VLOOKUP(VLOOKUP(B:B,#REF!,16,0),Rates!A:E,2,0),VLOOKUP(VALUE(Q2169),Rates!A$31:B$34,2,0)*W2169))),0)</f>
        <v/>
      </c>
      <c r="AE2169" s="121" t="str">
        <f t="shared" si="1050"/>
        <v/>
      </c>
      <c r="AF2169" s="138" t="str">
        <f t="shared" si="1051"/>
        <v/>
      </c>
      <c r="AG2169" s="122" t="str">
        <f t="shared" si="1052"/>
        <v/>
      </c>
      <c r="AH2169" s="123" t="str">
        <f t="shared" si="1053"/>
        <v/>
      </c>
      <c r="AI2169" s="139" t="str">
        <f>IF(AE:AE="","",IF(R2169="Refreshment Beverage",AK2169*(Rates!J$19/100),ROUND(SUM(AH2169*(Rates!$J$8/100)),4)))</f>
        <v/>
      </c>
      <c r="AJ2169" s="124" t="str">
        <f t="shared" si="1054"/>
        <v/>
      </c>
      <c r="AK2169" s="125" t="str">
        <f t="shared" si="1055"/>
        <v/>
      </c>
      <c r="AL2169" s="121" t="str">
        <f t="shared" si="1056"/>
        <v/>
      </c>
      <c r="AM2169" s="138" t="str">
        <f>IF(AS2169="","",IF(R2169="Refreshment Beverage",ROUND(AS2169*Rates!K$19,4),ROUND(AO2169*(VLOOKUP(VALUE(Q2169),Rates!G$4:L$12,3,0)),4)))</f>
        <v/>
      </c>
      <c r="AN2169" s="126" t="str">
        <f>IF(AS2169="","",IF(R2169="Refreshment Beverage",AS2169*(Rates!J$19/100),MAX(AM2169,AB2169)))</f>
        <v/>
      </c>
      <c r="AO2169" s="127" t="str">
        <f t="shared" si="1057"/>
        <v/>
      </c>
      <c r="AP2169" s="127" t="str">
        <f t="shared" si="1058"/>
        <v/>
      </c>
      <c r="AQ2169" s="140" t="str">
        <f>IF(AS2169="","",IF(R2169="Refreshment Beverage",ROUND(SUM(VLOOKUP(Q:Q,Rates!G$15:L$19,3,0)*(AS2169-Y2169-Z2169-AA2169)),4),ROUND(SUM(Rates!$K$8*AS2169),4)))</f>
        <v/>
      </c>
      <c r="AR2169" s="139" t="str">
        <f t="shared" si="1059"/>
        <v/>
      </c>
      <c r="AS2169" s="125" t="str">
        <f t="shared" si="1060"/>
        <v/>
      </c>
      <c r="AT2169" s="121" t="str">
        <f t="shared" si="1061"/>
        <v/>
      </c>
      <c r="AU2169" s="138" t="str">
        <f>IF(AX2169="","",IF(R2169="Refreshment Beverage",ROUND((BA2169-Y2169-Z2169-AA2169)*VLOOKUP(VALUE(Q2169),Rates!G$15:L$19,3,0),4),ROUND(AW2169*(VLOOKUP(VALUE(Q2169),Rates!G:L,3,0)),4)))</f>
        <v/>
      </c>
      <c r="AV2169" s="126" t="str">
        <f t="shared" si="1062"/>
        <v/>
      </c>
      <c r="AW2169" s="127" t="str">
        <f t="shared" si="1063"/>
        <v/>
      </c>
      <c r="AX2169" s="123" t="str">
        <f t="shared" si="1064"/>
        <v/>
      </c>
      <c r="AY2169" s="140" t="str">
        <f>IF(AX2169="","",IF(R2169="Refreshment Beverage",ROUND(SUM(AX2169*Rates!K$19),4),ROUND(SUM(AX2169*(Rates!J$8/100)),4)))</f>
        <v/>
      </c>
      <c r="AZ2169" s="124" t="str">
        <f t="shared" si="1065"/>
        <v/>
      </c>
      <c r="BA2169" s="125" t="str">
        <f t="shared" si="1066"/>
        <v/>
      </c>
      <c r="BB2169" s="115"/>
      <c r="BC2169" s="143"/>
      <c r="BD2169" s="100"/>
      <c r="BE2169" s="100"/>
      <c r="BF2169" s="100"/>
      <c r="BG2169" s="100"/>
    </row>
    <row r="2170" spans="1:59" x14ac:dyDescent="0.2">
      <c r="A2170" s="144"/>
      <c r="B2170" s="141"/>
      <c r="C2170" s="141"/>
      <c r="D2170" s="142"/>
      <c r="E2170" s="142"/>
      <c r="F2170" s="142"/>
      <c r="G2170" s="142"/>
      <c r="H2170" s="142"/>
      <c r="I2170" s="129"/>
      <c r="J2170" s="130"/>
      <c r="K2170" s="131" t="str">
        <f t="shared" si="1037"/>
        <v/>
      </c>
      <c r="L2170" s="132" t="str">
        <f t="shared" si="1038"/>
        <v/>
      </c>
      <c r="M2170" s="133" t="str">
        <f t="shared" si="1039"/>
        <v/>
      </c>
      <c r="N2170" s="134" t="str">
        <f>IFERROR(IF(B:B="","",IF(R2170="Beer",SUM(LOOKUP(2,1/(Rates!$B$3:$B$5&lt;=W2170)/(Rates!$C$3:$C$5&gt;=W2170),Rates!$D$3:$D$5)*(X2170/100)*W2170),IF(R2170="Refreshment Beverage",SUM(LOOKUP(2,1/(Rates!$B$7:$B$11&lt;=W2170)/(Rates!$C$7:$C$11&gt;=W2170),Rates!$D$7:$D$11)*(X2170/100)*W2170)))),"")</f>
        <v/>
      </c>
      <c r="O2170" s="134" t="str">
        <f t="shared" si="1040"/>
        <v/>
      </c>
      <c r="P2170" s="116"/>
      <c r="Q2170" s="117" t="str">
        <f t="shared" si="1041"/>
        <v/>
      </c>
      <c r="R2170" s="128" t="str">
        <f t="shared" si="1042"/>
        <v/>
      </c>
      <c r="S2170" s="135" t="str">
        <f>IF(B2170="","",IF(R2170="Refreshment Beverage",VLOOKUP(VALUE(Q2170),Rates!G$15:L$19,2,0),VLOOKUP(VALUE(Q2170),Rates!G$4:L$12,2,0)))</f>
        <v/>
      </c>
      <c r="T2170" s="135" t="str">
        <f t="shared" si="1043"/>
        <v/>
      </c>
      <c r="U2170" s="118" t="str">
        <f t="shared" si="1044"/>
        <v/>
      </c>
      <c r="V2170" s="135" t="str">
        <f t="shared" si="1045"/>
        <v/>
      </c>
      <c r="W2170" s="135" t="str">
        <f t="shared" si="1046"/>
        <v/>
      </c>
      <c r="X2170" s="119" t="str">
        <f t="shared" si="1047"/>
        <v/>
      </c>
      <c r="Y2170" s="120" t="str">
        <f>IF(B:B="","",IF(R2170="Refreshment Beverage",VLOOKUP(Q2170,Rates!G$15:L$19,6,0)*W2170,VLOOKUP(Q2170,Rates!G$4:L$12,6,0)*W2170))</f>
        <v/>
      </c>
      <c r="Z2170" s="120" t="str">
        <f t="shared" si="1048"/>
        <v/>
      </c>
      <c r="AA2170" s="120" t="str">
        <f t="shared" si="1049"/>
        <v/>
      </c>
      <c r="AB2170" s="136" t="str">
        <f>IF(B:B="","",IF(R2170="Refreshment Beverage","",IF(AND(R2170="Beer",Q2170=0),SUM(LOOKUP(2,1/(Rates!$B$15:$B$18&lt;=W2170)/(Rates!$C$15:$C$18&gt;=W2170),Rates!$D$15:$D$18)*W2170),VLOOKUP(VALUE(Q:Q),Rates!A:B,2,0)*W2170)))</f>
        <v/>
      </c>
      <c r="AC2170" s="136" t="str">
        <f>IF(B:B="","",IF(R2170="Refreshment Beverage","",IF(AND(R2170="Beer",Q2170=0),SUM(LOOKUP(2,1/(Rates!$B$15:$B$18&lt;=W2170)/(Rates!$C$15:$C$18&gt;=W2170),Rates!$E$15:$E$18)*W2170),VLOOKUP(VALUE(Q:Q),Rates!A:C,3,0)*W2170)))</f>
        <v/>
      </c>
      <c r="AD2170" s="137" t="str">
        <f>IFERROR(IF(B:B="","",IF(R2170="Beer","",IF(VALUE(Q2170)=0,VLOOKUP(VLOOKUP(B:B,#REF!,16,0),Rates!A:E,2,0),VLOOKUP(VALUE(Q2170),Rates!A$31:B$34,2,0)*W2170))),0)</f>
        <v/>
      </c>
      <c r="AE2170" s="121" t="str">
        <f t="shared" si="1050"/>
        <v/>
      </c>
      <c r="AF2170" s="138" t="str">
        <f t="shared" si="1051"/>
        <v/>
      </c>
      <c r="AG2170" s="122" t="str">
        <f t="shared" si="1052"/>
        <v/>
      </c>
      <c r="AH2170" s="123" t="str">
        <f t="shared" si="1053"/>
        <v/>
      </c>
      <c r="AI2170" s="139" t="str">
        <f>IF(AE:AE="","",IF(R2170="Refreshment Beverage",AK2170*(Rates!J$19/100),ROUND(SUM(AH2170*(Rates!$J$8/100)),4)))</f>
        <v/>
      </c>
      <c r="AJ2170" s="124" t="str">
        <f t="shared" si="1054"/>
        <v/>
      </c>
      <c r="AK2170" s="125" t="str">
        <f t="shared" si="1055"/>
        <v/>
      </c>
      <c r="AL2170" s="121" t="str">
        <f t="shared" si="1056"/>
        <v/>
      </c>
      <c r="AM2170" s="138" t="str">
        <f>IF(AS2170="","",IF(R2170="Refreshment Beverage",ROUND(AS2170*Rates!K$19,4),ROUND(AO2170*(VLOOKUP(VALUE(Q2170),Rates!G$4:L$12,3,0)),4)))</f>
        <v/>
      </c>
      <c r="AN2170" s="126" t="str">
        <f>IF(AS2170="","",IF(R2170="Refreshment Beverage",AS2170*(Rates!J$19/100),MAX(AM2170,AB2170)))</f>
        <v/>
      </c>
      <c r="AO2170" s="127" t="str">
        <f t="shared" si="1057"/>
        <v/>
      </c>
      <c r="AP2170" s="127" t="str">
        <f t="shared" si="1058"/>
        <v/>
      </c>
      <c r="AQ2170" s="140" t="str">
        <f>IF(AS2170="","",IF(R2170="Refreshment Beverage",ROUND(SUM(VLOOKUP(Q:Q,Rates!G$15:L$19,3,0)*(AS2170-Y2170-Z2170-AA2170)),4),ROUND(SUM(Rates!$K$8*AS2170),4)))</f>
        <v/>
      </c>
      <c r="AR2170" s="139" t="str">
        <f t="shared" si="1059"/>
        <v/>
      </c>
      <c r="AS2170" s="125" t="str">
        <f t="shared" si="1060"/>
        <v/>
      </c>
      <c r="AT2170" s="121" t="str">
        <f t="shared" si="1061"/>
        <v/>
      </c>
      <c r="AU2170" s="138" t="str">
        <f>IF(AX2170="","",IF(R2170="Refreshment Beverage",ROUND((BA2170-Y2170-Z2170-AA2170)*VLOOKUP(VALUE(Q2170),Rates!G$15:L$19,3,0),4),ROUND(AW2170*(VLOOKUP(VALUE(Q2170),Rates!G:L,3,0)),4)))</f>
        <v/>
      </c>
      <c r="AV2170" s="126" t="str">
        <f t="shared" si="1062"/>
        <v/>
      </c>
      <c r="AW2170" s="127" t="str">
        <f t="shared" si="1063"/>
        <v/>
      </c>
      <c r="AX2170" s="123" t="str">
        <f t="shared" si="1064"/>
        <v/>
      </c>
      <c r="AY2170" s="140" t="str">
        <f>IF(AX2170="","",IF(R2170="Refreshment Beverage",ROUND(SUM(AX2170*Rates!K$19),4),ROUND(SUM(AX2170*(Rates!J$8/100)),4)))</f>
        <v/>
      </c>
      <c r="AZ2170" s="124" t="str">
        <f t="shared" si="1065"/>
        <v/>
      </c>
      <c r="BA2170" s="125" t="str">
        <f t="shared" si="1066"/>
        <v/>
      </c>
      <c r="BB2170" s="115"/>
      <c r="BC2170" s="143"/>
      <c r="BD2170" s="100"/>
      <c r="BE2170" s="100"/>
      <c r="BF2170" s="100"/>
      <c r="BG2170" s="100"/>
    </row>
    <row r="2171" spans="1:59" x14ac:dyDescent="0.2">
      <c r="A2171" s="144"/>
      <c r="B2171" s="141"/>
      <c r="C2171" s="141"/>
      <c r="D2171" s="142"/>
      <c r="E2171" s="142"/>
      <c r="F2171" s="142"/>
      <c r="G2171" s="142"/>
      <c r="H2171" s="142"/>
      <c r="I2171" s="129"/>
      <c r="J2171" s="130"/>
      <c r="K2171" s="131" t="str">
        <f t="shared" si="1037"/>
        <v/>
      </c>
      <c r="L2171" s="132" t="str">
        <f t="shared" si="1038"/>
        <v/>
      </c>
      <c r="M2171" s="133" t="str">
        <f t="shared" si="1039"/>
        <v/>
      </c>
      <c r="N2171" s="134" t="str">
        <f>IFERROR(IF(B:B="","",IF(R2171="Beer",SUM(LOOKUP(2,1/(Rates!$B$3:$B$5&lt;=W2171)/(Rates!$C$3:$C$5&gt;=W2171),Rates!$D$3:$D$5)*(X2171/100)*W2171),IF(R2171="Refreshment Beverage",SUM(LOOKUP(2,1/(Rates!$B$7:$B$11&lt;=W2171)/(Rates!$C$7:$C$11&gt;=W2171),Rates!$D$7:$D$11)*(X2171/100)*W2171)))),"")</f>
        <v/>
      </c>
      <c r="O2171" s="134" t="str">
        <f t="shared" si="1040"/>
        <v/>
      </c>
      <c r="P2171" s="116"/>
      <c r="Q2171" s="117" t="str">
        <f t="shared" si="1041"/>
        <v/>
      </c>
      <c r="R2171" s="128" t="str">
        <f t="shared" si="1042"/>
        <v/>
      </c>
      <c r="S2171" s="135" t="str">
        <f>IF(B2171="","",IF(R2171="Refreshment Beverage",VLOOKUP(VALUE(Q2171),Rates!G$15:L$19,2,0),VLOOKUP(VALUE(Q2171),Rates!G$4:L$12,2,0)))</f>
        <v/>
      </c>
      <c r="T2171" s="135" t="str">
        <f t="shared" si="1043"/>
        <v/>
      </c>
      <c r="U2171" s="118" t="str">
        <f t="shared" si="1044"/>
        <v/>
      </c>
      <c r="V2171" s="135" t="str">
        <f t="shared" si="1045"/>
        <v/>
      </c>
      <c r="W2171" s="135" t="str">
        <f t="shared" si="1046"/>
        <v/>
      </c>
      <c r="X2171" s="119" t="str">
        <f t="shared" si="1047"/>
        <v/>
      </c>
      <c r="Y2171" s="120" t="str">
        <f>IF(B:B="","",IF(R2171="Refreshment Beverage",VLOOKUP(Q2171,Rates!G$15:L$19,6,0)*W2171,VLOOKUP(Q2171,Rates!G$4:L$12,6,0)*W2171))</f>
        <v/>
      </c>
      <c r="Z2171" s="120" t="str">
        <f t="shared" si="1048"/>
        <v/>
      </c>
      <c r="AA2171" s="120" t="str">
        <f t="shared" si="1049"/>
        <v/>
      </c>
      <c r="AB2171" s="136" t="str">
        <f>IF(B:B="","",IF(R2171="Refreshment Beverage","",IF(AND(R2171="Beer",Q2171=0),SUM(LOOKUP(2,1/(Rates!$B$15:$B$18&lt;=W2171)/(Rates!$C$15:$C$18&gt;=W2171),Rates!$D$15:$D$18)*W2171),VLOOKUP(VALUE(Q:Q),Rates!A:B,2,0)*W2171)))</f>
        <v/>
      </c>
      <c r="AC2171" s="136" t="str">
        <f>IF(B:B="","",IF(R2171="Refreshment Beverage","",IF(AND(R2171="Beer",Q2171=0),SUM(LOOKUP(2,1/(Rates!$B$15:$B$18&lt;=W2171)/(Rates!$C$15:$C$18&gt;=W2171),Rates!$E$15:$E$18)*W2171),VLOOKUP(VALUE(Q:Q),Rates!A:C,3,0)*W2171)))</f>
        <v/>
      </c>
      <c r="AD2171" s="137" t="str">
        <f>IFERROR(IF(B:B="","",IF(R2171="Beer","",IF(VALUE(Q2171)=0,VLOOKUP(VLOOKUP(B:B,#REF!,16,0),Rates!A:E,2,0),VLOOKUP(VALUE(Q2171),Rates!A$31:B$34,2,0)*W2171))),0)</f>
        <v/>
      </c>
      <c r="AE2171" s="121" t="str">
        <f t="shared" si="1050"/>
        <v/>
      </c>
      <c r="AF2171" s="138" t="str">
        <f t="shared" si="1051"/>
        <v/>
      </c>
      <c r="AG2171" s="122" t="str">
        <f t="shared" si="1052"/>
        <v/>
      </c>
      <c r="AH2171" s="123" t="str">
        <f t="shared" si="1053"/>
        <v/>
      </c>
      <c r="AI2171" s="139" t="str">
        <f>IF(AE:AE="","",IF(R2171="Refreshment Beverage",AK2171*(Rates!J$19/100),ROUND(SUM(AH2171*(Rates!$J$8/100)),4)))</f>
        <v/>
      </c>
      <c r="AJ2171" s="124" t="str">
        <f t="shared" si="1054"/>
        <v/>
      </c>
      <c r="AK2171" s="125" t="str">
        <f t="shared" si="1055"/>
        <v/>
      </c>
      <c r="AL2171" s="121" t="str">
        <f t="shared" si="1056"/>
        <v/>
      </c>
      <c r="AM2171" s="138" t="str">
        <f>IF(AS2171="","",IF(R2171="Refreshment Beverage",ROUND(AS2171*Rates!K$19,4),ROUND(AO2171*(VLOOKUP(VALUE(Q2171),Rates!G$4:L$12,3,0)),4)))</f>
        <v/>
      </c>
      <c r="AN2171" s="126" t="str">
        <f>IF(AS2171="","",IF(R2171="Refreshment Beverage",AS2171*(Rates!J$19/100),MAX(AM2171,AB2171)))</f>
        <v/>
      </c>
      <c r="AO2171" s="127" t="str">
        <f t="shared" si="1057"/>
        <v/>
      </c>
      <c r="AP2171" s="127" t="str">
        <f t="shared" si="1058"/>
        <v/>
      </c>
      <c r="AQ2171" s="140" t="str">
        <f>IF(AS2171="","",IF(R2171="Refreshment Beverage",ROUND(SUM(VLOOKUP(Q:Q,Rates!G$15:L$19,3,0)*(AS2171-Y2171-Z2171-AA2171)),4),ROUND(SUM(Rates!$K$8*AS2171),4)))</f>
        <v/>
      </c>
      <c r="AR2171" s="139" t="str">
        <f t="shared" si="1059"/>
        <v/>
      </c>
      <c r="AS2171" s="125" t="str">
        <f t="shared" si="1060"/>
        <v/>
      </c>
      <c r="AT2171" s="121" t="str">
        <f t="shared" si="1061"/>
        <v/>
      </c>
      <c r="AU2171" s="138" t="str">
        <f>IF(AX2171="","",IF(R2171="Refreshment Beverage",ROUND((BA2171-Y2171-Z2171-AA2171)*VLOOKUP(VALUE(Q2171),Rates!G$15:L$19,3,0),4),ROUND(AW2171*(VLOOKUP(VALUE(Q2171),Rates!G:L,3,0)),4)))</f>
        <v/>
      </c>
      <c r="AV2171" s="126" t="str">
        <f t="shared" si="1062"/>
        <v/>
      </c>
      <c r="AW2171" s="127" t="str">
        <f t="shared" si="1063"/>
        <v/>
      </c>
      <c r="AX2171" s="123" t="str">
        <f t="shared" si="1064"/>
        <v/>
      </c>
      <c r="AY2171" s="140" t="str">
        <f>IF(AX2171="","",IF(R2171="Refreshment Beverage",ROUND(SUM(AX2171*Rates!K$19),4),ROUND(SUM(AX2171*(Rates!J$8/100)),4)))</f>
        <v/>
      </c>
      <c r="AZ2171" s="124" t="str">
        <f t="shared" si="1065"/>
        <v/>
      </c>
      <c r="BA2171" s="125" t="str">
        <f t="shared" si="1066"/>
        <v/>
      </c>
      <c r="BB2171" s="115"/>
      <c r="BC2171" s="143"/>
      <c r="BD2171" s="100"/>
      <c r="BE2171" s="100"/>
      <c r="BF2171" s="100"/>
      <c r="BG2171" s="100"/>
    </row>
    <row r="2172" spans="1:59" x14ac:dyDescent="0.2">
      <c r="A2172" s="144"/>
      <c r="B2172" s="141"/>
      <c r="C2172" s="141"/>
      <c r="D2172" s="142"/>
      <c r="E2172" s="142"/>
      <c r="F2172" s="142"/>
      <c r="G2172" s="142"/>
      <c r="H2172" s="142"/>
      <c r="I2172" s="129"/>
      <c r="J2172" s="130"/>
      <c r="K2172" s="131" t="str">
        <f t="shared" si="1037"/>
        <v/>
      </c>
      <c r="L2172" s="132" t="str">
        <f t="shared" si="1038"/>
        <v/>
      </c>
      <c r="M2172" s="133" t="str">
        <f t="shared" si="1039"/>
        <v/>
      </c>
      <c r="N2172" s="134" t="str">
        <f>IFERROR(IF(B:B="","",IF(R2172="Beer",SUM(LOOKUP(2,1/(Rates!$B$3:$B$5&lt;=W2172)/(Rates!$C$3:$C$5&gt;=W2172),Rates!$D$3:$D$5)*(X2172/100)*W2172),IF(R2172="Refreshment Beverage",SUM(LOOKUP(2,1/(Rates!$B$7:$B$11&lt;=W2172)/(Rates!$C$7:$C$11&gt;=W2172),Rates!$D$7:$D$11)*(X2172/100)*W2172)))),"")</f>
        <v/>
      </c>
      <c r="O2172" s="134" t="str">
        <f t="shared" si="1040"/>
        <v/>
      </c>
      <c r="P2172" s="116"/>
      <c r="Q2172" s="117" t="str">
        <f t="shared" si="1041"/>
        <v/>
      </c>
      <c r="R2172" s="128" t="str">
        <f t="shared" si="1042"/>
        <v/>
      </c>
      <c r="S2172" s="135" t="str">
        <f>IF(B2172="","",IF(R2172="Refreshment Beverage",VLOOKUP(VALUE(Q2172),Rates!G$15:L$19,2,0),VLOOKUP(VALUE(Q2172),Rates!G$4:L$12,2,0)))</f>
        <v/>
      </c>
      <c r="T2172" s="135" t="str">
        <f t="shared" si="1043"/>
        <v/>
      </c>
      <c r="U2172" s="118" t="str">
        <f t="shared" si="1044"/>
        <v/>
      </c>
      <c r="V2172" s="135" t="str">
        <f t="shared" si="1045"/>
        <v/>
      </c>
      <c r="W2172" s="135" t="str">
        <f t="shared" si="1046"/>
        <v/>
      </c>
      <c r="X2172" s="119" t="str">
        <f t="shared" si="1047"/>
        <v/>
      </c>
      <c r="Y2172" s="120" t="str">
        <f>IF(B:B="","",IF(R2172="Refreshment Beverage",VLOOKUP(Q2172,Rates!G$15:L$19,6,0)*W2172,VLOOKUP(Q2172,Rates!G$4:L$12,6,0)*W2172))</f>
        <v/>
      </c>
      <c r="Z2172" s="120" t="str">
        <f t="shared" si="1048"/>
        <v/>
      </c>
      <c r="AA2172" s="120" t="str">
        <f t="shared" si="1049"/>
        <v/>
      </c>
      <c r="AB2172" s="136" t="str">
        <f>IF(B:B="","",IF(R2172="Refreshment Beverage","",IF(AND(R2172="Beer",Q2172=0),SUM(LOOKUP(2,1/(Rates!$B$15:$B$18&lt;=W2172)/(Rates!$C$15:$C$18&gt;=W2172),Rates!$D$15:$D$18)*W2172),VLOOKUP(VALUE(Q:Q),Rates!A:B,2,0)*W2172)))</f>
        <v/>
      </c>
      <c r="AC2172" s="136" t="str">
        <f>IF(B:B="","",IF(R2172="Refreshment Beverage","",IF(AND(R2172="Beer",Q2172=0),SUM(LOOKUP(2,1/(Rates!$B$15:$B$18&lt;=W2172)/(Rates!$C$15:$C$18&gt;=W2172),Rates!$E$15:$E$18)*W2172),VLOOKUP(VALUE(Q:Q),Rates!A:C,3,0)*W2172)))</f>
        <v/>
      </c>
      <c r="AD2172" s="137" t="str">
        <f>IFERROR(IF(B:B="","",IF(R2172="Beer","",IF(VALUE(Q2172)=0,VLOOKUP(VLOOKUP(B:B,#REF!,16,0),Rates!A:E,2,0),VLOOKUP(VALUE(Q2172),Rates!A$31:B$34,2,0)*W2172))),0)</f>
        <v/>
      </c>
      <c r="AE2172" s="121" t="str">
        <f t="shared" si="1050"/>
        <v/>
      </c>
      <c r="AF2172" s="138" t="str">
        <f t="shared" si="1051"/>
        <v/>
      </c>
      <c r="AG2172" s="122" t="str">
        <f t="shared" si="1052"/>
        <v/>
      </c>
      <c r="AH2172" s="123" t="str">
        <f t="shared" si="1053"/>
        <v/>
      </c>
      <c r="AI2172" s="139" t="str">
        <f>IF(AE:AE="","",IF(R2172="Refreshment Beverage",AK2172*(Rates!J$19/100),ROUND(SUM(AH2172*(Rates!$J$8/100)),4)))</f>
        <v/>
      </c>
      <c r="AJ2172" s="124" t="str">
        <f t="shared" si="1054"/>
        <v/>
      </c>
      <c r="AK2172" s="125" t="str">
        <f t="shared" si="1055"/>
        <v/>
      </c>
      <c r="AL2172" s="121" t="str">
        <f t="shared" si="1056"/>
        <v/>
      </c>
      <c r="AM2172" s="138" t="str">
        <f>IF(AS2172="","",IF(R2172="Refreshment Beverage",ROUND(AS2172*Rates!K$19,4),ROUND(AO2172*(VLOOKUP(VALUE(Q2172),Rates!G$4:L$12,3,0)),4)))</f>
        <v/>
      </c>
      <c r="AN2172" s="126" t="str">
        <f>IF(AS2172="","",IF(R2172="Refreshment Beverage",AS2172*(Rates!J$19/100),MAX(AM2172,AB2172)))</f>
        <v/>
      </c>
      <c r="AO2172" s="127" t="str">
        <f t="shared" si="1057"/>
        <v/>
      </c>
      <c r="AP2172" s="127" t="str">
        <f t="shared" si="1058"/>
        <v/>
      </c>
      <c r="AQ2172" s="140" t="str">
        <f>IF(AS2172="","",IF(R2172="Refreshment Beverage",ROUND(SUM(VLOOKUP(Q:Q,Rates!G$15:L$19,3,0)*(AS2172-Y2172-Z2172-AA2172)),4),ROUND(SUM(Rates!$K$8*AS2172),4)))</f>
        <v/>
      </c>
      <c r="AR2172" s="139" t="str">
        <f t="shared" si="1059"/>
        <v/>
      </c>
      <c r="AS2172" s="125" t="str">
        <f t="shared" si="1060"/>
        <v/>
      </c>
      <c r="AT2172" s="121" t="str">
        <f t="shared" si="1061"/>
        <v/>
      </c>
      <c r="AU2172" s="138" t="str">
        <f>IF(AX2172="","",IF(R2172="Refreshment Beverage",ROUND((BA2172-Y2172-Z2172-AA2172)*VLOOKUP(VALUE(Q2172),Rates!G$15:L$19,3,0),4),ROUND(AW2172*(VLOOKUP(VALUE(Q2172),Rates!G:L,3,0)),4)))</f>
        <v/>
      </c>
      <c r="AV2172" s="126" t="str">
        <f t="shared" si="1062"/>
        <v/>
      </c>
      <c r="AW2172" s="127" t="str">
        <f t="shared" si="1063"/>
        <v/>
      </c>
      <c r="AX2172" s="123" t="str">
        <f t="shared" si="1064"/>
        <v/>
      </c>
      <c r="AY2172" s="140" t="str">
        <f>IF(AX2172="","",IF(R2172="Refreshment Beverage",ROUND(SUM(AX2172*Rates!K$19),4),ROUND(SUM(AX2172*(Rates!J$8/100)),4)))</f>
        <v/>
      </c>
      <c r="AZ2172" s="124" t="str">
        <f t="shared" si="1065"/>
        <v/>
      </c>
      <c r="BA2172" s="125" t="str">
        <f t="shared" si="1066"/>
        <v/>
      </c>
      <c r="BB2172" s="115"/>
      <c r="BC2172" s="143"/>
      <c r="BD2172" s="100"/>
      <c r="BE2172" s="100"/>
      <c r="BF2172" s="100"/>
      <c r="BG2172" s="100"/>
    </row>
    <row r="2173" spans="1:59" x14ac:dyDescent="0.2">
      <c r="A2173" s="144"/>
      <c r="B2173" s="141"/>
      <c r="C2173" s="141"/>
      <c r="D2173" s="142"/>
      <c r="E2173" s="142"/>
      <c r="F2173" s="142"/>
      <c r="G2173" s="142"/>
      <c r="H2173" s="142"/>
      <c r="I2173" s="129"/>
      <c r="J2173" s="130"/>
      <c r="K2173" s="131" t="str">
        <f t="shared" si="1037"/>
        <v/>
      </c>
      <c r="L2173" s="132" t="str">
        <f t="shared" si="1038"/>
        <v/>
      </c>
      <c r="M2173" s="133" t="str">
        <f t="shared" si="1039"/>
        <v/>
      </c>
      <c r="N2173" s="134" t="str">
        <f>IFERROR(IF(B:B="","",IF(R2173="Beer",SUM(LOOKUP(2,1/(Rates!$B$3:$B$5&lt;=W2173)/(Rates!$C$3:$C$5&gt;=W2173),Rates!$D$3:$D$5)*(X2173/100)*W2173),IF(R2173="Refreshment Beverage",SUM(LOOKUP(2,1/(Rates!$B$7:$B$11&lt;=W2173)/(Rates!$C$7:$C$11&gt;=W2173),Rates!$D$7:$D$11)*(X2173/100)*W2173)))),"")</f>
        <v/>
      </c>
      <c r="O2173" s="134" t="str">
        <f t="shared" si="1040"/>
        <v/>
      </c>
      <c r="P2173" s="116"/>
      <c r="Q2173" s="117" t="str">
        <f t="shared" si="1041"/>
        <v/>
      </c>
      <c r="R2173" s="128" t="str">
        <f t="shared" si="1042"/>
        <v/>
      </c>
      <c r="S2173" s="135" t="str">
        <f>IF(B2173="","",IF(R2173="Refreshment Beverage",VLOOKUP(VALUE(Q2173),Rates!G$15:L$19,2,0),VLOOKUP(VALUE(Q2173),Rates!G$4:L$12,2,0)))</f>
        <v/>
      </c>
      <c r="T2173" s="135" t="str">
        <f t="shared" si="1043"/>
        <v/>
      </c>
      <c r="U2173" s="118" t="str">
        <f t="shared" si="1044"/>
        <v/>
      </c>
      <c r="V2173" s="135" t="str">
        <f t="shared" si="1045"/>
        <v/>
      </c>
      <c r="W2173" s="135" t="str">
        <f t="shared" si="1046"/>
        <v/>
      </c>
      <c r="X2173" s="119" t="str">
        <f t="shared" si="1047"/>
        <v/>
      </c>
      <c r="Y2173" s="120" t="str">
        <f>IF(B:B="","",IF(R2173="Refreshment Beverage",VLOOKUP(Q2173,Rates!G$15:L$19,6,0)*W2173,VLOOKUP(Q2173,Rates!G$4:L$12,6,0)*W2173))</f>
        <v/>
      </c>
      <c r="Z2173" s="120" t="str">
        <f t="shared" si="1048"/>
        <v/>
      </c>
      <c r="AA2173" s="120" t="str">
        <f t="shared" si="1049"/>
        <v/>
      </c>
      <c r="AB2173" s="136" t="str">
        <f>IF(B:B="","",IF(R2173="Refreshment Beverage","",IF(AND(R2173="Beer",Q2173=0),SUM(LOOKUP(2,1/(Rates!$B$15:$B$18&lt;=W2173)/(Rates!$C$15:$C$18&gt;=W2173),Rates!$D$15:$D$18)*W2173),VLOOKUP(VALUE(Q:Q),Rates!A:B,2,0)*W2173)))</f>
        <v/>
      </c>
      <c r="AC2173" s="136" t="str">
        <f>IF(B:B="","",IF(R2173="Refreshment Beverage","",IF(AND(R2173="Beer",Q2173=0),SUM(LOOKUP(2,1/(Rates!$B$15:$B$18&lt;=W2173)/(Rates!$C$15:$C$18&gt;=W2173),Rates!$E$15:$E$18)*W2173),VLOOKUP(VALUE(Q:Q),Rates!A:C,3,0)*W2173)))</f>
        <v/>
      </c>
      <c r="AD2173" s="137" t="str">
        <f>IFERROR(IF(B:B="","",IF(R2173="Beer","",IF(VALUE(Q2173)=0,VLOOKUP(VLOOKUP(B:B,#REF!,16,0),Rates!A:E,2,0),VLOOKUP(VALUE(Q2173),Rates!A$31:B$34,2,0)*W2173))),0)</f>
        <v/>
      </c>
      <c r="AE2173" s="121" t="str">
        <f t="shared" si="1050"/>
        <v/>
      </c>
      <c r="AF2173" s="138" t="str">
        <f t="shared" si="1051"/>
        <v/>
      </c>
      <c r="AG2173" s="122" t="str">
        <f t="shared" si="1052"/>
        <v/>
      </c>
      <c r="AH2173" s="123" t="str">
        <f t="shared" si="1053"/>
        <v/>
      </c>
      <c r="AI2173" s="139" t="str">
        <f>IF(AE:AE="","",IF(R2173="Refreshment Beverage",AK2173*(Rates!J$19/100),ROUND(SUM(AH2173*(Rates!$J$8/100)),4)))</f>
        <v/>
      </c>
      <c r="AJ2173" s="124" t="str">
        <f t="shared" si="1054"/>
        <v/>
      </c>
      <c r="AK2173" s="125" t="str">
        <f t="shared" si="1055"/>
        <v/>
      </c>
      <c r="AL2173" s="121" t="str">
        <f t="shared" si="1056"/>
        <v/>
      </c>
      <c r="AM2173" s="138" t="str">
        <f>IF(AS2173="","",IF(R2173="Refreshment Beverage",ROUND(AS2173*Rates!K$19,4),ROUND(AO2173*(VLOOKUP(VALUE(Q2173),Rates!G$4:L$12,3,0)),4)))</f>
        <v/>
      </c>
      <c r="AN2173" s="126" t="str">
        <f>IF(AS2173="","",IF(R2173="Refreshment Beverage",AS2173*(Rates!J$19/100),MAX(AM2173,AB2173)))</f>
        <v/>
      </c>
      <c r="AO2173" s="127" t="str">
        <f t="shared" si="1057"/>
        <v/>
      </c>
      <c r="AP2173" s="127" t="str">
        <f t="shared" si="1058"/>
        <v/>
      </c>
      <c r="AQ2173" s="140" t="str">
        <f>IF(AS2173="","",IF(R2173="Refreshment Beverage",ROUND(SUM(VLOOKUP(Q:Q,Rates!G$15:L$19,3,0)*(AS2173-Y2173-Z2173-AA2173)),4),ROUND(SUM(Rates!$K$8*AS2173),4)))</f>
        <v/>
      </c>
      <c r="AR2173" s="139" t="str">
        <f t="shared" si="1059"/>
        <v/>
      </c>
      <c r="AS2173" s="125" t="str">
        <f t="shared" si="1060"/>
        <v/>
      </c>
      <c r="AT2173" s="121" t="str">
        <f t="shared" si="1061"/>
        <v/>
      </c>
      <c r="AU2173" s="138" t="str">
        <f>IF(AX2173="","",IF(R2173="Refreshment Beverage",ROUND((BA2173-Y2173-Z2173-AA2173)*VLOOKUP(VALUE(Q2173),Rates!G$15:L$19,3,0),4),ROUND(AW2173*(VLOOKUP(VALUE(Q2173),Rates!G:L,3,0)),4)))</f>
        <v/>
      </c>
      <c r="AV2173" s="126" t="str">
        <f t="shared" si="1062"/>
        <v/>
      </c>
      <c r="AW2173" s="127" t="str">
        <f t="shared" si="1063"/>
        <v/>
      </c>
      <c r="AX2173" s="123" t="str">
        <f t="shared" si="1064"/>
        <v/>
      </c>
      <c r="AY2173" s="140" t="str">
        <f>IF(AX2173="","",IF(R2173="Refreshment Beverage",ROUND(SUM(AX2173*Rates!K$19),4),ROUND(SUM(AX2173*(Rates!J$8/100)),4)))</f>
        <v/>
      </c>
      <c r="AZ2173" s="124" t="str">
        <f t="shared" si="1065"/>
        <v/>
      </c>
      <c r="BA2173" s="125" t="str">
        <f t="shared" si="1066"/>
        <v/>
      </c>
      <c r="BB2173" s="115"/>
      <c r="BC2173" s="143"/>
      <c r="BD2173" s="100"/>
      <c r="BE2173" s="100"/>
      <c r="BF2173" s="100"/>
      <c r="BG2173" s="100"/>
    </row>
    <row r="2174" spans="1:59" x14ac:dyDescent="0.2">
      <c r="A2174" s="144"/>
      <c r="B2174" s="141"/>
      <c r="C2174" s="141"/>
      <c r="D2174" s="142"/>
      <c r="E2174" s="142"/>
      <c r="F2174" s="142"/>
      <c r="G2174" s="142"/>
      <c r="H2174" s="142"/>
      <c r="I2174" s="129"/>
      <c r="J2174" s="130"/>
      <c r="K2174" s="131" t="str">
        <f t="shared" si="1037"/>
        <v/>
      </c>
      <c r="L2174" s="132" t="str">
        <f t="shared" si="1038"/>
        <v/>
      </c>
      <c r="M2174" s="133" t="str">
        <f t="shared" si="1039"/>
        <v/>
      </c>
      <c r="N2174" s="134" t="str">
        <f>IFERROR(IF(B:B="","",IF(R2174="Beer",SUM(LOOKUP(2,1/(Rates!$B$3:$B$5&lt;=W2174)/(Rates!$C$3:$C$5&gt;=W2174),Rates!$D$3:$D$5)*(X2174/100)*W2174),IF(R2174="Refreshment Beverage",SUM(LOOKUP(2,1/(Rates!$B$7:$B$11&lt;=W2174)/(Rates!$C$7:$C$11&gt;=W2174),Rates!$D$7:$D$11)*(X2174/100)*W2174)))),"")</f>
        <v/>
      </c>
      <c r="O2174" s="134" t="str">
        <f t="shared" si="1040"/>
        <v/>
      </c>
      <c r="P2174" s="116"/>
      <c r="Q2174" s="117" t="str">
        <f t="shared" si="1041"/>
        <v/>
      </c>
      <c r="R2174" s="128" t="str">
        <f t="shared" si="1042"/>
        <v/>
      </c>
      <c r="S2174" s="135" t="str">
        <f>IF(B2174="","",IF(R2174="Refreshment Beverage",VLOOKUP(VALUE(Q2174),Rates!G$15:L$19,2,0),VLOOKUP(VALUE(Q2174),Rates!G$4:L$12,2,0)))</f>
        <v/>
      </c>
      <c r="T2174" s="135" t="str">
        <f t="shared" si="1043"/>
        <v/>
      </c>
      <c r="U2174" s="118" t="str">
        <f t="shared" si="1044"/>
        <v/>
      </c>
      <c r="V2174" s="135" t="str">
        <f t="shared" si="1045"/>
        <v/>
      </c>
      <c r="W2174" s="135" t="str">
        <f t="shared" si="1046"/>
        <v/>
      </c>
      <c r="X2174" s="119" t="str">
        <f t="shared" si="1047"/>
        <v/>
      </c>
      <c r="Y2174" s="120" t="str">
        <f>IF(B:B="","",IF(R2174="Refreshment Beverage",VLOOKUP(Q2174,Rates!G$15:L$19,6,0)*W2174,VLOOKUP(Q2174,Rates!G$4:L$12,6,0)*W2174))</f>
        <v/>
      </c>
      <c r="Z2174" s="120" t="str">
        <f t="shared" si="1048"/>
        <v/>
      </c>
      <c r="AA2174" s="120" t="str">
        <f t="shared" si="1049"/>
        <v/>
      </c>
      <c r="AB2174" s="136" t="str">
        <f>IF(B:B="","",IF(R2174="Refreshment Beverage","",IF(AND(R2174="Beer",Q2174=0),SUM(LOOKUP(2,1/(Rates!$B$15:$B$18&lt;=W2174)/(Rates!$C$15:$C$18&gt;=W2174),Rates!$D$15:$D$18)*W2174),VLOOKUP(VALUE(Q:Q),Rates!A:B,2,0)*W2174)))</f>
        <v/>
      </c>
      <c r="AC2174" s="136" t="str">
        <f>IF(B:B="","",IF(R2174="Refreshment Beverage","",IF(AND(R2174="Beer",Q2174=0),SUM(LOOKUP(2,1/(Rates!$B$15:$B$18&lt;=W2174)/(Rates!$C$15:$C$18&gt;=W2174),Rates!$E$15:$E$18)*W2174),VLOOKUP(VALUE(Q:Q),Rates!A:C,3,0)*W2174)))</f>
        <v/>
      </c>
      <c r="AD2174" s="137" t="str">
        <f>IFERROR(IF(B:B="","",IF(R2174="Beer","",IF(VALUE(Q2174)=0,VLOOKUP(VLOOKUP(B:B,#REF!,16,0),Rates!A:E,2,0),VLOOKUP(VALUE(Q2174),Rates!A$31:B$34,2,0)*W2174))),0)</f>
        <v/>
      </c>
      <c r="AE2174" s="121" t="str">
        <f t="shared" si="1050"/>
        <v/>
      </c>
      <c r="AF2174" s="138" t="str">
        <f t="shared" si="1051"/>
        <v/>
      </c>
      <c r="AG2174" s="122" t="str">
        <f t="shared" si="1052"/>
        <v/>
      </c>
      <c r="AH2174" s="123" t="str">
        <f t="shared" si="1053"/>
        <v/>
      </c>
      <c r="AI2174" s="139" t="str">
        <f>IF(AE:AE="","",IF(R2174="Refreshment Beverage",AK2174*(Rates!J$19/100),ROUND(SUM(AH2174*(Rates!$J$8/100)),4)))</f>
        <v/>
      </c>
      <c r="AJ2174" s="124" t="str">
        <f t="shared" si="1054"/>
        <v/>
      </c>
      <c r="AK2174" s="125" t="str">
        <f t="shared" si="1055"/>
        <v/>
      </c>
      <c r="AL2174" s="121" t="str">
        <f t="shared" si="1056"/>
        <v/>
      </c>
      <c r="AM2174" s="138" t="str">
        <f>IF(AS2174="","",IF(R2174="Refreshment Beverage",ROUND(AS2174*Rates!K$19,4),ROUND(AO2174*(VLOOKUP(VALUE(Q2174),Rates!G$4:L$12,3,0)),4)))</f>
        <v/>
      </c>
      <c r="AN2174" s="126" t="str">
        <f>IF(AS2174="","",IF(R2174="Refreshment Beverage",AS2174*(Rates!J$19/100),MAX(AM2174,AB2174)))</f>
        <v/>
      </c>
      <c r="AO2174" s="127" t="str">
        <f t="shared" si="1057"/>
        <v/>
      </c>
      <c r="AP2174" s="127" t="str">
        <f t="shared" si="1058"/>
        <v/>
      </c>
      <c r="AQ2174" s="140" t="str">
        <f>IF(AS2174="","",IF(R2174="Refreshment Beverage",ROUND(SUM(VLOOKUP(Q:Q,Rates!G$15:L$19,3,0)*(AS2174-Y2174-Z2174-AA2174)),4),ROUND(SUM(Rates!$K$8*AS2174),4)))</f>
        <v/>
      </c>
      <c r="AR2174" s="139" t="str">
        <f t="shared" si="1059"/>
        <v/>
      </c>
      <c r="AS2174" s="125" t="str">
        <f t="shared" si="1060"/>
        <v/>
      </c>
      <c r="AT2174" s="121" t="str">
        <f t="shared" si="1061"/>
        <v/>
      </c>
      <c r="AU2174" s="138" t="str">
        <f>IF(AX2174="","",IF(R2174="Refreshment Beverage",ROUND((BA2174-Y2174-Z2174-AA2174)*VLOOKUP(VALUE(Q2174),Rates!G$15:L$19,3,0),4),ROUND(AW2174*(VLOOKUP(VALUE(Q2174),Rates!G:L,3,0)),4)))</f>
        <v/>
      </c>
      <c r="AV2174" s="126" t="str">
        <f t="shared" si="1062"/>
        <v/>
      </c>
      <c r="AW2174" s="127" t="str">
        <f t="shared" si="1063"/>
        <v/>
      </c>
      <c r="AX2174" s="123" t="str">
        <f t="shared" si="1064"/>
        <v/>
      </c>
      <c r="AY2174" s="140" t="str">
        <f>IF(AX2174="","",IF(R2174="Refreshment Beverage",ROUND(SUM(AX2174*Rates!K$19),4),ROUND(SUM(AX2174*(Rates!J$8/100)),4)))</f>
        <v/>
      </c>
      <c r="AZ2174" s="124" t="str">
        <f t="shared" si="1065"/>
        <v/>
      </c>
      <c r="BA2174" s="125" t="str">
        <f t="shared" si="1066"/>
        <v/>
      </c>
      <c r="BB2174" s="115"/>
      <c r="BC2174" s="143"/>
      <c r="BD2174" s="100"/>
      <c r="BE2174" s="100"/>
      <c r="BF2174" s="100"/>
      <c r="BG2174" s="100"/>
    </row>
    <row r="2175" spans="1:59" x14ac:dyDescent="0.2">
      <c r="A2175" s="144"/>
      <c r="B2175" s="141"/>
      <c r="C2175" s="141"/>
      <c r="D2175" s="142"/>
      <c r="E2175" s="142"/>
      <c r="F2175" s="142"/>
      <c r="G2175" s="142"/>
      <c r="H2175" s="142"/>
      <c r="I2175" s="129"/>
      <c r="J2175" s="130"/>
      <c r="K2175" s="131" t="str">
        <f t="shared" si="1037"/>
        <v/>
      </c>
      <c r="L2175" s="132" t="str">
        <f t="shared" si="1038"/>
        <v/>
      </c>
      <c r="M2175" s="133" t="str">
        <f t="shared" si="1039"/>
        <v/>
      </c>
      <c r="N2175" s="134" t="str">
        <f>IFERROR(IF(B:B="","",IF(R2175="Beer",SUM(LOOKUP(2,1/(Rates!$B$3:$B$5&lt;=W2175)/(Rates!$C$3:$C$5&gt;=W2175),Rates!$D$3:$D$5)*(X2175/100)*W2175),IF(R2175="Refreshment Beverage",SUM(LOOKUP(2,1/(Rates!$B$7:$B$11&lt;=W2175)/(Rates!$C$7:$C$11&gt;=W2175),Rates!$D$7:$D$11)*(X2175/100)*W2175)))),"")</f>
        <v/>
      </c>
      <c r="O2175" s="134" t="str">
        <f t="shared" si="1040"/>
        <v/>
      </c>
      <c r="P2175" s="116"/>
      <c r="Q2175" s="117" t="str">
        <f t="shared" si="1041"/>
        <v/>
      </c>
      <c r="R2175" s="128" t="str">
        <f t="shared" si="1042"/>
        <v/>
      </c>
      <c r="S2175" s="135" t="str">
        <f>IF(B2175="","",IF(R2175="Refreshment Beverage",VLOOKUP(VALUE(Q2175),Rates!G$15:L$19,2,0),VLOOKUP(VALUE(Q2175),Rates!G$4:L$12,2,0)))</f>
        <v/>
      </c>
      <c r="T2175" s="135" t="str">
        <f t="shared" si="1043"/>
        <v/>
      </c>
      <c r="U2175" s="118" t="str">
        <f t="shared" si="1044"/>
        <v/>
      </c>
      <c r="V2175" s="135" t="str">
        <f t="shared" si="1045"/>
        <v/>
      </c>
      <c r="W2175" s="135" t="str">
        <f t="shared" si="1046"/>
        <v/>
      </c>
      <c r="X2175" s="119" t="str">
        <f t="shared" si="1047"/>
        <v/>
      </c>
      <c r="Y2175" s="120" t="str">
        <f>IF(B:B="","",IF(R2175="Refreshment Beverage",VLOOKUP(Q2175,Rates!G$15:L$19,6,0)*W2175,VLOOKUP(Q2175,Rates!G$4:L$12,6,0)*W2175))</f>
        <v/>
      </c>
      <c r="Z2175" s="120" t="str">
        <f t="shared" si="1048"/>
        <v/>
      </c>
      <c r="AA2175" s="120" t="str">
        <f t="shared" si="1049"/>
        <v/>
      </c>
      <c r="AB2175" s="136" t="str">
        <f>IF(B:B="","",IF(R2175="Refreshment Beverage","",IF(AND(R2175="Beer",Q2175=0),SUM(LOOKUP(2,1/(Rates!$B$15:$B$18&lt;=W2175)/(Rates!$C$15:$C$18&gt;=W2175),Rates!$D$15:$D$18)*W2175),VLOOKUP(VALUE(Q:Q),Rates!A:B,2,0)*W2175)))</f>
        <v/>
      </c>
      <c r="AC2175" s="136" t="str">
        <f>IF(B:B="","",IF(R2175="Refreshment Beverage","",IF(AND(R2175="Beer",Q2175=0),SUM(LOOKUP(2,1/(Rates!$B$15:$B$18&lt;=W2175)/(Rates!$C$15:$C$18&gt;=W2175),Rates!$E$15:$E$18)*W2175),VLOOKUP(VALUE(Q:Q),Rates!A:C,3,0)*W2175)))</f>
        <v/>
      </c>
      <c r="AD2175" s="137" t="str">
        <f>IFERROR(IF(B:B="","",IF(R2175="Beer","",IF(VALUE(Q2175)=0,VLOOKUP(VLOOKUP(B:B,#REF!,16,0),Rates!A:E,2,0),VLOOKUP(VALUE(Q2175),Rates!A$31:B$34,2,0)*W2175))),0)</f>
        <v/>
      </c>
      <c r="AE2175" s="121" t="str">
        <f t="shared" si="1050"/>
        <v/>
      </c>
      <c r="AF2175" s="138" t="str">
        <f t="shared" si="1051"/>
        <v/>
      </c>
      <c r="AG2175" s="122" t="str">
        <f t="shared" si="1052"/>
        <v/>
      </c>
      <c r="AH2175" s="123" t="str">
        <f t="shared" si="1053"/>
        <v/>
      </c>
      <c r="AI2175" s="139" t="str">
        <f>IF(AE:AE="","",IF(R2175="Refreshment Beverage",AK2175*(Rates!J$19/100),ROUND(SUM(AH2175*(Rates!$J$8/100)),4)))</f>
        <v/>
      </c>
      <c r="AJ2175" s="124" t="str">
        <f t="shared" si="1054"/>
        <v/>
      </c>
      <c r="AK2175" s="125" t="str">
        <f t="shared" si="1055"/>
        <v/>
      </c>
      <c r="AL2175" s="121" t="str">
        <f t="shared" si="1056"/>
        <v/>
      </c>
      <c r="AM2175" s="138" t="str">
        <f>IF(AS2175="","",IF(R2175="Refreshment Beverage",ROUND(AS2175*Rates!K$19,4),ROUND(AO2175*(VLOOKUP(VALUE(Q2175),Rates!G$4:L$12,3,0)),4)))</f>
        <v/>
      </c>
      <c r="AN2175" s="126" t="str">
        <f>IF(AS2175="","",IF(R2175="Refreshment Beverage",AS2175*(Rates!J$19/100),MAX(AM2175,AB2175)))</f>
        <v/>
      </c>
      <c r="AO2175" s="127" t="str">
        <f t="shared" si="1057"/>
        <v/>
      </c>
      <c r="AP2175" s="127" t="str">
        <f t="shared" si="1058"/>
        <v/>
      </c>
      <c r="AQ2175" s="140" t="str">
        <f>IF(AS2175="","",IF(R2175="Refreshment Beverage",ROUND(SUM(VLOOKUP(Q:Q,Rates!G$15:L$19,3,0)*(AS2175-Y2175-Z2175-AA2175)),4),ROUND(SUM(Rates!$K$8*AS2175),4)))</f>
        <v/>
      </c>
      <c r="AR2175" s="139" t="str">
        <f t="shared" si="1059"/>
        <v/>
      </c>
      <c r="AS2175" s="125" t="str">
        <f t="shared" si="1060"/>
        <v/>
      </c>
      <c r="AT2175" s="121" t="str">
        <f t="shared" si="1061"/>
        <v/>
      </c>
      <c r="AU2175" s="138" t="str">
        <f>IF(AX2175="","",IF(R2175="Refreshment Beverage",ROUND((BA2175-Y2175-Z2175-AA2175)*VLOOKUP(VALUE(Q2175),Rates!G$15:L$19,3,0),4),ROUND(AW2175*(VLOOKUP(VALUE(Q2175),Rates!G:L,3,0)),4)))</f>
        <v/>
      </c>
      <c r="AV2175" s="126" t="str">
        <f t="shared" si="1062"/>
        <v/>
      </c>
      <c r="AW2175" s="127" t="str">
        <f t="shared" si="1063"/>
        <v/>
      </c>
      <c r="AX2175" s="123" t="str">
        <f t="shared" si="1064"/>
        <v/>
      </c>
      <c r="AY2175" s="140" t="str">
        <f>IF(AX2175="","",IF(R2175="Refreshment Beverage",ROUND(SUM(AX2175*Rates!K$19),4),ROUND(SUM(AX2175*(Rates!J$8/100)),4)))</f>
        <v/>
      </c>
      <c r="AZ2175" s="124" t="str">
        <f t="shared" si="1065"/>
        <v/>
      </c>
      <c r="BA2175" s="125" t="str">
        <f t="shared" si="1066"/>
        <v/>
      </c>
      <c r="BB2175" s="115"/>
      <c r="BC2175" s="143"/>
      <c r="BD2175" s="100"/>
      <c r="BE2175" s="100"/>
      <c r="BF2175" s="100"/>
      <c r="BG2175" s="100"/>
    </row>
    <row r="2176" spans="1:59" x14ac:dyDescent="0.2">
      <c r="A2176" s="144"/>
      <c r="B2176" s="141"/>
      <c r="C2176" s="141"/>
      <c r="D2176" s="142"/>
      <c r="E2176" s="142"/>
      <c r="F2176" s="142"/>
      <c r="G2176" s="142"/>
      <c r="H2176" s="142"/>
      <c r="I2176" s="129"/>
      <c r="J2176" s="130"/>
      <c r="K2176" s="131" t="str">
        <f t="shared" si="1037"/>
        <v/>
      </c>
      <c r="L2176" s="132" t="str">
        <f t="shared" si="1038"/>
        <v/>
      </c>
      <c r="M2176" s="133" t="str">
        <f t="shared" si="1039"/>
        <v/>
      </c>
      <c r="N2176" s="134" t="str">
        <f>IFERROR(IF(B:B="","",IF(R2176="Beer",SUM(LOOKUP(2,1/(Rates!$B$3:$B$5&lt;=W2176)/(Rates!$C$3:$C$5&gt;=W2176),Rates!$D$3:$D$5)*(X2176/100)*W2176),IF(R2176="Refreshment Beverage",SUM(LOOKUP(2,1/(Rates!$B$7:$B$11&lt;=W2176)/(Rates!$C$7:$C$11&gt;=W2176),Rates!$D$7:$D$11)*(X2176/100)*W2176)))),"")</f>
        <v/>
      </c>
      <c r="O2176" s="134" t="str">
        <f t="shared" si="1040"/>
        <v/>
      </c>
      <c r="P2176" s="116"/>
      <c r="Q2176" s="117" t="str">
        <f t="shared" si="1041"/>
        <v/>
      </c>
      <c r="R2176" s="128" t="str">
        <f t="shared" si="1042"/>
        <v/>
      </c>
      <c r="S2176" s="135" t="str">
        <f>IF(B2176="","",IF(R2176="Refreshment Beverage",VLOOKUP(VALUE(Q2176),Rates!G$15:L$19,2,0),VLOOKUP(VALUE(Q2176),Rates!G$4:L$12,2,0)))</f>
        <v/>
      </c>
      <c r="T2176" s="135" t="str">
        <f t="shared" si="1043"/>
        <v/>
      </c>
      <c r="U2176" s="118" t="str">
        <f t="shared" si="1044"/>
        <v/>
      </c>
      <c r="V2176" s="135" t="str">
        <f t="shared" si="1045"/>
        <v/>
      </c>
      <c r="W2176" s="135" t="str">
        <f t="shared" si="1046"/>
        <v/>
      </c>
      <c r="X2176" s="119" t="str">
        <f t="shared" si="1047"/>
        <v/>
      </c>
      <c r="Y2176" s="120" t="str">
        <f>IF(B:B="","",IF(R2176="Refreshment Beverage",VLOOKUP(Q2176,Rates!G$15:L$19,6,0)*W2176,VLOOKUP(Q2176,Rates!G$4:L$12,6,0)*W2176))</f>
        <v/>
      </c>
      <c r="Z2176" s="120" t="str">
        <f t="shared" si="1048"/>
        <v/>
      </c>
      <c r="AA2176" s="120" t="str">
        <f t="shared" si="1049"/>
        <v/>
      </c>
      <c r="AB2176" s="136" t="str">
        <f>IF(B:B="","",IF(R2176="Refreshment Beverage","",IF(AND(R2176="Beer",Q2176=0),SUM(LOOKUP(2,1/(Rates!$B$15:$B$18&lt;=W2176)/(Rates!$C$15:$C$18&gt;=W2176),Rates!$D$15:$D$18)*W2176),VLOOKUP(VALUE(Q:Q),Rates!A:B,2,0)*W2176)))</f>
        <v/>
      </c>
      <c r="AC2176" s="136" t="str">
        <f>IF(B:B="","",IF(R2176="Refreshment Beverage","",IF(AND(R2176="Beer",Q2176=0),SUM(LOOKUP(2,1/(Rates!$B$15:$B$18&lt;=W2176)/(Rates!$C$15:$C$18&gt;=W2176),Rates!$E$15:$E$18)*W2176),VLOOKUP(VALUE(Q:Q),Rates!A:C,3,0)*W2176)))</f>
        <v/>
      </c>
      <c r="AD2176" s="137" t="str">
        <f>IFERROR(IF(B:B="","",IF(R2176="Beer","",IF(VALUE(Q2176)=0,VLOOKUP(VLOOKUP(B:B,#REF!,16,0),Rates!A:E,2,0),VLOOKUP(VALUE(Q2176),Rates!A$31:B$34,2,0)*W2176))),0)</f>
        <v/>
      </c>
      <c r="AE2176" s="121" t="str">
        <f t="shared" si="1050"/>
        <v/>
      </c>
      <c r="AF2176" s="138" t="str">
        <f t="shared" si="1051"/>
        <v/>
      </c>
      <c r="AG2176" s="122" t="str">
        <f t="shared" si="1052"/>
        <v/>
      </c>
      <c r="AH2176" s="123" t="str">
        <f t="shared" si="1053"/>
        <v/>
      </c>
      <c r="AI2176" s="139" t="str">
        <f>IF(AE:AE="","",IF(R2176="Refreshment Beverage",AK2176*(Rates!J$19/100),ROUND(SUM(AH2176*(Rates!$J$8/100)),4)))</f>
        <v/>
      </c>
      <c r="AJ2176" s="124" t="str">
        <f t="shared" si="1054"/>
        <v/>
      </c>
      <c r="AK2176" s="125" t="str">
        <f t="shared" si="1055"/>
        <v/>
      </c>
      <c r="AL2176" s="121" t="str">
        <f t="shared" si="1056"/>
        <v/>
      </c>
      <c r="AM2176" s="138" t="str">
        <f>IF(AS2176="","",IF(R2176="Refreshment Beverage",ROUND(AS2176*Rates!K$19,4),ROUND(AO2176*(VLOOKUP(VALUE(Q2176),Rates!G$4:L$12,3,0)),4)))</f>
        <v/>
      </c>
      <c r="AN2176" s="126" t="str">
        <f>IF(AS2176="","",IF(R2176="Refreshment Beverage",AS2176*(Rates!J$19/100),MAX(AM2176,AB2176)))</f>
        <v/>
      </c>
      <c r="AO2176" s="127" t="str">
        <f t="shared" si="1057"/>
        <v/>
      </c>
      <c r="AP2176" s="127" t="str">
        <f t="shared" si="1058"/>
        <v/>
      </c>
      <c r="AQ2176" s="140" t="str">
        <f>IF(AS2176="","",IF(R2176="Refreshment Beverage",ROUND(SUM(VLOOKUP(Q:Q,Rates!G$15:L$19,3,0)*(AS2176-Y2176-Z2176-AA2176)),4),ROUND(SUM(Rates!$K$8*AS2176),4)))</f>
        <v/>
      </c>
      <c r="AR2176" s="139" t="str">
        <f t="shared" si="1059"/>
        <v/>
      </c>
      <c r="AS2176" s="125" t="str">
        <f t="shared" si="1060"/>
        <v/>
      </c>
      <c r="AT2176" s="121" t="str">
        <f t="shared" si="1061"/>
        <v/>
      </c>
      <c r="AU2176" s="138" t="str">
        <f>IF(AX2176="","",IF(R2176="Refreshment Beverage",ROUND((BA2176-Y2176-Z2176-AA2176)*VLOOKUP(VALUE(Q2176),Rates!G$15:L$19,3,0),4),ROUND(AW2176*(VLOOKUP(VALUE(Q2176),Rates!G:L,3,0)),4)))</f>
        <v/>
      </c>
      <c r="AV2176" s="126" t="str">
        <f t="shared" si="1062"/>
        <v/>
      </c>
      <c r="AW2176" s="127" t="str">
        <f t="shared" si="1063"/>
        <v/>
      </c>
      <c r="AX2176" s="123" t="str">
        <f t="shared" si="1064"/>
        <v/>
      </c>
      <c r="AY2176" s="140" t="str">
        <f>IF(AX2176="","",IF(R2176="Refreshment Beverage",ROUND(SUM(AX2176*Rates!K$19),4),ROUND(SUM(AX2176*(Rates!J$8/100)),4)))</f>
        <v/>
      </c>
      <c r="AZ2176" s="124" t="str">
        <f t="shared" si="1065"/>
        <v/>
      </c>
      <c r="BA2176" s="125" t="str">
        <f t="shared" si="1066"/>
        <v/>
      </c>
      <c r="BB2176" s="115"/>
      <c r="BC2176" s="143"/>
      <c r="BD2176" s="100"/>
      <c r="BE2176" s="100"/>
      <c r="BF2176" s="100"/>
      <c r="BG2176" s="100"/>
    </row>
    <row r="2177" spans="1:59" x14ac:dyDescent="0.2">
      <c r="A2177" s="144"/>
      <c r="B2177" s="141"/>
      <c r="C2177" s="141"/>
      <c r="D2177" s="142"/>
      <c r="E2177" s="142"/>
      <c r="F2177" s="142"/>
      <c r="G2177" s="142"/>
      <c r="H2177" s="142"/>
      <c r="I2177" s="129"/>
      <c r="J2177" s="130"/>
      <c r="K2177" s="131" t="str">
        <f t="shared" si="1037"/>
        <v/>
      </c>
      <c r="L2177" s="132" t="str">
        <f t="shared" si="1038"/>
        <v/>
      </c>
      <c r="M2177" s="133" t="str">
        <f t="shared" si="1039"/>
        <v/>
      </c>
      <c r="N2177" s="134" t="str">
        <f>IFERROR(IF(B:B="","",IF(R2177="Beer",SUM(LOOKUP(2,1/(Rates!$B$3:$B$5&lt;=W2177)/(Rates!$C$3:$C$5&gt;=W2177),Rates!$D$3:$D$5)*(X2177/100)*W2177),IF(R2177="Refreshment Beverage",SUM(LOOKUP(2,1/(Rates!$B$7:$B$11&lt;=W2177)/(Rates!$C$7:$C$11&gt;=W2177),Rates!$D$7:$D$11)*(X2177/100)*W2177)))),"")</f>
        <v/>
      </c>
      <c r="O2177" s="134" t="str">
        <f t="shared" si="1040"/>
        <v/>
      </c>
      <c r="P2177" s="116"/>
      <c r="Q2177" s="117" t="str">
        <f t="shared" si="1041"/>
        <v/>
      </c>
      <c r="R2177" s="128" t="str">
        <f t="shared" si="1042"/>
        <v/>
      </c>
      <c r="S2177" s="135" t="str">
        <f>IF(B2177="","",IF(R2177="Refreshment Beverage",VLOOKUP(VALUE(Q2177),Rates!G$15:L$19,2,0),VLOOKUP(VALUE(Q2177),Rates!G$4:L$12,2,0)))</f>
        <v/>
      </c>
      <c r="T2177" s="135" t="str">
        <f t="shared" si="1043"/>
        <v/>
      </c>
      <c r="U2177" s="118" t="str">
        <f t="shared" si="1044"/>
        <v/>
      </c>
      <c r="V2177" s="135" t="str">
        <f t="shared" si="1045"/>
        <v/>
      </c>
      <c r="W2177" s="135" t="str">
        <f t="shared" si="1046"/>
        <v/>
      </c>
      <c r="X2177" s="119" t="str">
        <f t="shared" si="1047"/>
        <v/>
      </c>
      <c r="Y2177" s="120" t="str">
        <f>IF(B:B="","",IF(R2177="Refreshment Beverage",VLOOKUP(Q2177,Rates!G$15:L$19,6,0)*W2177,VLOOKUP(Q2177,Rates!G$4:L$12,6,0)*W2177))</f>
        <v/>
      </c>
      <c r="Z2177" s="120" t="str">
        <f t="shared" si="1048"/>
        <v/>
      </c>
      <c r="AA2177" s="120" t="str">
        <f t="shared" si="1049"/>
        <v/>
      </c>
      <c r="AB2177" s="136" t="str">
        <f>IF(B:B="","",IF(R2177="Refreshment Beverage","",IF(AND(R2177="Beer",Q2177=0),SUM(LOOKUP(2,1/(Rates!$B$15:$B$18&lt;=W2177)/(Rates!$C$15:$C$18&gt;=W2177),Rates!$D$15:$D$18)*W2177),VLOOKUP(VALUE(Q:Q),Rates!A:B,2,0)*W2177)))</f>
        <v/>
      </c>
      <c r="AC2177" s="136" t="str">
        <f>IF(B:B="","",IF(R2177="Refreshment Beverage","",IF(AND(R2177="Beer",Q2177=0),SUM(LOOKUP(2,1/(Rates!$B$15:$B$18&lt;=W2177)/(Rates!$C$15:$C$18&gt;=W2177),Rates!$E$15:$E$18)*W2177),VLOOKUP(VALUE(Q:Q),Rates!A:C,3,0)*W2177)))</f>
        <v/>
      </c>
      <c r="AD2177" s="137" t="str">
        <f>IFERROR(IF(B:B="","",IF(R2177="Beer","",IF(VALUE(Q2177)=0,VLOOKUP(VLOOKUP(B:B,#REF!,16,0),Rates!A:E,2,0),VLOOKUP(VALUE(Q2177),Rates!A$31:B$34,2,0)*W2177))),0)</f>
        <v/>
      </c>
      <c r="AE2177" s="121" t="str">
        <f t="shared" si="1050"/>
        <v/>
      </c>
      <c r="AF2177" s="138" t="str">
        <f t="shared" si="1051"/>
        <v/>
      </c>
      <c r="AG2177" s="122" t="str">
        <f t="shared" si="1052"/>
        <v/>
      </c>
      <c r="AH2177" s="123" t="str">
        <f t="shared" si="1053"/>
        <v/>
      </c>
      <c r="AI2177" s="139" t="str">
        <f>IF(AE:AE="","",IF(R2177="Refreshment Beverage",AK2177*(Rates!J$19/100),ROUND(SUM(AH2177*(Rates!$J$8/100)),4)))</f>
        <v/>
      </c>
      <c r="AJ2177" s="124" t="str">
        <f t="shared" si="1054"/>
        <v/>
      </c>
      <c r="AK2177" s="125" t="str">
        <f t="shared" si="1055"/>
        <v/>
      </c>
      <c r="AL2177" s="121" t="str">
        <f t="shared" si="1056"/>
        <v/>
      </c>
      <c r="AM2177" s="138" t="str">
        <f>IF(AS2177="","",IF(R2177="Refreshment Beverage",ROUND(AS2177*Rates!K$19,4),ROUND(AO2177*(VLOOKUP(VALUE(Q2177),Rates!G$4:L$12,3,0)),4)))</f>
        <v/>
      </c>
      <c r="AN2177" s="126" t="str">
        <f>IF(AS2177="","",IF(R2177="Refreshment Beverage",AS2177*(Rates!J$19/100),MAX(AM2177,AB2177)))</f>
        <v/>
      </c>
      <c r="AO2177" s="127" t="str">
        <f t="shared" si="1057"/>
        <v/>
      </c>
      <c r="AP2177" s="127" t="str">
        <f t="shared" si="1058"/>
        <v/>
      </c>
      <c r="AQ2177" s="140" t="str">
        <f>IF(AS2177="","",IF(R2177="Refreshment Beverage",ROUND(SUM(VLOOKUP(Q:Q,Rates!G$15:L$19,3,0)*(AS2177-Y2177-Z2177-AA2177)),4),ROUND(SUM(Rates!$K$8*AS2177),4)))</f>
        <v/>
      </c>
      <c r="AR2177" s="139" t="str">
        <f t="shared" si="1059"/>
        <v/>
      </c>
      <c r="AS2177" s="125" t="str">
        <f t="shared" si="1060"/>
        <v/>
      </c>
      <c r="AT2177" s="121" t="str">
        <f t="shared" si="1061"/>
        <v/>
      </c>
      <c r="AU2177" s="138" t="str">
        <f>IF(AX2177="","",IF(R2177="Refreshment Beverage",ROUND((BA2177-Y2177-Z2177-AA2177)*VLOOKUP(VALUE(Q2177),Rates!G$15:L$19,3,0),4),ROUND(AW2177*(VLOOKUP(VALUE(Q2177),Rates!G:L,3,0)),4)))</f>
        <v/>
      </c>
      <c r="AV2177" s="126" t="str">
        <f t="shared" si="1062"/>
        <v/>
      </c>
      <c r="AW2177" s="127" t="str">
        <f t="shared" si="1063"/>
        <v/>
      </c>
      <c r="AX2177" s="123" t="str">
        <f t="shared" si="1064"/>
        <v/>
      </c>
      <c r="AY2177" s="140" t="str">
        <f>IF(AX2177="","",IF(R2177="Refreshment Beverage",ROUND(SUM(AX2177*Rates!K$19),4),ROUND(SUM(AX2177*(Rates!J$8/100)),4)))</f>
        <v/>
      </c>
      <c r="AZ2177" s="124" t="str">
        <f t="shared" si="1065"/>
        <v/>
      </c>
      <c r="BA2177" s="125" t="str">
        <f t="shared" si="1066"/>
        <v/>
      </c>
      <c r="BB2177" s="115"/>
      <c r="BC2177" s="143"/>
      <c r="BD2177" s="100"/>
      <c r="BE2177" s="100"/>
      <c r="BF2177" s="100"/>
      <c r="BG2177" s="100"/>
    </row>
    <row r="2178" spans="1:59" x14ac:dyDescent="0.2">
      <c r="A2178" s="144"/>
      <c r="B2178" s="141"/>
      <c r="C2178" s="141"/>
      <c r="D2178" s="142"/>
      <c r="E2178" s="142"/>
      <c r="F2178" s="142"/>
      <c r="G2178" s="142"/>
      <c r="H2178" s="142"/>
      <c r="I2178" s="129"/>
      <c r="J2178" s="130"/>
      <c r="K2178" s="131" t="str">
        <f t="shared" si="1037"/>
        <v/>
      </c>
      <c r="L2178" s="132" t="str">
        <f t="shared" si="1038"/>
        <v/>
      </c>
      <c r="M2178" s="133" t="str">
        <f t="shared" si="1039"/>
        <v/>
      </c>
      <c r="N2178" s="134" t="str">
        <f>IFERROR(IF(B:B="","",IF(R2178="Beer",SUM(LOOKUP(2,1/(Rates!$B$3:$B$5&lt;=W2178)/(Rates!$C$3:$C$5&gt;=W2178),Rates!$D$3:$D$5)*(X2178/100)*W2178),IF(R2178="Refreshment Beverage",SUM(LOOKUP(2,1/(Rates!$B$7:$B$11&lt;=W2178)/(Rates!$C$7:$C$11&gt;=W2178),Rates!$D$7:$D$11)*(X2178/100)*W2178)))),"")</f>
        <v/>
      </c>
      <c r="O2178" s="134" t="str">
        <f t="shared" si="1040"/>
        <v/>
      </c>
      <c r="P2178" s="116"/>
      <c r="Q2178" s="117" t="str">
        <f t="shared" si="1041"/>
        <v/>
      </c>
      <c r="R2178" s="128" t="str">
        <f t="shared" si="1042"/>
        <v/>
      </c>
      <c r="S2178" s="135" t="str">
        <f>IF(B2178="","",IF(R2178="Refreshment Beverage",VLOOKUP(VALUE(Q2178),Rates!G$15:L$19,2,0),VLOOKUP(VALUE(Q2178),Rates!G$4:L$12,2,0)))</f>
        <v/>
      </c>
      <c r="T2178" s="135" t="str">
        <f t="shared" si="1043"/>
        <v/>
      </c>
      <c r="U2178" s="118" t="str">
        <f t="shared" si="1044"/>
        <v/>
      </c>
      <c r="V2178" s="135" t="str">
        <f t="shared" si="1045"/>
        <v/>
      </c>
      <c r="W2178" s="135" t="str">
        <f t="shared" si="1046"/>
        <v/>
      </c>
      <c r="X2178" s="119" t="str">
        <f t="shared" si="1047"/>
        <v/>
      </c>
      <c r="Y2178" s="120" t="str">
        <f>IF(B:B="","",IF(R2178="Refreshment Beverage",VLOOKUP(Q2178,Rates!G$15:L$19,6,0)*W2178,VLOOKUP(Q2178,Rates!G$4:L$12,6,0)*W2178))</f>
        <v/>
      </c>
      <c r="Z2178" s="120" t="str">
        <f t="shared" si="1048"/>
        <v/>
      </c>
      <c r="AA2178" s="120" t="str">
        <f t="shared" si="1049"/>
        <v/>
      </c>
      <c r="AB2178" s="136" t="str">
        <f>IF(B:B="","",IF(R2178="Refreshment Beverage","",IF(AND(R2178="Beer",Q2178=0),SUM(LOOKUP(2,1/(Rates!$B$15:$B$18&lt;=W2178)/(Rates!$C$15:$C$18&gt;=W2178),Rates!$D$15:$D$18)*W2178),VLOOKUP(VALUE(Q:Q),Rates!A:B,2,0)*W2178)))</f>
        <v/>
      </c>
      <c r="AC2178" s="136" t="str">
        <f>IF(B:B="","",IF(R2178="Refreshment Beverage","",IF(AND(R2178="Beer",Q2178=0),SUM(LOOKUP(2,1/(Rates!$B$15:$B$18&lt;=W2178)/(Rates!$C$15:$C$18&gt;=W2178),Rates!$E$15:$E$18)*W2178),VLOOKUP(VALUE(Q:Q),Rates!A:C,3,0)*W2178)))</f>
        <v/>
      </c>
      <c r="AD2178" s="137" t="str">
        <f>IFERROR(IF(B:B="","",IF(R2178="Beer","",IF(VALUE(Q2178)=0,VLOOKUP(VLOOKUP(B:B,#REF!,16,0),Rates!A:E,2,0),VLOOKUP(VALUE(Q2178),Rates!A$31:B$34,2,0)*W2178))),0)</f>
        <v/>
      </c>
      <c r="AE2178" s="121" t="str">
        <f t="shared" si="1050"/>
        <v/>
      </c>
      <c r="AF2178" s="138" t="str">
        <f t="shared" si="1051"/>
        <v/>
      </c>
      <c r="AG2178" s="122" t="str">
        <f t="shared" si="1052"/>
        <v/>
      </c>
      <c r="AH2178" s="123" t="str">
        <f t="shared" si="1053"/>
        <v/>
      </c>
      <c r="AI2178" s="139" t="str">
        <f>IF(AE:AE="","",IF(R2178="Refreshment Beverage",AK2178*(Rates!J$19/100),ROUND(SUM(AH2178*(Rates!$J$8/100)),4)))</f>
        <v/>
      </c>
      <c r="AJ2178" s="124" t="str">
        <f t="shared" si="1054"/>
        <v/>
      </c>
      <c r="AK2178" s="125" t="str">
        <f t="shared" si="1055"/>
        <v/>
      </c>
      <c r="AL2178" s="121" t="str">
        <f t="shared" si="1056"/>
        <v/>
      </c>
      <c r="AM2178" s="138" t="str">
        <f>IF(AS2178="","",IF(R2178="Refreshment Beverage",ROUND(AS2178*Rates!K$19,4),ROUND(AO2178*(VLOOKUP(VALUE(Q2178),Rates!G$4:L$12,3,0)),4)))</f>
        <v/>
      </c>
      <c r="AN2178" s="126" t="str">
        <f>IF(AS2178="","",IF(R2178="Refreshment Beverage",AS2178*(Rates!J$19/100),MAX(AM2178,AB2178)))</f>
        <v/>
      </c>
      <c r="AO2178" s="127" t="str">
        <f t="shared" si="1057"/>
        <v/>
      </c>
      <c r="AP2178" s="127" t="str">
        <f t="shared" si="1058"/>
        <v/>
      </c>
      <c r="AQ2178" s="140" t="str">
        <f>IF(AS2178="","",IF(R2178="Refreshment Beverage",ROUND(SUM(VLOOKUP(Q:Q,Rates!G$15:L$19,3,0)*(AS2178-Y2178-Z2178-AA2178)),4),ROUND(SUM(Rates!$K$8*AS2178),4)))</f>
        <v/>
      </c>
      <c r="AR2178" s="139" t="str">
        <f t="shared" si="1059"/>
        <v/>
      </c>
      <c r="AS2178" s="125" t="str">
        <f t="shared" si="1060"/>
        <v/>
      </c>
      <c r="AT2178" s="121" t="str">
        <f t="shared" si="1061"/>
        <v/>
      </c>
      <c r="AU2178" s="138" t="str">
        <f>IF(AX2178="","",IF(R2178="Refreshment Beverage",ROUND((BA2178-Y2178-Z2178-AA2178)*VLOOKUP(VALUE(Q2178),Rates!G$15:L$19,3,0),4),ROUND(AW2178*(VLOOKUP(VALUE(Q2178),Rates!G:L,3,0)),4)))</f>
        <v/>
      </c>
      <c r="AV2178" s="126" t="str">
        <f t="shared" si="1062"/>
        <v/>
      </c>
      <c r="AW2178" s="127" t="str">
        <f t="shared" si="1063"/>
        <v/>
      </c>
      <c r="AX2178" s="123" t="str">
        <f t="shared" si="1064"/>
        <v/>
      </c>
      <c r="AY2178" s="140" t="str">
        <f>IF(AX2178="","",IF(R2178="Refreshment Beverage",ROUND(SUM(AX2178*Rates!K$19),4),ROUND(SUM(AX2178*(Rates!J$8/100)),4)))</f>
        <v/>
      </c>
      <c r="AZ2178" s="124" t="str">
        <f t="shared" si="1065"/>
        <v/>
      </c>
      <c r="BA2178" s="125" t="str">
        <f t="shared" si="1066"/>
        <v/>
      </c>
      <c r="BB2178" s="115"/>
      <c r="BC2178" s="143"/>
      <c r="BD2178" s="100"/>
      <c r="BE2178" s="100"/>
      <c r="BF2178" s="100"/>
      <c r="BG2178" s="100"/>
    </row>
    <row r="2179" spans="1:59" x14ac:dyDescent="0.2">
      <c r="A2179" s="144"/>
      <c r="B2179" s="141"/>
      <c r="C2179" s="141"/>
      <c r="D2179" s="142"/>
      <c r="E2179" s="142"/>
      <c r="F2179" s="142"/>
      <c r="G2179" s="142"/>
      <c r="H2179" s="142"/>
      <c r="I2179" s="129"/>
      <c r="J2179" s="130"/>
      <c r="K2179" s="131" t="str">
        <f t="shared" si="1037"/>
        <v/>
      </c>
      <c r="L2179" s="132" t="str">
        <f t="shared" si="1038"/>
        <v/>
      </c>
      <c r="M2179" s="133" t="str">
        <f t="shared" si="1039"/>
        <v/>
      </c>
      <c r="N2179" s="134" t="str">
        <f>IFERROR(IF(B:B="","",IF(R2179="Beer",SUM(LOOKUP(2,1/(Rates!$B$3:$B$5&lt;=W2179)/(Rates!$C$3:$C$5&gt;=W2179),Rates!$D$3:$D$5)*(X2179/100)*W2179),IF(R2179="Refreshment Beverage",SUM(LOOKUP(2,1/(Rates!$B$7:$B$11&lt;=W2179)/(Rates!$C$7:$C$11&gt;=W2179),Rates!$D$7:$D$11)*(X2179/100)*W2179)))),"")</f>
        <v/>
      </c>
      <c r="O2179" s="134" t="str">
        <f t="shared" si="1040"/>
        <v/>
      </c>
      <c r="P2179" s="116"/>
      <c r="Q2179" s="117" t="str">
        <f t="shared" si="1041"/>
        <v/>
      </c>
      <c r="R2179" s="128" t="str">
        <f t="shared" si="1042"/>
        <v/>
      </c>
      <c r="S2179" s="135" t="str">
        <f>IF(B2179="","",IF(R2179="Refreshment Beverage",VLOOKUP(VALUE(Q2179),Rates!G$15:L$19,2,0),VLOOKUP(VALUE(Q2179),Rates!G$4:L$12,2,0)))</f>
        <v/>
      </c>
      <c r="T2179" s="135" t="str">
        <f t="shared" si="1043"/>
        <v/>
      </c>
      <c r="U2179" s="118" t="str">
        <f t="shared" si="1044"/>
        <v/>
      </c>
      <c r="V2179" s="135" t="str">
        <f t="shared" si="1045"/>
        <v/>
      </c>
      <c r="W2179" s="135" t="str">
        <f t="shared" si="1046"/>
        <v/>
      </c>
      <c r="X2179" s="119" t="str">
        <f t="shared" si="1047"/>
        <v/>
      </c>
      <c r="Y2179" s="120" t="str">
        <f>IF(B:B="","",IF(R2179="Refreshment Beverage",VLOOKUP(Q2179,Rates!G$15:L$19,6,0)*W2179,VLOOKUP(Q2179,Rates!G$4:L$12,6,0)*W2179))</f>
        <v/>
      </c>
      <c r="Z2179" s="120" t="str">
        <f t="shared" si="1048"/>
        <v/>
      </c>
      <c r="AA2179" s="120" t="str">
        <f t="shared" si="1049"/>
        <v/>
      </c>
      <c r="AB2179" s="136" t="str">
        <f>IF(B:B="","",IF(R2179="Refreshment Beverage","",IF(AND(R2179="Beer",Q2179=0),SUM(LOOKUP(2,1/(Rates!$B$15:$B$18&lt;=W2179)/(Rates!$C$15:$C$18&gt;=W2179),Rates!$D$15:$D$18)*W2179),VLOOKUP(VALUE(Q:Q),Rates!A:B,2,0)*W2179)))</f>
        <v/>
      </c>
      <c r="AC2179" s="136" t="str">
        <f>IF(B:B="","",IF(R2179="Refreshment Beverage","",IF(AND(R2179="Beer",Q2179=0),SUM(LOOKUP(2,1/(Rates!$B$15:$B$18&lt;=W2179)/(Rates!$C$15:$C$18&gt;=W2179),Rates!$E$15:$E$18)*W2179),VLOOKUP(VALUE(Q:Q),Rates!A:C,3,0)*W2179)))</f>
        <v/>
      </c>
      <c r="AD2179" s="137" t="str">
        <f>IFERROR(IF(B:B="","",IF(R2179="Beer","",IF(VALUE(Q2179)=0,VLOOKUP(VLOOKUP(B:B,#REF!,16,0),Rates!A:E,2,0),VLOOKUP(VALUE(Q2179),Rates!A$31:B$34,2,0)*W2179))),0)</f>
        <v/>
      </c>
      <c r="AE2179" s="121" t="str">
        <f t="shared" si="1050"/>
        <v/>
      </c>
      <c r="AF2179" s="138" t="str">
        <f t="shared" si="1051"/>
        <v/>
      </c>
      <c r="AG2179" s="122" t="str">
        <f t="shared" si="1052"/>
        <v/>
      </c>
      <c r="AH2179" s="123" t="str">
        <f t="shared" si="1053"/>
        <v/>
      </c>
      <c r="AI2179" s="139" t="str">
        <f>IF(AE:AE="","",IF(R2179="Refreshment Beverage",AK2179*(Rates!J$19/100),ROUND(SUM(AH2179*(Rates!$J$8/100)),4)))</f>
        <v/>
      </c>
      <c r="AJ2179" s="124" t="str">
        <f t="shared" si="1054"/>
        <v/>
      </c>
      <c r="AK2179" s="125" t="str">
        <f t="shared" si="1055"/>
        <v/>
      </c>
      <c r="AL2179" s="121" t="str">
        <f t="shared" si="1056"/>
        <v/>
      </c>
      <c r="AM2179" s="138" t="str">
        <f>IF(AS2179="","",IF(R2179="Refreshment Beverage",ROUND(AS2179*Rates!K$19,4),ROUND(AO2179*(VLOOKUP(VALUE(Q2179),Rates!G$4:L$12,3,0)),4)))</f>
        <v/>
      </c>
      <c r="AN2179" s="126" t="str">
        <f>IF(AS2179="","",IF(R2179="Refreshment Beverage",AS2179*(Rates!J$19/100),MAX(AM2179,AB2179)))</f>
        <v/>
      </c>
      <c r="AO2179" s="127" t="str">
        <f t="shared" si="1057"/>
        <v/>
      </c>
      <c r="AP2179" s="127" t="str">
        <f t="shared" si="1058"/>
        <v/>
      </c>
      <c r="AQ2179" s="140" t="str">
        <f>IF(AS2179="","",IF(R2179="Refreshment Beverage",ROUND(SUM(VLOOKUP(Q:Q,Rates!G$15:L$19,3,0)*(AS2179-Y2179-Z2179-AA2179)),4),ROUND(SUM(Rates!$K$8*AS2179),4)))</f>
        <v/>
      </c>
      <c r="AR2179" s="139" t="str">
        <f t="shared" si="1059"/>
        <v/>
      </c>
      <c r="AS2179" s="125" t="str">
        <f t="shared" si="1060"/>
        <v/>
      </c>
      <c r="AT2179" s="121" t="str">
        <f t="shared" si="1061"/>
        <v/>
      </c>
      <c r="AU2179" s="138" t="str">
        <f>IF(AX2179="","",IF(R2179="Refreshment Beverage",ROUND((BA2179-Y2179-Z2179-AA2179)*VLOOKUP(VALUE(Q2179),Rates!G$15:L$19,3,0),4),ROUND(AW2179*(VLOOKUP(VALUE(Q2179),Rates!G:L,3,0)),4)))</f>
        <v/>
      </c>
      <c r="AV2179" s="126" t="str">
        <f t="shared" si="1062"/>
        <v/>
      </c>
      <c r="AW2179" s="127" t="str">
        <f t="shared" si="1063"/>
        <v/>
      </c>
      <c r="AX2179" s="123" t="str">
        <f t="shared" si="1064"/>
        <v/>
      </c>
      <c r="AY2179" s="140" t="str">
        <f>IF(AX2179="","",IF(R2179="Refreshment Beverage",ROUND(SUM(AX2179*Rates!K$19),4),ROUND(SUM(AX2179*(Rates!J$8/100)),4)))</f>
        <v/>
      </c>
      <c r="AZ2179" s="124" t="str">
        <f t="shared" si="1065"/>
        <v/>
      </c>
      <c r="BA2179" s="125" t="str">
        <f t="shared" si="1066"/>
        <v/>
      </c>
      <c r="BB2179" s="115"/>
      <c r="BC2179" s="143"/>
      <c r="BD2179" s="100"/>
      <c r="BE2179" s="100"/>
      <c r="BF2179" s="100"/>
      <c r="BG2179" s="100"/>
    </row>
    <row r="2180" spans="1:59" x14ac:dyDescent="0.2">
      <c r="A2180" s="144"/>
      <c r="B2180" s="141"/>
      <c r="C2180" s="141"/>
      <c r="D2180" s="142"/>
      <c r="E2180" s="142"/>
      <c r="F2180" s="142"/>
      <c r="G2180" s="142"/>
      <c r="H2180" s="142"/>
      <c r="I2180" s="129"/>
      <c r="J2180" s="130"/>
      <c r="K2180" s="131" t="str">
        <f t="shared" si="1037"/>
        <v/>
      </c>
      <c r="L2180" s="132" t="str">
        <f t="shared" si="1038"/>
        <v/>
      </c>
      <c r="M2180" s="133" t="str">
        <f t="shared" si="1039"/>
        <v/>
      </c>
      <c r="N2180" s="134" t="str">
        <f>IFERROR(IF(B:B="","",IF(R2180="Beer",SUM(LOOKUP(2,1/(Rates!$B$3:$B$5&lt;=W2180)/(Rates!$C$3:$C$5&gt;=W2180),Rates!$D$3:$D$5)*(X2180/100)*W2180),IF(R2180="Refreshment Beverage",SUM(LOOKUP(2,1/(Rates!$B$7:$B$11&lt;=W2180)/(Rates!$C$7:$C$11&gt;=W2180),Rates!$D$7:$D$11)*(X2180/100)*W2180)))),"")</f>
        <v/>
      </c>
      <c r="O2180" s="134" t="str">
        <f t="shared" si="1040"/>
        <v/>
      </c>
      <c r="P2180" s="116"/>
      <c r="Q2180" s="117" t="str">
        <f t="shared" si="1041"/>
        <v/>
      </c>
      <c r="R2180" s="128" t="str">
        <f t="shared" si="1042"/>
        <v/>
      </c>
      <c r="S2180" s="135" t="str">
        <f>IF(B2180="","",IF(R2180="Refreshment Beverage",VLOOKUP(VALUE(Q2180),Rates!G$15:L$19,2,0),VLOOKUP(VALUE(Q2180),Rates!G$4:L$12,2,0)))</f>
        <v/>
      </c>
      <c r="T2180" s="135" t="str">
        <f t="shared" si="1043"/>
        <v/>
      </c>
      <c r="U2180" s="118" t="str">
        <f t="shared" si="1044"/>
        <v/>
      </c>
      <c r="V2180" s="135" t="str">
        <f t="shared" si="1045"/>
        <v/>
      </c>
      <c r="W2180" s="135" t="str">
        <f t="shared" si="1046"/>
        <v/>
      </c>
      <c r="X2180" s="119" t="str">
        <f t="shared" si="1047"/>
        <v/>
      </c>
      <c r="Y2180" s="120" t="str">
        <f>IF(B:B="","",IF(R2180="Refreshment Beverage",VLOOKUP(Q2180,Rates!G$15:L$19,6,0)*W2180,VLOOKUP(Q2180,Rates!G$4:L$12,6,0)*W2180))</f>
        <v/>
      </c>
      <c r="Z2180" s="120" t="str">
        <f t="shared" si="1048"/>
        <v/>
      </c>
      <c r="AA2180" s="120" t="str">
        <f t="shared" si="1049"/>
        <v/>
      </c>
      <c r="AB2180" s="136" t="str">
        <f>IF(B:B="","",IF(R2180="Refreshment Beverage","",IF(AND(R2180="Beer",Q2180=0),SUM(LOOKUP(2,1/(Rates!$B$15:$B$18&lt;=W2180)/(Rates!$C$15:$C$18&gt;=W2180),Rates!$D$15:$D$18)*W2180),VLOOKUP(VALUE(Q:Q),Rates!A:B,2,0)*W2180)))</f>
        <v/>
      </c>
      <c r="AC2180" s="136" t="str">
        <f>IF(B:B="","",IF(R2180="Refreshment Beverage","",IF(AND(R2180="Beer",Q2180=0),SUM(LOOKUP(2,1/(Rates!$B$15:$B$18&lt;=W2180)/(Rates!$C$15:$C$18&gt;=W2180),Rates!$E$15:$E$18)*W2180),VLOOKUP(VALUE(Q:Q),Rates!A:C,3,0)*W2180)))</f>
        <v/>
      </c>
      <c r="AD2180" s="137" t="str">
        <f>IFERROR(IF(B:B="","",IF(R2180="Beer","",IF(VALUE(Q2180)=0,VLOOKUP(VLOOKUP(B:B,#REF!,16,0),Rates!A:E,2,0),VLOOKUP(VALUE(Q2180),Rates!A$31:B$34,2,0)*W2180))),0)</f>
        <v/>
      </c>
      <c r="AE2180" s="121" t="str">
        <f t="shared" si="1050"/>
        <v/>
      </c>
      <c r="AF2180" s="138" t="str">
        <f t="shared" si="1051"/>
        <v/>
      </c>
      <c r="AG2180" s="122" t="str">
        <f t="shared" si="1052"/>
        <v/>
      </c>
      <c r="AH2180" s="123" t="str">
        <f t="shared" si="1053"/>
        <v/>
      </c>
      <c r="AI2180" s="139" t="str">
        <f>IF(AE:AE="","",IF(R2180="Refreshment Beverage",AK2180*(Rates!J$19/100),ROUND(SUM(AH2180*(Rates!$J$8/100)),4)))</f>
        <v/>
      </c>
      <c r="AJ2180" s="124" t="str">
        <f t="shared" si="1054"/>
        <v/>
      </c>
      <c r="AK2180" s="125" t="str">
        <f t="shared" si="1055"/>
        <v/>
      </c>
      <c r="AL2180" s="121" t="str">
        <f t="shared" si="1056"/>
        <v/>
      </c>
      <c r="AM2180" s="138" t="str">
        <f>IF(AS2180="","",IF(R2180="Refreshment Beverage",ROUND(AS2180*Rates!K$19,4),ROUND(AO2180*(VLOOKUP(VALUE(Q2180),Rates!G$4:L$12,3,0)),4)))</f>
        <v/>
      </c>
      <c r="AN2180" s="126" t="str">
        <f>IF(AS2180="","",IF(R2180="Refreshment Beverage",AS2180*(Rates!J$19/100),MAX(AM2180,AB2180)))</f>
        <v/>
      </c>
      <c r="AO2180" s="127" t="str">
        <f t="shared" si="1057"/>
        <v/>
      </c>
      <c r="AP2180" s="127" t="str">
        <f t="shared" si="1058"/>
        <v/>
      </c>
      <c r="AQ2180" s="140" t="str">
        <f>IF(AS2180="","",IF(R2180="Refreshment Beverage",ROUND(SUM(VLOOKUP(Q:Q,Rates!G$15:L$19,3,0)*(AS2180-Y2180-Z2180-AA2180)),4),ROUND(SUM(Rates!$K$8*AS2180),4)))</f>
        <v/>
      </c>
      <c r="AR2180" s="139" t="str">
        <f t="shared" si="1059"/>
        <v/>
      </c>
      <c r="AS2180" s="125" t="str">
        <f t="shared" si="1060"/>
        <v/>
      </c>
      <c r="AT2180" s="121" t="str">
        <f t="shared" si="1061"/>
        <v/>
      </c>
      <c r="AU2180" s="138" t="str">
        <f>IF(AX2180="","",IF(R2180="Refreshment Beverage",ROUND((BA2180-Y2180-Z2180-AA2180)*VLOOKUP(VALUE(Q2180),Rates!G$15:L$19,3,0),4),ROUND(AW2180*(VLOOKUP(VALUE(Q2180),Rates!G:L,3,0)),4)))</f>
        <v/>
      </c>
      <c r="AV2180" s="126" t="str">
        <f t="shared" si="1062"/>
        <v/>
      </c>
      <c r="AW2180" s="127" t="str">
        <f t="shared" si="1063"/>
        <v/>
      </c>
      <c r="AX2180" s="123" t="str">
        <f t="shared" si="1064"/>
        <v/>
      </c>
      <c r="AY2180" s="140" t="str">
        <f>IF(AX2180="","",IF(R2180="Refreshment Beverage",ROUND(SUM(AX2180*Rates!K$19),4),ROUND(SUM(AX2180*(Rates!J$8/100)),4)))</f>
        <v/>
      </c>
      <c r="AZ2180" s="124" t="str">
        <f t="shared" si="1065"/>
        <v/>
      </c>
      <c r="BA2180" s="125" t="str">
        <f t="shared" si="1066"/>
        <v/>
      </c>
      <c r="BB2180" s="115"/>
      <c r="BC2180" s="143"/>
      <c r="BD2180" s="100"/>
      <c r="BE2180" s="100"/>
      <c r="BF2180" s="100"/>
      <c r="BG2180" s="100"/>
    </row>
    <row r="2181" spans="1:59" x14ac:dyDescent="0.2">
      <c r="A2181" s="144"/>
      <c r="B2181" s="141"/>
      <c r="C2181" s="141"/>
      <c r="D2181" s="142"/>
      <c r="E2181" s="142"/>
      <c r="F2181" s="142"/>
      <c r="G2181" s="142"/>
      <c r="H2181" s="142"/>
      <c r="I2181" s="129"/>
      <c r="J2181" s="130"/>
      <c r="K2181" s="131" t="str">
        <f t="shared" si="1037"/>
        <v/>
      </c>
      <c r="L2181" s="132" t="str">
        <f t="shared" si="1038"/>
        <v/>
      </c>
      <c r="M2181" s="133" t="str">
        <f t="shared" si="1039"/>
        <v/>
      </c>
      <c r="N2181" s="134" t="str">
        <f>IFERROR(IF(B:B="","",IF(R2181="Beer",SUM(LOOKUP(2,1/(Rates!$B$3:$B$5&lt;=W2181)/(Rates!$C$3:$C$5&gt;=W2181),Rates!$D$3:$D$5)*(X2181/100)*W2181),IF(R2181="Refreshment Beverage",SUM(LOOKUP(2,1/(Rates!$B$7:$B$11&lt;=W2181)/(Rates!$C$7:$C$11&gt;=W2181),Rates!$D$7:$D$11)*(X2181/100)*W2181)))),"")</f>
        <v/>
      </c>
      <c r="O2181" s="134" t="str">
        <f t="shared" si="1040"/>
        <v/>
      </c>
      <c r="P2181" s="116"/>
      <c r="Q2181" s="117" t="str">
        <f t="shared" si="1041"/>
        <v/>
      </c>
      <c r="R2181" s="128" t="str">
        <f t="shared" si="1042"/>
        <v/>
      </c>
      <c r="S2181" s="135" t="str">
        <f>IF(B2181="","",IF(R2181="Refreshment Beverage",VLOOKUP(VALUE(Q2181),Rates!G$15:L$19,2,0),VLOOKUP(VALUE(Q2181),Rates!G$4:L$12,2,0)))</f>
        <v/>
      </c>
      <c r="T2181" s="135" t="str">
        <f t="shared" si="1043"/>
        <v/>
      </c>
      <c r="U2181" s="118" t="str">
        <f t="shared" si="1044"/>
        <v/>
      </c>
      <c r="V2181" s="135" t="str">
        <f t="shared" si="1045"/>
        <v/>
      </c>
      <c r="W2181" s="135" t="str">
        <f t="shared" si="1046"/>
        <v/>
      </c>
      <c r="X2181" s="119" t="str">
        <f t="shared" si="1047"/>
        <v/>
      </c>
      <c r="Y2181" s="120" t="str">
        <f>IF(B:B="","",IF(R2181="Refreshment Beverage",VLOOKUP(Q2181,Rates!G$15:L$19,6,0)*W2181,VLOOKUP(Q2181,Rates!G$4:L$12,6,0)*W2181))</f>
        <v/>
      </c>
      <c r="Z2181" s="120" t="str">
        <f t="shared" si="1048"/>
        <v/>
      </c>
      <c r="AA2181" s="120" t="str">
        <f t="shared" si="1049"/>
        <v/>
      </c>
      <c r="AB2181" s="136" t="str">
        <f>IF(B:B="","",IF(R2181="Refreshment Beverage","",IF(AND(R2181="Beer",Q2181=0),SUM(LOOKUP(2,1/(Rates!$B$15:$B$18&lt;=W2181)/(Rates!$C$15:$C$18&gt;=W2181),Rates!$D$15:$D$18)*W2181),VLOOKUP(VALUE(Q:Q),Rates!A:B,2,0)*W2181)))</f>
        <v/>
      </c>
      <c r="AC2181" s="136" t="str">
        <f>IF(B:B="","",IF(R2181="Refreshment Beverage","",IF(AND(R2181="Beer",Q2181=0),SUM(LOOKUP(2,1/(Rates!$B$15:$B$18&lt;=W2181)/(Rates!$C$15:$C$18&gt;=W2181),Rates!$E$15:$E$18)*W2181),VLOOKUP(VALUE(Q:Q),Rates!A:C,3,0)*W2181)))</f>
        <v/>
      </c>
      <c r="AD2181" s="137" t="str">
        <f>IFERROR(IF(B:B="","",IF(R2181="Beer","",IF(VALUE(Q2181)=0,VLOOKUP(VLOOKUP(B:B,#REF!,16,0),Rates!A:E,2,0),VLOOKUP(VALUE(Q2181),Rates!A$31:B$34,2,0)*W2181))),0)</f>
        <v/>
      </c>
      <c r="AE2181" s="121" t="str">
        <f t="shared" si="1050"/>
        <v/>
      </c>
      <c r="AF2181" s="138" t="str">
        <f t="shared" si="1051"/>
        <v/>
      </c>
      <c r="AG2181" s="122" t="str">
        <f t="shared" si="1052"/>
        <v/>
      </c>
      <c r="AH2181" s="123" t="str">
        <f t="shared" si="1053"/>
        <v/>
      </c>
      <c r="AI2181" s="139" t="str">
        <f>IF(AE:AE="","",IF(R2181="Refreshment Beverage",AK2181*(Rates!J$19/100),ROUND(SUM(AH2181*(Rates!$J$8/100)),4)))</f>
        <v/>
      </c>
      <c r="AJ2181" s="124" t="str">
        <f t="shared" si="1054"/>
        <v/>
      </c>
      <c r="AK2181" s="125" t="str">
        <f t="shared" si="1055"/>
        <v/>
      </c>
      <c r="AL2181" s="121" t="str">
        <f t="shared" si="1056"/>
        <v/>
      </c>
      <c r="AM2181" s="138" t="str">
        <f>IF(AS2181="","",IF(R2181="Refreshment Beverage",ROUND(AS2181*Rates!K$19,4),ROUND(AO2181*(VLOOKUP(VALUE(Q2181),Rates!G$4:L$12,3,0)),4)))</f>
        <v/>
      </c>
      <c r="AN2181" s="126" t="str">
        <f>IF(AS2181="","",IF(R2181="Refreshment Beverage",AS2181*(Rates!J$19/100),MAX(AM2181,AB2181)))</f>
        <v/>
      </c>
      <c r="AO2181" s="127" t="str">
        <f t="shared" si="1057"/>
        <v/>
      </c>
      <c r="AP2181" s="127" t="str">
        <f t="shared" si="1058"/>
        <v/>
      </c>
      <c r="AQ2181" s="140" t="str">
        <f>IF(AS2181="","",IF(R2181="Refreshment Beverage",ROUND(SUM(VLOOKUP(Q:Q,Rates!G$15:L$19,3,0)*(AS2181-Y2181-Z2181-AA2181)),4),ROUND(SUM(Rates!$K$8*AS2181),4)))</f>
        <v/>
      </c>
      <c r="AR2181" s="139" t="str">
        <f t="shared" si="1059"/>
        <v/>
      </c>
      <c r="AS2181" s="125" t="str">
        <f t="shared" si="1060"/>
        <v/>
      </c>
      <c r="AT2181" s="121" t="str">
        <f t="shared" si="1061"/>
        <v/>
      </c>
      <c r="AU2181" s="138" t="str">
        <f>IF(AX2181="","",IF(R2181="Refreshment Beverage",ROUND((BA2181-Y2181-Z2181-AA2181)*VLOOKUP(VALUE(Q2181),Rates!G$15:L$19,3,0),4),ROUND(AW2181*(VLOOKUP(VALUE(Q2181),Rates!G:L,3,0)),4)))</f>
        <v/>
      </c>
      <c r="AV2181" s="126" t="str">
        <f t="shared" si="1062"/>
        <v/>
      </c>
      <c r="AW2181" s="127" t="str">
        <f t="shared" si="1063"/>
        <v/>
      </c>
      <c r="AX2181" s="123" t="str">
        <f t="shared" si="1064"/>
        <v/>
      </c>
      <c r="AY2181" s="140" t="str">
        <f>IF(AX2181="","",IF(R2181="Refreshment Beverage",ROUND(SUM(AX2181*Rates!K$19),4),ROUND(SUM(AX2181*(Rates!J$8/100)),4)))</f>
        <v/>
      </c>
      <c r="AZ2181" s="124" t="str">
        <f t="shared" si="1065"/>
        <v/>
      </c>
      <c r="BA2181" s="125" t="str">
        <f t="shared" si="1066"/>
        <v/>
      </c>
      <c r="BB2181" s="115"/>
      <c r="BC2181" s="143"/>
      <c r="BD2181" s="100"/>
      <c r="BE2181" s="100"/>
      <c r="BF2181" s="100"/>
      <c r="BG2181" s="100"/>
    </row>
    <row r="2182" spans="1:59" x14ac:dyDescent="0.2">
      <c r="A2182" s="144"/>
      <c r="B2182" s="141"/>
      <c r="C2182" s="141"/>
      <c r="D2182" s="142"/>
      <c r="E2182" s="142"/>
      <c r="F2182" s="142"/>
      <c r="G2182" s="142"/>
      <c r="H2182" s="142"/>
      <c r="I2182" s="129"/>
      <c r="J2182" s="130"/>
      <c r="K2182" s="131" t="str">
        <f t="shared" si="1037"/>
        <v/>
      </c>
      <c r="L2182" s="132" t="str">
        <f t="shared" si="1038"/>
        <v/>
      </c>
      <c r="M2182" s="133" t="str">
        <f t="shared" si="1039"/>
        <v/>
      </c>
      <c r="N2182" s="134" t="str">
        <f>IFERROR(IF(B:B="","",IF(R2182="Beer",SUM(LOOKUP(2,1/(Rates!$B$3:$B$5&lt;=W2182)/(Rates!$C$3:$C$5&gt;=W2182),Rates!$D$3:$D$5)*(X2182/100)*W2182),IF(R2182="Refreshment Beverage",SUM(LOOKUP(2,1/(Rates!$B$7:$B$11&lt;=W2182)/(Rates!$C$7:$C$11&gt;=W2182),Rates!$D$7:$D$11)*(X2182/100)*W2182)))),"")</f>
        <v/>
      </c>
      <c r="O2182" s="134" t="str">
        <f t="shared" si="1040"/>
        <v/>
      </c>
      <c r="P2182" s="116"/>
      <c r="Q2182" s="117" t="str">
        <f t="shared" si="1041"/>
        <v/>
      </c>
      <c r="R2182" s="128" t="str">
        <f t="shared" si="1042"/>
        <v/>
      </c>
      <c r="S2182" s="135" t="str">
        <f>IF(B2182="","",IF(R2182="Refreshment Beverage",VLOOKUP(VALUE(Q2182),Rates!G$15:L$19,2,0),VLOOKUP(VALUE(Q2182),Rates!G$4:L$12,2,0)))</f>
        <v/>
      </c>
      <c r="T2182" s="135" t="str">
        <f t="shared" si="1043"/>
        <v/>
      </c>
      <c r="U2182" s="118" t="str">
        <f t="shared" si="1044"/>
        <v/>
      </c>
      <c r="V2182" s="135" t="str">
        <f t="shared" si="1045"/>
        <v/>
      </c>
      <c r="W2182" s="135" t="str">
        <f t="shared" si="1046"/>
        <v/>
      </c>
      <c r="X2182" s="119" t="str">
        <f t="shared" si="1047"/>
        <v/>
      </c>
      <c r="Y2182" s="120" t="str">
        <f>IF(B:B="","",IF(R2182="Refreshment Beverage",VLOOKUP(Q2182,Rates!G$15:L$19,6,0)*W2182,VLOOKUP(Q2182,Rates!G$4:L$12,6,0)*W2182))</f>
        <v/>
      </c>
      <c r="Z2182" s="120" t="str">
        <f t="shared" si="1048"/>
        <v/>
      </c>
      <c r="AA2182" s="120" t="str">
        <f t="shared" si="1049"/>
        <v/>
      </c>
      <c r="AB2182" s="136" t="str">
        <f>IF(B:B="","",IF(R2182="Refreshment Beverage","",IF(AND(R2182="Beer",Q2182=0),SUM(LOOKUP(2,1/(Rates!$B$15:$B$18&lt;=W2182)/(Rates!$C$15:$C$18&gt;=W2182),Rates!$D$15:$D$18)*W2182),VLOOKUP(VALUE(Q:Q),Rates!A:B,2,0)*W2182)))</f>
        <v/>
      </c>
      <c r="AC2182" s="136" t="str">
        <f>IF(B:B="","",IF(R2182="Refreshment Beverage","",IF(AND(R2182="Beer",Q2182=0),SUM(LOOKUP(2,1/(Rates!$B$15:$B$18&lt;=W2182)/(Rates!$C$15:$C$18&gt;=W2182),Rates!$E$15:$E$18)*W2182),VLOOKUP(VALUE(Q:Q),Rates!A:C,3,0)*W2182)))</f>
        <v/>
      </c>
      <c r="AD2182" s="137" t="str">
        <f>IFERROR(IF(B:B="","",IF(R2182="Beer","",IF(VALUE(Q2182)=0,VLOOKUP(VLOOKUP(B:B,#REF!,16,0),Rates!A:E,2,0),VLOOKUP(VALUE(Q2182),Rates!A$31:B$34,2,0)*W2182))),0)</f>
        <v/>
      </c>
      <c r="AE2182" s="121" t="str">
        <f t="shared" si="1050"/>
        <v/>
      </c>
      <c r="AF2182" s="138" t="str">
        <f t="shared" si="1051"/>
        <v/>
      </c>
      <c r="AG2182" s="122" t="str">
        <f t="shared" si="1052"/>
        <v/>
      </c>
      <c r="AH2182" s="123" t="str">
        <f t="shared" si="1053"/>
        <v/>
      </c>
      <c r="AI2182" s="139" t="str">
        <f>IF(AE:AE="","",IF(R2182="Refreshment Beverage",AK2182*(Rates!J$19/100),ROUND(SUM(AH2182*(Rates!$J$8/100)),4)))</f>
        <v/>
      </c>
      <c r="AJ2182" s="124" t="str">
        <f t="shared" si="1054"/>
        <v/>
      </c>
      <c r="AK2182" s="125" t="str">
        <f t="shared" si="1055"/>
        <v/>
      </c>
      <c r="AL2182" s="121" t="str">
        <f t="shared" si="1056"/>
        <v/>
      </c>
      <c r="AM2182" s="138" t="str">
        <f>IF(AS2182="","",IF(R2182="Refreshment Beverage",ROUND(AS2182*Rates!K$19,4),ROUND(AO2182*(VLOOKUP(VALUE(Q2182),Rates!G$4:L$12,3,0)),4)))</f>
        <v/>
      </c>
      <c r="AN2182" s="126" t="str">
        <f>IF(AS2182="","",IF(R2182="Refreshment Beverage",AS2182*(Rates!J$19/100),MAX(AM2182,AB2182)))</f>
        <v/>
      </c>
      <c r="AO2182" s="127" t="str">
        <f t="shared" si="1057"/>
        <v/>
      </c>
      <c r="AP2182" s="127" t="str">
        <f t="shared" si="1058"/>
        <v/>
      </c>
      <c r="AQ2182" s="140" t="str">
        <f>IF(AS2182="","",IF(R2182="Refreshment Beverage",ROUND(SUM(VLOOKUP(Q:Q,Rates!G$15:L$19,3,0)*(AS2182-Y2182-Z2182-AA2182)),4),ROUND(SUM(Rates!$K$8*AS2182),4)))</f>
        <v/>
      </c>
      <c r="AR2182" s="139" t="str">
        <f t="shared" si="1059"/>
        <v/>
      </c>
      <c r="AS2182" s="125" t="str">
        <f t="shared" si="1060"/>
        <v/>
      </c>
      <c r="AT2182" s="121" t="str">
        <f t="shared" si="1061"/>
        <v/>
      </c>
      <c r="AU2182" s="138" t="str">
        <f>IF(AX2182="","",IF(R2182="Refreshment Beverage",ROUND((BA2182-Y2182-Z2182-AA2182)*VLOOKUP(VALUE(Q2182),Rates!G$15:L$19,3,0),4),ROUND(AW2182*(VLOOKUP(VALUE(Q2182),Rates!G:L,3,0)),4)))</f>
        <v/>
      </c>
      <c r="AV2182" s="126" t="str">
        <f t="shared" si="1062"/>
        <v/>
      </c>
      <c r="AW2182" s="127" t="str">
        <f t="shared" si="1063"/>
        <v/>
      </c>
      <c r="AX2182" s="123" t="str">
        <f t="shared" si="1064"/>
        <v/>
      </c>
      <c r="AY2182" s="140" t="str">
        <f>IF(AX2182="","",IF(R2182="Refreshment Beverage",ROUND(SUM(AX2182*Rates!K$19),4),ROUND(SUM(AX2182*(Rates!J$8/100)),4)))</f>
        <v/>
      </c>
      <c r="AZ2182" s="124" t="str">
        <f t="shared" si="1065"/>
        <v/>
      </c>
      <c r="BA2182" s="125" t="str">
        <f t="shared" si="1066"/>
        <v/>
      </c>
      <c r="BB2182" s="115"/>
      <c r="BC2182" s="143"/>
      <c r="BD2182" s="100"/>
      <c r="BE2182" s="100"/>
      <c r="BF2182" s="100"/>
      <c r="BG2182" s="100"/>
    </row>
    <row r="2183" spans="1:59" x14ac:dyDescent="0.2">
      <c r="A2183" s="144"/>
      <c r="B2183" s="141"/>
      <c r="C2183" s="141"/>
      <c r="D2183" s="142"/>
      <c r="E2183" s="142"/>
      <c r="F2183" s="142"/>
      <c r="G2183" s="142"/>
      <c r="H2183" s="142"/>
      <c r="I2183" s="129"/>
      <c r="J2183" s="130"/>
      <c r="K2183" s="131" t="str">
        <f t="shared" si="1037"/>
        <v/>
      </c>
      <c r="L2183" s="132" t="str">
        <f t="shared" si="1038"/>
        <v/>
      </c>
      <c r="M2183" s="133" t="str">
        <f t="shared" si="1039"/>
        <v/>
      </c>
      <c r="N2183" s="134" t="str">
        <f>IFERROR(IF(B:B="","",IF(R2183="Beer",SUM(LOOKUP(2,1/(Rates!$B$3:$B$5&lt;=W2183)/(Rates!$C$3:$C$5&gt;=W2183),Rates!$D$3:$D$5)*(X2183/100)*W2183),IF(R2183="Refreshment Beverage",SUM(LOOKUP(2,1/(Rates!$B$7:$B$11&lt;=W2183)/(Rates!$C$7:$C$11&gt;=W2183),Rates!$D$7:$D$11)*(X2183/100)*W2183)))),"")</f>
        <v/>
      </c>
      <c r="O2183" s="134" t="str">
        <f t="shared" si="1040"/>
        <v/>
      </c>
      <c r="P2183" s="116"/>
      <c r="Q2183" s="117" t="str">
        <f t="shared" si="1041"/>
        <v/>
      </c>
      <c r="R2183" s="128" t="str">
        <f t="shared" si="1042"/>
        <v/>
      </c>
      <c r="S2183" s="135" t="str">
        <f>IF(B2183="","",IF(R2183="Refreshment Beverage",VLOOKUP(VALUE(Q2183),Rates!G$15:L$19,2,0),VLOOKUP(VALUE(Q2183),Rates!G$4:L$12,2,0)))</f>
        <v/>
      </c>
      <c r="T2183" s="135" t="str">
        <f t="shared" si="1043"/>
        <v/>
      </c>
      <c r="U2183" s="118" t="str">
        <f t="shared" si="1044"/>
        <v/>
      </c>
      <c r="V2183" s="135" t="str">
        <f t="shared" si="1045"/>
        <v/>
      </c>
      <c r="W2183" s="135" t="str">
        <f t="shared" si="1046"/>
        <v/>
      </c>
      <c r="X2183" s="119" t="str">
        <f t="shared" si="1047"/>
        <v/>
      </c>
      <c r="Y2183" s="120" t="str">
        <f>IF(B:B="","",IF(R2183="Refreshment Beverage",VLOOKUP(Q2183,Rates!G$15:L$19,6,0)*W2183,VLOOKUP(Q2183,Rates!G$4:L$12,6,0)*W2183))</f>
        <v/>
      </c>
      <c r="Z2183" s="120" t="str">
        <f t="shared" si="1048"/>
        <v/>
      </c>
      <c r="AA2183" s="120" t="str">
        <f t="shared" si="1049"/>
        <v/>
      </c>
      <c r="AB2183" s="136" t="str">
        <f>IF(B:B="","",IF(R2183="Refreshment Beverage","",IF(AND(R2183="Beer",Q2183=0),SUM(LOOKUP(2,1/(Rates!$B$15:$B$18&lt;=W2183)/(Rates!$C$15:$C$18&gt;=W2183),Rates!$D$15:$D$18)*W2183),VLOOKUP(VALUE(Q:Q),Rates!A:B,2,0)*W2183)))</f>
        <v/>
      </c>
      <c r="AC2183" s="136" t="str">
        <f>IF(B:B="","",IF(R2183="Refreshment Beverage","",IF(AND(R2183="Beer",Q2183=0),SUM(LOOKUP(2,1/(Rates!$B$15:$B$18&lt;=W2183)/(Rates!$C$15:$C$18&gt;=W2183),Rates!$E$15:$E$18)*W2183),VLOOKUP(VALUE(Q:Q),Rates!A:C,3,0)*W2183)))</f>
        <v/>
      </c>
      <c r="AD2183" s="137" t="str">
        <f>IFERROR(IF(B:B="","",IF(R2183="Beer","",IF(VALUE(Q2183)=0,VLOOKUP(VLOOKUP(B:B,#REF!,16,0),Rates!A:E,2,0),VLOOKUP(VALUE(Q2183),Rates!A$31:B$34,2,0)*W2183))),0)</f>
        <v/>
      </c>
      <c r="AE2183" s="121" t="str">
        <f t="shared" si="1050"/>
        <v/>
      </c>
      <c r="AF2183" s="138" t="str">
        <f t="shared" si="1051"/>
        <v/>
      </c>
      <c r="AG2183" s="122" t="str">
        <f t="shared" si="1052"/>
        <v/>
      </c>
      <c r="AH2183" s="123" t="str">
        <f t="shared" si="1053"/>
        <v/>
      </c>
      <c r="AI2183" s="139" t="str">
        <f>IF(AE:AE="","",IF(R2183="Refreshment Beverage",AK2183*(Rates!J$19/100),ROUND(SUM(AH2183*(Rates!$J$8/100)),4)))</f>
        <v/>
      </c>
      <c r="AJ2183" s="124" t="str">
        <f t="shared" si="1054"/>
        <v/>
      </c>
      <c r="AK2183" s="125" t="str">
        <f t="shared" si="1055"/>
        <v/>
      </c>
      <c r="AL2183" s="121" t="str">
        <f t="shared" si="1056"/>
        <v/>
      </c>
      <c r="AM2183" s="138" t="str">
        <f>IF(AS2183="","",IF(R2183="Refreshment Beverage",ROUND(AS2183*Rates!K$19,4),ROUND(AO2183*(VLOOKUP(VALUE(Q2183),Rates!G$4:L$12,3,0)),4)))</f>
        <v/>
      </c>
      <c r="AN2183" s="126" t="str">
        <f>IF(AS2183="","",IF(R2183="Refreshment Beverage",AS2183*(Rates!J$19/100),MAX(AM2183,AB2183)))</f>
        <v/>
      </c>
      <c r="AO2183" s="127" t="str">
        <f t="shared" si="1057"/>
        <v/>
      </c>
      <c r="AP2183" s="127" t="str">
        <f t="shared" si="1058"/>
        <v/>
      </c>
      <c r="AQ2183" s="140" t="str">
        <f>IF(AS2183="","",IF(R2183="Refreshment Beverage",ROUND(SUM(VLOOKUP(Q:Q,Rates!G$15:L$19,3,0)*(AS2183-Y2183-Z2183-AA2183)),4),ROUND(SUM(Rates!$K$8*AS2183),4)))</f>
        <v/>
      </c>
      <c r="AR2183" s="139" t="str">
        <f t="shared" si="1059"/>
        <v/>
      </c>
      <c r="AS2183" s="125" t="str">
        <f t="shared" si="1060"/>
        <v/>
      </c>
      <c r="AT2183" s="121" t="str">
        <f t="shared" si="1061"/>
        <v/>
      </c>
      <c r="AU2183" s="138" t="str">
        <f>IF(AX2183="","",IF(R2183="Refreshment Beverage",ROUND((BA2183-Y2183-Z2183-AA2183)*VLOOKUP(VALUE(Q2183),Rates!G$15:L$19,3,0),4),ROUND(AW2183*(VLOOKUP(VALUE(Q2183),Rates!G:L,3,0)),4)))</f>
        <v/>
      </c>
      <c r="AV2183" s="126" t="str">
        <f t="shared" si="1062"/>
        <v/>
      </c>
      <c r="AW2183" s="127" t="str">
        <f t="shared" si="1063"/>
        <v/>
      </c>
      <c r="AX2183" s="123" t="str">
        <f t="shared" si="1064"/>
        <v/>
      </c>
      <c r="AY2183" s="140" t="str">
        <f>IF(AX2183="","",IF(R2183="Refreshment Beverage",ROUND(SUM(AX2183*Rates!K$19),4),ROUND(SUM(AX2183*(Rates!J$8/100)),4)))</f>
        <v/>
      </c>
      <c r="AZ2183" s="124" t="str">
        <f t="shared" si="1065"/>
        <v/>
      </c>
      <c r="BA2183" s="125" t="str">
        <f t="shared" si="1066"/>
        <v/>
      </c>
      <c r="BB2183" s="115"/>
      <c r="BC2183" s="143"/>
      <c r="BD2183" s="100"/>
      <c r="BE2183" s="100"/>
      <c r="BF2183" s="100"/>
      <c r="BG2183" s="100"/>
    </row>
    <row r="2184" spans="1:59" x14ac:dyDescent="0.2">
      <c r="A2184" s="144"/>
      <c r="B2184" s="141"/>
      <c r="C2184" s="141"/>
      <c r="D2184" s="142"/>
      <c r="E2184" s="142"/>
      <c r="F2184" s="142"/>
      <c r="G2184" s="142"/>
      <c r="H2184" s="142"/>
      <c r="I2184" s="129"/>
      <c r="J2184" s="130"/>
      <c r="K2184" s="131" t="str">
        <f t="shared" si="1037"/>
        <v/>
      </c>
      <c r="L2184" s="132" t="str">
        <f t="shared" si="1038"/>
        <v/>
      </c>
      <c r="M2184" s="133" t="str">
        <f t="shared" si="1039"/>
        <v/>
      </c>
      <c r="N2184" s="134" t="str">
        <f>IFERROR(IF(B:B="","",IF(R2184="Beer",SUM(LOOKUP(2,1/(Rates!$B$3:$B$5&lt;=W2184)/(Rates!$C$3:$C$5&gt;=W2184),Rates!$D$3:$D$5)*(X2184/100)*W2184),IF(R2184="Refreshment Beverage",SUM(LOOKUP(2,1/(Rates!$B$7:$B$11&lt;=W2184)/(Rates!$C$7:$C$11&gt;=W2184),Rates!$D$7:$D$11)*(X2184/100)*W2184)))),"")</f>
        <v/>
      </c>
      <c r="O2184" s="134" t="str">
        <f t="shared" si="1040"/>
        <v/>
      </c>
      <c r="P2184" s="116"/>
      <c r="Q2184" s="117" t="str">
        <f t="shared" si="1041"/>
        <v/>
      </c>
      <c r="R2184" s="128" t="str">
        <f t="shared" si="1042"/>
        <v/>
      </c>
      <c r="S2184" s="135" t="str">
        <f>IF(B2184="","",IF(R2184="Refreshment Beverage",VLOOKUP(VALUE(Q2184),Rates!G$15:L$19,2,0),VLOOKUP(VALUE(Q2184),Rates!G$4:L$12,2,0)))</f>
        <v/>
      </c>
      <c r="T2184" s="135" t="str">
        <f t="shared" si="1043"/>
        <v/>
      </c>
      <c r="U2184" s="118" t="str">
        <f t="shared" si="1044"/>
        <v/>
      </c>
      <c r="V2184" s="135" t="str">
        <f t="shared" si="1045"/>
        <v/>
      </c>
      <c r="W2184" s="135" t="str">
        <f t="shared" si="1046"/>
        <v/>
      </c>
      <c r="X2184" s="119" t="str">
        <f t="shared" si="1047"/>
        <v/>
      </c>
      <c r="Y2184" s="120" t="str">
        <f>IF(B:B="","",IF(R2184="Refreshment Beverage",VLOOKUP(Q2184,Rates!G$15:L$19,6,0)*W2184,VLOOKUP(Q2184,Rates!G$4:L$12,6,0)*W2184))</f>
        <v/>
      </c>
      <c r="Z2184" s="120" t="str">
        <f t="shared" si="1048"/>
        <v/>
      </c>
      <c r="AA2184" s="120" t="str">
        <f t="shared" si="1049"/>
        <v/>
      </c>
      <c r="AB2184" s="136" t="str">
        <f>IF(B:B="","",IF(R2184="Refreshment Beverage","",IF(AND(R2184="Beer",Q2184=0),SUM(LOOKUP(2,1/(Rates!$B$15:$B$18&lt;=W2184)/(Rates!$C$15:$C$18&gt;=W2184),Rates!$D$15:$D$18)*W2184),VLOOKUP(VALUE(Q:Q),Rates!A:B,2,0)*W2184)))</f>
        <v/>
      </c>
      <c r="AC2184" s="136" t="str">
        <f>IF(B:B="","",IF(R2184="Refreshment Beverage","",IF(AND(R2184="Beer",Q2184=0),SUM(LOOKUP(2,1/(Rates!$B$15:$B$18&lt;=W2184)/(Rates!$C$15:$C$18&gt;=W2184),Rates!$E$15:$E$18)*W2184),VLOOKUP(VALUE(Q:Q),Rates!A:C,3,0)*W2184)))</f>
        <v/>
      </c>
      <c r="AD2184" s="137" t="str">
        <f>IFERROR(IF(B:B="","",IF(R2184="Beer","",IF(VALUE(Q2184)=0,VLOOKUP(VLOOKUP(B:B,#REF!,16,0),Rates!A:E,2,0),VLOOKUP(VALUE(Q2184),Rates!A$31:B$34,2,0)*W2184))),0)</f>
        <v/>
      </c>
      <c r="AE2184" s="121" t="str">
        <f t="shared" si="1050"/>
        <v/>
      </c>
      <c r="AF2184" s="138" t="str">
        <f t="shared" si="1051"/>
        <v/>
      </c>
      <c r="AG2184" s="122" t="str">
        <f t="shared" si="1052"/>
        <v/>
      </c>
      <c r="AH2184" s="123" t="str">
        <f t="shared" si="1053"/>
        <v/>
      </c>
      <c r="AI2184" s="139" t="str">
        <f>IF(AE:AE="","",IF(R2184="Refreshment Beverage",AK2184*(Rates!J$19/100),ROUND(SUM(AH2184*(Rates!$J$8/100)),4)))</f>
        <v/>
      </c>
      <c r="AJ2184" s="124" t="str">
        <f t="shared" si="1054"/>
        <v/>
      </c>
      <c r="AK2184" s="125" t="str">
        <f t="shared" si="1055"/>
        <v/>
      </c>
      <c r="AL2184" s="121" t="str">
        <f t="shared" si="1056"/>
        <v/>
      </c>
      <c r="AM2184" s="138" t="str">
        <f>IF(AS2184="","",IF(R2184="Refreshment Beverage",ROUND(AS2184*Rates!K$19,4),ROUND(AO2184*(VLOOKUP(VALUE(Q2184),Rates!G$4:L$12,3,0)),4)))</f>
        <v/>
      </c>
      <c r="AN2184" s="126" t="str">
        <f>IF(AS2184="","",IF(R2184="Refreshment Beverage",AS2184*(Rates!J$19/100),MAX(AM2184,AB2184)))</f>
        <v/>
      </c>
      <c r="AO2184" s="127" t="str">
        <f t="shared" si="1057"/>
        <v/>
      </c>
      <c r="AP2184" s="127" t="str">
        <f t="shared" si="1058"/>
        <v/>
      </c>
      <c r="AQ2184" s="140" t="str">
        <f>IF(AS2184="","",IF(R2184="Refreshment Beverage",ROUND(SUM(VLOOKUP(Q:Q,Rates!G$15:L$19,3,0)*(AS2184-Y2184-Z2184-AA2184)),4),ROUND(SUM(Rates!$K$8*AS2184),4)))</f>
        <v/>
      </c>
      <c r="AR2184" s="139" t="str">
        <f t="shared" si="1059"/>
        <v/>
      </c>
      <c r="AS2184" s="125" t="str">
        <f t="shared" si="1060"/>
        <v/>
      </c>
      <c r="AT2184" s="121" t="str">
        <f t="shared" si="1061"/>
        <v/>
      </c>
      <c r="AU2184" s="138" t="str">
        <f>IF(AX2184="","",IF(R2184="Refreshment Beverage",ROUND((BA2184-Y2184-Z2184-AA2184)*VLOOKUP(VALUE(Q2184),Rates!G$15:L$19,3,0),4),ROUND(AW2184*(VLOOKUP(VALUE(Q2184),Rates!G:L,3,0)),4)))</f>
        <v/>
      </c>
      <c r="AV2184" s="126" t="str">
        <f t="shared" si="1062"/>
        <v/>
      </c>
      <c r="AW2184" s="127" t="str">
        <f t="shared" si="1063"/>
        <v/>
      </c>
      <c r="AX2184" s="123" t="str">
        <f t="shared" si="1064"/>
        <v/>
      </c>
      <c r="AY2184" s="140" t="str">
        <f>IF(AX2184="","",IF(R2184="Refreshment Beverage",ROUND(SUM(AX2184*Rates!K$19),4),ROUND(SUM(AX2184*(Rates!J$8/100)),4)))</f>
        <v/>
      </c>
      <c r="AZ2184" s="124" t="str">
        <f t="shared" si="1065"/>
        <v/>
      </c>
      <c r="BA2184" s="125" t="str">
        <f t="shared" si="1066"/>
        <v/>
      </c>
      <c r="BB2184" s="115"/>
      <c r="BC2184" s="143"/>
      <c r="BD2184" s="100"/>
      <c r="BE2184" s="100"/>
      <c r="BF2184" s="100"/>
      <c r="BG2184" s="100"/>
    </row>
    <row r="2185" spans="1:59" x14ac:dyDescent="0.2">
      <c r="A2185" s="144"/>
      <c r="B2185" s="141"/>
      <c r="C2185" s="141"/>
      <c r="D2185" s="142"/>
      <c r="E2185" s="142"/>
      <c r="F2185" s="142"/>
      <c r="G2185" s="142"/>
      <c r="H2185" s="142"/>
      <c r="I2185" s="129"/>
      <c r="J2185" s="130"/>
      <c r="K2185" s="131" t="str">
        <f t="shared" si="1037"/>
        <v/>
      </c>
      <c r="L2185" s="132" t="str">
        <f t="shared" si="1038"/>
        <v/>
      </c>
      <c r="M2185" s="133" t="str">
        <f t="shared" si="1039"/>
        <v/>
      </c>
      <c r="N2185" s="134" t="str">
        <f>IFERROR(IF(B:B="","",IF(R2185="Beer",SUM(LOOKUP(2,1/(Rates!$B$3:$B$5&lt;=W2185)/(Rates!$C$3:$C$5&gt;=W2185),Rates!$D$3:$D$5)*(X2185/100)*W2185),IF(R2185="Refreshment Beverage",SUM(LOOKUP(2,1/(Rates!$B$7:$B$11&lt;=W2185)/(Rates!$C$7:$C$11&gt;=W2185),Rates!$D$7:$D$11)*(X2185/100)*W2185)))),"")</f>
        <v/>
      </c>
      <c r="O2185" s="134" t="str">
        <f t="shared" si="1040"/>
        <v/>
      </c>
      <c r="P2185" s="116"/>
      <c r="Q2185" s="117" t="str">
        <f t="shared" si="1041"/>
        <v/>
      </c>
      <c r="R2185" s="128" t="str">
        <f t="shared" si="1042"/>
        <v/>
      </c>
      <c r="S2185" s="135" t="str">
        <f>IF(B2185="","",IF(R2185="Refreshment Beverage",VLOOKUP(VALUE(Q2185),Rates!G$15:L$19,2,0),VLOOKUP(VALUE(Q2185),Rates!G$4:L$12,2,0)))</f>
        <v/>
      </c>
      <c r="T2185" s="135" t="str">
        <f t="shared" si="1043"/>
        <v/>
      </c>
      <c r="U2185" s="118" t="str">
        <f t="shared" si="1044"/>
        <v/>
      </c>
      <c r="V2185" s="135" t="str">
        <f t="shared" si="1045"/>
        <v/>
      </c>
      <c r="W2185" s="135" t="str">
        <f t="shared" si="1046"/>
        <v/>
      </c>
      <c r="X2185" s="119" t="str">
        <f t="shared" si="1047"/>
        <v/>
      </c>
      <c r="Y2185" s="120" t="str">
        <f>IF(B:B="","",IF(R2185="Refreshment Beverage",VLOOKUP(Q2185,Rates!G$15:L$19,6,0)*W2185,VLOOKUP(Q2185,Rates!G$4:L$12,6,0)*W2185))</f>
        <v/>
      </c>
      <c r="Z2185" s="120" t="str">
        <f t="shared" si="1048"/>
        <v/>
      </c>
      <c r="AA2185" s="120" t="str">
        <f t="shared" si="1049"/>
        <v/>
      </c>
      <c r="AB2185" s="136" t="str">
        <f>IF(B:B="","",IF(R2185="Refreshment Beverage","",IF(AND(R2185="Beer",Q2185=0),SUM(LOOKUP(2,1/(Rates!$B$15:$B$18&lt;=W2185)/(Rates!$C$15:$C$18&gt;=W2185),Rates!$D$15:$D$18)*W2185),VLOOKUP(VALUE(Q:Q),Rates!A:B,2,0)*W2185)))</f>
        <v/>
      </c>
      <c r="AC2185" s="136" t="str">
        <f>IF(B:B="","",IF(R2185="Refreshment Beverage","",IF(AND(R2185="Beer",Q2185=0),SUM(LOOKUP(2,1/(Rates!$B$15:$B$18&lt;=W2185)/(Rates!$C$15:$C$18&gt;=W2185),Rates!$E$15:$E$18)*W2185),VLOOKUP(VALUE(Q:Q),Rates!A:C,3,0)*W2185)))</f>
        <v/>
      </c>
      <c r="AD2185" s="137" t="str">
        <f>IFERROR(IF(B:B="","",IF(R2185="Beer","",IF(VALUE(Q2185)=0,VLOOKUP(VLOOKUP(B:B,#REF!,16,0),Rates!A:E,2,0),VLOOKUP(VALUE(Q2185),Rates!A$31:B$34,2,0)*W2185))),0)</f>
        <v/>
      </c>
      <c r="AE2185" s="121" t="str">
        <f t="shared" si="1050"/>
        <v/>
      </c>
      <c r="AF2185" s="138" t="str">
        <f t="shared" si="1051"/>
        <v/>
      </c>
      <c r="AG2185" s="122" t="str">
        <f t="shared" si="1052"/>
        <v/>
      </c>
      <c r="AH2185" s="123" t="str">
        <f t="shared" si="1053"/>
        <v/>
      </c>
      <c r="AI2185" s="139" t="str">
        <f>IF(AE:AE="","",IF(R2185="Refreshment Beverage",AK2185*(Rates!J$19/100),ROUND(SUM(AH2185*(Rates!$J$8/100)),4)))</f>
        <v/>
      </c>
      <c r="AJ2185" s="124" t="str">
        <f t="shared" si="1054"/>
        <v/>
      </c>
      <c r="AK2185" s="125" t="str">
        <f t="shared" si="1055"/>
        <v/>
      </c>
      <c r="AL2185" s="121" t="str">
        <f t="shared" si="1056"/>
        <v/>
      </c>
      <c r="AM2185" s="138" t="str">
        <f>IF(AS2185="","",IF(R2185="Refreshment Beverage",ROUND(AS2185*Rates!K$19,4),ROUND(AO2185*(VLOOKUP(VALUE(Q2185),Rates!G$4:L$12,3,0)),4)))</f>
        <v/>
      </c>
      <c r="AN2185" s="126" t="str">
        <f>IF(AS2185="","",IF(R2185="Refreshment Beverage",AS2185*(Rates!J$19/100),MAX(AM2185,AB2185)))</f>
        <v/>
      </c>
      <c r="AO2185" s="127" t="str">
        <f t="shared" si="1057"/>
        <v/>
      </c>
      <c r="AP2185" s="127" t="str">
        <f t="shared" si="1058"/>
        <v/>
      </c>
      <c r="AQ2185" s="140" t="str">
        <f>IF(AS2185="","",IF(R2185="Refreshment Beverage",ROUND(SUM(VLOOKUP(Q:Q,Rates!G$15:L$19,3,0)*(AS2185-Y2185-Z2185-AA2185)),4),ROUND(SUM(Rates!$K$8*AS2185),4)))</f>
        <v/>
      </c>
      <c r="AR2185" s="139" t="str">
        <f t="shared" si="1059"/>
        <v/>
      </c>
      <c r="AS2185" s="125" t="str">
        <f t="shared" si="1060"/>
        <v/>
      </c>
      <c r="AT2185" s="121" t="str">
        <f t="shared" si="1061"/>
        <v/>
      </c>
      <c r="AU2185" s="138" t="str">
        <f>IF(AX2185="","",IF(R2185="Refreshment Beverage",ROUND((BA2185-Y2185-Z2185-AA2185)*VLOOKUP(VALUE(Q2185),Rates!G$15:L$19,3,0),4),ROUND(AW2185*(VLOOKUP(VALUE(Q2185),Rates!G:L,3,0)),4)))</f>
        <v/>
      </c>
      <c r="AV2185" s="126" t="str">
        <f t="shared" si="1062"/>
        <v/>
      </c>
      <c r="AW2185" s="127" t="str">
        <f t="shared" si="1063"/>
        <v/>
      </c>
      <c r="AX2185" s="123" t="str">
        <f t="shared" si="1064"/>
        <v/>
      </c>
      <c r="AY2185" s="140" t="str">
        <f>IF(AX2185="","",IF(R2185="Refreshment Beverage",ROUND(SUM(AX2185*Rates!K$19),4),ROUND(SUM(AX2185*(Rates!J$8/100)),4)))</f>
        <v/>
      </c>
      <c r="AZ2185" s="124" t="str">
        <f t="shared" si="1065"/>
        <v/>
      </c>
      <c r="BA2185" s="125" t="str">
        <f t="shared" si="1066"/>
        <v/>
      </c>
      <c r="BB2185" s="115"/>
      <c r="BC2185" s="143"/>
      <c r="BD2185" s="100"/>
      <c r="BE2185" s="100"/>
      <c r="BF2185" s="100"/>
      <c r="BG2185" s="100"/>
    </row>
    <row r="2186" spans="1:59" x14ac:dyDescent="0.2">
      <c r="A2186" s="144"/>
      <c r="B2186" s="141"/>
      <c r="C2186" s="141"/>
      <c r="D2186" s="142"/>
      <c r="E2186" s="142"/>
      <c r="F2186" s="142"/>
      <c r="G2186" s="142"/>
      <c r="H2186" s="142"/>
      <c r="I2186" s="129"/>
      <c r="J2186" s="130"/>
      <c r="K2186" s="131" t="str">
        <f t="shared" si="1037"/>
        <v/>
      </c>
      <c r="L2186" s="132" t="str">
        <f t="shared" si="1038"/>
        <v/>
      </c>
      <c r="M2186" s="133" t="str">
        <f t="shared" si="1039"/>
        <v/>
      </c>
      <c r="N2186" s="134" t="str">
        <f>IFERROR(IF(B:B="","",IF(R2186="Beer",SUM(LOOKUP(2,1/(Rates!$B$3:$B$5&lt;=W2186)/(Rates!$C$3:$C$5&gt;=W2186),Rates!$D$3:$D$5)*(X2186/100)*W2186),IF(R2186="Refreshment Beverage",SUM(LOOKUP(2,1/(Rates!$B$7:$B$11&lt;=W2186)/(Rates!$C$7:$C$11&gt;=W2186),Rates!$D$7:$D$11)*(X2186/100)*W2186)))),"")</f>
        <v/>
      </c>
      <c r="O2186" s="134" t="str">
        <f t="shared" si="1040"/>
        <v/>
      </c>
      <c r="P2186" s="116"/>
      <c r="Q2186" s="117" t="str">
        <f t="shared" si="1041"/>
        <v/>
      </c>
      <c r="R2186" s="128" t="str">
        <f t="shared" si="1042"/>
        <v/>
      </c>
      <c r="S2186" s="135" t="str">
        <f>IF(B2186="","",IF(R2186="Refreshment Beverage",VLOOKUP(VALUE(Q2186),Rates!G$15:L$19,2,0),VLOOKUP(VALUE(Q2186),Rates!G$4:L$12,2,0)))</f>
        <v/>
      </c>
      <c r="T2186" s="135" t="str">
        <f t="shared" si="1043"/>
        <v/>
      </c>
      <c r="U2186" s="118" t="str">
        <f t="shared" si="1044"/>
        <v/>
      </c>
      <c r="V2186" s="135" t="str">
        <f t="shared" si="1045"/>
        <v/>
      </c>
      <c r="W2186" s="135" t="str">
        <f t="shared" si="1046"/>
        <v/>
      </c>
      <c r="X2186" s="119" t="str">
        <f t="shared" si="1047"/>
        <v/>
      </c>
      <c r="Y2186" s="120" t="str">
        <f>IF(B:B="","",IF(R2186="Refreshment Beverage",VLOOKUP(Q2186,Rates!G$15:L$19,6,0)*W2186,VLOOKUP(Q2186,Rates!G$4:L$12,6,0)*W2186))</f>
        <v/>
      </c>
      <c r="Z2186" s="120" t="str">
        <f t="shared" si="1048"/>
        <v/>
      </c>
      <c r="AA2186" s="120" t="str">
        <f t="shared" si="1049"/>
        <v/>
      </c>
      <c r="AB2186" s="136" t="str">
        <f>IF(B:B="","",IF(R2186="Refreshment Beverage","",IF(AND(R2186="Beer",Q2186=0),SUM(LOOKUP(2,1/(Rates!$B$15:$B$18&lt;=W2186)/(Rates!$C$15:$C$18&gt;=W2186),Rates!$D$15:$D$18)*W2186),VLOOKUP(VALUE(Q:Q),Rates!A:B,2,0)*W2186)))</f>
        <v/>
      </c>
      <c r="AC2186" s="136" t="str">
        <f>IF(B:B="","",IF(R2186="Refreshment Beverage","",IF(AND(R2186="Beer",Q2186=0),SUM(LOOKUP(2,1/(Rates!$B$15:$B$18&lt;=W2186)/(Rates!$C$15:$C$18&gt;=W2186),Rates!$E$15:$E$18)*W2186),VLOOKUP(VALUE(Q:Q),Rates!A:C,3,0)*W2186)))</f>
        <v/>
      </c>
      <c r="AD2186" s="137" t="str">
        <f>IFERROR(IF(B:B="","",IF(R2186="Beer","",IF(VALUE(Q2186)=0,VLOOKUP(VLOOKUP(B:B,#REF!,16,0),Rates!A:E,2,0),VLOOKUP(VALUE(Q2186),Rates!A$31:B$34,2,0)*W2186))),0)</f>
        <v/>
      </c>
      <c r="AE2186" s="121" t="str">
        <f t="shared" si="1050"/>
        <v/>
      </c>
      <c r="AF2186" s="138" t="str">
        <f t="shared" si="1051"/>
        <v/>
      </c>
      <c r="AG2186" s="122" t="str">
        <f t="shared" si="1052"/>
        <v/>
      </c>
      <c r="AH2186" s="123" t="str">
        <f t="shared" si="1053"/>
        <v/>
      </c>
      <c r="AI2186" s="139" t="str">
        <f>IF(AE:AE="","",IF(R2186="Refreshment Beverage",AK2186*(Rates!J$19/100),ROUND(SUM(AH2186*(Rates!$J$8/100)),4)))</f>
        <v/>
      </c>
      <c r="AJ2186" s="124" t="str">
        <f t="shared" si="1054"/>
        <v/>
      </c>
      <c r="AK2186" s="125" t="str">
        <f t="shared" si="1055"/>
        <v/>
      </c>
      <c r="AL2186" s="121" t="str">
        <f t="shared" si="1056"/>
        <v/>
      </c>
      <c r="AM2186" s="138" t="str">
        <f>IF(AS2186="","",IF(R2186="Refreshment Beverage",ROUND(AS2186*Rates!K$19,4),ROUND(AO2186*(VLOOKUP(VALUE(Q2186),Rates!G$4:L$12,3,0)),4)))</f>
        <v/>
      </c>
      <c r="AN2186" s="126" t="str">
        <f>IF(AS2186="","",IF(R2186="Refreshment Beverage",AS2186*(Rates!J$19/100),MAX(AM2186,AB2186)))</f>
        <v/>
      </c>
      <c r="AO2186" s="127" t="str">
        <f t="shared" si="1057"/>
        <v/>
      </c>
      <c r="AP2186" s="127" t="str">
        <f t="shared" si="1058"/>
        <v/>
      </c>
      <c r="AQ2186" s="140" t="str">
        <f>IF(AS2186="","",IF(R2186="Refreshment Beverage",ROUND(SUM(VLOOKUP(Q:Q,Rates!G$15:L$19,3,0)*(AS2186-Y2186-Z2186-AA2186)),4),ROUND(SUM(Rates!$K$8*AS2186),4)))</f>
        <v/>
      </c>
      <c r="AR2186" s="139" t="str">
        <f t="shared" si="1059"/>
        <v/>
      </c>
      <c r="AS2186" s="125" t="str">
        <f t="shared" si="1060"/>
        <v/>
      </c>
      <c r="AT2186" s="121" t="str">
        <f t="shared" si="1061"/>
        <v/>
      </c>
      <c r="AU2186" s="138" t="str">
        <f>IF(AX2186="","",IF(R2186="Refreshment Beverage",ROUND((BA2186-Y2186-Z2186-AA2186)*VLOOKUP(VALUE(Q2186),Rates!G$15:L$19,3,0),4),ROUND(AW2186*(VLOOKUP(VALUE(Q2186),Rates!G:L,3,0)),4)))</f>
        <v/>
      </c>
      <c r="AV2186" s="126" t="str">
        <f t="shared" si="1062"/>
        <v/>
      </c>
      <c r="AW2186" s="127" t="str">
        <f t="shared" si="1063"/>
        <v/>
      </c>
      <c r="AX2186" s="123" t="str">
        <f t="shared" si="1064"/>
        <v/>
      </c>
      <c r="AY2186" s="140" t="str">
        <f>IF(AX2186="","",IF(R2186="Refreshment Beverage",ROUND(SUM(AX2186*Rates!K$19),4),ROUND(SUM(AX2186*(Rates!J$8/100)),4)))</f>
        <v/>
      </c>
      <c r="AZ2186" s="124" t="str">
        <f t="shared" si="1065"/>
        <v/>
      </c>
      <c r="BA2186" s="125" t="str">
        <f t="shared" si="1066"/>
        <v/>
      </c>
      <c r="BB2186" s="115"/>
      <c r="BC2186" s="143"/>
      <c r="BD2186" s="100"/>
      <c r="BE2186" s="100"/>
      <c r="BF2186" s="100"/>
      <c r="BG2186" s="100"/>
    </row>
    <row r="2187" spans="1:59" x14ac:dyDescent="0.2">
      <c r="A2187" s="144"/>
      <c r="B2187" s="141"/>
      <c r="C2187" s="141"/>
      <c r="D2187" s="142"/>
      <c r="E2187" s="142"/>
      <c r="F2187" s="142"/>
      <c r="G2187" s="142"/>
      <c r="H2187" s="142"/>
      <c r="I2187" s="129"/>
      <c r="J2187" s="130"/>
      <c r="K2187" s="131" t="str">
        <f t="shared" si="1037"/>
        <v/>
      </c>
      <c r="L2187" s="132" t="str">
        <f t="shared" si="1038"/>
        <v/>
      </c>
      <c r="M2187" s="133" t="str">
        <f t="shared" si="1039"/>
        <v/>
      </c>
      <c r="N2187" s="134" t="str">
        <f>IFERROR(IF(B:B="","",IF(R2187="Beer",SUM(LOOKUP(2,1/(Rates!$B$3:$B$5&lt;=W2187)/(Rates!$C$3:$C$5&gt;=W2187),Rates!$D$3:$D$5)*(X2187/100)*W2187),IF(R2187="Refreshment Beverage",SUM(LOOKUP(2,1/(Rates!$B$7:$B$11&lt;=W2187)/(Rates!$C$7:$C$11&gt;=W2187),Rates!$D$7:$D$11)*(X2187/100)*W2187)))),"")</f>
        <v/>
      </c>
      <c r="O2187" s="134" t="str">
        <f t="shared" si="1040"/>
        <v/>
      </c>
      <c r="P2187" s="116"/>
      <c r="Q2187" s="117" t="str">
        <f t="shared" si="1041"/>
        <v/>
      </c>
      <c r="R2187" s="128" t="str">
        <f t="shared" si="1042"/>
        <v/>
      </c>
      <c r="S2187" s="135" t="str">
        <f>IF(B2187="","",IF(R2187="Refreshment Beverage",VLOOKUP(VALUE(Q2187),Rates!G$15:L$19,2,0),VLOOKUP(VALUE(Q2187),Rates!G$4:L$12,2,0)))</f>
        <v/>
      </c>
      <c r="T2187" s="135" t="str">
        <f t="shared" si="1043"/>
        <v/>
      </c>
      <c r="U2187" s="118" t="str">
        <f t="shared" si="1044"/>
        <v/>
      </c>
      <c r="V2187" s="135" t="str">
        <f t="shared" si="1045"/>
        <v/>
      </c>
      <c r="W2187" s="135" t="str">
        <f t="shared" si="1046"/>
        <v/>
      </c>
      <c r="X2187" s="119" t="str">
        <f t="shared" si="1047"/>
        <v/>
      </c>
      <c r="Y2187" s="120" t="str">
        <f>IF(B:B="","",IF(R2187="Refreshment Beverage",VLOOKUP(Q2187,Rates!G$15:L$19,6,0)*W2187,VLOOKUP(Q2187,Rates!G$4:L$12,6,0)*W2187))</f>
        <v/>
      </c>
      <c r="Z2187" s="120" t="str">
        <f t="shared" si="1048"/>
        <v/>
      </c>
      <c r="AA2187" s="120" t="str">
        <f t="shared" si="1049"/>
        <v/>
      </c>
      <c r="AB2187" s="136" t="str">
        <f>IF(B:B="","",IF(R2187="Refreshment Beverage","",IF(AND(R2187="Beer",Q2187=0),SUM(LOOKUP(2,1/(Rates!$B$15:$B$18&lt;=W2187)/(Rates!$C$15:$C$18&gt;=W2187),Rates!$D$15:$D$18)*W2187),VLOOKUP(VALUE(Q:Q),Rates!A:B,2,0)*W2187)))</f>
        <v/>
      </c>
      <c r="AC2187" s="136" t="str">
        <f>IF(B:B="","",IF(R2187="Refreshment Beverage","",IF(AND(R2187="Beer",Q2187=0),SUM(LOOKUP(2,1/(Rates!$B$15:$B$18&lt;=W2187)/(Rates!$C$15:$C$18&gt;=W2187),Rates!$E$15:$E$18)*W2187),VLOOKUP(VALUE(Q:Q),Rates!A:C,3,0)*W2187)))</f>
        <v/>
      </c>
      <c r="AD2187" s="137" t="str">
        <f>IFERROR(IF(B:B="","",IF(R2187="Beer","",IF(VALUE(Q2187)=0,VLOOKUP(VLOOKUP(B:B,#REF!,16,0),Rates!A:E,2,0),VLOOKUP(VALUE(Q2187),Rates!A$31:B$34,2,0)*W2187))),0)</f>
        <v/>
      </c>
      <c r="AE2187" s="121" t="str">
        <f t="shared" si="1050"/>
        <v/>
      </c>
      <c r="AF2187" s="138" t="str">
        <f t="shared" si="1051"/>
        <v/>
      </c>
      <c r="AG2187" s="122" t="str">
        <f t="shared" si="1052"/>
        <v/>
      </c>
      <c r="AH2187" s="123" t="str">
        <f t="shared" si="1053"/>
        <v/>
      </c>
      <c r="AI2187" s="139" t="str">
        <f>IF(AE:AE="","",IF(R2187="Refreshment Beverage",AK2187*(Rates!J$19/100),ROUND(SUM(AH2187*(Rates!$J$8/100)),4)))</f>
        <v/>
      </c>
      <c r="AJ2187" s="124" t="str">
        <f t="shared" si="1054"/>
        <v/>
      </c>
      <c r="AK2187" s="125" t="str">
        <f t="shared" si="1055"/>
        <v/>
      </c>
      <c r="AL2187" s="121" t="str">
        <f t="shared" si="1056"/>
        <v/>
      </c>
      <c r="AM2187" s="138" t="str">
        <f>IF(AS2187="","",IF(R2187="Refreshment Beverage",ROUND(AS2187*Rates!K$19,4),ROUND(AO2187*(VLOOKUP(VALUE(Q2187),Rates!G$4:L$12,3,0)),4)))</f>
        <v/>
      </c>
      <c r="AN2187" s="126" t="str">
        <f>IF(AS2187="","",IF(R2187="Refreshment Beverage",AS2187*(Rates!J$19/100),MAX(AM2187,AB2187)))</f>
        <v/>
      </c>
      <c r="AO2187" s="127" t="str">
        <f t="shared" si="1057"/>
        <v/>
      </c>
      <c r="AP2187" s="127" t="str">
        <f t="shared" si="1058"/>
        <v/>
      </c>
      <c r="AQ2187" s="140" t="str">
        <f>IF(AS2187="","",IF(R2187="Refreshment Beverage",ROUND(SUM(VLOOKUP(Q:Q,Rates!G$15:L$19,3,0)*(AS2187-Y2187-Z2187-AA2187)),4),ROUND(SUM(Rates!$K$8*AS2187),4)))</f>
        <v/>
      </c>
      <c r="AR2187" s="139" t="str">
        <f t="shared" si="1059"/>
        <v/>
      </c>
      <c r="AS2187" s="125" t="str">
        <f t="shared" si="1060"/>
        <v/>
      </c>
      <c r="AT2187" s="121" t="str">
        <f t="shared" si="1061"/>
        <v/>
      </c>
      <c r="AU2187" s="138" t="str">
        <f>IF(AX2187="","",IF(R2187="Refreshment Beverage",ROUND((BA2187-Y2187-Z2187-AA2187)*VLOOKUP(VALUE(Q2187),Rates!G$15:L$19,3,0),4),ROUND(AW2187*(VLOOKUP(VALUE(Q2187),Rates!G:L,3,0)),4)))</f>
        <v/>
      </c>
      <c r="AV2187" s="126" t="str">
        <f t="shared" si="1062"/>
        <v/>
      </c>
      <c r="AW2187" s="127" t="str">
        <f t="shared" si="1063"/>
        <v/>
      </c>
      <c r="AX2187" s="123" t="str">
        <f t="shared" si="1064"/>
        <v/>
      </c>
      <c r="AY2187" s="140" t="str">
        <f>IF(AX2187="","",IF(R2187="Refreshment Beverage",ROUND(SUM(AX2187*Rates!K$19),4),ROUND(SUM(AX2187*(Rates!J$8/100)),4)))</f>
        <v/>
      </c>
      <c r="AZ2187" s="124" t="str">
        <f t="shared" si="1065"/>
        <v/>
      </c>
      <c r="BA2187" s="125" t="str">
        <f t="shared" si="1066"/>
        <v/>
      </c>
      <c r="BB2187" s="115"/>
      <c r="BC2187" s="143"/>
      <c r="BD2187" s="100"/>
      <c r="BE2187" s="100"/>
      <c r="BF2187" s="100"/>
      <c r="BG2187" s="100"/>
    </row>
    <row r="2188" spans="1:59" x14ac:dyDescent="0.2">
      <c r="A2188" s="144"/>
      <c r="B2188" s="141"/>
      <c r="C2188" s="141"/>
      <c r="D2188" s="142"/>
      <c r="E2188" s="142"/>
      <c r="F2188" s="142"/>
      <c r="G2188" s="142"/>
      <c r="H2188" s="142"/>
      <c r="I2188" s="129"/>
      <c r="J2188" s="130"/>
      <c r="K2188" s="131" t="str">
        <f t="shared" si="1037"/>
        <v/>
      </c>
      <c r="L2188" s="132" t="str">
        <f t="shared" si="1038"/>
        <v/>
      </c>
      <c r="M2188" s="133" t="str">
        <f t="shared" si="1039"/>
        <v/>
      </c>
      <c r="N2188" s="134" t="str">
        <f>IFERROR(IF(B:B="","",IF(R2188="Beer",SUM(LOOKUP(2,1/(Rates!$B$3:$B$5&lt;=W2188)/(Rates!$C$3:$C$5&gt;=W2188),Rates!$D$3:$D$5)*(X2188/100)*W2188),IF(R2188="Refreshment Beverage",SUM(LOOKUP(2,1/(Rates!$B$7:$B$11&lt;=W2188)/(Rates!$C$7:$C$11&gt;=W2188),Rates!$D$7:$D$11)*(X2188/100)*W2188)))),"")</f>
        <v/>
      </c>
      <c r="O2188" s="134" t="str">
        <f t="shared" si="1040"/>
        <v/>
      </c>
      <c r="P2188" s="116"/>
      <c r="Q2188" s="117" t="str">
        <f t="shared" si="1041"/>
        <v/>
      </c>
      <c r="R2188" s="128" t="str">
        <f t="shared" si="1042"/>
        <v/>
      </c>
      <c r="S2188" s="135" t="str">
        <f>IF(B2188="","",IF(R2188="Refreshment Beverage",VLOOKUP(VALUE(Q2188),Rates!G$15:L$19,2,0),VLOOKUP(VALUE(Q2188),Rates!G$4:L$12,2,0)))</f>
        <v/>
      </c>
      <c r="T2188" s="135" t="str">
        <f t="shared" si="1043"/>
        <v/>
      </c>
      <c r="U2188" s="118" t="str">
        <f t="shared" si="1044"/>
        <v/>
      </c>
      <c r="V2188" s="135" t="str">
        <f t="shared" si="1045"/>
        <v/>
      </c>
      <c r="W2188" s="135" t="str">
        <f t="shared" si="1046"/>
        <v/>
      </c>
      <c r="X2188" s="119" t="str">
        <f t="shared" si="1047"/>
        <v/>
      </c>
      <c r="Y2188" s="120" t="str">
        <f>IF(B:B="","",IF(R2188="Refreshment Beverage",VLOOKUP(Q2188,Rates!G$15:L$19,6,0)*W2188,VLOOKUP(Q2188,Rates!G$4:L$12,6,0)*W2188))</f>
        <v/>
      </c>
      <c r="Z2188" s="120" t="str">
        <f t="shared" si="1048"/>
        <v/>
      </c>
      <c r="AA2188" s="120" t="str">
        <f t="shared" si="1049"/>
        <v/>
      </c>
      <c r="AB2188" s="136" t="str">
        <f>IF(B:B="","",IF(R2188="Refreshment Beverage","",IF(AND(R2188="Beer",Q2188=0),SUM(LOOKUP(2,1/(Rates!$B$15:$B$18&lt;=W2188)/(Rates!$C$15:$C$18&gt;=W2188),Rates!$D$15:$D$18)*W2188),VLOOKUP(VALUE(Q:Q),Rates!A:B,2,0)*W2188)))</f>
        <v/>
      </c>
      <c r="AC2188" s="136" t="str">
        <f>IF(B:B="","",IF(R2188="Refreshment Beverage","",IF(AND(R2188="Beer",Q2188=0),SUM(LOOKUP(2,1/(Rates!$B$15:$B$18&lt;=W2188)/(Rates!$C$15:$C$18&gt;=W2188),Rates!$E$15:$E$18)*W2188),VLOOKUP(VALUE(Q:Q),Rates!A:C,3,0)*W2188)))</f>
        <v/>
      </c>
      <c r="AD2188" s="137" t="str">
        <f>IFERROR(IF(B:B="","",IF(R2188="Beer","",IF(VALUE(Q2188)=0,VLOOKUP(VLOOKUP(B:B,#REF!,16,0),Rates!A:E,2,0),VLOOKUP(VALUE(Q2188),Rates!A$31:B$34,2,0)*W2188))),0)</f>
        <v/>
      </c>
      <c r="AE2188" s="121" t="str">
        <f t="shared" si="1050"/>
        <v/>
      </c>
      <c r="AF2188" s="138" t="str">
        <f t="shared" si="1051"/>
        <v/>
      </c>
      <c r="AG2188" s="122" t="str">
        <f t="shared" si="1052"/>
        <v/>
      </c>
      <c r="AH2188" s="123" t="str">
        <f t="shared" si="1053"/>
        <v/>
      </c>
      <c r="AI2188" s="139" t="str">
        <f>IF(AE:AE="","",IF(R2188="Refreshment Beverage",AK2188*(Rates!J$19/100),ROUND(SUM(AH2188*(Rates!$J$8/100)),4)))</f>
        <v/>
      </c>
      <c r="AJ2188" s="124" t="str">
        <f t="shared" si="1054"/>
        <v/>
      </c>
      <c r="AK2188" s="125" t="str">
        <f t="shared" si="1055"/>
        <v/>
      </c>
      <c r="AL2188" s="121" t="str">
        <f t="shared" si="1056"/>
        <v/>
      </c>
      <c r="AM2188" s="138" t="str">
        <f>IF(AS2188="","",IF(R2188="Refreshment Beverage",ROUND(AS2188*Rates!K$19,4),ROUND(AO2188*(VLOOKUP(VALUE(Q2188),Rates!G$4:L$12,3,0)),4)))</f>
        <v/>
      </c>
      <c r="AN2188" s="126" t="str">
        <f>IF(AS2188="","",IF(R2188="Refreshment Beverage",AS2188*(Rates!J$19/100),MAX(AM2188,AB2188)))</f>
        <v/>
      </c>
      <c r="AO2188" s="127" t="str">
        <f t="shared" si="1057"/>
        <v/>
      </c>
      <c r="AP2188" s="127" t="str">
        <f t="shared" si="1058"/>
        <v/>
      </c>
      <c r="AQ2188" s="140" t="str">
        <f>IF(AS2188="","",IF(R2188="Refreshment Beverage",ROUND(SUM(VLOOKUP(Q:Q,Rates!G$15:L$19,3,0)*(AS2188-Y2188-Z2188-AA2188)),4),ROUND(SUM(Rates!$K$8*AS2188),4)))</f>
        <v/>
      </c>
      <c r="AR2188" s="139" t="str">
        <f t="shared" si="1059"/>
        <v/>
      </c>
      <c r="AS2188" s="125" t="str">
        <f t="shared" si="1060"/>
        <v/>
      </c>
      <c r="AT2188" s="121" t="str">
        <f t="shared" si="1061"/>
        <v/>
      </c>
      <c r="AU2188" s="138" t="str">
        <f>IF(AX2188="","",IF(R2188="Refreshment Beverage",ROUND((BA2188-Y2188-Z2188-AA2188)*VLOOKUP(VALUE(Q2188),Rates!G$15:L$19,3,0),4),ROUND(AW2188*(VLOOKUP(VALUE(Q2188),Rates!G:L,3,0)),4)))</f>
        <v/>
      </c>
      <c r="AV2188" s="126" t="str">
        <f t="shared" si="1062"/>
        <v/>
      </c>
      <c r="AW2188" s="127" t="str">
        <f t="shared" si="1063"/>
        <v/>
      </c>
      <c r="AX2188" s="123" t="str">
        <f t="shared" si="1064"/>
        <v/>
      </c>
      <c r="AY2188" s="140" t="str">
        <f>IF(AX2188="","",IF(R2188="Refreshment Beverage",ROUND(SUM(AX2188*Rates!K$19),4),ROUND(SUM(AX2188*(Rates!J$8/100)),4)))</f>
        <v/>
      </c>
      <c r="AZ2188" s="124" t="str">
        <f t="shared" si="1065"/>
        <v/>
      </c>
      <c r="BA2188" s="125" t="str">
        <f t="shared" si="1066"/>
        <v/>
      </c>
      <c r="BB2188" s="115"/>
      <c r="BC2188" s="143"/>
      <c r="BD2188" s="100"/>
      <c r="BE2188" s="100"/>
      <c r="BF2188" s="100"/>
      <c r="BG2188" s="100"/>
    </row>
    <row r="2189" spans="1:59" x14ac:dyDescent="0.2">
      <c r="A2189" s="144"/>
      <c r="B2189" s="141"/>
      <c r="C2189" s="141"/>
      <c r="D2189" s="142"/>
      <c r="E2189" s="142"/>
      <c r="F2189" s="142"/>
      <c r="G2189" s="142"/>
      <c r="H2189" s="142"/>
      <c r="I2189" s="129"/>
      <c r="J2189" s="130"/>
      <c r="K2189" s="131" t="str">
        <f t="shared" si="1037"/>
        <v/>
      </c>
      <c r="L2189" s="132" t="str">
        <f t="shared" si="1038"/>
        <v/>
      </c>
      <c r="M2189" s="133" t="str">
        <f t="shared" si="1039"/>
        <v/>
      </c>
      <c r="N2189" s="134" t="str">
        <f>IFERROR(IF(B:B="","",IF(R2189="Beer",SUM(LOOKUP(2,1/(Rates!$B$3:$B$5&lt;=W2189)/(Rates!$C$3:$C$5&gt;=W2189),Rates!$D$3:$D$5)*(X2189/100)*W2189),IF(R2189="Refreshment Beverage",SUM(LOOKUP(2,1/(Rates!$B$7:$B$11&lt;=W2189)/(Rates!$C$7:$C$11&gt;=W2189),Rates!$D$7:$D$11)*(X2189/100)*W2189)))),"")</f>
        <v/>
      </c>
      <c r="O2189" s="134" t="str">
        <f t="shared" si="1040"/>
        <v/>
      </c>
      <c r="P2189" s="116"/>
      <c r="Q2189" s="117" t="str">
        <f t="shared" si="1041"/>
        <v/>
      </c>
      <c r="R2189" s="128" t="str">
        <f t="shared" si="1042"/>
        <v/>
      </c>
      <c r="S2189" s="135" t="str">
        <f>IF(B2189="","",IF(R2189="Refreshment Beverage",VLOOKUP(VALUE(Q2189),Rates!G$15:L$19,2,0),VLOOKUP(VALUE(Q2189),Rates!G$4:L$12,2,0)))</f>
        <v/>
      </c>
      <c r="T2189" s="135" t="str">
        <f t="shared" si="1043"/>
        <v/>
      </c>
      <c r="U2189" s="118" t="str">
        <f t="shared" si="1044"/>
        <v/>
      </c>
      <c r="V2189" s="135" t="str">
        <f t="shared" si="1045"/>
        <v/>
      </c>
      <c r="W2189" s="135" t="str">
        <f t="shared" si="1046"/>
        <v/>
      </c>
      <c r="X2189" s="119" t="str">
        <f t="shared" si="1047"/>
        <v/>
      </c>
      <c r="Y2189" s="120" t="str">
        <f>IF(B:B="","",IF(R2189="Refreshment Beverage",VLOOKUP(Q2189,Rates!G$15:L$19,6,0)*W2189,VLOOKUP(Q2189,Rates!G$4:L$12,6,0)*W2189))</f>
        <v/>
      </c>
      <c r="Z2189" s="120" t="str">
        <f t="shared" si="1048"/>
        <v/>
      </c>
      <c r="AA2189" s="120" t="str">
        <f t="shared" si="1049"/>
        <v/>
      </c>
      <c r="AB2189" s="136" t="str">
        <f>IF(B:B="","",IF(R2189="Refreshment Beverage","",IF(AND(R2189="Beer",Q2189=0),SUM(LOOKUP(2,1/(Rates!$B$15:$B$18&lt;=W2189)/(Rates!$C$15:$C$18&gt;=W2189),Rates!$D$15:$D$18)*W2189),VLOOKUP(VALUE(Q:Q),Rates!A:B,2,0)*W2189)))</f>
        <v/>
      </c>
      <c r="AC2189" s="136" t="str">
        <f>IF(B:B="","",IF(R2189="Refreshment Beverage","",IF(AND(R2189="Beer",Q2189=0),SUM(LOOKUP(2,1/(Rates!$B$15:$B$18&lt;=W2189)/(Rates!$C$15:$C$18&gt;=W2189),Rates!$E$15:$E$18)*W2189),VLOOKUP(VALUE(Q:Q),Rates!A:C,3,0)*W2189)))</f>
        <v/>
      </c>
      <c r="AD2189" s="137" t="str">
        <f>IFERROR(IF(B:B="","",IF(R2189="Beer","",IF(VALUE(Q2189)=0,VLOOKUP(VLOOKUP(B:B,#REF!,16,0),Rates!A:E,2,0),VLOOKUP(VALUE(Q2189),Rates!A$31:B$34,2,0)*W2189))),0)</f>
        <v/>
      </c>
      <c r="AE2189" s="121" t="str">
        <f t="shared" si="1050"/>
        <v/>
      </c>
      <c r="AF2189" s="138" t="str">
        <f t="shared" si="1051"/>
        <v/>
      </c>
      <c r="AG2189" s="122" t="str">
        <f t="shared" si="1052"/>
        <v/>
      </c>
      <c r="AH2189" s="123" t="str">
        <f t="shared" si="1053"/>
        <v/>
      </c>
      <c r="AI2189" s="139" t="str">
        <f>IF(AE:AE="","",IF(R2189="Refreshment Beverage",AK2189*(Rates!J$19/100),ROUND(SUM(AH2189*(Rates!$J$8/100)),4)))</f>
        <v/>
      </c>
      <c r="AJ2189" s="124" t="str">
        <f t="shared" si="1054"/>
        <v/>
      </c>
      <c r="AK2189" s="125" t="str">
        <f t="shared" si="1055"/>
        <v/>
      </c>
      <c r="AL2189" s="121" t="str">
        <f t="shared" si="1056"/>
        <v/>
      </c>
      <c r="AM2189" s="138" t="str">
        <f>IF(AS2189="","",IF(R2189="Refreshment Beverage",ROUND(AS2189*Rates!K$19,4),ROUND(AO2189*(VLOOKUP(VALUE(Q2189),Rates!G$4:L$12,3,0)),4)))</f>
        <v/>
      </c>
      <c r="AN2189" s="126" t="str">
        <f>IF(AS2189="","",IF(R2189="Refreshment Beverage",AS2189*(Rates!J$19/100),MAX(AM2189,AB2189)))</f>
        <v/>
      </c>
      <c r="AO2189" s="127" t="str">
        <f t="shared" si="1057"/>
        <v/>
      </c>
      <c r="AP2189" s="127" t="str">
        <f t="shared" si="1058"/>
        <v/>
      </c>
      <c r="AQ2189" s="140" t="str">
        <f>IF(AS2189="","",IF(R2189="Refreshment Beverage",ROUND(SUM(VLOOKUP(Q:Q,Rates!G$15:L$19,3,0)*(AS2189-Y2189-Z2189-AA2189)),4),ROUND(SUM(Rates!$K$8*AS2189),4)))</f>
        <v/>
      </c>
      <c r="AR2189" s="139" t="str">
        <f t="shared" si="1059"/>
        <v/>
      </c>
      <c r="AS2189" s="125" t="str">
        <f t="shared" si="1060"/>
        <v/>
      </c>
      <c r="AT2189" s="121" t="str">
        <f t="shared" si="1061"/>
        <v/>
      </c>
      <c r="AU2189" s="138" t="str">
        <f>IF(AX2189="","",IF(R2189="Refreshment Beverage",ROUND((BA2189-Y2189-Z2189-AA2189)*VLOOKUP(VALUE(Q2189),Rates!G$15:L$19,3,0),4),ROUND(AW2189*(VLOOKUP(VALUE(Q2189),Rates!G:L,3,0)),4)))</f>
        <v/>
      </c>
      <c r="AV2189" s="126" t="str">
        <f t="shared" si="1062"/>
        <v/>
      </c>
      <c r="AW2189" s="127" t="str">
        <f t="shared" si="1063"/>
        <v/>
      </c>
      <c r="AX2189" s="123" t="str">
        <f t="shared" si="1064"/>
        <v/>
      </c>
      <c r="AY2189" s="140" t="str">
        <f>IF(AX2189="","",IF(R2189="Refreshment Beverage",ROUND(SUM(AX2189*Rates!K$19),4),ROUND(SUM(AX2189*(Rates!J$8/100)),4)))</f>
        <v/>
      </c>
      <c r="AZ2189" s="124" t="str">
        <f t="shared" si="1065"/>
        <v/>
      </c>
      <c r="BA2189" s="125" t="str">
        <f t="shared" si="1066"/>
        <v/>
      </c>
      <c r="BB2189" s="115"/>
      <c r="BC2189" s="143"/>
      <c r="BD2189" s="100"/>
      <c r="BE2189" s="100"/>
      <c r="BF2189" s="100"/>
      <c r="BG2189" s="100"/>
    </row>
    <row r="2190" spans="1:59" x14ac:dyDescent="0.2">
      <c r="A2190" s="144"/>
      <c r="B2190" s="141"/>
      <c r="C2190" s="141"/>
      <c r="D2190" s="142"/>
      <c r="E2190" s="142"/>
      <c r="F2190" s="142"/>
      <c r="G2190" s="142"/>
      <c r="H2190" s="142"/>
      <c r="I2190" s="129"/>
      <c r="J2190" s="130"/>
      <c r="K2190" s="131" t="str">
        <f t="shared" si="1037"/>
        <v/>
      </c>
      <c r="L2190" s="132" t="str">
        <f t="shared" si="1038"/>
        <v/>
      </c>
      <c r="M2190" s="133" t="str">
        <f t="shared" si="1039"/>
        <v/>
      </c>
      <c r="N2190" s="134" t="str">
        <f>IFERROR(IF(B:B="","",IF(R2190="Beer",SUM(LOOKUP(2,1/(Rates!$B$3:$B$5&lt;=W2190)/(Rates!$C$3:$C$5&gt;=W2190),Rates!$D$3:$D$5)*(X2190/100)*W2190),IF(R2190="Refreshment Beverage",SUM(LOOKUP(2,1/(Rates!$B$7:$B$11&lt;=W2190)/(Rates!$C$7:$C$11&gt;=W2190),Rates!$D$7:$D$11)*(X2190/100)*W2190)))),"")</f>
        <v/>
      </c>
      <c r="O2190" s="134" t="str">
        <f t="shared" si="1040"/>
        <v/>
      </c>
      <c r="P2190" s="116"/>
      <c r="Q2190" s="117" t="str">
        <f t="shared" si="1041"/>
        <v/>
      </c>
      <c r="R2190" s="128" t="str">
        <f t="shared" si="1042"/>
        <v/>
      </c>
      <c r="S2190" s="135" t="str">
        <f>IF(B2190="","",IF(R2190="Refreshment Beverage",VLOOKUP(VALUE(Q2190),Rates!G$15:L$19,2,0),VLOOKUP(VALUE(Q2190),Rates!G$4:L$12,2,0)))</f>
        <v/>
      </c>
      <c r="T2190" s="135" t="str">
        <f t="shared" si="1043"/>
        <v/>
      </c>
      <c r="U2190" s="118" t="str">
        <f t="shared" si="1044"/>
        <v/>
      </c>
      <c r="V2190" s="135" t="str">
        <f t="shared" si="1045"/>
        <v/>
      </c>
      <c r="W2190" s="135" t="str">
        <f t="shared" si="1046"/>
        <v/>
      </c>
      <c r="X2190" s="119" t="str">
        <f t="shared" si="1047"/>
        <v/>
      </c>
      <c r="Y2190" s="120" t="str">
        <f>IF(B:B="","",IF(R2190="Refreshment Beverage",VLOOKUP(Q2190,Rates!G$15:L$19,6,0)*W2190,VLOOKUP(Q2190,Rates!G$4:L$12,6,0)*W2190))</f>
        <v/>
      </c>
      <c r="Z2190" s="120" t="str">
        <f t="shared" si="1048"/>
        <v/>
      </c>
      <c r="AA2190" s="120" t="str">
        <f t="shared" si="1049"/>
        <v/>
      </c>
      <c r="AB2190" s="136" t="str">
        <f>IF(B:B="","",IF(R2190="Refreshment Beverage","",IF(AND(R2190="Beer",Q2190=0),SUM(LOOKUP(2,1/(Rates!$B$15:$B$18&lt;=W2190)/(Rates!$C$15:$C$18&gt;=W2190),Rates!$D$15:$D$18)*W2190),VLOOKUP(VALUE(Q:Q),Rates!A:B,2,0)*W2190)))</f>
        <v/>
      </c>
      <c r="AC2190" s="136" t="str">
        <f>IF(B:B="","",IF(R2190="Refreshment Beverage","",IF(AND(R2190="Beer",Q2190=0),SUM(LOOKUP(2,1/(Rates!$B$15:$B$18&lt;=W2190)/(Rates!$C$15:$C$18&gt;=W2190),Rates!$E$15:$E$18)*W2190),VLOOKUP(VALUE(Q:Q),Rates!A:C,3,0)*W2190)))</f>
        <v/>
      </c>
      <c r="AD2190" s="137" t="str">
        <f>IFERROR(IF(B:B="","",IF(R2190="Beer","",IF(VALUE(Q2190)=0,VLOOKUP(VLOOKUP(B:B,#REF!,16,0),Rates!A:E,2,0),VLOOKUP(VALUE(Q2190),Rates!A$31:B$34,2,0)*W2190))),0)</f>
        <v/>
      </c>
      <c r="AE2190" s="121" t="str">
        <f t="shared" si="1050"/>
        <v/>
      </c>
      <c r="AF2190" s="138" t="str">
        <f t="shared" si="1051"/>
        <v/>
      </c>
      <c r="AG2190" s="122" t="str">
        <f t="shared" si="1052"/>
        <v/>
      </c>
      <c r="AH2190" s="123" t="str">
        <f t="shared" si="1053"/>
        <v/>
      </c>
      <c r="AI2190" s="139" t="str">
        <f>IF(AE:AE="","",IF(R2190="Refreshment Beverage",AK2190*(Rates!J$19/100),ROUND(SUM(AH2190*(Rates!$J$8/100)),4)))</f>
        <v/>
      </c>
      <c r="AJ2190" s="124" t="str">
        <f t="shared" si="1054"/>
        <v/>
      </c>
      <c r="AK2190" s="125" t="str">
        <f t="shared" si="1055"/>
        <v/>
      </c>
      <c r="AL2190" s="121" t="str">
        <f t="shared" si="1056"/>
        <v/>
      </c>
      <c r="AM2190" s="138" t="str">
        <f>IF(AS2190="","",IF(R2190="Refreshment Beverage",ROUND(AS2190*Rates!K$19,4),ROUND(AO2190*(VLOOKUP(VALUE(Q2190),Rates!G$4:L$12,3,0)),4)))</f>
        <v/>
      </c>
      <c r="AN2190" s="126" t="str">
        <f>IF(AS2190="","",IF(R2190="Refreshment Beverage",AS2190*(Rates!J$19/100),MAX(AM2190,AB2190)))</f>
        <v/>
      </c>
      <c r="AO2190" s="127" t="str">
        <f t="shared" si="1057"/>
        <v/>
      </c>
      <c r="AP2190" s="127" t="str">
        <f t="shared" si="1058"/>
        <v/>
      </c>
      <c r="AQ2190" s="140" t="str">
        <f>IF(AS2190="","",IF(R2190="Refreshment Beverage",ROUND(SUM(VLOOKUP(Q:Q,Rates!G$15:L$19,3,0)*(AS2190-Y2190-Z2190-AA2190)),4),ROUND(SUM(Rates!$K$8*AS2190),4)))</f>
        <v/>
      </c>
      <c r="AR2190" s="139" t="str">
        <f t="shared" si="1059"/>
        <v/>
      </c>
      <c r="AS2190" s="125" t="str">
        <f t="shared" si="1060"/>
        <v/>
      </c>
      <c r="AT2190" s="121" t="str">
        <f t="shared" si="1061"/>
        <v/>
      </c>
      <c r="AU2190" s="138" t="str">
        <f>IF(AX2190="","",IF(R2190="Refreshment Beverage",ROUND((BA2190-Y2190-Z2190-AA2190)*VLOOKUP(VALUE(Q2190),Rates!G$15:L$19,3,0),4),ROUND(AW2190*(VLOOKUP(VALUE(Q2190),Rates!G:L,3,0)),4)))</f>
        <v/>
      </c>
      <c r="AV2190" s="126" t="str">
        <f t="shared" si="1062"/>
        <v/>
      </c>
      <c r="AW2190" s="127" t="str">
        <f t="shared" si="1063"/>
        <v/>
      </c>
      <c r="AX2190" s="123" t="str">
        <f t="shared" si="1064"/>
        <v/>
      </c>
      <c r="AY2190" s="140" t="str">
        <f>IF(AX2190="","",IF(R2190="Refreshment Beverage",ROUND(SUM(AX2190*Rates!K$19),4),ROUND(SUM(AX2190*(Rates!J$8/100)),4)))</f>
        <v/>
      </c>
      <c r="AZ2190" s="124" t="str">
        <f t="shared" si="1065"/>
        <v/>
      </c>
      <c r="BA2190" s="125" t="str">
        <f t="shared" si="1066"/>
        <v/>
      </c>
      <c r="BB2190" s="115"/>
      <c r="BC2190" s="143"/>
      <c r="BD2190" s="100"/>
      <c r="BE2190" s="100"/>
      <c r="BF2190" s="100"/>
      <c r="BG2190" s="100"/>
    </row>
    <row r="2191" spans="1:59" x14ac:dyDescent="0.2">
      <c r="A2191" s="144"/>
      <c r="B2191" s="141"/>
      <c r="C2191" s="141"/>
      <c r="D2191" s="142"/>
      <c r="E2191" s="142"/>
      <c r="F2191" s="142"/>
      <c r="G2191" s="142"/>
      <c r="H2191" s="142"/>
      <c r="I2191" s="129"/>
      <c r="J2191" s="130"/>
      <c r="K2191" s="131" t="str">
        <f t="shared" si="1037"/>
        <v/>
      </c>
      <c r="L2191" s="132" t="str">
        <f t="shared" si="1038"/>
        <v/>
      </c>
      <c r="M2191" s="133" t="str">
        <f t="shared" si="1039"/>
        <v/>
      </c>
      <c r="N2191" s="134" t="str">
        <f>IFERROR(IF(B:B="","",IF(R2191="Beer",SUM(LOOKUP(2,1/(Rates!$B$3:$B$5&lt;=W2191)/(Rates!$C$3:$C$5&gt;=W2191),Rates!$D$3:$D$5)*(X2191/100)*W2191),IF(R2191="Refreshment Beverage",SUM(LOOKUP(2,1/(Rates!$B$7:$B$11&lt;=W2191)/(Rates!$C$7:$C$11&gt;=W2191),Rates!$D$7:$D$11)*(X2191/100)*W2191)))),"")</f>
        <v/>
      </c>
      <c r="O2191" s="134" t="str">
        <f t="shared" si="1040"/>
        <v/>
      </c>
      <c r="P2191" s="116"/>
      <c r="Q2191" s="117" t="str">
        <f t="shared" si="1041"/>
        <v/>
      </c>
      <c r="R2191" s="128" t="str">
        <f t="shared" si="1042"/>
        <v/>
      </c>
      <c r="S2191" s="135" t="str">
        <f>IF(B2191="","",IF(R2191="Refreshment Beverage",VLOOKUP(VALUE(Q2191),Rates!G$15:L$19,2,0),VLOOKUP(VALUE(Q2191),Rates!G$4:L$12,2,0)))</f>
        <v/>
      </c>
      <c r="T2191" s="135" t="str">
        <f t="shared" si="1043"/>
        <v/>
      </c>
      <c r="U2191" s="118" t="str">
        <f t="shared" si="1044"/>
        <v/>
      </c>
      <c r="V2191" s="135" t="str">
        <f t="shared" si="1045"/>
        <v/>
      </c>
      <c r="W2191" s="135" t="str">
        <f t="shared" si="1046"/>
        <v/>
      </c>
      <c r="X2191" s="119" t="str">
        <f t="shared" si="1047"/>
        <v/>
      </c>
      <c r="Y2191" s="120" t="str">
        <f>IF(B:B="","",IF(R2191="Refreshment Beverage",VLOOKUP(Q2191,Rates!G$15:L$19,6,0)*W2191,VLOOKUP(Q2191,Rates!G$4:L$12,6,0)*W2191))</f>
        <v/>
      </c>
      <c r="Z2191" s="120" t="str">
        <f t="shared" si="1048"/>
        <v/>
      </c>
      <c r="AA2191" s="120" t="str">
        <f t="shared" si="1049"/>
        <v/>
      </c>
      <c r="AB2191" s="136" t="str">
        <f>IF(B:B="","",IF(R2191="Refreshment Beverage","",IF(AND(R2191="Beer",Q2191=0),SUM(LOOKUP(2,1/(Rates!$B$15:$B$18&lt;=W2191)/(Rates!$C$15:$C$18&gt;=W2191),Rates!$D$15:$D$18)*W2191),VLOOKUP(VALUE(Q:Q),Rates!A:B,2,0)*W2191)))</f>
        <v/>
      </c>
      <c r="AC2191" s="136" t="str">
        <f>IF(B:B="","",IF(R2191="Refreshment Beverage","",IF(AND(R2191="Beer",Q2191=0),SUM(LOOKUP(2,1/(Rates!$B$15:$B$18&lt;=W2191)/(Rates!$C$15:$C$18&gt;=W2191),Rates!$E$15:$E$18)*W2191),VLOOKUP(VALUE(Q:Q),Rates!A:C,3,0)*W2191)))</f>
        <v/>
      </c>
      <c r="AD2191" s="137" t="str">
        <f>IFERROR(IF(B:B="","",IF(R2191="Beer","",IF(VALUE(Q2191)=0,VLOOKUP(VLOOKUP(B:B,#REF!,16,0),Rates!A:E,2,0),VLOOKUP(VALUE(Q2191),Rates!A$31:B$34,2,0)*W2191))),0)</f>
        <v/>
      </c>
      <c r="AE2191" s="121" t="str">
        <f t="shared" si="1050"/>
        <v/>
      </c>
      <c r="AF2191" s="138" t="str">
        <f t="shared" si="1051"/>
        <v/>
      </c>
      <c r="AG2191" s="122" t="str">
        <f t="shared" si="1052"/>
        <v/>
      </c>
      <c r="AH2191" s="123" t="str">
        <f t="shared" si="1053"/>
        <v/>
      </c>
      <c r="AI2191" s="139" t="str">
        <f>IF(AE:AE="","",IF(R2191="Refreshment Beverage",AK2191*(Rates!J$19/100),ROUND(SUM(AH2191*(Rates!$J$8/100)),4)))</f>
        <v/>
      </c>
      <c r="AJ2191" s="124" t="str">
        <f t="shared" si="1054"/>
        <v/>
      </c>
      <c r="AK2191" s="125" t="str">
        <f t="shared" si="1055"/>
        <v/>
      </c>
      <c r="AL2191" s="121" t="str">
        <f t="shared" si="1056"/>
        <v/>
      </c>
      <c r="AM2191" s="138" t="str">
        <f>IF(AS2191="","",IF(R2191="Refreshment Beverage",ROUND(AS2191*Rates!K$19,4),ROUND(AO2191*(VLOOKUP(VALUE(Q2191),Rates!G$4:L$12,3,0)),4)))</f>
        <v/>
      </c>
      <c r="AN2191" s="126" t="str">
        <f>IF(AS2191="","",IF(R2191="Refreshment Beverage",AS2191*(Rates!J$19/100),MAX(AM2191,AB2191)))</f>
        <v/>
      </c>
      <c r="AO2191" s="127" t="str">
        <f t="shared" si="1057"/>
        <v/>
      </c>
      <c r="AP2191" s="127" t="str">
        <f t="shared" si="1058"/>
        <v/>
      </c>
      <c r="AQ2191" s="140" t="str">
        <f>IF(AS2191="","",IF(R2191="Refreshment Beverage",ROUND(SUM(VLOOKUP(Q:Q,Rates!G$15:L$19,3,0)*(AS2191-Y2191-Z2191-AA2191)),4),ROUND(SUM(Rates!$K$8*AS2191),4)))</f>
        <v/>
      </c>
      <c r="AR2191" s="139" t="str">
        <f t="shared" si="1059"/>
        <v/>
      </c>
      <c r="AS2191" s="125" t="str">
        <f t="shared" si="1060"/>
        <v/>
      </c>
      <c r="AT2191" s="121" t="str">
        <f t="shared" si="1061"/>
        <v/>
      </c>
      <c r="AU2191" s="138" t="str">
        <f>IF(AX2191="","",IF(R2191="Refreshment Beverage",ROUND((BA2191-Y2191-Z2191-AA2191)*VLOOKUP(VALUE(Q2191),Rates!G$15:L$19,3,0),4),ROUND(AW2191*(VLOOKUP(VALUE(Q2191),Rates!G:L,3,0)),4)))</f>
        <v/>
      </c>
      <c r="AV2191" s="126" t="str">
        <f t="shared" si="1062"/>
        <v/>
      </c>
      <c r="AW2191" s="127" t="str">
        <f t="shared" si="1063"/>
        <v/>
      </c>
      <c r="AX2191" s="123" t="str">
        <f t="shared" si="1064"/>
        <v/>
      </c>
      <c r="AY2191" s="140" t="str">
        <f>IF(AX2191="","",IF(R2191="Refreshment Beverage",ROUND(SUM(AX2191*Rates!K$19),4),ROUND(SUM(AX2191*(Rates!J$8/100)),4)))</f>
        <v/>
      </c>
      <c r="AZ2191" s="124" t="str">
        <f t="shared" si="1065"/>
        <v/>
      </c>
      <c r="BA2191" s="125" t="str">
        <f t="shared" si="1066"/>
        <v/>
      </c>
      <c r="BB2191" s="115"/>
      <c r="BC2191" s="143"/>
      <c r="BD2191" s="100"/>
      <c r="BE2191" s="100"/>
      <c r="BF2191" s="100"/>
      <c r="BG2191" s="100"/>
    </row>
    <row r="2192" spans="1:59" x14ac:dyDescent="0.2">
      <c r="A2192" s="144"/>
      <c r="B2192" s="141"/>
      <c r="C2192" s="141"/>
      <c r="D2192" s="142"/>
      <c r="E2192" s="142"/>
      <c r="F2192" s="142"/>
      <c r="G2192" s="142"/>
      <c r="H2192" s="142"/>
      <c r="I2192" s="129"/>
      <c r="J2192" s="130"/>
      <c r="K2192" s="131" t="str">
        <f t="shared" si="1037"/>
        <v/>
      </c>
      <c r="L2192" s="132" t="str">
        <f t="shared" si="1038"/>
        <v/>
      </c>
      <c r="M2192" s="133" t="str">
        <f t="shared" si="1039"/>
        <v/>
      </c>
      <c r="N2192" s="134" t="str">
        <f>IFERROR(IF(B:B="","",IF(R2192="Beer",SUM(LOOKUP(2,1/(Rates!$B$3:$B$5&lt;=W2192)/(Rates!$C$3:$C$5&gt;=W2192),Rates!$D$3:$D$5)*(X2192/100)*W2192),IF(R2192="Refreshment Beverage",SUM(LOOKUP(2,1/(Rates!$B$7:$B$11&lt;=W2192)/(Rates!$C$7:$C$11&gt;=W2192),Rates!$D$7:$D$11)*(X2192/100)*W2192)))),"")</f>
        <v/>
      </c>
      <c r="O2192" s="134" t="str">
        <f t="shared" si="1040"/>
        <v/>
      </c>
      <c r="P2192" s="116"/>
      <c r="Q2192" s="117" t="str">
        <f t="shared" si="1041"/>
        <v/>
      </c>
      <c r="R2192" s="128" t="str">
        <f t="shared" si="1042"/>
        <v/>
      </c>
      <c r="S2192" s="135" t="str">
        <f>IF(B2192="","",IF(R2192="Refreshment Beverage",VLOOKUP(VALUE(Q2192),Rates!G$15:L$19,2,0),VLOOKUP(VALUE(Q2192),Rates!G$4:L$12,2,0)))</f>
        <v/>
      </c>
      <c r="T2192" s="135" t="str">
        <f t="shared" si="1043"/>
        <v/>
      </c>
      <c r="U2192" s="118" t="str">
        <f t="shared" si="1044"/>
        <v/>
      </c>
      <c r="V2192" s="135" t="str">
        <f t="shared" si="1045"/>
        <v/>
      </c>
      <c r="W2192" s="135" t="str">
        <f t="shared" si="1046"/>
        <v/>
      </c>
      <c r="X2192" s="119" t="str">
        <f t="shared" si="1047"/>
        <v/>
      </c>
      <c r="Y2192" s="120" t="str">
        <f>IF(B:B="","",IF(R2192="Refreshment Beverage",VLOOKUP(Q2192,Rates!G$15:L$19,6,0)*W2192,VLOOKUP(Q2192,Rates!G$4:L$12,6,0)*W2192))</f>
        <v/>
      </c>
      <c r="Z2192" s="120" t="str">
        <f t="shared" si="1048"/>
        <v/>
      </c>
      <c r="AA2192" s="120" t="str">
        <f t="shared" si="1049"/>
        <v/>
      </c>
      <c r="AB2192" s="136" t="str">
        <f>IF(B:B="","",IF(R2192="Refreshment Beverage","",IF(AND(R2192="Beer",Q2192=0),SUM(LOOKUP(2,1/(Rates!$B$15:$B$18&lt;=W2192)/(Rates!$C$15:$C$18&gt;=W2192),Rates!$D$15:$D$18)*W2192),VLOOKUP(VALUE(Q:Q),Rates!A:B,2,0)*W2192)))</f>
        <v/>
      </c>
      <c r="AC2192" s="136" t="str">
        <f>IF(B:B="","",IF(R2192="Refreshment Beverage","",IF(AND(R2192="Beer",Q2192=0),SUM(LOOKUP(2,1/(Rates!$B$15:$B$18&lt;=W2192)/(Rates!$C$15:$C$18&gt;=W2192),Rates!$E$15:$E$18)*W2192),VLOOKUP(VALUE(Q:Q),Rates!A:C,3,0)*W2192)))</f>
        <v/>
      </c>
      <c r="AD2192" s="137" t="str">
        <f>IFERROR(IF(B:B="","",IF(R2192="Beer","",IF(VALUE(Q2192)=0,VLOOKUP(VLOOKUP(B:B,#REF!,16,0),Rates!A:E,2,0),VLOOKUP(VALUE(Q2192),Rates!A$31:B$34,2,0)*W2192))),0)</f>
        <v/>
      </c>
      <c r="AE2192" s="121" t="str">
        <f t="shared" si="1050"/>
        <v/>
      </c>
      <c r="AF2192" s="138" t="str">
        <f t="shared" si="1051"/>
        <v/>
      </c>
      <c r="AG2192" s="122" t="str">
        <f t="shared" si="1052"/>
        <v/>
      </c>
      <c r="AH2192" s="123" t="str">
        <f t="shared" si="1053"/>
        <v/>
      </c>
      <c r="AI2192" s="139" t="str">
        <f>IF(AE:AE="","",IF(R2192="Refreshment Beverage",AK2192*(Rates!J$19/100),ROUND(SUM(AH2192*(Rates!$J$8/100)),4)))</f>
        <v/>
      </c>
      <c r="AJ2192" s="124" t="str">
        <f t="shared" si="1054"/>
        <v/>
      </c>
      <c r="AK2192" s="125" t="str">
        <f t="shared" si="1055"/>
        <v/>
      </c>
      <c r="AL2192" s="121" t="str">
        <f t="shared" si="1056"/>
        <v/>
      </c>
      <c r="AM2192" s="138" t="str">
        <f>IF(AS2192="","",IF(R2192="Refreshment Beverage",ROUND(AS2192*Rates!K$19,4),ROUND(AO2192*(VLOOKUP(VALUE(Q2192),Rates!G$4:L$12,3,0)),4)))</f>
        <v/>
      </c>
      <c r="AN2192" s="126" t="str">
        <f>IF(AS2192="","",IF(R2192="Refreshment Beverage",AS2192*(Rates!J$19/100),MAX(AM2192,AB2192)))</f>
        <v/>
      </c>
      <c r="AO2192" s="127" t="str">
        <f t="shared" si="1057"/>
        <v/>
      </c>
      <c r="AP2192" s="127" t="str">
        <f t="shared" si="1058"/>
        <v/>
      </c>
      <c r="AQ2192" s="140" t="str">
        <f>IF(AS2192="","",IF(R2192="Refreshment Beverage",ROUND(SUM(VLOOKUP(Q:Q,Rates!G$15:L$19,3,0)*(AS2192-Y2192-Z2192-AA2192)),4),ROUND(SUM(Rates!$K$8*AS2192),4)))</f>
        <v/>
      </c>
      <c r="AR2192" s="139" t="str">
        <f t="shared" si="1059"/>
        <v/>
      </c>
      <c r="AS2192" s="125" t="str">
        <f t="shared" si="1060"/>
        <v/>
      </c>
      <c r="AT2192" s="121" t="str">
        <f t="shared" si="1061"/>
        <v/>
      </c>
      <c r="AU2192" s="138" t="str">
        <f>IF(AX2192="","",IF(R2192="Refreshment Beverage",ROUND((BA2192-Y2192-Z2192-AA2192)*VLOOKUP(VALUE(Q2192),Rates!G$15:L$19,3,0),4),ROUND(AW2192*(VLOOKUP(VALUE(Q2192),Rates!G:L,3,0)),4)))</f>
        <v/>
      </c>
      <c r="AV2192" s="126" t="str">
        <f t="shared" si="1062"/>
        <v/>
      </c>
      <c r="AW2192" s="127" t="str">
        <f t="shared" si="1063"/>
        <v/>
      </c>
      <c r="AX2192" s="123" t="str">
        <f t="shared" si="1064"/>
        <v/>
      </c>
      <c r="AY2192" s="140" t="str">
        <f>IF(AX2192="","",IF(R2192="Refreshment Beverage",ROUND(SUM(AX2192*Rates!K$19),4),ROUND(SUM(AX2192*(Rates!J$8/100)),4)))</f>
        <v/>
      </c>
      <c r="AZ2192" s="124" t="str">
        <f t="shared" si="1065"/>
        <v/>
      </c>
      <c r="BA2192" s="125" t="str">
        <f t="shared" si="1066"/>
        <v/>
      </c>
      <c r="BB2192" s="115"/>
      <c r="BC2192" s="143"/>
      <c r="BD2192" s="100"/>
      <c r="BE2192" s="100"/>
      <c r="BF2192" s="100"/>
      <c r="BG2192" s="100"/>
    </row>
    <row r="2193" spans="1:59" x14ac:dyDescent="0.2">
      <c r="A2193" s="144"/>
      <c r="B2193" s="141"/>
      <c r="C2193" s="141"/>
      <c r="D2193" s="142"/>
      <c r="E2193" s="142"/>
      <c r="F2193" s="142"/>
      <c r="G2193" s="142"/>
      <c r="H2193" s="142"/>
      <c r="I2193" s="129"/>
      <c r="J2193" s="130"/>
      <c r="K2193" s="131" t="str">
        <f t="shared" si="1037"/>
        <v/>
      </c>
      <c r="L2193" s="132" t="str">
        <f t="shared" si="1038"/>
        <v/>
      </c>
      <c r="M2193" s="133" t="str">
        <f t="shared" si="1039"/>
        <v/>
      </c>
      <c r="N2193" s="134" t="str">
        <f>IFERROR(IF(B:B="","",IF(R2193="Beer",SUM(LOOKUP(2,1/(Rates!$B$3:$B$5&lt;=W2193)/(Rates!$C$3:$C$5&gt;=W2193),Rates!$D$3:$D$5)*(X2193/100)*W2193),IF(R2193="Refreshment Beverage",SUM(LOOKUP(2,1/(Rates!$B$7:$B$11&lt;=W2193)/(Rates!$C$7:$C$11&gt;=W2193),Rates!$D$7:$D$11)*(X2193/100)*W2193)))),"")</f>
        <v/>
      </c>
      <c r="O2193" s="134" t="str">
        <f t="shared" si="1040"/>
        <v/>
      </c>
      <c r="P2193" s="116"/>
      <c r="Q2193" s="117" t="str">
        <f t="shared" si="1041"/>
        <v/>
      </c>
      <c r="R2193" s="128" t="str">
        <f t="shared" si="1042"/>
        <v/>
      </c>
      <c r="S2193" s="135" t="str">
        <f>IF(B2193="","",IF(R2193="Refreshment Beverage",VLOOKUP(VALUE(Q2193),Rates!G$15:L$19,2,0),VLOOKUP(VALUE(Q2193),Rates!G$4:L$12,2,0)))</f>
        <v/>
      </c>
      <c r="T2193" s="135" t="str">
        <f t="shared" si="1043"/>
        <v/>
      </c>
      <c r="U2193" s="118" t="str">
        <f t="shared" si="1044"/>
        <v/>
      </c>
      <c r="V2193" s="135" t="str">
        <f t="shared" si="1045"/>
        <v/>
      </c>
      <c r="W2193" s="135" t="str">
        <f t="shared" si="1046"/>
        <v/>
      </c>
      <c r="X2193" s="119" t="str">
        <f t="shared" si="1047"/>
        <v/>
      </c>
      <c r="Y2193" s="120" t="str">
        <f>IF(B:B="","",IF(R2193="Refreshment Beverage",VLOOKUP(Q2193,Rates!G$15:L$19,6,0)*W2193,VLOOKUP(Q2193,Rates!G$4:L$12,6,0)*W2193))</f>
        <v/>
      </c>
      <c r="Z2193" s="120" t="str">
        <f t="shared" si="1048"/>
        <v/>
      </c>
      <c r="AA2193" s="120" t="str">
        <f t="shared" si="1049"/>
        <v/>
      </c>
      <c r="AB2193" s="136" t="str">
        <f>IF(B:B="","",IF(R2193="Refreshment Beverage","",IF(AND(R2193="Beer",Q2193=0),SUM(LOOKUP(2,1/(Rates!$B$15:$B$18&lt;=W2193)/(Rates!$C$15:$C$18&gt;=W2193),Rates!$D$15:$D$18)*W2193),VLOOKUP(VALUE(Q:Q),Rates!A:B,2,0)*W2193)))</f>
        <v/>
      </c>
      <c r="AC2193" s="136" t="str">
        <f>IF(B:B="","",IF(R2193="Refreshment Beverage","",IF(AND(R2193="Beer",Q2193=0),SUM(LOOKUP(2,1/(Rates!$B$15:$B$18&lt;=W2193)/(Rates!$C$15:$C$18&gt;=W2193),Rates!$E$15:$E$18)*W2193),VLOOKUP(VALUE(Q:Q),Rates!A:C,3,0)*W2193)))</f>
        <v/>
      </c>
      <c r="AD2193" s="137" t="str">
        <f>IFERROR(IF(B:B="","",IF(R2193="Beer","",IF(VALUE(Q2193)=0,VLOOKUP(VLOOKUP(B:B,#REF!,16,0),Rates!A:E,2,0),VLOOKUP(VALUE(Q2193),Rates!A$31:B$34,2,0)*W2193))),0)</f>
        <v/>
      </c>
      <c r="AE2193" s="121" t="str">
        <f t="shared" si="1050"/>
        <v/>
      </c>
      <c r="AF2193" s="138" t="str">
        <f t="shared" si="1051"/>
        <v/>
      </c>
      <c r="AG2193" s="122" t="str">
        <f t="shared" si="1052"/>
        <v/>
      </c>
      <c r="AH2193" s="123" t="str">
        <f t="shared" si="1053"/>
        <v/>
      </c>
      <c r="AI2193" s="139" t="str">
        <f>IF(AE:AE="","",IF(R2193="Refreshment Beverage",AK2193*(Rates!J$19/100),ROUND(SUM(AH2193*(Rates!$J$8/100)),4)))</f>
        <v/>
      </c>
      <c r="AJ2193" s="124" t="str">
        <f t="shared" si="1054"/>
        <v/>
      </c>
      <c r="AK2193" s="125" t="str">
        <f t="shared" si="1055"/>
        <v/>
      </c>
      <c r="AL2193" s="121" t="str">
        <f t="shared" si="1056"/>
        <v/>
      </c>
      <c r="AM2193" s="138" t="str">
        <f>IF(AS2193="","",IF(R2193="Refreshment Beverage",ROUND(AS2193*Rates!K$19,4),ROUND(AO2193*(VLOOKUP(VALUE(Q2193),Rates!G$4:L$12,3,0)),4)))</f>
        <v/>
      </c>
      <c r="AN2193" s="126" t="str">
        <f>IF(AS2193="","",IF(R2193="Refreshment Beverage",AS2193*(Rates!J$19/100),MAX(AM2193,AB2193)))</f>
        <v/>
      </c>
      <c r="AO2193" s="127" t="str">
        <f t="shared" si="1057"/>
        <v/>
      </c>
      <c r="AP2193" s="127" t="str">
        <f t="shared" si="1058"/>
        <v/>
      </c>
      <c r="AQ2193" s="140" t="str">
        <f>IF(AS2193="","",IF(R2193="Refreshment Beverage",ROUND(SUM(VLOOKUP(Q:Q,Rates!G$15:L$19,3,0)*(AS2193-Y2193-Z2193-AA2193)),4),ROUND(SUM(Rates!$K$8*AS2193),4)))</f>
        <v/>
      </c>
      <c r="AR2193" s="139" t="str">
        <f t="shared" si="1059"/>
        <v/>
      </c>
      <c r="AS2193" s="125" t="str">
        <f t="shared" si="1060"/>
        <v/>
      </c>
      <c r="AT2193" s="121" t="str">
        <f t="shared" si="1061"/>
        <v/>
      </c>
      <c r="AU2193" s="138" t="str">
        <f>IF(AX2193="","",IF(R2193="Refreshment Beverage",ROUND((BA2193-Y2193-Z2193-AA2193)*VLOOKUP(VALUE(Q2193),Rates!G$15:L$19,3,0),4),ROUND(AW2193*(VLOOKUP(VALUE(Q2193),Rates!G:L,3,0)),4)))</f>
        <v/>
      </c>
      <c r="AV2193" s="126" t="str">
        <f t="shared" si="1062"/>
        <v/>
      </c>
      <c r="AW2193" s="127" t="str">
        <f t="shared" si="1063"/>
        <v/>
      </c>
      <c r="AX2193" s="123" t="str">
        <f t="shared" si="1064"/>
        <v/>
      </c>
      <c r="AY2193" s="140" t="str">
        <f>IF(AX2193="","",IF(R2193="Refreshment Beverage",ROUND(SUM(AX2193*Rates!K$19),4),ROUND(SUM(AX2193*(Rates!J$8/100)),4)))</f>
        <v/>
      </c>
      <c r="AZ2193" s="124" t="str">
        <f t="shared" si="1065"/>
        <v/>
      </c>
      <c r="BA2193" s="125" t="str">
        <f t="shared" si="1066"/>
        <v/>
      </c>
      <c r="BB2193" s="115"/>
      <c r="BC2193" s="143"/>
      <c r="BD2193" s="100"/>
      <c r="BE2193" s="100"/>
      <c r="BF2193" s="100"/>
      <c r="BG2193" s="100"/>
    </row>
    <row r="2194" spans="1:59" x14ac:dyDescent="0.2">
      <c r="A2194" s="144"/>
      <c r="B2194" s="141"/>
      <c r="C2194" s="141"/>
      <c r="D2194" s="142"/>
      <c r="E2194" s="142"/>
      <c r="F2194" s="142"/>
      <c r="G2194" s="142"/>
      <c r="H2194" s="142"/>
      <c r="I2194" s="129"/>
      <c r="J2194" s="130"/>
      <c r="K2194" s="131" t="str">
        <f t="shared" si="1037"/>
        <v/>
      </c>
      <c r="L2194" s="132" t="str">
        <f t="shared" si="1038"/>
        <v/>
      </c>
      <c r="M2194" s="133" t="str">
        <f t="shared" si="1039"/>
        <v/>
      </c>
      <c r="N2194" s="134" t="str">
        <f>IFERROR(IF(B:B="","",IF(R2194="Beer",SUM(LOOKUP(2,1/(Rates!$B$3:$B$5&lt;=W2194)/(Rates!$C$3:$C$5&gt;=W2194),Rates!$D$3:$D$5)*(X2194/100)*W2194),IF(R2194="Refreshment Beverage",SUM(LOOKUP(2,1/(Rates!$B$7:$B$11&lt;=W2194)/(Rates!$C$7:$C$11&gt;=W2194),Rates!$D$7:$D$11)*(X2194/100)*W2194)))),"")</f>
        <v/>
      </c>
      <c r="O2194" s="134" t="str">
        <f t="shared" si="1040"/>
        <v/>
      </c>
      <c r="P2194" s="116"/>
      <c r="Q2194" s="117" t="str">
        <f t="shared" si="1041"/>
        <v/>
      </c>
      <c r="R2194" s="128" t="str">
        <f t="shared" si="1042"/>
        <v/>
      </c>
      <c r="S2194" s="135" t="str">
        <f>IF(B2194="","",IF(R2194="Refreshment Beverage",VLOOKUP(VALUE(Q2194),Rates!G$15:L$19,2,0),VLOOKUP(VALUE(Q2194),Rates!G$4:L$12,2,0)))</f>
        <v/>
      </c>
      <c r="T2194" s="135" t="str">
        <f t="shared" si="1043"/>
        <v/>
      </c>
      <c r="U2194" s="118" t="str">
        <f t="shared" si="1044"/>
        <v/>
      </c>
      <c r="V2194" s="135" t="str">
        <f t="shared" si="1045"/>
        <v/>
      </c>
      <c r="W2194" s="135" t="str">
        <f t="shared" si="1046"/>
        <v/>
      </c>
      <c r="X2194" s="119" t="str">
        <f t="shared" si="1047"/>
        <v/>
      </c>
      <c r="Y2194" s="120" t="str">
        <f>IF(B:B="","",IF(R2194="Refreshment Beverage",VLOOKUP(Q2194,Rates!G$15:L$19,6,0)*W2194,VLOOKUP(Q2194,Rates!G$4:L$12,6,0)*W2194))</f>
        <v/>
      </c>
      <c r="Z2194" s="120" t="str">
        <f t="shared" si="1048"/>
        <v/>
      </c>
      <c r="AA2194" s="120" t="str">
        <f t="shared" si="1049"/>
        <v/>
      </c>
      <c r="AB2194" s="136" t="str">
        <f>IF(B:B="","",IF(R2194="Refreshment Beverage","",IF(AND(R2194="Beer",Q2194=0),SUM(LOOKUP(2,1/(Rates!$B$15:$B$18&lt;=W2194)/(Rates!$C$15:$C$18&gt;=W2194),Rates!$D$15:$D$18)*W2194),VLOOKUP(VALUE(Q:Q),Rates!A:B,2,0)*W2194)))</f>
        <v/>
      </c>
      <c r="AC2194" s="136" t="str">
        <f>IF(B:B="","",IF(R2194="Refreshment Beverage","",IF(AND(R2194="Beer",Q2194=0),SUM(LOOKUP(2,1/(Rates!$B$15:$B$18&lt;=W2194)/(Rates!$C$15:$C$18&gt;=W2194),Rates!$E$15:$E$18)*W2194),VLOOKUP(VALUE(Q:Q),Rates!A:C,3,0)*W2194)))</f>
        <v/>
      </c>
      <c r="AD2194" s="137" t="str">
        <f>IFERROR(IF(B:B="","",IF(R2194="Beer","",IF(VALUE(Q2194)=0,VLOOKUP(VLOOKUP(B:B,#REF!,16,0),Rates!A:E,2,0),VLOOKUP(VALUE(Q2194),Rates!A$31:B$34,2,0)*W2194))),0)</f>
        <v/>
      </c>
      <c r="AE2194" s="121" t="str">
        <f t="shared" si="1050"/>
        <v/>
      </c>
      <c r="AF2194" s="138" t="str">
        <f t="shared" si="1051"/>
        <v/>
      </c>
      <c r="AG2194" s="122" t="str">
        <f t="shared" si="1052"/>
        <v/>
      </c>
      <c r="AH2194" s="123" t="str">
        <f t="shared" si="1053"/>
        <v/>
      </c>
      <c r="AI2194" s="139" t="str">
        <f>IF(AE:AE="","",IF(R2194="Refreshment Beverage",AK2194*(Rates!J$19/100),ROUND(SUM(AH2194*(Rates!$J$8/100)),4)))</f>
        <v/>
      </c>
      <c r="AJ2194" s="124" t="str">
        <f t="shared" si="1054"/>
        <v/>
      </c>
      <c r="AK2194" s="125" t="str">
        <f t="shared" si="1055"/>
        <v/>
      </c>
      <c r="AL2194" s="121" t="str">
        <f t="shared" si="1056"/>
        <v/>
      </c>
      <c r="AM2194" s="138" t="str">
        <f>IF(AS2194="","",IF(R2194="Refreshment Beverage",ROUND(AS2194*Rates!K$19,4),ROUND(AO2194*(VLOOKUP(VALUE(Q2194),Rates!G$4:L$12,3,0)),4)))</f>
        <v/>
      </c>
      <c r="AN2194" s="126" t="str">
        <f>IF(AS2194="","",IF(R2194="Refreshment Beverage",AS2194*(Rates!J$19/100),MAX(AM2194,AB2194)))</f>
        <v/>
      </c>
      <c r="AO2194" s="127" t="str">
        <f t="shared" si="1057"/>
        <v/>
      </c>
      <c r="AP2194" s="127" t="str">
        <f t="shared" si="1058"/>
        <v/>
      </c>
      <c r="AQ2194" s="140" t="str">
        <f>IF(AS2194="","",IF(R2194="Refreshment Beverage",ROUND(SUM(VLOOKUP(Q:Q,Rates!G$15:L$19,3,0)*(AS2194-Y2194-Z2194-AA2194)),4),ROUND(SUM(Rates!$K$8*AS2194),4)))</f>
        <v/>
      </c>
      <c r="AR2194" s="139" t="str">
        <f t="shared" si="1059"/>
        <v/>
      </c>
      <c r="AS2194" s="125" t="str">
        <f t="shared" si="1060"/>
        <v/>
      </c>
      <c r="AT2194" s="121" t="str">
        <f t="shared" si="1061"/>
        <v/>
      </c>
      <c r="AU2194" s="138" t="str">
        <f>IF(AX2194="","",IF(R2194="Refreshment Beverage",ROUND((BA2194-Y2194-Z2194-AA2194)*VLOOKUP(VALUE(Q2194),Rates!G$15:L$19,3,0),4),ROUND(AW2194*(VLOOKUP(VALUE(Q2194),Rates!G:L,3,0)),4)))</f>
        <v/>
      </c>
      <c r="AV2194" s="126" t="str">
        <f t="shared" si="1062"/>
        <v/>
      </c>
      <c r="AW2194" s="127" t="str">
        <f t="shared" si="1063"/>
        <v/>
      </c>
      <c r="AX2194" s="123" t="str">
        <f t="shared" si="1064"/>
        <v/>
      </c>
      <c r="AY2194" s="140" t="str">
        <f>IF(AX2194="","",IF(R2194="Refreshment Beverage",ROUND(SUM(AX2194*Rates!K$19),4),ROUND(SUM(AX2194*(Rates!J$8/100)),4)))</f>
        <v/>
      </c>
      <c r="AZ2194" s="124" t="str">
        <f t="shared" si="1065"/>
        <v/>
      </c>
      <c r="BA2194" s="125" t="str">
        <f t="shared" si="1066"/>
        <v/>
      </c>
      <c r="BB2194" s="115"/>
      <c r="BC2194" s="143"/>
      <c r="BD2194" s="100"/>
      <c r="BE2194" s="100"/>
      <c r="BF2194" s="100"/>
      <c r="BG2194" s="100"/>
    </row>
    <row r="2195" spans="1:59" x14ac:dyDescent="0.2">
      <c r="A2195" s="144"/>
      <c r="B2195" s="141"/>
      <c r="C2195" s="141"/>
      <c r="D2195" s="142"/>
      <c r="E2195" s="142"/>
      <c r="F2195" s="142"/>
      <c r="G2195" s="142"/>
      <c r="H2195" s="142"/>
      <c r="I2195" s="129"/>
      <c r="J2195" s="130"/>
      <c r="K2195" s="131" t="str">
        <f t="shared" si="1037"/>
        <v/>
      </c>
      <c r="L2195" s="132" t="str">
        <f t="shared" si="1038"/>
        <v/>
      </c>
      <c r="M2195" s="133" t="str">
        <f t="shared" si="1039"/>
        <v/>
      </c>
      <c r="N2195" s="134" t="str">
        <f>IFERROR(IF(B:B="","",IF(R2195="Beer",SUM(LOOKUP(2,1/(Rates!$B$3:$B$5&lt;=W2195)/(Rates!$C$3:$C$5&gt;=W2195),Rates!$D$3:$D$5)*(X2195/100)*W2195),IF(R2195="Refreshment Beverage",SUM(LOOKUP(2,1/(Rates!$B$7:$B$11&lt;=W2195)/(Rates!$C$7:$C$11&gt;=W2195),Rates!$D$7:$D$11)*(X2195/100)*W2195)))),"")</f>
        <v/>
      </c>
      <c r="O2195" s="134" t="str">
        <f t="shared" si="1040"/>
        <v/>
      </c>
      <c r="P2195" s="116"/>
      <c r="Q2195" s="117" t="str">
        <f t="shared" si="1041"/>
        <v/>
      </c>
      <c r="R2195" s="128" t="str">
        <f t="shared" si="1042"/>
        <v/>
      </c>
      <c r="S2195" s="135" t="str">
        <f>IF(B2195="","",IF(R2195="Refreshment Beverage",VLOOKUP(VALUE(Q2195),Rates!G$15:L$19,2,0),VLOOKUP(VALUE(Q2195),Rates!G$4:L$12,2,0)))</f>
        <v/>
      </c>
      <c r="T2195" s="135" t="str">
        <f t="shared" si="1043"/>
        <v/>
      </c>
      <c r="U2195" s="118" t="str">
        <f t="shared" si="1044"/>
        <v/>
      </c>
      <c r="V2195" s="135" t="str">
        <f t="shared" si="1045"/>
        <v/>
      </c>
      <c r="W2195" s="135" t="str">
        <f t="shared" si="1046"/>
        <v/>
      </c>
      <c r="X2195" s="119" t="str">
        <f t="shared" si="1047"/>
        <v/>
      </c>
      <c r="Y2195" s="120" t="str">
        <f>IF(B:B="","",IF(R2195="Refreshment Beverage",VLOOKUP(Q2195,Rates!G$15:L$19,6,0)*W2195,VLOOKUP(Q2195,Rates!G$4:L$12,6,0)*W2195))</f>
        <v/>
      </c>
      <c r="Z2195" s="120" t="str">
        <f t="shared" si="1048"/>
        <v/>
      </c>
      <c r="AA2195" s="120" t="str">
        <f t="shared" si="1049"/>
        <v/>
      </c>
      <c r="AB2195" s="136" t="str">
        <f>IF(B:B="","",IF(R2195="Refreshment Beverage","",IF(AND(R2195="Beer",Q2195=0),SUM(LOOKUP(2,1/(Rates!$B$15:$B$18&lt;=W2195)/(Rates!$C$15:$C$18&gt;=W2195),Rates!$D$15:$D$18)*W2195),VLOOKUP(VALUE(Q:Q),Rates!A:B,2,0)*W2195)))</f>
        <v/>
      </c>
      <c r="AC2195" s="136" t="str">
        <f>IF(B:B="","",IF(R2195="Refreshment Beverage","",IF(AND(R2195="Beer",Q2195=0),SUM(LOOKUP(2,1/(Rates!$B$15:$B$18&lt;=W2195)/(Rates!$C$15:$C$18&gt;=W2195),Rates!$E$15:$E$18)*W2195),VLOOKUP(VALUE(Q:Q),Rates!A:C,3,0)*W2195)))</f>
        <v/>
      </c>
      <c r="AD2195" s="137" t="str">
        <f>IFERROR(IF(B:B="","",IF(R2195="Beer","",IF(VALUE(Q2195)=0,VLOOKUP(VLOOKUP(B:B,#REF!,16,0),Rates!A:E,2,0),VLOOKUP(VALUE(Q2195),Rates!A$31:B$34,2,0)*W2195))),0)</f>
        <v/>
      </c>
      <c r="AE2195" s="121" t="str">
        <f t="shared" si="1050"/>
        <v/>
      </c>
      <c r="AF2195" s="138" t="str">
        <f t="shared" si="1051"/>
        <v/>
      </c>
      <c r="AG2195" s="122" t="str">
        <f t="shared" si="1052"/>
        <v/>
      </c>
      <c r="AH2195" s="123" t="str">
        <f t="shared" si="1053"/>
        <v/>
      </c>
      <c r="AI2195" s="139" t="str">
        <f>IF(AE:AE="","",IF(R2195="Refreshment Beverage",AK2195*(Rates!J$19/100),ROUND(SUM(AH2195*(Rates!$J$8/100)),4)))</f>
        <v/>
      </c>
      <c r="AJ2195" s="124" t="str">
        <f t="shared" si="1054"/>
        <v/>
      </c>
      <c r="AK2195" s="125" t="str">
        <f t="shared" si="1055"/>
        <v/>
      </c>
      <c r="AL2195" s="121" t="str">
        <f t="shared" si="1056"/>
        <v/>
      </c>
      <c r="AM2195" s="138" t="str">
        <f>IF(AS2195="","",IF(R2195="Refreshment Beverage",ROUND(AS2195*Rates!K$19,4),ROUND(AO2195*(VLOOKUP(VALUE(Q2195),Rates!G$4:L$12,3,0)),4)))</f>
        <v/>
      </c>
      <c r="AN2195" s="126" t="str">
        <f>IF(AS2195="","",IF(R2195="Refreshment Beverage",AS2195*(Rates!J$19/100),MAX(AM2195,AB2195)))</f>
        <v/>
      </c>
      <c r="AO2195" s="127" t="str">
        <f t="shared" si="1057"/>
        <v/>
      </c>
      <c r="AP2195" s="127" t="str">
        <f t="shared" si="1058"/>
        <v/>
      </c>
      <c r="AQ2195" s="140" t="str">
        <f>IF(AS2195="","",IF(R2195="Refreshment Beverage",ROUND(SUM(VLOOKUP(Q:Q,Rates!G$15:L$19,3,0)*(AS2195-Y2195-Z2195-AA2195)),4),ROUND(SUM(Rates!$K$8*AS2195),4)))</f>
        <v/>
      </c>
      <c r="AR2195" s="139" t="str">
        <f t="shared" si="1059"/>
        <v/>
      </c>
      <c r="AS2195" s="125" t="str">
        <f t="shared" si="1060"/>
        <v/>
      </c>
      <c r="AT2195" s="121" t="str">
        <f t="shared" si="1061"/>
        <v/>
      </c>
      <c r="AU2195" s="138" t="str">
        <f>IF(AX2195="","",IF(R2195="Refreshment Beverage",ROUND((BA2195-Y2195-Z2195-AA2195)*VLOOKUP(VALUE(Q2195),Rates!G$15:L$19,3,0),4),ROUND(AW2195*(VLOOKUP(VALUE(Q2195),Rates!G:L,3,0)),4)))</f>
        <v/>
      </c>
      <c r="AV2195" s="126" t="str">
        <f t="shared" si="1062"/>
        <v/>
      </c>
      <c r="AW2195" s="127" t="str">
        <f t="shared" si="1063"/>
        <v/>
      </c>
      <c r="AX2195" s="123" t="str">
        <f t="shared" si="1064"/>
        <v/>
      </c>
      <c r="AY2195" s="140" t="str">
        <f>IF(AX2195="","",IF(R2195="Refreshment Beverage",ROUND(SUM(AX2195*Rates!K$19),4),ROUND(SUM(AX2195*(Rates!J$8/100)),4)))</f>
        <v/>
      </c>
      <c r="AZ2195" s="124" t="str">
        <f t="shared" si="1065"/>
        <v/>
      </c>
      <c r="BA2195" s="125" t="str">
        <f t="shared" si="1066"/>
        <v/>
      </c>
      <c r="BB2195" s="115"/>
      <c r="BC2195" s="143"/>
      <c r="BD2195" s="100"/>
      <c r="BE2195" s="100"/>
      <c r="BF2195" s="100"/>
      <c r="BG2195" s="100"/>
    </row>
    <row r="2196" spans="1:59" x14ac:dyDescent="0.2">
      <c r="A2196" s="144"/>
      <c r="B2196" s="141"/>
      <c r="C2196" s="141"/>
      <c r="D2196" s="142"/>
      <c r="E2196" s="142"/>
      <c r="F2196" s="142"/>
      <c r="G2196" s="142"/>
      <c r="H2196" s="142"/>
      <c r="I2196" s="129"/>
      <c r="J2196" s="130"/>
      <c r="K2196" s="131" t="str">
        <f t="shared" si="1037"/>
        <v/>
      </c>
      <c r="L2196" s="132" t="str">
        <f t="shared" si="1038"/>
        <v/>
      </c>
      <c r="M2196" s="133" t="str">
        <f t="shared" si="1039"/>
        <v/>
      </c>
      <c r="N2196" s="134" t="str">
        <f>IFERROR(IF(B:B="","",IF(R2196="Beer",SUM(LOOKUP(2,1/(Rates!$B$3:$B$5&lt;=W2196)/(Rates!$C$3:$C$5&gt;=W2196),Rates!$D$3:$D$5)*(X2196/100)*W2196),IF(R2196="Refreshment Beverage",SUM(LOOKUP(2,1/(Rates!$B$7:$B$11&lt;=W2196)/(Rates!$C$7:$C$11&gt;=W2196),Rates!$D$7:$D$11)*(X2196/100)*W2196)))),"")</f>
        <v/>
      </c>
      <c r="O2196" s="134" t="str">
        <f t="shared" si="1040"/>
        <v/>
      </c>
      <c r="P2196" s="116"/>
      <c r="Q2196" s="117" t="str">
        <f t="shared" si="1041"/>
        <v/>
      </c>
      <c r="R2196" s="128" t="str">
        <f t="shared" si="1042"/>
        <v/>
      </c>
      <c r="S2196" s="135" t="str">
        <f>IF(B2196="","",IF(R2196="Refreshment Beverage",VLOOKUP(VALUE(Q2196),Rates!G$15:L$19,2,0),VLOOKUP(VALUE(Q2196),Rates!G$4:L$12,2,0)))</f>
        <v/>
      </c>
      <c r="T2196" s="135" t="str">
        <f t="shared" si="1043"/>
        <v/>
      </c>
      <c r="U2196" s="118" t="str">
        <f t="shared" si="1044"/>
        <v/>
      </c>
      <c r="V2196" s="135" t="str">
        <f t="shared" si="1045"/>
        <v/>
      </c>
      <c r="W2196" s="135" t="str">
        <f t="shared" si="1046"/>
        <v/>
      </c>
      <c r="X2196" s="119" t="str">
        <f t="shared" si="1047"/>
        <v/>
      </c>
      <c r="Y2196" s="120" t="str">
        <f>IF(B:B="","",IF(R2196="Refreshment Beverage",VLOOKUP(Q2196,Rates!G$15:L$19,6,0)*W2196,VLOOKUP(Q2196,Rates!G$4:L$12,6,0)*W2196))</f>
        <v/>
      </c>
      <c r="Z2196" s="120" t="str">
        <f t="shared" si="1048"/>
        <v/>
      </c>
      <c r="AA2196" s="120" t="str">
        <f t="shared" si="1049"/>
        <v/>
      </c>
      <c r="AB2196" s="136" t="str">
        <f>IF(B:B="","",IF(R2196="Refreshment Beverage","",IF(AND(R2196="Beer",Q2196=0),SUM(LOOKUP(2,1/(Rates!$B$15:$B$18&lt;=W2196)/(Rates!$C$15:$C$18&gt;=W2196),Rates!$D$15:$D$18)*W2196),VLOOKUP(VALUE(Q:Q),Rates!A:B,2,0)*W2196)))</f>
        <v/>
      </c>
      <c r="AC2196" s="136" t="str">
        <f>IF(B:B="","",IF(R2196="Refreshment Beverage","",IF(AND(R2196="Beer",Q2196=0),SUM(LOOKUP(2,1/(Rates!$B$15:$B$18&lt;=W2196)/(Rates!$C$15:$C$18&gt;=W2196),Rates!$E$15:$E$18)*W2196),VLOOKUP(VALUE(Q:Q),Rates!A:C,3,0)*W2196)))</f>
        <v/>
      </c>
      <c r="AD2196" s="137" t="str">
        <f>IFERROR(IF(B:B="","",IF(R2196="Beer","",IF(VALUE(Q2196)=0,VLOOKUP(VLOOKUP(B:B,#REF!,16,0),Rates!A:E,2,0),VLOOKUP(VALUE(Q2196),Rates!A$31:B$34,2,0)*W2196))),0)</f>
        <v/>
      </c>
      <c r="AE2196" s="121" t="str">
        <f t="shared" si="1050"/>
        <v/>
      </c>
      <c r="AF2196" s="138" t="str">
        <f t="shared" si="1051"/>
        <v/>
      </c>
      <c r="AG2196" s="122" t="str">
        <f t="shared" si="1052"/>
        <v/>
      </c>
      <c r="AH2196" s="123" t="str">
        <f t="shared" si="1053"/>
        <v/>
      </c>
      <c r="AI2196" s="139" t="str">
        <f>IF(AE:AE="","",IF(R2196="Refreshment Beverage",AK2196*(Rates!J$19/100),ROUND(SUM(AH2196*(Rates!$J$8/100)),4)))</f>
        <v/>
      </c>
      <c r="AJ2196" s="124" t="str">
        <f t="shared" si="1054"/>
        <v/>
      </c>
      <c r="AK2196" s="125" t="str">
        <f t="shared" si="1055"/>
        <v/>
      </c>
      <c r="AL2196" s="121" t="str">
        <f t="shared" si="1056"/>
        <v/>
      </c>
      <c r="AM2196" s="138" t="str">
        <f>IF(AS2196="","",IF(R2196="Refreshment Beverage",ROUND(AS2196*Rates!K$19,4),ROUND(AO2196*(VLOOKUP(VALUE(Q2196),Rates!G$4:L$12,3,0)),4)))</f>
        <v/>
      </c>
      <c r="AN2196" s="126" t="str">
        <f>IF(AS2196="","",IF(R2196="Refreshment Beverage",AS2196*(Rates!J$19/100),MAX(AM2196,AB2196)))</f>
        <v/>
      </c>
      <c r="AO2196" s="127" t="str">
        <f t="shared" si="1057"/>
        <v/>
      </c>
      <c r="AP2196" s="127" t="str">
        <f t="shared" si="1058"/>
        <v/>
      </c>
      <c r="AQ2196" s="140" t="str">
        <f>IF(AS2196="","",IF(R2196="Refreshment Beverage",ROUND(SUM(VLOOKUP(Q:Q,Rates!G$15:L$19,3,0)*(AS2196-Y2196-Z2196-AA2196)),4),ROUND(SUM(Rates!$K$8*AS2196),4)))</f>
        <v/>
      </c>
      <c r="AR2196" s="139" t="str">
        <f t="shared" si="1059"/>
        <v/>
      </c>
      <c r="AS2196" s="125" t="str">
        <f t="shared" si="1060"/>
        <v/>
      </c>
      <c r="AT2196" s="121" t="str">
        <f t="shared" si="1061"/>
        <v/>
      </c>
      <c r="AU2196" s="138" t="str">
        <f>IF(AX2196="","",IF(R2196="Refreshment Beverage",ROUND((BA2196-Y2196-Z2196-AA2196)*VLOOKUP(VALUE(Q2196),Rates!G$15:L$19,3,0),4),ROUND(AW2196*(VLOOKUP(VALUE(Q2196),Rates!G:L,3,0)),4)))</f>
        <v/>
      </c>
      <c r="AV2196" s="126" t="str">
        <f t="shared" si="1062"/>
        <v/>
      </c>
      <c r="AW2196" s="127" t="str">
        <f t="shared" si="1063"/>
        <v/>
      </c>
      <c r="AX2196" s="123" t="str">
        <f t="shared" si="1064"/>
        <v/>
      </c>
      <c r="AY2196" s="140" t="str">
        <f>IF(AX2196="","",IF(R2196="Refreshment Beverage",ROUND(SUM(AX2196*Rates!K$19),4),ROUND(SUM(AX2196*(Rates!J$8/100)),4)))</f>
        <v/>
      </c>
      <c r="AZ2196" s="124" t="str">
        <f t="shared" si="1065"/>
        <v/>
      </c>
      <c r="BA2196" s="125" t="str">
        <f t="shared" si="1066"/>
        <v/>
      </c>
      <c r="BB2196" s="115"/>
      <c r="BC2196" s="143"/>
      <c r="BD2196" s="100"/>
      <c r="BE2196" s="100"/>
      <c r="BF2196" s="100"/>
      <c r="BG2196" s="100"/>
    </row>
    <row r="2197" spans="1:59" x14ac:dyDescent="0.2">
      <c r="A2197" s="144"/>
      <c r="B2197" s="141"/>
      <c r="C2197" s="141"/>
      <c r="D2197" s="142"/>
      <c r="E2197" s="142"/>
      <c r="F2197" s="142"/>
      <c r="G2197" s="142"/>
      <c r="H2197" s="142"/>
      <c r="I2197" s="129"/>
      <c r="J2197" s="130"/>
      <c r="K2197" s="131" t="str">
        <f t="shared" si="1037"/>
        <v/>
      </c>
      <c r="L2197" s="132" t="str">
        <f t="shared" si="1038"/>
        <v/>
      </c>
      <c r="M2197" s="133" t="str">
        <f t="shared" si="1039"/>
        <v/>
      </c>
      <c r="N2197" s="134" t="str">
        <f>IFERROR(IF(B:B="","",IF(R2197="Beer",SUM(LOOKUP(2,1/(Rates!$B$3:$B$5&lt;=W2197)/(Rates!$C$3:$C$5&gt;=W2197),Rates!$D$3:$D$5)*(X2197/100)*W2197),IF(R2197="Refreshment Beverage",SUM(LOOKUP(2,1/(Rates!$B$7:$B$11&lt;=W2197)/(Rates!$C$7:$C$11&gt;=W2197),Rates!$D$7:$D$11)*(X2197/100)*W2197)))),"")</f>
        <v/>
      </c>
      <c r="O2197" s="134" t="str">
        <f t="shared" si="1040"/>
        <v/>
      </c>
      <c r="P2197" s="116"/>
      <c r="Q2197" s="117" t="str">
        <f t="shared" si="1041"/>
        <v/>
      </c>
      <c r="R2197" s="128" t="str">
        <f t="shared" si="1042"/>
        <v/>
      </c>
      <c r="S2197" s="135" t="str">
        <f>IF(B2197="","",IF(R2197="Refreshment Beverage",VLOOKUP(VALUE(Q2197),Rates!G$15:L$19,2,0),VLOOKUP(VALUE(Q2197),Rates!G$4:L$12,2,0)))</f>
        <v/>
      </c>
      <c r="T2197" s="135" t="str">
        <f t="shared" si="1043"/>
        <v/>
      </c>
      <c r="U2197" s="118" t="str">
        <f t="shared" si="1044"/>
        <v/>
      </c>
      <c r="V2197" s="135" t="str">
        <f t="shared" si="1045"/>
        <v/>
      </c>
      <c r="W2197" s="135" t="str">
        <f t="shared" si="1046"/>
        <v/>
      </c>
      <c r="X2197" s="119" t="str">
        <f t="shared" si="1047"/>
        <v/>
      </c>
      <c r="Y2197" s="120" t="str">
        <f>IF(B:B="","",IF(R2197="Refreshment Beverage",VLOOKUP(Q2197,Rates!G$15:L$19,6,0)*W2197,VLOOKUP(Q2197,Rates!G$4:L$12,6,0)*W2197))</f>
        <v/>
      </c>
      <c r="Z2197" s="120" t="str">
        <f t="shared" si="1048"/>
        <v/>
      </c>
      <c r="AA2197" s="120" t="str">
        <f t="shared" si="1049"/>
        <v/>
      </c>
      <c r="AB2197" s="136" t="str">
        <f>IF(B:B="","",IF(R2197="Refreshment Beverage","",IF(AND(R2197="Beer",Q2197=0),SUM(LOOKUP(2,1/(Rates!$B$15:$B$18&lt;=W2197)/(Rates!$C$15:$C$18&gt;=W2197),Rates!$D$15:$D$18)*W2197),VLOOKUP(VALUE(Q:Q),Rates!A:B,2,0)*W2197)))</f>
        <v/>
      </c>
      <c r="AC2197" s="136" t="str">
        <f>IF(B:B="","",IF(R2197="Refreshment Beverage","",IF(AND(R2197="Beer",Q2197=0),SUM(LOOKUP(2,1/(Rates!$B$15:$B$18&lt;=W2197)/(Rates!$C$15:$C$18&gt;=W2197),Rates!$E$15:$E$18)*W2197),VLOOKUP(VALUE(Q:Q),Rates!A:C,3,0)*W2197)))</f>
        <v/>
      </c>
      <c r="AD2197" s="137" t="str">
        <f>IFERROR(IF(B:B="","",IF(R2197="Beer","",IF(VALUE(Q2197)=0,VLOOKUP(VLOOKUP(B:B,#REF!,16,0),Rates!A:E,2,0),VLOOKUP(VALUE(Q2197),Rates!A$31:B$34,2,0)*W2197))),0)</f>
        <v/>
      </c>
      <c r="AE2197" s="121" t="str">
        <f t="shared" si="1050"/>
        <v/>
      </c>
      <c r="AF2197" s="138" t="str">
        <f t="shared" si="1051"/>
        <v/>
      </c>
      <c r="AG2197" s="122" t="str">
        <f t="shared" si="1052"/>
        <v/>
      </c>
      <c r="AH2197" s="123" t="str">
        <f t="shared" si="1053"/>
        <v/>
      </c>
      <c r="AI2197" s="139" t="str">
        <f>IF(AE:AE="","",IF(R2197="Refreshment Beverage",AK2197*(Rates!J$19/100),ROUND(SUM(AH2197*(Rates!$J$8/100)),4)))</f>
        <v/>
      </c>
      <c r="AJ2197" s="124" t="str">
        <f t="shared" si="1054"/>
        <v/>
      </c>
      <c r="AK2197" s="125" t="str">
        <f t="shared" si="1055"/>
        <v/>
      </c>
      <c r="AL2197" s="121" t="str">
        <f t="shared" si="1056"/>
        <v/>
      </c>
      <c r="AM2197" s="138" t="str">
        <f>IF(AS2197="","",IF(R2197="Refreshment Beverage",ROUND(AS2197*Rates!K$19,4),ROUND(AO2197*(VLOOKUP(VALUE(Q2197),Rates!G$4:L$12,3,0)),4)))</f>
        <v/>
      </c>
      <c r="AN2197" s="126" t="str">
        <f>IF(AS2197="","",IF(R2197="Refreshment Beverage",AS2197*(Rates!J$19/100),MAX(AM2197,AB2197)))</f>
        <v/>
      </c>
      <c r="AO2197" s="127" t="str">
        <f t="shared" si="1057"/>
        <v/>
      </c>
      <c r="AP2197" s="127" t="str">
        <f t="shared" si="1058"/>
        <v/>
      </c>
      <c r="AQ2197" s="140" t="str">
        <f>IF(AS2197="","",IF(R2197="Refreshment Beverage",ROUND(SUM(VLOOKUP(Q:Q,Rates!G$15:L$19,3,0)*(AS2197-Y2197-Z2197-AA2197)),4),ROUND(SUM(Rates!$K$8*AS2197),4)))</f>
        <v/>
      </c>
      <c r="AR2197" s="139" t="str">
        <f t="shared" si="1059"/>
        <v/>
      </c>
      <c r="AS2197" s="125" t="str">
        <f t="shared" si="1060"/>
        <v/>
      </c>
      <c r="AT2197" s="121" t="str">
        <f t="shared" si="1061"/>
        <v/>
      </c>
      <c r="AU2197" s="138" t="str">
        <f>IF(AX2197="","",IF(R2197="Refreshment Beverage",ROUND((BA2197-Y2197-Z2197-AA2197)*VLOOKUP(VALUE(Q2197),Rates!G$15:L$19,3,0),4),ROUND(AW2197*(VLOOKUP(VALUE(Q2197),Rates!G:L,3,0)),4)))</f>
        <v/>
      </c>
      <c r="AV2197" s="126" t="str">
        <f t="shared" si="1062"/>
        <v/>
      </c>
      <c r="AW2197" s="127" t="str">
        <f t="shared" si="1063"/>
        <v/>
      </c>
      <c r="AX2197" s="123" t="str">
        <f t="shared" si="1064"/>
        <v/>
      </c>
      <c r="AY2197" s="140" t="str">
        <f>IF(AX2197="","",IF(R2197="Refreshment Beverage",ROUND(SUM(AX2197*Rates!K$19),4),ROUND(SUM(AX2197*(Rates!J$8/100)),4)))</f>
        <v/>
      </c>
      <c r="AZ2197" s="124" t="str">
        <f t="shared" si="1065"/>
        <v/>
      </c>
      <c r="BA2197" s="125" t="str">
        <f t="shared" si="1066"/>
        <v/>
      </c>
      <c r="BB2197" s="115"/>
      <c r="BC2197" s="143"/>
      <c r="BD2197" s="100"/>
      <c r="BE2197" s="100"/>
      <c r="BF2197" s="100"/>
      <c r="BG2197" s="100"/>
    </row>
    <row r="2198" spans="1:59" x14ac:dyDescent="0.2">
      <c r="A2198" s="144"/>
      <c r="B2198" s="141"/>
      <c r="C2198" s="141"/>
      <c r="D2198" s="142"/>
      <c r="E2198" s="142"/>
      <c r="F2198" s="142"/>
      <c r="G2198" s="142"/>
      <c r="H2198" s="142"/>
      <c r="I2198" s="129"/>
      <c r="J2198" s="130"/>
      <c r="K2198" s="131" t="str">
        <f t="shared" si="1037"/>
        <v/>
      </c>
      <c r="L2198" s="132" t="str">
        <f t="shared" si="1038"/>
        <v/>
      </c>
      <c r="M2198" s="133" t="str">
        <f t="shared" si="1039"/>
        <v/>
      </c>
      <c r="N2198" s="134" t="str">
        <f>IFERROR(IF(B:B="","",IF(R2198="Beer",SUM(LOOKUP(2,1/(Rates!$B$3:$B$5&lt;=W2198)/(Rates!$C$3:$C$5&gt;=W2198),Rates!$D$3:$D$5)*(X2198/100)*W2198),IF(R2198="Refreshment Beverage",SUM(LOOKUP(2,1/(Rates!$B$7:$B$11&lt;=W2198)/(Rates!$C$7:$C$11&gt;=W2198),Rates!$D$7:$D$11)*(X2198/100)*W2198)))),"")</f>
        <v/>
      </c>
      <c r="O2198" s="134" t="str">
        <f t="shared" si="1040"/>
        <v/>
      </c>
      <c r="P2198" s="116"/>
      <c r="Q2198" s="117" t="str">
        <f t="shared" si="1041"/>
        <v/>
      </c>
      <c r="R2198" s="128" t="str">
        <f t="shared" si="1042"/>
        <v/>
      </c>
      <c r="S2198" s="135" t="str">
        <f>IF(B2198="","",IF(R2198="Refreshment Beverage",VLOOKUP(VALUE(Q2198),Rates!G$15:L$19,2,0),VLOOKUP(VALUE(Q2198),Rates!G$4:L$12,2,0)))</f>
        <v/>
      </c>
      <c r="T2198" s="135" t="str">
        <f t="shared" si="1043"/>
        <v/>
      </c>
      <c r="U2198" s="118" t="str">
        <f t="shared" si="1044"/>
        <v/>
      </c>
      <c r="V2198" s="135" t="str">
        <f t="shared" si="1045"/>
        <v/>
      </c>
      <c r="W2198" s="135" t="str">
        <f t="shared" si="1046"/>
        <v/>
      </c>
      <c r="X2198" s="119" t="str">
        <f t="shared" si="1047"/>
        <v/>
      </c>
      <c r="Y2198" s="120" t="str">
        <f>IF(B:B="","",IF(R2198="Refreshment Beverage",VLOOKUP(Q2198,Rates!G$15:L$19,6,0)*W2198,VLOOKUP(Q2198,Rates!G$4:L$12,6,0)*W2198))</f>
        <v/>
      </c>
      <c r="Z2198" s="120" t="str">
        <f t="shared" si="1048"/>
        <v/>
      </c>
      <c r="AA2198" s="120" t="str">
        <f t="shared" si="1049"/>
        <v/>
      </c>
      <c r="AB2198" s="136" t="str">
        <f>IF(B:B="","",IF(R2198="Refreshment Beverage","",IF(AND(R2198="Beer",Q2198=0),SUM(LOOKUP(2,1/(Rates!$B$15:$B$18&lt;=W2198)/(Rates!$C$15:$C$18&gt;=W2198),Rates!$D$15:$D$18)*W2198),VLOOKUP(VALUE(Q:Q),Rates!A:B,2,0)*W2198)))</f>
        <v/>
      </c>
      <c r="AC2198" s="136" t="str">
        <f>IF(B:B="","",IF(R2198="Refreshment Beverage","",IF(AND(R2198="Beer",Q2198=0),SUM(LOOKUP(2,1/(Rates!$B$15:$B$18&lt;=W2198)/(Rates!$C$15:$C$18&gt;=W2198),Rates!$E$15:$E$18)*W2198),VLOOKUP(VALUE(Q:Q),Rates!A:C,3,0)*W2198)))</f>
        <v/>
      </c>
      <c r="AD2198" s="137" t="str">
        <f>IFERROR(IF(B:B="","",IF(R2198="Beer","",IF(VALUE(Q2198)=0,VLOOKUP(VLOOKUP(B:B,#REF!,16,0),Rates!A:E,2,0),VLOOKUP(VALUE(Q2198),Rates!A$31:B$34,2,0)*W2198))),0)</f>
        <v/>
      </c>
      <c r="AE2198" s="121" t="str">
        <f t="shared" si="1050"/>
        <v/>
      </c>
      <c r="AF2198" s="138" t="str">
        <f t="shared" si="1051"/>
        <v/>
      </c>
      <c r="AG2198" s="122" t="str">
        <f t="shared" si="1052"/>
        <v/>
      </c>
      <c r="AH2198" s="123" t="str">
        <f t="shared" si="1053"/>
        <v/>
      </c>
      <c r="AI2198" s="139" t="str">
        <f>IF(AE:AE="","",IF(R2198="Refreshment Beverage",AK2198*(Rates!J$19/100),ROUND(SUM(AH2198*(Rates!$J$8/100)),4)))</f>
        <v/>
      </c>
      <c r="AJ2198" s="124" t="str">
        <f t="shared" si="1054"/>
        <v/>
      </c>
      <c r="AK2198" s="125" t="str">
        <f t="shared" si="1055"/>
        <v/>
      </c>
      <c r="AL2198" s="121" t="str">
        <f t="shared" si="1056"/>
        <v/>
      </c>
      <c r="AM2198" s="138" t="str">
        <f>IF(AS2198="","",IF(R2198="Refreshment Beverage",ROUND(AS2198*Rates!K$19,4),ROUND(AO2198*(VLOOKUP(VALUE(Q2198),Rates!G$4:L$12,3,0)),4)))</f>
        <v/>
      </c>
      <c r="AN2198" s="126" t="str">
        <f>IF(AS2198="","",IF(R2198="Refreshment Beverage",AS2198*(Rates!J$19/100),MAX(AM2198,AB2198)))</f>
        <v/>
      </c>
      <c r="AO2198" s="127" t="str">
        <f t="shared" si="1057"/>
        <v/>
      </c>
      <c r="AP2198" s="127" t="str">
        <f t="shared" si="1058"/>
        <v/>
      </c>
      <c r="AQ2198" s="140" t="str">
        <f>IF(AS2198="","",IF(R2198="Refreshment Beverage",ROUND(SUM(VLOOKUP(Q:Q,Rates!G$15:L$19,3,0)*(AS2198-Y2198-Z2198-AA2198)),4),ROUND(SUM(Rates!$K$8*AS2198),4)))</f>
        <v/>
      </c>
      <c r="AR2198" s="139" t="str">
        <f t="shared" si="1059"/>
        <v/>
      </c>
      <c r="AS2198" s="125" t="str">
        <f t="shared" si="1060"/>
        <v/>
      </c>
      <c r="AT2198" s="121" t="str">
        <f t="shared" si="1061"/>
        <v/>
      </c>
      <c r="AU2198" s="138" t="str">
        <f>IF(AX2198="","",IF(R2198="Refreshment Beverage",ROUND((BA2198-Y2198-Z2198-AA2198)*VLOOKUP(VALUE(Q2198),Rates!G$15:L$19,3,0),4),ROUND(AW2198*(VLOOKUP(VALUE(Q2198),Rates!G:L,3,0)),4)))</f>
        <v/>
      </c>
      <c r="AV2198" s="126" t="str">
        <f t="shared" si="1062"/>
        <v/>
      </c>
      <c r="AW2198" s="127" t="str">
        <f t="shared" si="1063"/>
        <v/>
      </c>
      <c r="AX2198" s="123" t="str">
        <f t="shared" si="1064"/>
        <v/>
      </c>
      <c r="AY2198" s="140" t="str">
        <f>IF(AX2198="","",IF(R2198="Refreshment Beverage",ROUND(SUM(AX2198*Rates!K$19),4),ROUND(SUM(AX2198*(Rates!J$8/100)),4)))</f>
        <v/>
      </c>
      <c r="AZ2198" s="124" t="str">
        <f t="shared" si="1065"/>
        <v/>
      </c>
      <c r="BA2198" s="125" t="str">
        <f t="shared" si="1066"/>
        <v/>
      </c>
      <c r="BB2198" s="115"/>
      <c r="BC2198" s="143"/>
      <c r="BD2198" s="100"/>
      <c r="BE2198" s="100"/>
      <c r="BF2198" s="100"/>
      <c r="BG2198" s="100"/>
    </row>
    <row r="2199" spans="1:59" x14ac:dyDescent="0.2">
      <c r="A2199" s="144"/>
      <c r="B2199" s="141"/>
      <c r="C2199" s="141"/>
      <c r="D2199" s="142"/>
      <c r="E2199" s="142"/>
      <c r="F2199" s="142"/>
      <c r="G2199" s="142"/>
      <c r="H2199" s="142"/>
      <c r="I2199" s="129"/>
      <c r="J2199" s="130"/>
      <c r="K2199" s="131" t="str">
        <f t="shared" si="1037"/>
        <v/>
      </c>
      <c r="L2199" s="132" t="str">
        <f t="shared" si="1038"/>
        <v/>
      </c>
      <c r="M2199" s="133" t="str">
        <f t="shared" si="1039"/>
        <v/>
      </c>
      <c r="N2199" s="134" t="str">
        <f>IFERROR(IF(B:B="","",IF(R2199="Beer",SUM(LOOKUP(2,1/(Rates!$B$3:$B$5&lt;=W2199)/(Rates!$C$3:$C$5&gt;=W2199),Rates!$D$3:$D$5)*(X2199/100)*W2199),IF(R2199="Refreshment Beverage",SUM(LOOKUP(2,1/(Rates!$B$7:$B$11&lt;=W2199)/(Rates!$C$7:$C$11&gt;=W2199),Rates!$D$7:$D$11)*(X2199/100)*W2199)))),"")</f>
        <v/>
      </c>
      <c r="O2199" s="134" t="str">
        <f t="shared" si="1040"/>
        <v/>
      </c>
      <c r="P2199" s="116"/>
      <c r="Q2199" s="117" t="str">
        <f t="shared" si="1041"/>
        <v/>
      </c>
      <c r="R2199" s="128" t="str">
        <f t="shared" si="1042"/>
        <v/>
      </c>
      <c r="S2199" s="135" t="str">
        <f>IF(B2199="","",IF(R2199="Refreshment Beverage",VLOOKUP(VALUE(Q2199),Rates!G$15:L$19,2,0),VLOOKUP(VALUE(Q2199),Rates!G$4:L$12,2,0)))</f>
        <v/>
      </c>
      <c r="T2199" s="135" t="str">
        <f t="shared" si="1043"/>
        <v/>
      </c>
      <c r="U2199" s="118" t="str">
        <f t="shared" si="1044"/>
        <v/>
      </c>
      <c r="V2199" s="135" t="str">
        <f t="shared" si="1045"/>
        <v/>
      </c>
      <c r="W2199" s="135" t="str">
        <f t="shared" si="1046"/>
        <v/>
      </c>
      <c r="X2199" s="119" t="str">
        <f t="shared" si="1047"/>
        <v/>
      </c>
      <c r="Y2199" s="120" t="str">
        <f>IF(B:B="","",IF(R2199="Refreshment Beverage",VLOOKUP(Q2199,Rates!G$15:L$19,6,0)*W2199,VLOOKUP(Q2199,Rates!G$4:L$12,6,0)*W2199))</f>
        <v/>
      </c>
      <c r="Z2199" s="120" t="str">
        <f t="shared" si="1048"/>
        <v/>
      </c>
      <c r="AA2199" s="120" t="str">
        <f t="shared" si="1049"/>
        <v/>
      </c>
      <c r="AB2199" s="136" t="str">
        <f>IF(B:B="","",IF(R2199="Refreshment Beverage","",IF(AND(R2199="Beer",Q2199=0),SUM(LOOKUP(2,1/(Rates!$B$15:$B$18&lt;=W2199)/(Rates!$C$15:$C$18&gt;=W2199),Rates!$D$15:$D$18)*W2199),VLOOKUP(VALUE(Q:Q),Rates!A:B,2,0)*W2199)))</f>
        <v/>
      </c>
      <c r="AC2199" s="136" t="str">
        <f>IF(B:B="","",IF(R2199="Refreshment Beverage","",IF(AND(R2199="Beer",Q2199=0),SUM(LOOKUP(2,1/(Rates!$B$15:$B$18&lt;=W2199)/(Rates!$C$15:$C$18&gt;=W2199),Rates!$E$15:$E$18)*W2199),VLOOKUP(VALUE(Q:Q),Rates!A:C,3,0)*W2199)))</f>
        <v/>
      </c>
      <c r="AD2199" s="137" t="str">
        <f>IFERROR(IF(B:B="","",IF(R2199="Beer","",IF(VALUE(Q2199)=0,VLOOKUP(VLOOKUP(B:B,#REF!,16,0),Rates!A:E,2,0),VLOOKUP(VALUE(Q2199),Rates!A$31:B$34,2,0)*W2199))),0)</f>
        <v/>
      </c>
      <c r="AE2199" s="121" t="str">
        <f t="shared" si="1050"/>
        <v/>
      </c>
      <c r="AF2199" s="138" t="str">
        <f t="shared" si="1051"/>
        <v/>
      </c>
      <c r="AG2199" s="122" t="str">
        <f t="shared" si="1052"/>
        <v/>
      </c>
      <c r="AH2199" s="123" t="str">
        <f t="shared" si="1053"/>
        <v/>
      </c>
      <c r="AI2199" s="139" t="str">
        <f>IF(AE:AE="","",IF(R2199="Refreshment Beverage",AK2199*(Rates!J$19/100),ROUND(SUM(AH2199*(Rates!$J$8/100)),4)))</f>
        <v/>
      </c>
      <c r="AJ2199" s="124" t="str">
        <f t="shared" si="1054"/>
        <v/>
      </c>
      <c r="AK2199" s="125" t="str">
        <f t="shared" si="1055"/>
        <v/>
      </c>
      <c r="AL2199" s="121" t="str">
        <f t="shared" si="1056"/>
        <v/>
      </c>
      <c r="AM2199" s="138" t="str">
        <f>IF(AS2199="","",IF(R2199="Refreshment Beverage",ROUND(AS2199*Rates!K$19,4),ROUND(AO2199*(VLOOKUP(VALUE(Q2199),Rates!G$4:L$12,3,0)),4)))</f>
        <v/>
      </c>
      <c r="AN2199" s="126" t="str">
        <f>IF(AS2199="","",IF(R2199="Refreshment Beverage",AS2199*(Rates!J$19/100),MAX(AM2199,AB2199)))</f>
        <v/>
      </c>
      <c r="AO2199" s="127" t="str">
        <f t="shared" si="1057"/>
        <v/>
      </c>
      <c r="AP2199" s="127" t="str">
        <f t="shared" si="1058"/>
        <v/>
      </c>
      <c r="AQ2199" s="140" t="str">
        <f>IF(AS2199="","",IF(R2199="Refreshment Beverage",ROUND(SUM(VLOOKUP(Q:Q,Rates!G$15:L$19,3,0)*(AS2199-Y2199-Z2199-AA2199)),4),ROUND(SUM(Rates!$K$8*AS2199),4)))</f>
        <v/>
      </c>
      <c r="AR2199" s="139" t="str">
        <f t="shared" si="1059"/>
        <v/>
      </c>
      <c r="AS2199" s="125" t="str">
        <f t="shared" si="1060"/>
        <v/>
      </c>
      <c r="AT2199" s="121" t="str">
        <f t="shared" si="1061"/>
        <v/>
      </c>
      <c r="AU2199" s="138" t="str">
        <f>IF(AX2199="","",IF(R2199="Refreshment Beverage",ROUND((BA2199-Y2199-Z2199-AA2199)*VLOOKUP(VALUE(Q2199),Rates!G$15:L$19,3,0),4),ROUND(AW2199*(VLOOKUP(VALUE(Q2199),Rates!G:L,3,0)),4)))</f>
        <v/>
      </c>
      <c r="AV2199" s="126" t="str">
        <f t="shared" si="1062"/>
        <v/>
      </c>
      <c r="AW2199" s="127" t="str">
        <f t="shared" si="1063"/>
        <v/>
      </c>
      <c r="AX2199" s="123" t="str">
        <f t="shared" si="1064"/>
        <v/>
      </c>
      <c r="AY2199" s="140" t="str">
        <f>IF(AX2199="","",IF(R2199="Refreshment Beverage",ROUND(SUM(AX2199*Rates!K$19),4),ROUND(SUM(AX2199*(Rates!J$8/100)),4)))</f>
        <v/>
      </c>
      <c r="AZ2199" s="124" t="str">
        <f t="shared" si="1065"/>
        <v/>
      </c>
      <c r="BA2199" s="125" t="str">
        <f t="shared" si="1066"/>
        <v/>
      </c>
      <c r="BB2199" s="115"/>
      <c r="BC2199" s="143"/>
      <c r="BD2199" s="100"/>
      <c r="BE2199" s="100"/>
      <c r="BF2199" s="100"/>
      <c r="BG2199" s="100"/>
    </row>
    <row r="2200" spans="1:59" x14ac:dyDescent="0.2">
      <c r="A2200" s="144"/>
      <c r="B2200" s="141"/>
      <c r="C2200" s="141"/>
      <c r="D2200" s="142"/>
      <c r="E2200" s="142"/>
      <c r="F2200" s="142"/>
      <c r="G2200" s="142"/>
      <c r="H2200" s="142"/>
      <c r="I2200" s="129"/>
      <c r="J2200" s="130"/>
      <c r="K2200" s="131" t="str">
        <f t="shared" si="1037"/>
        <v/>
      </c>
      <c r="L2200" s="132" t="str">
        <f t="shared" si="1038"/>
        <v/>
      </c>
      <c r="M2200" s="133" t="str">
        <f t="shared" si="1039"/>
        <v/>
      </c>
      <c r="N2200" s="134" t="str">
        <f>IFERROR(IF(B:B="","",IF(R2200="Beer",SUM(LOOKUP(2,1/(Rates!$B$3:$B$5&lt;=W2200)/(Rates!$C$3:$C$5&gt;=W2200),Rates!$D$3:$D$5)*(X2200/100)*W2200),IF(R2200="Refreshment Beverage",SUM(LOOKUP(2,1/(Rates!$B$7:$B$11&lt;=W2200)/(Rates!$C$7:$C$11&gt;=W2200),Rates!$D$7:$D$11)*(X2200/100)*W2200)))),"")</f>
        <v/>
      </c>
      <c r="O2200" s="134" t="str">
        <f t="shared" si="1040"/>
        <v/>
      </c>
      <c r="P2200" s="116"/>
      <c r="Q2200" s="117" t="str">
        <f t="shared" si="1041"/>
        <v/>
      </c>
      <c r="R2200" s="128" t="str">
        <f t="shared" si="1042"/>
        <v/>
      </c>
      <c r="S2200" s="135" t="str">
        <f>IF(B2200="","",IF(R2200="Refreshment Beverage",VLOOKUP(VALUE(Q2200),Rates!G$15:L$19,2,0),VLOOKUP(VALUE(Q2200),Rates!G$4:L$12,2,0)))</f>
        <v/>
      </c>
      <c r="T2200" s="135" t="str">
        <f t="shared" si="1043"/>
        <v/>
      </c>
      <c r="U2200" s="118" t="str">
        <f t="shared" si="1044"/>
        <v/>
      </c>
      <c r="V2200" s="135" t="str">
        <f t="shared" si="1045"/>
        <v/>
      </c>
      <c r="W2200" s="135" t="str">
        <f t="shared" si="1046"/>
        <v/>
      </c>
      <c r="X2200" s="119" t="str">
        <f t="shared" si="1047"/>
        <v/>
      </c>
      <c r="Y2200" s="120" t="str">
        <f>IF(B:B="","",IF(R2200="Refreshment Beverage",VLOOKUP(Q2200,Rates!G$15:L$19,6,0)*W2200,VLOOKUP(Q2200,Rates!G$4:L$12,6,0)*W2200))</f>
        <v/>
      </c>
      <c r="Z2200" s="120" t="str">
        <f t="shared" si="1048"/>
        <v/>
      </c>
      <c r="AA2200" s="120" t="str">
        <f t="shared" si="1049"/>
        <v/>
      </c>
      <c r="AB2200" s="136" t="str">
        <f>IF(B:B="","",IF(R2200="Refreshment Beverage","",IF(AND(R2200="Beer",Q2200=0),SUM(LOOKUP(2,1/(Rates!$B$15:$B$18&lt;=W2200)/(Rates!$C$15:$C$18&gt;=W2200),Rates!$D$15:$D$18)*W2200),VLOOKUP(VALUE(Q:Q),Rates!A:B,2,0)*W2200)))</f>
        <v/>
      </c>
      <c r="AC2200" s="136" t="str">
        <f>IF(B:B="","",IF(R2200="Refreshment Beverage","",IF(AND(R2200="Beer",Q2200=0),SUM(LOOKUP(2,1/(Rates!$B$15:$B$18&lt;=W2200)/(Rates!$C$15:$C$18&gt;=W2200),Rates!$E$15:$E$18)*W2200),VLOOKUP(VALUE(Q:Q),Rates!A:C,3,0)*W2200)))</f>
        <v/>
      </c>
      <c r="AD2200" s="137" t="str">
        <f>IFERROR(IF(B:B="","",IF(R2200="Beer","",IF(VALUE(Q2200)=0,VLOOKUP(VLOOKUP(B:B,#REF!,16,0),Rates!A:E,2,0),VLOOKUP(VALUE(Q2200),Rates!A$31:B$34,2,0)*W2200))),0)</f>
        <v/>
      </c>
      <c r="AE2200" s="121" t="str">
        <f t="shared" si="1050"/>
        <v/>
      </c>
      <c r="AF2200" s="138" t="str">
        <f t="shared" si="1051"/>
        <v/>
      </c>
      <c r="AG2200" s="122" t="str">
        <f t="shared" si="1052"/>
        <v/>
      </c>
      <c r="AH2200" s="123" t="str">
        <f t="shared" si="1053"/>
        <v/>
      </c>
      <c r="AI2200" s="139" t="str">
        <f>IF(AE:AE="","",IF(R2200="Refreshment Beverage",AK2200*(Rates!J$19/100),ROUND(SUM(AH2200*(Rates!$J$8/100)),4)))</f>
        <v/>
      </c>
      <c r="AJ2200" s="124" t="str">
        <f t="shared" si="1054"/>
        <v/>
      </c>
      <c r="AK2200" s="125" t="str">
        <f t="shared" si="1055"/>
        <v/>
      </c>
      <c r="AL2200" s="121" t="str">
        <f t="shared" si="1056"/>
        <v/>
      </c>
      <c r="AM2200" s="138" t="str">
        <f>IF(AS2200="","",IF(R2200="Refreshment Beverage",ROUND(AS2200*Rates!K$19,4),ROUND(AO2200*(VLOOKUP(VALUE(Q2200),Rates!G$4:L$12,3,0)),4)))</f>
        <v/>
      </c>
      <c r="AN2200" s="126" t="str">
        <f>IF(AS2200="","",IF(R2200="Refreshment Beverage",AS2200*(Rates!J$19/100),MAX(AM2200,AB2200)))</f>
        <v/>
      </c>
      <c r="AO2200" s="127" t="str">
        <f t="shared" si="1057"/>
        <v/>
      </c>
      <c r="AP2200" s="127" t="str">
        <f t="shared" si="1058"/>
        <v/>
      </c>
      <c r="AQ2200" s="140" t="str">
        <f>IF(AS2200="","",IF(R2200="Refreshment Beverage",ROUND(SUM(VLOOKUP(Q:Q,Rates!G$15:L$19,3,0)*(AS2200-Y2200-Z2200-AA2200)),4),ROUND(SUM(Rates!$K$8*AS2200),4)))</f>
        <v/>
      </c>
      <c r="AR2200" s="139" t="str">
        <f t="shared" si="1059"/>
        <v/>
      </c>
      <c r="AS2200" s="125" t="str">
        <f t="shared" si="1060"/>
        <v/>
      </c>
      <c r="AT2200" s="121" t="str">
        <f t="shared" si="1061"/>
        <v/>
      </c>
      <c r="AU2200" s="138" t="str">
        <f>IF(AX2200="","",IF(R2200="Refreshment Beverage",ROUND((BA2200-Y2200-Z2200-AA2200)*VLOOKUP(VALUE(Q2200),Rates!G$15:L$19,3,0),4),ROUND(AW2200*(VLOOKUP(VALUE(Q2200),Rates!G:L,3,0)),4)))</f>
        <v/>
      </c>
      <c r="AV2200" s="126" t="str">
        <f t="shared" si="1062"/>
        <v/>
      </c>
      <c r="AW2200" s="127" t="str">
        <f t="shared" si="1063"/>
        <v/>
      </c>
      <c r="AX2200" s="123" t="str">
        <f t="shared" si="1064"/>
        <v/>
      </c>
      <c r="AY2200" s="140" t="str">
        <f>IF(AX2200="","",IF(R2200="Refreshment Beverage",ROUND(SUM(AX2200*Rates!K$19),4),ROUND(SUM(AX2200*(Rates!J$8/100)),4)))</f>
        <v/>
      </c>
      <c r="AZ2200" s="124" t="str">
        <f t="shared" si="1065"/>
        <v/>
      </c>
      <c r="BA2200" s="125" t="str">
        <f t="shared" si="1066"/>
        <v/>
      </c>
      <c r="BB2200" s="115"/>
      <c r="BC2200" s="143"/>
      <c r="BD2200" s="100"/>
      <c r="BE2200" s="100"/>
      <c r="BF2200" s="100"/>
      <c r="BG2200" s="100"/>
    </row>
    <row r="2201" spans="1:59" x14ac:dyDescent="0.2">
      <c r="A2201" s="144"/>
      <c r="B2201" s="141"/>
      <c r="C2201" s="141"/>
      <c r="D2201" s="142"/>
      <c r="E2201" s="142"/>
      <c r="F2201" s="142"/>
      <c r="G2201" s="142"/>
      <c r="H2201" s="142"/>
      <c r="I2201" s="129"/>
      <c r="J2201" s="130"/>
      <c r="K2201" s="131" t="str">
        <f t="shared" si="1037"/>
        <v/>
      </c>
      <c r="L2201" s="132" t="str">
        <f t="shared" si="1038"/>
        <v/>
      </c>
      <c r="M2201" s="133" t="str">
        <f t="shared" si="1039"/>
        <v/>
      </c>
      <c r="N2201" s="134" t="str">
        <f>IFERROR(IF(B:B="","",IF(R2201="Beer",SUM(LOOKUP(2,1/(Rates!$B$3:$B$5&lt;=W2201)/(Rates!$C$3:$C$5&gt;=W2201),Rates!$D$3:$D$5)*(X2201/100)*W2201),IF(R2201="Refreshment Beverage",SUM(LOOKUP(2,1/(Rates!$B$7:$B$11&lt;=W2201)/(Rates!$C$7:$C$11&gt;=W2201),Rates!$D$7:$D$11)*(X2201/100)*W2201)))),"")</f>
        <v/>
      </c>
      <c r="O2201" s="134" t="str">
        <f t="shared" si="1040"/>
        <v/>
      </c>
      <c r="P2201" s="116"/>
      <c r="Q2201" s="117" t="str">
        <f t="shared" si="1041"/>
        <v/>
      </c>
      <c r="R2201" s="128" t="str">
        <f t="shared" si="1042"/>
        <v/>
      </c>
      <c r="S2201" s="135" t="str">
        <f>IF(B2201="","",IF(R2201="Refreshment Beverage",VLOOKUP(VALUE(Q2201),Rates!G$15:L$19,2,0),VLOOKUP(VALUE(Q2201),Rates!G$4:L$12,2,0)))</f>
        <v/>
      </c>
      <c r="T2201" s="135" t="str">
        <f t="shared" si="1043"/>
        <v/>
      </c>
      <c r="U2201" s="118" t="str">
        <f t="shared" si="1044"/>
        <v/>
      </c>
      <c r="V2201" s="135" t="str">
        <f t="shared" si="1045"/>
        <v/>
      </c>
      <c r="W2201" s="135" t="str">
        <f t="shared" si="1046"/>
        <v/>
      </c>
      <c r="X2201" s="119" t="str">
        <f t="shared" si="1047"/>
        <v/>
      </c>
      <c r="Y2201" s="120" t="str">
        <f>IF(B:B="","",IF(R2201="Refreshment Beverage",VLOOKUP(Q2201,Rates!G$15:L$19,6,0)*W2201,VLOOKUP(Q2201,Rates!G$4:L$12,6,0)*W2201))</f>
        <v/>
      </c>
      <c r="Z2201" s="120" t="str">
        <f t="shared" si="1048"/>
        <v/>
      </c>
      <c r="AA2201" s="120" t="str">
        <f t="shared" si="1049"/>
        <v/>
      </c>
      <c r="AB2201" s="136" t="str">
        <f>IF(B:B="","",IF(R2201="Refreshment Beverage","",IF(AND(R2201="Beer",Q2201=0),SUM(LOOKUP(2,1/(Rates!$B$15:$B$18&lt;=W2201)/(Rates!$C$15:$C$18&gt;=W2201),Rates!$D$15:$D$18)*W2201),VLOOKUP(VALUE(Q:Q),Rates!A:B,2,0)*W2201)))</f>
        <v/>
      </c>
      <c r="AC2201" s="136" t="str">
        <f>IF(B:B="","",IF(R2201="Refreshment Beverage","",IF(AND(R2201="Beer",Q2201=0),SUM(LOOKUP(2,1/(Rates!$B$15:$B$18&lt;=W2201)/(Rates!$C$15:$C$18&gt;=W2201),Rates!$E$15:$E$18)*W2201),VLOOKUP(VALUE(Q:Q),Rates!A:C,3,0)*W2201)))</f>
        <v/>
      </c>
      <c r="AD2201" s="137" t="str">
        <f>IFERROR(IF(B:B="","",IF(R2201="Beer","",IF(VALUE(Q2201)=0,VLOOKUP(VLOOKUP(B:B,#REF!,16,0),Rates!A:E,2,0),VLOOKUP(VALUE(Q2201),Rates!A$31:B$34,2,0)*W2201))),0)</f>
        <v/>
      </c>
      <c r="AE2201" s="121" t="str">
        <f t="shared" si="1050"/>
        <v/>
      </c>
      <c r="AF2201" s="138" t="str">
        <f t="shared" si="1051"/>
        <v/>
      </c>
      <c r="AG2201" s="122" t="str">
        <f t="shared" si="1052"/>
        <v/>
      </c>
      <c r="AH2201" s="123" t="str">
        <f t="shared" si="1053"/>
        <v/>
      </c>
      <c r="AI2201" s="139" t="str">
        <f>IF(AE:AE="","",IF(R2201="Refreshment Beverage",AK2201*(Rates!J$19/100),ROUND(SUM(AH2201*(Rates!$J$8/100)),4)))</f>
        <v/>
      </c>
      <c r="AJ2201" s="124" t="str">
        <f t="shared" si="1054"/>
        <v/>
      </c>
      <c r="AK2201" s="125" t="str">
        <f t="shared" si="1055"/>
        <v/>
      </c>
      <c r="AL2201" s="121" t="str">
        <f t="shared" si="1056"/>
        <v/>
      </c>
      <c r="AM2201" s="138" t="str">
        <f>IF(AS2201="","",IF(R2201="Refreshment Beverage",ROUND(AS2201*Rates!K$19,4),ROUND(AO2201*(VLOOKUP(VALUE(Q2201),Rates!G$4:L$12,3,0)),4)))</f>
        <v/>
      </c>
      <c r="AN2201" s="126" t="str">
        <f>IF(AS2201="","",IF(R2201="Refreshment Beverage",AS2201*(Rates!J$19/100),MAX(AM2201,AB2201)))</f>
        <v/>
      </c>
      <c r="AO2201" s="127" t="str">
        <f t="shared" si="1057"/>
        <v/>
      </c>
      <c r="AP2201" s="127" t="str">
        <f t="shared" si="1058"/>
        <v/>
      </c>
      <c r="AQ2201" s="140" t="str">
        <f>IF(AS2201="","",IF(R2201="Refreshment Beverage",ROUND(SUM(VLOOKUP(Q:Q,Rates!G$15:L$19,3,0)*(AS2201-Y2201-Z2201-AA2201)),4),ROUND(SUM(Rates!$K$8*AS2201),4)))</f>
        <v/>
      </c>
      <c r="AR2201" s="139" t="str">
        <f t="shared" si="1059"/>
        <v/>
      </c>
      <c r="AS2201" s="125" t="str">
        <f t="shared" si="1060"/>
        <v/>
      </c>
      <c r="AT2201" s="121" t="str">
        <f t="shared" si="1061"/>
        <v/>
      </c>
      <c r="AU2201" s="138" t="str">
        <f>IF(AX2201="","",IF(R2201="Refreshment Beverage",ROUND((BA2201-Y2201-Z2201-AA2201)*VLOOKUP(VALUE(Q2201),Rates!G$15:L$19,3,0),4),ROUND(AW2201*(VLOOKUP(VALUE(Q2201),Rates!G:L,3,0)),4)))</f>
        <v/>
      </c>
      <c r="AV2201" s="126" t="str">
        <f t="shared" si="1062"/>
        <v/>
      </c>
      <c r="AW2201" s="127" t="str">
        <f t="shared" si="1063"/>
        <v/>
      </c>
      <c r="AX2201" s="123" t="str">
        <f t="shared" si="1064"/>
        <v/>
      </c>
      <c r="AY2201" s="140" t="str">
        <f>IF(AX2201="","",IF(R2201="Refreshment Beverage",ROUND(SUM(AX2201*Rates!K$19),4),ROUND(SUM(AX2201*(Rates!J$8/100)),4)))</f>
        <v/>
      </c>
      <c r="AZ2201" s="124" t="str">
        <f t="shared" si="1065"/>
        <v/>
      </c>
      <c r="BA2201" s="125" t="str">
        <f t="shared" si="1066"/>
        <v/>
      </c>
      <c r="BB2201" s="115"/>
      <c r="BC2201" s="143"/>
      <c r="BD2201" s="100"/>
      <c r="BE2201" s="100"/>
      <c r="BF2201" s="100"/>
      <c r="BG2201" s="100"/>
    </row>
    <row r="2202" spans="1:59" x14ac:dyDescent="0.2">
      <c r="A2202" s="144"/>
      <c r="B2202" s="141"/>
      <c r="C2202" s="141"/>
      <c r="D2202" s="142"/>
      <c r="E2202" s="142"/>
      <c r="F2202" s="142"/>
      <c r="G2202" s="142"/>
      <c r="H2202" s="142"/>
      <c r="I2202" s="129"/>
      <c r="J2202" s="130"/>
      <c r="K2202" s="131" t="str">
        <f t="shared" ref="K2202:K2265" si="1067">IFERROR(IF(B:B="","",IF(OR(C2202="",E2202="",F2202="",G2202="",H2202="",I2202="",J2202=""),"",ROUND(IF(J2202="Gross Price to Brewers",AE2202,IF(J2202="Retail Price",AL2202,IF(J2202="Licensee Retail",AT2202,""))),2))),"")</f>
        <v/>
      </c>
      <c r="L2202" s="132" t="str">
        <f t="shared" ref="L2202:L2265" si="1068">IFERROR(IF(B:B="","",IF(OR(C2202="",E2202="",F2202="",G2202="",H2202="",I2202="",J2202=""),"",ROUND(IF(J2202="Gross Price to Brewers",AH2202,IF(J2202="Retail Price",AP2202,IF(J2202="Licensee Retail",AX2202,""))),2))),"")</f>
        <v/>
      </c>
      <c r="M2202" s="133" t="str">
        <f t="shared" ref="M2202:M2265" si="1069">IFERROR(IF(B:B="","",IF(OR(C2202="",E2202="",F2202="",G2202="",H2202="",I2202="",J2202=""),"",ROUND(IF(J2202="Gross Price to Brewers",AK2202,IF(J2202="Retail Price",AS2202,IF(J2202="Licensee Retail",BA2202,""))),2))),"")</f>
        <v/>
      </c>
      <c r="N2202" s="134" t="str">
        <f>IFERROR(IF(B:B="","",IF(R2202="Beer",SUM(LOOKUP(2,1/(Rates!$B$3:$B$5&lt;=W2202)/(Rates!$C$3:$C$5&gt;=W2202),Rates!$D$3:$D$5)*(X2202/100)*W2202),IF(R2202="Refreshment Beverage",SUM(LOOKUP(2,1/(Rates!$B$7:$B$11&lt;=W2202)/(Rates!$C$7:$C$11&gt;=W2202),Rates!$D$7:$D$11)*(X2202/100)*W2202)))),"")</f>
        <v/>
      </c>
      <c r="O2202" s="134" t="str">
        <f t="shared" ref="O2202:O2265" si="1070">IF(B:B="","",IF(M2202&gt;N2202,"YES","NO"))</f>
        <v/>
      </c>
      <c r="P2202" s="116"/>
      <c r="Q2202" s="117" t="str">
        <f t="shared" ref="Q2202:Q2265" si="1071">IF(B2202="","",IF(OR(D2202="",D2202=5),0,D2202))</f>
        <v/>
      </c>
      <c r="R2202" s="128" t="str">
        <f t="shared" ref="R2202:R2265" si="1072">IF(B2202="","",C2202)</f>
        <v/>
      </c>
      <c r="S2202" s="135" t="str">
        <f>IF(B2202="","",IF(R2202="Refreshment Beverage",VLOOKUP(VALUE(Q2202),Rates!G$15:L$19,2,0),VLOOKUP(VALUE(Q2202),Rates!G$4:L$12,2,0)))</f>
        <v/>
      </c>
      <c r="T2202" s="135" t="str">
        <f t="shared" ref="T2202:T2265" si="1073">IF(B2202="","",G2202)</f>
        <v/>
      </c>
      <c r="U2202" s="118" t="str">
        <f t="shared" ref="U2202:U2265" si="1074">IF(B:B="","",SUM(W2202/V2202))</f>
        <v/>
      </c>
      <c r="V2202" s="135" t="str">
        <f t="shared" ref="V2202:V2265" si="1075">IF(B2202="","",F2202)</f>
        <v/>
      </c>
      <c r="W2202" s="135" t="str">
        <f t="shared" ref="W2202:W2265" si="1076">IF(B2202="","",E2202*F2202)</f>
        <v/>
      </c>
      <c r="X2202" s="119" t="str">
        <f t="shared" ref="X2202:X2265" si="1077">IF(B2202="","",H2202)</f>
        <v/>
      </c>
      <c r="Y2202" s="120" t="str">
        <f>IF(B:B="","",IF(R2202="Refreshment Beverage",VLOOKUP(Q2202,Rates!G$15:L$19,6,0)*W2202,VLOOKUP(Q2202,Rates!G$4:L$12,6,0)*W2202))</f>
        <v/>
      </c>
      <c r="Z2202" s="120" t="str">
        <f t="shared" ref="Z2202:Z2265" si="1078">IF(B:B="","",IF(R2202="Refreshment Beverage",0,IF(T2202="Keg",0,ROUND(0.34/12*V2202,2))))</f>
        <v/>
      </c>
      <c r="AA2202" s="120" t="str">
        <f t="shared" ref="AA2202:AA2265" si="1079">IF(B:B="","",IF(AND(T2202="Can",V2202=8,R2202="Beer"),V2202*0.0192,IF(AND(T2202="Can",V2202=15,R2202="Beer"),V2202*0.0096,IF(AND(T2202="Can",V2202=20,R2202="Beer"),V2202*0.0102,IF(AND(T2202="Can",V2202=30,R2202="Beer"),V2202*0.0085,IF(AND(T2202="Can",V2202=36,R2202="Beer"),V2202*0.0071,IF(AND(T2202="Bottle",V2202=24,R2202="Beer"),V2202*0.0153,IF(AND(R2202="Refreshment Beverage",U2202&gt;0.49,U2202&lt;0.401),V2202*0.0512,IF(AND(R2202="Refreshment Beverage",U2202&gt;0.4,U2202&lt;0.47),V2202*0.0614,IF(AND(R2202="Refreshment Beverage",U2202&gt;0.469,U2202&lt;0.66),V2202*0.0716,IF(AND(R2202="Refreshment Beverage",U2202&gt;0.659,U2202&lt;0.75),V2202*0.1023,IF(AND(R2202="Refreshment Beverage",U2202&gt;0.749,U2202&lt;0.9),V2202*0.1125,IF(AND(R2202="Refreshment Beverage",U2202&gt;0.899,U2202&lt;1),V2202*0.133,IF(AND(R2202="Refreshment Beverage",U2202=1),V2202*0.1432,IF(AND(R2202="Refreshment Beverage",U2202=1.14),V2202*0.1637,IF(AND(R2202="Refreshment Beverage",U2202=2),V2202*0.2864,IF(AND(R2202="Refreshment Beverage",U2202=3),V2202*0.4297,IF(AND(R2202="Refreshment Beverage",U2202=1.75),V2202*0.2558,0))))))))))))))))))</f>
        <v/>
      </c>
      <c r="AB2202" s="136" t="str">
        <f>IF(B:B="","",IF(R2202="Refreshment Beverage","",IF(AND(R2202="Beer",Q2202=0),SUM(LOOKUP(2,1/(Rates!$B$15:$B$18&lt;=W2202)/(Rates!$C$15:$C$18&gt;=W2202),Rates!$D$15:$D$18)*W2202),VLOOKUP(VALUE(Q:Q),Rates!A:B,2,0)*W2202)))</f>
        <v/>
      </c>
      <c r="AC2202" s="136" t="str">
        <f>IF(B:B="","",IF(R2202="Refreshment Beverage","",IF(AND(R2202="Beer",Q2202=0),SUM(LOOKUP(2,1/(Rates!$B$15:$B$18&lt;=W2202)/(Rates!$C$15:$C$18&gt;=W2202),Rates!$E$15:$E$18)*W2202),VLOOKUP(VALUE(Q:Q),Rates!A:C,3,0)*W2202)))</f>
        <v/>
      </c>
      <c r="AD2202" s="137" t="str">
        <f>IFERROR(IF(B:B="","",IF(R2202="Beer","",IF(VALUE(Q2202)=0,VLOOKUP(VLOOKUP(B:B,#REF!,16,0),Rates!A:E,2,0),VLOOKUP(VALUE(Q2202),Rates!A$31:B$34,2,0)*W2202))),0)</f>
        <v/>
      </c>
      <c r="AE2202" s="121" t="str">
        <f t="shared" ref="AE2202:AE2265" si="1080">IF(J2202="Gross Price to Brewers",I2202,"")</f>
        <v/>
      </c>
      <c r="AF2202" s="138" t="str">
        <f t="shared" ref="AF2202:AF2265" si="1081">IF(AE:AE="","",ROUND(SUM(AE2202*(S2202/100)),4))</f>
        <v/>
      </c>
      <c r="AG2202" s="122" t="str">
        <f t="shared" ref="AG2202:AG2265" si="1082">IF(AE:AE="","",IF(R2202="Refreshment Beverage",MAX(AF2202,AD2202),MAX(AB2202,AF2202)))</f>
        <v/>
      </c>
      <c r="AH2202" s="123" t="str">
        <f t="shared" ref="AH2202:AH2265" si="1083">IF(AE:AE="","",IF(R2202="Refreshment Beverage",AK2202-AJ2202,SUM(Y2202:AA2202)+AE2202+AG2202))</f>
        <v/>
      </c>
      <c r="AI2202" s="139" t="str">
        <f>IF(AE:AE="","",IF(R2202="Refreshment Beverage",AK2202*(Rates!J$19/100),ROUND(SUM(AH2202*(Rates!$J$8/100)),4)))</f>
        <v/>
      </c>
      <c r="AJ2202" s="124" t="str">
        <f t="shared" ref="AJ2202:AJ2265" si="1084">IF(AE:AE="","",IF(R2202="Refreshment Beverage",AI2202,MAX(AC2202,AI2202)))</f>
        <v/>
      </c>
      <c r="AK2202" s="125" t="str">
        <f t="shared" ref="AK2202:AK2265" si="1085">IF(AE:AE="","",IF(R2202="Refreshment Beverage",SUM(AE2202+Y2202+Z2202+AA2202+AG2202),SUM(AH2202+AJ2202)))</f>
        <v/>
      </c>
      <c r="AL2202" s="121" t="str">
        <f t="shared" ref="AL2202:AL2265" si="1086">IF(AS2202="","",IF(R2202="Refreshment Beverage",ROUND(SUM(AS2202-AR2202-AA2202-Z2202-Y2202),2),ROUND(SUM(AS2202-AR2202-AN2202-Y2202-Z2202-AA2202),2)))</f>
        <v/>
      </c>
      <c r="AM2202" s="138" t="str">
        <f>IF(AS2202="","",IF(R2202="Refreshment Beverage",ROUND(AS2202*Rates!K$19,4),ROUND(AO2202*(VLOOKUP(VALUE(Q2202),Rates!G$4:L$12,3,0)),4)))</f>
        <v/>
      </c>
      <c r="AN2202" s="126" t="str">
        <f>IF(AS2202="","",IF(R2202="Refreshment Beverage",AS2202*(Rates!J$19/100),MAX(AM2202,AB2202)))</f>
        <v/>
      </c>
      <c r="AO2202" s="127" t="str">
        <f t="shared" ref="AO2202:AO2265" si="1087">IF(AS2202="","",ROUND(SUM(AS2202-AR2202-Y2202-Z2202-AA2202),4))</f>
        <v/>
      </c>
      <c r="AP2202" s="127" t="str">
        <f t="shared" ref="AP2202:AP2265" si="1088">IF(AS2202="","",IF(R2202="Refreshment Beverage",ROUND(AS2202-AN2202,2),ROUND(SUM(AS2202-AR2202),2)))</f>
        <v/>
      </c>
      <c r="AQ2202" s="140" t="str">
        <f>IF(AS2202="","",IF(R2202="Refreshment Beverage",ROUND(SUM(VLOOKUP(Q:Q,Rates!G$15:L$19,3,0)*(AS2202-Y2202-Z2202-AA2202)),4),ROUND(SUM(Rates!$K$8*AS2202),4)))</f>
        <v/>
      </c>
      <c r="AR2202" s="139" t="str">
        <f t="shared" ref="AR2202:AR2265" si="1089">IF(AS2202="","",IF(R2202="Refreshment Beverage",MAX(AD2202,AQ2202),MAX(AQ2202,AC2202)))</f>
        <v/>
      </c>
      <c r="AS2202" s="125" t="str">
        <f t="shared" ref="AS2202:AS2265" si="1090">IF(J2202="Retail Price",SUM(I2202+0.004),"")</f>
        <v/>
      </c>
      <c r="AT2202" s="121" t="str">
        <f t="shared" ref="AT2202:AT2265" si="1091">IF(AX2202="","",IF(R2202="Refreshment Beverage",SUM(BA2202-AV2202-Y2202-Z2202-AA2202),SUM(AX2202-AV2202-Y2202-Z2202-AA2202)))</f>
        <v/>
      </c>
      <c r="AU2202" s="138" t="str">
        <f>IF(AX2202="","",IF(R2202="Refreshment Beverage",ROUND((BA2202-Y2202-Z2202-AA2202)*VLOOKUP(VALUE(Q2202),Rates!G$15:L$19,3,0),4),ROUND(AW2202*(VLOOKUP(VALUE(Q2202),Rates!G:L,3,0)),4)))</f>
        <v/>
      </c>
      <c r="AV2202" s="126" t="str">
        <f t="shared" ref="AV2202:AV2265" si="1092">IF(AX2202="","",IF(R2202="Refreshment Beverage",MAX(AU2202,AD2202),MAX(AB2202,AU2202)))</f>
        <v/>
      </c>
      <c r="AW2202" s="127" t="str">
        <f t="shared" ref="AW2202:AW2265" si="1093">IF(AX2202="","",IF(R2202="Refreshment Beverage",SUM(BA2202-AV2202-Y2202-Z2202-AA2202),ROUND(SUM(BA2202-AZ2202-Y2202-Z2202-AA2202),4)))</f>
        <v/>
      </c>
      <c r="AX2202" s="123" t="str">
        <f t="shared" ref="AX2202:AX2265" si="1094">IF(J2202="Licensee Retail",I2202,"")</f>
        <v/>
      </c>
      <c r="AY2202" s="140" t="str">
        <f>IF(AX2202="","",IF(R2202="Refreshment Beverage",ROUND(SUM(AX2202*Rates!K$19),4),ROUND(SUM(AX2202*(Rates!J$8/100)),4)))</f>
        <v/>
      </c>
      <c r="AZ2202" s="124" t="str">
        <f t="shared" ref="AZ2202:AZ2265" si="1095">IF(AX2202="","",MAX($AC2202,AY2202))</f>
        <v/>
      </c>
      <c r="BA2202" s="125" t="str">
        <f t="shared" ref="BA2202:BA2265" si="1096">IF(AX2202="","",SUM(AX2202+AZ2202))</f>
        <v/>
      </c>
      <c r="BB2202" s="115"/>
      <c r="BC2202" s="143"/>
      <c r="BD2202" s="100"/>
      <c r="BE2202" s="100"/>
      <c r="BF2202" s="100"/>
      <c r="BG2202" s="100"/>
    </row>
    <row r="2203" spans="1:59" x14ac:dyDescent="0.2">
      <c r="A2203" s="144"/>
      <c r="B2203" s="141"/>
      <c r="C2203" s="141"/>
      <c r="D2203" s="142"/>
      <c r="E2203" s="142"/>
      <c r="F2203" s="142"/>
      <c r="G2203" s="142"/>
      <c r="H2203" s="142"/>
      <c r="I2203" s="129"/>
      <c r="J2203" s="130"/>
      <c r="K2203" s="131" t="str">
        <f t="shared" si="1067"/>
        <v/>
      </c>
      <c r="L2203" s="132" t="str">
        <f t="shared" si="1068"/>
        <v/>
      </c>
      <c r="M2203" s="133" t="str">
        <f t="shared" si="1069"/>
        <v/>
      </c>
      <c r="N2203" s="134" t="str">
        <f>IFERROR(IF(B:B="","",IF(R2203="Beer",SUM(LOOKUP(2,1/(Rates!$B$3:$B$5&lt;=W2203)/(Rates!$C$3:$C$5&gt;=W2203),Rates!$D$3:$D$5)*(X2203/100)*W2203),IF(R2203="Refreshment Beverage",SUM(LOOKUP(2,1/(Rates!$B$7:$B$11&lt;=W2203)/(Rates!$C$7:$C$11&gt;=W2203),Rates!$D$7:$D$11)*(X2203/100)*W2203)))),"")</f>
        <v/>
      </c>
      <c r="O2203" s="134" t="str">
        <f t="shared" si="1070"/>
        <v/>
      </c>
      <c r="P2203" s="116"/>
      <c r="Q2203" s="117" t="str">
        <f t="shared" si="1071"/>
        <v/>
      </c>
      <c r="R2203" s="128" t="str">
        <f t="shared" si="1072"/>
        <v/>
      </c>
      <c r="S2203" s="135" t="str">
        <f>IF(B2203="","",IF(R2203="Refreshment Beverage",VLOOKUP(VALUE(Q2203),Rates!G$15:L$19,2,0),VLOOKUP(VALUE(Q2203),Rates!G$4:L$12,2,0)))</f>
        <v/>
      </c>
      <c r="T2203" s="135" t="str">
        <f t="shared" si="1073"/>
        <v/>
      </c>
      <c r="U2203" s="118" t="str">
        <f t="shared" si="1074"/>
        <v/>
      </c>
      <c r="V2203" s="135" t="str">
        <f t="shared" si="1075"/>
        <v/>
      </c>
      <c r="W2203" s="135" t="str">
        <f t="shared" si="1076"/>
        <v/>
      </c>
      <c r="X2203" s="119" t="str">
        <f t="shared" si="1077"/>
        <v/>
      </c>
      <c r="Y2203" s="120" t="str">
        <f>IF(B:B="","",IF(R2203="Refreshment Beverage",VLOOKUP(Q2203,Rates!G$15:L$19,6,0)*W2203,VLOOKUP(Q2203,Rates!G$4:L$12,6,0)*W2203))</f>
        <v/>
      </c>
      <c r="Z2203" s="120" t="str">
        <f t="shared" si="1078"/>
        <v/>
      </c>
      <c r="AA2203" s="120" t="str">
        <f t="shared" si="1079"/>
        <v/>
      </c>
      <c r="AB2203" s="136" t="str">
        <f>IF(B:B="","",IF(R2203="Refreshment Beverage","",IF(AND(R2203="Beer",Q2203=0),SUM(LOOKUP(2,1/(Rates!$B$15:$B$18&lt;=W2203)/(Rates!$C$15:$C$18&gt;=W2203),Rates!$D$15:$D$18)*W2203),VLOOKUP(VALUE(Q:Q),Rates!A:B,2,0)*W2203)))</f>
        <v/>
      </c>
      <c r="AC2203" s="136" t="str">
        <f>IF(B:B="","",IF(R2203="Refreshment Beverage","",IF(AND(R2203="Beer",Q2203=0),SUM(LOOKUP(2,1/(Rates!$B$15:$B$18&lt;=W2203)/(Rates!$C$15:$C$18&gt;=W2203),Rates!$E$15:$E$18)*W2203),VLOOKUP(VALUE(Q:Q),Rates!A:C,3,0)*W2203)))</f>
        <v/>
      </c>
      <c r="AD2203" s="137" t="str">
        <f>IFERROR(IF(B:B="","",IF(R2203="Beer","",IF(VALUE(Q2203)=0,VLOOKUP(VLOOKUP(B:B,#REF!,16,0),Rates!A:E,2,0),VLOOKUP(VALUE(Q2203),Rates!A$31:B$34,2,0)*W2203))),0)</f>
        <v/>
      </c>
      <c r="AE2203" s="121" t="str">
        <f t="shared" si="1080"/>
        <v/>
      </c>
      <c r="AF2203" s="138" t="str">
        <f t="shared" si="1081"/>
        <v/>
      </c>
      <c r="AG2203" s="122" t="str">
        <f t="shared" si="1082"/>
        <v/>
      </c>
      <c r="AH2203" s="123" t="str">
        <f t="shared" si="1083"/>
        <v/>
      </c>
      <c r="AI2203" s="139" t="str">
        <f>IF(AE:AE="","",IF(R2203="Refreshment Beverage",AK2203*(Rates!J$19/100),ROUND(SUM(AH2203*(Rates!$J$8/100)),4)))</f>
        <v/>
      </c>
      <c r="AJ2203" s="124" t="str">
        <f t="shared" si="1084"/>
        <v/>
      </c>
      <c r="AK2203" s="125" t="str">
        <f t="shared" si="1085"/>
        <v/>
      </c>
      <c r="AL2203" s="121" t="str">
        <f t="shared" si="1086"/>
        <v/>
      </c>
      <c r="AM2203" s="138" t="str">
        <f>IF(AS2203="","",IF(R2203="Refreshment Beverage",ROUND(AS2203*Rates!K$19,4),ROUND(AO2203*(VLOOKUP(VALUE(Q2203),Rates!G$4:L$12,3,0)),4)))</f>
        <v/>
      </c>
      <c r="AN2203" s="126" t="str">
        <f>IF(AS2203="","",IF(R2203="Refreshment Beverage",AS2203*(Rates!J$19/100),MAX(AM2203,AB2203)))</f>
        <v/>
      </c>
      <c r="AO2203" s="127" t="str">
        <f t="shared" si="1087"/>
        <v/>
      </c>
      <c r="AP2203" s="127" t="str">
        <f t="shared" si="1088"/>
        <v/>
      </c>
      <c r="AQ2203" s="140" t="str">
        <f>IF(AS2203="","",IF(R2203="Refreshment Beverage",ROUND(SUM(VLOOKUP(Q:Q,Rates!G$15:L$19,3,0)*(AS2203-Y2203-Z2203-AA2203)),4),ROUND(SUM(Rates!$K$8*AS2203),4)))</f>
        <v/>
      </c>
      <c r="AR2203" s="139" t="str">
        <f t="shared" si="1089"/>
        <v/>
      </c>
      <c r="AS2203" s="125" t="str">
        <f t="shared" si="1090"/>
        <v/>
      </c>
      <c r="AT2203" s="121" t="str">
        <f t="shared" si="1091"/>
        <v/>
      </c>
      <c r="AU2203" s="138" t="str">
        <f>IF(AX2203="","",IF(R2203="Refreshment Beverage",ROUND((BA2203-Y2203-Z2203-AA2203)*VLOOKUP(VALUE(Q2203),Rates!G$15:L$19,3,0),4),ROUND(AW2203*(VLOOKUP(VALUE(Q2203),Rates!G:L,3,0)),4)))</f>
        <v/>
      </c>
      <c r="AV2203" s="126" t="str">
        <f t="shared" si="1092"/>
        <v/>
      </c>
      <c r="AW2203" s="127" t="str">
        <f t="shared" si="1093"/>
        <v/>
      </c>
      <c r="AX2203" s="123" t="str">
        <f t="shared" si="1094"/>
        <v/>
      </c>
      <c r="AY2203" s="140" t="str">
        <f>IF(AX2203="","",IF(R2203="Refreshment Beverage",ROUND(SUM(AX2203*Rates!K$19),4),ROUND(SUM(AX2203*(Rates!J$8/100)),4)))</f>
        <v/>
      </c>
      <c r="AZ2203" s="124" t="str">
        <f t="shared" si="1095"/>
        <v/>
      </c>
      <c r="BA2203" s="125" t="str">
        <f t="shared" si="1096"/>
        <v/>
      </c>
      <c r="BB2203" s="115"/>
      <c r="BC2203" s="143"/>
      <c r="BD2203" s="100"/>
      <c r="BE2203" s="100"/>
      <c r="BF2203" s="100"/>
      <c r="BG2203" s="100"/>
    </row>
    <row r="2204" spans="1:59" x14ac:dyDescent="0.2">
      <c r="A2204" s="144"/>
      <c r="B2204" s="141"/>
      <c r="C2204" s="141"/>
      <c r="D2204" s="142"/>
      <c r="E2204" s="142"/>
      <c r="F2204" s="142"/>
      <c r="G2204" s="142"/>
      <c r="H2204" s="142"/>
      <c r="I2204" s="129"/>
      <c r="J2204" s="130"/>
      <c r="K2204" s="131" t="str">
        <f t="shared" si="1067"/>
        <v/>
      </c>
      <c r="L2204" s="132" t="str">
        <f t="shared" si="1068"/>
        <v/>
      </c>
      <c r="M2204" s="133" t="str">
        <f t="shared" si="1069"/>
        <v/>
      </c>
      <c r="N2204" s="134" t="str">
        <f>IFERROR(IF(B:B="","",IF(R2204="Beer",SUM(LOOKUP(2,1/(Rates!$B$3:$B$5&lt;=W2204)/(Rates!$C$3:$C$5&gt;=W2204),Rates!$D$3:$D$5)*(X2204/100)*W2204),IF(R2204="Refreshment Beverage",SUM(LOOKUP(2,1/(Rates!$B$7:$B$11&lt;=W2204)/(Rates!$C$7:$C$11&gt;=W2204),Rates!$D$7:$D$11)*(X2204/100)*W2204)))),"")</f>
        <v/>
      </c>
      <c r="O2204" s="134" t="str">
        <f t="shared" si="1070"/>
        <v/>
      </c>
      <c r="P2204" s="116"/>
      <c r="Q2204" s="117" t="str">
        <f t="shared" si="1071"/>
        <v/>
      </c>
      <c r="R2204" s="128" t="str">
        <f t="shared" si="1072"/>
        <v/>
      </c>
      <c r="S2204" s="135" t="str">
        <f>IF(B2204="","",IF(R2204="Refreshment Beverage",VLOOKUP(VALUE(Q2204),Rates!G$15:L$19,2,0),VLOOKUP(VALUE(Q2204),Rates!G$4:L$12,2,0)))</f>
        <v/>
      </c>
      <c r="T2204" s="135" t="str">
        <f t="shared" si="1073"/>
        <v/>
      </c>
      <c r="U2204" s="118" t="str">
        <f t="shared" si="1074"/>
        <v/>
      </c>
      <c r="V2204" s="135" t="str">
        <f t="shared" si="1075"/>
        <v/>
      </c>
      <c r="W2204" s="135" t="str">
        <f t="shared" si="1076"/>
        <v/>
      </c>
      <c r="X2204" s="119" t="str">
        <f t="shared" si="1077"/>
        <v/>
      </c>
      <c r="Y2204" s="120" t="str">
        <f>IF(B:B="","",IF(R2204="Refreshment Beverage",VLOOKUP(Q2204,Rates!G$15:L$19,6,0)*W2204,VLOOKUP(Q2204,Rates!G$4:L$12,6,0)*W2204))</f>
        <v/>
      </c>
      <c r="Z2204" s="120" t="str">
        <f t="shared" si="1078"/>
        <v/>
      </c>
      <c r="AA2204" s="120" t="str">
        <f t="shared" si="1079"/>
        <v/>
      </c>
      <c r="AB2204" s="136" t="str">
        <f>IF(B:B="","",IF(R2204="Refreshment Beverage","",IF(AND(R2204="Beer",Q2204=0),SUM(LOOKUP(2,1/(Rates!$B$15:$B$18&lt;=W2204)/(Rates!$C$15:$C$18&gt;=W2204),Rates!$D$15:$D$18)*W2204),VLOOKUP(VALUE(Q:Q),Rates!A:B,2,0)*W2204)))</f>
        <v/>
      </c>
      <c r="AC2204" s="136" t="str">
        <f>IF(B:B="","",IF(R2204="Refreshment Beverage","",IF(AND(R2204="Beer",Q2204=0),SUM(LOOKUP(2,1/(Rates!$B$15:$B$18&lt;=W2204)/(Rates!$C$15:$C$18&gt;=W2204),Rates!$E$15:$E$18)*W2204),VLOOKUP(VALUE(Q:Q),Rates!A:C,3,0)*W2204)))</f>
        <v/>
      </c>
      <c r="AD2204" s="137" t="str">
        <f>IFERROR(IF(B:B="","",IF(R2204="Beer","",IF(VALUE(Q2204)=0,VLOOKUP(VLOOKUP(B:B,#REF!,16,0),Rates!A:E,2,0),VLOOKUP(VALUE(Q2204),Rates!A$31:B$34,2,0)*W2204))),0)</f>
        <v/>
      </c>
      <c r="AE2204" s="121" t="str">
        <f t="shared" si="1080"/>
        <v/>
      </c>
      <c r="AF2204" s="138" t="str">
        <f t="shared" si="1081"/>
        <v/>
      </c>
      <c r="AG2204" s="122" t="str">
        <f t="shared" si="1082"/>
        <v/>
      </c>
      <c r="AH2204" s="123" t="str">
        <f t="shared" si="1083"/>
        <v/>
      </c>
      <c r="AI2204" s="139" t="str">
        <f>IF(AE:AE="","",IF(R2204="Refreshment Beverage",AK2204*(Rates!J$19/100),ROUND(SUM(AH2204*(Rates!$J$8/100)),4)))</f>
        <v/>
      </c>
      <c r="AJ2204" s="124" t="str">
        <f t="shared" si="1084"/>
        <v/>
      </c>
      <c r="AK2204" s="125" t="str">
        <f t="shared" si="1085"/>
        <v/>
      </c>
      <c r="AL2204" s="121" t="str">
        <f t="shared" si="1086"/>
        <v/>
      </c>
      <c r="AM2204" s="138" t="str">
        <f>IF(AS2204="","",IF(R2204="Refreshment Beverage",ROUND(AS2204*Rates!K$19,4),ROUND(AO2204*(VLOOKUP(VALUE(Q2204),Rates!G$4:L$12,3,0)),4)))</f>
        <v/>
      </c>
      <c r="AN2204" s="126" t="str">
        <f>IF(AS2204="","",IF(R2204="Refreshment Beverage",AS2204*(Rates!J$19/100),MAX(AM2204,AB2204)))</f>
        <v/>
      </c>
      <c r="AO2204" s="127" t="str">
        <f t="shared" si="1087"/>
        <v/>
      </c>
      <c r="AP2204" s="127" t="str">
        <f t="shared" si="1088"/>
        <v/>
      </c>
      <c r="AQ2204" s="140" t="str">
        <f>IF(AS2204="","",IF(R2204="Refreshment Beverage",ROUND(SUM(VLOOKUP(Q:Q,Rates!G$15:L$19,3,0)*(AS2204-Y2204-Z2204-AA2204)),4),ROUND(SUM(Rates!$K$8*AS2204),4)))</f>
        <v/>
      </c>
      <c r="AR2204" s="139" t="str">
        <f t="shared" si="1089"/>
        <v/>
      </c>
      <c r="AS2204" s="125" t="str">
        <f t="shared" si="1090"/>
        <v/>
      </c>
      <c r="AT2204" s="121" t="str">
        <f t="shared" si="1091"/>
        <v/>
      </c>
      <c r="AU2204" s="138" t="str">
        <f>IF(AX2204="","",IF(R2204="Refreshment Beverage",ROUND((BA2204-Y2204-Z2204-AA2204)*VLOOKUP(VALUE(Q2204),Rates!G$15:L$19,3,0),4),ROUND(AW2204*(VLOOKUP(VALUE(Q2204),Rates!G:L,3,0)),4)))</f>
        <v/>
      </c>
      <c r="AV2204" s="126" t="str">
        <f t="shared" si="1092"/>
        <v/>
      </c>
      <c r="AW2204" s="127" t="str">
        <f t="shared" si="1093"/>
        <v/>
      </c>
      <c r="AX2204" s="123" t="str">
        <f t="shared" si="1094"/>
        <v/>
      </c>
      <c r="AY2204" s="140" t="str">
        <f>IF(AX2204="","",IF(R2204="Refreshment Beverage",ROUND(SUM(AX2204*Rates!K$19),4),ROUND(SUM(AX2204*(Rates!J$8/100)),4)))</f>
        <v/>
      </c>
      <c r="AZ2204" s="124" t="str">
        <f t="shared" si="1095"/>
        <v/>
      </c>
      <c r="BA2204" s="125" t="str">
        <f t="shared" si="1096"/>
        <v/>
      </c>
      <c r="BB2204" s="115"/>
      <c r="BC2204" s="143"/>
      <c r="BD2204" s="100"/>
      <c r="BE2204" s="100"/>
      <c r="BF2204" s="100"/>
      <c r="BG2204" s="100"/>
    </row>
    <row r="2205" spans="1:59" x14ac:dyDescent="0.2">
      <c r="A2205" s="144"/>
      <c r="B2205" s="141"/>
      <c r="C2205" s="141"/>
      <c r="D2205" s="142"/>
      <c r="E2205" s="142"/>
      <c r="F2205" s="142"/>
      <c r="G2205" s="142"/>
      <c r="H2205" s="142"/>
      <c r="I2205" s="129"/>
      <c r="J2205" s="130"/>
      <c r="K2205" s="131" t="str">
        <f t="shared" si="1067"/>
        <v/>
      </c>
      <c r="L2205" s="132" t="str">
        <f t="shared" si="1068"/>
        <v/>
      </c>
      <c r="M2205" s="133" t="str">
        <f t="shared" si="1069"/>
        <v/>
      </c>
      <c r="N2205" s="134" t="str">
        <f>IFERROR(IF(B:B="","",IF(R2205="Beer",SUM(LOOKUP(2,1/(Rates!$B$3:$B$5&lt;=W2205)/(Rates!$C$3:$C$5&gt;=W2205),Rates!$D$3:$D$5)*(X2205/100)*W2205),IF(R2205="Refreshment Beverage",SUM(LOOKUP(2,1/(Rates!$B$7:$B$11&lt;=W2205)/(Rates!$C$7:$C$11&gt;=W2205),Rates!$D$7:$D$11)*(X2205/100)*W2205)))),"")</f>
        <v/>
      </c>
      <c r="O2205" s="134" t="str">
        <f t="shared" si="1070"/>
        <v/>
      </c>
      <c r="P2205" s="116"/>
      <c r="Q2205" s="117" t="str">
        <f t="shared" si="1071"/>
        <v/>
      </c>
      <c r="R2205" s="128" t="str">
        <f t="shared" si="1072"/>
        <v/>
      </c>
      <c r="S2205" s="135" t="str">
        <f>IF(B2205="","",IF(R2205="Refreshment Beverage",VLOOKUP(VALUE(Q2205),Rates!G$15:L$19,2,0),VLOOKUP(VALUE(Q2205),Rates!G$4:L$12,2,0)))</f>
        <v/>
      </c>
      <c r="T2205" s="135" t="str">
        <f t="shared" si="1073"/>
        <v/>
      </c>
      <c r="U2205" s="118" t="str">
        <f t="shared" si="1074"/>
        <v/>
      </c>
      <c r="V2205" s="135" t="str">
        <f t="shared" si="1075"/>
        <v/>
      </c>
      <c r="W2205" s="135" t="str">
        <f t="shared" si="1076"/>
        <v/>
      </c>
      <c r="X2205" s="119" t="str">
        <f t="shared" si="1077"/>
        <v/>
      </c>
      <c r="Y2205" s="120" t="str">
        <f>IF(B:B="","",IF(R2205="Refreshment Beverage",VLOOKUP(Q2205,Rates!G$15:L$19,6,0)*W2205,VLOOKUP(Q2205,Rates!G$4:L$12,6,0)*W2205))</f>
        <v/>
      </c>
      <c r="Z2205" s="120" t="str">
        <f t="shared" si="1078"/>
        <v/>
      </c>
      <c r="AA2205" s="120" t="str">
        <f t="shared" si="1079"/>
        <v/>
      </c>
      <c r="AB2205" s="136" t="str">
        <f>IF(B:B="","",IF(R2205="Refreshment Beverage","",IF(AND(R2205="Beer",Q2205=0),SUM(LOOKUP(2,1/(Rates!$B$15:$B$18&lt;=W2205)/(Rates!$C$15:$C$18&gt;=W2205),Rates!$D$15:$D$18)*W2205),VLOOKUP(VALUE(Q:Q),Rates!A:B,2,0)*W2205)))</f>
        <v/>
      </c>
      <c r="AC2205" s="136" t="str">
        <f>IF(B:B="","",IF(R2205="Refreshment Beverage","",IF(AND(R2205="Beer",Q2205=0),SUM(LOOKUP(2,1/(Rates!$B$15:$B$18&lt;=W2205)/(Rates!$C$15:$C$18&gt;=W2205),Rates!$E$15:$E$18)*W2205),VLOOKUP(VALUE(Q:Q),Rates!A:C,3,0)*W2205)))</f>
        <v/>
      </c>
      <c r="AD2205" s="137" t="str">
        <f>IFERROR(IF(B:B="","",IF(R2205="Beer","",IF(VALUE(Q2205)=0,VLOOKUP(VLOOKUP(B:B,#REF!,16,0),Rates!A:E,2,0),VLOOKUP(VALUE(Q2205),Rates!A$31:B$34,2,0)*W2205))),0)</f>
        <v/>
      </c>
      <c r="AE2205" s="121" t="str">
        <f t="shared" si="1080"/>
        <v/>
      </c>
      <c r="AF2205" s="138" t="str">
        <f t="shared" si="1081"/>
        <v/>
      </c>
      <c r="AG2205" s="122" t="str">
        <f t="shared" si="1082"/>
        <v/>
      </c>
      <c r="AH2205" s="123" t="str">
        <f t="shared" si="1083"/>
        <v/>
      </c>
      <c r="AI2205" s="139" t="str">
        <f>IF(AE:AE="","",IF(R2205="Refreshment Beverage",AK2205*(Rates!J$19/100),ROUND(SUM(AH2205*(Rates!$J$8/100)),4)))</f>
        <v/>
      </c>
      <c r="AJ2205" s="124" t="str">
        <f t="shared" si="1084"/>
        <v/>
      </c>
      <c r="AK2205" s="125" t="str">
        <f t="shared" si="1085"/>
        <v/>
      </c>
      <c r="AL2205" s="121" t="str">
        <f t="shared" si="1086"/>
        <v/>
      </c>
      <c r="AM2205" s="138" t="str">
        <f>IF(AS2205="","",IF(R2205="Refreshment Beverage",ROUND(AS2205*Rates!K$19,4),ROUND(AO2205*(VLOOKUP(VALUE(Q2205),Rates!G$4:L$12,3,0)),4)))</f>
        <v/>
      </c>
      <c r="AN2205" s="126" t="str">
        <f>IF(AS2205="","",IF(R2205="Refreshment Beverage",AS2205*(Rates!J$19/100),MAX(AM2205,AB2205)))</f>
        <v/>
      </c>
      <c r="AO2205" s="127" t="str">
        <f t="shared" si="1087"/>
        <v/>
      </c>
      <c r="AP2205" s="127" t="str">
        <f t="shared" si="1088"/>
        <v/>
      </c>
      <c r="AQ2205" s="140" t="str">
        <f>IF(AS2205="","",IF(R2205="Refreshment Beverage",ROUND(SUM(VLOOKUP(Q:Q,Rates!G$15:L$19,3,0)*(AS2205-Y2205-Z2205-AA2205)),4),ROUND(SUM(Rates!$K$8*AS2205),4)))</f>
        <v/>
      </c>
      <c r="AR2205" s="139" t="str">
        <f t="shared" si="1089"/>
        <v/>
      </c>
      <c r="AS2205" s="125" t="str">
        <f t="shared" si="1090"/>
        <v/>
      </c>
      <c r="AT2205" s="121" t="str">
        <f t="shared" si="1091"/>
        <v/>
      </c>
      <c r="AU2205" s="138" t="str">
        <f>IF(AX2205="","",IF(R2205="Refreshment Beverage",ROUND((BA2205-Y2205-Z2205-AA2205)*VLOOKUP(VALUE(Q2205),Rates!G$15:L$19,3,0),4),ROUND(AW2205*(VLOOKUP(VALUE(Q2205),Rates!G:L,3,0)),4)))</f>
        <v/>
      </c>
      <c r="AV2205" s="126" t="str">
        <f t="shared" si="1092"/>
        <v/>
      </c>
      <c r="AW2205" s="127" t="str">
        <f t="shared" si="1093"/>
        <v/>
      </c>
      <c r="AX2205" s="123" t="str">
        <f t="shared" si="1094"/>
        <v/>
      </c>
      <c r="AY2205" s="140" t="str">
        <f>IF(AX2205="","",IF(R2205="Refreshment Beverage",ROUND(SUM(AX2205*Rates!K$19),4),ROUND(SUM(AX2205*(Rates!J$8/100)),4)))</f>
        <v/>
      </c>
      <c r="AZ2205" s="124" t="str">
        <f t="shared" si="1095"/>
        <v/>
      </c>
      <c r="BA2205" s="125" t="str">
        <f t="shared" si="1096"/>
        <v/>
      </c>
      <c r="BB2205" s="115"/>
      <c r="BC2205" s="143"/>
      <c r="BD2205" s="100"/>
      <c r="BE2205" s="100"/>
      <c r="BF2205" s="100"/>
      <c r="BG2205" s="100"/>
    </row>
    <row r="2206" spans="1:59" x14ac:dyDescent="0.2">
      <c r="A2206" s="144"/>
      <c r="B2206" s="141"/>
      <c r="C2206" s="141"/>
      <c r="D2206" s="142"/>
      <c r="E2206" s="142"/>
      <c r="F2206" s="142"/>
      <c r="G2206" s="142"/>
      <c r="H2206" s="142"/>
      <c r="I2206" s="129"/>
      <c r="J2206" s="130"/>
      <c r="K2206" s="131" t="str">
        <f t="shared" si="1067"/>
        <v/>
      </c>
      <c r="L2206" s="132" t="str">
        <f t="shared" si="1068"/>
        <v/>
      </c>
      <c r="M2206" s="133" t="str">
        <f t="shared" si="1069"/>
        <v/>
      </c>
      <c r="N2206" s="134" t="str">
        <f>IFERROR(IF(B:B="","",IF(R2206="Beer",SUM(LOOKUP(2,1/(Rates!$B$3:$B$5&lt;=W2206)/(Rates!$C$3:$C$5&gt;=W2206),Rates!$D$3:$D$5)*(X2206/100)*W2206),IF(R2206="Refreshment Beverage",SUM(LOOKUP(2,1/(Rates!$B$7:$B$11&lt;=W2206)/(Rates!$C$7:$C$11&gt;=W2206),Rates!$D$7:$D$11)*(X2206/100)*W2206)))),"")</f>
        <v/>
      </c>
      <c r="O2206" s="134" t="str">
        <f t="shared" si="1070"/>
        <v/>
      </c>
      <c r="P2206" s="116"/>
      <c r="Q2206" s="117" t="str">
        <f t="shared" si="1071"/>
        <v/>
      </c>
      <c r="R2206" s="128" t="str">
        <f t="shared" si="1072"/>
        <v/>
      </c>
      <c r="S2206" s="135" t="str">
        <f>IF(B2206="","",IF(R2206="Refreshment Beverage",VLOOKUP(VALUE(Q2206),Rates!G$15:L$19,2,0),VLOOKUP(VALUE(Q2206),Rates!G$4:L$12,2,0)))</f>
        <v/>
      </c>
      <c r="T2206" s="135" t="str">
        <f t="shared" si="1073"/>
        <v/>
      </c>
      <c r="U2206" s="118" t="str">
        <f t="shared" si="1074"/>
        <v/>
      </c>
      <c r="V2206" s="135" t="str">
        <f t="shared" si="1075"/>
        <v/>
      </c>
      <c r="W2206" s="135" t="str">
        <f t="shared" si="1076"/>
        <v/>
      </c>
      <c r="X2206" s="119" t="str">
        <f t="shared" si="1077"/>
        <v/>
      </c>
      <c r="Y2206" s="120" t="str">
        <f>IF(B:B="","",IF(R2206="Refreshment Beverage",VLOOKUP(Q2206,Rates!G$15:L$19,6,0)*W2206,VLOOKUP(Q2206,Rates!G$4:L$12,6,0)*W2206))</f>
        <v/>
      </c>
      <c r="Z2206" s="120" t="str">
        <f t="shared" si="1078"/>
        <v/>
      </c>
      <c r="AA2206" s="120" t="str">
        <f t="shared" si="1079"/>
        <v/>
      </c>
      <c r="AB2206" s="136" t="str">
        <f>IF(B:B="","",IF(R2206="Refreshment Beverage","",IF(AND(R2206="Beer",Q2206=0),SUM(LOOKUP(2,1/(Rates!$B$15:$B$18&lt;=W2206)/(Rates!$C$15:$C$18&gt;=W2206),Rates!$D$15:$D$18)*W2206),VLOOKUP(VALUE(Q:Q),Rates!A:B,2,0)*W2206)))</f>
        <v/>
      </c>
      <c r="AC2206" s="136" t="str">
        <f>IF(B:B="","",IF(R2206="Refreshment Beverage","",IF(AND(R2206="Beer",Q2206=0),SUM(LOOKUP(2,1/(Rates!$B$15:$B$18&lt;=W2206)/(Rates!$C$15:$C$18&gt;=W2206),Rates!$E$15:$E$18)*W2206),VLOOKUP(VALUE(Q:Q),Rates!A:C,3,0)*W2206)))</f>
        <v/>
      </c>
      <c r="AD2206" s="137" t="str">
        <f>IFERROR(IF(B:B="","",IF(R2206="Beer","",IF(VALUE(Q2206)=0,VLOOKUP(VLOOKUP(B:B,#REF!,16,0),Rates!A:E,2,0),VLOOKUP(VALUE(Q2206),Rates!A$31:B$34,2,0)*W2206))),0)</f>
        <v/>
      </c>
      <c r="AE2206" s="121" t="str">
        <f t="shared" si="1080"/>
        <v/>
      </c>
      <c r="AF2206" s="138" t="str">
        <f t="shared" si="1081"/>
        <v/>
      </c>
      <c r="AG2206" s="122" t="str">
        <f t="shared" si="1082"/>
        <v/>
      </c>
      <c r="AH2206" s="123" t="str">
        <f t="shared" si="1083"/>
        <v/>
      </c>
      <c r="AI2206" s="139" t="str">
        <f>IF(AE:AE="","",IF(R2206="Refreshment Beverage",AK2206*(Rates!J$19/100),ROUND(SUM(AH2206*(Rates!$J$8/100)),4)))</f>
        <v/>
      </c>
      <c r="AJ2206" s="124" t="str">
        <f t="shared" si="1084"/>
        <v/>
      </c>
      <c r="AK2206" s="125" t="str">
        <f t="shared" si="1085"/>
        <v/>
      </c>
      <c r="AL2206" s="121" t="str">
        <f t="shared" si="1086"/>
        <v/>
      </c>
      <c r="AM2206" s="138" t="str">
        <f>IF(AS2206="","",IF(R2206="Refreshment Beverage",ROUND(AS2206*Rates!K$19,4),ROUND(AO2206*(VLOOKUP(VALUE(Q2206),Rates!G$4:L$12,3,0)),4)))</f>
        <v/>
      </c>
      <c r="AN2206" s="126" t="str">
        <f>IF(AS2206="","",IF(R2206="Refreshment Beverage",AS2206*(Rates!J$19/100),MAX(AM2206,AB2206)))</f>
        <v/>
      </c>
      <c r="AO2206" s="127" t="str">
        <f t="shared" si="1087"/>
        <v/>
      </c>
      <c r="AP2206" s="127" t="str">
        <f t="shared" si="1088"/>
        <v/>
      </c>
      <c r="AQ2206" s="140" t="str">
        <f>IF(AS2206="","",IF(R2206="Refreshment Beverage",ROUND(SUM(VLOOKUP(Q:Q,Rates!G$15:L$19,3,0)*(AS2206-Y2206-Z2206-AA2206)),4),ROUND(SUM(Rates!$K$8*AS2206),4)))</f>
        <v/>
      </c>
      <c r="AR2206" s="139" t="str">
        <f t="shared" si="1089"/>
        <v/>
      </c>
      <c r="AS2206" s="125" t="str">
        <f t="shared" si="1090"/>
        <v/>
      </c>
      <c r="AT2206" s="121" t="str">
        <f t="shared" si="1091"/>
        <v/>
      </c>
      <c r="AU2206" s="138" t="str">
        <f>IF(AX2206="","",IF(R2206="Refreshment Beverage",ROUND((BA2206-Y2206-Z2206-AA2206)*VLOOKUP(VALUE(Q2206),Rates!G$15:L$19,3,0),4),ROUND(AW2206*(VLOOKUP(VALUE(Q2206),Rates!G:L,3,0)),4)))</f>
        <v/>
      </c>
      <c r="AV2206" s="126" t="str">
        <f t="shared" si="1092"/>
        <v/>
      </c>
      <c r="AW2206" s="127" t="str">
        <f t="shared" si="1093"/>
        <v/>
      </c>
      <c r="AX2206" s="123" t="str">
        <f t="shared" si="1094"/>
        <v/>
      </c>
      <c r="AY2206" s="140" t="str">
        <f>IF(AX2206="","",IF(R2206="Refreshment Beverage",ROUND(SUM(AX2206*Rates!K$19),4),ROUND(SUM(AX2206*(Rates!J$8/100)),4)))</f>
        <v/>
      </c>
      <c r="AZ2206" s="124" t="str">
        <f t="shared" si="1095"/>
        <v/>
      </c>
      <c r="BA2206" s="125" t="str">
        <f t="shared" si="1096"/>
        <v/>
      </c>
      <c r="BB2206" s="115"/>
      <c r="BC2206" s="143"/>
      <c r="BD2206" s="100"/>
      <c r="BE2206" s="100"/>
      <c r="BF2206" s="100"/>
      <c r="BG2206" s="100"/>
    </row>
    <row r="2207" spans="1:59" x14ac:dyDescent="0.2">
      <c r="A2207" s="144"/>
      <c r="B2207" s="141"/>
      <c r="C2207" s="141"/>
      <c r="D2207" s="142"/>
      <c r="E2207" s="142"/>
      <c r="F2207" s="142"/>
      <c r="G2207" s="142"/>
      <c r="H2207" s="142"/>
      <c r="I2207" s="129"/>
      <c r="J2207" s="130"/>
      <c r="K2207" s="131" t="str">
        <f t="shared" si="1067"/>
        <v/>
      </c>
      <c r="L2207" s="132" t="str">
        <f t="shared" si="1068"/>
        <v/>
      </c>
      <c r="M2207" s="133" t="str">
        <f t="shared" si="1069"/>
        <v/>
      </c>
      <c r="N2207" s="134" t="str">
        <f>IFERROR(IF(B:B="","",IF(R2207="Beer",SUM(LOOKUP(2,1/(Rates!$B$3:$B$5&lt;=W2207)/(Rates!$C$3:$C$5&gt;=W2207),Rates!$D$3:$D$5)*(X2207/100)*W2207),IF(R2207="Refreshment Beverage",SUM(LOOKUP(2,1/(Rates!$B$7:$B$11&lt;=W2207)/(Rates!$C$7:$C$11&gt;=W2207),Rates!$D$7:$D$11)*(X2207/100)*W2207)))),"")</f>
        <v/>
      </c>
      <c r="O2207" s="134" t="str">
        <f t="shared" si="1070"/>
        <v/>
      </c>
      <c r="P2207" s="116"/>
      <c r="Q2207" s="117" t="str">
        <f t="shared" si="1071"/>
        <v/>
      </c>
      <c r="R2207" s="128" t="str">
        <f t="shared" si="1072"/>
        <v/>
      </c>
      <c r="S2207" s="135" t="str">
        <f>IF(B2207="","",IF(R2207="Refreshment Beverage",VLOOKUP(VALUE(Q2207),Rates!G$15:L$19,2,0),VLOOKUP(VALUE(Q2207),Rates!G$4:L$12,2,0)))</f>
        <v/>
      </c>
      <c r="T2207" s="135" t="str">
        <f t="shared" si="1073"/>
        <v/>
      </c>
      <c r="U2207" s="118" t="str">
        <f t="shared" si="1074"/>
        <v/>
      </c>
      <c r="V2207" s="135" t="str">
        <f t="shared" si="1075"/>
        <v/>
      </c>
      <c r="W2207" s="135" t="str">
        <f t="shared" si="1076"/>
        <v/>
      </c>
      <c r="X2207" s="119" t="str">
        <f t="shared" si="1077"/>
        <v/>
      </c>
      <c r="Y2207" s="120" t="str">
        <f>IF(B:B="","",IF(R2207="Refreshment Beverage",VLOOKUP(Q2207,Rates!G$15:L$19,6,0)*W2207,VLOOKUP(Q2207,Rates!G$4:L$12,6,0)*W2207))</f>
        <v/>
      </c>
      <c r="Z2207" s="120" t="str">
        <f t="shared" si="1078"/>
        <v/>
      </c>
      <c r="AA2207" s="120" t="str">
        <f t="shared" si="1079"/>
        <v/>
      </c>
      <c r="AB2207" s="136" t="str">
        <f>IF(B:B="","",IF(R2207="Refreshment Beverage","",IF(AND(R2207="Beer",Q2207=0),SUM(LOOKUP(2,1/(Rates!$B$15:$B$18&lt;=W2207)/(Rates!$C$15:$C$18&gt;=W2207),Rates!$D$15:$D$18)*W2207),VLOOKUP(VALUE(Q:Q),Rates!A:B,2,0)*W2207)))</f>
        <v/>
      </c>
      <c r="AC2207" s="136" t="str">
        <f>IF(B:B="","",IF(R2207="Refreshment Beverage","",IF(AND(R2207="Beer",Q2207=0),SUM(LOOKUP(2,1/(Rates!$B$15:$B$18&lt;=W2207)/(Rates!$C$15:$C$18&gt;=W2207),Rates!$E$15:$E$18)*W2207),VLOOKUP(VALUE(Q:Q),Rates!A:C,3,0)*W2207)))</f>
        <v/>
      </c>
      <c r="AD2207" s="137" t="str">
        <f>IFERROR(IF(B:B="","",IF(R2207="Beer","",IF(VALUE(Q2207)=0,VLOOKUP(VLOOKUP(B:B,#REF!,16,0),Rates!A:E,2,0),VLOOKUP(VALUE(Q2207),Rates!A$31:B$34,2,0)*W2207))),0)</f>
        <v/>
      </c>
      <c r="AE2207" s="121" t="str">
        <f t="shared" si="1080"/>
        <v/>
      </c>
      <c r="AF2207" s="138" t="str">
        <f t="shared" si="1081"/>
        <v/>
      </c>
      <c r="AG2207" s="122" t="str">
        <f t="shared" si="1082"/>
        <v/>
      </c>
      <c r="AH2207" s="123" t="str">
        <f t="shared" si="1083"/>
        <v/>
      </c>
      <c r="AI2207" s="139" t="str">
        <f>IF(AE:AE="","",IF(R2207="Refreshment Beverage",AK2207*(Rates!J$19/100),ROUND(SUM(AH2207*(Rates!$J$8/100)),4)))</f>
        <v/>
      </c>
      <c r="AJ2207" s="124" t="str">
        <f t="shared" si="1084"/>
        <v/>
      </c>
      <c r="AK2207" s="125" t="str">
        <f t="shared" si="1085"/>
        <v/>
      </c>
      <c r="AL2207" s="121" t="str">
        <f t="shared" si="1086"/>
        <v/>
      </c>
      <c r="AM2207" s="138" t="str">
        <f>IF(AS2207="","",IF(R2207="Refreshment Beverage",ROUND(AS2207*Rates!K$19,4),ROUND(AO2207*(VLOOKUP(VALUE(Q2207),Rates!G$4:L$12,3,0)),4)))</f>
        <v/>
      </c>
      <c r="AN2207" s="126" t="str">
        <f>IF(AS2207="","",IF(R2207="Refreshment Beverage",AS2207*(Rates!J$19/100),MAX(AM2207,AB2207)))</f>
        <v/>
      </c>
      <c r="AO2207" s="127" t="str">
        <f t="shared" si="1087"/>
        <v/>
      </c>
      <c r="AP2207" s="127" t="str">
        <f t="shared" si="1088"/>
        <v/>
      </c>
      <c r="AQ2207" s="140" t="str">
        <f>IF(AS2207="","",IF(R2207="Refreshment Beverage",ROUND(SUM(VLOOKUP(Q:Q,Rates!G$15:L$19,3,0)*(AS2207-Y2207-Z2207-AA2207)),4),ROUND(SUM(Rates!$K$8*AS2207),4)))</f>
        <v/>
      </c>
      <c r="AR2207" s="139" t="str">
        <f t="shared" si="1089"/>
        <v/>
      </c>
      <c r="AS2207" s="125" t="str">
        <f t="shared" si="1090"/>
        <v/>
      </c>
      <c r="AT2207" s="121" t="str">
        <f t="shared" si="1091"/>
        <v/>
      </c>
      <c r="AU2207" s="138" t="str">
        <f>IF(AX2207="","",IF(R2207="Refreshment Beverage",ROUND((BA2207-Y2207-Z2207-AA2207)*VLOOKUP(VALUE(Q2207),Rates!G$15:L$19,3,0),4),ROUND(AW2207*(VLOOKUP(VALUE(Q2207),Rates!G:L,3,0)),4)))</f>
        <v/>
      </c>
      <c r="AV2207" s="126" t="str">
        <f t="shared" si="1092"/>
        <v/>
      </c>
      <c r="AW2207" s="127" t="str">
        <f t="shared" si="1093"/>
        <v/>
      </c>
      <c r="AX2207" s="123" t="str">
        <f t="shared" si="1094"/>
        <v/>
      </c>
      <c r="AY2207" s="140" t="str">
        <f>IF(AX2207="","",IF(R2207="Refreshment Beverage",ROUND(SUM(AX2207*Rates!K$19),4),ROUND(SUM(AX2207*(Rates!J$8/100)),4)))</f>
        <v/>
      </c>
      <c r="AZ2207" s="124" t="str">
        <f t="shared" si="1095"/>
        <v/>
      </c>
      <c r="BA2207" s="125" t="str">
        <f t="shared" si="1096"/>
        <v/>
      </c>
      <c r="BB2207" s="115"/>
      <c r="BC2207" s="143"/>
      <c r="BD2207" s="100"/>
      <c r="BE2207" s="100"/>
      <c r="BF2207" s="100"/>
      <c r="BG2207" s="100"/>
    </row>
    <row r="2208" spans="1:59" x14ac:dyDescent="0.2">
      <c r="A2208" s="144"/>
      <c r="B2208" s="141"/>
      <c r="C2208" s="141"/>
      <c r="D2208" s="142"/>
      <c r="E2208" s="142"/>
      <c r="F2208" s="142"/>
      <c r="G2208" s="142"/>
      <c r="H2208" s="142"/>
      <c r="I2208" s="129"/>
      <c r="J2208" s="130"/>
      <c r="K2208" s="131" t="str">
        <f t="shared" si="1067"/>
        <v/>
      </c>
      <c r="L2208" s="132" t="str">
        <f t="shared" si="1068"/>
        <v/>
      </c>
      <c r="M2208" s="133" t="str">
        <f t="shared" si="1069"/>
        <v/>
      </c>
      <c r="N2208" s="134" t="str">
        <f>IFERROR(IF(B:B="","",IF(R2208="Beer",SUM(LOOKUP(2,1/(Rates!$B$3:$B$5&lt;=W2208)/(Rates!$C$3:$C$5&gt;=W2208),Rates!$D$3:$D$5)*(X2208/100)*W2208),IF(R2208="Refreshment Beverage",SUM(LOOKUP(2,1/(Rates!$B$7:$B$11&lt;=W2208)/(Rates!$C$7:$C$11&gt;=W2208),Rates!$D$7:$D$11)*(X2208/100)*W2208)))),"")</f>
        <v/>
      </c>
      <c r="O2208" s="134" t="str">
        <f t="shared" si="1070"/>
        <v/>
      </c>
      <c r="P2208" s="116"/>
      <c r="Q2208" s="117" t="str">
        <f t="shared" si="1071"/>
        <v/>
      </c>
      <c r="R2208" s="128" t="str">
        <f t="shared" si="1072"/>
        <v/>
      </c>
      <c r="S2208" s="135" t="str">
        <f>IF(B2208="","",IF(R2208="Refreshment Beverage",VLOOKUP(VALUE(Q2208),Rates!G$15:L$19,2,0),VLOOKUP(VALUE(Q2208),Rates!G$4:L$12,2,0)))</f>
        <v/>
      </c>
      <c r="T2208" s="135" t="str">
        <f t="shared" si="1073"/>
        <v/>
      </c>
      <c r="U2208" s="118" t="str">
        <f t="shared" si="1074"/>
        <v/>
      </c>
      <c r="V2208" s="135" t="str">
        <f t="shared" si="1075"/>
        <v/>
      </c>
      <c r="W2208" s="135" t="str">
        <f t="shared" si="1076"/>
        <v/>
      </c>
      <c r="X2208" s="119" t="str">
        <f t="shared" si="1077"/>
        <v/>
      </c>
      <c r="Y2208" s="120" t="str">
        <f>IF(B:B="","",IF(R2208="Refreshment Beverage",VLOOKUP(Q2208,Rates!G$15:L$19,6,0)*W2208,VLOOKUP(Q2208,Rates!G$4:L$12,6,0)*W2208))</f>
        <v/>
      </c>
      <c r="Z2208" s="120" t="str">
        <f t="shared" si="1078"/>
        <v/>
      </c>
      <c r="AA2208" s="120" t="str">
        <f t="shared" si="1079"/>
        <v/>
      </c>
      <c r="AB2208" s="136" t="str">
        <f>IF(B:B="","",IF(R2208="Refreshment Beverage","",IF(AND(R2208="Beer",Q2208=0),SUM(LOOKUP(2,1/(Rates!$B$15:$B$18&lt;=W2208)/(Rates!$C$15:$C$18&gt;=W2208),Rates!$D$15:$D$18)*W2208),VLOOKUP(VALUE(Q:Q),Rates!A:B,2,0)*W2208)))</f>
        <v/>
      </c>
      <c r="AC2208" s="136" t="str">
        <f>IF(B:B="","",IF(R2208="Refreshment Beverage","",IF(AND(R2208="Beer",Q2208=0),SUM(LOOKUP(2,1/(Rates!$B$15:$B$18&lt;=W2208)/(Rates!$C$15:$C$18&gt;=W2208),Rates!$E$15:$E$18)*W2208),VLOOKUP(VALUE(Q:Q),Rates!A:C,3,0)*W2208)))</f>
        <v/>
      </c>
      <c r="AD2208" s="137" t="str">
        <f>IFERROR(IF(B:B="","",IF(R2208="Beer","",IF(VALUE(Q2208)=0,VLOOKUP(VLOOKUP(B:B,#REF!,16,0),Rates!A:E,2,0),VLOOKUP(VALUE(Q2208),Rates!A$31:B$34,2,0)*W2208))),0)</f>
        <v/>
      </c>
      <c r="AE2208" s="121" t="str">
        <f t="shared" si="1080"/>
        <v/>
      </c>
      <c r="AF2208" s="138" t="str">
        <f t="shared" si="1081"/>
        <v/>
      </c>
      <c r="AG2208" s="122" t="str">
        <f t="shared" si="1082"/>
        <v/>
      </c>
      <c r="AH2208" s="123" t="str">
        <f t="shared" si="1083"/>
        <v/>
      </c>
      <c r="AI2208" s="139" t="str">
        <f>IF(AE:AE="","",IF(R2208="Refreshment Beverage",AK2208*(Rates!J$19/100),ROUND(SUM(AH2208*(Rates!$J$8/100)),4)))</f>
        <v/>
      </c>
      <c r="AJ2208" s="124" t="str">
        <f t="shared" si="1084"/>
        <v/>
      </c>
      <c r="AK2208" s="125" t="str">
        <f t="shared" si="1085"/>
        <v/>
      </c>
      <c r="AL2208" s="121" t="str">
        <f t="shared" si="1086"/>
        <v/>
      </c>
      <c r="AM2208" s="138" t="str">
        <f>IF(AS2208="","",IF(R2208="Refreshment Beverage",ROUND(AS2208*Rates!K$19,4),ROUND(AO2208*(VLOOKUP(VALUE(Q2208),Rates!G$4:L$12,3,0)),4)))</f>
        <v/>
      </c>
      <c r="AN2208" s="126" t="str">
        <f>IF(AS2208="","",IF(R2208="Refreshment Beverage",AS2208*(Rates!J$19/100),MAX(AM2208,AB2208)))</f>
        <v/>
      </c>
      <c r="AO2208" s="127" t="str">
        <f t="shared" si="1087"/>
        <v/>
      </c>
      <c r="AP2208" s="127" t="str">
        <f t="shared" si="1088"/>
        <v/>
      </c>
      <c r="AQ2208" s="140" t="str">
        <f>IF(AS2208="","",IF(R2208="Refreshment Beverage",ROUND(SUM(VLOOKUP(Q:Q,Rates!G$15:L$19,3,0)*(AS2208-Y2208-Z2208-AA2208)),4),ROUND(SUM(Rates!$K$8*AS2208),4)))</f>
        <v/>
      </c>
      <c r="AR2208" s="139" t="str">
        <f t="shared" si="1089"/>
        <v/>
      </c>
      <c r="AS2208" s="125" t="str">
        <f t="shared" si="1090"/>
        <v/>
      </c>
      <c r="AT2208" s="121" t="str">
        <f t="shared" si="1091"/>
        <v/>
      </c>
      <c r="AU2208" s="138" t="str">
        <f>IF(AX2208="","",IF(R2208="Refreshment Beverage",ROUND((BA2208-Y2208-Z2208-AA2208)*VLOOKUP(VALUE(Q2208),Rates!G$15:L$19,3,0),4),ROUND(AW2208*(VLOOKUP(VALUE(Q2208),Rates!G:L,3,0)),4)))</f>
        <v/>
      </c>
      <c r="AV2208" s="126" t="str">
        <f t="shared" si="1092"/>
        <v/>
      </c>
      <c r="AW2208" s="127" t="str">
        <f t="shared" si="1093"/>
        <v/>
      </c>
      <c r="AX2208" s="123" t="str">
        <f t="shared" si="1094"/>
        <v/>
      </c>
      <c r="AY2208" s="140" t="str">
        <f>IF(AX2208="","",IF(R2208="Refreshment Beverage",ROUND(SUM(AX2208*Rates!K$19),4),ROUND(SUM(AX2208*(Rates!J$8/100)),4)))</f>
        <v/>
      </c>
      <c r="AZ2208" s="124" t="str">
        <f t="shared" si="1095"/>
        <v/>
      </c>
      <c r="BA2208" s="125" t="str">
        <f t="shared" si="1096"/>
        <v/>
      </c>
      <c r="BB2208" s="115"/>
      <c r="BC2208" s="143"/>
      <c r="BD2208" s="100"/>
      <c r="BE2208" s="100"/>
      <c r="BF2208" s="100"/>
      <c r="BG2208" s="100"/>
    </row>
    <row r="2209" spans="1:59" x14ac:dyDescent="0.2">
      <c r="A2209" s="144"/>
      <c r="B2209" s="141"/>
      <c r="C2209" s="141"/>
      <c r="D2209" s="142"/>
      <c r="E2209" s="142"/>
      <c r="F2209" s="142"/>
      <c r="G2209" s="142"/>
      <c r="H2209" s="142"/>
      <c r="I2209" s="129"/>
      <c r="J2209" s="130"/>
      <c r="K2209" s="131" t="str">
        <f t="shared" si="1067"/>
        <v/>
      </c>
      <c r="L2209" s="132" t="str">
        <f t="shared" si="1068"/>
        <v/>
      </c>
      <c r="M2209" s="133" t="str">
        <f t="shared" si="1069"/>
        <v/>
      </c>
      <c r="N2209" s="134" t="str">
        <f>IFERROR(IF(B:B="","",IF(R2209="Beer",SUM(LOOKUP(2,1/(Rates!$B$3:$B$5&lt;=W2209)/(Rates!$C$3:$C$5&gt;=W2209),Rates!$D$3:$D$5)*(X2209/100)*W2209),IF(R2209="Refreshment Beverage",SUM(LOOKUP(2,1/(Rates!$B$7:$B$11&lt;=W2209)/(Rates!$C$7:$C$11&gt;=W2209),Rates!$D$7:$D$11)*(X2209/100)*W2209)))),"")</f>
        <v/>
      </c>
      <c r="O2209" s="134" t="str">
        <f t="shared" si="1070"/>
        <v/>
      </c>
      <c r="P2209" s="116"/>
      <c r="Q2209" s="117" t="str">
        <f t="shared" si="1071"/>
        <v/>
      </c>
      <c r="R2209" s="128" t="str">
        <f t="shared" si="1072"/>
        <v/>
      </c>
      <c r="S2209" s="135" t="str">
        <f>IF(B2209="","",IF(R2209="Refreshment Beverage",VLOOKUP(VALUE(Q2209),Rates!G$15:L$19,2,0),VLOOKUP(VALUE(Q2209),Rates!G$4:L$12,2,0)))</f>
        <v/>
      </c>
      <c r="T2209" s="135" t="str">
        <f t="shared" si="1073"/>
        <v/>
      </c>
      <c r="U2209" s="118" t="str">
        <f t="shared" si="1074"/>
        <v/>
      </c>
      <c r="V2209" s="135" t="str">
        <f t="shared" si="1075"/>
        <v/>
      </c>
      <c r="W2209" s="135" t="str">
        <f t="shared" si="1076"/>
        <v/>
      </c>
      <c r="X2209" s="119" t="str">
        <f t="shared" si="1077"/>
        <v/>
      </c>
      <c r="Y2209" s="120" t="str">
        <f>IF(B:B="","",IF(R2209="Refreshment Beverage",VLOOKUP(Q2209,Rates!G$15:L$19,6,0)*W2209,VLOOKUP(Q2209,Rates!G$4:L$12,6,0)*W2209))</f>
        <v/>
      </c>
      <c r="Z2209" s="120" t="str">
        <f t="shared" si="1078"/>
        <v/>
      </c>
      <c r="AA2209" s="120" t="str">
        <f t="shared" si="1079"/>
        <v/>
      </c>
      <c r="AB2209" s="136" t="str">
        <f>IF(B:B="","",IF(R2209="Refreshment Beverage","",IF(AND(R2209="Beer",Q2209=0),SUM(LOOKUP(2,1/(Rates!$B$15:$B$18&lt;=W2209)/(Rates!$C$15:$C$18&gt;=W2209),Rates!$D$15:$D$18)*W2209),VLOOKUP(VALUE(Q:Q),Rates!A:B,2,0)*W2209)))</f>
        <v/>
      </c>
      <c r="AC2209" s="136" t="str">
        <f>IF(B:B="","",IF(R2209="Refreshment Beverage","",IF(AND(R2209="Beer",Q2209=0),SUM(LOOKUP(2,1/(Rates!$B$15:$B$18&lt;=W2209)/(Rates!$C$15:$C$18&gt;=W2209),Rates!$E$15:$E$18)*W2209),VLOOKUP(VALUE(Q:Q),Rates!A:C,3,0)*W2209)))</f>
        <v/>
      </c>
      <c r="AD2209" s="137" t="str">
        <f>IFERROR(IF(B:B="","",IF(R2209="Beer","",IF(VALUE(Q2209)=0,VLOOKUP(VLOOKUP(B:B,#REF!,16,0),Rates!A:E,2,0),VLOOKUP(VALUE(Q2209),Rates!A$31:B$34,2,0)*W2209))),0)</f>
        <v/>
      </c>
      <c r="AE2209" s="121" t="str">
        <f t="shared" si="1080"/>
        <v/>
      </c>
      <c r="AF2209" s="138" t="str">
        <f t="shared" si="1081"/>
        <v/>
      </c>
      <c r="AG2209" s="122" t="str">
        <f t="shared" si="1082"/>
        <v/>
      </c>
      <c r="AH2209" s="123" t="str">
        <f t="shared" si="1083"/>
        <v/>
      </c>
      <c r="AI2209" s="139" t="str">
        <f>IF(AE:AE="","",IF(R2209="Refreshment Beverage",AK2209*(Rates!J$19/100),ROUND(SUM(AH2209*(Rates!$J$8/100)),4)))</f>
        <v/>
      </c>
      <c r="AJ2209" s="124" t="str">
        <f t="shared" si="1084"/>
        <v/>
      </c>
      <c r="AK2209" s="125" t="str">
        <f t="shared" si="1085"/>
        <v/>
      </c>
      <c r="AL2209" s="121" t="str">
        <f t="shared" si="1086"/>
        <v/>
      </c>
      <c r="AM2209" s="138" t="str">
        <f>IF(AS2209="","",IF(R2209="Refreshment Beverage",ROUND(AS2209*Rates!K$19,4),ROUND(AO2209*(VLOOKUP(VALUE(Q2209),Rates!G$4:L$12,3,0)),4)))</f>
        <v/>
      </c>
      <c r="AN2209" s="126" t="str">
        <f>IF(AS2209="","",IF(R2209="Refreshment Beverage",AS2209*(Rates!J$19/100),MAX(AM2209,AB2209)))</f>
        <v/>
      </c>
      <c r="AO2209" s="127" t="str">
        <f t="shared" si="1087"/>
        <v/>
      </c>
      <c r="AP2209" s="127" t="str">
        <f t="shared" si="1088"/>
        <v/>
      </c>
      <c r="AQ2209" s="140" t="str">
        <f>IF(AS2209="","",IF(R2209="Refreshment Beverage",ROUND(SUM(VLOOKUP(Q:Q,Rates!G$15:L$19,3,0)*(AS2209-Y2209-Z2209-AA2209)),4),ROUND(SUM(Rates!$K$8*AS2209),4)))</f>
        <v/>
      </c>
      <c r="AR2209" s="139" t="str">
        <f t="shared" si="1089"/>
        <v/>
      </c>
      <c r="AS2209" s="125" t="str">
        <f t="shared" si="1090"/>
        <v/>
      </c>
      <c r="AT2209" s="121" t="str">
        <f t="shared" si="1091"/>
        <v/>
      </c>
      <c r="AU2209" s="138" t="str">
        <f>IF(AX2209="","",IF(R2209="Refreshment Beverage",ROUND((BA2209-Y2209-Z2209-AA2209)*VLOOKUP(VALUE(Q2209),Rates!G$15:L$19,3,0),4),ROUND(AW2209*(VLOOKUP(VALUE(Q2209),Rates!G:L,3,0)),4)))</f>
        <v/>
      </c>
      <c r="AV2209" s="126" t="str">
        <f t="shared" si="1092"/>
        <v/>
      </c>
      <c r="AW2209" s="127" t="str">
        <f t="shared" si="1093"/>
        <v/>
      </c>
      <c r="AX2209" s="123" t="str">
        <f t="shared" si="1094"/>
        <v/>
      </c>
      <c r="AY2209" s="140" t="str">
        <f>IF(AX2209="","",IF(R2209="Refreshment Beverage",ROUND(SUM(AX2209*Rates!K$19),4),ROUND(SUM(AX2209*(Rates!J$8/100)),4)))</f>
        <v/>
      </c>
      <c r="AZ2209" s="124" t="str">
        <f t="shared" si="1095"/>
        <v/>
      </c>
      <c r="BA2209" s="125" t="str">
        <f t="shared" si="1096"/>
        <v/>
      </c>
      <c r="BB2209" s="115"/>
      <c r="BC2209" s="143"/>
      <c r="BD2209" s="100"/>
      <c r="BE2209" s="100"/>
      <c r="BF2209" s="100"/>
      <c r="BG2209" s="100"/>
    </row>
    <row r="2210" spans="1:59" x14ac:dyDescent="0.2">
      <c r="A2210" s="144"/>
      <c r="B2210" s="141"/>
      <c r="C2210" s="141"/>
      <c r="D2210" s="142"/>
      <c r="E2210" s="142"/>
      <c r="F2210" s="142"/>
      <c r="G2210" s="142"/>
      <c r="H2210" s="142"/>
      <c r="I2210" s="129"/>
      <c r="J2210" s="130"/>
      <c r="K2210" s="131" t="str">
        <f t="shared" si="1067"/>
        <v/>
      </c>
      <c r="L2210" s="132" t="str">
        <f t="shared" si="1068"/>
        <v/>
      </c>
      <c r="M2210" s="133" t="str">
        <f t="shared" si="1069"/>
        <v/>
      </c>
      <c r="N2210" s="134" t="str">
        <f>IFERROR(IF(B:B="","",IF(R2210="Beer",SUM(LOOKUP(2,1/(Rates!$B$3:$B$5&lt;=W2210)/(Rates!$C$3:$C$5&gt;=W2210),Rates!$D$3:$D$5)*(X2210/100)*W2210),IF(R2210="Refreshment Beverage",SUM(LOOKUP(2,1/(Rates!$B$7:$B$11&lt;=W2210)/(Rates!$C$7:$C$11&gt;=W2210),Rates!$D$7:$D$11)*(X2210/100)*W2210)))),"")</f>
        <v/>
      </c>
      <c r="O2210" s="134" t="str">
        <f t="shared" si="1070"/>
        <v/>
      </c>
      <c r="P2210" s="116"/>
      <c r="Q2210" s="117" t="str">
        <f t="shared" si="1071"/>
        <v/>
      </c>
      <c r="R2210" s="128" t="str">
        <f t="shared" si="1072"/>
        <v/>
      </c>
      <c r="S2210" s="135" t="str">
        <f>IF(B2210="","",IF(R2210="Refreshment Beverage",VLOOKUP(VALUE(Q2210),Rates!G$15:L$19,2,0),VLOOKUP(VALUE(Q2210),Rates!G$4:L$12,2,0)))</f>
        <v/>
      </c>
      <c r="T2210" s="135" t="str">
        <f t="shared" si="1073"/>
        <v/>
      </c>
      <c r="U2210" s="118" t="str">
        <f t="shared" si="1074"/>
        <v/>
      </c>
      <c r="V2210" s="135" t="str">
        <f t="shared" si="1075"/>
        <v/>
      </c>
      <c r="W2210" s="135" t="str">
        <f t="shared" si="1076"/>
        <v/>
      </c>
      <c r="X2210" s="119" t="str">
        <f t="shared" si="1077"/>
        <v/>
      </c>
      <c r="Y2210" s="120" t="str">
        <f>IF(B:B="","",IF(R2210="Refreshment Beverage",VLOOKUP(Q2210,Rates!G$15:L$19,6,0)*W2210,VLOOKUP(Q2210,Rates!G$4:L$12,6,0)*W2210))</f>
        <v/>
      </c>
      <c r="Z2210" s="120" t="str">
        <f t="shared" si="1078"/>
        <v/>
      </c>
      <c r="AA2210" s="120" t="str">
        <f t="shared" si="1079"/>
        <v/>
      </c>
      <c r="AB2210" s="136" t="str">
        <f>IF(B:B="","",IF(R2210="Refreshment Beverage","",IF(AND(R2210="Beer",Q2210=0),SUM(LOOKUP(2,1/(Rates!$B$15:$B$18&lt;=W2210)/(Rates!$C$15:$C$18&gt;=W2210),Rates!$D$15:$D$18)*W2210),VLOOKUP(VALUE(Q:Q),Rates!A:B,2,0)*W2210)))</f>
        <v/>
      </c>
      <c r="AC2210" s="136" t="str">
        <f>IF(B:B="","",IF(R2210="Refreshment Beverage","",IF(AND(R2210="Beer",Q2210=0),SUM(LOOKUP(2,1/(Rates!$B$15:$B$18&lt;=W2210)/(Rates!$C$15:$C$18&gt;=W2210),Rates!$E$15:$E$18)*W2210),VLOOKUP(VALUE(Q:Q),Rates!A:C,3,0)*W2210)))</f>
        <v/>
      </c>
      <c r="AD2210" s="137" t="str">
        <f>IFERROR(IF(B:B="","",IF(R2210="Beer","",IF(VALUE(Q2210)=0,VLOOKUP(VLOOKUP(B:B,#REF!,16,0),Rates!A:E,2,0),VLOOKUP(VALUE(Q2210),Rates!A$31:B$34,2,0)*W2210))),0)</f>
        <v/>
      </c>
      <c r="AE2210" s="121" t="str">
        <f t="shared" si="1080"/>
        <v/>
      </c>
      <c r="AF2210" s="138" t="str">
        <f t="shared" si="1081"/>
        <v/>
      </c>
      <c r="AG2210" s="122" t="str">
        <f t="shared" si="1082"/>
        <v/>
      </c>
      <c r="AH2210" s="123" t="str">
        <f t="shared" si="1083"/>
        <v/>
      </c>
      <c r="AI2210" s="139" t="str">
        <f>IF(AE:AE="","",IF(R2210="Refreshment Beverage",AK2210*(Rates!J$19/100),ROUND(SUM(AH2210*(Rates!$J$8/100)),4)))</f>
        <v/>
      </c>
      <c r="AJ2210" s="124" t="str">
        <f t="shared" si="1084"/>
        <v/>
      </c>
      <c r="AK2210" s="125" t="str">
        <f t="shared" si="1085"/>
        <v/>
      </c>
      <c r="AL2210" s="121" t="str">
        <f t="shared" si="1086"/>
        <v/>
      </c>
      <c r="AM2210" s="138" t="str">
        <f>IF(AS2210="","",IF(R2210="Refreshment Beverage",ROUND(AS2210*Rates!K$19,4),ROUND(AO2210*(VLOOKUP(VALUE(Q2210),Rates!G$4:L$12,3,0)),4)))</f>
        <v/>
      </c>
      <c r="AN2210" s="126" t="str">
        <f>IF(AS2210="","",IF(R2210="Refreshment Beverage",AS2210*(Rates!J$19/100),MAX(AM2210,AB2210)))</f>
        <v/>
      </c>
      <c r="AO2210" s="127" t="str">
        <f t="shared" si="1087"/>
        <v/>
      </c>
      <c r="AP2210" s="127" t="str">
        <f t="shared" si="1088"/>
        <v/>
      </c>
      <c r="AQ2210" s="140" t="str">
        <f>IF(AS2210="","",IF(R2210="Refreshment Beverage",ROUND(SUM(VLOOKUP(Q:Q,Rates!G$15:L$19,3,0)*(AS2210-Y2210-Z2210-AA2210)),4),ROUND(SUM(Rates!$K$8*AS2210),4)))</f>
        <v/>
      </c>
      <c r="AR2210" s="139" t="str">
        <f t="shared" si="1089"/>
        <v/>
      </c>
      <c r="AS2210" s="125" t="str">
        <f t="shared" si="1090"/>
        <v/>
      </c>
      <c r="AT2210" s="121" t="str">
        <f t="shared" si="1091"/>
        <v/>
      </c>
      <c r="AU2210" s="138" t="str">
        <f>IF(AX2210="","",IF(R2210="Refreshment Beverage",ROUND((BA2210-Y2210-Z2210-AA2210)*VLOOKUP(VALUE(Q2210),Rates!G$15:L$19,3,0),4),ROUND(AW2210*(VLOOKUP(VALUE(Q2210),Rates!G:L,3,0)),4)))</f>
        <v/>
      </c>
      <c r="AV2210" s="126" t="str">
        <f t="shared" si="1092"/>
        <v/>
      </c>
      <c r="AW2210" s="127" t="str">
        <f t="shared" si="1093"/>
        <v/>
      </c>
      <c r="AX2210" s="123" t="str">
        <f t="shared" si="1094"/>
        <v/>
      </c>
      <c r="AY2210" s="140" t="str">
        <f>IF(AX2210="","",IF(R2210="Refreshment Beverage",ROUND(SUM(AX2210*Rates!K$19),4),ROUND(SUM(AX2210*(Rates!J$8/100)),4)))</f>
        <v/>
      </c>
      <c r="AZ2210" s="124" t="str">
        <f t="shared" si="1095"/>
        <v/>
      </c>
      <c r="BA2210" s="125" t="str">
        <f t="shared" si="1096"/>
        <v/>
      </c>
      <c r="BB2210" s="115"/>
      <c r="BC2210" s="143"/>
      <c r="BD2210" s="100"/>
      <c r="BE2210" s="100"/>
      <c r="BF2210" s="100"/>
      <c r="BG2210" s="100"/>
    </row>
    <row r="2211" spans="1:59" x14ac:dyDescent="0.2">
      <c r="A2211" s="144"/>
      <c r="B2211" s="141"/>
      <c r="C2211" s="141"/>
      <c r="D2211" s="142"/>
      <c r="E2211" s="142"/>
      <c r="F2211" s="142"/>
      <c r="G2211" s="142"/>
      <c r="H2211" s="142"/>
      <c r="I2211" s="129"/>
      <c r="J2211" s="130"/>
      <c r="K2211" s="131" t="str">
        <f t="shared" si="1067"/>
        <v/>
      </c>
      <c r="L2211" s="132" t="str">
        <f t="shared" si="1068"/>
        <v/>
      </c>
      <c r="M2211" s="133" t="str">
        <f t="shared" si="1069"/>
        <v/>
      </c>
      <c r="N2211" s="134" t="str">
        <f>IFERROR(IF(B:B="","",IF(R2211="Beer",SUM(LOOKUP(2,1/(Rates!$B$3:$B$5&lt;=W2211)/(Rates!$C$3:$C$5&gt;=W2211),Rates!$D$3:$D$5)*(X2211/100)*W2211),IF(R2211="Refreshment Beverage",SUM(LOOKUP(2,1/(Rates!$B$7:$B$11&lt;=W2211)/(Rates!$C$7:$C$11&gt;=W2211),Rates!$D$7:$D$11)*(X2211/100)*W2211)))),"")</f>
        <v/>
      </c>
      <c r="O2211" s="134" t="str">
        <f t="shared" si="1070"/>
        <v/>
      </c>
      <c r="P2211" s="116"/>
      <c r="Q2211" s="117" t="str">
        <f t="shared" si="1071"/>
        <v/>
      </c>
      <c r="R2211" s="128" t="str">
        <f t="shared" si="1072"/>
        <v/>
      </c>
      <c r="S2211" s="135" t="str">
        <f>IF(B2211="","",IF(R2211="Refreshment Beverage",VLOOKUP(VALUE(Q2211),Rates!G$15:L$19,2,0),VLOOKUP(VALUE(Q2211),Rates!G$4:L$12,2,0)))</f>
        <v/>
      </c>
      <c r="T2211" s="135" t="str">
        <f t="shared" si="1073"/>
        <v/>
      </c>
      <c r="U2211" s="118" t="str">
        <f t="shared" si="1074"/>
        <v/>
      </c>
      <c r="V2211" s="135" t="str">
        <f t="shared" si="1075"/>
        <v/>
      </c>
      <c r="W2211" s="135" t="str">
        <f t="shared" si="1076"/>
        <v/>
      </c>
      <c r="X2211" s="119" t="str">
        <f t="shared" si="1077"/>
        <v/>
      </c>
      <c r="Y2211" s="120" t="str">
        <f>IF(B:B="","",IF(R2211="Refreshment Beverage",VLOOKUP(Q2211,Rates!G$15:L$19,6,0)*W2211,VLOOKUP(Q2211,Rates!G$4:L$12,6,0)*W2211))</f>
        <v/>
      </c>
      <c r="Z2211" s="120" t="str">
        <f t="shared" si="1078"/>
        <v/>
      </c>
      <c r="AA2211" s="120" t="str">
        <f t="shared" si="1079"/>
        <v/>
      </c>
      <c r="AB2211" s="136" t="str">
        <f>IF(B:B="","",IF(R2211="Refreshment Beverage","",IF(AND(R2211="Beer",Q2211=0),SUM(LOOKUP(2,1/(Rates!$B$15:$B$18&lt;=W2211)/(Rates!$C$15:$C$18&gt;=W2211),Rates!$D$15:$D$18)*W2211),VLOOKUP(VALUE(Q:Q),Rates!A:B,2,0)*W2211)))</f>
        <v/>
      </c>
      <c r="AC2211" s="136" t="str">
        <f>IF(B:B="","",IF(R2211="Refreshment Beverage","",IF(AND(R2211="Beer",Q2211=0),SUM(LOOKUP(2,1/(Rates!$B$15:$B$18&lt;=W2211)/(Rates!$C$15:$C$18&gt;=W2211),Rates!$E$15:$E$18)*W2211),VLOOKUP(VALUE(Q:Q),Rates!A:C,3,0)*W2211)))</f>
        <v/>
      </c>
      <c r="AD2211" s="137" t="str">
        <f>IFERROR(IF(B:B="","",IF(R2211="Beer","",IF(VALUE(Q2211)=0,VLOOKUP(VLOOKUP(B:B,#REF!,16,0),Rates!A:E,2,0),VLOOKUP(VALUE(Q2211),Rates!A$31:B$34,2,0)*W2211))),0)</f>
        <v/>
      </c>
      <c r="AE2211" s="121" t="str">
        <f t="shared" si="1080"/>
        <v/>
      </c>
      <c r="AF2211" s="138" t="str">
        <f t="shared" si="1081"/>
        <v/>
      </c>
      <c r="AG2211" s="122" t="str">
        <f t="shared" si="1082"/>
        <v/>
      </c>
      <c r="AH2211" s="123" t="str">
        <f t="shared" si="1083"/>
        <v/>
      </c>
      <c r="AI2211" s="139" t="str">
        <f>IF(AE:AE="","",IF(R2211="Refreshment Beverage",AK2211*(Rates!J$19/100),ROUND(SUM(AH2211*(Rates!$J$8/100)),4)))</f>
        <v/>
      </c>
      <c r="AJ2211" s="124" t="str">
        <f t="shared" si="1084"/>
        <v/>
      </c>
      <c r="AK2211" s="125" t="str">
        <f t="shared" si="1085"/>
        <v/>
      </c>
      <c r="AL2211" s="121" t="str">
        <f t="shared" si="1086"/>
        <v/>
      </c>
      <c r="AM2211" s="138" t="str">
        <f>IF(AS2211="","",IF(R2211="Refreshment Beverage",ROUND(AS2211*Rates!K$19,4),ROUND(AO2211*(VLOOKUP(VALUE(Q2211),Rates!G$4:L$12,3,0)),4)))</f>
        <v/>
      </c>
      <c r="AN2211" s="126" t="str">
        <f>IF(AS2211="","",IF(R2211="Refreshment Beverage",AS2211*(Rates!J$19/100),MAX(AM2211,AB2211)))</f>
        <v/>
      </c>
      <c r="AO2211" s="127" t="str">
        <f t="shared" si="1087"/>
        <v/>
      </c>
      <c r="AP2211" s="127" t="str">
        <f t="shared" si="1088"/>
        <v/>
      </c>
      <c r="AQ2211" s="140" t="str">
        <f>IF(AS2211="","",IF(R2211="Refreshment Beverage",ROUND(SUM(VLOOKUP(Q:Q,Rates!G$15:L$19,3,0)*(AS2211-Y2211-Z2211-AA2211)),4),ROUND(SUM(Rates!$K$8*AS2211),4)))</f>
        <v/>
      </c>
      <c r="AR2211" s="139" t="str">
        <f t="shared" si="1089"/>
        <v/>
      </c>
      <c r="AS2211" s="125" t="str">
        <f t="shared" si="1090"/>
        <v/>
      </c>
      <c r="AT2211" s="121" t="str">
        <f t="shared" si="1091"/>
        <v/>
      </c>
      <c r="AU2211" s="138" t="str">
        <f>IF(AX2211="","",IF(R2211="Refreshment Beverage",ROUND((BA2211-Y2211-Z2211-AA2211)*VLOOKUP(VALUE(Q2211),Rates!G$15:L$19,3,0),4),ROUND(AW2211*(VLOOKUP(VALUE(Q2211),Rates!G:L,3,0)),4)))</f>
        <v/>
      </c>
      <c r="AV2211" s="126" t="str">
        <f t="shared" si="1092"/>
        <v/>
      </c>
      <c r="AW2211" s="127" t="str">
        <f t="shared" si="1093"/>
        <v/>
      </c>
      <c r="AX2211" s="123" t="str">
        <f t="shared" si="1094"/>
        <v/>
      </c>
      <c r="AY2211" s="140" t="str">
        <f>IF(AX2211="","",IF(R2211="Refreshment Beverage",ROUND(SUM(AX2211*Rates!K$19),4),ROUND(SUM(AX2211*(Rates!J$8/100)),4)))</f>
        <v/>
      </c>
      <c r="AZ2211" s="124" t="str">
        <f t="shared" si="1095"/>
        <v/>
      </c>
      <c r="BA2211" s="125" t="str">
        <f t="shared" si="1096"/>
        <v/>
      </c>
      <c r="BB2211" s="115"/>
      <c r="BC2211" s="143"/>
      <c r="BD2211" s="100"/>
      <c r="BE2211" s="100"/>
      <c r="BF2211" s="100"/>
      <c r="BG2211" s="100"/>
    </row>
    <row r="2212" spans="1:59" x14ac:dyDescent="0.2">
      <c r="A2212" s="144"/>
      <c r="B2212" s="141"/>
      <c r="C2212" s="141"/>
      <c r="D2212" s="142"/>
      <c r="E2212" s="142"/>
      <c r="F2212" s="142"/>
      <c r="G2212" s="142"/>
      <c r="H2212" s="142"/>
      <c r="I2212" s="129"/>
      <c r="J2212" s="130"/>
      <c r="K2212" s="131" t="str">
        <f t="shared" si="1067"/>
        <v/>
      </c>
      <c r="L2212" s="132" t="str">
        <f t="shared" si="1068"/>
        <v/>
      </c>
      <c r="M2212" s="133" t="str">
        <f t="shared" si="1069"/>
        <v/>
      </c>
      <c r="N2212" s="134" t="str">
        <f>IFERROR(IF(B:B="","",IF(R2212="Beer",SUM(LOOKUP(2,1/(Rates!$B$3:$B$5&lt;=W2212)/(Rates!$C$3:$C$5&gt;=W2212),Rates!$D$3:$D$5)*(X2212/100)*W2212),IF(R2212="Refreshment Beverage",SUM(LOOKUP(2,1/(Rates!$B$7:$B$11&lt;=W2212)/(Rates!$C$7:$C$11&gt;=W2212),Rates!$D$7:$D$11)*(X2212/100)*W2212)))),"")</f>
        <v/>
      </c>
      <c r="O2212" s="134" t="str">
        <f t="shared" si="1070"/>
        <v/>
      </c>
      <c r="P2212" s="116"/>
      <c r="Q2212" s="117" t="str">
        <f t="shared" si="1071"/>
        <v/>
      </c>
      <c r="R2212" s="128" t="str">
        <f t="shared" si="1072"/>
        <v/>
      </c>
      <c r="S2212" s="135" t="str">
        <f>IF(B2212="","",IF(R2212="Refreshment Beverage",VLOOKUP(VALUE(Q2212),Rates!G$15:L$19,2,0),VLOOKUP(VALUE(Q2212),Rates!G$4:L$12,2,0)))</f>
        <v/>
      </c>
      <c r="T2212" s="135" t="str">
        <f t="shared" si="1073"/>
        <v/>
      </c>
      <c r="U2212" s="118" t="str">
        <f t="shared" si="1074"/>
        <v/>
      </c>
      <c r="V2212" s="135" t="str">
        <f t="shared" si="1075"/>
        <v/>
      </c>
      <c r="W2212" s="135" t="str">
        <f t="shared" si="1076"/>
        <v/>
      </c>
      <c r="X2212" s="119" t="str">
        <f t="shared" si="1077"/>
        <v/>
      </c>
      <c r="Y2212" s="120" t="str">
        <f>IF(B:B="","",IF(R2212="Refreshment Beverage",VLOOKUP(Q2212,Rates!G$15:L$19,6,0)*W2212,VLOOKUP(Q2212,Rates!G$4:L$12,6,0)*W2212))</f>
        <v/>
      </c>
      <c r="Z2212" s="120" t="str">
        <f t="shared" si="1078"/>
        <v/>
      </c>
      <c r="AA2212" s="120" t="str">
        <f t="shared" si="1079"/>
        <v/>
      </c>
      <c r="AB2212" s="136" t="str">
        <f>IF(B:B="","",IF(R2212="Refreshment Beverage","",IF(AND(R2212="Beer",Q2212=0),SUM(LOOKUP(2,1/(Rates!$B$15:$B$18&lt;=W2212)/(Rates!$C$15:$C$18&gt;=W2212),Rates!$D$15:$D$18)*W2212),VLOOKUP(VALUE(Q:Q),Rates!A:B,2,0)*W2212)))</f>
        <v/>
      </c>
      <c r="AC2212" s="136" t="str">
        <f>IF(B:B="","",IF(R2212="Refreshment Beverage","",IF(AND(R2212="Beer",Q2212=0),SUM(LOOKUP(2,1/(Rates!$B$15:$B$18&lt;=W2212)/(Rates!$C$15:$C$18&gt;=W2212),Rates!$E$15:$E$18)*W2212),VLOOKUP(VALUE(Q:Q),Rates!A:C,3,0)*W2212)))</f>
        <v/>
      </c>
      <c r="AD2212" s="137" t="str">
        <f>IFERROR(IF(B:B="","",IF(R2212="Beer","",IF(VALUE(Q2212)=0,VLOOKUP(VLOOKUP(B:B,#REF!,16,0),Rates!A:E,2,0),VLOOKUP(VALUE(Q2212),Rates!A$31:B$34,2,0)*W2212))),0)</f>
        <v/>
      </c>
      <c r="AE2212" s="121" t="str">
        <f t="shared" si="1080"/>
        <v/>
      </c>
      <c r="AF2212" s="138" t="str">
        <f t="shared" si="1081"/>
        <v/>
      </c>
      <c r="AG2212" s="122" t="str">
        <f t="shared" si="1082"/>
        <v/>
      </c>
      <c r="AH2212" s="123" t="str">
        <f t="shared" si="1083"/>
        <v/>
      </c>
      <c r="AI2212" s="139" t="str">
        <f>IF(AE:AE="","",IF(R2212="Refreshment Beverage",AK2212*(Rates!J$19/100),ROUND(SUM(AH2212*(Rates!$J$8/100)),4)))</f>
        <v/>
      </c>
      <c r="AJ2212" s="124" t="str">
        <f t="shared" si="1084"/>
        <v/>
      </c>
      <c r="AK2212" s="125" t="str">
        <f t="shared" si="1085"/>
        <v/>
      </c>
      <c r="AL2212" s="121" t="str">
        <f t="shared" si="1086"/>
        <v/>
      </c>
      <c r="AM2212" s="138" t="str">
        <f>IF(AS2212="","",IF(R2212="Refreshment Beverage",ROUND(AS2212*Rates!K$19,4),ROUND(AO2212*(VLOOKUP(VALUE(Q2212),Rates!G$4:L$12,3,0)),4)))</f>
        <v/>
      </c>
      <c r="AN2212" s="126" t="str">
        <f>IF(AS2212="","",IF(R2212="Refreshment Beverage",AS2212*(Rates!J$19/100),MAX(AM2212,AB2212)))</f>
        <v/>
      </c>
      <c r="AO2212" s="127" t="str">
        <f t="shared" si="1087"/>
        <v/>
      </c>
      <c r="AP2212" s="127" t="str">
        <f t="shared" si="1088"/>
        <v/>
      </c>
      <c r="AQ2212" s="140" t="str">
        <f>IF(AS2212="","",IF(R2212="Refreshment Beverage",ROUND(SUM(VLOOKUP(Q:Q,Rates!G$15:L$19,3,0)*(AS2212-Y2212-Z2212-AA2212)),4),ROUND(SUM(Rates!$K$8*AS2212),4)))</f>
        <v/>
      </c>
      <c r="AR2212" s="139" t="str">
        <f t="shared" si="1089"/>
        <v/>
      </c>
      <c r="AS2212" s="125" t="str">
        <f t="shared" si="1090"/>
        <v/>
      </c>
      <c r="AT2212" s="121" t="str">
        <f t="shared" si="1091"/>
        <v/>
      </c>
      <c r="AU2212" s="138" t="str">
        <f>IF(AX2212="","",IF(R2212="Refreshment Beverage",ROUND((BA2212-Y2212-Z2212-AA2212)*VLOOKUP(VALUE(Q2212),Rates!G$15:L$19,3,0),4),ROUND(AW2212*(VLOOKUP(VALUE(Q2212),Rates!G:L,3,0)),4)))</f>
        <v/>
      </c>
      <c r="AV2212" s="126" t="str">
        <f t="shared" si="1092"/>
        <v/>
      </c>
      <c r="AW2212" s="127" t="str">
        <f t="shared" si="1093"/>
        <v/>
      </c>
      <c r="AX2212" s="123" t="str">
        <f t="shared" si="1094"/>
        <v/>
      </c>
      <c r="AY2212" s="140" t="str">
        <f>IF(AX2212="","",IF(R2212="Refreshment Beverage",ROUND(SUM(AX2212*Rates!K$19),4),ROUND(SUM(AX2212*(Rates!J$8/100)),4)))</f>
        <v/>
      </c>
      <c r="AZ2212" s="124" t="str">
        <f t="shared" si="1095"/>
        <v/>
      </c>
      <c r="BA2212" s="125" t="str">
        <f t="shared" si="1096"/>
        <v/>
      </c>
      <c r="BB2212" s="115"/>
      <c r="BC2212" s="143"/>
      <c r="BD2212" s="100"/>
      <c r="BE2212" s="100"/>
      <c r="BF2212" s="100"/>
      <c r="BG2212" s="100"/>
    </row>
    <row r="2213" spans="1:59" x14ac:dyDescent="0.2">
      <c r="A2213" s="144"/>
      <c r="B2213" s="141"/>
      <c r="C2213" s="141"/>
      <c r="D2213" s="142"/>
      <c r="E2213" s="142"/>
      <c r="F2213" s="142"/>
      <c r="G2213" s="142"/>
      <c r="H2213" s="142"/>
      <c r="I2213" s="129"/>
      <c r="J2213" s="130"/>
      <c r="K2213" s="131" t="str">
        <f t="shared" si="1067"/>
        <v/>
      </c>
      <c r="L2213" s="132" t="str">
        <f t="shared" si="1068"/>
        <v/>
      </c>
      <c r="M2213" s="133" t="str">
        <f t="shared" si="1069"/>
        <v/>
      </c>
      <c r="N2213" s="134" t="str">
        <f>IFERROR(IF(B:B="","",IF(R2213="Beer",SUM(LOOKUP(2,1/(Rates!$B$3:$B$5&lt;=W2213)/(Rates!$C$3:$C$5&gt;=W2213),Rates!$D$3:$D$5)*(X2213/100)*W2213),IF(R2213="Refreshment Beverage",SUM(LOOKUP(2,1/(Rates!$B$7:$B$11&lt;=W2213)/(Rates!$C$7:$C$11&gt;=W2213),Rates!$D$7:$D$11)*(X2213/100)*W2213)))),"")</f>
        <v/>
      </c>
      <c r="O2213" s="134" t="str">
        <f t="shared" si="1070"/>
        <v/>
      </c>
      <c r="P2213" s="116"/>
      <c r="Q2213" s="117" t="str">
        <f t="shared" si="1071"/>
        <v/>
      </c>
      <c r="R2213" s="128" t="str">
        <f t="shared" si="1072"/>
        <v/>
      </c>
      <c r="S2213" s="135" t="str">
        <f>IF(B2213="","",IF(R2213="Refreshment Beverage",VLOOKUP(VALUE(Q2213),Rates!G$15:L$19,2,0),VLOOKUP(VALUE(Q2213),Rates!G$4:L$12,2,0)))</f>
        <v/>
      </c>
      <c r="T2213" s="135" t="str">
        <f t="shared" si="1073"/>
        <v/>
      </c>
      <c r="U2213" s="118" t="str">
        <f t="shared" si="1074"/>
        <v/>
      </c>
      <c r="V2213" s="135" t="str">
        <f t="shared" si="1075"/>
        <v/>
      </c>
      <c r="W2213" s="135" t="str">
        <f t="shared" si="1076"/>
        <v/>
      </c>
      <c r="X2213" s="119" t="str">
        <f t="shared" si="1077"/>
        <v/>
      </c>
      <c r="Y2213" s="120" t="str">
        <f>IF(B:B="","",IF(R2213="Refreshment Beverage",VLOOKUP(Q2213,Rates!G$15:L$19,6,0)*W2213,VLOOKUP(Q2213,Rates!G$4:L$12,6,0)*W2213))</f>
        <v/>
      </c>
      <c r="Z2213" s="120" t="str">
        <f t="shared" si="1078"/>
        <v/>
      </c>
      <c r="AA2213" s="120" t="str">
        <f t="shared" si="1079"/>
        <v/>
      </c>
      <c r="AB2213" s="136" t="str">
        <f>IF(B:B="","",IF(R2213="Refreshment Beverage","",IF(AND(R2213="Beer",Q2213=0),SUM(LOOKUP(2,1/(Rates!$B$15:$B$18&lt;=W2213)/(Rates!$C$15:$C$18&gt;=W2213),Rates!$D$15:$D$18)*W2213),VLOOKUP(VALUE(Q:Q),Rates!A:B,2,0)*W2213)))</f>
        <v/>
      </c>
      <c r="AC2213" s="136" t="str">
        <f>IF(B:B="","",IF(R2213="Refreshment Beverage","",IF(AND(R2213="Beer",Q2213=0),SUM(LOOKUP(2,1/(Rates!$B$15:$B$18&lt;=W2213)/(Rates!$C$15:$C$18&gt;=W2213),Rates!$E$15:$E$18)*W2213),VLOOKUP(VALUE(Q:Q),Rates!A:C,3,0)*W2213)))</f>
        <v/>
      </c>
      <c r="AD2213" s="137" t="str">
        <f>IFERROR(IF(B:B="","",IF(R2213="Beer","",IF(VALUE(Q2213)=0,VLOOKUP(VLOOKUP(B:B,#REF!,16,0),Rates!A:E,2,0),VLOOKUP(VALUE(Q2213),Rates!A$31:B$34,2,0)*W2213))),0)</f>
        <v/>
      </c>
      <c r="AE2213" s="121" t="str">
        <f t="shared" si="1080"/>
        <v/>
      </c>
      <c r="AF2213" s="138" t="str">
        <f t="shared" si="1081"/>
        <v/>
      </c>
      <c r="AG2213" s="122" t="str">
        <f t="shared" si="1082"/>
        <v/>
      </c>
      <c r="AH2213" s="123" t="str">
        <f t="shared" si="1083"/>
        <v/>
      </c>
      <c r="AI2213" s="139" t="str">
        <f>IF(AE:AE="","",IF(R2213="Refreshment Beverage",AK2213*(Rates!J$19/100),ROUND(SUM(AH2213*(Rates!$J$8/100)),4)))</f>
        <v/>
      </c>
      <c r="AJ2213" s="124" t="str">
        <f t="shared" si="1084"/>
        <v/>
      </c>
      <c r="AK2213" s="125" t="str">
        <f t="shared" si="1085"/>
        <v/>
      </c>
      <c r="AL2213" s="121" t="str">
        <f t="shared" si="1086"/>
        <v/>
      </c>
      <c r="AM2213" s="138" t="str">
        <f>IF(AS2213="","",IF(R2213="Refreshment Beverage",ROUND(AS2213*Rates!K$19,4),ROUND(AO2213*(VLOOKUP(VALUE(Q2213),Rates!G$4:L$12,3,0)),4)))</f>
        <v/>
      </c>
      <c r="AN2213" s="126" t="str">
        <f>IF(AS2213="","",IF(R2213="Refreshment Beverage",AS2213*(Rates!J$19/100),MAX(AM2213,AB2213)))</f>
        <v/>
      </c>
      <c r="AO2213" s="127" t="str">
        <f t="shared" si="1087"/>
        <v/>
      </c>
      <c r="AP2213" s="127" t="str">
        <f t="shared" si="1088"/>
        <v/>
      </c>
      <c r="AQ2213" s="140" t="str">
        <f>IF(AS2213="","",IF(R2213="Refreshment Beverage",ROUND(SUM(VLOOKUP(Q:Q,Rates!G$15:L$19,3,0)*(AS2213-Y2213-Z2213-AA2213)),4),ROUND(SUM(Rates!$K$8*AS2213),4)))</f>
        <v/>
      </c>
      <c r="AR2213" s="139" t="str">
        <f t="shared" si="1089"/>
        <v/>
      </c>
      <c r="AS2213" s="125" t="str">
        <f t="shared" si="1090"/>
        <v/>
      </c>
      <c r="AT2213" s="121" t="str">
        <f t="shared" si="1091"/>
        <v/>
      </c>
      <c r="AU2213" s="138" t="str">
        <f>IF(AX2213="","",IF(R2213="Refreshment Beverage",ROUND((BA2213-Y2213-Z2213-AA2213)*VLOOKUP(VALUE(Q2213),Rates!G$15:L$19,3,0),4),ROUND(AW2213*(VLOOKUP(VALUE(Q2213),Rates!G:L,3,0)),4)))</f>
        <v/>
      </c>
      <c r="AV2213" s="126" t="str">
        <f t="shared" si="1092"/>
        <v/>
      </c>
      <c r="AW2213" s="127" t="str">
        <f t="shared" si="1093"/>
        <v/>
      </c>
      <c r="AX2213" s="123" t="str">
        <f t="shared" si="1094"/>
        <v/>
      </c>
      <c r="AY2213" s="140" t="str">
        <f>IF(AX2213="","",IF(R2213="Refreshment Beverage",ROUND(SUM(AX2213*Rates!K$19),4),ROUND(SUM(AX2213*(Rates!J$8/100)),4)))</f>
        <v/>
      </c>
      <c r="AZ2213" s="124" t="str">
        <f t="shared" si="1095"/>
        <v/>
      </c>
      <c r="BA2213" s="125" t="str">
        <f t="shared" si="1096"/>
        <v/>
      </c>
      <c r="BB2213" s="115"/>
      <c r="BC2213" s="143"/>
      <c r="BD2213" s="100"/>
      <c r="BE2213" s="100"/>
      <c r="BF2213" s="100"/>
      <c r="BG2213" s="100"/>
    </row>
    <row r="2214" spans="1:59" x14ac:dyDescent="0.2">
      <c r="A2214" s="144"/>
      <c r="B2214" s="141"/>
      <c r="C2214" s="141"/>
      <c r="D2214" s="142"/>
      <c r="E2214" s="142"/>
      <c r="F2214" s="142"/>
      <c r="G2214" s="142"/>
      <c r="H2214" s="142"/>
      <c r="I2214" s="129"/>
      <c r="J2214" s="130"/>
      <c r="K2214" s="131" t="str">
        <f t="shared" si="1067"/>
        <v/>
      </c>
      <c r="L2214" s="132" t="str">
        <f t="shared" si="1068"/>
        <v/>
      </c>
      <c r="M2214" s="133" t="str">
        <f t="shared" si="1069"/>
        <v/>
      </c>
      <c r="N2214" s="134" t="str">
        <f>IFERROR(IF(B:B="","",IF(R2214="Beer",SUM(LOOKUP(2,1/(Rates!$B$3:$B$5&lt;=W2214)/(Rates!$C$3:$C$5&gt;=W2214),Rates!$D$3:$D$5)*(X2214/100)*W2214),IF(R2214="Refreshment Beverage",SUM(LOOKUP(2,1/(Rates!$B$7:$B$11&lt;=W2214)/(Rates!$C$7:$C$11&gt;=W2214),Rates!$D$7:$D$11)*(X2214/100)*W2214)))),"")</f>
        <v/>
      </c>
      <c r="O2214" s="134" t="str">
        <f t="shared" si="1070"/>
        <v/>
      </c>
      <c r="P2214" s="116"/>
      <c r="Q2214" s="117" t="str">
        <f t="shared" si="1071"/>
        <v/>
      </c>
      <c r="R2214" s="128" t="str">
        <f t="shared" si="1072"/>
        <v/>
      </c>
      <c r="S2214" s="135" t="str">
        <f>IF(B2214="","",IF(R2214="Refreshment Beverage",VLOOKUP(VALUE(Q2214),Rates!G$15:L$19,2,0),VLOOKUP(VALUE(Q2214),Rates!G$4:L$12,2,0)))</f>
        <v/>
      </c>
      <c r="T2214" s="135" t="str">
        <f t="shared" si="1073"/>
        <v/>
      </c>
      <c r="U2214" s="118" t="str">
        <f t="shared" si="1074"/>
        <v/>
      </c>
      <c r="V2214" s="135" t="str">
        <f t="shared" si="1075"/>
        <v/>
      </c>
      <c r="W2214" s="135" t="str">
        <f t="shared" si="1076"/>
        <v/>
      </c>
      <c r="X2214" s="119" t="str">
        <f t="shared" si="1077"/>
        <v/>
      </c>
      <c r="Y2214" s="120" t="str">
        <f>IF(B:B="","",IF(R2214="Refreshment Beverage",VLOOKUP(Q2214,Rates!G$15:L$19,6,0)*W2214,VLOOKUP(Q2214,Rates!G$4:L$12,6,0)*W2214))</f>
        <v/>
      </c>
      <c r="Z2214" s="120" t="str">
        <f t="shared" si="1078"/>
        <v/>
      </c>
      <c r="AA2214" s="120" t="str">
        <f t="shared" si="1079"/>
        <v/>
      </c>
      <c r="AB2214" s="136" t="str">
        <f>IF(B:B="","",IF(R2214="Refreshment Beverage","",IF(AND(R2214="Beer",Q2214=0),SUM(LOOKUP(2,1/(Rates!$B$15:$B$18&lt;=W2214)/(Rates!$C$15:$C$18&gt;=W2214),Rates!$D$15:$D$18)*W2214),VLOOKUP(VALUE(Q:Q),Rates!A:B,2,0)*W2214)))</f>
        <v/>
      </c>
      <c r="AC2214" s="136" t="str">
        <f>IF(B:B="","",IF(R2214="Refreshment Beverage","",IF(AND(R2214="Beer",Q2214=0),SUM(LOOKUP(2,1/(Rates!$B$15:$B$18&lt;=W2214)/(Rates!$C$15:$C$18&gt;=W2214),Rates!$E$15:$E$18)*W2214),VLOOKUP(VALUE(Q:Q),Rates!A:C,3,0)*W2214)))</f>
        <v/>
      </c>
      <c r="AD2214" s="137" t="str">
        <f>IFERROR(IF(B:B="","",IF(R2214="Beer","",IF(VALUE(Q2214)=0,VLOOKUP(VLOOKUP(B:B,#REF!,16,0),Rates!A:E,2,0),VLOOKUP(VALUE(Q2214),Rates!A$31:B$34,2,0)*W2214))),0)</f>
        <v/>
      </c>
      <c r="AE2214" s="121" t="str">
        <f t="shared" si="1080"/>
        <v/>
      </c>
      <c r="AF2214" s="138" t="str">
        <f t="shared" si="1081"/>
        <v/>
      </c>
      <c r="AG2214" s="122" t="str">
        <f t="shared" si="1082"/>
        <v/>
      </c>
      <c r="AH2214" s="123" t="str">
        <f t="shared" si="1083"/>
        <v/>
      </c>
      <c r="AI2214" s="139" t="str">
        <f>IF(AE:AE="","",IF(R2214="Refreshment Beverage",AK2214*(Rates!J$19/100),ROUND(SUM(AH2214*(Rates!$J$8/100)),4)))</f>
        <v/>
      </c>
      <c r="AJ2214" s="124" t="str">
        <f t="shared" si="1084"/>
        <v/>
      </c>
      <c r="AK2214" s="125" t="str">
        <f t="shared" si="1085"/>
        <v/>
      </c>
      <c r="AL2214" s="121" t="str">
        <f t="shared" si="1086"/>
        <v/>
      </c>
      <c r="AM2214" s="138" t="str">
        <f>IF(AS2214="","",IF(R2214="Refreshment Beverage",ROUND(AS2214*Rates!K$19,4),ROUND(AO2214*(VLOOKUP(VALUE(Q2214),Rates!G$4:L$12,3,0)),4)))</f>
        <v/>
      </c>
      <c r="AN2214" s="126" t="str">
        <f>IF(AS2214="","",IF(R2214="Refreshment Beverage",AS2214*(Rates!J$19/100),MAX(AM2214,AB2214)))</f>
        <v/>
      </c>
      <c r="AO2214" s="127" t="str">
        <f t="shared" si="1087"/>
        <v/>
      </c>
      <c r="AP2214" s="127" t="str">
        <f t="shared" si="1088"/>
        <v/>
      </c>
      <c r="AQ2214" s="140" t="str">
        <f>IF(AS2214="","",IF(R2214="Refreshment Beverage",ROUND(SUM(VLOOKUP(Q:Q,Rates!G$15:L$19,3,0)*(AS2214-Y2214-Z2214-AA2214)),4),ROUND(SUM(Rates!$K$8*AS2214),4)))</f>
        <v/>
      </c>
      <c r="AR2214" s="139" t="str">
        <f t="shared" si="1089"/>
        <v/>
      </c>
      <c r="AS2214" s="125" t="str">
        <f t="shared" si="1090"/>
        <v/>
      </c>
      <c r="AT2214" s="121" t="str">
        <f t="shared" si="1091"/>
        <v/>
      </c>
      <c r="AU2214" s="138" t="str">
        <f>IF(AX2214="","",IF(R2214="Refreshment Beverage",ROUND((BA2214-Y2214-Z2214-AA2214)*VLOOKUP(VALUE(Q2214),Rates!G$15:L$19,3,0),4),ROUND(AW2214*(VLOOKUP(VALUE(Q2214),Rates!G:L,3,0)),4)))</f>
        <v/>
      </c>
      <c r="AV2214" s="126" t="str">
        <f t="shared" si="1092"/>
        <v/>
      </c>
      <c r="AW2214" s="127" t="str">
        <f t="shared" si="1093"/>
        <v/>
      </c>
      <c r="AX2214" s="123" t="str">
        <f t="shared" si="1094"/>
        <v/>
      </c>
      <c r="AY2214" s="140" t="str">
        <f>IF(AX2214="","",IF(R2214="Refreshment Beverage",ROUND(SUM(AX2214*Rates!K$19),4),ROUND(SUM(AX2214*(Rates!J$8/100)),4)))</f>
        <v/>
      </c>
      <c r="AZ2214" s="124" t="str">
        <f t="shared" si="1095"/>
        <v/>
      </c>
      <c r="BA2214" s="125" t="str">
        <f t="shared" si="1096"/>
        <v/>
      </c>
      <c r="BB2214" s="115"/>
      <c r="BC2214" s="143"/>
      <c r="BD2214" s="100"/>
      <c r="BE2214" s="100"/>
      <c r="BF2214" s="100"/>
      <c r="BG2214" s="100"/>
    </row>
    <row r="2215" spans="1:59" x14ac:dyDescent="0.2">
      <c r="A2215" s="144"/>
      <c r="B2215" s="141"/>
      <c r="C2215" s="141"/>
      <c r="D2215" s="142"/>
      <c r="E2215" s="142"/>
      <c r="F2215" s="142"/>
      <c r="G2215" s="142"/>
      <c r="H2215" s="142"/>
      <c r="I2215" s="129"/>
      <c r="J2215" s="130"/>
      <c r="K2215" s="131" t="str">
        <f t="shared" si="1067"/>
        <v/>
      </c>
      <c r="L2215" s="132" t="str">
        <f t="shared" si="1068"/>
        <v/>
      </c>
      <c r="M2215" s="133" t="str">
        <f t="shared" si="1069"/>
        <v/>
      </c>
      <c r="N2215" s="134" t="str">
        <f>IFERROR(IF(B:B="","",IF(R2215="Beer",SUM(LOOKUP(2,1/(Rates!$B$3:$B$5&lt;=W2215)/(Rates!$C$3:$C$5&gt;=W2215),Rates!$D$3:$D$5)*(X2215/100)*W2215),IF(R2215="Refreshment Beverage",SUM(LOOKUP(2,1/(Rates!$B$7:$B$11&lt;=W2215)/(Rates!$C$7:$C$11&gt;=W2215),Rates!$D$7:$D$11)*(X2215/100)*W2215)))),"")</f>
        <v/>
      </c>
      <c r="O2215" s="134" t="str">
        <f t="shared" si="1070"/>
        <v/>
      </c>
      <c r="P2215" s="116"/>
      <c r="Q2215" s="117" t="str">
        <f t="shared" si="1071"/>
        <v/>
      </c>
      <c r="R2215" s="128" t="str">
        <f t="shared" si="1072"/>
        <v/>
      </c>
      <c r="S2215" s="135" t="str">
        <f>IF(B2215="","",IF(R2215="Refreshment Beverage",VLOOKUP(VALUE(Q2215),Rates!G$15:L$19,2,0),VLOOKUP(VALUE(Q2215),Rates!G$4:L$12,2,0)))</f>
        <v/>
      </c>
      <c r="T2215" s="135" t="str">
        <f t="shared" si="1073"/>
        <v/>
      </c>
      <c r="U2215" s="118" t="str">
        <f t="shared" si="1074"/>
        <v/>
      </c>
      <c r="V2215" s="135" t="str">
        <f t="shared" si="1075"/>
        <v/>
      </c>
      <c r="W2215" s="135" t="str">
        <f t="shared" si="1076"/>
        <v/>
      </c>
      <c r="X2215" s="119" t="str">
        <f t="shared" si="1077"/>
        <v/>
      </c>
      <c r="Y2215" s="120" t="str">
        <f>IF(B:B="","",IF(R2215="Refreshment Beverage",VLOOKUP(Q2215,Rates!G$15:L$19,6,0)*W2215,VLOOKUP(Q2215,Rates!G$4:L$12,6,0)*W2215))</f>
        <v/>
      </c>
      <c r="Z2215" s="120" t="str">
        <f t="shared" si="1078"/>
        <v/>
      </c>
      <c r="AA2215" s="120" t="str">
        <f t="shared" si="1079"/>
        <v/>
      </c>
      <c r="AB2215" s="136" t="str">
        <f>IF(B:B="","",IF(R2215="Refreshment Beverage","",IF(AND(R2215="Beer",Q2215=0),SUM(LOOKUP(2,1/(Rates!$B$15:$B$18&lt;=W2215)/(Rates!$C$15:$C$18&gt;=W2215),Rates!$D$15:$D$18)*W2215),VLOOKUP(VALUE(Q:Q),Rates!A:B,2,0)*W2215)))</f>
        <v/>
      </c>
      <c r="AC2215" s="136" t="str">
        <f>IF(B:B="","",IF(R2215="Refreshment Beverage","",IF(AND(R2215="Beer",Q2215=0),SUM(LOOKUP(2,1/(Rates!$B$15:$B$18&lt;=W2215)/(Rates!$C$15:$C$18&gt;=W2215),Rates!$E$15:$E$18)*W2215),VLOOKUP(VALUE(Q:Q),Rates!A:C,3,0)*W2215)))</f>
        <v/>
      </c>
      <c r="AD2215" s="137" t="str">
        <f>IFERROR(IF(B:B="","",IF(R2215="Beer","",IF(VALUE(Q2215)=0,VLOOKUP(VLOOKUP(B:B,#REF!,16,0),Rates!A:E,2,0),VLOOKUP(VALUE(Q2215),Rates!A$31:B$34,2,0)*W2215))),0)</f>
        <v/>
      </c>
      <c r="AE2215" s="121" t="str">
        <f t="shared" si="1080"/>
        <v/>
      </c>
      <c r="AF2215" s="138" t="str">
        <f t="shared" si="1081"/>
        <v/>
      </c>
      <c r="AG2215" s="122" t="str">
        <f t="shared" si="1082"/>
        <v/>
      </c>
      <c r="AH2215" s="123" t="str">
        <f t="shared" si="1083"/>
        <v/>
      </c>
      <c r="AI2215" s="139" t="str">
        <f>IF(AE:AE="","",IF(R2215="Refreshment Beverage",AK2215*(Rates!J$19/100),ROUND(SUM(AH2215*(Rates!$J$8/100)),4)))</f>
        <v/>
      </c>
      <c r="AJ2215" s="124" t="str">
        <f t="shared" si="1084"/>
        <v/>
      </c>
      <c r="AK2215" s="125" t="str">
        <f t="shared" si="1085"/>
        <v/>
      </c>
      <c r="AL2215" s="121" t="str">
        <f t="shared" si="1086"/>
        <v/>
      </c>
      <c r="AM2215" s="138" t="str">
        <f>IF(AS2215="","",IF(R2215="Refreshment Beverage",ROUND(AS2215*Rates!K$19,4),ROUND(AO2215*(VLOOKUP(VALUE(Q2215),Rates!G$4:L$12,3,0)),4)))</f>
        <v/>
      </c>
      <c r="AN2215" s="126" t="str">
        <f>IF(AS2215="","",IF(R2215="Refreshment Beverage",AS2215*(Rates!J$19/100),MAX(AM2215,AB2215)))</f>
        <v/>
      </c>
      <c r="AO2215" s="127" t="str">
        <f t="shared" si="1087"/>
        <v/>
      </c>
      <c r="AP2215" s="127" t="str">
        <f t="shared" si="1088"/>
        <v/>
      </c>
      <c r="AQ2215" s="140" t="str">
        <f>IF(AS2215="","",IF(R2215="Refreshment Beverage",ROUND(SUM(VLOOKUP(Q:Q,Rates!G$15:L$19,3,0)*(AS2215-Y2215-Z2215-AA2215)),4),ROUND(SUM(Rates!$K$8*AS2215),4)))</f>
        <v/>
      </c>
      <c r="AR2215" s="139" t="str">
        <f t="shared" si="1089"/>
        <v/>
      </c>
      <c r="AS2215" s="125" t="str">
        <f t="shared" si="1090"/>
        <v/>
      </c>
      <c r="AT2215" s="121" t="str">
        <f t="shared" si="1091"/>
        <v/>
      </c>
      <c r="AU2215" s="138" t="str">
        <f>IF(AX2215="","",IF(R2215="Refreshment Beverage",ROUND((BA2215-Y2215-Z2215-AA2215)*VLOOKUP(VALUE(Q2215),Rates!G$15:L$19,3,0),4),ROUND(AW2215*(VLOOKUP(VALUE(Q2215),Rates!G:L,3,0)),4)))</f>
        <v/>
      </c>
      <c r="AV2215" s="126" t="str">
        <f t="shared" si="1092"/>
        <v/>
      </c>
      <c r="AW2215" s="127" t="str">
        <f t="shared" si="1093"/>
        <v/>
      </c>
      <c r="AX2215" s="123" t="str">
        <f t="shared" si="1094"/>
        <v/>
      </c>
      <c r="AY2215" s="140" t="str">
        <f>IF(AX2215="","",IF(R2215="Refreshment Beverage",ROUND(SUM(AX2215*Rates!K$19),4),ROUND(SUM(AX2215*(Rates!J$8/100)),4)))</f>
        <v/>
      </c>
      <c r="AZ2215" s="124" t="str">
        <f t="shared" si="1095"/>
        <v/>
      </c>
      <c r="BA2215" s="125" t="str">
        <f t="shared" si="1096"/>
        <v/>
      </c>
      <c r="BB2215" s="115"/>
      <c r="BC2215" s="143"/>
      <c r="BD2215" s="100"/>
      <c r="BE2215" s="100"/>
      <c r="BF2215" s="100"/>
      <c r="BG2215" s="100"/>
    </row>
    <row r="2216" spans="1:59" x14ac:dyDescent="0.2">
      <c r="A2216" s="144"/>
      <c r="B2216" s="141"/>
      <c r="C2216" s="141"/>
      <c r="D2216" s="142"/>
      <c r="E2216" s="142"/>
      <c r="F2216" s="142"/>
      <c r="G2216" s="142"/>
      <c r="H2216" s="142"/>
      <c r="I2216" s="129"/>
      <c r="J2216" s="130"/>
      <c r="K2216" s="131" t="str">
        <f t="shared" si="1067"/>
        <v/>
      </c>
      <c r="L2216" s="132" t="str">
        <f t="shared" si="1068"/>
        <v/>
      </c>
      <c r="M2216" s="133" t="str">
        <f t="shared" si="1069"/>
        <v/>
      </c>
      <c r="N2216" s="134" t="str">
        <f>IFERROR(IF(B:B="","",IF(R2216="Beer",SUM(LOOKUP(2,1/(Rates!$B$3:$B$5&lt;=W2216)/(Rates!$C$3:$C$5&gt;=W2216),Rates!$D$3:$D$5)*(X2216/100)*W2216),IF(R2216="Refreshment Beverage",SUM(LOOKUP(2,1/(Rates!$B$7:$B$11&lt;=W2216)/(Rates!$C$7:$C$11&gt;=W2216),Rates!$D$7:$D$11)*(X2216/100)*W2216)))),"")</f>
        <v/>
      </c>
      <c r="O2216" s="134" t="str">
        <f t="shared" si="1070"/>
        <v/>
      </c>
      <c r="P2216" s="116"/>
      <c r="Q2216" s="117" t="str">
        <f t="shared" si="1071"/>
        <v/>
      </c>
      <c r="R2216" s="128" t="str">
        <f t="shared" si="1072"/>
        <v/>
      </c>
      <c r="S2216" s="135" t="str">
        <f>IF(B2216="","",IF(R2216="Refreshment Beverage",VLOOKUP(VALUE(Q2216),Rates!G$15:L$19,2,0),VLOOKUP(VALUE(Q2216),Rates!G$4:L$12,2,0)))</f>
        <v/>
      </c>
      <c r="T2216" s="135" t="str">
        <f t="shared" si="1073"/>
        <v/>
      </c>
      <c r="U2216" s="118" t="str">
        <f t="shared" si="1074"/>
        <v/>
      </c>
      <c r="V2216" s="135" t="str">
        <f t="shared" si="1075"/>
        <v/>
      </c>
      <c r="W2216" s="135" t="str">
        <f t="shared" si="1076"/>
        <v/>
      </c>
      <c r="X2216" s="119" t="str">
        <f t="shared" si="1077"/>
        <v/>
      </c>
      <c r="Y2216" s="120" t="str">
        <f>IF(B:B="","",IF(R2216="Refreshment Beverage",VLOOKUP(Q2216,Rates!G$15:L$19,6,0)*W2216,VLOOKUP(Q2216,Rates!G$4:L$12,6,0)*W2216))</f>
        <v/>
      </c>
      <c r="Z2216" s="120" t="str">
        <f t="shared" si="1078"/>
        <v/>
      </c>
      <c r="AA2216" s="120" t="str">
        <f t="shared" si="1079"/>
        <v/>
      </c>
      <c r="AB2216" s="136" t="str">
        <f>IF(B:B="","",IF(R2216="Refreshment Beverage","",IF(AND(R2216="Beer",Q2216=0),SUM(LOOKUP(2,1/(Rates!$B$15:$B$18&lt;=W2216)/(Rates!$C$15:$C$18&gt;=W2216),Rates!$D$15:$D$18)*W2216),VLOOKUP(VALUE(Q:Q),Rates!A:B,2,0)*W2216)))</f>
        <v/>
      </c>
      <c r="AC2216" s="136" t="str">
        <f>IF(B:B="","",IF(R2216="Refreshment Beverage","",IF(AND(R2216="Beer",Q2216=0),SUM(LOOKUP(2,1/(Rates!$B$15:$B$18&lt;=W2216)/(Rates!$C$15:$C$18&gt;=W2216),Rates!$E$15:$E$18)*W2216),VLOOKUP(VALUE(Q:Q),Rates!A:C,3,0)*W2216)))</f>
        <v/>
      </c>
      <c r="AD2216" s="137" t="str">
        <f>IFERROR(IF(B:B="","",IF(R2216="Beer","",IF(VALUE(Q2216)=0,VLOOKUP(VLOOKUP(B:B,#REF!,16,0),Rates!A:E,2,0),VLOOKUP(VALUE(Q2216),Rates!A$31:B$34,2,0)*W2216))),0)</f>
        <v/>
      </c>
      <c r="AE2216" s="121" t="str">
        <f t="shared" si="1080"/>
        <v/>
      </c>
      <c r="AF2216" s="138" t="str">
        <f t="shared" si="1081"/>
        <v/>
      </c>
      <c r="AG2216" s="122" t="str">
        <f t="shared" si="1082"/>
        <v/>
      </c>
      <c r="AH2216" s="123" t="str">
        <f t="shared" si="1083"/>
        <v/>
      </c>
      <c r="AI2216" s="139" t="str">
        <f>IF(AE:AE="","",IF(R2216="Refreshment Beverage",AK2216*(Rates!J$19/100),ROUND(SUM(AH2216*(Rates!$J$8/100)),4)))</f>
        <v/>
      </c>
      <c r="AJ2216" s="124" t="str">
        <f t="shared" si="1084"/>
        <v/>
      </c>
      <c r="AK2216" s="125" t="str">
        <f t="shared" si="1085"/>
        <v/>
      </c>
      <c r="AL2216" s="121" t="str">
        <f t="shared" si="1086"/>
        <v/>
      </c>
      <c r="AM2216" s="138" t="str">
        <f>IF(AS2216="","",IF(R2216="Refreshment Beverage",ROUND(AS2216*Rates!K$19,4),ROUND(AO2216*(VLOOKUP(VALUE(Q2216),Rates!G$4:L$12,3,0)),4)))</f>
        <v/>
      </c>
      <c r="AN2216" s="126" t="str">
        <f>IF(AS2216="","",IF(R2216="Refreshment Beverage",AS2216*(Rates!J$19/100),MAX(AM2216,AB2216)))</f>
        <v/>
      </c>
      <c r="AO2216" s="127" t="str">
        <f t="shared" si="1087"/>
        <v/>
      </c>
      <c r="AP2216" s="127" t="str">
        <f t="shared" si="1088"/>
        <v/>
      </c>
      <c r="AQ2216" s="140" t="str">
        <f>IF(AS2216="","",IF(R2216="Refreshment Beverage",ROUND(SUM(VLOOKUP(Q:Q,Rates!G$15:L$19,3,0)*(AS2216-Y2216-Z2216-AA2216)),4),ROUND(SUM(Rates!$K$8*AS2216),4)))</f>
        <v/>
      </c>
      <c r="AR2216" s="139" t="str">
        <f t="shared" si="1089"/>
        <v/>
      </c>
      <c r="AS2216" s="125" t="str">
        <f t="shared" si="1090"/>
        <v/>
      </c>
      <c r="AT2216" s="121" t="str">
        <f t="shared" si="1091"/>
        <v/>
      </c>
      <c r="AU2216" s="138" t="str">
        <f>IF(AX2216="","",IF(R2216="Refreshment Beverage",ROUND((BA2216-Y2216-Z2216-AA2216)*VLOOKUP(VALUE(Q2216),Rates!G$15:L$19,3,0),4),ROUND(AW2216*(VLOOKUP(VALUE(Q2216),Rates!G:L,3,0)),4)))</f>
        <v/>
      </c>
      <c r="AV2216" s="126" t="str">
        <f t="shared" si="1092"/>
        <v/>
      </c>
      <c r="AW2216" s="127" t="str">
        <f t="shared" si="1093"/>
        <v/>
      </c>
      <c r="AX2216" s="123" t="str">
        <f t="shared" si="1094"/>
        <v/>
      </c>
      <c r="AY2216" s="140" t="str">
        <f>IF(AX2216="","",IF(R2216="Refreshment Beverage",ROUND(SUM(AX2216*Rates!K$19),4),ROUND(SUM(AX2216*(Rates!J$8/100)),4)))</f>
        <v/>
      </c>
      <c r="AZ2216" s="124" t="str">
        <f t="shared" si="1095"/>
        <v/>
      </c>
      <c r="BA2216" s="125" t="str">
        <f t="shared" si="1096"/>
        <v/>
      </c>
      <c r="BB2216" s="115"/>
      <c r="BC2216" s="143"/>
      <c r="BD2216" s="100"/>
      <c r="BE2216" s="100"/>
      <c r="BF2216" s="100"/>
      <c r="BG2216" s="100"/>
    </row>
    <row r="2217" spans="1:59" x14ac:dyDescent="0.2">
      <c r="A2217" s="144"/>
      <c r="B2217" s="141"/>
      <c r="C2217" s="141"/>
      <c r="D2217" s="142"/>
      <c r="E2217" s="142"/>
      <c r="F2217" s="142"/>
      <c r="G2217" s="142"/>
      <c r="H2217" s="142"/>
      <c r="I2217" s="129"/>
      <c r="J2217" s="130"/>
      <c r="K2217" s="131" t="str">
        <f t="shared" si="1067"/>
        <v/>
      </c>
      <c r="L2217" s="132" t="str">
        <f t="shared" si="1068"/>
        <v/>
      </c>
      <c r="M2217" s="133" t="str">
        <f t="shared" si="1069"/>
        <v/>
      </c>
      <c r="N2217" s="134" t="str">
        <f>IFERROR(IF(B:B="","",IF(R2217="Beer",SUM(LOOKUP(2,1/(Rates!$B$3:$B$5&lt;=W2217)/(Rates!$C$3:$C$5&gt;=W2217),Rates!$D$3:$D$5)*(X2217/100)*W2217),IF(R2217="Refreshment Beverage",SUM(LOOKUP(2,1/(Rates!$B$7:$B$11&lt;=W2217)/(Rates!$C$7:$C$11&gt;=W2217),Rates!$D$7:$D$11)*(X2217/100)*W2217)))),"")</f>
        <v/>
      </c>
      <c r="O2217" s="134" t="str">
        <f t="shared" si="1070"/>
        <v/>
      </c>
      <c r="P2217" s="116"/>
      <c r="Q2217" s="117" t="str">
        <f t="shared" si="1071"/>
        <v/>
      </c>
      <c r="R2217" s="128" t="str">
        <f t="shared" si="1072"/>
        <v/>
      </c>
      <c r="S2217" s="135" t="str">
        <f>IF(B2217="","",IF(R2217="Refreshment Beverage",VLOOKUP(VALUE(Q2217),Rates!G$15:L$19,2,0),VLOOKUP(VALUE(Q2217),Rates!G$4:L$12,2,0)))</f>
        <v/>
      </c>
      <c r="T2217" s="135" t="str">
        <f t="shared" si="1073"/>
        <v/>
      </c>
      <c r="U2217" s="118" t="str">
        <f t="shared" si="1074"/>
        <v/>
      </c>
      <c r="V2217" s="135" t="str">
        <f t="shared" si="1075"/>
        <v/>
      </c>
      <c r="W2217" s="135" t="str">
        <f t="shared" si="1076"/>
        <v/>
      </c>
      <c r="X2217" s="119" t="str">
        <f t="shared" si="1077"/>
        <v/>
      </c>
      <c r="Y2217" s="120" t="str">
        <f>IF(B:B="","",IF(R2217="Refreshment Beverage",VLOOKUP(Q2217,Rates!G$15:L$19,6,0)*W2217,VLOOKUP(Q2217,Rates!G$4:L$12,6,0)*W2217))</f>
        <v/>
      </c>
      <c r="Z2217" s="120" t="str">
        <f t="shared" si="1078"/>
        <v/>
      </c>
      <c r="AA2217" s="120" t="str">
        <f t="shared" si="1079"/>
        <v/>
      </c>
      <c r="AB2217" s="136" t="str">
        <f>IF(B:B="","",IF(R2217="Refreshment Beverage","",IF(AND(R2217="Beer",Q2217=0),SUM(LOOKUP(2,1/(Rates!$B$15:$B$18&lt;=W2217)/(Rates!$C$15:$C$18&gt;=W2217),Rates!$D$15:$D$18)*W2217),VLOOKUP(VALUE(Q:Q),Rates!A:B,2,0)*W2217)))</f>
        <v/>
      </c>
      <c r="AC2217" s="136" t="str">
        <f>IF(B:B="","",IF(R2217="Refreshment Beverage","",IF(AND(R2217="Beer",Q2217=0),SUM(LOOKUP(2,1/(Rates!$B$15:$B$18&lt;=W2217)/(Rates!$C$15:$C$18&gt;=W2217),Rates!$E$15:$E$18)*W2217),VLOOKUP(VALUE(Q:Q),Rates!A:C,3,0)*W2217)))</f>
        <v/>
      </c>
      <c r="AD2217" s="137" t="str">
        <f>IFERROR(IF(B:B="","",IF(R2217="Beer","",IF(VALUE(Q2217)=0,VLOOKUP(VLOOKUP(B:B,#REF!,16,0),Rates!A:E,2,0),VLOOKUP(VALUE(Q2217),Rates!A$31:B$34,2,0)*W2217))),0)</f>
        <v/>
      </c>
      <c r="AE2217" s="121" t="str">
        <f t="shared" si="1080"/>
        <v/>
      </c>
      <c r="AF2217" s="138" t="str">
        <f t="shared" si="1081"/>
        <v/>
      </c>
      <c r="AG2217" s="122" t="str">
        <f t="shared" si="1082"/>
        <v/>
      </c>
      <c r="AH2217" s="123" t="str">
        <f t="shared" si="1083"/>
        <v/>
      </c>
      <c r="AI2217" s="139" t="str">
        <f>IF(AE:AE="","",IF(R2217="Refreshment Beverage",AK2217*(Rates!J$19/100),ROUND(SUM(AH2217*(Rates!$J$8/100)),4)))</f>
        <v/>
      </c>
      <c r="AJ2217" s="124" t="str">
        <f t="shared" si="1084"/>
        <v/>
      </c>
      <c r="AK2217" s="125" t="str">
        <f t="shared" si="1085"/>
        <v/>
      </c>
      <c r="AL2217" s="121" t="str">
        <f t="shared" si="1086"/>
        <v/>
      </c>
      <c r="AM2217" s="138" t="str">
        <f>IF(AS2217="","",IF(R2217="Refreshment Beverage",ROUND(AS2217*Rates!K$19,4),ROUND(AO2217*(VLOOKUP(VALUE(Q2217),Rates!G$4:L$12,3,0)),4)))</f>
        <v/>
      </c>
      <c r="AN2217" s="126" t="str">
        <f>IF(AS2217="","",IF(R2217="Refreshment Beverage",AS2217*(Rates!J$19/100),MAX(AM2217,AB2217)))</f>
        <v/>
      </c>
      <c r="AO2217" s="127" t="str">
        <f t="shared" si="1087"/>
        <v/>
      </c>
      <c r="AP2217" s="127" t="str">
        <f t="shared" si="1088"/>
        <v/>
      </c>
      <c r="AQ2217" s="140" t="str">
        <f>IF(AS2217="","",IF(R2217="Refreshment Beverage",ROUND(SUM(VLOOKUP(Q:Q,Rates!G$15:L$19,3,0)*(AS2217-Y2217-Z2217-AA2217)),4),ROUND(SUM(Rates!$K$8*AS2217),4)))</f>
        <v/>
      </c>
      <c r="AR2217" s="139" t="str">
        <f t="shared" si="1089"/>
        <v/>
      </c>
      <c r="AS2217" s="125" t="str">
        <f t="shared" si="1090"/>
        <v/>
      </c>
      <c r="AT2217" s="121" t="str">
        <f t="shared" si="1091"/>
        <v/>
      </c>
      <c r="AU2217" s="138" t="str">
        <f>IF(AX2217="","",IF(R2217="Refreshment Beverage",ROUND((BA2217-Y2217-Z2217-AA2217)*VLOOKUP(VALUE(Q2217),Rates!G$15:L$19,3,0),4),ROUND(AW2217*(VLOOKUP(VALUE(Q2217),Rates!G:L,3,0)),4)))</f>
        <v/>
      </c>
      <c r="AV2217" s="126" t="str">
        <f t="shared" si="1092"/>
        <v/>
      </c>
      <c r="AW2217" s="127" t="str">
        <f t="shared" si="1093"/>
        <v/>
      </c>
      <c r="AX2217" s="123" t="str">
        <f t="shared" si="1094"/>
        <v/>
      </c>
      <c r="AY2217" s="140" t="str">
        <f>IF(AX2217="","",IF(R2217="Refreshment Beverage",ROUND(SUM(AX2217*Rates!K$19),4),ROUND(SUM(AX2217*(Rates!J$8/100)),4)))</f>
        <v/>
      </c>
      <c r="AZ2217" s="124" t="str">
        <f t="shared" si="1095"/>
        <v/>
      </c>
      <c r="BA2217" s="125" t="str">
        <f t="shared" si="1096"/>
        <v/>
      </c>
      <c r="BB2217" s="115"/>
      <c r="BC2217" s="143"/>
      <c r="BD2217" s="100"/>
      <c r="BE2217" s="100"/>
      <c r="BF2217" s="100"/>
      <c r="BG2217" s="100"/>
    </row>
    <row r="2218" spans="1:59" x14ac:dyDescent="0.2">
      <c r="A2218" s="144"/>
      <c r="B2218" s="141"/>
      <c r="C2218" s="141"/>
      <c r="D2218" s="142"/>
      <c r="E2218" s="142"/>
      <c r="F2218" s="142"/>
      <c r="G2218" s="142"/>
      <c r="H2218" s="142"/>
      <c r="I2218" s="129"/>
      <c r="J2218" s="130"/>
      <c r="K2218" s="131" t="str">
        <f t="shared" si="1067"/>
        <v/>
      </c>
      <c r="L2218" s="132" t="str">
        <f t="shared" si="1068"/>
        <v/>
      </c>
      <c r="M2218" s="133" t="str">
        <f t="shared" si="1069"/>
        <v/>
      </c>
      <c r="N2218" s="134" t="str">
        <f>IFERROR(IF(B:B="","",IF(R2218="Beer",SUM(LOOKUP(2,1/(Rates!$B$3:$B$5&lt;=W2218)/(Rates!$C$3:$C$5&gt;=W2218),Rates!$D$3:$D$5)*(X2218/100)*W2218),IF(R2218="Refreshment Beverage",SUM(LOOKUP(2,1/(Rates!$B$7:$B$11&lt;=W2218)/(Rates!$C$7:$C$11&gt;=W2218),Rates!$D$7:$D$11)*(X2218/100)*W2218)))),"")</f>
        <v/>
      </c>
      <c r="O2218" s="134" t="str">
        <f t="shared" si="1070"/>
        <v/>
      </c>
      <c r="P2218" s="116"/>
      <c r="Q2218" s="117" t="str">
        <f t="shared" si="1071"/>
        <v/>
      </c>
      <c r="R2218" s="128" t="str">
        <f t="shared" si="1072"/>
        <v/>
      </c>
      <c r="S2218" s="135" t="str">
        <f>IF(B2218="","",IF(R2218="Refreshment Beverage",VLOOKUP(VALUE(Q2218),Rates!G$15:L$19,2,0),VLOOKUP(VALUE(Q2218),Rates!G$4:L$12,2,0)))</f>
        <v/>
      </c>
      <c r="T2218" s="135" t="str">
        <f t="shared" si="1073"/>
        <v/>
      </c>
      <c r="U2218" s="118" t="str">
        <f t="shared" si="1074"/>
        <v/>
      </c>
      <c r="V2218" s="135" t="str">
        <f t="shared" si="1075"/>
        <v/>
      </c>
      <c r="W2218" s="135" t="str">
        <f t="shared" si="1076"/>
        <v/>
      </c>
      <c r="X2218" s="119" t="str">
        <f t="shared" si="1077"/>
        <v/>
      </c>
      <c r="Y2218" s="120" t="str">
        <f>IF(B:B="","",IF(R2218="Refreshment Beverage",VLOOKUP(Q2218,Rates!G$15:L$19,6,0)*W2218,VLOOKUP(Q2218,Rates!G$4:L$12,6,0)*W2218))</f>
        <v/>
      </c>
      <c r="Z2218" s="120" t="str">
        <f t="shared" si="1078"/>
        <v/>
      </c>
      <c r="AA2218" s="120" t="str">
        <f t="shared" si="1079"/>
        <v/>
      </c>
      <c r="AB2218" s="136" t="str">
        <f>IF(B:B="","",IF(R2218="Refreshment Beverage","",IF(AND(R2218="Beer",Q2218=0),SUM(LOOKUP(2,1/(Rates!$B$15:$B$18&lt;=W2218)/(Rates!$C$15:$C$18&gt;=W2218),Rates!$D$15:$D$18)*W2218),VLOOKUP(VALUE(Q:Q),Rates!A:B,2,0)*W2218)))</f>
        <v/>
      </c>
      <c r="AC2218" s="136" t="str">
        <f>IF(B:B="","",IF(R2218="Refreshment Beverage","",IF(AND(R2218="Beer",Q2218=0),SUM(LOOKUP(2,1/(Rates!$B$15:$B$18&lt;=W2218)/(Rates!$C$15:$C$18&gt;=W2218),Rates!$E$15:$E$18)*W2218),VLOOKUP(VALUE(Q:Q),Rates!A:C,3,0)*W2218)))</f>
        <v/>
      </c>
      <c r="AD2218" s="137" t="str">
        <f>IFERROR(IF(B:B="","",IF(R2218="Beer","",IF(VALUE(Q2218)=0,VLOOKUP(VLOOKUP(B:B,#REF!,16,0),Rates!A:E,2,0),VLOOKUP(VALUE(Q2218),Rates!A$31:B$34,2,0)*W2218))),0)</f>
        <v/>
      </c>
      <c r="AE2218" s="121" t="str">
        <f t="shared" si="1080"/>
        <v/>
      </c>
      <c r="AF2218" s="138" t="str">
        <f t="shared" si="1081"/>
        <v/>
      </c>
      <c r="AG2218" s="122" t="str">
        <f t="shared" si="1082"/>
        <v/>
      </c>
      <c r="AH2218" s="123" t="str">
        <f t="shared" si="1083"/>
        <v/>
      </c>
      <c r="AI2218" s="139" t="str">
        <f>IF(AE:AE="","",IF(R2218="Refreshment Beverage",AK2218*(Rates!J$19/100),ROUND(SUM(AH2218*(Rates!$J$8/100)),4)))</f>
        <v/>
      </c>
      <c r="AJ2218" s="124" t="str">
        <f t="shared" si="1084"/>
        <v/>
      </c>
      <c r="AK2218" s="125" t="str">
        <f t="shared" si="1085"/>
        <v/>
      </c>
      <c r="AL2218" s="121" t="str">
        <f t="shared" si="1086"/>
        <v/>
      </c>
      <c r="AM2218" s="138" t="str">
        <f>IF(AS2218="","",IF(R2218="Refreshment Beverage",ROUND(AS2218*Rates!K$19,4),ROUND(AO2218*(VLOOKUP(VALUE(Q2218),Rates!G$4:L$12,3,0)),4)))</f>
        <v/>
      </c>
      <c r="AN2218" s="126" t="str">
        <f>IF(AS2218="","",IF(R2218="Refreshment Beverage",AS2218*(Rates!J$19/100),MAX(AM2218,AB2218)))</f>
        <v/>
      </c>
      <c r="AO2218" s="127" t="str">
        <f t="shared" si="1087"/>
        <v/>
      </c>
      <c r="AP2218" s="127" t="str">
        <f t="shared" si="1088"/>
        <v/>
      </c>
      <c r="AQ2218" s="140" t="str">
        <f>IF(AS2218="","",IF(R2218="Refreshment Beverage",ROUND(SUM(VLOOKUP(Q:Q,Rates!G$15:L$19,3,0)*(AS2218-Y2218-Z2218-AA2218)),4),ROUND(SUM(Rates!$K$8*AS2218),4)))</f>
        <v/>
      </c>
      <c r="AR2218" s="139" t="str">
        <f t="shared" si="1089"/>
        <v/>
      </c>
      <c r="AS2218" s="125" t="str">
        <f t="shared" si="1090"/>
        <v/>
      </c>
      <c r="AT2218" s="121" t="str">
        <f t="shared" si="1091"/>
        <v/>
      </c>
      <c r="AU2218" s="138" t="str">
        <f>IF(AX2218="","",IF(R2218="Refreshment Beverage",ROUND((BA2218-Y2218-Z2218-AA2218)*VLOOKUP(VALUE(Q2218),Rates!G$15:L$19,3,0),4),ROUND(AW2218*(VLOOKUP(VALUE(Q2218),Rates!G:L,3,0)),4)))</f>
        <v/>
      </c>
      <c r="AV2218" s="126" t="str">
        <f t="shared" si="1092"/>
        <v/>
      </c>
      <c r="AW2218" s="127" t="str">
        <f t="shared" si="1093"/>
        <v/>
      </c>
      <c r="AX2218" s="123" t="str">
        <f t="shared" si="1094"/>
        <v/>
      </c>
      <c r="AY2218" s="140" t="str">
        <f>IF(AX2218="","",IF(R2218="Refreshment Beverage",ROUND(SUM(AX2218*Rates!K$19),4),ROUND(SUM(AX2218*(Rates!J$8/100)),4)))</f>
        <v/>
      </c>
      <c r="AZ2218" s="124" t="str">
        <f t="shared" si="1095"/>
        <v/>
      </c>
      <c r="BA2218" s="125" t="str">
        <f t="shared" si="1096"/>
        <v/>
      </c>
      <c r="BB2218" s="115"/>
      <c r="BC2218" s="143"/>
      <c r="BD2218" s="100"/>
      <c r="BE2218" s="100"/>
      <c r="BF2218" s="100"/>
      <c r="BG2218" s="100"/>
    </row>
    <row r="2219" spans="1:59" x14ac:dyDescent="0.2">
      <c r="A2219" s="144"/>
      <c r="B2219" s="141"/>
      <c r="C2219" s="141"/>
      <c r="D2219" s="142"/>
      <c r="E2219" s="142"/>
      <c r="F2219" s="142"/>
      <c r="G2219" s="142"/>
      <c r="H2219" s="142"/>
      <c r="I2219" s="129"/>
      <c r="J2219" s="130"/>
      <c r="K2219" s="131" t="str">
        <f t="shared" si="1067"/>
        <v/>
      </c>
      <c r="L2219" s="132" t="str">
        <f t="shared" si="1068"/>
        <v/>
      </c>
      <c r="M2219" s="133" t="str">
        <f t="shared" si="1069"/>
        <v/>
      </c>
      <c r="N2219" s="134" t="str">
        <f>IFERROR(IF(B:B="","",IF(R2219="Beer",SUM(LOOKUP(2,1/(Rates!$B$3:$B$5&lt;=W2219)/(Rates!$C$3:$C$5&gt;=W2219),Rates!$D$3:$D$5)*(X2219/100)*W2219),IF(R2219="Refreshment Beverage",SUM(LOOKUP(2,1/(Rates!$B$7:$B$11&lt;=W2219)/(Rates!$C$7:$C$11&gt;=W2219),Rates!$D$7:$D$11)*(X2219/100)*W2219)))),"")</f>
        <v/>
      </c>
      <c r="O2219" s="134" t="str">
        <f t="shared" si="1070"/>
        <v/>
      </c>
      <c r="P2219" s="116"/>
      <c r="Q2219" s="117" t="str">
        <f t="shared" si="1071"/>
        <v/>
      </c>
      <c r="R2219" s="128" t="str">
        <f t="shared" si="1072"/>
        <v/>
      </c>
      <c r="S2219" s="135" t="str">
        <f>IF(B2219="","",IF(R2219="Refreshment Beverage",VLOOKUP(VALUE(Q2219),Rates!G$15:L$19,2,0),VLOOKUP(VALUE(Q2219),Rates!G$4:L$12,2,0)))</f>
        <v/>
      </c>
      <c r="T2219" s="135" t="str">
        <f t="shared" si="1073"/>
        <v/>
      </c>
      <c r="U2219" s="118" t="str">
        <f t="shared" si="1074"/>
        <v/>
      </c>
      <c r="V2219" s="135" t="str">
        <f t="shared" si="1075"/>
        <v/>
      </c>
      <c r="W2219" s="135" t="str">
        <f t="shared" si="1076"/>
        <v/>
      </c>
      <c r="X2219" s="119" t="str">
        <f t="shared" si="1077"/>
        <v/>
      </c>
      <c r="Y2219" s="120" t="str">
        <f>IF(B:B="","",IF(R2219="Refreshment Beverage",VLOOKUP(Q2219,Rates!G$15:L$19,6,0)*W2219,VLOOKUP(Q2219,Rates!G$4:L$12,6,0)*W2219))</f>
        <v/>
      </c>
      <c r="Z2219" s="120" t="str">
        <f t="shared" si="1078"/>
        <v/>
      </c>
      <c r="AA2219" s="120" t="str">
        <f t="shared" si="1079"/>
        <v/>
      </c>
      <c r="AB2219" s="136" t="str">
        <f>IF(B:B="","",IF(R2219="Refreshment Beverage","",IF(AND(R2219="Beer",Q2219=0),SUM(LOOKUP(2,1/(Rates!$B$15:$B$18&lt;=W2219)/(Rates!$C$15:$C$18&gt;=W2219),Rates!$D$15:$D$18)*W2219),VLOOKUP(VALUE(Q:Q),Rates!A:B,2,0)*W2219)))</f>
        <v/>
      </c>
      <c r="AC2219" s="136" t="str">
        <f>IF(B:B="","",IF(R2219="Refreshment Beverage","",IF(AND(R2219="Beer",Q2219=0),SUM(LOOKUP(2,1/(Rates!$B$15:$B$18&lt;=W2219)/(Rates!$C$15:$C$18&gt;=W2219),Rates!$E$15:$E$18)*W2219),VLOOKUP(VALUE(Q:Q),Rates!A:C,3,0)*W2219)))</f>
        <v/>
      </c>
      <c r="AD2219" s="137" t="str">
        <f>IFERROR(IF(B:B="","",IF(R2219="Beer","",IF(VALUE(Q2219)=0,VLOOKUP(VLOOKUP(B:B,#REF!,16,0),Rates!A:E,2,0),VLOOKUP(VALUE(Q2219),Rates!A$31:B$34,2,0)*W2219))),0)</f>
        <v/>
      </c>
      <c r="AE2219" s="121" t="str">
        <f t="shared" si="1080"/>
        <v/>
      </c>
      <c r="AF2219" s="138" t="str">
        <f t="shared" si="1081"/>
        <v/>
      </c>
      <c r="AG2219" s="122" t="str">
        <f t="shared" si="1082"/>
        <v/>
      </c>
      <c r="AH2219" s="123" t="str">
        <f t="shared" si="1083"/>
        <v/>
      </c>
      <c r="AI2219" s="139" t="str">
        <f>IF(AE:AE="","",IF(R2219="Refreshment Beverage",AK2219*(Rates!J$19/100),ROUND(SUM(AH2219*(Rates!$J$8/100)),4)))</f>
        <v/>
      </c>
      <c r="AJ2219" s="124" t="str">
        <f t="shared" si="1084"/>
        <v/>
      </c>
      <c r="AK2219" s="125" t="str">
        <f t="shared" si="1085"/>
        <v/>
      </c>
      <c r="AL2219" s="121" t="str">
        <f t="shared" si="1086"/>
        <v/>
      </c>
      <c r="AM2219" s="138" t="str">
        <f>IF(AS2219="","",IF(R2219="Refreshment Beverage",ROUND(AS2219*Rates!K$19,4),ROUND(AO2219*(VLOOKUP(VALUE(Q2219),Rates!G$4:L$12,3,0)),4)))</f>
        <v/>
      </c>
      <c r="AN2219" s="126" t="str">
        <f>IF(AS2219="","",IF(R2219="Refreshment Beverage",AS2219*(Rates!J$19/100),MAX(AM2219,AB2219)))</f>
        <v/>
      </c>
      <c r="AO2219" s="127" t="str">
        <f t="shared" si="1087"/>
        <v/>
      </c>
      <c r="AP2219" s="127" t="str">
        <f t="shared" si="1088"/>
        <v/>
      </c>
      <c r="AQ2219" s="140" t="str">
        <f>IF(AS2219="","",IF(R2219="Refreshment Beverage",ROUND(SUM(VLOOKUP(Q:Q,Rates!G$15:L$19,3,0)*(AS2219-Y2219-Z2219-AA2219)),4),ROUND(SUM(Rates!$K$8*AS2219),4)))</f>
        <v/>
      </c>
      <c r="AR2219" s="139" t="str">
        <f t="shared" si="1089"/>
        <v/>
      </c>
      <c r="AS2219" s="125" t="str">
        <f t="shared" si="1090"/>
        <v/>
      </c>
      <c r="AT2219" s="121" t="str">
        <f t="shared" si="1091"/>
        <v/>
      </c>
      <c r="AU2219" s="138" t="str">
        <f>IF(AX2219="","",IF(R2219="Refreshment Beverage",ROUND((BA2219-Y2219-Z2219-AA2219)*VLOOKUP(VALUE(Q2219),Rates!G$15:L$19,3,0),4),ROUND(AW2219*(VLOOKUP(VALUE(Q2219),Rates!G:L,3,0)),4)))</f>
        <v/>
      </c>
      <c r="AV2219" s="126" t="str">
        <f t="shared" si="1092"/>
        <v/>
      </c>
      <c r="AW2219" s="127" t="str">
        <f t="shared" si="1093"/>
        <v/>
      </c>
      <c r="AX2219" s="123" t="str">
        <f t="shared" si="1094"/>
        <v/>
      </c>
      <c r="AY2219" s="140" t="str">
        <f>IF(AX2219="","",IF(R2219="Refreshment Beverage",ROUND(SUM(AX2219*Rates!K$19),4),ROUND(SUM(AX2219*(Rates!J$8/100)),4)))</f>
        <v/>
      </c>
      <c r="AZ2219" s="124" t="str">
        <f t="shared" si="1095"/>
        <v/>
      </c>
      <c r="BA2219" s="125" t="str">
        <f t="shared" si="1096"/>
        <v/>
      </c>
      <c r="BB2219" s="115"/>
      <c r="BC2219" s="143"/>
      <c r="BD2219" s="100"/>
      <c r="BE2219" s="100"/>
      <c r="BF2219" s="100"/>
      <c r="BG2219" s="100"/>
    </row>
    <row r="2220" spans="1:59" x14ac:dyDescent="0.2">
      <c r="A2220" s="144"/>
      <c r="B2220" s="141"/>
      <c r="C2220" s="141"/>
      <c r="D2220" s="142"/>
      <c r="E2220" s="142"/>
      <c r="F2220" s="142"/>
      <c r="G2220" s="142"/>
      <c r="H2220" s="142"/>
      <c r="I2220" s="129"/>
      <c r="J2220" s="130"/>
      <c r="K2220" s="131" t="str">
        <f t="shared" si="1067"/>
        <v/>
      </c>
      <c r="L2220" s="132" t="str">
        <f t="shared" si="1068"/>
        <v/>
      </c>
      <c r="M2220" s="133" t="str">
        <f t="shared" si="1069"/>
        <v/>
      </c>
      <c r="N2220" s="134" t="str">
        <f>IFERROR(IF(B:B="","",IF(R2220="Beer",SUM(LOOKUP(2,1/(Rates!$B$3:$B$5&lt;=W2220)/(Rates!$C$3:$C$5&gt;=W2220),Rates!$D$3:$D$5)*(X2220/100)*W2220),IF(R2220="Refreshment Beverage",SUM(LOOKUP(2,1/(Rates!$B$7:$B$11&lt;=W2220)/(Rates!$C$7:$C$11&gt;=W2220),Rates!$D$7:$D$11)*(X2220/100)*W2220)))),"")</f>
        <v/>
      </c>
      <c r="O2220" s="134" t="str">
        <f t="shared" si="1070"/>
        <v/>
      </c>
      <c r="P2220" s="116"/>
      <c r="Q2220" s="117" t="str">
        <f t="shared" si="1071"/>
        <v/>
      </c>
      <c r="R2220" s="128" t="str">
        <f t="shared" si="1072"/>
        <v/>
      </c>
      <c r="S2220" s="135" t="str">
        <f>IF(B2220="","",IF(R2220="Refreshment Beverage",VLOOKUP(VALUE(Q2220),Rates!G$15:L$19,2,0),VLOOKUP(VALUE(Q2220),Rates!G$4:L$12,2,0)))</f>
        <v/>
      </c>
      <c r="T2220" s="135" t="str">
        <f t="shared" si="1073"/>
        <v/>
      </c>
      <c r="U2220" s="118" t="str">
        <f t="shared" si="1074"/>
        <v/>
      </c>
      <c r="V2220" s="135" t="str">
        <f t="shared" si="1075"/>
        <v/>
      </c>
      <c r="W2220" s="135" t="str">
        <f t="shared" si="1076"/>
        <v/>
      </c>
      <c r="X2220" s="119" t="str">
        <f t="shared" si="1077"/>
        <v/>
      </c>
      <c r="Y2220" s="120" t="str">
        <f>IF(B:B="","",IF(R2220="Refreshment Beverage",VLOOKUP(Q2220,Rates!G$15:L$19,6,0)*W2220,VLOOKUP(Q2220,Rates!G$4:L$12,6,0)*W2220))</f>
        <v/>
      </c>
      <c r="Z2220" s="120" t="str">
        <f t="shared" si="1078"/>
        <v/>
      </c>
      <c r="AA2220" s="120" t="str">
        <f t="shared" si="1079"/>
        <v/>
      </c>
      <c r="AB2220" s="136" t="str">
        <f>IF(B:B="","",IF(R2220="Refreshment Beverage","",IF(AND(R2220="Beer",Q2220=0),SUM(LOOKUP(2,1/(Rates!$B$15:$B$18&lt;=W2220)/(Rates!$C$15:$C$18&gt;=W2220),Rates!$D$15:$D$18)*W2220),VLOOKUP(VALUE(Q:Q),Rates!A:B,2,0)*W2220)))</f>
        <v/>
      </c>
      <c r="AC2220" s="136" t="str">
        <f>IF(B:B="","",IF(R2220="Refreshment Beverage","",IF(AND(R2220="Beer",Q2220=0),SUM(LOOKUP(2,1/(Rates!$B$15:$B$18&lt;=W2220)/(Rates!$C$15:$C$18&gt;=W2220),Rates!$E$15:$E$18)*W2220),VLOOKUP(VALUE(Q:Q),Rates!A:C,3,0)*W2220)))</f>
        <v/>
      </c>
      <c r="AD2220" s="137" t="str">
        <f>IFERROR(IF(B:B="","",IF(R2220="Beer","",IF(VALUE(Q2220)=0,VLOOKUP(VLOOKUP(B:B,#REF!,16,0),Rates!A:E,2,0),VLOOKUP(VALUE(Q2220),Rates!A$31:B$34,2,0)*W2220))),0)</f>
        <v/>
      </c>
      <c r="AE2220" s="121" t="str">
        <f t="shared" si="1080"/>
        <v/>
      </c>
      <c r="AF2220" s="138" t="str">
        <f t="shared" si="1081"/>
        <v/>
      </c>
      <c r="AG2220" s="122" t="str">
        <f t="shared" si="1082"/>
        <v/>
      </c>
      <c r="AH2220" s="123" t="str">
        <f t="shared" si="1083"/>
        <v/>
      </c>
      <c r="AI2220" s="139" t="str">
        <f>IF(AE:AE="","",IF(R2220="Refreshment Beverage",AK2220*(Rates!J$19/100),ROUND(SUM(AH2220*(Rates!$J$8/100)),4)))</f>
        <v/>
      </c>
      <c r="AJ2220" s="124" t="str">
        <f t="shared" si="1084"/>
        <v/>
      </c>
      <c r="AK2220" s="125" t="str">
        <f t="shared" si="1085"/>
        <v/>
      </c>
      <c r="AL2220" s="121" t="str">
        <f t="shared" si="1086"/>
        <v/>
      </c>
      <c r="AM2220" s="138" t="str">
        <f>IF(AS2220="","",IF(R2220="Refreshment Beverage",ROUND(AS2220*Rates!K$19,4),ROUND(AO2220*(VLOOKUP(VALUE(Q2220),Rates!G$4:L$12,3,0)),4)))</f>
        <v/>
      </c>
      <c r="AN2220" s="126" t="str">
        <f>IF(AS2220="","",IF(R2220="Refreshment Beverage",AS2220*(Rates!J$19/100),MAX(AM2220,AB2220)))</f>
        <v/>
      </c>
      <c r="AO2220" s="127" t="str">
        <f t="shared" si="1087"/>
        <v/>
      </c>
      <c r="AP2220" s="127" t="str">
        <f t="shared" si="1088"/>
        <v/>
      </c>
      <c r="AQ2220" s="140" t="str">
        <f>IF(AS2220="","",IF(R2220="Refreshment Beverage",ROUND(SUM(VLOOKUP(Q:Q,Rates!G$15:L$19,3,0)*(AS2220-Y2220-Z2220-AA2220)),4),ROUND(SUM(Rates!$K$8*AS2220),4)))</f>
        <v/>
      </c>
      <c r="AR2220" s="139" t="str">
        <f t="shared" si="1089"/>
        <v/>
      </c>
      <c r="AS2220" s="125" t="str">
        <f t="shared" si="1090"/>
        <v/>
      </c>
      <c r="AT2220" s="121" t="str">
        <f t="shared" si="1091"/>
        <v/>
      </c>
      <c r="AU2220" s="138" t="str">
        <f>IF(AX2220="","",IF(R2220="Refreshment Beverage",ROUND((BA2220-Y2220-Z2220-AA2220)*VLOOKUP(VALUE(Q2220),Rates!G$15:L$19,3,0),4),ROUND(AW2220*(VLOOKUP(VALUE(Q2220),Rates!G:L,3,0)),4)))</f>
        <v/>
      </c>
      <c r="AV2220" s="126" t="str">
        <f t="shared" si="1092"/>
        <v/>
      </c>
      <c r="AW2220" s="127" t="str">
        <f t="shared" si="1093"/>
        <v/>
      </c>
      <c r="AX2220" s="123" t="str">
        <f t="shared" si="1094"/>
        <v/>
      </c>
      <c r="AY2220" s="140" t="str">
        <f>IF(AX2220="","",IF(R2220="Refreshment Beverage",ROUND(SUM(AX2220*Rates!K$19),4),ROUND(SUM(AX2220*(Rates!J$8/100)),4)))</f>
        <v/>
      </c>
      <c r="AZ2220" s="124" t="str">
        <f t="shared" si="1095"/>
        <v/>
      </c>
      <c r="BA2220" s="125" t="str">
        <f t="shared" si="1096"/>
        <v/>
      </c>
      <c r="BB2220" s="115"/>
      <c r="BC2220" s="143"/>
      <c r="BD2220" s="100"/>
      <c r="BE2220" s="100"/>
      <c r="BF2220" s="100"/>
      <c r="BG2220" s="100"/>
    </row>
    <row r="2221" spans="1:59" x14ac:dyDescent="0.2">
      <c r="A2221" s="144"/>
      <c r="B2221" s="141"/>
      <c r="C2221" s="141"/>
      <c r="D2221" s="142"/>
      <c r="E2221" s="142"/>
      <c r="F2221" s="142"/>
      <c r="G2221" s="142"/>
      <c r="H2221" s="142"/>
      <c r="I2221" s="129"/>
      <c r="J2221" s="130"/>
      <c r="K2221" s="131" t="str">
        <f t="shared" si="1067"/>
        <v/>
      </c>
      <c r="L2221" s="132" t="str">
        <f t="shared" si="1068"/>
        <v/>
      </c>
      <c r="M2221" s="133" t="str">
        <f t="shared" si="1069"/>
        <v/>
      </c>
      <c r="N2221" s="134" t="str">
        <f>IFERROR(IF(B:B="","",IF(R2221="Beer",SUM(LOOKUP(2,1/(Rates!$B$3:$B$5&lt;=W2221)/(Rates!$C$3:$C$5&gt;=W2221),Rates!$D$3:$D$5)*(X2221/100)*W2221),IF(R2221="Refreshment Beverage",SUM(LOOKUP(2,1/(Rates!$B$7:$B$11&lt;=W2221)/(Rates!$C$7:$C$11&gt;=W2221),Rates!$D$7:$D$11)*(X2221/100)*W2221)))),"")</f>
        <v/>
      </c>
      <c r="O2221" s="134" t="str">
        <f t="shared" si="1070"/>
        <v/>
      </c>
      <c r="P2221" s="116"/>
      <c r="Q2221" s="117" t="str">
        <f t="shared" si="1071"/>
        <v/>
      </c>
      <c r="R2221" s="128" t="str">
        <f t="shared" si="1072"/>
        <v/>
      </c>
      <c r="S2221" s="135" t="str">
        <f>IF(B2221="","",IF(R2221="Refreshment Beverage",VLOOKUP(VALUE(Q2221),Rates!G$15:L$19,2,0),VLOOKUP(VALUE(Q2221),Rates!G$4:L$12,2,0)))</f>
        <v/>
      </c>
      <c r="T2221" s="135" t="str">
        <f t="shared" si="1073"/>
        <v/>
      </c>
      <c r="U2221" s="118" t="str">
        <f t="shared" si="1074"/>
        <v/>
      </c>
      <c r="V2221" s="135" t="str">
        <f t="shared" si="1075"/>
        <v/>
      </c>
      <c r="W2221" s="135" t="str">
        <f t="shared" si="1076"/>
        <v/>
      </c>
      <c r="X2221" s="119" t="str">
        <f t="shared" si="1077"/>
        <v/>
      </c>
      <c r="Y2221" s="120" t="str">
        <f>IF(B:B="","",IF(R2221="Refreshment Beverage",VLOOKUP(Q2221,Rates!G$15:L$19,6,0)*W2221,VLOOKUP(Q2221,Rates!G$4:L$12,6,0)*W2221))</f>
        <v/>
      </c>
      <c r="Z2221" s="120" t="str">
        <f t="shared" si="1078"/>
        <v/>
      </c>
      <c r="AA2221" s="120" t="str">
        <f t="shared" si="1079"/>
        <v/>
      </c>
      <c r="AB2221" s="136" t="str">
        <f>IF(B:B="","",IF(R2221="Refreshment Beverage","",IF(AND(R2221="Beer",Q2221=0),SUM(LOOKUP(2,1/(Rates!$B$15:$B$18&lt;=W2221)/(Rates!$C$15:$C$18&gt;=W2221),Rates!$D$15:$D$18)*W2221),VLOOKUP(VALUE(Q:Q),Rates!A:B,2,0)*W2221)))</f>
        <v/>
      </c>
      <c r="AC2221" s="136" t="str">
        <f>IF(B:B="","",IF(R2221="Refreshment Beverage","",IF(AND(R2221="Beer",Q2221=0),SUM(LOOKUP(2,1/(Rates!$B$15:$B$18&lt;=W2221)/(Rates!$C$15:$C$18&gt;=W2221),Rates!$E$15:$E$18)*W2221),VLOOKUP(VALUE(Q:Q),Rates!A:C,3,0)*W2221)))</f>
        <v/>
      </c>
      <c r="AD2221" s="137" t="str">
        <f>IFERROR(IF(B:B="","",IF(R2221="Beer","",IF(VALUE(Q2221)=0,VLOOKUP(VLOOKUP(B:B,#REF!,16,0),Rates!A:E,2,0),VLOOKUP(VALUE(Q2221),Rates!A$31:B$34,2,0)*W2221))),0)</f>
        <v/>
      </c>
      <c r="AE2221" s="121" t="str">
        <f t="shared" si="1080"/>
        <v/>
      </c>
      <c r="AF2221" s="138" t="str">
        <f t="shared" si="1081"/>
        <v/>
      </c>
      <c r="AG2221" s="122" t="str">
        <f t="shared" si="1082"/>
        <v/>
      </c>
      <c r="AH2221" s="123" t="str">
        <f t="shared" si="1083"/>
        <v/>
      </c>
      <c r="AI2221" s="139" t="str">
        <f>IF(AE:AE="","",IF(R2221="Refreshment Beverage",AK2221*(Rates!J$19/100),ROUND(SUM(AH2221*(Rates!$J$8/100)),4)))</f>
        <v/>
      </c>
      <c r="AJ2221" s="124" t="str">
        <f t="shared" si="1084"/>
        <v/>
      </c>
      <c r="AK2221" s="125" t="str">
        <f t="shared" si="1085"/>
        <v/>
      </c>
      <c r="AL2221" s="121" t="str">
        <f t="shared" si="1086"/>
        <v/>
      </c>
      <c r="AM2221" s="138" t="str">
        <f>IF(AS2221="","",IF(R2221="Refreshment Beverage",ROUND(AS2221*Rates!K$19,4),ROUND(AO2221*(VLOOKUP(VALUE(Q2221),Rates!G$4:L$12,3,0)),4)))</f>
        <v/>
      </c>
      <c r="AN2221" s="126" t="str">
        <f>IF(AS2221="","",IF(R2221="Refreshment Beverage",AS2221*(Rates!J$19/100),MAX(AM2221,AB2221)))</f>
        <v/>
      </c>
      <c r="AO2221" s="127" t="str">
        <f t="shared" si="1087"/>
        <v/>
      </c>
      <c r="AP2221" s="127" t="str">
        <f t="shared" si="1088"/>
        <v/>
      </c>
      <c r="AQ2221" s="140" t="str">
        <f>IF(AS2221="","",IF(R2221="Refreshment Beverage",ROUND(SUM(VLOOKUP(Q:Q,Rates!G$15:L$19,3,0)*(AS2221-Y2221-Z2221-AA2221)),4),ROUND(SUM(Rates!$K$8*AS2221),4)))</f>
        <v/>
      </c>
      <c r="AR2221" s="139" t="str">
        <f t="shared" si="1089"/>
        <v/>
      </c>
      <c r="AS2221" s="125" t="str">
        <f t="shared" si="1090"/>
        <v/>
      </c>
      <c r="AT2221" s="121" t="str">
        <f t="shared" si="1091"/>
        <v/>
      </c>
      <c r="AU2221" s="138" t="str">
        <f>IF(AX2221="","",IF(R2221="Refreshment Beverage",ROUND((BA2221-Y2221-Z2221-AA2221)*VLOOKUP(VALUE(Q2221),Rates!G$15:L$19,3,0),4),ROUND(AW2221*(VLOOKUP(VALUE(Q2221),Rates!G:L,3,0)),4)))</f>
        <v/>
      </c>
      <c r="AV2221" s="126" t="str">
        <f t="shared" si="1092"/>
        <v/>
      </c>
      <c r="AW2221" s="127" t="str">
        <f t="shared" si="1093"/>
        <v/>
      </c>
      <c r="AX2221" s="123" t="str">
        <f t="shared" si="1094"/>
        <v/>
      </c>
      <c r="AY2221" s="140" t="str">
        <f>IF(AX2221="","",IF(R2221="Refreshment Beverage",ROUND(SUM(AX2221*Rates!K$19),4),ROUND(SUM(AX2221*(Rates!J$8/100)),4)))</f>
        <v/>
      </c>
      <c r="AZ2221" s="124" t="str">
        <f t="shared" si="1095"/>
        <v/>
      </c>
      <c r="BA2221" s="125" t="str">
        <f t="shared" si="1096"/>
        <v/>
      </c>
      <c r="BB2221" s="115"/>
      <c r="BC2221" s="143"/>
      <c r="BD2221" s="100"/>
      <c r="BE2221" s="100"/>
      <c r="BF2221" s="100"/>
      <c r="BG2221" s="100"/>
    </row>
    <row r="2222" spans="1:59" x14ac:dyDescent="0.2">
      <c r="A2222" s="144"/>
      <c r="B2222" s="141"/>
      <c r="C2222" s="141"/>
      <c r="D2222" s="142"/>
      <c r="E2222" s="142"/>
      <c r="F2222" s="142"/>
      <c r="G2222" s="142"/>
      <c r="H2222" s="142"/>
      <c r="I2222" s="129"/>
      <c r="J2222" s="130"/>
      <c r="K2222" s="131" t="str">
        <f t="shared" si="1067"/>
        <v/>
      </c>
      <c r="L2222" s="132" t="str">
        <f t="shared" si="1068"/>
        <v/>
      </c>
      <c r="M2222" s="133" t="str">
        <f t="shared" si="1069"/>
        <v/>
      </c>
      <c r="N2222" s="134" t="str">
        <f>IFERROR(IF(B:B="","",IF(R2222="Beer",SUM(LOOKUP(2,1/(Rates!$B$3:$B$5&lt;=W2222)/(Rates!$C$3:$C$5&gt;=W2222),Rates!$D$3:$D$5)*(X2222/100)*W2222),IF(R2222="Refreshment Beverage",SUM(LOOKUP(2,1/(Rates!$B$7:$B$11&lt;=W2222)/(Rates!$C$7:$C$11&gt;=W2222),Rates!$D$7:$D$11)*(X2222/100)*W2222)))),"")</f>
        <v/>
      </c>
      <c r="O2222" s="134" t="str">
        <f t="shared" si="1070"/>
        <v/>
      </c>
      <c r="P2222" s="116"/>
      <c r="Q2222" s="117" t="str">
        <f t="shared" si="1071"/>
        <v/>
      </c>
      <c r="R2222" s="128" t="str">
        <f t="shared" si="1072"/>
        <v/>
      </c>
      <c r="S2222" s="135" t="str">
        <f>IF(B2222="","",IF(R2222="Refreshment Beverage",VLOOKUP(VALUE(Q2222),Rates!G$15:L$19,2,0),VLOOKUP(VALUE(Q2222),Rates!G$4:L$12,2,0)))</f>
        <v/>
      </c>
      <c r="T2222" s="135" t="str">
        <f t="shared" si="1073"/>
        <v/>
      </c>
      <c r="U2222" s="118" t="str">
        <f t="shared" si="1074"/>
        <v/>
      </c>
      <c r="V2222" s="135" t="str">
        <f t="shared" si="1075"/>
        <v/>
      </c>
      <c r="W2222" s="135" t="str">
        <f t="shared" si="1076"/>
        <v/>
      </c>
      <c r="X2222" s="119" t="str">
        <f t="shared" si="1077"/>
        <v/>
      </c>
      <c r="Y2222" s="120" t="str">
        <f>IF(B:B="","",IF(R2222="Refreshment Beverage",VLOOKUP(Q2222,Rates!G$15:L$19,6,0)*W2222,VLOOKUP(Q2222,Rates!G$4:L$12,6,0)*W2222))</f>
        <v/>
      </c>
      <c r="Z2222" s="120" t="str">
        <f t="shared" si="1078"/>
        <v/>
      </c>
      <c r="AA2222" s="120" t="str">
        <f t="shared" si="1079"/>
        <v/>
      </c>
      <c r="AB2222" s="136" t="str">
        <f>IF(B:B="","",IF(R2222="Refreshment Beverage","",IF(AND(R2222="Beer",Q2222=0),SUM(LOOKUP(2,1/(Rates!$B$15:$B$18&lt;=W2222)/(Rates!$C$15:$C$18&gt;=W2222),Rates!$D$15:$D$18)*W2222),VLOOKUP(VALUE(Q:Q),Rates!A:B,2,0)*W2222)))</f>
        <v/>
      </c>
      <c r="AC2222" s="136" t="str">
        <f>IF(B:B="","",IF(R2222="Refreshment Beverage","",IF(AND(R2222="Beer",Q2222=0),SUM(LOOKUP(2,1/(Rates!$B$15:$B$18&lt;=W2222)/(Rates!$C$15:$C$18&gt;=W2222),Rates!$E$15:$E$18)*W2222),VLOOKUP(VALUE(Q:Q),Rates!A:C,3,0)*W2222)))</f>
        <v/>
      </c>
      <c r="AD2222" s="137" t="str">
        <f>IFERROR(IF(B:B="","",IF(R2222="Beer","",IF(VALUE(Q2222)=0,VLOOKUP(VLOOKUP(B:B,#REF!,16,0),Rates!A:E,2,0),VLOOKUP(VALUE(Q2222),Rates!A$31:B$34,2,0)*W2222))),0)</f>
        <v/>
      </c>
      <c r="AE2222" s="121" t="str">
        <f t="shared" si="1080"/>
        <v/>
      </c>
      <c r="AF2222" s="138" t="str">
        <f t="shared" si="1081"/>
        <v/>
      </c>
      <c r="AG2222" s="122" t="str">
        <f t="shared" si="1082"/>
        <v/>
      </c>
      <c r="AH2222" s="123" t="str">
        <f t="shared" si="1083"/>
        <v/>
      </c>
      <c r="AI2222" s="139" t="str">
        <f>IF(AE:AE="","",IF(R2222="Refreshment Beverage",AK2222*(Rates!J$19/100),ROUND(SUM(AH2222*(Rates!$J$8/100)),4)))</f>
        <v/>
      </c>
      <c r="AJ2222" s="124" t="str">
        <f t="shared" si="1084"/>
        <v/>
      </c>
      <c r="AK2222" s="125" t="str">
        <f t="shared" si="1085"/>
        <v/>
      </c>
      <c r="AL2222" s="121" t="str">
        <f t="shared" si="1086"/>
        <v/>
      </c>
      <c r="AM2222" s="138" t="str">
        <f>IF(AS2222="","",IF(R2222="Refreshment Beverage",ROUND(AS2222*Rates!K$19,4),ROUND(AO2222*(VLOOKUP(VALUE(Q2222),Rates!G$4:L$12,3,0)),4)))</f>
        <v/>
      </c>
      <c r="AN2222" s="126" t="str">
        <f>IF(AS2222="","",IF(R2222="Refreshment Beverage",AS2222*(Rates!J$19/100),MAX(AM2222,AB2222)))</f>
        <v/>
      </c>
      <c r="AO2222" s="127" t="str">
        <f t="shared" si="1087"/>
        <v/>
      </c>
      <c r="AP2222" s="127" t="str">
        <f t="shared" si="1088"/>
        <v/>
      </c>
      <c r="AQ2222" s="140" t="str">
        <f>IF(AS2222="","",IF(R2222="Refreshment Beverage",ROUND(SUM(VLOOKUP(Q:Q,Rates!G$15:L$19,3,0)*(AS2222-Y2222-Z2222-AA2222)),4),ROUND(SUM(Rates!$K$8*AS2222),4)))</f>
        <v/>
      </c>
      <c r="AR2222" s="139" t="str">
        <f t="shared" si="1089"/>
        <v/>
      </c>
      <c r="AS2222" s="125" t="str">
        <f t="shared" si="1090"/>
        <v/>
      </c>
      <c r="AT2222" s="121" t="str">
        <f t="shared" si="1091"/>
        <v/>
      </c>
      <c r="AU2222" s="138" t="str">
        <f>IF(AX2222="","",IF(R2222="Refreshment Beverage",ROUND((BA2222-Y2222-Z2222-AA2222)*VLOOKUP(VALUE(Q2222),Rates!G$15:L$19,3,0),4),ROUND(AW2222*(VLOOKUP(VALUE(Q2222),Rates!G:L,3,0)),4)))</f>
        <v/>
      </c>
      <c r="AV2222" s="126" t="str">
        <f t="shared" si="1092"/>
        <v/>
      </c>
      <c r="AW2222" s="127" t="str">
        <f t="shared" si="1093"/>
        <v/>
      </c>
      <c r="AX2222" s="123" t="str">
        <f t="shared" si="1094"/>
        <v/>
      </c>
      <c r="AY2222" s="140" t="str">
        <f>IF(AX2222="","",IF(R2222="Refreshment Beverage",ROUND(SUM(AX2222*Rates!K$19),4),ROUND(SUM(AX2222*(Rates!J$8/100)),4)))</f>
        <v/>
      </c>
      <c r="AZ2222" s="124" t="str">
        <f t="shared" si="1095"/>
        <v/>
      </c>
      <c r="BA2222" s="125" t="str">
        <f t="shared" si="1096"/>
        <v/>
      </c>
      <c r="BB2222" s="115"/>
      <c r="BC2222" s="143"/>
      <c r="BD2222" s="100"/>
      <c r="BE2222" s="100"/>
      <c r="BF2222" s="100"/>
      <c r="BG2222" s="100"/>
    </row>
    <row r="2223" spans="1:59" x14ac:dyDescent="0.2">
      <c r="A2223" s="144"/>
      <c r="B2223" s="141"/>
      <c r="C2223" s="141"/>
      <c r="D2223" s="142"/>
      <c r="E2223" s="142"/>
      <c r="F2223" s="142"/>
      <c r="G2223" s="142"/>
      <c r="H2223" s="142"/>
      <c r="I2223" s="129"/>
      <c r="J2223" s="130"/>
      <c r="K2223" s="131" t="str">
        <f t="shared" si="1067"/>
        <v/>
      </c>
      <c r="L2223" s="132" t="str">
        <f t="shared" si="1068"/>
        <v/>
      </c>
      <c r="M2223" s="133" t="str">
        <f t="shared" si="1069"/>
        <v/>
      </c>
      <c r="N2223" s="134" t="str">
        <f>IFERROR(IF(B:B="","",IF(R2223="Beer",SUM(LOOKUP(2,1/(Rates!$B$3:$B$5&lt;=W2223)/(Rates!$C$3:$C$5&gt;=W2223),Rates!$D$3:$D$5)*(X2223/100)*W2223),IF(R2223="Refreshment Beverage",SUM(LOOKUP(2,1/(Rates!$B$7:$B$11&lt;=W2223)/(Rates!$C$7:$C$11&gt;=W2223),Rates!$D$7:$D$11)*(X2223/100)*W2223)))),"")</f>
        <v/>
      </c>
      <c r="O2223" s="134" t="str">
        <f t="shared" si="1070"/>
        <v/>
      </c>
      <c r="P2223" s="116"/>
      <c r="Q2223" s="117" t="str">
        <f t="shared" si="1071"/>
        <v/>
      </c>
      <c r="R2223" s="128" t="str">
        <f t="shared" si="1072"/>
        <v/>
      </c>
      <c r="S2223" s="135" t="str">
        <f>IF(B2223="","",IF(R2223="Refreshment Beverage",VLOOKUP(VALUE(Q2223),Rates!G$15:L$19,2,0),VLOOKUP(VALUE(Q2223),Rates!G$4:L$12,2,0)))</f>
        <v/>
      </c>
      <c r="T2223" s="135" t="str">
        <f t="shared" si="1073"/>
        <v/>
      </c>
      <c r="U2223" s="118" t="str">
        <f t="shared" si="1074"/>
        <v/>
      </c>
      <c r="V2223" s="135" t="str">
        <f t="shared" si="1075"/>
        <v/>
      </c>
      <c r="W2223" s="135" t="str">
        <f t="shared" si="1076"/>
        <v/>
      </c>
      <c r="X2223" s="119" t="str">
        <f t="shared" si="1077"/>
        <v/>
      </c>
      <c r="Y2223" s="120" t="str">
        <f>IF(B:B="","",IF(R2223="Refreshment Beverage",VLOOKUP(Q2223,Rates!G$15:L$19,6,0)*W2223,VLOOKUP(Q2223,Rates!G$4:L$12,6,0)*W2223))</f>
        <v/>
      </c>
      <c r="Z2223" s="120" t="str">
        <f t="shared" si="1078"/>
        <v/>
      </c>
      <c r="AA2223" s="120" t="str">
        <f t="shared" si="1079"/>
        <v/>
      </c>
      <c r="AB2223" s="136" t="str">
        <f>IF(B:B="","",IF(R2223="Refreshment Beverage","",IF(AND(R2223="Beer",Q2223=0),SUM(LOOKUP(2,1/(Rates!$B$15:$B$18&lt;=W2223)/(Rates!$C$15:$C$18&gt;=W2223),Rates!$D$15:$D$18)*W2223),VLOOKUP(VALUE(Q:Q),Rates!A:B,2,0)*W2223)))</f>
        <v/>
      </c>
      <c r="AC2223" s="136" t="str">
        <f>IF(B:B="","",IF(R2223="Refreshment Beverage","",IF(AND(R2223="Beer",Q2223=0),SUM(LOOKUP(2,1/(Rates!$B$15:$B$18&lt;=W2223)/(Rates!$C$15:$C$18&gt;=W2223),Rates!$E$15:$E$18)*W2223),VLOOKUP(VALUE(Q:Q),Rates!A:C,3,0)*W2223)))</f>
        <v/>
      </c>
      <c r="AD2223" s="137" t="str">
        <f>IFERROR(IF(B:B="","",IF(R2223="Beer","",IF(VALUE(Q2223)=0,VLOOKUP(VLOOKUP(B:B,#REF!,16,0),Rates!A:E,2,0),VLOOKUP(VALUE(Q2223),Rates!A$31:B$34,2,0)*W2223))),0)</f>
        <v/>
      </c>
      <c r="AE2223" s="121" t="str">
        <f t="shared" si="1080"/>
        <v/>
      </c>
      <c r="AF2223" s="138" t="str">
        <f t="shared" si="1081"/>
        <v/>
      </c>
      <c r="AG2223" s="122" t="str">
        <f t="shared" si="1082"/>
        <v/>
      </c>
      <c r="AH2223" s="123" t="str">
        <f t="shared" si="1083"/>
        <v/>
      </c>
      <c r="AI2223" s="139" t="str">
        <f>IF(AE:AE="","",IF(R2223="Refreshment Beverage",AK2223*(Rates!J$19/100),ROUND(SUM(AH2223*(Rates!$J$8/100)),4)))</f>
        <v/>
      </c>
      <c r="AJ2223" s="124" t="str">
        <f t="shared" si="1084"/>
        <v/>
      </c>
      <c r="AK2223" s="125" t="str">
        <f t="shared" si="1085"/>
        <v/>
      </c>
      <c r="AL2223" s="121" t="str">
        <f t="shared" si="1086"/>
        <v/>
      </c>
      <c r="AM2223" s="138" t="str">
        <f>IF(AS2223="","",IF(R2223="Refreshment Beverage",ROUND(AS2223*Rates!K$19,4),ROUND(AO2223*(VLOOKUP(VALUE(Q2223),Rates!G$4:L$12,3,0)),4)))</f>
        <v/>
      </c>
      <c r="AN2223" s="126" t="str">
        <f>IF(AS2223="","",IF(R2223="Refreshment Beverage",AS2223*(Rates!J$19/100),MAX(AM2223,AB2223)))</f>
        <v/>
      </c>
      <c r="AO2223" s="127" t="str">
        <f t="shared" si="1087"/>
        <v/>
      </c>
      <c r="AP2223" s="127" t="str">
        <f t="shared" si="1088"/>
        <v/>
      </c>
      <c r="AQ2223" s="140" t="str">
        <f>IF(AS2223="","",IF(R2223="Refreshment Beverage",ROUND(SUM(VLOOKUP(Q:Q,Rates!G$15:L$19,3,0)*(AS2223-Y2223-Z2223-AA2223)),4),ROUND(SUM(Rates!$K$8*AS2223),4)))</f>
        <v/>
      </c>
      <c r="AR2223" s="139" t="str">
        <f t="shared" si="1089"/>
        <v/>
      </c>
      <c r="AS2223" s="125" t="str">
        <f t="shared" si="1090"/>
        <v/>
      </c>
      <c r="AT2223" s="121" t="str">
        <f t="shared" si="1091"/>
        <v/>
      </c>
      <c r="AU2223" s="138" t="str">
        <f>IF(AX2223="","",IF(R2223="Refreshment Beverage",ROUND((BA2223-Y2223-Z2223-AA2223)*VLOOKUP(VALUE(Q2223),Rates!G$15:L$19,3,0),4),ROUND(AW2223*(VLOOKUP(VALUE(Q2223),Rates!G:L,3,0)),4)))</f>
        <v/>
      </c>
      <c r="AV2223" s="126" t="str">
        <f t="shared" si="1092"/>
        <v/>
      </c>
      <c r="AW2223" s="127" t="str">
        <f t="shared" si="1093"/>
        <v/>
      </c>
      <c r="AX2223" s="123" t="str">
        <f t="shared" si="1094"/>
        <v/>
      </c>
      <c r="AY2223" s="140" t="str">
        <f>IF(AX2223="","",IF(R2223="Refreshment Beverage",ROUND(SUM(AX2223*Rates!K$19),4),ROUND(SUM(AX2223*(Rates!J$8/100)),4)))</f>
        <v/>
      </c>
      <c r="AZ2223" s="124" t="str">
        <f t="shared" si="1095"/>
        <v/>
      </c>
      <c r="BA2223" s="125" t="str">
        <f t="shared" si="1096"/>
        <v/>
      </c>
      <c r="BB2223" s="115"/>
      <c r="BC2223" s="143"/>
      <c r="BD2223" s="100"/>
      <c r="BE2223" s="100"/>
      <c r="BF2223" s="100"/>
      <c r="BG2223" s="100"/>
    </row>
    <row r="2224" spans="1:59" x14ac:dyDescent="0.2">
      <c r="A2224" s="144"/>
      <c r="B2224" s="141"/>
      <c r="C2224" s="141"/>
      <c r="D2224" s="142"/>
      <c r="E2224" s="142"/>
      <c r="F2224" s="142"/>
      <c r="G2224" s="142"/>
      <c r="H2224" s="142"/>
      <c r="I2224" s="129"/>
      <c r="J2224" s="130"/>
      <c r="K2224" s="131" t="str">
        <f t="shared" si="1067"/>
        <v/>
      </c>
      <c r="L2224" s="132" t="str">
        <f t="shared" si="1068"/>
        <v/>
      </c>
      <c r="M2224" s="133" t="str">
        <f t="shared" si="1069"/>
        <v/>
      </c>
      <c r="N2224" s="134" t="str">
        <f>IFERROR(IF(B:B="","",IF(R2224="Beer",SUM(LOOKUP(2,1/(Rates!$B$3:$B$5&lt;=W2224)/(Rates!$C$3:$C$5&gt;=W2224),Rates!$D$3:$D$5)*(X2224/100)*W2224),IF(R2224="Refreshment Beverage",SUM(LOOKUP(2,1/(Rates!$B$7:$B$11&lt;=W2224)/(Rates!$C$7:$C$11&gt;=W2224),Rates!$D$7:$D$11)*(X2224/100)*W2224)))),"")</f>
        <v/>
      </c>
      <c r="O2224" s="134" t="str">
        <f t="shared" si="1070"/>
        <v/>
      </c>
      <c r="P2224" s="116"/>
      <c r="Q2224" s="117" t="str">
        <f t="shared" si="1071"/>
        <v/>
      </c>
      <c r="R2224" s="128" t="str">
        <f t="shared" si="1072"/>
        <v/>
      </c>
      <c r="S2224" s="135" t="str">
        <f>IF(B2224="","",IF(R2224="Refreshment Beverage",VLOOKUP(VALUE(Q2224),Rates!G$15:L$19,2,0),VLOOKUP(VALUE(Q2224),Rates!G$4:L$12,2,0)))</f>
        <v/>
      </c>
      <c r="T2224" s="135" t="str">
        <f t="shared" si="1073"/>
        <v/>
      </c>
      <c r="U2224" s="118" t="str">
        <f t="shared" si="1074"/>
        <v/>
      </c>
      <c r="V2224" s="135" t="str">
        <f t="shared" si="1075"/>
        <v/>
      </c>
      <c r="W2224" s="135" t="str">
        <f t="shared" si="1076"/>
        <v/>
      </c>
      <c r="X2224" s="119" t="str">
        <f t="shared" si="1077"/>
        <v/>
      </c>
      <c r="Y2224" s="120" t="str">
        <f>IF(B:B="","",IF(R2224="Refreshment Beverage",VLOOKUP(Q2224,Rates!G$15:L$19,6,0)*W2224,VLOOKUP(Q2224,Rates!G$4:L$12,6,0)*W2224))</f>
        <v/>
      </c>
      <c r="Z2224" s="120" t="str">
        <f t="shared" si="1078"/>
        <v/>
      </c>
      <c r="AA2224" s="120" t="str">
        <f t="shared" si="1079"/>
        <v/>
      </c>
      <c r="AB2224" s="136" t="str">
        <f>IF(B:B="","",IF(R2224="Refreshment Beverage","",IF(AND(R2224="Beer",Q2224=0),SUM(LOOKUP(2,1/(Rates!$B$15:$B$18&lt;=W2224)/(Rates!$C$15:$C$18&gt;=W2224),Rates!$D$15:$D$18)*W2224),VLOOKUP(VALUE(Q:Q),Rates!A:B,2,0)*W2224)))</f>
        <v/>
      </c>
      <c r="AC2224" s="136" t="str">
        <f>IF(B:B="","",IF(R2224="Refreshment Beverage","",IF(AND(R2224="Beer",Q2224=0),SUM(LOOKUP(2,1/(Rates!$B$15:$B$18&lt;=W2224)/(Rates!$C$15:$C$18&gt;=W2224),Rates!$E$15:$E$18)*W2224),VLOOKUP(VALUE(Q:Q),Rates!A:C,3,0)*W2224)))</f>
        <v/>
      </c>
      <c r="AD2224" s="137" t="str">
        <f>IFERROR(IF(B:B="","",IF(R2224="Beer","",IF(VALUE(Q2224)=0,VLOOKUP(VLOOKUP(B:B,#REF!,16,0),Rates!A:E,2,0),VLOOKUP(VALUE(Q2224),Rates!A$31:B$34,2,0)*W2224))),0)</f>
        <v/>
      </c>
      <c r="AE2224" s="121" t="str">
        <f t="shared" si="1080"/>
        <v/>
      </c>
      <c r="AF2224" s="138" t="str">
        <f t="shared" si="1081"/>
        <v/>
      </c>
      <c r="AG2224" s="122" t="str">
        <f t="shared" si="1082"/>
        <v/>
      </c>
      <c r="AH2224" s="123" t="str">
        <f t="shared" si="1083"/>
        <v/>
      </c>
      <c r="AI2224" s="139" t="str">
        <f>IF(AE:AE="","",IF(R2224="Refreshment Beverage",AK2224*(Rates!J$19/100),ROUND(SUM(AH2224*(Rates!$J$8/100)),4)))</f>
        <v/>
      </c>
      <c r="AJ2224" s="124" t="str">
        <f t="shared" si="1084"/>
        <v/>
      </c>
      <c r="AK2224" s="125" t="str">
        <f t="shared" si="1085"/>
        <v/>
      </c>
      <c r="AL2224" s="121" t="str">
        <f t="shared" si="1086"/>
        <v/>
      </c>
      <c r="AM2224" s="138" t="str">
        <f>IF(AS2224="","",IF(R2224="Refreshment Beverage",ROUND(AS2224*Rates!K$19,4),ROUND(AO2224*(VLOOKUP(VALUE(Q2224),Rates!G$4:L$12,3,0)),4)))</f>
        <v/>
      </c>
      <c r="AN2224" s="126" t="str">
        <f>IF(AS2224="","",IF(R2224="Refreshment Beverage",AS2224*(Rates!J$19/100),MAX(AM2224,AB2224)))</f>
        <v/>
      </c>
      <c r="AO2224" s="127" t="str">
        <f t="shared" si="1087"/>
        <v/>
      </c>
      <c r="AP2224" s="127" t="str">
        <f t="shared" si="1088"/>
        <v/>
      </c>
      <c r="AQ2224" s="140" t="str">
        <f>IF(AS2224="","",IF(R2224="Refreshment Beverage",ROUND(SUM(VLOOKUP(Q:Q,Rates!G$15:L$19,3,0)*(AS2224-Y2224-Z2224-AA2224)),4),ROUND(SUM(Rates!$K$8*AS2224),4)))</f>
        <v/>
      </c>
      <c r="AR2224" s="139" t="str">
        <f t="shared" si="1089"/>
        <v/>
      </c>
      <c r="AS2224" s="125" t="str">
        <f t="shared" si="1090"/>
        <v/>
      </c>
      <c r="AT2224" s="121" t="str">
        <f t="shared" si="1091"/>
        <v/>
      </c>
      <c r="AU2224" s="138" t="str">
        <f>IF(AX2224="","",IF(R2224="Refreshment Beverage",ROUND((BA2224-Y2224-Z2224-AA2224)*VLOOKUP(VALUE(Q2224),Rates!G$15:L$19,3,0),4),ROUND(AW2224*(VLOOKUP(VALUE(Q2224),Rates!G:L,3,0)),4)))</f>
        <v/>
      </c>
      <c r="AV2224" s="126" t="str">
        <f t="shared" si="1092"/>
        <v/>
      </c>
      <c r="AW2224" s="127" t="str">
        <f t="shared" si="1093"/>
        <v/>
      </c>
      <c r="AX2224" s="123" t="str">
        <f t="shared" si="1094"/>
        <v/>
      </c>
      <c r="AY2224" s="140" t="str">
        <f>IF(AX2224="","",IF(R2224="Refreshment Beverage",ROUND(SUM(AX2224*Rates!K$19),4),ROUND(SUM(AX2224*(Rates!J$8/100)),4)))</f>
        <v/>
      </c>
      <c r="AZ2224" s="124" t="str">
        <f t="shared" si="1095"/>
        <v/>
      </c>
      <c r="BA2224" s="125" t="str">
        <f t="shared" si="1096"/>
        <v/>
      </c>
      <c r="BB2224" s="115"/>
      <c r="BC2224" s="143"/>
      <c r="BD2224" s="100"/>
      <c r="BE2224" s="100"/>
      <c r="BF2224" s="100"/>
      <c r="BG2224" s="100"/>
    </row>
    <row r="2225" spans="1:59" x14ac:dyDescent="0.2">
      <c r="A2225" s="144"/>
      <c r="B2225" s="141"/>
      <c r="C2225" s="141"/>
      <c r="D2225" s="142"/>
      <c r="E2225" s="142"/>
      <c r="F2225" s="142"/>
      <c r="G2225" s="142"/>
      <c r="H2225" s="142"/>
      <c r="I2225" s="129"/>
      <c r="J2225" s="130"/>
      <c r="K2225" s="131" t="str">
        <f t="shared" si="1067"/>
        <v/>
      </c>
      <c r="L2225" s="132" t="str">
        <f t="shared" si="1068"/>
        <v/>
      </c>
      <c r="M2225" s="133" t="str">
        <f t="shared" si="1069"/>
        <v/>
      </c>
      <c r="N2225" s="134" t="str">
        <f>IFERROR(IF(B:B="","",IF(R2225="Beer",SUM(LOOKUP(2,1/(Rates!$B$3:$B$5&lt;=W2225)/(Rates!$C$3:$C$5&gt;=W2225),Rates!$D$3:$D$5)*(X2225/100)*W2225),IF(R2225="Refreshment Beverage",SUM(LOOKUP(2,1/(Rates!$B$7:$B$11&lt;=W2225)/(Rates!$C$7:$C$11&gt;=W2225),Rates!$D$7:$D$11)*(X2225/100)*W2225)))),"")</f>
        <v/>
      </c>
      <c r="O2225" s="134" t="str">
        <f t="shared" si="1070"/>
        <v/>
      </c>
      <c r="P2225" s="116"/>
      <c r="Q2225" s="117" t="str">
        <f t="shared" si="1071"/>
        <v/>
      </c>
      <c r="R2225" s="128" t="str">
        <f t="shared" si="1072"/>
        <v/>
      </c>
      <c r="S2225" s="135" t="str">
        <f>IF(B2225="","",IF(R2225="Refreshment Beverage",VLOOKUP(VALUE(Q2225),Rates!G$15:L$19,2,0),VLOOKUP(VALUE(Q2225),Rates!G$4:L$12,2,0)))</f>
        <v/>
      </c>
      <c r="T2225" s="135" t="str">
        <f t="shared" si="1073"/>
        <v/>
      </c>
      <c r="U2225" s="118" t="str">
        <f t="shared" si="1074"/>
        <v/>
      </c>
      <c r="V2225" s="135" t="str">
        <f t="shared" si="1075"/>
        <v/>
      </c>
      <c r="W2225" s="135" t="str">
        <f t="shared" si="1076"/>
        <v/>
      </c>
      <c r="X2225" s="119" t="str">
        <f t="shared" si="1077"/>
        <v/>
      </c>
      <c r="Y2225" s="120" t="str">
        <f>IF(B:B="","",IF(R2225="Refreshment Beverage",VLOOKUP(Q2225,Rates!G$15:L$19,6,0)*W2225,VLOOKUP(Q2225,Rates!G$4:L$12,6,0)*W2225))</f>
        <v/>
      </c>
      <c r="Z2225" s="120" t="str">
        <f t="shared" si="1078"/>
        <v/>
      </c>
      <c r="AA2225" s="120" t="str">
        <f t="shared" si="1079"/>
        <v/>
      </c>
      <c r="AB2225" s="136" t="str">
        <f>IF(B:B="","",IF(R2225="Refreshment Beverage","",IF(AND(R2225="Beer",Q2225=0),SUM(LOOKUP(2,1/(Rates!$B$15:$B$18&lt;=W2225)/(Rates!$C$15:$C$18&gt;=W2225),Rates!$D$15:$D$18)*W2225),VLOOKUP(VALUE(Q:Q),Rates!A:B,2,0)*W2225)))</f>
        <v/>
      </c>
      <c r="AC2225" s="136" t="str">
        <f>IF(B:B="","",IF(R2225="Refreshment Beverage","",IF(AND(R2225="Beer",Q2225=0),SUM(LOOKUP(2,1/(Rates!$B$15:$B$18&lt;=W2225)/(Rates!$C$15:$C$18&gt;=W2225),Rates!$E$15:$E$18)*W2225),VLOOKUP(VALUE(Q:Q),Rates!A:C,3,0)*W2225)))</f>
        <v/>
      </c>
      <c r="AD2225" s="137" t="str">
        <f>IFERROR(IF(B:B="","",IF(R2225="Beer","",IF(VALUE(Q2225)=0,VLOOKUP(VLOOKUP(B:B,#REF!,16,0),Rates!A:E,2,0),VLOOKUP(VALUE(Q2225),Rates!A$31:B$34,2,0)*W2225))),0)</f>
        <v/>
      </c>
      <c r="AE2225" s="121" t="str">
        <f t="shared" si="1080"/>
        <v/>
      </c>
      <c r="AF2225" s="138" t="str">
        <f t="shared" si="1081"/>
        <v/>
      </c>
      <c r="AG2225" s="122" t="str">
        <f t="shared" si="1082"/>
        <v/>
      </c>
      <c r="AH2225" s="123" t="str">
        <f t="shared" si="1083"/>
        <v/>
      </c>
      <c r="AI2225" s="139" t="str">
        <f>IF(AE:AE="","",IF(R2225="Refreshment Beverage",AK2225*(Rates!J$19/100),ROUND(SUM(AH2225*(Rates!$J$8/100)),4)))</f>
        <v/>
      </c>
      <c r="AJ2225" s="124" t="str">
        <f t="shared" si="1084"/>
        <v/>
      </c>
      <c r="AK2225" s="125" t="str">
        <f t="shared" si="1085"/>
        <v/>
      </c>
      <c r="AL2225" s="121" t="str">
        <f t="shared" si="1086"/>
        <v/>
      </c>
      <c r="AM2225" s="138" t="str">
        <f>IF(AS2225="","",IF(R2225="Refreshment Beverage",ROUND(AS2225*Rates!K$19,4),ROUND(AO2225*(VLOOKUP(VALUE(Q2225),Rates!G$4:L$12,3,0)),4)))</f>
        <v/>
      </c>
      <c r="AN2225" s="126" t="str">
        <f>IF(AS2225="","",IF(R2225="Refreshment Beverage",AS2225*(Rates!J$19/100),MAX(AM2225,AB2225)))</f>
        <v/>
      </c>
      <c r="AO2225" s="127" t="str">
        <f t="shared" si="1087"/>
        <v/>
      </c>
      <c r="AP2225" s="127" t="str">
        <f t="shared" si="1088"/>
        <v/>
      </c>
      <c r="AQ2225" s="140" t="str">
        <f>IF(AS2225="","",IF(R2225="Refreshment Beverage",ROUND(SUM(VLOOKUP(Q:Q,Rates!G$15:L$19,3,0)*(AS2225-Y2225-Z2225-AA2225)),4),ROUND(SUM(Rates!$K$8*AS2225),4)))</f>
        <v/>
      </c>
      <c r="AR2225" s="139" t="str">
        <f t="shared" si="1089"/>
        <v/>
      </c>
      <c r="AS2225" s="125" t="str">
        <f t="shared" si="1090"/>
        <v/>
      </c>
      <c r="AT2225" s="121" t="str">
        <f t="shared" si="1091"/>
        <v/>
      </c>
      <c r="AU2225" s="138" t="str">
        <f>IF(AX2225="","",IF(R2225="Refreshment Beverage",ROUND((BA2225-Y2225-Z2225-AA2225)*VLOOKUP(VALUE(Q2225),Rates!G$15:L$19,3,0),4),ROUND(AW2225*(VLOOKUP(VALUE(Q2225),Rates!G:L,3,0)),4)))</f>
        <v/>
      </c>
      <c r="AV2225" s="126" t="str">
        <f t="shared" si="1092"/>
        <v/>
      </c>
      <c r="AW2225" s="127" t="str">
        <f t="shared" si="1093"/>
        <v/>
      </c>
      <c r="AX2225" s="123" t="str">
        <f t="shared" si="1094"/>
        <v/>
      </c>
      <c r="AY2225" s="140" t="str">
        <f>IF(AX2225="","",IF(R2225="Refreshment Beverage",ROUND(SUM(AX2225*Rates!K$19),4),ROUND(SUM(AX2225*(Rates!J$8/100)),4)))</f>
        <v/>
      </c>
      <c r="AZ2225" s="124" t="str">
        <f t="shared" si="1095"/>
        <v/>
      </c>
      <c r="BA2225" s="125" t="str">
        <f t="shared" si="1096"/>
        <v/>
      </c>
      <c r="BB2225" s="115"/>
      <c r="BC2225" s="143"/>
      <c r="BD2225" s="100"/>
      <c r="BE2225" s="100"/>
      <c r="BF2225" s="100"/>
      <c r="BG2225" s="100"/>
    </row>
    <row r="2226" spans="1:59" x14ac:dyDescent="0.2">
      <c r="A2226" s="144"/>
      <c r="B2226" s="141"/>
      <c r="C2226" s="141"/>
      <c r="D2226" s="142"/>
      <c r="E2226" s="142"/>
      <c r="F2226" s="142"/>
      <c r="G2226" s="142"/>
      <c r="H2226" s="142"/>
      <c r="I2226" s="129"/>
      <c r="J2226" s="130"/>
      <c r="K2226" s="131" t="str">
        <f t="shared" si="1067"/>
        <v/>
      </c>
      <c r="L2226" s="132" t="str">
        <f t="shared" si="1068"/>
        <v/>
      </c>
      <c r="M2226" s="133" t="str">
        <f t="shared" si="1069"/>
        <v/>
      </c>
      <c r="N2226" s="134" t="str">
        <f>IFERROR(IF(B:B="","",IF(R2226="Beer",SUM(LOOKUP(2,1/(Rates!$B$3:$B$5&lt;=W2226)/(Rates!$C$3:$C$5&gt;=W2226),Rates!$D$3:$D$5)*(X2226/100)*W2226),IF(R2226="Refreshment Beverage",SUM(LOOKUP(2,1/(Rates!$B$7:$B$11&lt;=W2226)/(Rates!$C$7:$C$11&gt;=W2226),Rates!$D$7:$D$11)*(X2226/100)*W2226)))),"")</f>
        <v/>
      </c>
      <c r="O2226" s="134" t="str">
        <f t="shared" si="1070"/>
        <v/>
      </c>
      <c r="P2226" s="116"/>
      <c r="Q2226" s="117" t="str">
        <f t="shared" si="1071"/>
        <v/>
      </c>
      <c r="R2226" s="128" t="str">
        <f t="shared" si="1072"/>
        <v/>
      </c>
      <c r="S2226" s="135" t="str">
        <f>IF(B2226="","",IF(R2226="Refreshment Beverage",VLOOKUP(VALUE(Q2226),Rates!G$15:L$19,2,0),VLOOKUP(VALUE(Q2226),Rates!G$4:L$12,2,0)))</f>
        <v/>
      </c>
      <c r="T2226" s="135" t="str">
        <f t="shared" si="1073"/>
        <v/>
      </c>
      <c r="U2226" s="118" t="str">
        <f t="shared" si="1074"/>
        <v/>
      </c>
      <c r="V2226" s="135" t="str">
        <f t="shared" si="1075"/>
        <v/>
      </c>
      <c r="W2226" s="135" t="str">
        <f t="shared" si="1076"/>
        <v/>
      </c>
      <c r="X2226" s="119" t="str">
        <f t="shared" si="1077"/>
        <v/>
      </c>
      <c r="Y2226" s="120" t="str">
        <f>IF(B:B="","",IF(R2226="Refreshment Beverage",VLOOKUP(Q2226,Rates!G$15:L$19,6,0)*W2226,VLOOKUP(Q2226,Rates!G$4:L$12,6,0)*W2226))</f>
        <v/>
      </c>
      <c r="Z2226" s="120" t="str">
        <f t="shared" si="1078"/>
        <v/>
      </c>
      <c r="AA2226" s="120" t="str">
        <f t="shared" si="1079"/>
        <v/>
      </c>
      <c r="AB2226" s="136" t="str">
        <f>IF(B:B="","",IF(R2226="Refreshment Beverage","",IF(AND(R2226="Beer",Q2226=0),SUM(LOOKUP(2,1/(Rates!$B$15:$B$18&lt;=W2226)/(Rates!$C$15:$C$18&gt;=W2226),Rates!$D$15:$D$18)*W2226),VLOOKUP(VALUE(Q:Q),Rates!A:B,2,0)*W2226)))</f>
        <v/>
      </c>
      <c r="AC2226" s="136" t="str">
        <f>IF(B:B="","",IF(R2226="Refreshment Beverage","",IF(AND(R2226="Beer",Q2226=0),SUM(LOOKUP(2,1/(Rates!$B$15:$B$18&lt;=W2226)/(Rates!$C$15:$C$18&gt;=W2226),Rates!$E$15:$E$18)*W2226),VLOOKUP(VALUE(Q:Q),Rates!A:C,3,0)*W2226)))</f>
        <v/>
      </c>
      <c r="AD2226" s="137" t="str">
        <f>IFERROR(IF(B:B="","",IF(R2226="Beer","",IF(VALUE(Q2226)=0,VLOOKUP(VLOOKUP(B:B,#REF!,16,0),Rates!A:E,2,0),VLOOKUP(VALUE(Q2226),Rates!A$31:B$34,2,0)*W2226))),0)</f>
        <v/>
      </c>
      <c r="AE2226" s="121" t="str">
        <f t="shared" si="1080"/>
        <v/>
      </c>
      <c r="AF2226" s="138" t="str">
        <f t="shared" si="1081"/>
        <v/>
      </c>
      <c r="AG2226" s="122" t="str">
        <f t="shared" si="1082"/>
        <v/>
      </c>
      <c r="AH2226" s="123" t="str">
        <f t="shared" si="1083"/>
        <v/>
      </c>
      <c r="AI2226" s="139" t="str">
        <f>IF(AE:AE="","",IF(R2226="Refreshment Beverage",AK2226*(Rates!J$19/100),ROUND(SUM(AH2226*(Rates!$J$8/100)),4)))</f>
        <v/>
      </c>
      <c r="AJ2226" s="124" t="str">
        <f t="shared" si="1084"/>
        <v/>
      </c>
      <c r="AK2226" s="125" t="str">
        <f t="shared" si="1085"/>
        <v/>
      </c>
      <c r="AL2226" s="121" t="str">
        <f t="shared" si="1086"/>
        <v/>
      </c>
      <c r="AM2226" s="138" t="str">
        <f>IF(AS2226="","",IF(R2226="Refreshment Beverage",ROUND(AS2226*Rates!K$19,4),ROUND(AO2226*(VLOOKUP(VALUE(Q2226),Rates!G$4:L$12,3,0)),4)))</f>
        <v/>
      </c>
      <c r="AN2226" s="126" t="str">
        <f>IF(AS2226="","",IF(R2226="Refreshment Beverage",AS2226*(Rates!J$19/100),MAX(AM2226,AB2226)))</f>
        <v/>
      </c>
      <c r="AO2226" s="127" t="str">
        <f t="shared" si="1087"/>
        <v/>
      </c>
      <c r="AP2226" s="127" t="str">
        <f t="shared" si="1088"/>
        <v/>
      </c>
      <c r="AQ2226" s="140" t="str">
        <f>IF(AS2226="","",IF(R2226="Refreshment Beverage",ROUND(SUM(VLOOKUP(Q:Q,Rates!G$15:L$19,3,0)*(AS2226-Y2226-Z2226-AA2226)),4),ROUND(SUM(Rates!$K$8*AS2226),4)))</f>
        <v/>
      </c>
      <c r="AR2226" s="139" t="str">
        <f t="shared" si="1089"/>
        <v/>
      </c>
      <c r="AS2226" s="125" t="str">
        <f t="shared" si="1090"/>
        <v/>
      </c>
      <c r="AT2226" s="121" t="str">
        <f t="shared" si="1091"/>
        <v/>
      </c>
      <c r="AU2226" s="138" t="str">
        <f>IF(AX2226="","",IF(R2226="Refreshment Beverage",ROUND((BA2226-Y2226-Z2226-AA2226)*VLOOKUP(VALUE(Q2226),Rates!G$15:L$19,3,0),4),ROUND(AW2226*(VLOOKUP(VALUE(Q2226),Rates!G:L,3,0)),4)))</f>
        <v/>
      </c>
      <c r="AV2226" s="126" t="str">
        <f t="shared" si="1092"/>
        <v/>
      </c>
      <c r="AW2226" s="127" t="str">
        <f t="shared" si="1093"/>
        <v/>
      </c>
      <c r="AX2226" s="123" t="str">
        <f t="shared" si="1094"/>
        <v/>
      </c>
      <c r="AY2226" s="140" t="str">
        <f>IF(AX2226="","",IF(R2226="Refreshment Beverage",ROUND(SUM(AX2226*Rates!K$19),4),ROUND(SUM(AX2226*(Rates!J$8/100)),4)))</f>
        <v/>
      </c>
      <c r="AZ2226" s="124" t="str">
        <f t="shared" si="1095"/>
        <v/>
      </c>
      <c r="BA2226" s="125" t="str">
        <f t="shared" si="1096"/>
        <v/>
      </c>
      <c r="BB2226" s="115"/>
      <c r="BC2226" s="143"/>
      <c r="BD2226" s="100"/>
      <c r="BE2226" s="100"/>
      <c r="BF2226" s="100"/>
      <c r="BG2226" s="100"/>
    </row>
    <row r="2227" spans="1:59" x14ac:dyDescent="0.2">
      <c r="A2227" s="144"/>
      <c r="B2227" s="141"/>
      <c r="C2227" s="141"/>
      <c r="D2227" s="142"/>
      <c r="E2227" s="142"/>
      <c r="F2227" s="142"/>
      <c r="G2227" s="142"/>
      <c r="H2227" s="142"/>
      <c r="I2227" s="129"/>
      <c r="J2227" s="130"/>
      <c r="K2227" s="131" t="str">
        <f t="shared" si="1067"/>
        <v/>
      </c>
      <c r="L2227" s="132" t="str">
        <f t="shared" si="1068"/>
        <v/>
      </c>
      <c r="M2227" s="133" t="str">
        <f t="shared" si="1069"/>
        <v/>
      </c>
      <c r="N2227" s="134" t="str">
        <f>IFERROR(IF(B:B="","",IF(R2227="Beer",SUM(LOOKUP(2,1/(Rates!$B$3:$B$5&lt;=W2227)/(Rates!$C$3:$C$5&gt;=W2227),Rates!$D$3:$D$5)*(X2227/100)*W2227),IF(R2227="Refreshment Beverage",SUM(LOOKUP(2,1/(Rates!$B$7:$B$11&lt;=W2227)/(Rates!$C$7:$C$11&gt;=W2227),Rates!$D$7:$D$11)*(X2227/100)*W2227)))),"")</f>
        <v/>
      </c>
      <c r="O2227" s="134" t="str">
        <f t="shared" si="1070"/>
        <v/>
      </c>
      <c r="P2227" s="116"/>
      <c r="Q2227" s="117" t="str">
        <f t="shared" si="1071"/>
        <v/>
      </c>
      <c r="R2227" s="128" t="str">
        <f t="shared" si="1072"/>
        <v/>
      </c>
      <c r="S2227" s="135" t="str">
        <f>IF(B2227="","",IF(R2227="Refreshment Beverage",VLOOKUP(VALUE(Q2227),Rates!G$15:L$19,2,0),VLOOKUP(VALUE(Q2227),Rates!G$4:L$12,2,0)))</f>
        <v/>
      </c>
      <c r="T2227" s="135" t="str">
        <f t="shared" si="1073"/>
        <v/>
      </c>
      <c r="U2227" s="118" t="str">
        <f t="shared" si="1074"/>
        <v/>
      </c>
      <c r="V2227" s="135" t="str">
        <f t="shared" si="1075"/>
        <v/>
      </c>
      <c r="W2227" s="135" t="str">
        <f t="shared" si="1076"/>
        <v/>
      </c>
      <c r="X2227" s="119" t="str">
        <f t="shared" si="1077"/>
        <v/>
      </c>
      <c r="Y2227" s="120" t="str">
        <f>IF(B:B="","",IF(R2227="Refreshment Beverage",VLOOKUP(Q2227,Rates!G$15:L$19,6,0)*W2227,VLOOKUP(Q2227,Rates!G$4:L$12,6,0)*W2227))</f>
        <v/>
      </c>
      <c r="Z2227" s="120" t="str">
        <f t="shared" si="1078"/>
        <v/>
      </c>
      <c r="AA2227" s="120" t="str">
        <f t="shared" si="1079"/>
        <v/>
      </c>
      <c r="AB2227" s="136" t="str">
        <f>IF(B:B="","",IF(R2227="Refreshment Beverage","",IF(AND(R2227="Beer",Q2227=0),SUM(LOOKUP(2,1/(Rates!$B$15:$B$18&lt;=W2227)/(Rates!$C$15:$C$18&gt;=W2227),Rates!$D$15:$D$18)*W2227),VLOOKUP(VALUE(Q:Q),Rates!A:B,2,0)*W2227)))</f>
        <v/>
      </c>
      <c r="AC2227" s="136" t="str">
        <f>IF(B:B="","",IF(R2227="Refreshment Beverage","",IF(AND(R2227="Beer",Q2227=0),SUM(LOOKUP(2,1/(Rates!$B$15:$B$18&lt;=W2227)/(Rates!$C$15:$C$18&gt;=W2227),Rates!$E$15:$E$18)*W2227),VLOOKUP(VALUE(Q:Q),Rates!A:C,3,0)*W2227)))</f>
        <v/>
      </c>
      <c r="AD2227" s="137" t="str">
        <f>IFERROR(IF(B:B="","",IF(R2227="Beer","",IF(VALUE(Q2227)=0,VLOOKUP(VLOOKUP(B:B,#REF!,16,0),Rates!A:E,2,0),VLOOKUP(VALUE(Q2227),Rates!A$31:B$34,2,0)*W2227))),0)</f>
        <v/>
      </c>
      <c r="AE2227" s="121" t="str">
        <f t="shared" si="1080"/>
        <v/>
      </c>
      <c r="AF2227" s="138" t="str">
        <f t="shared" si="1081"/>
        <v/>
      </c>
      <c r="AG2227" s="122" t="str">
        <f t="shared" si="1082"/>
        <v/>
      </c>
      <c r="AH2227" s="123" t="str">
        <f t="shared" si="1083"/>
        <v/>
      </c>
      <c r="AI2227" s="139" t="str">
        <f>IF(AE:AE="","",IF(R2227="Refreshment Beverage",AK2227*(Rates!J$19/100),ROUND(SUM(AH2227*(Rates!$J$8/100)),4)))</f>
        <v/>
      </c>
      <c r="AJ2227" s="124" t="str">
        <f t="shared" si="1084"/>
        <v/>
      </c>
      <c r="AK2227" s="125" t="str">
        <f t="shared" si="1085"/>
        <v/>
      </c>
      <c r="AL2227" s="121" t="str">
        <f t="shared" si="1086"/>
        <v/>
      </c>
      <c r="AM2227" s="138" t="str">
        <f>IF(AS2227="","",IF(R2227="Refreshment Beverage",ROUND(AS2227*Rates!K$19,4),ROUND(AO2227*(VLOOKUP(VALUE(Q2227),Rates!G$4:L$12,3,0)),4)))</f>
        <v/>
      </c>
      <c r="AN2227" s="126" t="str">
        <f>IF(AS2227="","",IF(R2227="Refreshment Beverage",AS2227*(Rates!J$19/100),MAX(AM2227,AB2227)))</f>
        <v/>
      </c>
      <c r="AO2227" s="127" t="str">
        <f t="shared" si="1087"/>
        <v/>
      </c>
      <c r="AP2227" s="127" t="str">
        <f t="shared" si="1088"/>
        <v/>
      </c>
      <c r="AQ2227" s="140" t="str">
        <f>IF(AS2227="","",IF(R2227="Refreshment Beverage",ROUND(SUM(VLOOKUP(Q:Q,Rates!G$15:L$19,3,0)*(AS2227-Y2227-Z2227-AA2227)),4),ROUND(SUM(Rates!$K$8*AS2227),4)))</f>
        <v/>
      </c>
      <c r="AR2227" s="139" t="str">
        <f t="shared" si="1089"/>
        <v/>
      </c>
      <c r="AS2227" s="125" t="str">
        <f t="shared" si="1090"/>
        <v/>
      </c>
      <c r="AT2227" s="121" t="str">
        <f t="shared" si="1091"/>
        <v/>
      </c>
      <c r="AU2227" s="138" t="str">
        <f>IF(AX2227="","",IF(R2227="Refreshment Beverage",ROUND((BA2227-Y2227-Z2227-AA2227)*VLOOKUP(VALUE(Q2227),Rates!G$15:L$19,3,0),4),ROUND(AW2227*(VLOOKUP(VALUE(Q2227),Rates!G:L,3,0)),4)))</f>
        <v/>
      </c>
      <c r="AV2227" s="126" t="str">
        <f t="shared" si="1092"/>
        <v/>
      </c>
      <c r="AW2227" s="127" t="str">
        <f t="shared" si="1093"/>
        <v/>
      </c>
      <c r="AX2227" s="123" t="str">
        <f t="shared" si="1094"/>
        <v/>
      </c>
      <c r="AY2227" s="140" t="str">
        <f>IF(AX2227="","",IF(R2227="Refreshment Beverage",ROUND(SUM(AX2227*Rates!K$19),4),ROUND(SUM(AX2227*(Rates!J$8/100)),4)))</f>
        <v/>
      </c>
      <c r="AZ2227" s="124" t="str">
        <f t="shared" si="1095"/>
        <v/>
      </c>
      <c r="BA2227" s="125" t="str">
        <f t="shared" si="1096"/>
        <v/>
      </c>
      <c r="BB2227" s="115"/>
      <c r="BC2227" s="143"/>
      <c r="BD2227" s="100"/>
      <c r="BE2227" s="100"/>
      <c r="BF2227" s="100"/>
      <c r="BG2227" s="100"/>
    </row>
    <row r="2228" spans="1:59" x14ac:dyDescent="0.2">
      <c r="A2228" s="144"/>
      <c r="B2228" s="141"/>
      <c r="C2228" s="141"/>
      <c r="D2228" s="142"/>
      <c r="E2228" s="142"/>
      <c r="F2228" s="142"/>
      <c r="G2228" s="142"/>
      <c r="H2228" s="142"/>
      <c r="I2228" s="129"/>
      <c r="J2228" s="130"/>
      <c r="K2228" s="131" t="str">
        <f t="shared" si="1067"/>
        <v/>
      </c>
      <c r="L2228" s="132" t="str">
        <f t="shared" si="1068"/>
        <v/>
      </c>
      <c r="M2228" s="133" t="str">
        <f t="shared" si="1069"/>
        <v/>
      </c>
      <c r="N2228" s="134" t="str">
        <f>IFERROR(IF(B:B="","",IF(R2228="Beer",SUM(LOOKUP(2,1/(Rates!$B$3:$B$5&lt;=W2228)/(Rates!$C$3:$C$5&gt;=W2228),Rates!$D$3:$D$5)*(X2228/100)*W2228),IF(R2228="Refreshment Beverage",SUM(LOOKUP(2,1/(Rates!$B$7:$B$11&lt;=W2228)/(Rates!$C$7:$C$11&gt;=W2228),Rates!$D$7:$D$11)*(X2228/100)*W2228)))),"")</f>
        <v/>
      </c>
      <c r="O2228" s="134" t="str">
        <f t="shared" si="1070"/>
        <v/>
      </c>
      <c r="P2228" s="116"/>
      <c r="Q2228" s="117" t="str">
        <f t="shared" si="1071"/>
        <v/>
      </c>
      <c r="R2228" s="128" t="str">
        <f t="shared" si="1072"/>
        <v/>
      </c>
      <c r="S2228" s="135" t="str">
        <f>IF(B2228="","",IF(R2228="Refreshment Beverage",VLOOKUP(VALUE(Q2228),Rates!G$15:L$19,2,0),VLOOKUP(VALUE(Q2228),Rates!G$4:L$12,2,0)))</f>
        <v/>
      </c>
      <c r="T2228" s="135" t="str">
        <f t="shared" si="1073"/>
        <v/>
      </c>
      <c r="U2228" s="118" t="str">
        <f t="shared" si="1074"/>
        <v/>
      </c>
      <c r="V2228" s="135" t="str">
        <f t="shared" si="1075"/>
        <v/>
      </c>
      <c r="W2228" s="135" t="str">
        <f t="shared" si="1076"/>
        <v/>
      </c>
      <c r="X2228" s="119" t="str">
        <f t="shared" si="1077"/>
        <v/>
      </c>
      <c r="Y2228" s="120" t="str">
        <f>IF(B:B="","",IF(R2228="Refreshment Beverage",VLOOKUP(Q2228,Rates!G$15:L$19,6,0)*W2228,VLOOKUP(Q2228,Rates!G$4:L$12,6,0)*W2228))</f>
        <v/>
      </c>
      <c r="Z2228" s="120" t="str">
        <f t="shared" si="1078"/>
        <v/>
      </c>
      <c r="AA2228" s="120" t="str">
        <f t="shared" si="1079"/>
        <v/>
      </c>
      <c r="AB2228" s="136" t="str">
        <f>IF(B:B="","",IF(R2228="Refreshment Beverage","",IF(AND(R2228="Beer",Q2228=0),SUM(LOOKUP(2,1/(Rates!$B$15:$B$18&lt;=W2228)/(Rates!$C$15:$C$18&gt;=W2228),Rates!$D$15:$D$18)*W2228),VLOOKUP(VALUE(Q:Q),Rates!A:B,2,0)*W2228)))</f>
        <v/>
      </c>
      <c r="AC2228" s="136" t="str">
        <f>IF(B:B="","",IF(R2228="Refreshment Beverage","",IF(AND(R2228="Beer",Q2228=0),SUM(LOOKUP(2,1/(Rates!$B$15:$B$18&lt;=W2228)/(Rates!$C$15:$C$18&gt;=W2228),Rates!$E$15:$E$18)*W2228),VLOOKUP(VALUE(Q:Q),Rates!A:C,3,0)*W2228)))</f>
        <v/>
      </c>
      <c r="AD2228" s="137" t="str">
        <f>IFERROR(IF(B:B="","",IF(R2228="Beer","",IF(VALUE(Q2228)=0,VLOOKUP(VLOOKUP(B:B,#REF!,16,0),Rates!A:E,2,0),VLOOKUP(VALUE(Q2228),Rates!A$31:B$34,2,0)*W2228))),0)</f>
        <v/>
      </c>
      <c r="AE2228" s="121" t="str">
        <f t="shared" si="1080"/>
        <v/>
      </c>
      <c r="AF2228" s="138" t="str">
        <f t="shared" si="1081"/>
        <v/>
      </c>
      <c r="AG2228" s="122" t="str">
        <f t="shared" si="1082"/>
        <v/>
      </c>
      <c r="AH2228" s="123" t="str">
        <f t="shared" si="1083"/>
        <v/>
      </c>
      <c r="AI2228" s="139" t="str">
        <f>IF(AE:AE="","",IF(R2228="Refreshment Beverage",AK2228*(Rates!J$19/100),ROUND(SUM(AH2228*(Rates!$J$8/100)),4)))</f>
        <v/>
      </c>
      <c r="AJ2228" s="124" t="str">
        <f t="shared" si="1084"/>
        <v/>
      </c>
      <c r="AK2228" s="125" t="str">
        <f t="shared" si="1085"/>
        <v/>
      </c>
      <c r="AL2228" s="121" t="str">
        <f t="shared" si="1086"/>
        <v/>
      </c>
      <c r="AM2228" s="138" t="str">
        <f>IF(AS2228="","",IF(R2228="Refreshment Beverage",ROUND(AS2228*Rates!K$19,4),ROUND(AO2228*(VLOOKUP(VALUE(Q2228),Rates!G$4:L$12,3,0)),4)))</f>
        <v/>
      </c>
      <c r="AN2228" s="126" t="str">
        <f>IF(AS2228="","",IF(R2228="Refreshment Beverage",AS2228*(Rates!J$19/100),MAX(AM2228,AB2228)))</f>
        <v/>
      </c>
      <c r="AO2228" s="127" t="str">
        <f t="shared" si="1087"/>
        <v/>
      </c>
      <c r="AP2228" s="127" t="str">
        <f t="shared" si="1088"/>
        <v/>
      </c>
      <c r="AQ2228" s="140" t="str">
        <f>IF(AS2228="","",IF(R2228="Refreshment Beverage",ROUND(SUM(VLOOKUP(Q:Q,Rates!G$15:L$19,3,0)*(AS2228-Y2228-Z2228-AA2228)),4),ROUND(SUM(Rates!$K$8*AS2228),4)))</f>
        <v/>
      </c>
      <c r="AR2228" s="139" t="str">
        <f t="shared" si="1089"/>
        <v/>
      </c>
      <c r="AS2228" s="125" t="str">
        <f t="shared" si="1090"/>
        <v/>
      </c>
      <c r="AT2228" s="121" t="str">
        <f t="shared" si="1091"/>
        <v/>
      </c>
      <c r="AU2228" s="138" t="str">
        <f>IF(AX2228="","",IF(R2228="Refreshment Beverage",ROUND((BA2228-Y2228-Z2228-AA2228)*VLOOKUP(VALUE(Q2228),Rates!G$15:L$19,3,0),4),ROUND(AW2228*(VLOOKUP(VALUE(Q2228),Rates!G:L,3,0)),4)))</f>
        <v/>
      </c>
      <c r="AV2228" s="126" t="str">
        <f t="shared" si="1092"/>
        <v/>
      </c>
      <c r="AW2228" s="127" t="str">
        <f t="shared" si="1093"/>
        <v/>
      </c>
      <c r="AX2228" s="123" t="str">
        <f t="shared" si="1094"/>
        <v/>
      </c>
      <c r="AY2228" s="140" t="str">
        <f>IF(AX2228="","",IF(R2228="Refreshment Beverage",ROUND(SUM(AX2228*Rates!K$19),4),ROUND(SUM(AX2228*(Rates!J$8/100)),4)))</f>
        <v/>
      </c>
      <c r="AZ2228" s="124" t="str">
        <f t="shared" si="1095"/>
        <v/>
      </c>
      <c r="BA2228" s="125" t="str">
        <f t="shared" si="1096"/>
        <v/>
      </c>
      <c r="BB2228" s="115"/>
      <c r="BC2228" s="143"/>
      <c r="BD2228" s="100"/>
      <c r="BE2228" s="100"/>
      <c r="BF2228" s="100"/>
      <c r="BG2228" s="100"/>
    </row>
    <row r="2229" spans="1:59" x14ac:dyDescent="0.2">
      <c r="A2229" s="144"/>
      <c r="B2229" s="141"/>
      <c r="C2229" s="141"/>
      <c r="D2229" s="142"/>
      <c r="E2229" s="142"/>
      <c r="F2229" s="142"/>
      <c r="G2229" s="142"/>
      <c r="H2229" s="142"/>
      <c r="I2229" s="129"/>
      <c r="J2229" s="130"/>
      <c r="K2229" s="131" t="str">
        <f t="shared" si="1067"/>
        <v/>
      </c>
      <c r="L2229" s="132" t="str">
        <f t="shared" si="1068"/>
        <v/>
      </c>
      <c r="M2229" s="133" t="str">
        <f t="shared" si="1069"/>
        <v/>
      </c>
      <c r="N2229" s="134" t="str">
        <f>IFERROR(IF(B:B="","",IF(R2229="Beer",SUM(LOOKUP(2,1/(Rates!$B$3:$B$5&lt;=W2229)/(Rates!$C$3:$C$5&gt;=W2229),Rates!$D$3:$D$5)*(X2229/100)*W2229),IF(R2229="Refreshment Beverage",SUM(LOOKUP(2,1/(Rates!$B$7:$B$11&lt;=W2229)/(Rates!$C$7:$C$11&gt;=W2229),Rates!$D$7:$D$11)*(X2229/100)*W2229)))),"")</f>
        <v/>
      </c>
      <c r="O2229" s="134" t="str">
        <f t="shared" si="1070"/>
        <v/>
      </c>
      <c r="P2229" s="116"/>
      <c r="Q2229" s="117" t="str">
        <f t="shared" si="1071"/>
        <v/>
      </c>
      <c r="R2229" s="128" t="str">
        <f t="shared" si="1072"/>
        <v/>
      </c>
      <c r="S2229" s="135" t="str">
        <f>IF(B2229="","",IF(R2229="Refreshment Beverage",VLOOKUP(VALUE(Q2229),Rates!G$15:L$19,2,0),VLOOKUP(VALUE(Q2229),Rates!G$4:L$12,2,0)))</f>
        <v/>
      </c>
      <c r="T2229" s="135" t="str">
        <f t="shared" si="1073"/>
        <v/>
      </c>
      <c r="U2229" s="118" t="str">
        <f t="shared" si="1074"/>
        <v/>
      </c>
      <c r="V2229" s="135" t="str">
        <f t="shared" si="1075"/>
        <v/>
      </c>
      <c r="W2229" s="135" t="str">
        <f t="shared" si="1076"/>
        <v/>
      </c>
      <c r="X2229" s="119" t="str">
        <f t="shared" si="1077"/>
        <v/>
      </c>
      <c r="Y2229" s="120" t="str">
        <f>IF(B:B="","",IF(R2229="Refreshment Beverage",VLOOKUP(Q2229,Rates!G$15:L$19,6,0)*W2229,VLOOKUP(Q2229,Rates!G$4:L$12,6,0)*W2229))</f>
        <v/>
      </c>
      <c r="Z2229" s="120" t="str">
        <f t="shared" si="1078"/>
        <v/>
      </c>
      <c r="AA2229" s="120" t="str">
        <f t="shared" si="1079"/>
        <v/>
      </c>
      <c r="AB2229" s="136" t="str">
        <f>IF(B:B="","",IF(R2229="Refreshment Beverage","",IF(AND(R2229="Beer",Q2229=0),SUM(LOOKUP(2,1/(Rates!$B$15:$B$18&lt;=W2229)/(Rates!$C$15:$C$18&gt;=W2229),Rates!$D$15:$D$18)*W2229),VLOOKUP(VALUE(Q:Q),Rates!A:B,2,0)*W2229)))</f>
        <v/>
      </c>
      <c r="AC2229" s="136" t="str">
        <f>IF(B:B="","",IF(R2229="Refreshment Beverage","",IF(AND(R2229="Beer",Q2229=0),SUM(LOOKUP(2,1/(Rates!$B$15:$B$18&lt;=W2229)/(Rates!$C$15:$C$18&gt;=W2229),Rates!$E$15:$E$18)*W2229),VLOOKUP(VALUE(Q:Q),Rates!A:C,3,0)*W2229)))</f>
        <v/>
      </c>
      <c r="AD2229" s="137" t="str">
        <f>IFERROR(IF(B:B="","",IF(R2229="Beer","",IF(VALUE(Q2229)=0,VLOOKUP(VLOOKUP(B:B,#REF!,16,0),Rates!A:E,2,0),VLOOKUP(VALUE(Q2229),Rates!A$31:B$34,2,0)*W2229))),0)</f>
        <v/>
      </c>
      <c r="AE2229" s="121" t="str">
        <f t="shared" si="1080"/>
        <v/>
      </c>
      <c r="AF2229" s="138" t="str">
        <f t="shared" si="1081"/>
        <v/>
      </c>
      <c r="AG2229" s="122" t="str">
        <f t="shared" si="1082"/>
        <v/>
      </c>
      <c r="AH2229" s="123" t="str">
        <f t="shared" si="1083"/>
        <v/>
      </c>
      <c r="AI2229" s="139" t="str">
        <f>IF(AE:AE="","",IF(R2229="Refreshment Beverage",AK2229*(Rates!J$19/100),ROUND(SUM(AH2229*(Rates!$J$8/100)),4)))</f>
        <v/>
      </c>
      <c r="AJ2229" s="124" t="str">
        <f t="shared" si="1084"/>
        <v/>
      </c>
      <c r="AK2229" s="125" t="str">
        <f t="shared" si="1085"/>
        <v/>
      </c>
      <c r="AL2229" s="121" t="str">
        <f t="shared" si="1086"/>
        <v/>
      </c>
      <c r="AM2229" s="138" t="str">
        <f>IF(AS2229="","",IF(R2229="Refreshment Beverage",ROUND(AS2229*Rates!K$19,4),ROUND(AO2229*(VLOOKUP(VALUE(Q2229),Rates!G$4:L$12,3,0)),4)))</f>
        <v/>
      </c>
      <c r="AN2229" s="126" t="str">
        <f>IF(AS2229="","",IF(R2229="Refreshment Beverage",AS2229*(Rates!J$19/100),MAX(AM2229,AB2229)))</f>
        <v/>
      </c>
      <c r="AO2229" s="127" t="str">
        <f t="shared" si="1087"/>
        <v/>
      </c>
      <c r="AP2229" s="127" t="str">
        <f t="shared" si="1088"/>
        <v/>
      </c>
      <c r="AQ2229" s="140" t="str">
        <f>IF(AS2229="","",IF(R2229="Refreshment Beverage",ROUND(SUM(VLOOKUP(Q:Q,Rates!G$15:L$19,3,0)*(AS2229-Y2229-Z2229-AA2229)),4),ROUND(SUM(Rates!$K$8*AS2229),4)))</f>
        <v/>
      </c>
      <c r="AR2229" s="139" t="str">
        <f t="shared" si="1089"/>
        <v/>
      </c>
      <c r="AS2229" s="125" t="str">
        <f t="shared" si="1090"/>
        <v/>
      </c>
      <c r="AT2229" s="121" t="str">
        <f t="shared" si="1091"/>
        <v/>
      </c>
      <c r="AU2229" s="138" t="str">
        <f>IF(AX2229="","",IF(R2229="Refreshment Beverage",ROUND((BA2229-Y2229-Z2229-AA2229)*VLOOKUP(VALUE(Q2229),Rates!G$15:L$19,3,0),4),ROUND(AW2229*(VLOOKUP(VALUE(Q2229),Rates!G:L,3,0)),4)))</f>
        <v/>
      </c>
      <c r="AV2229" s="126" t="str">
        <f t="shared" si="1092"/>
        <v/>
      </c>
      <c r="AW2229" s="127" t="str">
        <f t="shared" si="1093"/>
        <v/>
      </c>
      <c r="AX2229" s="123" t="str">
        <f t="shared" si="1094"/>
        <v/>
      </c>
      <c r="AY2229" s="140" t="str">
        <f>IF(AX2229="","",IF(R2229="Refreshment Beverage",ROUND(SUM(AX2229*Rates!K$19),4),ROUND(SUM(AX2229*(Rates!J$8/100)),4)))</f>
        <v/>
      </c>
      <c r="AZ2229" s="124" t="str">
        <f t="shared" si="1095"/>
        <v/>
      </c>
      <c r="BA2229" s="125" t="str">
        <f t="shared" si="1096"/>
        <v/>
      </c>
      <c r="BB2229" s="115"/>
      <c r="BC2229" s="143"/>
      <c r="BD2229" s="100"/>
      <c r="BE2229" s="100"/>
      <c r="BF2229" s="100"/>
      <c r="BG2229" s="100"/>
    </row>
    <row r="2230" spans="1:59" x14ac:dyDescent="0.2">
      <c r="A2230" s="144"/>
      <c r="B2230" s="141"/>
      <c r="C2230" s="141"/>
      <c r="D2230" s="142"/>
      <c r="E2230" s="142"/>
      <c r="F2230" s="142"/>
      <c r="G2230" s="142"/>
      <c r="H2230" s="142"/>
      <c r="I2230" s="129"/>
      <c r="J2230" s="130"/>
      <c r="K2230" s="131" t="str">
        <f t="shared" si="1067"/>
        <v/>
      </c>
      <c r="L2230" s="132" t="str">
        <f t="shared" si="1068"/>
        <v/>
      </c>
      <c r="M2230" s="133" t="str">
        <f t="shared" si="1069"/>
        <v/>
      </c>
      <c r="N2230" s="134" t="str">
        <f>IFERROR(IF(B:B="","",IF(R2230="Beer",SUM(LOOKUP(2,1/(Rates!$B$3:$B$5&lt;=W2230)/(Rates!$C$3:$C$5&gt;=W2230),Rates!$D$3:$D$5)*(X2230/100)*W2230),IF(R2230="Refreshment Beverage",SUM(LOOKUP(2,1/(Rates!$B$7:$B$11&lt;=W2230)/(Rates!$C$7:$C$11&gt;=W2230),Rates!$D$7:$D$11)*(X2230/100)*W2230)))),"")</f>
        <v/>
      </c>
      <c r="O2230" s="134" t="str">
        <f t="shared" si="1070"/>
        <v/>
      </c>
      <c r="P2230" s="116"/>
      <c r="Q2230" s="117" t="str">
        <f t="shared" si="1071"/>
        <v/>
      </c>
      <c r="R2230" s="128" t="str">
        <f t="shared" si="1072"/>
        <v/>
      </c>
      <c r="S2230" s="135" t="str">
        <f>IF(B2230="","",IF(R2230="Refreshment Beverage",VLOOKUP(VALUE(Q2230),Rates!G$15:L$19,2,0),VLOOKUP(VALUE(Q2230),Rates!G$4:L$12,2,0)))</f>
        <v/>
      </c>
      <c r="T2230" s="135" t="str">
        <f t="shared" si="1073"/>
        <v/>
      </c>
      <c r="U2230" s="118" t="str">
        <f t="shared" si="1074"/>
        <v/>
      </c>
      <c r="V2230" s="135" t="str">
        <f t="shared" si="1075"/>
        <v/>
      </c>
      <c r="W2230" s="135" t="str">
        <f t="shared" si="1076"/>
        <v/>
      </c>
      <c r="X2230" s="119" t="str">
        <f t="shared" si="1077"/>
        <v/>
      </c>
      <c r="Y2230" s="120" t="str">
        <f>IF(B:B="","",IF(R2230="Refreshment Beverage",VLOOKUP(Q2230,Rates!G$15:L$19,6,0)*W2230,VLOOKUP(Q2230,Rates!G$4:L$12,6,0)*W2230))</f>
        <v/>
      </c>
      <c r="Z2230" s="120" t="str">
        <f t="shared" si="1078"/>
        <v/>
      </c>
      <c r="AA2230" s="120" t="str">
        <f t="shared" si="1079"/>
        <v/>
      </c>
      <c r="AB2230" s="136" t="str">
        <f>IF(B:B="","",IF(R2230="Refreshment Beverage","",IF(AND(R2230="Beer",Q2230=0),SUM(LOOKUP(2,1/(Rates!$B$15:$B$18&lt;=W2230)/(Rates!$C$15:$C$18&gt;=W2230),Rates!$D$15:$D$18)*W2230),VLOOKUP(VALUE(Q:Q),Rates!A:B,2,0)*W2230)))</f>
        <v/>
      </c>
      <c r="AC2230" s="136" t="str">
        <f>IF(B:B="","",IF(R2230="Refreshment Beverage","",IF(AND(R2230="Beer",Q2230=0),SUM(LOOKUP(2,1/(Rates!$B$15:$B$18&lt;=W2230)/(Rates!$C$15:$C$18&gt;=W2230),Rates!$E$15:$E$18)*W2230),VLOOKUP(VALUE(Q:Q),Rates!A:C,3,0)*W2230)))</f>
        <v/>
      </c>
      <c r="AD2230" s="137" t="str">
        <f>IFERROR(IF(B:B="","",IF(R2230="Beer","",IF(VALUE(Q2230)=0,VLOOKUP(VLOOKUP(B:B,#REF!,16,0),Rates!A:E,2,0),VLOOKUP(VALUE(Q2230),Rates!A$31:B$34,2,0)*W2230))),0)</f>
        <v/>
      </c>
      <c r="AE2230" s="121" t="str">
        <f t="shared" si="1080"/>
        <v/>
      </c>
      <c r="AF2230" s="138" t="str">
        <f t="shared" si="1081"/>
        <v/>
      </c>
      <c r="AG2230" s="122" t="str">
        <f t="shared" si="1082"/>
        <v/>
      </c>
      <c r="AH2230" s="123" t="str">
        <f t="shared" si="1083"/>
        <v/>
      </c>
      <c r="AI2230" s="139" t="str">
        <f>IF(AE:AE="","",IF(R2230="Refreshment Beverage",AK2230*(Rates!J$19/100),ROUND(SUM(AH2230*(Rates!$J$8/100)),4)))</f>
        <v/>
      </c>
      <c r="AJ2230" s="124" t="str">
        <f t="shared" si="1084"/>
        <v/>
      </c>
      <c r="AK2230" s="125" t="str">
        <f t="shared" si="1085"/>
        <v/>
      </c>
      <c r="AL2230" s="121" t="str">
        <f t="shared" si="1086"/>
        <v/>
      </c>
      <c r="AM2230" s="138" t="str">
        <f>IF(AS2230="","",IF(R2230="Refreshment Beverage",ROUND(AS2230*Rates!K$19,4),ROUND(AO2230*(VLOOKUP(VALUE(Q2230),Rates!G$4:L$12,3,0)),4)))</f>
        <v/>
      </c>
      <c r="AN2230" s="126" t="str">
        <f>IF(AS2230="","",IF(R2230="Refreshment Beverage",AS2230*(Rates!J$19/100),MAX(AM2230,AB2230)))</f>
        <v/>
      </c>
      <c r="AO2230" s="127" t="str">
        <f t="shared" si="1087"/>
        <v/>
      </c>
      <c r="AP2230" s="127" t="str">
        <f t="shared" si="1088"/>
        <v/>
      </c>
      <c r="AQ2230" s="140" t="str">
        <f>IF(AS2230="","",IF(R2230="Refreshment Beverage",ROUND(SUM(VLOOKUP(Q:Q,Rates!G$15:L$19,3,0)*(AS2230-Y2230-Z2230-AA2230)),4),ROUND(SUM(Rates!$K$8*AS2230),4)))</f>
        <v/>
      </c>
      <c r="AR2230" s="139" t="str">
        <f t="shared" si="1089"/>
        <v/>
      </c>
      <c r="AS2230" s="125" t="str">
        <f t="shared" si="1090"/>
        <v/>
      </c>
      <c r="AT2230" s="121" t="str">
        <f t="shared" si="1091"/>
        <v/>
      </c>
      <c r="AU2230" s="138" t="str">
        <f>IF(AX2230="","",IF(R2230="Refreshment Beverage",ROUND((BA2230-Y2230-Z2230-AA2230)*VLOOKUP(VALUE(Q2230),Rates!G$15:L$19,3,0),4),ROUND(AW2230*(VLOOKUP(VALUE(Q2230),Rates!G:L,3,0)),4)))</f>
        <v/>
      </c>
      <c r="AV2230" s="126" t="str">
        <f t="shared" si="1092"/>
        <v/>
      </c>
      <c r="AW2230" s="127" t="str">
        <f t="shared" si="1093"/>
        <v/>
      </c>
      <c r="AX2230" s="123" t="str">
        <f t="shared" si="1094"/>
        <v/>
      </c>
      <c r="AY2230" s="140" t="str">
        <f>IF(AX2230="","",IF(R2230="Refreshment Beverage",ROUND(SUM(AX2230*Rates!K$19),4),ROUND(SUM(AX2230*(Rates!J$8/100)),4)))</f>
        <v/>
      </c>
      <c r="AZ2230" s="124" t="str">
        <f t="shared" si="1095"/>
        <v/>
      </c>
      <c r="BA2230" s="125" t="str">
        <f t="shared" si="1096"/>
        <v/>
      </c>
      <c r="BB2230" s="115"/>
      <c r="BC2230" s="143"/>
      <c r="BD2230" s="100"/>
      <c r="BE2230" s="100"/>
      <c r="BF2230" s="100"/>
      <c r="BG2230" s="100"/>
    </row>
    <row r="2231" spans="1:59" x14ac:dyDescent="0.2">
      <c r="A2231" s="144"/>
      <c r="B2231" s="141"/>
      <c r="C2231" s="141"/>
      <c r="D2231" s="142"/>
      <c r="E2231" s="142"/>
      <c r="F2231" s="142"/>
      <c r="G2231" s="142"/>
      <c r="H2231" s="142"/>
      <c r="I2231" s="129"/>
      <c r="J2231" s="130"/>
      <c r="K2231" s="131" t="str">
        <f t="shared" si="1067"/>
        <v/>
      </c>
      <c r="L2231" s="132" t="str">
        <f t="shared" si="1068"/>
        <v/>
      </c>
      <c r="M2231" s="133" t="str">
        <f t="shared" si="1069"/>
        <v/>
      </c>
      <c r="N2231" s="134" t="str">
        <f>IFERROR(IF(B:B="","",IF(R2231="Beer",SUM(LOOKUP(2,1/(Rates!$B$3:$B$5&lt;=W2231)/(Rates!$C$3:$C$5&gt;=W2231),Rates!$D$3:$D$5)*(X2231/100)*W2231),IF(R2231="Refreshment Beverage",SUM(LOOKUP(2,1/(Rates!$B$7:$B$11&lt;=W2231)/(Rates!$C$7:$C$11&gt;=W2231),Rates!$D$7:$D$11)*(X2231/100)*W2231)))),"")</f>
        <v/>
      </c>
      <c r="O2231" s="134" t="str">
        <f t="shared" si="1070"/>
        <v/>
      </c>
      <c r="P2231" s="116"/>
      <c r="Q2231" s="117" t="str">
        <f t="shared" si="1071"/>
        <v/>
      </c>
      <c r="R2231" s="128" t="str">
        <f t="shared" si="1072"/>
        <v/>
      </c>
      <c r="S2231" s="135" t="str">
        <f>IF(B2231="","",IF(R2231="Refreshment Beverage",VLOOKUP(VALUE(Q2231),Rates!G$15:L$19,2,0),VLOOKUP(VALUE(Q2231),Rates!G$4:L$12,2,0)))</f>
        <v/>
      </c>
      <c r="T2231" s="135" t="str">
        <f t="shared" si="1073"/>
        <v/>
      </c>
      <c r="U2231" s="118" t="str">
        <f t="shared" si="1074"/>
        <v/>
      </c>
      <c r="V2231" s="135" t="str">
        <f t="shared" si="1075"/>
        <v/>
      </c>
      <c r="W2231" s="135" t="str">
        <f t="shared" si="1076"/>
        <v/>
      </c>
      <c r="X2231" s="119" t="str">
        <f t="shared" si="1077"/>
        <v/>
      </c>
      <c r="Y2231" s="120" t="str">
        <f>IF(B:B="","",IF(R2231="Refreshment Beverage",VLOOKUP(Q2231,Rates!G$15:L$19,6,0)*W2231,VLOOKUP(Q2231,Rates!G$4:L$12,6,0)*W2231))</f>
        <v/>
      </c>
      <c r="Z2231" s="120" t="str">
        <f t="shared" si="1078"/>
        <v/>
      </c>
      <c r="AA2231" s="120" t="str">
        <f t="shared" si="1079"/>
        <v/>
      </c>
      <c r="AB2231" s="136" t="str">
        <f>IF(B:B="","",IF(R2231="Refreshment Beverage","",IF(AND(R2231="Beer",Q2231=0),SUM(LOOKUP(2,1/(Rates!$B$15:$B$18&lt;=W2231)/(Rates!$C$15:$C$18&gt;=W2231),Rates!$D$15:$D$18)*W2231),VLOOKUP(VALUE(Q:Q),Rates!A:B,2,0)*W2231)))</f>
        <v/>
      </c>
      <c r="AC2231" s="136" t="str">
        <f>IF(B:B="","",IF(R2231="Refreshment Beverage","",IF(AND(R2231="Beer",Q2231=0),SUM(LOOKUP(2,1/(Rates!$B$15:$B$18&lt;=W2231)/(Rates!$C$15:$C$18&gt;=W2231),Rates!$E$15:$E$18)*W2231),VLOOKUP(VALUE(Q:Q),Rates!A:C,3,0)*W2231)))</f>
        <v/>
      </c>
      <c r="AD2231" s="137" t="str">
        <f>IFERROR(IF(B:B="","",IF(R2231="Beer","",IF(VALUE(Q2231)=0,VLOOKUP(VLOOKUP(B:B,#REF!,16,0),Rates!A:E,2,0),VLOOKUP(VALUE(Q2231),Rates!A$31:B$34,2,0)*W2231))),0)</f>
        <v/>
      </c>
      <c r="AE2231" s="121" t="str">
        <f t="shared" si="1080"/>
        <v/>
      </c>
      <c r="AF2231" s="138" t="str">
        <f t="shared" si="1081"/>
        <v/>
      </c>
      <c r="AG2231" s="122" t="str">
        <f t="shared" si="1082"/>
        <v/>
      </c>
      <c r="AH2231" s="123" t="str">
        <f t="shared" si="1083"/>
        <v/>
      </c>
      <c r="AI2231" s="139" t="str">
        <f>IF(AE:AE="","",IF(R2231="Refreshment Beverage",AK2231*(Rates!J$19/100),ROUND(SUM(AH2231*(Rates!$J$8/100)),4)))</f>
        <v/>
      </c>
      <c r="AJ2231" s="124" t="str">
        <f t="shared" si="1084"/>
        <v/>
      </c>
      <c r="AK2231" s="125" t="str">
        <f t="shared" si="1085"/>
        <v/>
      </c>
      <c r="AL2231" s="121" t="str">
        <f t="shared" si="1086"/>
        <v/>
      </c>
      <c r="AM2231" s="138" t="str">
        <f>IF(AS2231="","",IF(R2231="Refreshment Beverage",ROUND(AS2231*Rates!K$19,4),ROUND(AO2231*(VLOOKUP(VALUE(Q2231),Rates!G$4:L$12,3,0)),4)))</f>
        <v/>
      </c>
      <c r="AN2231" s="126" t="str">
        <f>IF(AS2231="","",IF(R2231="Refreshment Beverage",AS2231*(Rates!J$19/100),MAX(AM2231,AB2231)))</f>
        <v/>
      </c>
      <c r="AO2231" s="127" t="str">
        <f t="shared" si="1087"/>
        <v/>
      </c>
      <c r="AP2231" s="127" t="str">
        <f t="shared" si="1088"/>
        <v/>
      </c>
      <c r="AQ2231" s="140" t="str">
        <f>IF(AS2231="","",IF(R2231="Refreshment Beverage",ROUND(SUM(VLOOKUP(Q:Q,Rates!G$15:L$19,3,0)*(AS2231-Y2231-Z2231-AA2231)),4),ROUND(SUM(Rates!$K$8*AS2231),4)))</f>
        <v/>
      </c>
      <c r="AR2231" s="139" t="str">
        <f t="shared" si="1089"/>
        <v/>
      </c>
      <c r="AS2231" s="125" t="str">
        <f t="shared" si="1090"/>
        <v/>
      </c>
      <c r="AT2231" s="121" t="str">
        <f t="shared" si="1091"/>
        <v/>
      </c>
      <c r="AU2231" s="138" t="str">
        <f>IF(AX2231="","",IF(R2231="Refreshment Beverage",ROUND((BA2231-Y2231-Z2231-AA2231)*VLOOKUP(VALUE(Q2231),Rates!G$15:L$19,3,0),4),ROUND(AW2231*(VLOOKUP(VALUE(Q2231),Rates!G:L,3,0)),4)))</f>
        <v/>
      </c>
      <c r="AV2231" s="126" t="str">
        <f t="shared" si="1092"/>
        <v/>
      </c>
      <c r="AW2231" s="127" t="str">
        <f t="shared" si="1093"/>
        <v/>
      </c>
      <c r="AX2231" s="123" t="str">
        <f t="shared" si="1094"/>
        <v/>
      </c>
      <c r="AY2231" s="140" t="str">
        <f>IF(AX2231="","",IF(R2231="Refreshment Beverage",ROUND(SUM(AX2231*Rates!K$19),4),ROUND(SUM(AX2231*(Rates!J$8/100)),4)))</f>
        <v/>
      </c>
      <c r="AZ2231" s="124" t="str">
        <f t="shared" si="1095"/>
        <v/>
      </c>
      <c r="BA2231" s="125" t="str">
        <f t="shared" si="1096"/>
        <v/>
      </c>
      <c r="BB2231" s="115"/>
      <c r="BC2231" s="143"/>
      <c r="BD2231" s="100"/>
      <c r="BE2231" s="100"/>
      <c r="BF2231" s="100"/>
      <c r="BG2231" s="100"/>
    </row>
    <row r="2232" spans="1:59" x14ac:dyDescent="0.2">
      <c r="A2232" s="144"/>
      <c r="B2232" s="141"/>
      <c r="C2232" s="141"/>
      <c r="D2232" s="142"/>
      <c r="E2232" s="142"/>
      <c r="F2232" s="142"/>
      <c r="G2232" s="142"/>
      <c r="H2232" s="142"/>
      <c r="I2232" s="129"/>
      <c r="J2232" s="130"/>
      <c r="K2232" s="131" t="str">
        <f t="shared" si="1067"/>
        <v/>
      </c>
      <c r="L2232" s="132" t="str">
        <f t="shared" si="1068"/>
        <v/>
      </c>
      <c r="M2232" s="133" t="str">
        <f t="shared" si="1069"/>
        <v/>
      </c>
      <c r="N2232" s="134" t="str">
        <f>IFERROR(IF(B:B="","",IF(R2232="Beer",SUM(LOOKUP(2,1/(Rates!$B$3:$B$5&lt;=W2232)/(Rates!$C$3:$C$5&gt;=W2232),Rates!$D$3:$D$5)*(X2232/100)*W2232),IF(R2232="Refreshment Beverage",SUM(LOOKUP(2,1/(Rates!$B$7:$B$11&lt;=W2232)/(Rates!$C$7:$C$11&gt;=W2232),Rates!$D$7:$D$11)*(X2232/100)*W2232)))),"")</f>
        <v/>
      </c>
      <c r="O2232" s="134" t="str">
        <f t="shared" si="1070"/>
        <v/>
      </c>
      <c r="P2232" s="116"/>
      <c r="Q2232" s="117" t="str">
        <f t="shared" si="1071"/>
        <v/>
      </c>
      <c r="R2232" s="128" t="str">
        <f t="shared" si="1072"/>
        <v/>
      </c>
      <c r="S2232" s="135" t="str">
        <f>IF(B2232="","",IF(R2232="Refreshment Beverage",VLOOKUP(VALUE(Q2232),Rates!G$15:L$19,2,0),VLOOKUP(VALUE(Q2232),Rates!G$4:L$12,2,0)))</f>
        <v/>
      </c>
      <c r="T2232" s="135" t="str">
        <f t="shared" si="1073"/>
        <v/>
      </c>
      <c r="U2232" s="118" t="str">
        <f t="shared" si="1074"/>
        <v/>
      </c>
      <c r="V2232" s="135" t="str">
        <f t="shared" si="1075"/>
        <v/>
      </c>
      <c r="W2232" s="135" t="str">
        <f t="shared" si="1076"/>
        <v/>
      </c>
      <c r="X2232" s="119" t="str">
        <f t="shared" si="1077"/>
        <v/>
      </c>
      <c r="Y2232" s="120" t="str">
        <f>IF(B:B="","",IF(R2232="Refreshment Beverage",VLOOKUP(Q2232,Rates!G$15:L$19,6,0)*W2232,VLOOKUP(Q2232,Rates!G$4:L$12,6,0)*W2232))</f>
        <v/>
      </c>
      <c r="Z2232" s="120" t="str">
        <f t="shared" si="1078"/>
        <v/>
      </c>
      <c r="AA2232" s="120" t="str">
        <f t="shared" si="1079"/>
        <v/>
      </c>
      <c r="AB2232" s="136" t="str">
        <f>IF(B:B="","",IF(R2232="Refreshment Beverage","",IF(AND(R2232="Beer",Q2232=0),SUM(LOOKUP(2,1/(Rates!$B$15:$B$18&lt;=W2232)/(Rates!$C$15:$C$18&gt;=W2232),Rates!$D$15:$D$18)*W2232),VLOOKUP(VALUE(Q:Q),Rates!A:B,2,0)*W2232)))</f>
        <v/>
      </c>
      <c r="AC2232" s="136" t="str">
        <f>IF(B:B="","",IF(R2232="Refreshment Beverage","",IF(AND(R2232="Beer",Q2232=0),SUM(LOOKUP(2,1/(Rates!$B$15:$B$18&lt;=W2232)/(Rates!$C$15:$C$18&gt;=W2232),Rates!$E$15:$E$18)*W2232),VLOOKUP(VALUE(Q:Q),Rates!A:C,3,0)*W2232)))</f>
        <v/>
      </c>
      <c r="AD2232" s="137" t="str">
        <f>IFERROR(IF(B:B="","",IF(R2232="Beer","",IF(VALUE(Q2232)=0,VLOOKUP(VLOOKUP(B:B,#REF!,16,0),Rates!A:E,2,0),VLOOKUP(VALUE(Q2232),Rates!A$31:B$34,2,0)*W2232))),0)</f>
        <v/>
      </c>
      <c r="AE2232" s="121" t="str">
        <f t="shared" si="1080"/>
        <v/>
      </c>
      <c r="AF2232" s="138" t="str">
        <f t="shared" si="1081"/>
        <v/>
      </c>
      <c r="AG2232" s="122" t="str">
        <f t="shared" si="1082"/>
        <v/>
      </c>
      <c r="AH2232" s="123" t="str">
        <f t="shared" si="1083"/>
        <v/>
      </c>
      <c r="AI2232" s="139" t="str">
        <f>IF(AE:AE="","",IF(R2232="Refreshment Beverage",AK2232*(Rates!J$19/100),ROUND(SUM(AH2232*(Rates!$J$8/100)),4)))</f>
        <v/>
      </c>
      <c r="AJ2232" s="124" t="str">
        <f t="shared" si="1084"/>
        <v/>
      </c>
      <c r="AK2232" s="125" t="str">
        <f t="shared" si="1085"/>
        <v/>
      </c>
      <c r="AL2232" s="121" t="str">
        <f t="shared" si="1086"/>
        <v/>
      </c>
      <c r="AM2232" s="138" t="str">
        <f>IF(AS2232="","",IF(R2232="Refreshment Beverage",ROUND(AS2232*Rates!K$19,4),ROUND(AO2232*(VLOOKUP(VALUE(Q2232),Rates!G$4:L$12,3,0)),4)))</f>
        <v/>
      </c>
      <c r="AN2232" s="126" t="str">
        <f>IF(AS2232="","",IF(R2232="Refreshment Beverage",AS2232*(Rates!J$19/100),MAX(AM2232,AB2232)))</f>
        <v/>
      </c>
      <c r="AO2232" s="127" t="str">
        <f t="shared" si="1087"/>
        <v/>
      </c>
      <c r="AP2232" s="127" t="str">
        <f t="shared" si="1088"/>
        <v/>
      </c>
      <c r="AQ2232" s="140" t="str">
        <f>IF(AS2232="","",IF(R2232="Refreshment Beverage",ROUND(SUM(VLOOKUP(Q:Q,Rates!G$15:L$19,3,0)*(AS2232-Y2232-Z2232-AA2232)),4),ROUND(SUM(Rates!$K$8*AS2232),4)))</f>
        <v/>
      </c>
      <c r="AR2232" s="139" t="str">
        <f t="shared" si="1089"/>
        <v/>
      </c>
      <c r="AS2232" s="125" t="str">
        <f t="shared" si="1090"/>
        <v/>
      </c>
      <c r="AT2232" s="121" t="str">
        <f t="shared" si="1091"/>
        <v/>
      </c>
      <c r="AU2232" s="138" t="str">
        <f>IF(AX2232="","",IF(R2232="Refreshment Beverage",ROUND((BA2232-Y2232-Z2232-AA2232)*VLOOKUP(VALUE(Q2232),Rates!G$15:L$19,3,0),4),ROUND(AW2232*(VLOOKUP(VALUE(Q2232),Rates!G:L,3,0)),4)))</f>
        <v/>
      </c>
      <c r="AV2232" s="126" t="str">
        <f t="shared" si="1092"/>
        <v/>
      </c>
      <c r="AW2232" s="127" t="str">
        <f t="shared" si="1093"/>
        <v/>
      </c>
      <c r="AX2232" s="123" t="str">
        <f t="shared" si="1094"/>
        <v/>
      </c>
      <c r="AY2232" s="140" t="str">
        <f>IF(AX2232="","",IF(R2232="Refreshment Beverage",ROUND(SUM(AX2232*Rates!K$19),4),ROUND(SUM(AX2232*(Rates!J$8/100)),4)))</f>
        <v/>
      </c>
      <c r="AZ2232" s="124" t="str">
        <f t="shared" si="1095"/>
        <v/>
      </c>
      <c r="BA2232" s="125" t="str">
        <f t="shared" si="1096"/>
        <v/>
      </c>
      <c r="BB2232" s="115"/>
      <c r="BC2232" s="143"/>
      <c r="BD2232" s="100"/>
      <c r="BE2232" s="100"/>
      <c r="BF2232" s="100"/>
      <c r="BG2232" s="100"/>
    </row>
    <row r="2233" spans="1:59" x14ac:dyDescent="0.2">
      <c r="A2233" s="144"/>
      <c r="B2233" s="141"/>
      <c r="C2233" s="141"/>
      <c r="D2233" s="142"/>
      <c r="E2233" s="142"/>
      <c r="F2233" s="142"/>
      <c r="G2233" s="142"/>
      <c r="H2233" s="142"/>
      <c r="I2233" s="129"/>
      <c r="J2233" s="130"/>
      <c r="K2233" s="131" t="str">
        <f t="shared" si="1067"/>
        <v/>
      </c>
      <c r="L2233" s="132" t="str">
        <f t="shared" si="1068"/>
        <v/>
      </c>
      <c r="M2233" s="133" t="str">
        <f t="shared" si="1069"/>
        <v/>
      </c>
      <c r="N2233" s="134" t="str">
        <f>IFERROR(IF(B:B="","",IF(R2233="Beer",SUM(LOOKUP(2,1/(Rates!$B$3:$B$5&lt;=W2233)/(Rates!$C$3:$C$5&gt;=W2233),Rates!$D$3:$D$5)*(X2233/100)*W2233),IF(R2233="Refreshment Beverage",SUM(LOOKUP(2,1/(Rates!$B$7:$B$11&lt;=W2233)/(Rates!$C$7:$C$11&gt;=W2233),Rates!$D$7:$D$11)*(X2233/100)*W2233)))),"")</f>
        <v/>
      </c>
      <c r="O2233" s="134" t="str">
        <f t="shared" si="1070"/>
        <v/>
      </c>
      <c r="P2233" s="116"/>
      <c r="Q2233" s="117" t="str">
        <f t="shared" si="1071"/>
        <v/>
      </c>
      <c r="R2233" s="128" t="str">
        <f t="shared" si="1072"/>
        <v/>
      </c>
      <c r="S2233" s="135" t="str">
        <f>IF(B2233="","",IF(R2233="Refreshment Beverage",VLOOKUP(VALUE(Q2233),Rates!G$15:L$19,2,0),VLOOKUP(VALUE(Q2233),Rates!G$4:L$12,2,0)))</f>
        <v/>
      </c>
      <c r="T2233" s="135" t="str">
        <f t="shared" si="1073"/>
        <v/>
      </c>
      <c r="U2233" s="118" t="str">
        <f t="shared" si="1074"/>
        <v/>
      </c>
      <c r="V2233" s="135" t="str">
        <f t="shared" si="1075"/>
        <v/>
      </c>
      <c r="W2233" s="135" t="str">
        <f t="shared" si="1076"/>
        <v/>
      </c>
      <c r="X2233" s="119" t="str">
        <f t="shared" si="1077"/>
        <v/>
      </c>
      <c r="Y2233" s="120" t="str">
        <f>IF(B:B="","",IF(R2233="Refreshment Beverage",VLOOKUP(Q2233,Rates!G$15:L$19,6,0)*W2233,VLOOKUP(Q2233,Rates!G$4:L$12,6,0)*W2233))</f>
        <v/>
      </c>
      <c r="Z2233" s="120" t="str">
        <f t="shared" si="1078"/>
        <v/>
      </c>
      <c r="AA2233" s="120" t="str">
        <f t="shared" si="1079"/>
        <v/>
      </c>
      <c r="AB2233" s="136" t="str">
        <f>IF(B:B="","",IF(R2233="Refreshment Beverage","",IF(AND(R2233="Beer",Q2233=0),SUM(LOOKUP(2,1/(Rates!$B$15:$B$18&lt;=W2233)/(Rates!$C$15:$C$18&gt;=W2233),Rates!$D$15:$D$18)*W2233),VLOOKUP(VALUE(Q:Q),Rates!A:B,2,0)*W2233)))</f>
        <v/>
      </c>
      <c r="AC2233" s="136" t="str">
        <f>IF(B:B="","",IF(R2233="Refreshment Beverage","",IF(AND(R2233="Beer",Q2233=0),SUM(LOOKUP(2,1/(Rates!$B$15:$B$18&lt;=W2233)/(Rates!$C$15:$C$18&gt;=W2233),Rates!$E$15:$E$18)*W2233),VLOOKUP(VALUE(Q:Q),Rates!A:C,3,0)*W2233)))</f>
        <v/>
      </c>
      <c r="AD2233" s="137" t="str">
        <f>IFERROR(IF(B:B="","",IF(R2233="Beer","",IF(VALUE(Q2233)=0,VLOOKUP(VLOOKUP(B:B,#REF!,16,0),Rates!A:E,2,0),VLOOKUP(VALUE(Q2233),Rates!A$31:B$34,2,0)*W2233))),0)</f>
        <v/>
      </c>
      <c r="AE2233" s="121" t="str">
        <f t="shared" si="1080"/>
        <v/>
      </c>
      <c r="AF2233" s="138" t="str">
        <f t="shared" si="1081"/>
        <v/>
      </c>
      <c r="AG2233" s="122" t="str">
        <f t="shared" si="1082"/>
        <v/>
      </c>
      <c r="AH2233" s="123" t="str">
        <f t="shared" si="1083"/>
        <v/>
      </c>
      <c r="AI2233" s="139" t="str">
        <f>IF(AE:AE="","",IF(R2233="Refreshment Beverage",AK2233*(Rates!J$19/100),ROUND(SUM(AH2233*(Rates!$J$8/100)),4)))</f>
        <v/>
      </c>
      <c r="AJ2233" s="124" t="str">
        <f t="shared" si="1084"/>
        <v/>
      </c>
      <c r="AK2233" s="125" t="str">
        <f t="shared" si="1085"/>
        <v/>
      </c>
      <c r="AL2233" s="121" t="str">
        <f t="shared" si="1086"/>
        <v/>
      </c>
      <c r="AM2233" s="138" t="str">
        <f>IF(AS2233="","",IF(R2233="Refreshment Beverage",ROUND(AS2233*Rates!K$19,4),ROUND(AO2233*(VLOOKUP(VALUE(Q2233),Rates!G$4:L$12,3,0)),4)))</f>
        <v/>
      </c>
      <c r="AN2233" s="126" t="str">
        <f>IF(AS2233="","",IF(R2233="Refreshment Beverage",AS2233*(Rates!J$19/100),MAX(AM2233,AB2233)))</f>
        <v/>
      </c>
      <c r="AO2233" s="127" t="str">
        <f t="shared" si="1087"/>
        <v/>
      </c>
      <c r="AP2233" s="127" t="str">
        <f t="shared" si="1088"/>
        <v/>
      </c>
      <c r="AQ2233" s="140" t="str">
        <f>IF(AS2233="","",IF(R2233="Refreshment Beverage",ROUND(SUM(VLOOKUP(Q:Q,Rates!G$15:L$19,3,0)*(AS2233-Y2233-Z2233-AA2233)),4),ROUND(SUM(Rates!$K$8*AS2233),4)))</f>
        <v/>
      </c>
      <c r="AR2233" s="139" t="str">
        <f t="shared" si="1089"/>
        <v/>
      </c>
      <c r="AS2233" s="125" t="str">
        <f t="shared" si="1090"/>
        <v/>
      </c>
      <c r="AT2233" s="121" t="str">
        <f t="shared" si="1091"/>
        <v/>
      </c>
      <c r="AU2233" s="138" t="str">
        <f>IF(AX2233="","",IF(R2233="Refreshment Beverage",ROUND((BA2233-Y2233-Z2233-AA2233)*VLOOKUP(VALUE(Q2233),Rates!G$15:L$19,3,0),4),ROUND(AW2233*(VLOOKUP(VALUE(Q2233),Rates!G:L,3,0)),4)))</f>
        <v/>
      </c>
      <c r="AV2233" s="126" t="str">
        <f t="shared" si="1092"/>
        <v/>
      </c>
      <c r="AW2233" s="127" t="str">
        <f t="shared" si="1093"/>
        <v/>
      </c>
      <c r="AX2233" s="123" t="str">
        <f t="shared" si="1094"/>
        <v/>
      </c>
      <c r="AY2233" s="140" t="str">
        <f>IF(AX2233="","",IF(R2233="Refreshment Beverage",ROUND(SUM(AX2233*Rates!K$19),4),ROUND(SUM(AX2233*(Rates!J$8/100)),4)))</f>
        <v/>
      </c>
      <c r="AZ2233" s="124" t="str">
        <f t="shared" si="1095"/>
        <v/>
      </c>
      <c r="BA2233" s="125" t="str">
        <f t="shared" si="1096"/>
        <v/>
      </c>
      <c r="BB2233" s="115"/>
      <c r="BC2233" s="143"/>
      <c r="BD2233" s="100"/>
      <c r="BE2233" s="100"/>
      <c r="BF2233" s="100"/>
      <c r="BG2233" s="100"/>
    </row>
    <row r="2234" spans="1:59" x14ac:dyDescent="0.2">
      <c r="A2234" s="144"/>
      <c r="B2234" s="141"/>
      <c r="C2234" s="141"/>
      <c r="D2234" s="142"/>
      <c r="E2234" s="142"/>
      <c r="F2234" s="142"/>
      <c r="G2234" s="142"/>
      <c r="H2234" s="142"/>
      <c r="I2234" s="129"/>
      <c r="J2234" s="130"/>
      <c r="K2234" s="131" t="str">
        <f t="shared" si="1067"/>
        <v/>
      </c>
      <c r="L2234" s="132" t="str">
        <f t="shared" si="1068"/>
        <v/>
      </c>
      <c r="M2234" s="133" t="str">
        <f t="shared" si="1069"/>
        <v/>
      </c>
      <c r="N2234" s="134" t="str">
        <f>IFERROR(IF(B:B="","",IF(R2234="Beer",SUM(LOOKUP(2,1/(Rates!$B$3:$B$5&lt;=W2234)/(Rates!$C$3:$C$5&gt;=W2234),Rates!$D$3:$D$5)*(X2234/100)*W2234),IF(R2234="Refreshment Beverage",SUM(LOOKUP(2,1/(Rates!$B$7:$B$11&lt;=W2234)/(Rates!$C$7:$C$11&gt;=W2234),Rates!$D$7:$D$11)*(X2234/100)*W2234)))),"")</f>
        <v/>
      </c>
      <c r="O2234" s="134" t="str">
        <f t="shared" si="1070"/>
        <v/>
      </c>
      <c r="P2234" s="116"/>
      <c r="Q2234" s="117" t="str">
        <f t="shared" si="1071"/>
        <v/>
      </c>
      <c r="R2234" s="128" t="str">
        <f t="shared" si="1072"/>
        <v/>
      </c>
      <c r="S2234" s="135" t="str">
        <f>IF(B2234="","",IF(R2234="Refreshment Beverage",VLOOKUP(VALUE(Q2234),Rates!G$15:L$19,2,0),VLOOKUP(VALUE(Q2234),Rates!G$4:L$12,2,0)))</f>
        <v/>
      </c>
      <c r="T2234" s="135" t="str">
        <f t="shared" si="1073"/>
        <v/>
      </c>
      <c r="U2234" s="118" t="str">
        <f t="shared" si="1074"/>
        <v/>
      </c>
      <c r="V2234" s="135" t="str">
        <f t="shared" si="1075"/>
        <v/>
      </c>
      <c r="W2234" s="135" t="str">
        <f t="shared" si="1076"/>
        <v/>
      </c>
      <c r="X2234" s="119" t="str">
        <f t="shared" si="1077"/>
        <v/>
      </c>
      <c r="Y2234" s="120" t="str">
        <f>IF(B:B="","",IF(R2234="Refreshment Beverage",VLOOKUP(Q2234,Rates!G$15:L$19,6,0)*W2234,VLOOKUP(Q2234,Rates!G$4:L$12,6,0)*W2234))</f>
        <v/>
      </c>
      <c r="Z2234" s="120" t="str">
        <f t="shared" si="1078"/>
        <v/>
      </c>
      <c r="AA2234" s="120" t="str">
        <f t="shared" si="1079"/>
        <v/>
      </c>
      <c r="AB2234" s="136" t="str">
        <f>IF(B:B="","",IF(R2234="Refreshment Beverage","",IF(AND(R2234="Beer",Q2234=0),SUM(LOOKUP(2,1/(Rates!$B$15:$B$18&lt;=W2234)/(Rates!$C$15:$C$18&gt;=W2234),Rates!$D$15:$D$18)*W2234),VLOOKUP(VALUE(Q:Q),Rates!A:B,2,0)*W2234)))</f>
        <v/>
      </c>
      <c r="AC2234" s="136" t="str">
        <f>IF(B:B="","",IF(R2234="Refreshment Beverage","",IF(AND(R2234="Beer",Q2234=0),SUM(LOOKUP(2,1/(Rates!$B$15:$B$18&lt;=W2234)/(Rates!$C$15:$C$18&gt;=W2234),Rates!$E$15:$E$18)*W2234),VLOOKUP(VALUE(Q:Q),Rates!A:C,3,0)*W2234)))</f>
        <v/>
      </c>
      <c r="AD2234" s="137" t="str">
        <f>IFERROR(IF(B:B="","",IF(R2234="Beer","",IF(VALUE(Q2234)=0,VLOOKUP(VLOOKUP(B:B,#REF!,16,0),Rates!A:E,2,0),VLOOKUP(VALUE(Q2234),Rates!A$31:B$34,2,0)*W2234))),0)</f>
        <v/>
      </c>
      <c r="AE2234" s="121" t="str">
        <f t="shared" si="1080"/>
        <v/>
      </c>
      <c r="AF2234" s="138" t="str">
        <f t="shared" si="1081"/>
        <v/>
      </c>
      <c r="AG2234" s="122" t="str">
        <f t="shared" si="1082"/>
        <v/>
      </c>
      <c r="AH2234" s="123" t="str">
        <f t="shared" si="1083"/>
        <v/>
      </c>
      <c r="AI2234" s="139" t="str">
        <f>IF(AE:AE="","",IF(R2234="Refreshment Beverage",AK2234*(Rates!J$19/100),ROUND(SUM(AH2234*(Rates!$J$8/100)),4)))</f>
        <v/>
      </c>
      <c r="AJ2234" s="124" t="str">
        <f t="shared" si="1084"/>
        <v/>
      </c>
      <c r="AK2234" s="125" t="str">
        <f t="shared" si="1085"/>
        <v/>
      </c>
      <c r="AL2234" s="121" t="str">
        <f t="shared" si="1086"/>
        <v/>
      </c>
      <c r="AM2234" s="138" t="str">
        <f>IF(AS2234="","",IF(R2234="Refreshment Beverage",ROUND(AS2234*Rates!K$19,4),ROUND(AO2234*(VLOOKUP(VALUE(Q2234),Rates!G$4:L$12,3,0)),4)))</f>
        <v/>
      </c>
      <c r="AN2234" s="126" t="str">
        <f>IF(AS2234="","",IF(R2234="Refreshment Beverage",AS2234*(Rates!J$19/100),MAX(AM2234,AB2234)))</f>
        <v/>
      </c>
      <c r="AO2234" s="127" t="str">
        <f t="shared" si="1087"/>
        <v/>
      </c>
      <c r="AP2234" s="127" t="str">
        <f t="shared" si="1088"/>
        <v/>
      </c>
      <c r="AQ2234" s="140" t="str">
        <f>IF(AS2234="","",IF(R2234="Refreshment Beverage",ROUND(SUM(VLOOKUP(Q:Q,Rates!G$15:L$19,3,0)*(AS2234-Y2234-Z2234-AA2234)),4),ROUND(SUM(Rates!$K$8*AS2234),4)))</f>
        <v/>
      </c>
      <c r="AR2234" s="139" t="str">
        <f t="shared" si="1089"/>
        <v/>
      </c>
      <c r="AS2234" s="125" t="str">
        <f t="shared" si="1090"/>
        <v/>
      </c>
      <c r="AT2234" s="121" t="str">
        <f t="shared" si="1091"/>
        <v/>
      </c>
      <c r="AU2234" s="138" t="str">
        <f>IF(AX2234="","",IF(R2234="Refreshment Beverage",ROUND((BA2234-Y2234-Z2234-AA2234)*VLOOKUP(VALUE(Q2234),Rates!G$15:L$19,3,0),4),ROUND(AW2234*(VLOOKUP(VALUE(Q2234),Rates!G:L,3,0)),4)))</f>
        <v/>
      </c>
      <c r="AV2234" s="126" t="str">
        <f t="shared" si="1092"/>
        <v/>
      </c>
      <c r="AW2234" s="127" t="str">
        <f t="shared" si="1093"/>
        <v/>
      </c>
      <c r="AX2234" s="123" t="str">
        <f t="shared" si="1094"/>
        <v/>
      </c>
      <c r="AY2234" s="140" t="str">
        <f>IF(AX2234="","",IF(R2234="Refreshment Beverage",ROUND(SUM(AX2234*Rates!K$19),4),ROUND(SUM(AX2234*(Rates!J$8/100)),4)))</f>
        <v/>
      </c>
      <c r="AZ2234" s="124" t="str">
        <f t="shared" si="1095"/>
        <v/>
      </c>
      <c r="BA2234" s="125" t="str">
        <f t="shared" si="1096"/>
        <v/>
      </c>
      <c r="BB2234" s="115"/>
      <c r="BC2234" s="143"/>
      <c r="BD2234" s="100"/>
      <c r="BE2234" s="100"/>
      <c r="BF2234" s="100"/>
      <c r="BG2234" s="100"/>
    </row>
    <row r="2235" spans="1:59" x14ac:dyDescent="0.2">
      <c r="A2235" s="144"/>
      <c r="B2235" s="141"/>
      <c r="C2235" s="141"/>
      <c r="D2235" s="142"/>
      <c r="E2235" s="142"/>
      <c r="F2235" s="142"/>
      <c r="G2235" s="142"/>
      <c r="H2235" s="142"/>
      <c r="I2235" s="129"/>
      <c r="J2235" s="130"/>
      <c r="K2235" s="131" t="str">
        <f t="shared" si="1067"/>
        <v/>
      </c>
      <c r="L2235" s="132" t="str">
        <f t="shared" si="1068"/>
        <v/>
      </c>
      <c r="M2235" s="133" t="str">
        <f t="shared" si="1069"/>
        <v/>
      </c>
      <c r="N2235" s="134" t="str">
        <f>IFERROR(IF(B:B="","",IF(R2235="Beer",SUM(LOOKUP(2,1/(Rates!$B$3:$B$5&lt;=W2235)/(Rates!$C$3:$C$5&gt;=W2235),Rates!$D$3:$D$5)*(X2235/100)*W2235),IF(R2235="Refreshment Beverage",SUM(LOOKUP(2,1/(Rates!$B$7:$B$11&lt;=W2235)/(Rates!$C$7:$C$11&gt;=W2235),Rates!$D$7:$D$11)*(X2235/100)*W2235)))),"")</f>
        <v/>
      </c>
      <c r="O2235" s="134" t="str">
        <f t="shared" si="1070"/>
        <v/>
      </c>
      <c r="P2235" s="116"/>
      <c r="Q2235" s="117" t="str">
        <f t="shared" si="1071"/>
        <v/>
      </c>
      <c r="R2235" s="128" t="str">
        <f t="shared" si="1072"/>
        <v/>
      </c>
      <c r="S2235" s="135" t="str">
        <f>IF(B2235="","",IF(R2235="Refreshment Beverage",VLOOKUP(VALUE(Q2235),Rates!G$15:L$19,2,0),VLOOKUP(VALUE(Q2235),Rates!G$4:L$12,2,0)))</f>
        <v/>
      </c>
      <c r="T2235" s="135" t="str">
        <f t="shared" si="1073"/>
        <v/>
      </c>
      <c r="U2235" s="118" t="str">
        <f t="shared" si="1074"/>
        <v/>
      </c>
      <c r="V2235" s="135" t="str">
        <f t="shared" si="1075"/>
        <v/>
      </c>
      <c r="W2235" s="135" t="str">
        <f t="shared" si="1076"/>
        <v/>
      </c>
      <c r="X2235" s="119" t="str">
        <f t="shared" si="1077"/>
        <v/>
      </c>
      <c r="Y2235" s="120" t="str">
        <f>IF(B:B="","",IF(R2235="Refreshment Beverage",VLOOKUP(Q2235,Rates!G$15:L$19,6,0)*W2235,VLOOKUP(Q2235,Rates!G$4:L$12,6,0)*W2235))</f>
        <v/>
      </c>
      <c r="Z2235" s="120" t="str">
        <f t="shared" si="1078"/>
        <v/>
      </c>
      <c r="AA2235" s="120" t="str">
        <f t="shared" si="1079"/>
        <v/>
      </c>
      <c r="AB2235" s="136" t="str">
        <f>IF(B:B="","",IF(R2235="Refreshment Beverage","",IF(AND(R2235="Beer",Q2235=0),SUM(LOOKUP(2,1/(Rates!$B$15:$B$18&lt;=W2235)/(Rates!$C$15:$C$18&gt;=W2235),Rates!$D$15:$D$18)*W2235),VLOOKUP(VALUE(Q:Q),Rates!A:B,2,0)*W2235)))</f>
        <v/>
      </c>
      <c r="AC2235" s="136" t="str">
        <f>IF(B:B="","",IF(R2235="Refreshment Beverage","",IF(AND(R2235="Beer",Q2235=0),SUM(LOOKUP(2,1/(Rates!$B$15:$B$18&lt;=W2235)/(Rates!$C$15:$C$18&gt;=W2235),Rates!$E$15:$E$18)*W2235),VLOOKUP(VALUE(Q:Q),Rates!A:C,3,0)*W2235)))</f>
        <v/>
      </c>
      <c r="AD2235" s="137" t="str">
        <f>IFERROR(IF(B:B="","",IF(R2235="Beer","",IF(VALUE(Q2235)=0,VLOOKUP(VLOOKUP(B:B,#REF!,16,0),Rates!A:E,2,0),VLOOKUP(VALUE(Q2235),Rates!A$31:B$34,2,0)*W2235))),0)</f>
        <v/>
      </c>
      <c r="AE2235" s="121" t="str">
        <f t="shared" si="1080"/>
        <v/>
      </c>
      <c r="AF2235" s="138" t="str">
        <f t="shared" si="1081"/>
        <v/>
      </c>
      <c r="AG2235" s="122" t="str">
        <f t="shared" si="1082"/>
        <v/>
      </c>
      <c r="AH2235" s="123" t="str">
        <f t="shared" si="1083"/>
        <v/>
      </c>
      <c r="AI2235" s="139" t="str">
        <f>IF(AE:AE="","",IF(R2235="Refreshment Beverage",AK2235*(Rates!J$19/100),ROUND(SUM(AH2235*(Rates!$J$8/100)),4)))</f>
        <v/>
      </c>
      <c r="AJ2235" s="124" t="str">
        <f t="shared" si="1084"/>
        <v/>
      </c>
      <c r="AK2235" s="125" t="str">
        <f t="shared" si="1085"/>
        <v/>
      </c>
      <c r="AL2235" s="121" t="str">
        <f t="shared" si="1086"/>
        <v/>
      </c>
      <c r="AM2235" s="138" t="str">
        <f>IF(AS2235="","",IF(R2235="Refreshment Beverage",ROUND(AS2235*Rates!K$19,4),ROUND(AO2235*(VLOOKUP(VALUE(Q2235),Rates!G$4:L$12,3,0)),4)))</f>
        <v/>
      </c>
      <c r="AN2235" s="126" t="str">
        <f>IF(AS2235="","",IF(R2235="Refreshment Beverage",AS2235*(Rates!J$19/100),MAX(AM2235,AB2235)))</f>
        <v/>
      </c>
      <c r="AO2235" s="127" t="str">
        <f t="shared" si="1087"/>
        <v/>
      </c>
      <c r="AP2235" s="127" t="str">
        <f t="shared" si="1088"/>
        <v/>
      </c>
      <c r="AQ2235" s="140" t="str">
        <f>IF(AS2235="","",IF(R2235="Refreshment Beverage",ROUND(SUM(VLOOKUP(Q:Q,Rates!G$15:L$19,3,0)*(AS2235-Y2235-Z2235-AA2235)),4),ROUND(SUM(Rates!$K$8*AS2235),4)))</f>
        <v/>
      </c>
      <c r="AR2235" s="139" t="str">
        <f t="shared" si="1089"/>
        <v/>
      </c>
      <c r="AS2235" s="125" t="str">
        <f t="shared" si="1090"/>
        <v/>
      </c>
      <c r="AT2235" s="121" t="str">
        <f t="shared" si="1091"/>
        <v/>
      </c>
      <c r="AU2235" s="138" t="str">
        <f>IF(AX2235="","",IF(R2235="Refreshment Beverage",ROUND((BA2235-Y2235-Z2235-AA2235)*VLOOKUP(VALUE(Q2235),Rates!G$15:L$19,3,0),4),ROUND(AW2235*(VLOOKUP(VALUE(Q2235),Rates!G:L,3,0)),4)))</f>
        <v/>
      </c>
      <c r="AV2235" s="126" t="str">
        <f t="shared" si="1092"/>
        <v/>
      </c>
      <c r="AW2235" s="127" t="str">
        <f t="shared" si="1093"/>
        <v/>
      </c>
      <c r="AX2235" s="123" t="str">
        <f t="shared" si="1094"/>
        <v/>
      </c>
      <c r="AY2235" s="140" t="str">
        <f>IF(AX2235="","",IF(R2235="Refreshment Beverage",ROUND(SUM(AX2235*Rates!K$19),4),ROUND(SUM(AX2235*(Rates!J$8/100)),4)))</f>
        <v/>
      </c>
      <c r="AZ2235" s="124" t="str">
        <f t="shared" si="1095"/>
        <v/>
      </c>
      <c r="BA2235" s="125" t="str">
        <f t="shared" si="1096"/>
        <v/>
      </c>
      <c r="BB2235" s="115"/>
      <c r="BC2235" s="143"/>
      <c r="BD2235" s="100"/>
      <c r="BE2235" s="100"/>
      <c r="BF2235" s="100"/>
      <c r="BG2235" s="100"/>
    </row>
    <row r="2236" spans="1:59" x14ac:dyDescent="0.2">
      <c r="A2236" s="144"/>
      <c r="B2236" s="141"/>
      <c r="C2236" s="141"/>
      <c r="D2236" s="142"/>
      <c r="E2236" s="142"/>
      <c r="F2236" s="142"/>
      <c r="G2236" s="142"/>
      <c r="H2236" s="142"/>
      <c r="I2236" s="129"/>
      <c r="J2236" s="130"/>
      <c r="K2236" s="131" t="str">
        <f t="shared" si="1067"/>
        <v/>
      </c>
      <c r="L2236" s="132" t="str">
        <f t="shared" si="1068"/>
        <v/>
      </c>
      <c r="M2236" s="133" t="str">
        <f t="shared" si="1069"/>
        <v/>
      </c>
      <c r="N2236" s="134" t="str">
        <f>IFERROR(IF(B:B="","",IF(R2236="Beer",SUM(LOOKUP(2,1/(Rates!$B$3:$B$5&lt;=W2236)/(Rates!$C$3:$C$5&gt;=W2236),Rates!$D$3:$D$5)*(X2236/100)*W2236),IF(R2236="Refreshment Beverage",SUM(LOOKUP(2,1/(Rates!$B$7:$B$11&lt;=W2236)/(Rates!$C$7:$C$11&gt;=W2236),Rates!$D$7:$D$11)*(X2236/100)*W2236)))),"")</f>
        <v/>
      </c>
      <c r="O2236" s="134" t="str">
        <f t="shared" si="1070"/>
        <v/>
      </c>
      <c r="P2236" s="116"/>
      <c r="Q2236" s="117" t="str">
        <f t="shared" si="1071"/>
        <v/>
      </c>
      <c r="R2236" s="128" t="str">
        <f t="shared" si="1072"/>
        <v/>
      </c>
      <c r="S2236" s="135" t="str">
        <f>IF(B2236="","",IF(R2236="Refreshment Beverage",VLOOKUP(VALUE(Q2236),Rates!G$15:L$19,2,0),VLOOKUP(VALUE(Q2236),Rates!G$4:L$12,2,0)))</f>
        <v/>
      </c>
      <c r="T2236" s="135" t="str">
        <f t="shared" si="1073"/>
        <v/>
      </c>
      <c r="U2236" s="118" t="str">
        <f t="shared" si="1074"/>
        <v/>
      </c>
      <c r="V2236" s="135" t="str">
        <f t="shared" si="1075"/>
        <v/>
      </c>
      <c r="W2236" s="135" t="str">
        <f t="shared" si="1076"/>
        <v/>
      </c>
      <c r="X2236" s="119" t="str">
        <f t="shared" si="1077"/>
        <v/>
      </c>
      <c r="Y2236" s="120" t="str">
        <f>IF(B:B="","",IF(R2236="Refreshment Beverage",VLOOKUP(Q2236,Rates!G$15:L$19,6,0)*W2236,VLOOKUP(Q2236,Rates!G$4:L$12,6,0)*W2236))</f>
        <v/>
      </c>
      <c r="Z2236" s="120" t="str">
        <f t="shared" si="1078"/>
        <v/>
      </c>
      <c r="AA2236" s="120" t="str">
        <f t="shared" si="1079"/>
        <v/>
      </c>
      <c r="AB2236" s="136" t="str">
        <f>IF(B:B="","",IF(R2236="Refreshment Beverage","",IF(AND(R2236="Beer",Q2236=0),SUM(LOOKUP(2,1/(Rates!$B$15:$B$18&lt;=W2236)/(Rates!$C$15:$C$18&gt;=W2236),Rates!$D$15:$D$18)*W2236),VLOOKUP(VALUE(Q:Q),Rates!A:B,2,0)*W2236)))</f>
        <v/>
      </c>
      <c r="AC2236" s="136" t="str">
        <f>IF(B:B="","",IF(R2236="Refreshment Beverage","",IF(AND(R2236="Beer",Q2236=0),SUM(LOOKUP(2,1/(Rates!$B$15:$B$18&lt;=W2236)/(Rates!$C$15:$C$18&gt;=W2236),Rates!$E$15:$E$18)*W2236),VLOOKUP(VALUE(Q:Q),Rates!A:C,3,0)*W2236)))</f>
        <v/>
      </c>
      <c r="AD2236" s="137" t="str">
        <f>IFERROR(IF(B:B="","",IF(R2236="Beer","",IF(VALUE(Q2236)=0,VLOOKUP(VLOOKUP(B:B,#REF!,16,0),Rates!A:E,2,0),VLOOKUP(VALUE(Q2236),Rates!A$31:B$34,2,0)*W2236))),0)</f>
        <v/>
      </c>
      <c r="AE2236" s="121" t="str">
        <f t="shared" si="1080"/>
        <v/>
      </c>
      <c r="AF2236" s="138" t="str">
        <f t="shared" si="1081"/>
        <v/>
      </c>
      <c r="AG2236" s="122" t="str">
        <f t="shared" si="1082"/>
        <v/>
      </c>
      <c r="AH2236" s="123" t="str">
        <f t="shared" si="1083"/>
        <v/>
      </c>
      <c r="AI2236" s="139" t="str">
        <f>IF(AE:AE="","",IF(R2236="Refreshment Beverage",AK2236*(Rates!J$19/100),ROUND(SUM(AH2236*(Rates!$J$8/100)),4)))</f>
        <v/>
      </c>
      <c r="AJ2236" s="124" t="str">
        <f t="shared" si="1084"/>
        <v/>
      </c>
      <c r="AK2236" s="125" t="str">
        <f t="shared" si="1085"/>
        <v/>
      </c>
      <c r="AL2236" s="121" t="str">
        <f t="shared" si="1086"/>
        <v/>
      </c>
      <c r="AM2236" s="138" t="str">
        <f>IF(AS2236="","",IF(R2236="Refreshment Beverage",ROUND(AS2236*Rates!K$19,4),ROUND(AO2236*(VLOOKUP(VALUE(Q2236),Rates!G$4:L$12,3,0)),4)))</f>
        <v/>
      </c>
      <c r="AN2236" s="126" t="str">
        <f>IF(AS2236="","",IF(R2236="Refreshment Beverage",AS2236*(Rates!J$19/100),MAX(AM2236,AB2236)))</f>
        <v/>
      </c>
      <c r="AO2236" s="127" t="str">
        <f t="shared" si="1087"/>
        <v/>
      </c>
      <c r="AP2236" s="127" t="str">
        <f t="shared" si="1088"/>
        <v/>
      </c>
      <c r="AQ2236" s="140" t="str">
        <f>IF(AS2236="","",IF(R2236="Refreshment Beverage",ROUND(SUM(VLOOKUP(Q:Q,Rates!G$15:L$19,3,0)*(AS2236-Y2236-Z2236-AA2236)),4),ROUND(SUM(Rates!$K$8*AS2236),4)))</f>
        <v/>
      </c>
      <c r="AR2236" s="139" t="str">
        <f t="shared" si="1089"/>
        <v/>
      </c>
      <c r="AS2236" s="125" t="str">
        <f t="shared" si="1090"/>
        <v/>
      </c>
      <c r="AT2236" s="121" t="str">
        <f t="shared" si="1091"/>
        <v/>
      </c>
      <c r="AU2236" s="138" t="str">
        <f>IF(AX2236="","",IF(R2236="Refreshment Beverage",ROUND((BA2236-Y2236-Z2236-AA2236)*VLOOKUP(VALUE(Q2236),Rates!G$15:L$19,3,0),4),ROUND(AW2236*(VLOOKUP(VALUE(Q2236),Rates!G:L,3,0)),4)))</f>
        <v/>
      </c>
      <c r="AV2236" s="126" t="str">
        <f t="shared" si="1092"/>
        <v/>
      </c>
      <c r="AW2236" s="127" t="str">
        <f t="shared" si="1093"/>
        <v/>
      </c>
      <c r="AX2236" s="123" t="str">
        <f t="shared" si="1094"/>
        <v/>
      </c>
      <c r="AY2236" s="140" t="str">
        <f>IF(AX2236="","",IF(R2236="Refreshment Beverage",ROUND(SUM(AX2236*Rates!K$19),4),ROUND(SUM(AX2236*(Rates!J$8/100)),4)))</f>
        <v/>
      </c>
      <c r="AZ2236" s="124" t="str">
        <f t="shared" si="1095"/>
        <v/>
      </c>
      <c r="BA2236" s="125" t="str">
        <f t="shared" si="1096"/>
        <v/>
      </c>
      <c r="BB2236" s="115"/>
      <c r="BC2236" s="143"/>
      <c r="BD2236" s="100"/>
      <c r="BE2236" s="100"/>
      <c r="BF2236" s="100"/>
      <c r="BG2236" s="100"/>
    </row>
    <row r="2237" spans="1:59" x14ac:dyDescent="0.2">
      <c r="A2237" s="144"/>
      <c r="B2237" s="141"/>
      <c r="C2237" s="141"/>
      <c r="D2237" s="142"/>
      <c r="E2237" s="142"/>
      <c r="F2237" s="142"/>
      <c r="G2237" s="142"/>
      <c r="H2237" s="142"/>
      <c r="I2237" s="129"/>
      <c r="J2237" s="130"/>
      <c r="K2237" s="131" t="str">
        <f t="shared" si="1067"/>
        <v/>
      </c>
      <c r="L2237" s="132" t="str">
        <f t="shared" si="1068"/>
        <v/>
      </c>
      <c r="M2237" s="133" t="str">
        <f t="shared" si="1069"/>
        <v/>
      </c>
      <c r="N2237" s="134" t="str">
        <f>IFERROR(IF(B:B="","",IF(R2237="Beer",SUM(LOOKUP(2,1/(Rates!$B$3:$B$5&lt;=W2237)/(Rates!$C$3:$C$5&gt;=W2237),Rates!$D$3:$D$5)*(X2237/100)*W2237),IF(R2237="Refreshment Beverage",SUM(LOOKUP(2,1/(Rates!$B$7:$B$11&lt;=W2237)/(Rates!$C$7:$C$11&gt;=W2237),Rates!$D$7:$D$11)*(X2237/100)*W2237)))),"")</f>
        <v/>
      </c>
      <c r="O2237" s="134" t="str">
        <f t="shared" si="1070"/>
        <v/>
      </c>
      <c r="P2237" s="116"/>
      <c r="Q2237" s="117" t="str">
        <f t="shared" si="1071"/>
        <v/>
      </c>
      <c r="R2237" s="128" t="str">
        <f t="shared" si="1072"/>
        <v/>
      </c>
      <c r="S2237" s="135" t="str">
        <f>IF(B2237="","",IF(R2237="Refreshment Beverage",VLOOKUP(VALUE(Q2237),Rates!G$15:L$19,2,0),VLOOKUP(VALUE(Q2237),Rates!G$4:L$12,2,0)))</f>
        <v/>
      </c>
      <c r="T2237" s="135" t="str">
        <f t="shared" si="1073"/>
        <v/>
      </c>
      <c r="U2237" s="118" t="str">
        <f t="shared" si="1074"/>
        <v/>
      </c>
      <c r="V2237" s="135" t="str">
        <f t="shared" si="1075"/>
        <v/>
      </c>
      <c r="W2237" s="135" t="str">
        <f t="shared" si="1076"/>
        <v/>
      </c>
      <c r="X2237" s="119" t="str">
        <f t="shared" si="1077"/>
        <v/>
      </c>
      <c r="Y2237" s="120" t="str">
        <f>IF(B:B="","",IF(R2237="Refreshment Beverage",VLOOKUP(Q2237,Rates!G$15:L$19,6,0)*W2237,VLOOKUP(Q2237,Rates!G$4:L$12,6,0)*W2237))</f>
        <v/>
      </c>
      <c r="Z2237" s="120" t="str">
        <f t="shared" si="1078"/>
        <v/>
      </c>
      <c r="AA2237" s="120" t="str">
        <f t="shared" si="1079"/>
        <v/>
      </c>
      <c r="AB2237" s="136" t="str">
        <f>IF(B:B="","",IF(R2237="Refreshment Beverage","",IF(AND(R2237="Beer",Q2237=0),SUM(LOOKUP(2,1/(Rates!$B$15:$B$18&lt;=W2237)/(Rates!$C$15:$C$18&gt;=W2237),Rates!$D$15:$D$18)*W2237),VLOOKUP(VALUE(Q:Q),Rates!A:B,2,0)*W2237)))</f>
        <v/>
      </c>
      <c r="AC2237" s="136" t="str">
        <f>IF(B:B="","",IF(R2237="Refreshment Beverage","",IF(AND(R2237="Beer",Q2237=0),SUM(LOOKUP(2,1/(Rates!$B$15:$B$18&lt;=W2237)/(Rates!$C$15:$C$18&gt;=W2237),Rates!$E$15:$E$18)*W2237),VLOOKUP(VALUE(Q:Q),Rates!A:C,3,0)*W2237)))</f>
        <v/>
      </c>
      <c r="AD2237" s="137" t="str">
        <f>IFERROR(IF(B:B="","",IF(R2237="Beer","",IF(VALUE(Q2237)=0,VLOOKUP(VLOOKUP(B:B,#REF!,16,0),Rates!A:E,2,0),VLOOKUP(VALUE(Q2237),Rates!A$31:B$34,2,0)*W2237))),0)</f>
        <v/>
      </c>
      <c r="AE2237" s="121" t="str">
        <f t="shared" si="1080"/>
        <v/>
      </c>
      <c r="AF2237" s="138" t="str">
        <f t="shared" si="1081"/>
        <v/>
      </c>
      <c r="AG2237" s="122" t="str">
        <f t="shared" si="1082"/>
        <v/>
      </c>
      <c r="AH2237" s="123" t="str">
        <f t="shared" si="1083"/>
        <v/>
      </c>
      <c r="AI2237" s="139" t="str">
        <f>IF(AE:AE="","",IF(R2237="Refreshment Beverage",AK2237*(Rates!J$19/100),ROUND(SUM(AH2237*(Rates!$J$8/100)),4)))</f>
        <v/>
      </c>
      <c r="AJ2237" s="124" t="str">
        <f t="shared" si="1084"/>
        <v/>
      </c>
      <c r="AK2237" s="125" t="str">
        <f t="shared" si="1085"/>
        <v/>
      </c>
      <c r="AL2237" s="121" t="str">
        <f t="shared" si="1086"/>
        <v/>
      </c>
      <c r="AM2237" s="138" t="str">
        <f>IF(AS2237="","",IF(R2237="Refreshment Beverage",ROUND(AS2237*Rates!K$19,4),ROUND(AO2237*(VLOOKUP(VALUE(Q2237),Rates!G$4:L$12,3,0)),4)))</f>
        <v/>
      </c>
      <c r="AN2237" s="126" t="str">
        <f>IF(AS2237="","",IF(R2237="Refreshment Beverage",AS2237*(Rates!J$19/100),MAX(AM2237,AB2237)))</f>
        <v/>
      </c>
      <c r="AO2237" s="127" t="str">
        <f t="shared" si="1087"/>
        <v/>
      </c>
      <c r="AP2237" s="127" t="str">
        <f t="shared" si="1088"/>
        <v/>
      </c>
      <c r="AQ2237" s="140" t="str">
        <f>IF(AS2237="","",IF(R2237="Refreshment Beverage",ROUND(SUM(VLOOKUP(Q:Q,Rates!G$15:L$19,3,0)*(AS2237-Y2237-Z2237-AA2237)),4),ROUND(SUM(Rates!$K$8*AS2237),4)))</f>
        <v/>
      </c>
      <c r="AR2237" s="139" t="str">
        <f t="shared" si="1089"/>
        <v/>
      </c>
      <c r="AS2237" s="125" t="str">
        <f t="shared" si="1090"/>
        <v/>
      </c>
      <c r="AT2237" s="121" t="str">
        <f t="shared" si="1091"/>
        <v/>
      </c>
      <c r="AU2237" s="138" t="str">
        <f>IF(AX2237="","",IF(R2237="Refreshment Beverage",ROUND((BA2237-Y2237-Z2237-AA2237)*VLOOKUP(VALUE(Q2237),Rates!G$15:L$19,3,0),4),ROUND(AW2237*(VLOOKUP(VALUE(Q2237),Rates!G:L,3,0)),4)))</f>
        <v/>
      </c>
      <c r="AV2237" s="126" t="str">
        <f t="shared" si="1092"/>
        <v/>
      </c>
      <c r="AW2237" s="127" t="str">
        <f t="shared" si="1093"/>
        <v/>
      </c>
      <c r="AX2237" s="123" t="str">
        <f t="shared" si="1094"/>
        <v/>
      </c>
      <c r="AY2237" s="140" t="str">
        <f>IF(AX2237="","",IF(R2237="Refreshment Beverage",ROUND(SUM(AX2237*Rates!K$19),4),ROUND(SUM(AX2237*(Rates!J$8/100)),4)))</f>
        <v/>
      </c>
      <c r="AZ2237" s="124" t="str">
        <f t="shared" si="1095"/>
        <v/>
      </c>
      <c r="BA2237" s="125" t="str">
        <f t="shared" si="1096"/>
        <v/>
      </c>
      <c r="BB2237" s="115"/>
      <c r="BC2237" s="143"/>
      <c r="BD2237" s="100"/>
      <c r="BE2237" s="100"/>
      <c r="BF2237" s="100"/>
      <c r="BG2237" s="100"/>
    </row>
    <row r="2238" spans="1:59" x14ac:dyDescent="0.2">
      <c r="A2238" s="144"/>
      <c r="B2238" s="141"/>
      <c r="C2238" s="141"/>
      <c r="D2238" s="142"/>
      <c r="E2238" s="142"/>
      <c r="F2238" s="142"/>
      <c r="G2238" s="142"/>
      <c r="H2238" s="142"/>
      <c r="I2238" s="129"/>
      <c r="J2238" s="130"/>
      <c r="K2238" s="131" t="str">
        <f t="shared" si="1067"/>
        <v/>
      </c>
      <c r="L2238" s="132" t="str">
        <f t="shared" si="1068"/>
        <v/>
      </c>
      <c r="M2238" s="133" t="str">
        <f t="shared" si="1069"/>
        <v/>
      </c>
      <c r="N2238" s="134" t="str">
        <f>IFERROR(IF(B:B="","",IF(R2238="Beer",SUM(LOOKUP(2,1/(Rates!$B$3:$B$5&lt;=W2238)/(Rates!$C$3:$C$5&gt;=W2238),Rates!$D$3:$D$5)*(X2238/100)*W2238),IF(R2238="Refreshment Beverage",SUM(LOOKUP(2,1/(Rates!$B$7:$B$11&lt;=W2238)/(Rates!$C$7:$C$11&gt;=W2238),Rates!$D$7:$D$11)*(X2238/100)*W2238)))),"")</f>
        <v/>
      </c>
      <c r="O2238" s="134" t="str">
        <f t="shared" si="1070"/>
        <v/>
      </c>
      <c r="P2238" s="116"/>
      <c r="Q2238" s="117" t="str">
        <f t="shared" si="1071"/>
        <v/>
      </c>
      <c r="R2238" s="128" t="str">
        <f t="shared" si="1072"/>
        <v/>
      </c>
      <c r="S2238" s="135" t="str">
        <f>IF(B2238="","",IF(R2238="Refreshment Beverage",VLOOKUP(VALUE(Q2238),Rates!G$15:L$19,2,0),VLOOKUP(VALUE(Q2238),Rates!G$4:L$12,2,0)))</f>
        <v/>
      </c>
      <c r="T2238" s="135" t="str">
        <f t="shared" si="1073"/>
        <v/>
      </c>
      <c r="U2238" s="118" t="str">
        <f t="shared" si="1074"/>
        <v/>
      </c>
      <c r="V2238" s="135" t="str">
        <f t="shared" si="1075"/>
        <v/>
      </c>
      <c r="W2238" s="135" t="str">
        <f t="shared" si="1076"/>
        <v/>
      </c>
      <c r="X2238" s="119" t="str">
        <f t="shared" si="1077"/>
        <v/>
      </c>
      <c r="Y2238" s="120" t="str">
        <f>IF(B:B="","",IF(R2238="Refreshment Beverage",VLOOKUP(Q2238,Rates!G$15:L$19,6,0)*W2238,VLOOKUP(Q2238,Rates!G$4:L$12,6,0)*W2238))</f>
        <v/>
      </c>
      <c r="Z2238" s="120" t="str">
        <f t="shared" si="1078"/>
        <v/>
      </c>
      <c r="AA2238" s="120" t="str">
        <f t="shared" si="1079"/>
        <v/>
      </c>
      <c r="AB2238" s="136" t="str">
        <f>IF(B:B="","",IF(R2238="Refreshment Beverage","",IF(AND(R2238="Beer",Q2238=0),SUM(LOOKUP(2,1/(Rates!$B$15:$B$18&lt;=W2238)/(Rates!$C$15:$C$18&gt;=W2238),Rates!$D$15:$D$18)*W2238),VLOOKUP(VALUE(Q:Q),Rates!A:B,2,0)*W2238)))</f>
        <v/>
      </c>
      <c r="AC2238" s="136" t="str">
        <f>IF(B:B="","",IF(R2238="Refreshment Beverage","",IF(AND(R2238="Beer",Q2238=0),SUM(LOOKUP(2,1/(Rates!$B$15:$B$18&lt;=W2238)/(Rates!$C$15:$C$18&gt;=W2238),Rates!$E$15:$E$18)*W2238),VLOOKUP(VALUE(Q:Q),Rates!A:C,3,0)*W2238)))</f>
        <v/>
      </c>
      <c r="AD2238" s="137" t="str">
        <f>IFERROR(IF(B:B="","",IF(R2238="Beer","",IF(VALUE(Q2238)=0,VLOOKUP(VLOOKUP(B:B,#REF!,16,0),Rates!A:E,2,0),VLOOKUP(VALUE(Q2238),Rates!A$31:B$34,2,0)*W2238))),0)</f>
        <v/>
      </c>
      <c r="AE2238" s="121" t="str">
        <f t="shared" si="1080"/>
        <v/>
      </c>
      <c r="AF2238" s="138" t="str">
        <f t="shared" si="1081"/>
        <v/>
      </c>
      <c r="AG2238" s="122" t="str">
        <f t="shared" si="1082"/>
        <v/>
      </c>
      <c r="AH2238" s="123" t="str">
        <f t="shared" si="1083"/>
        <v/>
      </c>
      <c r="AI2238" s="139" t="str">
        <f>IF(AE:AE="","",IF(R2238="Refreshment Beverage",AK2238*(Rates!J$19/100),ROUND(SUM(AH2238*(Rates!$J$8/100)),4)))</f>
        <v/>
      </c>
      <c r="AJ2238" s="124" t="str">
        <f t="shared" si="1084"/>
        <v/>
      </c>
      <c r="AK2238" s="125" t="str">
        <f t="shared" si="1085"/>
        <v/>
      </c>
      <c r="AL2238" s="121" t="str">
        <f t="shared" si="1086"/>
        <v/>
      </c>
      <c r="AM2238" s="138" t="str">
        <f>IF(AS2238="","",IF(R2238="Refreshment Beverage",ROUND(AS2238*Rates!K$19,4),ROUND(AO2238*(VLOOKUP(VALUE(Q2238),Rates!G$4:L$12,3,0)),4)))</f>
        <v/>
      </c>
      <c r="AN2238" s="126" t="str">
        <f>IF(AS2238="","",IF(R2238="Refreshment Beverage",AS2238*(Rates!J$19/100),MAX(AM2238,AB2238)))</f>
        <v/>
      </c>
      <c r="AO2238" s="127" t="str">
        <f t="shared" si="1087"/>
        <v/>
      </c>
      <c r="AP2238" s="127" t="str">
        <f t="shared" si="1088"/>
        <v/>
      </c>
      <c r="AQ2238" s="140" t="str">
        <f>IF(AS2238="","",IF(R2238="Refreshment Beverage",ROUND(SUM(VLOOKUP(Q:Q,Rates!G$15:L$19,3,0)*(AS2238-Y2238-Z2238-AA2238)),4),ROUND(SUM(Rates!$K$8*AS2238),4)))</f>
        <v/>
      </c>
      <c r="AR2238" s="139" t="str">
        <f t="shared" si="1089"/>
        <v/>
      </c>
      <c r="AS2238" s="125" t="str">
        <f t="shared" si="1090"/>
        <v/>
      </c>
      <c r="AT2238" s="121" t="str">
        <f t="shared" si="1091"/>
        <v/>
      </c>
      <c r="AU2238" s="138" t="str">
        <f>IF(AX2238="","",IF(R2238="Refreshment Beverage",ROUND((BA2238-Y2238-Z2238-AA2238)*VLOOKUP(VALUE(Q2238),Rates!G$15:L$19,3,0),4),ROUND(AW2238*(VLOOKUP(VALUE(Q2238),Rates!G:L,3,0)),4)))</f>
        <v/>
      </c>
      <c r="AV2238" s="126" t="str">
        <f t="shared" si="1092"/>
        <v/>
      </c>
      <c r="AW2238" s="127" t="str">
        <f t="shared" si="1093"/>
        <v/>
      </c>
      <c r="AX2238" s="123" t="str">
        <f t="shared" si="1094"/>
        <v/>
      </c>
      <c r="AY2238" s="140" t="str">
        <f>IF(AX2238="","",IF(R2238="Refreshment Beverage",ROUND(SUM(AX2238*Rates!K$19),4),ROUND(SUM(AX2238*(Rates!J$8/100)),4)))</f>
        <v/>
      </c>
      <c r="AZ2238" s="124" t="str">
        <f t="shared" si="1095"/>
        <v/>
      </c>
      <c r="BA2238" s="125" t="str">
        <f t="shared" si="1096"/>
        <v/>
      </c>
      <c r="BB2238" s="115"/>
      <c r="BC2238" s="143"/>
      <c r="BD2238" s="100"/>
      <c r="BE2238" s="100"/>
      <c r="BF2238" s="100"/>
      <c r="BG2238" s="100"/>
    </row>
    <row r="2239" spans="1:59" x14ac:dyDescent="0.2">
      <c r="A2239" s="144"/>
      <c r="B2239" s="141"/>
      <c r="C2239" s="141"/>
      <c r="D2239" s="142"/>
      <c r="E2239" s="142"/>
      <c r="F2239" s="142"/>
      <c r="G2239" s="142"/>
      <c r="H2239" s="142"/>
      <c r="I2239" s="129"/>
      <c r="J2239" s="130"/>
      <c r="K2239" s="131" t="str">
        <f t="shared" si="1067"/>
        <v/>
      </c>
      <c r="L2239" s="132" t="str">
        <f t="shared" si="1068"/>
        <v/>
      </c>
      <c r="M2239" s="133" t="str">
        <f t="shared" si="1069"/>
        <v/>
      </c>
      <c r="N2239" s="134" t="str">
        <f>IFERROR(IF(B:B="","",IF(R2239="Beer",SUM(LOOKUP(2,1/(Rates!$B$3:$B$5&lt;=W2239)/(Rates!$C$3:$C$5&gt;=W2239),Rates!$D$3:$D$5)*(X2239/100)*W2239),IF(R2239="Refreshment Beverage",SUM(LOOKUP(2,1/(Rates!$B$7:$B$11&lt;=W2239)/(Rates!$C$7:$C$11&gt;=W2239),Rates!$D$7:$D$11)*(X2239/100)*W2239)))),"")</f>
        <v/>
      </c>
      <c r="O2239" s="134" t="str">
        <f t="shared" si="1070"/>
        <v/>
      </c>
      <c r="P2239" s="116"/>
      <c r="Q2239" s="117" t="str">
        <f t="shared" si="1071"/>
        <v/>
      </c>
      <c r="R2239" s="128" t="str">
        <f t="shared" si="1072"/>
        <v/>
      </c>
      <c r="S2239" s="135" t="str">
        <f>IF(B2239="","",IF(R2239="Refreshment Beverage",VLOOKUP(VALUE(Q2239),Rates!G$15:L$19,2,0),VLOOKUP(VALUE(Q2239),Rates!G$4:L$12,2,0)))</f>
        <v/>
      </c>
      <c r="T2239" s="135" t="str">
        <f t="shared" si="1073"/>
        <v/>
      </c>
      <c r="U2239" s="118" t="str">
        <f t="shared" si="1074"/>
        <v/>
      </c>
      <c r="V2239" s="135" t="str">
        <f t="shared" si="1075"/>
        <v/>
      </c>
      <c r="W2239" s="135" t="str">
        <f t="shared" si="1076"/>
        <v/>
      </c>
      <c r="X2239" s="119" t="str">
        <f t="shared" si="1077"/>
        <v/>
      </c>
      <c r="Y2239" s="120" t="str">
        <f>IF(B:B="","",IF(R2239="Refreshment Beverage",VLOOKUP(Q2239,Rates!G$15:L$19,6,0)*W2239,VLOOKUP(Q2239,Rates!G$4:L$12,6,0)*W2239))</f>
        <v/>
      </c>
      <c r="Z2239" s="120" t="str">
        <f t="shared" si="1078"/>
        <v/>
      </c>
      <c r="AA2239" s="120" t="str">
        <f t="shared" si="1079"/>
        <v/>
      </c>
      <c r="AB2239" s="136" t="str">
        <f>IF(B:B="","",IF(R2239="Refreshment Beverage","",IF(AND(R2239="Beer",Q2239=0),SUM(LOOKUP(2,1/(Rates!$B$15:$B$18&lt;=W2239)/(Rates!$C$15:$C$18&gt;=W2239),Rates!$D$15:$D$18)*W2239),VLOOKUP(VALUE(Q:Q),Rates!A:B,2,0)*W2239)))</f>
        <v/>
      </c>
      <c r="AC2239" s="136" t="str">
        <f>IF(B:B="","",IF(R2239="Refreshment Beverage","",IF(AND(R2239="Beer",Q2239=0),SUM(LOOKUP(2,1/(Rates!$B$15:$B$18&lt;=W2239)/(Rates!$C$15:$C$18&gt;=W2239),Rates!$E$15:$E$18)*W2239),VLOOKUP(VALUE(Q:Q),Rates!A:C,3,0)*W2239)))</f>
        <v/>
      </c>
      <c r="AD2239" s="137" t="str">
        <f>IFERROR(IF(B:B="","",IF(R2239="Beer","",IF(VALUE(Q2239)=0,VLOOKUP(VLOOKUP(B:B,#REF!,16,0),Rates!A:E,2,0),VLOOKUP(VALUE(Q2239),Rates!A$31:B$34,2,0)*W2239))),0)</f>
        <v/>
      </c>
      <c r="AE2239" s="121" t="str">
        <f t="shared" si="1080"/>
        <v/>
      </c>
      <c r="AF2239" s="138" t="str">
        <f t="shared" si="1081"/>
        <v/>
      </c>
      <c r="AG2239" s="122" t="str">
        <f t="shared" si="1082"/>
        <v/>
      </c>
      <c r="AH2239" s="123" t="str">
        <f t="shared" si="1083"/>
        <v/>
      </c>
      <c r="AI2239" s="139" t="str">
        <f>IF(AE:AE="","",IF(R2239="Refreshment Beverage",AK2239*(Rates!J$19/100),ROUND(SUM(AH2239*(Rates!$J$8/100)),4)))</f>
        <v/>
      </c>
      <c r="AJ2239" s="124" t="str">
        <f t="shared" si="1084"/>
        <v/>
      </c>
      <c r="AK2239" s="125" t="str">
        <f t="shared" si="1085"/>
        <v/>
      </c>
      <c r="AL2239" s="121" t="str">
        <f t="shared" si="1086"/>
        <v/>
      </c>
      <c r="AM2239" s="138" t="str">
        <f>IF(AS2239="","",IF(R2239="Refreshment Beverage",ROUND(AS2239*Rates!K$19,4),ROUND(AO2239*(VLOOKUP(VALUE(Q2239),Rates!G$4:L$12,3,0)),4)))</f>
        <v/>
      </c>
      <c r="AN2239" s="126" t="str">
        <f>IF(AS2239="","",IF(R2239="Refreshment Beverage",AS2239*(Rates!J$19/100),MAX(AM2239,AB2239)))</f>
        <v/>
      </c>
      <c r="AO2239" s="127" t="str">
        <f t="shared" si="1087"/>
        <v/>
      </c>
      <c r="AP2239" s="127" t="str">
        <f t="shared" si="1088"/>
        <v/>
      </c>
      <c r="AQ2239" s="140" t="str">
        <f>IF(AS2239="","",IF(R2239="Refreshment Beverage",ROUND(SUM(VLOOKUP(Q:Q,Rates!G$15:L$19,3,0)*(AS2239-Y2239-Z2239-AA2239)),4),ROUND(SUM(Rates!$K$8*AS2239),4)))</f>
        <v/>
      </c>
      <c r="AR2239" s="139" t="str">
        <f t="shared" si="1089"/>
        <v/>
      </c>
      <c r="AS2239" s="125" t="str">
        <f t="shared" si="1090"/>
        <v/>
      </c>
      <c r="AT2239" s="121" t="str">
        <f t="shared" si="1091"/>
        <v/>
      </c>
      <c r="AU2239" s="138" t="str">
        <f>IF(AX2239="","",IF(R2239="Refreshment Beverage",ROUND((BA2239-Y2239-Z2239-AA2239)*VLOOKUP(VALUE(Q2239),Rates!G$15:L$19,3,0),4),ROUND(AW2239*(VLOOKUP(VALUE(Q2239),Rates!G:L,3,0)),4)))</f>
        <v/>
      </c>
      <c r="AV2239" s="126" t="str">
        <f t="shared" si="1092"/>
        <v/>
      </c>
      <c r="AW2239" s="127" t="str">
        <f t="shared" si="1093"/>
        <v/>
      </c>
      <c r="AX2239" s="123" t="str">
        <f t="shared" si="1094"/>
        <v/>
      </c>
      <c r="AY2239" s="140" t="str">
        <f>IF(AX2239="","",IF(R2239="Refreshment Beverage",ROUND(SUM(AX2239*Rates!K$19),4),ROUND(SUM(AX2239*(Rates!J$8/100)),4)))</f>
        <v/>
      </c>
      <c r="AZ2239" s="124" t="str">
        <f t="shared" si="1095"/>
        <v/>
      </c>
      <c r="BA2239" s="125" t="str">
        <f t="shared" si="1096"/>
        <v/>
      </c>
      <c r="BB2239" s="115"/>
      <c r="BC2239" s="143"/>
      <c r="BD2239" s="100"/>
      <c r="BE2239" s="100"/>
      <c r="BF2239" s="100"/>
      <c r="BG2239" s="100"/>
    </row>
    <row r="2240" spans="1:59" x14ac:dyDescent="0.2">
      <c r="A2240" s="144"/>
      <c r="B2240" s="141"/>
      <c r="C2240" s="141"/>
      <c r="D2240" s="142"/>
      <c r="E2240" s="142"/>
      <c r="F2240" s="142"/>
      <c r="G2240" s="142"/>
      <c r="H2240" s="142"/>
      <c r="I2240" s="129"/>
      <c r="J2240" s="130"/>
      <c r="K2240" s="131" t="str">
        <f t="shared" si="1067"/>
        <v/>
      </c>
      <c r="L2240" s="132" t="str">
        <f t="shared" si="1068"/>
        <v/>
      </c>
      <c r="M2240" s="133" t="str">
        <f t="shared" si="1069"/>
        <v/>
      </c>
      <c r="N2240" s="134" t="str">
        <f>IFERROR(IF(B:B="","",IF(R2240="Beer",SUM(LOOKUP(2,1/(Rates!$B$3:$B$5&lt;=W2240)/(Rates!$C$3:$C$5&gt;=W2240),Rates!$D$3:$D$5)*(X2240/100)*W2240),IF(R2240="Refreshment Beverage",SUM(LOOKUP(2,1/(Rates!$B$7:$B$11&lt;=W2240)/(Rates!$C$7:$C$11&gt;=W2240),Rates!$D$7:$D$11)*(X2240/100)*W2240)))),"")</f>
        <v/>
      </c>
      <c r="O2240" s="134" t="str">
        <f t="shared" si="1070"/>
        <v/>
      </c>
      <c r="P2240" s="116"/>
      <c r="Q2240" s="117" t="str">
        <f t="shared" si="1071"/>
        <v/>
      </c>
      <c r="R2240" s="128" t="str">
        <f t="shared" si="1072"/>
        <v/>
      </c>
      <c r="S2240" s="135" t="str">
        <f>IF(B2240="","",IF(R2240="Refreshment Beverage",VLOOKUP(VALUE(Q2240),Rates!G$15:L$19,2,0),VLOOKUP(VALUE(Q2240),Rates!G$4:L$12,2,0)))</f>
        <v/>
      </c>
      <c r="T2240" s="135" t="str">
        <f t="shared" si="1073"/>
        <v/>
      </c>
      <c r="U2240" s="118" t="str">
        <f t="shared" si="1074"/>
        <v/>
      </c>
      <c r="V2240" s="135" t="str">
        <f t="shared" si="1075"/>
        <v/>
      </c>
      <c r="W2240" s="135" t="str">
        <f t="shared" si="1076"/>
        <v/>
      </c>
      <c r="X2240" s="119" t="str">
        <f t="shared" si="1077"/>
        <v/>
      </c>
      <c r="Y2240" s="120" t="str">
        <f>IF(B:B="","",IF(R2240="Refreshment Beverage",VLOOKUP(Q2240,Rates!G$15:L$19,6,0)*W2240,VLOOKUP(Q2240,Rates!G$4:L$12,6,0)*W2240))</f>
        <v/>
      </c>
      <c r="Z2240" s="120" t="str">
        <f t="shared" si="1078"/>
        <v/>
      </c>
      <c r="AA2240" s="120" t="str">
        <f t="shared" si="1079"/>
        <v/>
      </c>
      <c r="AB2240" s="136" t="str">
        <f>IF(B:B="","",IF(R2240="Refreshment Beverage","",IF(AND(R2240="Beer",Q2240=0),SUM(LOOKUP(2,1/(Rates!$B$15:$B$18&lt;=W2240)/(Rates!$C$15:$C$18&gt;=W2240),Rates!$D$15:$D$18)*W2240),VLOOKUP(VALUE(Q:Q),Rates!A:B,2,0)*W2240)))</f>
        <v/>
      </c>
      <c r="AC2240" s="136" t="str">
        <f>IF(B:B="","",IF(R2240="Refreshment Beverage","",IF(AND(R2240="Beer",Q2240=0),SUM(LOOKUP(2,1/(Rates!$B$15:$B$18&lt;=W2240)/(Rates!$C$15:$C$18&gt;=W2240),Rates!$E$15:$E$18)*W2240),VLOOKUP(VALUE(Q:Q),Rates!A:C,3,0)*W2240)))</f>
        <v/>
      </c>
      <c r="AD2240" s="137" t="str">
        <f>IFERROR(IF(B:B="","",IF(R2240="Beer","",IF(VALUE(Q2240)=0,VLOOKUP(VLOOKUP(B:B,#REF!,16,0),Rates!A:E,2,0),VLOOKUP(VALUE(Q2240),Rates!A$31:B$34,2,0)*W2240))),0)</f>
        <v/>
      </c>
      <c r="AE2240" s="121" t="str">
        <f t="shared" si="1080"/>
        <v/>
      </c>
      <c r="AF2240" s="138" t="str">
        <f t="shared" si="1081"/>
        <v/>
      </c>
      <c r="AG2240" s="122" t="str">
        <f t="shared" si="1082"/>
        <v/>
      </c>
      <c r="AH2240" s="123" t="str">
        <f t="shared" si="1083"/>
        <v/>
      </c>
      <c r="AI2240" s="139" t="str">
        <f>IF(AE:AE="","",IF(R2240="Refreshment Beverage",AK2240*(Rates!J$19/100),ROUND(SUM(AH2240*(Rates!$J$8/100)),4)))</f>
        <v/>
      </c>
      <c r="AJ2240" s="124" t="str">
        <f t="shared" si="1084"/>
        <v/>
      </c>
      <c r="AK2240" s="125" t="str">
        <f t="shared" si="1085"/>
        <v/>
      </c>
      <c r="AL2240" s="121" t="str">
        <f t="shared" si="1086"/>
        <v/>
      </c>
      <c r="AM2240" s="138" t="str">
        <f>IF(AS2240="","",IF(R2240="Refreshment Beverage",ROUND(AS2240*Rates!K$19,4),ROUND(AO2240*(VLOOKUP(VALUE(Q2240),Rates!G$4:L$12,3,0)),4)))</f>
        <v/>
      </c>
      <c r="AN2240" s="126" t="str">
        <f>IF(AS2240="","",IF(R2240="Refreshment Beverage",AS2240*(Rates!J$19/100),MAX(AM2240,AB2240)))</f>
        <v/>
      </c>
      <c r="AO2240" s="127" t="str">
        <f t="shared" si="1087"/>
        <v/>
      </c>
      <c r="AP2240" s="127" t="str">
        <f t="shared" si="1088"/>
        <v/>
      </c>
      <c r="AQ2240" s="140" t="str">
        <f>IF(AS2240="","",IF(R2240="Refreshment Beverage",ROUND(SUM(VLOOKUP(Q:Q,Rates!G$15:L$19,3,0)*(AS2240-Y2240-Z2240-AA2240)),4),ROUND(SUM(Rates!$K$8*AS2240),4)))</f>
        <v/>
      </c>
      <c r="AR2240" s="139" t="str">
        <f t="shared" si="1089"/>
        <v/>
      </c>
      <c r="AS2240" s="125" t="str">
        <f t="shared" si="1090"/>
        <v/>
      </c>
      <c r="AT2240" s="121" t="str">
        <f t="shared" si="1091"/>
        <v/>
      </c>
      <c r="AU2240" s="138" t="str">
        <f>IF(AX2240="","",IF(R2240="Refreshment Beverage",ROUND((BA2240-Y2240-Z2240-AA2240)*VLOOKUP(VALUE(Q2240),Rates!G$15:L$19,3,0),4),ROUND(AW2240*(VLOOKUP(VALUE(Q2240),Rates!G:L,3,0)),4)))</f>
        <v/>
      </c>
      <c r="AV2240" s="126" t="str">
        <f t="shared" si="1092"/>
        <v/>
      </c>
      <c r="AW2240" s="127" t="str">
        <f t="shared" si="1093"/>
        <v/>
      </c>
      <c r="AX2240" s="123" t="str">
        <f t="shared" si="1094"/>
        <v/>
      </c>
      <c r="AY2240" s="140" t="str">
        <f>IF(AX2240="","",IF(R2240="Refreshment Beverage",ROUND(SUM(AX2240*Rates!K$19),4),ROUND(SUM(AX2240*(Rates!J$8/100)),4)))</f>
        <v/>
      </c>
      <c r="AZ2240" s="124" t="str">
        <f t="shared" si="1095"/>
        <v/>
      </c>
      <c r="BA2240" s="125" t="str">
        <f t="shared" si="1096"/>
        <v/>
      </c>
      <c r="BB2240" s="115"/>
      <c r="BC2240" s="143"/>
      <c r="BD2240" s="100"/>
      <c r="BE2240" s="100"/>
      <c r="BF2240" s="100"/>
      <c r="BG2240" s="100"/>
    </row>
    <row r="2241" spans="1:59" x14ac:dyDescent="0.2">
      <c r="A2241" s="144"/>
      <c r="B2241" s="141"/>
      <c r="C2241" s="141"/>
      <c r="D2241" s="142"/>
      <c r="E2241" s="142"/>
      <c r="F2241" s="142"/>
      <c r="G2241" s="142"/>
      <c r="H2241" s="142"/>
      <c r="I2241" s="129"/>
      <c r="J2241" s="130"/>
      <c r="K2241" s="131" t="str">
        <f t="shared" si="1067"/>
        <v/>
      </c>
      <c r="L2241" s="132" t="str">
        <f t="shared" si="1068"/>
        <v/>
      </c>
      <c r="M2241" s="133" t="str">
        <f t="shared" si="1069"/>
        <v/>
      </c>
      <c r="N2241" s="134" t="str">
        <f>IFERROR(IF(B:B="","",IF(R2241="Beer",SUM(LOOKUP(2,1/(Rates!$B$3:$B$5&lt;=W2241)/(Rates!$C$3:$C$5&gt;=W2241),Rates!$D$3:$D$5)*(X2241/100)*W2241),IF(R2241="Refreshment Beverage",SUM(LOOKUP(2,1/(Rates!$B$7:$B$11&lt;=W2241)/(Rates!$C$7:$C$11&gt;=W2241),Rates!$D$7:$D$11)*(X2241/100)*W2241)))),"")</f>
        <v/>
      </c>
      <c r="O2241" s="134" t="str">
        <f t="shared" si="1070"/>
        <v/>
      </c>
      <c r="P2241" s="116"/>
      <c r="Q2241" s="117" t="str">
        <f t="shared" si="1071"/>
        <v/>
      </c>
      <c r="R2241" s="128" t="str">
        <f t="shared" si="1072"/>
        <v/>
      </c>
      <c r="S2241" s="135" t="str">
        <f>IF(B2241="","",IF(R2241="Refreshment Beverage",VLOOKUP(VALUE(Q2241),Rates!G$15:L$19,2,0),VLOOKUP(VALUE(Q2241),Rates!G$4:L$12,2,0)))</f>
        <v/>
      </c>
      <c r="T2241" s="135" t="str">
        <f t="shared" si="1073"/>
        <v/>
      </c>
      <c r="U2241" s="118" t="str">
        <f t="shared" si="1074"/>
        <v/>
      </c>
      <c r="V2241" s="135" t="str">
        <f t="shared" si="1075"/>
        <v/>
      </c>
      <c r="W2241" s="135" t="str">
        <f t="shared" si="1076"/>
        <v/>
      </c>
      <c r="X2241" s="119" t="str">
        <f t="shared" si="1077"/>
        <v/>
      </c>
      <c r="Y2241" s="120" t="str">
        <f>IF(B:B="","",IF(R2241="Refreshment Beverage",VLOOKUP(Q2241,Rates!G$15:L$19,6,0)*W2241,VLOOKUP(Q2241,Rates!G$4:L$12,6,0)*W2241))</f>
        <v/>
      </c>
      <c r="Z2241" s="120" t="str">
        <f t="shared" si="1078"/>
        <v/>
      </c>
      <c r="AA2241" s="120" t="str">
        <f t="shared" si="1079"/>
        <v/>
      </c>
      <c r="AB2241" s="136" t="str">
        <f>IF(B:B="","",IF(R2241="Refreshment Beverage","",IF(AND(R2241="Beer",Q2241=0),SUM(LOOKUP(2,1/(Rates!$B$15:$B$18&lt;=W2241)/(Rates!$C$15:$C$18&gt;=W2241),Rates!$D$15:$D$18)*W2241),VLOOKUP(VALUE(Q:Q),Rates!A:B,2,0)*W2241)))</f>
        <v/>
      </c>
      <c r="AC2241" s="136" t="str">
        <f>IF(B:B="","",IF(R2241="Refreshment Beverage","",IF(AND(R2241="Beer",Q2241=0),SUM(LOOKUP(2,1/(Rates!$B$15:$B$18&lt;=W2241)/(Rates!$C$15:$C$18&gt;=W2241),Rates!$E$15:$E$18)*W2241),VLOOKUP(VALUE(Q:Q),Rates!A:C,3,0)*W2241)))</f>
        <v/>
      </c>
      <c r="AD2241" s="137" t="str">
        <f>IFERROR(IF(B:B="","",IF(R2241="Beer","",IF(VALUE(Q2241)=0,VLOOKUP(VLOOKUP(B:B,#REF!,16,0),Rates!A:E,2,0),VLOOKUP(VALUE(Q2241),Rates!A$31:B$34,2,0)*W2241))),0)</f>
        <v/>
      </c>
      <c r="AE2241" s="121" t="str">
        <f t="shared" si="1080"/>
        <v/>
      </c>
      <c r="AF2241" s="138" t="str">
        <f t="shared" si="1081"/>
        <v/>
      </c>
      <c r="AG2241" s="122" t="str">
        <f t="shared" si="1082"/>
        <v/>
      </c>
      <c r="AH2241" s="123" t="str">
        <f t="shared" si="1083"/>
        <v/>
      </c>
      <c r="AI2241" s="139" t="str">
        <f>IF(AE:AE="","",IF(R2241="Refreshment Beverage",AK2241*(Rates!J$19/100),ROUND(SUM(AH2241*(Rates!$J$8/100)),4)))</f>
        <v/>
      </c>
      <c r="AJ2241" s="124" t="str">
        <f t="shared" si="1084"/>
        <v/>
      </c>
      <c r="AK2241" s="125" t="str">
        <f t="shared" si="1085"/>
        <v/>
      </c>
      <c r="AL2241" s="121" t="str">
        <f t="shared" si="1086"/>
        <v/>
      </c>
      <c r="AM2241" s="138" t="str">
        <f>IF(AS2241="","",IF(R2241="Refreshment Beverage",ROUND(AS2241*Rates!K$19,4),ROUND(AO2241*(VLOOKUP(VALUE(Q2241),Rates!G$4:L$12,3,0)),4)))</f>
        <v/>
      </c>
      <c r="AN2241" s="126" t="str">
        <f>IF(AS2241="","",IF(R2241="Refreshment Beverage",AS2241*(Rates!J$19/100),MAX(AM2241,AB2241)))</f>
        <v/>
      </c>
      <c r="AO2241" s="127" t="str">
        <f t="shared" si="1087"/>
        <v/>
      </c>
      <c r="AP2241" s="127" t="str">
        <f t="shared" si="1088"/>
        <v/>
      </c>
      <c r="AQ2241" s="140" t="str">
        <f>IF(AS2241="","",IF(R2241="Refreshment Beverage",ROUND(SUM(VLOOKUP(Q:Q,Rates!G$15:L$19,3,0)*(AS2241-Y2241-Z2241-AA2241)),4),ROUND(SUM(Rates!$K$8*AS2241),4)))</f>
        <v/>
      </c>
      <c r="AR2241" s="139" t="str">
        <f t="shared" si="1089"/>
        <v/>
      </c>
      <c r="AS2241" s="125" t="str">
        <f t="shared" si="1090"/>
        <v/>
      </c>
      <c r="AT2241" s="121" t="str">
        <f t="shared" si="1091"/>
        <v/>
      </c>
      <c r="AU2241" s="138" t="str">
        <f>IF(AX2241="","",IF(R2241="Refreshment Beverage",ROUND((BA2241-Y2241-Z2241-AA2241)*VLOOKUP(VALUE(Q2241),Rates!G$15:L$19,3,0),4),ROUND(AW2241*(VLOOKUP(VALUE(Q2241),Rates!G:L,3,0)),4)))</f>
        <v/>
      </c>
      <c r="AV2241" s="126" t="str">
        <f t="shared" si="1092"/>
        <v/>
      </c>
      <c r="AW2241" s="127" t="str">
        <f t="shared" si="1093"/>
        <v/>
      </c>
      <c r="AX2241" s="123" t="str">
        <f t="shared" si="1094"/>
        <v/>
      </c>
      <c r="AY2241" s="140" t="str">
        <f>IF(AX2241="","",IF(R2241="Refreshment Beverage",ROUND(SUM(AX2241*Rates!K$19),4),ROUND(SUM(AX2241*(Rates!J$8/100)),4)))</f>
        <v/>
      </c>
      <c r="AZ2241" s="124" t="str">
        <f t="shared" si="1095"/>
        <v/>
      </c>
      <c r="BA2241" s="125" t="str">
        <f t="shared" si="1096"/>
        <v/>
      </c>
      <c r="BB2241" s="115"/>
      <c r="BC2241" s="143"/>
      <c r="BD2241" s="100"/>
      <c r="BE2241" s="100"/>
      <c r="BF2241" s="100"/>
      <c r="BG2241" s="100"/>
    </row>
    <row r="2242" spans="1:59" x14ac:dyDescent="0.2">
      <c r="A2242" s="144"/>
      <c r="B2242" s="141"/>
      <c r="C2242" s="141"/>
      <c r="D2242" s="142"/>
      <c r="E2242" s="142"/>
      <c r="F2242" s="142"/>
      <c r="G2242" s="142"/>
      <c r="H2242" s="142"/>
      <c r="I2242" s="129"/>
      <c r="J2242" s="130"/>
      <c r="K2242" s="131" t="str">
        <f t="shared" si="1067"/>
        <v/>
      </c>
      <c r="L2242" s="132" t="str">
        <f t="shared" si="1068"/>
        <v/>
      </c>
      <c r="M2242" s="133" t="str">
        <f t="shared" si="1069"/>
        <v/>
      </c>
      <c r="N2242" s="134" t="str">
        <f>IFERROR(IF(B:B="","",IF(R2242="Beer",SUM(LOOKUP(2,1/(Rates!$B$3:$B$5&lt;=W2242)/(Rates!$C$3:$C$5&gt;=W2242),Rates!$D$3:$D$5)*(X2242/100)*W2242),IF(R2242="Refreshment Beverage",SUM(LOOKUP(2,1/(Rates!$B$7:$B$11&lt;=W2242)/(Rates!$C$7:$C$11&gt;=W2242),Rates!$D$7:$D$11)*(X2242/100)*W2242)))),"")</f>
        <v/>
      </c>
      <c r="O2242" s="134" t="str">
        <f t="shared" si="1070"/>
        <v/>
      </c>
      <c r="P2242" s="116"/>
      <c r="Q2242" s="117" t="str">
        <f t="shared" si="1071"/>
        <v/>
      </c>
      <c r="R2242" s="128" t="str">
        <f t="shared" si="1072"/>
        <v/>
      </c>
      <c r="S2242" s="135" t="str">
        <f>IF(B2242="","",IF(R2242="Refreshment Beverage",VLOOKUP(VALUE(Q2242),Rates!G$15:L$19,2,0),VLOOKUP(VALUE(Q2242),Rates!G$4:L$12,2,0)))</f>
        <v/>
      </c>
      <c r="T2242" s="135" t="str">
        <f t="shared" si="1073"/>
        <v/>
      </c>
      <c r="U2242" s="118" t="str">
        <f t="shared" si="1074"/>
        <v/>
      </c>
      <c r="V2242" s="135" t="str">
        <f t="shared" si="1075"/>
        <v/>
      </c>
      <c r="W2242" s="135" t="str">
        <f t="shared" si="1076"/>
        <v/>
      </c>
      <c r="X2242" s="119" t="str">
        <f t="shared" si="1077"/>
        <v/>
      </c>
      <c r="Y2242" s="120" t="str">
        <f>IF(B:B="","",IF(R2242="Refreshment Beverage",VLOOKUP(Q2242,Rates!G$15:L$19,6,0)*W2242,VLOOKUP(Q2242,Rates!G$4:L$12,6,0)*W2242))</f>
        <v/>
      </c>
      <c r="Z2242" s="120" t="str">
        <f t="shared" si="1078"/>
        <v/>
      </c>
      <c r="AA2242" s="120" t="str">
        <f t="shared" si="1079"/>
        <v/>
      </c>
      <c r="AB2242" s="136" t="str">
        <f>IF(B:B="","",IF(R2242="Refreshment Beverage","",IF(AND(R2242="Beer",Q2242=0),SUM(LOOKUP(2,1/(Rates!$B$15:$B$18&lt;=W2242)/(Rates!$C$15:$C$18&gt;=W2242),Rates!$D$15:$D$18)*W2242),VLOOKUP(VALUE(Q:Q),Rates!A:B,2,0)*W2242)))</f>
        <v/>
      </c>
      <c r="AC2242" s="136" t="str">
        <f>IF(B:B="","",IF(R2242="Refreshment Beverage","",IF(AND(R2242="Beer",Q2242=0),SUM(LOOKUP(2,1/(Rates!$B$15:$B$18&lt;=W2242)/(Rates!$C$15:$C$18&gt;=W2242),Rates!$E$15:$E$18)*W2242),VLOOKUP(VALUE(Q:Q),Rates!A:C,3,0)*W2242)))</f>
        <v/>
      </c>
      <c r="AD2242" s="137" t="str">
        <f>IFERROR(IF(B:B="","",IF(R2242="Beer","",IF(VALUE(Q2242)=0,VLOOKUP(VLOOKUP(B:B,#REF!,16,0),Rates!A:E,2,0),VLOOKUP(VALUE(Q2242),Rates!A$31:B$34,2,0)*W2242))),0)</f>
        <v/>
      </c>
      <c r="AE2242" s="121" t="str">
        <f t="shared" si="1080"/>
        <v/>
      </c>
      <c r="AF2242" s="138" t="str">
        <f t="shared" si="1081"/>
        <v/>
      </c>
      <c r="AG2242" s="122" t="str">
        <f t="shared" si="1082"/>
        <v/>
      </c>
      <c r="AH2242" s="123" t="str">
        <f t="shared" si="1083"/>
        <v/>
      </c>
      <c r="AI2242" s="139" t="str">
        <f>IF(AE:AE="","",IF(R2242="Refreshment Beverage",AK2242*(Rates!J$19/100),ROUND(SUM(AH2242*(Rates!$J$8/100)),4)))</f>
        <v/>
      </c>
      <c r="AJ2242" s="124" t="str">
        <f t="shared" si="1084"/>
        <v/>
      </c>
      <c r="AK2242" s="125" t="str">
        <f t="shared" si="1085"/>
        <v/>
      </c>
      <c r="AL2242" s="121" t="str">
        <f t="shared" si="1086"/>
        <v/>
      </c>
      <c r="AM2242" s="138" t="str">
        <f>IF(AS2242="","",IF(R2242="Refreshment Beverage",ROUND(AS2242*Rates!K$19,4),ROUND(AO2242*(VLOOKUP(VALUE(Q2242),Rates!G$4:L$12,3,0)),4)))</f>
        <v/>
      </c>
      <c r="AN2242" s="126" t="str">
        <f>IF(AS2242="","",IF(R2242="Refreshment Beverage",AS2242*(Rates!J$19/100),MAX(AM2242,AB2242)))</f>
        <v/>
      </c>
      <c r="AO2242" s="127" t="str">
        <f t="shared" si="1087"/>
        <v/>
      </c>
      <c r="AP2242" s="127" t="str">
        <f t="shared" si="1088"/>
        <v/>
      </c>
      <c r="AQ2242" s="140" t="str">
        <f>IF(AS2242="","",IF(R2242="Refreshment Beverage",ROUND(SUM(VLOOKUP(Q:Q,Rates!G$15:L$19,3,0)*(AS2242-Y2242-Z2242-AA2242)),4),ROUND(SUM(Rates!$K$8*AS2242),4)))</f>
        <v/>
      </c>
      <c r="AR2242" s="139" t="str">
        <f t="shared" si="1089"/>
        <v/>
      </c>
      <c r="AS2242" s="125" t="str">
        <f t="shared" si="1090"/>
        <v/>
      </c>
      <c r="AT2242" s="121" t="str">
        <f t="shared" si="1091"/>
        <v/>
      </c>
      <c r="AU2242" s="138" t="str">
        <f>IF(AX2242="","",IF(R2242="Refreshment Beverage",ROUND((BA2242-Y2242-Z2242-AA2242)*VLOOKUP(VALUE(Q2242),Rates!G$15:L$19,3,0),4),ROUND(AW2242*(VLOOKUP(VALUE(Q2242),Rates!G:L,3,0)),4)))</f>
        <v/>
      </c>
      <c r="AV2242" s="126" t="str">
        <f t="shared" si="1092"/>
        <v/>
      </c>
      <c r="AW2242" s="127" t="str">
        <f t="shared" si="1093"/>
        <v/>
      </c>
      <c r="AX2242" s="123" t="str">
        <f t="shared" si="1094"/>
        <v/>
      </c>
      <c r="AY2242" s="140" t="str">
        <f>IF(AX2242="","",IF(R2242="Refreshment Beverage",ROUND(SUM(AX2242*Rates!K$19),4),ROUND(SUM(AX2242*(Rates!J$8/100)),4)))</f>
        <v/>
      </c>
      <c r="AZ2242" s="124" t="str">
        <f t="shared" si="1095"/>
        <v/>
      </c>
      <c r="BA2242" s="125" t="str">
        <f t="shared" si="1096"/>
        <v/>
      </c>
      <c r="BB2242" s="115"/>
      <c r="BC2242" s="143"/>
      <c r="BD2242" s="100"/>
      <c r="BE2242" s="100"/>
      <c r="BF2242" s="100"/>
      <c r="BG2242" s="100"/>
    </row>
    <row r="2243" spans="1:59" x14ac:dyDescent="0.2">
      <c r="A2243" s="144"/>
      <c r="B2243" s="141"/>
      <c r="C2243" s="141"/>
      <c r="D2243" s="142"/>
      <c r="E2243" s="142"/>
      <c r="F2243" s="142"/>
      <c r="G2243" s="142"/>
      <c r="H2243" s="142"/>
      <c r="I2243" s="129"/>
      <c r="J2243" s="130"/>
      <c r="K2243" s="131" t="str">
        <f t="shared" si="1067"/>
        <v/>
      </c>
      <c r="L2243" s="132" t="str">
        <f t="shared" si="1068"/>
        <v/>
      </c>
      <c r="M2243" s="133" t="str">
        <f t="shared" si="1069"/>
        <v/>
      </c>
      <c r="N2243" s="134" t="str">
        <f>IFERROR(IF(B:B="","",IF(R2243="Beer",SUM(LOOKUP(2,1/(Rates!$B$3:$B$5&lt;=W2243)/(Rates!$C$3:$C$5&gt;=W2243),Rates!$D$3:$D$5)*(X2243/100)*W2243),IF(R2243="Refreshment Beverage",SUM(LOOKUP(2,1/(Rates!$B$7:$B$11&lt;=W2243)/(Rates!$C$7:$C$11&gt;=W2243),Rates!$D$7:$D$11)*(X2243/100)*W2243)))),"")</f>
        <v/>
      </c>
      <c r="O2243" s="134" t="str">
        <f t="shared" si="1070"/>
        <v/>
      </c>
      <c r="P2243" s="116"/>
      <c r="Q2243" s="117" t="str">
        <f t="shared" si="1071"/>
        <v/>
      </c>
      <c r="R2243" s="128" t="str">
        <f t="shared" si="1072"/>
        <v/>
      </c>
      <c r="S2243" s="135" t="str">
        <f>IF(B2243="","",IF(R2243="Refreshment Beverage",VLOOKUP(VALUE(Q2243),Rates!G$15:L$19,2,0),VLOOKUP(VALUE(Q2243),Rates!G$4:L$12,2,0)))</f>
        <v/>
      </c>
      <c r="T2243" s="135" t="str">
        <f t="shared" si="1073"/>
        <v/>
      </c>
      <c r="U2243" s="118" t="str">
        <f t="shared" si="1074"/>
        <v/>
      </c>
      <c r="V2243" s="135" t="str">
        <f t="shared" si="1075"/>
        <v/>
      </c>
      <c r="W2243" s="135" t="str">
        <f t="shared" si="1076"/>
        <v/>
      </c>
      <c r="X2243" s="119" t="str">
        <f t="shared" si="1077"/>
        <v/>
      </c>
      <c r="Y2243" s="120" t="str">
        <f>IF(B:B="","",IF(R2243="Refreshment Beverage",VLOOKUP(Q2243,Rates!G$15:L$19,6,0)*W2243,VLOOKUP(Q2243,Rates!G$4:L$12,6,0)*W2243))</f>
        <v/>
      </c>
      <c r="Z2243" s="120" t="str">
        <f t="shared" si="1078"/>
        <v/>
      </c>
      <c r="AA2243" s="120" t="str">
        <f t="shared" si="1079"/>
        <v/>
      </c>
      <c r="AB2243" s="136" t="str">
        <f>IF(B:B="","",IF(R2243="Refreshment Beverage","",IF(AND(R2243="Beer",Q2243=0),SUM(LOOKUP(2,1/(Rates!$B$15:$B$18&lt;=W2243)/(Rates!$C$15:$C$18&gt;=W2243),Rates!$D$15:$D$18)*W2243),VLOOKUP(VALUE(Q:Q),Rates!A:B,2,0)*W2243)))</f>
        <v/>
      </c>
      <c r="AC2243" s="136" t="str">
        <f>IF(B:B="","",IF(R2243="Refreshment Beverage","",IF(AND(R2243="Beer",Q2243=0),SUM(LOOKUP(2,1/(Rates!$B$15:$B$18&lt;=W2243)/(Rates!$C$15:$C$18&gt;=W2243),Rates!$E$15:$E$18)*W2243),VLOOKUP(VALUE(Q:Q),Rates!A:C,3,0)*W2243)))</f>
        <v/>
      </c>
      <c r="AD2243" s="137" t="str">
        <f>IFERROR(IF(B:B="","",IF(R2243="Beer","",IF(VALUE(Q2243)=0,VLOOKUP(VLOOKUP(B:B,#REF!,16,0),Rates!A:E,2,0),VLOOKUP(VALUE(Q2243),Rates!A$31:B$34,2,0)*W2243))),0)</f>
        <v/>
      </c>
      <c r="AE2243" s="121" t="str">
        <f t="shared" si="1080"/>
        <v/>
      </c>
      <c r="AF2243" s="138" t="str">
        <f t="shared" si="1081"/>
        <v/>
      </c>
      <c r="AG2243" s="122" t="str">
        <f t="shared" si="1082"/>
        <v/>
      </c>
      <c r="AH2243" s="123" t="str">
        <f t="shared" si="1083"/>
        <v/>
      </c>
      <c r="AI2243" s="139" t="str">
        <f>IF(AE:AE="","",IF(R2243="Refreshment Beverage",AK2243*(Rates!J$19/100),ROUND(SUM(AH2243*(Rates!$J$8/100)),4)))</f>
        <v/>
      </c>
      <c r="AJ2243" s="124" t="str">
        <f t="shared" si="1084"/>
        <v/>
      </c>
      <c r="AK2243" s="125" t="str">
        <f t="shared" si="1085"/>
        <v/>
      </c>
      <c r="AL2243" s="121" t="str">
        <f t="shared" si="1086"/>
        <v/>
      </c>
      <c r="AM2243" s="138" t="str">
        <f>IF(AS2243="","",IF(R2243="Refreshment Beverage",ROUND(AS2243*Rates!K$19,4),ROUND(AO2243*(VLOOKUP(VALUE(Q2243),Rates!G$4:L$12,3,0)),4)))</f>
        <v/>
      </c>
      <c r="AN2243" s="126" t="str">
        <f>IF(AS2243="","",IF(R2243="Refreshment Beverage",AS2243*(Rates!J$19/100),MAX(AM2243,AB2243)))</f>
        <v/>
      </c>
      <c r="AO2243" s="127" t="str">
        <f t="shared" si="1087"/>
        <v/>
      </c>
      <c r="AP2243" s="127" t="str">
        <f t="shared" si="1088"/>
        <v/>
      </c>
      <c r="AQ2243" s="140" t="str">
        <f>IF(AS2243="","",IF(R2243="Refreshment Beverage",ROUND(SUM(VLOOKUP(Q:Q,Rates!G$15:L$19,3,0)*(AS2243-Y2243-Z2243-AA2243)),4),ROUND(SUM(Rates!$K$8*AS2243),4)))</f>
        <v/>
      </c>
      <c r="AR2243" s="139" t="str">
        <f t="shared" si="1089"/>
        <v/>
      </c>
      <c r="AS2243" s="125" t="str">
        <f t="shared" si="1090"/>
        <v/>
      </c>
      <c r="AT2243" s="121" t="str">
        <f t="shared" si="1091"/>
        <v/>
      </c>
      <c r="AU2243" s="138" t="str">
        <f>IF(AX2243="","",IF(R2243="Refreshment Beverage",ROUND((BA2243-Y2243-Z2243-AA2243)*VLOOKUP(VALUE(Q2243),Rates!G$15:L$19,3,0),4),ROUND(AW2243*(VLOOKUP(VALUE(Q2243),Rates!G:L,3,0)),4)))</f>
        <v/>
      </c>
      <c r="AV2243" s="126" t="str">
        <f t="shared" si="1092"/>
        <v/>
      </c>
      <c r="AW2243" s="127" t="str">
        <f t="shared" si="1093"/>
        <v/>
      </c>
      <c r="AX2243" s="123" t="str">
        <f t="shared" si="1094"/>
        <v/>
      </c>
      <c r="AY2243" s="140" t="str">
        <f>IF(AX2243="","",IF(R2243="Refreshment Beverage",ROUND(SUM(AX2243*Rates!K$19),4),ROUND(SUM(AX2243*(Rates!J$8/100)),4)))</f>
        <v/>
      </c>
      <c r="AZ2243" s="124" t="str">
        <f t="shared" si="1095"/>
        <v/>
      </c>
      <c r="BA2243" s="125" t="str">
        <f t="shared" si="1096"/>
        <v/>
      </c>
      <c r="BB2243" s="115"/>
      <c r="BC2243" s="143"/>
      <c r="BD2243" s="100"/>
      <c r="BE2243" s="100"/>
      <c r="BF2243" s="100"/>
      <c r="BG2243" s="100"/>
    </row>
    <row r="2244" spans="1:59" x14ac:dyDescent="0.2">
      <c r="A2244" s="144"/>
      <c r="B2244" s="141"/>
      <c r="C2244" s="141"/>
      <c r="D2244" s="142"/>
      <c r="E2244" s="142"/>
      <c r="F2244" s="142"/>
      <c r="G2244" s="142"/>
      <c r="H2244" s="142"/>
      <c r="I2244" s="129"/>
      <c r="J2244" s="130"/>
      <c r="K2244" s="131" t="str">
        <f t="shared" si="1067"/>
        <v/>
      </c>
      <c r="L2244" s="132" t="str">
        <f t="shared" si="1068"/>
        <v/>
      </c>
      <c r="M2244" s="133" t="str">
        <f t="shared" si="1069"/>
        <v/>
      </c>
      <c r="N2244" s="134" t="str">
        <f>IFERROR(IF(B:B="","",IF(R2244="Beer",SUM(LOOKUP(2,1/(Rates!$B$3:$B$5&lt;=W2244)/(Rates!$C$3:$C$5&gt;=W2244),Rates!$D$3:$D$5)*(X2244/100)*W2244),IF(R2244="Refreshment Beverage",SUM(LOOKUP(2,1/(Rates!$B$7:$B$11&lt;=W2244)/(Rates!$C$7:$C$11&gt;=W2244),Rates!$D$7:$D$11)*(X2244/100)*W2244)))),"")</f>
        <v/>
      </c>
      <c r="O2244" s="134" t="str">
        <f t="shared" si="1070"/>
        <v/>
      </c>
      <c r="P2244" s="116"/>
      <c r="Q2244" s="117" t="str">
        <f t="shared" si="1071"/>
        <v/>
      </c>
      <c r="R2244" s="128" t="str">
        <f t="shared" si="1072"/>
        <v/>
      </c>
      <c r="S2244" s="135" t="str">
        <f>IF(B2244="","",IF(R2244="Refreshment Beverage",VLOOKUP(VALUE(Q2244),Rates!G$15:L$19,2,0),VLOOKUP(VALUE(Q2244),Rates!G$4:L$12,2,0)))</f>
        <v/>
      </c>
      <c r="T2244" s="135" t="str">
        <f t="shared" si="1073"/>
        <v/>
      </c>
      <c r="U2244" s="118" t="str">
        <f t="shared" si="1074"/>
        <v/>
      </c>
      <c r="V2244" s="135" t="str">
        <f t="shared" si="1075"/>
        <v/>
      </c>
      <c r="W2244" s="135" t="str">
        <f t="shared" si="1076"/>
        <v/>
      </c>
      <c r="X2244" s="119" t="str">
        <f t="shared" si="1077"/>
        <v/>
      </c>
      <c r="Y2244" s="120" t="str">
        <f>IF(B:B="","",IF(R2244="Refreshment Beverage",VLOOKUP(Q2244,Rates!G$15:L$19,6,0)*W2244,VLOOKUP(Q2244,Rates!G$4:L$12,6,0)*W2244))</f>
        <v/>
      </c>
      <c r="Z2244" s="120" t="str">
        <f t="shared" si="1078"/>
        <v/>
      </c>
      <c r="AA2244" s="120" t="str">
        <f t="shared" si="1079"/>
        <v/>
      </c>
      <c r="AB2244" s="136" t="str">
        <f>IF(B:B="","",IF(R2244="Refreshment Beverage","",IF(AND(R2244="Beer",Q2244=0),SUM(LOOKUP(2,1/(Rates!$B$15:$B$18&lt;=W2244)/(Rates!$C$15:$C$18&gt;=W2244),Rates!$D$15:$D$18)*W2244),VLOOKUP(VALUE(Q:Q),Rates!A:B,2,0)*W2244)))</f>
        <v/>
      </c>
      <c r="AC2244" s="136" t="str">
        <f>IF(B:B="","",IF(R2244="Refreshment Beverage","",IF(AND(R2244="Beer",Q2244=0),SUM(LOOKUP(2,1/(Rates!$B$15:$B$18&lt;=W2244)/(Rates!$C$15:$C$18&gt;=W2244),Rates!$E$15:$E$18)*W2244),VLOOKUP(VALUE(Q:Q),Rates!A:C,3,0)*W2244)))</f>
        <v/>
      </c>
      <c r="AD2244" s="137" t="str">
        <f>IFERROR(IF(B:B="","",IF(R2244="Beer","",IF(VALUE(Q2244)=0,VLOOKUP(VLOOKUP(B:B,#REF!,16,0),Rates!A:E,2,0),VLOOKUP(VALUE(Q2244),Rates!A$31:B$34,2,0)*W2244))),0)</f>
        <v/>
      </c>
      <c r="AE2244" s="121" t="str">
        <f t="shared" si="1080"/>
        <v/>
      </c>
      <c r="AF2244" s="138" t="str">
        <f t="shared" si="1081"/>
        <v/>
      </c>
      <c r="AG2244" s="122" t="str">
        <f t="shared" si="1082"/>
        <v/>
      </c>
      <c r="AH2244" s="123" t="str">
        <f t="shared" si="1083"/>
        <v/>
      </c>
      <c r="AI2244" s="139" t="str">
        <f>IF(AE:AE="","",IF(R2244="Refreshment Beverage",AK2244*(Rates!J$19/100),ROUND(SUM(AH2244*(Rates!$J$8/100)),4)))</f>
        <v/>
      </c>
      <c r="AJ2244" s="124" t="str">
        <f t="shared" si="1084"/>
        <v/>
      </c>
      <c r="AK2244" s="125" t="str">
        <f t="shared" si="1085"/>
        <v/>
      </c>
      <c r="AL2244" s="121" t="str">
        <f t="shared" si="1086"/>
        <v/>
      </c>
      <c r="AM2244" s="138" t="str">
        <f>IF(AS2244="","",IF(R2244="Refreshment Beverage",ROUND(AS2244*Rates!K$19,4),ROUND(AO2244*(VLOOKUP(VALUE(Q2244),Rates!G$4:L$12,3,0)),4)))</f>
        <v/>
      </c>
      <c r="AN2244" s="126" t="str">
        <f>IF(AS2244="","",IF(R2244="Refreshment Beverage",AS2244*(Rates!J$19/100),MAX(AM2244,AB2244)))</f>
        <v/>
      </c>
      <c r="AO2244" s="127" t="str">
        <f t="shared" si="1087"/>
        <v/>
      </c>
      <c r="AP2244" s="127" t="str">
        <f t="shared" si="1088"/>
        <v/>
      </c>
      <c r="AQ2244" s="140" t="str">
        <f>IF(AS2244="","",IF(R2244="Refreshment Beverage",ROUND(SUM(VLOOKUP(Q:Q,Rates!G$15:L$19,3,0)*(AS2244-Y2244-Z2244-AA2244)),4),ROUND(SUM(Rates!$K$8*AS2244),4)))</f>
        <v/>
      </c>
      <c r="AR2244" s="139" t="str">
        <f t="shared" si="1089"/>
        <v/>
      </c>
      <c r="AS2244" s="125" t="str">
        <f t="shared" si="1090"/>
        <v/>
      </c>
      <c r="AT2244" s="121" t="str">
        <f t="shared" si="1091"/>
        <v/>
      </c>
      <c r="AU2244" s="138" t="str">
        <f>IF(AX2244="","",IF(R2244="Refreshment Beverage",ROUND((BA2244-Y2244-Z2244-AA2244)*VLOOKUP(VALUE(Q2244),Rates!G$15:L$19,3,0),4),ROUND(AW2244*(VLOOKUP(VALUE(Q2244),Rates!G:L,3,0)),4)))</f>
        <v/>
      </c>
      <c r="AV2244" s="126" t="str">
        <f t="shared" si="1092"/>
        <v/>
      </c>
      <c r="AW2244" s="127" t="str">
        <f t="shared" si="1093"/>
        <v/>
      </c>
      <c r="AX2244" s="123" t="str">
        <f t="shared" si="1094"/>
        <v/>
      </c>
      <c r="AY2244" s="140" t="str">
        <f>IF(AX2244="","",IF(R2244="Refreshment Beverage",ROUND(SUM(AX2244*Rates!K$19),4),ROUND(SUM(AX2244*(Rates!J$8/100)),4)))</f>
        <v/>
      </c>
      <c r="AZ2244" s="124" t="str">
        <f t="shared" si="1095"/>
        <v/>
      </c>
      <c r="BA2244" s="125" t="str">
        <f t="shared" si="1096"/>
        <v/>
      </c>
      <c r="BB2244" s="115"/>
      <c r="BC2244" s="143"/>
      <c r="BD2244" s="100"/>
      <c r="BE2244" s="100"/>
      <c r="BF2244" s="100"/>
      <c r="BG2244" s="100"/>
    </row>
    <row r="2245" spans="1:59" x14ac:dyDescent="0.2">
      <c r="A2245" s="144"/>
      <c r="B2245" s="141"/>
      <c r="C2245" s="141"/>
      <c r="D2245" s="142"/>
      <c r="E2245" s="142"/>
      <c r="F2245" s="142"/>
      <c r="G2245" s="142"/>
      <c r="H2245" s="142"/>
      <c r="I2245" s="129"/>
      <c r="J2245" s="130"/>
      <c r="K2245" s="131" t="str">
        <f t="shared" si="1067"/>
        <v/>
      </c>
      <c r="L2245" s="132" t="str">
        <f t="shared" si="1068"/>
        <v/>
      </c>
      <c r="M2245" s="133" t="str">
        <f t="shared" si="1069"/>
        <v/>
      </c>
      <c r="N2245" s="134" t="str">
        <f>IFERROR(IF(B:B="","",IF(R2245="Beer",SUM(LOOKUP(2,1/(Rates!$B$3:$B$5&lt;=W2245)/(Rates!$C$3:$C$5&gt;=W2245),Rates!$D$3:$D$5)*(X2245/100)*W2245),IF(R2245="Refreshment Beverage",SUM(LOOKUP(2,1/(Rates!$B$7:$B$11&lt;=W2245)/(Rates!$C$7:$C$11&gt;=W2245),Rates!$D$7:$D$11)*(X2245/100)*W2245)))),"")</f>
        <v/>
      </c>
      <c r="O2245" s="134" t="str">
        <f t="shared" si="1070"/>
        <v/>
      </c>
      <c r="P2245" s="116"/>
      <c r="Q2245" s="117" t="str">
        <f t="shared" si="1071"/>
        <v/>
      </c>
      <c r="R2245" s="128" t="str">
        <f t="shared" si="1072"/>
        <v/>
      </c>
      <c r="S2245" s="135" t="str">
        <f>IF(B2245="","",IF(R2245="Refreshment Beverage",VLOOKUP(VALUE(Q2245),Rates!G$15:L$19,2,0),VLOOKUP(VALUE(Q2245),Rates!G$4:L$12,2,0)))</f>
        <v/>
      </c>
      <c r="T2245" s="135" t="str">
        <f t="shared" si="1073"/>
        <v/>
      </c>
      <c r="U2245" s="118" t="str">
        <f t="shared" si="1074"/>
        <v/>
      </c>
      <c r="V2245" s="135" t="str">
        <f t="shared" si="1075"/>
        <v/>
      </c>
      <c r="W2245" s="135" t="str">
        <f t="shared" si="1076"/>
        <v/>
      </c>
      <c r="X2245" s="119" t="str">
        <f t="shared" si="1077"/>
        <v/>
      </c>
      <c r="Y2245" s="120" t="str">
        <f>IF(B:B="","",IF(R2245="Refreshment Beverage",VLOOKUP(Q2245,Rates!G$15:L$19,6,0)*W2245,VLOOKUP(Q2245,Rates!G$4:L$12,6,0)*W2245))</f>
        <v/>
      </c>
      <c r="Z2245" s="120" t="str">
        <f t="shared" si="1078"/>
        <v/>
      </c>
      <c r="AA2245" s="120" t="str">
        <f t="shared" si="1079"/>
        <v/>
      </c>
      <c r="AB2245" s="136" t="str">
        <f>IF(B:B="","",IF(R2245="Refreshment Beverage","",IF(AND(R2245="Beer",Q2245=0),SUM(LOOKUP(2,1/(Rates!$B$15:$B$18&lt;=W2245)/(Rates!$C$15:$C$18&gt;=W2245),Rates!$D$15:$D$18)*W2245),VLOOKUP(VALUE(Q:Q),Rates!A:B,2,0)*W2245)))</f>
        <v/>
      </c>
      <c r="AC2245" s="136" t="str">
        <f>IF(B:B="","",IF(R2245="Refreshment Beverage","",IF(AND(R2245="Beer",Q2245=0),SUM(LOOKUP(2,1/(Rates!$B$15:$B$18&lt;=W2245)/(Rates!$C$15:$C$18&gt;=W2245),Rates!$E$15:$E$18)*W2245),VLOOKUP(VALUE(Q:Q),Rates!A:C,3,0)*W2245)))</f>
        <v/>
      </c>
      <c r="AD2245" s="137" t="str">
        <f>IFERROR(IF(B:B="","",IF(R2245="Beer","",IF(VALUE(Q2245)=0,VLOOKUP(VLOOKUP(B:B,#REF!,16,0),Rates!A:E,2,0),VLOOKUP(VALUE(Q2245),Rates!A$31:B$34,2,0)*W2245))),0)</f>
        <v/>
      </c>
      <c r="AE2245" s="121" t="str">
        <f t="shared" si="1080"/>
        <v/>
      </c>
      <c r="AF2245" s="138" t="str">
        <f t="shared" si="1081"/>
        <v/>
      </c>
      <c r="AG2245" s="122" t="str">
        <f t="shared" si="1082"/>
        <v/>
      </c>
      <c r="AH2245" s="123" t="str">
        <f t="shared" si="1083"/>
        <v/>
      </c>
      <c r="AI2245" s="139" t="str">
        <f>IF(AE:AE="","",IF(R2245="Refreshment Beverage",AK2245*(Rates!J$19/100),ROUND(SUM(AH2245*(Rates!$J$8/100)),4)))</f>
        <v/>
      </c>
      <c r="AJ2245" s="124" t="str">
        <f t="shared" si="1084"/>
        <v/>
      </c>
      <c r="AK2245" s="125" t="str">
        <f t="shared" si="1085"/>
        <v/>
      </c>
      <c r="AL2245" s="121" t="str">
        <f t="shared" si="1086"/>
        <v/>
      </c>
      <c r="AM2245" s="138" t="str">
        <f>IF(AS2245="","",IF(R2245="Refreshment Beverage",ROUND(AS2245*Rates!K$19,4),ROUND(AO2245*(VLOOKUP(VALUE(Q2245),Rates!G$4:L$12,3,0)),4)))</f>
        <v/>
      </c>
      <c r="AN2245" s="126" t="str">
        <f>IF(AS2245="","",IF(R2245="Refreshment Beverage",AS2245*(Rates!J$19/100),MAX(AM2245,AB2245)))</f>
        <v/>
      </c>
      <c r="AO2245" s="127" t="str">
        <f t="shared" si="1087"/>
        <v/>
      </c>
      <c r="AP2245" s="127" t="str">
        <f t="shared" si="1088"/>
        <v/>
      </c>
      <c r="AQ2245" s="140" t="str">
        <f>IF(AS2245="","",IF(R2245="Refreshment Beverage",ROUND(SUM(VLOOKUP(Q:Q,Rates!G$15:L$19,3,0)*(AS2245-Y2245-Z2245-AA2245)),4),ROUND(SUM(Rates!$K$8*AS2245),4)))</f>
        <v/>
      </c>
      <c r="AR2245" s="139" t="str">
        <f t="shared" si="1089"/>
        <v/>
      </c>
      <c r="AS2245" s="125" t="str">
        <f t="shared" si="1090"/>
        <v/>
      </c>
      <c r="AT2245" s="121" t="str">
        <f t="shared" si="1091"/>
        <v/>
      </c>
      <c r="AU2245" s="138" t="str">
        <f>IF(AX2245="","",IF(R2245="Refreshment Beverage",ROUND((BA2245-Y2245-Z2245-AA2245)*VLOOKUP(VALUE(Q2245),Rates!G$15:L$19,3,0),4),ROUND(AW2245*(VLOOKUP(VALUE(Q2245),Rates!G:L,3,0)),4)))</f>
        <v/>
      </c>
      <c r="AV2245" s="126" t="str">
        <f t="shared" si="1092"/>
        <v/>
      </c>
      <c r="AW2245" s="127" t="str">
        <f t="shared" si="1093"/>
        <v/>
      </c>
      <c r="AX2245" s="123" t="str">
        <f t="shared" si="1094"/>
        <v/>
      </c>
      <c r="AY2245" s="140" t="str">
        <f>IF(AX2245="","",IF(R2245="Refreshment Beverage",ROUND(SUM(AX2245*Rates!K$19),4),ROUND(SUM(AX2245*(Rates!J$8/100)),4)))</f>
        <v/>
      </c>
      <c r="AZ2245" s="124" t="str">
        <f t="shared" si="1095"/>
        <v/>
      </c>
      <c r="BA2245" s="125" t="str">
        <f t="shared" si="1096"/>
        <v/>
      </c>
      <c r="BB2245" s="115"/>
      <c r="BC2245" s="143"/>
      <c r="BD2245" s="100"/>
      <c r="BE2245" s="100"/>
      <c r="BF2245" s="100"/>
      <c r="BG2245" s="100"/>
    </row>
    <row r="2246" spans="1:59" x14ac:dyDescent="0.2">
      <c r="A2246" s="144"/>
      <c r="B2246" s="141"/>
      <c r="C2246" s="141"/>
      <c r="D2246" s="142"/>
      <c r="E2246" s="142"/>
      <c r="F2246" s="142"/>
      <c r="G2246" s="142"/>
      <c r="H2246" s="142"/>
      <c r="I2246" s="129"/>
      <c r="J2246" s="130"/>
      <c r="K2246" s="131" t="str">
        <f t="shared" si="1067"/>
        <v/>
      </c>
      <c r="L2246" s="132" t="str">
        <f t="shared" si="1068"/>
        <v/>
      </c>
      <c r="M2246" s="133" t="str">
        <f t="shared" si="1069"/>
        <v/>
      </c>
      <c r="N2246" s="134" t="str">
        <f>IFERROR(IF(B:B="","",IF(R2246="Beer",SUM(LOOKUP(2,1/(Rates!$B$3:$B$5&lt;=W2246)/(Rates!$C$3:$C$5&gt;=W2246),Rates!$D$3:$D$5)*(X2246/100)*W2246),IF(R2246="Refreshment Beverage",SUM(LOOKUP(2,1/(Rates!$B$7:$B$11&lt;=W2246)/(Rates!$C$7:$C$11&gt;=W2246),Rates!$D$7:$D$11)*(X2246/100)*W2246)))),"")</f>
        <v/>
      </c>
      <c r="O2246" s="134" t="str">
        <f t="shared" si="1070"/>
        <v/>
      </c>
      <c r="P2246" s="116"/>
      <c r="Q2246" s="117" t="str">
        <f t="shared" si="1071"/>
        <v/>
      </c>
      <c r="R2246" s="128" t="str">
        <f t="shared" si="1072"/>
        <v/>
      </c>
      <c r="S2246" s="135" t="str">
        <f>IF(B2246="","",IF(R2246="Refreshment Beverage",VLOOKUP(VALUE(Q2246),Rates!G$15:L$19,2,0),VLOOKUP(VALUE(Q2246),Rates!G$4:L$12,2,0)))</f>
        <v/>
      </c>
      <c r="T2246" s="135" t="str">
        <f t="shared" si="1073"/>
        <v/>
      </c>
      <c r="U2246" s="118" t="str">
        <f t="shared" si="1074"/>
        <v/>
      </c>
      <c r="V2246" s="135" t="str">
        <f t="shared" si="1075"/>
        <v/>
      </c>
      <c r="W2246" s="135" t="str">
        <f t="shared" si="1076"/>
        <v/>
      </c>
      <c r="X2246" s="119" t="str">
        <f t="shared" si="1077"/>
        <v/>
      </c>
      <c r="Y2246" s="120" t="str">
        <f>IF(B:B="","",IF(R2246="Refreshment Beverage",VLOOKUP(Q2246,Rates!G$15:L$19,6,0)*W2246,VLOOKUP(Q2246,Rates!G$4:L$12,6,0)*W2246))</f>
        <v/>
      </c>
      <c r="Z2246" s="120" t="str">
        <f t="shared" si="1078"/>
        <v/>
      </c>
      <c r="AA2246" s="120" t="str">
        <f t="shared" si="1079"/>
        <v/>
      </c>
      <c r="AB2246" s="136" t="str">
        <f>IF(B:B="","",IF(R2246="Refreshment Beverage","",IF(AND(R2246="Beer",Q2246=0),SUM(LOOKUP(2,1/(Rates!$B$15:$B$18&lt;=W2246)/(Rates!$C$15:$C$18&gt;=W2246),Rates!$D$15:$D$18)*W2246),VLOOKUP(VALUE(Q:Q),Rates!A:B,2,0)*W2246)))</f>
        <v/>
      </c>
      <c r="AC2246" s="136" t="str">
        <f>IF(B:B="","",IF(R2246="Refreshment Beverage","",IF(AND(R2246="Beer",Q2246=0),SUM(LOOKUP(2,1/(Rates!$B$15:$B$18&lt;=W2246)/(Rates!$C$15:$C$18&gt;=W2246),Rates!$E$15:$E$18)*W2246),VLOOKUP(VALUE(Q:Q),Rates!A:C,3,0)*W2246)))</f>
        <v/>
      </c>
      <c r="AD2246" s="137" t="str">
        <f>IFERROR(IF(B:B="","",IF(R2246="Beer","",IF(VALUE(Q2246)=0,VLOOKUP(VLOOKUP(B:B,#REF!,16,0),Rates!A:E,2,0),VLOOKUP(VALUE(Q2246),Rates!A$31:B$34,2,0)*W2246))),0)</f>
        <v/>
      </c>
      <c r="AE2246" s="121" t="str">
        <f t="shared" si="1080"/>
        <v/>
      </c>
      <c r="AF2246" s="138" t="str">
        <f t="shared" si="1081"/>
        <v/>
      </c>
      <c r="AG2246" s="122" t="str">
        <f t="shared" si="1082"/>
        <v/>
      </c>
      <c r="AH2246" s="123" t="str">
        <f t="shared" si="1083"/>
        <v/>
      </c>
      <c r="AI2246" s="139" t="str">
        <f>IF(AE:AE="","",IF(R2246="Refreshment Beverage",AK2246*(Rates!J$19/100),ROUND(SUM(AH2246*(Rates!$J$8/100)),4)))</f>
        <v/>
      </c>
      <c r="AJ2246" s="124" t="str">
        <f t="shared" si="1084"/>
        <v/>
      </c>
      <c r="AK2246" s="125" t="str">
        <f t="shared" si="1085"/>
        <v/>
      </c>
      <c r="AL2246" s="121" t="str">
        <f t="shared" si="1086"/>
        <v/>
      </c>
      <c r="AM2246" s="138" t="str">
        <f>IF(AS2246="","",IF(R2246="Refreshment Beverage",ROUND(AS2246*Rates!K$19,4),ROUND(AO2246*(VLOOKUP(VALUE(Q2246),Rates!G$4:L$12,3,0)),4)))</f>
        <v/>
      </c>
      <c r="AN2246" s="126" t="str">
        <f>IF(AS2246="","",IF(R2246="Refreshment Beverage",AS2246*(Rates!J$19/100),MAX(AM2246,AB2246)))</f>
        <v/>
      </c>
      <c r="AO2246" s="127" t="str">
        <f t="shared" si="1087"/>
        <v/>
      </c>
      <c r="AP2246" s="127" t="str">
        <f t="shared" si="1088"/>
        <v/>
      </c>
      <c r="AQ2246" s="140" t="str">
        <f>IF(AS2246="","",IF(R2246="Refreshment Beverage",ROUND(SUM(VLOOKUP(Q:Q,Rates!G$15:L$19,3,0)*(AS2246-Y2246-Z2246-AA2246)),4),ROUND(SUM(Rates!$K$8*AS2246),4)))</f>
        <v/>
      </c>
      <c r="AR2246" s="139" t="str">
        <f t="shared" si="1089"/>
        <v/>
      </c>
      <c r="AS2246" s="125" t="str">
        <f t="shared" si="1090"/>
        <v/>
      </c>
      <c r="AT2246" s="121" t="str">
        <f t="shared" si="1091"/>
        <v/>
      </c>
      <c r="AU2246" s="138" t="str">
        <f>IF(AX2246="","",IF(R2246="Refreshment Beverage",ROUND((BA2246-Y2246-Z2246-AA2246)*VLOOKUP(VALUE(Q2246),Rates!G$15:L$19,3,0),4),ROUND(AW2246*(VLOOKUP(VALUE(Q2246),Rates!G:L,3,0)),4)))</f>
        <v/>
      </c>
      <c r="AV2246" s="126" t="str">
        <f t="shared" si="1092"/>
        <v/>
      </c>
      <c r="AW2246" s="127" t="str">
        <f t="shared" si="1093"/>
        <v/>
      </c>
      <c r="AX2246" s="123" t="str">
        <f t="shared" si="1094"/>
        <v/>
      </c>
      <c r="AY2246" s="140" t="str">
        <f>IF(AX2246="","",IF(R2246="Refreshment Beverage",ROUND(SUM(AX2246*Rates!K$19),4),ROUND(SUM(AX2246*(Rates!J$8/100)),4)))</f>
        <v/>
      </c>
      <c r="AZ2246" s="124" t="str">
        <f t="shared" si="1095"/>
        <v/>
      </c>
      <c r="BA2246" s="125" t="str">
        <f t="shared" si="1096"/>
        <v/>
      </c>
      <c r="BB2246" s="115"/>
      <c r="BC2246" s="143"/>
      <c r="BD2246" s="100"/>
      <c r="BE2246" s="100"/>
      <c r="BF2246" s="100"/>
      <c r="BG2246" s="100"/>
    </row>
    <row r="2247" spans="1:59" x14ac:dyDescent="0.2">
      <c r="A2247" s="144"/>
      <c r="B2247" s="141"/>
      <c r="C2247" s="141"/>
      <c r="D2247" s="142"/>
      <c r="E2247" s="142"/>
      <c r="F2247" s="142"/>
      <c r="G2247" s="142"/>
      <c r="H2247" s="142"/>
      <c r="I2247" s="129"/>
      <c r="J2247" s="130"/>
      <c r="K2247" s="131" t="str">
        <f t="shared" si="1067"/>
        <v/>
      </c>
      <c r="L2247" s="132" t="str">
        <f t="shared" si="1068"/>
        <v/>
      </c>
      <c r="M2247" s="133" t="str">
        <f t="shared" si="1069"/>
        <v/>
      </c>
      <c r="N2247" s="134" t="str">
        <f>IFERROR(IF(B:B="","",IF(R2247="Beer",SUM(LOOKUP(2,1/(Rates!$B$3:$B$5&lt;=W2247)/(Rates!$C$3:$C$5&gt;=W2247),Rates!$D$3:$D$5)*(X2247/100)*W2247),IF(R2247="Refreshment Beverage",SUM(LOOKUP(2,1/(Rates!$B$7:$B$11&lt;=W2247)/(Rates!$C$7:$C$11&gt;=W2247),Rates!$D$7:$D$11)*(X2247/100)*W2247)))),"")</f>
        <v/>
      </c>
      <c r="O2247" s="134" t="str">
        <f t="shared" si="1070"/>
        <v/>
      </c>
      <c r="P2247" s="116"/>
      <c r="Q2247" s="117" t="str">
        <f t="shared" si="1071"/>
        <v/>
      </c>
      <c r="R2247" s="128" t="str">
        <f t="shared" si="1072"/>
        <v/>
      </c>
      <c r="S2247" s="135" t="str">
        <f>IF(B2247="","",IF(R2247="Refreshment Beverage",VLOOKUP(VALUE(Q2247),Rates!G$15:L$19,2,0),VLOOKUP(VALUE(Q2247),Rates!G$4:L$12,2,0)))</f>
        <v/>
      </c>
      <c r="T2247" s="135" t="str">
        <f t="shared" si="1073"/>
        <v/>
      </c>
      <c r="U2247" s="118" t="str">
        <f t="shared" si="1074"/>
        <v/>
      </c>
      <c r="V2247" s="135" t="str">
        <f t="shared" si="1075"/>
        <v/>
      </c>
      <c r="W2247" s="135" t="str">
        <f t="shared" si="1076"/>
        <v/>
      </c>
      <c r="X2247" s="119" t="str">
        <f t="shared" si="1077"/>
        <v/>
      </c>
      <c r="Y2247" s="120" t="str">
        <f>IF(B:B="","",IF(R2247="Refreshment Beverage",VLOOKUP(Q2247,Rates!G$15:L$19,6,0)*W2247,VLOOKUP(Q2247,Rates!G$4:L$12,6,0)*W2247))</f>
        <v/>
      </c>
      <c r="Z2247" s="120" t="str">
        <f t="shared" si="1078"/>
        <v/>
      </c>
      <c r="AA2247" s="120" t="str">
        <f t="shared" si="1079"/>
        <v/>
      </c>
      <c r="AB2247" s="136" t="str">
        <f>IF(B:B="","",IF(R2247="Refreshment Beverage","",IF(AND(R2247="Beer",Q2247=0),SUM(LOOKUP(2,1/(Rates!$B$15:$B$18&lt;=W2247)/(Rates!$C$15:$C$18&gt;=W2247),Rates!$D$15:$D$18)*W2247),VLOOKUP(VALUE(Q:Q),Rates!A:B,2,0)*W2247)))</f>
        <v/>
      </c>
      <c r="AC2247" s="136" t="str">
        <f>IF(B:B="","",IF(R2247="Refreshment Beverage","",IF(AND(R2247="Beer",Q2247=0),SUM(LOOKUP(2,1/(Rates!$B$15:$B$18&lt;=W2247)/(Rates!$C$15:$C$18&gt;=W2247),Rates!$E$15:$E$18)*W2247),VLOOKUP(VALUE(Q:Q),Rates!A:C,3,0)*W2247)))</f>
        <v/>
      </c>
      <c r="AD2247" s="137" t="str">
        <f>IFERROR(IF(B:B="","",IF(R2247="Beer","",IF(VALUE(Q2247)=0,VLOOKUP(VLOOKUP(B:B,#REF!,16,0),Rates!A:E,2,0),VLOOKUP(VALUE(Q2247),Rates!A$31:B$34,2,0)*W2247))),0)</f>
        <v/>
      </c>
      <c r="AE2247" s="121" t="str">
        <f t="shared" si="1080"/>
        <v/>
      </c>
      <c r="AF2247" s="138" t="str">
        <f t="shared" si="1081"/>
        <v/>
      </c>
      <c r="AG2247" s="122" t="str">
        <f t="shared" si="1082"/>
        <v/>
      </c>
      <c r="AH2247" s="123" t="str">
        <f t="shared" si="1083"/>
        <v/>
      </c>
      <c r="AI2247" s="139" t="str">
        <f>IF(AE:AE="","",IF(R2247="Refreshment Beverage",AK2247*(Rates!J$19/100),ROUND(SUM(AH2247*(Rates!$J$8/100)),4)))</f>
        <v/>
      </c>
      <c r="AJ2247" s="124" t="str">
        <f t="shared" si="1084"/>
        <v/>
      </c>
      <c r="AK2247" s="125" t="str">
        <f t="shared" si="1085"/>
        <v/>
      </c>
      <c r="AL2247" s="121" t="str">
        <f t="shared" si="1086"/>
        <v/>
      </c>
      <c r="AM2247" s="138" t="str">
        <f>IF(AS2247="","",IF(R2247="Refreshment Beverage",ROUND(AS2247*Rates!K$19,4),ROUND(AO2247*(VLOOKUP(VALUE(Q2247),Rates!G$4:L$12,3,0)),4)))</f>
        <v/>
      </c>
      <c r="AN2247" s="126" t="str">
        <f>IF(AS2247="","",IF(R2247="Refreshment Beverage",AS2247*(Rates!J$19/100),MAX(AM2247,AB2247)))</f>
        <v/>
      </c>
      <c r="AO2247" s="127" t="str">
        <f t="shared" si="1087"/>
        <v/>
      </c>
      <c r="AP2247" s="127" t="str">
        <f t="shared" si="1088"/>
        <v/>
      </c>
      <c r="AQ2247" s="140" t="str">
        <f>IF(AS2247="","",IF(R2247="Refreshment Beverage",ROUND(SUM(VLOOKUP(Q:Q,Rates!G$15:L$19,3,0)*(AS2247-Y2247-Z2247-AA2247)),4),ROUND(SUM(Rates!$K$8*AS2247),4)))</f>
        <v/>
      </c>
      <c r="AR2247" s="139" t="str">
        <f t="shared" si="1089"/>
        <v/>
      </c>
      <c r="AS2247" s="125" t="str">
        <f t="shared" si="1090"/>
        <v/>
      </c>
      <c r="AT2247" s="121" t="str">
        <f t="shared" si="1091"/>
        <v/>
      </c>
      <c r="AU2247" s="138" t="str">
        <f>IF(AX2247="","",IF(R2247="Refreshment Beverage",ROUND((BA2247-Y2247-Z2247-AA2247)*VLOOKUP(VALUE(Q2247),Rates!G$15:L$19,3,0),4),ROUND(AW2247*(VLOOKUP(VALUE(Q2247),Rates!G:L,3,0)),4)))</f>
        <v/>
      </c>
      <c r="AV2247" s="126" t="str">
        <f t="shared" si="1092"/>
        <v/>
      </c>
      <c r="AW2247" s="127" t="str">
        <f t="shared" si="1093"/>
        <v/>
      </c>
      <c r="AX2247" s="123" t="str">
        <f t="shared" si="1094"/>
        <v/>
      </c>
      <c r="AY2247" s="140" t="str">
        <f>IF(AX2247="","",IF(R2247="Refreshment Beverage",ROUND(SUM(AX2247*Rates!K$19),4),ROUND(SUM(AX2247*(Rates!J$8/100)),4)))</f>
        <v/>
      </c>
      <c r="AZ2247" s="124" t="str">
        <f t="shared" si="1095"/>
        <v/>
      </c>
      <c r="BA2247" s="125" t="str">
        <f t="shared" si="1096"/>
        <v/>
      </c>
      <c r="BB2247" s="115"/>
      <c r="BC2247" s="143"/>
      <c r="BD2247" s="100"/>
      <c r="BE2247" s="100"/>
      <c r="BF2247" s="100"/>
      <c r="BG2247" s="100"/>
    </row>
    <row r="2248" spans="1:59" x14ac:dyDescent="0.2">
      <c r="A2248" s="144"/>
      <c r="B2248" s="141"/>
      <c r="C2248" s="141"/>
      <c r="D2248" s="142"/>
      <c r="E2248" s="142"/>
      <c r="F2248" s="142"/>
      <c r="G2248" s="142"/>
      <c r="H2248" s="142"/>
      <c r="I2248" s="129"/>
      <c r="J2248" s="130"/>
      <c r="K2248" s="131" t="str">
        <f t="shared" si="1067"/>
        <v/>
      </c>
      <c r="L2248" s="132" t="str">
        <f t="shared" si="1068"/>
        <v/>
      </c>
      <c r="M2248" s="133" t="str">
        <f t="shared" si="1069"/>
        <v/>
      </c>
      <c r="N2248" s="134" t="str">
        <f>IFERROR(IF(B:B="","",IF(R2248="Beer",SUM(LOOKUP(2,1/(Rates!$B$3:$B$5&lt;=W2248)/(Rates!$C$3:$C$5&gt;=W2248),Rates!$D$3:$D$5)*(X2248/100)*W2248),IF(R2248="Refreshment Beverage",SUM(LOOKUP(2,1/(Rates!$B$7:$B$11&lt;=W2248)/(Rates!$C$7:$C$11&gt;=W2248),Rates!$D$7:$D$11)*(X2248/100)*W2248)))),"")</f>
        <v/>
      </c>
      <c r="O2248" s="134" t="str">
        <f t="shared" si="1070"/>
        <v/>
      </c>
      <c r="P2248" s="116"/>
      <c r="Q2248" s="117" t="str">
        <f t="shared" si="1071"/>
        <v/>
      </c>
      <c r="R2248" s="128" t="str">
        <f t="shared" si="1072"/>
        <v/>
      </c>
      <c r="S2248" s="135" t="str">
        <f>IF(B2248="","",IF(R2248="Refreshment Beverage",VLOOKUP(VALUE(Q2248),Rates!G$15:L$19,2,0),VLOOKUP(VALUE(Q2248),Rates!G$4:L$12,2,0)))</f>
        <v/>
      </c>
      <c r="T2248" s="135" t="str">
        <f t="shared" si="1073"/>
        <v/>
      </c>
      <c r="U2248" s="118" t="str">
        <f t="shared" si="1074"/>
        <v/>
      </c>
      <c r="V2248" s="135" t="str">
        <f t="shared" si="1075"/>
        <v/>
      </c>
      <c r="W2248" s="135" t="str">
        <f t="shared" si="1076"/>
        <v/>
      </c>
      <c r="X2248" s="119" t="str">
        <f t="shared" si="1077"/>
        <v/>
      </c>
      <c r="Y2248" s="120" t="str">
        <f>IF(B:B="","",IF(R2248="Refreshment Beverage",VLOOKUP(Q2248,Rates!G$15:L$19,6,0)*W2248,VLOOKUP(Q2248,Rates!G$4:L$12,6,0)*W2248))</f>
        <v/>
      </c>
      <c r="Z2248" s="120" t="str">
        <f t="shared" si="1078"/>
        <v/>
      </c>
      <c r="AA2248" s="120" t="str">
        <f t="shared" si="1079"/>
        <v/>
      </c>
      <c r="AB2248" s="136" t="str">
        <f>IF(B:B="","",IF(R2248="Refreshment Beverage","",IF(AND(R2248="Beer",Q2248=0),SUM(LOOKUP(2,1/(Rates!$B$15:$B$18&lt;=W2248)/(Rates!$C$15:$C$18&gt;=W2248),Rates!$D$15:$D$18)*W2248),VLOOKUP(VALUE(Q:Q),Rates!A:B,2,0)*W2248)))</f>
        <v/>
      </c>
      <c r="AC2248" s="136" t="str">
        <f>IF(B:B="","",IF(R2248="Refreshment Beverage","",IF(AND(R2248="Beer",Q2248=0),SUM(LOOKUP(2,1/(Rates!$B$15:$B$18&lt;=W2248)/(Rates!$C$15:$C$18&gt;=W2248),Rates!$E$15:$E$18)*W2248),VLOOKUP(VALUE(Q:Q),Rates!A:C,3,0)*W2248)))</f>
        <v/>
      </c>
      <c r="AD2248" s="137" t="str">
        <f>IFERROR(IF(B:B="","",IF(R2248="Beer","",IF(VALUE(Q2248)=0,VLOOKUP(VLOOKUP(B:B,#REF!,16,0),Rates!A:E,2,0),VLOOKUP(VALUE(Q2248),Rates!A$31:B$34,2,0)*W2248))),0)</f>
        <v/>
      </c>
      <c r="AE2248" s="121" t="str">
        <f t="shared" si="1080"/>
        <v/>
      </c>
      <c r="AF2248" s="138" t="str">
        <f t="shared" si="1081"/>
        <v/>
      </c>
      <c r="AG2248" s="122" t="str">
        <f t="shared" si="1082"/>
        <v/>
      </c>
      <c r="AH2248" s="123" t="str">
        <f t="shared" si="1083"/>
        <v/>
      </c>
      <c r="AI2248" s="139" t="str">
        <f>IF(AE:AE="","",IF(R2248="Refreshment Beverage",AK2248*(Rates!J$19/100),ROUND(SUM(AH2248*(Rates!$J$8/100)),4)))</f>
        <v/>
      </c>
      <c r="AJ2248" s="124" t="str">
        <f t="shared" si="1084"/>
        <v/>
      </c>
      <c r="AK2248" s="125" t="str">
        <f t="shared" si="1085"/>
        <v/>
      </c>
      <c r="AL2248" s="121" t="str">
        <f t="shared" si="1086"/>
        <v/>
      </c>
      <c r="AM2248" s="138" t="str">
        <f>IF(AS2248="","",IF(R2248="Refreshment Beverage",ROUND(AS2248*Rates!K$19,4),ROUND(AO2248*(VLOOKUP(VALUE(Q2248),Rates!G$4:L$12,3,0)),4)))</f>
        <v/>
      </c>
      <c r="AN2248" s="126" t="str">
        <f>IF(AS2248="","",IF(R2248="Refreshment Beverage",AS2248*(Rates!J$19/100),MAX(AM2248,AB2248)))</f>
        <v/>
      </c>
      <c r="AO2248" s="127" t="str">
        <f t="shared" si="1087"/>
        <v/>
      </c>
      <c r="AP2248" s="127" t="str">
        <f t="shared" si="1088"/>
        <v/>
      </c>
      <c r="AQ2248" s="140" t="str">
        <f>IF(AS2248="","",IF(R2248="Refreshment Beverage",ROUND(SUM(VLOOKUP(Q:Q,Rates!G$15:L$19,3,0)*(AS2248-Y2248-Z2248-AA2248)),4),ROUND(SUM(Rates!$K$8*AS2248),4)))</f>
        <v/>
      </c>
      <c r="AR2248" s="139" t="str">
        <f t="shared" si="1089"/>
        <v/>
      </c>
      <c r="AS2248" s="125" t="str">
        <f t="shared" si="1090"/>
        <v/>
      </c>
      <c r="AT2248" s="121" t="str">
        <f t="shared" si="1091"/>
        <v/>
      </c>
      <c r="AU2248" s="138" t="str">
        <f>IF(AX2248="","",IF(R2248="Refreshment Beverage",ROUND((BA2248-Y2248-Z2248-AA2248)*VLOOKUP(VALUE(Q2248),Rates!G$15:L$19,3,0),4),ROUND(AW2248*(VLOOKUP(VALUE(Q2248),Rates!G:L,3,0)),4)))</f>
        <v/>
      </c>
      <c r="AV2248" s="126" t="str">
        <f t="shared" si="1092"/>
        <v/>
      </c>
      <c r="AW2248" s="127" t="str">
        <f t="shared" si="1093"/>
        <v/>
      </c>
      <c r="AX2248" s="123" t="str">
        <f t="shared" si="1094"/>
        <v/>
      </c>
      <c r="AY2248" s="140" t="str">
        <f>IF(AX2248="","",IF(R2248="Refreshment Beverage",ROUND(SUM(AX2248*Rates!K$19),4),ROUND(SUM(AX2248*(Rates!J$8/100)),4)))</f>
        <v/>
      </c>
      <c r="AZ2248" s="124" t="str">
        <f t="shared" si="1095"/>
        <v/>
      </c>
      <c r="BA2248" s="125" t="str">
        <f t="shared" si="1096"/>
        <v/>
      </c>
      <c r="BB2248" s="115"/>
      <c r="BC2248" s="143"/>
      <c r="BD2248" s="100"/>
      <c r="BE2248" s="100"/>
      <c r="BF2248" s="100"/>
      <c r="BG2248" s="100"/>
    </row>
    <row r="2249" spans="1:59" x14ac:dyDescent="0.2">
      <c r="A2249" s="144"/>
      <c r="B2249" s="141"/>
      <c r="C2249" s="141"/>
      <c r="D2249" s="142"/>
      <c r="E2249" s="142"/>
      <c r="F2249" s="142"/>
      <c r="G2249" s="142"/>
      <c r="H2249" s="142"/>
      <c r="I2249" s="129"/>
      <c r="J2249" s="130"/>
      <c r="K2249" s="131" t="str">
        <f t="shared" si="1067"/>
        <v/>
      </c>
      <c r="L2249" s="132" t="str">
        <f t="shared" si="1068"/>
        <v/>
      </c>
      <c r="M2249" s="133" t="str">
        <f t="shared" si="1069"/>
        <v/>
      </c>
      <c r="N2249" s="134" t="str">
        <f>IFERROR(IF(B:B="","",IF(R2249="Beer",SUM(LOOKUP(2,1/(Rates!$B$3:$B$5&lt;=W2249)/(Rates!$C$3:$C$5&gt;=W2249),Rates!$D$3:$D$5)*(X2249/100)*W2249),IF(R2249="Refreshment Beverage",SUM(LOOKUP(2,1/(Rates!$B$7:$B$11&lt;=W2249)/(Rates!$C$7:$C$11&gt;=W2249),Rates!$D$7:$D$11)*(X2249/100)*W2249)))),"")</f>
        <v/>
      </c>
      <c r="O2249" s="134" t="str">
        <f t="shared" si="1070"/>
        <v/>
      </c>
      <c r="P2249" s="116"/>
      <c r="Q2249" s="117" t="str">
        <f t="shared" si="1071"/>
        <v/>
      </c>
      <c r="R2249" s="128" t="str">
        <f t="shared" si="1072"/>
        <v/>
      </c>
      <c r="S2249" s="135" t="str">
        <f>IF(B2249="","",IF(R2249="Refreshment Beverage",VLOOKUP(VALUE(Q2249),Rates!G$15:L$19,2,0),VLOOKUP(VALUE(Q2249),Rates!G$4:L$12,2,0)))</f>
        <v/>
      </c>
      <c r="T2249" s="135" t="str">
        <f t="shared" si="1073"/>
        <v/>
      </c>
      <c r="U2249" s="118" t="str">
        <f t="shared" si="1074"/>
        <v/>
      </c>
      <c r="V2249" s="135" t="str">
        <f t="shared" si="1075"/>
        <v/>
      </c>
      <c r="W2249" s="135" t="str">
        <f t="shared" si="1076"/>
        <v/>
      </c>
      <c r="X2249" s="119" t="str">
        <f t="shared" si="1077"/>
        <v/>
      </c>
      <c r="Y2249" s="120" t="str">
        <f>IF(B:B="","",IF(R2249="Refreshment Beverage",VLOOKUP(Q2249,Rates!G$15:L$19,6,0)*W2249,VLOOKUP(Q2249,Rates!G$4:L$12,6,0)*W2249))</f>
        <v/>
      </c>
      <c r="Z2249" s="120" t="str">
        <f t="shared" si="1078"/>
        <v/>
      </c>
      <c r="AA2249" s="120" t="str">
        <f t="shared" si="1079"/>
        <v/>
      </c>
      <c r="AB2249" s="136" t="str">
        <f>IF(B:B="","",IF(R2249="Refreshment Beverage","",IF(AND(R2249="Beer",Q2249=0),SUM(LOOKUP(2,1/(Rates!$B$15:$B$18&lt;=W2249)/(Rates!$C$15:$C$18&gt;=W2249),Rates!$D$15:$D$18)*W2249),VLOOKUP(VALUE(Q:Q),Rates!A:B,2,0)*W2249)))</f>
        <v/>
      </c>
      <c r="AC2249" s="136" t="str">
        <f>IF(B:B="","",IF(R2249="Refreshment Beverage","",IF(AND(R2249="Beer",Q2249=0),SUM(LOOKUP(2,1/(Rates!$B$15:$B$18&lt;=W2249)/(Rates!$C$15:$C$18&gt;=W2249),Rates!$E$15:$E$18)*W2249),VLOOKUP(VALUE(Q:Q),Rates!A:C,3,0)*W2249)))</f>
        <v/>
      </c>
      <c r="AD2249" s="137" t="str">
        <f>IFERROR(IF(B:B="","",IF(R2249="Beer","",IF(VALUE(Q2249)=0,VLOOKUP(VLOOKUP(B:B,#REF!,16,0),Rates!A:E,2,0),VLOOKUP(VALUE(Q2249),Rates!A$31:B$34,2,0)*W2249))),0)</f>
        <v/>
      </c>
      <c r="AE2249" s="121" t="str">
        <f t="shared" si="1080"/>
        <v/>
      </c>
      <c r="AF2249" s="138" t="str">
        <f t="shared" si="1081"/>
        <v/>
      </c>
      <c r="AG2249" s="122" t="str">
        <f t="shared" si="1082"/>
        <v/>
      </c>
      <c r="AH2249" s="123" t="str">
        <f t="shared" si="1083"/>
        <v/>
      </c>
      <c r="AI2249" s="139" t="str">
        <f>IF(AE:AE="","",IF(R2249="Refreshment Beverage",AK2249*(Rates!J$19/100),ROUND(SUM(AH2249*(Rates!$J$8/100)),4)))</f>
        <v/>
      </c>
      <c r="AJ2249" s="124" t="str">
        <f t="shared" si="1084"/>
        <v/>
      </c>
      <c r="AK2249" s="125" t="str">
        <f t="shared" si="1085"/>
        <v/>
      </c>
      <c r="AL2249" s="121" t="str">
        <f t="shared" si="1086"/>
        <v/>
      </c>
      <c r="AM2249" s="138" t="str">
        <f>IF(AS2249="","",IF(R2249="Refreshment Beverage",ROUND(AS2249*Rates!K$19,4),ROUND(AO2249*(VLOOKUP(VALUE(Q2249),Rates!G$4:L$12,3,0)),4)))</f>
        <v/>
      </c>
      <c r="AN2249" s="126" t="str">
        <f>IF(AS2249="","",IF(R2249="Refreshment Beverage",AS2249*(Rates!J$19/100),MAX(AM2249,AB2249)))</f>
        <v/>
      </c>
      <c r="AO2249" s="127" t="str">
        <f t="shared" si="1087"/>
        <v/>
      </c>
      <c r="AP2249" s="127" t="str">
        <f t="shared" si="1088"/>
        <v/>
      </c>
      <c r="AQ2249" s="140" t="str">
        <f>IF(AS2249="","",IF(R2249="Refreshment Beverage",ROUND(SUM(VLOOKUP(Q:Q,Rates!G$15:L$19,3,0)*(AS2249-Y2249-Z2249-AA2249)),4),ROUND(SUM(Rates!$K$8*AS2249),4)))</f>
        <v/>
      </c>
      <c r="AR2249" s="139" t="str">
        <f t="shared" si="1089"/>
        <v/>
      </c>
      <c r="AS2249" s="125" t="str">
        <f t="shared" si="1090"/>
        <v/>
      </c>
      <c r="AT2249" s="121" t="str">
        <f t="shared" si="1091"/>
        <v/>
      </c>
      <c r="AU2249" s="138" t="str">
        <f>IF(AX2249="","",IF(R2249="Refreshment Beverage",ROUND((BA2249-Y2249-Z2249-AA2249)*VLOOKUP(VALUE(Q2249),Rates!G$15:L$19,3,0),4),ROUND(AW2249*(VLOOKUP(VALUE(Q2249),Rates!G:L,3,0)),4)))</f>
        <v/>
      </c>
      <c r="AV2249" s="126" t="str">
        <f t="shared" si="1092"/>
        <v/>
      </c>
      <c r="AW2249" s="127" t="str">
        <f t="shared" si="1093"/>
        <v/>
      </c>
      <c r="AX2249" s="123" t="str">
        <f t="shared" si="1094"/>
        <v/>
      </c>
      <c r="AY2249" s="140" t="str">
        <f>IF(AX2249="","",IF(R2249="Refreshment Beverage",ROUND(SUM(AX2249*Rates!K$19),4),ROUND(SUM(AX2249*(Rates!J$8/100)),4)))</f>
        <v/>
      </c>
      <c r="AZ2249" s="124" t="str">
        <f t="shared" si="1095"/>
        <v/>
      </c>
      <c r="BA2249" s="125" t="str">
        <f t="shared" si="1096"/>
        <v/>
      </c>
      <c r="BB2249" s="115"/>
      <c r="BC2249" s="143"/>
      <c r="BD2249" s="100"/>
      <c r="BE2249" s="100"/>
      <c r="BF2249" s="100"/>
      <c r="BG2249" s="100"/>
    </row>
    <row r="2250" spans="1:59" x14ac:dyDescent="0.2">
      <c r="A2250" s="144"/>
      <c r="B2250" s="141"/>
      <c r="C2250" s="141"/>
      <c r="D2250" s="142"/>
      <c r="E2250" s="142"/>
      <c r="F2250" s="142"/>
      <c r="G2250" s="142"/>
      <c r="H2250" s="142"/>
      <c r="I2250" s="129"/>
      <c r="J2250" s="130"/>
      <c r="K2250" s="131" t="str">
        <f t="shared" si="1067"/>
        <v/>
      </c>
      <c r="L2250" s="132" t="str">
        <f t="shared" si="1068"/>
        <v/>
      </c>
      <c r="M2250" s="133" t="str">
        <f t="shared" si="1069"/>
        <v/>
      </c>
      <c r="N2250" s="134" t="str">
        <f>IFERROR(IF(B:B="","",IF(R2250="Beer",SUM(LOOKUP(2,1/(Rates!$B$3:$B$5&lt;=W2250)/(Rates!$C$3:$C$5&gt;=W2250),Rates!$D$3:$D$5)*(X2250/100)*W2250),IF(R2250="Refreshment Beverage",SUM(LOOKUP(2,1/(Rates!$B$7:$B$11&lt;=W2250)/(Rates!$C$7:$C$11&gt;=W2250),Rates!$D$7:$D$11)*(X2250/100)*W2250)))),"")</f>
        <v/>
      </c>
      <c r="O2250" s="134" t="str">
        <f t="shared" si="1070"/>
        <v/>
      </c>
      <c r="P2250" s="116"/>
      <c r="Q2250" s="117" t="str">
        <f t="shared" si="1071"/>
        <v/>
      </c>
      <c r="R2250" s="128" t="str">
        <f t="shared" si="1072"/>
        <v/>
      </c>
      <c r="S2250" s="135" t="str">
        <f>IF(B2250="","",IF(R2250="Refreshment Beverage",VLOOKUP(VALUE(Q2250),Rates!G$15:L$19,2,0),VLOOKUP(VALUE(Q2250),Rates!G$4:L$12,2,0)))</f>
        <v/>
      </c>
      <c r="T2250" s="135" t="str">
        <f t="shared" si="1073"/>
        <v/>
      </c>
      <c r="U2250" s="118" t="str">
        <f t="shared" si="1074"/>
        <v/>
      </c>
      <c r="V2250" s="135" t="str">
        <f t="shared" si="1075"/>
        <v/>
      </c>
      <c r="W2250" s="135" t="str">
        <f t="shared" si="1076"/>
        <v/>
      </c>
      <c r="X2250" s="119" t="str">
        <f t="shared" si="1077"/>
        <v/>
      </c>
      <c r="Y2250" s="120" t="str">
        <f>IF(B:B="","",IF(R2250="Refreshment Beverage",VLOOKUP(Q2250,Rates!G$15:L$19,6,0)*W2250,VLOOKUP(Q2250,Rates!G$4:L$12,6,0)*W2250))</f>
        <v/>
      </c>
      <c r="Z2250" s="120" t="str">
        <f t="shared" si="1078"/>
        <v/>
      </c>
      <c r="AA2250" s="120" t="str">
        <f t="shared" si="1079"/>
        <v/>
      </c>
      <c r="AB2250" s="136" t="str">
        <f>IF(B:B="","",IF(R2250="Refreshment Beverage","",IF(AND(R2250="Beer",Q2250=0),SUM(LOOKUP(2,1/(Rates!$B$15:$B$18&lt;=W2250)/(Rates!$C$15:$C$18&gt;=W2250),Rates!$D$15:$D$18)*W2250),VLOOKUP(VALUE(Q:Q),Rates!A:B,2,0)*W2250)))</f>
        <v/>
      </c>
      <c r="AC2250" s="136" t="str">
        <f>IF(B:B="","",IF(R2250="Refreshment Beverage","",IF(AND(R2250="Beer",Q2250=0),SUM(LOOKUP(2,1/(Rates!$B$15:$B$18&lt;=W2250)/(Rates!$C$15:$C$18&gt;=W2250),Rates!$E$15:$E$18)*W2250),VLOOKUP(VALUE(Q:Q),Rates!A:C,3,0)*W2250)))</f>
        <v/>
      </c>
      <c r="AD2250" s="137" t="str">
        <f>IFERROR(IF(B:B="","",IF(R2250="Beer","",IF(VALUE(Q2250)=0,VLOOKUP(VLOOKUP(B:B,#REF!,16,0),Rates!A:E,2,0),VLOOKUP(VALUE(Q2250),Rates!A$31:B$34,2,0)*W2250))),0)</f>
        <v/>
      </c>
      <c r="AE2250" s="121" t="str">
        <f t="shared" si="1080"/>
        <v/>
      </c>
      <c r="AF2250" s="138" t="str">
        <f t="shared" si="1081"/>
        <v/>
      </c>
      <c r="AG2250" s="122" t="str">
        <f t="shared" si="1082"/>
        <v/>
      </c>
      <c r="AH2250" s="123" t="str">
        <f t="shared" si="1083"/>
        <v/>
      </c>
      <c r="AI2250" s="139" t="str">
        <f>IF(AE:AE="","",IF(R2250="Refreshment Beverage",AK2250*(Rates!J$19/100),ROUND(SUM(AH2250*(Rates!$J$8/100)),4)))</f>
        <v/>
      </c>
      <c r="AJ2250" s="124" t="str">
        <f t="shared" si="1084"/>
        <v/>
      </c>
      <c r="AK2250" s="125" t="str">
        <f t="shared" si="1085"/>
        <v/>
      </c>
      <c r="AL2250" s="121" t="str">
        <f t="shared" si="1086"/>
        <v/>
      </c>
      <c r="AM2250" s="138" t="str">
        <f>IF(AS2250="","",IF(R2250="Refreshment Beverage",ROUND(AS2250*Rates!K$19,4),ROUND(AO2250*(VLOOKUP(VALUE(Q2250),Rates!G$4:L$12,3,0)),4)))</f>
        <v/>
      </c>
      <c r="AN2250" s="126" t="str">
        <f>IF(AS2250="","",IF(R2250="Refreshment Beverage",AS2250*(Rates!J$19/100),MAX(AM2250,AB2250)))</f>
        <v/>
      </c>
      <c r="AO2250" s="127" t="str">
        <f t="shared" si="1087"/>
        <v/>
      </c>
      <c r="AP2250" s="127" t="str">
        <f t="shared" si="1088"/>
        <v/>
      </c>
      <c r="AQ2250" s="140" t="str">
        <f>IF(AS2250="","",IF(R2250="Refreshment Beverage",ROUND(SUM(VLOOKUP(Q:Q,Rates!G$15:L$19,3,0)*(AS2250-Y2250-Z2250-AA2250)),4),ROUND(SUM(Rates!$K$8*AS2250),4)))</f>
        <v/>
      </c>
      <c r="AR2250" s="139" t="str">
        <f t="shared" si="1089"/>
        <v/>
      </c>
      <c r="AS2250" s="125" t="str">
        <f t="shared" si="1090"/>
        <v/>
      </c>
      <c r="AT2250" s="121" t="str">
        <f t="shared" si="1091"/>
        <v/>
      </c>
      <c r="AU2250" s="138" t="str">
        <f>IF(AX2250="","",IF(R2250="Refreshment Beverage",ROUND((BA2250-Y2250-Z2250-AA2250)*VLOOKUP(VALUE(Q2250),Rates!G$15:L$19,3,0),4),ROUND(AW2250*(VLOOKUP(VALUE(Q2250),Rates!G:L,3,0)),4)))</f>
        <v/>
      </c>
      <c r="AV2250" s="126" t="str">
        <f t="shared" si="1092"/>
        <v/>
      </c>
      <c r="AW2250" s="127" t="str">
        <f t="shared" si="1093"/>
        <v/>
      </c>
      <c r="AX2250" s="123" t="str">
        <f t="shared" si="1094"/>
        <v/>
      </c>
      <c r="AY2250" s="140" t="str">
        <f>IF(AX2250="","",IF(R2250="Refreshment Beverage",ROUND(SUM(AX2250*Rates!K$19),4),ROUND(SUM(AX2250*(Rates!J$8/100)),4)))</f>
        <v/>
      </c>
      <c r="AZ2250" s="124" t="str">
        <f t="shared" si="1095"/>
        <v/>
      </c>
      <c r="BA2250" s="125" t="str">
        <f t="shared" si="1096"/>
        <v/>
      </c>
      <c r="BB2250" s="115"/>
      <c r="BC2250" s="143"/>
      <c r="BD2250" s="100"/>
      <c r="BE2250" s="100"/>
      <c r="BF2250" s="100"/>
      <c r="BG2250" s="100"/>
    </row>
    <row r="2251" spans="1:59" x14ac:dyDescent="0.2">
      <c r="A2251" s="144"/>
      <c r="B2251" s="141"/>
      <c r="C2251" s="141"/>
      <c r="D2251" s="142"/>
      <c r="E2251" s="142"/>
      <c r="F2251" s="142"/>
      <c r="G2251" s="142"/>
      <c r="H2251" s="142"/>
      <c r="I2251" s="129"/>
      <c r="J2251" s="130"/>
      <c r="K2251" s="131" t="str">
        <f t="shared" si="1067"/>
        <v/>
      </c>
      <c r="L2251" s="132" t="str">
        <f t="shared" si="1068"/>
        <v/>
      </c>
      <c r="M2251" s="133" t="str">
        <f t="shared" si="1069"/>
        <v/>
      </c>
      <c r="N2251" s="134" t="str">
        <f>IFERROR(IF(B:B="","",IF(R2251="Beer",SUM(LOOKUP(2,1/(Rates!$B$3:$B$5&lt;=W2251)/(Rates!$C$3:$C$5&gt;=W2251),Rates!$D$3:$D$5)*(X2251/100)*W2251),IF(R2251="Refreshment Beverage",SUM(LOOKUP(2,1/(Rates!$B$7:$B$11&lt;=W2251)/(Rates!$C$7:$C$11&gt;=W2251),Rates!$D$7:$D$11)*(X2251/100)*W2251)))),"")</f>
        <v/>
      </c>
      <c r="O2251" s="134" t="str">
        <f t="shared" si="1070"/>
        <v/>
      </c>
      <c r="P2251" s="116"/>
      <c r="Q2251" s="117" t="str">
        <f t="shared" si="1071"/>
        <v/>
      </c>
      <c r="R2251" s="128" t="str">
        <f t="shared" si="1072"/>
        <v/>
      </c>
      <c r="S2251" s="135" t="str">
        <f>IF(B2251="","",IF(R2251="Refreshment Beverage",VLOOKUP(VALUE(Q2251),Rates!G$15:L$19,2,0),VLOOKUP(VALUE(Q2251),Rates!G$4:L$12,2,0)))</f>
        <v/>
      </c>
      <c r="T2251" s="135" t="str">
        <f t="shared" si="1073"/>
        <v/>
      </c>
      <c r="U2251" s="118" t="str">
        <f t="shared" si="1074"/>
        <v/>
      </c>
      <c r="V2251" s="135" t="str">
        <f t="shared" si="1075"/>
        <v/>
      </c>
      <c r="W2251" s="135" t="str">
        <f t="shared" si="1076"/>
        <v/>
      </c>
      <c r="X2251" s="119" t="str">
        <f t="shared" si="1077"/>
        <v/>
      </c>
      <c r="Y2251" s="120" t="str">
        <f>IF(B:B="","",IF(R2251="Refreshment Beverage",VLOOKUP(Q2251,Rates!G$15:L$19,6,0)*W2251,VLOOKUP(Q2251,Rates!G$4:L$12,6,0)*W2251))</f>
        <v/>
      </c>
      <c r="Z2251" s="120" t="str">
        <f t="shared" si="1078"/>
        <v/>
      </c>
      <c r="AA2251" s="120" t="str">
        <f t="shared" si="1079"/>
        <v/>
      </c>
      <c r="AB2251" s="136" t="str">
        <f>IF(B:B="","",IF(R2251="Refreshment Beverage","",IF(AND(R2251="Beer",Q2251=0),SUM(LOOKUP(2,1/(Rates!$B$15:$B$18&lt;=W2251)/(Rates!$C$15:$C$18&gt;=W2251),Rates!$D$15:$D$18)*W2251),VLOOKUP(VALUE(Q:Q),Rates!A:B,2,0)*W2251)))</f>
        <v/>
      </c>
      <c r="AC2251" s="136" t="str">
        <f>IF(B:B="","",IF(R2251="Refreshment Beverage","",IF(AND(R2251="Beer",Q2251=0),SUM(LOOKUP(2,1/(Rates!$B$15:$B$18&lt;=W2251)/(Rates!$C$15:$C$18&gt;=W2251),Rates!$E$15:$E$18)*W2251),VLOOKUP(VALUE(Q:Q),Rates!A:C,3,0)*W2251)))</f>
        <v/>
      </c>
      <c r="AD2251" s="137" t="str">
        <f>IFERROR(IF(B:B="","",IF(R2251="Beer","",IF(VALUE(Q2251)=0,VLOOKUP(VLOOKUP(B:B,#REF!,16,0),Rates!A:E,2,0),VLOOKUP(VALUE(Q2251),Rates!A$31:B$34,2,0)*W2251))),0)</f>
        <v/>
      </c>
      <c r="AE2251" s="121" t="str">
        <f t="shared" si="1080"/>
        <v/>
      </c>
      <c r="AF2251" s="138" t="str">
        <f t="shared" si="1081"/>
        <v/>
      </c>
      <c r="AG2251" s="122" t="str">
        <f t="shared" si="1082"/>
        <v/>
      </c>
      <c r="AH2251" s="123" t="str">
        <f t="shared" si="1083"/>
        <v/>
      </c>
      <c r="AI2251" s="139" t="str">
        <f>IF(AE:AE="","",IF(R2251="Refreshment Beverage",AK2251*(Rates!J$19/100),ROUND(SUM(AH2251*(Rates!$J$8/100)),4)))</f>
        <v/>
      </c>
      <c r="AJ2251" s="124" t="str">
        <f t="shared" si="1084"/>
        <v/>
      </c>
      <c r="AK2251" s="125" t="str">
        <f t="shared" si="1085"/>
        <v/>
      </c>
      <c r="AL2251" s="121" t="str">
        <f t="shared" si="1086"/>
        <v/>
      </c>
      <c r="AM2251" s="138" t="str">
        <f>IF(AS2251="","",IF(R2251="Refreshment Beverage",ROUND(AS2251*Rates!K$19,4),ROUND(AO2251*(VLOOKUP(VALUE(Q2251),Rates!G$4:L$12,3,0)),4)))</f>
        <v/>
      </c>
      <c r="AN2251" s="126" t="str">
        <f>IF(AS2251="","",IF(R2251="Refreshment Beverage",AS2251*(Rates!J$19/100),MAX(AM2251,AB2251)))</f>
        <v/>
      </c>
      <c r="AO2251" s="127" t="str">
        <f t="shared" si="1087"/>
        <v/>
      </c>
      <c r="AP2251" s="127" t="str">
        <f t="shared" si="1088"/>
        <v/>
      </c>
      <c r="AQ2251" s="140" t="str">
        <f>IF(AS2251="","",IF(R2251="Refreshment Beverage",ROUND(SUM(VLOOKUP(Q:Q,Rates!G$15:L$19,3,0)*(AS2251-Y2251-Z2251-AA2251)),4),ROUND(SUM(Rates!$K$8*AS2251),4)))</f>
        <v/>
      </c>
      <c r="AR2251" s="139" t="str">
        <f t="shared" si="1089"/>
        <v/>
      </c>
      <c r="AS2251" s="125" t="str">
        <f t="shared" si="1090"/>
        <v/>
      </c>
      <c r="AT2251" s="121" t="str">
        <f t="shared" si="1091"/>
        <v/>
      </c>
      <c r="AU2251" s="138" t="str">
        <f>IF(AX2251="","",IF(R2251="Refreshment Beverage",ROUND((BA2251-Y2251-Z2251-AA2251)*VLOOKUP(VALUE(Q2251),Rates!G$15:L$19,3,0),4),ROUND(AW2251*(VLOOKUP(VALUE(Q2251),Rates!G:L,3,0)),4)))</f>
        <v/>
      </c>
      <c r="AV2251" s="126" t="str">
        <f t="shared" si="1092"/>
        <v/>
      </c>
      <c r="AW2251" s="127" t="str">
        <f t="shared" si="1093"/>
        <v/>
      </c>
      <c r="AX2251" s="123" t="str">
        <f t="shared" si="1094"/>
        <v/>
      </c>
      <c r="AY2251" s="140" t="str">
        <f>IF(AX2251="","",IF(R2251="Refreshment Beverage",ROUND(SUM(AX2251*Rates!K$19),4),ROUND(SUM(AX2251*(Rates!J$8/100)),4)))</f>
        <v/>
      </c>
      <c r="AZ2251" s="124" t="str">
        <f t="shared" si="1095"/>
        <v/>
      </c>
      <c r="BA2251" s="125" t="str">
        <f t="shared" si="1096"/>
        <v/>
      </c>
      <c r="BB2251" s="115"/>
      <c r="BC2251" s="143"/>
      <c r="BD2251" s="100"/>
      <c r="BE2251" s="100"/>
      <c r="BF2251" s="100"/>
      <c r="BG2251" s="100"/>
    </row>
    <row r="2252" spans="1:59" x14ac:dyDescent="0.2">
      <c r="A2252" s="144"/>
      <c r="B2252" s="141"/>
      <c r="C2252" s="141"/>
      <c r="D2252" s="142"/>
      <c r="E2252" s="142"/>
      <c r="F2252" s="142"/>
      <c r="G2252" s="142"/>
      <c r="H2252" s="142"/>
      <c r="I2252" s="129"/>
      <c r="J2252" s="130"/>
      <c r="K2252" s="131" t="str">
        <f t="shared" si="1067"/>
        <v/>
      </c>
      <c r="L2252" s="132" t="str">
        <f t="shared" si="1068"/>
        <v/>
      </c>
      <c r="M2252" s="133" t="str">
        <f t="shared" si="1069"/>
        <v/>
      </c>
      <c r="N2252" s="134" t="str">
        <f>IFERROR(IF(B:B="","",IF(R2252="Beer",SUM(LOOKUP(2,1/(Rates!$B$3:$B$5&lt;=W2252)/(Rates!$C$3:$C$5&gt;=W2252),Rates!$D$3:$D$5)*(X2252/100)*W2252),IF(R2252="Refreshment Beverage",SUM(LOOKUP(2,1/(Rates!$B$7:$B$11&lt;=W2252)/(Rates!$C$7:$C$11&gt;=W2252),Rates!$D$7:$D$11)*(X2252/100)*W2252)))),"")</f>
        <v/>
      </c>
      <c r="O2252" s="134" t="str">
        <f t="shared" si="1070"/>
        <v/>
      </c>
      <c r="P2252" s="116"/>
      <c r="Q2252" s="117" t="str">
        <f t="shared" si="1071"/>
        <v/>
      </c>
      <c r="R2252" s="128" t="str">
        <f t="shared" si="1072"/>
        <v/>
      </c>
      <c r="S2252" s="135" t="str">
        <f>IF(B2252="","",IF(R2252="Refreshment Beverage",VLOOKUP(VALUE(Q2252),Rates!G$15:L$19,2,0),VLOOKUP(VALUE(Q2252),Rates!G$4:L$12,2,0)))</f>
        <v/>
      </c>
      <c r="T2252" s="135" t="str">
        <f t="shared" si="1073"/>
        <v/>
      </c>
      <c r="U2252" s="118" t="str">
        <f t="shared" si="1074"/>
        <v/>
      </c>
      <c r="V2252" s="135" t="str">
        <f t="shared" si="1075"/>
        <v/>
      </c>
      <c r="W2252" s="135" t="str">
        <f t="shared" si="1076"/>
        <v/>
      </c>
      <c r="X2252" s="119" t="str">
        <f t="shared" si="1077"/>
        <v/>
      </c>
      <c r="Y2252" s="120" t="str">
        <f>IF(B:B="","",IF(R2252="Refreshment Beverage",VLOOKUP(Q2252,Rates!G$15:L$19,6,0)*W2252,VLOOKUP(Q2252,Rates!G$4:L$12,6,0)*W2252))</f>
        <v/>
      </c>
      <c r="Z2252" s="120" t="str">
        <f t="shared" si="1078"/>
        <v/>
      </c>
      <c r="AA2252" s="120" t="str">
        <f t="shared" si="1079"/>
        <v/>
      </c>
      <c r="AB2252" s="136" t="str">
        <f>IF(B:B="","",IF(R2252="Refreshment Beverage","",IF(AND(R2252="Beer",Q2252=0),SUM(LOOKUP(2,1/(Rates!$B$15:$B$18&lt;=W2252)/(Rates!$C$15:$C$18&gt;=W2252),Rates!$D$15:$D$18)*W2252),VLOOKUP(VALUE(Q:Q),Rates!A:B,2,0)*W2252)))</f>
        <v/>
      </c>
      <c r="AC2252" s="136" t="str">
        <f>IF(B:B="","",IF(R2252="Refreshment Beverage","",IF(AND(R2252="Beer",Q2252=0),SUM(LOOKUP(2,1/(Rates!$B$15:$B$18&lt;=W2252)/(Rates!$C$15:$C$18&gt;=W2252),Rates!$E$15:$E$18)*W2252),VLOOKUP(VALUE(Q:Q),Rates!A:C,3,0)*W2252)))</f>
        <v/>
      </c>
      <c r="AD2252" s="137" t="str">
        <f>IFERROR(IF(B:B="","",IF(R2252="Beer","",IF(VALUE(Q2252)=0,VLOOKUP(VLOOKUP(B:B,#REF!,16,0),Rates!A:E,2,0),VLOOKUP(VALUE(Q2252),Rates!A$31:B$34,2,0)*W2252))),0)</f>
        <v/>
      </c>
      <c r="AE2252" s="121" t="str">
        <f t="shared" si="1080"/>
        <v/>
      </c>
      <c r="AF2252" s="138" t="str">
        <f t="shared" si="1081"/>
        <v/>
      </c>
      <c r="AG2252" s="122" t="str">
        <f t="shared" si="1082"/>
        <v/>
      </c>
      <c r="AH2252" s="123" t="str">
        <f t="shared" si="1083"/>
        <v/>
      </c>
      <c r="AI2252" s="139" t="str">
        <f>IF(AE:AE="","",IF(R2252="Refreshment Beverage",AK2252*(Rates!J$19/100),ROUND(SUM(AH2252*(Rates!$J$8/100)),4)))</f>
        <v/>
      </c>
      <c r="AJ2252" s="124" t="str">
        <f t="shared" si="1084"/>
        <v/>
      </c>
      <c r="AK2252" s="125" t="str">
        <f t="shared" si="1085"/>
        <v/>
      </c>
      <c r="AL2252" s="121" t="str">
        <f t="shared" si="1086"/>
        <v/>
      </c>
      <c r="AM2252" s="138" t="str">
        <f>IF(AS2252="","",IF(R2252="Refreshment Beverage",ROUND(AS2252*Rates!K$19,4),ROUND(AO2252*(VLOOKUP(VALUE(Q2252),Rates!G$4:L$12,3,0)),4)))</f>
        <v/>
      </c>
      <c r="AN2252" s="126" t="str">
        <f>IF(AS2252="","",IF(R2252="Refreshment Beverage",AS2252*(Rates!J$19/100),MAX(AM2252,AB2252)))</f>
        <v/>
      </c>
      <c r="AO2252" s="127" t="str">
        <f t="shared" si="1087"/>
        <v/>
      </c>
      <c r="AP2252" s="127" t="str">
        <f t="shared" si="1088"/>
        <v/>
      </c>
      <c r="AQ2252" s="140" t="str">
        <f>IF(AS2252="","",IF(R2252="Refreshment Beverage",ROUND(SUM(VLOOKUP(Q:Q,Rates!G$15:L$19,3,0)*(AS2252-Y2252-Z2252-AA2252)),4),ROUND(SUM(Rates!$K$8*AS2252),4)))</f>
        <v/>
      </c>
      <c r="AR2252" s="139" t="str">
        <f t="shared" si="1089"/>
        <v/>
      </c>
      <c r="AS2252" s="125" t="str">
        <f t="shared" si="1090"/>
        <v/>
      </c>
      <c r="AT2252" s="121" t="str">
        <f t="shared" si="1091"/>
        <v/>
      </c>
      <c r="AU2252" s="138" t="str">
        <f>IF(AX2252="","",IF(R2252="Refreshment Beverage",ROUND((BA2252-Y2252-Z2252-AA2252)*VLOOKUP(VALUE(Q2252),Rates!G$15:L$19,3,0),4),ROUND(AW2252*(VLOOKUP(VALUE(Q2252),Rates!G:L,3,0)),4)))</f>
        <v/>
      </c>
      <c r="AV2252" s="126" t="str">
        <f t="shared" si="1092"/>
        <v/>
      </c>
      <c r="AW2252" s="127" t="str">
        <f t="shared" si="1093"/>
        <v/>
      </c>
      <c r="AX2252" s="123" t="str">
        <f t="shared" si="1094"/>
        <v/>
      </c>
      <c r="AY2252" s="140" t="str">
        <f>IF(AX2252="","",IF(R2252="Refreshment Beverage",ROUND(SUM(AX2252*Rates!K$19),4),ROUND(SUM(AX2252*(Rates!J$8/100)),4)))</f>
        <v/>
      </c>
      <c r="AZ2252" s="124" t="str">
        <f t="shared" si="1095"/>
        <v/>
      </c>
      <c r="BA2252" s="125" t="str">
        <f t="shared" si="1096"/>
        <v/>
      </c>
      <c r="BB2252" s="115"/>
      <c r="BC2252" s="143"/>
      <c r="BD2252" s="100"/>
      <c r="BE2252" s="100"/>
      <c r="BF2252" s="100"/>
      <c r="BG2252" s="100"/>
    </row>
    <row r="2253" spans="1:59" x14ac:dyDescent="0.2">
      <c r="A2253" s="144"/>
      <c r="B2253" s="141"/>
      <c r="C2253" s="141"/>
      <c r="D2253" s="142"/>
      <c r="E2253" s="142"/>
      <c r="F2253" s="142"/>
      <c r="G2253" s="142"/>
      <c r="H2253" s="142"/>
      <c r="I2253" s="129"/>
      <c r="J2253" s="130"/>
      <c r="K2253" s="131" t="str">
        <f t="shared" si="1067"/>
        <v/>
      </c>
      <c r="L2253" s="132" t="str">
        <f t="shared" si="1068"/>
        <v/>
      </c>
      <c r="M2253" s="133" t="str">
        <f t="shared" si="1069"/>
        <v/>
      </c>
      <c r="N2253" s="134" t="str">
        <f>IFERROR(IF(B:B="","",IF(R2253="Beer",SUM(LOOKUP(2,1/(Rates!$B$3:$B$5&lt;=W2253)/(Rates!$C$3:$C$5&gt;=W2253),Rates!$D$3:$D$5)*(X2253/100)*W2253),IF(R2253="Refreshment Beverage",SUM(LOOKUP(2,1/(Rates!$B$7:$B$11&lt;=W2253)/(Rates!$C$7:$C$11&gt;=W2253),Rates!$D$7:$D$11)*(X2253/100)*W2253)))),"")</f>
        <v/>
      </c>
      <c r="O2253" s="134" t="str">
        <f t="shared" si="1070"/>
        <v/>
      </c>
      <c r="P2253" s="116"/>
      <c r="Q2253" s="117" t="str">
        <f t="shared" si="1071"/>
        <v/>
      </c>
      <c r="R2253" s="128" t="str">
        <f t="shared" si="1072"/>
        <v/>
      </c>
      <c r="S2253" s="135" t="str">
        <f>IF(B2253="","",IF(R2253="Refreshment Beverage",VLOOKUP(VALUE(Q2253),Rates!G$15:L$19,2,0),VLOOKUP(VALUE(Q2253),Rates!G$4:L$12,2,0)))</f>
        <v/>
      </c>
      <c r="T2253" s="135" t="str">
        <f t="shared" si="1073"/>
        <v/>
      </c>
      <c r="U2253" s="118" t="str">
        <f t="shared" si="1074"/>
        <v/>
      </c>
      <c r="V2253" s="135" t="str">
        <f t="shared" si="1075"/>
        <v/>
      </c>
      <c r="W2253" s="135" t="str">
        <f t="shared" si="1076"/>
        <v/>
      </c>
      <c r="X2253" s="119" t="str">
        <f t="shared" si="1077"/>
        <v/>
      </c>
      <c r="Y2253" s="120" t="str">
        <f>IF(B:B="","",IF(R2253="Refreshment Beverage",VLOOKUP(Q2253,Rates!G$15:L$19,6,0)*W2253,VLOOKUP(Q2253,Rates!G$4:L$12,6,0)*W2253))</f>
        <v/>
      </c>
      <c r="Z2253" s="120" t="str">
        <f t="shared" si="1078"/>
        <v/>
      </c>
      <c r="AA2253" s="120" t="str">
        <f t="shared" si="1079"/>
        <v/>
      </c>
      <c r="AB2253" s="136" t="str">
        <f>IF(B:B="","",IF(R2253="Refreshment Beverage","",IF(AND(R2253="Beer",Q2253=0),SUM(LOOKUP(2,1/(Rates!$B$15:$B$18&lt;=W2253)/(Rates!$C$15:$C$18&gt;=W2253),Rates!$D$15:$D$18)*W2253),VLOOKUP(VALUE(Q:Q),Rates!A:B,2,0)*W2253)))</f>
        <v/>
      </c>
      <c r="AC2253" s="136" t="str">
        <f>IF(B:B="","",IF(R2253="Refreshment Beverage","",IF(AND(R2253="Beer",Q2253=0),SUM(LOOKUP(2,1/(Rates!$B$15:$B$18&lt;=W2253)/(Rates!$C$15:$C$18&gt;=W2253),Rates!$E$15:$E$18)*W2253),VLOOKUP(VALUE(Q:Q),Rates!A:C,3,0)*W2253)))</f>
        <v/>
      </c>
      <c r="AD2253" s="137" t="str">
        <f>IFERROR(IF(B:B="","",IF(R2253="Beer","",IF(VALUE(Q2253)=0,VLOOKUP(VLOOKUP(B:B,#REF!,16,0),Rates!A:E,2,0),VLOOKUP(VALUE(Q2253),Rates!A$31:B$34,2,0)*W2253))),0)</f>
        <v/>
      </c>
      <c r="AE2253" s="121" t="str">
        <f t="shared" si="1080"/>
        <v/>
      </c>
      <c r="AF2253" s="138" t="str">
        <f t="shared" si="1081"/>
        <v/>
      </c>
      <c r="AG2253" s="122" t="str">
        <f t="shared" si="1082"/>
        <v/>
      </c>
      <c r="AH2253" s="123" t="str">
        <f t="shared" si="1083"/>
        <v/>
      </c>
      <c r="AI2253" s="139" t="str">
        <f>IF(AE:AE="","",IF(R2253="Refreshment Beverage",AK2253*(Rates!J$19/100),ROUND(SUM(AH2253*(Rates!$J$8/100)),4)))</f>
        <v/>
      </c>
      <c r="AJ2253" s="124" t="str">
        <f t="shared" si="1084"/>
        <v/>
      </c>
      <c r="AK2253" s="125" t="str">
        <f t="shared" si="1085"/>
        <v/>
      </c>
      <c r="AL2253" s="121" t="str">
        <f t="shared" si="1086"/>
        <v/>
      </c>
      <c r="AM2253" s="138" t="str">
        <f>IF(AS2253="","",IF(R2253="Refreshment Beverage",ROUND(AS2253*Rates!K$19,4),ROUND(AO2253*(VLOOKUP(VALUE(Q2253),Rates!G$4:L$12,3,0)),4)))</f>
        <v/>
      </c>
      <c r="AN2253" s="126" t="str">
        <f>IF(AS2253="","",IF(R2253="Refreshment Beverage",AS2253*(Rates!J$19/100),MAX(AM2253,AB2253)))</f>
        <v/>
      </c>
      <c r="AO2253" s="127" t="str">
        <f t="shared" si="1087"/>
        <v/>
      </c>
      <c r="AP2253" s="127" t="str">
        <f t="shared" si="1088"/>
        <v/>
      </c>
      <c r="AQ2253" s="140" t="str">
        <f>IF(AS2253="","",IF(R2253="Refreshment Beverage",ROUND(SUM(VLOOKUP(Q:Q,Rates!G$15:L$19,3,0)*(AS2253-Y2253-Z2253-AA2253)),4),ROUND(SUM(Rates!$K$8*AS2253),4)))</f>
        <v/>
      </c>
      <c r="AR2253" s="139" t="str">
        <f t="shared" si="1089"/>
        <v/>
      </c>
      <c r="AS2253" s="125" t="str">
        <f t="shared" si="1090"/>
        <v/>
      </c>
      <c r="AT2253" s="121" t="str">
        <f t="shared" si="1091"/>
        <v/>
      </c>
      <c r="AU2253" s="138" t="str">
        <f>IF(AX2253="","",IF(R2253="Refreshment Beverage",ROUND((BA2253-Y2253-Z2253-AA2253)*VLOOKUP(VALUE(Q2253),Rates!G$15:L$19,3,0),4),ROUND(AW2253*(VLOOKUP(VALUE(Q2253),Rates!G:L,3,0)),4)))</f>
        <v/>
      </c>
      <c r="AV2253" s="126" t="str">
        <f t="shared" si="1092"/>
        <v/>
      </c>
      <c r="AW2253" s="127" t="str">
        <f t="shared" si="1093"/>
        <v/>
      </c>
      <c r="AX2253" s="123" t="str">
        <f t="shared" si="1094"/>
        <v/>
      </c>
      <c r="AY2253" s="140" t="str">
        <f>IF(AX2253="","",IF(R2253="Refreshment Beverage",ROUND(SUM(AX2253*Rates!K$19),4),ROUND(SUM(AX2253*(Rates!J$8/100)),4)))</f>
        <v/>
      </c>
      <c r="AZ2253" s="124" t="str">
        <f t="shared" si="1095"/>
        <v/>
      </c>
      <c r="BA2253" s="125" t="str">
        <f t="shared" si="1096"/>
        <v/>
      </c>
      <c r="BB2253" s="115"/>
      <c r="BC2253" s="143"/>
      <c r="BD2253" s="100"/>
      <c r="BE2253" s="100"/>
      <c r="BF2253" s="100"/>
      <c r="BG2253" s="100"/>
    </row>
    <row r="2254" spans="1:59" x14ac:dyDescent="0.2">
      <c r="A2254" s="144"/>
      <c r="B2254" s="141"/>
      <c r="C2254" s="141"/>
      <c r="D2254" s="142"/>
      <c r="E2254" s="142"/>
      <c r="F2254" s="142"/>
      <c r="G2254" s="142"/>
      <c r="H2254" s="142"/>
      <c r="I2254" s="129"/>
      <c r="J2254" s="130"/>
      <c r="K2254" s="131" t="str">
        <f t="shared" si="1067"/>
        <v/>
      </c>
      <c r="L2254" s="132" t="str">
        <f t="shared" si="1068"/>
        <v/>
      </c>
      <c r="M2254" s="133" t="str">
        <f t="shared" si="1069"/>
        <v/>
      </c>
      <c r="N2254" s="134" t="str">
        <f>IFERROR(IF(B:B="","",IF(R2254="Beer",SUM(LOOKUP(2,1/(Rates!$B$3:$B$5&lt;=W2254)/(Rates!$C$3:$C$5&gt;=W2254),Rates!$D$3:$D$5)*(X2254/100)*W2254),IF(R2254="Refreshment Beverage",SUM(LOOKUP(2,1/(Rates!$B$7:$B$11&lt;=W2254)/(Rates!$C$7:$C$11&gt;=W2254),Rates!$D$7:$D$11)*(X2254/100)*W2254)))),"")</f>
        <v/>
      </c>
      <c r="O2254" s="134" t="str">
        <f t="shared" si="1070"/>
        <v/>
      </c>
      <c r="P2254" s="116"/>
      <c r="Q2254" s="117" t="str">
        <f t="shared" si="1071"/>
        <v/>
      </c>
      <c r="R2254" s="128" t="str">
        <f t="shared" si="1072"/>
        <v/>
      </c>
      <c r="S2254" s="135" t="str">
        <f>IF(B2254="","",IF(R2254="Refreshment Beverage",VLOOKUP(VALUE(Q2254),Rates!G$15:L$19,2,0),VLOOKUP(VALUE(Q2254),Rates!G$4:L$12,2,0)))</f>
        <v/>
      </c>
      <c r="T2254" s="135" t="str">
        <f t="shared" si="1073"/>
        <v/>
      </c>
      <c r="U2254" s="118" t="str">
        <f t="shared" si="1074"/>
        <v/>
      </c>
      <c r="V2254" s="135" t="str">
        <f t="shared" si="1075"/>
        <v/>
      </c>
      <c r="W2254" s="135" t="str">
        <f t="shared" si="1076"/>
        <v/>
      </c>
      <c r="X2254" s="119" t="str">
        <f t="shared" si="1077"/>
        <v/>
      </c>
      <c r="Y2254" s="120" t="str">
        <f>IF(B:B="","",IF(R2254="Refreshment Beverage",VLOOKUP(Q2254,Rates!G$15:L$19,6,0)*W2254,VLOOKUP(Q2254,Rates!G$4:L$12,6,0)*W2254))</f>
        <v/>
      </c>
      <c r="Z2254" s="120" t="str">
        <f t="shared" si="1078"/>
        <v/>
      </c>
      <c r="AA2254" s="120" t="str">
        <f t="shared" si="1079"/>
        <v/>
      </c>
      <c r="AB2254" s="136" t="str">
        <f>IF(B:B="","",IF(R2254="Refreshment Beverage","",IF(AND(R2254="Beer",Q2254=0),SUM(LOOKUP(2,1/(Rates!$B$15:$B$18&lt;=W2254)/(Rates!$C$15:$C$18&gt;=W2254),Rates!$D$15:$D$18)*W2254),VLOOKUP(VALUE(Q:Q),Rates!A:B,2,0)*W2254)))</f>
        <v/>
      </c>
      <c r="AC2254" s="136" t="str">
        <f>IF(B:B="","",IF(R2254="Refreshment Beverage","",IF(AND(R2254="Beer",Q2254=0),SUM(LOOKUP(2,1/(Rates!$B$15:$B$18&lt;=W2254)/(Rates!$C$15:$C$18&gt;=W2254),Rates!$E$15:$E$18)*W2254),VLOOKUP(VALUE(Q:Q),Rates!A:C,3,0)*W2254)))</f>
        <v/>
      </c>
      <c r="AD2254" s="137" t="str">
        <f>IFERROR(IF(B:B="","",IF(R2254="Beer","",IF(VALUE(Q2254)=0,VLOOKUP(VLOOKUP(B:B,#REF!,16,0),Rates!A:E,2,0),VLOOKUP(VALUE(Q2254),Rates!A$31:B$34,2,0)*W2254))),0)</f>
        <v/>
      </c>
      <c r="AE2254" s="121" t="str">
        <f t="shared" si="1080"/>
        <v/>
      </c>
      <c r="AF2254" s="138" t="str">
        <f t="shared" si="1081"/>
        <v/>
      </c>
      <c r="AG2254" s="122" t="str">
        <f t="shared" si="1082"/>
        <v/>
      </c>
      <c r="AH2254" s="123" t="str">
        <f t="shared" si="1083"/>
        <v/>
      </c>
      <c r="AI2254" s="139" t="str">
        <f>IF(AE:AE="","",IF(R2254="Refreshment Beverage",AK2254*(Rates!J$19/100),ROUND(SUM(AH2254*(Rates!$J$8/100)),4)))</f>
        <v/>
      </c>
      <c r="AJ2254" s="124" t="str">
        <f t="shared" si="1084"/>
        <v/>
      </c>
      <c r="AK2254" s="125" t="str">
        <f t="shared" si="1085"/>
        <v/>
      </c>
      <c r="AL2254" s="121" t="str">
        <f t="shared" si="1086"/>
        <v/>
      </c>
      <c r="AM2254" s="138" t="str">
        <f>IF(AS2254="","",IF(R2254="Refreshment Beverage",ROUND(AS2254*Rates!K$19,4),ROUND(AO2254*(VLOOKUP(VALUE(Q2254),Rates!G$4:L$12,3,0)),4)))</f>
        <v/>
      </c>
      <c r="AN2254" s="126" t="str">
        <f>IF(AS2254="","",IF(R2254="Refreshment Beverage",AS2254*(Rates!J$19/100),MAX(AM2254,AB2254)))</f>
        <v/>
      </c>
      <c r="AO2254" s="127" t="str">
        <f t="shared" si="1087"/>
        <v/>
      </c>
      <c r="AP2254" s="127" t="str">
        <f t="shared" si="1088"/>
        <v/>
      </c>
      <c r="AQ2254" s="140" t="str">
        <f>IF(AS2254="","",IF(R2254="Refreshment Beverage",ROUND(SUM(VLOOKUP(Q:Q,Rates!G$15:L$19,3,0)*(AS2254-Y2254-Z2254-AA2254)),4),ROUND(SUM(Rates!$K$8*AS2254),4)))</f>
        <v/>
      </c>
      <c r="AR2254" s="139" t="str">
        <f t="shared" si="1089"/>
        <v/>
      </c>
      <c r="AS2254" s="125" t="str">
        <f t="shared" si="1090"/>
        <v/>
      </c>
      <c r="AT2254" s="121" t="str">
        <f t="shared" si="1091"/>
        <v/>
      </c>
      <c r="AU2254" s="138" t="str">
        <f>IF(AX2254="","",IF(R2254="Refreshment Beverage",ROUND((BA2254-Y2254-Z2254-AA2254)*VLOOKUP(VALUE(Q2254),Rates!G$15:L$19,3,0),4),ROUND(AW2254*(VLOOKUP(VALUE(Q2254),Rates!G:L,3,0)),4)))</f>
        <v/>
      </c>
      <c r="AV2254" s="126" t="str">
        <f t="shared" si="1092"/>
        <v/>
      </c>
      <c r="AW2254" s="127" t="str">
        <f t="shared" si="1093"/>
        <v/>
      </c>
      <c r="AX2254" s="123" t="str">
        <f t="shared" si="1094"/>
        <v/>
      </c>
      <c r="AY2254" s="140" t="str">
        <f>IF(AX2254="","",IF(R2254="Refreshment Beverage",ROUND(SUM(AX2254*Rates!K$19),4),ROUND(SUM(AX2254*(Rates!J$8/100)),4)))</f>
        <v/>
      </c>
      <c r="AZ2254" s="124" t="str">
        <f t="shared" si="1095"/>
        <v/>
      </c>
      <c r="BA2254" s="125" t="str">
        <f t="shared" si="1096"/>
        <v/>
      </c>
      <c r="BB2254" s="115"/>
      <c r="BC2254" s="143"/>
      <c r="BD2254" s="100"/>
      <c r="BE2254" s="100"/>
      <c r="BF2254" s="100"/>
      <c r="BG2254" s="100"/>
    </row>
    <row r="2255" spans="1:59" x14ac:dyDescent="0.2">
      <c r="A2255" s="144"/>
      <c r="B2255" s="141"/>
      <c r="C2255" s="141"/>
      <c r="D2255" s="142"/>
      <c r="E2255" s="142"/>
      <c r="F2255" s="142"/>
      <c r="G2255" s="142"/>
      <c r="H2255" s="142"/>
      <c r="I2255" s="129"/>
      <c r="J2255" s="130"/>
      <c r="K2255" s="131" t="str">
        <f t="shared" si="1067"/>
        <v/>
      </c>
      <c r="L2255" s="132" t="str">
        <f t="shared" si="1068"/>
        <v/>
      </c>
      <c r="M2255" s="133" t="str">
        <f t="shared" si="1069"/>
        <v/>
      </c>
      <c r="N2255" s="134" t="str">
        <f>IFERROR(IF(B:B="","",IF(R2255="Beer",SUM(LOOKUP(2,1/(Rates!$B$3:$B$5&lt;=W2255)/(Rates!$C$3:$C$5&gt;=W2255),Rates!$D$3:$D$5)*(X2255/100)*W2255),IF(R2255="Refreshment Beverage",SUM(LOOKUP(2,1/(Rates!$B$7:$B$11&lt;=W2255)/(Rates!$C$7:$C$11&gt;=W2255),Rates!$D$7:$D$11)*(X2255/100)*W2255)))),"")</f>
        <v/>
      </c>
      <c r="O2255" s="134" t="str">
        <f t="shared" si="1070"/>
        <v/>
      </c>
      <c r="P2255" s="116"/>
      <c r="Q2255" s="117" t="str">
        <f t="shared" si="1071"/>
        <v/>
      </c>
      <c r="R2255" s="128" t="str">
        <f t="shared" si="1072"/>
        <v/>
      </c>
      <c r="S2255" s="135" t="str">
        <f>IF(B2255="","",IF(R2255="Refreshment Beverage",VLOOKUP(VALUE(Q2255),Rates!G$15:L$19,2,0),VLOOKUP(VALUE(Q2255),Rates!G$4:L$12,2,0)))</f>
        <v/>
      </c>
      <c r="T2255" s="135" t="str">
        <f t="shared" si="1073"/>
        <v/>
      </c>
      <c r="U2255" s="118" t="str">
        <f t="shared" si="1074"/>
        <v/>
      </c>
      <c r="V2255" s="135" t="str">
        <f t="shared" si="1075"/>
        <v/>
      </c>
      <c r="W2255" s="135" t="str">
        <f t="shared" si="1076"/>
        <v/>
      </c>
      <c r="X2255" s="119" t="str">
        <f t="shared" si="1077"/>
        <v/>
      </c>
      <c r="Y2255" s="120" t="str">
        <f>IF(B:B="","",IF(R2255="Refreshment Beverage",VLOOKUP(Q2255,Rates!G$15:L$19,6,0)*W2255,VLOOKUP(Q2255,Rates!G$4:L$12,6,0)*W2255))</f>
        <v/>
      </c>
      <c r="Z2255" s="120" t="str">
        <f t="shared" si="1078"/>
        <v/>
      </c>
      <c r="AA2255" s="120" t="str">
        <f t="shared" si="1079"/>
        <v/>
      </c>
      <c r="AB2255" s="136" t="str">
        <f>IF(B:B="","",IF(R2255="Refreshment Beverage","",IF(AND(R2255="Beer",Q2255=0),SUM(LOOKUP(2,1/(Rates!$B$15:$B$18&lt;=W2255)/(Rates!$C$15:$C$18&gt;=W2255),Rates!$D$15:$D$18)*W2255),VLOOKUP(VALUE(Q:Q),Rates!A:B,2,0)*W2255)))</f>
        <v/>
      </c>
      <c r="AC2255" s="136" t="str">
        <f>IF(B:B="","",IF(R2255="Refreshment Beverage","",IF(AND(R2255="Beer",Q2255=0),SUM(LOOKUP(2,1/(Rates!$B$15:$B$18&lt;=W2255)/(Rates!$C$15:$C$18&gt;=W2255),Rates!$E$15:$E$18)*W2255),VLOOKUP(VALUE(Q:Q),Rates!A:C,3,0)*W2255)))</f>
        <v/>
      </c>
      <c r="AD2255" s="137" t="str">
        <f>IFERROR(IF(B:B="","",IF(R2255="Beer","",IF(VALUE(Q2255)=0,VLOOKUP(VLOOKUP(B:B,#REF!,16,0),Rates!A:E,2,0),VLOOKUP(VALUE(Q2255),Rates!A$31:B$34,2,0)*W2255))),0)</f>
        <v/>
      </c>
      <c r="AE2255" s="121" t="str">
        <f t="shared" si="1080"/>
        <v/>
      </c>
      <c r="AF2255" s="138" t="str">
        <f t="shared" si="1081"/>
        <v/>
      </c>
      <c r="AG2255" s="122" t="str">
        <f t="shared" si="1082"/>
        <v/>
      </c>
      <c r="AH2255" s="123" t="str">
        <f t="shared" si="1083"/>
        <v/>
      </c>
      <c r="AI2255" s="139" t="str">
        <f>IF(AE:AE="","",IF(R2255="Refreshment Beverage",AK2255*(Rates!J$19/100),ROUND(SUM(AH2255*(Rates!$J$8/100)),4)))</f>
        <v/>
      </c>
      <c r="AJ2255" s="124" t="str">
        <f t="shared" si="1084"/>
        <v/>
      </c>
      <c r="AK2255" s="125" t="str">
        <f t="shared" si="1085"/>
        <v/>
      </c>
      <c r="AL2255" s="121" t="str">
        <f t="shared" si="1086"/>
        <v/>
      </c>
      <c r="AM2255" s="138" t="str">
        <f>IF(AS2255="","",IF(R2255="Refreshment Beverage",ROUND(AS2255*Rates!K$19,4),ROUND(AO2255*(VLOOKUP(VALUE(Q2255),Rates!G$4:L$12,3,0)),4)))</f>
        <v/>
      </c>
      <c r="AN2255" s="126" t="str">
        <f>IF(AS2255="","",IF(R2255="Refreshment Beverage",AS2255*(Rates!J$19/100),MAX(AM2255,AB2255)))</f>
        <v/>
      </c>
      <c r="AO2255" s="127" t="str">
        <f t="shared" si="1087"/>
        <v/>
      </c>
      <c r="AP2255" s="127" t="str">
        <f t="shared" si="1088"/>
        <v/>
      </c>
      <c r="AQ2255" s="140" t="str">
        <f>IF(AS2255="","",IF(R2255="Refreshment Beverage",ROUND(SUM(VLOOKUP(Q:Q,Rates!G$15:L$19,3,0)*(AS2255-Y2255-Z2255-AA2255)),4),ROUND(SUM(Rates!$K$8*AS2255),4)))</f>
        <v/>
      </c>
      <c r="AR2255" s="139" t="str">
        <f t="shared" si="1089"/>
        <v/>
      </c>
      <c r="AS2255" s="125" t="str">
        <f t="shared" si="1090"/>
        <v/>
      </c>
      <c r="AT2255" s="121" t="str">
        <f t="shared" si="1091"/>
        <v/>
      </c>
      <c r="AU2255" s="138" t="str">
        <f>IF(AX2255="","",IF(R2255="Refreshment Beverage",ROUND((BA2255-Y2255-Z2255-AA2255)*VLOOKUP(VALUE(Q2255),Rates!G$15:L$19,3,0),4),ROUND(AW2255*(VLOOKUP(VALUE(Q2255),Rates!G:L,3,0)),4)))</f>
        <v/>
      </c>
      <c r="AV2255" s="126" t="str">
        <f t="shared" si="1092"/>
        <v/>
      </c>
      <c r="AW2255" s="127" t="str">
        <f t="shared" si="1093"/>
        <v/>
      </c>
      <c r="AX2255" s="123" t="str">
        <f t="shared" si="1094"/>
        <v/>
      </c>
      <c r="AY2255" s="140" t="str">
        <f>IF(AX2255="","",IF(R2255="Refreshment Beverage",ROUND(SUM(AX2255*Rates!K$19),4),ROUND(SUM(AX2255*(Rates!J$8/100)),4)))</f>
        <v/>
      </c>
      <c r="AZ2255" s="124" t="str">
        <f t="shared" si="1095"/>
        <v/>
      </c>
      <c r="BA2255" s="125" t="str">
        <f t="shared" si="1096"/>
        <v/>
      </c>
      <c r="BB2255" s="115"/>
      <c r="BC2255" s="143"/>
      <c r="BD2255" s="100"/>
      <c r="BE2255" s="100"/>
      <c r="BF2255" s="100"/>
      <c r="BG2255" s="100"/>
    </row>
    <row r="2256" spans="1:59" x14ac:dyDescent="0.2">
      <c r="A2256" s="144"/>
      <c r="B2256" s="141"/>
      <c r="C2256" s="141"/>
      <c r="D2256" s="142"/>
      <c r="E2256" s="142"/>
      <c r="F2256" s="142"/>
      <c r="G2256" s="142"/>
      <c r="H2256" s="142"/>
      <c r="I2256" s="129"/>
      <c r="J2256" s="130"/>
      <c r="K2256" s="131" t="str">
        <f t="shared" si="1067"/>
        <v/>
      </c>
      <c r="L2256" s="132" t="str">
        <f t="shared" si="1068"/>
        <v/>
      </c>
      <c r="M2256" s="133" t="str">
        <f t="shared" si="1069"/>
        <v/>
      </c>
      <c r="N2256" s="134" t="str">
        <f>IFERROR(IF(B:B="","",IF(R2256="Beer",SUM(LOOKUP(2,1/(Rates!$B$3:$B$5&lt;=W2256)/(Rates!$C$3:$C$5&gt;=W2256),Rates!$D$3:$D$5)*(X2256/100)*W2256),IF(R2256="Refreshment Beverage",SUM(LOOKUP(2,1/(Rates!$B$7:$B$11&lt;=W2256)/(Rates!$C$7:$C$11&gt;=W2256),Rates!$D$7:$D$11)*(X2256/100)*W2256)))),"")</f>
        <v/>
      </c>
      <c r="O2256" s="134" t="str">
        <f t="shared" si="1070"/>
        <v/>
      </c>
      <c r="P2256" s="116"/>
      <c r="Q2256" s="117" t="str">
        <f t="shared" si="1071"/>
        <v/>
      </c>
      <c r="R2256" s="128" t="str">
        <f t="shared" si="1072"/>
        <v/>
      </c>
      <c r="S2256" s="135" t="str">
        <f>IF(B2256="","",IF(R2256="Refreshment Beverage",VLOOKUP(VALUE(Q2256),Rates!G$15:L$19,2,0),VLOOKUP(VALUE(Q2256),Rates!G$4:L$12,2,0)))</f>
        <v/>
      </c>
      <c r="T2256" s="135" t="str">
        <f t="shared" si="1073"/>
        <v/>
      </c>
      <c r="U2256" s="118" t="str">
        <f t="shared" si="1074"/>
        <v/>
      </c>
      <c r="V2256" s="135" t="str">
        <f t="shared" si="1075"/>
        <v/>
      </c>
      <c r="W2256" s="135" t="str">
        <f t="shared" si="1076"/>
        <v/>
      </c>
      <c r="X2256" s="119" t="str">
        <f t="shared" si="1077"/>
        <v/>
      </c>
      <c r="Y2256" s="120" t="str">
        <f>IF(B:B="","",IF(R2256="Refreshment Beverage",VLOOKUP(Q2256,Rates!G$15:L$19,6,0)*W2256,VLOOKUP(Q2256,Rates!G$4:L$12,6,0)*W2256))</f>
        <v/>
      </c>
      <c r="Z2256" s="120" t="str">
        <f t="shared" si="1078"/>
        <v/>
      </c>
      <c r="AA2256" s="120" t="str">
        <f t="shared" si="1079"/>
        <v/>
      </c>
      <c r="AB2256" s="136" t="str">
        <f>IF(B:B="","",IF(R2256="Refreshment Beverage","",IF(AND(R2256="Beer",Q2256=0),SUM(LOOKUP(2,1/(Rates!$B$15:$B$18&lt;=W2256)/(Rates!$C$15:$C$18&gt;=W2256),Rates!$D$15:$D$18)*W2256),VLOOKUP(VALUE(Q:Q),Rates!A:B,2,0)*W2256)))</f>
        <v/>
      </c>
      <c r="AC2256" s="136" t="str">
        <f>IF(B:B="","",IF(R2256="Refreshment Beverage","",IF(AND(R2256="Beer",Q2256=0),SUM(LOOKUP(2,1/(Rates!$B$15:$B$18&lt;=W2256)/(Rates!$C$15:$C$18&gt;=W2256),Rates!$E$15:$E$18)*W2256),VLOOKUP(VALUE(Q:Q),Rates!A:C,3,0)*W2256)))</f>
        <v/>
      </c>
      <c r="AD2256" s="137" t="str">
        <f>IFERROR(IF(B:B="","",IF(R2256="Beer","",IF(VALUE(Q2256)=0,VLOOKUP(VLOOKUP(B:B,#REF!,16,0),Rates!A:E,2,0),VLOOKUP(VALUE(Q2256),Rates!A$31:B$34,2,0)*W2256))),0)</f>
        <v/>
      </c>
      <c r="AE2256" s="121" t="str">
        <f t="shared" si="1080"/>
        <v/>
      </c>
      <c r="AF2256" s="138" t="str">
        <f t="shared" si="1081"/>
        <v/>
      </c>
      <c r="AG2256" s="122" t="str">
        <f t="shared" si="1082"/>
        <v/>
      </c>
      <c r="AH2256" s="123" t="str">
        <f t="shared" si="1083"/>
        <v/>
      </c>
      <c r="AI2256" s="139" t="str">
        <f>IF(AE:AE="","",IF(R2256="Refreshment Beverage",AK2256*(Rates!J$19/100),ROUND(SUM(AH2256*(Rates!$J$8/100)),4)))</f>
        <v/>
      </c>
      <c r="AJ2256" s="124" t="str">
        <f t="shared" si="1084"/>
        <v/>
      </c>
      <c r="AK2256" s="125" t="str">
        <f t="shared" si="1085"/>
        <v/>
      </c>
      <c r="AL2256" s="121" t="str">
        <f t="shared" si="1086"/>
        <v/>
      </c>
      <c r="AM2256" s="138" t="str">
        <f>IF(AS2256="","",IF(R2256="Refreshment Beverage",ROUND(AS2256*Rates!K$19,4),ROUND(AO2256*(VLOOKUP(VALUE(Q2256),Rates!G$4:L$12,3,0)),4)))</f>
        <v/>
      </c>
      <c r="AN2256" s="126" t="str">
        <f>IF(AS2256="","",IF(R2256="Refreshment Beverage",AS2256*(Rates!J$19/100),MAX(AM2256,AB2256)))</f>
        <v/>
      </c>
      <c r="AO2256" s="127" t="str">
        <f t="shared" si="1087"/>
        <v/>
      </c>
      <c r="AP2256" s="127" t="str">
        <f t="shared" si="1088"/>
        <v/>
      </c>
      <c r="AQ2256" s="140" t="str">
        <f>IF(AS2256="","",IF(R2256="Refreshment Beverage",ROUND(SUM(VLOOKUP(Q:Q,Rates!G$15:L$19,3,0)*(AS2256-Y2256-Z2256-AA2256)),4),ROUND(SUM(Rates!$K$8*AS2256),4)))</f>
        <v/>
      </c>
      <c r="AR2256" s="139" t="str">
        <f t="shared" si="1089"/>
        <v/>
      </c>
      <c r="AS2256" s="125" t="str">
        <f t="shared" si="1090"/>
        <v/>
      </c>
      <c r="AT2256" s="121" t="str">
        <f t="shared" si="1091"/>
        <v/>
      </c>
      <c r="AU2256" s="138" t="str">
        <f>IF(AX2256="","",IF(R2256="Refreshment Beverage",ROUND((BA2256-Y2256-Z2256-AA2256)*VLOOKUP(VALUE(Q2256),Rates!G$15:L$19,3,0),4),ROUND(AW2256*(VLOOKUP(VALUE(Q2256),Rates!G:L,3,0)),4)))</f>
        <v/>
      </c>
      <c r="AV2256" s="126" t="str">
        <f t="shared" si="1092"/>
        <v/>
      </c>
      <c r="AW2256" s="127" t="str">
        <f t="shared" si="1093"/>
        <v/>
      </c>
      <c r="AX2256" s="123" t="str">
        <f t="shared" si="1094"/>
        <v/>
      </c>
      <c r="AY2256" s="140" t="str">
        <f>IF(AX2256="","",IF(R2256="Refreshment Beverage",ROUND(SUM(AX2256*Rates!K$19),4),ROUND(SUM(AX2256*(Rates!J$8/100)),4)))</f>
        <v/>
      </c>
      <c r="AZ2256" s="124" t="str">
        <f t="shared" si="1095"/>
        <v/>
      </c>
      <c r="BA2256" s="125" t="str">
        <f t="shared" si="1096"/>
        <v/>
      </c>
      <c r="BB2256" s="115"/>
      <c r="BC2256" s="143"/>
      <c r="BD2256" s="100"/>
      <c r="BE2256" s="100"/>
      <c r="BF2256" s="100"/>
      <c r="BG2256" s="100"/>
    </row>
    <row r="2257" spans="1:59" x14ac:dyDescent="0.2">
      <c r="A2257" s="144"/>
      <c r="B2257" s="141"/>
      <c r="C2257" s="141"/>
      <c r="D2257" s="142"/>
      <c r="E2257" s="142"/>
      <c r="F2257" s="142"/>
      <c r="G2257" s="142"/>
      <c r="H2257" s="142"/>
      <c r="I2257" s="129"/>
      <c r="J2257" s="130"/>
      <c r="K2257" s="131" t="str">
        <f t="shared" si="1067"/>
        <v/>
      </c>
      <c r="L2257" s="132" t="str">
        <f t="shared" si="1068"/>
        <v/>
      </c>
      <c r="M2257" s="133" t="str">
        <f t="shared" si="1069"/>
        <v/>
      </c>
      <c r="N2257" s="134" t="str">
        <f>IFERROR(IF(B:B="","",IF(R2257="Beer",SUM(LOOKUP(2,1/(Rates!$B$3:$B$5&lt;=W2257)/(Rates!$C$3:$C$5&gt;=W2257),Rates!$D$3:$D$5)*(X2257/100)*W2257),IF(R2257="Refreshment Beverage",SUM(LOOKUP(2,1/(Rates!$B$7:$B$11&lt;=W2257)/(Rates!$C$7:$C$11&gt;=W2257),Rates!$D$7:$D$11)*(X2257/100)*W2257)))),"")</f>
        <v/>
      </c>
      <c r="O2257" s="134" t="str">
        <f t="shared" si="1070"/>
        <v/>
      </c>
      <c r="P2257" s="116"/>
      <c r="Q2257" s="117" t="str">
        <f t="shared" si="1071"/>
        <v/>
      </c>
      <c r="R2257" s="128" t="str">
        <f t="shared" si="1072"/>
        <v/>
      </c>
      <c r="S2257" s="135" t="str">
        <f>IF(B2257="","",IF(R2257="Refreshment Beverage",VLOOKUP(VALUE(Q2257),Rates!G$15:L$19,2,0),VLOOKUP(VALUE(Q2257),Rates!G$4:L$12,2,0)))</f>
        <v/>
      </c>
      <c r="T2257" s="135" t="str">
        <f t="shared" si="1073"/>
        <v/>
      </c>
      <c r="U2257" s="118" t="str">
        <f t="shared" si="1074"/>
        <v/>
      </c>
      <c r="V2257" s="135" t="str">
        <f t="shared" si="1075"/>
        <v/>
      </c>
      <c r="W2257" s="135" t="str">
        <f t="shared" si="1076"/>
        <v/>
      </c>
      <c r="X2257" s="119" t="str">
        <f t="shared" si="1077"/>
        <v/>
      </c>
      <c r="Y2257" s="120" t="str">
        <f>IF(B:B="","",IF(R2257="Refreshment Beverage",VLOOKUP(Q2257,Rates!G$15:L$19,6,0)*W2257,VLOOKUP(Q2257,Rates!G$4:L$12,6,0)*W2257))</f>
        <v/>
      </c>
      <c r="Z2257" s="120" t="str">
        <f t="shared" si="1078"/>
        <v/>
      </c>
      <c r="AA2257" s="120" t="str">
        <f t="shared" si="1079"/>
        <v/>
      </c>
      <c r="AB2257" s="136" t="str">
        <f>IF(B:B="","",IF(R2257="Refreshment Beverage","",IF(AND(R2257="Beer",Q2257=0),SUM(LOOKUP(2,1/(Rates!$B$15:$B$18&lt;=W2257)/(Rates!$C$15:$C$18&gt;=W2257),Rates!$D$15:$D$18)*W2257),VLOOKUP(VALUE(Q:Q),Rates!A:B,2,0)*W2257)))</f>
        <v/>
      </c>
      <c r="AC2257" s="136" t="str">
        <f>IF(B:B="","",IF(R2257="Refreshment Beverage","",IF(AND(R2257="Beer",Q2257=0),SUM(LOOKUP(2,1/(Rates!$B$15:$B$18&lt;=W2257)/(Rates!$C$15:$C$18&gt;=W2257),Rates!$E$15:$E$18)*W2257),VLOOKUP(VALUE(Q:Q),Rates!A:C,3,0)*W2257)))</f>
        <v/>
      </c>
      <c r="AD2257" s="137" t="str">
        <f>IFERROR(IF(B:B="","",IF(R2257="Beer","",IF(VALUE(Q2257)=0,VLOOKUP(VLOOKUP(B:B,#REF!,16,0),Rates!A:E,2,0),VLOOKUP(VALUE(Q2257),Rates!A$31:B$34,2,0)*W2257))),0)</f>
        <v/>
      </c>
      <c r="AE2257" s="121" t="str">
        <f t="shared" si="1080"/>
        <v/>
      </c>
      <c r="AF2257" s="138" t="str">
        <f t="shared" si="1081"/>
        <v/>
      </c>
      <c r="AG2257" s="122" t="str">
        <f t="shared" si="1082"/>
        <v/>
      </c>
      <c r="AH2257" s="123" t="str">
        <f t="shared" si="1083"/>
        <v/>
      </c>
      <c r="AI2257" s="139" t="str">
        <f>IF(AE:AE="","",IF(R2257="Refreshment Beverage",AK2257*(Rates!J$19/100),ROUND(SUM(AH2257*(Rates!$J$8/100)),4)))</f>
        <v/>
      </c>
      <c r="AJ2257" s="124" t="str">
        <f t="shared" si="1084"/>
        <v/>
      </c>
      <c r="AK2257" s="125" t="str">
        <f t="shared" si="1085"/>
        <v/>
      </c>
      <c r="AL2257" s="121" t="str">
        <f t="shared" si="1086"/>
        <v/>
      </c>
      <c r="AM2257" s="138" t="str">
        <f>IF(AS2257="","",IF(R2257="Refreshment Beverage",ROUND(AS2257*Rates!K$19,4),ROUND(AO2257*(VLOOKUP(VALUE(Q2257),Rates!G$4:L$12,3,0)),4)))</f>
        <v/>
      </c>
      <c r="AN2257" s="126" t="str">
        <f>IF(AS2257="","",IF(R2257="Refreshment Beverage",AS2257*(Rates!J$19/100),MAX(AM2257,AB2257)))</f>
        <v/>
      </c>
      <c r="AO2257" s="127" t="str">
        <f t="shared" si="1087"/>
        <v/>
      </c>
      <c r="AP2257" s="127" t="str">
        <f t="shared" si="1088"/>
        <v/>
      </c>
      <c r="AQ2257" s="140" t="str">
        <f>IF(AS2257="","",IF(R2257="Refreshment Beverage",ROUND(SUM(VLOOKUP(Q:Q,Rates!G$15:L$19,3,0)*(AS2257-Y2257-Z2257-AA2257)),4),ROUND(SUM(Rates!$K$8*AS2257),4)))</f>
        <v/>
      </c>
      <c r="AR2257" s="139" t="str">
        <f t="shared" si="1089"/>
        <v/>
      </c>
      <c r="AS2257" s="125" t="str">
        <f t="shared" si="1090"/>
        <v/>
      </c>
      <c r="AT2257" s="121" t="str">
        <f t="shared" si="1091"/>
        <v/>
      </c>
      <c r="AU2257" s="138" t="str">
        <f>IF(AX2257="","",IF(R2257="Refreshment Beverage",ROUND((BA2257-Y2257-Z2257-AA2257)*VLOOKUP(VALUE(Q2257),Rates!G$15:L$19,3,0),4),ROUND(AW2257*(VLOOKUP(VALUE(Q2257),Rates!G:L,3,0)),4)))</f>
        <v/>
      </c>
      <c r="AV2257" s="126" t="str">
        <f t="shared" si="1092"/>
        <v/>
      </c>
      <c r="AW2257" s="127" t="str">
        <f t="shared" si="1093"/>
        <v/>
      </c>
      <c r="AX2257" s="123" t="str">
        <f t="shared" si="1094"/>
        <v/>
      </c>
      <c r="AY2257" s="140" t="str">
        <f>IF(AX2257="","",IF(R2257="Refreshment Beverage",ROUND(SUM(AX2257*Rates!K$19),4),ROUND(SUM(AX2257*(Rates!J$8/100)),4)))</f>
        <v/>
      </c>
      <c r="AZ2257" s="124" t="str">
        <f t="shared" si="1095"/>
        <v/>
      </c>
      <c r="BA2257" s="125" t="str">
        <f t="shared" si="1096"/>
        <v/>
      </c>
      <c r="BB2257" s="115"/>
      <c r="BC2257" s="143"/>
      <c r="BD2257" s="100"/>
      <c r="BE2257" s="100"/>
      <c r="BF2257" s="100"/>
      <c r="BG2257" s="100"/>
    </row>
    <row r="2258" spans="1:59" x14ac:dyDescent="0.2">
      <c r="A2258" s="144"/>
      <c r="B2258" s="141"/>
      <c r="C2258" s="141"/>
      <c r="D2258" s="142"/>
      <c r="E2258" s="142"/>
      <c r="F2258" s="142"/>
      <c r="G2258" s="142"/>
      <c r="H2258" s="142"/>
      <c r="I2258" s="129"/>
      <c r="J2258" s="130"/>
      <c r="K2258" s="131" t="str">
        <f t="shared" si="1067"/>
        <v/>
      </c>
      <c r="L2258" s="132" t="str">
        <f t="shared" si="1068"/>
        <v/>
      </c>
      <c r="M2258" s="133" t="str">
        <f t="shared" si="1069"/>
        <v/>
      </c>
      <c r="N2258" s="134" t="str">
        <f>IFERROR(IF(B:B="","",IF(R2258="Beer",SUM(LOOKUP(2,1/(Rates!$B$3:$B$5&lt;=W2258)/(Rates!$C$3:$C$5&gt;=W2258),Rates!$D$3:$D$5)*(X2258/100)*W2258),IF(R2258="Refreshment Beverage",SUM(LOOKUP(2,1/(Rates!$B$7:$B$11&lt;=W2258)/(Rates!$C$7:$C$11&gt;=W2258),Rates!$D$7:$D$11)*(X2258/100)*W2258)))),"")</f>
        <v/>
      </c>
      <c r="O2258" s="134" t="str">
        <f t="shared" si="1070"/>
        <v/>
      </c>
      <c r="P2258" s="116"/>
      <c r="Q2258" s="117" t="str">
        <f t="shared" si="1071"/>
        <v/>
      </c>
      <c r="R2258" s="128" t="str">
        <f t="shared" si="1072"/>
        <v/>
      </c>
      <c r="S2258" s="135" t="str">
        <f>IF(B2258="","",IF(R2258="Refreshment Beverage",VLOOKUP(VALUE(Q2258),Rates!G$15:L$19,2,0),VLOOKUP(VALUE(Q2258),Rates!G$4:L$12,2,0)))</f>
        <v/>
      </c>
      <c r="T2258" s="135" t="str">
        <f t="shared" si="1073"/>
        <v/>
      </c>
      <c r="U2258" s="118" t="str">
        <f t="shared" si="1074"/>
        <v/>
      </c>
      <c r="V2258" s="135" t="str">
        <f t="shared" si="1075"/>
        <v/>
      </c>
      <c r="W2258" s="135" t="str">
        <f t="shared" si="1076"/>
        <v/>
      </c>
      <c r="X2258" s="119" t="str">
        <f t="shared" si="1077"/>
        <v/>
      </c>
      <c r="Y2258" s="120" t="str">
        <f>IF(B:B="","",IF(R2258="Refreshment Beverage",VLOOKUP(Q2258,Rates!G$15:L$19,6,0)*W2258,VLOOKUP(Q2258,Rates!G$4:L$12,6,0)*W2258))</f>
        <v/>
      </c>
      <c r="Z2258" s="120" t="str">
        <f t="shared" si="1078"/>
        <v/>
      </c>
      <c r="AA2258" s="120" t="str">
        <f t="shared" si="1079"/>
        <v/>
      </c>
      <c r="AB2258" s="136" t="str">
        <f>IF(B:B="","",IF(R2258="Refreshment Beverage","",IF(AND(R2258="Beer",Q2258=0),SUM(LOOKUP(2,1/(Rates!$B$15:$B$18&lt;=W2258)/(Rates!$C$15:$C$18&gt;=W2258),Rates!$D$15:$D$18)*W2258),VLOOKUP(VALUE(Q:Q),Rates!A:B,2,0)*W2258)))</f>
        <v/>
      </c>
      <c r="AC2258" s="136" t="str">
        <f>IF(B:B="","",IF(R2258="Refreshment Beverage","",IF(AND(R2258="Beer",Q2258=0),SUM(LOOKUP(2,1/(Rates!$B$15:$B$18&lt;=W2258)/(Rates!$C$15:$C$18&gt;=W2258),Rates!$E$15:$E$18)*W2258),VLOOKUP(VALUE(Q:Q),Rates!A:C,3,0)*W2258)))</f>
        <v/>
      </c>
      <c r="AD2258" s="137" t="str">
        <f>IFERROR(IF(B:B="","",IF(R2258="Beer","",IF(VALUE(Q2258)=0,VLOOKUP(VLOOKUP(B:B,#REF!,16,0),Rates!A:E,2,0),VLOOKUP(VALUE(Q2258),Rates!A$31:B$34,2,0)*W2258))),0)</f>
        <v/>
      </c>
      <c r="AE2258" s="121" t="str">
        <f t="shared" si="1080"/>
        <v/>
      </c>
      <c r="AF2258" s="138" t="str">
        <f t="shared" si="1081"/>
        <v/>
      </c>
      <c r="AG2258" s="122" t="str">
        <f t="shared" si="1082"/>
        <v/>
      </c>
      <c r="AH2258" s="123" t="str">
        <f t="shared" si="1083"/>
        <v/>
      </c>
      <c r="AI2258" s="139" t="str">
        <f>IF(AE:AE="","",IF(R2258="Refreshment Beverage",AK2258*(Rates!J$19/100),ROUND(SUM(AH2258*(Rates!$J$8/100)),4)))</f>
        <v/>
      </c>
      <c r="AJ2258" s="124" t="str">
        <f t="shared" si="1084"/>
        <v/>
      </c>
      <c r="AK2258" s="125" t="str">
        <f t="shared" si="1085"/>
        <v/>
      </c>
      <c r="AL2258" s="121" t="str">
        <f t="shared" si="1086"/>
        <v/>
      </c>
      <c r="AM2258" s="138" t="str">
        <f>IF(AS2258="","",IF(R2258="Refreshment Beverage",ROUND(AS2258*Rates!K$19,4),ROUND(AO2258*(VLOOKUP(VALUE(Q2258),Rates!G$4:L$12,3,0)),4)))</f>
        <v/>
      </c>
      <c r="AN2258" s="126" t="str">
        <f>IF(AS2258="","",IF(R2258="Refreshment Beverage",AS2258*(Rates!J$19/100),MAX(AM2258,AB2258)))</f>
        <v/>
      </c>
      <c r="AO2258" s="127" t="str">
        <f t="shared" si="1087"/>
        <v/>
      </c>
      <c r="AP2258" s="127" t="str">
        <f t="shared" si="1088"/>
        <v/>
      </c>
      <c r="AQ2258" s="140" t="str">
        <f>IF(AS2258="","",IF(R2258="Refreshment Beverage",ROUND(SUM(VLOOKUP(Q:Q,Rates!G$15:L$19,3,0)*(AS2258-Y2258-Z2258-AA2258)),4),ROUND(SUM(Rates!$K$8*AS2258),4)))</f>
        <v/>
      </c>
      <c r="AR2258" s="139" t="str">
        <f t="shared" si="1089"/>
        <v/>
      </c>
      <c r="AS2258" s="125" t="str">
        <f t="shared" si="1090"/>
        <v/>
      </c>
      <c r="AT2258" s="121" t="str">
        <f t="shared" si="1091"/>
        <v/>
      </c>
      <c r="AU2258" s="138" t="str">
        <f>IF(AX2258="","",IF(R2258="Refreshment Beverage",ROUND((BA2258-Y2258-Z2258-AA2258)*VLOOKUP(VALUE(Q2258),Rates!G$15:L$19,3,0),4),ROUND(AW2258*(VLOOKUP(VALUE(Q2258),Rates!G:L,3,0)),4)))</f>
        <v/>
      </c>
      <c r="AV2258" s="126" t="str">
        <f t="shared" si="1092"/>
        <v/>
      </c>
      <c r="AW2258" s="127" t="str">
        <f t="shared" si="1093"/>
        <v/>
      </c>
      <c r="AX2258" s="123" t="str">
        <f t="shared" si="1094"/>
        <v/>
      </c>
      <c r="AY2258" s="140" t="str">
        <f>IF(AX2258="","",IF(R2258="Refreshment Beverage",ROUND(SUM(AX2258*Rates!K$19),4),ROUND(SUM(AX2258*(Rates!J$8/100)),4)))</f>
        <v/>
      </c>
      <c r="AZ2258" s="124" t="str">
        <f t="shared" si="1095"/>
        <v/>
      </c>
      <c r="BA2258" s="125" t="str">
        <f t="shared" si="1096"/>
        <v/>
      </c>
      <c r="BB2258" s="115"/>
      <c r="BC2258" s="143"/>
      <c r="BD2258" s="100"/>
      <c r="BE2258" s="100"/>
      <c r="BF2258" s="100"/>
      <c r="BG2258" s="100"/>
    </row>
    <row r="2259" spans="1:59" x14ac:dyDescent="0.2">
      <c r="A2259" s="144"/>
      <c r="B2259" s="141"/>
      <c r="C2259" s="141"/>
      <c r="D2259" s="142"/>
      <c r="E2259" s="142"/>
      <c r="F2259" s="142"/>
      <c r="G2259" s="142"/>
      <c r="H2259" s="142"/>
      <c r="I2259" s="129"/>
      <c r="J2259" s="130"/>
      <c r="K2259" s="131" t="str">
        <f t="shared" si="1067"/>
        <v/>
      </c>
      <c r="L2259" s="132" t="str">
        <f t="shared" si="1068"/>
        <v/>
      </c>
      <c r="M2259" s="133" t="str">
        <f t="shared" si="1069"/>
        <v/>
      </c>
      <c r="N2259" s="134" t="str">
        <f>IFERROR(IF(B:B="","",IF(R2259="Beer",SUM(LOOKUP(2,1/(Rates!$B$3:$B$5&lt;=W2259)/(Rates!$C$3:$C$5&gt;=W2259),Rates!$D$3:$D$5)*(X2259/100)*W2259),IF(R2259="Refreshment Beverage",SUM(LOOKUP(2,1/(Rates!$B$7:$B$11&lt;=W2259)/(Rates!$C$7:$C$11&gt;=W2259),Rates!$D$7:$D$11)*(X2259/100)*W2259)))),"")</f>
        <v/>
      </c>
      <c r="O2259" s="134" t="str">
        <f t="shared" si="1070"/>
        <v/>
      </c>
      <c r="P2259" s="116"/>
      <c r="Q2259" s="117" t="str">
        <f t="shared" si="1071"/>
        <v/>
      </c>
      <c r="R2259" s="128" t="str">
        <f t="shared" si="1072"/>
        <v/>
      </c>
      <c r="S2259" s="135" t="str">
        <f>IF(B2259="","",IF(R2259="Refreshment Beverage",VLOOKUP(VALUE(Q2259),Rates!G$15:L$19,2,0),VLOOKUP(VALUE(Q2259),Rates!G$4:L$12,2,0)))</f>
        <v/>
      </c>
      <c r="T2259" s="135" t="str">
        <f t="shared" si="1073"/>
        <v/>
      </c>
      <c r="U2259" s="118" t="str">
        <f t="shared" si="1074"/>
        <v/>
      </c>
      <c r="V2259" s="135" t="str">
        <f t="shared" si="1075"/>
        <v/>
      </c>
      <c r="W2259" s="135" t="str">
        <f t="shared" si="1076"/>
        <v/>
      </c>
      <c r="X2259" s="119" t="str">
        <f t="shared" si="1077"/>
        <v/>
      </c>
      <c r="Y2259" s="120" t="str">
        <f>IF(B:B="","",IF(R2259="Refreshment Beverage",VLOOKUP(Q2259,Rates!G$15:L$19,6,0)*W2259,VLOOKUP(Q2259,Rates!G$4:L$12,6,0)*W2259))</f>
        <v/>
      </c>
      <c r="Z2259" s="120" t="str">
        <f t="shared" si="1078"/>
        <v/>
      </c>
      <c r="AA2259" s="120" t="str">
        <f t="shared" si="1079"/>
        <v/>
      </c>
      <c r="AB2259" s="136" t="str">
        <f>IF(B:B="","",IF(R2259="Refreshment Beverage","",IF(AND(R2259="Beer",Q2259=0),SUM(LOOKUP(2,1/(Rates!$B$15:$B$18&lt;=W2259)/(Rates!$C$15:$C$18&gt;=W2259),Rates!$D$15:$D$18)*W2259),VLOOKUP(VALUE(Q:Q),Rates!A:B,2,0)*W2259)))</f>
        <v/>
      </c>
      <c r="AC2259" s="136" t="str">
        <f>IF(B:B="","",IF(R2259="Refreshment Beverage","",IF(AND(R2259="Beer",Q2259=0),SUM(LOOKUP(2,1/(Rates!$B$15:$B$18&lt;=W2259)/(Rates!$C$15:$C$18&gt;=W2259),Rates!$E$15:$E$18)*W2259),VLOOKUP(VALUE(Q:Q),Rates!A:C,3,0)*W2259)))</f>
        <v/>
      </c>
      <c r="AD2259" s="137" t="str">
        <f>IFERROR(IF(B:B="","",IF(R2259="Beer","",IF(VALUE(Q2259)=0,VLOOKUP(VLOOKUP(B:B,#REF!,16,0),Rates!A:E,2,0),VLOOKUP(VALUE(Q2259),Rates!A$31:B$34,2,0)*W2259))),0)</f>
        <v/>
      </c>
      <c r="AE2259" s="121" t="str">
        <f t="shared" si="1080"/>
        <v/>
      </c>
      <c r="AF2259" s="138" t="str">
        <f t="shared" si="1081"/>
        <v/>
      </c>
      <c r="AG2259" s="122" t="str">
        <f t="shared" si="1082"/>
        <v/>
      </c>
      <c r="AH2259" s="123" t="str">
        <f t="shared" si="1083"/>
        <v/>
      </c>
      <c r="AI2259" s="139" t="str">
        <f>IF(AE:AE="","",IF(R2259="Refreshment Beverage",AK2259*(Rates!J$19/100),ROUND(SUM(AH2259*(Rates!$J$8/100)),4)))</f>
        <v/>
      </c>
      <c r="AJ2259" s="124" t="str">
        <f t="shared" si="1084"/>
        <v/>
      </c>
      <c r="AK2259" s="125" t="str">
        <f t="shared" si="1085"/>
        <v/>
      </c>
      <c r="AL2259" s="121" t="str">
        <f t="shared" si="1086"/>
        <v/>
      </c>
      <c r="AM2259" s="138" t="str">
        <f>IF(AS2259="","",IF(R2259="Refreshment Beverage",ROUND(AS2259*Rates!K$19,4),ROUND(AO2259*(VLOOKUP(VALUE(Q2259),Rates!G$4:L$12,3,0)),4)))</f>
        <v/>
      </c>
      <c r="AN2259" s="126" t="str">
        <f>IF(AS2259="","",IF(R2259="Refreshment Beverage",AS2259*(Rates!J$19/100),MAX(AM2259,AB2259)))</f>
        <v/>
      </c>
      <c r="AO2259" s="127" t="str">
        <f t="shared" si="1087"/>
        <v/>
      </c>
      <c r="AP2259" s="127" t="str">
        <f t="shared" si="1088"/>
        <v/>
      </c>
      <c r="AQ2259" s="140" t="str">
        <f>IF(AS2259="","",IF(R2259="Refreshment Beverage",ROUND(SUM(VLOOKUP(Q:Q,Rates!G$15:L$19,3,0)*(AS2259-Y2259-Z2259-AA2259)),4),ROUND(SUM(Rates!$K$8*AS2259),4)))</f>
        <v/>
      </c>
      <c r="AR2259" s="139" t="str">
        <f t="shared" si="1089"/>
        <v/>
      </c>
      <c r="AS2259" s="125" t="str">
        <f t="shared" si="1090"/>
        <v/>
      </c>
      <c r="AT2259" s="121" t="str">
        <f t="shared" si="1091"/>
        <v/>
      </c>
      <c r="AU2259" s="138" t="str">
        <f>IF(AX2259="","",IF(R2259="Refreshment Beverage",ROUND((BA2259-Y2259-Z2259-AA2259)*VLOOKUP(VALUE(Q2259),Rates!G$15:L$19,3,0),4),ROUND(AW2259*(VLOOKUP(VALUE(Q2259),Rates!G:L,3,0)),4)))</f>
        <v/>
      </c>
      <c r="AV2259" s="126" t="str">
        <f t="shared" si="1092"/>
        <v/>
      </c>
      <c r="AW2259" s="127" t="str">
        <f t="shared" si="1093"/>
        <v/>
      </c>
      <c r="AX2259" s="123" t="str">
        <f t="shared" si="1094"/>
        <v/>
      </c>
      <c r="AY2259" s="140" t="str">
        <f>IF(AX2259="","",IF(R2259="Refreshment Beverage",ROUND(SUM(AX2259*Rates!K$19),4),ROUND(SUM(AX2259*(Rates!J$8/100)),4)))</f>
        <v/>
      </c>
      <c r="AZ2259" s="124" t="str">
        <f t="shared" si="1095"/>
        <v/>
      </c>
      <c r="BA2259" s="125" t="str">
        <f t="shared" si="1096"/>
        <v/>
      </c>
      <c r="BB2259" s="115"/>
      <c r="BC2259" s="143"/>
      <c r="BD2259" s="100"/>
      <c r="BE2259" s="100"/>
      <c r="BF2259" s="100"/>
      <c r="BG2259" s="100"/>
    </row>
    <row r="2260" spans="1:59" x14ac:dyDescent="0.2">
      <c r="A2260" s="144"/>
      <c r="B2260" s="141"/>
      <c r="C2260" s="141"/>
      <c r="D2260" s="142"/>
      <c r="E2260" s="142"/>
      <c r="F2260" s="142"/>
      <c r="G2260" s="142"/>
      <c r="H2260" s="142"/>
      <c r="I2260" s="129"/>
      <c r="J2260" s="130"/>
      <c r="K2260" s="131" t="str">
        <f t="shared" si="1067"/>
        <v/>
      </c>
      <c r="L2260" s="132" t="str">
        <f t="shared" si="1068"/>
        <v/>
      </c>
      <c r="M2260" s="133" t="str">
        <f t="shared" si="1069"/>
        <v/>
      </c>
      <c r="N2260" s="134" t="str">
        <f>IFERROR(IF(B:B="","",IF(R2260="Beer",SUM(LOOKUP(2,1/(Rates!$B$3:$B$5&lt;=W2260)/(Rates!$C$3:$C$5&gt;=W2260),Rates!$D$3:$D$5)*(X2260/100)*W2260),IF(R2260="Refreshment Beverage",SUM(LOOKUP(2,1/(Rates!$B$7:$B$11&lt;=W2260)/(Rates!$C$7:$C$11&gt;=W2260),Rates!$D$7:$D$11)*(X2260/100)*W2260)))),"")</f>
        <v/>
      </c>
      <c r="O2260" s="134" t="str">
        <f t="shared" si="1070"/>
        <v/>
      </c>
      <c r="P2260" s="116"/>
      <c r="Q2260" s="117" t="str">
        <f t="shared" si="1071"/>
        <v/>
      </c>
      <c r="R2260" s="128" t="str">
        <f t="shared" si="1072"/>
        <v/>
      </c>
      <c r="S2260" s="135" t="str">
        <f>IF(B2260="","",IF(R2260="Refreshment Beverage",VLOOKUP(VALUE(Q2260),Rates!G$15:L$19,2,0),VLOOKUP(VALUE(Q2260),Rates!G$4:L$12,2,0)))</f>
        <v/>
      </c>
      <c r="T2260" s="135" t="str">
        <f t="shared" si="1073"/>
        <v/>
      </c>
      <c r="U2260" s="118" t="str">
        <f t="shared" si="1074"/>
        <v/>
      </c>
      <c r="V2260" s="135" t="str">
        <f t="shared" si="1075"/>
        <v/>
      </c>
      <c r="W2260" s="135" t="str">
        <f t="shared" si="1076"/>
        <v/>
      </c>
      <c r="X2260" s="119" t="str">
        <f t="shared" si="1077"/>
        <v/>
      </c>
      <c r="Y2260" s="120" t="str">
        <f>IF(B:B="","",IF(R2260="Refreshment Beverage",VLOOKUP(Q2260,Rates!G$15:L$19,6,0)*W2260,VLOOKUP(Q2260,Rates!G$4:L$12,6,0)*W2260))</f>
        <v/>
      </c>
      <c r="Z2260" s="120" t="str">
        <f t="shared" si="1078"/>
        <v/>
      </c>
      <c r="AA2260" s="120" t="str">
        <f t="shared" si="1079"/>
        <v/>
      </c>
      <c r="AB2260" s="136" t="str">
        <f>IF(B:B="","",IF(R2260="Refreshment Beverage","",IF(AND(R2260="Beer",Q2260=0),SUM(LOOKUP(2,1/(Rates!$B$15:$B$18&lt;=W2260)/(Rates!$C$15:$C$18&gt;=W2260),Rates!$D$15:$D$18)*W2260),VLOOKUP(VALUE(Q:Q),Rates!A:B,2,0)*W2260)))</f>
        <v/>
      </c>
      <c r="AC2260" s="136" t="str">
        <f>IF(B:B="","",IF(R2260="Refreshment Beverage","",IF(AND(R2260="Beer",Q2260=0),SUM(LOOKUP(2,1/(Rates!$B$15:$B$18&lt;=W2260)/(Rates!$C$15:$C$18&gt;=W2260),Rates!$E$15:$E$18)*W2260),VLOOKUP(VALUE(Q:Q),Rates!A:C,3,0)*W2260)))</f>
        <v/>
      </c>
      <c r="AD2260" s="137" t="str">
        <f>IFERROR(IF(B:B="","",IF(R2260="Beer","",IF(VALUE(Q2260)=0,VLOOKUP(VLOOKUP(B:B,#REF!,16,0),Rates!A:E,2,0),VLOOKUP(VALUE(Q2260),Rates!A$31:B$34,2,0)*W2260))),0)</f>
        <v/>
      </c>
      <c r="AE2260" s="121" t="str">
        <f t="shared" si="1080"/>
        <v/>
      </c>
      <c r="AF2260" s="138" t="str">
        <f t="shared" si="1081"/>
        <v/>
      </c>
      <c r="AG2260" s="122" t="str">
        <f t="shared" si="1082"/>
        <v/>
      </c>
      <c r="AH2260" s="123" t="str">
        <f t="shared" si="1083"/>
        <v/>
      </c>
      <c r="AI2260" s="139" t="str">
        <f>IF(AE:AE="","",IF(R2260="Refreshment Beverage",AK2260*(Rates!J$19/100),ROUND(SUM(AH2260*(Rates!$J$8/100)),4)))</f>
        <v/>
      </c>
      <c r="AJ2260" s="124" t="str">
        <f t="shared" si="1084"/>
        <v/>
      </c>
      <c r="AK2260" s="125" t="str">
        <f t="shared" si="1085"/>
        <v/>
      </c>
      <c r="AL2260" s="121" t="str">
        <f t="shared" si="1086"/>
        <v/>
      </c>
      <c r="AM2260" s="138" t="str">
        <f>IF(AS2260="","",IF(R2260="Refreshment Beverage",ROUND(AS2260*Rates!K$19,4),ROUND(AO2260*(VLOOKUP(VALUE(Q2260),Rates!G$4:L$12,3,0)),4)))</f>
        <v/>
      </c>
      <c r="AN2260" s="126" t="str">
        <f>IF(AS2260="","",IF(R2260="Refreshment Beverage",AS2260*(Rates!J$19/100),MAX(AM2260,AB2260)))</f>
        <v/>
      </c>
      <c r="AO2260" s="127" t="str">
        <f t="shared" si="1087"/>
        <v/>
      </c>
      <c r="AP2260" s="127" t="str">
        <f t="shared" si="1088"/>
        <v/>
      </c>
      <c r="AQ2260" s="140" t="str">
        <f>IF(AS2260="","",IF(R2260="Refreshment Beverage",ROUND(SUM(VLOOKUP(Q:Q,Rates!G$15:L$19,3,0)*(AS2260-Y2260-Z2260-AA2260)),4),ROUND(SUM(Rates!$K$8*AS2260),4)))</f>
        <v/>
      </c>
      <c r="AR2260" s="139" t="str">
        <f t="shared" si="1089"/>
        <v/>
      </c>
      <c r="AS2260" s="125" t="str">
        <f t="shared" si="1090"/>
        <v/>
      </c>
      <c r="AT2260" s="121" t="str">
        <f t="shared" si="1091"/>
        <v/>
      </c>
      <c r="AU2260" s="138" t="str">
        <f>IF(AX2260="","",IF(R2260="Refreshment Beverage",ROUND((BA2260-Y2260-Z2260-AA2260)*VLOOKUP(VALUE(Q2260),Rates!G$15:L$19,3,0),4),ROUND(AW2260*(VLOOKUP(VALUE(Q2260),Rates!G:L,3,0)),4)))</f>
        <v/>
      </c>
      <c r="AV2260" s="126" t="str">
        <f t="shared" si="1092"/>
        <v/>
      </c>
      <c r="AW2260" s="127" t="str">
        <f t="shared" si="1093"/>
        <v/>
      </c>
      <c r="AX2260" s="123" t="str">
        <f t="shared" si="1094"/>
        <v/>
      </c>
      <c r="AY2260" s="140" t="str">
        <f>IF(AX2260="","",IF(R2260="Refreshment Beverage",ROUND(SUM(AX2260*Rates!K$19),4),ROUND(SUM(AX2260*(Rates!J$8/100)),4)))</f>
        <v/>
      </c>
      <c r="AZ2260" s="124" t="str">
        <f t="shared" si="1095"/>
        <v/>
      </c>
      <c r="BA2260" s="125" t="str">
        <f t="shared" si="1096"/>
        <v/>
      </c>
      <c r="BB2260" s="115"/>
      <c r="BC2260" s="143"/>
      <c r="BD2260" s="100"/>
      <c r="BE2260" s="100"/>
      <c r="BF2260" s="100"/>
      <c r="BG2260" s="100"/>
    </row>
    <row r="2261" spans="1:59" x14ac:dyDescent="0.2">
      <c r="A2261" s="144"/>
      <c r="B2261" s="141"/>
      <c r="C2261" s="141"/>
      <c r="D2261" s="142"/>
      <c r="E2261" s="142"/>
      <c r="F2261" s="142"/>
      <c r="G2261" s="142"/>
      <c r="H2261" s="142"/>
      <c r="I2261" s="129"/>
      <c r="J2261" s="130"/>
      <c r="K2261" s="131" t="str">
        <f t="shared" si="1067"/>
        <v/>
      </c>
      <c r="L2261" s="132" t="str">
        <f t="shared" si="1068"/>
        <v/>
      </c>
      <c r="M2261" s="133" t="str">
        <f t="shared" si="1069"/>
        <v/>
      </c>
      <c r="N2261" s="134" t="str">
        <f>IFERROR(IF(B:B="","",IF(R2261="Beer",SUM(LOOKUP(2,1/(Rates!$B$3:$B$5&lt;=W2261)/(Rates!$C$3:$C$5&gt;=W2261),Rates!$D$3:$D$5)*(X2261/100)*W2261),IF(R2261="Refreshment Beverage",SUM(LOOKUP(2,1/(Rates!$B$7:$B$11&lt;=W2261)/(Rates!$C$7:$C$11&gt;=W2261),Rates!$D$7:$D$11)*(X2261/100)*W2261)))),"")</f>
        <v/>
      </c>
      <c r="O2261" s="134" t="str">
        <f t="shared" si="1070"/>
        <v/>
      </c>
      <c r="P2261" s="116"/>
      <c r="Q2261" s="117" t="str">
        <f t="shared" si="1071"/>
        <v/>
      </c>
      <c r="R2261" s="128" t="str">
        <f t="shared" si="1072"/>
        <v/>
      </c>
      <c r="S2261" s="135" t="str">
        <f>IF(B2261="","",IF(R2261="Refreshment Beverage",VLOOKUP(VALUE(Q2261),Rates!G$15:L$19,2,0),VLOOKUP(VALUE(Q2261),Rates!G$4:L$12,2,0)))</f>
        <v/>
      </c>
      <c r="T2261" s="135" t="str">
        <f t="shared" si="1073"/>
        <v/>
      </c>
      <c r="U2261" s="118" t="str">
        <f t="shared" si="1074"/>
        <v/>
      </c>
      <c r="V2261" s="135" t="str">
        <f t="shared" si="1075"/>
        <v/>
      </c>
      <c r="W2261" s="135" t="str">
        <f t="shared" si="1076"/>
        <v/>
      </c>
      <c r="X2261" s="119" t="str">
        <f t="shared" si="1077"/>
        <v/>
      </c>
      <c r="Y2261" s="120" t="str">
        <f>IF(B:B="","",IF(R2261="Refreshment Beverage",VLOOKUP(Q2261,Rates!G$15:L$19,6,0)*W2261,VLOOKUP(Q2261,Rates!G$4:L$12,6,0)*W2261))</f>
        <v/>
      </c>
      <c r="Z2261" s="120" t="str">
        <f t="shared" si="1078"/>
        <v/>
      </c>
      <c r="AA2261" s="120" t="str">
        <f t="shared" si="1079"/>
        <v/>
      </c>
      <c r="AB2261" s="136" t="str">
        <f>IF(B:B="","",IF(R2261="Refreshment Beverage","",IF(AND(R2261="Beer",Q2261=0),SUM(LOOKUP(2,1/(Rates!$B$15:$B$18&lt;=W2261)/(Rates!$C$15:$C$18&gt;=W2261),Rates!$D$15:$D$18)*W2261),VLOOKUP(VALUE(Q:Q),Rates!A:B,2,0)*W2261)))</f>
        <v/>
      </c>
      <c r="AC2261" s="136" t="str">
        <f>IF(B:B="","",IF(R2261="Refreshment Beverage","",IF(AND(R2261="Beer",Q2261=0),SUM(LOOKUP(2,1/(Rates!$B$15:$B$18&lt;=W2261)/(Rates!$C$15:$C$18&gt;=W2261),Rates!$E$15:$E$18)*W2261),VLOOKUP(VALUE(Q:Q),Rates!A:C,3,0)*W2261)))</f>
        <v/>
      </c>
      <c r="AD2261" s="137" t="str">
        <f>IFERROR(IF(B:B="","",IF(R2261="Beer","",IF(VALUE(Q2261)=0,VLOOKUP(VLOOKUP(B:B,#REF!,16,0),Rates!A:E,2,0),VLOOKUP(VALUE(Q2261),Rates!A$31:B$34,2,0)*W2261))),0)</f>
        <v/>
      </c>
      <c r="AE2261" s="121" t="str">
        <f t="shared" si="1080"/>
        <v/>
      </c>
      <c r="AF2261" s="138" t="str">
        <f t="shared" si="1081"/>
        <v/>
      </c>
      <c r="AG2261" s="122" t="str">
        <f t="shared" si="1082"/>
        <v/>
      </c>
      <c r="AH2261" s="123" t="str">
        <f t="shared" si="1083"/>
        <v/>
      </c>
      <c r="AI2261" s="139" t="str">
        <f>IF(AE:AE="","",IF(R2261="Refreshment Beverage",AK2261*(Rates!J$19/100),ROUND(SUM(AH2261*(Rates!$J$8/100)),4)))</f>
        <v/>
      </c>
      <c r="AJ2261" s="124" t="str">
        <f t="shared" si="1084"/>
        <v/>
      </c>
      <c r="AK2261" s="125" t="str">
        <f t="shared" si="1085"/>
        <v/>
      </c>
      <c r="AL2261" s="121" t="str">
        <f t="shared" si="1086"/>
        <v/>
      </c>
      <c r="AM2261" s="138" t="str">
        <f>IF(AS2261="","",IF(R2261="Refreshment Beverage",ROUND(AS2261*Rates!K$19,4),ROUND(AO2261*(VLOOKUP(VALUE(Q2261),Rates!G$4:L$12,3,0)),4)))</f>
        <v/>
      </c>
      <c r="AN2261" s="126" t="str">
        <f>IF(AS2261="","",IF(R2261="Refreshment Beverage",AS2261*(Rates!J$19/100),MAX(AM2261,AB2261)))</f>
        <v/>
      </c>
      <c r="AO2261" s="127" t="str">
        <f t="shared" si="1087"/>
        <v/>
      </c>
      <c r="AP2261" s="127" t="str">
        <f t="shared" si="1088"/>
        <v/>
      </c>
      <c r="AQ2261" s="140" t="str">
        <f>IF(AS2261="","",IF(R2261="Refreshment Beverage",ROUND(SUM(VLOOKUP(Q:Q,Rates!G$15:L$19,3,0)*(AS2261-Y2261-Z2261-AA2261)),4),ROUND(SUM(Rates!$K$8*AS2261),4)))</f>
        <v/>
      </c>
      <c r="AR2261" s="139" t="str">
        <f t="shared" si="1089"/>
        <v/>
      </c>
      <c r="AS2261" s="125" t="str">
        <f t="shared" si="1090"/>
        <v/>
      </c>
      <c r="AT2261" s="121" t="str">
        <f t="shared" si="1091"/>
        <v/>
      </c>
      <c r="AU2261" s="138" t="str">
        <f>IF(AX2261="","",IF(R2261="Refreshment Beverage",ROUND((BA2261-Y2261-Z2261-AA2261)*VLOOKUP(VALUE(Q2261),Rates!G$15:L$19,3,0),4),ROUND(AW2261*(VLOOKUP(VALUE(Q2261),Rates!G:L,3,0)),4)))</f>
        <v/>
      </c>
      <c r="AV2261" s="126" t="str">
        <f t="shared" si="1092"/>
        <v/>
      </c>
      <c r="AW2261" s="127" t="str">
        <f t="shared" si="1093"/>
        <v/>
      </c>
      <c r="AX2261" s="123" t="str">
        <f t="shared" si="1094"/>
        <v/>
      </c>
      <c r="AY2261" s="140" t="str">
        <f>IF(AX2261="","",IF(R2261="Refreshment Beverage",ROUND(SUM(AX2261*Rates!K$19),4),ROUND(SUM(AX2261*(Rates!J$8/100)),4)))</f>
        <v/>
      </c>
      <c r="AZ2261" s="124" t="str">
        <f t="shared" si="1095"/>
        <v/>
      </c>
      <c r="BA2261" s="125" t="str">
        <f t="shared" si="1096"/>
        <v/>
      </c>
      <c r="BB2261" s="115"/>
      <c r="BC2261" s="143"/>
      <c r="BD2261" s="100"/>
      <c r="BE2261" s="100"/>
      <c r="BF2261" s="100"/>
      <c r="BG2261" s="100"/>
    </row>
    <row r="2262" spans="1:59" x14ac:dyDescent="0.2">
      <c r="A2262" s="144"/>
      <c r="B2262" s="141"/>
      <c r="C2262" s="141"/>
      <c r="D2262" s="142"/>
      <c r="E2262" s="142"/>
      <c r="F2262" s="142"/>
      <c r="G2262" s="142"/>
      <c r="H2262" s="142"/>
      <c r="I2262" s="129"/>
      <c r="J2262" s="130"/>
      <c r="K2262" s="131" t="str">
        <f t="shared" si="1067"/>
        <v/>
      </c>
      <c r="L2262" s="132" t="str">
        <f t="shared" si="1068"/>
        <v/>
      </c>
      <c r="M2262" s="133" t="str">
        <f t="shared" si="1069"/>
        <v/>
      </c>
      <c r="N2262" s="134" t="str">
        <f>IFERROR(IF(B:B="","",IF(R2262="Beer",SUM(LOOKUP(2,1/(Rates!$B$3:$B$5&lt;=W2262)/(Rates!$C$3:$C$5&gt;=W2262),Rates!$D$3:$D$5)*(X2262/100)*W2262),IF(R2262="Refreshment Beverage",SUM(LOOKUP(2,1/(Rates!$B$7:$B$11&lt;=W2262)/(Rates!$C$7:$C$11&gt;=W2262),Rates!$D$7:$D$11)*(X2262/100)*W2262)))),"")</f>
        <v/>
      </c>
      <c r="O2262" s="134" t="str">
        <f t="shared" si="1070"/>
        <v/>
      </c>
      <c r="P2262" s="116"/>
      <c r="Q2262" s="117" t="str">
        <f t="shared" si="1071"/>
        <v/>
      </c>
      <c r="R2262" s="128" t="str">
        <f t="shared" si="1072"/>
        <v/>
      </c>
      <c r="S2262" s="135" t="str">
        <f>IF(B2262="","",IF(R2262="Refreshment Beverage",VLOOKUP(VALUE(Q2262),Rates!G$15:L$19,2,0),VLOOKUP(VALUE(Q2262),Rates!G$4:L$12,2,0)))</f>
        <v/>
      </c>
      <c r="T2262" s="135" t="str">
        <f t="shared" si="1073"/>
        <v/>
      </c>
      <c r="U2262" s="118" t="str">
        <f t="shared" si="1074"/>
        <v/>
      </c>
      <c r="V2262" s="135" t="str">
        <f t="shared" si="1075"/>
        <v/>
      </c>
      <c r="W2262" s="135" t="str">
        <f t="shared" si="1076"/>
        <v/>
      </c>
      <c r="X2262" s="119" t="str">
        <f t="shared" si="1077"/>
        <v/>
      </c>
      <c r="Y2262" s="120" t="str">
        <f>IF(B:B="","",IF(R2262="Refreshment Beverage",VLOOKUP(Q2262,Rates!G$15:L$19,6,0)*W2262,VLOOKUP(Q2262,Rates!G$4:L$12,6,0)*W2262))</f>
        <v/>
      </c>
      <c r="Z2262" s="120" t="str">
        <f t="shared" si="1078"/>
        <v/>
      </c>
      <c r="AA2262" s="120" t="str">
        <f t="shared" si="1079"/>
        <v/>
      </c>
      <c r="AB2262" s="136" t="str">
        <f>IF(B:B="","",IF(R2262="Refreshment Beverage","",IF(AND(R2262="Beer",Q2262=0),SUM(LOOKUP(2,1/(Rates!$B$15:$B$18&lt;=W2262)/(Rates!$C$15:$C$18&gt;=W2262),Rates!$D$15:$D$18)*W2262),VLOOKUP(VALUE(Q:Q),Rates!A:B,2,0)*W2262)))</f>
        <v/>
      </c>
      <c r="AC2262" s="136" t="str">
        <f>IF(B:B="","",IF(R2262="Refreshment Beverage","",IF(AND(R2262="Beer",Q2262=0),SUM(LOOKUP(2,1/(Rates!$B$15:$B$18&lt;=W2262)/(Rates!$C$15:$C$18&gt;=W2262),Rates!$E$15:$E$18)*W2262),VLOOKUP(VALUE(Q:Q),Rates!A:C,3,0)*W2262)))</f>
        <v/>
      </c>
      <c r="AD2262" s="137" t="str">
        <f>IFERROR(IF(B:B="","",IF(R2262="Beer","",IF(VALUE(Q2262)=0,VLOOKUP(VLOOKUP(B:B,#REF!,16,0),Rates!A:E,2,0),VLOOKUP(VALUE(Q2262),Rates!A$31:B$34,2,0)*W2262))),0)</f>
        <v/>
      </c>
      <c r="AE2262" s="121" t="str">
        <f t="shared" si="1080"/>
        <v/>
      </c>
      <c r="AF2262" s="138" t="str">
        <f t="shared" si="1081"/>
        <v/>
      </c>
      <c r="AG2262" s="122" t="str">
        <f t="shared" si="1082"/>
        <v/>
      </c>
      <c r="AH2262" s="123" t="str">
        <f t="shared" si="1083"/>
        <v/>
      </c>
      <c r="AI2262" s="139" t="str">
        <f>IF(AE:AE="","",IF(R2262="Refreshment Beverage",AK2262*(Rates!J$19/100),ROUND(SUM(AH2262*(Rates!$J$8/100)),4)))</f>
        <v/>
      </c>
      <c r="AJ2262" s="124" t="str">
        <f t="shared" si="1084"/>
        <v/>
      </c>
      <c r="AK2262" s="125" t="str">
        <f t="shared" si="1085"/>
        <v/>
      </c>
      <c r="AL2262" s="121" t="str">
        <f t="shared" si="1086"/>
        <v/>
      </c>
      <c r="AM2262" s="138" t="str">
        <f>IF(AS2262="","",IF(R2262="Refreshment Beverage",ROUND(AS2262*Rates!K$19,4),ROUND(AO2262*(VLOOKUP(VALUE(Q2262),Rates!G$4:L$12,3,0)),4)))</f>
        <v/>
      </c>
      <c r="AN2262" s="126" t="str">
        <f>IF(AS2262="","",IF(R2262="Refreshment Beverage",AS2262*(Rates!J$19/100),MAX(AM2262,AB2262)))</f>
        <v/>
      </c>
      <c r="AO2262" s="127" t="str">
        <f t="shared" si="1087"/>
        <v/>
      </c>
      <c r="AP2262" s="127" t="str">
        <f t="shared" si="1088"/>
        <v/>
      </c>
      <c r="AQ2262" s="140" t="str">
        <f>IF(AS2262="","",IF(R2262="Refreshment Beverage",ROUND(SUM(VLOOKUP(Q:Q,Rates!G$15:L$19,3,0)*(AS2262-Y2262-Z2262-AA2262)),4),ROUND(SUM(Rates!$K$8*AS2262),4)))</f>
        <v/>
      </c>
      <c r="AR2262" s="139" t="str">
        <f t="shared" si="1089"/>
        <v/>
      </c>
      <c r="AS2262" s="125" t="str">
        <f t="shared" si="1090"/>
        <v/>
      </c>
      <c r="AT2262" s="121" t="str">
        <f t="shared" si="1091"/>
        <v/>
      </c>
      <c r="AU2262" s="138" t="str">
        <f>IF(AX2262="","",IF(R2262="Refreshment Beverage",ROUND((BA2262-Y2262-Z2262-AA2262)*VLOOKUP(VALUE(Q2262),Rates!G$15:L$19,3,0),4),ROUND(AW2262*(VLOOKUP(VALUE(Q2262),Rates!G:L,3,0)),4)))</f>
        <v/>
      </c>
      <c r="AV2262" s="126" t="str">
        <f t="shared" si="1092"/>
        <v/>
      </c>
      <c r="AW2262" s="127" t="str">
        <f t="shared" si="1093"/>
        <v/>
      </c>
      <c r="AX2262" s="123" t="str">
        <f t="shared" si="1094"/>
        <v/>
      </c>
      <c r="AY2262" s="140" t="str">
        <f>IF(AX2262="","",IF(R2262="Refreshment Beverage",ROUND(SUM(AX2262*Rates!K$19),4),ROUND(SUM(AX2262*(Rates!J$8/100)),4)))</f>
        <v/>
      </c>
      <c r="AZ2262" s="124" t="str">
        <f t="shared" si="1095"/>
        <v/>
      </c>
      <c r="BA2262" s="125" t="str">
        <f t="shared" si="1096"/>
        <v/>
      </c>
      <c r="BB2262" s="115"/>
      <c r="BC2262" s="143"/>
      <c r="BD2262" s="100"/>
      <c r="BE2262" s="100"/>
      <c r="BF2262" s="100"/>
      <c r="BG2262" s="100"/>
    </row>
    <row r="2263" spans="1:59" x14ac:dyDescent="0.2">
      <c r="A2263" s="144"/>
      <c r="B2263" s="141"/>
      <c r="C2263" s="141"/>
      <c r="D2263" s="142"/>
      <c r="E2263" s="142"/>
      <c r="F2263" s="142"/>
      <c r="G2263" s="142"/>
      <c r="H2263" s="142"/>
      <c r="I2263" s="129"/>
      <c r="J2263" s="130"/>
      <c r="K2263" s="131" t="str">
        <f t="shared" si="1067"/>
        <v/>
      </c>
      <c r="L2263" s="132" t="str">
        <f t="shared" si="1068"/>
        <v/>
      </c>
      <c r="M2263" s="133" t="str">
        <f t="shared" si="1069"/>
        <v/>
      </c>
      <c r="N2263" s="134" t="str">
        <f>IFERROR(IF(B:B="","",IF(R2263="Beer",SUM(LOOKUP(2,1/(Rates!$B$3:$B$5&lt;=W2263)/(Rates!$C$3:$C$5&gt;=W2263),Rates!$D$3:$D$5)*(X2263/100)*W2263),IF(R2263="Refreshment Beverage",SUM(LOOKUP(2,1/(Rates!$B$7:$B$11&lt;=W2263)/(Rates!$C$7:$C$11&gt;=W2263),Rates!$D$7:$D$11)*(X2263/100)*W2263)))),"")</f>
        <v/>
      </c>
      <c r="O2263" s="134" t="str">
        <f t="shared" si="1070"/>
        <v/>
      </c>
      <c r="P2263" s="116"/>
      <c r="Q2263" s="117" t="str">
        <f t="shared" si="1071"/>
        <v/>
      </c>
      <c r="R2263" s="128" t="str">
        <f t="shared" si="1072"/>
        <v/>
      </c>
      <c r="S2263" s="135" t="str">
        <f>IF(B2263="","",IF(R2263="Refreshment Beverage",VLOOKUP(VALUE(Q2263),Rates!G$15:L$19,2,0),VLOOKUP(VALUE(Q2263),Rates!G$4:L$12,2,0)))</f>
        <v/>
      </c>
      <c r="T2263" s="135" t="str">
        <f t="shared" si="1073"/>
        <v/>
      </c>
      <c r="U2263" s="118" t="str">
        <f t="shared" si="1074"/>
        <v/>
      </c>
      <c r="V2263" s="135" t="str">
        <f t="shared" si="1075"/>
        <v/>
      </c>
      <c r="W2263" s="135" t="str">
        <f t="shared" si="1076"/>
        <v/>
      </c>
      <c r="X2263" s="119" t="str">
        <f t="shared" si="1077"/>
        <v/>
      </c>
      <c r="Y2263" s="120" t="str">
        <f>IF(B:B="","",IF(R2263="Refreshment Beverage",VLOOKUP(Q2263,Rates!G$15:L$19,6,0)*W2263,VLOOKUP(Q2263,Rates!G$4:L$12,6,0)*W2263))</f>
        <v/>
      </c>
      <c r="Z2263" s="120" t="str">
        <f t="shared" si="1078"/>
        <v/>
      </c>
      <c r="AA2263" s="120" t="str">
        <f t="shared" si="1079"/>
        <v/>
      </c>
      <c r="AB2263" s="136" t="str">
        <f>IF(B:B="","",IF(R2263="Refreshment Beverage","",IF(AND(R2263="Beer",Q2263=0),SUM(LOOKUP(2,1/(Rates!$B$15:$B$18&lt;=W2263)/(Rates!$C$15:$C$18&gt;=W2263),Rates!$D$15:$D$18)*W2263),VLOOKUP(VALUE(Q:Q),Rates!A:B,2,0)*W2263)))</f>
        <v/>
      </c>
      <c r="AC2263" s="136" t="str">
        <f>IF(B:B="","",IF(R2263="Refreshment Beverage","",IF(AND(R2263="Beer",Q2263=0),SUM(LOOKUP(2,1/(Rates!$B$15:$B$18&lt;=W2263)/(Rates!$C$15:$C$18&gt;=W2263),Rates!$E$15:$E$18)*W2263),VLOOKUP(VALUE(Q:Q),Rates!A:C,3,0)*W2263)))</f>
        <v/>
      </c>
      <c r="AD2263" s="137" t="str">
        <f>IFERROR(IF(B:B="","",IF(R2263="Beer","",IF(VALUE(Q2263)=0,VLOOKUP(VLOOKUP(B:B,#REF!,16,0),Rates!A:E,2,0),VLOOKUP(VALUE(Q2263),Rates!A$31:B$34,2,0)*W2263))),0)</f>
        <v/>
      </c>
      <c r="AE2263" s="121" t="str">
        <f t="shared" si="1080"/>
        <v/>
      </c>
      <c r="AF2263" s="138" t="str">
        <f t="shared" si="1081"/>
        <v/>
      </c>
      <c r="AG2263" s="122" t="str">
        <f t="shared" si="1082"/>
        <v/>
      </c>
      <c r="AH2263" s="123" t="str">
        <f t="shared" si="1083"/>
        <v/>
      </c>
      <c r="AI2263" s="139" t="str">
        <f>IF(AE:AE="","",IF(R2263="Refreshment Beverage",AK2263*(Rates!J$19/100),ROUND(SUM(AH2263*(Rates!$J$8/100)),4)))</f>
        <v/>
      </c>
      <c r="AJ2263" s="124" t="str">
        <f t="shared" si="1084"/>
        <v/>
      </c>
      <c r="AK2263" s="125" t="str">
        <f t="shared" si="1085"/>
        <v/>
      </c>
      <c r="AL2263" s="121" t="str">
        <f t="shared" si="1086"/>
        <v/>
      </c>
      <c r="AM2263" s="138" t="str">
        <f>IF(AS2263="","",IF(R2263="Refreshment Beverage",ROUND(AS2263*Rates!K$19,4),ROUND(AO2263*(VLOOKUP(VALUE(Q2263),Rates!G$4:L$12,3,0)),4)))</f>
        <v/>
      </c>
      <c r="AN2263" s="126" t="str">
        <f>IF(AS2263="","",IF(R2263="Refreshment Beverage",AS2263*(Rates!J$19/100),MAX(AM2263,AB2263)))</f>
        <v/>
      </c>
      <c r="AO2263" s="127" t="str">
        <f t="shared" si="1087"/>
        <v/>
      </c>
      <c r="AP2263" s="127" t="str">
        <f t="shared" si="1088"/>
        <v/>
      </c>
      <c r="AQ2263" s="140" t="str">
        <f>IF(AS2263="","",IF(R2263="Refreshment Beverage",ROUND(SUM(VLOOKUP(Q:Q,Rates!G$15:L$19,3,0)*(AS2263-Y2263-Z2263-AA2263)),4),ROUND(SUM(Rates!$K$8*AS2263),4)))</f>
        <v/>
      </c>
      <c r="AR2263" s="139" t="str">
        <f t="shared" si="1089"/>
        <v/>
      </c>
      <c r="AS2263" s="125" t="str">
        <f t="shared" si="1090"/>
        <v/>
      </c>
      <c r="AT2263" s="121" t="str">
        <f t="shared" si="1091"/>
        <v/>
      </c>
      <c r="AU2263" s="138" t="str">
        <f>IF(AX2263="","",IF(R2263="Refreshment Beverage",ROUND((BA2263-Y2263-Z2263-AA2263)*VLOOKUP(VALUE(Q2263),Rates!G$15:L$19,3,0),4),ROUND(AW2263*(VLOOKUP(VALUE(Q2263),Rates!G:L,3,0)),4)))</f>
        <v/>
      </c>
      <c r="AV2263" s="126" t="str">
        <f t="shared" si="1092"/>
        <v/>
      </c>
      <c r="AW2263" s="127" t="str">
        <f t="shared" si="1093"/>
        <v/>
      </c>
      <c r="AX2263" s="123" t="str">
        <f t="shared" si="1094"/>
        <v/>
      </c>
      <c r="AY2263" s="140" t="str">
        <f>IF(AX2263="","",IF(R2263="Refreshment Beverage",ROUND(SUM(AX2263*Rates!K$19),4),ROUND(SUM(AX2263*(Rates!J$8/100)),4)))</f>
        <v/>
      </c>
      <c r="AZ2263" s="124" t="str">
        <f t="shared" si="1095"/>
        <v/>
      </c>
      <c r="BA2263" s="125" t="str">
        <f t="shared" si="1096"/>
        <v/>
      </c>
      <c r="BB2263" s="115"/>
      <c r="BC2263" s="143"/>
      <c r="BD2263" s="100"/>
      <c r="BE2263" s="100"/>
      <c r="BF2263" s="100"/>
      <c r="BG2263" s="100"/>
    </row>
    <row r="2264" spans="1:59" x14ac:dyDescent="0.2">
      <c r="A2264" s="144"/>
      <c r="B2264" s="141"/>
      <c r="C2264" s="141"/>
      <c r="D2264" s="142"/>
      <c r="E2264" s="142"/>
      <c r="F2264" s="142"/>
      <c r="G2264" s="142"/>
      <c r="H2264" s="142"/>
      <c r="I2264" s="129"/>
      <c r="J2264" s="130"/>
      <c r="K2264" s="131" t="str">
        <f t="shared" si="1067"/>
        <v/>
      </c>
      <c r="L2264" s="132" t="str">
        <f t="shared" si="1068"/>
        <v/>
      </c>
      <c r="M2264" s="133" t="str">
        <f t="shared" si="1069"/>
        <v/>
      </c>
      <c r="N2264" s="134" t="str">
        <f>IFERROR(IF(B:B="","",IF(R2264="Beer",SUM(LOOKUP(2,1/(Rates!$B$3:$B$5&lt;=W2264)/(Rates!$C$3:$C$5&gt;=W2264),Rates!$D$3:$D$5)*(X2264/100)*W2264),IF(R2264="Refreshment Beverage",SUM(LOOKUP(2,1/(Rates!$B$7:$B$11&lt;=W2264)/(Rates!$C$7:$C$11&gt;=W2264),Rates!$D$7:$D$11)*(X2264/100)*W2264)))),"")</f>
        <v/>
      </c>
      <c r="O2264" s="134" t="str">
        <f t="shared" si="1070"/>
        <v/>
      </c>
      <c r="P2264" s="116"/>
      <c r="Q2264" s="117" t="str">
        <f t="shared" si="1071"/>
        <v/>
      </c>
      <c r="R2264" s="128" t="str">
        <f t="shared" si="1072"/>
        <v/>
      </c>
      <c r="S2264" s="135" t="str">
        <f>IF(B2264="","",IF(R2264="Refreshment Beverage",VLOOKUP(VALUE(Q2264),Rates!G$15:L$19,2,0),VLOOKUP(VALUE(Q2264),Rates!G$4:L$12,2,0)))</f>
        <v/>
      </c>
      <c r="T2264" s="135" t="str">
        <f t="shared" si="1073"/>
        <v/>
      </c>
      <c r="U2264" s="118" t="str">
        <f t="shared" si="1074"/>
        <v/>
      </c>
      <c r="V2264" s="135" t="str">
        <f t="shared" si="1075"/>
        <v/>
      </c>
      <c r="W2264" s="135" t="str">
        <f t="shared" si="1076"/>
        <v/>
      </c>
      <c r="X2264" s="119" t="str">
        <f t="shared" si="1077"/>
        <v/>
      </c>
      <c r="Y2264" s="120" t="str">
        <f>IF(B:B="","",IF(R2264="Refreshment Beverage",VLOOKUP(Q2264,Rates!G$15:L$19,6,0)*W2264,VLOOKUP(Q2264,Rates!G$4:L$12,6,0)*W2264))</f>
        <v/>
      </c>
      <c r="Z2264" s="120" t="str">
        <f t="shared" si="1078"/>
        <v/>
      </c>
      <c r="AA2264" s="120" t="str">
        <f t="shared" si="1079"/>
        <v/>
      </c>
      <c r="AB2264" s="136" t="str">
        <f>IF(B:B="","",IF(R2264="Refreshment Beverage","",IF(AND(R2264="Beer",Q2264=0),SUM(LOOKUP(2,1/(Rates!$B$15:$B$18&lt;=W2264)/(Rates!$C$15:$C$18&gt;=W2264),Rates!$D$15:$D$18)*W2264),VLOOKUP(VALUE(Q:Q),Rates!A:B,2,0)*W2264)))</f>
        <v/>
      </c>
      <c r="AC2264" s="136" t="str">
        <f>IF(B:B="","",IF(R2264="Refreshment Beverage","",IF(AND(R2264="Beer",Q2264=0),SUM(LOOKUP(2,1/(Rates!$B$15:$B$18&lt;=W2264)/(Rates!$C$15:$C$18&gt;=W2264),Rates!$E$15:$E$18)*W2264),VLOOKUP(VALUE(Q:Q),Rates!A:C,3,0)*W2264)))</f>
        <v/>
      </c>
      <c r="AD2264" s="137" t="str">
        <f>IFERROR(IF(B:B="","",IF(R2264="Beer","",IF(VALUE(Q2264)=0,VLOOKUP(VLOOKUP(B:B,#REF!,16,0),Rates!A:E,2,0),VLOOKUP(VALUE(Q2264),Rates!A$31:B$34,2,0)*W2264))),0)</f>
        <v/>
      </c>
      <c r="AE2264" s="121" t="str">
        <f t="shared" si="1080"/>
        <v/>
      </c>
      <c r="AF2264" s="138" t="str">
        <f t="shared" si="1081"/>
        <v/>
      </c>
      <c r="AG2264" s="122" t="str">
        <f t="shared" si="1082"/>
        <v/>
      </c>
      <c r="AH2264" s="123" t="str">
        <f t="shared" si="1083"/>
        <v/>
      </c>
      <c r="AI2264" s="139" t="str">
        <f>IF(AE:AE="","",IF(R2264="Refreshment Beverage",AK2264*(Rates!J$19/100),ROUND(SUM(AH2264*(Rates!$J$8/100)),4)))</f>
        <v/>
      </c>
      <c r="AJ2264" s="124" t="str">
        <f t="shared" si="1084"/>
        <v/>
      </c>
      <c r="AK2264" s="125" t="str">
        <f t="shared" si="1085"/>
        <v/>
      </c>
      <c r="AL2264" s="121" t="str">
        <f t="shared" si="1086"/>
        <v/>
      </c>
      <c r="AM2264" s="138" t="str">
        <f>IF(AS2264="","",IF(R2264="Refreshment Beverage",ROUND(AS2264*Rates!K$19,4),ROUND(AO2264*(VLOOKUP(VALUE(Q2264),Rates!G$4:L$12,3,0)),4)))</f>
        <v/>
      </c>
      <c r="AN2264" s="126" t="str">
        <f>IF(AS2264="","",IF(R2264="Refreshment Beverage",AS2264*(Rates!J$19/100),MAX(AM2264,AB2264)))</f>
        <v/>
      </c>
      <c r="AO2264" s="127" t="str">
        <f t="shared" si="1087"/>
        <v/>
      </c>
      <c r="AP2264" s="127" t="str">
        <f t="shared" si="1088"/>
        <v/>
      </c>
      <c r="AQ2264" s="140" t="str">
        <f>IF(AS2264="","",IF(R2264="Refreshment Beverage",ROUND(SUM(VLOOKUP(Q:Q,Rates!G$15:L$19,3,0)*(AS2264-Y2264-Z2264-AA2264)),4),ROUND(SUM(Rates!$K$8*AS2264),4)))</f>
        <v/>
      </c>
      <c r="AR2264" s="139" t="str">
        <f t="shared" si="1089"/>
        <v/>
      </c>
      <c r="AS2264" s="125" t="str">
        <f t="shared" si="1090"/>
        <v/>
      </c>
      <c r="AT2264" s="121" t="str">
        <f t="shared" si="1091"/>
        <v/>
      </c>
      <c r="AU2264" s="138" t="str">
        <f>IF(AX2264="","",IF(R2264="Refreshment Beverage",ROUND((BA2264-Y2264-Z2264-AA2264)*VLOOKUP(VALUE(Q2264),Rates!G$15:L$19,3,0),4),ROUND(AW2264*(VLOOKUP(VALUE(Q2264),Rates!G:L,3,0)),4)))</f>
        <v/>
      </c>
      <c r="AV2264" s="126" t="str">
        <f t="shared" si="1092"/>
        <v/>
      </c>
      <c r="AW2264" s="127" t="str">
        <f t="shared" si="1093"/>
        <v/>
      </c>
      <c r="AX2264" s="123" t="str">
        <f t="shared" si="1094"/>
        <v/>
      </c>
      <c r="AY2264" s="140" t="str">
        <f>IF(AX2264="","",IF(R2264="Refreshment Beverage",ROUND(SUM(AX2264*Rates!K$19),4),ROUND(SUM(AX2264*(Rates!J$8/100)),4)))</f>
        <v/>
      </c>
      <c r="AZ2264" s="124" t="str">
        <f t="shared" si="1095"/>
        <v/>
      </c>
      <c r="BA2264" s="125" t="str">
        <f t="shared" si="1096"/>
        <v/>
      </c>
      <c r="BB2264" s="115"/>
      <c r="BC2264" s="143"/>
      <c r="BD2264" s="100"/>
      <c r="BE2264" s="100"/>
      <c r="BF2264" s="100"/>
      <c r="BG2264" s="100"/>
    </row>
    <row r="2265" spans="1:59" x14ac:dyDescent="0.2">
      <c r="A2265" s="144"/>
      <c r="B2265" s="141"/>
      <c r="C2265" s="141"/>
      <c r="D2265" s="142"/>
      <c r="E2265" s="142"/>
      <c r="F2265" s="142"/>
      <c r="G2265" s="142"/>
      <c r="H2265" s="142"/>
      <c r="I2265" s="129"/>
      <c r="J2265" s="130"/>
      <c r="K2265" s="131" t="str">
        <f t="shared" si="1067"/>
        <v/>
      </c>
      <c r="L2265" s="132" t="str">
        <f t="shared" si="1068"/>
        <v/>
      </c>
      <c r="M2265" s="133" t="str">
        <f t="shared" si="1069"/>
        <v/>
      </c>
      <c r="N2265" s="134" t="str">
        <f>IFERROR(IF(B:B="","",IF(R2265="Beer",SUM(LOOKUP(2,1/(Rates!$B$3:$B$5&lt;=W2265)/(Rates!$C$3:$C$5&gt;=W2265),Rates!$D$3:$D$5)*(X2265/100)*W2265),IF(R2265="Refreshment Beverage",SUM(LOOKUP(2,1/(Rates!$B$7:$B$11&lt;=W2265)/(Rates!$C$7:$C$11&gt;=W2265),Rates!$D$7:$D$11)*(X2265/100)*W2265)))),"")</f>
        <v/>
      </c>
      <c r="O2265" s="134" t="str">
        <f t="shared" si="1070"/>
        <v/>
      </c>
      <c r="P2265" s="116"/>
      <c r="Q2265" s="117" t="str">
        <f t="shared" si="1071"/>
        <v/>
      </c>
      <c r="R2265" s="128" t="str">
        <f t="shared" si="1072"/>
        <v/>
      </c>
      <c r="S2265" s="135" t="str">
        <f>IF(B2265="","",IF(R2265="Refreshment Beverage",VLOOKUP(VALUE(Q2265),Rates!G$15:L$19,2,0),VLOOKUP(VALUE(Q2265),Rates!G$4:L$12,2,0)))</f>
        <v/>
      </c>
      <c r="T2265" s="135" t="str">
        <f t="shared" si="1073"/>
        <v/>
      </c>
      <c r="U2265" s="118" t="str">
        <f t="shared" si="1074"/>
        <v/>
      </c>
      <c r="V2265" s="135" t="str">
        <f t="shared" si="1075"/>
        <v/>
      </c>
      <c r="W2265" s="135" t="str">
        <f t="shared" si="1076"/>
        <v/>
      </c>
      <c r="X2265" s="119" t="str">
        <f t="shared" si="1077"/>
        <v/>
      </c>
      <c r="Y2265" s="120" t="str">
        <f>IF(B:B="","",IF(R2265="Refreshment Beverage",VLOOKUP(Q2265,Rates!G$15:L$19,6,0)*W2265,VLOOKUP(Q2265,Rates!G$4:L$12,6,0)*W2265))</f>
        <v/>
      </c>
      <c r="Z2265" s="120" t="str">
        <f t="shared" si="1078"/>
        <v/>
      </c>
      <c r="AA2265" s="120" t="str">
        <f t="shared" si="1079"/>
        <v/>
      </c>
      <c r="AB2265" s="136" t="str">
        <f>IF(B:B="","",IF(R2265="Refreshment Beverage","",IF(AND(R2265="Beer",Q2265=0),SUM(LOOKUP(2,1/(Rates!$B$15:$B$18&lt;=W2265)/(Rates!$C$15:$C$18&gt;=W2265),Rates!$D$15:$D$18)*W2265),VLOOKUP(VALUE(Q:Q),Rates!A:B,2,0)*W2265)))</f>
        <v/>
      </c>
      <c r="AC2265" s="136" t="str">
        <f>IF(B:B="","",IF(R2265="Refreshment Beverage","",IF(AND(R2265="Beer",Q2265=0),SUM(LOOKUP(2,1/(Rates!$B$15:$B$18&lt;=W2265)/(Rates!$C$15:$C$18&gt;=W2265),Rates!$E$15:$E$18)*W2265),VLOOKUP(VALUE(Q:Q),Rates!A:C,3,0)*W2265)))</f>
        <v/>
      </c>
      <c r="AD2265" s="137" t="str">
        <f>IFERROR(IF(B:B="","",IF(R2265="Beer","",IF(VALUE(Q2265)=0,VLOOKUP(VLOOKUP(B:B,#REF!,16,0),Rates!A:E,2,0),VLOOKUP(VALUE(Q2265),Rates!A$31:B$34,2,0)*W2265))),0)</f>
        <v/>
      </c>
      <c r="AE2265" s="121" t="str">
        <f t="shared" si="1080"/>
        <v/>
      </c>
      <c r="AF2265" s="138" t="str">
        <f t="shared" si="1081"/>
        <v/>
      </c>
      <c r="AG2265" s="122" t="str">
        <f t="shared" si="1082"/>
        <v/>
      </c>
      <c r="AH2265" s="123" t="str">
        <f t="shared" si="1083"/>
        <v/>
      </c>
      <c r="AI2265" s="139" t="str">
        <f>IF(AE:AE="","",IF(R2265="Refreshment Beverage",AK2265*(Rates!J$19/100),ROUND(SUM(AH2265*(Rates!$J$8/100)),4)))</f>
        <v/>
      </c>
      <c r="AJ2265" s="124" t="str">
        <f t="shared" si="1084"/>
        <v/>
      </c>
      <c r="AK2265" s="125" t="str">
        <f t="shared" si="1085"/>
        <v/>
      </c>
      <c r="AL2265" s="121" t="str">
        <f t="shared" si="1086"/>
        <v/>
      </c>
      <c r="AM2265" s="138" t="str">
        <f>IF(AS2265="","",IF(R2265="Refreshment Beverage",ROUND(AS2265*Rates!K$19,4),ROUND(AO2265*(VLOOKUP(VALUE(Q2265),Rates!G$4:L$12,3,0)),4)))</f>
        <v/>
      </c>
      <c r="AN2265" s="126" t="str">
        <f>IF(AS2265="","",IF(R2265="Refreshment Beverage",AS2265*(Rates!J$19/100),MAX(AM2265,AB2265)))</f>
        <v/>
      </c>
      <c r="AO2265" s="127" t="str">
        <f t="shared" si="1087"/>
        <v/>
      </c>
      <c r="AP2265" s="127" t="str">
        <f t="shared" si="1088"/>
        <v/>
      </c>
      <c r="AQ2265" s="140" t="str">
        <f>IF(AS2265="","",IF(R2265="Refreshment Beverage",ROUND(SUM(VLOOKUP(Q:Q,Rates!G$15:L$19,3,0)*(AS2265-Y2265-Z2265-AA2265)),4),ROUND(SUM(Rates!$K$8*AS2265),4)))</f>
        <v/>
      </c>
      <c r="AR2265" s="139" t="str">
        <f t="shared" si="1089"/>
        <v/>
      </c>
      <c r="AS2265" s="125" t="str">
        <f t="shared" si="1090"/>
        <v/>
      </c>
      <c r="AT2265" s="121" t="str">
        <f t="shared" si="1091"/>
        <v/>
      </c>
      <c r="AU2265" s="138" t="str">
        <f>IF(AX2265="","",IF(R2265="Refreshment Beverage",ROUND((BA2265-Y2265-Z2265-AA2265)*VLOOKUP(VALUE(Q2265),Rates!G$15:L$19,3,0),4),ROUND(AW2265*(VLOOKUP(VALUE(Q2265),Rates!G:L,3,0)),4)))</f>
        <v/>
      </c>
      <c r="AV2265" s="126" t="str">
        <f t="shared" si="1092"/>
        <v/>
      </c>
      <c r="AW2265" s="127" t="str">
        <f t="shared" si="1093"/>
        <v/>
      </c>
      <c r="AX2265" s="123" t="str">
        <f t="shared" si="1094"/>
        <v/>
      </c>
      <c r="AY2265" s="140" t="str">
        <f>IF(AX2265="","",IF(R2265="Refreshment Beverage",ROUND(SUM(AX2265*Rates!K$19),4),ROUND(SUM(AX2265*(Rates!J$8/100)),4)))</f>
        <v/>
      </c>
      <c r="AZ2265" s="124" t="str">
        <f t="shared" si="1095"/>
        <v/>
      </c>
      <c r="BA2265" s="125" t="str">
        <f t="shared" si="1096"/>
        <v/>
      </c>
      <c r="BB2265" s="115"/>
      <c r="BC2265" s="143"/>
      <c r="BD2265" s="100"/>
      <c r="BE2265" s="100"/>
      <c r="BF2265" s="100"/>
      <c r="BG2265" s="100"/>
    </row>
    <row r="2266" spans="1:59" x14ac:dyDescent="0.2">
      <c r="A2266" s="144"/>
      <c r="B2266" s="141"/>
      <c r="C2266" s="141"/>
      <c r="D2266" s="142"/>
      <c r="E2266" s="142"/>
      <c r="F2266" s="142"/>
      <c r="G2266" s="142"/>
      <c r="H2266" s="142"/>
      <c r="I2266" s="129"/>
      <c r="J2266" s="130"/>
      <c r="K2266" s="131" t="str">
        <f t="shared" ref="K2266:K2329" si="1097">IFERROR(IF(B:B="","",IF(OR(C2266="",E2266="",F2266="",G2266="",H2266="",I2266="",J2266=""),"",ROUND(IF(J2266="Gross Price to Brewers",AE2266,IF(J2266="Retail Price",AL2266,IF(J2266="Licensee Retail",AT2266,""))),2))),"")</f>
        <v/>
      </c>
      <c r="L2266" s="132" t="str">
        <f t="shared" ref="L2266:L2329" si="1098">IFERROR(IF(B:B="","",IF(OR(C2266="",E2266="",F2266="",G2266="",H2266="",I2266="",J2266=""),"",ROUND(IF(J2266="Gross Price to Brewers",AH2266,IF(J2266="Retail Price",AP2266,IF(J2266="Licensee Retail",AX2266,""))),2))),"")</f>
        <v/>
      </c>
      <c r="M2266" s="133" t="str">
        <f t="shared" ref="M2266:M2329" si="1099">IFERROR(IF(B:B="","",IF(OR(C2266="",E2266="",F2266="",G2266="",H2266="",I2266="",J2266=""),"",ROUND(IF(J2266="Gross Price to Brewers",AK2266,IF(J2266="Retail Price",AS2266,IF(J2266="Licensee Retail",BA2266,""))),2))),"")</f>
        <v/>
      </c>
      <c r="N2266" s="134" t="str">
        <f>IFERROR(IF(B:B="","",IF(R2266="Beer",SUM(LOOKUP(2,1/(Rates!$B$3:$B$5&lt;=W2266)/(Rates!$C$3:$C$5&gt;=W2266),Rates!$D$3:$D$5)*(X2266/100)*W2266),IF(R2266="Refreshment Beverage",SUM(LOOKUP(2,1/(Rates!$B$7:$B$11&lt;=W2266)/(Rates!$C$7:$C$11&gt;=W2266),Rates!$D$7:$D$11)*(X2266/100)*W2266)))),"")</f>
        <v/>
      </c>
      <c r="O2266" s="134" t="str">
        <f t="shared" ref="O2266:O2329" si="1100">IF(B:B="","",IF(M2266&gt;N2266,"YES","NO"))</f>
        <v/>
      </c>
      <c r="P2266" s="116"/>
      <c r="Q2266" s="117" t="str">
        <f t="shared" ref="Q2266:Q2329" si="1101">IF(B2266="","",IF(OR(D2266="",D2266=5),0,D2266))</f>
        <v/>
      </c>
      <c r="R2266" s="128" t="str">
        <f t="shared" ref="R2266:R2329" si="1102">IF(B2266="","",C2266)</f>
        <v/>
      </c>
      <c r="S2266" s="135" t="str">
        <f>IF(B2266="","",IF(R2266="Refreshment Beverage",VLOOKUP(VALUE(Q2266),Rates!G$15:L$19,2,0),VLOOKUP(VALUE(Q2266),Rates!G$4:L$12,2,0)))</f>
        <v/>
      </c>
      <c r="T2266" s="135" t="str">
        <f t="shared" ref="T2266:T2329" si="1103">IF(B2266="","",G2266)</f>
        <v/>
      </c>
      <c r="U2266" s="118" t="str">
        <f t="shared" ref="U2266:U2329" si="1104">IF(B:B="","",SUM(W2266/V2266))</f>
        <v/>
      </c>
      <c r="V2266" s="135" t="str">
        <f t="shared" ref="V2266:V2329" si="1105">IF(B2266="","",F2266)</f>
        <v/>
      </c>
      <c r="W2266" s="135" t="str">
        <f t="shared" ref="W2266:W2329" si="1106">IF(B2266="","",E2266*F2266)</f>
        <v/>
      </c>
      <c r="X2266" s="119" t="str">
        <f t="shared" ref="X2266:X2329" si="1107">IF(B2266="","",H2266)</f>
        <v/>
      </c>
      <c r="Y2266" s="120" t="str">
        <f>IF(B:B="","",IF(R2266="Refreshment Beverage",VLOOKUP(Q2266,Rates!G$15:L$19,6,0)*W2266,VLOOKUP(Q2266,Rates!G$4:L$12,6,0)*W2266))</f>
        <v/>
      </c>
      <c r="Z2266" s="120" t="str">
        <f t="shared" ref="Z2266:Z2329" si="1108">IF(B:B="","",IF(R2266="Refreshment Beverage",0,IF(T2266="Keg",0,ROUND(0.34/12*V2266,2))))</f>
        <v/>
      </c>
      <c r="AA2266" s="120" t="str">
        <f t="shared" ref="AA2266:AA2329" si="1109">IF(B:B="","",IF(AND(T2266="Can",V2266=8,R2266="Beer"),V2266*0.0192,IF(AND(T2266="Can",V2266=15,R2266="Beer"),V2266*0.0096,IF(AND(T2266="Can",V2266=20,R2266="Beer"),V2266*0.0102,IF(AND(T2266="Can",V2266=30,R2266="Beer"),V2266*0.0085,IF(AND(T2266="Can",V2266=36,R2266="Beer"),V2266*0.0071,IF(AND(T2266="Bottle",V2266=24,R2266="Beer"),V2266*0.0153,IF(AND(R2266="Refreshment Beverage",U2266&gt;0.49,U2266&lt;0.401),V2266*0.0512,IF(AND(R2266="Refreshment Beverage",U2266&gt;0.4,U2266&lt;0.47),V2266*0.0614,IF(AND(R2266="Refreshment Beverage",U2266&gt;0.469,U2266&lt;0.66),V2266*0.0716,IF(AND(R2266="Refreshment Beverage",U2266&gt;0.659,U2266&lt;0.75),V2266*0.1023,IF(AND(R2266="Refreshment Beverage",U2266&gt;0.749,U2266&lt;0.9),V2266*0.1125,IF(AND(R2266="Refreshment Beverage",U2266&gt;0.899,U2266&lt;1),V2266*0.133,IF(AND(R2266="Refreshment Beverage",U2266=1),V2266*0.1432,IF(AND(R2266="Refreshment Beverage",U2266=1.14),V2266*0.1637,IF(AND(R2266="Refreshment Beverage",U2266=2),V2266*0.2864,IF(AND(R2266="Refreshment Beverage",U2266=3),V2266*0.4297,IF(AND(R2266="Refreshment Beverage",U2266=1.75),V2266*0.2558,0))))))))))))))))))</f>
        <v/>
      </c>
      <c r="AB2266" s="136" t="str">
        <f>IF(B:B="","",IF(R2266="Refreshment Beverage","",IF(AND(R2266="Beer",Q2266=0),SUM(LOOKUP(2,1/(Rates!$B$15:$B$18&lt;=W2266)/(Rates!$C$15:$C$18&gt;=W2266),Rates!$D$15:$D$18)*W2266),VLOOKUP(VALUE(Q:Q),Rates!A:B,2,0)*W2266)))</f>
        <v/>
      </c>
      <c r="AC2266" s="136" t="str">
        <f>IF(B:B="","",IF(R2266="Refreshment Beverage","",IF(AND(R2266="Beer",Q2266=0),SUM(LOOKUP(2,1/(Rates!$B$15:$B$18&lt;=W2266)/(Rates!$C$15:$C$18&gt;=W2266),Rates!$E$15:$E$18)*W2266),VLOOKUP(VALUE(Q:Q),Rates!A:C,3,0)*W2266)))</f>
        <v/>
      </c>
      <c r="AD2266" s="137" t="str">
        <f>IFERROR(IF(B:B="","",IF(R2266="Beer","",IF(VALUE(Q2266)=0,VLOOKUP(VLOOKUP(B:B,#REF!,16,0),Rates!A:E,2,0),VLOOKUP(VALUE(Q2266),Rates!A$31:B$34,2,0)*W2266))),0)</f>
        <v/>
      </c>
      <c r="AE2266" s="121" t="str">
        <f t="shared" ref="AE2266:AE2329" si="1110">IF(J2266="Gross Price to Brewers",I2266,"")</f>
        <v/>
      </c>
      <c r="AF2266" s="138" t="str">
        <f t="shared" ref="AF2266:AF2329" si="1111">IF(AE:AE="","",ROUND(SUM(AE2266*(S2266/100)),4))</f>
        <v/>
      </c>
      <c r="AG2266" s="122" t="str">
        <f t="shared" ref="AG2266:AG2329" si="1112">IF(AE:AE="","",IF(R2266="Refreshment Beverage",MAX(AF2266,AD2266),MAX(AB2266,AF2266)))</f>
        <v/>
      </c>
      <c r="AH2266" s="123" t="str">
        <f t="shared" ref="AH2266:AH2329" si="1113">IF(AE:AE="","",IF(R2266="Refreshment Beverage",AK2266-AJ2266,SUM(Y2266:AA2266)+AE2266+AG2266))</f>
        <v/>
      </c>
      <c r="AI2266" s="139" t="str">
        <f>IF(AE:AE="","",IF(R2266="Refreshment Beverage",AK2266*(Rates!J$19/100),ROUND(SUM(AH2266*(Rates!$J$8/100)),4)))</f>
        <v/>
      </c>
      <c r="AJ2266" s="124" t="str">
        <f t="shared" ref="AJ2266:AJ2329" si="1114">IF(AE:AE="","",IF(R2266="Refreshment Beverage",AI2266,MAX(AC2266,AI2266)))</f>
        <v/>
      </c>
      <c r="AK2266" s="125" t="str">
        <f t="shared" ref="AK2266:AK2329" si="1115">IF(AE:AE="","",IF(R2266="Refreshment Beverage",SUM(AE2266+Y2266+Z2266+AA2266+AG2266),SUM(AH2266+AJ2266)))</f>
        <v/>
      </c>
      <c r="AL2266" s="121" t="str">
        <f t="shared" ref="AL2266:AL2329" si="1116">IF(AS2266="","",IF(R2266="Refreshment Beverage",ROUND(SUM(AS2266-AR2266-AA2266-Z2266-Y2266),2),ROUND(SUM(AS2266-AR2266-AN2266-Y2266-Z2266-AA2266),2)))</f>
        <v/>
      </c>
      <c r="AM2266" s="138" t="str">
        <f>IF(AS2266="","",IF(R2266="Refreshment Beverage",ROUND(AS2266*Rates!K$19,4),ROUND(AO2266*(VLOOKUP(VALUE(Q2266),Rates!G$4:L$12,3,0)),4)))</f>
        <v/>
      </c>
      <c r="AN2266" s="126" t="str">
        <f>IF(AS2266="","",IF(R2266="Refreshment Beverage",AS2266*(Rates!J$19/100),MAX(AM2266,AB2266)))</f>
        <v/>
      </c>
      <c r="AO2266" s="127" t="str">
        <f t="shared" ref="AO2266:AO2329" si="1117">IF(AS2266="","",ROUND(SUM(AS2266-AR2266-Y2266-Z2266-AA2266),4))</f>
        <v/>
      </c>
      <c r="AP2266" s="127" t="str">
        <f t="shared" ref="AP2266:AP2329" si="1118">IF(AS2266="","",IF(R2266="Refreshment Beverage",ROUND(AS2266-AN2266,2),ROUND(SUM(AS2266-AR2266),2)))</f>
        <v/>
      </c>
      <c r="AQ2266" s="140" t="str">
        <f>IF(AS2266="","",IF(R2266="Refreshment Beverage",ROUND(SUM(VLOOKUP(Q:Q,Rates!G$15:L$19,3,0)*(AS2266-Y2266-Z2266-AA2266)),4),ROUND(SUM(Rates!$K$8*AS2266),4)))</f>
        <v/>
      </c>
      <c r="AR2266" s="139" t="str">
        <f t="shared" ref="AR2266:AR2329" si="1119">IF(AS2266="","",IF(R2266="Refreshment Beverage",MAX(AD2266,AQ2266),MAX(AQ2266,AC2266)))</f>
        <v/>
      </c>
      <c r="AS2266" s="125" t="str">
        <f t="shared" ref="AS2266:AS2329" si="1120">IF(J2266="Retail Price",SUM(I2266+0.004),"")</f>
        <v/>
      </c>
      <c r="AT2266" s="121" t="str">
        <f t="shared" ref="AT2266:AT2329" si="1121">IF(AX2266="","",IF(R2266="Refreshment Beverage",SUM(BA2266-AV2266-Y2266-Z2266-AA2266),SUM(AX2266-AV2266-Y2266-Z2266-AA2266)))</f>
        <v/>
      </c>
      <c r="AU2266" s="138" t="str">
        <f>IF(AX2266="","",IF(R2266="Refreshment Beverage",ROUND((BA2266-Y2266-Z2266-AA2266)*VLOOKUP(VALUE(Q2266),Rates!G$15:L$19,3,0),4),ROUND(AW2266*(VLOOKUP(VALUE(Q2266),Rates!G:L,3,0)),4)))</f>
        <v/>
      </c>
      <c r="AV2266" s="126" t="str">
        <f t="shared" ref="AV2266:AV2329" si="1122">IF(AX2266="","",IF(R2266="Refreshment Beverage",MAX(AU2266,AD2266),MAX(AB2266,AU2266)))</f>
        <v/>
      </c>
      <c r="AW2266" s="127" t="str">
        <f t="shared" ref="AW2266:AW2329" si="1123">IF(AX2266="","",IF(R2266="Refreshment Beverage",SUM(BA2266-AV2266-Y2266-Z2266-AA2266),ROUND(SUM(BA2266-AZ2266-Y2266-Z2266-AA2266),4)))</f>
        <v/>
      </c>
      <c r="AX2266" s="123" t="str">
        <f t="shared" ref="AX2266:AX2329" si="1124">IF(J2266="Licensee Retail",I2266,"")</f>
        <v/>
      </c>
      <c r="AY2266" s="140" t="str">
        <f>IF(AX2266="","",IF(R2266="Refreshment Beverage",ROUND(SUM(AX2266*Rates!K$19),4),ROUND(SUM(AX2266*(Rates!J$8/100)),4)))</f>
        <v/>
      </c>
      <c r="AZ2266" s="124" t="str">
        <f t="shared" ref="AZ2266:AZ2329" si="1125">IF(AX2266="","",MAX($AC2266,AY2266))</f>
        <v/>
      </c>
      <c r="BA2266" s="125" t="str">
        <f t="shared" ref="BA2266:BA2329" si="1126">IF(AX2266="","",SUM(AX2266+AZ2266))</f>
        <v/>
      </c>
      <c r="BB2266" s="115"/>
      <c r="BC2266" s="143"/>
      <c r="BD2266" s="100"/>
      <c r="BE2266" s="100"/>
      <c r="BF2266" s="100"/>
      <c r="BG2266" s="100"/>
    </row>
    <row r="2267" spans="1:59" x14ac:dyDescent="0.2">
      <c r="A2267" s="144"/>
      <c r="B2267" s="141"/>
      <c r="C2267" s="141"/>
      <c r="D2267" s="142"/>
      <c r="E2267" s="142"/>
      <c r="F2267" s="142"/>
      <c r="G2267" s="142"/>
      <c r="H2267" s="142"/>
      <c r="I2267" s="129"/>
      <c r="J2267" s="130"/>
      <c r="K2267" s="131" t="str">
        <f t="shared" si="1097"/>
        <v/>
      </c>
      <c r="L2267" s="132" t="str">
        <f t="shared" si="1098"/>
        <v/>
      </c>
      <c r="M2267" s="133" t="str">
        <f t="shared" si="1099"/>
        <v/>
      </c>
      <c r="N2267" s="134" t="str">
        <f>IFERROR(IF(B:B="","",IF(R2267="Beer",SUM(LOOKUP(2,1/(Rates!$B$3:$B$5&lt;=W2267)/(Rates!$C$3:$C$5&gt;=W2267),Rates!$D$3:$D$5)*(X2267/100)*W2267),IF(R2267="Refreshment Beverage",SUM(LOOKUP(2,1/(Rates!$B$7:$B$11&lt;=W2267)/(Rates!$C$7:$C$11&gt;=W2267),Rates!$D$7:$D$11)*(X2267/100)*W2267)))),"")</f>
        <v/>
      </c>
      <c r="O2267" s="134" t="str">
        <f t="shared" si="1100"/>
        <v/>
      </c>
      <c r="P2267" s="116"/>
      <c r="Q2267" s="117" t="str">
        <f t="shared" si="1101"/>
        <v/>
      </c>
      <c r="R2267" s="128" t="str">
        <f t="shared" si="1102"/>
        <v/>
      </c>
      <c r="S2267" s="135" t="str">
        <f>IF(B2267="","",IF(R2267="Refreshment Beverage",VLOOKUP(VALUE(Q2267),Rates!G$15:L$19,2,0),VLOOKUP(VALUE(Q2267),Rates!G$4:L$12,2,0)))</f>
        <v/>
      </c>
      <c r="T2267" s="135" t="str">
        <f t="shared" si="1103"/>
        <v/>
      </c>
      <c r="U2267" s="118" t="str">
        <f t="shared" si="1104"/>
        <v/>
      </c>
      <c r="V2267" s="135" t="str">
        <f t="shared" si="1105"/>
        <v/>
      </c>
      <c r="W2267" s="135" t="str">
        <f t="shared" si="1106"/>
        <v/>
      </c>
      <c r="X2267" s="119" t="str">
        <f t="shared" si="1107"/>
        <v/>
      </c>
      <c r="Y2267" s="120" t="str">
        <f>IF(B:B="","",IF(R2267="Refreshment Beverage",VLOOKUP(Q2267,Rates!G$15:L$19,6,0)*W2267,VLOOKUP(Q2267,Rates!G$4:L$12,6,0)*W2267))</f>
        <v/>
      </c>
      <c r="Z2267" s="120" t="str">
        <f t="shared" si="1108"/>
        <v/>
      </c>
      <c r="AA2267" s="120" t="str">
        <f t="shared" si="1109"/>
        <v/>
      </c>
      <c r="AB2267" s="136" t="str">
        <f>IF(B:B="","",IF(R2267="Refreshment Beverage","",IF(AND(R2267="Beer",Q2267=0),SUM(LOOKUP(2,1/(Rates!$B$15:$B$18&lt;=W2267)/(Rates!$C$15:$C$18&gt;=W2267),Rates!$D$15:$D$18)*W2267),VLOOKUP(VALUE(Q:Q),Rates!A:B,2,0)*W2267)))</f>
        <v/>
      </c>
      <c r="AC2267" s="136" t="str">
        <f>IF(B:B="","",IF(R2267="Refreshment Beverage","",IF(AND(R2267="Beer",Q2267=0),SUM(LOOKUP(2,1/(Rates!$B$15:$B$18&lt;=W2267)/(Rates!$C$15:$C$18&gt;=W2267),Rates!$E$15:$E$18)*W2267),VLOOKUP(VALUE(Q:Q),Rates!A:C,3,0)*W2267)))</f>
        <v/>
      </c>
      <c r="AD2267" s="137" t="str">
        <f>IFERROR(IF(B:B="","",IF(R2267="Beer","",IF(VALUE(Q2267)=0,VLOOKUP(VLOOKUP(B:B,#REF!,16,0),Rates!A:E,2,0),VLOOKUP(VALUE(Q2267),Rates!A$31:B$34,2,0)*W2267))),0)</f>
        <v/>
      </c>
      <c r="AE2267" s="121" t="str">
        <f t="shared" si="1110"/>
        <v/>
      </c>
      <c r="AF2267" s="138" t="str">
        <f t="shared" si="1111"/>
        <v/>
      </c>
      <c r="AG2267" s="122" t="str">
        <f t="shared" si="1112"/>
        <v/>
      </c>
      <c r="AH2267" s="123" t="str">
        <f t="shared" si="1113"/>
        <v/>
      </c>
      <c r="AI2267" s="139" t="str">
        <f>IF(AE:AE="","",IF(R2267="Refreshment Beverage",AK2267*(Rates!J$19/100),ROUND(SUM(AH2267*(Rates!$J$8/100)),4)))</f>
        <v/>
      </c>
      <c r="AJ2267" s="124" t="str">
        <f t="shared" si="1114"/>
        <v/>
      </c>
      <c r="AK2267" s="125" t="str">
        <f t="shared" si="1115"/>
        <v/>
      </c>
      <c r="AL2267" s="121" t="str">
        <f t="shared" si="1116"/>
        <v/>
      </c>
      <c r="AM2267" s="138" t="str">
        <f>IF(AS2267="","",IF(R2267="Refreshment Beverage",ROUND(AS2267*Rates!K$19,4),ROUND(AO2267*(VLOOKUP(VALUE(Q2267),Rates!G$4:L$12,3,0)),4)))</f>
        <v/>
      </c>
      <c r="AN2267" s="126" t="str">
        <f>IF(AS2267="","",IF(R2267="Refreshment Beverage",AS2267*(Rates!J$19/100),MAX(AM2267,AB2267)))</f>
        <v/>
      </c>
      <c r="AO2267" s="127" t="str">
        <f t="shared" si="1117"/>
        <v/>
      </c>
      <c r="AP2267" s="127" t="str">
        <f t="shared" si="1118"/>
        <v/>
      </c>
      <c r="AQ2267" s="140" t="str">
        <f>IF(AS2267="","",IF(R2267="Refreshment Beverage",ROUND(SUM(VLOOKUP(Q:Q,Rates!G$15:L$19,3,0)*(AS2267-Y2267-Z2267-AA2267)),4),ROUND(SUM(Rates!$K$8*AS2267),4)))</f>
        <v/>
      </c>
      <c r="AR2267" s="139" t="str">
        <f t="shared" si="1119"/>
        <v/>
      </c>
      <c r="AS2267" s="125" t="str">
        <f t="shared" si="1120"/>
        <v/>
      </c>
      <c r="AT2267" s="121" t="str">
        <f t="shared" si="1121"/>
        <v/>
      </c>
      <c r="AU2267" s="138" t="str">
        <f>IF(AX2267="","",IF(R2267="Refreshment Beverage",ROUND((BA2267-Y2267-Z2267-AA2267)*VLOOKUP(VALUE(Q2267),Rates!G$15:L$19,3,0),4),ROUND(AW2267*(VLOOKUP(VALUE(Q2267),Rates!G:L,3,0)),4)))</f>
        <v/>
      </c>
      <c r="AV2267" s="126" t="str">
        <f t="shared" si="1122"/>
        <v/>
      </c>
      <c r="AW2267" s="127" t="str">
        <f t="shared" si="1123"/>
        <v/>
      </c>
      <c r="AX2267" s="123" t="str">
        <f t="shared" si="1124"/>
        <v/>
      </c>
      <c r="AY2267" s="140" t="str">
        <f>IF(AX2267="","",IF(R2267="Refreshment Beverage",ROUND(SUM(AX2267*Rates!K$19),4),ROUND(SUM(AX2267*(Rates!J$8/100)),4)))</f>
        <v/>
      </c>
      <c r="AZ2267" s="124" t="str">
        <f t="shared" si="1125"/>
        <v/>
      </c>
      <c r="BA2267" s="125" t="str">
        <f t="shared" si="1126"/>
        <v/>
      </c>
      <c r="BB2267" s="115"/>
      <c r="BC2267" s="143"/>
      <c r="BD2267" s="100"/>
      <c r="BE2267" s="100"/>
      <c r="BF2267" s="100"/>
      <c r="BG2267" s="100"/>
    </row>
    <row r="2268" spans="1:59" x14ac:dyDescent="0.2">
      <c r="A2268" s="144"/>
      <c r="B2268" s="141"/>
      <c r="C2268" s="141"/>
      <c r="D2268" s="142"/>
      <c r="E2268" s="142"/>
      <c r="F2268" s="142"/>
      <c r="G2268" s="142"/>
      <c r="H2268" s="142"/>
      <c r="I2268" s="129"/>
      <c r="J2268" s="130"/>
      <c r="K2268" s="131" t="str">
        <f t="shared" si="1097"/>
        <v/>
      </c>
      <c r="L2268" s="132" t="str">
        <f t="shared" si="1098"/>
        <v/>
      </c>
      <c r="M2268" s="133" t="str">
        <f t="shared" si="1099"/>
        <v/>
      </c>
      <c r="N2268" s="134" t="str">
        <f>IFERROR(IF(B:B="","",IF(R2268="Beer",SUM(LOOKUP(2,1/(Rates!$B$3:$B$5&lt;=W2268)/(Rates!$C$3:$C$5&gt;=W2268),Rates!$D$3:$D$5)*(X2268/100)*W2268),IF(R2268="Refreshment Beverage",SUM(LOOKUP(2,1/(Rates!$B$7:$B$11&lt;=W2268)/(Rates!$C$7:$C$11&gt;=W2268),Rates!$D$7:$D$11)*(X2268/100)*W2268)))),"")</f>
        <v/>
      </c>
      <c r="O2268" s="134" t="str">
        <f t="shared" si="1100"/>
        <v/>
      </c>
      <c r="P2268" s="116"/>
      <c r="Q2268" s="117" t="str">
        <f t="shared" si="1101"/>
        <v/>
      </c>
      <c r="R2268" s="128" t="str">
        <f t="shared" si="1102"/>
        <v/>
      </c>
      <c r="S2268" s="135" t="str">
        <f>IF(B2268="","",IF(R2268="Refreshment Beverage",VLOOKUP(VALUE(Q2268),Rates!G$15:L$19,2,0),VLOOKUP(VALUE(Q2268),Rates!G$4:L$12,2,0)))</f>
        <v/>
      </c>
      <c r="T2268" s="135" t="str">
        <f t="shared" si="1103"/>
        <v/>
      </c>
      <c r="U2268" s="118" t="str">
        <f t="shared" si="1104"/>
        <v/>
      </c>
      <c r="V2268" s="135" t="str">
        <f t="shared" si="1105"/>
        <v/>
      </c>
      <c r="W2268" s="135" t="str">
        <f t="shared" si="1106"/>
        <v/>
      </c>
      <c r="X2268" s="119" t="str">
        <f t="shared" si="1107"/>
        <v/>
      </c>
      <c r="Y2268" s="120" t="str">
        <f>IF(B:B="","",IF(R2268="Refreshment Beverage",VLOOKUP(Q2268,Rates!G$15:L$19,6,0)*W2268,VLOOKUP(Q2268,Rates!G$4:L$12,6,0)*W2268))</f>
        <v/>
      </c>
      <c r="Z2268" s="120" t="str">
        <f t="shared" si="1108"/>
        <v/>
      </c>
      <c r="AA2268" s="120" t="str">
        <f t="shared" si="1109"/>
        <v/>
      </c>
      <c r="AB2268" s="136" t="str">
        <f>IF(B:B="","",IF(R2268="Refreshment Beverage","",IF(AND(R2268="Beer",Q2268=0),SUM(LOOKUP(2,1/(Rates!$B$15:$B$18&lt;=W2268)/(Rates!$C$15:$C$18&gt;=W2268),Rates!$D$15:$D$18)*W2268),VLOOKUP(VALUE(Q:Q),Rates!A:B,2,0)*W2268)))</f>
        <v/>
      </c>
      <c r="AC2268" s="136" t="str">
        <f>IF(B:B="","",IF(R2268="Refreshment Beverage","",IF(AND(R2268="Beer",Q2268=0),SUM(LOOKUP(2,1/(Rates!$B$15:$B$18&lt;=W2268)/(Rates!$C$15:$C$18&gt;=W2268),Rates!$E$15:$E$18)*W2268),VLOOKUP(VALUE(Q:Q),Rates!A:C,3,0)*W2268)))</f>
        <v/>
      </c>
      <c r="AD2268" s="137" t="str">
        <f>IFERROR(IF(B:B="","",IF(R2268="Beer","",IF(VALUE(Q2268)=0,VLOOKUP(VLOOKUP(B:B,#REF!,16,0),Rates!A:E,2,0),VLOOKUP(VALUE(Q2268),Rates!A$31:B$34,2,0)*W2268))),0)</f>
        <v/>
      </c>
      <c r="AE2268" s="121" t="str">
        <f t="shared" si="1110"/>
        <v/>
      </c>
      <c r="AF2268" s="138" t="str">
        <f t="shared" si="1111"/>
        <v/>
      </c>
      <c r="AG2268" s="122" t="str">
        <f t="shared" si="1112"/>
        <v/>
      </c>
      <c r="AH2268" s="123" t="str">
        <f t="shared" si="1113"/>
        <v/>
      </c>
      <c r="AI2268" s="139" t="str">
        <f>IF(AE:AE="","",IF(R2268="Refreshment Beverage",AK2268*(Rates!J$19/100),ROUND(SUM(AH2268*(Rates!$J$8/100)),4)))</f>
        <v/>
      </c>
      <c r="AJ2268" s="124" t="str">
        <f t="shared" si="1114"/>
        <v/>
      </c>
      <c r="AK2268" s="125" t="str">
        <f t="shared" si="1115"/>
        <v/>
      </c>
      <c r="AL2268" s="121" t="str">
        <f t="shared" si="1116"/>
        <v/>
      </c>
      <c r="AM2268" s="138" t="str">
        <f>IF(AS2268="","",IF(R2268="Refreshment Beverage",ROUND(AS2268*Rates!K$19,4),ROUND(AO2268*(VLOOKUP(VALUE(Q2268),Rates!G$4:L$12,3,0)),4)))</f>
        <v/>
      </c>
      <c r="AN2268" s="126" t="str">
        <f>IF(AS2268="","",IF(R2268="Refreshment Beverage",AS2268*(Rates!J$19/100),MAX(AM2268,AB2268)))</f>
        <v/>
      </c>
      <c r="AO2268" s="127" t="str">
        <f t="shared" si="1117"/>
        <v/>
      </c>
      <c r="AP2268" s="127" t="str">
        <f t="shared" si="1118"/>
        <v/>
      </c>
      <c r="AQ2268" s="140" t="str">
        <f>IF(AS2268="","",IF(R2268="Refreshment Beverage",ROUND(SUM(VLOOKUP(Q:Q,Rates!G$15:L$19,3,0)*(AS2268-Y2268-Z2268-AA2268)),4),ROUND(SUM(Rates!$K$8*AS2268),4)))</f>
        <v/>
      </c>
      <c r="AR2268" s="139" t="str">
        <f t="shared" si="1119"/>
        <v/>
      </c>
      <c r="AS2268" s="125" t="str">
        <f t="shared" si="1120"/>
        <v/>
      </c>
      <c r="AT2268" s="121" t="str">
        <f t="shared" si="1121"/>
        <v/>
      </c>
      <c r="AU2268" s="138" t="str">
        <f>IF(AX2268="","",IF(R2268="Refreshment Beverage",ROUND((BA2268-Y2268-Z2268-AA2268)*VLOOKUP(VALUE(Q2268),Rates!G$15:L$19,3,0),4),ROUND(AW2268*(VLOOKUP(VALUE(Q2268),Rates!G:L,3,0)),4)))</f>
        <v/>
      </c>
      <c r="AV2268" s="126" t="str">
        <f t="shared" si="1122"/>
        <v/>
      </c>
      <c r="AW2268" s="127" t="str">
        <f t="shared" si="1123"/>
        <v/>
      </c>
      <c r="AX2268" s="123" t="str">
        <f t="shared" si="1124"/>
        <v/>
      </c>
      <c r="AY2268" s="140" t="str">
        <f>IF(AX2268="","",IF(R2268="Refreshment Beverage",ROUND(SUM(AX2268*Rates!K$19),4),ROUND(SUM(AX2268*(Rates!J$8/100)),4)))</f>
        <v/>
      </c>
      <c r="AZ2268" s="124" t="str">
        <f t="shared" si="1125"/>
        <v/>
      </c>
      <c r="BA2268" s="125" t="str">
        <f t="shared" si="1126"/>
        <v/>
      </c>
      <c r="BB2268" s="115"/>
      <c r="BC2268" s="143"/>
      <c r="BD2268" s="100"/>
      <c r="BE2268" s="100"/>
      <c r="BF2268" s="100"/>
      <c r="BG2268" s="100"/>
    </row>
    <row r="2269" spans="1:59" x14ac:dyDescent="0.2">
      <c r="A2269" s="144"/>
      <c r="B2269" s="141"/>
      <c r="C2269" s="141"/>
      <c r="D2269" s="142"/>
      <c r="E2269" s="142"/>
      <c r="F2269" s="142"/>
      <c r="G2269" s="142"/>
      <c r="H2269" s="142"/>
      <c r="I2269" s="129"/>
      <c r="J2269" s="130"/>
      <c r="K2269" s="131" t="str">
        <f t="shared" si="1097"/>
        <v/>
      </c>
      <c r="L2269" s="132" t="str">
        <f t="shared" si="1098"/>
        <v/>
      </c>
      <c r="M2269" s="133" t="str">
        <f t="shared" si="1099"/>
        <v/>
      </c>
      <c r="N2269" s="134" t="str">
        <f>IFERROR(IF(B:B="","",IF(R2269="Beer",SUM(LOOKUP(2,1/(Rates!$B$3:$B$5&lt;=W2269)/(Rates!$C$3:$C$5&gt;=W2269),Rates!$D$3:$D$5)*(X2269/100)*W2269),IF(R2269="Refreshment Beverage",SUM(LOOKUP(2,1/(Rates!$B$7:$B$11&lt;=W2269)/(Rates!$C$7:$C$11&gt;=W2269),Rates!$D$7:$D$11)*(X2269/100)*W2269)))),"")</f>
        <v/>
      </c>
      <c r="O2269" s="134" t="str">
        <f t="shared" si="1100"/>
        <v/>
      </c>
      <c r="P2269" s="116"/>
      <c r="Q2269" s="117" t="str">
        <f t="shared" si="1101"/>
        <v/>
      </c>
      <c r="R2269" s="128" t="str">
        <f t="shared" si="1102"/>
        <v/>
      </c>
      <c r="S2269" s="135" t="str">
        <f>IF(B2269="","",IF(R2269="Refreshment Beverage",VLOOKUP(VALUE(Q2269),Rates!G$15:L$19,2,0),VLOOKUP(VALUE(Q2269),Rates!G$4:L$12,2,0)))</f>
        <v/>
      </c>
      <c r="T2269" s="135" t="str">
        <f t="shared" si="1103"/>
        <v/>
      </c>
      <c r="U2269" s="118" t="str">
        <f t="shared" si="1104"/>
        <v/>
      </c>
      <c r="V2269" s="135" t="str">
        <f t="shared" si="1105"/>
        <v/>
      </c>
      <c r="W2269" s="135" t="str">
        <f t="shared" si="1106"/>
        <v/>
      </c>
      <c r="X2269" s="119" t="str">
        <f t="shared" si="1107"/>
        <v/>
      </c>
      <c r="Y2269" s="120" t="str">
        <f>IF(B:B="","",IF(R2269="Refreshment Beverage",VLOOKUP(Q2269,Rates!G$15:L$19,6,0)*W2269,VLOOKUP(Q2269,Rates!G$4:L$12,6,0)*W2269))</f>
        <v/>
      </c>
      <c r="Z2269" s="120" t="str">
        <f t="shared" si="1108"/>
        <v/>
      </c>
      <c r="AA2269" s="120" t="str">
        <f t="shared" si="1109"/>
        <v/>
      </c>
      <c r="AB2269" s="136" t="str">
        <f>IF(B:B="","",IF(R2269="Refreshment Beverage","",IF(AND(R2269="Beer",Q2269=0),SUM(LOOKUP(2,1/(Rates!$B$15:$B$18&lt;=W2269)/(Rates!$C$15:$C$18&gt;=W2269),Rates!$D$15:$D$18)*W2269),VLOOKUP(VALUE(Q:Q),Rates!A:B,2,0)*W2269)))</f>
        <v/>
      </c>
      <c r="AC2269" s="136" t="str">
        <f>IF(B:B="","",IF(R2269="Refreshment Beverage","",IF(AND(R2269="Beer",Q2269=0),SUM(LOOKUP(2,1/(Rates!$B$15:$B$18&lt;=W2269)/(Rates!$C$15:$C$18&gt;=W2269),Rates!$E$15:$E$18)*W2269),VLOOKUP(VALUE(Q:Q),Rates!A:C,3,0)*W2269)))</f>
        <v/>
      </c>
      <c r="AD2269" s="137" t="str">
        <f>IFERROR(IF(B:B="","",IF(R2269="Beer","",IF(VALUE(Q2269)=0,VLOOKUP(VLOOKUP(B:B,#REF!,16,0),Rates!A:E,2,0),VLOOKUP(VALUE(Q2269),Rates!A$31:B$34,2,0)*W2269))),0)</f>
        <v/>
      </c>
      <c r="AE2269" s="121" t="str">
        <f t="shared" si="1110"/>
        <v/>
      </c>
      <c r="AF2269" s="138" t="str">
        <f t="shared" si="1111"/>
        <v/>
      </c>
      <c r="AG2269" s="122" t="str">
        <f t="shared" si="1112"/>
        <v/>
      </c>
      <c r="AH2269" s="123" t="str">
        <f t="shared" si="1113"/>
        <v/>
      </c>
      <c r="AI2269" s="139" t="str">
        <f>IF(AE:AE="","",IF(R2269="Refreshment Beverage",AK2269*(Rates!J$19/100),ROUND(SUM(AH2269*(Rates!$J$8/100)),4)))</f>
        <v/>
      </c>
      <c r="AJ2269" s="124" t="str">
        <f t="shared" si="1114"/>
        <v/>
      </c>
      <c r="AK2269" s="125" t="str">
        <f t="shared" si="1115"/>
        <v/>
      </c>
      <c r="AL2269" s="121" t="str">
        <f t="shared" si="1116"/>
        <v/>
      </c>
      <c r="AM2269" s="138" t="str">
        <f>IF(AS2269="","",IF(R2269="Refreshment Beverage",ROUND(AS2269*Rates!K$19,4),ROUND(AO2269*(VLOOKUP(VALUE(Q2269),Rates!G$4:L$12,3,0)),4)))</f>
        <v/>
      </c>
      <c r="AN2269" s="126" t="str">
        <f>IF(AS2269="","",IF(R2269="Refreshment Beverage",AS2269*(Rates!J$19/100),MAX(AM2269,AB2269)))</f>
        <v/>
      </c>
      <c r="AO2269" s="127" t="str">
        <f t="shared" si="1117"/>
        <v/>
      </c>
      <c r="AP2269" s="127" t="str">
        <f t="shared" si="1118"/>
        <v/>
      </c>
      <c r="AQ2269" s="140" t="str">
        <f>IF(AS2269="","",IF(R2269="Refreshment Beverage",ROUND(SUM(VLOOKUP(Q:Q,Rates!G$15:L$19,3,0)*(AS2269-Y2269-Z2269-AA2269)),4),ROUND(SUM(Rates!$K$8*AS2269),4)))</f>
        <v/>
      </c>
      <c r="AR2269" s="139" t="str">
        <f t="shared" si="1119"/>
        <v/>
      </c>
      <c r="AS2269" s="125" t="str">
        <f t="shared" si="1120"/>
        <v/>
      </c>
      <c r="AT2269" s="121" t="str">
        <f t="shared" si="1121"/>
        <v/>
      </c>
      <c r="AU2269" s="138" t="str">
        <f>IF(AX2269="","",IF(R2269="Refreshment Beverage",ROUND((BA2269-Y2269-Z2269-AA2269)*VLOOKUP(VALUE(Q2269),Rates!G$15:L$19,3,0),4),ROUND(AW2269*(VLOOKUP(VALUE(Q2269),Rates!G:L,3,0)),4)))</f>
        <v/>
      </c>
      <c r="AV2269" s="126" t="str">
        <f t="shared" si="1122"/>
        <v/>
      </c>
      <c r="AW2269" s="127" t="str">
        <f t="shared" si="1123"/>
        <v/>
      </c>
      <c r="AX2269" s="123" t="str">
        <f t="shared" si="1124"/>
        <v/>
      </c>
      <c r="AY2269" s="140" t="str">
        <f>IF(AX2269="","",IF(R2269="Refreshment Beverage",ROUND(SUM(AX2269*Rates!K$19),4),ROUND(SUM(AX2269*(Rates!J$8/100)),4)))</f>
        <v/>
      </c>
      <c r="AZ2269" s="124" t="str">
        <f t="shared" si="1125"/>
        <v/>
      </c>
      <c r="BA2269" s="125" t="str">
        <f t="shared" si="1126"/>
        <v/>
      </c>
      <c r="BB2269" s="115"/>
      <c r="BC2269" s="143"/>
      <c r="BD2269" s="100"/>
      <c r="BE2269" s="100"/>
      <c r="BF2269" s="100"/>
      <c r="BG2269" s="100"/>
    </row>
    <row r="2270" spans="1:59" x14ac:dyDescent="0.2">
      <c r="A2270" s="144"/>
      <c r="B2270" s="141"/>
      <c r="C2270" s="141"/>
      <c r="D2270" s="142"/>
      <c r="E2270" s="142"/>
      <c r="F2270" s="142"/>
      <c r="G2270" s="142"/>
      <c r="H2270" s="142"/>
      <c r="I2270" s="129"/>
      <c r="J2270" s="130"/>
      <c r="K2270" s="131" t="str">
        <f t="shared" si="1097"/>
        <v/>
      </c>
      <c r="L2270" s="132" t="str">
        <f t="shared" si="1098"/>
        <v/>
      </c>
      <c r="M2270" s="133" t="str">
        <f t="shared" si="1099"/>
        <v/>
      </c>
      <c r="N2270" s="134" t="str">
        <f>IFERROR(IF(B:B="","",IF(R2270="Beer",SUM(LOOKUP(2,1/(Rates!$B$3:$B$5&lt;=W2270)/(Rates!$C$3:$C$5&gt;=W2270),Rates!$D$3:$D$5)*(X2270/100)*W2270),IF(R2270="Refreshment Beverage",SUM(LOOKUP(2,1/(Rates!$B$7:$B$11&lt;=W2270)/(Rates!$C$7:$C$11&gt;=W2270),Rates!$D$7:$D$11)*(X2270/100)*W2270)))),"")</f>
        <v/>
      </c>
      <c r="O2270" s="134" t="str">
        <f t="shared" si="1100"/>
        <v/>
      </c>
      <c r="P2270" s="116"/>
      <c r="Q2270" s="117" t="str">
        <f t="shared" si="1101"/>
        <v/>
      </c>
      <c r="R2270" s="128" t="str">
        <f t="shared" si="1102"/>
        <v/>
      </c>
      <c r="S2270" s="135" t="str">
        <f>IF(B2270="","",IF(R2270="Refreshment Beverage",VLOOKUP(VALUE(Q2270),Rates!G$15:L$19,2,0),VLOOKUP(VALUE(Q2270),Rates!G$4:L$12,2,0)))</f>
        <v/>
      </c>
      <c r="T2270" s="135" t="str">
        <f t="shared" si="1103"/>
        <v/>
      </c>
      <c r="U2270" s="118" t="str">
        <f t="shared" si="1104"/>
        <v/>
      </c>
      <c r="V2270" s="135" t="str">
        <f t="shared" si="1105"/>
        <v/>
      </c>
      <c r="W2270" s="135" t="str">
        <f t="shared" si="1106"/>
        <v/>
      </c>
      <c r="X2270" s="119" t="str">
        <f t="shared" si="1107"/>
        <v/>
      </c>
      <c r="Y2270" s="120" t="str">
        <f>IF(B:B="","",IF(R2270="Refreshment Beverage",VLOOKUP(Q2270,Rates!G$15:L$19,6,0)*W2270,VLOOKUP(Q2270,Rates!G$4:L$12,6,0)*W2270))</f>
        <v/>
      </c>
      <c r="Z2270" s="120" t="str">
        <f t="shared" si="1108"/>
        <v/>
      </c>
      <c r="AA2270" s="120" t="str">
        <f t="shared" si="1109"/>
        <v/>
      </c>
      <c r="AB2270" s="136" t="str">
        <f>IF(B:B="","",IF(R2270="Refreshment Beverage","",IF(AND(R2270="Beer",Q2270=0),SUM(LOOKUP(2,1/(Rates!$B$15:$B$18&lt;=W2270)/(Rates!$C$15:$C$18&gt;=W2270),Rates!$D$15:$D$18)*W2270),VLOOKUP(VALUE(Q:Q),Rates!A:B,2,0)*W2270)))</f>
        <v/>
      </c>
      <c r="AC2270" s="136" t="str">
        <f>IF(B:B="","",IF(R2270="Refreshment Beverage","",IF(AND(R2270="Beer",Q2270=0),SUM(LOOKUP(2,1/(Rates!$B$15:$B$18&lt;=W2270)/(Rates!$C$15:$C$18&gt;=W2270),Rates!$E$15:$E$18)*W2270),VLOOKUP(VALUE(Q:Q),Rates!A:C,3,0)*W2270)))</f>
        <v/>
      </c>
      <c r="AD2270" s="137" t="str">
        <f>IFERROR(IF(B:B="","",IF(R2270="Beer","",IF(VALUE(Q2270)=0,VLOOKUP(VLOOKUP(B:B,#REF!,16,0),Rates!A:E,2,0),VLOOKUP(VALUE(Q2270),Rates!A$31:B$34,2,0)*W2270))),0)</f>
        <v/>
      </c>
      <c r="AE2270" s="121" t="str">
        <f t="shared" si="1110"/>
        <v/>
      </c>
      <c r="AF2270" s="138" t="str">
        <f t="shared" si="1111"/>
        <v/>
      </c>
      <c r="AG2270" s="122" t="str">
        <f t="shared" si="1112"/>
        <v/>
      </c>
      <c r="AH2270" s="123" t="str">
        <f t="shared" si="1113"/>
        <v/>
      </c>
      <c r="AI2270" s="139" t="str">
        <f>IF(AE:AE="","",IF(R2270="Refreshment Beverage",AK2270*(Rates!J$19/100),ROUND(SUM(AH2270*(Rates!$J$8/100)),4)))</f>
        <v/>
      </c>
      <c r="AJ2270" s="124" t="str">
        <f t="shared" si="1114"/>
        <v/>
      </c>
      <c r="AK2270" s="125" t="str">
        <f t="shared" si="1115"/>
        <v/>
      </c>
      <c r="AL2270" s="121" t="str">
        <f t="shared" si="1116"/>
        <v/>
      </c>
      <c r="AM2270" s="138" t="str">
        <f>IF(AS2270="","",IF(R2270="Refreshment Beverage",ROUND(AS2270*Rates!K$19,4),ROUND(AO2270*(VLOOKUP(VALUE(Q2270),Rates!G$4:L$12,3,0)),4)))</f>
        <v/>
      </c>
      <c r="AN2270" s="126" t="str">
        <f>IF(AS2270="","",IF(R2270="Refreshment Beverage",AS2270*(Rates!J$19/100),MAX(AM2270,AB2270)))</f>
        <v/>
      </c>
      <c r="AO2270" s="127" t="str">
        <f t="shared" si="1117"/>
        <v/>
      </c>
      <c r="AP2270" s="127" t="str">
        <f t="shared" si="1118"/>
        <v/>
      </c>
      <c r="AQ2270" s="140" t="str">
        <f>IF(AS2270="","",IF(R2270="Refreshment Beverage",ROUND(SUM(VLOOKUP(Q:Q,Rates!G$15:L$19,3,0)*(AS2270-Y2270-Z2270-AA2270)),4),ROUND(SUM(Rates!$K$8*AS2270),4)))</f>
        <v/>
      </c>
      <c r="AR2270" s="139" t="str">
        <f t="shared" si="1119"/>
        <v/>
      </c>
      <c r="AS2270" s="125" t="str">
        <f t="shared" si="1120"/>
        <v/>
      </c>
      <c r="AT2270" s="121" t="str">
        <f t="shared" si="1121"/>
        <v/>
      </c>
      <c r="AU2270" s="138" t="str">
        <f>IF(AX2270="","",IF(R2270="Refreshment Beverage",ROUND((BA2270-Y2270-Z2270-AA2270)*VLOOKUP(VALUE(Q2270),Rates!G$15:L$19,3,0),4),ROUND(AW2270*(VLOOKUP(VALUE(Q2270),Rates!G:L,3,0)),4)))</f>
        <v/>
      </c>
      <c r="AV2270" s="126" t="str">
        <f t="shared" si="1122"/>
        <v/>
      </c>
      <c r="AW2270" s="127" t="str">
        <f t="shared" si="1123"/>
        <v/>
      </c>
      <c r="AX2270" s="123" t="str">
        <f t="shared" si="1124"/>
        <v/>
      </c>
      <c r="AY2270" s="140" t="str">
        <f>IF(AX2270="","",IF(R2270="Refreshment Beverage",ROUND(SUM(AX2270*Rates!K$19),4),ROUND(SUM(AX2270*(Rates!J$8/100)),4)))</f>
        <v/>
      </c>
      <c r="AZ2270" s="124" t="str">
        <f t="shared" si="1125"/>
        <v/>
      </c>
      <c r="BA2270" s="125" t="str">
        <f t="shared" si="1126"/>
        <v/>
      </c>
      <c r="BB2270" s="115"/>
      <c r="BC2270" s="143"/>
      <c r="BD2270" s="100"/>
      <c r="BE2270" s="100"/>
      <c r="BF2270" s="100"/>
      <c r="BG2270" s="100"/>
    </row>
    <row r="2271" spans="1:59" x14ac:dyDescent="0.2">
      <c r="A2271" s="144"/>
      <c r="B2271" s="141"/>
      <c r="C2271" s="141"/>
      <c r="D2271" s="142"/>
      <c r="E2271" s="142"/>
      <c r="F2271" s="142"/>
      <c r="G2271" s="142"/>
      <c r="H2271" s="142"/>
      <c r="I2271" s="129"/>
      <c r="J2271" s="130"/>
      <c r="K2271" s="131" t="str">
        <f t="shared" si="1097"/>
        <v/>
      </c>
      <c r="L2271" s="132" t="str">
        <f t="shared" si="1098"/>
        <v/>
      </c>
      <c r="M2271" s="133" t="str">
        <f t="shared" si="1099"/>
        <v/>
      </c>
      <c r="N2271" s="134" t="str">
        <f>IFERROR(IF(B:B="","",IF(R2271="Beer",SUM(LOOKUP(2,1/(Rates!$B$3:$B$5&lt;=W2271)/(Rates!$C$3:$C$5&gt;=W2271),Rates!$D$3:$D$5)*(X2271/100)*W2271),IF(R2271="Refreshment Beverage",SUM(LOOKUP(2,1/(Rates!$B$7:$B$11&lt;=W2271)/(Rates!$C$7:$C$11&gt;=W2271),Rates!$D$7:$D$11)*(X2271/100)*W2271)))),"")</f>
        <v/>
      </c>
      <c r="O2271" s="134" t="str">
        <f t="shared" si="1100"/>
        <v/>
      </c>
      <c r="P2271" s="116"/>
      <c r="Q2271" s="117" t="str">
        <f t="shared" si="1101"/>
        <v/>
      </c>
      <c r="R2271" s="128" t="str">
        <f t="shared" si="1102"/>
        <v/>
      </c>
      <c r="S2271" s="135" t="str">
        <f>IF(B2271="","",IF(R2271="Refreshment Beverage",VLOOKUP(VALUE(Q2271),Rates!G$15:L$19,2,0),VLOOKUP(VALUE(Q2271),Rates!G$4:L$12,2,0)))</f>
        <v/>
      </c>
      <c r="T2271" s="135" t="str">
        <f t="shared" si="1103"/>
        <v/>
      </c>
      <c r="U2271" s="118" t="str">
        <f t="shared" si="1104"/>
        <v/>
      </c>
      <c r="V2271" s="135" t="str">
        <f t="shared" si="1105"/>
        <v/>
      </c>
      <c r="W2271" s="135" t="str">
        <f t="shared" si="1106"/>
        <v/>
      </c>
      <c r="X2271" s="119" t="str">
        <f t="shared" si="1107"/>
        <v/>
      </c>
      <c r="Y2271" s="120" t="str">
        <f>IF(B:B="","",IF(R2271="Refreshment Beverage",VLOOKUP(Q2271,Rates!G$15:L$19,6,0)*W2271,VLOOKUP(Q2271,Rates!G$4:L$12,6,0)*W2271))</f>
        <v/>
      </c>
      <c r="Z2271" s="120" t="str">
        <f t="shared" si="1108"/>
        <v/>
      </c>
      <c r="AA2271" s="120" t="str">
        <f t="shared" si="1109"/>
        <v/>
      </c>
      <c r="AB2271" s="136" t="str">
        <f>IF(B:B="","",IF(R2271="Refreshment Beverage","",IF(AND(R2271="Beer",Q2271=0),SUM(LOOKUP(2,1/(Rates!$B$15:$B$18&lt;=W2271)/(Rates!$C$15:$C$18&gt;=W2271),Rates!$D$15:$D$18)*W2271),VLOOKUP(VALUE(Q:Q),Rates!A:B,2,0)*W2271)))</f>
        <v/>
      </c>
      <c r="AC2271" s="136" t="str">
        <f>IF(B:B="","",IF(R2271="Refreshment Beverage","",IF(AND(R2271="Beer",Q2271=0),SUM(LOOKUP(2,1/(Rates!$B$15:$B$18&lt;=W2271)/(Rates!$C$15:$C$18&gt;=W2271),Rates!$E$15:$E$18)*W2271),VLOOKUP(VALUE(Q:Q),Rates!A:C,3,0)*W2271)))</f>
        <v/>
      </c>
      <c r="AD2271" s="137" t="str">
        <f>IFERROR(IF(B:B="","",IF(R2271="Beer","",IF(VALUE(Q2271)=0,VLOOKUP(VLOOKUP(B:B,#REF!,16,0),Rates!A:E,2,0),VLOOKUP(VALUE(Q2271),Rates!A$31:B$34,2,0)*W2271))),0)</f>
        <v/>
      </c>
      <c r="AE2271" s="121" t="str">
        <f t="shared" si="1110"/>
        <v/>
      </c>
      <c r="AF2271" s="138" t="str">
        <f t="shared" si="1111"/>
        <v/>
      </c>
      <c r="AG2271" s="122" t="str">
        <f t="shared" si="1112"/>
        <v/>
      </c>
      <c r="AH2271" s="123" t="str">
        <f t="shared" si="1113"/>
        <v/>
      </c>
      <c r="AI2271" s="139" t="str">
        <f>IF(AE:AE="","",IF(R2271="Refreshment Beverage",AK2271*(Rates!J$19/100),ROUND(SUM(AH2271*(Rates!$J$8/100)),4)))</f>
        <v/>
      </c>
      <c r="AJ2271" s="124" t="str">
        <f t="shared" si="1114"/>
        <v/>
      </c>
      <c r="AK2271" s="125" t="str">
        <f t="shared" si="1115"/>
        <v/>
      </c>
      <c r="AL2271" s="121" t="str">
        <f t="shared" si="1116"/>
        <v/>
      </c>
      <c r="AM2271" s="138" t="str">
        <f>IF(AS2271="","",IF(R2271="Refreshment Beverage",ROUND(AS2271*Rates!K$19,4),ROUND(AO2271*(VLOOKUP(VALUE(Q2271),Rates!G$4:L$12,3,0)),4)))</f>
        <v/>
      </c>
      <c r="AN2271" s="126" t="str">
        <f>IF(AS2271="","",IF(R2271="Refreshment Beverage",AS2271*(Rates!J$19/100),MAX(AM2271,AB2271)))</f>
        <v/>
      </c>
      <c r="AO2271" s="127" t="str">
        <f t="shared" si="1117"/>
        <v/>
      </c>
      <c r="AP2271" s="127" t="str">
        <f t="shared" si="1118"/>
        <v/>
      </c>
      <c r="AQ2271" s="140" t="str">
        <f>IF(AS2271="","",IF(R2271="Refreshment Beverage",ROUND(SUM(VLOOKUP(Q:Q,Rates!G$15:L$19,3,0)*(AS2271-Y2271-Z2271-AA2271)),4),ROUND(SUM(Rates!$K$8*AS2271),4)))</f>
        <v/>
      </c>
      <c r="AR2271" s="139" t="str">
        <f t="shared" si="1119"/>
        <v/>
      </c>
      <c r="AS2271" s="125" t="str">
        <f t="shared" si="1120"/>
        <v/>
      </c>
      <c r="AT2271" s="121" t="str">
        <f t="shared" si="1121"/>
        <v/>
      </c>
      <c r="AU2271" s="138" t="str">
        <f>IF(AX2271="","",IF(R2271="Refreshment Beverage",ROUND((BA2271-Y2271-Z2271-AA2271)*VLOOKUP(VALUE(Q2271),Rates!G$15:L$19,3,0),4),ROUND(AW2271*(VLOOKUP(VALUE(Q2271),Rates!G:L,3,0)),4)))</f>
        <v/>
      </c>
      <c r="AV2271" s="126" t="str">
        <f t="shared" si="1122"/>
        <v/>
      </c>
      <c r="AW2271" s="127" t="str">
        <f t="shared" si="1123"/>
        <v/>
      </c>
      <c r="AX2271" s="123" t="str">
        <f t="shared" si="1124"/>
        <v/>
      </c>
      <c r="AY2271" s="140" t="str">
        <f>IF(AX2271="","",IF(R2271="Refreshment Beverage",ROUND(SUM(AX2271*Rates!K$19),4),ROUND(SUM(AX2271*(Rates!J$8/100)),4)))</f>
        <v/>
      </c>
      <c r="AZ2271" s="124" t="str">
        <f t="shared" si="1125"/>
        <v/>
      </c>
      <c r="BA2271" s="125" t="str">
        <f t="shared" si="1126"/>
        <v/>
      </c>
      <c r="BB2271" s="115"/>
      <c r="BC2271" s="143"/>
      <c r="BD2271" s="100"/>
      <c r="BE2271" s="100"/>
      <c r="BF2271" s="100"/>
      <c r="BG2271" s="100"/>
    </row>
    <row r="2272" spans="1:59" x14ac:dyDescent="0.2">
      <c r="A2272" s="144"/>
      <c r="B2272" s="141"/>
      <c r="C2272" s="141"/>
      <c r="D2272" s="142"/>
      <c r="E2272" s="142"/>
      <c r="F2272" s="142"/>
      <c r="G2272" s="142"/>
      <c r="H2272" s="142"/>
      <c r="I2272" s="129"/>
      <c r="J2272" s="130"/>
      <c r="K2272" s="131" t="str">
        <f t="shared" si="1097"/>
        <v/>
      </c>
      <c r="L2272" s="132" t="str">
        <f t="shared" si="1098"/>
        <v/>
      </c>
      <c r="M2272" s="133" t="str">
        <f t="shared" si="1099"/>
        <v/>
      </c>
      <c r="N2272" s="134" t="str">
        <f>IFERROR(IF(B:B="","",IF(R2272="Beer",SUM(LOOKUP(2,1/(Rates!$B$3:$B$5&lt;=W2272)/(Rates!$C$3:$C$5&gt;=W2272),Rates!$D$3:$D$5)*(X2272/100)*W2272),IF(R2272="Refreshment Beverage",SUM(LOOKUP(2,1/(Rates!$B$7:$B$11&lt;=W2272)/(Rates!$C$7:$C$11&gt;=W2272),Rates!$D$7:$D$11)*(X2272/100)*W2272)))),"")</f>
        <v/>
      </c>
      <c r="O2272" s="134" t="str">
        <f t="shared" si="1100"/>
        <v/>
      </c>
      <c r="P2272" s="116"/>
      <c r="Q2272" s="117" t="str">
        <f t="shared" si="1101"/>
        <v/>
      </c>
      <c r="R2272" s="128" t="str">
        <f t="shared" si="1102"/>
        <v/>
      </c>
      <c r="S2272" s="135" t="str">
        <f>IF(B2272="","",IF(R2272="Refreshment Beverage",VLOOKUP(VALUE(Q2272),Rates!G$15:L$19,2,0),VLOOKUP(VALUE(Q2272),Rates!G$4:L$12,2,0)))</f>
        <v/>
      </c>
      <c r="T2272" s="135" t="str">
        <f t="shared" si="1103"/>
        <v/>
      </c>
      <c r="U2272" s="118" t="str">
        <f t="shared" si="1104"/>
        <v/>
      </c>
      <c r="V2272" s="135" t="str">
        <f t="shared" si="1105"/>
        <v/>
      </c>
      <c r="W2272" s="135" t="str">
        <f t="shared" si="1106"/>
        <v/>
      </c>
      <c r="X2272" s="119" t="str">
        <f t="shared" si="1107"/>
        <v/>
      </c>
      <c r="Y2272" s="120" t="str">
        <f>IF(B:B="","",IF(R2272="Refreshment Beverage",VLOOKUP(Q2272,Rates!G$15:L$19,6,0)*W2272,VLOOKUP(Q2272,Rates!G$4:L$12,6,0)*W2272))</f>
        <v/>
      </c>
      <c r="Z2272" s="120" t="str">
        <f t="shared" si="1108"/>
        <v/>
      </c>
      <c r="AA2272" s="120" t="str">
        <f t="shared" si="1109"/>
        <v/>
      </c>
      <c r="AB2272" s="136" t="str">
        <f>IF(B:B="","",IF(R2272="Refreshment Beverage","",IF(AND(R2272="Beer",Q2272=0),SUM(LOOKUP(2,1/(Rates!$B$15:$B$18&lt;=W2272)/(Rates!$C$15:$C$18&gt;=W2272),Rates!$D$15:$D$18)*W2272),VLOOKUP(VALUE(Q:Q),Rates!A:B,2,0)*W2272)))</f>
        <v/>
      </c>
      <c r="AC2272" s="136" t="str">
        <f>IF(B:B="","",IF(R2272="Refreshment Beverage","",IF(AND(R2272="Beer",Q2272=0),SUM(LOOKUP(2,1/(Rates!$B$15:$B$18&lt;=W2272)/(Rates!$C$15:$C$18&gt;=W2272),Rates!$E$15:$E$18)*W2272),VLOOKUP(VALUE(Q:Q),Rates!A:C,3,0)*W2272)))</f>
        <v/>
      </c>
      <c r="AD2272" s="137" t="str">
        <f>IFERROR(IF(B:B="","",IF(R2272="Beer","",IF(VALUE(Q2272)=0,VLOOKUP(VLOOKUP(B:B,#REF!,16,0),Rates!A:E,2,0),VLOOKUP(VALUE(Q2272),Rates!A$31:B$34,2,0)*W2272))),0)</f>
        <v/>
      </c>
      <c r="AE2272" s="121" t="str">
        <f t="shared" si="1110"/>
        <v/>
      </c>
      <c r="AF2272" s="138" t="str">
        <f t="shared" si="1111"/>
        <v/>
      </c>
      <c r="AG2272" s="122" t="str">
        <f t="shared" si="1112"/>
        <v/>
      </c>
      <c r="AH2272" s="123" t="str">
        <f t="shared" si="1113"/>
        <v/>
      </c>
      <c r="AI2272" s="139" t="str">
        <f>IF(AE:AE="","",IF(R2272="Refreshment Beverage",AK2272*(Rates!J$19/100),ROUND(SUM(AH2272*(Rates!$J$8/100)),4)))</f>
        <v/>
      </c>
      <c r="AJ2272" s="124" t="str">
        <f t="shared" si="1114"/>
        <v/>
      </c>
      <c r="AK2272" s="125" t="str">
        <f t="shared" si="1115"/>
        <v/>
      </c>
      <c r="AL2272" s="121" t="str">
        <f t="shared" si="1116"/>
        <v/>
      </c>
      <c r="AM2272" s="138" t="str">
        <f>IF(AS2272="","",IF(R2272="Refreshment Beverage",ROUND(AS2272*Rates!K$19,4),ROUND(AO2272*(VLOOKUP(VALUE(Q2272),Rates!G$4:L$12,3,0)),4)))</f>
        <v/>
      </c>
      <c r="AN2272" s="126" t="str">
        <f>IF(AS2272="","",IF(R2272="Refreshment Beverage",AS2272*(Rates!J$19/100),MAX(AM2272,AB2272)))</f>
        <v/>
      </c>
      <c r="AO2272" s="127" t="str">
        <f t="shared" si="1117"/>
        <v/>
      </c>
      <c r="AP2272" s="127" t="str">
        <f t="shared" si="1118"/>
        <v/>
      </c>
      <c r="AQ2272" s="140" t="str">
        <f>IF(AS2272="","",IF(R2272="Refreshment Beverage",ROUND(SUM(VLOOKUP(Q:Q,Rates!G$15:L$19,3,0)*(AS2272-Y2272-Z2272-AA2272)),4),ROUND(SUM(Rates!$K$8*AS2272),4)))</f>
        <v/>
      </c>
      <c r="AR2272" s="139" t="str">
        <f t="shared" si="1119"/>
        <v/>
      </c>
      <c r="AS2272" s="125" t="str">
        <f t="shared" si="1120"/>
        <v/>
      </c>
      <c r="AT2272" s="121" t="str">
        <f t="shared" si="1121"/>
        <v/>
      </c>
      <c r="AU2272" s="138" t="str">
        <f>IF(AX2272="","",IF(R2272="Refreshment Beverage",ROUND((BA2272-Y2272-Z2272-AA2272)*VLOOKUP(VALUE(Q2272),Rates!G$15:L$19,3,0),4),ROUND(AW2272*(VLOOKUP(VALUE(Q2272),Rates!G:L,3,0)),4)))</f>
        <v/>
      </c>
      <c r="AV2272" s="126" t="str">
        <f t="shared" si="1122"/>
        <v/>
      </c>
      <c r="AW2272" s="127" t="str">
        <f t="shared" si="1123"/>
        <v/>
      </c>
      <c r="AX2272" s="123" t="str">
        <f t="shared" si="1124"/>
        <v/>
      </c>
      <c r="AY2272" s="140" t="str">
        <f>IF(AX2272="","",IF(R2272="Refreshment Beverage",ROUND(SUM(AX2272*Rates!K$19),4),ROUND(SUM(AX2272*(Rates!J$8/100)),4)))</f>
        <v/>
      </c>
      <c r="AZ2272" s="124" t="str">
        <f t="shared" si="1125"/>
        <v/>
      </c>
      <c r="BA2272" s="125" t="str">
        <f t="shared" si="1126"/>
        <v/>
      </c>
      <c r="BB2272" s="115"/>
      <c r="BC2272" s="143"/>
      <c r="BD2272" s="100"/>
      <c r="BE2272" s="100"/>
      <c r="BF2272" s="100"/>
      <c r="BG2272" s="100"/>
    </row>
    <row r="2273" spans="1:59" x14ac:dyDescent="0.2">
      <c r="A2273" s="144"/>
      <c r="B2273" s="141"/>
      <c r="C2273" s="141"/>
      <c r="D2273" s="142"/>
      <c r="E2273" s="142"/>
      <c r="F2273" s="142"/>
      <c r="G2273" s="142"/>
      <c r="H2273" s="142"/>
      <c r="I2273" s="129"/>
      <c r="J2273" s="130"/>
      <c r="K2273" s="131" t="str">
        <f t="shared" si="1097"/>
        <v/>
      </c>
      <c r="L2273" s="132" t="str">
        <f t="shared" si="1098"/>
        <v/>
      </c>
      <c r="M2273" s="133" t="str">
        <f t="shared" si="1099"/>
        <v/>
      </c>
      <c r="N2273" s="134" t="str">
        <f>IFERROR(IF(B:B="","",IF(R2273="Beer",SUM(LOOKUP(2,1/(Rates!$B$3:$B$5&lt;=W2273)/(Rates!$C$3:$C$5&gt;=W2273),Rates!$D$3:$D$5)*(X2273/100)*W2273),IF(R2273="Refreshment Beverage",SUM(LOOKUP(2,1/(Rates!$B$7:$B$11&lt;=W2273)/(Rates!$C$7:$C$11&gt;=W2273),Rates!$D$7:$D$11)*(X2273/100)*W2273)))),"")</f>
        <v/>
      </c>
      <c r="O2273" s="134" t="str">
        <f t="shared" si="1100"/>
        <v/>
      </c>
      <c r="P2273" s="116"/>
      <c r="Q2273" s="117" t="str">
        <f t="shared" si="1101"/>
        <v/>
      </c>
      <c r="R2273" s="128" t="str">
        <f t="shared" si="1102"/>
        <v/>
      </c>
      <c r="S2273" s="135" t="str">
        <f>IF(B2273="","",IF(R2273="Refreshment Beverage",VLOOKUP(VALUE(Q2273),Rates!G$15:L$19,2,0),VLOOKUP(VALUE(Q2273),Rates!G$4:L$12,2,0)))</f>
        <v/>
      </c>
      <c r="T2273" s="135" t="str">
        <f t="shared" si="1103"/>
        <v/>
      </c>
      <c r="U2273" s="118" t="str">
        <f t="shared" si="1104"/>
        <v/>
      </c>
      <c r="V2273" s="135" t="str">
        <f t="shared" si="1105"/>
        <v/>
      </c>
      <c r="W2273" s="135" t="str">
        <f t="shared" si="1106"/>
        <v/>
      </c>
      <c r="X2273" s="119" t="str">
        <f t="shared" si="1107"/>
        <v/>
      </c>
      <c r="Y2273" s="120" t="str">
        <f>IF(B:B="","",IF(R2273="Refreshment Beverage",VLOOKUP(Q2273,Rates!G$15:L$19,6,0)*W2273,VLOOKUP(Q2273,Rates!G$4:L$12,6,0)*W2273))</f>
        <v/>
      </c>
      <c r="Z2273" s="120" t="str">
        <f t="shared" si="1108"/>
        <v/>
      </c>
      <c r="AA2273" s="120" t="str">
        <f t="shared" si="1109"/>
        <v/>
      </c>
      <c r="AB2273" s="136" t="str">
        <f>IF(B:B="","",IF(R2273="Refreshment Beverage","",IF(AND(R2273="Beer",Q2273=0),SUM(LOOKUP(2,1/(Rates!$B$15:$B$18&lt;=W2273)/(Rates!$C$15:$C$18&gt;=W2273),Rates!$D$15:$D$18)*W2273),VLOOKUP(VALUE(Q:Q),Rates!A:B,2,0)*W2273)))</f>
        <v/>
      </c>
      <c r="AC2273" s="136" t="str">
        <f>IF(B:B="","",IF(R2273="Refreshment Beverage","",IF(AND(R2273="Beer",Q2273=0),SUM(LOOKUP(2,1/(Rates!$B$15:$B$18&lt;=W2273)/(Rates!$C$15:$C$18&gt;=W2273),Rates!$E$15:$E$18)*W2273),VLOOKUP(VALUE(Q:Q),Rates!A:C,3,0)*W2273)))</f>
        <v/>
      </c>
      <c r="AD2273" s="137" t="str">
        <f>IFERROR(IF(B:B="","",IF(R2273="Beer","",IF(VALUE(Q2273)=0,VLOOKUP(VLOOKUP(B:B,#REF!,16,0),Rates!A:E,2,0),VLOOKUP(VALUE(Q2273),Rates!A$31:B$34,2,0)*W2273))),0)</f>
        <v/>
      </c>
      <c r="AE2273" s="121" t="str">
        <f t="shared" si="1110"/>
        <v/>
      </c>
      <c r="AF2273" s="138" t="str">
        <f t="shared" si="1111"/>
        <v/>
      </c>
      <c r="AG2273" s="122" t="str">
        <f t="shared" si="1112"/>
        <v/>
      </c>
      <c r="AH2273" s="123" t="str">
        <f t="shared" si="1113"/>
        <v/>
      </c>
      <c r="AI2273" s="139" t="str">
        <f>IF(AE:AE="","",IF(R2273="Refreshment Beverage",AK2273*(Rates!J$19/100),ROUND(SUM(AH2273*(Rates!$J$8/100)),4)))</f>
        <v/>
      </c>
      <c r="AJ2273" s="124" t="str">
        <f t="shared" si="1114"/>
        <v/>
      </c>
      <c r="AK2273" s="125" t="str">
        <f t="shared" si="1115"/>
        <v/>
      </c>
      <c r="AL2273" s="121" t="str">
        <f t="shared" si="1116"/>
        <v/>
      </c>
      <c r="AM2273" s="138" t="str">
        <f>IF(AS2273="","",IF(R2273="Refreshment Beverage",ROUND(AS2273*Rates!K$19,4),ROUND(AO2273*(VLOOKUP(VALUE(Q2273),Rates!G$4:L$12,3,0)),4)))</f>
        <v/>
      </c>
      <c r="AN2273" s="126" t="str">
        <f>IF(AS2273="","",IF(R2273="Refreshment Beverage",AS2273*(Rates!J$19/100),MAX(AM2273,AB2273)))</f>
        <v/>
      </c>
      <c r="AO2273" s="127" t="str">
        <f t="shared" si="1117"/>
        <v/>
      </c>
      <c r="AP2273" s="127" t="str">
        <f t="shared" si="1118"/>
        <v/>
      </c>
      <c r="AQ2273" s="140" t="str">
        <f>IF(AS2273="","",IF(R2273="Refreshment Beverage",ROUND(SUM(VLOOKUP(Q:Q,Rates!G$15:L$19,3,0)*(AS2273-Y2273-Z2273-AA2273)),4),ROUND(SUM(Rates!$K$8*AS2273),4)))</f>
        <v/>
      </c>
      <c r="AR2273" s="139" t="str">
        <f t="shared" si="1119"/>
        <v/>
      </c>
      <c r="AS2273" s="125" t="str">
        <f t="shared" si="1120"/>
        <v/>
      </c>
      <c r="AT2273" s="121" t="str">
        <f t="shared" si="1121"/>
        <v/>
      </c>
      <c r="AU2273" s="138" t="str">
        <f>IF(AX2273="","",IF(R2273="Refreshment Beverage",ROUND((BA2273-Y2273-Z2273-AA2273)*VLOOKUP(VALUE(Q2273),Rates!G$15:L$19,3,0),4),ROUND(AW2273*(VLOOKUP(VALUE(Q2273),Rates!G:L,3,0)),4)))</f>
        <v/>
      </c>
      <c r="AV2273" s="126" t="str">
        <f t="shared" si="1122"/>
        <v/>
      </c>
      <c r="AW2273" s="127" t="str">
        <f t="shared" si="1123"/>
        <v/>
      </c>
      <c r="AX2273" s="123" t="str">
        <f t="shared" si="1124"/>
        <v/>
      </c>
      <c r="AY2273" s="140" t="str">
        <f>IF(AX2273="","",IF(R2273="Refreshment Beverage",ROUND(SUM(AX2273*Rates!K$19),4),ROUND(SUM(AX2273*(Rates!J$8/100)),4)))</f>
        <v/>
      </c>
      <c r="AZ2273" s="124" t="str">
        <f t="shared" si="1125"/>
        <v/>
      </c>
      <c r="BA2273" s="125" t="str">
        <f t="shared" si="1126"/>
        <v/>
      </c>
      <c r="BB2273" s="115"/>
      <c r="BC2273" s="143"/>
      <c r="BD2273" s="100"/>
      <c r="BE2273" s="100"/>
      <c r="BF2273" s="100"/>
      <c r="BG2273" s="100"/>
    </row>
    <row r="2274" spans="1:59" x14ac:dyDescent="0.2">
      <c r="A2274" s="144"/>
      <c r="B2274" s="141"/>
      <c r="C2274" s="141"/>
      <c r="D2274" s="142"/>
      <c r="E2274" s="142"/>
      <c r="F2274" s="142"/>
      <c r="G2274" s="142"/>
      <c r="H2274" s="142"/>
      <c r="I2274" s="129"/>
      <c r="J2274" s="130"/>
      <c r="K2274" s="131" t="str">
        <f t="shared" si="1097"/>
        <v/>
      </c>
      <c r="L2274" s="132" t="str">
        <f t="shared" si="1098"/>
        <v/>
      </c>
      <c r="M2274" s="133" t="str">
        <f t="shared" si="1099"/>
        <v/>
      </c>
      <c r="N2274" s="134" t="str">
        <f>IFERROR(IF(B:B="","",IF(R2274="Beer",SUM(LOOKUP(2,1/(Rates!$B$3:$B$5&lt;=W2274)/(Rates!$C$3:$C$5&gt;=W2274),Rates!$D$3:$D$5)*(X2274/100)*W2274),IF(R2274="Refreshment Beverage",SUM(LOOKUP(2,1/(Rates!$B$7:$B$11&lt;=W2274)/(Rates!$C$7:$C$11&gt;=W2274),Rates!$D$7:$D$11)*(X2274/100)*W2274)))),"")</f>
        <v/>
      </c>
      <c r="O2274" s="134" t="str">
        <f t="shared" si="1100"/>
        <v/>
      </c>
      <c r="P2274" s="116"/>
      <c r="Q2274" s="117" t="str">
        <f t="shared" si="1101"/>
        <v/>
      </c>
      <c r="R2274" s="128" t="str">
        <f t="shared" si="1102"/>
        <v/>
      </c>
      <c r="S2274" s="135" t="str">
        <f>IF(B2274="","",IF(R2274="Refreshment Beverage",VLOOKUP(VALUE(Q2274),Rates!G$15:L$19,2,0),VLOOKUP(VALUE(Q2274),Rates!G$4:L$12,2,0)))</f>
        <v/>
      </c>
      <c r="T2274" s="135" t="str">
        <f t="shared" si="1103"/>
        <v/>
      </c>
      <c r="U2274" s="118" t="str">
        <f t="shared" si="1104"/>
        <v/>
      </c>
      <c r="V2274" s="135" t="str">
        <f t="shared" si="1105"/>
        <v/>
      </c>
      <c r="W2274" s="135" t="str">
        <f t="shared" si="1106"/>
        <v/>
      </c>
      <c r="X2274" s="119" t="str">
        <f t="shared" si="1107"/>
        <v/>
      </c>
      <c r="Y2274" s="120" t="str">
        <f>IF(B:B="","",IF(R2274="Refreshment Beverage",VLOOKUP(Q2274,Rates!G$15:L$19,6,0)*W2274,VLOOKUP(Q2274,Rates!G$4:L$12,6,0)*W2274))</f>
        <v/>
      </c>
      <c r="Z2274" s="120" t="str">
        <f t="shared" si="1108"/>
        <v/>
      </c>
      <c r="AA2274" s="120" t="str">
        <f t="shared" si="1109"/>
        <v/>
      </c>
      <c r="AB2274" s="136" t="str">
        <f>IF(B:B="","",IF(R2274="Refreshment Beverage","",IF(AND(R2274="Beer",Q2274=0),SUM(LOOKUP(2,1/(Rates!$B$15:$B$18&lt;=W2274)/(Rates!$C$15:$C$18&gt;=W2274),Rates!$D$15:$D$18)*W2274),VLOOKUP(VALUE(Q:Q),Rates!A:B,2,0)*W2274)))</f>
        <v/>
      </c>
      <c r="AC2274" s="136" t="str">
        <f>IF(B:B="","",IF(R2274="Refreshment Beverage","",IF(AND(R2274="Beer",Q2274=0),SUM(LOOKUP(2,1/(Rates!$B$15:$B$18&lt;=W2274)/(Rates!$C$15:$C$18&gt;=W2274),Rates!$E$15:$E$18)*W2274),VLOOKUP(VALUE(Q:Q),Rates!A:C,3,0)*W2274)))</f>
        <v/>
      </c>
      <c r="AD2274" s="137" t="str">
        <f>IFERROR(IF(B:B="","",IF(R2274="Beer","",IF(VALUE(Q2274)=0,VLOOKUP(VLOOKUP(B:B,#REF!,16,0),Rates!A:E,2,0),VLOOKUP(VALUE(Q2274),Rates!A$31:B$34,2,0)*W2274))),0)</f>
        <v/>
      </c>
      <c r="AE2274" s="121" t="str">
        <f t="shared" si="1110"/>
        <v/>
      </c>
      <c r="AF2274" s="138" t="str">
        <f t="shared" si="1111"/>
        <v/>
      </c>
      <c r="AG2274" s="122" t="str">
        <f t="shared" si="1112"/>
        <v/>
      </c>
      <c r="AH2274" s="123" t="str">
        <f t="shared" si="1113"/>
        <v/>
      </c>
      <c r="AI2274" s="139" t="str">
        <f>IF(AE:AE="","",IF(R2274="Refreshment Beverage",AK2274*(Rates!J$19/100),ROUND(SUM(AH2274*(Rates!$J$8/100)),4)))</f>
        <v/>
      </c>
      <c r="AJ2274" s="124" t="str">
        <f t="shared" si="1114"/>
        <v/>
      </c>
      <c r="AK2274" s="125" t="str">
        <f t="shared" si="1115"/>
        <v/>
      </c>
      <c r="AL2274" s="121" t="str">
        <f t="shared" si="1116"/>
        <v/>
      </c>
      <c r="AM2274" s="138" t="str">
        <f>IF(AS2274="","",IF(R2274="Refreshment Beverage",ROUND(AS2274*Rates!K$19,4),ROUND(AO2274*(VLOOKUP(VALUE(Q2274),Rates!G$4:L$12,3,0)),4)))</f>
        <v/>
      </c>
      <c r="AN2274" s="126" t="str">
        <f>IF(AS2274="","",IF(R2274="Refreshment Beverage",AS2274*(Rates!J$19/100),MAX(AM2274,AB2274)))</f>
        <v/>
      </c>
      <c r="AO2274" s="127" t="str">
        <f t="shared" si="1117"/>
        <v/>
      </c>
      <c r="AP2274" s="127" t="str">
        <f t="shared" si="1118"/>
        <v/>
      </c>
      <c r="AQ2274" s="140" t="str">
        <f>IF(AS2274="","",IF(R2274="Refreshment Beverage",ROUND(SUM(VLOOKUP(Q:Q,Rates!G$15:L$19,3,0)*(AS2274-Y2274-Z2274-AA2274)),4),ROUND(SUM(Rates!$K$8*AS2274),4)))</f>
        <v/>
      </c>
      <c r="AR2274" s="139" t="str">
        <f t="shared" si="1119"/>
        <v/>
      </c>
      <c r="AS2274" s="125" t="str">
        <f t="shared" si="1120"/>
        <v/>
      </c>
      <c r="AT2274" s="121" t="str">
        <f t="shared" si="1121"/>
        <v/>
      </c>
      <c r="AU2274" s="138" t="str">
        <f>IF(AX2274="","",IF(R2274="Refreshment Beverage",ROUND((BA2274-Y2274-Z2274-AA2274)*VLOOKUP(VALUE(Q2274),Rates!G$15:L$19,3,0),4),ROUND(AW2274*(VLOOKUP(VALUE(Q2274),Rates!G:L,3,0)),4)))</f>
        <v/>
      </c>
      <c r="AV2274" s="126" t="str">
        <f t="shared" si="1122"/>
        <v/>
      </c>
      <c r="AW2274" s="127" t="str">
        <f t="shared" si="1123"/>
        <v/>
      </c>
      <c r="AX2274" s="123" t="str">
        <f t="shared" si="1124"/>
        <v/>
      </c>
      <c r="AY2274" s="140" t="str">
        <f>IF(AX2274="","",IF(R2274="Refreshment Beverage",ROUND(SUM(AX2274*Rates!K$19),4),ROUND(SUM(AX2274*(Rates!J$8/100)),4)))</f>
        <v/>
      </c>
      <c r="AZ2274" s="124" t="str">
        <f t="shared" si="1125"/>
        <v/>
      </c>
      <c r="BA2274" s="125" t="str">
        <f t="shared" si="1126"/>
        <v/>
      </c>
      <c r="BB2274" s="115"/>
      <c r="BC2274" s="143"/>
      <c r="BD2274" s="100"/>
      <c r="BE2274" s="100"/>
      <c r="BF2274" s="100"/>
      <c r="BG2274" s="100"/>
    </row>
    <row r="2275" spans="1:59" x14ac:dyDescent="0.2">
      <c r="A2275" s="144"/>
      <c r="B2275" s="141"/>
      <c r="C2275" s="141"/>
      <c r="D2275" s="142"/>
      <c r="E2275" s="142"/>
      <c r="F2275" s="142"/>
      <c r="G2275" s="142"/>
      <c r="H2275" s="142"/>
      <c r="I2275" s="129"/>
      <c r="J2275" s="130"/>
      <c r="K2275" s="131" t="str">
        <f t="shared" si="1097"/>
        <v/>
      </c>
      <c r="L2275" s="132" t="str">
        <f t="shared" si="1098"/>
        <v/>
      </c>
      <c r="M2275" s="133" t="str">
        <f t="shared" si="1099"/>
        <v/>
      </c>
      <c r="N2275" s="134" t="str">
        <f>IFERROR(IF(B:B="","",IF(R2275="Beer",SUM(LOOKUP(2,1/(Rates!$B$3:$B$5&lt;=W2275)/(Rates!$C$3:$C$5&gt;=W2275),Rates!$D$3:$D$5)*(X2275/100)*W2275),IF(R2275="Refreshment Beverage",SUM(LOOKUP(2,1/(Rates!$B$7:$B$11&lt;=W2275)/(Rates!$C$7:$C$11&gt;=W2275),Rates!$D$7:$D$11)*(X2275/100)*W2275)))),"")</f>
        <v/>
      </c>
      <c r="O2275" s="134" t="str">
        <f t="shared" si="1100"/>
        <v/>
      </c>
      <c r="P2275" s="116"/>
      <c r="Q2275" s="117" t="str">
        <f t="shared" si="1101"/>
        <v/>
      </c>
      <c r="R2275" s="128" t="str">
        <f t="shared" si="1102"/>
        <v/>
      </c>
      <c r="S2275" s="135" t="str">
        <f>IF(B2275="","",IF(R2275="Refreshment Beverage",VLOOKUP(VALUE(Q2275),Rates!G$15:L$19,2,0),VLOOKUP(VALUE(Q2275),Rates!G$4:L$12,2,0)))</f>
        <v/>
      </c>
      <c r="T2275" s="135" t="str">
        <f t="shared" si="1103"/>
        <v/>
      </c>
      <c r="U2275" s="118" t="str">
        <f t="shared" si="1104"/>
        <v/>
      </c>
      <c r="V2275" s="135" t="str">
        <f t="shared" si="1105"/>
        <v/>
      </c>
      <c r="W2275" s="135" t="str">
        <f t="shared" si="1106"/>
        <v/>
      </c>
      <c r="X2275" s="119" t="str">
        <f t="shared" si="1107"/>
        <v/>
      </c>
      <c r="Y2275" s="120" t="str">
        <f>IF(B:B="","",IF(R2275="Refreshment Beverage",VLOOKUP(Q2275,Rates!G$15:L$19,6,0)*W2275,VLOOKUP(Q2275,Rates!G$4:L$12,6,0)*W2275))</f>
        <v/>
      </c>
      <c r="Z2275" s="120" t="str">
        <f t="shared" si="1108"/>
        <v/>
      </c>
      <c r="AA2275" s="120" t="str">
        <f t="shared" si="1109"/>
        <v/>
      </c>
      <c r="AB2275" s="136" t="str">
        <f>IF(B:B="","",IF(R2275="Refreshment Beverage","",IF(AND(R2275="Beer",Q2275=0),SUM(LOOKUP(2,1/(Rates!$B$15:$B$18&lt;=W2275)/(Rates!$C$15:$C$18&gt;=W2275),Rates!$D$15:$D$18)*W2275),VLOOKUP(VALUE(Q:Q),Rates!A:B,2,0)*W2275)))</f>
        <v/>
      </c>
      <c r="AC2275" s="136" t="str">
        <f>IF(B:B="","",IF(R2275="Refreshment Beverage","",IF(AND(R2275="Beer",Q2275=0),SUM(LOOKUP(2,1/(Rates!$B$15:$B$18&lt;=W2275)/(Rates!$C$15:$C$18&gt;=W2275),Rates!$E$15:$E$18)*W2275),VLOOKUP(VALUE(Q:Q),Rates!A:C,3,0)*W2275)))</f>
        <v/>
      </c>
      <c r="AD2275" s="137" t="str">
        <f>IFERROR(IF(B:B="","",IF(R2275="Beer","",IF(VALUE(Q2275)=0,VLOOKUP(VLOOKUP(B:B,#REF!,16,0),Rates!A:E,2,0),VLOOKUP(VALUE(Q2275),Rates!A$31:B$34,2,0)*W2275))),0)</f>
        <v/>
      </c>
      <c r="AE2275" s="121" t="str">
        <f t="shared" si="1110"/>
        <v/>
      </c>
      <c r="AF2275" s="138" t="str">
        <f t="shared" si="1111"/>
        <v/>
      </c>
      <c r="AG2275" s="122" t="str">
        <f t="shared" si="1112"/>
        <v/>
      </c>
      <c r="AH2275" s="123" t="str">
        <f t="shared" si="1113"/>
        <v/>
      </c>
      <c r="AI2275" s="139" t="str">
        <f>IF(AE:AE="","",IF(R2275="Refreshment Beverage",AK2275*(Rates!J$19/100),ROUND(SUM(AH2275*(Rates!$J$8/100)),4)))</f>
        <v/>
      </c>
      <c r="AJ2275" s="124" t="str">
        <f t="shared" si="1114"/>
        <v/>
      </c>
      <c r="AK2275" s="125" t="str">
        <f t="shared" si="1115"/>
        <v/>
      </c>
      <c r="AL2275" s="121" t="str">
        <f t="shared" si="1116"/>
        <v/>
      </c>
      <c r="AM2275" s="138" t="str">
        <f>IF(AS2275="","",IF(R2275="Refreshment Beverage",ROUND(AS2275*Rates!K$19,4),ROUND(AO2275*(VLOOKUP(VALUE(Q2275),Rates!G$4:L$12,3,0)),4)))</f>
        <v/>
      </c>
      <c r="AN2275" s="126" t="str">
        <f>IF(AS2275="","",IF(R2275="Refreshment Beverage",AS2275*(Rates!J$19/100),MAX(AM2275,AB2275)))</f>
        <v/>
      </c>
      <c r="AO2275" s="127" t="str">
        <f t="shared" si="1117"/>
        <v/>
      </c>
      <c r="AP2275" s="127" t="str">
        <f t="shared" si="1118"/>
        <v/>
      </c>
      <c r="AQ2275" s="140" t="str">
        <f>IF(AS2275="","",IF(R2275="Refreshment Beverage",ROUND(SUM(VLOOKUP(Q:Q,Rates!G$15:L$19,3,0)*(AS2275-Y2275-Z2275-AA2275)),4),ROUND(SUM(Rates!$K$8*AS2275),4)))</f>
        <v/>
      </c>
      <c r="AR2275" s="139" t="str">
        <f t="shared" si="1119"/>
        <v/>
      </c>
      <c r="AS2275" s="125" t="str">
        <f t="shared" si="1120"/>
        <v/>
      </c>
      <c r="AT2275" s="121" t="str">
        <f t="shared" si="1121"/>
        <v/>
      </c>
      <c r="AU2275" s="138" t="str">
        <f>IF(AX2275="","",IF(R2275="Refreshment Beverage",ROUND((BA2275-Y2275-Z2275-AA2275)*VLOOKUP(VALUE(Q2275),Rates!G$15:L$19,3,0),4),ROUND(AW2275*(VLOOKUP(VALUE(Q2275),Rates!G:L,3,0)),4)))</f>
        <v/>
      </c>
      <c r="AV2275" s="126" t="str">
        <f t="shared" si="1122"/>
        <v/>
      </c>
      <c r="AW2275" s="127" t="str">
        <f t="shared" si="1123"/>
        <v/>
      </c>
      <c r="AX2275" s="123" t="str">
        <f t="shared" si="1124"/>
        <v/>
      </c>
      <c r="AY2275" s="140" t="str">
        <f>IF(AX2275="","",IF(R2275="Refreshment Beverage",ROUND(SUM(AX2275*Rates!K$19),4),ROUND(SUM(AX2275*(Rates!J$8/100)),4)))</f>
        <v/>
      </c>
      <c r="AZ2275" s="124" t="str">
        <f t="shared" si="1125"/>
        <v/>
      </c>
      <c r="BA2275" s="125" t="str">
        <f t="shared" si="1126"/>
        <v/>
      </c>
      <c r="BB2275" s="115"/>
      <c r="BC2275" s="143"/>
      <c r="BD2275" s="100"/>
      <c r="BE2275" s="100"/>
      <c r="BF2275" s="100"/>
      <c r="BG2275" s="100"/>
    </row>
    <row r="2276" spans="1:59" x14ac:dyDescent="0.2">
      <c r="A2276" s="144"/>
      <c r="B2276" s="141"/>
      <c r="C2276" s="141"/>
      <c r="D2276" s="142"/>
      <c r="E2276" s="142"/>
      <c r="F2276" s="142"/>
      <c r="G2276" s="142"/>
      <c r="H2276" s="142"/>
      <c r="I2276" s="129"/>
      <c r="J2276" s="130"/>
      <c r="K2276" s="131" t="str">
        <f t="shared" si="1097"/>
        <v/>
      </c>
      <c r="L2276" s="132" t="str">
        <f t="shared" si="1098"/>
        <v/>
      </c>
      <c r="M2276" s="133" t="str">
        <f t="shared" si="1099"/>
        <v/>
      </c>
      <c r="N2276" s="134" t="str">
        <f>IFERROR(IF(B:B="","",IF(R2276="Beer",SUM(LOOKUP(2,1/(Rates!$B$3:$B$5&lt;=W2276)/(Rates!$C$3:$C$5&gt;=W2276),Rates!$D$3:$D$5)*(X2276/100)*W2276),IF(R2276="Refreshment Beverage",SUM(LOOKUP(2,1/(Rates!$B$7:$B$11&lt;=W2276)/(Rates!$C$7:$C$11&gt;=W2276),Rates!$D$7:$D$11)*(X2276/100)*W2276)))),"")</f>
        <v/>
      </c>
      <c r="O2276" s="134" t="str">
        <f t="shared" si="1100"/>
        <v/>
      </c>
      <c r="P2276" s="116"/>
      <c r="Q2276" s="117" t="str">
        <f t="shared" si="1101"/>
        <v/>
      </c>
      <c r="R2276" s="128" t="str">
        <f t="shared" si="1102"/>
        <v/>
      </c>
      <c r="S2276" s="135" t="str">
        <f>IF(B2276="","",IF(R2276="Refreshment Beverage",VLOOKUP(VALUE(Q2276),Rates!G$15:L$19,2,0),VLOOKUP(VALUE(Q2276),Rates!G$4:L$12,2,0)))</f>
        <v/>
      </c>
      <c r="T2276" s="135" t="str">
        <f t="shared" si="1103"/>
        <v/>
      </c>
      <c r="U2276" s="118" t="str">
        <f t="shared" si="1104"/>
        <v/>
      </c>
      <c r="V2276" s="135" t="str">
        <f t="shared" si="1105"/>
        <v/>
      </c>
      <c r="W2276" s="135" t="str">
        <f t="shared" si="1106"/>
        <v/>
      </c>
      <c r="X2276" s="119" t="str">
        <f t="shared" si="1107"/>
        <v/>
      </c>
      <c r="Y2276" s="120" t="str">
        <f>IF(B:B="","",IF(R2276="Refreshment Beverage",VLOOKUP(Q2276,Rates!G$15:L$19,6,0)*W2276,VLOOKUP(Q2276,Rates!G$4:L$12,6,0)*W2276))</f>
        <v/>
      </c>
      <c r="Z2276" s="120" t="str">
        <f t="shared" si="1108"/>
        <v/>
      </c>
      <c r="AA2276" s="120" t="str">
        <f t="shared" si="1109"/>
        <v/>
      </c>
      <c r="AB2276" s="136" t="str">
        <f>IF(B:B="","",IF(R2276="Refreshment Beverage","",IF(AND(R2276="Beer",Q2276=0),SUM(LOOKUP(2,1/(Rates!$B$15:$B$18&lt;=W2276)/(Rates!$C$15:$C$18&gt;=W2276),Rates!$D$15:$D$18)*W2276),VLOOKUP(VALUE(Q:Q),Rates!A:B,2,0)*W2276)))</f>
        <v/>
      </c>
      <c r="AC2276" s="136" t="str">
        <f>IF(B:B="","",IF(R2276="Refreshment Beverage","",IF(AND(R2276="Beer",Q2276=0),SUM(LOOKUP(2,1/(Rates!$B$15:$B$18&lt;=W2276)/(Rates!$C$15:$C$18&gt;=W2276),Rates!$E$15:$E$18)*W2276),VLOOKUP(VALUE(Q:Q),Rates!A:C,3,0)*W2276)))</f>
        <v/>
      </c>
      <c r="AD2276" s="137" t="str">
        <f>IFERROR(IF(B:B="","",IF(R2276="Beer","",IF(VALUE(Q2276)=0,VLOOKUP(VLOOKUP(B:B,#REF!,16,0),Rates!A:E,2,0),VLOOKUP(VALUE(Q2276),Rates!A$31:B$34,2,0)*W2276))),0)</f>
        <v/>
      </c>
      <c r="AE2276" s="121" t="str">
        <f t="shared" si="1110"/>
        <v/>
      </c>
      <c r="AF2276" s="138" t="str">
        <f t="shared" si="1111"/>
        <v/>
      </c>
      <c r="AG2276" s="122" t="str">
        <f t="shared" si="1112"/>
        <v/>
      </c>
      <c r="AH2276" s="123" t="str">
        <f t="shared" si="1113"/>
        <v/>
      </c>
      <c r="AI2276" s="139" t="str">
        <f>IF(AE:AE="","",IF(R2276="Refreshment Beverage",AK2276*(Rates!J$19/100),ROUND(SUM(AH2276*(Rates!$J$8/100)),4)))</f>
        <v/>
      </c>
      <c r="AJ2276" s="124" t="str">
        <f t="shared" si="1114"/>
        <v/>
      </c>
      <c r="AK2276" s="125" t="str">
        <f t="shared" si="1115"/>
        <v/>
      </c>
      <c r="AL2276" s="121" t="str">
        <f t="shared" si="1116"/>
        <v/>
      </c>
      <c r="AM2276" s="138" t="str">
        <f>IF(AS2276="","",IF(R2276="Refreshment Beverage",ROUND(AS2276*Rates!K$19,4),ROUND(AO2276*(VLOOKUP(VALUE(Q2276),Rates!G$4:L$12,3,0)),4)))</f>
        <v/>
      </c>
      <c r="AN2276" s="126" t="str">
        <f>IF(AS2276="","",IF(R2276="Refreshment Beverage",AS2276*(Rates!J$19/100),MAX(AM2276,AB2276)))</f>
        <v/>
      </c>
      <c r="AO2276" s="127" t="str">
        <f t="shared" si="1117"/>
        <v/>
      </c>
      <c r="AP2276" s="127" t="str">
        <f t="shared" si="1118"/>
        <v/>
      </c>
      <c r="AQ2276" s="140" t="str">
        <f>IF(AS2276="","",IF(R2276="Refreshment Beverage",ROUND(SUM(VLOOKUP(Q:Q,Rates!G$15:L$19,3,0)*(AS2276-Y2276-Z2276-AA2276)),4),ROUND(SUM(Rates!$K$8*AS2276),4)))</f>
        <v/>
      </c>
      <c r="AR2276" s="139" t="str">
        <f t="shared" si="1119"/>
        <v/>
      </c>
      <c r="AS2276" s="125" t="str">
        <f t="shared" si="1120"/>
        <v/>
      </c>
      <c r="AT2276" s="121" t="str">
        <f t="shared" si="1121"/>
        <v/>
      </c>
      <c r="AU2276" s="138" t="str">
        <f>IF(AX2276="","",IF(R2276="Refreshment Beverage",ROUND((BA2276-Y2276-Z2276-AA2276)*VLOOKUP(VALUE(Q2276),Rates!G$15:L$19,3,0),4),ROUND(AW2276*(VLOOKUP(VALUE(Q2276),Rates!G:L,3,0)),4)))</f>
        <v/>
      </c>
      <c r="AV2276" s="126" t="str">
        <f t="shared" si="1122"/>
        <v/>
      </c>
      <c r="AW2276" s="127" t="str">
        <f t="shared" si="1123"/>
        <v/>
      </c>
      <c r="AX2276" s="123" t="str">
        <f t="shared" si="1124"/>
        <v/>
      </c>
      <c r="AY2276" s="140" t="str">
        <f>IF(AX2276="","",IF(R2276="Refreshment Beverage",ROUND(SUM(AX2276*Rates!K$19),4),ROUND(SUM(AX2276*(Rates!J$8/100)),4)))</f>
        <v/>
      </c>
      <c r="AZ2276" s="124" t="str">
        <f t="shared" si="1125"/>
        <v/>
      </c>
      <c r="BA2276" s="125" t="str">
        <f t="shared" si="1126"/>
        <v/>
      </c>
      <c r="BB2276" s="115"/>
      <c r="BC2276" s="143"/>
      <c r="BD2276" s="100"/>
      <c r="BE2276" s="100"/>
      <c r="BF2276" s="100"/>
      <c r="BG2276" s="100"/>
    </row>
    <row r="2277" spans="1:59" x14ac:dyDescent="0.2">
      <c r="A2277" s="144"/>
      <c r="B2277" s="141"/>
      <c r="C2277" s="141"/>
      <c r="D2277" s="142"/>
      <c r="E2277" s="142"/>
      <c r="F2277" s="142"/>
      <c r="G2277" s="142"/>
      <c r="H2277" s="142"/>
      <c r="I2277" s="129"/>
      <c r="J2277" s="130"/>
      <c r="K2277" s="131" t="str">
        <f t="shared" si="1097"/>
        <v/>
      </c>
      <c r="L2277" s="132" t="str">
        <f t="shared" si="1098"/>
        <v/>
      </c>
      <c r="M2277" s="133" t="str">
        <f t="shared" si="1099"/>
        <v/>
      </c>
      <c r="N2277" s="134" t="str">
        <f>IFERROR(IF(B:B="","",IF(R2277="Beer",SUM(LOOKUP(2,1/(Rates!$B$3:$B$5&lt;=W2277)/(Rates!$C$3:$C$5&gt;=W2277),Rates!$D$3:$D$5)*(X2277/100)*W2277),IF(R2277="Refreshment Beverage",SUM(LOOKUP(2,1/(Rates!$B$7:$B$11&lt;=W2277)/(Rates!$C$7:$C$11&gt;=W2277),Rates!$D$7:$D$11)*(X2277/100)*W2277)))),"")</f>
        <v/>
      </c>
      <c r="O2277" s="134" t="str">
        <f t="shared" si="1100"/>
        <v/>
      </c>
      <c r="P2277" s="116"/>
      <c r="Q2277" s="117" t="str">
        <f t="shared" si="1101"/>
        <v/>
      </c>
      <c r="R2277" s="128" t="str">
        <f t="shared" si="1102"/>
        <v/>
      </c>
      <c r="S2277" s="135" t="str">
        <f>IF(B2277="","",IF(R2277="Refreshment Beverage",VLOOKUP(VALUE(Q2277),Rates!G$15:L$19,2,0),VLOOKUP(VALUE(Q2277),Rates!G$4:L$12,2,0)))</f>
        <v/>
      </c>
      <c r="T2277" s="135" t="str">
        <f t="shared" si="1103"/>
        <v/>
      </c>
      <c r="U2277" s="118" t="str">
        <f t="shared" si="1104"/>
        <v/>
      </c>
      <c r="V2277" s="135" t="str">
        <f t="shared" si="1105"/>
        <v/>
      </c>
      <c r="W2277" s="135" t="str">
        <f t="shared" si="1106"/>
        <v/>
      </c>
      <c r="X2277" s="119" t="str">
        <f t="shared" si="1107"/>
        <v/>
      </c>
      <c r="Y2277" s="120" t="str">
        <f>IF(B:B="","",IF(R2277="Refreshment Beverage",VLOOKUP(Q2277,Rates!G$15:L$19,6,0)*W2277,VLOOKUP(Q2277,Rates!G$4:L$12,6,0)*W2277))</f>
        <v/>
      </c>
      <c r="Z2277" s="120" t="str">
        <f t="shared" si="1108"/>
        <v/>
      </c>
      <c r="AA2277" s="120" t="str">
        <f t="shared" si="1109"/>
        <v/>
      </c>
      <c r="AB2277" s="136" t="str">
        <f>IF(B:B="","",IF(R2277="Refreshment Beverage","",IF(AND(R2277="Beer",Q2277=0),SUM(LOOKUP(2,1/(Rates!$B$15:$B$18&lt;=W2277)/(Rates!$C$15:$C$18&gt;=W2277),Rates!$D$15:$D$18)*W2277),VLOOKUP(VALUE(Q:Q),Rates!A:B,2,0)*W2277)))</f>
        <v/>
      </c>
      <c r="AC2277" s="136" t="str">
        <f>IF(B:B="","",IF(R2277="Refreshment Beverage","",IF(AND(R2277="Beer",Q2277=0),SUM(LOOKUP(2,1/(Rates!$B$15:$B$18&lt;=W2277)/(Rates!$C$15:$C$18&gt;=W2277),Rates!$E$15:$E$18)*W2277),VLOOKUP(VALUE(Q:Q),Rates!A:C,3,0)*W2277)))</f>
        <v/>
      </c>
      <c r="AD2277" s="137" t="str">
        <f>IFERROR(IF(B:B="","",IF(R2277="Beer","",IF(VALUE(Q2277)=0,VLOOKUP(VLOOKUP(B:B,#REF!,16,0),Rates!A:E,2,0),VLOOKUP(VALUE(Q2277),Rates!A$31:B$34,2,0)*W2277))),0)</f>
        <v/>
      </c>
      <c r="AE2277" s="121" t="str">
        <f t="shared" si="1110"/>
        <v/>
      </c>
      <c r="AF2277" s="138" t="str">
        <f t="shared" si="1111"/>
        <v/>
      </c>
      <c r="AG2277" s="122" t="str">
        <f t="shared" si="1112"/>
        <v/>
      </c>
      <c r="AH2277" s="123" t="str">
        <f t="shared" si="1113"/>
        <v/>
      </c>
      <c r="AI2277" s="139" t="str">
        <f>IF(AE:AE="","",IF(R2277="Refreshment Beverage",AK2277*(Rates!J$19/100),ROUND(SUM(AH2277*(Rates!$J$8/100)),4)))</f>
        <v/>
      </c>
      <c r="AJ2277" s="124" t="str">
        <f t="shared" si="1114"/>
        <v/>
      </c>
      <c r="AK2277" s="125" t="str">
        <f t="shared" si="1115"/>
        <v/>
      </c>
      <c r="AL2277" s="121" t="str">
        <f t="shared" si="1116"/>
        <v/>
      </c>
      <c r="AM2277" s="138" t="str">
        <f>IF(AS2277="","",IF(R2277="Refreshment Beverage",ROUND(AS2277*Rates!K$19,4),ROUND(AO2277*(VLOOKUP(VALUE(Q2277),Rates!G$4:L$12,3,0)),4)))</f>
        <v/>
      </c>
      <c r="AN2277" s="126" t="str">
        <f>IF(AS2277="","",IF(R2277="Refreshment Beverage",AS2277*(Rates!J$19/100),MAX(AM2277,AB2277)))</f>
        <v/>
      </c>
      <c r="AO2277" s="127" t="str">
        <f t="shared" si="1117"/>
        <v/>
      </c>
      <c r="AP2277" s="127" t="str">
        <f t="shared" si="1118"/>
        <v/>
      </c>
      <c r="AQ2277" s="140" t="str">
        <f>IF(AS2277="","",IF(R2277="Refreshment Beverage",ROUND(SUM(VLOOKUP(Q:Q,Rates!G$15:L$19,3,0)*(AS2277-Y2277-Z2277-AA2277)),4),ROUND(SUM(Rates!$K$8*AS2277),4)))</f>
        <v/>
      </c>
      <c r="AR2277" s="139" t="str">
        <f t="shared" si="1119"/>
        <v/>
      </c>
      <c r="AS2277" s="125" t="str">
        <f t="shared" si="1120"/>
        <v/>
      </c>
      <c r="AT2277" s="121" t="str">
        <f t="shared" si="1121"/>
        <v/>
      </c>
      <c r="AU2277" s="138" t="str">
        <f>IF(AX2277="","",IF(R2277="Refreshment Beverage",ROUND((BA2277-Y2277-Z2277-AA2277)*VLOOKUP(VALUE(Q2277),Rates!G$15:L$19,3,0),4),ROUND(AW2277*(VLOOKUP(VALUE(Q2277),Rates!G:L,3,0)),4)))</f>
        <v/>
      </c>
      <c r="AV2277" s="126" t="str">
        <f t="shared" si="1122"/>
        <v/>
      </c>
      <c r="AW2277" s="127" t="str">
        <f t="shared" si="1123"/>
        <v/>
      </c>
      <c r="AX2277" s="123" t="str">
        <f t="shared" si="1124"/>
        <v/>
      </c>
      <c r="AY2277" s="140" t="str">
        <f>IF(AX2277="","",IF(R2277="Refreshment Beverage",ROUND(SUM(AX2277*Rates!K$19),4),ROUND(SUM(AX2277*(Rates!J$8/100)),4)))</f>
        <v/>
      </c>
      <c r="AZ2277" s="124" t="str">
        <f t="shared" si="1125"/>
        <v/>
      </c>
      <c r="BA2277" s="125" t="str">
        <f t="shared" si="1126"/>
        <v/>
      </c>
      <c r="BB2277" s="115"/>
      <c r="BC2277" s="143"/>
      <c r="BD2277" s="100"/>
      <c r="BE2277" s="100"/>
      <c r="BF2277" s="100"/>
      <c r="BG2277" s="100"/>
    </row>
    <row r="2278" spans="1:59" x14ac:dyDescent="0.2">
      <c r="A2278" s="144"/>
      <c r="B2278" s="141"/>
      <c r="C2278" s="141"/>
      <c r="D2278" s="142"/>
      <c r="E2278" s="142"/>
      <c r="F2278" s="142"/>
      <c r="G2278" s="142"/>
      <c r="H2278" s="142"/>
      <c r="I2278" s="129"/>
      <c r="J2278" s="130"/>
      <c r="K2278" s="131" t="str">
        <f t="shared" si="1097"/>
        <v/>
      </c>
      <c r="L2278" s="132" t="str">
        <f t="shared" si="1098"/>
        <v/>
      </c>
      <c r="M2278" s="133" t="str">
        <f t="shared" si="1099"/>
        <v/>
      </c>
      <c r="N2278" s="134" t="str">
        <f>IFERROR(IF(B:B="","",IF(R2278="Beer",SUM(LOOKUP(2,1/(Rates!$B$3:$B$5&lt;=W2278)/(Rates!$C$3:$C$5&gt;=W2278),Rates!$D$3:$D$5)*(X2278/100)*W2278),IF(R2278="Refreshment Beverage",SUM(LOOKUP(2,1/(Rates!$B$7:$B$11&lt;=W2278)/(Rates!$C$7:$C$11&gt;=W2278),Rates!$D$7:$D$11)*(X2278/100)*W2278)))),"")</f>
        <v/>
      </c>
      <c r="O2278" s="134" t="str">
        <f t="shared" si="1100"/>
        <v/>
      </c>
      <c r="P2278" s="116"/>
      <c r="Q2278" s="117" t="str">
        <f t="shared" si="1101"/>
        <v/>
      </c>
      <c r="R2278" s="128" t="str">
        <f t="shared" si="1102"/>
        <v/>
      </c>
      <c r="S2278" s="135" t="str">
        <f>IF(B2278="","",IF(R2278="Refreshment Beverage",VLOOKUP(VALUE(Q2278),Rates!G$15:L$19,2,0),VLOOKUP(VALUE(Q2278),Rates!G$4:L$12,2,0)))</f>
        <v/>
      </c>
      <c r="T2278" s="135" t="str">
        <f t="shared" si="1103"/>
        <v/>
      </c>
      <c r="U2278" s="118" t="str">
        <f t="shared" si="1104"/>
        <v/>
      </c>
      <c r="V2278" s="135" t="str">
        <f t="shared" si="1105"/>
        <v/>
      </c>
      <c r="W2278" s="135" t="str">
        <f t="shared" si="1106"/>
        <v/>
      </c>
      <c r="X2278" s="119" t="str">
        <f t="shared" si="1107"/>
        <v/>
      </c>
      <c r="Y2278" s="120" t="str">
        <f>IF(B:B="","",IF(R2278="Refreshment Beverage",VLOOKUP(Q2278,Rates!G$15:L$19,6,0)*W2278,VLOOKUP(Q2278,Rates!G$4:L$12,6,0)*W2278))</f>
        <v/>
      </c>
      <c r="Z2278" s="120" t="str">
        <f t="shared" si="1108"/>
        <v/>
      </c>
      <c r="AA2278" s="120" t="str">
        <f t="shared" si="1109"/>
        <v/>
      </c>
      <c r="AB2278" s="136" t="str">
        <f>IF(B:B="","",IF(R2278="Refreshment Beverage","",IF(AND(R2278="Beer",Q2278=0),SUM(LOOKUP(2,1/(Rates!$B$15:$B$18&lt;=W2278)/(Rates!$C$15:$C$18&gt;=W2278),Rates!$D$15:$D$18)*W2278),VLOOKUP(VALUE(Q:Q),Rates!A:B,2,0)*W2278)))</f>
        <v/>
      </c>
      <c r="AC2278" s="136" t="str">
        <f>IF(B:B="","",IF(R2278="Refreshment Beverage","",IF(AND(R2278="Beer",Q2278=0),SUM(LOOKUP(2,1/(Rates!$B$15:$B$18&lt;=W2278)/(Rates!$C$15:$C$18&gt;=W2278),Rates!$E$15:$E$18)*W2278),VLOOKUP(VALUE(Q:Q),Rates!A:C,3,0)*W2278)))</f>
        <v/>
      </c>
      <c r="AD2278" s="137" t="str">
        <f>IFERROR(IF(B:B="","",IF(R2278="Beer","",IF(VALUE(Q2278)=0,VLOOKUP(VLOOKUP(B:B,#REF!,16,0),Rates!A:E,2,0),VLOOKUP(VALUE(Q2278),Rates!A$31:B$34,2,0)*W2278))),0)</f>
        <v/>
      </c>
      <c r="AE2278" s="121" t="str">
        <f t="shared" si="1110"/>
        <v/>
      </c>
      <c r="AF2278" s="138" t="str">
        <f t="shared" si="1111"/>
        <v/>
      </c>
      <c r="AG2278" s="122" t="str">
        <f t="shared" si="1112"/>
        <v/>
      </c>
      <c r="AH2278" s="123" t="str">
        <f t="shared" si="1113"/>
        <v/>
      </c>
      <c r="AI2278" s="139" t="str">
        <f>IF(AE:AE="","",IF(R2278="Refreshment Beverage",AK2278*(Rates!J$19/100),ROUND(SUM(AH2278*(Rates!$J$8/100)),4)))</f>
        <v/>
      </c>
      <c r="AJ2278" s="124" t="str">
        <f t="shared" si="1114"/>
        <v/>
      </c>
      <c r="AK2278" s="125" t="str">
        <f t="shared" si="1115"/>
        <v/>
      </c>
      <c r="AL2278" s="121" t="str">
        <f t="shared" si="1116"/>
        <v/>
      </c>
      <c r="AM2278" s="138" t="str">
        <f>IF(AS2278="","",IF(R2278="Refreshment Beverage",ROUND(AS2278*Rates!K$19,4),ROUND(AO2278*(VLOOKUP(VALUE(Q2278),Rates!G$4:L$12,3,0)),4)))</f>
        <v/>
      </c>
      <c r="AN2278" s="126" t="str">
        <f>IF(AS2278="","",IF(R2278="Refreshment Beverage",AS2278*(Rates!J$19/100),MAX(AM2278,AB2278)))</f>
        <v/>
      </c>
      <c r="AO2278" s="127" t="str">
        <f t="shared" si="1117"/>
        <v/>
      </c>
      <c r="AP2278" s="127" t="str">
        <f t="shared" si="1118"/>
        <v/>
      </c>
      <c r="AQ2278" s="140" t="str">
        <f>IF(AS2278="","",IF(R2278="Refreshment Beverage",ROUND(SUM(VLOOKUP(Q:Q,Rates!G$15:L$19,3,0)*(AS2278-Y2278-Z2278-AA2278)),4),ROUND(SUM(Rates!$K$8*AS2278),4)))</f>
        <v/>
      </c>
      <c r="AR2278" s="139" t="str">
        <f t="shared" si="1119"/>
        <v/>
      </c>
      <c r="AS2278" s="125" t="str">
        <f t="shared" si="1120"/>
        <v/>
      </c>
      <c r="AT2278" s="121" t="str">
        <f t="shared" si="1121"/>
        <v/>
      </c>
      <c r="AU2278" s="138" t="str">
        <f>IF(AX2278="","",IF(R2278="Refreshment Beverage",ROUND((BA2278-Y2278-Z2278-AA2278)*VLOOKUP(VALUE(Q2278),Rates!G$15:L$19,3,0),4),ROUND(AW2278*(VLOOKUP(VALUE(Q2278),Rates!G:L,3,0)),4)))</f>
        <v/>
      </c>
      <c r="AV2278" s="126" t="str">
        <f t="shared" si="1122"/>
        <v/>
      </c>
      <c r="AW2278" s="127" t="str">
        <f t="shared" si="1123"/>
        <v/>
      </c>
      <c r="AX2278" s="123" t="str">
        <f t="shared" si="1124"/>
        <v/>
      </c>
      <c r="AY2278" s="140" t="str">
        <f>IF(AX2278="","",IF(R2278="Refreshment Beverage",ROUND(SUM(AX2278*Rates!K$19),4),ROUND(SUM(AX2278*(Rates!J$8/100)),4)))</f>
        <v/>
      </c>
      <c r="AZ2278" s="124" t="str">
        <f t="shared" si="1125"/>
        <v/>
      </c>
      <c r="BA2278" s="125" t="str">
        <f t="shared" si="1126"/>
        <v/>
      </c>
      <c r="BB2278" s="115"/>
      <c r="BC2278" s="143"/>
      <c r="BD2278" s="100"/>
      <c r="BE2278" s="100"/>
      <c r="BF2278" s="100"/>
      <c r="BG2278" s="100"/>
    </row>
    <row r="2279" spans="1:59" x14ac:dyDescent="0.2">
      <c r="A2279" s="144"/>
      <c r="B2279" s="141"/>
      <c r="C2279" s="141"/>
      <c r="D2279" s="142"/>
      <c r="E2279" s="142"/>
      <c r="F2279" s="142"/>
      <c r="G2279" s="142"/>
      <c r="H2279" s="142"/>
      <c r="I2279" s="129"/>
      <c r="J2279" s="130"/>
      <c r="K2279" s="131" t="str">
        <f t="shared" si="1097"/>
        <v/>
      </c>
      <c r="L2279" s="132" t="str">
        <f t="shared" si="1098"/>
        <v/>
      </c>
      <c r="M2279" s="133" t="str">
        <f t="shared" si="1099"/>
        <v/>
      </c>
      <c r="N2279" s="134" t="str">
        <f>IFERROR(IF(B:B="","",IF(R2279="Beer",SUM(LOOKUP(2,1/(Rates!$B$3:$B$5&lt;=W2279)/(Rates!$C$3:$C$5&gt;=W2279),Rates!$D$3:$D$5)*(X2279/100)*W2279),IF(R2279="Refreshment Beverage",SUM(LOOKUP(2,1/(Rates!$B$7:$B$11&lt;=W2279)/(Rates!$C$7:$C$11&gt;=W2279),Rates!$D$7:$D$11)*(X2279/100)*W2279)))),"")</f>
        <v/>
      </c>
      <c r="O2279" s="134" t="str">
        <f t="shared" si="1100"/>
        <v/>
      </c>
      <c r="P2279" s="116"/>
      <c r="Q2279" s="117" t="str">
        <f t="shared" si="1101"/>
        <v/>
      </c>
      <c r="R2279" s="128" t="str">
        <f t="shared" si="1102"/>
        <v/>
      </c>
      <c r="S2279" s="135" t="str">
        <f>IF(B2279="","",IF(R2279="Refreshment Beverage",VLOOKUP(VALUE(Q2279),Rates!G$15:L$19,2,0),VLOOKUP(VALUE(Q2279),Rates!G$4:L$12,2,0)))</f>
        <v/>
      </c>
      <c r="T2279" s="135" t="str">
        <f t="shared" si="1103"/>
        <v/>
      </c>
      <c r="U2279" s="118" t="str">
        <f t="shared" si="1104"/>
        <v/>
      </c>
      <c r="V2279" s="135" t="str">
        <f t="shared" si="1105"/>
        <v/>
      </c>
      <c r="W2279" s="135" t="str">
        <f t="shared" si="1106"/>
        <v/>
      </c>
      <c r="X2279" s="119" t="str">
        <f t="shared" si="1107"/>
        <v/>
      </c>
      <c r="Y2279" s="120" t="str">
        <f>IF(B:B="","",IF(R2279="Refreshment Beverage",VLOOKUP(Q2279,Rates!G$15:L$19,6,0)*W2279,VLOOKUP(Q2279,Rates!G$4:L$12,6,0)*W2279))</f>
        <v/>
      </c>
      <c r="Z2279" s="120" t="str">
        <f t="shared" si="1108"/>
        <v/>
      </c>
      <c r="AA2279" s="120" t="str">
        <f t="shared" si="1109"/>
        <v/>
      </c>
      <c r="AB2279" s="136" t="str">
        <f>IF(B:B="","",IF(R2279="Refreshment Beverage","",IF(AND(R2279="Beer",Q2279=0),SUM(LOOKUP(2,1/(Rates!$B$15:$B$18&lt;=W2279)/(Rates!$C$15:$C$18&gt;=W2279),Rates!$D$15:$D$18)*W2279),VLOOKUP(VALUE(Q:Q),Rates!A:B,2,0)*W2279)))</f>
        <v/>
      </c>
      <c r="AC2279" s="136" t="str">
        <f>IF(B:B="","",IF(R2279="Refreshment Beverage","",IF(AND(R2279="Beer",Q2279=0),SUM(LOOKUP(2,1/(Rates!$B$15:$B$18&lt;=W2279)/(Rates!$C$15:$C$18&gt;=W2279),Rates!$E$15:$E$18)*W2279),VLOOKUP(VALUE(Q:Q),Rates!A:C,3,0)*W2279)))</f>
        <v/>
      </c>
      <c r="AD2279" s="137" t="str">
        <f>IFERROR(IF(B:B="","",IF(R2279="Beer","",IF(VALUE(Q2279)=0,VLOOKUP(VLOOKUP(B:B,#REF!,16,0),Rates!A:E,2,0),VLOOKUP(VALUE(Q2279),Rates!A$31:B$34,2,0)*W2279))),0)</f>
        <v/>
      </c>
      <c r="AE2279" s="121" t="str">
        <f t="shared" si="1110"/>
        <v/>
      </c>
      <c r="AF2279" s="138" t="str">
        <f t="shared" si="1111"/>
        <v/>
      </c>
      <c r="AG2279" s="122" t="str">
        <f t="shared" si="1112"/>
        <v/>
      </c>
      <c r="AH2279" s="123" t="str">
        <f t="shared" si="1113"/>
        <v/>
      </c>
      <c r="AI2279" s="139" t="str">
        <f>IF(AE:AE="","",IF(R2279="Refreshment Beverage",AK2279*(Rates!J$19/100),ROUND(SUM(AH2279*(Rates!$J$8/100)),4)))</f>
        <v/>
      </c>
      <c r="AJ2279" s="124" t="str">
        <f t="shared" si="1114"/>
        <v/>
      </c>
      <c r="AK2279" s="125" t="str">
        <f t="shared" si="1115"/>
        <v/>
      </c>
      <c r="AL2279" s="121" t="str">
        <f t="shared" si="1116"/>
        <v/>
      </c>
      <c r="AM2279" s="138" t="str">
        <f>IF(AS2279="","",IF(R2279="Refreshment Beverage",ROUND(AS2279*Rates!K$19,4),ROUND(AO2279*(VLOOKUP(VALUE(Q2279),Rates!G$4:L$12,3,0)),4)))</f>
        <v/>
      </c>
      <c r="AN2279" s="126" t="str">
        <f>IF(AS2279="","",IF(R2279="Refreshment Beverage",AS2279*(Rates!J$19/100),MAX(AM2279,AB2279)))</f>
        <v/>
      </c>
      <c r="AO2279" s="127" t="str">
        <f t="shared" si="1117"/>
        <v/>
      </c>
      <c r="AP2279" s="127" t="str">
        <f t="shared" si="1118"/>
        <v/>
      </c>
      <c r="AQ2279" s="140" t="str">
        <f>IF(AS2279="","",IF(R2279="Refreshment Beverage",ROUND(SUM(VLOOKUP(Q:Q,Rates!G$15:L$19,3,0)*(AS2279-Y2279-Z2279-AA2279)),4),ROUND(SUM(Rates!$K$8*AS2279),4)))</f>
        <v/>
      </c>
      <c r="AR2279" s="139" t="str">
        <f t="shared" si="1119"/>
        <v/>
      </c>
      <c r="AS2279" s="125" t="str">
        <f t="shared" si="1120"/>
        <v/>
      </c>
      <c r="AT2279" s="121" t="str">
        <f t="shared" si="1121"/>
        <v/>
      </c>
      <c r="AU2279" s="138" t="str">
        <f>IF(AX2279="","",IF(R2279="Refreshment Beverage",ROUND((BA2279-Y2279-Z2279-AA2279)*VLOOKUP(VALUE(Q2279),Rates!G$15:L$19,3,0),4),ROUND(AW2279*(VLOOKUP(VALUE(Q2279),Rates!G:L,3,0)),4)))</f>
        <v/>
      </c>
      <c r="AV2279" s="126" t="str">
        <f t="shared" si="1122"/>
        <v/>
      </c>
      <c r="AW2279" s="127" t="str">
        <f t="shared" si="1123"/>
        <v/>
      </c>
      <c r="AX2279" s="123" t="str">
        <f t="shared" si="1124"/>
        <v/>
      </c>
      <c r="AY2279" s="140" t="str">
        <f>IF(AX2279="","",IF(R2279="Refreshment Beverage",ROUND(SUM(AX2279*Rates!K$19),4),ROUND(SUM(AX2279*(Rates!J$8/100)),4)))</f>
        <v/>
      </c>
      <c r="AZ2279" s="124" t="str">
        <f t="shared" si="1125"/>
        <v/>
      </c>
      <c r="BA2279" s="125" t="str">
        <f t="shared" si="1126"/>
        <v/>
      </c>
      <c r="BB2279" s="115"/>
      <c r="BC2279" s="143"/>
      <c r="BD2279" s="100"/>
      <c r="BE2279" s="100"/>
      <c r="BF2279" s="100"/>
      <c r="BG2279" s="100"/>
    </row>
    <row r="2280" spans="1:59" x14ac:dyDescent="0.2">
      <c r="A2280" s="144"/>
      <c r="B2280" s="141"/>
      <c r="C2280" s="141"/>
      <c r="D2280" s="142"/>
      <c r="E2280" s="142"/>
      <c r="F2280" s="142"/>
      <c r="G2280" s="142"/>
      <c r="H2280" s="142"/>
      <c r="I2280" s="129"/>
      <c r="J2280" s="130"/>
      <c r="K2280" s="131" t="str">
        <f t="shared" si="1097"/>
        <v/>
      </c>
      <c r="L2280" s="132" t="str">
        <f t="shared" si="1098"/>
        <v/>
      </c>
      <c r="M2280" s="133" t="str">
        <f t="shared" si="1099"/>
        <v/>
      </c>
      <c r="N2280" s="134" t="str">
        <f>IFERROR(IF(B:B="","",IF(R2280="Beer",SUM(LOOKUP(2,1/(Rates!$B$3:$B$5&lt;=W2280)/(Rates!$C$3:$C$5&gt;=W2280),Rates!$D$3:$D$5)*(X2280/100)*W2280),IF(R2280="Refreshment Beverage",SUM(LOOKUP(2,1/(Rates!$B$7:$B$11&lt;=W2280)/(Rates!$C$7:$C$11&gt;=W2280),Rates!$D$7:$D$11)*(X2280/100)*W2280)))),"")</f>
        <v/>
      </c>
      <c r="O2280" s="134" t="str">
        <f t="shared" si="1100"/>
        <v/>
      </c>
      <c r="P2280" s="116"/>
      <c r="Q2280" s="117" t="str">
        <f t="shared" si="1101"/>
        <v/>
      </c>
      <c r="R2280" s="128" t="str">
        <f t="shared" si="1102"/>
        <v/>
      </c>
      <c r="S2280" s="135" t="str">
        <f>IF(B2280="","",IF(R2280="Refreshment Beverage",VLOOKUP(VALUE(Q2280),Rates!G$15:L$19,2,0),VLOOKUP(VALUE(Q2280),Rates!G$4:L$12,2,0)))</f>
        <v/>
      </c>
      <c r="T2280" s="135" t="str">
        <f t="shared" si="1103"/>
        <v/>
      </c>
      <c r="U2280" s="118" t="str">
        <f t="shared" si="1104"/>
        <v/>
      </c>
      <c r="V2280" s="135" t="str">
        <f t="shared" si="1105"/>
        <v/>
      </c>
      <c r="W2280" s="135" t="str">
        <f t="shared" si="1106"/>
        <v/>
      </c>
      <c r="X2280" s="119" t="str">
        <f t="shared" si="1107"/>
        <v/>
      </c>
      <c r="Y2280" s="120" t="str">
        <f>IF(B:B="","",IF(R2280="Refreshment Beverage",VLOOKUP(Q2280,Rates!G$15:L$19,6,0)*W2280,VLOOKUP(Q2280,Rates!G$4:L$12,6,0)*W2280))</f>
        <v/>
      </c>
      <c r="Z2280" s="120" t="str">
        <f t="shared" si="1108"/>
        <v/>
      </c>
      <c r="AA2280" s="120" t="str">
        <f t="shared" si="1109"/>
        <v/>
      </c>
      <c r="AB2280" s="136" t="str">
        <f>IF(B:B="","",IF(R2280="Refreshment Beverage","",IF(AND(R2280="Beer",Q2280=0),SUM(LOOKUP(2,1/(Rates!$B$15:$B$18&lt;=W2280)/(Rates!$C$15:$C$18&gt;=W2280),Rates!$D$15:$D$18)*W2280),VLOOKUP(VALUE(Q:Q),Rates!A:B,2,0)*W2280)))</f>
        <v/>
      </c>
      <c r="AC2280" s="136" t="str">
        <f>IF(B:B="","",IF(R2280="Refreshment Beverage","",IF(AND(R2280="Beer",Q2280=0),SUM(LOOKUP(2,1/(Rates!$B$15:$B$18&lt;=W2280)/(Rates!$C$15:$C$18&gt;=W2280),Rates!$E$15:$E$18)*W2280),VLOOKUP(VALUE(Q:Q),Rates!A:C,3,0)*W2280)))</f>
        <v/>
      </c>
      <c r="AD2280" s="137" t="str">
        <f>IFERROR(IF(B:B="","",IF(R2280="Beer","",IF(VALUE(Q2280)=0,VLOOKUP(VLOOKUP(B:B,#REF!,16,0),Rates!A:E,2,0),VLOOKUP(VALUE(Q2280),Rates!A$31:B$34,2,0)*W2280))),0)</f>
        <v/>
      </c>
      <c r="AE2280" s="121" t="str">
        <f t="shared" si="1110"/>
        <v/>
      </c>
      <c r="AF2280" s="138" t="str">
        <f t="shared" si="1111"/>
        <v/>
      </c>
      <c r="AG2280" s="122" t="str">
        <f t="shared" si="1112"/>
        <v/>
      </c>
      <c r="AH2280" s="123" t="str">
        <f t="shared" si="1113"/>
        <v/>
      </c>
      <c r="AI2280" s="139" t="str">
        <f>IF(AE:AE="","",IF(R2280="Refreshment Beverage",AK2280*(Rates!J$19/100),ROUND(SUM(AH2280*(Rates!$J$8/100)),4)))</f>
        <v/>
      </c>
      <c r="AJ2280" s="124" t="str">
        <f t="shared" si="1114"/>
        <v/>
      </c>
      <c r="AK2280" s="125" t="str">
        <f t="shared" si="1115"/>
        <v/>
      </c>
      <c r="AL2280" s="121" t="str">
        <f t="shared" si="1116"/>
        <v/>
      </c>
      <c r="AM2280" s="138" t="str">
        <f>IF(AS2280="","",IF(R2280="Refreshment Beverage",ROUND(AS2280*Rates!K$19,4),ROUND(AO2280*(VLOOKUP(VALUE(Q2280),Rates!G$4:L$12,3,0)),4)))</f>
        <v/>
      </c>
      <c r="AN2280" s="126" t="str">
        <f>IF(AS2280="","",IF(R2280="Refreshment Beverage",AS2280*(Rates!J$19/100),MAX(AM2280,AB2280)))</f>
        <v/>
      </c>
      <c r="AO2280" s="127" t="str">
        <f t="shared" si="1117"/>
        <v/>
      </c>
      <c r="AP2280" s="127" t="str">
        <f t="shared" si="1118"/>
        <v/>
      </c>
      <c r="AQ2280" s="140" t="str">
        <f>IF(AS2280="","",IF(R2280="Refreshment Beverage",ROUND(SUM(VLOOKUP(Q:Q,Rates!G$15:L$19,3,0)*(AS2280-Y2280-Z2280-AA2280)),4),ROUND(SUM(Rates!$K$8*AS2280),4)))</f>
        <v/>
      </c>
      <c r="AR2280" s="139" t="str">
        <f t="shared" si="1119"/>
        <v/>
      </c>
      <c r="AS2280" s="125" t="str">
        <f t="shared" si="1120"/>
        <v/>
      </c>
      <c r="AT2280" s="121" t="str">
        <f t="shared" si="1121"/>
        <v/>
      </c>
      <c r="AU2280" s="138" t="str">
        <f>IF(AX2280="","",IF(R2280="Refreshment Beverage",ROUND((BA2280-Y2280-Z2280-AA2280)*VLOOKUP(VALUE(Q2280),Rates!G$15:L$19,3,0),4),ROUND(AW2280*(VLOOKUP(VALUE(Q2280),Rates!G:L,3,0)),4)))</f>
        <v/>
      </c>
      <c r="AV2280" s="126" t="str">
        <f t="shared" si="1122"/>
        <v/>
      </c>
      <c r="AW2280" s="127" t="str">
        <f t="shared" si="1123"/>
        <v/>
      </c>
      <c r="AX2280" s="123" t="str">
        <f t="shared" si="1124"/>
        <v/>
      </c>
      <c r="AY2280" s="140" t="str">
        <f>IF(AX2280="","",IF(R2280="Refreshment Beverage",ROUND(SUM(AX2280*Rates!K$19),4),ROUND(SUM(AX2280*(Rates!J$8/100)),4)))</f>
        <v/>
      </c>
      <c r="AZ2280" s="124" t="str">
        <f t="shared" si="1125"/>
        <v/>
      </c>
      <c r="BA2280" s="125" t="str">
        <f t="shared" si="1126"/>
        <v/>
      </c>
      <c r="BB2280" s="115"/>
      <c r="BC2280" s="143"/>
      <c r="BD2280" s="100"/>
      <c r="BE2280" s="100"/>
      <c r="BF2280" s="100"/>
      <c r="BG2280" s="100"/>
    </row>
    <row r="2281" spans="1:59" x14ac:dyDescent="0.2">
      <c r="A2281" s="144"/>
      <c r="B2281" s="141"/>
      <c r="C2281" s="141"/>
      <c r="D2281" s="142"/>
      <c r="E2281" s="142"/>
      <c r="F2281" s="142"/>
      <c r="G2281" s="142"/>
      <c r="H2281" s="142"/>
      <c r="I2281" s="129"/>
      <c r="J2281" s="130"/>
      <c r="K2281" s="131" t="str">
        <f t="shared" si="1097"/>
        <v/>
      </c>
      <c r="L2281" s="132" t="str">
        <f t="shared" si="1098"/>
        <v/>
      </c>
      <c r="M2281" s="133" t="str">
        <f t="shared" si="1099"/>
        <v/>
      </c>
      <c r="N2281" s="134" t="str">
        <f>IFERROR(IF(B:B="","",IF(R2281="Beer",SUM(LOOKUP(2,1/(Rates!$B$3:$B$5&lt;=W2281)/(Rates!$C$3:$C$5&gt;=W2281),Rates!$D$3:$D$5)*(X2281/100)*W2281),IF(R2281="Refreshment Beverage",SUM(LOOKUP(2,1/(Rates!$B$7:$B$11&lt;=W2281)/(Rates!$C$7:$C$11&gt;=W2281),Rates!$D$7:$D$11)*(X2281/100)*W2281)))),"")</f>
        <v/>
      </c>
      <c r="O2281" s="134" t="str">
        <f t="shared" si="1100"/>
        <v/>
      </c>
      <c r="P2281" s="116"/>
      <c r="Q2281" s="117" t="str">
        <f t="shared" si="1101"/>
        <v/>
      </c>
      <c r="R2281" s="128" t="str">
        <f t="shared" si="1102"/>
        <v/>
      </c>
      <c r="S2281" s="135" t="str">
        <f>IF(B2281="","",IF(R2281="Refreshment Beverage",VLOOKUP(VALUE(Q2281),Rates!G$15:L$19,2,0),VLOOKUP(VALUE(Q2281),Rates!G$4:L$12,2,0)))</f>
        <v/>
      </c>
      <c r="T2281" s="135" t="str">
        <f t="shared" si="1103"/>
        <v/>
      </c>
      <c r="U2281" s="118" t="str">
        <f t="shared" si="1104"/>
        <v/>
      </c>
      <c r="V2281" s="135" t="str">
        <f t="shared" si="1105"/>
        <v/>
      </c>
      <c r="W2281" s="135" t="str">
        <f t="shared" si="1106"/>
        <v/>
      </c>
      <c r="X2281" s="119" t="str">
        <f t="shared" si="1107"/>
        <v/>
      </c>
      <c r="Y2281" s="120" t="str">
        <f>IF(B:B="","",IF(R2281="Refreshment Beverage",VLOOKUP(Q2281,Rates!G$15:L$19,6,0)*W2281,VLOOKUP(Q2281,Rates!G$4:L$12,6,0)*W2281))</f>
        <v/>
      </c>
      <c r="Z2281" s="120" t="str">
        <f t="shared" si="1108"/>
        <v/>
      </c>
      <c r="AA2281" s="120" t="str">
        <f t="shared" si="1109"/>
        <v/>
      </c>
      <c r="AB2281" s="136" t="str">
        <f>IF(B:B="","",IF(R2281="Refreshment Beverage","",IF(AND(R2281="Beer",Q2281=0),SUM(LOOKUP(2,1/(Rates!$B$15:$B$18&lt;=W2281)/(Rates!$C$15:$C$18&gt;=W2281),Rates!$D$15:$D$18)*W2281),VLOOKUP(VALUE(Q:Q),Rates!A:B,2,0)*W2281)))</f>
        <v/>
      </c>
      <c r="AC2281" s="136" t="str">
        <f>IF(B:B="","",IF(R2281="Refreshment Beverage","",IF(AND(R2281="Beer",Q2281=0),SUM(LOOKUP(2,1/(Rates!$B$15:$B$18&lt;=W2281)/(Rates!$C$15:$C$18&gt;=W2281),Rates!$E$15:$E$18)*W2281),VLOOKUP(VALUE(Q:Q),Rates!A:C,3,0)*W2281)))</f>
        <v/>
      </c>
      <c r="AD2281" s="137" t="str">
        <f>IFERROR(IF(B:B="","",IF(R2281="Beer","",IF(VALUE(Q2281)=0,VLOOKUP(VLOOKUP(B:B,#REF!,16,0),Rates!A:E,2,0),VLOOKUP(VALUE(Q2281),Rates!A$31:B$34,2,0)*W2281))),0)</f>
        <v/>
      </c>
      <c r="AE2281" s="121" t="str">
        <f t="shared" si="1110"/>
        <v/>
      </c>
      <c r="AF2281" s="138" t="str">
        <f t="shared" si="1111"/>
        <v/>
      </c>
      <c r="AG2281" s="122" t="str">
        <f t="shared" si="1112"/>
        <v/>
      </c>
      <c r="AH2281" s="123" t="str">
        <f t="shared" si="1113"/>
        <v/>
      </c>
      <c r="AI2281" s="139" t="str">
        <f>IF(AE:AE="","",IF(R2281="Refreshment Beverage",AK2281*(Rates!J$19/100),ROUND(SUM(AH2281*(Rates!$J$8/100)),4)))</f>
        <v/>
      </c>
      <c r="AJ2281" s="124" t="str">
        <f t="shared" si="1114"/>
        <v/>
      </c>
      <c r="AK2281" s="125" t="str">
        <f t="shared" si="1115"/>
        <v/>
      </c>
      <c r="AL2281" s="121" t="str">
        <f t="shared" si="1116"/>
        <v/>
      </c>
      <c r="AM2281" s="138" t="str">
        <f>IF(AS2281="","",IF(R2281="Refreshment Beverage",ROUND(AS2281*Rates!K$19,4),ROUND(AO2281*(VLOOKUP(VALUE(Q2281),Rates!G$4:L$12,3,0)),4)))</f>
        <v/>
      </c>
      <c r="AN2281" s="126" t="str">
        <f>IF(AS2281="","",IF(R2281="Refreshment Beverage",AS2281*(Rates!J$19/100),MAX(AM2281,AB2281)))</f>
        <v/>
      </c>
      <c r="AO2281" s="127" t="str">
        <f t="shared" si="1117"/>
        <v/>
      </c>
      <c r="AP2281" s="127" t="str">
        <f t="shared" si="1118"/>
        <v/>
      </c>
      <c r="AQ2281" s="140" t="str">
        <f>IF(AS2281="","",IF(R2281="Refreshment Beverage",ROUND(SUM(VLOOKUP(Q:Q,Rates!G$15:L$19,3,0)*(AS2281-Y2281-Z2281-AA2281)),4),ROUND(SUM(Rates!$K$8*AS2281),4)))</f>
        <v/>
      </c>
      <c r="AR2281" s="139" t="str">
        <f t="shared" si="1119"/>
        <v/>
      </c>
      <c r="AS2281" s="125" t="str">
        <f t="shared" si="1120"/>
        <v/>
      </c>
      <c r="AT2281" s="121" t="str">
        <f t="shared" si="1121"/>
        <v/>
      </c>
      <c r="AU2281" s="138" t="str">
        <f>IF(AX2281="","",IF(R2281="Refreshment Beverage",ROUND((BA2281-Y2281-Z2281-AA2281)*VLOOKUP(VALUE(Q2281),Rates!G$15:L$19,3,0),4),ROUND(AW2281*(VLOOKUP(VALUE(Q2281),Rates!G:L,3,0)),4)))</f>
        <v/>
      </c>
      <c r="AV2281" s="126" t="str">
        <f t="shared" si="1122"/>
        <v/>
      </c>
      <c r="AW2281" s="127" t="str">
        <f t="shared" si="1123"/>
        <v/>
      </c>
      <c r="AX2281" s="123" t="str">
        <f t="shared" si="1124"/>
        <v/>
      </c>
      <c r="AY2281" s="140" t="str">
        <f>IF(AX2281="","",IF(R2281="Refreshment Beverage",ROUND(SUM(AX2281*Rates!K$19),4),ROUND(SUM(AX2281*(Rates!J$8/100)),4)))</f>
        <v/>
      </c>
      <c r="AZ2281" s="124" t="str">
        <f t="shared" si="1125"/>
        <v/>
      </c>
      <c r="BA2281" s="125" t="str">
        <f t="shared" si="1126"/>
        <v/>
      </c>
      <c r="BB2281" s="115"/>
      <c r="BC2281" s="143"/>
      <c r="BD2281" s="100"/>
      <c r="BE2281" s="100"/>
      <c r="BF2281" s="100"/>
      <c r="BG2281" s="100"/>
    </row>
    <row r="2282" spans="1:59" x14ac:dyDescent="0.2">
      <c r="A2282" s="144"/>
      <c r="B2282" s="141"/>
      <c r="C2282" s="141"/>
      <c r="D2282" s="142"/>
      <c r="E2282" s="142"/>
      <c r="F2282" s="142"/>
      <c r="G2282" s="142"/>
      <c r="H2282" s="142"/>
      <c r="I2282" s="129"/>
      <c r="J2282" s="130"/>
      <c r="K2282" s="131" t="str">
        <f t="shared" si="1097"/>
        <v/>
      </c>
      <c r="L2282" s="132" t="str">
        <f t="shared" si="1098"/>
        <v/>
      </c>
      <c r="M2282" s="133" t="str">
        <f t="shared" si="1099"/>
        <v/>
      </c>
      <c r="N2282" s="134" t="str">
        <f>IFERROR(IF(B:B="","",IF(R2282="Beer",SUM(LOOKUP(2,1/(Rates!$B$3:$B$5&lt;=W2282)/(Rates!$C$3:$C$5&gt;=W2282),Rates!$D$3:$D$5)*(X2282/100)*W2282),IF(R2282="Refreshment Beverage",SUM(LOOKUP(2,1/(Rates!$B$7:$B$11&lt;=W2282)/(Rates!$C$7:$C$11&gt;=W2282),Rates!$D$7:$D$11)*(X2282/100)*W2282)))),"")</f>
        <v/>
      </c>
      <c r="O2282" s="134" t="str">
        <f t="shared" si="1100"/>
        <v/>
      </c>
      <c r="P2282" s="116"/>
      <c r="Q2282" s="117" t="str">
        <f t="shared" si="1101"/>
        <v/>
      </c>
      <c r="R2282" s="128" t="str">
        <f t="shared" si="1102"/>
        <v/>
      </c>
      <c r="S2282" s="135" t="str">
        <f>IF(B2282="","",IF(R2282="Refreshment Beverage",VLOOKUP(VALUE(Q2282),Rates!G$15:L$19,2,0),VLOOKUP(VALUE(Q2282),Rates!G$4:L$12,2,0)))</f>
        <v/>
      </c>
      <c r="T2282" s="135" t="str">
        <f t="shared" si="1103"/>
        <v/>
      </c>
      <c r="U2282" s="118" t="str">
        <f t="shared" si="1104"/>
        <v/>
      </c>
      <c r="V2282" s="135" t="str">
        <f t="shared" si="1105"/>
        <v/>
      </c>
      <c r="W2282" s="135" t="str">
        <f t="shared" si="1106"/>
        <v/>
      </c>
      <c r="X2282" s="119" t="str">
        <f t="shared" si="1107"/>
        <v/>
      </c>
      <c r="Y2282" s="120" t="str">
        <f>IF(B:B="","",IF(R2282="Refreshment Beverage",VLOOKUP(Q2282,Rates!G$15:L$19,6,0)*W2282,VLOOKUP(Q2282,Rates!G$4:L$12,6,0)*W2282))</f>
        <v/>
      </c>
      <c r="Z2282" s="120" t="str">
        <f t="shared" si="1108"/>
        <v/>
      </c>
      <c r="AA2282" s="120" t="str">
        <f t="shared" si="1109"/>
        <v/>
      </c>
      <c r="AB2282" s="136" t="str">
        <f>IF(B:B="","",IF(R2282="Refreshment Beverage","",IF(AND(R2282="Beer",Q2282=0),SUM(LOOKUP(2,1/(Rates!$B$15:$B$18&lt;=W2282)/(Rates!$C$15:$C$18&gt;=W2282),Rates!$D$15:$D$18)*W2282),VLOOKUP(VALUE(Q:Q),Rates!A:B,2,0)*W2282)))</f>
        <v/>
      </c>
      <c r="AC2282" s="136" t="str">
        <f>IF(B:B="","",IF(R2282="Refreshment Beverage","",IF(AND(R2282="Beer",Q2282=0),SUM(LOOKUP(2,1/(Rates!$B$15:$B$18&lt;=W2282)/(Rates!$C$15:$C$18&gt;=W2282),Rates!$E$15:$E$18)*W2282),VLOOKUP(VALUE(Q:Q),Rates!A:C,3,0)*W2282)))</f>
        <v/>
      </c>
      <c r="AD2282" s="137" t="str">
        <f>IFERROR(IF(B:B="","",IF(R2282="Beer","",IF(VALUE(Q2282)=0,VLOOKUP(VLOOKUP(B:B,#REF!,16,0),Rates!A:E,2,0),VLOOKUP(VALUE(Q2282),Rates!A$31:B$34,2,0)*W2282))),0)</f>
        <v/>
      </c>
      <c r="AE2282" s="121" t="str">
        <f t="shared" si="1110"/>
        <v/>
      </c>
      <c r="AF2282" s="138" t="str">
        <f t="shared" si="1111"/>
        <v/>
      </c>
      <c r="AG2282" s="122" t="str">
        <f t="shared" si="1112"/>
        <v/>
      </c>
      <c r="AH2282" s="123" t="str">
        <f t="shared" si="1113"/>
        <v/>
      </c>
      <c r="AI2282" s="139" t="str">
        <f>IF(AE:AE="","",IF(R2282="Refreshment Beverage",AK2282*(Rates!J$19/100),ROUND(SUM(AH2282*(Rates!$J$8/100)),4)))</f>
        <v/>
      </c>
      <c r="AJ2282" s="124" t="str">
        <f t="shared" si="1114"/>
        <v/>
      </c>
      <c r="AK2282" s="125" t="str">
        <f t="shared" si="1115"/>
        <v/>
      </c>
      <c r="AL2282" s="121" t="str">
        <f t="shared" si="1116"/>
        <v/>
      </c>
      <c r="AM2282" s="138" t="str">
        <f>IF(AS2282="","",IF(R2282="Refreshment Beverage",ROUND(AS2282*Rates!K$19,4),ROUND(AO2282*(VLOOKUP(VALUE(Q2282),Rates!G$4:L$12,3,0)),4)))</f>
        <v/>
      </c>
      <c r="AN2282" s="126" t="str">
        <f>IF(AS2282="","",IF(R2282="Refreshment Beverage",AS2282*(Rates!J$19/100),MAX(AM2282,AB2282)))</f>
        <v/>
      </c>
      <c r="AO2282" s="127" t="str">
        <f t="shared" si="1117"/>
        <v/>
      </c>
      <c r="AP2282" s="127" t="str">
        <f t="shared" si="1118"/>
        <v/>
      </c>
      <c r="AQ2282" s="140" t="str">
        <f>IF(AS2282="","",IF(R2282="Refreshment Beverage",ROUND(SUM(VLOOKUP(Q:Q,Rates!G$15:L$19,3,0)*(AS2282-Y2282-Z2282-AA2282)),4),ROUND(SUM(Rates!$K$8*AS2282),4)))</f>
        <v/>
      </c>
      <c r="AR2282" s="139" t="str">
        <f t="shared" si="1119"/>
        <v/>
      </c>
      <c r="AS2282" s="125" t="str">
        <f t="shared" si="1120"/>
        <v/>
      </c>
      <c r="AT2282" s="121" t="str">
        <f t="shared" si="1121"/>
        <v/>
      </c>
      <c r="AU2282" s="138" t="str">
        <f>IF(AX2282="","",IF(R2282="Refreshment Beverage",ROUND((BA2282-Y2282-Z2282-AA2282)*VLOOKUP(VALUE(Q2282),Rates!G$15:L$19,3,0),4),ROUND(AW2282*(VLOOKUP(VALUE(Q2282),Rates!G:L,3,0)),4)))</f>
        <v/>
      </c>
      <c r="AV2282" s="126" t="str">
        <f t="shared" si="1122"/>
        <v/>
      </c>
      <c r="AW2282" s="127" t="str">
        <f t="shared" si="1123"/>
        <v/>
      </c>
      <c r="AX2282" s="123" t="str">
        <f t="shared" si="1124"/>
        <v/>
      </c>
      <c r="AY2282" s="140" t="str">
        <f>IF(AX2282="","",IF(R2282="Refreshment Beverage",ROUND(SUM(AX2282*Rates!K$19),4),ROUND(SUM(AX2282*(Rates!J$8/100)),4)))</f>
        <v/>
      </c>
      <c r="AZ2282" s="124" t="str">
        <f t="shared" si="1125"/>
        <v/>
      </c>
      <c r="BA2282" s="125" t="str">
        <f t="shared" si="1126"/>
        <v/>
      </c>
      <c r="BB2282" s="115"/>
      <c r="BC2282" s="143"/>
      <c r="BD2282" s="100"/>
      <c r="BE2282" s="100"/>
      <c r="BF2282" s="100"/>
      <c r="BG2282" s="100"/>
    </row>
    <row r="2283" spans="1:59" x14ac:dyDescent="0.2">
      <c r="A2283" s="144"/>
      <c r="B2283" s="141"/>
      <c r="C2283" s="141"/>
      <c r="D2283" s="142"/>
      <c r="E2283" s="142"/>
      <c r="F2283" s="142"/>
      <c r="G2283" s="142"/>
      <c r="H2283" s="142"/>
      <c r="I2283" s="129"/>
      <c r="J2283" s="130"/>
      <c r="K2283" s="131" t="str">
        <f t="shared" si="1097"/>
        <v/>
      </c>
      <c r="L2283" s="132" t="str">
        <f t="shared" si="1098"/>
        <v/>
      </c>
      <c r="M2283" s="133" t="str">
        <f t="shared" si="1099"/>
        <v/>
      </c>
      <c r="N2283" s="134" t="str">
        <f>IFERROR(IF(B:B="","",IF(R2283="Beer",SUM(LOOKUP(2,1/(Rates!$B$3:$B$5&lt;=W2283)/(Rates!$C$3:$C$5&gt;=W2283),Rates!$D$3:$D$5)*(X2283/100)*W2283),IF(R2283="Refreshment Beverage",SUM(LOOKUP(2,1/(Rates!$B$7:$B$11&lt;=W2283)/(Rates!$C$7:$C$11&gt;=W2283),Rates!$D$7:$D$11)*(X2283/100)*W2283)))),"")</f>
        <v/>
      </c>
      <c r="O2283" s="134" t="str">
        <f t="shared" si="1100"/>
        <v/>
      </c>
      <c r="P2283" s="116"/>
      <c r="Q2283" s="117" t="str">
        <f t="shared" si="1101"/>
        <v/>
      </c>
      <c r="R2283" s="128" t="str">
        <f t="shared" si="1102"/>
        <v/>
      </c>
      <c r="S2283" s="135" t="str">
        <f>IF(B2283="","",IF(R2283="Refreshment Beverage",VLOOKUP(VALUE(Q2283),Rates!G$15:L$19,2,0),VLOOKUP(VALUE(Q2283),Rates!G$4:L$12,2,0)))</f>
        <v/>
      </c>
      <c r="T2283" s="135" t="str">
        <f t="shared" si="1103"/>
        <v/>
      </c>
      <c r="U2283" s="118" t="str">
        <f t="shared" si="1104"/>
        <v/>
      </c>
      <c r="V2283" s="135" t="str">
        <f t="shared" si="1105"/>
        <v/>
      </c>
      <c r="W2283" s="135" t="str">
        <f t="shared" si="1106"/>
        <v/>
      </c>
      <c r="X2283" s="119" t="str">
        <f t="shared" si="1107"/>
        <v/>
      </c>
      <c r="Y2283" s="120" t="str">
        <f>IF(B:B="","",IF(R2283="Refreshment Beverage",VLOOKUP(Q2283,Rates!G$15:L$19,6,0)*W2283,VLOOKUP(Q2283,Rates!G$4:L$12,6,0)*W2283))</f>
        <v/>
      </c>
      <c r="Z2283" s="120" t="str">
        <f t="shared" si="1108"/>
        <v/>
      </c>
      <c r="AA2283" s="120" t="str">
        <f t="shared" si="1109"/>
        <v/>
      </c>
      <c r="AB2283" s="136" t="str">
        <f>IF(B:B="","",IF(R2283="Refreshment Beverage","",IF(AND(R2283="Beer",Q2283=0),SUM(LOOKUP(2,1/(Rates!$B$15:$B$18&lt;=W2283)/(Rates!$C$15:$C$18&gt;=W2283),Rates!$D$15:$D$18)*W2283),VLOOKUP(VALUE(Q:Q),Rates!A:B,2,0)*W2283)))</f>
        <v/>
      </c>
      <c r="AC2283" s="136" t="str">
        <f>IF(B:B="","",IF(R2283="Refreshment Beverage","",IF(AND(R2283="Beer",Q2283=0),SUM(LOOKUP(2,1/(Rates!$B$15:$B$18&lt;=W2283)/(Rates!$C$15:$C$18&gt;=W2283),Rates!$E$15:$E$18)*W2283),VLOOKUP(VALUE(Q:Q),Rates!A:C,3,0)*W2283)))</f>
        <v/>
      </c>
      <c r="AD2283" s="137" t="str">
        <f>IFERROR(IF(B:B="","",IF(R2283="Beer","",IF(VALUE(Q2283)=0,VLOOKUP(VLOOKUP(B:B,#REF!,16,0),Rates!A:E,2,0),VLOOKUP(VALUE(Q2283),Rates!A$31:B$34,2,0)*W2283))),0)</f>
        <v/>
      </c>
      <c r="AE2283" s="121" t="str">
        <f t="shared" si="1110"/>
        <v/>
      </c>
      <c r="AF2283" s="138" t="str">
        <f t="shared" si="1111"/>
        <v/>
      </c>
      <c r="AG2283" s="122" t="str">
        <f t="shared" si="1112"/>
        <v/>
      </c>
      <c r="AH2283" s="123" t="str">
        <f t="shared" si="1113"/>
        <v/>
      </c>
      <c r="AI2283" s="139" t="str">
        <f>IF(AE:AE="","",IF(R2283="Refreshment Beverage",AK2283*(Rates!J$19/100),ROUND(SUM(AH2283*(Rates!$J$8/100)),4)))</f>
        <v/>
      </c>
      <c r="AJ2283" s="124" t="str">
        <f t="shared" si="1114"/>
        <v/>
      </c>
      <c r="AK2283" s="125" t="str">
        <f t="shared" si="1115"/>
        <v/>
      </c>
      <c r="AL2283" s="121" t="str">
        <f t="shared" si="1116"/>
        <v/>
      </c>
      <c r="AM2283" s="138" t="str">
        <f>IF(AS2283="","",IF(R2283="Refreshment Beverage",ROUND(AS2283*Rates!K$19,4),ROUND(AO2283*(VLOOKUP(VALUE(Q2283),Rates!G$4:L$12,3,0)),4)))</f>
        <v/>
      </c>
      <c r="AN2283" s="126" t="str">
        <f>IF(AS2283="","",IF(R2283="Refreshment Beverage",AS2283*(Rates!J$19/100),MAX(AM2283,AB2283)))</f>
        <v/>
      </c>
      <c r="AO2283" s="127" t="str">
        <f t="shared" si="1117"/>
        <v/>
      </c>
      <c r="AP2283" s="127" t="str">
        <f t="shared" si="1118"/>
        <v/>
      </c>
      <c r="AQ2283" s="140" t="str">
        <f>IF(AS2283="","",IF(R2283="Refreshment Beverage",ROUND(SUM(VLOOKUP(Q:Q,Rates!G$15:L$19,3,0)*(AS2283-Y2283-Z2283-AA2283)),4),ROUND(SUM(Rates!$K$8*AS2283),4)))</f>
        <v/>
      </c>
      <c r="AR2283" s="139" t="str">
        <f t="shared" si="1119"/>
        <v/>
      </c>
      <c r="AS2283" s="125" t="str">
        <f t="shared" si="1120"/>
        <v/>
      </c>
      <c r="AT2283" s="121" t="str">
        <f t="shared" si="1121"/>
        <v/>
      </c>
      <c r="AU2283" s="138" t="str">
        <f>IF(AX2283="","",IF(R2283="Refreshment Beverage",ROUND((BA2283-Y2283-Z2283-AA2283)*VLOOKUP(VALUE(Q2283),Rates!G$15:L$19,3,0),4),ROUND(AW2283*(VLOOKUP(VALUE(Q2283),Rates!G:L,3,0)),4)))</f>
        <v/>
      </c>
      <c r="AV2283" s="126" t="str">
        <f t="shared" si="1122"/>
        <v/>
      </c>
      <c r="AW2283" s="127" t="str">
        <f t="shared" si="1123"/>
        <v/>
      </c>
      <c r="AX2283" s="123" t="str">
        <f t="shared" si="1124"/>
        <v/>
      </c>
      <c r="AY2283" s="140" t="str">
        <f>IF(AX2283="","",IF(R2283="Refreshment Beverage",ROUND(SUM(AX2283*Rates!K$19),4),ROUND(SUM(AX2283*(Rates!J$8/100)),4)))</f>
        <v/>
      </c>
      <c r="AZ2283" s="124" t="str">
        <f t="shared" si="1125"/>
        <v/>
      </c>
      <c r="BA2283" s="125" t="str">
        <f t="shared" si="1126"/>
        <v/>
      </c>
      <c r="BB2283" s="115"/>
      <c r="BC2283" s="143"/>
      <c r="BD2283" s="100"/>
      <c r="BE2283" s="100"/>
      <c r="BF2283" s="100"/>
      <c r="BG2283" s="100"/>
    </row>
    <row r="2284" spans="1:59" x14ac:dyDescent="0.2">
      <c r="A2284" s="144"/>
      <c r="B2284" s="141"/>
      <c r="C2284" s="141"/>
      <c r="D2284" s="142"/>
      <c r="E2284" s="142"/>
      <c r="F2284" s="142"/>
      <c r="G2284" s="142"/>
      <c r="H2284" s="142"/>
      <c r="I2284" s="129"/>
      <c r="J2284" s="130"/>
      <c r="K2284" s="131" t="str">
        <f t="shared" si="1097"/>
        <v/>
      </c>
      <c r="L2284" s="132" t="str">
        <f t="shared" si="1098"/>
        <v/>
      </c>
      <c r="M2284" s="133" t="str">
        <f t="shared" si="1099"/>
        <v/>
      </c>
      <c r="N2284" s="134" t="str">
        <f>IFERROR(IF(B:B="","",IF(R2284="Beer",SUM(LOOKUP(2,1/(Rates!$B$3:$B$5&lt;=W2284)/(Rates!$C$3:$C$5&gt;=W2284),Rates!$D$3:$D$5)*(X2284/100)*W2284),IF(R2284="Refreshment Beverage",SUM(LOOKUP(2,1/(Rates!$B$7:$B$11&lt;=W2284)/(Rates!$C$7:$C$11&gt;=W2284),Rates!$D$7:$D$11)*(X2284/100)*W2284)))),"")</f>
        <v/>
      </c>
      <c r="O2284" s="134" t="str">
        <f t="shared" si="1100"/>
        <v/>
      </c>
      <c r="P2284" s="116"/>
      <c r="Q2284" s="117" t="str">
        <f t="shared" si="1101"/>
        <v/>
      </c>
      <c r="R2284" s="128" t="str">
        <f t="shared" si="1102"/>
        <v/>
      </c>
      <c r="S2284" s="135" t="str">
        <f>IF(B2284="","",IF(R2284="Refreshment Beverage",VLOOKUP(VALUE(Q2284),Rates!G$15:L$19,2,0),VLOOKUP(VALUE(Q2284),Rates!G$4:L$12,2,0)))</f>
        <v/>
      </c>
      <c r="T2284" s="135" t="str">
        <f t="shared" si="1103"/>
        <v/>
      </c>
      <c r="U2284" s="118" t="str">
        <f t="shared" si="1104"/>
        <v/>
      </c>
      <c r="V2284" s="135" t="str">
        <f t="shared" si="1105"/>
        <v/>
      </c>
      <c r="W2284" s="135" t="str">
        <f t="shared" si="1106"/>
        <v/>
      </c>
      <c r="X2284" s="119" t="str">
        <f t="shared" si="1107"/>
        <v/>
      </c>
      <c r="Y2284" s="120" t="str">
        <f>IF(B:B="","",IF(R2284="Refreshment Beverage",VLOOKUP(Q2284,Rates!G$15:L$19,6,0)*W2284,VLOOKUP(Q2284,Rates!G$4:L$12,6,0)*W2284))</f>
        <v/>
      </c>
      <c r="Z2284" s="120" t="str">
        <f t="shared" si="1108"/>
        <v/>
      </c>
      <c r="AA2284" s="120" t="str">
        <f t="shared" si="1109"/>
        <v/>
      </c>
      <c r="AB2284" s="136" t="str">
        <f>IF(B:B="","",IF(R2284="Refreshment Beverage","",IF(AND(R2284="Beer",Q2284=0),SUM(LOOKUP(2,1/(Rates!$B$15:$B$18&lt;=W2284)/(Rates!$C$15:$C$18&gt;=W2284),Rates!$D$15:$D$18)*W2284),VLOOKUP(VALUE(Q:Q),Rates!A:B,2,0)*W2284)))</f>
        <v/>
      </c>
      <c r="AC2284" s="136" t="str">
        <f>IF(B:B="","",IF(R2284="Refreshment Beverage","",IF(AND(R2284="Beer",Q2284=0),SUM(LOOKUP(2,1/(Rates!$B$15:$B$18&lt;=W2284)/(Rates!$C$15:$C$18&gt;=W2284),Rates!$E$15:$E$18)*W2284),VLOOKUP(VALUE(Q:Q),Rates!A:C,3,0)*W2284)))</f>
        <v/>
      </c>
      <c r="AD2284" s="137" t="str">
        <f>IFERROR(IF(B:B="","",IF(R2284="Beer","",IF(VALUE(Q2284)=0,VLOOKUP(VLOOKUP(B:B,#REF!,16,0),Rates!A:E,2,0),VLOOKUP(VALUE(Q2284),Rates!A$31:B$34,2,0)*W2284))),0)</f>
        <v/>
      </c>
      <c r="AE2284" s="121" t="str">
        <f t="shared" si="1110"/>
        <v/>
      </c>
      <c r="AF2284" s="138" t="str">
        <f t="shared" si="1111"/>
        <v/>
      </c>
      <c r="AG2284" s="122" t="str">
        <f t="shared" si="1112"/>
        <v/>
      </c>
      <c r="AH2284" s="123" t="str">
        <f t="shared" si="1113"/>
        <v/>
      </c>
      <c r="AI2284" s="139" t="str">
        <f>IF(AE:AE="","",IF(R2284="Refreshment Beverage",AK2284*(Rates!J$19/100),ROUND(SUM(AH2284*(Rates!$J$8/100)),4)))</f>
        <v/>
      </c>
      <c r="AJ2284" s="124" t="str">
        <f t="shared" si="1114"/>
        <v/>
      </c>
      <c r="AK2284" s="125" t="str">
        <f t="shared" si="1115"/>
        <v/>
      </c>
      <c r="AL2284" s="121" t="str">
        <f t="shared" si="1116"/>
        <v/>
      </c>
      <c r="AM2284" s="138" t="str">
        <f>IF(AS2284="","",IF(R2284="Refreshment Beverage",ROUND(AS2284*Rates!K$19,4),ROUND(AO2284*(VLOOKUP(VALUE(Q2284),Rates!G$4:L$12,3,0)),4)))</f>
        <v/>
      </c>
      <c r="AN2284" s="126" t="str">
        <f>IF(AS2284="","",IF(R2284="Refreshment Beverage",AS2284*(Rates!J$19/100),MAX(AM2284,AB2284)))</f>
        <v/>
      </c>
      <c r="AO2284" s="127" t="str">
        <f t="shared" si="1117"/>
        <v/>
      </c>
      <c r="AP2284" s="127" t="str">
        <f t="shared" si="1118"/>
        <v/>
      </c>
      <c r="AQ2284" s="140" t="str">
        <f>IF(AS2284="","",IF(R2284="Refreshment Beverage",ROUND(SUM(VLOOKUP(Q:Q,Rates!G$15:L$19,3,0)*(AS2284-Y2284-Z2284-AA2284)),4),ROUND(SUM(Rates!$K$8*AS2284),4)))</f>
        <v/>
      </c>
      <c r="AR2284" s="139" t="str">
        <f t="shared" si="1119"/>
        <v/>
      </c>
      <c r="AS2284" s="125" t="str">
        <f t="shared" si="1120"/>
        <v/>
      </c>
      <c r="AT2284" s="121" t="str">
        <f t="shared" si="1121"/>
        <v/>
      </c>
      <c r="AU2284" s="138" t="str">
        <f>IF(AX2284="","",IF(R2284="Refreshment Beverage",ROUND((BA2284-Y2284-Z2284-AA2284)*VLOOKUP(VALUE(Q2284),Rates!G$15:L$19,3,0),4),ROUND(AW2284*(VLOOKUP(VALUE(Q2284),Rates!G:L,3,0)),4)))</f>
        <v/>
      </c>
      <c r="AV2284" s="126" t="str">
        <f t="shared" si="1122"/>
        <v/>
      </c>
      <c r="AW2284" s="127" t="str">
        <f t="shared" si="1123"/>
        <v/>
      </c>
      <c r="AX2284" s="123" t="str">
        <f t="shared" si="1124"/>
        <v/>
      </c>
      <c r="AY2284" s="140" t="str">
        <f>IF(AX2284="","",IF(R2284="Refreshment Beverage",ROUND(SUM(AX2284*Rates!K$19),4),ROUND(SUM(AX2284*(Rates!J$8/100)),4)))</f>
        <v/>
      </c>
      <c r="AZ2284" s="124" t="str">
        <f t="shared" si="1125"/>
        <v/>
      </c>
      <c r="BA2284" s="125" t="str">
        <f t="shared" si="1126"/>
        <v/>
      </c>
      <c r="BB2284" s="115"/>
      <c r="BC2284" s="143"/>
      <c r="BD2284" s="100"/>
      <c r="BE2284" s="100"/>
      <c r="BF2284" s="100"/>
      <c r="BG2284" s="100"/>
    </row>
    <row r="2285" spans="1:59" x14ac:dyDescent="0.2">
      <c r="A2285" s="144"/>
      <c r="B2285" s="141"/>
      <c r="C2285" s="141"/>
      <c r="D2285" s="142"/>
      <c r="E2285" s="142"/>
      <c r="F2285" s="142"/>
      <c r="G2285" s="142"/>
      <c r="H2285" s="142"/>
      <c r="I2285" s="129"/>
      <c r="J2285" s="130"/>
      <c r="K2285" s="131" t="str">
        <f t="shared" si="1097"/>
        <v/>
      </c>
      <c r="L2285" s="132" t="str">
        <f t="shared" si="1098"/>
        <v/>
      </c>
      <c r="M2285" s="133" t="str">
        <f t="shared" si="1099"/>
        <v/>
      </c>
      <c r="N2285" s="134" t="str">
        <f>IFERROR(IF(B:B="","",IF(R2285="Beer",SUM(LOOKUP(2,1/(Rates!$B$3:$B$5&lt;=W2285)/(Rates!$C$3:$C$5&gt;=W2285),Rates!$D$3:$D$5)*(X2285/100)*W2285),IF(R2285="Refreshment Beverage",SUM(LOOKUP(2,1/(Rates!$B$7:$B$11&lt;=W2285)/(Rates!$C$7:$C$11&gt;=W2285),Rates!$D$7:$D$11)*(X2285/100)*W2285)))),"")</f>
        <v/>
      </c>
      <c r="O2285" s="134" t="str">
        <f t="shared" si="1100"/>
        <v/>
      </c>
      <c r="P2285" s="116"/>
      <c r="Q2285" s="117" t="str">
        <f t="shared" si="1101"/>
        <v/>
      </c>
      <c r="R2285" s="128" t="str">
        <f t="shared" si="1102"/>
        <v/>
      </c>
      <c r="S2285" s="135" t="str">
        <f>IF(B2285="","",IF(R2285="Refreshment Beverage",VLOOKUP(VALUE(Q2285),Rates!G$15:L$19,2,0),VLOOKUP(VALUE(Q2285),Rates!G$4:L$12,2,0)))</f>
        <v/>
      </c>
      <c r="T2285" s="135" t="str">
        <f t="shared" si="1103"/>
        <v/>
      </c>
      <c r="U2285" s="118" t="str">
        <f t="shared" si="1104"/>
        <v/>
      </c>
      <c r="V2285" s="135" t="str">
        <f t="shared" si="1105"/>
        <v/>
      </c>
      <c r="W2285" s="135" t="str">
        <f t="shared" si="1106"/>
        <v/>
      </c>
      <c r="X2285" s="119" t="str">
        <f t="shared" si="1107"/>
        <v/>
      </c>
      <c r="Y2285" s="120" t="str">
        <f>IF(B:B="","",IF(R2285="Refreshment Beverage",VLOOKUP(Q2285,Rates!G$15:L$19,6,0)*W2285,VLOOKUP(Q2285,Rates!G$4:L$12,6,0)*W2285))</f>
        <v/>
      </c>
      <c r="Z2285" s="120" t="str">
        <f t="shared" si="1108"/>
        <v/>
      </c>
      <c r="AA2285" s="120" t="str">
        <f t="shared" si="1109"/>
        <v/>
      </c>
      <c r="AB2285" s="136" t="str">
        <f>IF(B:B="","",IF(R2285="Refreshment Beverage","",IF(AND(R2285="Beer",Q2285=0),SUM(LOOKUP(2,1/(Rates!$B$15:$B$18&lt;=W2285)/(Rates!$C$15:$C$18&gt;=W2285),Rates!$D$15:$D$18)*W2285),VLOOKUP(VALUE(Q:Q),Rates!A:B,2,0)*W2285)))</f>
        <v/>
      </c>
      <c r="AC2285" s="136" t="str">
        <f>IF(B:B="","",IF(R2285="Refreshment Beverage","",IF(AND(R2285="Beer",Q2285=0),SUM(LOOKUP(2,1/(Rates!$B$15:$B$18&lt;=W2285)/(Rates!$C$15:$C$18&gt;=W2285),Rates!$E$15:$E$18)*W2285),VLOOKUP(VALUE(Q:Q),Rates!A:C,3,0)*W2285)))</f>
        <v/>
      </c>
      <c r="AD2285" s="137" t="str">
        <f>IFERROR(IF(B:B="","",IF(R2285="Beer","",IF(VALUE(Q2285)=0,VLOOKUP(VLOOKUP(B:B,#REF!,16,0),Rates!A:E,2,0),VLOOKUP(VALUE(Q2285),Rates!A$31:B$34,2,0)*W2285))),0)</f>
        <v/>
      </c>
      <c r="AE2285" s="121" t="str">
        <f t="shared" si="1110"/>
        <v/>
      </c>
      <c r="AF2285" s="138" t="str">
        <f t="shared" si="1111"/>
        <v/>
      </c>
      <c r="AG2285" s="122" t="str">
        <f t="shared" si="1112"/>
        <v/>
      </c>
      <c r="AH2285" s="123" t="str">
        <f t="shared" si="1113"/>
        <v/>
      </c>
      <c r="AI2285" s="139" t="str">
        <f>IF(AE:AE="","",IF(R2285="Refreshment Beverage",AK2285*(Rates!J$19/100),ROUND(SUM(AH2285*(Rates!$J$8/100)),4)))</f>
        <v/>
      </c>
      <c r="AJ2285" s="124" t="str">
        <f t="shared" si="1114"/>
        <v/>
      </c>
      <c r="AK2285" s="125" t="str">
        <f t="shared" si="1115"/>
        <v/>
      </c>
      <c r="AL2285" s="121" t="str">
        <f t="shared" si="1116"/>
        <v/>
      </c>
      <c r="AM2285" s="138" t="str">
        <f>IF(AS2285="","",IF(R2285="Refreshment Beverage",ROUND(AS2285*Rates!K$19,4),ROUND(AO2285*(VLOOKUP(VALUE(Q2285),Rates!G$4:L$12,3,0)),4)))</f>
        <v/>
      </c>
      <c r="AN2285" s="126" t="str">
        <f>IF(AS2285="","",IF(R2285="Refreshment Beverage",AS2285*(Rates!J$19/100),MAX(AM2285,AB2285)))</f>
        <v/>
      </c>
      <c r="AO2285" s="127" t="str">
        <f t="shared" si="1117"/>
        <v/>
      </c>
      <c r="AP2285" s="127" t="str">
        <f t="shared" si="1118"/>
        <v/>
      </c>
      <c r="AQ2285" s="140" t="str">
        <f>IF(AS2285="","",IF(R2285="Refreshment Beverage",ROUND(SUM(VLOOKUP(Q:Q,Rates!G$15:L$19,3,0)*(AS2285-Y2285-Z2285-AA2285)),4),ROUND(SUM(Rates!$K$8*AS2285),4)))</f>
        <v/>
      </c>
      <c r="AR2285" s="139" t="str">
        <f t="shared" si="1119"/>
        <v/>
      </c>
      <c r="AS2285" s="125" t="str">
        <f t="shared" si="1120"/>
        <v/>
      </c>
      <c r="AT2285" s="121" t="str">
        <f t="shared" si="1121"/>
        <v/>
      </c>
      <c r="AU2285" s="138" t="str">
        <f>IF(AX2285="","",IF(R2285="Refreshment Beverage",ROUND((BA2285-Y2285-Z2285-AA2285)*VLOOKUP(VALUE(Q2285),Rates!G$15:L$19,3,0),4),ROUND(AW2285*(VLOOKUP(VALUE(Q2285),Rates!G:L,3,0)),4)))</f>
        <v/>
      </c>
      <c r="AV2285" s="126" t="str">
        <f t="shared" si="1122"/>
        <v/>
      </c>
      <c r="AW2285" s="127" t="str">
        <f t="shared" si="1123"/>
        <v/>
      </c>
      <c r="AX2285" s="123" t="str">
        <f t="shared" si="1124"/>
        <v/>
      </c>
      <c r="AY2285" s="140" t="str">
        <f>IF(AX2285="","",IF(R2285="Refreshment Beverage",ROUND(SUM(AX2285*Rates!K$19),4),ROUND(SUM(AX2285*(Rates!J$8/100)),4)))</f>
        <v/>
      </c>
      <c r="AZ2285" s="124" t="str">
        <f t="shared" si="1125"/>
        <v/>
      </c>
      <c r="BA2285" s="125" t="str">
        <f t="shared" si="1126"/>
        <v/>
      </c>
      <c r="BB2285" s="115"/>
      <c r="BC2285" s="143"/>
      <c r="BD2285" s="100"/>
      <c r="BE2285" s="100"/>
      <c r="BF2285" s="100"/>
      <c r="BG2285" s="100"/>
    </row>
    <row r="2286" spans="1:59" x14ac:dyDescent="0.2">
      <c r="A2286" s="144"/>
      <c r="B2286" s="141"/>
      <c r="C2286" s="141"/>
      <c r="D2286" s="142"/>
      <c r="E2286" s="142"/>
      <c r="F2286" s="142"/>
      <c r="G2286" s="142"/>
      <c r="H2286" s="142"/>
      <c r="I2286" s="129"/>
      <c r="J2286" s="130"/>
      <c r="K2286" s="131" t="str">
        <f t="shared" si="1097"/>
        <v/>
      </c>
      <c r="L2286" s="132" t="str">
        <f t="shared" si="1098"/>
        <v/>
      </c>
      <c r="M2286" s="133" t="str">
        <f t="shared" si="1099"/>
        <v/>
      </c>
      <c r="N2286" s="134" t="str">
        <f>IFERROR(IF(B:B="","",IF(R2286="Beer",SUM(LOOKUP(2,1/(Rates!$B$3:$B$5&lt;=W2286)/(Rates!$C$3:$C$5&gt;=W2286),Rates!$D$3:$D$5)*(X2286/100)*W2286),IF(R2286="Refreshment Beverage",SUM(LOOKUP(2,1/(Rates!$B$7:$B$11&lt;=W2286)/(Rates!$C$7:$C$11&gt;=W2286),Rates!$D$7:$D$11)*(X2286/100)*W2286)))),"")</f>
        <v/>
      </c>
      <c r="O2286" s="134" t="str">
        <f t="shared" si="1100"/>
        <v/>
      </c>
      <c r="P2286" s="116"/>
      <c r="Q2286" s="117" t="str">
        <f t="shared" si="1101"/>
        <v/>
      </c>
      <c r="R2286" s="128" t="str">
        <f t="shared" si="1102"/>
        <v/>
      </c>
      <c r="S2286" s="135" t="str">
        <f>IF(B2286="","",IF(R2286="Refreshment Beverage",VLOOKUP(VALUE(Q2286),Rates!G$15:L$19,2,0),VLOOKUP(VALUE(Q2286),Rates!G$4:L$12,2,0)))</f>
        <v/>
      </c>
      <c r="T2286" s="135" t="str">
        <f t="shared" si="1103"/>
        <v/>
      </c>
      <c r="U2286" s="118" t="str">
        <f t="shared" si="1104"/>
        <v/>
      </c>
      <c r="V2286" s="135" t="str">
        <f t="shared" si="1105"/>
        <v/>
      </c>
      <c r="W2286" s="135" t="str">
        <f t="shared" si="1106"/>
        <v/>
      </c>
      <c r="X2286" s="119" t="str">
        <f t="shared" si="1107"/>
        <v/>
      </c>
      <c r="Y2286" s="120" t="str">
        <f>IF(B:B="","",IF(R2286="Refreshment Beverage",VLOOKUP(Q2286,Rates!G$15:L$19,6,0)*W2286,VLOOKUP(Q2286,Rates!G$4:L$12,6,0)*W2286))</f>
        <v/>
      </c>
      <c r="Z2286" s="120" t="str">
        <f t="shared" si="1108"/>
        <v/>
      </c>
      <c r="AA2286" s="120" t="str">
        <f t="shared" si="1109"/>
        <v/>
      </c>
      <c r="AB2286" s="136" t="str">
        <f>IF(B:B="","",IF(R2286="Refreshment Beverage","",IF(AND(R2286="Beer",Q2286=0),SUM(LOOKUP(2,1/(Rates!$B$15:$B$18&lt;=W2286)/(Rates!$C$15:$C$18&gt;=W2286),Rates!$D$15:$D$18)*W2286),VLOOKUP(VALUE(Q:Q),Rates!A:B,2,0)*W2286)))</f>
        <v/>
      </c>
      <c r="AC2286" s="136" t="str">
        <f>IF(B:B="","",IF(R2286="Refreshment Beverage","",IF(AND(R2286="Beer",Q2286=0),SUM(LOOKUP(2,1/(Rates!$B$15:$B$18&lt;=W2286)/(Rates!$C$15:$C$18&gt;=W2286),Rates!$E$15:$E$18)*W2286),VLOOKUP(VALUE(Q:Q),Rates!A:C,3,0)*W2286)))</f>
        <v/>
      </c>
      <c r="AD2286" s="137" t="str">
        <f>IFERROR(IF(B:B="","",IF(R2286="Beer","",IF(VALUE(Q2286)=0,VLOOKUP(VLOOKUP(B:B,#REF!,16,0),Rates!A:E,2,0),VLOOKUP(VALUE(Q2286),Rates!A$31:B$34,2,0)*W2286))),0)</f>
        <v/>
      </c>
      <c r="AE2286" s="121" t="str">
        <f t="shared" si="1110"/>
        <v/>
      </c>
      <c r="AF2286" s="138" t="str">
        <f t="shared" si="1111"/>
        <v/>
      </c>
      <c r="AG2286" s="122" t="str">
        <f t="shared" si="1112"/>
        <v/>
      </c>
      <c r="AH2286" s="123" t="str">
        <f t="shared" si="1113"/>
        <v/>
      </c>
      <c r="AI2286" s="139" t="str">
        <f>IF(AE:AE="","",IF(R2286="Refreshment Beverage",AK2286*(Rates!J$19/100),ROUND(SUM(AH2286*(Rates!$J$8/100)),4)))</f>
        <v/>
      </c>
      <c r="AJ2286" s="124" t="str">
        <f t="shared" si="1114"/>
        <v/>
      </c>
      <c r="AK2286" s="125" t="str">
        <f t="shared" si="1115"/>
        <v/>
      </c>
      <c r="AL2286" s="121" t="str">
        <f t="shared" si="1116"/>
        <v/>
      </c>
      <c r="AM2286" s="138" t="str">
        <f>IF(AS2286="","",IF(R2286="Refreshment Beverage",ROUND(AS2286*Rates!K$19,4),ROUND(AO2286*(VLOOKUP(VALUE(Q2286),Rates!G$4:L$12,3,0)),4)))</f>
        <v/>
      </c>
      <c r="AN2286" s="126" t="str">
        <f>IF(AS2286="","",IF(R2286="Refreshment Beverage",AS2286*(Rates!J$19/100),MAX(AM2286,AB2286)))</f>
        <v/>
      </c>
      <c r="AO2286" s="127" t="str">
        <f t="shared" si="1117"/>
        <v/>
      </c>
      <c r="AP2286" s="127" t="str">
        <f t="shared" si="1118"/>
        <v/>
      </c>
      <c r="AQ2286" s="140" t="str">
        <f>IF(AS2286="","",IF(R2286="Refreshment Beverage",ROUND(SUM(VLOOKUP(Q:Q,Rates!G$15:L$19,3,0)*(AS2286-Y2286-Z2286-AA2286)),4),ROUND(SUM(Rates!$K$8*AS2286),4)))</f>
        <v/>
      </c>
      <c r="AR2286" s="139" t="str">
        <f t="shared" si="1119"/>
        <v/>
      </c>
      <c r="AS2286" s="125" t="str">
        <f t="shared" si="1120"/>
        <v/>
      </c>
      <c r="AT2286" s="121" t="str">
        <f t="shared" si="1121"/>
        <v/>
      </c>
      <c r="AU2286" s="138" t="str">
        <f>IF(AX2286="","",IF(R2286="Refreshment Beverage",ROUND((BA2286-Y2286-Z2286-AA2286)*VLOOKUP(VALUE(Q2286),Rates!G$15:L$19,3,0),4),ROUND(AW2286*(VLOOKUP(VALUE(Q2286),Rates!G:L,3,0)),4)))</f>
        <v/>
      </c>
      <c r="AV2286" s="126" t="str">
        <f t="shared" si="1122"/>
        <v/>
      </c>
      <c r="AW2286" s="127" t="str">
        <f t="shared" si="1123"/>
        <v/>
      </c>
      <c r="AX2286" s="123" t="str">
        <f t="shared" si="1124"/>
        <v/>
      </c>
      <c r="AY2286" s="140" t="str">
        <f>IF(AX2286="","",IF(R2286="Refreshment Beverage",ROUND(SUM(AX2286*Rates!K$19),4),ROUND(SUM(AX2286*(Rates!J$8/100)),4)))</f>
        <v/>
      </c>
      <c r="AZ2286" s="124" t="str">
        <f t="shared" si="1125"/>
        <v/>
      </c>
      <c r="BA2286" s="125" t="str">
        <f t="shared" si="1126"/>
        <v/>
      </c>
      <c r="BB2286" s="115"/>
      <c r="BC2286" s="143"/>
      <c r="BD2286" s="100"/>
      <c r="BE2286" s="100"/>
      <c r="BF2286" s="100"/>
      <c r="BG2286" s="100"/>
    </row>
    <row r="2287" spans="1:59" x14ac:dyDescent="0.2">
      <c r="A2287" s="144"/>
      <c r="B2287" s="141"/>
      <c r="C2287" s="141"/>
      <c r="D2287" s="142"/>
      <c r="E2287" s="142"/>
      <c r="F2287" s="142"/>
      <c r="G2287" s="142"/>
      <c r="H2287" s="142"/>
      <c r="I2287" s="129"/>
      <c r="J2287" s="130"/>
      <c r="K2287" s="131" t="str">
        <f t="shared" si="1097"/>
        <v/>
      </c>
      <c r="L2287" s="132" t="str">
        <f t="shared" si="1098"/>
        <v/>
      </c>
      <c r="M2287" s="133" t="str">
        <f t="shared" si="1099"/>
        <v/>
      </c>
      <c r="N2287" s="134" t="str">
        <f>IFERROR(IF(B:B="","",IF(R2287="Beer",SUM(LOOKUP(2,1/(Rates!$B$3:$B$5&lt;=W2287)/(Rates!$C$3:$C$5&gt;=W2287),Rates!$D$3:$D$5)*(X2287/100)*W2287),IF(R2287="Refreshment Beverage",SUM(LOOKUP(2,1/(Rates!$B$7:$B$11&lt;=W2287)/(Rates!$C$7:$C$11&gt;=W2287),Rates!$D$7:$D$11)*(X2287/100)*W2287)))),"")</f>
        <v/>
      </c>
      <c r="O2287" s="134" t="str">
        <f t="shared" si="1100"/>
        <v/>
      </c>
      <c r="P2287" s="116"/>
      <c r="Q2287" s="117" t="str">
        <f t="shared" si="1101"/>
        <v/>
      </c>
      <c r="R2287" s="128" t="str">
        <f t="shared" si="1102"/>
        <v/>
      </c>
      <c r="S2287" s="135" t="str">
        <f>IF(B2287="","",IF(R2287="Refreshment Beverage",VLOOKUP(VALUE(Q2287),Rates!G$15:L$19,2,0),VLOOKUP(VALUE(Q2287),Rates!G$4:L$12,2,0)))</f>
        <v/>
      </c>
      <c r="T2287" s="135" t="str">
        <f t="shared" si="1103"/>
        <v/>
      </c>
      <c r="U2287" s="118" t="str">
        <f t="shared" si="1104"/>
        <v/>
      </c>
      <c r="V2287" s="135" t="str">
        <f t="shared" si="1105"/>
        <v/>
      </c>
      <c r="W2287" s="135" t="str">
        <f t="shared" si="1106"/>
        <v/>
      </c>
      <c r="X2287" s="119" t="str">
        <f t="shared" si="1107"/>
        <v/>
      </c>
      <c r="Y2287" s="120" t="str">
        <f>IF(B:B="","",IF(R2287="Refreshment Beverage",VLOOKUP(Q2287,Rates!G$15:L$19,6,0)*W2287,VLOOKUP(Q2287,Rates!G$4:L$12,6,0)*W2287))</f>
        <v/>
      </c>
      <c r="Z2287" s="120" t="str">
        <f t="shared" si="1108"/>
        <v/>
      </c>
      <c r="AA2287" s="120" t="str">
        <f t="shared" si="1109"/>
        <v/>
      </c>
      <c r="AB2287" s="136" t="str">
        <f>IF(B:B="","",IF(R2287="Refreshment Beverage","",IF(AND(R2287="Beer",Q2287=0),SUM(LOOKUP(2,1/(Rates!$B$15:$B$18&lt;=W2287)/(Rates!$C$15:$C$18&gt;=W2287),Rates!$D$15:$D$18)*W2287),VLOOKUP(VALUE(Q:Q),Rates!A:B,2,0)*W2287)))</f>
        <v/>
      </c>
      <c r="AC2287" s="136" t="str">
        <f>IF(B:B="","",IF(R2287="Refreshment Beverage","",IF(AND(R2287="Beer",Q2287=0),SUM(LOOKUP(2,1/(Rates!$B$15:$B$18&lt;=W2287)/(Rates!$C$15:$C$18&gt;=W2287),Rates!$E$15:$E$18)*W2287),VLOOKUP(VALUE(Q:Q),Rates!A:C,3,0)*W2287)))</f>
        <v/>
      </c>
      <c r="AD2287" s="137" t="str">
        <f>IFERROR(IF(B:B="","",IF(R2287="Beer","",IF(VALUE(Q2287)=0,VLOOKUP(VLOOKUP(B:B,#REF!,16,0),Rates!A:E,2,0),VLOOKUP(VALUE(Q2287),Rates!A$31:B$34,2,0)*W2287))),0)</f>
        <v/>
      </c>
      <c r="AE2287" s="121" t="str">
        <f t="shared" si="1110"/>
        <v/>
      </c>
      <c r="AF2287" s="138" t="str">
        <f t="shared" si="1111"/>
        <v/>
      </c>
      <c r="AG2287" s="122" t="str">
        <f t="shared" si="1112"/>
        <v/>
      </c>
      <c r="AH2287" s="123" t="str">
        <f t="shared" si="1113"/>
        <v/>
      </c>
      <c r="AI2287" s="139" t="str">
        <f>IF(AE:AE="","",IF(R2287="Refreshment Beverage",AK2287*(Rates!J$19/100),ROUND(SUM(AH2287*(Rates!$J$8/100)),4)))</f>
        <v/>
      </c>
      <c r="AJ2287" s="124" t="str">
        <f t="shared" si="1114"/>
        <v/>
      </c>
      <c r="AK2287" s="125" t="str">
        <f t="shared" si="1115"/>
        <v/>
      </c>
      <c r="AL2287" s="121" t="str">
        <f t="shared" si="1116"/>
        <v/>
      </c>
      <c r="AM2287" s="138" t="str">
        <f>IF(AS2287="","",IF(R2287="Refreshment Beverage",ROUND(AS2287*Rates!K$19,4),ROUND(AO2287*(VLOOKUP(VALUE(Q2287),Rates!G$4:L$12,3,0)),4)))</f>
        <v/>
      </c>
      <c r="AN2287" s="126" t="str">
        <f>IF(AS2287="","",IF(R2287="Refreshment Beverage",AS2287*(Rates!J$19/100),MAX(AM2287,AB2287)))</f>
        <v/>
      </c>
      <c r="AO2287" s="127" t="str">
        <f t="shared" si="1117"/>
        <v/>
      </c>
      <c r="AP2287" s="127" t="str">
        <f t="shared" si="1118"/>
        <v/>
      </c>
      <c r="AQ2287" s="140" t="str">
        <f>IF(AS2287="","",IF(R2287="Refreshment Beverage",ROUND(SUM(VLOOKUP(Q:Q,Rates!G$15:L$19,3,0)*(AS2287-Y2287-Z2287-AA2287)),4),ROUND(SUM(Rates!$K$8*AS2287),4)))</f>
        <v/>
      </c>
      <c r="AR2287" s="139" t="str">
        <f t="shared" si="1119"/>
        <v/>
      </c>
      <c r="AS2287" s="125" t="str">
        <f t="shared" si="1120"/>
        <v/>
      </c>
      <c r="AT2287" s="121" t="str">
        <f t="shared" si="1121"/>
        <v/>
      </c>
      <c r="AU2287" s="138" t="str">
        <f>IF(AX2287="","",IF(R2287="Refreshment Beverage",ROUND((BA2287-Y2287-Z2287-AA2287)*VLOOKUP(VALUE(Q2287),Rates!G$15:L$19,3,0),4),ROUND(AW2287*(VLOOKUP(VALUE(Q2287),Rates!G:L,3,0)),4)))</f>
        <v/>
      </c>
      <c r="AV2287" s="126" t="str">
        <f t="shared" si="1122"/>
        <v/>
      </c>
      <c r="AW2287" s="127" t="str">
        <f t="shared" si="1123"/>
        <v/>
      </c>
      <c r="AX2287" s="123" t="str">
        <f t="shared" si="1124"/>
        <v/>
      </c>
      <c r="AY2287" s="140" t="str">
        <f>IF(AX2287="","",IF(R2287="Refreshment Beverage",ROUND(SUM(AX2287*Rates!K$19),4),ROUND(SUM(AX2287*(Rates!J$8/100)),4)))</f>
        <v/>
      </c>
      <c r="AZ2287" s="124" t="str">
        <f t="shared" si="1125"/>
        <v/>
      </c>
      <c r="BA2287" s="125" t="str">
        <f t="shared" si="1126"/>
        <v/>
      </c>
      <c r="BB2287" s="115"/>
      <c r="BC2287" s="143"/>
      <c r="BD2287" s="100"/>
      <c r="BE2287" s="100"/>
      <c r="BF2287" s="100"/>
      <c r="BG2287" s="100"/>
    </row>
    <row r="2288" spans="1:59" x14ac:dyDescent="0.2">
      <c r="A2288" s="144"/>
      <c r="B2288" s="141"/>
      <c r="C2288" s="141"/>
      <c r="D2288" s="142"/>
      <c r="E2288" s="142"/>
      <c r="F2288" s="142"/>
      <c r="G2288" s="142"/>
      <c r="H2288" s="142"/>
      <c r="I2288" s="129"/>
      <c r="J2288" s="130"/>
      <c r="K2288" s="131" t="str">
        <f t="shared" si="1097"/>
        <v/>
      </c>
      <c r="L2288" s="132" t="str">
        <f t="shared" si="1098"/>
        <v/>
      </c>
      <c r="M2288" s="133" t="str">
        <f t="shared" si="1099"/>
        <v/>
      </c>
      <c r="N2288" s="134" t="str">
        <f>IFERROR(IF(B:B="","",IF(R2288="Beer",SUM(LOOKUP(2,1/(Rates!$B$3:$B$5&lt;=W2288)/(Rates!$C$3:$C$5&gt;=W2288),Rates!$D$3:$D$5)*(X2288/100)*W2288),IF(R2288="Refreshment Beverage",SUM(LOOKUP(2,1/(Rates!$B$7:$B$11&lt;=W2288)/(Rates!$C$7:$C$11&gt;=W2288),Rates!$D$7:$D$11)*(X2288/100)*W2288)))),"")</f>
        <v/>
      </c>
      <c r="O2288" s="134" t="str">
        <f t="shared" si="1100"/>
        <v/>
      </c>
      <c r="P2288" s="116"/>
      <c r="Q2288" s="117" t="str">
        <f t="shared" si="1101"/>
        <v/>
      </c>
      <c r="R2288" s="128" t="str">
        <f t="shared" si="1102"/>
        <v/>
      </c>
      <c r="S2288" s="135" t="str">
        <f>IF(B2288="","",IF(R2288="Refreshment Beverage",VLOOKUP(VALUE(Q2288),Rates!G$15:L$19,2,0),VLOOKUP(VALUE(Q2288),Rates!G$4:L$12,2,0)))</f>
        <v/>
      </c>
      <c r="T2288" s="135" t="str">
        <f t="shared" si="1103"/>
        <v/>
      </c>
      <c r="U2288" s="118" t="str">
        <f t="shared" si="1104"/>
        <v/>
      </c>
      <c r="V2288" s="135" t="str">
        <f t="shared" si="1105"/>
        <v/>
      </c>
      <c r="W2288" s="135" t="str">
        <f t="shared" si="1106"/>
        <v/>
      </c>
      <c r="X2288" s="119" t="str">
        <f t="shared" si="1107"/>
        <v/>
      </c>
      <c r="Y2288" s="120" t="str">
        <f>IF(B:B="","",IF(R2288="Refreshment Beverage",VLOOKUP(Q2288,Rates!G$15:L$19,6,0)*W2288,VLOOKUP(Q2288,Rates!G$4:L$12,6,0)*W2288))</f>
        <v/>
      </c>
      <c r="Z2288" s="120" t="str">
        <f t="shared" si="1108"/>
        <v/>
      </c>
      <c r="AA2288" s="120" t="str">
        <f t="shared" si="1109"/>
        <v/>
      </c>
      <c r="AB2288" s="136" t="str">
        <f>IF(B:B="","",IF(R2288="Refreshment Beverage","",IF(AND(R2288="Beer",Q2288=0),SUM(LOOKUP(2,1/(Rates!$B$15:$B$18&lt;=W2288)/(Rates!$C$15:$C$18&gt;=W2288),Rates!$D$15:$D$18)*W2288),VLOOKUP(VALUE(Q:Q),Rates!A:B,2,0)*W2288)))</f>
        <v/>
      </c>
      <c r="AC2288" s="136" t="str">
        <f>IF(B:B="","",IF(R2288="Refreshment Beverage","",IF(AND(R2288="Beer",Q2288=0),SUM(LOOKUP(2,1/(Rates!$B$15:$B$18&lt;=W2288)/(Rates!$C$15:$C$18&gt;=W2288),Rates!$E$15:$E$18)*W2288),VLOOKUP(VALUE(Q:Q),Rates!A:C,3,0)*W2288)))</f>
        <v/>
      </c>
      <c r="AD2288" s="137" t="str">
        <f>IFERROR(IF(B:B="","",IF(R2288="Beer","",IF(VALUE(Q2288)=0,VLOOKUP(VLOOKUP(B:B,#REF!,16,0),Rates!A:E,2,0),VLOOKUP(VALUE(Q2288),Rates!A$31:B$34,2,0)*W2288))),0)</f>
        <v/>
      </c>
      <c r="AE2288" s="121" t="str">
        <f t="shared" si="1110"/>
        <v/>
      </c>
      <c r="AF2288" s="138" t="str">
        <f t="shared" si="1111"/>
        <v/>
      </c>
      <c r="AG2288" s="122" t="str">
        <f t="shared" si="1112"/>
        <v/>
      </c>
      <c r="AH2288" s="123" t="str">
        <f t="shared" si="1113"/>
        <v/>
      </c>
      <c r="AI2288" s="139" t="str">
        <f>IF(AE:AE="","",IF(R2288="Refreshment Beverage",AK2288*(Rates!J$19/100),ROUND(SUM(AH2288*(Rates!$J$8/100)),4)))</f>
        <v/>
      </c>
      <c r="AJ2288" s="124" t="str">
        <f t="shared" si="1114"/>
        <v/>
      </c>
      <c r="AK2288" s="125" t="str">
        <f t="shared" si="1115"/>
        <v/>
      </c>
      <c r="AL2288" s="121" t="str">
        <f t="shared" si="1116"/>
        <v/>
      </c>
      <c r="AM2288" s="138" t="str">
        <f>IF(AS2288="","",IF(R2288="Refreshment Beverage",ROUND(AS2288*Rates!K$19,4),ROUND(AO2288*(VLOOKUP(VALUE(Q2288),Rates!G$4:L$12,3,0)),4)))</f>
        <v/>
      </c>
      <c r="AN2288" s="126" t="str">
        <f>IF(AS2288="","",IF(R2288="Refreshment Beverage",AS2288*(Rates!J$19/100),MAX(AM2288,AB2288)))</f>
        <v/>
      </c>
      <c r="AO2288" s="127" t="str">
        <f t="shared" si="1117"/>
        <v/>
      </c>
      <c r="AP2288" s="127" t="str">
        <f t="shared" si="1118"/>
        <v/>
      </c>
      <c r="AQ2288" s="140" t="str">
        <f>IF(AS2288="","",IF(R2288="Refreshment Beverage",ROUND(SUM(VLOOKUP(Q:Q,Rates!G$15:L$19,3,0)*(AS2288-Y2288-Z2288-AA2288)),4),ROUND(SUM(Rates!$K$8*AS2288),4)))</f>
        <v/>
      </c>
      <c r="AR2288" s="139" t="str">
        <f t="shared" si="1119"/>
        <v/>
      </c>
      <c r="AS2288" s="125" t="str">
        <f t="shared" si="1120"/>
        <v/>
      </c>
      <c r="AT2288" s="121" t="str">
        <f t="shared" si="1121"/>
        <v/>
      </c>
      <c r="AU2288" s="138" t="str">
        <f>IF(AX2288="","",IF(R2288="Refreshment Beverage",ROUND((BA2288-Y2288-Z2288-AA2288)*VLOOKUP(VALUE(Q2288),Rates!G$15:L$19,3,0),4),ROUND(AW2288*(VLOOKUP(VALUE(Q2288),Rates!G:L,3,0)),4)))</f>
        <v/>
      </c>
      <c r="AV2288" s="126" t="str">
        <f t="shared" si="1122"/>
        <v/>
      </c>
      <c r="AW2288" s="127" t="str">
        <f t="shared" si="1123"/>
        <v/>
      </c>
      <c r="AX2288" s="123" t="str">
        <f t="shared" si="1124"/>
        <v/>
      </c>
      <c r="AY2288" s="140" t="str">
        <f>IF(AX2288="","",IF(R2288="Refreshment Beverage",ROUND(SUM(AX2288*Rates!K$19),4),ROUND(SUM(AX2288*(Rates!J$8/100)),4)))</f>
        <v/>
      </c>
      <c r="AZ2288" s="124" t="str">
        <f t="shared" si="1125"/>
        <v/>
      </c>
      <c r="BA2288" s="125" t="str">
        <f t="shared" si="1126"/>
        <v/>
      </c>
      <c r="BB2288" s="115"/>
      <c r="BC2288" s="143"/>
      <c r="BD2288" s="100"/>
      <c r="BE2288" s="100"/>
      <c r="BF2288" s="100"/>
      <c r="BG2288" s="100"/>
    </row>
    <row r="2289" spans="1:59" x14ac:dyDescent="0.2">
      <c r="A2289" s="144"/>
      <c r="B2289" s="141"/>
      <c r="C2289" s="141"/>
      <c r="D2289" s="142"/>
      <c r="E2289" s="142"/>
      <c r="F2289" s="142"/>
      <c r="G2289" s="142"/>
      <c r="H2289" s="142"/>
      <c r="I2289" s="129"/>
      <c r="J2289" s="130"/>
      <c r="K2289" s="131" t="str">
        <f t="shared" si="1097"/>
        <v/>
      </c>
      <c r="L2289" s="132" t="str">
        <f t="shared" si="1098"/>
        <v/>
      </c>
      <c r="M2289" s="133" t="str">
        <f t="shared" si="1099"/>
        <v/>
      </c>
      <c r="N2289" s="134" t="str">
        <f>IFERROR(IF(B:B="","",IF(R2289="Beer",SUM(LOOKUP(2,1/(Rates!$B$3:$B$5&lt;=W2289)/(Rates!$C$3:$C$5&gt;=W2289),Rates!$D$3:$D$5)*(X2289/100)*W2289),IF(R2289="Refreshment Beverage",SUM(LOOKUP(2,1/(Rates!$B$7:$B$11&lt;=W2289)/(Rates!$C$7:$C$11&gt;=W2289),Rates!$D$7:$D$11)*(X2289/100)*W2289)))),"")</f>
        <v/>
      </c>
      <c r="O2289" s="134" t="str">
        <f t="shared" si="1100"/>
        <v/>
      </c>
      <c r="P2289" s="116"/>
      <c r="Q2289" s="117" t="str">
        <f t="shared" si="1101"/>
        <v/>
      </c>
      <c r="R2289" s="128" t="str">
        <f t="shared" si="1102"/>
        <v/>
      </c>
      <c r="S2289" s="135" t="str">
        <f>IF(B2289="","",IF(R2289="Refreshment Beverage",VLOOKUP(VALUE(Q2289),Rates!G$15:L$19,2,0),VLOOKUP(VALUE(Q2289),Rates!G$4:L$12,2,0)))</f>
        <v/>
      </c>
      <c r="T2289" s="135" t="str">
        <f t="shared" si="1103"/>
        <v/>
      </c>
      <c r="U2289" s="118" t="str">
        <f t="shared" si="1104"/>
        <v/>
      </c>
      <c r="V2289" s="135" t="str">
        <f t="shared" si="1105"/>
        <v/>
      </c>
      <c r="W2289" s="135" t="str">
        <f t="shared" si="1106"/>
        <v/>
      </c>
      <c r="X2289" s="119" t="str">
        <f t="shared" si="1107"/>
        <v/>
      </c>
      <c r="Y2289" s="120" t="str">
        <f>IF(B:B="","",IF(R2289="Refreshment Beverage",VLOOKUP(Q2289,Rates!G$15:L$19,6,0)*W2289,VLOOKUP(Q2289,Rates!G$4:L$12,6,0)*W2289))</f>
        <v/>
      </c>
      <c r="Z2289" s="120" t="str">
        <f t="shared" si="1108"/>
        <v/>
      </c>
      <c r="AA2289" s="120" t="str">
        <f t="shared" si="1109"/>
        <v/>
      </c>
      <c r="AB2289" s="136" t="str">
        <f>IF(B:B="","",IF(R2289="Refreshment Beverage","",IF(AND(R2289="Beer",Q2289=0),SUM(LOOKUP(2,1/(Rates!$B$15:$B$18&lt;=W2289)/(Rates!$C$15:$C$18&gt;=W2289),Rates!$D$15:$D$18)*W2289),VLOOKUP(VALUE(Q:Q),Rates!A:B,2,0)*W2289)))</f>
        <v/>
      </c>
      <c r="AC2289" s="136" t="str">
        <f>IF(B:B="","",IF(R2289="Refreshment Beverage","",IF(AND(R2289="Beer",Q2289=0),SUM(LOOKUP(2,1/(Rates!$B$15:$B$18&lt;=W2289)/(Rates!$C$15:$C$18&gt;=W2289),Rates!$E$15:$E$18)*W2289),VLOOKUP(VALUE(Q:Q),Rates!A:C,3,0)*W2289)))</f>
        <v/>
      </c>
      <c r="AD2289" s="137" t="str">
        <f>IFERROR(IF(B:B="","",IF(R2289="Beer","",IF(VALUE(Q2289)=0,VLOOKUP(VLOOKUP(B:B,#REF!,16,0),Rates!A:E,2,0),VLOOKUP(VALUE(Q2289),Rates!A$31:B$34,2,0)*W2289))),0)</f>
        <v/>
      </c>
      <c r="AE2289" s="121" t="str">
        <f t="shared" si="1110"/>
        <v/>
      </c>
      <c r="AF2289" s="138" t="str">
        <f t="shared" si="1111"/>
        <v/>
      </c>
      <c r="AG2289" s="122" t="str">
        <f t="shared" si="1112"/>
        <v/>
      </c>
      <c r="AH2289" s="123" t="str">
        <f t="shared" si="1113"/>
        <v/>
      </c>
      <c r="AI2289" s="139" t="str">
        <f>IF(AE:AE="","",IF(R2289="Refreshment Beverage",AK2289*(Rates!J$19/100),ROUND(SUM(AH2289*(Rates!$J$8/100)),4)))</f>
        <v/>
      </c>
      <c r="AJ2289" s="124" t="str">
        <f t="shared" si="1114"/>
        <v/>
      </c>
      <c r="AK2289" s="125" t="str">
        <f t="shared" si="1115"/>
        <v/>
      </c>
      <c r="AL2289" s="121" t="str">
        <f t="shared" si="1116"/>
        <v/>
      </c>
      <c r="AM2289" s="138" t="str">
        <f>IF(AS2289="","",IF(R2289="Refreshment Beverage",ROUND(AS2289*Rates!K$19,4),ROUND(AO2289*(VLOOKUP(VALUE(Q2289),Rates!G$4:L$12,3,0)),4)))</f>
        <v/>
      </c>
      <c r="AN2289" s="126" t="str">
        <f>IF(AS2289="","",IF(R2289="Refreshment Beverage",AS2289*(Rates!J$19/100),MAX(AM2289,AB2289)))</f>
        <v/>
      </c>
      <c r="AO2289" s="127" t="str">
        <f t="shared" si="1117"/>
        <v/>
      </c>
      <c r="AP2289" s="127" t="str">
        <f t="shared" si="1118"/>
        <v/>
      </c>
      <c r="AQ2289" s="140" t="str">
        <f>IF(AS2289="","",IF(R2289="Refreshment Beverage",ROUND(SUM(VLOOKUP(Q:Q,Rates!G$15:L$19,3,0)*(AS2289-Y2289-Z2289-AA2289)),4),ROUND(SUM(Rates!$K$8*AS2289),4)))</f>
        <v/>
      </c>
      <c r="AR2289" s="139" t="str">
        <f t="shared" si="1119"/>
        <v/>
      </c>
      <c r="AS2289" s="125" t="str">
        <f t="shared" si="1120"/>
        <v/>
      </c>
      <c r="AT2289" s="121" t="str">
        <f t="shared" si="1121"/>
        <v/>
      </c>
      <c r="AU2289" s="138" t="str">
        <f>IF(AX2289="","",IF(R2289="Refreshment Beverage",ROUND((BA2289-Y2289-Z2289-AA2289)*VLOOKUP(VALUE(Q2289),Rates!G$15:L$19,3,0),4),ROUND(AW2289*(VLOOKUP(VALUE(Q2289),Rates!G:L,3,0)),4)))</f>
        <v/>
      </c>
      <c r="AV2289" s="126" t="str">
        <f t="shared" si="1122"/>
        <v/>
      </c>
      <c r="AW2289" s="127" t="str">
        <f t="shared" si="1123"/>
        <v/>
      </c>
      <c r="AX2289" s="123" t="str">
        <f t="shared" si="1124"/>
        <v/>
      </c>
      <c r="AY2289" s="140" t="str">
        <f>IF(AX2289="","",IF(R2289="Refreshment Beverage",ROUND(SUM(AX2289*Rates!K$19),4),ROUND(SUM(AX2289*(Rates!J$8/100)),4)))</f>
        <v/>
      </c>
      <c r="AZ2289" s="124" t="str">
        <f t="shared" si="1125"/>
        <v/>
      </c>
      <c r="BA2289" s="125" t="str">
        <f t="shared" si="1126"/>
        <v/>
      </c>
      <c r="BB2289" s="115"/>
      <c r="BC2289" s="143"/>
      <c r="BD2289" s="100"/>
      <c r="BE2289" s="100"/>
      <c r="BF2289" s="100"/>
      <c r="BG2289" s="100"/>
    </row>
    <row r="2290" spans="1:59" x14ac:dyDescent="0.2">
      <c r="A2290" s="144"/>
      <c r="B2290" s="141"/>
      <c r="C2290" s="141"/>
      <c r="D2290" s="142"/>
      <c r="E2290" s="142"/>
      <c r="F2290" s="142"/>
      <c r="G2290" s="142"/>
      <c r="H2290" s="142"/>
      <c r="I2290" s="129"/>
      <c r="J2290" s="130"/>
      <c r="K2290" s="131" t="str">
        <f t="shared" si="1097"/>
        <v/>
      </c>
      <c r="L2290" s="132" t="str">
        <f t="shared" si="1098"/>
        <v/>
      </c>
      <c r="M2290" s="133" t="str">
        <f t="shared" si="1099"/>
        <v/>
      </c>
      <c r="N2290" s="134" t="str">
        <f>IFERROR(IF(B:B="","",IF(R2290="Beer",SUM(LOOKUP(2,1/(Rates!$B$3:$B$5&lt;=W2290)/(Rates!$C$3:$C$5&gt;=W2290),Rates!$D$3:$D$5)*(X2290/100)*W2290),IF(R2290="Refreshment Beverage",SUM(LOOKUP(2,1/(Rates!$B$7:$B$11&lt;=W2290)/(Rates!$C$7:$C$11&gt;=W2290),Rates!$D$7:$D$11)*(X2290/100)*W2290)))),"")</f>
        <v/>
      </c>
      <c r="O2290" s="134" t="str">
        <f t="shared" si="1100"/>
        <v/>
      </c>
      <c r="P2290" s="116"/>
      <c r="Q2290" s="117" t="str">
        <f t="shared" si="1101"/>
        <v/>
      </c>
      <c r="R2290" s="128" t="str">
        <f t="shared" si="1102"/>
        <v/>
      </c>
      <c r="S2290" s="135" t="str">
        <f>IF(B2290="","",IF(R2290="Refreshment Beverage",VLOOKUP(VALUE(Q2290),Rates!G$15:L$19,2,0),VLOOKUP(VALUE(Q2290),Rates!G$4:L$12,2,0)))</f>
        <v/>
      </c>
      <c r="T2290" s="135" t="str">
        <f t="shared" si="1103"/>
        <v/>
      </c>
      <c r="U2290" s="118" t="str">
        <f t="shared" si="1104"/>
        <v/>
      </c>
      <c r="V2290" s="135" t="str">
        <f t="shared" si="1105"/>
        <v/>
      </c>
      <c r="W2290" s="135" t="str">
        <f t="shared" si="1106"/>
        <v/>
      </c>
      <c r="X2290" s="119" t="str">
        <f t="shared" si="1107"/>
        <v/>
      </c>
      <c r="Y2290" s="120" t="str">
        <f>IF(B:B="","",IF(R2290="Refreshment Beverage",VLOOKUP(Q2290,Rates!G$15:L$19,6,0)*W2290,VLOOKUP(Q2290,Rates!G$4:L$12,6,0)*W2290))</f>
        <v/>
      </c>
      <c r="Z2290" s="120" t="str">
        <f t="shared" si="1108"/>
        <v/>
      </c>
      <c r="AA2290" s="120" t="str">
        <f t="shared" si="1109"/>
        <v/>
      </c>
      <c r="AB2290" s="136" t="str">
        <f>IF(B:B="","",IF(R2290="Refreshment Beverage","",IF(AND(R2290="Beer",Q2290=0),SUM(LOOKUP(2,1/(Rates!$B$15:$B$18&lt;=W2290)/(Rates!$C$15:$C$18&gt;=W2290),Rates!$D$15:$D$18)*W2290),VLOOKUP(VALUE(Q:Q),Rates!A:B,2,0)*W2290)))</f>
        <v/>
      </c>
      <c r="AC2290" s="136" t="str">
        <f>IF(B:B="","",IF(R2290="Refreshment Beverage","",IF(AND(R2290="Beer",Q2290=0),SUM(LOOKUP(2,1/(Rates!$B$15:$B$18&lt;=W2290)/(Rates!$C$15:$C$18&gt;=W2290),Rates!$E$15:$E$18)*W2290),VLOOKUP(VALUE(Q:Q),Rates!A:C,3,0)*W2290)))</f>
        <v/>
      </c>
      <c r="AD2290" s="137" t="str">
        <f>IFERROR(IF(B:B="","",IF(R2290="Beer","",IF(VALUE(Q2290)=0,VLOOKUP(VLOOKUP(B:B,#REF!,16,0),Rates!A:E,2,0),VLOOKUP(VALUE(Q2290),Rates!A$31:B$34,2,0)*W2290))),0)</f>
        <v/>
      </c>
      <c r="AE2290" s="121" t="str">
        <f t="shared" si="1110"/>
        <v/>
      </c>
      <c r="AF2290" s="138" t="str">
        <f t="shared" si="1111"/>
        <v/>
      </c>
      <c r="AG2290" s="122" t="str">
        <f t="shared" si="1112"/>
        <v/>
      </c>
      <c r="AH2290" s="123" t="str">
        <f t="shared" si="1113"/>
        <v/>
      </c>
      <c r="AI2290" s="139" t="str">
        <f>IF(AE:AE="","",IF(R2290="Refreshment Beverage",AK2290*(Rates!J$19/100),ROUND(SUM(AH2290*(Rates!$J$8/100)),4)))</f>
        <v/>
      </c>
      <c r="AJ2290" s="124" t="str">
        <f t="shared" si="1114"/>
        <v/>
      </c>
      <c r="AK2290" s="125" t="str">
        <f t="shared" si="1115"/>
        <v/>
      </c>
      <c r="AL2290" s="121" t="str">
        <f t="shared" si="1116"/>
        <v/>
      </c>
      <c r="AM2290" s="138" t="str">
        <f>IF(AS2290="","",IF(R2290="Refreshment Beverage",ROUND(AS2290*Rates!K$19,4),ROUND(AO2290*(VLOOKUP(VALUE(Q2290),Rates!G$4:L$12,3,0)),4)))</f>
        <v/>
      </c>
      <c r="AN2290" s="126" t="str">
        <f>IF(AS2290="","",IF(R2290="Refreshment Beverage",AS2290*(Rates!J$19/100),MAX(AM2290,AB2290)))</f>
        <v/>
      </c>
      <c r="AO2290" s="127" t="str">
        <f t="shared" si="1117"/>
        <v/>
      </c>
      <c r="AP2290" s="127" t="str">
        <f t="shared" si="1118"/>
        <v/>
      </c>
      <c r="AQ2290" s="140" t="str">
        <f>IF(AS2290="","",IF(R2290="Refreshment Beverage",ROUND(SUM(VLOOKUP(Q:Q,Rates!G$15:L$19,3,0)*(AS2290-Y2290-Z2290-AA2290)),4),ROUND(SUM(Rates!$K$8*AS2290),4)))</f>
        <v/>
      </c>
      <c r="AR2290" s="139" t="str">
        <f t="shared" si="1119"/>
        <v/>
      </c>
      <c r="AS2290" s="125" t="str">
        <f t="shared" si="1120"/>
        <v/>
      </c>
      <c r="AT2290" s="121" t="str">
        <f t="shared" si="1121"/>
        <v/>
      </c>
      <c r="AU2290" s="138" t="str">
        <f>IF(AX2290="","",IF(R2290="Refreshment Beverage",ROUND((BA2290-Y2290-Z2290-AA2290)*VLOOKUP(VALUE(Q2290),Rates!G$15:L$19,3,0),4),ROUND(AW2290*(VLOOKUP(VALUE(Q2290),Rates!G:L,3,0)),4)))</f>
        <v/>
      </c>
      <c r="AV2290" s="126" t="str">
        <f t="shared" si="1122"/>
        <v/>
      </c>
      <c r="AW2290" s="127" t="str">
        <f t="shared" si="1123"/>
        <v/>
      </c>
      <c r="AX2290" s="123" t="str">
        <f t="shared" si="1124"/>
        <v/>
      </c>
      <c r="AY2290" s="140" t="str">
        <f>IF(AX2290="","",IF(R2290="Refreshment Beverage",ROUND(SUM(AX2290*Rates!K$19),4),ROUND(SUM(AX2290*(Rates!J$8/100)),4)))</f>
        <v/>
      </c>
      <c r="AZ2290" s="124" t="str">
        <f t="shared" si="1125"/>
        <v/>
      </c>
      <c r="BA2290" s="125" t="str">
        <f t="shared" si="1126"/>
        <v/>
      </c>
      <c r="BB2290" s="115"/>
      <c r="BC2290" s="143"/>
      <c r="BD2290" s="100"/>
      <c r="BE2290" s="100"/>
      <c r="BF2290" s="100"/>
      <c r="BG2290" s="100"/>
    </row>
    <row r="2291" spans="1:59" x14ac:dyDescent="0.2">
      <c r="A2291" s="144"/>
      <c r="B2291" s="141"/>
      <c r="C2291" s="141"/>
      <c r="D2291" s="142"/>
      <c r="E2291" s="142"/>
      <c r="F2291" s="142"/>
      <c r="G2291" s="142"/>
      <c r="H2291" s="142"/>
      <c r="I2291" s="129"/>
      <c r="J2291" s="130"/>
      <c r="K2291" s="131" t="str">
        <f t="shared" si="1097"/>
        <v/>
      </c>
      <c r="L2291" s="132" t="str">
        <f t="shared" si="1098"/>
        <v/>
      </c>
      <c r="M2291" s="133" t="str">
        <f t="shared" si="1099"/>
        <v/>
      </c>
      <c r="N2291" s="134" t="str">
        <f>IFERROR(IF(B:B="","",IF(R2291="Beer",SUM(LOOKUP(2,1/(Rates!$B$3:$B$5&lt;=W2291)/(Rates!$C$3:$C$5&gt;=W2291),Rates!$D$3:$D$5)*(X2291/100)*W2291),IF(R2291="Refreshment Beverage",SUM(LOOKUP(2,1/(Rates!$B$7:$B$11&lt;=W2291)/(Rates!$C$7:$C$11&gt;=W2291),Rates!$D$7:$D$11)*(X2291/100)*W2291)))),"")</f>
        <v/>
      </c>
      <c r="O2291" s="134" t="str">
        <f t="shared" si="1100"/>
        <v/>
      </c>
      <c r="P2291" s="116"/>
      <c r="Q2291" s="117" t="str">
        <f t="shared" si="1101"/>
        <v/>
      </c>
      <c r="R2291" s="128" t="str">
        <f t="shared" si="1102"/>
        <v/>
      </c>
      <c r="S2291" s="135" t="str">
        <f>IF(B2291="","",IF(R2291="Refreshment Beverage",VLOOKUP(VALUE(Q2291),Rates!G$15:L$19,2,0),VLOOKUP(VALUE(Q2291),Rates!G$4:L$12,2,0)))</f>
        <v/>
      </c>
      <c r="T2291" s="135" t="str">
        <f t="shared" si="1103"/>
        <v/>
      </c>
      <c r="U2291" s="118" t="str">
        <f t="shared" si="1104"/>
        <v/>
      </c>
      <c r="V2291" s="135" t="str">
        <f t="shared" si="1105"/>
        <v/>
      </c>
      <c r="W2291" s="135" t="str">
        <f t="shared" si="1106"/>
        <v/>
      </c>
      <c r="X2291" s="119" t="str">
        <f t="shared" si="1107"/>
        <v/>
      </c>
      <c r="Y2291" s="120" t="str">
        <f>IF(B:B="","",IF(R2291="Refreshment Beverage",VLOOKUP(Q2291,Rates!G$15:L$19,6,0)*W2291,VLOOKUP(Q2291,Rates!G$4:L$12,6,0)*W2291))</f>
        <v/>
      </c>
      <c r="Z2291" s="120" t="str">
        <f t="shared" si="1108"/>
        <v/>
      </c>
      <c r="AA2291" s="120" t="str">
        <f t="shared" si="1109"/>
        <v/>
      </c>
      <c r="AB2291" s="136" t="str">
        <f>IF(B:B="","",IF(R2291="Refreshment Beverage","",IF(AND(R2291="Beer",Q2291=0),SUM(LOOKUP(2,1/(Rates!$B$15:$B$18&lt;=W2291)/(Rates!$C$15:$C$18&gt;=W2291),Rates!$D$15:$D$18)*W2291),VLOOKUP(VALUE(Q:Q),Rates!A:B,2,0)*W2291)))</f>
        <v/>
      </c>
      <c r="AC2291" s="136" t="str">
        <f>IF(B:B="","",IF(R2291="Refreshment Beverage","",IF(AND(R2291="Beer",Q2291=0),SUM(LOOKUP(2,1/(Rates!$B$15:$B$18&lt;=W2291)/(Rates!$C$15:$C$18&gt;=W2291),Rates!$E$15:$E$18)*W2291),VLOOKUP(VALUE(Q:Q),Rates!A:C,3,0)*W2291)))</f>
        <v/>
      </c>
      <c r="AD2291" s="137" t="str">
        <f>IFERROR(IF(B:B="","",IF(R2291="Beer","",IF(VALUE(Q2291)=0,VLOOKUP(VLOOKUP(B:B,#REF!,16,0),Rates!A:E,2,0),VLOOKUP(VALUE(Q2291),Rates!A$31:B$34,2,0)*W2291))),0)</f>
        <v/>
      </c>
      <c r="AE2291" s="121" t="str">
        <f t="shared" si="1110"/>
        <v/>
      </c>
      <c r="AF2291" s="138" t="str">
        <f t="shared" si="1111"/>
        <v/>
      </c>
      <c r="AG2291" s="122" t="str">
        <f t="shared" si="1112"/>
        <v/>
      </c>
      <c r="AH2291" s="123" t="str">
        <f t="shared" si="1113"/>
        <v/>
      </c>
      <c r="AI2291" s="139" t="str">
        <f>IF(AE:AE="","",IF(R2291="Refreshment Beverage",AK2291*(Rates!J$19/100),ROUND(SUM(AH2291*(Rates!$J$8/100)),4)))</f>
        <v/>
      </c>
      <c r="AJ2291" s="124" t="str">
        <f t="shared" si="1114"/>
        <v/>
      </c>
      <c r="AK2291" s="125" t="str">
        <f t="shared" si="1115"/>
        <v/>
      </c>
      <c r="AL2291" s="121" t="str">
        <f t="shared" si="1116"/>
        <v/>
      </c>
      <c r="AM2291" s="138" t="str">
        <f>IF(AS2291="","",IF(R2291="Refreshment Beverage",ROUND(AS2291*Rates!K$19,4),ROUND(AO2291*(VLOOKUP(VALUE(Q2291),Rates!G$4:L$12,3,0)),4)))</f>
        <v/>
      </c>
      <c r="AN2291" s="126" t="str">
        <f>IF(AS2291="","",IF(R2291="Refreshment Beverage",AS2291*(Rates!J$19/100),MAX(AM2291,AB2291)))</f>
        <v/>
      </c>
      <c r="AO2291" s="127" t="str">
        <f t="shared" si="1117"/>
        <v/>
      </c>
      <c r="AP2291" s="127" t="str">
        <f t="shared" si="1118"/>
        <v/>
      </c>
      <c r="AQ2291" s="140" t="str">
        <f>IF(AS2291="","",IF(R2291="Refreshment Beverage",ROUND(SUM(VLOOKUP(Q:Q,Rates!G$15:L$19,3,0)*(AS2291-Y2291-Z2291-AA2291)),4),ROUND(SUM(Rates!$K$8*AS2291),4)))</f>
        <v/>
      </c>
      <c r="AR2291" s="139" t="str">
        <f t="shared" si="1119"/>
        <v/>
      </c>
      <c r="AS2291" s="125" t="str">
        <f t="shared" si="1120"/>
        <v/>
      </c>
      <c r="AT2291" s="121" t="str">
        <f t="shared" si="1121"/>
        <v/>
      </c>
      <c r="AU2291" s="138" t="str">
        <f>IF(AX2291="","",IF(R2291="Refreshment Beverage",ROUND((BA2291-Y2291-Z2291-AA2291)*VLOOKUP(VALUE(Q2291),Rates!G$15:L$19,3,0),4),ROUND(AW2291*(VLOOKUP(VALUE(Q2291),Rates!G:L,3,0)),4)))</f>
        <v/>
      </c>
      <c r="AV2291" s="126" t="str">
        <f t="shared" si="1122"/>
        <v/>
      </c>
      <c r="AW2291" s="127" t="str">
        <f t="shared" si="1123"/>
        <v/>
      </c>
      <c r="AX2291" s="123" t="str">
        <f t="shared" si="1124"/>
        <v/>
      </c>
      <c r="AY2291" s="140" t="str">
        <f>IF(AX2291="","",IF(R2291="Refreshment Beverage",ROUND(SUM(AX2291*Rates!K$19),4),ROUND(SUM(AX2291*(Rates!J$8/100)),4)))</f>
        <v/>
      </c>
      <c r="AZ2291" s="124" t="str">
        <f t="shared" si="1125"/>
        <v/>
      </c>
      <c r="BA2291" s="125" t="str">
        <f t="shared" si="1126"/>
        <v/>
      </c>
      <c r="BB2291" s="115"/>
      <c r="BC2291" s="143"/>
      <c r="BD2291" s="100"/>
      <c r="BE2291" s="100"/>
      <c r="BF2291" s="100"/>
      <c r="BG2291" s="100"/>
    </row>
    <row r="2292" spans="1:59" x14ac:dyDescent="0.2">
      <c r="A2292" s="144"/>
      <c r="B2292" s="141"/>
      <c r="C2292" s="141"/>
      <c r="D2292" s="142"/>
      <c r="E2292" s="142"/>
      <c r="F2292" s="142"/>
      <c r="G2292" s="142"/>
      <c r="H2292" s="142"/>
      <c r="I2292" s="129"/>
      <c r="J2292" s="130"/>
      <c r="K2292" s="131" t="str">
        <f t="shared" si="1097"/>
        <v/>
      </c>
      <c r="L2292" s="132" t="str">
        <f t="shared" si="1098"/>
        <v/>
      </c>
      <c r="M2292" s="133" t="str">
        <f t="shared" si="1099"/>
        <v/>
      </c>
      <c r="N2292" s="134" t="str">
        <f>IFERROR(IF(B:B="","",IF(R2292="Beer",SUM(LOOKUP(2,1/(Rates!$B$3:$B$5&lt;=W2292)/(Rates!$C$3:$C$5&gt;=W2292),Rates!$D$3:$D$5)*(X2292/100)*W2292),IF(R2292="Refreshment Beverage",SUM(LOOKUP(2,1/(Rates!$B$7:$B$11&lt;=W2292)/(Rates!$C$7:$C$11&gt;=W2292),Rates!$D$7:$D$11)*(X2292/100)*W2292)))),"")</f>
        <v/>
      </c>
      <c r="O2292" s="134" t="str">
        <f t="shared" si="1100"/>
        <v/>
      </c>
      <c r="P2292" s="116"/>
      <c r="Q2292" s="117" t="str">
        <f t="shared" si="1101"/>
        <v/>
      </c>
      <c r="R2292" s="128" t="str">
        <f t="shared" si="1102"/>
        <v/>
      </c>
      <c r="S2292" s="135" t="str">
        <f>IF(B2292="","",IF(R2292="Refreshment Beverage",VLOOKUP(VALUE(Q2292),Rates!G$15:L$19,2,0),VLOOKUP(VALUE(Q2292),Rates!G$4:L$12,2,0)))</f>
        <v/>
      </c>
      <c r="T2292" s="135" t="str">
        <f t="shared" si="1103"/>
        <v/>
      </c>
      <c r="U2292" s="118" t="str">
        <f t="shared" si="1104"/>
        <v/>
      </c>
      <c r="V2292" s="135" t="str">
        <f t="shared" si="1105"/>
        <v/>
      </c>
      <c r="W2292" s="135" t="str">
        <f t="shared" si="1106"/>
        <v/>
      </c>
      <c r="X2292" s="119" t="str">
        <f t="shared" si="1107"/>
        <v/>
      </c>
      <c r="Y2292" s="120" t="str">
        <f>IF(B:B="","",IF(R2292="Refreshment Beverage",VLOOKUP(Q2292,Rates!G$15:L$19,6,0)*W2292,VLOOKUP(Q2292,Rates!G$4:L$12,6,0)*W2292))</f>
        <v/>
      </c>
      <c r="Z2292" s="120" t="str">
        <f t="shared" si="1108"/>
        <v/>
      </c>
      <c r="AA2292" s="120" t="str">
        <f t="shared" si="1109"/>
        <v/>
      </c>
      <c r="AB2292" s="136" t="str">
        <f>IF(B:B="","",IF(R2292="Refreshment Beverage","",IF(AND(R2292="Beer",Q2292=0),SUM(LOOKUP(2,1/(Rates!$B$15:$B$18&lt;=W2292)/(Rates!$C$15:$C$18&gt;=W2292),Rates!$D$15:$D$18)*W2292),VLOOKUP(VALUE(Q:Q),Rates!A:B,2,0)*W2292)))</f>
        <v/>
      </c>
      <c r="AC2292" s="136" t="str">
        <f>IF(B:B="","",IF(R2292="Refreshment Beverage","",IF(AND(R2292="Beer",Q2292=0),SUM(LOOKUP(2,1/(Rates!$B$15:$B$18&lt;=W2292)/(Rates!$C$15:$C$18&gt;=W2292),Rates!$E$15:$E$18)*W2292),VLOOKUP(VALUE(Q:Q),Rates!A:C,3,0)*W2292)))</f>
        <v/>
      </c>
      <c r="AD2292" s="137" t="str">
        <f>IFERROR(IF(B:B="","",IF(R2292="Beer","",IF(VALUE(Q2292)=0,VLOOKUP(VLOOKUP(B:B,#REF!,16,0),Rates!A:E,2,0),VLOOKUP(VALUE(Q2292),Rates!A$31:B$34,2,0)*W2292))),0)</f>
        <v/>
      </c>
      <c r="AE2292" s="121" t="str">
        <f t="shared" si="1110"/>
        <v/>
      </c>
      <c r="AF2292" s="138" t="str">
        <f t="shared" si="1111"/>
        <v/>
      </c>
      <c r="AG2292" s="122" t="str">
        <f t="shared" si="1112"/>
        <v/>
      </c>
      <c r="AH2292" s="123" t="str">
        <f t="shared" si="1113"/>
        <v/>
      </c>
      <c r="AI2292" s="139" t="str">
        <f>IF(AE:AE="","",IF(R2292="Refreshment Beverage",AK2292*(Rates!J$19/100),ROUND(SUM(AH2292*(Rates!$J$8/100)),4)))</f>
        <v/>
      </c>
      <c r="AJ2292" s="124" t="str">
        <f t="shared" si="1114"/>
        <v/>
      </c>
      <c r="AK2292" s="125" t="str">
        <f t="shared" si="1115"/>
        <v/>
      </c>
      <c r="AL2292" s="121" t="str">
        <f t="shared" si="1116"/>
        <v/>
      </c>
      <c r="AM2292" s="138" t="str">
        <f>IF(AS2292="","",IF(R2292="Refreshment Beverage",ROUND(AS2292*Rates!K$19,4),ROUND(AO2292*(VLOOKUP(VALUE(Q2292),Rates!G$4:L$12,3,0)),4)))</f>
        <v/>
      </c>
      <c r="AN2292" s="126" t="str">
        <f>IF(AS2292="","",IF(R2292="Refreshment Beverage",AS2292*(Rates!J$19/100),MAX(AM2292,AB2292)))</f>
        <v/>
      </c>
      <c r="AO2292" s="127" t="str">
        <f t="shared" si="1117"/>
        <v/>
      </c>
      <c r="AP2292" s="127" t="str">
        <f t="shared" si="1118"/>
        <v/>
      </c>
      <c r="AQ2292" s="140" t="str">
        <f>IF(AS2292="","",IF(R2292="Refreshment Beverage",ROUND(SUM(VLOOKUP(Q:Q,Rates!G$15:L$19,3,0)*(AS2292-Y2292-Z2292-AA2292)),4),ROUND(SUM(Rates!$K$8*AS2292),4)))</f>
        <v/>
      </c>
      <c r="AR2292" s="139" t="str">
        <f t="shared" si="1119"/>
        <v/>
      </c>
      <c r="AS2292" s="125" t="str">
        <f t="shared" si="1120"/>
        <v/>
      </c>
      <c r="AT2292" s="121" t="str">
        <f t="shared" si="1121"/>
        <v/>
      </c>
      <c r="AU2292" s="138" t="str">
        <f>IF(AX2292="","",IF(R2292="Refreshment Beverage",ROUND((BA2292-Y2292-Z2292-AA2292)*VLOOKUP(VALUE(Q2292),Rates!G$15:L$19,3,0),4),ROUND(AW2292*(VLOOKUP(VALUE(Q2292),Rates!G:L,3,0)),4)))</f>
        <v/>
      </c>
      <c r="AV2292" s="126" t="str">
        <f t="shared" si="1122"/>
        <v/>
      </c>
      <c r="AW2292" s="127" t="str">
        <f t="shared" si="1123"/>
        <v/>
      </c>
      <c r="AX2292" s="123" t="str">
        <f t="shared" si="1124"/>
        <v/>
      </c>
      <c r="AY2292" s="140" t="str">
        <f>IF(AX2292="","",IF(R2292="Refreshment Beverage",ROUND(SUM(AX2292*Rates!K$19),4),ROUND(SUM(AX2292*(Rates!J$8/100)),4)))</f>
        <v/>
      </c>
      <c r="AZ2292" s="124" t="str">
        <f t="shared" si="1125"/>
        <v/>
      </c>
      <c r="BA2292" s="125" t="str">
        <f t="shared" si="1126"/>
        <v/>
      </c>
      <c r="BB2292" s="115"/>
      <c r="BC2292" s="143"/>
      <c r="BD2292" s="100"/>
      <c r="BE2292" s="100"/>
      <c r="BF2292" s="100"/>
      <c r="BG2292" s="100"/>
    </row>
    <row r="2293" spans="1:59" x14ac:dyDescent="0.2">
      <c r="A2293" s="144"/>
      <c r="B2293" s="141"/>
      <c r="C2293" s="141"/>
      <c r="D2293" s="142"/>
      <c r="E2293" s="142"/>
      <c r="F2293" s="142"/>
      <c r="G2293" s="142"/>
      <c r="H2293" s="142"/>
      <c r="I2293" s="129"/>
      <c r="J2293" s="130"/>
      <c r="K2293" s="131" t="str">
        <f t="shared" si="1097"/>
        <v/>
      </c>
      <c r="L2293" s="132" t="str">
        <f t="shared" si="1098"/>
        <v/>
      </c>
      <c r="M2293" s="133" t="str">
        <f t="shared" si="1099"/>
        <v/>
      </c>
      <c r="N2293" s="134" t="str">
        <f>IFERROR(IF(B:B="","",IF(R2293="Beer",SUM(LOOKUP(2,1/(Rates!$B$3:$B$5&lt;=W2293)/(Rates!$C$3:$C$5&gt;=W2293),Rates!$D$3:$D$5)*(X2293/100)*W2293),IF(R2293="Refreshment Beverage",SUM(LOOKUP(2,1/(Rates!$B$7:$B$11&lt;=W2293)/(Rates!$C$7:$C$11&gt;=W2293),Rates!$D$7:$D$11)*(X2293/100)*W2293)))),"")</f>
        <v/>
      </c>
      <c r="O2293" s="134" t="str">
        <f t="shared" si="1100"/>
        <v/>
      </c>
      <c r="P2293" s="116"/>
      <c r="Q2293" s="117" t="str">
        <f t="shared" si="1101"/>
        <v/>
      </c>
      <c r="R2293" s="128" t="str">
        <f t="shared" si="1102"/>
        <v/>
      </c>
      <c r="S2293" s="135" t="str">
        <f>IF(B2293="","",IF(R2293="Refreshment Beverage",VLOOKUP(VALUE(Q2293),Rates!G$15:L$19,2,0),VLOOKUP(VALUE(Q2293),Rates!G$4:L$12,2,0)))</f>
        <v/>
      </c>
      <c r="T2293" s="135" t="str">
        <f t="shared" si="1103"/>
        <v/>
      </c>
      <c r="U2293" s="118" t="str">
        <f t="shared" si="1104"/>
        <v/>
      </c>
      <c r="V2293" s="135" t="str">
        <f t="shared" si="1105"/>
        <v/>
      </c>
      <c r="W2293" s="135" t="str">
        <f t="shared" si="1106"/>
        <v/>
      </c>
      <c r="X2293" s="119" t="str">
        <f t="shared" si="1107"/>
        <v/>
      </c>
      <c r="Y2293" s="120" t="str">
        <f>IF(B:B="","",IF(R2293="Refreshment Beverage",VLOOKUP(Q2293,Rates!G$15:L$19,6,0)*W2293,VLOOKUP(Q2293,Rates!G$4:L$12,6,0)*W2293))</f>
        <v/>
      </c>
      <c r="Z2293" s="120" t="str">
        <f t="shared" si="1108"/>
        <v/>
      </c>
      <c r="AA2293" s="120" t="str">
        <f t="shared" si="1109"/>
        <v/>
      </c>
      <c r="AB2293" s="136" t="str">
        <f>IF(B:B="","",IF(R2293="Refreshment Beverage","",IF(AND(R2293="Beer",Q2293=0),SUM(LOOKUP(2,1/(Rates!$B$15:$B$18&lt;=W2293)/(Rates!$C$15:$C$18&gt;=W2293),Rates!$D$15:$D$18)*W2293),VLOOKUP(VALUE(Q:Q),Rates!A:B,2,0)*W2293)))</f>
        <v/>
      </c>
      <c r="AC2293" s="136" t="str">
        <f>IF(B:B="","",IF(R2293="Refreshment Beverage","",IF(AND(R2293="Beer",Q2293=0),SUM(LOOKUP(2,1/(Rates!$B$15:$B$18&lt;=W2293)/(Rates!$C$15:$C$18&gt;=W2293),Rates!$E$15:$E$18)*W2293),VLOOKUP(VALUE(Q:Q),Rates!A:C,3,0)*W2293)))</f>
        <v/>
      </c>
      <c r="AD2293" s="137" t="str">
        <f>IFERROR(IF(B:B="","",IF(R2293="Beer","",IF(VALUE(Q2293)=0,VLOOKUP(VLOOKUP(B:B,#REF!,16,0),Rates!A:E,2,0),VLOOKUP(VALUE(Q2293),Rates!A$31:B$34,2,0)*W2293))),0)</f>
        <v/>
      </c>
      <c r="AE2293" s="121" t="str">
        <f t="shared" si="1110"/>
        <v/>
      </c>
      <c r="AF2293" s="138" t="str">
        <f t="shared" si="1111"/>
        <v/>
      </c>
      <c r="AG2293" s="122" t="str">
        <f t="shared" si="1112"/>
        <v/>
      </c>
      <c r="AH2293" s="123" t="str">
        <f t="shared" si="1113"/>
        <v/>
      </c>
      <c r="AI2293" s="139" t="str">
        <f>IF(AE:AE="","",IF(R2293="Refreshment Beverage",AK2293*(Rates!J$19/100),ROUND(SUM(AH2293*(Rates!$J$8/100)),4)))</f>
        <v/>
      </c>
      <c r="AJ2293" s="124" t="str">
        <f t="shared" si="1114"/>
        <v/>
      </c>
      <c r="AK2293" s="125" t="str">
        <f t="shared" si="1115"/>
        <v/>
      </c>
      <c r="AL2293" s="121" t="str">
        <f t="shared" si="1116"/>
        <v/>
      </c>
      <c r="AM2293" s="138" t="str">
        <f>IF(AS2293="","",IF(R2293="Refreshment Beverage",ROUND(AS2293*Rates!K$19,4),ROUND(AO2293*(VLOOKUP(VALUE(Q2293),Rates!G$4:L$12,3,0)),4)))</f>
        <v/>
      </c>
      <c r="AN2293" s="126" t="str">
        <f>IF(AS2293="","",IF(R2293="Refreshment Beverage",AS2293*(Rates!J$19/100),MAX(AM2293,AB2293)))</f>
        <v/>
      </c>
      <c r="AO2293" s="127" t="str">
        <f t="shared" si="1117"/>
        <v/>
      </c>
      <c r="AP2293" s="127" t="str">
        <f t="shared" si="1118"/>
        <v/>
      </c>
      <c r="AQ2293" s="140" t="str">
        <f>IF(AS2293="","",IF(R2293="Refreshment Beverage",ROUND(SUM(VLOOKUP(Q:Q,Rates!G$15:L$19,3,0)*(AS2293-Y2293-Z2293-AA2293)),4),ROUND(SUM(Rates!$K$8*AS2293),4)))</f>
        <v/>
      </c>
      <c r="AR2293" s="139" t="str">
        <f t="shared" si="1119"/>
        <v/>
      </c>
      <c r="AS2293" s="125" t="str">
        <f t="shared" si="1120"/>
        <v/>
      </c>
      <c r="AT2293" s="121" t="str">
        <f t="shared" si="1121"/>
        <v/>
      </c>
      <c r="AU2293" s="138" t="str">
        <f>IF(AX2293="","",IF(R2293="Refreshment Beverage",ROUND((BA2293-Y2293-Z2293-AA2293)*VLOOKUP(VALUE(Q2293),Rates!G$15:L$19,3,0),4),ROUND(AW2293*(VLOOKUP(VALUE(Q2293),Rates!G:L,3,0)),4)))</f>
        <v/>
      </c>
      <c r="AV2293" s="126" t="str">
        <f t="shared" si="1122"/>
        <v/>
      </c>
      <c r="AW2293" s="127" t="str">
        <f t="shared" si="1123"/>
        <v/>
      </c>
      <c r="AX2293" s="123" t="str">
        <f t="shared" si="1124"/>
        <v/>
      </c>
      <c r="AY2293" s="140" t="str">
        <f>IF(AX2293="","",IF(R2293="Refreshment Beverage",ROUND(SUM(AX2293*Rates!K$19),4),ROUND(SUM(AX2293*(Rates!J$8/100)),4)))</f>
        <v/>
      </c>
      <c r="AZ2293" s="124" t="str">
        <f t="shared" si="1125"/>
        <v/>
      </c>
      <c r="BA2293" s="125" t="str">
        <f t="shared" si="1126"/>
        <v/>
      </c>
      <c r="BB2293" s="115"/>
      <c r="BC2293" s="143"/>
      <c r="BD2293" s="100"/>
      <c r="BE2293" s="100"/>
      <c r="BF2293" s="100"/>
      <c r="BG2293" s="100"/>
    </row>
    <row r="2294" spans="1:59" x14ac:dyDescent="0.2">
      <c r="A2294" s="144"/>
      <c r="B2294" s="141"/>
      <c r="C2294" s="141"/>
      <c r="D2294" s="142"/>
      <c r="E2294" s="142"/>
      <c r="F2294" s="142"/>
      <c r="G2294" s="142"/>
      <c r="H2294" s="142"/>
      <c r="I2294" s="129"/>
      <c r="J2294" s="130"/>
      <c r="K2294" s="131" t="str">
        <f t="shared" si="1097"/>
        <v/>
      </c>
      <c r="L2294" s="132" t="str">
        <f t="shared" si="1098"/>
        <v/>
      </c>
      <c r="M2294" s="133" t="str">
        <f t="shared" si="1099"/>
        <v/>
      </c>
      <c r="N2294" s="134" t="str">
        <f>IFERROR(IF(B:B="","",IF(R2294="Beer",SUM(LOOKUP(2,1/(Rates!$B$3:$B$5&lt;=W2294)/(Rates!$C$3:$C$5&gt;=W2294),Rates!$D$3:$D$5)*(X2294/100)*W2294),IF(R2294="Refreshment Beverage",SUM(LOOKUP(2,1/(Rates!$B$7:$B$11&lt;=W2294)/(Rates!$C$7:$C$11&gt;=W2294),Rates!$D$7:$D$11)*(X2294/100)*W2294)))),"")</f>
        <v/>
      </c>
      <c r="O2294" s="134" t="str">
        <f t="shared" si="1100"/>
        <v/>
      </c>
      <c r="P2294" s="116"/>
      <c r="Q2294" s="117" t="str">
        <f t="shared" si="1101"/>
        <v/>
      </c>
      <c r="R2294" s="128" t="str">
        <f t="shared" si="1102"/>
        <v/>
      </c>
      <c r="S2294" s="135" t="str">
        <f>IF(B2294="","",IF(R2294="Refreshment Beverage",VLOOKUP(VALUE(Q2294),Rates!G$15:L$19,2,0),VLOOKUP(VALUE(Q2294),Rates!G$4:L$12,2,0)))</f>
        <v/>
      </c>
      <c r="T2294" s="135" t="str">
        <f t="shared" si="1103"/>
        <v/>
      </c>
      <c r="U2294" s="118" t="str">
        <f t="shared" si="1104"/>
        <v/>
      </c>
      <c r="V2294" s="135" t="str">
        <f t="shared" si="1105"/>
        <v/>
      </c>
      <c r="W2294" s="135" t="str">
        <f t="shared" si="1106"/>
        <v/>
      </c>
      <c r="X2294" s="119" t="str">
        <f t="shared" si="1107"/>
        <v/>
      </c>
      <c r="Y2294" s="120" t="str">
        <f>IF(B:B="","",IF(R2294="Refreshment Beverage",VLOOKUP(Q2294,Rates!G$15:L$19,6,0)*W2294,VLOOKUP(Q2294,Rates!G$4:L$12,6,0)*W2294))</f>
        <v/>
      </c>
      <c r="Z2294" s="120" t="str">
        <f t="shared" si="1108"/>
        <v/>
      </c>
      <c r="AA2294" s="120" t="str">
        <f t="shared" si="1109"/>
        <v/>
      </c>
      <c r="AB2294" s="136" t="str">
        <f>IF(B:B="","",IF(R2294="Refreshment Beverage","",IF(AND(R2294="Beer",Q2294=0),SUM(LOOKUP(2,1/(Rates!$B$15:$B$18&lt;=W2294)/(Rates!$C$15:$C$18&gt;=W2294),Rates!$D$15:$D$18)*W2294),VLOOKUP(VALUE(Q:Q),Rates!A:B,2,0)*W2294)))</f>
        <v/>
      </c>
      <c r="AC2294" s="136" t="str">
        <f>IF(B:B="","",IF(R2294="Refreshment Beverage","",IF(AND(R2294="Beer",Q2294=0),SUM(LOOKUP(2,1/(Rates!$B$15:$B$18&lt;=W2294)/(Rates!$C$15:$C$18&gt;=W2294),Rates!$E$15:$E$18)*W2294),VLOOKUP(VALUE(Q:Q),Rates!A:C,3,0)*W2294)))</f>
        <v/>
      </c>
      <c r="AD2294" s="137" t="str">
        <f>IFERROR(IF(B:B="","",IF(R2294="Beer","",IF(VALUE(Q2294)=0,VLOOKUP(VLOOKUP(B:B,#REF!,16,0),Rates!A:E,2,0),VLOOKUP(VALUE(Q2294),Rates!A$31:B$34,2,0)*W2294))),0)</f>
        <v/>
      </c>
      <c r="AE2294" s="121" t="str">
        <f t="shared" si="1110"/>
        <v/>
      </c>
      <c r="AF2294" s="138" t="str">
        <f t="shared" si="1111"/>
        <v/>
      </c>
      <c r="AG2294" s="122" t="str">
        <f t="shared" si="1112"/>
        <v/>
      </c>
      <c r="AH2294" s="123" t="str">
        <f t="shared" si="1113"/>
        <v/>
      </c>
      <c r="AI2294" s="139" t="str">
        <f>IF(AE:AE="","",IF(R2294="Refreshment Beverage",AK2294*(Rates!J$19/100),ROUND(SUM(AH2294*(Rates!$J$8/100)),4)))</f>
        <v/>
      </c>
      <c r="AJ2294" s="124" t="str">
        <f t="shared" si="1114"/>
        <v/>
      </c>
      <c r="AK2294" s="125" t="str">
        <f t="shared" si="1115"/>
        <v/>
      </c>
      <c r="AL2294" s="121" t="str">
        <f t="shared" si="1116"/>
        <v/>
      </c>
      <c r="AM2294" s="138" t="str">
        <f>IF(AS2294="","",IF(R2294="Refreshment Beverage",ROUND(AS2294*Rates!K$19,4),ROUND(AO2294*(VLOOKUP(VALUE(Q2294),Rates!G$4:L$12,3,0)),4)))</f>
        <v/>
      </c>
      <c r="AN2294" s="126" t="str">
        <f>IF(AS2294="","",IF(R2294="Refreshment Beverage",AS2294*(Rates!J$19/100),MAX(AM2294,AB2294)))</f>
        <v/>
      </c>
      <c r="AO2294" s="127" t="str">
        <f t="shared" si="1117"/>
        <v/>
      </c>
      <c r="AP2294" s="127" t="str">
        <f t="shared" si="1118"/>
        <v/>
      </c>
      <c r="AQ2294" s="140" t="str">
        <f>IF(AS2294="","",IF(R2294="Refreshment Beverage",ROUND(SUM(VLOOKUP(Q:Q,Rates!G$15:L$19,3,0)*(AS2294-Y2294-Z2294-AA2294)),4),ROUND(SUM(Rates!$K$8*AS2294),4)))</f>
        <v/>
      </c>
      <c r="AR2294" s="139" t="str">
        <f t="shared" si="1119"/>
        <v/>
      </c>
      <c r="AS2294" s="125" t="str">
        <f t="shared" si="1120"/>
        <v/>
      </c>
      <c r="AT2294" s="121" t="str">
        <f t="shared" si="1121"/>
        <v/>
      </c>
      <c r="AU2294" s="138" t="str">
        <f>IF(AX2294="","",IF(R2294="Refreshment Beverage",ROUND((BA2294-Y2294-Z2294-AA2294)*VLOOKUP(VALUE(Q2294),Rates!G$15:L$19,3,0),4),ROUND(AW2294*(VLOOKUP(VALUE(Q2294),Rates!G:L,3,0)),4)))</f>
        <v/>
      </c>
      <c r="AV2294" s="126" t="str">
        <f t="shared" si="1122"/>
        <v/>
      </c>
      <c r="AW2294" s="127" t="str">
        <f t="shared" si="1123"/>
        <v/>
      </c>
      <c r="AX2294" s="123" t="str">
        <f t="shared" si="1124"/>
        <v/>
      </c>
      <c r="AY2294" s="140" t="str">
        <f>IF(AX2294="","",IF(R2294="Refreshment Beverage",ROUND(SUM(AX2294*Rates!K$19),4),ROUND(SUM(AX2294*(Rates!J$8/100)),4)))</f>
        <v/>
      </c>
      <c r="AZ2294" s="124" t="str">
        <f t="shared" si="1125"/>
        <v/>
      </c>
      <c r="BA2294" s="125" t="str">
        <f t="shared" si="1126"/>
        <v/>
      </c>
      <c r="BB2294" s="115"/>
      <c r="BC2294" s="143"/>
      <c r="BD2294" s="100"/>
      <c r="BE2294" s="100"/>
      <c r="BF2294" s="100"/>
      <c r="BG2294" s="100"/>
    </row>
    <row r="2295" spans="1:59" x14ac:dyDescent="0.2">
      <c r="A2295" s="144"/>
      <c r="B2295" s="141"/>
      <c r="C2295" s="141"/>
      <c r="D2295" s="142"/>
      <c r="E2295" s="142"/>
      <c r="F2295" s="142"/>
      <c r="G2295" s="142"/>
      <c r="H2295" s="142"/>
      <c r="I2295" s="129"/>
      <c r="J2295" s="130"/>
      <c r="K2295" s="131" t="str">
        <f t="shared" si="1097"/>
        <v/>
      </c>
      <c r="L2295" s="132" t="str">
        <f t="shared" si="1098"/>
        <v/>
      </c>
      <c r="M2295" s="133" t="str">
        <f t="shared" si="1099"/>
        <v/>
      </c>
      <c r="N2295" s="134" t="str">
        <f>IFERROR(IF(B:B="","",IF(R2295="Beer",SUM(LOOKUP(2,1/(Rates!$B$3:$B$5&lt;=W2295)/(Rates!$C$3:$C$5&gt;=W2295),Rates!$D$3:$D$5)*(X2295/100)*W2295),IF(R2295="Refreshment Beverage",SUM(LOOKUP(2,1/(Rates!$B$7:$B$11&lt;=W2295)/(Rates!$C$7:$C$11&gt;=W2295),Rates!$D$7:$D$11)*(X2295/100)*W2295)))),"")</f>
        <v/>
      </c>
      <c r="O2295" s="134" t="str">
        <f t="shared" si="1100"/>
        <v/>
      </c>
      <c r="P2295" s="116"/>
      <c r="Q2295" s="117" t="str">
        <f t="shared" si="1101"/>
        <v/>
      </c>
      <c r="R2295" s="128" t="str">
        <f t="shared" si="1102"/>
        <v/>
      </c>
      <c r="S2295" s="135" t="str">
        <f>IF(B2295="","",IF(R2295="Refreshment Beverage",VLOOKUP(VALUE(Q2295),Rates!G$15:L$19,2,0),VLOOKUP(VALUE(Q2295),Rates!G$4:L$12,2,0)))</f>
        <v/>
      </c>
      <c r="T2295" s="135" t="str">
        <f t="shared" si="1103"/>
        <v/>
      </c>
      <c r="U2295" s="118" t="str">
        <f t="shared" si="1104"/>
        <v/>
      </c>
      <c r="V2295" s="135" t="str">
        <f t="shared" si="1105"/>
        <v/>
      </c>
      <c r="W2295" s="135" t="str">
        <f t="shared" si="1106"/>
        <v/>
      </c>
      <c r="X2295" s="119" t="str">
        <f t="shared" si="1107"/>
        <v/>
      </c>
      <c r="Y2295" s="120" t="str">
        <f>IF(B:B="","",IF(R2295="Refreshment Beverage",VLOOKUP(Q2295,Rates!G$15:L$19,6,0)*W2295,VLOOKUP(Q2295,Rates!G$4:L$12,6,0)*W2295))</f>
        <v/>
      </c>
      <c r="Z2295" s="120" t="str">
        <f t="shared" si="1108"/>
        <v/>
      </c>
      <c r="AA2295" s="120" t="str">
        <f t="shared" si="1109"/>
        <v/>
      </c>
      <c r="AB2295" s="136" t="str">
        <f>IF(B:B="","",IF(R2295="Refreshment Beverage","",IF(AND(R2295="Beer",Q2295=0),SUM(LOOKUP(2,1/(Rates!$B$15:$B$18&lt;=W2295)/(Rates!$C$15:$C$18&gt;=W2295),Rates!$D$15:$D$18)*W2295),VLOOKUP(VALUE(Q:Q),Rates!A:B,2,0)*W2295)))</f>
        <v/>
      </c>
      <c r="AC2295" s="136" t="str">
        <f>IF(B:B="","",IF(R2295="Refreshment Beverage","",IF(AND(R2295="Beer",Q2295=0),SUM(LOOKUP(2,1/(Rates!$B$15:$B$18&lt;=W2295)/(Rates!$C$15:$C$18&gt;=W2295),Rates!$E$15:$E$18)*W2295),VLOOKUP(VALUE(Q:Q),Rates!A:C,3,0)*W2295)))</f>
        <v/>
      </c>
      <c r="AD2295" s="137" t="str">
        <f>IFERROR(IF(B:B="","",IF(R2295="Beer","",IF(VALUE(Q2295)=0,VLOOKUP(VLOOKUP(B:B,#REF!,16,0),Rates!A:E,2,0),VLOOKUP(VALUE(Q2295),Rates!A$31:B$34,2,0)*W2295))),0)</f>
        <v/>
      </c>
      <c r="AE2295" s="121" t="str">
        <f t="shared" si="1110"/>
        <v/>
      </c>
      <c r="AF2295" s="138" t="str">
        <f t="shared" si="1111"/>
        <v/>
      </c>
      <c r="AG2295" s="122" t="str">
        <f t="shared" si="1112"/>
        <v/>
      </c>
      <c r="AH2295" s="123" t="str">
        <f t="shared" si="1113"/>
        <v/>
      </c>
      <c r="AI2295" s="139" t="str">
        <f>IF(AE:AE="","",IF(R2295="Refreshment Beverage",AK2295*(Rates!J$19/100),ROUND(SUM(AH2295*(Rates!$J$8/100)),4)))</f>
        <v/>
      </c>
      <c r="AJ2295" s="124" t="str">
        <f t="shared" si="1114"/>
        <v/>
      </c>
      <c r="AK2295" s="125" t="str">
        <f t="shared" si="1115"/>
        <v/>
      </c>
      <c r="AL2295" s="121" t="str">
        <f t="shared" si="1116"/>
        <v/>
      </c>
      <c r="AM2295" s="138" t="str">
        <f>IF(AS2295="","",IF(R2295="Refreshment Beverage",ROUND(AS2295*Rates!K$19,4),ROUND(AO2295*(VLOOKUP(VALUE(Q2295),Rates!G$4:L$12,3,0)),4)))</f>
        <v/>
      </c>
      <c r="AN2295" s="126" t="str">
        <f>IF(AS2295="","",IF(R2295="Refreshment Beverage",AS2295*(Rates!J$19/100),MAX(AM2295,AB2295)))</f>
        <v/>
      </c>
      <c r="AO2295" s="127" t="str">
        <f t="shared" si="1117"/>
        <v/>
      </c>
      <c r="AP2295" s="127" t="str">
        <f t="shared" si="1118"/>
        <v/>
      </c>
      <c r="AQ2295" s="140" t="str">
        <f>IF(AS2295="","",IF(R2295="Refreshment Beverage",ROUND(SUM(VLOOKUP(Q:Q,Rates!G$15:L$19,3,0)*(AS2295-Y2295-Z2295-AA2295)),4),ROUND(SUM(Rates!$K$8*AS2295),4)))</f>
        <v/>
      </c>
      <c r="AR2295" s="139" t="str">
        <f t="shared" si="1119"/>
        <v/>
      </c>
      <c r="AS2295" s="125" t="str">
        <f t="shared" si="1120"/>
        <v/>
      </c>
      <c r="AT2295" s="121" t="str">
        <f t="shared" si="1121"/>
        <v/>
      </c>
      <c r="AU2295" s="138" t="str">
        <f>IF(AX2295="","",IF(R2295="Refreshment Beverage",ROUND((BA2295-Y2295-Z2295-AA2295)*VLOOKUP(VALUE(Q2295),Rates!G$15:L$19,3,0),4),ROUND(AW2295*(VLOOKUP(VALUE(Q2295),Rates!G:L,3,0)),4)))</f>
        <v/>
      </c>
      <c r="AV2295" s="126" t="str">
        <f t="shared" si="1122"/>
        <v/>
      </c>
      <c r="AW2295" s="127" t="str">
        <f t="shared" si="1123"/>
        <v/>
      </c>
      <c r="AX2295" s="123" t="str">
        <f t="shared" si="1124"/>
        <v/>
      </c>
      <c r="AY2295" s="140" t="str">
        <f>IF(AX2295="","",IF(R2295="Refreshment Beverage",ROUND(SUM(AX2295*Rates!K$19),4),ROUND(SUM(AX2295*(Rates!J$8/100)),4)))</f>
        <v/>
      </c>
      <c r="AZ2295" s="124" t="str">
        <f t="shared" si="1125"/>
        <v/>
      </c>
      <c r="BA2295" s="125" t="str">
        <f t="shared" si="1126"/>
        <v/>
      </c>
      <c r="BB2295" s="115"/>
      <c r="BC2295" s="143"/>
      <c r="BD2295" s="100"/>
      <c r="BE2295" s="100"/>
      <c r="BF2295" s="100"/>
      <c r="BG2295" s="100"/>
    </row>
    <row r="2296" spans="1:59" x14ac:dyDescent="0.2">
      <c r="A2296" s="144"/>
      <c r="B2296" s="141"/>
      <c r="C2296" s="141"/>
      <c r="D2296" s="142"/>
      <c r="E2296" s="142"/>
      <c r="F2296" s="142"/>
      <c r="G2296" s="142"/>
      <c r="H2296" s="142"/>
      <c r="I2296" s="129"/>
      <c r="J2296" s="130"/>
      <c r="K2296" s="131" t="str">
        <f t="shared" si="1097"/>
        <v/>
      </c>
      <c r="L2296" s="132" t="str">
        <f t="shared" si="1098"/>
        <v/>
      </c>
      <c r="M2296" s="133" t="str">
        <f t="shared" si="1099"/>
        <v/>
      </c>
      <c r="N2296" s="134" t="str">
        <f>IFERROR(IF(B:B="","",IF(R2296="Beer",SUM(LOOKUP(2,1/(Rates!$B$3:$B$5&lt;=W2296)/(Rates!$C$3:$C$5&gt;=W2296),Rates!$D$3:$D$5)*(X2296/100)*W2296),IF(R2296="Refreshment Beverage",SUM(LOOKUP(2,1/(Rates!$B$7:$B$11&lt;=W2296)/(Rates!$C$7:$C$11&gt;=W2296),Rates!$D$7:$D$11)*(X2296/100)*W2296)))),"")</f>
        <v/>
      </c>
      <c r="O2296" s="134" t="str">
        <f t="shared" si="1100"/>
        <v/>
      </c>
      <c r="P2296" s="116"/>
      <c r="Q2296" s="117" t="str">
        <f t="shared" si="1101"/>
        <v/>
      </c>
      <c r="R2296" s="128" t="str">
        <f t="shared" si="1102"/>
        <v/>
      </c>
      <c r="S2296" s="135" t="str">
        <f>IF(B2296="","",IF(R2296="Refreshment Beverage",VLOOKUP(VALUE(Q2296),Rates!G$15:L$19,2,0),VLOOKUP(VALUE(Q2296),Rates!G$4:L$12,2,0)))</f>
        <v/>
      </c>
      <c r="T2296" s="135" t="str">
        <f t="shared" si="1103"/>
        <v/>
      </c>
      <c r="U2296" s="118" t="str">
        <f t="shared" si="1104"/>
        <v/>
      </c>
      <c r="V2296" s="135" t="str">
        <f t="shared" si="1105"/>
        <v/>
      </c>
      <c r="W2296" s="135" t="str">
        <f t="shared" si="1106"/>
        <v/>
      </c>
      <c r="X2296" s="119" t="str">
        <f t="shared" si="1107"/>
        <v/>
      </c>
      <c r="Y2296" s="120" t="str">
        <f>IF(B:B="","",IF(R2296="Refreshment Beverage",VLOOKUP(Q2296,Rates!G$15:L$19,6,0)*W2296,VLOOKUP(Q2296,Rates!G$4:L$12,6,0)*W2296))</f>
        <v/>
      </c>
      <c r="Z2296" s="120" t="str">
        <f t="shared" si="1108"/>
        <v/>
      </c>
      <c r="AA2296" s="120" t="str">
        <f t="shared" si="1109"/>
        <v/>
      </c>
      <c r="AB2296" s="136" t="str">
        <f>IF(B:B="","",IF(R2296="Refreshment Beverage","",IF(AND(R2296="Beer",Q2296=0),SUM(LOOKUP(2,1/(Rates!$B$15:$B$18&lt;=W2296)/(Rates!$C$15:$C$18&gt;=W2296),Rates!$D$15:$D$18)*W2296),VLOOKUP(VALUE(Q:Q),Rates!A:B,2,0)*W2296)))</f>
        <v/>
      </c>
      <c r="AC2296" s="136" t="str">
        <f>IF(B:B="","",IF(R2296="Refreshment Beverage","",IF(AND(R2296="Beer",Q2296=0),SUM(LOOKUP(2,1/(Rates!$B$15:$B$18&lt;=W2296)/(Rates!$C$15:$C$18&gt;=W2296),Rates!$E$15:$E$18)*W2296),VLOOKUP(VALUE(Q:Q),Rates!A:C,3,0)*W2296)))</f>
        <v/>
      </c>
      <c r="AD2296" s="137" t="str">
        <f>IFERROR(IF(B:B="","",IF(R2296="Beer","",IF(VALUE(Q2296)=0,VLOOKUP(VLOOKUP(B:B,#REF!,16,0),Rates!A:E,2,0),VLOOKUP(VALUE(Q2296),Rates!A$31:B$34,2,0)*W2296))),0)</f>
        <v/>
      </c>
      <c r="AE2296" s="121" t="str">
        <f t="shared" si="1110"/>
        <v/>
      </c>
      <c r="AF2296" s="138" t="str">
        <f t="shared" si="1111"/>
        <v/>
      </c>
      <c r="AG2296" s="122" t="str">
        <f t="shared" si="1112"/>
        <v/>
      </c>
      <c r="AH2296" s="123" t="str">
        <f t="shared" si="1113"/>
        <v/>
      </c>
      <c r="AI2296" s="139" t="str">
        <f>IF(AE:AE="","",IF(R2296="Refreshment Beverage",AK2296*(Rates!J$19/100),ROUND(SUM(AH2296*(Rates!$J$8/100)),4)))</f>
        <v/>
      </c>
      <c r="AJ2296" s="124" t="str">
        <f t="shared" si="1114"/>
        <v/>
      </c>
      <c r="AK2296" s="125" t="str">
        <f t="shared" si="1115"/>
        <v/>
      </c>
      <c r="AL2296" s="121" t="str">
        <f t="shared" si="1116"/>
        <v/>
      </c>
      <c r="AM2296" s="138" t="str">
        <f>IF(AS2296="","",IF(R2296="Refreshment Beverage",ROUND(AS2296*Rates!K$19,4),ROUND(AO2296*(VLOOKUP(VALUE(Q2296),Rates!G$4:L$12,3,0)),4)))</f>
        <v/>
      </c>
      <c r="AN2296" s="126" t="str">
        <f>IF(AS2296="","",IF(R2296="Refreshment Beverage",AS2296*(Rates!J$19/100),MAX(AM2296,AB2296)))</f>
        <v/>
      </c>
      <c r="AO2296" s="127" t="str">
        <f t="shared" si="1117"/>
        <v/>
      </c>
      <c r="AP2296" s="127" t="str">
        <f t="shared" si="1118"/>
        <v/>
      </c>
      <c r="AQ2296" s="140" t="str">
        <f>IF(AS2296="","",IF(R2296="Refreshment Beverage",ROUND(SUM(VLOOKUP(Q:Q,Rates!G$15:L$19,3,0)*(AS2296-Y2296-Z2296-AA2296)),4),ROUND(SUM(Rates!$K$8*AS2296),4)))</f>
        <v/>
      </c>
      <c r="AR2296" s="139" t="str">
        <f t="shared" si="1119"/>
        <v/>
      </c>
      <c r="AS2296" s="125" t="str">
        <f t="shared" si="1120"/>
        <v/>
      </c>
      <c r="AT2296" s="121" t="str">
        <f t="shared" si="1121"/>
        <v/>
      </c>
      <c r="AU2296" s="138" t="str">
        <f>IF(AX2296="","",IF(R2296="Refreshment Beverage",ROUND((BA2296-Y2296-Z2296-AA2296)*VLOOKUP(VALUE(Q2296),Rates!G$15:L$19,3,0),4),ROUND(AW2296*(VLOOKUP(VALUE(Q2296),Rates!G:L,3,0)),4)))</f>
        <v/>
      </c>
      <c r="AV2296" s="126" t="str">
        <f t="shared" si="1122"/>
        <v/>
      </c>
      <c r="AW2296" s="127" t="str">
        <f t="shared" si="1123"/>
        <v/>
      </c>
      <c r="AX2296" s="123" t="str">
        <f t="shared" si="1124"/>
        <v/>
      </c>
      <c r="AY2296" s="140" t="str">
        <f>IF(AX2296="","",IF(R2296="Refreshment Beverage",ROUND(SUM(AX2296*Rates!K$19),4),ROUND(SUM(AX2296*(Rates!J$8/100)),4)))</f>
        <v/>
      </c>
      <c r="AZ2296" s="124" t="str">
        <f t="shared" si="1125"/>
        <v/>
      </c>
      <c r="BA2296" s="125" t="str">
        <f t="shared" si="1126"/>
        <v/>
      </c>
      <c r="BB2296" s="115"/>
      <c r="BC2296" s="143"/>
      <c r="BD2296" s="100"/>
      <c r="BE2296" s="100"/>
      <c r="BF2296" s="100"/>
      <c r="BG2296" s="100"/>
    </row>
    <row r="2297" spans="1:59" x14ac:dyDescent="0.2">
      <c r="A2297" s="144"/>
      <c r="B2297" s="141"/>
      <c r="C2297" s="141"/>
      <c r="D2297" s="142"/>
      <c r="E2297" s="142"/>
      <c r="F2297" s="142"/>
      <c r="G2297" s="142"/>
      <c r="H2297" s="142"/>
      <c r="I2297" s="129"/>
      <c r="J2297" s="130"/>
      <c r="K2297" s="131" t="str">
        <f t="shared" si="1097"/>
        <v/>
      </c>
      <c r="L2297" s="132" t="str">
        <f t="shared" si="1098"/>
        <v/>
      </c>
      <c r="M2297" s="133" t="str">
        <f t="shared" si="1099"/>
        <v/>
      </c>
      <c r="N2297" s="134" t="str">
        <f>IFERROR(IF(B:B="","",IF(R2297="Beer",SUM(LOOKUP(2,1/(Rates!$B$3:$B$5&lt;=W2297)/(Rates!$C$3:$C$5&gt;=W2297),Rates!$D$3:$D$5)*(X2297/100)*W2297),IF(R2297="Refreshment Beverage",SUM(LOOKUP(2,1/(Rates!$B$7:$B$11&lt;=W2297)/(Rates!$C$7:$C$11&gt;=W2297),Rates!$D$7:$D$11)*(X2297/100)*W2297)))),"")</f>
        <v/>
      </c>
      <c r="O2297" s="134" t="str">
        <f t="shared" si="1100"/>
        <v/>
      </c>
      <c r="P2297" s="116"/>
      <c r="Q2297" s="117" t="str">
        <f t="shared" si="1101"/>
        <v/>
      </c>
      <c r="R2297" s="128" t="str">
        <f t="shared" si="1102"/>
        <v/>
      </c>
      <c r="S2297" s="135" t="str">
        <f>IF(B2297="","",IF(R2297="Refreshment Beverage",VLOOKUP(VALUE(Q2297),Rates!G$15:L$19,2,0),VLOOKUP(VALUE(Q2297),Rates!G$4:L$12,2,0)))</f>
        <v/>
      </c>
      <c r="T2297" s="135" t="str">
        <f t="shared" si="1103"/>
        <v/>
      </c>
      <c r="U2297" s="118" t="str">
        <f t="shared" si="1104"/>
        <v/>
      </c>
      <c r="V2297" s="135" t="str">
        <f t="shared" si="1105"/>
        <v/>
      </c>
      <c r="W2297" s="135" t="str">
        <f t="shared" si="1106"/>
        <v/>
      </c>
      <c r="X2297" s="119" t="str">
        <f t="shared" si="1107"/>
        <v/>
      </c>
      <c r="Y2297" s="120" t="str">
        <f>IF(B:B="","",IF(R2297="Refreshment Beverage",VLOOKUP(Q2297,Rates!G$15:L$19,6,0)*W2297,VLOOKUP(Q2297,Rates!G$4:L$12,6,0)*W2297))</f>
        <v/>
      </c>
      <c r="Z2297" s="120" t="str">
        <f t="shared" si="1108"/>
        <v/>
      </c>
      <c r="AA2297" s="120" t="str">
        <f t="shared" si="1109"/>
        <v/>
      </c>
      <c r="AB2297" s="136" t="str">
        <f>IF(B:B="","",IF(R2297="Refreshment Beverage","",IF(AND(R2297="Beer",Q2297=0),SUM(LOOKUP(2,1/(Rates!$B$15:$B$18&lt;=W2297)/(Rates!$C$15:$C$18&gt;=W2297),Rates!$D$15:$D$18)*W2297),VLOOKUP(VALUE(Q:Q),Rates!A:B,2,0)*W2297)))</f>
        <v/>
      </c>
      <c r="AC2297" s="136" t="str">
        <f>IF(B:B="","",IF(R2297="Refreshment Beverage","",IF(AND(R2297="Beer",Q2297=0),SUM(LOOKUP(2,1/(Rates!$B$15:$B$18&lt;=W2297)/(Rates!$C$15:$C$18&gt;=W2297),Rates!$E$15:$E$18)*W2297),VLOOKUP(VALUE(Q:Q),Rates!A:C,3,0)*W2297)))</f>
        <v/>
      </c>
      <c r="AD2297" s="137" t="str">
        <f>IFERROR(IF(B:B="","",IF(R2297="Beer","",IF(VALUE(Q2297)=0,VLOOKUP(VLOOKUP(B:B,#REF!,16,0),Rates!A:E,2,0),VLOOKUP(VALUE(Q2297),Rates!A$31:B$34,2,0)*W2297))),0)</f>
        <v/>
      </c>
      <c r="AE2297" s="121" t="str">
        <f t="shared" si="1110"/>
        <v/>
      </c>
      <c r="AF2297" s="138" t="str">
        <f t="shared" si="1111"/>
        <v/>
      </c>
      <c r="AG2297" s="122" t="str">
        <f t="shared" si="1112"/>
        <v/>
      </c>
      <c r="AH2297" s="123" t="str">
        <f t="shared" si="1113"/>
        <v/>
      </c>
      <c r="AI2297" s="139" t="str">
        <f>IF(AE:AE="","",IF(R2297="Refreshment Beverage",AK2297*(Rates!J$19/100),ROUND(SUM(AH2297*(Rates!$J$8/100)),4)))</f>
        <v/>
      </c>
      <c r="AJ2297" s="124" t="str">
        <f t="shared" si="1114"/>
        <v/>
      </c>
      <c r="AK2297" s="125" t="str">
        <f t="shared" si="1115"/>
        <v/>
      </c>
      <c r="AL2297" s="121" t="str">
        <f t="shared" si="1116"/>
        <v/>
      </c>
      <c r="AM2297" s="138" t="str">
        <f>IF(AS2297="","",IF(R2297="Refreshment Beverage",ROUND(AS2297*Rates!K$19,4),ROUND(AO2297*(VLOOKUP(VALUE(Q2297),Rates!G$4:L$12,3,0)),4)))</f>
        <v/>
      </c>
      <c r="AN2297" s="126" t="str">
        <f>IF(AS2297="","",IF(R2297="Refreshment Beverage",AS2297*(Rates!J$19/100),MAX(AM2297,AB2297)))</f>
        <v/>
      </c>
      <c r="AO2297" s="127" t="str">
        <f t="shared" si="1117"/>
        <v/>
      </c>
      <c r="AP2297" s="127" t="str">
        <f t="shared" si="1118"/>
        <v/>
      </c>
      <c r="AQ2297" s="140" t="str">
        <f>IF(AS2297="","",IF(R2297="Refreshment Beverage",ROUND(SUM(VLOOKUP(Q:Q,Rates!G$15:L$19,3,0)*(AS2297-Y2297-Z2297-AA2297)),4),ROUND(SUM(Rates!$K$8*AS2297),4)))</f>
        <v/>
      </c>
      <c r="AR2297" s="139" t="str">
        <f t="shared" si="1119"/>
        <v/>
      </c>
      <c r="AS2297" s="125" t="str">
        <f t="shared" si="1120"/>
        <v/>
      </c>
      <c r="AT2297" s="121" t="str">
        <f t="shared" si="1121"/>
        <v/>
      </c>
      <c r="AU2297" s="138" t="str">
        <f>IF(AX2297="","",IF(R2297="Refreshment Beverage",ROUND((BA2297-Y2297-Z2297-AA2297)*VLOOKUP(VALUE(Q2297),Rates!G$15:L$19,3,0),4),ROUND(AW2297*(VLOOKUP(VALUE(Q2297),Rates!G:L,3,0)),4)))</f>
        <v/>
      </c>
      <c r="AV2297" s="126" t="str">
        <f t="shared" si="1122"/>
        <v/>
      </c>
      <c r="AW2297" s="127" t="str">
        <f t="shared" si="1123"/>
        <v/>
      </c>
      <c r="AX2297" s="123" t="str">
        <f t="shared" si="1124"/>
        <v/>
      </c>
      <c r="AY2297" s="140" t="str">
        <f>IF(AX2297="","",IF(R2297="Refreshment Beverage",ROUND(SUM(AX2297*Rates!K$19),4),ROUND(SUM(AX2297*(Rates!J$8/100)),4)))</f>
        <v/>
      </c>
      <c r="AZ2297" s="124" t="str">
        <f t="shared" si="1125"/>
        <v/>
      </c>
      <c r="BA2297" s="125" t="str">
        <f t="shared" si="1126"/>
        <v/>
      </c>
      <c r="BB2297" s="115"/>
      <c r="BC2297" s="143"/>
      <c r="BD2297" s="100"/>
      <c r="BE2297" s="100"/>
      <c r="BF2297" s="100"/>
      <c r="BG2297" s="100"/>
    </row>
    <row r="2298" spans="1:59" x14ac:dyDescent="0.2">
      <c r="A2298" s="144"/>
      <c r="B2298" s="141"/>
      <c r="C2298" s="141"/>
      <c r="D2298" s="142"/>
      <c r="E2298" s="142"/>
      <c r="F2298" s="142"/>
      <c r="G2298" s="142"/>
      <c r="H2298" s="142"/>
      <c r="I2298" s="129"/>
      <c r="J2298" s="130"/>
      <c r="K2298" s="131" t="str">
        <f t="shared" si="1097"/>
        <v/>
      </c>
      <c r="L2298" s="132" t="str">
        <f t="shared" si="1098"/>
        <v/>
      </c>
      <c r="M2298" s="133" t="str">
        <f t="shared" si="1099"/>
        <v/>
      </c>
      <c r="N2298" s="134" t="str">
        <f>IFERROR(IF(B:B="","",IF(R2298="Beer",SUM(LOOKUP(2,1/(Rates!$B$3:$B$5&lt;=W2298)/(Rates!$C$3:$C$5&gt;=W2298),Rates!$D$3:$D$5)*(X2298/100)*W2298),IF(R2298="Refreshment Beverage",SUM(LOOKUP(2,1/(Rates!$B$7:$B$11&lt;=W2298)/(Rates!$C$7:$C$11&gt;=W2298),Rates!$D$7:$D$11)*(X2298/100)*W2298)))),"")</f>
        <v/>
      </c>
      <c r="O2298" s="134" t="str">
        <f t="shared" si="1100"/>
        <v/>
      </c>
      <c r="P2298" s="116"/>
      <c r="Q2298" s="117" t="str">
        <f t="shared" si="1101"/>
        <v/>
      </c>
      <c r="R2298" s="128" t="str">
        <f t="shared" si="1102"/>
        <v/>
      </c>
      <c r="S2298" s="135" t="str">
        <f>IF(B2298="","",IF(R2298="Refreshment Beverage",VLOOKUP(VALUE(Q2298),Rates!G$15:L$19,2,0),VLOOKUP(VALUE(Q2298),Rates!G$4:L$12,2,0)))</f>
        <v/>
      </c>
      <c r="T2298" s="135" t="str">
        <f t="shared" si="1103"/>
        <v/>
      </c>
      <c r="U2298" s="118" t="str">
        <f t="shared" si="1104"/>
        <v/>
      </c>
      <c r="V2298" s="135" t="str">
        <f t="shared" si="1105"/>
        <v/>
      </c>
      <c r="W2298" s="135" t="str">
        <f t="shared" si="1106"/>
        <v/>
      </c>
      <c r="X2298" s="119" t="str">
        <f t="shared" si="1107"/>
        <v/>
      </c>
      <c r="Y2298" s="120" t="str">
        <f>IF(B:B="","",IF(R2298="Refreshment Beverage",VLOOKUP(Q2298,Rates!G$15:L$19,6,0)*W2298,VLOOKUP(Q2298,Rates!G$4:L$12,6,0)*W2298))</f>
        <v/>
      </c>
      <c r="Z2298" s="120" t="str">
        <f t="shared" si="1108"/>
        <v/>
      </c>
      <c r="AA2298" s="120" t="str">
        <f t="shared" si="1109"/>
        <v/>
      </c>
      <c r="AB2298" s="136" t="str">
        <f>IF(B:B="","",IF(R2298="Refreshment Beverage","",IF(AND(R2298="Beer",Q2298=0),SUM(LOOKUP(2,1/(Rates!$B$15:$B$18&lt;=W2298)/(Rates!$C$15:$C$18&gt;=W2298),Rates!$D$15:$D$18)*W2298),VLOOKUP(VALUE(Q:Q),Rates!A:B,2,0)*W2298)))</f>
        <v/>
      </c>
      <c r="AC2298" s="136" t="str">
        <f>IF(B:B="","",IF(R2298="Refreshment Beverage","",IF(AND(R2298="Beer",Q2298=0),SUM(LOOKUP(2,1/(Rates!$B$15:$B$18&lt;=W2298)/(Rates!$C$15:$C$18&gt;=W2298),Rates!$E$15:$E$18)*W2298),VLOOKUP(VALUE(Q:Q),Rates!A:C,3,0)*W2298)))</f>
        <v/>
      </c>
      <c r="AD2298" s="137" t="str">
        <f>IFERROR(IF(B:B="","",IF(R2298="Beer","",IF(VALUE(Q2298)=0,VLOOKUP(VLOOKUP(B:B,#REF!,16,0),Rates!A:E,2,0),VLOOKUP(VALUE(Q2298),Rates!A$31:B$34,2,0)*W2298))),0)</f>
        <v/>
      </c>
      <c r="AE2298" s="121" t="str">
        <f t="shared" si="1110"/>
        <v/>
      </c>
      <c r="AF2298" s="138" t="str">
        <f t="shared" si="1111"/>
        <v/>
      </c>
      <c r="AG2298" s="122" t="str">
        <f t="shared" si="1112"/>
        <v/>
      </c>
      <c r="AH2298" s="123" t="str">
        <f t="shared" si="1113"/>
        <v/>
      </c>
      <c r="AI2298" s="139" t="str">
        <f>IF(AE:AE="","",IF(R2298="Refreshment Beverage",AK2298*(Rates!J$19/100),ROUND(SUM(AH2298*(Rates!$J$8/100)),4)))</f>
        <v/>
      </c>
      <c r="AJ2298" s="124" t="str">
        <f t="shared" si="1114"/>
        <v/>
      </c>
      <c r="AK2298" s="125" t="str">
        <f t="shared" si="1115"/>
        <v/>
      </c>
      <c r="AL2298" s="121" t="str">
        <f t="shared" si="1116"/>
        <v/>
      </c>
      <c r="AM2298" s="138" t="str">
        <f>IF(AS2298="","",IF(R2298="Refreshment Beverage",ROUND(AS2298*Rates!K$19,4),ROUND(AO2298*(VLOOKUP(VALUE(Q2298),Rates!G$4:L$12,3,0)),4)))</f>
        <v/>
      </c>
      <c r="AN2298" s="126" t="str">
        <f>IF(AS2298="","",IF(R2298="Refreshment Beverage",AS2298*(Rates!J$19/100),MAX(AM2298,AB2298)))</f>
        <v/>
      </c>
      <c r="AO2298" s="127" t="str">
        <f t="shared" si="1117"/>
        <v/>
      </c>
      <c r="AP2298" s="127" t="str">
        <f t="shared" si="1118"/>
        <v/>
      </c>
      <c r="AQ2298" s="140" t="str">
        <f>IF(AS2298="","",IF(R2298="Refreshment Beverage",ROUND(SUM(VLOOKUP(Q:Q,Rates!G$15:L$19,3,0)*(AS2298-Y2298-Z2298-AA2298)),4),ROUND(SUM(Rates!$K$8*AS2298),4)))</f>
        <v/>
      </c>
      <c r="AR2298" s="139" t="str">
        <f t="shared" si="1119"/>
        <v/>
      </c>
      <c r="AS2298" s="125" t="str">
        <f t="shared" si="1120"/>
        <v/>
      </c>
      <c r="AT2298" s="121" t="str">
        <f t="shared" si="1121"/>
        <v/>
      </c>
      <c r="AU2298" s="138" t="str">
        <f>IF(AX2298="","",IF(R2298="Refreshment Beverage",ROUND((BA2298-Y2298-Z2298-AA2298)*VLOOKUP(VALUE(Q2298),Rates!G$15:L$19,3,0),4),ROUND(AW2298*(VLOOKUP(VALUE(Q2298),Rates!G:L,3,0)),4)))</f>
        <v/>
      </c>
      <c r="AV2298" s="126" t="str">
        <f t="shared" si="1122"/>
        <v/>
      </c>
      <c r="AW2298" s="127" t="str">
        <f t="shared" si="1123"/>
        <v/>
      </c>
      <c r="AX2298" s="123" t="str">
        <f t="shared" si="1124"/>
        <v/>
      </c>
      <c r="AY2298" s="140" t="str">
        <f>IF(AX2298="","",IF(R2298="Refreshment Beverage",ROUND(SUM(AX2298*Rates!K$19),4),ROUND(SUM(AX2298*(Rates!J$8/100)),4)))</f>
        <v/>
      </c>
      <c r="AZ2298" s="124" t="str">
        <f t="shared" si="1125"/>
        <v/>
      </c>
      <c r="BA2298" s="125" t="str">
        <f t="shared" si="1126"/>
        <v/>
      </c>
      <c r="BB2298" s="115"/>
      <c r="BC2298" s="143"/>
      <c r="BD2298" s="100"/>
      <c r="BE2298" s="100"/>
      <c r="BF2298" s="100"/>
      <c r="BG2298" s="100"/>
    </row>
    <row r="2299" spans="1:59" x14ac:dyDescent="0.2">
      <c r="A2299" s="144"/>
      <c r="B2299" s="141"/>
      <c r="C2299" s="141"/>
      <c r="D2299" s="142"/>
      <c r="E2299" s="142"/>
      <c r="F2299" s="142"/>
      <c r="G2299" s="142"/>
      <c r="H2299" s="142"/>
      <c r="I2299" s="129"/>
      <c r="J2299" s="130"/>
      <c r="K2299" s="131" t="str">
        <f t="shared" si="1097"/>
        <v/>
      </c>
      <c r="L2299" s="132" t="str">
        <f t="shared" si="1098"/>
        <v/>
      </c>
      <c r="M2299" s="133" t="str">
        <f t="shared" si="1099"/>
        <v/>
      </c>
      <c r="N2299" s="134" t="str">
        <f>IFERROR(IF(B:B="","",IF(R2299="Beer",SUM(LOOKUP(2,1/(Rates!$B$3:$B$5&lt;=W2299)/(Rates!$C$3:$C$5&gt;=W2299),Rates!$D$3:$D$5)*(X2299/100)*W2299),IF(R2299="Refreshment Beverage",SUM(LOOKUP(2,1/(Rates!$B$7:$B$11&lt;=W2299)/(Rates!$C$7:$C$11&gt;=W2299),Rates!$D$7:$D$11)*(X2299/100)*W2299)))),"")</f>
        <v/>
      </c>
      <c r="O2299" s="134" t="str">
        <f t="shared" si="1100"/>
        <v/>
      </c>
      <c r="P2299" s="116"/>
      <c r="Q2299" s="117" t="str">
        <f t="shared" si="1101"/>
        <v/>
      </c>
      <c r="R2299" s="128" t="str">
        <f t="shared" si="1102"/>
        <v/>
      </c>
      <c r="S2299" s="135" t="str">
        <f>IF(B2299="","",IF(R2299="Refreshment Beverage",VLOOKUP(VALUE(Q2299),Rates!G$15:L$19,2,0),VLOOKUP(VALUE(Q2299),Rates!G$4:L$12,2,0)))</f>
        <v/>
      </c>
      <c r="T2299" s="135" t="str">
        <f t="shared" si="1103"/>
        <v/>
      </c>
      <c r="U2299" s="118" t="str">
        <f t="shared" si="1104"/>
        <v/>
      </c>
      <c r="V2299" s="135" t="str">
        <f t="shared" si="1105"/>
        <v/>
      </c>
      <c r="W2299" s="135" t="str">
        <f t="shared" si="1106"/>
        <v/>
      </c>
      <c r="X2299" s="119" t="str">
        <f t="shared" si="1107"/>
        <v/>
      </c>
      <c r="Y2299" s="120" t="str">
        <f>IF(B:B="","",IF(R2299="Refreshment Beverage",VLOOKUP(Q2299,Rates!G$15:L$19,6,0)*W2299,VLOOKUP(Q2299,Rates!G$4:L$12,6,0)*W2299))</f>
        <v/>
      </c>
      <c r="Z2299" s="120" t="str">
        <f t="shared" si="1108"/>
        <v/>
      </c>
      <c r="AA2299" s="120" t="str">
        <f t="shared" si="1109"/>
        <v/>
      </c>
      <c r="AB2299" s="136" t="str">
        <f>IF(B:B="","",IF(R2299="Refreshment Beverage","",IF(AND(R2299="Beer",Q2299=0),SUM(LOOKUP(2,1/(Rates!$B$15:$B$18&lt;=W2299)/(Rates!$C$15:$C$18&gt;=W2299),Rates!$D$15:$D$18)*W2299),VLOOKUP(VALUE(Q:Q),Rates!A:B,2,0)*W2299)))</f>
        <v/>
      </c>
      <c r="AC2299" s="136" t="str">
        <f>IF(B:B="","",IF(R2299="Refreshment Beverage","",IF(AND(R2299="Beer",Q2299=0),SUM(LOOKUP(2,1/(Rates!$B$15:$B$18&lt;=W2299)/(Rates!$C$15:$C$18&gt;=W2299),Rates!$E$15:$E$18)*W2299),VLOOKUP(VALUE(Q:Q),Rates!A:C,3,0)*W2299)))</f>
        <v/>
      </c>
      <c r="AD2299" s="137" t="str">
        <f>IFERROR(IF(B:B="","",IF(R2299="Beer","",IF(VALUE(Q2299)=0,VLOOKUP(VLOOKUP(B:B,#REF!,16,0),Rates!A:E,2,0),VLOOKUP(VALUE(Q2299),Rates!A$31:B$34,2,0)*W2299))),0)</f>
        <v/>
      </c>
      <c r="AE2299" s="121" t="str">
        <f t="shared" si="1110"/>
        <v/>
      </c>
      <c r="AF2299" s="138" t="str">
        <f t="shared" si="1111"/>
        <v/>
      </c>
      <c r="AG2299" s="122" t="str">
        <f t="shared" si="1112"/>
        <v/>
      </c>
      <c r="AH2299" s="123" t="str">
        <f t="shared" si="1113"/>
        <v/>
      </c>
      <c r="AI2299" s="139" t="str">
        <f>IF(AE:AE="","",IF(R2299="Refreshment Beverage",AK2299*(Rates!J$19/100),ROUND(SUM(AH2299*(Rates!$J$8/100)),4)))</f>
        <v/>
      </c>
      <c r="AJ2299" s="124" t="str">
        <f t="shared" si="1114"/>
        <v/>
      </c>
      <c r="AK2299" s="125" t="str">
        <f t="shared" si="1115"/>
        <v/>
      </c>
      <c r="AL2299" s="121" t="str">
        <f t="shared" si="1116"/>
        <v/>
      </c>
      <c r="AM2299" s="138" t="str">
        <f>IF(AS2299="","",IF(R2299="Refreshment Beverage",ROUND(AS2299*Rates!K$19,4),ROUND(AO2299*(VLOOKUP(VALUE(Q2299),Rates!G$4:L$12,3,0)),4)))</f>
        <v/>
      </c>
      <c r="AN2299" s="126" t="str">
        <f>IF(AS2299="","",IF(R2299="Refreshment Beverage",AS2299*(Rates!J$19/100),MAX(AM2299,AB2299)))</f>
        <v/>
      </c>
      <c r="AO2299" s="127" t="str">
        <f t="shared" si="1117"/>
        <v/>
      </c>
      <c r="AP2299" s="127" t="str">
        <f t="shared" si="1118"/>
        <v/>
      </c>
      <c r="AQ2299" s="140" t="str">
        <f>IF(AS2299="","",IF(R2299="Refreshment Beverage",ROUND(SUM(VLOOKUP(Q:Q,Rates!G$15:L$19,3,0)*(AS2299-Y2299-Z2299-AA2299)),4),ROUND(SUM(Rates!$K$8*AS2299),4)))</f>
        <v/>
      </c>
      <c r="AR2299" s="139" t="str">
        <f t="shared" si="1119"/>
        <v/>
      </c>
      <c r="AS2299" s="125" t="str">
        <f t="shared" si="1120"/>
        <v/>
      </c>
      <c r="AT2299" s="121" t="str">
        <f t="shared" si="1121"/>
        <v/>
      </c>
      <c r="AU2299" s="138" t="str">
        <f>IF(AX2299="","",IF(R2299="Refreshment Beverage",ROUND((BA2299-Y2299-Z2299-AA2299)*VLOOKUP(VALUE(Q2299),Rates!G$15:L$19,3,0),4),ROUND(AW2299*(VLOOKUP(VALUE(Q2299),Rates!G:L,3,0)),4)))</f>
        <v/>
      </c>
      <c r="AV2299" s="126" t="str">
        <f t="shared" si="1122"/>
        <v/>
      </c>
      <c r="AW2299" s="127" t="str">
        <f t="shared" si="1123"/>
        <v/>
      </c>
      <c r="AX2299" s="123" t="str">
        <f t="shared" si="1124"/>
        <v/>
      </c>
      <c r="AY2299" s="140" t="str">
        <f>IF(AX2299="","",IF(R2299="Refreshment Beverage",ROUND(SUM(AX2299*Rates!K$19),4),ROUND(SUM(AX2299*(Rates!J$8/100)),4)))</f>
        <v/>
      </c>
      <c r="AZ2299" s="124" t="str">
        <f t="shared" si="1125"/>
        <v/>
      </c>
      <c r="BA2299" s="125" t="str">
        <f t="shared" si="1126"/>
        <v/>
      </c>
      <c r="BB2299" s="115"/>
      <c r="BC2299" s="143"/>
      <c r="BD2299" s="100"/>
      <c r="BE2299" s="100"/>
      <c r="BF2299" s="100"/>
      <c r="BG2299" s="100"/>
    </row>
    <row r="2300" spans="1:59" x14ac:dyDescent="0.2">
      <c r="A2300" s="144"/>
      <c r="B2300" s="141"/>
      <c r="C2300" s="141"/>
      <c r="D2300" s="142"/>
      <c r="E2300" s="142"/>
      <c r="F2300" s="142"/>
      <c r="G2300" s="142"/>
      <c r="H2300" s="142"/>
      <c r="I2300" s="129"/>
      <c r="J2300" s="130"/>
      <c r="K2300" s="131" t="str">
        <f t="shared" si="1097"/>
        <v/>
      </c>
      <c r="L2300" s="132" t="str">
        <f t="shared" si="1098"/>
        <v/>
      </c>
      <c r="M2300" s="133" t="str">
        <f t="shared" si="1099"/>
        <v/>
      </c>
      <c r="N2300" s="134" t="str">
        <f>IFERROR(IF(B:B="","",IF(R2300="Beer",SUM(LOOKUP(2,1/(Rates!$B$3:$B$5&lt;=W2300)/(Rates!$C$3:$C$5&gt;=W2300),Rates!$D$3:$D$5)*(X2300/100)*W2300),IF(R2300="Refreshment Beverage",SUM(LOOKUP(2,1/(Rates!$B$7:$B$11&lt;=W2300)/(Rates!$C$7:$C$11&gt;=W2300),Rates!$D$7:$D$11)*(X2300/100)*W2300)))),"")</f>
        <v/>
      </c>
      <c r="O2300" s="134" t="str">
        <f t="shared" si="1100"/>
        <v/>
      </c>
      <c r="P2300" s="116"/>
      <c r="Q2300" s="117" t="str">
        <f t="shared" si="1101"/>
        <v/>
      </c>
      <c r="R2300" s="128" t="str">
        <f t="shared" si="1102"/>
        <v/>
      </c>
      <c r="S2300" s="135" t="str">
        <f>IF(B2300="","",IF(R2300="Refreshment Beverage",VLOOKUP(VALUE(Q2300),Rates!G$15:L$19,2,0),VLOOKUP(VALUE(Q2300),Rates!G$4:L$12,2,0)))</f>
        <v/>
      </c>
      <c r="T2300" s="135" t="str">
        <f t="shared" si="1103"/>
        <v/>
      </c>
      <c r="U2300" s="118" t="str">
        <f t="shared" si="1104"/>
        <v/>
      </c>
      <c r="V2300" s="135" t="str">
        <f t="shared" si="1105"/>
        <v/>
      </c>
      <c r="W2300" s="135" t="str">
        <f t="shared" si="1106"/>
        <v/>
      </c>
      <c r="X2300" s="119" t="str">
        <f t="shared" si="1107"/>
        <v/>
      </c>
      <c r="Y2300" s="120" t="str">
        <f>IF(B:B="","",IF(R2300="Refreshment Beverage",VLOOKUP(Q2300,Rates!G$15:L$19,6,0)*W2300,VLOOKUP(Q2300,Rates!G$4:L$12,6,0)*W2300))</f>
        <v/>
      </c>
      <c r="Z2300" s="120" t="str">
        <f t="shared" si="1108"/>
        <v/>
      </c>
      <c r="AA2300" s="120" t="str">
        <f t="shared" si="1109"/>
        <v/>
      </c>
      <c r="AB2300" s="136" t="str">
        <f>IF(B:B="","",IF(R2300="Refreshment Beverage","",IF(AND(R2300="Beer",Q2300=0),SUM(LOOKUP(2,1/(Rates!$B$15:$B$18&lt;=W2300)/(Rates!$C$15:$C$18&gt;=W2300),Rates!$D$15:$D$18)*W2300),VLOOKUP(VALUE(Q:Q),Rates!A:B,2,0)*W2300)))</f>
        <v/>
      </c>
      <c r="AC2300" s="136" t="str">
        <f>IF(B:B="","",IF(R2300="Refreshment Beverage","",IF(AND(R2300="Beer",Q2300=0),SUM(LOOKUP(2,1/(Rates!$B$15:$B$18&lt;=W2300)/(Rates!$C$15:$C$18&gt;=W2300),Rates!$E$15:$E$18)*W2300),VLOOKUP(VALUE(Q:Q),Rates!A:C,3,0)*W2300)))</f>
        <v/>
      </c>
      <c r="AD2300" s="137" t="str">
        <f>IFERROR(IF(B:B="","",IF(R2300="Beer","",IF(VALUE(Q2300)=0,VLOOKUP(VLOOKUP(B:B,#REF!,16,0),Rates!A:E,2,0),VLOOKUP(VALUE(Q2300),Rates!A$31:B$34,2,0)*W2300))),0)</f>
        <v/>
      </c>
      <c r="AE2300" s="121" t="str">
        <f t="shared" si="1110"/>
        <v/>
      </c>
      <c r="AF2300" s="138" t="str">
        <f t="shared" si="1111"/>
        <v/>
      </c>
      <c r="AG2300" s="122" t="str">
        <f t="shared" si="1112"/>
        <v/>
      </c>
      <c r="AH2300" s="123" t="str">
        <f t="shared" si="1113"/>
        <v/>
      </c>
      <c r="AI2300" s="139" t="str">
        <f>IF(AE:AE="","",IF(R2300="Refreshment Beverage",AK2300*(Rates!J$19/100),ROUND(SUM(AH2300*(Rates!$J$8/100)),4)))</f>
        <v/>
      </c>
      <c r="AJ2300" s="124" t="str">
        <f t="shared" si="1114"/>
        <v/>
      </c>
      <c r="AK2300" s="125" t="str">
        <f t="shared" si="1115"/>
        <v/>
      </c>
      <c r="AL2300" s="121" t="str">
        <f t="shared" si="1116"/>
        <v/>
      </c>
      <c r="AM2300" s="138" t="str">
        <f>IF(AS2300="","",IF(R2300="Refreshment Beverage",ROUND(AS2300*Rates!K$19,4),ROUND(AO2300*(VLOOKUP(VALUE(Q2300),Rates!G$4:L$12,3,0)),4)))</f>
        <v/>
      </c>
      <c r="AN2300" s="126" t="str">
        <f>IF(AS2300="","",IF(R2300="Refreshment Beverage",AS2300*(Rates!J$19/100),MAX(AM2300,AB2300)))</f>
        <v/>
      </c>
      <c r="AO2300" s="127" t="str">
        <f t="shared" si="1117"/>
        <v/>
      </c>
      <c r="AP2300" s="127" t="str">
        <f t="shared" si="1118"/>
        <v/>
      </c>
      <c r="AQ2300" s="140" t="str">
        <f>IF(AS2300="","",IF(R2300="Refreshment Beverage",ROUND(SUM(VLOOKUP(Q:Q,Rates!G$15:L$19,3,0)*(AS2300-Y2300-Z2300-AA2300)),4),ROUND(SUM(Rates!$K$8*AS2300),4)))</f>
        <v/>
      </c>
      <c r="AR2300" s="139" t="str">
        <f t="shared" si="1119"/>
        <v/>
      </c>
      <c r="AS2300" s="125" t="str">
        <f t="shared" si="1120"/>
        <v/>
      </c>
      <c r="AT2300" s="121" t="str">
        <f t="shared" si="1121"/>
        <v/>
      </c>
      <c r="AU2300" s="138" t="str">
        <f>IF(AX2300="","",IF(R2300="Refreshment Beverage",ROUND((BA2300-Y2300-Z2300-AA2300)*VLOOKUP(VALUE(Q2300),Rates!G$15:L$19,3,0),4),ROUND(AW2300*(VLOOKUP(VALUE(Q2300),Rates!G:L,3,0)),4)))</f>
        <v/>
      </c>
      <c r="AV2300" s="126" t="str">
        <f t="shared" si="1122"/>
        <v/>
      </c>
      <c r="AW2300" s="127" t="str">
        <f t="shared" si="1123"/>
        <v/>
      </c>
      <c r="AX2300" s="123" t="str">
        <f t="shared" si="1124"/>
        <v/>
      </c>
      <c r="AY2300" s="140" t="str">
        <f>IF(AX2300="","",IF(R2300="Refreshment Beverage",ROUND(SUM(AX2300*Rates!K$19),4),ROUND(SUM(AX2300*(Rates!J$8/100)),4)))</f>
        <v/>
      </c>
      <c r="AZ2300" s="124" t="str">
        <f t="shared" si="1125"/>
        <v/>
      </c>
      <c r="BA2300" s="125" t="str">
        <f t="shared" si="1126"/>
        <v/>
      </c>
      <c r="BB2300" s="115"/>
      <c r="BC2300" s="143"/>
      <c r="BD2300" s="100"/>
      <c r="BE2300" s="100"/>
      <c r="BF2300" s="100"/>
      <c r="BG2300" s="100"/>
    </row>
    <row r="2301" spans="1:59" x14ac:dyDescent="0.2">
      <c r="A2301" s="144"/>
      <c r="B2301" s="141"/>
      <c r="C2301" s="141"/>
      <c r="D2301" s="142"/>
      <c r="E2301" s="142"/>
      <c r="F2301" s="142"/>
      <c r="G2301" s="142"/>
      <c r="H2301" s="142"/>
      <c r="I2301" s="129"/>
      <c r="J2301" s="130"/>
      <c r="K2301" s="131" t="str">
        <f t="shared" si="1097"/>
        <v/>
      </c>
      <c r="L2301" s="132" t="str">
        <f t="shared" si="1098"/>
        <v/>
      </c>
      <c r="M2301" s="133" t="str">
        <f t="shared" si="1099"/>
        <v/>
      </c>
      <c r="N2301" s="134" t="str">
        <f>IFERROR(IF(B:B="","",IF(R2301="Beer",SUM(LOOKUP(2,1/(Rates!$B$3:$B$5&lt;=W2301)/(Rates!$C$3:$C$5&gt;=W2301),Rates!$D$3:$D$5)*(X2301/100)*W2301),IF(R2301="Refreshment Beverage",SUM(LOOKUP(2,1/(Rates!$B$7:$B$11&lt;=W2301)/(Rates!$C$7:$C$11&gt;=W2301),Rates!$D$7:$D$11)*(X2301/100)*W2301)))),"")</f>
        <v/>
      </c>
      <c r="O2301" s="134" t="str">
        <f t="shared" si="1100"/>
        <v/>
      </c>
      <c r="P2301" s="116"/>
      <c r="Q2301" s="117" t="str">
        <f t="shared" si="1101"/>
        <v/>
      </c>
      <c r="R2301" s="128" t="str">
        <f t="shared" si="1102"/>
        <v/>
      </c>
      <c r="S2301" s="135" t="str">
        <f>IF(B2301="","",IF(R2301="Refreshment Beverage",VLOOKUP(VALUE(Q2301),Rates!G$15:L$19,2,0),VLOOKUP(VALUE(Q2301),Rates!G$4:L$12,2,0)))</f>
        <v/>
      </c>
      <c r="T2301" s="135" t="str">
        <f t="shared" si="1103"/>
        <v/>
      </c>
      <c r="U2301" s="118" t="str">
        <f t="shared" si="1104"/>
        <v/>
      </c>
      <c r="V2301" s="135" t="str">
        <f t="shared" si="1105"/>
        <v/>
      </c>
      <c r="W2301" s="135" t="str">
        <f t="shared" si="1106"/>
        <v/>
      </c>
      <c r="X2301" s="119" t="str">
        <f t="shared" si="1107"/>
        <v/>
      </c>
      <c r="Y2301" s="120" t="str">
        <f>IF(B:B="","",IF(R2301="Refreshment Beverage",VLOOKUP(Q2301,Rates!G$15:L$19,6,0)*W2301,VLOOKUP(Q2301,Rates!G$4:L$12,6,0)*W2301))</f>
        <v/>
      </c>
      <c r="Z2301" s="120" t="str">
        <f t="shared" si="1108"/>
        <v/>
      </c>
      <c r="AA2301" s="120" t="str">
        <f t="shared" si="1109"/>
        <v/>
      </c>
      <c r="AB2301" s="136" t="str">
        <f>IF(B:B="","",IF(R2301="Refreshment Beverage","",IF(AND(R2301="Beer",Q2301=0),SUM(LOOKUP(2,1/(Rates!$B$15:$B$18&lt;=W2301)/(Rates!$C$15:$C$18&gt;=W2301),Rates!$D$15:$D$18)*W2301),VLOOKUP(VALUE(Q:Q),Rates!A:B,2,0)*W2301)))</f>
        <v/>
      </c>
      <c r="AC2301" s="136" t="str">
        <f>IF(B:B="","",IF(R2301="Refreshment Beverage","",IF(AND(R2301="Beer",Q2301=0),SUM(LOOKUP(2,1/(Rates!$B$15:$B$18&lt;=W2301)/(Rates!$C$15:$C$18&gt;=W2301),Rates!$E$15:$E$18)*W2301),VLOOKUP(VALUE(Q:Q),Rates!A:C,3,0)*W2301)))</f>
        <v/>
      </c>
      <c r="AD2301" s="137" t="str">
        <f>IFERROR(IF(B:B="","",IF(R2301="Beer","",IF(VALUE(Q2301)=0,VLOOKUP(VLOOKUP(B:B,#REF!,16,0),Rates!A:E,2,0),VLOOKUP(VALUE(Q2301),Rates!A$31:B$34,2,0)*W2301))),0)</f>
        <v/>
      </c>
      <c r="AE2301" s="121" t="str">
        <f t="shared" si="1110"/>
        <v/>
      </c>
      <c r="AF2301" s="138" t="str">
        <f t="shared" si="1111"/>
        <v/>
      </c>
      <c r="AG2301" s="122" t="str">
        <f t="shared" si="1112"/>
        <v/>
      </c>
      <c r="AH2301" s="123" t="str">
        <f t="shared" si="1113"/>
        <v/>
      </c>
      <c r="AI2301" s="139" t="str">
        <f>IF(AE:AE="","",IF(R2301="Refreshment Beverage",AK2301*(Rates!J$19/100),ROUND(SUM(AH2301*(Rates!$J$8/100)),4)))</f>
        <v/>
      </c>
      <c r="AJ2301" s="124" t="str">
        <f t="shared" si="1114"/>
        <v/>
      </c>
      <c r="AK2301" s="125" t="str">
        <f t="shared" si="1115"/>
        <v/>
      </c>
      <c r="AL2301" s="121" t="str">
        <f t="shared" si="1116"/>
        <v/>
      </c>
      <c r="AM2301" s="138" t="str">
        <f>IF(AS2301="","",IF(R2301="Refreshment Beverage",ROUND(AS2301*Rates!K$19,4),ROUND(AO2301*(VLOOKUP(VALUE(Q2301),Rates!G$4:L$12,3,0)),4)))</f>
        <v/>
      </c>
      <c r="AN2301" s="126" t="str">
        <f>IF(AS2301="","",IF(R2301="Refreshment Beverage",AS2301*(Rates!J$19/100),MAX(AM2301,AB2301)))</f>
        <v/>
      </c>
      <c r="AO2301" s="127" t="str">
        <f t="shared" si="1117"/>
        <v/>
      </c>
      <c r="AP2301" s="127" t="str">
        <f t="shared" si="1118"/>
        <v/>
      </c>
      <c r="AQ2301" s="140" t="str">
        <f>IF(AS2301="","",IF(R2301="Refreshment Beverage",ROUND(SUM(VLOOKUP(Q:Q,Rates!G$15:L$19,3,0)*(AS2301-Y2301-Z2301-AA2301)),4),ROUND(SUM(Rates!$K$8*AS2301),4)))</f>
        <v/>
      </c>
      <c r="AR2301" s="139" t="str">
        <f t="shared" si="1119"/>
        <v/>
      </c>
      <c r="AS2301" s="125" t="str">
        <f t="shared" si="1120"/>
        <v/>
      </c>
      <c r="AT2301" s="121" t="str">
        <f t="shared" si="1121"/>
        <v/>
      </c>
      <c r="AU2301" s="138" t="str">
        <f>IF(AX2301="","",IF(R2301="Refreshment Beverage",ROUND((BA2301-Y2301-Z2301-AA2301)*VLOOKUP(VALUE(Q2301),Rates!G$15:L$19,3,0),4),ROUND(AW2301*(VLOOKUP(VALUE(Q2301),Rates!G:L,3,0)),4)))</f>
        <v/>
      </c>
      <c r="AV2301" s="126" t="str">
        <f t="shared" si="1122"/>
        <v/>
      </c>
      <c r="AW2301" s="127" t="str">
        <f t="shared" si="1123"/>
        <v/>
      </c>
      <c r="AX2301" s="123" t="str">
        <f t="shared" si="1124"/>
        <v/>
      </c>
      <c r="AY2301" s="140" t="str">
        <f>IF(AX2301="","",IF(R2301="Refreshment Beverage",ROUND(SUM(AX2301*Rates!K$19),4),ROUND(SUM(AX2301*(Rates!J$8/100)),4)))</f>
        <v/>
      </c>
      <c r="AZ2301" s="124" t="str">
        <f t="shared" si="1125"/>
        <v/>
      </c>
      <c r="BA2301" s="125" t="str">
        <f t="shared" si="1126"/>
        <v/>
      </c>
      <c r="BB2301" s="115"/>
      <c r="BC2301" s="143"/>
      <c r="BD2301" s="100"/>
      <c r="BE2301" s="100"/>
      <c r="BF2301" s="100"/>
      <c r="BG2301" s="100"/>
    </row>
    <row r="2302" spans="1:59" x14ac:dyDescent="0.2">
      <c r="A2302" s="144"/>
      <c r="B2302" s="141"/>
      <c r="C2302" s="141"/>
      <c r="D2302" s="142"/>
      <c r="E2302" s="142"/>
      <c r="F2302" s="142"/>
      <c r="G2302" s="142"/>
      <c r="H2302" s="142"/>
      <c r="I2302" s="129"/>
      <c r="J2302" s="130"/>
      <c r="K2302" s="131" t="str">
        <f t="shared" si="1097"/>
        <v/>
      </c>
      <c r="L2302" s="132" t="str">
        <f t="shared" si="1098"/>
        <v/>
      </c>
      <c r="M2302" s="133" t="str">
        <f t="shared" si="1099"/>
        <v/>
      </c>
      <c r="N2302" s="134" t="str">
        <f>IFERROR(IF(B:B="","",IF(R2302="Beer",SUM(LOOKUP(2,1/(Rates!$B$3:$B$5&lt;=W2302)/(Rates!$C$3:$C$5&gt;=W2302),Rates!$D$3:$D$5)*(X2302/100)*W2302),IF(R2302="Refreshment Beverage",SUM(LOOKUP(2,1/(Rates!$B$7:$B$11&lt;=W2302)/(Rates!$C$7:$C$11&gt;=W2302),Rates!$D$7:$D$11)*(X2302/100)*W2302)))),"")</f>
        <v/>
      </c>
      <c r="O2302" s="134" t="str">
        <f t="shared" si="1100"/>
        <v/>
      </c>
      <c r="P2302" s="116"/>
      <c r="Q2302" s="117" t="str">
        <f t="shared" si="1101"/>
        <v/>
      </c>
      <c r="R2302" s="128" t="str">
        <f t="shared" si="1102"/>
        <v/>
      </c>
      <c r="S2302" s="135" t="str">
        <f>IF(B2302="","",IF(R2302="Refreshment Beverage",VLOOKUP(VALUE(Q2302),Rates!G$15:L$19,2,0),VLOOKUP(VALUE(Q2302),Rates!G$4:L$12,2,0)))</f>
        <v/>
      </c>
      <c r="T2302" s="135" t="str">
        <f t="shared" si="1103"/>
        <v/>
      </c>
      <c r="U2302" s="118" t="str">
        <f t="shared" si="1104"/>
        <v/>
      </c>
      <c r="V2302" s="135" t="str">
        <f t="shared" si="1105"/>
        <v/>
      </c>
      <c r="W2302" s="135" t="str">
        <f t="shared" si="1106"/>
        <v/>
      </c>
      <c r="X2302" s="119" t="str">
        <f t="shared" si="1107"/>
        <v/>
      </c>
      <c r="Y2302" s="120" t="str">
        <f>IF(B:B="","",IF(R2302="Refreshment Beverage",VLOOKUP(Q2302,Rates!G$15:L$19,6,0)*W2302,VLOOKUP(Q2302,Rates!G$4:L$12,6,0)*W2302))</f>
        <v/>
      </c>
      <c r="Z2302" s="120" t="str">
        <f t="shared" si="1108"/>
        <v/>
      </c>
      <c r="AA2302" s="120" t="str">
        <f t="shared" si="1109"/>
        <v/>
      </c>
      <c r="AB2302" s="136" t="str">
        <f>IF(B:B="","",IF(R2302="Refreshment Beverage","",IF(AND(R2302="Beer",Q2302=0),SUM(LOOKUP(2,1/(Rates!$B$15:$B$18&lt;=W2302)/(Rates!$C$15:$C$18&gt;=W2302),Rates!$D$15:$D$18)*W2302),VLOOKUP(VALUE(Q:Q),Rates!A:B,2,0)*W2302)))</f>
        <v/>
      </c>
      <c r="AC2302" s="136" t="str">
        <f>IF(B:B="","",IF(R2302="Refreshment Beverage","",IF(AND(R2302="Beer",Q2302=0),SUM(LOOKUP(2,1/(Rates!$B$15:$B$18&lt;=W2302)/(Rates!$C$15:$C$18&gt;=W2302),Rates!$E$15:$E$18)*W2302),VLOOKUP(VALUE(Q:Q),Rates!A:C,3,0)*W2302)))</f>
        <v/>
      </c>
      <c r="AD2302" s="137" t="str">
        <f>IFERROR(IF(B:B="","",IF(R2302="Beer","",IF(VALUE(Q2302)=0,VLOOKUP(VLOOKUP(B:B,#REF!,16,0),Rates!A:E,2,0),VLOOKUP(VALUE(Q2302),Rates!A$31:B$34,2,0)*W2302))),0)</f>
        <v/>
      </c>
      <c r="AE2302" s="121" t="str">
        <f t="shared" si="1110"/>
        <v/>
      </c>
      <c r="AF2302" s="138" t="str">
        <f t="shared" si="1111"/>
        <v/>
      </c>
      <c r="AG2302" s="122" t="str">
        <f t="shared" si="1112"/>
        <v/>
      </c>
      <c r="AH2302" s="123" t="str">
        <f t="shared" si="1113"/>
        <v/>
      </c>
      <c r="AI2302" s="139" t="str">
        <f>IF(AE:AE="","",IF(R2302="Refreshment Beverage",AK2302*(Rates!J$19/100),ROUND(SUM(AH2302*(Rates!$J$8/100)),4)))</f>
        <v/>
      </c>
      <c r="AJ2302" s="124" t="str">
        <f t="shared" si="1114"/>
        <v/>
      </c>
      <c r="AK2302" s="125" t="str">
        <f t="shared" si="1115"/>
        <v/>
      </c>
      <c r="AL2302" s="121" t="str">
        <f t="shared" si="1116"/>
        <v/>
      </c>
      <c r="AM2302" s="138" t="str">
        <f>IF(AS2302="","",IF(R2302="Refreshment Beverage",ROUND(AS2302*Rates!K$19,4),ROUND(AO2302*(VLOOKUP(VALUE(Q2302),Rates!G$4:L$12,3,0)),4)))</f>
        <v/>
      </c>
      <c r="AN2302" s="126" t="str">
        <f>IF(AS2302="","",IF(R2302="Refreshment Beverage",AS2302*(Rates!J$19/100),MAX(AM2302,AB2302)))</f>
        <v/>
      </c>
      <c r="AO2302" s="127" t="str">
        <f t="shared" si="1117"/>
        <v/>
      </c>
      <c r="AP2302" s="127" t="str">
        <f t="shared" si="1118"/>
        <v/>
      </c>
      <c r="AQ2302" s="140" t="str">
        <f>IF(AS2302="","",IF(R2302="Refreshment Beverage",ROUND(SUM(VLOOKUP(Q:Q,Rates!G$15:L$19,3,0)*(AS2302-Y2302-Z2302-AA2302)),4),ROUND(SUM(Rates!$K$8*AS2302),4)))</f>
        <v/>
      </c>
      <c r="AR2302" s="139" t="str">
        <f t="shared" si="1119"/>
        <v/>
      </c>
      <c r="AS2302" s="125" t="str">
        <f t="shared" si="1120"/>
        <v/>
      </c>
      <c r="AT2302" s="121" t="str">
        <f t="shared" si="1121"/>
        <v/>
      </c>
      <c r="AU2302" s="138" t="str">
        <f>IF(AX2302="","",IF(R2302="Refreshment Beverage",ROUND((BA2302-Y2302-Z2302-AA2302)*VLOOKUP(VALUE(Q2302),Rates!G$15:L$19,3,0),4),ROUND(AW2302*(VLOOKUP(VALUE(Q2302),Rates!G:L,3,0)),4)))</f>
        <v/>
      </c>
      <c r="AV2302" s="126" t="str">
        <f t="shared" si="1122"/>
        <v/>
      </c>
      <c r="AW2302" s="127" t="str">
        <f t="shared" si="1123"/>
        <v/>
      </c>
      <c r="AX2302" s="123" t="str">
        <f t="shared" si="1124"/>
        <v/>
      </c>
      <c r="AY2302" s="140" t="str">
        <f>IF(AX2302="","",IF(R2302="Refreshment Beverage",ROUND(SUM(AX2302*Rates!K$19),4),ROUND(SUM(AX2302*(Rates!J$8/100)),4)))</f>
        <v/>
      </c>
      <c r="AZ2302" s="124" t="str">
        <f t="shared" si="1125"/>
        <v/>
      </c>
      <c r="BA2302" s="125" t="str">
        <f t="shared" si="1126"/>
        <v/>
      </c>
      <c r="BB2302" s="115"/>
      <c r="BC2302" s="143"/>
      <c r="BD2302" s="100"/>
      <c r="BE2302" s="100"/>
      <c r="BF2302" s="100"/>
      <c r="BG2302" s="100"/>
    </row>
    <row r="2303" spans="1:59" x14ac:dyDescent="0.2">
      <c r="A2303" s="144"/>
      <c r="B2303" s="141"/>
      <c r="C2303" s="141"/>
      <c r="D2303" s="142"/>
      <c r="E2303" s="142"/>
      <c r="F2303" s="142"/>
      <c r="G2303" s="142"/>
      <c r="H2303" s="142"/>
      <c r="I2303" s="129"/>
      <c r="J2303" s="130"/>
      <c r="K2303" s="131" t="str">
        <f t="shared" si="1097"/>
        <v/>
      </c>
      <c r="L2303" s="132" t="str">
        <f t="shared" si="1098"/>
        <v/>
      </c>
      <c r="M2303" s="133" t="str">
        <f t="shared" si="1099"/>
        <v/>
      </c>
      <c r="N2303" s="134" t="str">
        <f>IFERROR(IF(B:B="","",IF(R2303="Beer",SUM(LOOKUP(2,1/(Rates!$B$3:$B$5&lt;=W2303)/(Rates!$C$3:$C$5&gt;=W2303),Rates!$D$3:$D$5)*(X2303/100)*W2303),IF(R2303="Refreshment Beverage",SUM(LOOKUP(2,1/(Rates!$B$7:$B$11&lt;=W2303)/(Rates!$C$7:$C$11&gt;=W2303),Rates!$D$7:$D$11)*(X2303/100)*W2303)))),"")</f>
        <v/>
      </c>
      <c r="O2303" s="134" t="str">
        <f t="shared" si="1100"/>
        <v/>
      </c>
      <c r="P2303" s="116"/>
      <c r="Q2303" s="117" t="str">
        <f t="shared" si="1101"/>
        <v/>
      </c>
      <c r="R2303" s="128" t="str">
        <f t="shared" si="1102"/>
        <v/>
      </c>
      <c r="S2303" s="135" t="str">
        <f>IF(B2303="","",IF(R2303="Refreshment Beverage",VLOOKUP(VALUE(Q2303),Rates!G$15:L$19,2,0),VLOOKUP(VALUE(Q2303),Rates!G$4:L$12,2,0)))</f>
        <v/>
      </c>
      <c r="T2303" s="135" t="str">
        <f t="shared" si="1103"/>
        <v/>
      </c>
      <c r="U2303" s="118" t="str">
        <f t="shared" si="1104"/>
        <v/>
      </c>
      <c r="V2303" s="135" t="str">
        <f t="shared" si="1105"/>
        <v/>
      </c>
      <c r="W2303" s="135" t="str">
        <f t="shared" si="1106"/>
        <v/>
      </c>
      <c r="X2303" s="119" t="str">
        <f t="shared" si="1107"/>
        <v/>
      </c>
      <c r="Y2303" s="120" t="str">
        <f>IF(B:B="","",IF(R2303="Refreshment Beverage",VLOOKUP(Q2303,Rates!G$15:L$19,6,0)*W2303,VLOOKUP(Q2303,Rates!G$4:L$12,6,0)*W2303))</f>
        <v/>
      </c>
      <c r="Z2303" s="120" t="str">
        <f t="shared" si="1108"/>
        <v/>
      </c>
      <c r="AA2303" s="120" t="str">
        <f t="shared" si="1109"/>
        <v/>
      </c>
      <c r="AB2303" s="136" t="str">
        <f>IF(B:B="","",IF(R2303="Refreshment Beverage","",IF(AND(R2303="Beer",Q2303=0),SUM(LOOKUP(2,1/(Rates!$B$15:$B$18&lt;=W2303)/(Rates!$C$15:$C$18&gt;=W2303),Rates!$D$15:$D$18)*W2303),VLOOKUP(VALUE(Q:Q),Rates!A:B,2,0)*W2303)))</f>
        <v/>
      </c>
      <c r="AC2303" s="136" t="str">
        <f>IF(B:B="","",IF(R2303="Refreshment Beverage","",IF(AND(R2303="Beer",Q2303=0),SUM(LOOKUP(2,1/(Rates!$B$15:$B$18&lt;=W2303)/(Rates!$C$15:$C$18&gt;=W2303),Rates!$E$15:$E$18)*W2303),VLOOKUP(VALUE(Q:Q),Rates!A:C,3,0)*W2303)))</f>
        <v/>
      </c>
      <c r="AD2303" s="137" t="str">
        <f>IFERROR(IF(B:B="","",IF(R2303="Beer","",IF(VALUE(Q2303)=0,VLOOKUP(VLOOKUP(B:B,#REF!,16,0),Rates!A:E,2,0),VLOOKUP(VALUE(Q2303),Rates!A$31:B$34,2,0)*W2303))),0)</f>
        <v/>
      </c>
      <c r="AE2303" s="121" t="str">
        <f t="shared" si="1110"/>
        <v/>
      </c>
      <c r="AF2303" s="138" t="str">
        <f t="shared" si="1111"/>
        <v/>
      </c>
      <c r="AG2303" s="122" t="str">
        <f t="shared" si="1112"/>
        <v/>
      </c>
      <c r="AH2303" s="123" t="str">
        <f t="shared" si="1113"/>
        <v/>
      </c>
      <c r="AI2303" s="139" t="str">
        <f>IF(AE:AE="","",IF(R2303="Refreshment Beverage",AK2303*(Rates!J$19/100),ROUND(SUM(AH2303*(Rates!$J$8/100)),4)))</f>
        <v/>
      </c>
      <c r="AJ2303" s="124" t="str">
        <f t="shared" si="1114"/>
        <v/>
      </c>
      <c r="AK2303" s="125" t="str">
        <f t="shared" si="1115"/>
        <v/>
      </c>
      <c r="AL2303" s="121" t="str">
        <f t="shared" si="1116"/>
        <v/>
      </c>
      <c r="AM2303" s="138" t="str">
        <f>IF(AS2303="","",IF(R2303="Refreshment Beverage",ROUND(AS2303*Rates!K$19,4),ROUND(AO2303*(VLOOKUP(VALUE(Q2303),Rates!G$4:L$12,3,0)),4)))</f>
        <v/>
      </c>
      <c r="AN2303" s="126" t="str">
        <f>IF(AS2303="","",IF(R2303="Refreshment Beverage",AS2303*(Rates!J$19/100),MAX(AM2303,AB2303)))</f>
        <v/>
      </c>
      <c r="AO2303" s="127" t="str">
        <f t="shared" si="1117"/>
        <v/>
      </c>
      <c r="AP2303" s="127" t="str">
        <f t="shared" si="1118"/>
        <v/>
      </c>
      <c r="AQ2303" s="140" t="str">
        <f>IF(AS2303="","",IF(R2303="Refreshment Beverage",ROUND(SUM(VLOOKUP(Q:Q,Rates!G$15:L$19,3,0)*(AS2303-Y2303-Z2303-AA2303)),4),ROUND(SUM(Rates!$K$8*AS2303),4)))</f>
        <v/>
      </c>
      <c r="AR2303" s="139" t="str">
        <f t="shared" si="1119"/>
        <v/>
      </c>
      <c r="AS2303" s="125" t="str">
        <f t="shared" si="1120"/>
        <v/>
      </c>
      <c r="AT2303" s="121" t="str">
        <f t="shared" si="1121"/>
        <v/>
      </c>
      <c r="AU2303" s="138" t="str">
        <f>IF(AX2303="","",IF(R2303="Refreshment Beverage",ROUND((BA2303-Y2303-Z2303-AA2303)*VLOOKUP(VALUE(Q2303),Rates!G$15:L$19,3,0),4),ROUND(AW2303*(VLOOKUP(VALUE(Q2303),Rates!G:L,3,0)),4)))</f>
        <v/>
      </c>
      <c r="AV2303" s="126" t="str">
        <f t="shared" si="1122"/>
        <v/>
      </c>
      <c r="AW2303" s="127" t="str">
        <f t="shared" si="1123"/>
        <v/>
      </c>
      <c r="AX2303" s="123" t="str">
        <f t="shared" si="1124"/>
        <v/>
      </c>
      <c r="AY2303" s="140" t="str">
        <f>IF(AX2303="","",IF(R2303="Refreshment Beverage",ROUND(SUM(AX2303*Rates!K$19),4),ROUND(SUM(AX2303*(Rates!J$8/100)),4)))</f>
        <v/>
      </c>
      <c r="AZ2303" s="124" t="str">
        <f t="shared" si="1125"/>
        <v/>
      </c>
      <c r="BA2303" s="125" t="str">
        <f t="shared" si="1126"/>
        <v/>
      </c>
      <c r="BB2303" s="115"/>
      <c r="BC2303" s="143"/>
      <c r="BD2303" s="100"/>
      <c r="BE2303" s="100"/>
      <c r="BF2303" s="100"/>
      <c r="BG2303" s="100"/>
    </row>
    <row r="2304" spans="1:59" x14ac:dyDescent="0.2">
      <c r="A2304" s="144"/>
      <c r="B2304" s="141"/>
      <c r="C2304" s="141"/>
      <c r="D2304" s="142"/>
      <c r="E2304" s="142"/>
      <c r="F2304" s="142"/>
      <c r="G2304" s="142"/>
      <c r="H2304" s="142"/>
      <c r="I2304" s="129"/>
      <c r="J2304" s="130"/>
      <c r="K2304" s="131" t="str">
        <f t="shared" si="1097"/>
        <v/>
      </c>
      <c r="L2304" s="132" t="str">
        <f t="shared" si="1098"/>
        <v/>
      </c>
      <c r="M2304" s="133" t="str">
        <f t="shared" si="1099"/>
        <v/>
      </c>
      <c r="N2304" s="134" t="str">
        <f>IFERROR(IF(B:B="","",IF(R2304="Beer",SUM(LOOKUP(2,1/(Rates!$B$3:$B$5&lt;=W2304)/(Rates!$C$3:$C$5&gt;=W2304),Rates!$D$3:$D$5)*(X2304/100)*W2304),IF(R2304="Refreshment Beverage",SUM(LOOKUP(2,1/(Rates!$B$7:$B$11&lt;=W2304)/(Rates!$C$7:$C$11&gt;=W2304),Rates!$D$7:$D$11)*(X2304/100)*W2304)))),"")</f>
        <v/>
      </c>
      <c r="O2304" s="134" t="str">
        <f t="shared" si="1100"/>
        <v/>
      </c>
      <c r="P2304" s="116"/>
      <c r="Q2304" s="117" t="str">
        <f t="shared" si="1101"/>
        <v/>
      </c>
      <c r="R2304" s="128" t="str">
        <f t="shared" si="1102"/>
        <v/>
      </c>
      <c r="S2304" s="135" t="str">
        <f>IF(B2304="","",IF(R2304="Refreshment Beverage",VLOOKUP(VALUE(Q2304),Rates!G$15:L$19,2,0),VLOOKUP(VALUE(Q2304),Rates!G$4:L$12,2,0)))</f>
        <v/>
      </c>
      <c r="T2304" s="135" t="str">
        <f t="shared" si="1103"/>
        <v/>
      </c>
      <c r="U2304" s="118" t="str">
        <f t="shared" si="1104"/>
        <v/>
      </c>
      <c r="V2304" s="135" t="str">
        <f t="shared" si="1105"/>
        <v/>
      </c>
      <c r="W2304" s="135" t="str">
        <f t="shared" si="1106"/>
        <v/>
      </c>
      <c r="X2304" s="119" t="str">
        <f t="shared" si="1107"/>
        <v/>
      </c>
      <c r="Y2304" s="120" t="str">
        <f>IF(B:B="","",IF(R2304="Refreshment Beverage",VLOOKUP(Q2304,Rates!G$15:L$19,6,0)*W2304,VLOOKUP(Q2304,Rates!G$4:L$12,6,0)*W2304))</f>
        <v/>
      </c>
      <c r="Z2304" s="120" t="str">
        <f t="shared" si="1108"/>
        <v/>
      </c>
      <c r="AA2304" s="120" t="str">
        <f t="shared" si="1109"/>
        <v/>
      </c>
      <c r="AB2304" s="136" t="str">
        <f>IF(B:B="","",IF(R2304="Refreshment Beverage","",IF(AND(R2304="Beer",Q2304=0),SUM(LOOKUP(2,1/(Rates!$B$15:$B$18&lt;=W2304)/(Rates!$C$15:$C$18&gt;=W2304),Rates!$D$15:$D$18)*W2304),VLOOKUP(VALUE(Q:Q),Rates!A:B,2,0)*W2304)))</f>
        <v/>
      </c>
      <c r="AC2304" s="136" t="str">
        <f>IF(B:B="","",IF(R2304="Refreshment Beverage","",IF(AND(R2304="Beer",Q2304=0),SUM(LOOKUP(2,1/(Rates!$B$15:$B$18&lt;=W2304)/(Rates!$C$15:$C$18&gt;=W2304),Rates!$E$15:$E$18)*W2304),VLOOKUP(VALUE(Q:Q),Rates!A:C,3,0)*W2304)))</f>
        <v/>
      </c>
      <c r="AD2304" s="137" t="str">
        <f>IFERROR(IF(B:B="","",IF(R2304="Beer","",IF(VALUE(Q2304)=0,VLOOKUP(VLOOKUP(B:B,#REF!,16,0),Rates!A:E,2,0),VLOOKUP(VALUE(Q2304),Rates!A$31:B$34,2,0)*W2304))),0)</f>
        <v/>
      </c>
      <c r="AE2304" s="121" t="str">
        <f t="shared" si="1110"/>
        <v/>
      </c>
      <c r="AF2304" s="138" t="str">
        <f t="shared" si="1111"/>
        <v/>
      </c>
      <c r="AG2304" s="122" t="str">
        <f t="shared" si="1112"/>
        <v/>
      </c>
      <c r="AH2304" s="123" t="str">
        <f t="shared" si="1113"/>
        <v/>
      </c>
      <c r="AI2304" s="139" t="str">
        <f>IF(AE:AE="","",IF(R2304="Refreshment Beverage",AK2304*(Rates!J$19/100),ROUND(SUM(AH2304*(Rates!$J$8/100)),4)))</f>
        <v/>
      </c>
      <c r="AJ2304" s="124" t="str">
        <f t="shared" si="1114"/>
        <v/>
      </c>
      <c r="AK2304" s="125" t="str">
        <f t="shared" si="1115"/>
        <v/>
      </c>
      <c r="AL2304" s="121" t="str">
        <f t="shared" si="1116"/>
        <v/>
      </c>
      <c r="AM2304" s="138" t="str">
        <f>IF(AS2304="","",IF(R2304="Refreshment Beverage",ROUND(AS2304*Rates!K$19,4),ROUND(AO2304*(VLOOKUP(VALUE(Q2304),Rates!G$4:L$12,3,0)),4)))</f>
        <v/>
      </c>
      <c r="AN2304" s="126" t="str">
        <f>IF(AS2304="","",IF(R2304="Refreshment Beverage",AS2304*(Rates!J$19/100),MAX(AM2304,AB2304)))</f>
        <v/>
      </c>
      <c r="AO2304" s="127" t="str">
        <f t="shared" si="1117"/>
        <v/>
      </c>
      <c r="AP2304" s="127" t="str">
        <f t="shared" si="1118"/>
        <v/>
      </c>
      <c r="AQ2304" s="140" t="str">
        <f>IF(AS2304="","",IF(R2304="Refreshment Beverage",ROUND(SUM(VLOOKUP(Q:Q,Rates!G$15:L$19,3,0)*(AS2304-Y2304-Z2304-AA2304)),4),ROUND(SUM(Rates!$K$8*AS2304),4)))</f>
        <v/>
      </c>
      <c r="AR2304" s="139" t="str">
        <f t="shared" si="1119"/>
        <v/>
      </c>
      <c r="AS2304" s="125" t="str">
        <f t="shared" si="1120"/>
        <v/>
      </c>
      <c r="AT2304" s="121" t="str">
        <f t="shared" si="1121"/>
        <v/>
      </c>
      <c r="AU2304" s="138" t="str">
        <f>IF(AX2304="","",IF(R2304="Refreshment Beverage",ROUND((BA2304-Y2304-Z2304-AA2304)*VLOOKUP(VALUE(Q2304),Rates!G$15:L$19,3,0),4),ROUND(AW2304*(VLOOKUP(VALUE(Q2304),Rates!G:L,3,0)),4)))</f>
        <v/>
      </c>
      <c r="AV2304" s="126" t="str">
        <f t="shared" si="1122"/>
        <v/>
      </c>
      <c r="AW2304" s="127" t="str">
        <f t="shared" si="1123"/>
        <v/>
      </c>
      <c r="AX2304" s="123" t="str">
        <f t="shared" si="1124"/>
        <v/>
      </c>
      <c r="AY2304" s="140" t="str">
        <f>IF(AX2304="","",IF(R2304="Refreshment Beverage",ROUND(SUM(AX2304*Rates!K$19),4),ROUND(SUM(AX2304*(Rates!J$8/100)),4)))</f>
        <v/>
      </c>
      <c r="AZ2304" s="124" t="str">
        <f t="shared" si="1125"/>
        <v/>
      </c>
      <c r="BA2304" s="125" t="str">
        <f t="shared" si="1126"/>
        <v/>
      </c>
      <c r="BB2304" s="115"/>
      <c r="BC2304" s="143"/>
      <c r="BD2304" s="100"/>
      <c r="BE2304" s="100"/>
      <c r="BF2304" s="100"/>
      <c r="BG2304" s="100"/>
    </row>
    <row r="2305" spans="1:59" x14ac:dyDescent="0.2">
      <c r="A2305" s="144"/>
      <c r="B2305" s="141"/>
      <c r="C2305" s="141"/>
      <c r="D2305" s="142"/>
      <c r="E2305" s="142"/>
      <c r="F2305" s="142"/>
      <c r="G2305" s="142"/>
      <c r="H2305" s="142"/>
      <c r="I2305" s="129"/>
      <c r="J2305" s="130"/>
      <c r="K2305" s="131" t="str">
        <f t="shared" si="1097"/>
        <v/>
      </c>
      <c r="L2305" s="132" t="str">
        <f t="shared" si="1098"/>
        <v/>
      </c>
      <c r="M2305" s="133" t="str">
        <f t="shared" si="1099"/>
        <v/>
      </c>
      <c r="N2305" s="134" t="str">
        <f>IFERROR(IF(B:B="","",IF(R2305="Beer",SUM(LOOKUP(2,1/(Rates!$B$3:$B$5&lt;=W2305)/(Rates!$C$3:$C$5&gt;=W2305),Rates!$D$3:$D$5)*(X2305/100)*W2305),IF(R2305="Refreshment Beverage",SUM(LOOKUP(2,1/(Rates!$B$7:$B$11&lt;=W2305)/(Rates!$C$7:$C$11&gt;=W2305),Rates!$D$7:$D$11)*(X2305/100)*W2305)))),"")</f>
        <v/>
      </c>
      <c r="O2305" s="134" t="str">
        <f t="shared" si="1100"/>
        <v/>
      </c>
      <c r="P2305" s="116"/>
      <c r="Q2305" s="117" t="str">
        <f t="shared" si="1101"/>
        <v/>
      </c>
      <c r="R2305" s="128" t="str">
        <f t="shared" si="1102"/>
        <v/>
      </c>
      <c r="S2305" s="135" t="str">
        <f>IF(B2305="","",IF(R2305="Refreshment Beverage",VLOOKUP(VALUE(Q2305),Rates!G$15:L$19,2,0),VLOOKUP(VALUE(Q2305),Rates!G$4:L$12,2,0)))</f>
        <v/>
      </c>
      <c r="T2305" s="135" t="str">
        <f t="shared" si="1103"/>
        <v/>
      </c>
      <c r="U2305" s="118" t="str">
        <f t="shared" si="1104"/>
        <v/>
      </c>
      <c r="V2305" s="135" t="str">
        <f t="shared" si="1105"/>
        <v/>
      </c>
      <c r="W2305" s="135" t="str">
        <f t="shared" si="1106"/>
        <v/>
      </c>
      <c r="X2305" s="119" t="str">
        <f t="shared" si="1107"/>
        <v/>
      </c>
      <c r="Y2305" s="120" t="str">
        <f>IF(B:B="","",IF(R2305="Refreshment Beverage",VLOOKUP(Q2305,Rates!G$15:L$19,6,0)*W2305,VLOOKUP(Q2305,Rates!G$4:L$12,6,0)*W2305))</f>
        <v/>
      </c>
      <c r="Z2305" s="120" t="str">
        <f t="shared" si="1108"/>
        <v/>
      </c>
      <c r="AA2305" s="120" t="str">
        <f t="shared" si="1109"/>
        <v/>
      </c>
      <c r="AB2305" s="136" t="str">
        <f>IF(B:B="","",IF(R2305="Refreshment Beverage","",IF(AND(R2305="Beer",Q2305=0),SUM(LOOKUP(2,1/(Rates!$B$15:$B$18&lt;=W2305)/(Rates!$C$15:$C$18&gt;=W2305),Rates!$D$15:$D$18)*W2305),VLOOKUP(VALUE(Q:Q),Rates!A:B,2,0)*W2305)))</f>
        <v/>
      </c>
      <c r="AC2305" s="136" t="str">
        <f>IF(B:B="","",IF(R2305="Refreshment Beverage","",IF(AND(R2305="Beer",Q2305=0),SUM(LOOKUP(2,1/(Rates!$B$15:$B$18&lt;=W2305)/(Rates!$C$15:$C$18&gt;=W2305),Rates!$E$15:$E$18)*W2305),VLOOKUP(VALUE(Q:Q),Rates!A:C,3,0)*W2305)))</f>
        <v/>
      </c>
      <c r="AD2305" s="137" t="str">
        <f>IFERROR(IF(B:B="","",IF(R2305="Beer","",IF(VALUE(Q2305)=0,VLOOKUP(VLOOKUP(B:B,#REF!,16,0),Rates!A:E,2,0),VLOOKUP(VALUE(Q2305),Rates!A$31:B$34,2,0)*W2305))),0)</f>
        <v/>
      </c>
      <c r="AE2305" s="121" t="str">
        <f t="shared" si="1110"/>
        <v/>
      </c>
      <c r="AF2305" s="138" t="str">
        <f t="shared" si="1111"/>
        <v/>
      </c>
      <c r="AG2305" s="122" t="str">
        <f t="shared" si="1112"/>
        <v/>
      </c>
      <c r="AH2305" s="123" t="str">
        <f t="shared" si="1113"/>
        <v/>
      </c>
      <c r="AI2305" s="139" t="str">
        <f>IF(AE:AE="","",IF(R2305="Refreshment Beverage",AK2305*(Rates!J$19/100),ROUND(SUM(AH2305*(Rates!$J$8/100)),4)))</f>
        <v/>
      </c>
      <c r="AJ2305" s="124" t="str">
        <f t="shared" si="1114"/>
        <v/>
      </c>
      <c r="AK2305" s="125" t="str">
        <f t="shared" si="1115"/>
        <v/>
      </c>
      <c r="AL2305" s="121" t="str">
        <f t="shared" si="1116"/>
        <v/>
      </c>
      <c r="AM2305" s="138" t="str">
        <f>IF(AS2305="","",IF(R2305="Refreshment Beverage",ROUND(AS2305*Rates!K$19,4),ROUND(AO2305*(VLOOKUP(VALUE(Q2305),Rates!G$4:L$12,3,0)),4)))</f>
        <v/>
      </c>
      <c r="AN2305" s="126" t="str">
        <f>IF(AS2305="","",IF(R2305="Refreshment Beverage",AS2305*(Rates!J$19/100),MAX(AM2305,AB2305)))</f>
        <v/>
      </c>
      <c r="AO2305" s="127" t="str">
        <f t="shared" si="1117"/>
        <v/>
      </c>
      <c r="AP2305" s="127" t="str">
        <f t="shared" si="1118"/>
        <v/>
      </c>
      <c r="AQ2305" s="140" t="str">
        <f>IF(AS2305="","",IF(R2305="Refreshment Beverage",ROUND(SUM(VLOOKUP(Q:Q,Rates!G$15:L$19,3,0)*(AS2305-Y2305-Z2305-AA2305)),4),ROUND(SUM(Rates!$K$8*AS2305),4)))</f>
        <v/>
      </c>
      <c r="AR2305" s="139" t="str">
        <f t="shared" si="1119"/>
        <v/>
      </c>
      <c r="AS2305" s="125" t="str">
        <f t="shared" si="1120"/>
        <v/>
      </c>
      <c r="AT2305" s="121" t="str">
        <f t="shared" si="1121"/>
        <v/>
      </c>
      <c r="AU2305" s="138" t="str">
        <f>IF(AX2305="","",IF(R2305="Refreshment Beverage",ROUND((BA2305-Y2305-Z2305-AA2305)*VLOOKUP(VALUE(Q2305),Rates!G$15:L$19,3,0),4),ROUND(AW2305*(VLOOKUP(VALUE(Q2305),Rates!G:L,3,0)),4)))</f>
        <v/>
      </c>
      <c r="AV2305" s="126" t="str">
        <f t="shared" si="1122"/>
        <v/>
      </c>
      <c r="AW2305" s="127" t="str">
        <f t="shared" si="1123"/>
        <v/>
      </c>
      <c r="AX2305" s="123" t="str">
        <f t="shared" si="1124"/>
        <v/>
      </c>
      <c r="AY2305" s="140" t="str">
        <f>IF(AX2305="","",IF(R2305="Refreshment Beverage",ROUND(SUM(AX2305*Rates!K$19),4),ROUND(SUM(AX2305*(Rates!J$8/100)),4)))</f>
        <v/>
      </c>
      <c r="AZ2305" s="124" t="str">
        <f t="shared" si="1125"/>
        <v/>
      </c>
      <c r="BA2305" s="125" t="str">
        <f t="shared" si="1126"/>
        <v/>
      </c>
      <c r="BB2305" s="115"/>
      <c r="BC2305" s="143"/>
      <c r="BD2305" s="100"/>
      <c r="BE2305" s="100"/>
      <c r="BF2305" s="100"/>
      <c r="BG2305" s="100"/>
    </row>
    <row r="2306" spans="1:59" x14ac:dyDescent="0.2">
      <c r="A2306" s="144"/>
      <c r="B2306" s="141"/>
      <c r="C2306" s="141"/>
      <c r="D2306" s="142"/>
      <c r="E2306" s="142"/>
      <c r="F2306" s="142"/>
      <c r="G2306" s="142"/>
      <c r="H2306" s="142"/>
      <c r="I2306" s="129"/>
      <c r="J2306" s="130"/>
      <c r="K2306" s="131" t="str">
        <f t="shared" si="1097"/>
        <v/>
      </c>
      <c r="L2306" s="132" t="str">
        <f t="shared" si="1098"/>
        <v/>
      </c>
      <c r="M2306" s="133" t="str">
        <f t="shared" si="1099"/>
        <v/>
      </c>
      <c r="N2306" s="134" t="str">
        <f>IFERROR(IF(B:B="","",IF(R2306="Beer",SUM(LOOKUP(2,1/(Rates!$B$3:$B$5&lt;=W2306)/(Rates!$C$3:$C$5&gt;=W2306),Rates!$D$3:$D$5)*(X2306/100)*W2306),IF(R2306="Refreshment Beverage",SUM(LOOKUP(2,1/(Rates!$B$7:$B$11&lt;=W2306)/(Rates!$C$7:$C$11&gt;=W2306),Rates!$D$7:$D$11)*(X2306/100)*W2306)))),"")</f>
        <v/>
      </c>
      <c r="O2306" s="134" t="str">
        <f t="shared" si="1100"/>
        <v/>
      </c>
      <c r="P2306" s="116"/>
      <c r="Q2306" s="117" t="str">
        <f t="shared" si="1101"/>
        <v/>
      </c>
      <c r="R2306" s="128" t="str">
        <f t="shared" si="1102"/>
        <v/>
      </c>
      <c r="S2306" s="135" t="str">
        <f>IF(B2306="","",IF(R2306="Refreshment Beverage",VLOOKUP(VALUE(Q2306),Rates!G$15:L$19,2,0),VLOOKUP(VALUE(Q2306),Rates!G$4:L$12,2,0)))</f>
        <v/>
      </c>
      <c r="T2306" s="135" t="str">
        <f t="shared" si="1103"/>
        <v/>
      </c>
      <c r="U2306" s="118" t="str">
        <f t="shared" si="1104"/>
        <v/>
      </c>
      <c r="V2306" s="135" t="str">
        <f t="shared" si="1105"/>
        <v/>
      </c>
      <c r="W2306" s="135" t="str">
        <f t="shared" si="1106"/>
        <v/>
      </c>
      <c r="X2306" s="119" t="str">
        <f t="shared" si="1107"/>
        <v/>
      </c>
      <c r="Y2306" s="120" t="str">
        <f>IF(B:B="","",IF(R2306="Refreshment Beverage",VLOOKUP(Q2306,Rates!G$15:L$19,6,0)*W2306,VLOOKUP(Q2306,Rates!G$4:L$12,6,0)*W2306))</f>
        <v/>
      </c>
      <c r="Z2306" s="120" t="str">
        <f t="shared" si="1108"/>
        <v/>
      </c>
      <c r="AA2306" s="120" t="str">
        <f t="shared" si="1109"/>
        <v/>
      </c>
      <c r="AB2306" s="136" t="str">
        <f>IF(B:B="","",IF(R2306="Refreshment Beverage","",IF(AND(R2306="Beer",Q2306=0),SUM(LOOKUP(2,1/(Rates!$B$15:$B$18&lt;=W2306)/(Rates!$C$15:$C$18&gt;=W2306),Rates!$D$15:$D$18)*W2306),VLOOKUP(VALUE(Q:Q),Rates!A:B,2,0)*W2306)))</f>
        <v/>
      </c>
      <c r="AC2306" s="136" t="str">
        <f>IF(B:B="","",IF(R2306="Refreshment Beverage","",IF(AND(R2306="Beer",Q2306=0),SUM(LOOKUP(2,1/(Rates!$B$15:$B$18&lt;=W2306)/(Rates!$C$15:$C$18&gt;=W2306),Rates!$E$15:$E$18)*W2306),VLOOKUP(VALUE(Q:Q),Rates!A:C,3,0)*W2306)))</f>
        <v/>
      </c>
      <c r="AD2306" s="137" t="str">
        <f>IFERROR(IF(B:B="","",IF(R2306="Beer","",IF(VALUE(Q2306)=0,VLOOKUP(VLOOKUP(B:B,#REF!,16,0),Rates!A:E,2,0),VLOOKUP(VALUE(Q2306),Rates!A$31:B$34,2,0)*W2306))),0)</f>
        <v/>
      </c>
      <c r="AE2306" s="121" t="str">
        <f t="shared" si="1110"/>
        <v/>
      </c>
      <c r="AF2306" s="138" t="str">
        <f t="shared" si="1111"/>
        <v/>
      </c>
      <c r="AG2306" s="122" t="str">
        <f t="shared" si="1112"/>
        <v/>
      </c>
      <c r="AH2306" s="123" t="str">
        <f t="shared" si="1113"/>
        <v/>
      </c>
      <c r="AI2306" s="139" t="str">
        <f>IF(AE:AE="","",IF(R2306="Refreshment Beverage",AK2306*(Rates!J$19/100),ROUND(SUM(AH2306*(Rates!$J$8/100)),4)))</f>
        <v/>
      </c>
      <c r="AJ2306" s="124" t="str">
        <f t="shared" si="1114"/>
        <v/>
      </c>
      <c r="AK2306" s="125" t="str">
        <f t="shared" si="1115"/>
        <v/>
      </c>
      <c r="AL2306" s="121" t="str">
        <f t="shared" si="1116"/>
        <v/>
      </c>
      <c r="AM2306" s="138" t="str">
        <f>IF(AS2306="","",IF(R2306="Refreshment Beverage",ROUND(AS2306*Rates!K$19,4),ROUND(AO2306*(VLOOKUP(VALUE(Q2306),Rates!G$4:L$12,3,0)),4)))</f>
        <v/>
      </c>
      <c r="AN2306" s="126" t="str">
        <f>IF(AS2306="","",IF(R2306="Refreshment Beverage",AS2306*(Rates!J$19/100),MAX(AM2306,AB2306)))</f>
        <v/>
      </c>
      <c r="AO2306" s="127" t="str">
        <f t="shared" si="1117"/>
        <v/>
      </c>
      <c r="AP2306" s="127" t="str">
        <f t="shared" si="1118"/>
        <v/>
      </c>
      <c r="AQ2306" s="140" t="str">
        <f>IF(AS2306="","",IF(R2306="Refreshment Beverage",ROUND(SUM(VLOOKUP(Q:Q,Rates!G$15:L$19,3,0)*(AS2306-Y2306-Z2306-AA2306)),4),ROUND(SUM(Rates!$K$8*AS2306),4)))</f>
        <v/>
      </c>
      <c r="AR2306" s="139" t="str">
        <f t="shared" si="1119"/>
        <v/>
      </c>
      <c r="AS2306" s="125" t="str">
        <f t="shared" si="1120"/>
        <v/>
      </c>
      <c r="AT2306" s="121" t="str">
        <f t="shared" si="1121"/>
        <v/>
      </c>
      <c r="AU2306" s="138" t="str">
        <f>IF(AX2306="","",IF(R2306="Refreshment Beverage",ROUND((BA2306-Y2306-Z2306-AA2306)*VLOOKUP(VALUE(Q2306),Rates!G$15:L$19,3,0),4),ROUND(AW2306*(VLOOKUP(VALUE(Q2306),Rates!G:L,3,0)),4)))</f>
        <v/>
      </c>
      <c r="AV2306" s="126" t="str">
        <f t="shared" si="1122"/>
        <v/>
      </c>
      <c r="AW2306" s="127" t="str">
        <f t="shared" si="1123"/>
        <v/>
      </c>
      <c r="AX2306" s="123" t="str">
        <f t="shared" si="1124"/>
        <v/>
      </c>
      <c r="AY2306" s="140" t="str">
        <f>IF(AX2306="","",IF(R2306="Refreshment Beverage",ROUND(SUM(AX2306*Rates!K$19),4),ROUND(SUM(AX2306*(Rates!J$8/100)),4)))</f>
        <v/>
      </c>
      <c r="AZ2306" s="124" t="str">
        <f t="shared" si="1125"/>
        <v/>
      </c>
      <c r="BA2306" s="125" t="str">
        <f t="shared" si="1126"/>
        <v/>
      </c>
      <c r="BB2306" s="115"/>
      <c r="BC2306" s="143"/>
      <c r="BD2306" s="100"/>
      <c r="BE2306" s="100"/>
      <c r="BF2306" s="100"/>
      <c r="BG2306" s="100"/>
    </row>
    <row r="2307" spans="1:59" x14ac:dyDescent="0.2">
      <c r="A2307" s="144"/>
      <c r="B2307" s="141"/>
      <c r="C2307" s="141"/>
      <c r="D2307" s="142"/>
      <c r="E2307" s="142"/>
      <c r="F2307" s="142"/>
      <c r="G2307" s="142"/>
      <c r="H2307" s="142"/>
      <c r="I2307" s="129"/>
      <c r="J2307" s="130"/>
      <c r="K2307" s="131" t="str">
        <f t="shared" si="1097"/>
        <v/>
      </c>
      <c r="L2307" s="132" t="str">
        <f t="shared" si="1098"/>
        <v/>
      </c>
      <c r="M2307" s="133" t="str">
        <f t="shared" si="1099"/>
        <v/>
      </c>
      <c r="N2307" s="134" t="str">
        <f>IFERROR(IF(B:B="","",IF(R2307="Beer",SUM(LOOKUP(2,1/(Rates!$B$3:$B$5&lt;=W2307)/(Rates!$C$3:$C$5&gt;=W2307),Rates!$D$3:$D$5)*(X2307/100)*W2307),IF(R2307="Refreshment Beverage",SUM(LOOKUP(2,1/(Rates!$B$7:$B$11&lt;=W2307)/(Rates!$C$7:$C$11&gt;=W2307),Rates!$D$7:$D$11)*(X2307/100)*W2307)))),"")</f>
        <v/>
      </c>
      <c r="O2307" s="134" t="str">
        <f t="shared" si="1100"/>
        <v/>
      </c>
      <c r="P2307" s="116"/>
      <c r="Q2307" s="117" t="str">
        <f t="shared" si="1101"/>
        <v/>
      </c>
      <c r="R2307" s="128" t="str">
        <f t="shared" si="1102"/>
        <v/>
      </c>
      <c r="S2307" s="135" t="str">
        <f>IF(B2307="","",IF(R2307="Refreshment Beverage",VLOOKUP(VALUE(Q2307),Rates!G$15:L$19,2,0),VLOOKUP(VALUE(Q2307),Rates!G$4:L$12,2,0)))</f>
        <v/>
      </c>
      <c r="T2307" s="135" t="str">
        <f t="shared" si="1103"/>
        <v/>
      </c>
      <c r="U2307" s="118" t="str">
        <f t="shared" si="1104"/>
        <v/>
      </c>
      <c r="V2307" s="135" t="str">
        <f t="shared" si="1105"/>
        <v/>
      </c>
      <c r="W2307" s="135" t="str">
        <f t="shared" si="1106"/>
        <v/>
      </c>
      <c r="X2307" s="119" t="str">
        <f t="shared" si="1107"/>
        <v/>
      </c>
      <c r="Y2307" s="120" t="str">
        <f>IF(B:B="","",IF(R2307="Refreshment Beverage",VLOOKUP(Q2307,Rates!G$15:L$19,6,0)*W2307,VLOOKUP(Q2307,Rates!G$4:L$12,6,0)*W2307))</f>
        <v/>
      </c>
      <c r="Z2307" s="120" t="str">
        <f t="shared" si="1108"/>
        <v/>
      </c>
      <c r="AA2307" s="120" t="str">
        <f t="shared" si="1109"/>
        <v/>
      </c>
      <c r="AB2307" s="136" t="str">
        <f>IF(B:B="","",IF(R2307="Refreshment Beverage","",IF(AND(R2307="Beer",Q2307=0),SUM(LOOKUP(2,1/(Rates!$B$15:$B$18&lt;=W2307)/(Rates!$C$15:$C$18&gt;=W2307),Rates!$D$15:$D$18)*W2307),VLOOKUP(VALUE(Q:Q),Rates!A:B,2,0)*W2307)))</f>
        <v/>
      </c>
      <c r="AC2307" s="136" t="str">
        <f>IF(B:B="","",IF(R2307="Refreshment Beverage","",IF(AND(R2307="Beer",Q2307=0),SUM(LOOKUP(2,1/(Rates!$B$15:$B$18&lt;=W2307)/(Rates!$C$15:$C$18&gt;=W2307),Rates!$E$15:$E$18)*W2307),VLOOKUP(VALUE(Q:Q),Rates!A:C,3,0)*W2307)))</f>
        <v/>
      </c>
      <c r="AD2307" s="137" t="str">
        <f>IFERROR(IF(B:B="","",IF(R2307="Beer","",IF(VALUE(Q2307)=0,VLOOKUP(VLOOKUP(B:B,#REF!,16,0),Rates!A:E,2,0),VLOOKUP(VALUE(Q2307),Rates!A$31:B$34,2,0)*W2307))),0)</f>
        <v/>
      </c>
      <c r="AE2307" s="121" t="str">
        <f t="shared" si="1110"/>
        <v/>
      </c>
      <c r="AF2307" s="138" t="str">
        <f t="shared" si="1111"/>
        <v/>
      </c>
      <c r="AG2307" s="122" t="str">
        <f t="shared" si="1112"/>
        <v/>
      </c>
      <c r="AH2307" s="123" t="str">
        <f t="shared" si="1113"/>
        <v/>
      </c>
      <c r="AI2307" s="139" t="str">
        <f>IF(AE:AE="","",IF(R2307="Refreshment Beverage",AK2307*(Rates!J$19/100),ROUND(SUM(AH2307*(Rates!$J$8/100)),4)))</f>
        <v/>
      </c>
      <c r="AJ2307" s="124" t="str">
        <f t="shared" si="1114"/>
        <v/>
      </c>
      <c r="AK2307" s="125" t="str">
        <f t="shared" si="1115"/>
        <v/>
      </c>
      <c r="AL2307" s="121" t="str">
        <f t="shared" si="1116"/>
        <v/>
      </c>
      <c r="AM2307" s="138" t="str">
        <f>IF(AS2307="","",IF(R2307="Refreshment Beverage",ROUND(AS2307*Rates!K$19,4),ROUND(AO2307*(VLOOKUP(VALUE(Q2307),Rates!G$4:L$12,3,0)),4)))</f>
        <v/>
      </c>
      <c r="AN2307" s="126" t="str">
        <f>IF(AS2307="","",IF(R2307="Refreshment Beverage",AS2307*(Rates!J$19/100),MAX(AM2307,AB2307)))</f>
        <v/>
      </c>
      <c r="AO2307" s="127" t="str">
        <f t="shared" si="1117"/>
        <v/>
      </c>
      <c r="AP2307" s="127" t="str">
        <f t="shared" si="1118"/>
        <v/>
      </c>
      <c r="AQ2307" s="140" t="str">
        <f>IF(AS2307="","",IF(R2307="Refreshment Beverage",ROUND(SUM(VLOOKUP(Q:Q,Rates!G$15:L$19,3,0)*(AS2307-Y2307-Z2307-AA2307)),4),ROUND(SUM(Rates!$K$8*AS2307),4)))</f>
        <v/>
      </c>
      <c r="AR2307" s="139" t="str">
        <f t="shared" si="1119"/>
        <v/>
      </c>
      <c r="AS2307" s="125" t="str">
        <f t="shared" si="1120"/>
        <v/>
      </c>
      <c r="AT2307" s="121" t="str">
        <f t="shared" si="1121"/>
        <v/>
      </c>
      <c r="AU2307" s="138" t="str">
        <f>IF(AX2307="","",IF(R2307="Refreshment Beverage",ROUND((BA2307-Y2307-Z2307-AA2307)*VLOOKUP(VALUE(Q2307),Rates!G$15:L$19,3,0),4),ROUND(AW2307*(VLOOKUP(VALUE(Q2307),Rates!G:L,3,0)),4)))</f>
        <v/>
      </c>
      <c r="AV2307" s="126" t="str">
        <f t="shared" si="1122"/>
        <v/>
      </c>
      <c r="AW2307" s="127" t="str">
        <f t="shared" si="1123"/>
        <v/>
      </c>
      <c r="AX2307" s="123" t="str">
        <f t="shared" si="1124"/>
        <v/>
      </c>
      <c r="AY2307" s="140" t="str">
        <f>IF(AX2307="","",IF(R2307="Refreshment Beverage",ROUND(SUM(AX2307*Rates!K$19),4),ROUND(SUM(AX2307*(Rates!J$8/100)),4)))</f>
        <v/>
      </c>
      <c r="AZ2307" s="124" t="str">
        <f t="shared" si="1125"/>
        <v/>
      </c>
      <c r="BA2307" s="125" t="str">
        <f t="shared" si="1126"/>
        <v/>
      </c>
      <c r="BB2307" s="115"/>
      <c r="BC2307" s="143"/>
      <c r="BD2307" s="100"/>
      <c r="BE2307" s="100"/>
      <c r="BF2307" s="100"/>
      <c r="BG2307" s="100"/>
    </row>
    <row r="2308" spans="1:59" x14ac:dyDescent="0.2">
      <c r="A2308" s="144"/>
      <c r="B2308" s="141"/>
      <c r="C2308" s="141"/>
      <c r="D2308" s="142"/>
      <c r="E2308" s="142"/>
      <c r="F2308" s="142"/>
      <c r="G2308" s="142"/>
      <c r="H2308" s="142"/>
      <c r="I2308" s="129"/>
      <c r="J2308" s="130"/>
      <c r="K2308" s="131" t="str">
        <f t="shared" si="1097"/>
        <v/>
      </c>
      <c r="L2308" s="132" t="str">
        <f t="shared" si="1098"/>
        <v/>
      </c>
      <c r="M2308" s="133" t="str">
        <f t="shared" si="1099"/>
        <v/>
      </c>
      <c r="N2308" s="134" t="str">
        <f>IFERROR(IF(B:B="","",IF(R2308="Beer",SUM(LOOKUP(2,1/(Rates!$B$3:$B$5&lt;=W2308)/(Rates!$C$3:$C$5&gt;=W2308),Rates!$D$3:$D$5)*(X2308/100)*W2308),IF(R2308="Refreshment Beverage",SUM(LOOKUP(2,1/(Rates!$B$7:$B$11&lt;=W2308)/(Rates!$C$7:$C$11&gt;=W2308),Rates!$D$7:$D$11)*(X2308/100)*W2308)))),"")</f>
        <v/>
      </c>
      <c r="O2308" s="134" t="str">
        <f t="shared" si="1100"/>
        <v/>
      </c>
      <c r="P2308" s="116"/>
      <c r="Q2308" s="117" t="str">
        <f t="shared" si="1101"/>
        <v/>
      </c>
      <c r="R2308" s="128" t="str">
        <f t="shared" si="1102"/>
        <v/>
      </c>
      <c r="S2308" s="135" t="str">
        <f>IF(B2308="","",IF(R2308="Refreshment Beverage",VLOOKUP(VALUE(Q2308),Rates!G$15:L$19,2,0),VLOOKUP(VALUE(Q2308),Rates!G$4:L$12,2,0)))</f>
        <v/>
      </c>
      <c r="T2308" s="135" t="str">
        <f t="shared" si="1103"/>
        <v/>
      </c>
      <c r="U2308" s="118" t="str">
        <f t="shared" si="1104"/>
        <v/>
      </c>
      <c r="V2308" s="135" t="str">
        <f t="shared" si="1105"/>
        <v/>
      </c>
      <c r="W2308" s="135" t="str">
        <f t="shared" si="1106"/>
        <v/>
      </c>
      <c r="X2308" s="119" t="str">
        <f t="shared" si="1107"/>
        <v/>
      </c>
      <c r="Y2308" s="120" t="str">
        <f>IF(B:B="","",IF(R2308="Refreshment Beverage",VLOOKUP(Q2308,Rates!G$15:L$19,6,0)*W2308,VLOOKUP(Q2308,Rates!G$4:L$12,6,0)*W2308))</f>
        <v/>
      </c>
      <c r="Z2308" s="120" t="str">
        <f t="shared" si="1108"/>
        <v/>
      </c>
      <c r="AA2308" s="120" t="str">
        <f t="shared" si="1109"/>
        <v/>
      </c>
      <c r="AB2308" s="136" t="str">
        <f>IF(B:B="","",IF(R2308="Refreshment Beverage","",IF(AND(R2308="Beer",Q2308=0),SUM(LOOKUP(2,1/(Rates!$B$15:$B$18&lt;=W2308)/(Rates!$C$15:$C$18&gt;=W2308),Rates!$D$15:$D$18)*W2308),VLOOKUP(VALUE(Q:Q),Rates!A:B,2,0)*W2308)))</f>
        <v/>
      </c>
      <c r="AC2308" s="136" t="str">
        <f>IF(B:B="","",IF(R2308="Refreshment Beverage","",IF(AND(R2308="Beer",Q2308=0),SUM(LOOKUP(2,1/(Rates!$B$15:$B$18&lt;=W2308)/(Rates!$C$15:$C$18&gt;=W2308),Rates!$E$15:$E$18)*W2308),VLOOKUP(VALUE(Q:Q),Rates!A:C,3,0)*W2308)))</f>
        <v/>
      </c>
      <c r="AD2308" s="137" t="str">
        <f>IFERROR(IF(B:B="","",IF(R2308="Beer","",IF(VALUE(Q2308)=0,VLOOKUP(VLOOKUP(B:B,#REF!,16,0),Rates!A:E,2,0),VLOOKUP(VALUE(Q2308),Rates!A$31:B$34,2,0)*W2308))),0)</f>
        <v/>
      </c>
      <c r="AE2308" s="121" t="str">
        <f t="shared" si="1110"/>
        <v/>
      </c>
      <c r="AF2308" s="138" t="str">
        <f t="shared" si="1111"/>
        <v/>
      </c>
      <c r="AG2308" s="122" t="str">
        <f t="shared" si="1112"/>
        <v/>
      </c>
      <c r="AH2308" s="123" t="str">
        <f t="shared" si="1113"/>
        <v/>
      </c>
      <c r="AI2308" s="139" t="str">
        <f>IF(AE:AE="","",IF(R2308="Refreshment Beverage",AK2308*(Rates!J$19/100),ROUND(SUM(AH2308*(Rates!$J$8/100)),4)))</f>
        <v/>
      </c>
      <c r="AJ2308" s="124" t="str">
        <f t="shared" si="1114"/>
        <v/>
      </c>
      <c r="AK2308" s="125" t="str">
        <f t="shared" si="1115"/>
        <v/>
      </c>
      <c r="AL2308" s="121" t="str">
        <f t="shared" si="1116"/>
        <v/>
      </c>
      <c r="AM2308" s="138" t="str">
        <f>IF(AS2308="","",IF(R2308="Refreshment Beverage",ROUND(AS2308*Rates!K$19,4),ROUND(AO2308*(VLOOKUP(VALUE(Q2308),Rates!G$4:L$12,3,0)),4)))</f>
        <v/>
      </c>
      <c r="AN2308" s="126" t="str">
        <f>IF(AS2308="","",IF(R2308="Refreshment Beverage",AS2308*(Rates!J$19/100),MAX(AM2308,AB2308)))</f>
        <v/>
      </c>
      <c r="AO2308" s="127" t="str">
        <f t="shared" si="1117"/>
        <v/>
      </c>
      <c r="AP2308" s="127" t="str">
        <f t="shared" si="1118"/>
        <v/>
      </c>
      <c r="AQ2308" s="140" t="str">
        <f>IF(AS2308="","",IF(R2308="Refreshment Beverage",ROUND(SUM(VLOOKUP(Q:Q,Rates!G$15:L$19,3,0)*(AS2308-Y2308-Z2308-AA2308)),4),ROUND(SUM(Rates!$K$8*AS2308),4)))</f>
        <v/>
      </c>
      <c r="AR2308" s="139" t="str">
        <f t="shared" si="1119"/>
        <v/>
      </c>
      <c r="AS2308" s="125" t="str">
        <f t="shared" si="1120"/>
        <v/>
      </c>
      <c r="AT2308" s="121" t="str">
        <f t="shared" si="1121"/>
        <v/>
      </c>
      <c r="AU2308" s="138" t="str">
        <f>IF(AX2308="","",IF(R2308="Refreshment Beverage",ROUND((BA2308-Y2308-Z2308-AA2308)*VLOOKUP(VALUE(Q2308),Rates!G$15:L$19,3,0),4),ROUND(AW2308*(VLOOKUP(VALUE(Q2308),Rates!G:L,3,0)),4)))</f>
        <v/>
      </c>
      <c r="AV2308" s="126" t="str">
        <f t="shared" si="1122"/>
        <v/>
      </c>
      <c r="AW2308" s="127" t="str">
        <f t="shared" si="1123"/>
        <v/>
      </c>
      <c r="AX2308" s="123" t="str">
        <f t="shared" si="1124"/>
        <v/>
      </c>
      <c r="AY2308" s="140" t="str">
        <f>IF(AX2308="","",IF(R2308="Refreshment Beverage",ROUND(SUM(AX2308*Rates!K$19),4),ROUND(SUM(AX2308*(Rates!J$8/100)),4)))</f>
        <v/>
      </c>
      <c r="AZ2308" s="124" t="str">
        <f t="shared" si="1125"/>
        <v/>
      </c>
      <c r="BA2308" s="125" t="str">
        <f t="shared" si="1126"/>
        <v/>
      </c>
      <c r="BB2308" s="115"/>
      <c r="BC2308" s="143"/>
      <c r="BD2308" s="100"/>
      <c r="BE2308" s="100"/>
      <c r="BF2308" s="100"/>
      <c r="BG2308" s="100"/>
    </row>
    <row r="2309" spans="1:59" x14ac:dyDescent="0.2">
      <c r="A2309" s="144"/>
      <c r="B2309" s="141"/>
      <c r="C2309" s="141"/>
      <c r="D2309" s="142"/>
      <c r="E2309" s="142"/>
      <c r="F2309" s="142"/>
      <c r="G2309" s="142"/>
      <c r="H2309" s="142"/>
      <c r="I2309" s="129"/>
      <c r="J2309" s="130"/>
      <c r="K2309" s="131" t="str">
        <f t="shared" si="1097"/>
        <v/>
      </c>
      <c r="L2309" s="132" t="str">
        <f t="shared" si="1098"/>
        <v/>
      </c>
      <c r="M2309" s="133" t="str">
        <f t="shared" si="1099"/>
        <v/>
      </c>
      <c r="N2309" s="134" t="str">
        <f>IFERROR(IF(B:B="","",IF(R2309="Beer",SUM(LOOKUP(2,1/(Rates!$B$3:$B$5&lt;=W2309)/(Rates!$C$3:$C$5&gt;=W2309),Rates!$D$3:$D$5)*(X2309/100)*W2309),IF(R2309="Refreshment Beverage",SUM(LOOKUP(2,1/(Rates!$B$7:$B$11&lt;=W2309)/(Rates!$C$7:$C$11&gt;=W2309),Rates!$D$7:$D$11)*(X2309/100)*W2309)))),"")</f>
        <v/>
      </c>
      <c r="O2309" s="134" t="str">
        <f t="shared" si="1100"/>
        <v/>
      </c>
      <c r="P2309" s="116"/>
      <c r="Q2309" s="117" t="str">
        <f t="shared" si="1101"/>
        <v/>
      </c>
      <c r="R2309" s="128" t="str">
        <f t="shared" si="1102"/>
        <v/>
      </c>
      <c r="S2309" s="135" t="str">
        <f>IF(B2309="","",IF(R2309="Refreshment Beverage",VLOOKUP(VALUE(Q2309),Rates!G$15:L$19,2,0),VLOOKUP(VALUE(Q2309),Rates!G$4:L$12,2,0)))</f>
        <v/>
      </c>
      <c r="T2309" s="135" t="str">
        <f t="shared" si="1103"/>
        <v/>
      </c>
      <c r="U2309" s="118" t="str">
        <f t="shared" si="1104"/>
        <v/>
      </c>
      <c r="V2309" s="135" t="str">
        <f t="shared" si="1105"/>
        <v/>
      </c>
      <c r="W2309" s="135" t="str">
        <f t="shared" si="1106"/>
        <v/>
      </c>
      <c r="X2309" s="119" t="str">
        <f t="shared" si="1107"/>
        <v/>
      </c>
      <c r="Y2309" s="120" t="str">
        <f>IF(B:B="","",IF(R2309="Refreshment Beverage",VLOOKUP(Q2309,Rates!G$15:L$19,6,0)*W2309,VLOOKUP(Q2309,Rates!G$4:L$12,6,0)*W2309))</f>
        <v/>
      </c>
      <c r="Z2309" s="120" t="str">
        <f t="shared" si="1108"/>
        <v/>
      </c>
      <c r="AA2309" s="120" t="str">
        <f t="shared" si="1109"/>
        <v/>
      </c>
      <c r="AB2309" s="136" t="str">
        <f>IF(B:B="","",IF(R2309="Refreshment Beverage","",IF(AND(R2309="Beer",Q2309=0),SUM(LOOKUP(2,1/(Rates!$B$15:$B$18&lt;=W2309)/(Rates!$C$15:$C$18&gt;=W2309),Rates!$D$15:$D$18)*W2309),VLOOKUP(VALUE(Q:Q),Rates!A:B,2,0)*W2309)))</f>
        <v/>
      </c>
      <c r="AC2309" s="136" t="str">
        <f>IF(B:B="","",IF(R2309="Refreshment Beverage","",IF(AND(R2309="Beer",Q2309=0),SUM(LOOKUP(2,1/(Rates!$B$15:$B$18&lt;=W2309)/(Rates!$C$15:$C$18&gt;=W2309),Rates!$E$15:$E$18)*W2309),VLOOKUP(VALUE(Q:Q),Rates!A:C,3,0)*W2309)))</f>
        <v/>
      </c>
      <c r="AD2309" s="137" t="str">
        <f>IFERROR(IF(B:B="","",IF(R2309="Beer","",IF(VALUE(Q2309)=0,VLOOKUP(VLOOKUP(B:B,#REF!,16,0),Rates!A:E,2,0),VLOOKUP(VALUE(Q2309),Rates!A$31:B$34,2,0)*W2309))),0)</f>
        <v/>
      </c>
      <c r="AE2309" s="121" t="str">
        <f t="shared" si="1110"/>
        <v/>
      </c>
      <c r="AF2309" s="138" t="str">
        <f t="shared" si="1111"/>
        <v/>
      </c>
      <c r="AG2309" s="122" t="str">
        <f t="shared" si="1112"/>
        <v/>
      </c>
      <c r="AH2309" s="123" t="str">
        <f t="shared" si="1113"/>
        <v/>
      </c>
      <c r="AI2309" s="139" t="str">
        <f>IF(AE:AE="","",IF(R2309="Refreshment Beverage",AK2309*(Rates!J$19/100),ROUND(SUM(AH2309*(Rates!$J$8/100)),4)))</f>
        <v/>
      </c>
      <c r="AJ2309" s="124" t="str">
        <f t="shared" si="1114"/>
        <v/>
      </c>
      <c r="AK2309" s="125" t="str">
        <f t="shared" si="1115"/>
        <v/>
      </c>
      <c r="AL2309" s="121" t="str">
        <f t="shared" si="1116"/>
        <v/>
      </c>
      <c r="AM2309" s="138" t="str">
        <f>IF(AS2309="","",IF(R2309="Refreshment Beverage",ROUND(AS2309*Rates!K$19,4),ROUND(AO2309*(VLOOKUP(VALUE(Q2309),Rates!G$4:L$12,3,0)),4)))</f>
        <v/>
      </c>
      <c r="AN2309" s="126" t="str">
        <f>IF(AS2309="","",IF(R2309="Refreshment Beverage",AS2309*(Rates!J$19/100),MAX(AM2309,AB2309)))</f>
        <v/>
      </c>
      <c r="AO2309" s="127" t="str">
        <f t="shared" si="1117"/>
        <v/>
      </c>
      <c r="AP2309" s="127" t="str">
        <f t="shared" si="1118"/>
        <v/>
      </c>
      <c r="AQ2309" s="140" t="str">
        <f>IF(AS2309="","",IF(R2309="Refreshment Beverage",ROUND(SUM(VLOOKUP(Q:Q,Rates!G$15:L$19,3,0)*(AS2309-Y2309-Z2309-AA2309)),4),ROUND(SUM(Rates!$K$8*AS2309),4)))</f>
        <v/>
      </c>
      <c r="AR2309" s="139" t="str">
        <f t="shared" si="1119"/>
        <v/>
      </c>
      <c r="AS2309" s="125" t="str">
        <f t="shared" si="1120"/>
        <v/>
      </c>
      <c r="AT2309" s="121" t="str">
        <f t="shared" si="1121"/>
        <v/>
      </c>
      <c r="AU2309" s="138" t="str">
        <f>IF(AX2309="","",IF(R2309="Refreshment Beverage",ROUND((BA2309-Y2309-Z2309-AA2309)*VLOOKUP(VALUE(Q2309),Rates!G$15:L$19,3,0),4),ROUND(AW2309*(VLOOKUP(VALUE(Q2309),Rates!G:L,3,0)),4)))</f>
        <v/>
      </c>
      <c r="AV2309" s="126" t="str">
        <f t="shared" si="1122"/>
        <v/>
      </c>
      <c r="AW2309" s="127" t="str">
        <f t="shared" si="1123"/>
        <v/>
      </c>
      <c r="AX2309" s="123" t="str">
        <f t="shared" si="1124"/>
        <v/>
      </c>
      <c r="AY2309" s="140" t="str">
        <f>IF(AX2309="","",IF(R2309="Refreshment Beverage",ROUND(SUM(AX2309*Rates!K$19),4),ROUND(SUM(AX2309*(Rates!J$8/100)),4)))</f>
        <v/>
      </c>
      <c r="AZ2309" s="124" t="str">
        <f t="shared" si="1125"/>
        <v/>
      </c>
      <c r="BA2309" s="125" t="str">
        <f t="shared" si="1126"/>
        <v/>
      </c>
      <c r="BB2309" s="115"/>
      <c r="BC2309" s="143"/>
      <c r="BD2309" s="100"/>
      <c r="BE2309" s="100"/>
      <c r="BF2309" s="100"/>
      <c r="BG2309" s="100"/>
    </row>
    <row r="2310" spans="1:59" x14ac:dyDescent="0.2">
      <c r="A2310" s="144"/>
      <c r="B2310" s="141"/>
      <c r="C2310" s="141"/>
      <c r="D2310" s="142"/>
      <c r="E2310" s="142"/>
      <c r="F2310" s="142"/>
      <c r="G2310" s="142"/>
      <c r="H2310" s="142"/>
      <c r="I2310" s="129"/>
      <c r="J2310" s="130"/>
      <c r="K2310" s="131" t="str">
        <f t="shared" si="1097"/>
        <v/>
      </c>
      <c r="L2310" s="132" t="str">
        <f t="shared" si="1098"/>
        <v/>
      </c>
      <c r="M2310" s="133" t="str">
        <f t="shared" si="1099"/>
        <v/>
      </c>
      <c r="N2310" s="134" t="str">
        <f>IFERROR(IF(B:B="","",IF(R2310="Beer",SUM(LOOKUP(2,1/(Rates!$B$3:$B$5&lt;=W2310)/(Rates!$C$3:$C$5&gt;=W2310),Rates!$D$3:$D$5)*(X2310/100)*W2310),IF(R2310="Refreshment Beverage",SUM(LOOKUP(2,1/(Rates!$B$7:$B$11&lt;=W2310)/(Rates!$C$7:$C$11&gt;=W2310),Rates!$D$7:$D$11)*(X2310/100)*W2310)))),"")</f>
        <v/>
      </c>
      <c r="O2310" s="134" t="str">
        <f t="shared" si="1100"/>
        <v/>
      </c>
      <c r="P2310" s="116"/>
      <c r="Q2310" s="117" t="str">
        <f t="shared" si="1101"/>
        <v/>
      </c>
      <c r="R2310" s="128" t="str">
        <f t="shared" si="1102"/>
        <v/>
      </c>
      <c r="S2310" s="135" t="str">
        <f>IF(B2310="","",IF(R2310="Refreshment Beverage",VLOOKUP(VALUE(Q2310),Rates!G$15:L$19,2,0),VLOOKUP(VALUE(Q2310),Rates!G$4:L$12,2,0)))</f>
        <v/>
      </c>
      <c r="T2310" s="135" t="str">
        <f t="shared" si="1103"/>
        <v/>
      </c>
      <c r="U2310" s="118" t="str">
        <f t="shared" si="1104"/>
        <v/>
      </c>
      <c r="V2310" s="135" t="str">
        <f t="shared" si="1105"/>
        <v/>
      </c>
      <c r="W2310" s="135" t="str">
        <f t="shared" si="1106"/>
        <v/>
      </c>
      <c r="X2310" s="119" t="str">
        <f t="shared" si="1107"/>
        <v/>
      </c>
      <c r="Y2310" s="120" t="str">
        <f>IF(B:B="","",IF(R2310="Refreshment Beverage",VLOOKUP(Q2310,Rates!G$15:L$19,6,0)*W2310,VLOOKUP(Q2310,Rates!G$4:L$12,6,0)*W2310))</f>
        <v/>
      </c>
      <c r="Z2310" s="120" t="str">
        <f t="shared" si="1108"/>
        <v/>
      </c>
      <c r="AA2310" s="120" t="str">
        <f t="shared" si="1109"/>
        <v/>
      </c>
      <c r="AB2310" s="136" t="str">
        <f>IF(B:B="","",IF(R2310="Refreshment Beverage","",IF(AND(R2310="Beer",Q2310=0),SUM(LOOKUP(2,1/(Rates!$B$15:$B$18&lt;=W2310)/(Rates!$C$15:$C$18&gt;=W2310),Rates!$D$15:$D$18)*W2310),VLOOKUP(VALUE(Q:Q),Rates!A:B,2,0)*W2310)))</f>
        <v/>
      </c>
      <c r="AC2310" s="136" t="str">
        <f>IF(B:B="","",IF(R2310="Refreshment Beverage","",IF(AND(R2310="Beer",Q2310=0),SUM(LOOKUP(2,1/(Rates!$B$15:$B$18&lt;=W2310)/(Rates!$C$15:$C$18&gt;=W2310),Rates!$E$15:$E$18)*W2310),VLOOKUP(VALUE(Q:Q),Rates!A:C,3,0)*W2310)))</f>
        <v/>
      </c>
      <c r="AD2310" s="137" t="str">
        <f>IFERROR(IF(B:B="","",IF(R2310="Beer","",IF(VALUE(Q2310)=0,VLOOKUP(VLOOKUP(B:B,#REF!,16,0),Rates!A:E,2,0),VLOOKUP(VALUE(Q2310),Rates!A$31:B$34,2,0)*W2310))),0)</f>
        <v/>
      </c>
      <c r="AE2310" s="121" t="str">
        <f t="shared" si="1110"/>
        <v/>
      </c>
      <c r="AF2310" s="138" t="str">
        <f t="shared" si="1111"/>
        <v/>
      </c>
      <c r="AG2310" s="122" t="str">
        <f t="shared" si="1112"/>
        <v/>
      </c>
      <c r="AH2310" s="123" t="str">
        <f t="shared" si="1113"/>
        <v/>
      </c>
      <c r="AI2310" s="139" t="str">
        <f>IF(AE:AE="","",IF(R2310="Refreshment Beverage",AK2310*(Rates!J$19/100),ROUND(SUM(AH2310*(Rates!$J$8/100)),4)))</f>
        <v/>
      </c>
      <c r="AJ2310" s="124" t="str">
        <f t="shared" si="1114"/>
        <v/>
      </c>
      <c r="AK2310" s="125" t="str">
        <f t="shared" si="1115"/>
        <v/>
      </c>
      <c r="AL2310" s="121" t="str">
        <f t="shared" si="1116"/>
        <v/>
      </c>
      <c r="AM2310" s="138" t="str">
        <f>IF(AS2310="","",IF(R2310="Refreshment Beverage",ROUND(AS2310*Rates!K$19,4),ROUND(AO2310*(VLOOKUP(VALUE(Q2310),Rates!G$4:L$12,3,0)),4)))</f>
        <v/>
      </c>
      <c r="AN2310" s="126" t="str">
        <f>IF(AS2310="","",IF(R2310="Refreshment Beverage",AS2310*(Rates!J$19/100),MAX(AM2310,AB2310)))</f>
        <v/>
      </c>
      <c r="AO2310" s="127" t="str">
        <f t="shared" si="1117"/>
        <v/>
      </c>
      <c r="AP2310" s="127" t="str">
        <f t="shared" si="1118"/>
        <v/>
      </c>
      <c r="AQ2310" s="140" t="str">
        <f>IF(AS2310="","",IF(R2310="Refreshment Beverage",ROUND(SUM(VLOOKUP(Q:Q,Rates!G$15:L$19,3,0)*(AS2310-Y2310-Z2310-AA2310)),4),ROUND(SUM(Rates!$K$8*AS2310),4)))</f>
        <v/>
      </c>
      <c r="AR2310" s="139" t="str">
        <f t="shared" si="1119"/>
        <v/>
      </c>
      <c r="AS2310" s="125" t="str">
        <f t="shared" si="1120"/>
        <v/>
      </c>
      <c r="AT2310" s="121" t="str">
        <f t="shared" si="1121"/>
        <v/>
      </c>
      <c r="AU2310" s="138" t="str">
        <f>IF(AX2310="","",IF(R2310="Refreshment Beverage",ROUND((BA2310-Y2310-Z2310-AA2310)*VLOOKUP(VALUE(Q2310),Rates!G$15:L$19,3,0),4),ROUND(AW2310*(VLOOKUP(VALUE(Q2310),Rates!G:L,3,0)),4)))</f>
        <v/>
      </c>
      <c r="AV2310" s="126" t="str">
        <f t="shared" si="1122"/>
        <v/>
      </c>
      <c r="AW2310" s="127" t="str">
        <f t="shared" si="1123"/>
        <v/>
      </c>
      <c r="AX2310" s="123" t="str">
        <f t="shared" si="1124"/>
        <v/>
      </c>
      <c r="AY2310" s="140" t="str">
        <f>IF(AX2310="","",IF(R2310="Refreshment Beverage",ROUND(SUM(AX2310*Rates!K$19),4),ROUND(SUM(AX2310*(Rates!J$8/100)),4)))</f>
        <v/>
      </c>
      <c r="AZ2310" s="124" t="str">
        <f t="shared" si="1125"/>
        <v/>
      </c>
      <c r="BA2310" s="125" t="str">
        <f t="shared" si="1126"/>
        <v/>
      </c>
      <c r="BB2310" s="115"/>
      <c r="BC2310" s="143"/>
      <c r="BD2310" s="100"/>
      <c r="BE2310" s="100"/>
      <c r="BF2310" s="100"/>
      <c r="BG2310" s="100"/>
    </row>
    <row r="2311" spans="1:59" x14ac:dyDescent="0.2">
      <c r="A2311" s="144"/>
      <c r="B2311" s="141"/>
      <c r="C2311" s="141"/>
      <c r="D2311" s="142"/>
      <c r="E2311" s="142"/>
      <c r="F2311" s="142"/>
      <c r="G2311" s="142"/>
      <c r="H2311" s="142"/>
      <c r="I2311" s="129"/>
      <c r="J2311" s="130"/>
      <c r="K2311" s="131" t="str">
        <f t="shared" si="1097"/>
        <v/>
      </c>
      <c r="L2311" s="132" t="str">
        <f t="shared" si="1098"/>
        <v/>
      </c>
      <c r="M2311" s="133" t="str">
        <f t="shared" si="1099"/>
        <v/>
      </c>
      <c r="N2311" s="134" t="str">
        <f>IFERROR(IF(B:B="","",IF(R2311="Beer",SUM(LOOKUP(2,1/(Rates!$B$3:$B$5&lt;=W2311)/(Rates!$C$3:$C$5&gt;=W2311),Rates!$D$3:$D$5)*(X2311/100)*W2311),IF(R2311="Refreshment Beverage",SUM(LOOKUP(2,1/(Rates!$B$7:$B$11&lt;=W2311)/(Rates!$C$7:$C$11&gt;=W2311),Rates!$D$7:$D$11)*(X2311/100)*W2311)))),"")</f>
        <v/>
      </c>
      <c r="O2311" s="134" t="str">
        <f t="shared" si="1100"/>
        <v/>
      </c>
      <c r="P2311" s="116"/>
      <c r="Q2311" s="117" t="str">
        <f t="shared" si="1101"/>
        <v/>
      </c>
      <c r="R2311" s="128" t="str">
        <f t="shared" si="1102"/>
        <v/>
      </c>
      <c r="S2311" s="135" t="str">
        <f>IF(B2311="","",IF(R2311="Refreshment Beverage",VLOOKUP(VALUE(Q2311),Rates!G$15:L$19,2,0),VLOOKUP(VALUE(Q2311),Rates!G$4:L$12,2,0)))</f>
        <v/>
      </c>
      <c r="T2311" s="135" t="str">
        <f t="shared" si="1103"/>
        <v/>
      </c>
      <c r="U2311" s="118" t="str">
        <f t="shared" si="1104"/>
        <v/>
      </c>
      <c r="V2311" s="135" t="str">
        <f t="shared" si="1105"/>
        <v/>
      </c>
      <c r="W2311" s="135" t="str">
        <f t="shared" si="1106"/>
        <v/>
      </c>
      <c r="X2311" s="119" t="str">
        <f t="shared" si="1107"/>
        <v/>
      </c>
      <c r="Y2311" s="120" t="str">
        <f>IF(B:B="","",IF(R2311="Refreshment Beverage",VLOOKUP(Q2311,Rates!G$15:L$19,6,0)*W2311,VLOOKUP(Q2311,Rates!G$4:L$12,6,0)*W2311))</f>
        <v/>
      </c>
      <c r="Z2311" s="120" t="str">
        <f t="shared" si="1108"/>
        <v/>
      </c>
      <c r="AA2311" s="120" t="str">
        <f t="shared" si="1109"/>
        <v/>
      </c>
      <c r="AB2311" s="136" t="str">
        <f>IF(B:B="","",IF(R2311="Refreshment Beverage","",IF(AND(R2311="Beer",Q2311=0),SUM(LOOKUP(2,1/(Rates!$B$15:$B$18&lt;=W2311)/(Rates!$C$15:$C$18&gt;=W2311),Rates!$D$15:$D$18)*W2311),VLOOKUP(VALUE(Q:Q),Rates!A:B,2,0)*W2311)))</f>
        <v/>
      </c>
      <c r="AC2311" s="136" t="str">
        <f>IF(B:B="","",IF(R2311="Refreshment Beverage","",IF(AND(R2311="Beer",Q2311=0),SUM(LOOKUP(2,1/(Rates!$B$15:$B$18&lt;=W2311)/(Rates!$C$15:$C$18&gt;=W2311),Rates!$E$15:$E$18)*W2311),VLOOKUP(VALUE(Q:Q),Rates!A:C,3,0)*W2311)))</f>
        <v/>
      </c>
      <c r="AD2311" s="137" t="str">
        <f>IFERROR(IF(B:B="","",IF(R2311="Beer","",IF(VALUE(Q2311)=0,VLOOKUP(VLOOKUP(B:B,#REF!,16,0),Rates!A:E,2,0),VLOOKUP(VALUE(Q2311),Rates!A$31:B$34,2,0)*W2311))),0)</f>
        <v/>
      </c>
      <c r="AE2311" s="121" t="str">
        <f t="shared" si="1110"/>
        <v/>
      </c>
      <c r="AF2311" s="138" t="str">
        <f t="shared" si="1111"/>
        <v/>
      </c>
      <c r="AG2311" s="122" t="str">
        <f t="shared" si="1112"/>
        <v/>
      </c>
      <c r="AH2311" s="123" t="str">
        <f t="shared" si="1113"/>
        <v/>
      </c>
      <c r="AI2311" s="139" t="str">
        <f>IF(AE:AE="","",IF(R2311="Refreshment Beverage",AK2311*(Rates!J$19/100),ROUND(SUM(AH2311*(Rates!$J$8/100)),4)))</f>
        <v/>
      </c>
      <c r="AJ2311" s="124" t="str">
        <f t="shared" si="1114"/>
        <v/>
      </c>
      <c r="AK2311" s="125" t="str">
        <f t="shared" si="1115"/>
        <v/>
      </c>
      <c r="AL2311" s="121" t="str">
        <f t="shared" si="1116"/>
        <v/>
      </c>
      <c r="AM2311" s="138" t="str">
        <f>IF(AS2311="","",IF(R2311="Refreshment Beverage",ROUND(AS2311*Rates!K$19,4),ROUND(AO2311*(VLOOKUP(VALUE(Q2311),Rates!G$4:L$12,3,0)),4)))</f>
        <v/>
      </c>
      <c r="AN2311" s="126" t="str">
        <f>IF(AS2311="","",IF(R2311="Refreshment Beverage",AS2311*(Rates!J$19/100),MAX(AM2311,AB2311)))</f>
        <v/>
      </c>
      <c r="AO2311" s="127" t="str">
        <f t="shared" si="1117"/>
        <v/>
      </c>
      <c r="AP2311" s="127" t="str">
        <f t="shared" si="1118"/>
        <v/>
      </c>
      <c r="AQ2311" s="140" t="str">
        <f>IF(AS2311="","",IF(R2311="Refreshment Beverage",ROUND(SUM(VLOOKUP(Q:Q,Rates!G$15:L$19,3,0)*(AS2311-Y2311-Z2311-AA2311)),4),ROUND(SUM(Rates!$K$8*AS2311),4)))</f>
        <v/>
      </c>
      <c r="AR2311" s="139" t="str">
        <f t="shared" si="1119"/>
        <v/>
      </c>
      <c r="AS2311" s="125" t="str">
        <f t="shared" si="1120"/>
        <v/>
      </c>
      <c r="AT2311" s="121" t="str">
        <f t="shared" si="1121"/>
        <v/>
      </c>
      <c r="AU2311" s="138" t="str">
        <f>IF(AX2311="","",IF(R2311="Refreshment Beverage",ROUND((BA2311-Y2311-Z2311-AA2311)*VLOOKUP(VALUE(Q2311),Rates!G$15:L$19,3,0),4),ROUND(AW2311*(VLOOKUP(VALUE(Q2311),Rates!G:L,3,0)),4)))</f>
        <v/>
      </c>
      <c r="AV2311" s="126" t="str">
        <f t="shared" si="1122"/>
        <v/>
      </c>
      <c r="AW2311" s="127" t="str">
        <f t="shared" si="1123"/>
        <v/>
      </c>
      <c r="AX2311" s="123" t="str">
        <f t="shared" si="1124"/>
        <v/>
      </c>
      <c r="AY2311" s="140" t="str">
        <f>IF(AX2311="","",IF(R2311="Refreshment Beverage",ROUND(SUM(AX2311*Rates!K$19),4),ROUND(SUM(AX2311*(Rates!J$8/100)),4)))</f>
        <v/>
      </c>
      <c r="AZ2311" s="124" t="str">
        <f t="shared" si="1125"/>
        <v/>
      </c>
      <c r="BA2311" s="125" t="str">
        <f t="shared" si="1126"/>
        <v/>
      </c>
      <c r="BB2311" s="115"/>
      <c r="BC2311" s="143"/>
      <c r="BD2311" s="100"/>
      <c r="BE2311" s="100"/>
      <c r="BF2311" s="100"/>
      <c r="BG2311" s="100"/>
    </row>
    <row r="2312" spans="1:59" x14ac:dyDescent="0.2">
      <c r="A2312" s="144"/>
      <c r="B2312" s="141"/>
      <c r="C2312" s="141"/>
      <c r="D2312" s="142"/>
      <c r="E2312" s="142"/>
      <c r="F2312" s="142"/>
      <c r="G2312" s="142"/>
      <c r="H2312" s="142"/>
      <c r="I2312" s="129"/>
      <c r="J2312" s="130"/>
      <c r="K2312" s="131" t="str">
        <f t="shared" si="1097"/>
        <v/>
      </c>
      <c r="L2312" s="132" t="str">
        <f t="shared" si="1098"/>
        <v/>
      </c>
      <c r="M2312" s="133" t="str">
        <f t="shared" si="1099"/>
        <v/>
      </c>
      <c r="N2312" s="134" t="str">
        <f>IFERROR(IF(B:B="","",IF(R2312="Beer",SUM(LOOKUP(2,1/(Rates!$B$3:$B$5&lt;=W2312)/(Rates!$C$3:$C$5&gt;=W2312),Rates!$D$3:$D$5)*(X2312/100)*W2312),IF(R2312="Refreshment Beverage",SUM(LOOKUP(2,1/(Rates!$B$7:$B$11&lt;=W2312)/(Rates!$C$7:$C$11&gt;=W2312),Rates!$D$7:$D$11)*(X2312/100)*W2312)))),"")</f>
        <v/>
      </c>
      <c r="O2312" s="134" t="str">
        <f t="shared" si="1100"/>
        <v/>
      </c>
      <c r="P2312" s="116"/>
      <c r="Q2312" s="117" t="str">
        <f t="shared" si="1101"/>
        <v/>
      </c>
      <c r="R2312" s="128" t="str">
        <f t="shared" si="1102"/>
        <v/>
      </c>
      <c r="S2312" s="135" t="str">
        <f>IF(B2312="","",IF(R2312="Refreshment Beverage",VLOOKUP(VALUE(Q2312),Rates!G$15:L$19,2,0),VLOOKUP(VALUE(Q2312),Rates!G$4:L$12,2,0)))</f>
        <v/>
      </c>
      <c r="T2312" s="135" t="str">
        <f t="shared" si="1103"/>
        <v/>
      </c>
      <c r="U2312" s="118" t="str">
        <f t="shared" si="1104"/>
        <v/>
      </c>
      <c r="V2312" s="135" t="str">
        <f t="shared" si="1105"/>
        <v/>
      </c>
      <c r="W2312" s="135" t="str">
        <f t="shared" si="1106"/>
        <v/>
      </c>
      <c r="X2312" s="119" t="str">
        <f t="shared" si="1107"/>
        <v/>
      </c>
      <c r="Y2312" s="120" t="str">
        <f>IF(B:B="","",IF(R2312="Refreshment Beverage",VLOOKUP(Q2312,Rates!G$15:L$19,6,0)*W2312,VLOOKUP(Q2312,Rates!G$4:L$12,6,0)*W2312))</f>
        <v/>
      </c>
      <c r="Z2312" s="120" t="str">
        <f t="shared" si="1108"/>
        <v/>
      </c>
      <c r="AA2312" s="120" t="str">
        <f t="shared" si="1109"/>
        <v/>
      </c>
      <c r="AB2312" s="136" t="str">
        <f>IF(B:B="","",IF(R2312="Refreshment Beverage","",IF(AND(R2312="Beer",Q2312=0),SUM(LOOKUP(2,1/(Rates!$B$15:$B$18&lt;=W2312)/(Rates!$C$15:$C$18&gt;=W2312),Rates!$D$15:$D$18)*W2312),VLOOKUP(VALUE(Q:Q),Rates!A:B,2,0)*W2312)))</f>
        <v/>
      </c>
      <c r="AC2312" s="136" t="str">
        <f>IF(B:B="","",IF(R2312="Refreshment Beverage","",IF(AND(R2312="Beer",Q2312=0),SUM(LOOKUP(2,1/(Rates!$B$15:$B$18&lt;=W2312)/(Rates!$C$15:$C$18&gt;=W2312),Rates!$E$15:$E$18)*W2312),VLOOKUP(VALUE(Q:Q),Rates!A:C,3,0)*W2312)))</f>
        <v/>
      </c>
      <c r="AD2312" s="137" t="str">
        <f>IFERROR(IF(B:B="","",IF(R2312="Beer","",IF(VALUE(Q2312)=0,VLOOKUP(VLOOKUP(B:B,#REF!,16,0),Rates!A:E,2,0),VLOOKUP(VALUE(Q2312),Rates!A$31:B$34,2,0)*W2312))),0)</f>
        <v/>
      </c>
      <c r="AE2312" s="121" t="str">
        <f t="shared" si="1110"/>
        <v/>
      </c>
      <c r="AF2312" s="138" t="str">
        <f t="shared" si="1111"/>
        <v/>
      </c>
      <c r="AG2312" s="122" t="str">
        <f t="shared" si="1112"/>
        <v/>
      </c>
      <c r="AH2312" s="123" t="str">
        <f t="shared" si="1113"/>
        <v/>
      </c>
      <c r="AI2312" s="139" t="str">
        <f>IF(AE:AE="","",IF(R2312="Refreshment Beverage",AK2312*(Rates!J$19/100),ROUND(SUM(AH2312*(Rates!$J$8/100)),4)))</f>
        <v/>
      </c>
      <c r="AJ2312" s="124" t="str">
        <f t="shared" si="1114"/>
        <v/>
      </c>
      <c r="AK2312" s="125" t="str">
        <f t="shared" si="1115"/>
        <v/>
      </c>
      <c r="AL2312" s="121" t="str">
        <f t="shared" si="1116"/>
        <v/>
      </c>
      <c r="AM2312" s="138" t="str">
        <f>IF(AS2312="","",IF(R2312="Refreshment Beverage",ROUND(AS2312*Rates!K$19,4),ROUND(AO2312*(VLOOKUP(VALUE(Q2312),Rates!G$4:L$12,3,0)),4)))</f>
        <v/>
      </c>
      <c r="AN2312" s="126" t="str">
        <f>IF(AS2312="","",IF(R2312="Refreshment Beverage",AS2312*(Rates!J$19/100),MAX(AM2312,AB2312)))</f>
        <v/>
      </c>
      <c r="AO2312" s="127" t="str">
        <f t="shared" si="1117"/>
        <v/>
      </c>
      <c r="AP2312" s="127" t="str">
        <f t="shared" si="1118"/>
        <v/>
      </c>
      <c r="AQ2312" s="140" t="str">
        <f>IF(AS2312="","",IF(R2312="Refreshment Beverage",ROUND(SUM(VLOOKUP(Q:Q,Rates!G$15:L$19,3,0)*(AS2312-Y2312-Z2312-AA2312)),4),ROUND(SUM(Rates!$K$8*AS2312),4)))</f>
        <v/>
      </c>
      <c r="AR2312" s="139" t="str">
        <f t="shared" si="1119"/>
        <v/>
      </c>
      <c r="AS2312" s="125" t="str">
        <f t="shared" si="1120"/>
        <v/>
      </c>
      <c r="AT2312" s="121" t="str">
        <f t="shared" si="1121"/>
        <v/>
      </c>
      <c r="AU2312" s="138" t="str">
        <f>IF(AX2312="","",IF(R2312="Refreshment Beverage",ROUND((BA2312-Y2312-Z2312-AA2312)*VLOOKUP(VALUE(Q2312),Rates!G$15:L$19,3,0),4),ROUND(AW2312*(VLOOKUP(VALUE(Q2312),Rates!G:L,3,0)),4)))</f>
        <v/>
      </c>
      <c r="AV2312" s="126" t="str">
        <f t="shared" si="1122"/>
        <v/>
      </c>
      <c r="AW2312" s="127" t="str">
        <f t="shared" si="1123"/>
        <v/>
      </c>
      <c r="AX2312" s="123" t="str">
        <f t="shared" si="1124"/>
        <v/>
      </c>
      <c r="AY2312" s="140" t="str">
        <f>IF(AX2312="","",IF(R2312="Refreshment Beverage",ROUND(SUM(AX2312*Rates!K$19),4),ROUND(SUM(AX2312*(Rates!J$8/100)),4)))</f>
        <v/>
      </c>
      <c r="AZ2312" s="124" t="str">
        <f t="shared" si="1125"/>
        <v/>
      </c>
      <c r="BA2312" s="125" t="str">
        <f t="shared" si="1126"/>
        <v/>
      </c>
      <c r="BB2312" s="115"/>
      <c r="BC2312" s="143"/>
      <c r="BD2312" s="100"/>
      <c r="BE2312" s="100"/>
      <c r="BF2312" s="100"/>
      <c r="BG2312" s="100"/>
    </row>
    <row r="2313" spans="1:59" x14ac:dyDescent="0.2">
      <c r="A2313" s="144"/>
      <c r="B2313" s="141"/>
      <c r="C2313" s="141"/>
      <c r="D2313" s="142"/>
      <c r="E2313" s="142"/>
      <c r="F2313" s="142"/>
      <c r="G2313" s="142"/>
      <c r="H2313" s="142"/>
      <c r="I2313" s="129"/>
      <c r="J2313" s="130"/>
      <c r="K2313" s="131" t="str">
        <f t="shared" si="1097"/>
        <v/>
      </c>
      <c r="L2313" s="132" t="str">
        <f t="shared" si="1098"/>
        <v/>
      </c>
      <c r="M2313" s="133" t="str">
        <f t="shared" si="1099"/>
        <v/>
      </c>
      <c r="N2313" s="134" t="str">
        <f>IFERROR(IF(B:B="","",IF(R2313="Beer",SUM(LOOKUP(2,1/(Rates!$B$3:$B$5&lt;=W2313)/(Rates!$C$3:$C$5&gt;=W2313),Rates!$D$3:$D$5)*(X2313/100)*W2313),IF(R2313="Refreshment Beverage",SUM(LOOKUP(2,1/(Rates!$B$7:$B$11&lt;=W2313)/(Rates!$C$7:$C$11&gt;=W2313),Rates!$D$7:$D$11)*(X2313/100)*W2313)))),"")</f>
        <v/>
      </c>
      <c r="O2313" s="134" t="str">
        <f t="shared" si="1100"/>
        <v/>
      </c>
      <c r="P2313" s="116"/>
      <c r="Q2313" s="117" t="str">
        <f t="shared" si="1101"/>
        <v/>
      </c>
      <c r="R2313" s="128" t="str">
        <f t="shared" si="1102"/>
        <v/>
      </c>
      <c r="S2313" s="135" t="str">
        <f>IF(B2313="","",IF(R2313="Refreshment Beverage",VLOOKUP(VALUE(Q2313),Rates!G$15:L$19,2,0),VLOOKUP(VALUE(Q2313),Rates!G$4:L$12,2,0)))</f>
        <v/>
      </c>
      <c r="T2313" s="135" t="str">
        <f t="shared" si="1103"/>
        <v/>
      </c>
      <c r="U2313" s="118" t="str">
        <f t="shared" si="1104"/>
        <v/>
      </c>
      <c r="V2313" s="135" t="str">
        <f t="shared" si="1105"/>
        <v/>
      </c>
      <c r="W2313" s="135" t="str">
        <f t="shared" si="1106"/>
        <v/>
      </c>
      <c r="X2313" s="119" t="str">
        <f t="shared" si="1107"/>
        <v/>
      </c>
      <c r="Y2313" s="120" t="str">
        <f>IF(B:B="","",IF(R2313="Refreshment Beverage",VLOOKUP(Q2313,Rates!G$15:L$19,6,0)*W2313,VLOOKUP(Q2313,Rates!G$4:L$12,6,0)*W2313))</f>
        <v/>
      </c>
      <c r="Z2313" s="120" t="str">
        <f t="shared" si="1108"/>
        <v/>
      </c>
      <c r="AA2313" s="120" t="str">
        <f t="shared" si="1109"/>
        <v/>
      </c>
      <c r="AB2313" s="136" t="str">
        <f>IF(B:B="","",IF(R2313="Refreshment Beverage","",IF(AND(R2313="Beer",Q2313=0),SUM(LOOKUP(2,1/(Rates!$B$15:$B$18&lt;=W2313)/(Rates!$C$15:$C$18&gt;=W2313),Rates!$D$15:$D$18)*W2313),VLOOKUP(VALUE(Q:Q),Rates!A:B,2,0)*W2313)))</f>
        <v/>
      </c>
      <c r="AC2313" s="136" t="str">
        <f>IF(B:B="","",IF(R2313="Refreshment Beverage","",IF(AND(R2313="Beer",Q2313=0),SUM(LOOKUP(2,1/(Rates!$B$15:$B$18&lt;=W2313)/(Rates!$C$15:$C$18&gt;=W2313),Rates!$E$15:$E$18)*W2313),VLOOKUP(VALUE(Q:Q),Rates!A:C,3,0)*W2313)))</f>
        <v/>
      </c>
      <c r="AD2313" s="137" t="str">
        <f>IFERROR(IF(B:B="","",IF(R2313="Beer","",IF(VALUE(Q2313)=0,VLOOKUP(VLOOKUP(B:B,#REF!,16,0),Rates!A:E,2,0),VLOOKUP(VALUE(Q2313),Rates!A$31:B$34,2,0)*W2313))),0)</f>
        <v/>
      </c>
      <c r="AE2313" s="121" t="str">
        <f t="shared" si="1110"/>
        <v/>
      </c>
      <c r="AF2313" s="138" t="str">
        <f t="shared" si="1111"/>
        <v/>
      </c>
      <c r="AG2313" s="122" t="str">
        <f t="shared" si="1112"/>
        <v/>
      </c>
      <c r="AH2313" s="123" t="str">
        <f t="shared" si="1113"/>
        <v/>
      </c>
      <c r="AI2313" s="139" t="str">
        <f>IF(AE:AE="","",IF(R2313="Refreshment Beverage",AK2313*(Rates!J$19/100),ROUND(SUM(AH2313*(Rates!$J$8/100)),4)))</f>
        <v/>
      </c>
      <c r="AJ2313" s="124" t="str">
        <f t="shared" si="1114"/>
        <v/>
      </c>
      <c r="AK2313" s="125" t="str">
        <f t="shared" si="1115"/>
        <v/>
      </c>
      <c r="AL2313" s="121" t="str">
        <f t="shared" si="1116"/>
        <v/>
      </c>
      <c r="AM2313" s="138" t="str">
        <f>IF(AS2313="","",IF(R2313="Refreshment Beverage",ROUND(AS2313*Rates!K$19,4),ROUND(AO2313*(VLOOKUP(VALUE(Q2313),Rates!G$4:L$12,3,0)),4)))</f>
        <v/>
      </c>
      <c r="AN2313" s="126" t="str">
        <f>IF(AS2313="","",IF(R2313="Refreshment Beverage",AS2313*(Rates!J$19/100),MAX(AM2313,AB2313)))</f>
        <v/>
      </c>
      <c r="AO2313" s="127" t="str">
        <f t="shared" si="1117"/>
        <v/>
      </c>
      <c r="AP2313" s="127" t="str">
        <f t="shared" si="1118"/>
        <v/>
      </c>
      <c r="AQ2313" s="140" t="str">
        <f>IF(AS2313="","",IF(R2313="Refreshment Beverage",ROUND(SUM(VLOOKUP(Q:Q,Rates!G$15:L$19,3,0)*(AS2313-Y2313-Z2313-AA2313)),4),ROUND(SUM(Rates!$K$8*AS2313),4)))</f>
        <v/>
      </c>
      <c r="AR2313" s="139" t="str">
        <f t="shared" si="1119"/>
        <v/>
      </c>
      <c r="AS2313" s="125" t="str">
        <f t="shared" si="1120"/>
        <v/>
      </c>
      <c r="AT2313" s="121" t="str">
        <f t="shared" si="1121"/>
        <v/>
      </c>
      <c r="AU2313" s="138" t="str">
        <f>IF(AX2313="","",IF(R2313="Refreshment Beverage",ROUND((BA2313-Y2313-Z2313-AA2313)*VLOOKUP(VALUE(Q2313),Rates!G$15:L$19,3,0),4),ROUND(AW2313*(VLOOKUP(VALUE(Q2313),Rates!G:L,3,0)),4)))</f>
        <v/>
      </c>
      <c r="AV2313" s="126" t="str">
        <f t="shared" si="1122"/>
        <v/>
      </c>
      <c r="AW2313" s="127" t="str">
        <f t="shared" si="1123"/>
        <v/>
      </c>
      <c r="AX2313" s="123" t="str">
        <f t="shared" si="1124"/>
        <v/>
      </c>
      <c r="AY2313" s="140" t="str">
        <f>IF(AX2313="","",IF(R2313="Refreshment Beverage",ROUND(SUM(AX2313*Rates!K$19),4),ROUND(SUM(AX2313*(Rates!J$8/100)),4)))</f>
        <v/>
      </c>
      <c r="AZ2313" s="124" t="str">
        <f t="shared" si="1125"/>
        <v/>
      </c>
      <c r="BA2313" s="125" t="str">
        <f t="shared" si="1126"/>
        <v/>
      </c>
      <c r="BB2313" s="115"/>
      <c r="BC2313" s="143"/>
      <c r="BD2313" s="100"/>
      <c r="BE2313" s="100"/>
      <c r="BF2313" s="100"/>
      <c r="BG2313" s="100"/>
    </row>
    <row r="2314" spans="1:59" x14ac:dyDescent="0.2">
      <c r="A2314" s="144"/>
      <c r="B2314" s="141"/>
      <c r="C2314" s="141"/>
      <c r="D2314" s="142"/>
      <c r="E2314" s="142"/>
      <c r="F2314" s="142"/>
      <c r="G2314" s="142"/>
      <c r="H2314" s="142"/>
      <c r="I2314" s="129"/>
      <c r="J2314" s="130"/>
      <c r="K2314" s="131" t="str">
        <f t="shared" si="1097"/>
        <v/>
      </c>
      <c r="L2314" s="132" t="str">
        <f t="shared" si="1098"/>
        <v/>
      </c>
      <c r="M2314" s="133" t="str">
        <f t="shared" si="1099"/>
        <v/>
      </c>
      <c r="N2314" s="134" t="str">
        <f>IFERROR(IF(B:B="","",IF(R2314="Beer",SUM(LOOKUP(2,1/(Rates!$B$3:$B$5&lt;=W2314)/(Rates!$C$3:$C$5&gt;=W2314),Rates!$D$3:$D$5)*(X2314/100)*W2314),IF(R2314="Refreshment Beverage",SUM(LOOKUP(2,1/(Rates!$B$7:$B$11&lt;=W2314)/(Rates!$C$7:$C$11&gt;=W2314),Rates!$D$7:$D$11)*(X2314/100)*W2314)))),"")</f>
        <v/>
      </c>
      <c r="O2314" s="134" t="str">
        <f t="shared" si="1100"/>
        <v/>
      </c>
      <c r="P2314" s="116"/>
      <c r="Q2314" s="117" t="str">
        <f t="shared" si="1101"/>
        <v/>
      </c>
      <c r="R2314" s="128" t="str">
        <f t="shared" si="1102"/>
        <v/>
      </c>
      <c r="S2314" s="135" t="str">
        <f>IF(B2314="","",IF(R2314="Refreshment Beverage",VLOOKUP(VALUE(Q2314),Rates!G$15:L$19,2,0),VLOOKUP(VALUE(Q2314),Rates!G$4:L$12,2,0)))</f>
        <v/>
      </c>
      <c r="T2314" s="135" t="str">
        <f t="shared" si="1103"/>
        <v/>
      </c>
      <c r="U2314" s="118" t="str">
        <f t="shared" si="1104"/>
        <v/>
      </c>
      <c r="V2314" s="135" t="str">
        <f t="shared" si="1105"/>
        <v/>
      </c>
      <c r="W2314" s="135" t="str">
        <f t="shared" si="1106"/>
        <v/>
      </c>
      <c r="X2314" s="119" t="str">
        <f t="shared" si="1107"/>
        <v/>
      </c>
      <c r="Y2314" s="120" t="str">
        <f>IF(B:B="","",IF(R2314="Refreshment Beverage",VLOOKUP(Q2314,Rates!G$15:L$19,6,0)*W2314,VLOOKUP(Q2314,Rates!G$4:L$12,6,0)*W2314))</f>
        <v/>
      </c>
      <c r="Z2314" s="120" t="str">
        <f t="shared" si="1108"/>
        <v/>
      </c>
      <c r="AA2314" s="120" t="str">
        <f t="shared" si="1109"/>
        <v/>
      </c>
      <c r="AB2314" s="136" t="str">
        <f>IF(B:B="","",IF(R2314="Refreshment Beverage","",IF(AND(R2314="Beer",Q2314=0),SUM(LOOKUP(2,1/(Rates!$B$15:$B$18&lt;=W2314)/(Rates!$C$15:$C$18&gt;=W2314),Rates!$D$15:$D$18)*W2314),VLOOKUP(VALUE(Q:Q),Rates!A:B,2,0)*W2314)))</f>
        <v/>
      </c>
      <c r="AC2314" s="136" t="str">
        <f>IF(B:B="","",IF(R2314="Refreshment Beverage","",IF(AND(R2314="Beer",Q2314=0),SUM(LOOKUP(2,1/(Rates!$B$15:$B$18&lt;=W2314)/(Rates!$C$15:$C$18&gt;=W2314),Rates!$E$15:$E$18)*W2314),VLOOKUP(VALUE(Q:Q),Rates!A:C,3,0)*W2314)))</f>
        <v/>
      </c>
      <c r="AD2314" s="137" t="str">
        <f>IFERROR(IF(B:B="","",IF(R2314="Beer","",IF(VALUE(Q2314)=0,VLOOKUP(VLOOKUP(B:B,#REF!,16,0),Rates!A:E,2,0),VLOOKUP(VALUE(Q2314),Rates!A$31:B$34,2,0)*W2314))),0)</f>
        <v/>
      </c>
      <c r="AE2314" s="121" t="str">
        <f t="shared" si="1110"/>
        <v/>
      </c>
      <c r="AF2314" s="138" t="str">
        <f t="shared" si="1111"/>
        <v/>
      </c>
      <c r="AG2314" s="122" t="str">
        <f t="shared" si="1112"/>
        <v/>
      </c>
      <c r="AH2314" s="123" t="str">
        <f t="shared" si="1113"/>
        <v/>
      </c>
      <c r="AI2314" s="139" t="str">
        <f>IF(AE:AE="","",IF(R2314="Refreshment Beverage",AK2314*(Rates!J$19/100),ROUND(SUM(AH2314*(Rates!$J$8/100)),4)))</f>
        <v/>
      </c>
      <c r="AJ2314" s="124" t="str">
        <f t="shared" si="1114"/>
        <v/>
      </c>
      <c r="AK2314" s="125" t="str">
        <f t="shared" si="1115"/>
        <v/>
      </c>
      <c r="AL2314" s="121" t="str">
        <f t="shared" si="1116"/>
        <v/>
      </c>
      <c r="AM2314" s="138" t="str">
        <f>IF(AS2314="","",IF(R2314="Refreshment Beverage",ROUND(AS2314*Rates!K$19,4),ROUND(AO2314*(VLOOKUP(VALUE(Q2314),Rates!G$4:L$12,3,0)),4)))</f>
        <v/>
      </c>
      <c r="AN2314" s="126" t="str">
        <f>IF(AS2314="","",IF(R2314="Refreshment Beverage",AS2314*(Rates!J$19/100),MAX(AM2314,AB2314)))</f>
        <v/>
      </c>
      <c r="AO2314" s="127" t="str">
        <f t="shared" si="1117"/>
        <v/>
      </c>
      <c r="AP2314" s="127" t="str">
        <f t="shared" si="1118"/>
        <v/>
      </c>
      <c r="AQ2314" s="140" t="str">
        <f>IF(AS2314="","",IF(R2314="Refreshment Beverage",ROUND(SUM(VLOOKUP(Q:Q,Rates!G$15:L$19,3,0)*(AS2314-Y2314-Z2314-AA2314)),4),ROUND(SUM(Rates!$K$8*AS2314),4)))</f>
        <v/>
      </c>
      <c r="AR2314" s="139" t="str">
        <f t="shared" si="1119"/>
        <v/>
      </c>
      <c r="AS2314" s="125" t="str">
        <f t="shared" si="1120"/>
        <v/>
      </c>
      <c r="AT2314" s="121" t="str">
        <f t="shared" si="1121"/>
        <v/>
      </c>
      <c r="AU2314" s="138" t="str">
        <f>IF(AX2314="","",IF(R2314="Refreshment Beverage",ROUND((BA2314-Y2314-Z2314-AA2314)*VLOOKUP(VALUE(Q2314),Rates!G$15:L$19,3,0),4),ROUND(AW2314*(VLOOKUP(VALUE(Q2314),Rates!G:L,3,0)),4)))</f>
        <v/>
      </c>
      <c r="AV2314" s="126" t="str">
        <f t="shared" si="1122"/>
        <v/>
      </c>
      <c r="AW2314" s="127" t="str">
        <f t="shared" si="1123"/>
        <v/>
      </c>
      <c r="AX2314" s="123" t="str">
        <f t="shared" si="1124"/>
        <v/>
      </c>
      <c r="AY2314" s="140" t="str">
        <f>IF(AX2314="","",IF(R2314="Refreshment Beverage",ROUND(SUM(AX2314*Rates!K$19),4),ROUND(SUM(AX2314*(Rates!J$8/100)),4)))</f>
        <v/>
      </c>
      <c r="AZ2314" s="124" t="str">
        <f t="shared" si="1125"/>
        <v/>
      </c>
      <c r="BA2314" s="125" t="str">
        <f t="shared" si="1126"/>
        <v/>
      </c>
      <c r="BB2314" s="115"/>
      <c r="BC2314" s="143"/>
      <c r="BD2314" s="100"/>
      <c r="BE2314" s="100"/>
      <c r="BF2314" s="100"/>
      <c r="BG2314" s="100"/>
    </row>
    <row r="2315" spans="1:59" x14ac:dyDescent="0.2">
      <c r="A2315" s="144"/>
      <c r="B2315" s="141"/>
      <c r="C2315" s="141"/>
      <c r="D2315" s="142"/>
      <c r="E2315" s="142"/>
      <c r="F2315" s="142"/>
      <c r="G2315" s="142"/>
      <c r="H2315" s="142"/>
      <c r="I2315" s="129"/>
      <c r="J2315" s="130"/>
      <c r="K2315" s="131" t="str">
        <f t="shared" si="1097"/>
        <v/>
      </c>
      <c r="L2315" s="132" t="str">
        <f t="shared" si="1098"/>
        <v/>
      </c>
      <c r="M2315" s="133" t="str">
        <f t="shared" si="1099"/>
        <v/>
      </c>
      <c r="N2315" s="134" t="str">
        <f>IFERROR(IF(B:B="","",IF(R2315="Beer",SUM(LOOKUP(2,1/(Rates!$B$3:$B$5&lt;=W2315)/(Rates!$C$3:$C$5&gt;=W2315),Rates!$D$3:$D$5)*(X2315/100)*W2315),IF(R2315="Refreshment Beverage",SUM(LOOKUP(2,1/(Rates!$B$7:$B$11&lt;=W2315)/(Rates!$C$7:$C$11&gt;=W2315),Rates!$D$7:$D$11)*(X2315/100)*W2315)))),"")</f>
        <v/>
      </c>
      <c r="O2315" s="134" t="str">
        <f t="shared" si="1100"/>
        <v/>
      </c>
      <c r="P2315" s="116"/>
      <c r="Q2315" s="117" t="str">
        <f t="shared" si="1101"/>
        <v/>
      </c>
      <c r="R2315" s="128" t="str">
        <f t="shared" si="1102"/>
        <v/>
      </c>
      <c r="S2315" s="135" t="str">
        <f>IF(B2315="","",IF(R2315="Refreshment Beverage",VLOOKUP(VALUE(Q2315),Rates!G$15:L$19,2,0),VLOOKUP(VALUE(Q2315),Rates!G$4:L$12,2,0)))</f>
        <v/>
      </c>
      <c r="T2315" s="135" t="str">
        <f t="shared" si="1103"/>
        <v/>
      </c>
      <c r="U2315" s="118" t="str">
        <f t="shared" si="1104"/>
        <v/>
      </c>
      <c r="V2315" s="135" t="str">
        <f t="shared" si="1105"/>
        <v/>
      </c>
      <c r="W2315" s="135" t="str">
        <f t="shared" si="1106"/>
        <v/>
      </c>
      <c r="X2315" s="119" t="str">
        <f t="shared" si="1107"/>
        <v/>
      </c>
      <c r="Y2315" s="120" t="str">
        <f>IF(B:B="","",IF(R2315="Refreshment Beverage",VLOOKUP(Q2315,Rates!G$15:L$19,6,0)*W2315,VLOOKUP(Q2315,Rates!G$4:L$12,6,0)*W2315))</f>
        <v/>
      </c>
      <c r="Z2315" s="120" t="str">
        <f t="shared" si="1108"/>
        <v/>
      </c>
      <c r="AA2315" s="120" t="str">
        <f t="shared" si="1109"/>
        <v/>
      </c>
      <c r="AB2315" s="136" t="str">
        <f>IF(B:B="","",IF(R2315="Refreshment Beverage","",IF(AND(R2315="Beer",Q2315=0),SUM(LOOKUP(2,1/(Rates!$B$15:$B$18&lt;=W2315)/(Rates!$C$15:$C$18&gt;=W2315),Rates!$D$15:$D$18)*W2315),VLOOKUP(VALUE(Q:Q),Rates!A:B,2,0)*W2315)))</f>
        <v/>
      </c>
      <c r="AC2315" s="136" t="str">
        <f>IF(B:B="","",IF(R2315="Refreshment Beverage","",IF(AND(R2315="Beer",Q2315=0),SUM(LOOKUP(2,1/(Rates!$B$15:$B$18&lt;=W2315)/(Rates!$C$15:$C$18&gt;=W2315),Rates!$E$15:$E$18)*W2315),VLOOKUP(VALUE(Q:Q),Rates!A:C,3,0)*W2315)))</f>
        <v/>
      </c>
      <c r="AD2315" s="137" t="str">
        <f>IFERROR(IF(B:B="","",IF(R2315="Beer","",IF(VALUE(Q2315)=0,VLOOKUP(VLOOKUP(B:B,#REF!,16,0),Rates!A:E,2,0),VLOOKUP(VALUE(Q2315),Rates!A$31:B$34,2,0)*W2315))),0)</f>
        <v/>
      </c>
      <c r="AE2315" s="121" t="str">
        <f t="shared" si="1110"/>
        <v/>
      </c>
      <c r="AF2315" s="138" t="str">
        <f t="shared" si="1111"/>
        <v/>
      </c>
      <c r="AG2315" s="122" t="str">
        <f t="shared" si="1112"/>
        <v/>
      </c>
      <c r="AH2315" s="123" t="str">
        <f t="shared" si="1113"/>
        <v/>
      </c>
      <c r="AI2315" s="139" t="str">
        <f>IF(AE:AE="","",IF(R2315="Refreshment Beverage",AK2315*(Rates!J$19/100),ROUND(SUM(AH2315*(Rates!$J$8/100)),4)))</f>
        <v/>
      </c>
      <c r="AJ2315" s="124" t="str">
        <f t="shared" si="1114"/>
        <v/>
      </c>
      <c r="AK2315" s="125" t="str">
        <f t="shared" si="1115"/>
        <v/>
      </c>
      <c r="AL2315" s="121" t="str">
        <f t="shared" si="1116"/>
        <v/>
      </c>
      <c r="AM2315" s="138" t="str">
        <f>IF(AS2315="","",IF(R2315="Refreshment Beverage",ROUND(AS2315*Rates!K$19,4),ROUND(AO2315*(VLOOKUP(VALUE(Q2315),Rates!G$4:L$12,3,0)),4)))</f>
        <v/>
      </c>
      <c r="AN2315" s="126" t="str">
        <f>IF(AS2315="","",IF(R2315="Refreshment Beverage",AS2315*(Rates!J$19/100),MAX(AM2315,AB2315)))</f>
        <v/>
      </c>
      <c r="AO2315" s="127" t="str">
        <f t="shared" si="1117"/>
        <v/>
      </c>
      <c r="AP2315" s="127" t="str">
        <f t="shared" si="1118"/>
        <v/>
      </c>
      <c r="AQ2315" s="140" t="str">
        <f>IF(AS2315="","",IF(R2315="Refreshment Beverage",ROUND(SUM(VLOOKUP(Q:Q,Rates!G$15:L$19,3,0)*(AS2315-Y2315-Z2315-AA2315)),4),ROUND(SUM(Rates!$K$8*AS2315),4)))</f>
        <v/>
      </c>
      <c r="AR2315" s="139" t="str">
        <f t="shared" si="1119"/>
        <v/>
      </c>
      <c r="AS2315" s="125" t="str">
        <f t="shared" si="1120"/>
        <v/>
      </c>
      <c r="AT2315" s="121" t="str">
        <f t="shared" si="1121"/>
        <v/>
      </c>
      <c r="AU2315" s="138" t="str">
        <f>IF(AX2315="","",IF(R2315="Refreshment Beverage",ROUND((BA2315-Y2315-Z2315-AA2315)*VLOOKUP(VALUE(Q2315),Rates!G$15:L$19,3,0),4),ROUND(AW2315*(VLOOKUP(VALUE(Q2315),Rates!G:L,3,0)),4)))</f>
        <v/>
      </c>
      <c r="AV2315" s="126" t="str">
        <f t="shared" si="1122"/>
        <v/>
      </c>
      <c r="AW2315" s="127" t="str">
        <f t="shared" si="1123"/>
        <v/>
      </c>
      <c r="AX2315" s="123" t="str">
        <f t="shared" si="1124"/>
        <v/>
      </c>
      <c r="AY2315" s="140" t="str">
        <f>IF(AX2315="","",IF(R2315="Refreshment Beverage",ROUND(SUM(AX2315*Rates!K$19),4),ROUND(SUM(AX2315*(Rates!J$8/100)),4)))</f>
        <v/>
      </c>
      <c r="AZ2315" s="124" t="str">
        <f t="shared" si="1125"/>
        <v/>
      </c>
      <c r="BA2315" s="125" t="str">
        <f t="shared" si="1126"/>
        <v/>
      </c>
      <c r="BB2315" s="115"/>
      <c r="BC2315" s="143"/>
      <c r="BD2315" s="100"/>
      <c r="BE2315" s="100"/>
      <c r="BF2315" s="100"/>
      <c r="BG2315" s="100"/>
    </row>
    <row r="2316" spans="1:59" x14ac:dyDescent="0.2">
      <c r="A2316" s="144"/>
      <c r="B2316" s="141"/>
      <c r="C2316" s="141"/>
      <c r="D2316" s="142"/>
      <c r="E2316" s="142"/>
      <c r="F2316" s="142"/>
      <c r="G2316" s="142"/>
      <c r="H2316" s="142"/>
      <c r="I2316" s="129"/>
      <c r="J2316" s="130"/>
      <c r="K2316" s="131" t="str">
        <f t="shared" si="1097"/>
        <v/>
      </c>
      <c r="L2316" s="132" t="str">
        <f t="shared" si="1098"/>
        <v/>
      </c>
      <c r="M2316" s="133" t="str">
        <f t="shared" si="1099"/>
        <v/>
      </c>
      <c r="N2316" s="134" t="str">
        <f>IFERROR(IF(B:B="","",IF(R2316="Beer",SUM(LOOKUP(2,1/(Rates!$B$3:$B$5&lt;=W2316)/(Rates!$C$3:$C$5&gt;=W2316),Rates!$D$3:$D$5)*(X2316/100)*W2316),IF(R2316="Refreshment Beverage",SUM(LOOKUP(2,1/(Rates!$B$7:$B$11&lt;=W2316)/(Rates!$C$7:$C$11&gt;=W2316),Rates!$D$7:$D$11)*(X2316/100)*W2316)))),"")</f>
        <v/>
      </c>
      <c r="O2316" s="134" t="str">
        <f t="shared" si="1100"/>
        <v/>
      </c>
      <c r="P2316" s="116"/>
      <c r="Q2316" s="117" t="str">
        <f t="shared" si="1101"/>
        <v/>
      </c>
      <c r="R2316" s="128" t="str">
        <f t="shared" si="1102"/>
        <v/>
      </c>
      <c r="S2316" s="135" t="str">
        <f>IF(B2316="","",IF(R2316="Refreshment Beverage",VLOOKUP(VALUE(Q2316),Rates!G$15:L$19,2,0),VLOOKUP(VALUE(Q2316),Rates!G$4:L$12,2,0)))</f>
        <v/>
      </c>
      <c r="T2316" s="135" t="str">
        <f t="shared" si="1103"/>
        <v/>
      </c>
      <c r="U2316" s="118" t="str">
        <f t="shared" si="1104"/>
        <v/>
      </c>
      <c r="V2316" s="135" t="str">
        <f t="shared" si="1105"/>
        <v/>
      </c>
      <c r="W2316" s="135" t="str">
        <f t="shared" si="1106"/>
        <v/>
      </c>
      <c r="X2316" s="119" t="str">
        <f t="shared" si="1107"/>
        <v/>
      </c>
      <c r="Y2316" s="120" t="str">
        <f>IF(B:B="","",IF(R2316="Refreshment Beverage",VLOOKUP(Q2316,Rates!G$15:L$19,6,0)*W2316,VLOOKUP(Q2316,Rates!G$4:L$12,6,0)*W2316))</f>
        <v/>
      </c>
      <c r="Z2316" s="120" t="str">
        <f t="shared" si="1108"/>
        <v/>
      </c>
      <c r="AA2316" s="120" t="str">
        <f t="shared" si="1109"/>
        <v/>
      </c>
      <c r="AB2316" s="136" t="str">
        <f>IF(B:B="","",IF(R2316="Refreshment Beverage","",IF(AND(R2316="Beer",Q2316=0),SUM(LOOKUP(2,1/(Rates!$B$15:$B$18&lt;=W2316)/(Rates!$C$15:$C$18&gt;=W2316),Rates!$D$15:$D$18)*W2316),VLOOKUP(VALUE(Q:Q),Rates!A:B,2,0)*W2316)))</f>
        <v/>
      </c>
      <c r="AC2316" s="136" t="str">
        <f>IF(B:B="","",IF(R2316="Refreshment Beverage","",IF(AND(R2316="Beer",Q2316=0),SUM(LOOKUP(2,1/(Rates!$B$15:$B$18&lt;=W2316)/(Rates!$C$15:$C$18&gt;=W2316),Rates!$E$15:$E$18)*W2316),VLOOKUP(VALUE(Q:Q),Rates!A:C,3,0)*W2316)))</f>
        <v/>
      </c>
      <c r="AD2316" s="137" t="str">
        <f>IFERROR(IF(B:B="","",IF(R2316="Beer","",IF(VALUE(Q2316)=0,VLOOKUP(VLOOKUP(B:B,#REF!,16,0),Rates!A:E,2,0),VLOOKUP(VALUE(Q2316),Rates!A$31:B$34,2,0)*W2316))),0)</f>
        <v/>
      </c>
      <c r="AE2316" s="121" t="str">
        <f t="shared" si="1110"/>
        <v/>
      </c>
      <c r="AF2316" s="138" t="str">
        <f t="shared" si="1111"/>
        <v/>
      </c>
      <c r="AG2316" s="122" t="str">
        <f t="shared" si="1112"/>
        <v/>
      </c>
      <c r="AH2316" s="123" t="str">
        <f t="shared" si="1113"/>
        <v/>
      </c>
      <c r="AI2316" s="139" t="str">
        <f>IF(AE:AE="","",IF(R2316="Refreshment Beverage",AK2316*(Rates!J$19/100),ROUND(SUM(AH2316*(Rates!$J$8/100)),4)))</f>
        <v/>
      </c>
      <c r="AJ2316" s="124" t="str">
        <f t="shared" si="1114"/>
        <v/>
      </c>
      <c r="AK2316" s="125" t="str">
        <f t="shared" si="1115"/>
        <v/>
      </c>
      <c r="AL2316" s="121" t="str">
        <f t="shared" si="1116"/>
        <v/>
      </c>
      <c r="AM2316" s="138" t="str">
        <f>IF(AS2316="","",IF(R2316="Refreshment Beverage",ROUND(AS2316*Rates!K$19,4),ROUND(AO2316*(VLOOKUP(VALUE(Q2316),Rates!G$4:L$12,3,0)),4)))</f>
        <v/>
      </c>
      <c r="AN2316" s="126" t="str">
        <f>IF(AS2316="","",IF(R2316="Refreshment Beverage",AS2316*(Rates!J$19/100),MAX(AM2316,AB2316)))</f>
        <v/>
      </c>
      <c r="AO2316" s="127" t="str">
        <f t="shared" si="1117"/>
        <v/>
      </c>
      <c r="AP2316" s="127" t="str">
        <f t="shared" si="1118"/>
        <v/>
      </c>
      <c r="AQ2316" s="140" t="str">
        <f>IF(AS2316="","",IF(R2316="Refreshment Beverage",ROUND(SUM(VLOOKUP(Q:Q,Rates!G$15:L$19,3,0)*(AS2316-Y2316-Z2316-AA2316)),4),ROUND(SUM(Rates!$K$8*AS2316),4)))</f>
        <v/>
      </c>
      <c r="AR2316" s="139" t="str">
        <f t="shared" si="1119"/>
        <v/>
      </c>
      <c r="AS2316" s="125" t="str">
        <f t="shared" si="1120"/>
        <v/>
      </c>
      <c r="AT2316" s="121" t="str">
        <f t="shared" si="1121"/>
        <v/>
      </c>
      <c r="AU2316" s="138" t="str">
        <f>IF(AX2316="","",IF(R2316="Refreshment Beverage",ROUND((BA2316-Y2316-Z2316-AA2316)*VLOOKUP(VALUE(Q2316),Rates!G$15:L$19,3,0),4),ROUND(AW2316*(VLOOKUP(VALUE(Q2316),Rates!G:L,3,0)),4)))</f>
        <v/>
      </c>
      <c r="AV2316" s="126" t="str">
        <f t="shared" si="1122"/>
        <v/>
      </c>
      <c r="AW2316" s="127" t="str">
        <f t="shared" si="1123"/>
        <v/>
      </c>
      <c r="AX2316" s="123" t="str">
        <f t="shared" si="1124"/>
        <v/>
      </c>
      <c r="AY2316" s="140" t="str">
        <f>IF(AX2316="","",IF(R2316="Refreshment Beverage",ROUND(SUM(AX2316*Rates!K$19),4),ROUND(SUM(AX2316*(Rates!J$8/100)),4)))</f>
        <v/>
      </c>
      <c r="AZ2316" s="124" t="str">
        <f t="shared" si="1125"/>
        <v/>
      </c>
      <c r="BA2316" s="125" t="str">
        <f t="shared" si="1126"/>
        <v/>
      </c>
      <c r="BB2316" s="115"/>
      <c r="BC2316" s="143"/>
      <c r="BD2316" s="100"/>
      <c r="BE2316" s="100"/>
      <c r="BF2316" s="100"/>
      <c r="BG2316" s="100"/>
    </row>
    <row r="2317" spans="1:59" x14ac:dyDescent="0.2">
      <c r="A2317" s="144"/>
      <c r="B2317" s="141"/>
      <c r="C2317" s="141"/>
      <c r="D2317" s="142"/>
      <c r="E2317" s="142"/>
      <c r="F2317" s="142"/>
      <c r="G2317" s="142"/>
      <c r="H2317" s="142"/>
      <c r="I2317" s="129"/>
      <c r="J2317" s="130"/>
      <c r="K2317" s="131" t="str">
        <f t="shared" si="1097"/>
        <v/>
      </c>
      <c r="L2317" s="132" t="str">
        <f t="shared" si="1098"/>
        <v/>
      </c>
      <c r="M2317" s="133" t="str">
        <f t="shared" si="1099"/>
        <v/>
      </c>
      <c r="N2317" s="134" t="str">
        <f>IFERROR(IF(B:B="","",IF(R2317="Beer",SUM(LOOKUP(2,1/(Rates!$B$3:$B$5&lt;=W2317)/(Rates!$C$3:$C$5&gt;=W2317),Rates!$D$3:$D$5)*(X2317/100)*W2317),IF(R2317="Refreshment Beverage",SUM(LOOKUP(2,1/(Rates!$B$7:$B$11&lt;=W2317)/(Rates!$C$7:$C$11&gt;=W2317),Rates!$D$7:$D$11)*(X2317/100)*W2317)))),"")</f>
        <v/>
      </c>
      <c r="O2317" s="134" t="str">
        <f t="shared" si="1100"/>
        <v/>
      </c>
      <c r="P2317" s="116"/>
      <c r="Q2317" s="117" t="str">
        <f t="shared" si="1101"/>
        <v/>
      </c>
      <c r="R2317" s="128" t="str">
        <f t="shared" si="1102"/>
        <v/>
      </c>
      <c r="S2317" s="135" t="str">
        <f>IF(B2317="","",IF(R2317="Refreshment Beverage",VLOOKUP(VALUE(Q2317),Rates!G$15:L$19,2,0),VLOOKUP(VALUE(Q2317),Rates!G$4:L$12,2,0)))</f>
        <v/>
      </c>
      <c r="T2317" s="135" t="str">
        <f t="shared" si="1103"/>
        <v/>
      </c>
      <c r="U2317" s="118" t="str">
        <f t="shared" si="1104"/>
        <v/>
      </c>
      <c r="V2317" s="135" t="str">
        <f t="shared" si="1105"/>
        <v/>
      </c>
      <c r="W2317" s="135" t="str">
        <f t="shared" si="1106"/>
        <v/>
      </c>
      <c r="X2317" s="119" t="str">
        <f t="shared" si="1107"/>
        <v/>
      </c>
      <c r="Y2317" s="120" t="str">
        <f>IF(B:B="","",IF(R2317="Refreshment Beverage",VLOOKUP(Q2317,Rates!G$15:L$19,6,0)*W2317,VLOOKUP(Q2317,Rates!G$4:L$12,6,0)*W2317))</f>
        <v/>
      </c>
      <c r="Z2317" s="120" t="str">
        <f t="shared" si="1108"/>
        <v/>
      </c>
      <c r="AA2317" s="120" t="str">
        <f t="shared" si="1109"/>
        <v/>
      </c>
      <c r="AB2317" s="136" t="str">
        <f>IF(B:B="","",IF(R2317="Refreshment Beverage","",IF(AND(R2317="Beer",Q2317=0),SUM(LOOKUP(2,1/(Rates!$B$15:$B$18&lt;=W2317)/(Rates!$C$15:$C$18&gt;=W2317),Rates!$D$15:$D$18)*W2317),VLOOKUP(VALUE(Q:Q),Rates!A:B,2,0)*W2317)))</f>
        <v/>
      </c>
      <c r="AC2317" s="136" t="str">
        <f>IF(B:B="","",IF(R2317="Refreshment Beverage","",IF(AND(R2317="Beer",Q2317=0),SUM(LOOKUP(2,1/(Rates!$B$15:$B$18&lt;=W2317)/(Rates!$C$15:$C$18&gt;=W2317),Rates!$E$15:$E$18)*W2317),VLOOKUP(VALUE(Q:Q),Rates!A:C,3,0)*W2317)))</f>
        <v/>
      </c>
      <c r="AD2317" s="137" t="str">
        <f>IFERROR(IF(B:B="","",IF(R2317="Beer","",IF(VALUE(Q2317)=0,VLOOKUP(VLOOKUP(B:B,#REF!,16,0),Rates!A:E,2,0),VLOOKUP(VALUE(Q2317),Rates!A$31:B$34,2,0)*W2317))),0)</f>
        <v/>
      </c>
      <c r="AE2317" s="121" t="str">
        <f t="shared" si="1110"/>
        <v/>
      </c>
      <c r="AF2317" s="138" t="str">
        <f t="shared" si="1111"/>
        <v/>
      </c>
      <c r="AG2317" s="122" t="str">
        <f t="shared" si="1112"/>
        <v/>
      </c>
      <c r="AH2317" s="123" t="str">
        <f t="shared" si="1113"/>
        <v/>
      </c>
      <c r="AI2317" s="139" t="str">
        <f>IF(AE:AE="","",IF(R2317="Refreshment Beverage",AK2317*(Rates!J$19/100),ROUND(SUM(AH2317*(Rates!$J$8/100)),4)))</f>
        <v/>
      </c>
      <c r="AJ2317" s="124" t="str">
        <f t="shared" si="1114"/>
        <v/>
      </c>
      <c r="AK2317" s="125" t="str">
        <f t="shared" si="1115"/>
        <v/>
      </c>
      <c r="AL2317" s="121" t="str">
        <f t="shared" si="1116"/>
        <v/>
      </c>
      <c r="AM2317" s="138" t="str">
        <f>IF(AS2317="","",IF(R2317="Refreshment Beverage",ROUND(AS2317*Rates!K$19,4),ROUND(AO2317*(VLOOKUP(VALUE(Q2317),Rates!G$4:L$12,3,0)),4)))</f>
        <v/>
      </c>
      <c r="AN2317" s="126" t="str">
        <f>IF(AS2317="","",IF(R2317="Refreshment Beverage",AS2317*(Rates!J$19/100),MAX(AM2317,AB2317)))</f>
        <v/>
      </c>
      <c r="AO2317" s="127" t="str">
        <f t="shared" si="1117"/>
        <v/>
      </c>
      <c r="AP2317" s="127" t="str">
        <f t="shared" si="1118"/>
        <v/>
      </c>
      <c r="AQ2317" s="140" t="str">
        <f>IF(AS2317="","",IF(R2317="Refreshment Beverage",ROUND(SUM(VLOOKUP(Q:Q,Rates!G$15:L$19,3,0)*(AS2317-Y2317-Z2317-AA2317)),4),ROUND(SUM(Rates!$K$8*AS2317),4)))</f>
        <v/>
      </c>
      <c r="AR2317" s="139" t="str">
        <f t="shared" si="1119"/>
        <v/>
      </c>
      <c r="AS2317" s="125" t="str">
        <f t="shared" si="1120"/>
        <v/>
      </c>
      <c r="AT2317" s="121" t="str">
        <f t="shared" si="1121"/>
        <v/>
      </c>
      <c r="AU2317" s="138" t="str">
        <f>IF(AX2317="","",IF(R2317="Refreshment Beverage",ROUND((BA2317-Y2317-Z2317-AA2317)*VLOOKUP(VALUE(Q2317),Rates!G$15:L$19,3,0),4),ROUND(AW2317*(VLOOKUP(VALUE(Q2317),Rates!G:L,3,0)),4)))</f>
        <v/>
      </c>
      <c r="AV2317" s="126" t="str">
        <f t="shared" si="1122"/>
        <v/>
      </c>
      <c r="AW2317" s="127" t="str">
        <f t="shared" si="1123"/>
        <v/>
      </c>
      <c r="AX2317" s="123" t="str">
        <f t="shared" si="1124"/>
        <v/>
      </c>
      <c r="AY2317" s="140" t="str">
        <f>IF(AX2317="","",IF(R2317="Refreshment Beverage",ROUND(SUM(AX2317*Rates!K$19),4),ROUND(SUM(AX2317*(Rates!J$8/100)),4)))</f>
        <v/>
      </c>
      <c r="AZ2317" s="124" t="str">
        <f t="shared" si="1125"/>
        <v/>
      </c>
      <c r="BA2317" s="125" t="str">
        <f t="shared" si="1126"/>
        <v/>
      </c>
      <c r="BB2317" s="115"/>
      <c r="BC2317" s="143"/>
      <c r="BD2317" s="100"/>
      <c r="BE2317" s="100"/>
      <c r="BF2317" s="100"/>
      <c r="BG2317" s="100"/>
    </row>
    <row r="2318" spans="1:59" x14ac:dyDescent="0.2">
      <c r="A2318" s="144"/>
      <c r="B2318" s="141"/>
      <c r="C2318" s="141"/>
      <c r="D2318" s="142"/>
      <c r="E2318" s="142"/>
      <c r="F2318" s="142"/>
      <c r="G2318" s="142"/>
      <c r="H2318" s="142"/>
      <c r="I2318" s="129"/>
      <c r="J2318" s="130"/>
      <c r="K2318" s="131" t="str">
        <f t="shared" si="1097"/>
        <v/>
      </c>
      <c r="L2318" s="132" t="str">
        <f t="shared" si="1098"/>
        <v/>
      </c>
      <c r="M2318" s="133" t="str">
        <f t="shared" si="1099"/>
        <v/>
      </c>
      <c r="N2318" s="134" t="str">
        <f>IFERROR(IF(B:B="","",IF(R2318="Beer",SUM(LOOKUP(2,1/(Rates!$B$3:$B$5&lt;=W2318)/(Rates!$C$3:$C$5&gt;=W2318),Rates!$D$3:$D$5)*(X2318/100)*W2318),IF(R2318="Refreshment Beverage",SUM(LOOKUP(2,1/(Rates!$B$7:$B$11&lt;=W2318)/(Rates!$C$7:$C$11&gt;=W2318),Rates!$D$7:$D$11)*(X2318/100)*W2318)))),"")</f>
        <v/>
      </c>
      <c r="O2318" s="134" t="str">
        <f t="shared" si="1100"/>
        <v/>
      </c>
      <c r="P2318" s="116"/>
      <c r="Q2318" s="117" t="str">
        <f t="shared" si="1101"/>
        <v/>
      </c>
      <c r="R2318" s="128" t="str">
        <f t="shared" si="1102"/>
        <v/>
      </c>
      <c r="S2318" s="135" t="str">
        <f>IF(B2318="","",IF(R2318="Refreshment Beverage",VLOOKUP(VALUE(Q2318),Rates!G$15:L$19,2,0),VLOOKUP(VALUE(Q2318),Rates!G$4:L$12,2,0)))</f>
        <v/>
      </c>
      <c r="T2318" s="135" t="str">
        <f t="shared" si="1103"/>
        <v/>
      </c>
      <c r="U2318" s="118" t="str">
        <f t="shared" si="1104"/>
        <v/>
      </c>
      <c r="V2318" s="135" t="str">
        <f t="shared" si="1105"/>
        <v/>
      </c>
      <c r="W2318" s="135" t="str">
        <f t="shared" si="1106"/>
        <v/>
      </c>
      <c r="X2318" s="119" t="str">
        <f t="shared" si="1107"/>
        <v/>
      </c>
      <c r="Y2318" s="120" t="str">
        <f>IF(B:B="","",IF(R2318="Refreshment Beverage",VLOOKUP(Q2318,Rates!G$15:L$19,6,0)*W2318,VLOOKUP(Q2318,Rates!G$4:L$12,6,0)*W2318))</f>
        <v/>
      </c>
      <c r="Z2318" s="120" t="str">
        <f t="shared" si="1108"/>
        <v/>
      </c>
      <c r="AA2318" s="120" t="str">
        <f t="shared" si="1109"/>
        <v/>
      </c>
      <c r="AB2318" s="136" t="str">
        <f>IF(B:B="","",IF(R2318="Refreshment Beverage","",IF(AND(R2318="Beer",Q2318=0),SUM(LOOKUP(2,1/(Rates!$B$15:$B$18&lt;=W2318)/(Rates!$C$15:$C$18&gt;=W2318),Rates!$D$15:$D$18)*W2318),VLOOKUP(VALUE(Q:Q),Rates!A:B,2,0)*W2318)))</f>
        <v/>
      </c>
      <c r="AC2318" s="136" t="str">
        <f>IF(B:B="","",IF(R2318="Refreshment Beverage","",IF(AND(R2318="Beer",Q2318=0),SUM(LOOKUP(2,1/(Rates!$B$15:$B$18&lt;=W2318)/(Rates!$C$15:$C$18&gt;=W2318),Rates!$E$15:$E$18)*W2318),VLOOKUP(VALUE(Q:Q),Rates!A:C,3,0)*W2318)))</f>
        <v/>
      </c>
      <c r="AD2318" s="137" t="str">
        <f>IFERROR(IF(B:B="","",IF(R2318="Beer","",IF(VALUE(Q2318)=0,VLOOKUP(VLOOKUP(B:B,#REF!,16,0),Rates!A:E,2,0),VLOOKUP(VALUE(Q2318),Rates!A$31:B$34,2,0)*W2318))),0)</f>
        <v/>
      </c>
      <c r="AE2318" s="121" t="str">
        <f t="shared" si="1110"/>
        <v/>
      </c>
      <c r="AF2318" s="138" t="str">
        <f t="shared" si="1111"/>
        <v/>
      </c>
      <c r="AG2318" s="122" t="str">
        <f t="shared" si="1112"/>
        <v/>
      </c>
      <c r="AH2318" s="123" t="str">
        <f t="shared" si="1113"/>
        <v/>
      </c>
      <c r="AI2318" s="139" t="str">
        <f>IF(AE:AE="","",IF(R2318="Refreshment Beverage",AK2318*(Rates!J$19/100),ROUND(SUM(AH2318*(Rates!$J$8/100)),4)))</f>
        <v/>
      </c>
      <c r="AJ2318" s="124" t="str">
        <f t="shared" si="1114"/>
        <v/>
      </c>
      <c r="AK2318" s="125" t="str">
        <f t="shared" si="1115"/>
        <v/>
      </c>
      <c r="AL2318" s="121" t="str">
        <f t="shared" si="1116"/>
        <v/>
      </c>
      <c r="AM2318" s="138" t="str">
        <f>IF(AS2318="","",IF(R2318="Refreshment Beverage",ROUND(AS2318*Rates!K$19,4),ROUND(AO2318*(VLOOKUP(VALUE(Q2318),Rates!G$4:L$12,3,0)),4)))</f>
        <v/>
      </c>
      <c r="AN2318" s="126" t="str">
        <f>IF(AS2318="","",IF(R2318="Refreshment Beverage",AS2318*(Rates!J$19/100),MAX(AM2318,AB2318)))</f>
        <v/>
      </c>
      <c r="AO2318" s="127" t="str">
        <f t="shared" si="1117"/>
        <v/>
      </c>
      <c r="AP2318" s="127" t="str">
        <f t="shared" si="1118"/>
        <v/>
      </c>
      <c r="AQ2318" s="140" t="str">
        <f>IF(AS2318="","",IF(R2318="Refreshment Beverage",ROUND(SUM(VLOOKUP(Q:Q,Rates!G$15:L$19,3,0)*(AS2318-Y2318-Z2318-AA2318)),4),ROUND(SUM(Rates!$K$8*AS2318),4)))</f>
        <v/>
      </c>
      <c r="AR2318" s="139" t="str">
        <f t="shared" si="1119"/>
        <v/>
      </c>
      <c r="AS2318" s="125" t="str">
        <f t="shared" si="1120"/>
        <v/>
      </c>
      <c r="AT2318" s="121" t="str">
        <f t="shared" si="1121"/>
        <v/>
      </c>
      <c r="AU2318" s="138" t="str">
        <f>IF(AX2318="","",IF(R2318="Refreshment Beverage",ROUND((BA2318-Y2318-Z2318-AA2318)*VLOOKUP(VALUE(Q2318),Rates!G$15:L$19,3,0),4),ROUND(AW2318*(VLOOKUP(VALUE(Q2318),Rates!G:L,3,0)),4)))</f>
        <v/>
      </c>
      <c r="AV2318" s="126" t="str">
        <f t="shared" si="1122"/>
        <v/>
      </c>
      <c r="AW2318" s="127" t="str">
        <f t="shared" si="1123"/>
        <v/>
      </c>
      <c r="AX2318" s="123" t="str">
        <f t="shared" si="1124"/>
        <v/>
      </c>
      <c r="AY2318" s="140" t="str">
        <f>IF(AX2318="","",IF(R2318="Refreshment Beverage",ROUND(SUM(AX2318*Rates!K$19),4),ROUND(SUM(AX2318*(Rates!J$8/100)),4)))</f>
        <v/>
      </c>
      <c r="AZ2318" s="124" t="str">
        <f t="shared" si="1125"/>
        <v/>
      </c>
      <c r="BA2318" s="125" t="str">
        <f t="shared" si="1126"/>
        <v/>
      </c>
      <c r="BB2318" s="115"/>
      <c r="BC2318" s="143"/>
      <c r="BD2318" s="100"/>
      <c r="BE2318" s="100"/>
      <c r="BF2318" s="100"/>
      <c r="BG2318" s="100"/>
    </row>
    <row r="2319" spans="1:59" x14ac:dyDescent="0.2">
      <c r="A2319" s="144"/>
      <c r="B2319" s="141"/>
      <c r="C2319" s="141"/>
      <c r="D2319" s="142"/>
      <c r="E2319" s="142"/>
      <c r="F2319" s="142"/>
      <c r="G2319" s="142"/>
      <c r="H2319" s="142"/>
      <c r="I2319" s="129"/>
      <c r="J2319" s="130"/>
      <c r="K2319" s="131" t="str">
        <f t="shared" si="1097"/>
        <v/>
      </c>
      <c r="L2319" s="132" t="str">
        <f t="shared" si="1098"/>
        <v/>
      </c>
      <c r="M2319" s="133" t="str">
        <f t="shared" si="1099"/>
        <v/>
      </c>
      <c r="N2319" s="134" t="str">
        <f>IFERROR(IF(B:B="","",IF(R2319="Beer",SUM(LOOKUP(2,1/(Rates!$B$3:$B$5&lt;=W2319)/(Rates!$C$3:$C$5&gt;=W2319),Rates!$D$3:$D$5)*(X2319/100)*W2319),IF(R2319="Refreshment Beverage",SUM(LOOKUP(2,1/(Rates!$B$7:$B$11&lt;=W2319)/(Rates!$C$7:$C$11&gt;=W2319),Rates!$D$7:$D$11)*(X2319/100)*W2319)))),"")</f>
        <v/>
      </c>
      <c r="O2319" s="134" t="str">
        <f t="shared" si="1100"/>
        <v/>
      </c>
      <c r="P2319" s="116"/>
      <c r="Q2319" s="117" t="str">
        <f t="shared" si="1101"/>
        <v/>
      </c>
      <c r="R2319" s="128" t="str">
        <f t="shared" si="1102"/>
        <v/>
      </c>
      <c r="S2319" s="135" t="str">
        <f>IF(B2319="","",IF(R2319="Refreshment Beverage",VLOOKUP(VALUE(Q2319),Rates!G$15:L$19,2,0),VLOOKUP(VALUE(Q2319),Rates!G$4:L$12,2,0)))</f>
        <v/>
      </c>
      <c r="T2319" s="135" t="str">
        <f t="shared" si="1103"/>
        <v/>
      </c>
      <c r="U2319" s="118" t="str">
        <f t="shared" si="1104"/>
        <v/>
      </c>
      <c r="V2319" s="135" t="str">
        <f t="shared" si="1105"/>
        <v/>
      </c>
      <c r="W2319" s="135" t="str">
        <f t="shared" si="1106"/>
        <v/>
      </c>
      <c r="X2319" s="119" t="str">
        <f t="shared" si="1107"/>
        <v/>
      </c>
      <c r="Y2319" s="120" t="str">
        <f>IF(B:B="","",IF(R2319="Refreshment Beverage",VLOOKUP(Q2319,Rates!G$15:L$19,6,0)*W2319,VLOOKUP(Q2319,Rates!G$4:L$12,6,0)*W2319))</f>
        <v/>
      </c>
      <c r="Z2319" s="120" t="str">
        <f t="shared" si="1108"/>
        <v/>
      </c>
      <c r="AA2319" s="120" t="str">
        <f t="shared" si="1109"/>
        <v/>
      </c>
      <c r="AB2319" s="136" t="str">
        <f>IF(B:B="","",IF(R2319="Refreshment Beverage","",IF(AND(R2319="Beer",Q2319=0),SUM(LOOKUP(2,1/(Rates!$B$15:$B$18&lt;=W2319)/(Rates!$C$15:$C$18&gt;=W2319),Rates!$D$15:$D$18)*W2319),VLOOKUP(VALUE(Q:Q),Rates!A:B,2,0)*W2319)))</f>
        <v/>
      </c>
      <c r="AC2319" s="136" t="str">
        <f>IF(B:B="","",IF(R2319="Refreshment Beverage","",IF(AND(R2319="Beer",Q2319=0),SUM(LOOKUP(2,1/(Rates!$B$15:$B$18&lt;=W2319)/(Rates!$C$15:$C$18&gt;=W2319),Rates!$E$15:$E$18)*W2319),VLOOKUP(VALUE(Q:Q),Rates!A:C,3,0)*W2319)))</f>
        <v/>
      </c>
      <c r="AD2319" s="137" t="str">
        <f>IFERROR(IF(B:B="","",IF(R2319="Beer","",IF(VALUE(Q2319)=0,VLOOKUP(VLOOKUP(B:B,#REF!,16,0),Rates!A:E,2,0),VLOOKUP(VALUE(Q2319),Rates!A$31:B$34,2,0)*W2319))),0)</f>
        <v/>
      </c>
      <c r="AE2319" s="121" t="str">
        <f t="shared" si="1110"/>
        <v/>
      </c>
      <c r="AF2319" s="138" t="str">
        <f t="shared" si="1111"/>
        <v/>
      </c>
      <c r="AG2319" s="122" t="str">
        <f t="shared" si="1112"/>
        <v/>
      </c>
      <c r="AH2319" s="123" t="str">
        <f t="shared" si="1113"/>
        <v/>
      </c>
      <c r="AI2319" s="139" t="str">
        <f>IF(AE:AE="","",IF(R2319="Refreshment Beverage",AK2319*(Rates!J$19/100),ROUND(SUM(AH2319*(Rates!$J$8/100)),4)))</f>
        <v/>
      </c>
      <c r="AJ2319" s="124" t="str">
        <f t="shared" si="1114"/>
        <v/>
      </c>
      <c r="AK2319" s="125" t="str">
        <f t="shared" si="1115"/>
        <v/>
      </c>
      <c r="AL2319" s="121" t="str">
        <f t="shared" si="1116"/>
        <v/>
      </c>
      <c r="AM2319" s="138" t="str">
        <f>IF(AS2319="","",IF(R2319="Refreshment Beverage",ROUND(AS2319*Rates!K$19,4),ROUND(AO2319*(VLOOKUP(VALUE(Q2319),Rates!G$4:L$12,3,0)),4)))</f>
        <v/>
      </c>
      <c r="AN2319" s="126" t="str">
        <f>IF(AS2319="","",IF(R2319="Refreshment Beverage",AS2319*(Rates!J$19/100),MAX(AM2319,AB2319)))</f>
        <v/>
      </c>
      <c r="AO2319" s="127" t="str">
        <f t="shared" si="1117"/>
        <v/>
      </c>
      <c r="AP2319" s="127" t="str">
        <f t="shared" si="1118"/>
        <v/>
      </c>
      <c r="AQ2319" s="140" t="str">
        <f>IF(AS2319="","",IF(R2319="Refreshment Beverage",ROUND(SUM(VLOOKUP(Q:Q,Rates!G$15:L$19,3,0)*(AS2319-Y2319-Z2319-AA2319)),4),ROUND(SUM(Rates!$K$8*AS2319),4)))</f>
        <v/>
      </c>
      <c r="AR2319" s="139" t="str">
        <f t="shared" si="1119"/>
        <v/>
      </c>
      <c r="AS2319" s="125" t="str">
        <f t="shared" si="1120"/>
        <v/>
      </c>
      <c r="AT2319" s="121" t="str">
        <f t="shared" si="1121"/>
        <v/>
      </c>
      <c r="AU2319" s="138" t="str">
        <f>IF(AX2319="","",IF(R2319="Refreshment Beverage",ROUND((BA2319-Y2319-Z2319-AA2319)*VLOOKUP(VALUE(Q2319),Rates!G$15:L$19,3,0),4),ROUND(AW2319*(VLOOKUP(VALUE(Q2319),Rates!G:L,3,0)),4)))</f>
        <v/>
      </c>
      <c r="AV2319" s="126" t="str">
        <f t="shared" si="1122"/>
        <v/>
      </c>
      <c r="AW2319" s="127" t="str">
        <f t="shared" si="1123"/>
        <v/>
      </c>
      <c r="AX2319" s="123" t="str">
        <f t="shared" si="1124"/>
        <v/>
      </c>
      <c r="AY2319" s="140" t="str">
        <f>IF(AX2319="","",IF(R2319="Refreshment Beverage",ROUND(SUM(AX2319*Rates!K$19),4),ROUND(SUM(AX2319*(Rates!J$8/100)),4)))</f>
        <v/>
      </c>
      <c r="AZ2319" s="124" t="str">
        <f t="shared" si="1125"/>
        <v/>
      </c>
      <c r="BA2319" s="125" t="str">
        <f t="shared" si="1126"/>
        <v/>
      </c>
      <c r="BB2319" s="115"/>
      <c r="BC2319" s="143"/>
      <c r="BD2319" s="100"/>
      <c r="BE2319" s="100"/>
      <c r="BF2319" s="100"/>
      <c r="BG2319" s="100"/>
    </row>
    <row r="2320" spans="1:59" x14ac:dyDescent="0.2">
      <c r="A2320" s="144"/>
      <c r="B2320" s="141"/>
      <c r="C2320" s="141"/>
      <c r="D2320" s="142"/>
      <c r="E2320" s="142"/>
      <c r="F2320" s="142"/>
      <c r="G2320" s="142"/>
      <c r="H2320" s="142"/>
      <c r="I2320" s="129"/>
      <c r="J2320" s="130"/>
      <c r="K2320" s="131" t="str">
        <f t="shared" si="1097"/>
        <v/>
      </c>
      <c r="L2320" s="132" t="str">
        <f t="shared" si="1098"/>
        <v/>
      </c>
      <c r="M2320" s="133" t="str">
        <f t="shared" si="1099"/>
        <v/>
      </c>
      <c r="N2320" s="134" t="str">
        <f>IFERROR(IF(B:B="","",IF(R2320="Beer",SUM(LOOKUP(2,1/(Rates!$B$3:$B$5&lt;=W2320)/(Rates!$C$3:$C$5&gt;=W2320),Rates!$D$3:$D$5)*(X2320/100)*W2320),IF(R2320="Refreshment Beverage",SUM(LOOKUP(2,1/(Rates!$B$7:$B$11&lt;=W2320)/(Rates!$C$7:$C$11&gt;=W2320),Rates!$D$7:$D$11)*(X2320/100)*W2320)))),"")</f>
        <v/>
      </c>
      <c r="O2320" s="134" t="str">
        <f t="shared" si="1100"/>
        <v/>
      </c>
      <c r="P2320" s="116"/>
      <c r="Q2320" s="117" t="str">
        <f t="shared" si="1101"/>
        <v/>
      </c>
      <c r="R2320" s="128" t="str">
        <f t="shared" si="1102"/>
        <v/>
      </c>
      <c r="S2320" s="135" t="str">
        <f>IF(B2320="","",IF(R2320="Refreshment Beverage",VLOOKUP(VALUE(Q2320),Rates!G$15:L$19,2,0),VLOOKUP(VALUE(Q2320),Rates!G$4:L$12,2,0)))</f>
        <v/>
      </c>
      <c r="T2320" s="135" t="str">
        <f t="shared" si="1103"/>
        <v/>
      </c>
      <c r="U2320" s="118" t="str">
        <f t="shared" si="1104"/>
        <v/>
      </c>
      <c r="V2320" s="135" t="str">
        <f t="shared" si="1105"/>
        <v/>
      </c>
      <c r="W2320" s="135" t="str">
        <f t="shared" si="1106"/>
        <v/>
      </c>
      <c r="X2320" s="119" t="str">
        <f t="shared" si="1107"/>
        <v/>
      </c>
      <c r="Y2320" s="120" t="str">
        <f>IF(B:B="","",IF(R2320="Refreshment Beverage",VLOOKUP(Q2320,Rates!G$15:L$19,6,0)*W2320,VLOOKUP(Q2320,Rates!G$4:L$12,6,0)*W2320))</f>
        <v/>
      </c>
      <c r="Z2320" s="120" t="str">
        <f t="shared" si="1108"/>
        <v/>
      </c>
      <c r="AA2320" s="120" t="str">
        <f t="shared" si="1109"/>
        <v/>
      </c>
      <c r="AB2320" s="136" t="str">
        <f>IF(B:B="","",IF(R2320="Refreshment Beverage","",IF(AND(R2320="Beer",Q2320=0),SUM(LOOKUP(2,1/(Rates!$B$15:$B$18&lt;=W2320)/(Rates!$C$15:$C$18&gt;=W2320),Rates!$D$15:$D$18)*W2320),VLOOKUP(VALUE(Q:Q),Rates!A:B,2,0)*W2320)))</f>
        <v/>
      </c>
      <c r="AC2320" s="136" t="str">
        <f>IF(B:B="","",IF(R2320="Refreshment Beverage","",IF(AND(R2320="Beer",Q2320=0),SUM(LOOKUP(2,1/(Rates!$B$15:$B$18&lt;=W2320)/(Rates!$C$15:$C$18&gt;=W2320),Rates!$E$15:$E$18)*W2320),VLOOKUP(VALUE(Q:Q),Rates!A:C,3,0)*W2320)))</f>
        <v/>
      </c>
      <c r="AD2320" s="137" t="str">
        <f>IFERROR(IF(B:B="","",IF(R2320="Beer","",IF(VALUE(Q2320)=0,VLOOKUP(VLOOKUP(B:B,#REF!,16,0),Rates!A:E,2,0),VLOOKUP(VALUE(Q2320),Rates!A$31:B$34,2,0)*W2320))),0)</f>
        <v/>
      </c>
      <c r="AE2320" s="121" t="str">
        <f t="shared" si="1110"/>
        <v/>
      </c>
      <c r="AF2320" s="138" t="str">
        <f t="shared" si="1111"/>
        <v/>
      </c>
      <c r="AG2320" s="122" t="str">
        <f t="shared" si="1112"/>
        <v/>
      </c>
      <c r="AH2320" s="123" t="str">
        <f t="shared" si="1113"/>
        <v/>
      </c>
      <c r="AI2320" s="139" t="str">
        <f>IF(AE:AE="","",IF(R2320="Refreshment Beverage",AK2320*(Rates!J$19/100),ROUND(SUM(AH2320*(Rates!$J$8/100)),4)))</f>
        <v/>
      </c>
      <c r="AJ2320" s="124" t="str">
        <f t="shared" si="1114"/>
        <v/>
      </c>
      <c r="AK2320" s="125" t="str">
        <f t="shared" si="1115"/>
        <v/>
      </c>
      <c r="AL2320" s="121" t="str">
        <f t="shared" si="1116"/>
        <v/>
      </c>
      <c r="AM2320" s="138" t="str">
        <f>IF(AS2320="","",IF(R2320="Refreshment Beverage",ROUND(AS2320*Rates!K$19,4),ROUND(AO2320*(VLOOKUP(VALUE(Q2320),Rates!G$4:L$12,3,0)),4)))</f>
        <v/>
      </c>
      <c r="AN2320" s="126" t="str">
        <f>IF(AS2320="","",IF(R2320="Refreshment Beverage",AS2320*(Rates!J$19/100),MAX(AM2320,AB2320)))</f>
        <v/>
      </c>
      <c r="AO2320" s="127" t="str">
        <f t="shared" si="1117"/>
        <v/>
      </c>
      <c r="AP2320" s="127" t="str">
        <f t="shared" si="1118"/>
        <v/>
      </c>
      <c r="AQ2320" s="140" t="str">
        <f>IF(AS2320="","",IF(R2320="Refreshment Beverage",ROUND(SUM(VLOOKUP(Q:Q,Rates!G$15:L$19,3,0)*(AS2320-Y2320-Z2320-AA2320)),4),ROUND(SUM(Rates!$K$8*AS2320),4)))</f>
        <v/>
      </c>
      <c r="AR2320" s="139" t="str">
        <f t="shared" si="1119"/>
        <v/>
      </c>
      <c r="AS2320" s="125" t="str">
        <f t="shared" si="1120"/>
        <v/>
      </c>
      <c r="AT2320" s="121" t="str">
        <f t="shared" si="1121"/>
        <v/>
      </c>
      <c r="AU2320" s="138" t="str">
        <f>IF(AX2320="","",IF(R2320="Refreshment Beverage",ROUND((BA2320-Y2320-Z2320-AA2320)*VLOOKUP(VALUE(Q2320),Rates!G$15:L$19,3,0),4),ROUND(AW2320*(VLOOKUP(VALUE(Q2320),Rates!G:L,3,0)),4)))</f>
        <v/>
      </c>
      <c r="AV2320" s="126" t="str">
        <f t="shared" si="1122"/>
        <v/>
      </c>
      <c r="AW2320" s="127" t="str">
        <f t="shared" si="1123"/>
        <v/>
      </c>
      <c r="AX2320" s="123" t="str">
        <f t="shared" si="1124"/>
        <v/>
      </c>
      <c r="AY2320" s="140" t="str">
        <f>IF(AX2320="","",IF(R2320="Refreshment Beverage",ROUND(SUM(AX2320*Rates!K$19),4),ROUND(SUM(AX2320*(Rates!J$8/100)),4)))</f>
        <v/>
      </c>
      <c r="AZ2320" s="124" t="str">
        <f t="shared" si="1125"/>
        <v/>
      </c>
      <c r="BA2320" s="125" t="str">
        <f t="shared" si="1126"/>
        <v/>
      </c>
      <c r="BB2320" s="115"/>
      <c r="BC2320" s="143"/>
      <c r="BD2320" s="100"/>
      <c r="BE2320" s="100"/>
      <c r="BF2320" s="100"/>
      <c r="BG2320" s="100"/>
    </row>
    <row r="2321" spans="1:59" x14ac:dyDescent="0.2">
      <c r="A2321" s="144"/>
      <c r="B2321" s="141"/>
      <c r="C2321" s="141"/>
      <c r="D2321" s="142"/>
      <c r="E2321" s="142"/>
      <c r="F2321" s="142"/>
      <c r="G2321" s="142"/>
      <c r="H2321" s="142"/>
      <c r="I2321" s="129"/>
      <c r="J2321" s="130"/>
      <c r="K2321" s="131" t="str">
        <f t="shared" si="1097"/>
        <v/>
      </c>
      <c r="L2321" s="132" t="str">
        <f t="shared" si="1098"/>
        <v/>
      </c>
      <c r="M2321" s="133" t="str">
        <f t="shared" si="1099"/>
        <v/>
      </c>
      <c r="N2321" s="134" t="str">
        <f>IFERROR(IF(B:B="","",IF(R2321="Beer",SUM(LOOKUP(2,1/(Rates!$B$3:$B$5&lt;=W2321)/(Rates!$C$3:$C$5&gt;=W2321),Rates!$D$3:$D$5)*(X2321/100)*W2321),IF(R2321="Refreshment Beverage",SUM(LOOKUP(2,1/(Rates!$B$7:$B$11&lt;=W2321)/(Rates!$C$7:$C$11&gt;=W2321),Rates!$D$7:$D$11)*(X2321/100)*W2321)))),"")</f>
        <v/>
      </c>
      <c r="O2321" s="134" t="str">
        <f t="shared" si="1100"/>
        <v/>
      </c>
      <c r="P2321" s="116"/>
      <c r="Q2321" s="117" t="str">
        <f t="shared" si="1101"/>
        <v/>
      </c>
      <c r="R2321" s="128" t="str">
        <f t="shared" si="1102"/>
        <v/>
      </c>
      <c r="S2321" s="135" t="str">
        <f>IF(B2321="","",IF(R2321="Refreshment Beverage",VLOOKUP(VALUE(Q2321),Rates!G$15:L$19,2,0),VLOOKUP(VALUE(Q2321),Rates!G$4:L$12,2,0)))</f>
        <v/>
      </c>
      <c r="T2321" s="135" t="str">
        <f t="shared" si="1103"/>
        <v/>
      </c>
      <c r="U2321" s="118" t="str">
        <f t="shared" si="1104"/>
        <v/>
      </c>
      <c r="V2321" s="135" t="str">
        <f t="shared" si="1105"/>
        <v/>
      </c>
      <c r="W2321" s="135" t="str">
        <f t="shared" si="1106"/>
        <v/>
      </c>
      <c r="X2321" s="119" t="str">
        <f t="shared" si="1107"/>
        <v/>
      </c>
      <c r="Y2321" s="120" t="str">
        <f>IF(B:B="","",IF(R2321="Refreshment Beverage",VLOOKUP(Q2321,Rates!G$15:L$19,6,0)*W2321,VLOOKUP(Q2321,Rates!G$4:L$12,6,0)*W2321))</f>
        <v/>
      </c>
      <c r="Z2321" s="120" t="str">
        <f t="shared" si="1108"/>
        <v/>
      </c>
      <c r="AA2321" s="120" t="str">
        <f t="shared" si="1109"/>
        <v/>
      </c>
      <c r="AB2321" s="136" t="str">
        <f>IF(B:B="","",IF(R2321="Refreshment Beverage","",IF(AND(R2321="Beer",Q2321=0),SUM(LOOKUP(2,1/(Rates!$B$15:$B$18&lt;=W2321)/(Rates!$C$15:$C$18&gt;=W2321),Rates!$D$15:$D$18)*W2321),VLOOKUP(VALUE(Q:Q),Rates!A:B,2,0)*W2321)))</f>
        <v/>
      </c>
      <c r="AC2321" s="136" t="str">
        <f>IF(B:B="","",IF(R2321="Refreshment Beverage","",IF(AND(R2321="Beer",Q2321=0),SUM(LOOKUP(2,1/(Rates!$B$15:$B$18&lt;=W2321)/(Rates!$C$15:$C$18&gt;=W2321),Rates!$E$15:$E$18)*W2321),VLOOKUP(VALUE(Q:Q),Rates!A:C,3,0)*W2321)))</f>
        <v/>
      </c>
      <c r="AD2321" s="137" t="str">
        <f>IFERROR(IF(B:B="","",IF(R2321="Beer","",IF(VALUE(Q2321)=0,VLOOKUP(VLOOKUP(B:B,#REF!,16,0),Rates!A:E,2,0),VLOOKUP(VALUE(Q2321),Rates!A$31:B$34,2,0)*W2321))),0)</f>
        <v/>
      </c>
      <c r="AE2321" s="121" t="str">
        <f t="shared" si="1110"/>
        <v/>
      </c>
      <c r="AF2321" s="138" t="str">
        <f t="shared" si="1111"/>
        <v/>
      </c>
      <c r="AG2321" s="122" t="str">
        <f t="shared" si="1112"/>
        <v/>
      </c>
      <c r="AH2321" s="123" t="str">
        <f t="shared" si="1113"/>
        <v/>
      </c>
      <c r="AI2321" s="139" t="str">
        <f>IF(AE:AE="","",IF(R2321="Refreshment Beverage",AK2321*(Rates!J$19/100),ROUND(SUM(AH2321*(Rates!$J$8/100)),4)))</f>
        <v/>
      </c>
      <c r="AJ2321" s="124" t="str">
        <f t="shared" si="1114"/>
        <v/>
      </c>
      <c r="AK2321" s="125" t="str">
        <f t="shared" si="1115"/>
        <v/>
      </c>
      <c r="AL2321" s="121" t="str">
        <f t="shared" si="1116"/>
        <v/>
      </c>
      <c r="AM2321" s="138" t="str">
        <f>IF(AS2321="","",IF(R2321="Refreshment Beverage",ROUND(AS2321*Rates!K$19,4),ROUND(AO2321*(VLOOKUP(VALUE(Q2321),Rates!G$4:L$12,3,0)),4)))</f>
        <v/>
      </c>
      <c r="AN2321" s="126" t="str">
        <f>IF(AS2321="","",IF(R2321="Refreshment Beverage",AS2321*(Rates!J$19/100),MAX(AM2321,AB2321)))</f>
        <v/>
      </c>
      <c r="AO2321" s="127" t="str">
        <f t="shared" si="1117"/>
        <v/>
      </c>
      <c r="AP2321" s="127" t="str">
        <f t="shared" si="1118"/>
        <v/>
      </c>
      <c r="AQ2321" s="140" t="str">
        <f>IF(AS2321="","",IF(R2321="Refreshment Beverage",ROUND(SUM(VLOOKUP(Q:Q,Rates!G$15:L$19,3,0)*(AS2321-Y2321-Z2321-AA2321)),4),ROUND(SUM(Rates!$K$8*AS2321),4)))</f>
        <v/>
      </c>
      <c r="AR2321" s="139" t="str">
        <f t="shared" si="1119"/>
        <v/>
      </c>
      <c r="AS2321" s="125" t="str">
        <f t="shared" si="1120"/>
        <v/>
      </c>
      <c r="AT2321" s="121" t="str">
        <f t="shared" si="1121"/>
        <v/>
      </c>
      <c r="AU2321" s="138" t="str">
        <f>IF(AX2321="","",IF(R2321="Refreshment Beverage",ROUND((BA2321-Y2321-Z2321-AA2321)*VLOOKUP(VALUE(Q2321),Rates!G$15:L$19,3,0),4),ROUND(AW2321*(VLOOKUP(VALUE(Q2321),Rates!G:L,3,0)),4)))</f>
        <v/>
      </c>
      <c r="AV2321" s="126" t="str">
        <f t="shared" si="1122"/>
        <v/>
      </c>
      <c r="AW2321" s="127" t="str">
        <f t="shared" si="1123"/>
        <v/>
      </c>
      <c r="AX2321" s="123" t="str">
        <f t="shared" si="1124"/>
        <v/>
      </c>
      <c r="AY2321" s="140" t="str">
        <f>IF(AX2321="","",IF(R2321="Refreshment Beverage",ROUND(SUM(AX2321*Rates!K$19),4),ROUND(SUM(AX2321*(Rates!J$8/100)),4)))</f>
        <v/>
      </c>
      <c r="AZ2321" s="124" t="str">
        <f t="shared" si="1125"/>
        <v/>
      </c>
      <c r="BA2321" s="125" t="str">
        <f t="shared" si="1126"/>
        <v/>
      </c>
      <c r="BB2321" s="115"/>
      <c r="BC2321" s="143"/>
      <c r="BD2321" s="100"/>
      <c r="BE2321" s="100"/>
      <c r="BF2321" s="100"/>
      <c r="BG2321" s="100"/>
    </row>
    <row r="2322" spans="1:59" x14ac:dyDescent="0.2">
      <c r="A2322" s="144"/>
      <c r="B2322" s="141"/>
      <c r="C2322" s="141"/>
      <c r="D2322" s="142"/>
      <c r="E2322" s="142"/>
      <c r="F2322" s="142"/>
      <c r="G2322" s="142"/>
      <c r="H2322" s="142"/>
      <c r="I2322" s="129"/>
      <c r="J2322" s="130"/>
      <c r="K2322" s="131" t="str">
        <f t="shared" si="1097"/>
        <v/>
      </c>
      <c r="L2322" s="132" t="str">
        <f t="shared" si="1098"/>
        <v/>
      </c>
      <c r="M2322" s="133" t="str">
        <f t="shared" si="1099"/>
        <v/>
      </c>
      <c r="N2322" s="134" t="str">
        <f>IFERROR(IF(B:B="","",IF(R2322="Beer",SUM(LOOKUP(2,1/(Rates!$B$3:$B$5&lt;=W2322)/(Rates!$C$3:$C$5&gt;=W2322),Rates!$D$3:$D$5)*(X2322/100)*W2322),IF(R2322="Refreshment Beverage",SUM(LOOKUP(2,1/(Rates!$B$7:$B$11&lt;=W2322)/(Rates!$C$7:$C$11&gt;=W2322),Rates!$D$7:$D$11)*(X2322/100)*W2322)))),"")</f>
        <v/>
      </c>
      <c r="O2322" s="134" t="str">
        <f t="shared" si="1100"/>
        <v/>
      </c>
      <c r="P2322" s="116"/>
      <c r="Q2322" s="117" t="str">
        <f t="shared" si="1101"/>
        <v/>
      </c>
      <c r="R2322" s="128" t="str">
        <f t="shared" si="1102"/>
        <v/>
      </c>
      <c r="S2322" s="135" t="str">
        <f>IF(B2322="","",IF(R2322="Refreshment Beverage",VLOOKUP(VALUE(Q2322),Rates!G$15:L$19,2,0),VLOOKUP(VALUE(Q2322),Rates!G$4:L$12,2,0)))</f>
        <v/>
      </c>
      <c r="T2322" s="135" t="str">
        <f t="shared" si="1103"/>
        <v/>
      </c>
      <c r="U2322" s="118" t="str">
        <f t="shared" si="1104"/>
        <v/>
      </c>
      <c r="V2322" s="135" t="str">
        <f t="shared" si="1105"/>
        <v/>
      </c>
      <c r="W2322" s="135" t="str">
        <f t="shared" si="1106"/>
        <v/>
      </c>
      <c r="X2322" s="119" t="str">
        <f t="shared" si="1107"/>
        <v/>
      </c>
      <c r="Y2322" s="120" t="str">
        <f>IF(B:B="","",IF(R2322="Refreshment Beverage",VLOOKUP(Q2322,Rates!G$15:L$19,6,0)*W2322,VLOOKUP(Q2322,Rates!G$4:L$12,6,0)*W2322))</f>
        <v/>
      </c>
      <c r="Z2322" s="120" t="str">
        <f t="shared" si="1108"/>
        <v/>
      </c>
      <c r="AA2322" s="120" t="str">
        <f t="shared" si="1109"/>
        <v/>
      </c>
      <c r="AB2322" s="136" t="str">
        <f>IF(B:B="","",IF(R2322="Refreshment Beverage","",IF(AND(R2322="Beer",Q2322=0),SUM(LOOKUP(2,1/(Rates!$B$15:$B$18&lt;=W2322)/(Rates!$C$15:$C$18&gt;=W2322),Rates!$D$15:$D$18)*W2322),VLOOKUP(VALUE(Q:Q),Rates!A:B,2,0)*W2322)))</f>
        <v/>
      </c>
      <c r="AC2322" s="136" t="str">
        <f>IF(B:B="","",IF(R2322="Refreshment Beverage","",IF(AND(R2322="Beer",Q2322=0),SUM(LOOKUP(2,1/(Rates!$B$15:$B$18&lt;=W2322)/(Rates!$C$15:$C$18&gt;=W2322),Rates!$E$15:$E$18)*W2322),VLOOKUP(VALUE(Q:Q),Rates!A:C,3,0)*W2322)))</f>
        <v/>
      </c>
      <c r="AD2322" s="137" t="str">
        <f>IFERROR(IF(B:B="","",IF(R2322="Beer","",IF(VALUE(Q2322)=0,VLOOKUP(VLOOKUP(B:B,#REF!,16,0),Rates!A:E,2,0),VLOOKUP(VALUE(Q2322),Rates!A$31:B$34,2,0)*W2322))),0)</f>
        <v/>
      </c>
      <c r="AE2322" s="121" t="str">
        <f t="shared" si="1110"/>
        <v/>
      </c>
      <c r="AF2322" s="138" t="str">
        <f t="shared" si="1111"/>
        <v/>
      </c>
      <c r="AG2322" s="122" t="str">
        <f t="shared" si="1112"/>
        <v/>
      </c>
      <c r="AH2322" s="123" t="str">
        <f t="shared" si="1113"/>
        <v/>
      </c>
      <c r="AI2322" s="139" t="str">
        <f>IF(AE:AE="","",IF(R2322="Refreshment Beverage",AK2322*(Rates!J$19/100),ROUND(SUM(AH2322*(Rates!$J$8/100)),4)))</f>
        <v/>
      </c>
      <c r="AJ2322" s="124" t="str">
        <f t="shared" si="1114"/>
        <v/>
      </c>
      <c r="AK2322" s="125" t="str">
        <f t="shared" si="1115"/>
        <v/>
      </c>
      <c r="AL2322" s="121" t="str">
        <f t="shared" si="1116"/>
        <v/>
      </c>
      <c r="AM2322" s="138" t="str">
        <f>IF(AS2322="","",IF(R2322="Refreshment Beverage",ROUND(AS2322*Rates!K$19,4),ROUND(AO2322*(VLOOKUP(VALUE(Q2322),Rates!G$4:L$12,3,0)),4)))</f>
        <v/>
      </c>
      <c r="AN2322" s="126" t="str">
        <f>IF(AS2322="","",IF(R2322="Refreshment Beverage",AS2322*(Rates!J$19/100),MAX(AM2322,AB2322)))</f>
        <v/>
      </c>
      <c r="AO2322" s="127" t="str">
        <f t="shared" si="1117"/>
        <v/>
      </c>
      <c r="AP2322" s="127" t="str">
        <f t="shared" si="1118"/>
        <v/>
      </c>
      <c r="AQ2322" s="140" t="str">
        <f>IF(AS2322="","",IF(R2322="Refreshment Beverage",ROUND(SUM(VLOOKUP(Q:Q,Rates!G$15:L$19,3,0)*(AS2322-Y2322-Z2322-AA2322)),4),ROUND(SUM(Rates!$K$8*AS2322),4)))</f>
        <v/>
      </c>
      <c r="AR2322" s="139" t="str">
        <f t="shared" si="1119"/>
        <v/>
      </c>
      <c r="AS2322" s="125" t="str">
        <f t="shared" si="1120"/>
        <v/>
      </c>
      <c r="AT2322" s="121" t="str">
        <f t="shared" si="1121"/>
        <v/>
      </c>
      <c r="AU2322" s="138" t="str">
        <f>IF(AX2322="","",IF(R2322="Refreshment Beverage",ROUND((BA2322-Y2322-Z2322-AA2322)*VLOOKUP(VALUE(Q2322),Rates!G$15:L$19,3,0),4),ROUND(AW2322*(VLOOKUP(VALUE(Q2322),Rates!G:L,3,0)),4)))</f>
        <v/>
      </c>
      <c r="AV2322" s="126" t="str">
        <f t="shared" si="1122"/>
        <v/>
      </c>
      <c r="AW2322" s="127" t="str">
        <f t="shared" si="1123"/>
        <v/>
      </c>
      <c r="AX2322" s="123" t="str">
        <f t="shared" si="1124"/>
        <v/>
      </c>
      <c r="AY2322" s="140" t="str">
        <f>IF(AX2322="","",IF(R2322="Refreshment Beverage",ROUND(SUM(AX2322*Rates!K$19),4),ROUND(SUM(AX2322*(Rates!J$8/100)),4)))</f>
        <v/>
      </c>
      <c r="AZ2322" s="124" t="str">
        <f t="shared" si="1125"/>
        <v/>
      </c>
      <c r="BA2322" s="125" t="str">
        <f t="shared" si="1126"/>
        <v/>
      </c>
      <c r="BB2322" s="115"/>
      <c r="BC2322" s="143"/>
      <c r="BD2322" s="100"/>
      <c r="BE2322" s="100"/>
      <c r="BF2322" s="100"/>
      <c r="BG2322" s="100"/>
    </row>
    <row r="2323" spans="1:59" x14ac:dyDescent="0.2">
      <c r="A2323" s="144"/>
      <c r="B2323" s="141"/>
      <c r="C2323" s="141"/>
      <c r="D2323" s="142"/>
      <c r="E2323" s="142"/>
      <c r="F2323" s="142"/>
      <c r="G2323" s="142"/>
      <c r="H2323" s="142"/>
      <c r="I2323" s="129"/>
      <c r="J2323" s="130"/>
      <c r="K2323" s="131" t="str">
        <f t="shared" si="1097"/>
        <v/>
      </c>
      <c r="L2323" s="132" t="str">
        <f t="shared" si="1098"/>
        <v/>
      </c>
      <c r="M2323" s="133" t="str">
        <f t="shared" si="1099"/>
        <v/>
      </c>
      <c r="N2323" s="134" t="str">
        <f>IFERROR(IF(B:B="","",IF(R2323="Beer",SUM(LOOKUP(2,1/(Rates!$B$3:$B$5&lt;=W2323)/(Rates!$C$3:$C$5&gt;=W2323),Rates!$D$3:$D$5)*(X2323/100)*W2323),IF(R2323="Refreshment Beverage",SUM(LOOKUP(2,1/(Rates!$B$7:$B$11&lt;=W2323)/(Rates!$C$7:$C$11&gt;=W2323),Rates!$D$7:$D$11)*(X2323/100)*W2323)))),"")</f>
        <v/>
      </c>
      <c r="O2323" s="134" t="str">
        <f t="shared" si="1100"/>
        <v/>
      </c>
      <c r="P2323" s="116"/>
      <c r="Q2323" s="117" t="str">
        <f t="shared" si="1101"/>
        <v/>
      </c>
      <c r="R2323" s="128" t="str">
        <f t="shared" si="1102"/>
        <v/>
      </c>
      <c r="S2323" s="135" t="str">
        <f>IF(B2323="","",IF(R2323="Refreshment Beverage",VLOOKUP(VALUE(Q2323),Rates!G$15:L$19,2,0),VLOOKUP(VALUE(Q2323),Rates!G$4:L$12,2,0)))</f>
        <v/>
      </c>
      <c r="T2323" s="135" t="str">
        <f t="shared" si="1103"/>
        <v/>
      </c>
      <c r="U2323" s="118" t="str">
        <f t="shared" si="1104"/>
        <v/>
      </c>
      <c r="V2323" s="135" t="str">
        <f t="shared" si="1105"/>
        <v/>
      </c>
      <c r="W2323" s="135" t="str">
        <f t="shared" si="1106"/>
        <v/>
      </c>
      <c r="X2323" s="119" t="str">
        <f t="shared" si="1107"/>
        <v/>
      </c>
      <c r="Y2323" s="120" t="str">
        <f>IF(B:B="","",IF(R2323="Refreshment Beverage",VLOOKUP(Q2323,Rates!G$15:L$19,6,0)*W2323,VLOOKUP(Q2323,Rates!G$4:L$12,6,0)*W2323))</f>
        <v/>
      </c>
      <c r="Z2323" s="120" t="str">
        <f t="shared" si="1108"/>
        <v/>
      </c>
      <c r="AA2323" s="120" t="str">
        <f t="shared" si="1109"/>
        <v/>
      </c>
      <c r="AB2323" s="136" t="str">
        <f>IF(B:B="","",IF(R2323="Refreshment Beverage","",IF(AND(R2323="Beer",Q2323=0),SUM(LOOKUP(2,1/(Rates!$B$15:$B$18&lt;=W2323)/(Rates!$C$15:$C$18&gt;=W2323),Rates!$D$15:$D$18)*W2323),VLOOKUP(VALUE(Q:Q),Rates!A:B,2,0)*W2323)))</f>
        <v/>
      </c>
      <c r="AC2323" s="136" t="str">
        <f>IF(B:B="","",IF(R2323="Refreshment Beverage","",IF(AND(R2323="Beer",Q2323=0),SUM(LOOKUP(2,1/(Rates!$B$15:$B$18&lt;=W2323)/(Rates!$C$15:$C$18&gt;=W2323),Rates!$E$15:$E$18)*W2323),VLOOKUP(VALUE(Q:Q),Rates!A:C,3,0)*W2323)))</f>
        <v/>
      </c>
      <c r="AD2323" s="137" t="str">
        <f>IFERROR(IF(B:B="","",IF(R2323="Beer","",IF(VALUE(Q2323)=0,VLOOKUP(VLOOKUP(B:B,#REF!,16,0),Rates!A:E,2,0),VLOOKUP(VALUE(Q2323),Rates!A$31:B$34,2,0)*W2323))),0)</f>
        <v/>
      </c>
      <c r="AE2323" s="121" t="str">
        <f t="shared" si="1110"/>
        <v/>
      </c>
      <c r="AF2323" s="138" t="str">
        <f t="shared" si="1111"/>
        <v/>
      </c>
      <c r="AG2323" s="122" t="str">
        <f t="shared" si="1112"/>
        <v/>
      </c>
      <c r="AH2323" s="123" t="str">
        <f t="shared" si="1113"/>
        <v/>
      </c>
      <c r="AI2323" s="139" t="str">
        <f>IF(AE:AE="","",IF(R2323="Refreshment Beverage",AK2323*(Rates!J$19/100),ROUND(SUM(AH2323*(Rates!$J$8/100)),4)))</f>
        <v/>
      </c>
      <c r="AJ2323" s="124" t="str">
        <f t="shared" si="1114"/>
        <v/>
      </c>
      <c r="AK2323" s="125" t="str">
        <f t="shared" si="1115"/>
        <v/>
      </c>
      <c r="AL2323" s="121" t="str">
        <f t="shared" si="1116"/>
        <v/>
      </c>
      <c r="AM2323" s="138" t="str">
        <f>IF(AS2323="","",IF(R2323="Refreshment Beverage",ROUND(AS2323*Rates!K$19,4),ROUND(AO2323*(VLOOKUP(VALUE(Q2323),Rates!G$4:L$12,3,0)),4)))</f>
        <v/>
      </c>
      <c r="AN2323" s="126" t="str">
        <f>IF(AS2323="","",IF(R2323="Refreshment Beverage",AS2323*(Rates!J$19/100),MAX(AM2323,AB2323)))</f>
        <v/>
      </c>
      <c r="AO2323" s="127" t="str">
        <f t="shared" si="1117"/>
        <v/>
      </c>
      <c r="AP2323" s="127" t="str">
        <f t="shared" si="1118"/>
        <v/>
      </c>
      <c r="AQ2323" s="140" t="str">
        <f>IF(AS2323="","",IF(R2323="Refreshment Beverage",ROUND(SUM(VLOOKUP(Q:Q,Rates!G$15:L$19,3,0)*(AS2323-Y2323-Z2323-AA2323)),4),ROUND(SUM(Rates!$K$8*AS2323),4)))</f>
        <v/>
      </c>
      <c r="AR2323" s="139" t="str">
        <f t="shared" si="1119"/>
        <v/>
      </c>
      <c r="AS2323" s="125" t="str">
        <f t="shared" si="1120"/>
        <v/>
      </c>
      <c r="AT2323" s="121" t="str">
        <f t="shared" si="1121"/>
        <v/>
      </c>
      <c r="AU2323" s="138" t="str">
        <f>IF(AX2323="","",IF(R2323="Refreshment Beverage",ROUND((BA2323-Y2323-Z2323-AA2323)*VLOOKUP(VALUE(Q2323),Rates!G$15:L$19,3,0),4),ROUND(AW2323*(VLOOKUP(VALUE(Q2323),Rates!G:L,3,0)),4)))</f>
        <v/>
      </c>
      <c r="AV2323" s="126" t="str">
        <f t="shared" si="1122"/>
        <v/>
      </c>
      <c r="AW2323" s="127" t="str">
        <f t="shared" si="1123"/>
        <v/>
      </c>
      <c r="AX2323" s="123" t="str">
        <f t="shared" si="1124"/>
        <v/>
      </c>
      <c r="AY2323" s="140" t="str">
        <f>IF(AX2323="","",IF(R2323="Refreshment Beverage",ROUND(SUM(AX2323*Rates!K$19),4),ROUND(SUM(AX2323*(Rates!J$8/100)),4)))</f>
        <v/>
      </c>
      <c r="AZ2323" s="124" t="str">
        <f t="shared" si="1125"/>
        <v/>
      </c>
      <c r="BA2323" s="125" t="str">
        <f t="shared" si="1126"/>
        <v/>
      </c>
      <c r="BB2323" s="115"/>
      <c r="BC2323" s="143"/>
      <c r="BD2323" s="100"/>
      <c r="BE2323" s="100"/>
      <c r="BF2323" s="100"/>
      <c r="BG2323" s="100"/>
    </row>
    <row r="2324" spans="1:59" x14ac:dyDescent="0.2">
      <c r="A2324" s="144"/>
      <c r="B2324" s="141"/>
      <c r="C2324" s="141"/>
      <c r="D2324" s="142"/>
      <c r="E2324" s="142"/>
      <c r="F2324" s="142"/>
      <c r="G2324" s="142"/>
      <c r="H2324" s="142"/>
      <c r="I2324" s="129"/>
      <c r="J2324" s="130"/>
      <c r="K2324" s="131" t="str">
        <f t="shared" si="1097"/>
        <v/>
      </c>
      <c r="L2324" s="132" t="str">
        <f t="shared" si="1098"/>
        <v/>
      </c>
      <c r="M2324" s="133" t="str">
        <f t="shared" si="1099"/>
        <v/>
      </c>
      <c r="N2324" s="134" t="str">
        <f>IFERROR(IF(B:B="","",IF(R2324="Beer",SUM(LOOKUP(2,1/(Rates!$B$3:$B$5&lt;=W2324)/(Rates!$C$3:$C$5&gt;=W2324),Rates!$D$3:$D$5)*(X2324/100)*W2324),IF(R2324="Refreshment Beverage",SUM(LOOKUP(2,1/(Rates!$B$7:$B$11&lt;=W2324)/(Rates!$C$7:$C$11&gt;=W2324),Rates!$D$7:$D$11)*(X2324/100)*W2324)))),"")</f>
        <v/>
      </c>
      <c r="O2324" s="134" t="str">
        <f t="shared" si="1100"/>
        <v/>
      </c>
      <c r="P2324" s="116"/>
      <c r="Q2324" s="117" t="str">
        <f t="shared" si="1101"/>
        <v/>
      </c>
      <c r="R2324" s="128" t="str">
        <f t="shared" si="1102"/>
        <v/>
      </c>
      <c r="S2324" s="135" t="str">
        <f>IF(B2324="","",IF(R2324="Refreshment Beverage",VLOOKUP(VALUE(Q2324),Rates!G$15:L$19,2,0),VLOOKUP(VALUE(Q2324),Rates!G$4:L$12,2,0)))</f>
        <v/>
      </c>
      <c r="T2324" s="135" t="str">
        <f t="shared" si="1103"/>
        <v/>
      </c>
      <c r="U2324" s="118" t="str">
        <f t="shared" si="1104"/>
        <v/>
      </c>
      <c r="V2324" s="135" t="str">
        <f t="shared" si="1105"/>
        <v/>
      </c>
      <c r="W2324" s="135" t="str">
        <f t="shared" si="1106"/>
        <v/>
      </c>
      <c r="X2324" s="119" t="str">
        <f t="shared" si="1107"/>
        <v/>
      </c>
      <c r="Y2324" s="120" t="str">
        <f>IF(B:B="","",IF(R2324="Refreshment Beverage",VLOOKUP(Q2324,Rates!G$15:L$19,6,0)*W2324,VLOOKUP(Q2324,Rates!G$4:L$12,6,0)*W2324))</f>
        <v/>
      </c>
      <c r="Z2324" s="120" t="str">
        <f t="shared" si="1108"/>
        <v/>
      </c>
      <c r="AA2324" s="120" t="str">
        <f t="shared" si="1109"/>
        <v/>
      </c>
      <c r="AB2324" s="136" t="str">
        <f>IF(B:B="","",IF(R2324="Refreshment Beverage","",IF(AND(R2324="Beer",Q2324=0),SUM(LOOKUP(2,1/(Rates!$B$15:$B$18&lt;=W2324)/(Rates!$C$15:$C$18&gt;=W2324),Rates!$D$15:$D$18)*W2324),VLOOKUP(VALUE(Q:Q),Rates!A:B,2,0)*W2324)))</f>
        <v/>
      </c>
      <c r="AC2324" s="136" t="str">
        <f>IF(B:B="","",IF(R2324="Refreshment Beverage","",IF(AND(R2324="Beer",Q2324=0),SUM(LOOKUP(2,1/(Rates!$B$15:$B$18&lt;=W2324)/(Rates!$C$15:$C$18&gt;=W2324),Rates!$E$15:$E$18)*W2324),VLOOKUP(VALUE(Q:Q),Rates!A:C,3,0)*W2324)))</f>
        <v/>
      </c>
      <c r="AD2324" s="137" t="str">
        <f>IFERROR(IF(B:B="","",IF(R2324="Beer","",IF(VALUE(Q2324)=0,VLOOKUP(VLOOKUP(B:B,#REF!,16,0),Rates!A:E,2,0),VLOOKUP(VALUE(Q2324),Rates!A$31:B$34,2,0)*W2324))),0)</f>
        <v/>
      </c>
      <c r="AE2324" s="121" t="str">
        <f t="shared" si="1110"/>
        <v/>
      </c>
      <c r="AF2324" s="138" t="str">
        <f t="shared" si="1111"/>
        <v/>
      </c>
      <c r="AG2324" s="122" t="str">
        <f t="shared" si="1112"/>
        <v/>
      </c>
      <c r="AH2324" s="123" t="str">
        <f t="shared" si="1113"/>
        <v/>
      </c>
      <c r="AI2324" s="139" t="str">
        <f>IF(AE:AE="","",IF(R2324="Refreshment Beverage",AK2324*(Rates!J$19/100),ROUND(SUM(AH2324*(Rates!$J$8/100)),4)))</f>
        <v/>
      </c>
      <c r="AJ2324" s="124" t="str">
        <f t="shared" si="1114"/>
        <v/>
      </c>
      <c r="AK2324" s="125" t="str">
        <f t="shared" si="1115"/>
        <v/>
      </c>
      <c r="AL2324" s="121" t="str">
        <f t="shared" si="1116"/>
        <v/>
      </c>
      <c r="AM2324" s="138" t="str">
        <f>IF(AS2324="","",IF(R2324="Refreshment Beverage",ROUND(AS2324*Rates!K$19,4),ROUND(AO2324*(VLOOKUP(VALUE(Q2324),Rates!G$4:L$12,3,0)),4)))</f>
        <v/>
      </c>
      <c r="AN2324" s="126" t="str">
        <f>IF(AS2324="","",IF(R2324="Refreshment Beverage",AS2324*(Rates!J$19/100),MAX(AM2324,AB2324)))</f>
        <v/>
      </c>
      <c r="AO2324" s="127" t="str">
        <f t="shared" si="1117"/>
        <v/>
      </c>
      <c r="AP2324" s="127" t="str">
        <f t="shared" si="1118"/>
        <v/>
      </c>
      <c r="AQ2324" s="140" t="str">
        <f>IF(AS2324="","",IF(R2324="Refreshment Beverage",ROUND(SUM(VLOOKUP(Q:Q,Rates!G$15:L$19,3,0)*(AS2324-Y2324-Z2324-AA2324)),4),ROUND(SUM(Rates!$K$8*AS2324),4)))</f>
        <v/>
      </c>
      <c r="AR2324" s="139" t="str">
        <f t="shared" si="1119"/>
        <v/>
      </c>
      <c r="AS2324" s="125" t="str">
        <f t="shared" si="1120"/>
        <v/>
      </c>
      <c r="AT2324" s="121" t="str">
        <f t="shared" si="1121"/>
        <v/>
      </c>
      <c r="AU2324" s="138" t="str">
        <f>IF(AX2324="","",IF(R2324="Refreshment Beverage",ROUND((BA2324-Y2324-Z2324-AA2324)*VLOOKUP(VALUE(Q2324),Rates!G$15:L$19,3,0),4),ROUND(AW2324*(VLOOKUP(VALUE(Q2324),Rates!G:L,3,0)),4)))</f>
        <v/>
      </c>
      <c r="AV2324" s="126" t="str">
        <f t="shared" si="1122"/>
        <v/>
      </c>
      <c r="AW2324" s="127" t="str">
        <f t="shared" si="1123"/>
        <v/>
      </c>
      <c r="AX2324" s="123" t="str">
        <f t="shared" si="1124"/>
        <v/>
      </c>
      <c r="AY2324" s="140" t="str">
        <f>IF(AX2324="","",IF(R2324="Refreshment Beverage",ROUND(SUM(AX2324*Rates!K$19),4),ROUND(SUM(AX2324*(Rates!J$8/100)),4)))</f>
        <v/>
      </c>
      <c r="AZ2324" s="124" t="str">
        <f t="shared" si="1125"/>
        <v/>
      </c>
      <c r="BA2324" s="125" t="str">
        <f t="shared" si="1126"/>
        <v/>
      </c>
      <c r="BB2324" s="115"/>
      <c r="BC2324" s="143"/>
      <c r="BD2324" s="100"/>
      <c r="BE2324" s="100"/>
      <c r="BF2324" s="100"/>
      <c r="BG2324" s="100"/>
    </row>
    <row r="2325" spans="1:59" x14ac:dyDescent="0.2">
      <c r="A2325" s="144"/>
      <c r="B2325" s="141"/>
      <c r="C2325" s="141"/>
      <c r="D2325" s="142"/>
      <c r="E2325" s="142"/>
      <c r="F2325" s="142"/>
      <c r="G2325" s="142"/>
      <c r="H2325" s="142"/>
      <c r="I2325" s="129"/>
      <c r="J2325" s="130"/>
      <c r="K2325" s="131" t="str">
        <f t="shared" si="1097"/>
        <v/>
      </c>
      <c r="L2325" s="132" t="str">
        <f t="shared" si="1098"/>
        <v/>
      </c>
      <c r="M2325" s="133" t="str">
        <f t="shared" si="1099"/>
        <v/>
      </c>
      <c r="N2325" s="134" t="str">
        <f>IFERROR(IF(B:B="","",IF(R2325="Beer",SUM(LOOKUP(2,1/(Rates!$B$3:$B$5&lt;=W2325)/(Rates!$C$3:$C$5&gt;=W2325),Rates!$D$3:$D$5)*(X2325/100)*W2325),IF(R2325="Refreshment Beverage",SUM(LOOKUP(2,1/(Rates!$B$7:$B$11&lt;=W2325)/(Rates!$C$7:$C$11&gt;=W2325),Rates!$D$7:$D$11)*(X2325/100)*W2325)))),"")</f>
        <v/>
      </c>
      <c r="O2325" s="134" t="str">
        <f t="shared" si="1100"/>
        <v/>
      </c>
      <c r="P2325" s="116"/>
      <c r="Q2325" s="117" t="str">
        <f t="shared" si="1101"/>
        <v/>
      </c>
      <c r="R2325" s="128" t="str">
        <f t="shared" si="1102"/>
        <v/>
      </c>
      <c r="S2325" s="135" t="str">
        <f>IF(B2325="","",IF(R2325="Refreshment Beverage",VLOOKUP(VALUE(Q2325),Rates!G$15:L$19,2,0),VLOOKUP(VALUE(Q2325),Rates!G$4:L$12,2,0)))</f>
        <v/>
      </c>
      <c r="T2325" s="135" t="str">
        <f t="shared" si="1103"/>
        <v/>
      </c>
      <c r="U2325" s="118" t="str">
        <f t="shared" si="1104"/>
        <v/>
      </c>
      <c r="V2325" s="135" t="str">
        <f t="shared" si="1105"/>
        <v/>
      </c>
      <c r="W2325" s="135" t="str">
        <f t="shared" si="1106"/>
        <v/>
      </c>
      <c r="X2325" s="119" t="str">
        <f t="shared" si="1107"/>
        <v/>
      </c>
      <c r="Y2325" s="120" t="str">
        <f>IF(B:B="","",IF(R2325="Refreshment Beverage",VLOOKUP(Q2325,Rates!G$15:L$19,6,0)*W2325,VLOOKUP(Q2325,Rates!G$4:L$12,6,0)*W2325))</f>
        <v/>
      </c>
      <c r="Z2325" s="120" t="str">
        <f t="shared" si="1108"/>
        <v/>
      </c>
      <c r="AA2325" s="120" t="str">
        <f t="shared" si="1109"/>
        <v/>
      </c>
      <c r="AB2325" s="136" t="str">
        <f>IF(B:B="","",IF(R2325="Refreshment Beverage","",IF(AND(R2325="Beer",Q2325=0),SUM(LOOKUP(2,1/(Rates!$B$15:$B$18&lt;=W2325)/(Rates!$C$15:$C$18&gt;=W2325),Rates!$D$15:$D$18)*W2325),VLOOKUP(VALUE(Q:Q),Rates!A:B,2,0)*W2325)))</f>
        <v/>
      </c>
      <c r="AC2325" s="136" t="str">
        <f>IF(B:B="","",IF(R2325="Refreshment Beverage","",IF(AND(R2325="Beer",Q2325=0),SUM(LOOKUP(2,1/(Rates!$B$15:$B$18&lt;=W2325)/(Rates!$C$15:$C$18&gt;=W2325),Rates!$E$15:$E$18)*W2325),VLOOKUP(VALUE(Q:Q),Rates!A:C,3,0)*W2325)))</f>
        <v/>
      </c>
      <c r="AD2325" s="137" t="str">
        <f>IFERROR(IF(B:B="","",IF(R2325="Beer","",IF(VALUE(Q2325)=0,VLOOKUP(VLOOKUP(B:B,#REF!,16,0),Rates!A:E,2,0),VLOOKUP(VALUE(Q2325),Rates!A$31:B$34,2,0)*W2325))),0)</f>
        <v/>
      </c>
      <c r="AE2325" s="121" t="str">
        <f t="shared" si="1110"/>
        <v/>
      </c>
      <c r="AF2325" s="138" t="str">
        <f t="shared" si="1111"/>
        <v/>
      </c>
      <c r="AG2325" s="122" t="str">
        <f t="shared" si="1112"/>
        <v/>
      </c>
      <c r="AH2325" s="123" t="str">
        <f t="shared" si="1113"/>
        <v/>
      </c>
      <c r="AI2325" s="139" t="str">
        <f>IF(AE:AE="","",IF(R2325="Refreshment Beverage",AK2325*(Rates!J$19/100),ROUND(SUM(AH2325*(Rates!$J$8/100)),4)))</f>
        <v/>
      </c>
      <c r="AJ2325" s="124" t="str">
        <f t="shared" si="1114"/>
        <v/>
      </c>
      <c r="AK2325" s="125" t="str">
        <f t="shared" si="1115"/>
        <v/>
      </c>
      <c r="AL2325" s="121" t="str">
        <f t="shared" si="1116"/>
        <v/>
      </c>
      <c r="AM2325" s="138" t="str">
        <f>IF(AS2325="","",IF(R2325="Refreshment Beverage",ROUND(AS2325*Rates!K$19,4),ROUND(AO2325*(VLOOKUP(VALUE(Q2325),Rates!G$4:L$12,3,0)),4)))</f>
        <v/>
      </c>
      <c r="AN2325" s="126" t="str">
        <f>IF(AS2325="","",IF(R2325="Refreshment Beverage",AS2325*(Rates!J$19/100),MAX(AM2325,AB2325)))</f>
        <v/>
      </c>
      <c r="AO2325" s="127" t="str">
        <f t="shared" si="1117"/>
        <v/>
      </c>
      <c r="AP2325" s="127" t="str">
        <f t="shared" si="1118"/>
        <v/>
      </c>
      <c r="AQ2325" s="140" t="str">
        <f>IF(AS2325="","",IF(R2325="Refreshment Beverage",ROUND(SUM(VLOOKUP(Q:Q,Rates!G$15:L$19,3,0)*(AS2325-Y2325-Z2325-AA2325)),4),ROUND(SUM(Rates!$K$8*AS2325),4)))</f>
        <v/>
      </c>
      <c r="AR2325" s="139" t="str">
        <f t="shared" si="1119"/>
        <v/>
      </c>
      <c r="AS2325" s="125" t="str">
        <f t="shared" si="1120"/>
        <v/>
      </c>
      <c r="AT2325" s="121" t="str">
        <f t="shared" si="1121"/>
        <v/>
      </c>
      <c r="AU2325" s="138" t="str">
        <f>IF(AX2325="","",IF(R2325="Refreshment Beverage",ROUND((BA2325-Y2325-Z2325-AA2325)*VLOOKUP(VALUE(Q2325),Rates!G$15:L$19,3,0),4),ROUND(AW2325*(VLOOKUP(VALUE(Q2325),Rates!G:L,3,0)),4)))</f>
        <v/>
      </c>
      <c r="AV2325" s="126" t="str">
        <f t="shared" si="1122"/>
        <v/>
      </c>
      <c r="AW2325" s="127" t="str">
        <f t="shared" si="1123"/>
        <v/>
      </c>
      <c r="AX2325" s="123" t="str">
        <f t="shared" si="1124"/>
        <v/>
      </c>
      <c r="AY2325" s="140" t="str">
        <f>IF(AX2325="","",IF(R2325="Refreshment Beverage",ROUND(SUM(AX2325*Rates!K$19),4),ROUND(SUM(AX2325*(Rates!J$8/100)),4)))</f>
        <v/>
      </c>
      <c r="AZ2325" s="124" t="str">
        <f t="shared" si="1125"/>
        <v/>
      </c>
      <c r="BA2325" s="125" t="str">
        <f t="shared" si="1126"/>
        <v/>
      </c>
      <c r="BB2325" s="115"/>
      <c r="BC2325" s="143"/>
      <c r="BD2325" s="100"/>
      <c r="BE2325" s="100"/>
      <c r="BF2325" s="100"/>
      <c r="BG2325" s="100"/>
    </row>
    <row r="2326" spans="1:59" x14ac:dyDescent="0.2">
      <c r="A2326" s="144"/>
      <c r="B2326" s="141"/>
      <c r="C2326" s="141"/>
      <c r="D2326" s="142"/>
      <c r="E2326" s="142"/>
      <c r="F2326" s="142"/>
      <c r="G2326" s="142"/>
      <c r="H2326" s="142"/>
      <c r="I2326" s="129"/>
      <c r="J2326" s="130"/>
      <c r="K2326" s="131" t="str">
        <f t="shared" si="1097"/>
        <v/>
      </c>
      <c r="L2326" s="132" t="str">
        <f t="shared" si="1098"/>
        <v/>
      </c>
      <c r="M2326" s="133" t="str">
        <f t="shared" si="1099"/>
        <v/>
      </c>
      <c r="N2326" s="134" t="str">
        <f>IFERROR(IF(B:B="","",IF(R2326="Beer",SUM(LOOKUP(2,1/(Rates!$B$3:$B$5&lt;=W2326)/(Rates!$C$3:$C$5&gt;=W2326),Rates!$D$3:$D$5)*(X2326/100)*W2326),IF(R2326="Refreshment Beverage",SUM(LOOKUP(2,1/(Rates!$B$7:$B$11&lt;=W2326)/(Rates!$C$7:$C$11&gt;=W2326),Rates!$D$7:$D$11)*(X2326/100)*W2326)))),"")</f>
        <v/>
      </c>
      <c r="O2326" s="134" t="str">
        <f t="shared" si="1100"/>
        <v/>
      </c>
      <c r="P2326" s="116"/>
      <c r="Q2326" s="117" t="str">
        <f t="shared" si="1101"/>
        <v/>
      </c>
      <c r="R2326" s="128" t="str">
        <f t="shared" si="1102"/>
        <v/>
      </c>
      <c r="S2326" s="135" t="str">
        <f>IF(B2326="","",IF(R2326="Refreshment Beverage",VLOOKUP(VALUE(Q2326),Rates!G$15:L$19,2,0),VLOOKUP(VALUE(Q2326),Rates!G$4:L$12,2,0)))</f>
        <v/>
      </c>
      <c r="T2326" s="135" t="str">
        <f t="shared" si="1103"/>
        <v/>
      </c>
      <c r="U2326" s="118" t="str">
        <f t="shared" si="1104"/>
        <v/>
      </c>
      <c r="V2326" s="135" t="str">
        <f t="shared" si="1105"/>
        <v/>
      </c>
      <c r="W2326" s="135" t="str">
        <f t="shared" si="1106"/>
        <v/>
      </c>
      <c r="X2326" s="119" t="str">
        <f t="shared" si="1107"/>
        <v/>
      </c>
      <c r="Y2326" s="120" t="str">
        <f>IF(B:B="","",IF(R2326="Refreshment Beverage",VLOOKUP(Q2326,Rates!G$15:L$19,6,0)*W2326,VLOOKUP(Q2326,Rates!G$4:L$12,6,0)*W2326))</f>
        <v/>
      </c>
      <c r="Z2326" s="120" t="str">
        <f t="shared" si="1108"/>
        <v/>
      </c>
      <c r="AA2326" s="120" t="str">
        <f t="shared" si="1109"/>
        <v/>
      </c>
      <c r="AB2326" s="136" t="str">
        <f>IF(B:B="","",IF(R2326="Refreshment Beverage","",IF(AND(R2326="Beer",Q2326=0),SUM(LOOKUP(2,1/(Rates!$B$15:$B$18&lt;=W2326)/(Rates!$C$15:$C$18&gt;=W2326),Rates!$D$15:$D$18)*W2326),VLOOKUP(VALUE(Q:Q),Rates!A:B,2,0)*W2326)))</f>
        <v/>
      </c>
      <c r="AC2326" s="136" t="str">
        <f>IF(B:B="","",IF(R2326="Refreshment Beverage","",IF(AND(R2326="Beer",Q2326=0),SUM(LOOKUP(2,1/(Rates!$B$15:$B$18&lt;=W2326)/(Rates!$C$15:$C$18&gt;=W2326),Rates!$E$15:$E$18)*W2326),VLOOKUP(VALUE(Q:Q),Rates!A:C,3,0)*W2326)))</f>
        <v/>
      </c>
      <c r="AD2326" s="137" t="str">
        <f>IFERROR(IF(B:B="","",IF(R2326="Beer","",IF(VALUE(Q2326)=0,VLOOKUP(VLOOKUP(B:B,#REF!,16,0),Rates!A:E,2,0),VLOOKUP(VALUE(Q2326),Rates!A$31:B$34,2,0)*W2326))),0)</f>
        <v/>
      </c>
      <c r="AE2326" s="121" t="str">
        <f t="shared" si="1110"/>
        <v/>
      </c>
      <c r="AF2326" s="138" t="str">
        <f t="shared" si="1111"/>
        <v/>
      </c>
      <c r="AG2326" s="122" t="str">
        <f t="shared" si="1112"/>
        <v/>
      </c>
      <c r="AH2326" s="123" t="str">
        <f t="shared" si="1113"/>
        <v/>
      </c>
      <c r="AI2326" s="139" t="str">
        <f>IF(AE:AE="","",IF(R2326="Refreshment Beverage",AK2326*(Rates!J$19/100),ROUND(SUM(AH2326*(Rates!$J$8/100)),4)))</f>
        <v/>
      </c>
      <c r="AJ2326" s="124" t="str">
        <f t="shared" si="1114"/>
        <v/>
      </c>
      <c r="AK2326" s="125" t="str">
        <f t="shared" si="1115"/>
        <v/>
      </c>
      <c r="AL2326" s="121" t="str">
        <f t="shared" si="1116"/>
        <v/>
      </c>
      <c r="AM2326" s="138" t="str">
        <f>IF(AS2326="","",IF(R2326="Refreshment Beverage",ROUND(AS2326*Rates!K$19,4),ROUND(AO2326*(VLOOKUP(VALUE(Q2326),Rates!G$4:L$12,3,0)),4)))</f>
        <v/>
      </c>
      <c r="AN2326" s="126" t="str">
        <f>IF(AS2326="","",IF(R2326="Refreshment Beverage",AS2326*(Rates!J$19/100),MAX(AM2326,AB2326)))</f>
        <v/>
      </c>
      <c r="AO2326" s="127" t="str">
        <f t="shared" si="1117"/>
        <v/>
      </c>
      <c r="AP2326" s="127" t="str">
        <f t="shared" si="1118"/>
        <v/>
      </c>
      <c r="AQ2326" s="140" t="str">
        <f>IF(AS2326="","",IF(R2326="Refreshment Beverage",ROUND(SUM(VLOOKUP(Q:Q,Rates!G$15:L$19,3,0)*(AS2326-Y2326-Z2326-AA2326)),4),ROUND(SUM(Rates!$K$8*AS2326),4)))</f>
        <v/>
      </c>
      <c r="AR2326" s="139" t="str">
        <f t="shared" si="1119"/>
        <v/>
      </c>
      <c r="AS2326" s="125" t="str">
        <f t="shared" si="1120"/>
        <v/>
      </c>
      <c r="AT2326" s="121" t="str">
        <f t="shared" si="1121"/>
        <v/>
      </c>
      <c r="AU2326" s="138" t="str">
        <f>IF(AX2326="","",IF(R2326="Refreshment Beverage",ROUND((BA2326-Y2326-Z2326-AA2326)*VLOOKUP(VALUE(Q2326),Rates!G$15:L$19,3,0),4),ROUND(AW2326*(VLOOKUP(VALUE(Q2326),Rates!G:L,3,0)),4)))</f>
        <v/>
      </c>
      <c r="AV2326" s="126" t="str">
        <f t="shared" si="1122"/>
        <v/>
      </c>
      <c r="AW2326" s="127" t="str">
        <f t="shared" si="1123"/>
        <v/>
      </c>
      <c r="AX2326" s="123" t="str">
        <f t="shared" si="1124"/>
        <v/>
      </c>
      <c r="AY2326" s="140" t="str">
        <f>IF(AX2326="","",IF(R2326="Refreshment Beverage",ROUND(SUM(AX2326*Rates!K$19),4),ROUND(SUM(AX2326*(Rates!J$8/100)),4)))</f>
        <v/>
      </c>
      <c r="AZ2326" s="124" t="str">
        <f t="shared" si="1125"/>
        <v/>
      </c>
      <c r="BA2326" s="125" t="str">
        <f t="shared" si="1126"/>
        <v/>
      </c>
      <c r="BB2326" s="115"/>
      <c r="BC2326" s="143"/>
      <c r="BD2326" s="100"/>
      <c r="BE2326" s="100"/>
      <c r="BF2326" s="100"/>
      <c r="BG2326" s="100"/>
    </row>
    <row r="2327" spans="1:59" x14ac:dyDescent="0.2">
      <c r="A2327" s="144"/>
      <c r="B2327" s="141"/>
      <c r="C2327" s="141"/>
      <c r="D2327" s="142"/>
      <c r="E2327" s="142"/>
      <c r="F2327" s="142"/>
      <c r="G2327" s="142"/>
      <c r="H2327" s="142"/>
      <c r="I2327" s="129"/>
      <c r="J2327" s="130"/>
      <c r="K2327" s="131" t="str">
        <f t="shared" si="1097"/>
        <v/>
      </c>
      <c r="L2327" s="132" t="str">
        <f t="shared" si="1098"/>
        <v/>
      </c>
      <c r="M2327" s="133" t="str">
        <f t="shared" si="1099"/>
        <v/>
      </c>
      <c r="N2327" s="134" t="str">
        <f>IFERROR(IF(B:B="","",IF(R2327="Beer",SUM(LOOKUP(2,1/(Rates!$B$3:$B$5&lt;=W2327)/(Rates!$C$3:$C$5&gt;=W2327),Rates!$D$3:$D$5)*(X2327/100)*W2327),IF(R2327="Refreshment Beverage",SUM(LOOKUP(2,1/(Rates!$B$7:$B$11&lt;=W2327)/(Rates!$C$7:$C$11&gt;=W2327),Rates!$D$7:$D$11)*(X2327/100)*W2327)))),"")</f>
        <v/>
      </c>
      <c r="O2327" s="134" t="str">
        <f t="shared" si="1100"/>
        <v/>
      </c>
      <c r="P2327" s="116"/>
      <c r="Q2327" s="117" t="str">
        <f t="shared" si="1101"/>
        <v/>
      </c>
      <c r="R2327" s="128" t="str">
        <f t="shared" si="1102"/>
        <v/>
      </c>
      <c r="S2327" s="135" t="str">
        <f>IF(B2327="","",IF(R2327="Refreshment Beverage",VLOOKUP(VALUE(Q2327),Rates!G$15:L$19,2,0),VLOOKUP(VALUE(Q2327),Rates!G$4:L$12,2,0)))</f>
        <v/>
      </c>
      <c r="T2327" s="135" t="str">
        <f t="shared" si="1103"/>
        <v/>
      </c>
      <c r="U2327" s="118" t="str">
        <f t="shared" si="1104"/>
        <v/>
      </c>
      <c r="V2327" s="135" t="str">
        <f t="shared" si="1105"/>
        <v/>
      </c>
      <c r="W2327" s="135" t="str">
        <f t="shared" si="1106"/>
        <v/>
      </c>
      <c r="X2327" s="119" t="str">
        <f t="shared" si="1107"/>
        <v/>
      </c>
      <c r="Y2327" s="120" t="str">
        <f>IF(B:B="","",IF(R2327="Refreshment Beverage",VLOOKUP(Q2327,Rates!G$15:L$19,6,0)*W2327,VLOOKUP(Q2327,Rates!G$4:L$12,6,0)*W2327))</f>
        <v/>
      </c>
      <c r="Z2327" s="120" t="str">
        <f t="shared" si="1108"/>
        <v/>
      </c>
      <c r="AA2327" s="120" t="str">
        <f t="shared" si="1109"/>
        <v/>
      </c>
      <c r="AB2327" s="136" t="str">
        <f>IF(B:B="","",IF(R2327="Refreshment Beverage","",IF(AND(R2327="Beer",Q2327=0),SUM(LOOKUP(2,1/(Rates!$B$15:$B$18&lt;=W2327)/(Rates!$C$15:$C$18&gt;=W2327),Rates!$D$15:$D$18)*W2327),VLOOKUP(VALUE(Q:Q),Rates!A:B,2,0)*W2327)))</f>
        <v/>
      </c>
      <c r="AC2327" s="136" t="str">
        <f>IF(B:B="","",IF(R2327="Refreshment Beverage","",IF(AND(R2327="Beer",Q2327=0),SUM(LOOKUP(2,1/(Rates!$B$15:$B$18&lt;=W2327)/(Rates!$C$15:$C$18&gt;=W2327),Rates!$E$15:$E$18)*W2327),VLOOKUP(VALUE(Q:Q),Rates!A:C,3,0)*W2327)))</f>
        <v/>
      </c>
      <c r="AD2327" s="137" t="str">
        <f>IFERROR(IF(B:B="","",IF(R2327="Beer","",IF(VALUE(Q2327)=0,VLOOKUP(VLOOKUP(B:B,#REF!,16,0),Rates!A:E,2,0),VLOOKUP(VALUE(Q2327),Rates!A$31:B$34,2,0)*W2327))),0)</f>
        <v/>
      </c>
      <c r="AE2327" s="121" t="str">
        <f t="shared" si="1110"/>
        <v/>
      </c>
      <c r="AF2327" s="138" t="str">
        <f t="shared" si="1111"/>
        <v/>
      </c>
      <c r="AG2327" s="122" t="str">
        <f t="shared" si="1112"/>
        <v/>
      </c>
      <c r="AH2327" s="123" t="str">
        <f t="shared" si="1113"/>
        <v/>
      </c>
      <c r="AI2327" s="139" t="str">
        <f>IF(AE:AE="","",IF(R2327="Refreshment Beverage",AK2327*(Rates!J$19/100),ROUND(SUM(AH2327*(Rates!$J$8/100)),4)))</f>
        <v/>
      </c>
      <c r="AJ2327" s="124" t="str">
        <f t="shared" si="1114"/>
        <v/>
      </c>
      <c r="AK2327" s="125" t="str">
        <f t="shared" si="1115"/>
        <v/>
      </c>
      <c r="AL2327" s="121" t="str">
        <f t="shared" si="1116"/>
        <v/>
      </c>
      <c r="AM2327" s="138" t="str">
        <f>IF(AS2327="","",IF(R2327="Refreshment Beverage",ROUND(AS2327*Rates!K$19,4),ROUND(AO2327*(VLOOKUP(VALUE(Q2327),Rates!G$4:L$12,3,0)),4)))</f>
        <v/>
      </c>
      <c r="AN2327" s="126" t="str">
        <f>IF(AS2327="","",IF(R2327="Refreshment Beverage",AS2327*(Rates!J$19/100),MAX(AM2327,AB2327)))</f>
        <v/>
      </c>
      <c r="AO2327" s="127" t="str">
        <f t="shared" si="1117"/>
        <v/>
      </c>
      <c r="AP2327" s="127" t="str">
        <f t="shared" si="1118"/>
        <v/>
      </c>
      <c r="AQ2327" s="140" t="str">
        <f>IF(AS2327="","",IF(R2327="Refreshment Beverage",ROUND(SUM(VLOOKUP(Q:Q,Rates!G$15:L$19,3,0)*(AS2327-Y2327-Z2327-AA2327)),4),ROUND(SUM(Rates!$K$8*AS2327),4)))</f>
        <v/>
      </c>
      <c r="AR2327" s="139" t="str">
        <f t="shared" si="1119"/>
        <v/>
      </c>
      <c r="AS2327" s="125" t="str">
        <f t="shared" si="1120"/>
        <v/>
      </c>
      <c r="AT2327" s="121" t="str">
        <f t="shared" si="1121"/>
        <v/>
      </c>
      <c r="AU2327" s="138" t="str">
        <f>IF(AX2327="","",IF(R2327="Refreshment Beverage",ROUND((BA2327-Y2327-Z2327-AA2327)*VLOOKUP(VALUE(Q2327),Rates!G$15:L$19,3,0),4),ROUND(AW2327*(VLOOKUP(VALUE(Q2327),Rates!G:L,3,0)),4)))</f>
        <v/>
      </c>
      <c r="AV2327" s="126" t="str">
        <f t="shared" si="1122"/>
        <v/>
      </c>
      <c r="AW2327" s="127" t="str">
        <f t="shared" si="1123"/>
        <v/>
      </c>
      <c r="AX2327" s="123" t="str">
        <f t="shared" si="1124"/>
        <v/>
      </c>
      <c r="AY2327" s="140" t="str">
        <f>IF(AX2327="","",IF(R2327="Refreshment Beverage",ROUND(SUM(AX2327*Rates!K$19),4),ROUND(SUM(AX2327*(Rates!J$8/100)),4)))</f>
        <v/>
      </c>
      <c r="AZ2327" s="124" t="str">
        <f t="shared" si="1125"/>
        <v/>
      </c>
      <c r="BA2327" s="125" t="str">
        <f t="shared" si="1126"/>
        <v/>
      </c>
      <c r="BB2327" s="115"/>
      <c r="BC2327" s="143"/>
      <c r="BD2327" s="100"/>
      <c r="BE2327" s="100"/>
      <c r="BF2327" s="100"/>
      <c r="BG2327" s="100"/>
    </row>
    <row r="2328" spans="1:59" x14ac:dyDescent="0.2">
      <c r="A2328" s="144"/>
      <c r="B2328" s="141"/>
      <c r="C2328" s="141"/>
      <c r="D2328" s="142"/>
      <c r="E2328" s="142"/>
      <c r="F2328" s="142"/>
      <c r="G2328" s="142"/>
      <c r="H2328" s="142"/>
      <c r="I2328" s="129"/>
      <c r="J2328" s="130"/>
      <c r="K2328" s="131" t="str">
        <f t="shared" si="1097"/>
        <v/>
      </c>
      <c r="L2328" s="132" t="str">
        <f t="shared" si="1098"/>
        <v/>
      </c>
      <c r="M2328" s="133" t="str">
        <f t="shared" si="1099"/>
        <v/>
      </c>
      <c r="N2328" s="134" t="str">
        <f>IFERROR(IF(B:B="","",IF(R2328="Beer",SUM(LOOKUP(2,1/(Rates!$B$3:$B$5&lt;=W2328)/(Rates!$C$3:$C$5&gt;=W2328),Rates!$D$3:$D$5)*(X2328/100)*W2328),IF(R2328="Refreshment Beverage",SUM(LOOKUP(2,1/(Rates!$B$7:$B$11&lt;=W2328)/(Rates!$C$7:$C$11&gt;=W2328),Rates!$D$7:$D$11)*(X2328/100)*W2328)))),"")</f>
        <v/>
      </c>
      <c r="O2328" s="134" t="str">
        <f t="shared" si="1100"/>
        <v/>
      </c>
      <c r="P2328" s="116"/>
      <c r="Q2328" s="117" t="str">
        <f t="shared" si="1101"/>
        <v/>
      </c>
      <c r="R2328" s="128" t="str">
        <f t="shared" si="1102"/>
        <v/>
      </c>
      <c r="S2328" s="135" t="str">
        <f>IF(B2328="","",IF(R2328="Refreshment Beverage",VLOOKUP(VALUE(Q2328),Rates!G$15:L$19,2,0),VLOOKUP(VALUE(Q2328),Rates!G$4:L$12,2,0)))</f>
        <v/>
      </c>
      <c r="T2328" s="135" t="str">
        <f t="shared" si="1103"/>
        <v/>
      </c>
      <c r="U2328" s="118" t="str">
        <f t="shared" si="1104"/>
        <v/>
      </c>
      <c r="V2328" s="135" t="str">
        <f t="shared" si="1105"/>
        <v/>
      </c>
      <c r="W2328" s="135" t="str">
        <f t="shared" si="1106"/>
        <v/>
      </c>
      <c r="X2328" s="119" t="str">
        <f t="shared" si="1107"/>
        <v/>
      </c>
      <c r="Y2328" s="120" t="str">
        <f>IF(B:B="","",IF(R2328="Refreshment Beverage",VLOOKUP(Q2328,Rates!G$15:L$19,6,0)*W2328,VLOOKUP(Q2328,Rates!G$4:L$12,6,0)*W2328))</f>
        <v/>
      </c>
      <c r="Z2328" s="120" t="str">
        <f t="shared" si="1108"/>
        <v/>
      </c>
      <c r="AA2328" s="120" t="str">
        <f t="shared" si="1109"/>
        <v/>
      </c>
      <c r="AB2328" s="136" t="str">
        <f>IF(B:B="","",IF(R2328="Refreshment Beverage","",IF(AND(R2328="Beer",Q2328=0),SUM(LOOKUP(2,1/(Rates!$B$15:$B$18&lt;=W2328)/(Rates!$C$15:$C$18&gt;=W2328),Rates!$D$15:$D$18)*W2328),VLOOKUP(VALUE(Q:Q),Rates!A:B,2,0)*W2328)))</f>
        <v/>
      </c>
      <c r="AC2328" s="136" t="str">
        <f>IF(B:B="","",IF(R2328="Refreshment Beverage","",IF(AND(R2328="Beer",Q2328=0),SUM(LOOKUP(2,1/(Rates!$B$15:$B$18&lt;=W2328)/(Rates!$C$15:$C$18&gt;=W2328),Rates!$E$15:$E$18)*W2328),VLOOKUP(VALUE(Q:Q),Rates!A:C,3,0)*W2328)))</f>
        <v/>
      </c>
      <c r="AD2328" s="137" t="str">
        <f>IFERROR(IF(B:B="","",IF(R2328="Beer","",IF(VALUE(Q2328)=0,VLOOKUP(VLOOKUP(B:B,#REF!,16,0),Rates!A:E,2,0),VLOOKUP(VALUE(Q2328),Rates!A$31:B$34,2,0)*W2328))),0)</f>
        <v/>
      </c>
      <c r="AE2328" s="121" t="str">
        <f t="shared" si="1110"/>
        <v/>
      </c>
      <c r="AF2328" s="138" t="str">
        <f t="shared" si="1111"/>
        <v/>
      </c>
      <c r="AG2328" s="122" t="str">
        <f t="shared" si="1112"/>
        <v/>
      </c>
      <c r="AH2328" s="123" t="str">
        <f t="shared" si="1113"/>
        <v/>
      </c>
      <c r="AI2328" s="139" t="str">
        <f>IF(AE:AE="","",IF(R2328="Refreshment Beverage",AK2328*(Rates!J$19/100),ROUND(SUM(AH2328*(Rates!$J$8/100)),4)))</f>
        <v/>
      </c>
      <c r="AJ2328" s="124" t="str">
        <f t="shared" si="1114"/>
        <v/>
      </c>
      <c r="AK2328" s="125" t="str">
        <f t="shared" si="1115"/>
        <v/>
      </c>
      <c r="AL2328" s="121" t="str">
        <f t="shared" si="1116"/>
        <v/>
      </c>
      <c r="AM2328" s="138" t="str">
        <f>IF(AS2328="","",IF(R2328="Refreshment Beverage",ROUND(AS2328*Rates!K$19,4),ROUND(AO2328*(VLOOKUP(VALUE(Q2328),Rates!G$4:L$12,3,0)),4)))</f>
        <v/>
      </c>
      <c r="AN2328" s="126" t="str">
        <f>IF(AS2328="","",IF(R2328="Refreshment Beverage",AS2328*(Rates!J$19/100),MAX(AM2328,AB2328)))</f>
        <v/>
      </c>
      <c r="AO2328" s="127" t="str">
        <f t="shared" si="1117"/>
        <v/>
      </c>
      <c r="AP2328" s="127" t="str">
        <f t="shared" si="1118"/>
        <v/>
      </c>
      <c r="AQ2328" s="140" t="str">
        <f>IF(AS2328="","",IF(R2328="Refreshment Beverage",ROUND(SUM(VLOOKUP(Q:Q,Rates!G$15:L$19,3,0)*(AS2328-Y2328-Z2328-AA2328)),4),ROUND(SUM(Rates!$K$8*AS2328),4)))</f>
        <v/>
      </c>
      <c r="AR2328" s="139" t="str">
        <f t="shared" si="1119"/>
        <v/>
      </c>
      <c r="AS2328" s="125" t="str">
        <f t="shared" si="1120"/>
        <v/>
      </c>
      <c r="AT2328" s="121" t="str">
        <f t="shared" si="1121"/>
        <v/>
      </c>
      <c r="AU2328" s="138" t="str">
        <f>IF(AX2328="","",IF(R2328="Refreshment Beverage",ROUND((BA2328-Y2328-Z2328-AA2328)*VLOOKUP(VALUE(Q2328),Rates!G$15:L$19,3,0),4),ROUND(AW2328*(VLOOKUP(VALUE(Q2328),Rates!G:L,3,0)),4)))</f>
        <v/>
      </c>
      <c r="AV2328" s="126" t="str">
        <f t="shared" si="1122"/>
        <v/>
      </c>
      <c r="AW2328" s="127" t="str">
        <f t="shared" si="1123"/>
        <v/>
      </c>
      <c r="AX2328" s="123" t="str">
        <f t="shared" si="1124"/>
        <v/>
      </c>
      <c r="AY2328" s="140" t="str">
        <f>IF(AX2328="","",IF(R2328="Refreshment Beverage",ROUND(SUM(AX2328*Rates!K$19),4),ROUND(SUM(AX2328*(Rates!J$8/100)),4)))</f>
        <v/>
      </c>
      <c r="AZ2328" s="124" t="str">
        <f t="shared" si="1125"/>
        <v/>
      </c>
      <c r="BA2328" s="125" t="str">
        <f t="shared" si="1126"/>
        <v/>
      </c>
      <c r="BB2328" s="115"/>
      <c r="BC2328" s="143"/>
      <c r="BD2328" s="100"/>
      <c r="BE2328" s="100"/>
      <c r="BF2328" s="100"/>
      <c r="BG2328" s="100"/>
    </row>
    <row r="2329" spans="1:59" x14ac:dyDescent="0.2">
      <c r="A2329" s="144"/>
      <c r="B2329" s="141"/>
      <c r="C2329" s="141"/>
      <c r="D2329" s="142"/>
      <c r="E2329" s="142"/>
      <c r="F2329" s="142"/>
      <c r="G2329" s="142"/>
      <c r="H2329" s="142"/>
      <c r="I2329" s="129"/>
      <c r="J2329" s="130"/>
      <c r="K2329" s="131" t="str">
        <f t="shared" si="1097"/>
        <v/>
      </c>
      <c r="L2329" s="132" t="str">
        <f t="shared" si="1098"/>
        <v/>
      </c>
      <c r="M2329" s="133" t="str">
        <f t="shared" si="1099"/>
        <v/>
      </c>
      <c r="N2329" s="134" t="str">
        <f>IFERROR(IF(B:B="","",IF(R2329="Beer",SUM(LOOKUP(2,1/(Rates!$B$3:$B$5&lt;=W2329)/(Rates!$C$3:$C$5&gt;=W2329),Rates!$D$3:$D$5)*(X2329/100)*W2329),IF(R2329="Refreshment Beverage",SUM(LOOKUP(2,1/(Rates!$B$7:$B$11&lt;=W2329)/(Rates!$C$7:$C$11&gt;=W2329),Rates!$D$7:$D$11)*(X2329/100)*W2329)))),"")</f>
        <v/>
      </c>
      <c r="O2329" s="134" t="str">
        <f t="shared" si="1100"/>
        <v/>
      </c>
      <c r="P2329" s="116"/>
      <c r="Q2329" s="117" t="str">
        <f t="shared" si="1101"/>
        <v/>
      </c>
      <c r="R2329" s="128" t="str">
        <f t="shared" si="1102"/>
        <v/>
      </c>
      <c r="S2329" s="135" t="str">
        <f>IF(B2329="","",IF(R2329="Refreshment Beverage",VLOOKUP(VALUE(Q2329),Rates!G$15:L$19,2,0),VLOOKUP(VALUE(Q2329),Rates!G$4:L$12,2,0)))</f>
        <v/>
      </c>
      <c r="T2329" s="135" t="str">
        <f t="shared" si="1103"/>
        <v/>
      </c>
      <c r="U2329" s="118" t="str">
        <f t="shared" si="1104"/>
        <v/>
      </c>
      <c r="V2329" s="135" t="str">
        <f t="shared" si="1105"/>
        <v/>
      </c>
      <c r="W2329" s="135" t="str">
        <f t="shared" si="1106"/>
        <v/>
      </c>
      <c r="X2329" s="119" t="str">
        <f t="shared" si="1107"/>
        <v/>
      </c>
      <c r="Y2329" s="120" t="str">
        <f>IF(B:B="","",IF(R2329="Refreshment Beverage",VLOOKUP(Q2329,Rates!G$15:L$19,6,0)*W2329,VLOOKUP(Q2329,Rates!G$4:L$12,6,0)*W2329))</f>
        <v/>
      </c>
      <c r="Z2329" s="120" t="str">
        <f t="shared" si="1108"/>
        <v/>
      </c>
      <c r="AA2329" s="120" t="str">
        <f t="shared" si="1109"/>
        <v/>
      </c>
      <c r="AB2329" s="136" t="str">
        <f>IF(B:B="","",IF(R2329="Refreshment Beverage","",IF(AND(R2329="Beer",Q2329=0),SUM(LOOKUP(2,1/(Rates!$B$15:$B$18&lt;=W2329)/(Rates!$C$15:$C$18&gt;=W2329),Rates!$D$15:$D$18)*W2329),VLOOKUP(VALUE(Q:Q),Rates!A:B,2,0)*W2329)))</f>
        <v/>
      </c>
      <c r="AC2329" s="136" t="str">
        <f>IF(B:B="","",IF(R2329="Refreshment Beverage","",IF(AND(R2329="Beer",Q2329=0),SUM(LOOKUP(2,1/(Rates!$B$15:$B$18&lt;=W2329)/(Rates!$C$15:$C$18&gt;=W2329),Rates!$E$15:$E$18)*W2329),VLOOKUP(VALUE(Q:Q),Rates!A:C,3,0)*W2329)))</f>
        <v/>
      </c>
      <c r="AD2329" s="137" t="str">
        <f>IFERROR(IF(B:B="","",IF(R2329="Beer","",IF(VALUE(Q2329)=0,VLOOKUP(VLOOKUP(B:B,#REF!,16,0),Rates!A:E,2,0),VLOOKUP(VALUE(Q2329),Rates!A$31:B$34,2,0)*W2329))),0)</f>
        <v/>
      </c>
      <c r="AE2329" s="121" t="str">
        <f t="shared" si="1110"/>
        <v/>
      </c>
      <c r="AF2329" s="138" t="str">
        <f t="shared" si="1111"/>
        <v/>
      </c>
      <c r="AG2329" s="122" t="str">
        <f t="shared" si="1112"/>
        <v/>
      </c>
      <c r="AH2329" s="123" t="str">
        <f t="shared" si="1113"/>
        <v/>
      </c>
      <c r="AI2329" s="139" t="str">
        <f>IF(AE:AE="","",IF(R2329="Refreshment Beverage",AK2329*(Rates!J$19/100),ROUND(SUM(AH2329*(Rates!$J$8/100)),4)))</f>
        <v/>
      </c>
      <c r="AJ2329" s="124" t="str">
        <f t="shared" si="1114"/>
        <v/>
      </c>
      <c r="AK2329" s="125" t="str">
        <f t="shared" si="1115"/>
        <v/>
      </c>
      <c r="AL2329" s="121" t="str">
        <f t="shared" si="1116"/>
        <v/>
      </c>
      <c r="AM2329" s="138" t="str">
        <f>IF(AS2329="","",IF(R2329="Refreshment Beverage",ROUND(AS2329*Rates!K$19,4),ROUND(AO2329*(VLOOKUP(VALUE(Q2329),Rates!G$4:L$12,3,0)),4)))</f>
        <v/>
      </c>
      <c r="AN2329" s="126" t="str">
        <f>IF(AS2329="","",IF(R2329="Refreshment Beverage",AS2329*(Rates!J$19/100),MAX(AM2329,AB2329)))</f>
        <v/>
      </c>
      <c r="AO2329" s="127" t="str">
        <f t="shared" si="1117"/>
        <v/>
      </c>
      <c r="AP2329" s="127" t="str">
        <f t="shared" si="1118"/>
        <v/>
      </c>
      <c r="AQ2329" s="140" t="str">
        <f>IF(AS2329="","",IF(R2329="Refreshment Beverage",ROUND(SUM(VLOOKUP(Q:Q,Rates!G$15:L$19,3,0)*(AS2329-Y2329-Z2329-AA2329)),4),ROUND(SUM(Rates!$K$8*AS2329),4)))</f>
        <v/>
      </c>
      <c r="AR2329" s="139" t="str">
        <f t="shared" si="1119"/>
        <v/>
      </c>
      <c r="AS2329" s="125" t="str">
        <f t="shared" si="1120"/>
        <v/>
      </c>
      <c r="AT2329" s="121" t="str">
        <f t="shared" si="1121"/>
        <v/>
      </c>
      <c r="AU2329" s="138" t="str">
        <f>IF(AX2329="","",IF(R2329="Refreshment Beverage",ROUND((BA2329-Y2329-Z2329-AA2329)*VLOOKUP(VALUE(Q2329),Rates!G$15:L$19,3,0),4),ROUND(AW2329*(VLOOKUP(VALUE(Q2329),Rates!G:L,3,0)),4)))</f>
        <v/>
      </c>
      <c r="AV2329" s="126" t="str">
        <f t="shared" si="1122"/>
        <v/>
      </c>
      <c r="AW2329" s="127" t="str">
        <f t="shared" si="1123"/>
        <v/>
      </c>
      <c r="AX2329" s="123" t="str">
        <f t="shared" si="1124"/>
        <v/>
      </c>
      <c r="AY2329" s="140" t="str">
        <f>IF(AX2329="","",IF(R2329="Refreshment Beverage",ROUND(SUM(AX2329*Rates!K$19),4),ROUND(SUM(AX2329*(Rates!J$8/100)),4)))</f>
        <v/>
      </c>
      <c r="AZ2329" s="124" t="str">
        <f t="shared" si="1125"/>
        <v/>
      </c>
      <c r="BA2329" s="125" t="str">
        <f t="shared" si="1126"/>
        <v/>
      </c>
      <c r="BB2329" s="115"/>
      <c r="BC2329" s="143"/>
      <c r="BD2329" s="100"/>
      <c r="BE2329" s="100"/>
      <c r="BF2329" s="100"/>
      <c r="BG2329" s="100"/>
    </row>
    <row r="2330" spans="1:59" x14ac:dyDescent="0.2">
      <c r="A2330" s="144"/>
      <c r="B2330" s="141"/>
      <c r="C2330" s="141"/>
      <c r="D2330" s="142"/>
      <c r="E2330" s="142"/>
      <c r="F2330" s="142"/>
      <c r="G2330" s="142"/>
      <c r="H2330" s="142"/>
      <c r="I2330" s="129"/>
      <c r="J2330" s="130"/>
      <c r="K2330" s="131" t="str">
        <f t="shared" ref="K2330:K2393" si="1127">IFERROR(IF(B:B="","",IF(OR(C2330="",E2330="",F2330="",G2330="",H2330="",I2330="",J2330=""),"",ROUND(IF(J2330="Gross Price to Brewers",AE2330,IF(J2330="Retail Price",AL2330,IF(J2330="Licensee Retail",AT2330,""))),2))),"")</f>
        <v/>
      </c>
      <c r="L2330" s="132" t="str">
        <f t="shared" ref="L2330:L2393" si="1128">IFERROR(IF(B:B="","",IF(OR(C2330="",E2330="",F2330="",G2330="",H2330="",I2330="",J2330=""),"",ROUND(IF(J2330="Gross Price to Brewers",AH2330,IF(J2330="Retail Price",AP2330,IF(J2330="Licensee Retail",AX2330,""))),2))),"")</f>
        <v/>
      </c>
      <c r="M2330" s="133" t="str">
        <f t="shared" ref="M2330:M2393" si="1129">IFERROR(IF(B:B="","",IF(OR(C2330="",E2330="",F2330="",G2330="",H2330="",I2330="",J2330=""),"",ROUND(IF(J2330="Gross Price to Brewers",AK2330,IF(J2330="Retail Price",AS2330,IF(J2330="Licensee Retail",BA2330,""))),2))),"")</f>
        <v/>
      </c>
      <c r="N2330" s="134" t="str">
        <f>IFERROR(IF(B:B="","",IF(R2330="Beer",SUM(LOOKUP(2,1/(Rates!$B$3:$B$5&lt;=W2330)/(Rates!$C$3:$C$5&gt;=W2330),Rates!$D$3:$D$5)*(X2330/100)*W2330),IF(R2330="Refreshment Beverage",SUM(LOOKUP(2,1/(Rates!$B$7:$B$11&lt;=W2330)/(Rates!$C$7:$C$11&gt;=W2330),Rates!$D$7:$D$11)*(X2330/100)*W2330)))),"")</f>
        <v/>
      </c>
      <c r="O2330" s="134" t="str">
        <f t="shared" ref="O2330:O2393" si="1130">IF(B:B="","",IF(M2330&gt;N2330,"YES","NO"))</f>
        <v/>
      </c>
      <c r="P2330" s="116"/>
      <c r="Q2330" s="117" t="str">
        <f t="shared" ref="Q2330:Q2393" si="1131">IF(B2330="","",IF(OR(D2330="",D2330=5),0,D2330))</f>
        <v/>
      </c>
      <c r="R2330" s="128" t="str">
        <f t="shared" ref="R2330:R2393" si="1132">IF(B2330="","",C2330)</f>
        <v/>
      </c>
      <c r="S2330" s="135" t="str">
        <f>IF(B2330="","",IF(R2330="Refreshment Beverage",VLOOKUP(VALUE(Q2330),Rates!G$15:L$19,2,0),VLOOKUP(VALUE(Q2330),Rates!G$4:L$12,2,0)))</f>
        <v/>
      </c>
      <c r="T2330" s="135" t="str">
        <f t="shared" ref="T2330:T2393" si="1133">IF(B2330="","",G2330)</f>
        <v/>
      </c>
      <c r="U2330" s="118" t="str">
        <f t="shared" ref="U2330:U2393" si="1134">IF(B:B="","",SUM(W2330/V2330))</f>
        <v/>
      </c>
      <c r="V2330" s="135" t="str">
        <f t="shared" ref="V2330:V2393" si="1135">IF(B2330="","",F2330)</f>
        <v/>
      </c>
      <c r="W2330" s="135" t="str">
        <f t="shared" ref="W2330:W2393" si="1136">IF(B2330="","",E2330*F2330)</f>
        <v/>
      </c>
      <c r="X2330" s="119" t="str">
        <f t="shared" ref="X2330:X2393" si="1137">IF(B2330="","",H2330)</f>
        <v/>
      </c>
      <c r="Y2330" s="120" t="str">
        <f>IF(B:B="","",IF(R2330="Refreshment Beverage",VLOOKUP(Q2330,Rates!G$15:L$19,6,0)*W2330,VLOOKUP(Q2330,Rates!G$4:L$12,6,0)*W2330))</f>
        <v/>
      </c>
      <c r="Z2330" s="120" t="str">
        <f t="shared" ref="Z2330:Z2393" si="1138">IF(B:B="","",IF(R2330="Refreshment Beverage",0,IF(T2330="Keg",0,ROUND(0.34/12*V2330,2))))</f>
        <v/>
      </c>
      <c r="AA2330" s="120" t="str">
        <f t="shared" ref="AA2330:AA2393" si="1139">IF(B:B="","",IF(AND(T2330="Can",V2330=8,R2330="Beer"),V2330*0.0192,IF(AND(T2330="Can",V2330=15,R2330="Beer"),V2330*0.0096,IF(AND(T2330="Can",V2330=20,R2330="Beer"),V2330*0.0102,IF(AND(T2330="Can",V2330=30,R2330="Beer"),V2330*0.0085,IF(AND(T2330="Can",V2330=36,R2330="Beer"),V2330*0.0071,IF(AND(T2330="Bottle",V2330=24,R2330="Beer"),V2330*0.0153,IF(AND(R2330="Refreshment Beverage",U2330&gt;0.49,U2330&lt;0.401),V2330*0.0512,IF(AND(R2330="Refreshment Beverage",U2330&gt;0.4,U2330&lt;0.47),V2330*0.0614,IF(AND(R2330="Refreshment Beverage",U2330&gt;0.469,U2330&lt;0.66),V2330*0.0716,IF(AND(R2330="Refreshment Beverage",U2330&gt;0.659,U2330&lt;0.75),V2330*0.1023,IF(AND(R2330="Refreshment Beverage",U2330&gt;0.749,U2330&lt;0.9),V2330*0.1125,IF(AND(R2330="Refreshment Beverage",U2330&gt;0.899,U2330&lt;1),V2330*0.133,IF(AND(R2330="Refreshment Beverage",U2330=1),V2330*0.1432,IF(AND(R2330="Refreshment Beverage",U2330=1.14),V2330*0.1637,IF(AND(R2330="Refreshment Beverage",U2330=2),V2330*0.2864,IF(AND(R2330="Refreshment Beverage",U2330=3),V2330*0.4297,IF(AND(R2330="Refreshment Beverage",U2330=1.75),V2330*0.2558,0))))))))))))))))))</f>
        <v/>
      </c>
      <c r="AB2330" s="136" t="str">
        <f>IF(B:B="","",IF(R2330="Refreshment Beverage","",IF(AND(R2330="Beer",Q2330=0),SUM(LOOKUP(2,1/(Rates!$B$15:$B$18&lt;=W2330)/(Rates!$C$15:$C$18&gt;=W2330),Rates!$D$15:$D$18)*W2330),VLOOKUP(VALUE(Q:Q),Rates!A:B,2,0)*W2330)))</f>
        <v/>
      </c>
      <c r="AC2330" s="136" t="str">
        <f>IF(B:B="","",IF(R2330="Refreshment Beverage","",IF(AND(R2330="Beer",Q2330=0),SUM(LOOKUP(2,1/(Rates!$B$15:$B$18&lt;=W2330)/(Rates!$C$15:$C$18&gt;=W2330),Rates!$E$15:$E$18)*W2330),VLOOKUP(VALUE(Q:Q),Rates!A:C,3,0)*W2330)))</f>
        <v/>
      </c>
      <c r="AD2330" s="137" t="str">
        <f>IFERROR(IF(B:B="","",IF(R2330="Beer","",IF(VALUE(Q2330)=0,VLOOKUP(VLOOKUP(B:B,#REF!,16,0),Rates!A:E,2,0),VLOOKUP(VALUE(Q2330),Rates!A$31:B$34,2,0)*W2330))),0)</f>
        <v/>
      </c>
      <c r="AE2330" s="121" t="str">
        <f t="shared" ref="AE2330:AE2393" si="1140">IF(J2330="Gross Price to Brewers",I2330,"")</f>
        <v/>
      </c>
      <c r="AF2330" s="138" t="str">
        <f t="shared" ref="AF2330:AF2393" si="1141">IF(AE:AE="","",ROUND(SUM(AE2330*(S2330/100)),4))</f>
        <v/>
      </c>
      <c r="AG2330" s="122" t="str">
        <f t="shared" ref="AG2330:AG2393" si="1142">IF(AE:AE="","",IF(R2330="Refreshment Beverage",MAX(AF2330,AD2330),MAX(AB2330,AF2330)))</f>
        <v/>
      </c>
      <c r="AH2330" s="123" t="str">
        <f t="shared" ref="AH2330:AH2393" si="1143">IF(AE:AE="","",IF(R2330="Refreshment Beverage",AK2330-AJ2330,SUM(Y2330:AA2330)+AE2330+AG2330))</f>
        <v/>
      </c>
      <c r="AI2330" s="139" t="str">
        <f>IF(AE:AE="","",IF(R2330="Refreshment Beverage",AK2330*(Rates!J$19/100),ROUND(SUM(AH2330*(Rates!$J$8/100)),4)))</f>
        <v/>
      </c>
      <c r="AJ2330" s="124" t="str">
        <f t="shared" ref="AJ2330:AJ2393" si="1144">IF(AE:AE="","",IF(R2330="Refreshment Beverage",AI2330,MAX(AC2330,AI2330)))</f>
        <v/>
      </c>
      <c r="AK2330" s="125" t="str">
        <f t="shared" ref="AK2330:AK2393" si="1145">IF(AE:AE="","",IF(R2330="Refreshment Beverage",SUM(AE2330+Y2330+Z2330+AA2330+AG2330),SUM(AH2330+AJ2330)))</f>
        <v/>
      </c>
      <c r="AL2330" s="121" t="str">
        <f t="shared" ref="AL2330:AL2393" si="1146">IF(AS2330="","",IF(R2330="Refreshment Beverage",ROUND(SUM(AS2330-AR2330-AA2330-Z2330-Y2330),2),ROUND(SUM(AS2330-AR2330-AN2330-Y2330-Z2330-AA2330),2)))</f>
        <v/>
      </c>
      <c r="AM2330" s="138" t="str">
        <f>IF(AS2330="","",IF(R2330="Refreshment Beverage",ROUND(AS2330*Rates!K$19,4),ROUND(AO2330*(VLOOKUP(VALUE(Q2330),Rates!G$4:L$12,3,0)),4)))</f>
        <v/>
      </c>
      <c r="AN2330" s="126" t="str">
        <f>IF(AS2330="","",IF(R2330="Refreshment Beverage",AS2330*(Rates!J$19/100),MAX(AM2330,AB2330)))</f>
        <v/>
      </c>
      <c r="AO2330" s="127" t="str">
        <f t="shared" ref="AO2330:AO2393" si="1147">IF(AS2330="","",ROUND(SUM(AS2330-AR2330-Y2330-Z2330-AA2330),4))</f>
        <v/>
      </c>
      <c r="AP2330" s="127" t="str">
        <f t="shared" ref="AP2330:AP2393" si="1148">IF(AS2330="","",IF(R2330="Refreshment Beverage",ROUND(AS2330-AN2330,2),ROUND(SUM(AS2330-AR2330),2)))</f>
        <v/>
      </c>
      <c r="AQ2330" s="140" t="str">
        <f>IF(AS2330="","",IF(R2330="Refreshment Beverage",ROUND(SUM(VLOOKUP(Q:Q,Rates!G$15:L$19,3,0)*(AS2330-Y2330-Z2330-AA2330)),4),ROUND(SUM(Rates!$K$8*AS2330),4)))</f>
        <v/>
      </c>
      <c r="AR2330" s="139" t="str">
        <f t="shared" ref="AR2330:AR2393" si="1149">IF(AS2330="","",IF(R2330="Refreshment Beverage",MAX(AD2330,AQ2330),MAX(AQ2330,AC2330)))</f>
        <v/>
      </c>
      <c r="AS2330" s="125" t="str">
        <f t="shared" ref="AS2330:AS2393" si="1150">IF(J2330="Retail Price",SUM(I2330+0.004),"")</f>
        <v/>
      </c>
      <c r="AT2330" s="121" t="str">
        <f t="shared" ref="AT2330:AT2393" si="1151">IF(AX2330="","",IF(R2330="Refreshment Beverage",SUM(BA2330-AV2330-Y2330-Z2330-AA2330),SUM(AX2330-AV2330-Y2330-Z2330-AA2330)))</f>
        <v/>
      </c>
      <c r="AU2330" s="138" t="str">
        <f>IF(AX2330="","",IF(R2330="Refreshment Beverage",ROUND((BA2330-Y2330-Z2330-AA2330)*VLOOKUP(VALUE(Q2330),Rates!G$15:L$19,3,0),4),ROUND(AW2330*(VLOOKUP(VALUE(Q2330),Rates!G:L,3,0)),4)))</f>
        <v/>
      </c>
      <c r="AV2330" s="126" t="str">
        <f t="shared" ref="AV2330:AV2393" si="1152">IF(AX2330="","",IF(R2330="Refreshment Beverage",MAX(AU2330,AD2330),MAX(AB2330,AU2330)))</f>
        <v/>
      </c>
      <c r="AW2330" s="127" t="str">
        <f t="shared" ref="AW2330:AW2393" si="1153">IF(AX2330="","",IF(R2330="Refreshment Beverage",SUM(BA2330-AV2330-Y2330-Z2330-AA2330),ROUND(SUM(BA2330-AZ2330-Y2330-Z2330-AA2330),4)))</f>
        <v/>
      </c>
      <c r="AX2330" s="123" t="str">
        <f t="shared" ref="AX2330:AX2393" si="1154">IF(J2330="Licensee Retail",I2330,"")</f>
        <v/>
      </c>
      <c r="AY2330" s="140" t="str">
        <f>IF(AX2330="","",IF(R2330="Refreshment Beverage",ROUND(SUM(AX2330*Rates!K$19),4),ROUND(SUM(AX2330*(Rates!J$8/100)),4)))</f>
        <v/>
      </c>
      <c r="AZ2330" s="124" t="str">
        <f t="shared" ref="AZ2330:AZ2393" si="1155">IF(AX2330="","",MAX($AC2330,AY2330))</f>
        <v/>
      </c>
      <c r="BA2330" s="125" t="str">
        <f t="shared" ref="BA2330:BA2393" si="1156">IF(AX2330="","",SUM(AX2330+AZ2330))</f>
        <v/>
      </c>
      <c r="BB2330" s="115"/>
      <c r="BC2330" s="143"/>
      <c r="BD2330" s="100"/>
      <c r="BE2330" s="100"/>
      <c r="BF2330" s="100"/>
      <c r="BG2330" s="100"/>
    </row>
    <row r="2331" spans="1:59" x14ac:dyDescent="0.2">
      <c r="A2331" s="144"/>
      <c r="B2331" s="141"/>
      <c r="C2331" s="141"/>
      <c r="D2331" s="142"/>
      <c r="E2331" s="142"/>
      <c r="F2331" s="142"/>
      <c r="G2331" s="142"/>
      <c r="H2331" s="142"/>
      <c r="I2331" s="129"/>
      <c r="J2331" s="130"/>
      <c r="K2331" s="131" t="str">
        <f t="shared" si="1127"/>
        <v/>
      </c>
      <c r="L2331" s="132" t="str">
        <f t="shared" si="1128"/>
        <v/>
      </c>
      <c r="M2331" s="133" t="str">
        <f t="shared" si="1129"/>
        <v/>
      </c>
      <c r="N2331" s="134" t="str">
        <f>IFERROR(IF(B:B="","",IF(R2331="Beer",SUM(LOOKUP(2,1/(Rates!$B$3:$B$5&lt;=W2331)/(Rates!$C$3:$C$5&gt;=W2331),Rates!$D$3:$D$5)*(X2331/100)*W2331),IF(R2331="Refreshment Beverage",SUM(LOOKUP(2,1/(Rates!$B$7:$B$11&lt;=W2331)/(Rates!$C$7:$C$11&gt;=W2331),Rates!$D$7:$D$11)*(X2331/100)*W2331)))),"")</f>
        <v/>
      </c>
      <c r="O2331" s="134" t="str">
        <f t="shared" si="1130"/>
        <v/>
      </c>
      <c r="P2331" s="116"/>
      <c r="Q2331" s="117" t="str">
        <f t="shared" si="1131"/>
        <v/>
      </c>
      <c r="R2331" s="128" t="str">
        <f t="shared" si="1132"/>
        <v/>
      </c>
      <c r="S2331" s="135" t="str">
        <f>IF(B2331="","",IF(R2331="Refreshment Beverage",VLOOKUP(VALUE(Q2331),Rates!G$15:L$19,2,0),VLOOKUP(VALUE(Q2331),Rates!G$4:L$12,2,0)))</f>
        <v/>
      </c>
      <c r="T2331" s="135" t="str">
        <f t="shared" si="1133"/>
        <v/>
      </c>
      <c r="U2331" s="118" t="str">
        <f t="shared" si="1134"/>
        <v/>
      </c>
      <c r="V2331" s="135" t="str">
        <f t="shared" si="1135"/>
        <v/>
      </c>
      <c r="W2331" s="135" t="str">
        <f t="shared" si="1136"/>
        <v/>
      </c>
      <c r="X2331" s="119" t="str">
        <f t="shared" si="1137"/>
        <v/>
      </c>
      <c r="Y2331" s="120" t="str">
        <f>IF(B:B="","",IF(R2331="Refreshment Beverage",VLOOKUP(Q2331,Rates!G$15:L$19,6,0)*W2331,VLOOKUP(Q2331,Rates!G$4:L$12,6,0)*W2331))</f>
        <v/>
      </c>
      <c r="Z2331" s="120" t="str">
        <f t="shared" si="1138"/>
        <v/>
      </c>
      <c r="AA2331" s="120" t="str">
        <f t="shared" si="1139"/>
        <v/>
      </c>
      <c r="AB2331" s="136" t="str">
        <f>IF(B:B="","",IF(R2331="Refreshment Beverage","",IF(AND(R2331="Beer",Q2331=0),SUM(LOOKUP(2,1/(Rates!$B$15:$B$18&lt;=W2331)/(Rates!$C$15:$C$18&gt;=W2331),Rates!$D$15:$D$18)*W2331),VLOOKUP(VALUE(Q:Q),Rates!A:B,2,0)*W2331)))</f>
        <v/>
      </c>
      <c r="AC2331" s="136" t="str">
        <f>IF(B:B="","",IF(R2331="Refreshment Beverage","",IF(AND(R2331="Beer",Q2331=0),SUM(LOOKUP(2,1/(Rates!$B$15:$B$18&lt;=W2331)/(Rates!$C$15:$C$18&gt;=W2331),Rates!$E$15:$E$18)*W2331),VLOOKUP(VALUE(Q:Q),Rates!A:C,3,0)*W2331)))</f>
        <v/>
      </c>
      <c r="AD2331" s="137" t="str">
        <f>IFERROR(IF(B:B="","",IF(R2331="Beer","",IF(VALUE(Q2331)=0,VLOOKUP(VLOOKUP(B:B,#REF!,16,0),Rates!A:E,2,0),VLOOKUP(VALUE(Q2331),Rates!A$31:B$34,2,0)*W2331))),0)</f>
        <v/>
      </c>
      <c r="AE2331" s="121" t="str">
        <f t="shared" si="1140"/>
        <v/>
      </c>
      <c r="AF2331" s="138" t="str">
        <f t="shared" si="1141"/>
        <v/>
      </c>
      <c r="AG2331" s="122" t="str">
        <f t="shared" si="1142"/>
        <v/>
      </c>
      <c r="AH2331" s="123" t="str">
        <f t="shared" si="1143"/>
        <v/>
      </c>
      <c r="AI2331" s="139" t="str">
        <f>IF(AE:AE="","",IF(R2331="Refreshment Beverage",AK2331*(Rates!J$19/100),ROUND(SUM(AH2331*(Rates!$J$8/100)),4)))</f>
        <v/>
      </c>
      <c r="AJ2331" s="124" t="str">
        <f t="shared" si="1144"/>
        <v/>
      </c>
      <c r="AK2331" s="125" t="str">
        <f t="shared" si="1145"/>
        <v/>
      </c>
      <c r="AL2331" s="121" t="str">
        <f t="shared" si="1146"/>
        <v/>
      </c>
      <c r="AM2331" s="138" t="str">
        <f>IF(AS2331="","",IF(R2331="Refreshment Beverage",ROUND(AS2331*Rates!K$19,4),ROUND(AO2331*(VLOOKUP(VALUE(Q2331),Rates!G$4:L$12,3,0)),4)))</f>
        <v/>
      </c>
      <c r="AN2331" s="126" t="str">
        <f>IF(AS2331="","",IF(R2331="Refreshment Beverage",AS2331*(Rates!J$19/100),MAX(AM2331,AB2331)))</f>
        <v/>
      </c>
      <c r="AO2331" s="127" t="str">
        <f t="shared" si="1147"/>
        <v/>
      </c>
      <c r="AP2331" s="127" t="str">
        <f t="shared" si="1148"/>
        <v/>
      </c>
      <c r="AQ2331" s="140" t="str">
        <f>IF(AS2331="","",IF(R2331="Refreshment Beverage",ROUND(SUM(VLOOKUP(Q:Q,Rates!G$15:L$19,3,0)*(AS2331-Y2331-Z2331-AA2331)),4),ROUND(SUM(Rates!$K$8*AS2331),4)))</f>
        <v/>
      </c>
      <c r="AR2331" s="139" t="str">
        <f t="shared" si="1149"/>
        <v/>
      </c>
      <c r="AS2331" s="125" t="str">
        <f t="shared" si="1150"/>
        <v/>
      </c>
      <c r="AT2331" s="121" t="str">
        <f t="shared" si="1151"/>
        <v/>
      </c>
      <c r="AU2331" s="138" t="str">
        <f>IF(AX2331="","",IF(R2331="Refreshment Beverage",ROUND((BA2331-Y2331-Z2331-AA2331)*VLOOKUP(VALUE(Q2331),Rates!G$15:L$19,3,0),4),ROUND(AW2331*(VLOOKUP(VALUE(Q2331),Rates!G:L,3,0)),4)))</f>
        <v/>
      </c>
      <c r="AV2331" s="126" t="str">
        <f t="shared" si="1152"/>
        <v/>
      </c>
      <c r="AW2331" s="127" t="str">
        <f t="shared" si="1153"/>
        <v/>
      </c>
      <c r="AX2331" s="123" t="str">
        <f t="shared" si="1154"/>
        <v/>
      </c>
      <c r="AY2331" s="140" t="str">
        <f>IF(AX2331="","",IF(R2331="Refreshment Beverage",ROUND(SUM(AX2331*Rates!K$19),4),ROUND(SUM(AX2331*(Rates!J$8/100)),4)))</f>
        <v/>
      </c>
      <c r="AZ2331" s="124" t="str">
        <f t="shared" si="1155"/>
        <v/>
      </c>
      <c r="BA2331" s="125" t="str">
        <f t="shared" si="1156"/>
        <v/>
      </c>
      <c r="BB2331" s="115"/>
      <c r="BC2331" s="143"/>
      <c r="BD2331" s="100"/>
      <c r="BE2331" s="100"/>
      <c r="BF2331" s="100"/>
      <c r="BG2331" s="100"/>
    </row>
    <row r="2332" spans="1:59" x14ac:dyDescent="0.2">
      <c r="A2332" s="144"/>
      <c r="B2332" s="141"/>
      <c r="C2332" s="141"/>
      <c r="D2332" s="142"/>
      <c r="E2332" s="142"/>
      <c r="F2332" s="142"/>
      <c r="G2332" s="142"/>
      <c r="H2332" s="142"/>
      <c r="I2332" s="129"/>
      <c r="J2332" s="130"/>
      <c r="K2332" s="131" t="str">
        <f t="shared" si="1127"/>
        <v/>
      </c>
      <c r="L2332" s="132" t="str">
        <f t="shared" si="1128"/>
        <v/>
      </c>
      <c r="M2332" s="133" t="str">
        <f t="shared" si="1129"/>
        <v/>
      </c>
      <c r="N2332" s="134" t="str">
        <f>IFERROR(IF(B:B="","",IF(R2332="Beer",SUM(LOOKUP(2,1/(Rates!$B$3:$B$5&lt;=W2332)/(Rates!$C$3:$C$5&gt;=W2332),Rates!$D$3:$D$5)*(X2332/100)*W2332),IF(R2332="Refreshment Beverage",SUM(LOOKUP(2,1/(Rates!$B$7:$B$11&lt;=W2332)/(Rates!$C$7:$C$11&gt;=W2332),Rates!$D$7:$D$11)*(X2332/100)*W2332)))),"")</f>
        <v/>
      </c>
      <c r="O2332" s="134" t="str">
        <f t="shared" si="1130"/>
        <v/>
      </c>
      <c r="P2332" s="116"/>
      <c r="Q2332" s="117" t="str">
        <f t="shared" si="1131"/>
        <v/>
      </c>
      <c r="R2332" s="128" t="str">
        <f t="shared" si="1132"/>
        <v/>
      </c>
      <c r="S2332" s="135" t="str">
        <f>IF(B2332="","",IF(R2332="Refreshment Beverage",VLOOKUP(VALUE(Q2332),Rates!G$15:L$19,2,0),VLOOKUP(VALUE(Q2332),Rates!G$4:L$12,2,0)))</f>
        <v/>
      </c>
      <c r="T2332" s="135" t="str">
        <f t="shared" si="1133"/>
        <v/>
      </c>
      <c r="U2332" s="118" t="str">
        <f t="shared" si="1134"/>
        <v/>
      </c>
      <c r="V2332" s="135" t="str">
        <f t="shared" si="1135"/>
        <v/>
      </c>
      <c r="W2332" s="135" t="str">
        <f t="shared" si="1136"/>
        <v/>
      </c>
      <c r="X2332" s="119" t="str">
        <f t="shared" si="1137"/>
        <v/>
      </c>
      <c r="Y2332" s="120" t="str">
        <f>IF(B:B="","",IF(R2332="Refreshment Beverage",VLOOKUP(Q2332,Rates!G$15:L$19,6,0)*W2332,VLOOKUP(Q2332,Rates!G$4:L$12,6,0)*W2332))</f>
        <v/>
      </c>
      <c r="Z2332" s="120" t="str">
        <f t="shared" si="1138"/>
        <v/>
      </c>
      <c r="AA2332" s="120" t="str">
        <f t="shared" si="1139"/>
        <v/>
      </c>
      <c r="AB2332" s="136" t="str">
        <f>IF(B:B="","",IF(R2332="Refreshment Beverage","",IF(AND(R2332="Beer",Q2332=0),SUM(LOOKUP(2,1/(Rates!$B$15:$B$18&lt;=W2332)/(Rates!$C$15:$C$18&gt;=W2332),Rates!$D$15:$D$18)*W2332),VLOOKUP(VALUE(Q:Q),Rates!A:B,2,0)*W2332)))</f>
        <v/>
      </c>
      <c r="AC2332" s="136" t="str">
        <f>IF(B:B="","",IF(R2332="Refreshment Beverage","",IF(AND(R2332="Beer",Q2332=0),SUM(LOOKUP(2,1/(Rates!$B$15:$B$18&lt;=W2332)/(Rates!$C$15:$C$18&gt;=W2332),Rates!$E$15:$E$18)*W2332),VLOOKUP(VALUE(Q:Q),Rates!A:C,3,0)*W2332)))</f>
        <v/>
      </c>
      <c r="AD2332" s="137" t="str">
        <f>IFERROR(IF(B:B="","",IF(R2332="Beer","",IF(VALUE(Q2332)=0,VLOOKUP(VLOOKUP(B:B,#REF!,16,0),Rates!A:E,2,0),VLOOKUP(VALUE(Q2332),Rates!A$31:B$34,2,0)*W2332))),0)</f>
        <v/>
      </c>
      <c r="AE2332" s="121" t="str">
        <f t="shared" si="1140"/>
        <v/>
      </c>
      <c r="AF2332" s="138" t="str">
        <f t="shared" si="1141"/>
        <v/>
      </c>
      <c r="AG2332" s="122" t="str">
        <f t="shared" si="1142"/>
        <v/>
      </c>
      <c r="AH2332" s="123" t="str">
        <f t="shared" si="1143"/>
        <v/>
      </c>
      <c r="AI2332" s="139" t="str">
        <f>IF(AE:AE="","",IF(R2332="Refreshment Beverage",AK2332*(Rates!J$19/100),ROUND(SUM(AH2332*(Rates!$J$8/100)),4)))</f>
        <v/>
      </c>
      <c r="AJ2332" s="124" t="str">
        <f t="shared" si="1144"/>
        <v/>
      </c>
      <c r="AK2332" s="125" t="str">
        <f t="shared" si="1145"/>
        <v/>
      </c>
      <c r="AL2332" s="121" t="str">
        <f t="shared" si="1146"/>
        <v/>
      </c>
      <c r="AM2332" s="138" t="str">
        <f>IF(AS2332="","",IF(R2332="Refreshment Beverage",ROUND(AS2332*Rates!K$19,4),ROUND(AO2332*(VLOOKUP(VALUE(Q2332),Rates!G$4:L$12,3,0)),4)))</f>
        <v/>
      </c>
      <c r="AN2332" s="126" t="str">
        <f>IF(AS2332="","",IF(R2332="Refreshment Beverage",AS2332*(Rates!J$19/100),MAX(AM2332,AB2332)))</f>
        <v/>
      </c>
      <c r="AO2332" s="127" t="str">
        <f t="shared" si="1147"/>
        <v/>
      </c>
      <c r="AP2332" s="127" t="str">
        <f t="shared" si="1148"/>
        <v/>
      </c>
      <c r="AQ2332" s="140" t="str">
        <f>IF(AS2332="","",IF(R2332="Refreshment Beverage",ROUND(SUM(VLOOKUP(Q:Q,Rates!G$15:L$19,3,0)*(AS2332-Y2332-Z2332-AA2332)),4),ROUND(SUM(Rates!$K$8*AS2332),4)))</f>
        <v/>
      </c>
      <c r="AR2332" s="139" t="str">
        <f t="shared" si="1149"/>
        <v/>
      </c>
      <c r="AS2332" s="125" t="str">
        <f t="shared" si="1150"/>
        <v/>
      </c>
      <c r="AT2332" s="121" t="str">
        <f t="shared" si="1151"/>
        <v/>
      </c>
      <c r="AU2332" s="138" t="str">
        <f>IF(AX2332="","",IF(R2332="Refreshment Beverage",ROUND((BA2332-Y2332-Z2332-AA2332)*VLOOKUP(VALUE(Q2332),Rates!G$15:L$19,3,0),4),ROUND(AW2332*(VLOOKUP(VALUE(Q2332),Rates!G:L,3,0)),4)))</f>
        <v/>
      </c>
      <c r="AV2332" s="126" t="str">
        <f t="shared" si="1152"/>
        <v/>
      </c>
      <c r="AW2332" s="127" t="str">
        <f t="shared" si="1153"/>
        <v/>
      </c>
      <c r="AX2332" s="123" t="str">
        <f t="shared" si="1154"/>
        <v/>
      </c>
      <c r="AY2332" s="140" t="str">
        <f>IF(AX2332="","",IF(R2332="Refreshment Beverage",ROUND(SUM(AX2332*Rates!K$19),4),ROUND(SUM(AX2332*(Rates!J$8/100)),4)))</f>
        <v/>
      </c>
      <c r="AZ2332" s="124" t="str">
        <f t="shared" si="1155"/>
        <v/>
      </c>
      <c r="BA2332" s="125" t="str">
        <f t="shared" si="1156"/>
        <v/>
      </c>
      <c r="BB2332" s="115"/>
      <c r="BC2332" s="143"/>
      <c r="BD2332" s="100"/>
      <c r="BE2332" s="100"/>
      <c r="BF2332" s="100"/>
      <c r="BG2332" s="100"/>
    </row>
    <row r="2333" spans="1:59" x14ac:dyDescent="0.2">
      <c r="A2333" s="144"/>
      <c r="B2333" s="141"/>
      <c r="C2333" s="141"/>
      <c r="D2333" s="142"/>
      <c r="E2333" s="142"/>
      <c r="F2333" s="142"/>
      <c r="G2333" s="142"/>
      <c r="H2333" s="142"/>
      <c r="I2333" s="129"/>
      <c r="J2333" s="130"/>
      <c r="K2333" s="131" t="str">
        <f t="shared" si="1127"/>
        <v/>
      </c>
      <c r="L2333" s="132" t="str">
        <f t="shared" si="1128"/>
        <v/>
      </c>
      <c r="M2333" s="133" t="str">
        <f t="shared" si="1129"/>
        <v/>
      </c>
      <c r="N2333" s="134" t="str">
        <f>IFERROR(IF(B:B="","",IF(R2333="Beer",SUM(LOOKUP(2,1/(Rates!$B$3:$B$5&lt;=W2333)/(Rates!$C$3:$C$5&gt;=W2333),Rates!$D$3:$D$5)*(X2333/100)*W2333),IF(R2333="Refreshment Beverage",SUM(LOOKUP(2,1/(Rates!$B$7:$B$11&lt;=W2333)/(Rates!$C$7:$C$11&gt;=W2333),Rates!$D$7:$D$11)*(X2333/100)*W2333)))),"")</f>
        <v/>
      </c>
      <c r="O2333" s="134" t="str">
        <f t="shared" si="1130"/>
        <v/>
      </c>
      <c r="P2333" s="116"/>
      <c r="Q2333" s="117" t="str">
        <f t="shared" si="1131"/>
        <v/>
      </c>
      <c r="R2333" s="128" t="str">
        <f t="shared" si="1132"/>
        <v/>
      </c>
      <c r="S2333" s="135" t="str">
        <f>IF(B2333="","",IF(R2333="Refreshment Beverage",VLOOKUP(VALUE(Q2333),Rates!G$15:L$19,2,0),VLOOKUP(VALUE(Q2333),Rates!G$4:L$12,2,0)))</f>
        <v/>
      </c>
      <c r="T2333" s="135" t="str">
        <f t="shared" si="1133"/>
        <v/>
      </c>
      <c r="U2333" s="118" t="str">
        <f t="shared" si="1134"/>
        <v/>
      </c>
      <c r="V2333" s="135" t="str">
        <f t="shared" si="1135"/>
        <v/>
      </c>
      <c r="W2333" s="135" t="str">
        <f t="shared" si="1136"/>
        <v/>
      </c>
      <c r="X2333" s="119" t="str">
        <f t="shared" si="1137"/>
        <v/>
      </c>
      <c r="Y2333" s="120" t="str">
        <f>IF(B:B="","",IF(R2333="Refreshment Beverage",VLOOKUP(Q2333,Rates!G$15:L$19,6,0)*W2333,VLOOKUP(Q2333,Rates!G$4:L$12,6,0)*W2333))</f>
        <v/>
      </c>
      <c r="Z2333" s="120" t="str">
        <f t="shared" si="1138"/>
        <v/>
      </c>
      <c r="AA2333" s="120" t="str">
        <f t="shared" si="1139"/>
        <v/>
      </c>
      <c r="AB2333" s="136" t="str">
        <f>IF(B:B="","",IF(R2333="Refreshment Beverage","",IF(AND(R2333="Beer",Q2333=0),SUM(LOOKUP(2,1/(Rates!$B$15:$B$18&lt;=W2333)/(Rates!$C$15:$C$18&gt;=W2333),Rates!$D$15:$D$18)*W2333),VLOOKUP(VALUE(Q:Q),Rates!A:B,2,0)*W2333)))</f>
        <v/>
      </c>
      <c r="AC2333" s="136" t="str">
        <f>IF(B:B="","",IF(R2333="Refreshment Beverage","",IF(AND(R2333="Beer",Q2333=0),SUM(LOOKUP(2,1/(Rates!$B$15:$B$18&lt;=W2333)/(Rates!$C$15:$C$18&gt;=W2333),Rates!$E$15:$E$18)*W2333),VLOOKUP(VALUE(Q:Q),Rates!A:C,3,0)*W2333)))</f>
        <v/>
      </c>
      <c r="AD2333" s="137" t="str">
        <f>IFERROR(IF(B:B="","",IF(R2333="Beer","",IF(VALUE(Q2333)=0,VLOOKUP(VLOOKUP(B:B,#REF!,16,0),Rates!A:E,2,0),VLOOKUP(VALUE(Q2333),Rates!A$31:B$34,2,0)*W2333))),0)</f>
        <v/>
      </c>
      <c r="AE2333" s="121" t="str">
        <f t="shared" si="1140"/>
        <v/>
      </c>
      <c r="AF2333" s="138" t="str">
        <f t="shared" si="1141"/>
        <v/>
      </c>
      <c r="AG2333" s="122" t="str">
        <f t="shared" si="1142"/>
        <v/>
      </c>
      <c r="AH2333" s="123" t="str">
        <f t="shared" si="1143"/>
        <v/>
      </c>
      <c r="AI2333" s="139" t="str">
        <f>IF(AE:AE="","",IF(R2333="Refreshment Beverage",AK2333*(Rates!J$19/100),ROUND(SUM(AH2333*(Rates!$J$8/100)),4)))</f>
        <v/>
      </c>
      <c r="AJ2333" s="124" t="str">
        <f t="shared" si="1144"/>
        <v/>
      </c>
      <c r="AK2333" s="125" t="str">
        <f t="shared" si="1145"/>
        <v/>
      </c>
      <c r="AL2333" s="121" t="str">
        <f t="shared" si="1146"/>
        <v/>
      </c>
      <c r="AM2333" s="138" t="str">
        <f>IF(AS2333="","",IF(R2333="Refreshment Beverage",ROUND(AS2333*Rates!K$19,4),ROUND(AO2333*(VLOOKUP(VALUE(Q2333),Rates!G$4:L$12,3,0)),4)))</f>
        <v/>
      </c>
      <c r="AN2333" s="126" t="str">
        <f>IF(AS2333="","",IF(R2333="Refreshment Beverage",AS2333*(Rates!J$19/100),MAX(AM2333,AB2333)))</f>
        <v/>
      </c>
      <c r="AO2333" s="127" t="str">
        <f t="shared" si="1147"/>
        <v/>
      </c>
      <c r="AP2333" s="127" t="str">
        <f t="shared" si="1148"/>
        <v/>
      </c>
      <c r="AQ2333" s="140" t="str">
        <f>IF(AS2333="","",IF(R2333="Refreshment Beverage",ROUND(SUM(VLOOKUP(Q:Q,Rates!G$15:L$19,3,0)*(AS2333-Y2333-Z2333-AA2333)),4),ROUND(SUM(Rates!$K$8*AS2333),4)))</f>
        <v/>
      </c>
      <c r="AR2333" s="139" t="str">
        <f t="shared" si="1149"/>
        <v/>
      </c>
      <c r="AS2333" s="125" t="str">
        <f t="shared" si="1150"/>
        <v/>
      </c>
      <c r="AT2333" s="121" t="str">
        <f t="shared" si="1151"/>
        <v/>
      </c>
      <c r="AU2333" s="138" t="str">
        <f>IF(AX2333="","",IF(R2333="Refreshment Beverage",ROUND((BA2333-Y2333-Z2333-AA2333)*VLOOKUP(VALUE(Q2333),Rates!G$15:L$19,3,0),4),ROUND(AW2333*(VLOOKUP(VALUE(Q2333),Rates!G:L,3,0)),4)))</f>
        <v/>
      </c>
      <c r="AV2333" s="126" t="str">
        <f t="shared" si="1152"/>
        <v/>
      </c>
      <c r="AW2333" s="127" t="str">
        <f t="shared" si="1153"/>
        <v/>
      </c>
      <c r="AX2333" s="123" t="str">
        <f t="shared" si="1154"/>
        <v/>
      </c>
      <c r="AY2333" s="140" t="str">
        <f>IF(AX2333="","",IF(R2333="Refreshment Beverage",ROUND(SUM(AX2333*Rates!K$19),4),ROUND(SUM(AX2333*(Rates!J$8/100)),4)))</f>
        <v/>
      </c>
      <c r="AZ2333" s="124" t="str">
        <f t="shared" si="1155"/>
        <v/>
      </c>
      <c r="BA2333" s="125" t="str">
        <f t="shared" si="1156"/>
        <v/>
      </c>
      <c r="BB2333" s="115"/>
      <c r="BC2333" s="143"/>
      <c r="BD2333" s="100"/>
      <c r="BE2333" s="100"/>
      <c r="BF2333" s="100"/>
      <c r="BG2333" s="100"/>
    </row>
    <row r="2334" spans="1:59" x14ac:dyDescent="0.2">
      <c r="A2334" s="144"/>
      <c r="B2334" s="141"/>
      <c r="C2334" s="141"/>
      <c r="D2334" s="142"/>
      <c r="E2334" s="142"/>
      <c r="F2334" s="142"/>
      <c r="G2334" s="142"/>
      <c r="H2334" s="142"/>
      <c r="I2334" s="129"/>
      <c r="J2334" s="130"/>
      <c r="K2334" s="131" t="str">
        <f t="shared" si="1127"/>
        <v/>
      </c>
      <c r="L2334" s="132" t="str">
        <f t="shared" si="1128"/>
        <v/>
      </c>
      <c r="M2334" s="133" t="str">
        <f t="shared" si="1129"/>
        <v/>
      </c>
      <c r="N2334" s="134" t="str">
        <f>IFERROR(IF(B:B="","",IF(R2334="Beer",SUM(LOOKUP(2,1/(Rates!$B$3:$B$5&lt;=W2334)/(Rates!$C$3:$C$5&gt;=W2334),Rates!$D$3:$D$5)*(X2334/100)*W2334),IF(R2334="Refreshment Beverage",SUM(LOOKUP(2,1/(Rates!$B$7:$B$11&lt;=W2334)/(Rates!$C$7:$C$11&gt;=W2334),Rates!$D$7:$D$11)*(X2334/100)*W2334)))),"")</f>
        <v/>
      </c>
      <c r="O2334" s="134" t="str">
        <f t="shared" si="1130"/>
        <v/>
      </c>
      <c r="P2334" s="116"/>
      <c r="Q2334" s="117" t="str">
        <f t="shared" si="1131"/>
        <v/>
      </c>
      <c r="R2334" s="128" t="str">
        <f t="shared" si="1132"/>
        <v/>
      </c>
      <c r="S2334" s="135" t="str">
        <f>IF(B2334="","",IF(R2334="Refreshment Beverage",VLOOKUP(VALUE(Q2334),Rates!G$15:L$19,2,0),VLOOKUP(VALUE(Q2334),Rates!G$4:L$12,2,0)))</f>
        <v/>
      </c>
      <c r="T2334" s="135" t="str">
        <f t="shared" si="1133"/>
        <v/>
      </c>
      <c r="U2334" s="118" t="str">
        <f t="shared" si="1134"/>
        <v/>
      </c>
      <c r="V2334" s="135" t="str">
        <f t="shared" si="1135"/>
        <v/>
      </c>
      <c r="W2334" s="135" t="str">
        <f t="shared" si="1136"/>
        <v/>
      </c>
      <c r="X2334" s="119" t="str">
        <f t="shared" si="1137"/>
        <v/>
      </c>
      <c r="Y2334" s="120" t="str">
        <f>IF(B:B="","",IF(R2334="Refreshment Beverage",VLOOKUP(Q2334,Rates!G$15:L$19,6,0)*W2334,VLOOKUP(Q2334,Rates!G$4:L$12,6,0)*W2334))</f>
        <v/>
      </c>
      <c r="Z2334" s="120" t="str">
        <f t="shared" si="1138"/>
        <v/>
      </c>
      <c r="AA2334" s="120" t="str">
        <f t="shared" si="1139"/>
        <v/>
      </c>
      <c r="AB2334" s="136" t="str">
        <f>IF(B:B="","",IF(R2334="Refreshment Beverage","",IF(AND(R2334="Beer",Q2334=0),SUM(LOOKUP(2,1/(Rates!$B$15:$B$18&lt;=W2334)/(Rates!$C$15:$C$18&gt;=W2334),Rates!$D$15:$D$18)*W2334),VLOOKUP(VALUE(Q:Q),Rates!A:B,2,0)*W2334)))</f>
        <v/>
      </c>
      <c r="AC2334" s="136" t="str">
        <f>IF(B:B="","",IF(R2334="Refreshment Beverage","",IF(AND(R2334="Beer",Q2334=0),SUM(LOOKUP(2,1/(Rates!$B$15:$B$18&lt;=W2334)/(Rates!$C$15:$C$18&gt;=W2334),Rates!$E$15:$E$18)*W2334),VLOOKUP(VALUE(Q:Q),Rates!A:C,3,0)*W2334)))</f>
        <v/>
      </c>
      <c r="AD2334" s="137" t="str">
        <f>IFERROR(IF(B:B="","",IF(R2334="Beer","",IF(VALUE(Q2334)=0,VLOOKUP(VLOOKUP(B:B,#REF!,16,0),Rates!A:E,2,0),VLOOKUP(VALUE(Q2334),Rates!A$31:B$34,2,0)*W2334))),0)</f>
        <v/>
      </c>
      <c r="AE2334" s="121" t="str">
        <f t="shared" si="1140"/>
        <v/>
      </c>
      <c r="AF2334" s="138" t="str">
        <f t="shared" si="1141"/>
        <v/>
      </c>
      <c r="AG2334" s="122" t="str">
        <f t="shared" si="1142"/>
        <v/>
      </c>
      <c r="AH2334" s="123" t="str">
        <f t="shared" si="1143"/>
        <v/>
      </c>
      <c r="AI2334" s="139" t="str">
        <f>IF(AE:AE="","",IF(R2334="Refreshment Beverage",AK2334*(Rates!J$19/100),ROUND(SUM(AH2334*(Rates!$J$8/100)),4)))</f>
        <v/>
      </c>
      <c r="AJ2334" s="124" t="str">
        <f t="shared" si="1144"/>
        <v/>
      </c>
      <c r="AK2334" s="125" t="str">
        <f t="shared" si="1145"/>
        <v/>
      </c>
      <c r="AL2334" s="121" t="str">
        <f t="shared" si="1146"/>
        <v/>
      </c>
      <c r="AM2334" s="138" t="str">
        <f>IF(AS2334="","",IF(R2334="Refreshment Beverage",ROUND(AS2334*Rates!K$19,4),ROUND(AO2334*(VLOOKUP(VALUE(Q2334),Rates!G$4:L$12,3,0)),4)))</f>
        <v/>
      </c>
      <c r="AN2334" s="126" t="str">
        <f>IF(AS2334="","",IF(R2334="Refreshment Beverage",AS2334*(Rates!J$19/100),MAX(AM2334,AB2334)))</f>
        <v/>
      </c>
      <c r="AO2334" s="127" t="str">
        <f t="shared" si="1147"/>
        <v/>
      </c>
      <c r="AP2334" s="127" t="str">
        <f t="shared" si="1148"/>
        <v/>
      </c>
      <c r="AQ2334" s="140" t="str">
        <f>IF(AS2334="","",IF(R2334="Refreshment Beverage",ROUND(SUM(VLOOKUP(Q:Q,Rates!G$15:L$19,3,0)*(AS2334-Y2334-Z2334-AA2334)),4),ROUND(SUM(Rates!$K$8*AS2334),4)))</f>
        <v/>
      </c>
      <c r="AR2334" s="139" t="str">
        <f t="shared" si="1149"/>
        <v/>
      </c>
      <c r="AS2334" s="125" t="str">
        <f t="shared" si="1150"/>
        <v/>
      </c>
      <c r="AT2334" s="121" t="str">
        <f t="shared" si="1151"/>
        <v/>
      </c>
      <c r="AU2334" s="138" t="str">
        <f>IF(AX2334="","",IF(R2334="Refreshment Beverage",ROUND((BA2334-Y2334-Z2334-AA2334)*VLOOKUP(VALUE(Q2334),Rates!G$15:L$19,3,0),4),ROUND(AW2334*(VLOOKUP(VALUE(Q2334),Rates!G:L,3,0)),4)))</f>
        <v/>
      </c>
      <c r="AV2334" s="126" t="str">
        <f t="shared" si="1152"/>
        <v/>
      </c>
      <c r="AW2334" s="127" t="str">
        <f t="shared" si="1153"/>
        <v/>
      </c>
      <c r="AX2334" s="123" t="str">
        <f t="shared" si="1154"/>
        <v/>
      </c>
      <c r="AY2334" s="140" t="str">
        <f>IF(AX2334="","",IF(R2334="Refreshment Beverage",ROUND(SUM(AX2334*Rates!K$19),4),ROUND(SUM(AX2334*(Rates!J$8/100)),4)))</f>
        <v/>
      </c>
      <c r="AZ2334" s="124" t="str">
        <f t="shared" si="1155"/>
        <v/>
      </c>
      <c r="BA2334" s="125" t="str">
        <f t="shared" si="1156"/>
        <v/>
      </c>
      <c r="BB2334" s="115"/>
      <c r="BC2334" s="143"/>
      <c r="BD2334" s="100"/>
      <c r="BE2334" s="100"/>
      <c r="BF2334" s="100"/>
      <c r="BG2334" s="100"/>
    </row>
    <row r="2335" spans="1:59" x14ac:dyDescent="0.2">
      <c r="A2335" s="144"/>
      <c r="B2335" s="141"/>
      <c r="C2335" s="141"/>
      <c r="D2335" s="142"/>
      <c r="E2335" s="142"/>
      <c r="F2335" s="142"/>
      <c r="G2335" s="142"/>
      <c r="H2335" s="142"/>
      <c r="I2335" s="129"/>
      <c r="J2335" s="130"/>
      <c r="K2335" s="131" t="str">
        <f t="shared" si="1127"/>
        <v/>
      </c>
      <c r="L2335" s="132" t="str">
        <f t="shared" si="1128"/>
        <v/>
      </c>
      <c r="M2335" s="133" t="str">
        <f t="shared" si="1129"/>
        <v/>
      </c>
      <c r="N2335" s="134" t="str">
        <f>IFERROR(IF(B:B="","",IF(R2335="Beer",SUM(LOOKUP(2,1/(Rates!$B$3:$B$5&lt;=W2335)/(Rates!$C$3:$C$5&gt;=W2335),Rates!$D$3:$D$5)*(X2335/100)*W2335),IF(R2335="Refreshment Beverage",SUM(LOOKUP(2,1/(Rates!$B$7:$B$11&lt;=W2335)/(Rates!$C$7:$C$11&gt;=W2335),Rates!$D$7:$D$11)*(X2335/100)*W2335)))),"")</f>
        <v/>
      </c>
      <c r="O2335" s="134" t="str">
        <f t="shared" si="1130"/>
        <v/>
      </c>
      <c r="P2335" s="116"/>
      <c r="Q2335" s="117" t="str">
        <f t="shared" si="1131"/>
        <v/>
      </c>
      <c r="R2335" s="128" t="str">
        <f t="shared" si="1132"/>
        <v/>
      </c>
      <c r="S2335" s="135" t="str">
        <f>IF(B2335="","",IF(R2335="Refreshment Beverage",VLOOKUP(VALUE(Q2335),Rates!G$15:L$19,2,0),VLOOKUP(VALUE(Q2335),Rates!G$4:L$12,2,0)))</f>
        <v/>
      </c>
      <c r="T2335" s="135" t="str">
        <f t="shared" si="1133"/>
        <v/>
      </c>
      <c r="U2335" s="118" t="str">
        <f t="shared" si="1134"/>
        <v/>
      </c>
      <c r="V2335" s="135" t="str">
        <f t="shared" si="1135"/>
        <v/>
      </c>
      <c r="W2335" s="135" t="str">
        <f t="shared" si="1136"/>
        <v/>
      </c>
      <c r="X2335" s="119" t="str">
        <f t="shared" si="1137"/>
        <v/>
      </c>
      <c r="Y2335" s="120" t="str">
        <f>IF(B:B="","",IF(R2335="Refreshment Beverage",VLOOKUP(Q2335,Rates!G$15:L$19,6,0)*W2335,VLOOKUP(Q2335,Rates!G$4:L$12,6,0)*W2335))</f>
        <v/>
      </c>
      <c r="Z2335" s="120" t="str">
        <f t="shared" si="1138"/>
        <v/>
      </c>
      <c r="AA2335" s="120" t="str">
        <f t="shared" si="1139"/>
        <v/>
      </c>
      <c r="AB2335" s="136" t="str">
        <f>IF(B:B="","",IF(R2335="Refreshment Beverage","",IF(AND(R2335="Beer",Q2335=0),SUM(LOOKUP(2,1/(Rates!$B$15:$B$18&lt;=W2335)/(Rates!$C$15:$C$18&gt;=W2335),Rates!$D$15:$D$18)*W2335),VLOOKUP(VALUE(Q:Q),Rates!A:B,2,0)*W2335)))</f>
        <v/>
      </c>
      <c r="AC2335" s="136" t="str">
        <f>IF(B:B="","",IF(R2335="Refreshment Beverage","",IF(AND(R2335="Beer",Q2335=0),SUM(LOOKUP(2,1/(Rates!$B$15:$B$18&lt;=W2335)/(Rates!$C$15:$C$18&gt;=W2335),Rates!$E$15:$E$18)*W2335),VLOOKUP(VALUE(Q:Q),Rates!A:C,3,0)*W2335)))</f>
        <v/>
      </c>
      <c r="AD2335" s="137" t="str">
        <f>IFERROR(IF(B:B="","",IF(R2335="Beer","",IF(VALUE(Q2335)=0,VLOOKUP(VLOOKUP(B:B,#REF!,16,0),Rates!A:E,2,0),VLOOKUP(VALUE(Q2335),Rates!A$31:B$34,2,0)*W2335))),0)</f>
        <v/>
      </c>
      <c r="AE2335" s="121" t="str">
        <f t="shared" si="1140"/>
        <v/>
      </c>
      <c r="AF2335" s="138" t="str">
        <f t="shared" si="1141"/>
        <v/>
      </c>
      <c r="AG2335" s="122" t="str">
        <f t="shared" si="1142"/>
        <v/>
      </c>
      <c r="AH2335" s="123" t="str">
        <f t="shared" si="1143"/>
        <v/>
      </c>
      <c r="AI2335" s="139" t="str">
        <f>IF(AE:AE="","",IF(R2335="Refreshment Beverage",AK2335*(Rates!J$19/100),ROUND(SUM(AH2335*(Rates!$J$8/100)),4)))</f>
        <v/>
      </c>
      <c r="AJ2335" s="124" t="str">
        <f t="shared" si="1144"/>
        <v/>
      </c>
      <c r="AK2335" s="125" t="str">
        <f t="shared" si="1145"/>
        <v/>
      </c>
      <c r="AL2335" s="121" t="str">
        <f t="shared" si="1146"/>
        <v/>
      </c>
      <c r="AM2335" s="138" t="str">
        <f>IF(AS2335="","",IF(R2335="Refreshment Beverage",ROUND(AS2335*Rates!K$19,4),ROUND(AO2335*(VLOOKUP(VALUE(Q2335),Rates!G$4:L$12,3,0)),4)))</f>
        <v/>
      </c>
      <c r="AN2335" s="126" t="str">
        <f>IF(AS2335="","",IF(R2335="Refreshment Beverage",AS2335*(Rates!J$19/100),MAX(AM2335,AB2335)))</f>
        <v/>
      </c>
      <c r="AO2335" s="127" t="str">
        <f t="shared" si="1147"/>
        <v/>
      </c>
      <c r="AP2335" s="127" t="str">
        <f t="shared" si="1148"/>
        <v/>
      </c>
      <c r="AQ2335" s="140" t="str">
        <f>IF(AS2335="","",IF(R2335="Refreshment Beverage",ROUND(SUM(VLOOKUP(Q:Q,Rates!G$15:L$19,3,0)*(AS2335-Y2335-Z2335-AA2335)),4),ROUND(SUM(Rates!$K$8*AS2335),4)))</f>
        <v/>
      </c>
      <c r="AR2335" s="139" t="str">
        <f t="shared" si="1149"/>
        <v/>
      </c>
      <c r="AS2335" s="125" t="str">
        <f t="shared" si="1150"/>
        <v/>
      </c>
      <c r="AT2335" s="121" t="str">
        <f t="shared" si="1151"/>
        <v/>
      </c>
      <c r="AU2335" s="138" t="str">
        <f>IF(AX2335="","",IF(R2335="Refreshment Beverage",ROUND((BA2335-Y2335-Z2335-AA2335)*VLOOKUP(VALUE(Q2335),Rates!G$15:L$19,3,0),4),ROUND(AW2335*(VLOOKUP(VALUE(Q2335),Rates!G:L,3,0)),4)))</f>
        <v/>
      </c>
      <c r="AV2335" s="126" t="str">
        <f t="shared" si="1152"/>
        <v/>
      </c>
      <c r="AW2335" s="127" t="str">
        <f t="shared" si="1153"/>
        <v/>
      </c>
      <c r="AX2335" s="123" t="str">
        <f t="shared" si="1154"/>
        <v/>
      </c>
      <c r="AY2335" s="140" t="str">
        <f>IF(AX2335="","",IF(R2335="Refreshment Beverage",ROUND(SUM(AX2335*Rates!K$19),4),ROUND(SUM(AX2335*(Rates!J$8/100)),4)))</f>
        <v/>
      </c>
      <c r="AZ2335" s="124" t="str">
        <f t="shared" si="1155"/>
        <v/>
      </c>
      <c r="BA2335" s="125" t="str">
        <f t="shared" si="1156"/>
        <v/>
      </c>
      <c r="BB2335" s="115"/>
      <c r="BC2335" s="143"/>
      <c r="BD2335" s="100"/>
      <c r="BE2335" s="100"/>
      <c r="BF2335" s="100"/>
      <c r="BG2335" s="100"/>
    </row>
    <row r="2336" spans="1:59" x14ac:dyDescent="0.2">
      <c r="A2336" s="144"/>
      <c r="B2336" s="141"/>
      <c r="C2336" s="141"/>
      <c r="D2336" s="142"/>
      <c r="E2336" s="142"/>
      <c r="F2336" s="142"/>
      <c r="G2336" s="142"/>
      <c r="H2336" s="142"/>
      <c r="I2336" s="129"/>
      <c r="J2336" s="130"/>
      <c r="K2336" s="131" t="str">
        <f t="shared" si="1127"/>
        <v/>
      </c>
      <c r="L2336" s="132" t="str">
        <f t="shared" si="1128"/>
        <v/>
      </c>
      <c r="M2336" s="133" t="str">
        <f t="shared" si="1129"/>
        <v/>
      </c>
      <c r="N2336" s="134" t="str">
        <f>IFERROR(IF(B:B="","",IF(R2336="Beer",SUM(LOOKUP(2,1/(Rates!$B$3:$B$5&lt;=W2336)/(Rates!$C$3:$C$5&gt;=W2336),Rates!$D$3:$D$5)*(X2336/100)*W2336),IF(R2336="Refreshment Beverage",SUM(LOOKUP(2,1/(Rates!$B$7:$B$11&lt;=W2336)/(Rates!$C$7:$C$11&gt;=W2336),Rates!$D$7:$D$11)*(X2336/100)*W2336)))),"")</f>
        <v/>
      </c>
      <c r="O2336" s="134" t="str">
        <f t="shared" si="1130"/>
        <v/>
      </c>
      <c r="P2336" s="116"/>
      <c r="Q2336" s="117" t="str">
        <f t="shared" si="1131"/>
        <v/>
      </c>
      <c r="R2336" s="128" t="str">
        <f t="shared" si="1132"/>
        <v/>
      </c>
      <c r="S2336" s="135" t="str">
        <f>IF(B2336="","",IF(R2336="Refreshment Beverage",VLOOKUP(VALUE(Q2336),Rates!G$15:L$19,2,0),VLOOKUP(VALUE(Q2336),Rates!G$4:L$12,2,0)))</f>
        <v/>
      </c>
      <c r="T2336" s="135" t="str">
        <f t="shared" si="1133"/>
        <v/>
      </c>
      <c r="U2336" s="118" t="str">
        <f t="shared" si="1134"/>
        <v/>
      </c>
      <c r="V2336" s="135" t="str">
        <f t="shared" si="1135"/>
        <v/>
      </c>
      <c r="W2336" s="135" t="str">
        <f t="shared" si="1136"/>
        <v/>
      </c>
      <c r="X2336" s="119" t="str">
        <f t="shared" si="1137"/>
        <v/>
      </c>
      <c r="Y2336" s="120" t="str">
        <f>IF(B:B="","",IF(R2336="Refreshment Beverage",VLOOKUP(Q2336,Rates!G$15:L$19,6,0)*W2336,VLOOKUP(Q2336,Rates!G$4:L$12,6,0)*W2336))</f>
        <v/>
      </c>
      <c r="Z2336" s="120" t="str">
        <f t="shared" si="1138"/>
        <v/>
      </c>
      <c r="AA2336" s="120" t="str">
        <f t="shared" si="1139"/>
        <v/>
      </c>
      <c r="AB2336" s="136" t="str">
        <f>IF(B:B="","",IF(R2336="Refreshment Beverage","",IF(AND(R2336="Beer",Q2336=0),SUM(LOOKUP(2,1/(Rates!$B$15:$B$18&lt;=W2336)/(Rates!$C$15:$C$18&gt;=W2336),Rates!$D$15:$D$18)*W2336),VLOOKUP(VALUE(Q:Q),Rates!A:B,2,0)*W2336)))</f>
        <v/>
      </c>
      <c r="AC2336" s="136" t="str">
        <f>IF(B:B="","",IF(R2336="Refreshment Beverage","",IF(AND(R2336="Beer",Q2336=0),SUM(LOOKUP(2,1/(Rates!$B$15:$B$18&lt;=W2336)/(Rates!$C$15:$C$18&gt;=W2336),Rates!$E$15:$E$18)*W2336),VLOOKUP(VALUE(Q:Q),Rates!A:C,3,0)*W2336)))</f>
        <v/>
      </c>
      <c r="AD2336" s="137" t="str">
        <f>IFERROR(IF(B:B="","",IF(R2336="Beer","",IF(VALUE(Q2336)=0,VLOOKUP(VLOOKUP(B:B,#REF!,16,0),Rates!A:E,2,0),VLOOKUP(VALUE(Q2336),Rates!A$31:B$34,2,0)*W2336))),0)</f>
        <v/>
      </c>
      <c r="AE2336" s="121" t="str">
        <f t="shared" si="1140"/>
        <v/>
      </c>
      <c r="AF2336" s="138" t="str">
        <f t="shared" si="1141"/>
        <v/>
      </c>
      <c r="AG2336" s="122" t="str">
        <f t="shared" si="1142"/>
        <v/>
      </c>
      <c r="AH2336" s="123" t="str">
        <f t="shared" si="1143"/>
        <v/>
      </c>
      <c r="AI2336" s="139" t="str">
        <f>IF(AE:AE="","",IF(R2336="Refreshment Beverage",AK2336*(Rates!J$19/100),ROUND(SUM(AH2336*(Rates!$J$8/100)),4)))</f>
        <v/>
      </c>
      <c r="AJ2336" s="124" t="str">
        <f t="shared" si="1144"/>
        <v/>
      </c>
      <c r="AK2336" s="125" t="str">
        <f t="shared" si="1145"/>
        <v/>
      </c>
      <c r="AL2336" s="121" t="str">
        <f t="shared" si="1146"/>
        <v/>
      </c>
      <c r="AM2336" s="138" t="str">
        <f>IF(AS2336="","",IF(R2336="Refreshment Beverage",ROUND(AS2336*Rates!K$19,4),ROUND(AO2336*(VLOOKUP(VALUE(Q2336),Rates!G$4:L$12,3,0)),4)))</f>
        <v/>
      </c>
      <c r="AN2336" s="126" t="str">
        <f>IF(AS2336="","",IF(R2336="Refreshment Beverage",AS2336*(Rates!J$19/100),MAX(AM2336,AB2336)))</f>
        <v/>
      </c>
      <c r="AO2336" s="127" t="str">
        <f t="shared" si="1147"/>
        <v/>
      </c>
      <c r="AP2336" s="127" t="str">
        <f t="shared" si="1148"/>
        <v/>
      </c>
      <c r="AQ2336" s="140" t="str">
        <f>IF(AS2336="","",IF(R2336="Refreshment Beverage",ROUND(SUM(VLOOKUP(Q:Q,Rates!G$15:L$19,3,0)*(AS2336-Y2336-Z2336-AA2336)),4),ROUND(SUM(Rates!$K$8*AS2336),4)))</f>
        <v/>
      </c>
      <c r="AR2336" s="139" t="str">
        <f t="shared" si="1149"/>
        <v/>
      </c>
      <c r="AS2336" s="125" t="str">
        <f t="shared" si="1150"/>
        <v/>
      </c>
      <c r="AT2336" s="121" t="str">
        <f t="shared" si="1151"/>
        <v/>
      </c>
      <c r="AU2336" s="138" t="str">
        <f>IF(AX2336="","",IF(R2336="Refreshment Beverage",ROUND((BA2336-Y2336-Z2336-AA2336)*VLOOKUP(VALUE(Q2336),Rates!G$15:L$19,3,0),4),ROUND(AW2336*(VLOOKUP(VALUE(Q2336),Rates!G:L,3,0)),4)))</f>
        <v/>
      </c>
      <c r="AV2336" s="126" t="str">
        <f t="shared" si="1152"/>
        <v/>
      </c>
      <c r="AW2336" s="127" t="str">
        <f t="shared" si="1153"/>
        <v/>
      </c>
      <c r="AX2336" s="123" t="str">
        <f t="shared" si="1154"/>
        <v/>
      </c>
      <c r="AY2336" s="140" t="str">
        <f>IF(AX2336="","",IF(R2336="Refreshment Beverage",ROUND(SUM(AX2336*Rates!K$19),4),ROUND(SUM(AX2336*(Rates!J$8/100)),4)))</f>
        <v/>
      </c>
      <c r="AZ2336" s="124" t="str">
        <f t="shared" si="1155"/>
        <v/>
      </c>
      <c r="BA2336" s="125" t="str">
        <f t="shared" si="1156"/>
        <v/>
      </c>
      <c r="BB2336" s="115"/>
      <c r="BC2336" s="143"/>
      <c r="BD2336" s="100"/>
      <c r="BE2336" s="100"/>
      <c r="BF2336" s="100"/>
      <c r="BG2336" s="100"/>
    </row>
    <row r="2337" spans="1:59" x14ac:dyDescent="0.2">
      <c r="A2337" s="144"/>
      <c r="B2337" s="141"/>
      <c r="C2337" s="141"/>
      <c r="D2337" s="142"/>
      <c r="E2337" s="142"/>
      <c r="F2337" s="142"/>
      <c r="G2337" s="142"/>
      <c r="H2337" s="142"/>
      <c r="I2337" s="129"/>
      <c r="J2337" s="130"/>
      <c r="K2337" s="131" t="str">
        <f t="shared" si="1127"/>
        <v/>
      </c>
      <c r="L2337" s="132" t="str">
        <f t="shared" si="1128"/>
        <v/>
      </c>
      <c r="M2337" s="133" t="str">
        <f t="shared" si="1129"/>
        <v/>
      </c>
      <c r="N2337" s="134" t="str">
        <f>IFERROR(IF(B:B="","",IF(R2337="Beer",SUM(LOOKUP(2,1/(Rates!$B$3:$B$5&lt;=W2337)/(Rates!$C$3:$C$5&gt;=W2337),Rates!$D$3:$D$5)*(X2337/100)*W2337),IF(R2337="Refreshment Beverage",SUM(LOOKUP(2,1/(Rates!$B$7:$B$11&lt;=W2337)/(Rates!$C$7:$C$11&gt;=W2337),Rates!$D$7:$D$11)*(X2337/100)*W2337)))),"")</f>
        <v/>
      </c>
      <c r="O2337" s="134" t="str">
        <f t="shared" si="1130"/>
        <v/>
      </c>
      <c r="P2337" s="116"/>
      <c r="Q2337" s="117" t="str">
        <f t="shared" si="1131"/>
        <v/>
      </c>
      <c r="R2337" s="128" t="str">
        <f t="shared" si="1132"/>
        <v/>
      </c>
      <c r="S2337" s="135" t="str">
        <f>IF(B2337="","",IF(R2337="Refreshment Beverage",VLOOKUP(VALUE(Q2337),Rates!G$15:L$19,2,0),VLOOKUP(VALUE(Q2337),Rates!G$4:L$12,2,0)))</f>
        <v/>
      </c>
      <c r="T2337" s="135" t="str">
        <f t="shared" si="1133"/>
        <v/>
      </c>
      <c r="U2337" s="118" t="str">
        <f t="shared" si="1134"/>
        <v/>
      </c>
      <c r="V2337" s="135" t="str">
        <f t="shared" si="1135"/>
        <v/>
      </c>
      <c r="W2337" s="135" t="str">
        <f t="shared" si="1136"/>
        <v/>
      </c>
      <c r="X2337" s="119" t="str">
        <f t="shared" si="1137"/>
        <v/>
      </c>
      <c r="Y2337" s="120" t="str">
        <f>IF(B:B="","",IF(R2337="Refreshment Beverage",VLOOKUP(Q2337,Rates!G$15:L$19,6,0)*W2337,VLOOKUP(Q2337,Rates!G$4:L$12,6,0)*W2337))</f>
        <v/>
      </c>
      <c r="Z2337" s="120" t="str">
        <f t="shared" si="1138"/>
        <v/>
      </c>
      <c r="AA2337" s="120" t="str">
        <f t="shared" si="1139"/>
        <v/>
      </c>
      <c r="AB2337" s="136" t="str">
        <f>IF(B:B="","",IF(R2337="Refreshment Beverage","",IF(AND(R2337="Beer",Q2337=0),SUM(LOOKUP(2,1/(Rates!$B$15:$B$18&lt;=W2337)/(Rates!$C$15:$C$18&gt;=W2337),Rates!$D$15:$D$18)*W2337),VLOOKUP(VALUE(Q:Q),Rates!A:B,2,0)*W2337)))</f>
        <v/>
      </c>
      <c r="AC2337" s="136" t="str">
        <f>IF(B:B="","",IF(R2337="Refreshment Beverage","",IF(AND(R2337="Beer",Q2337=0),SUM(LOOKUP(2,1/(Rates!$B$15:$B$18&lt;=W2337)/(Rates!$C$15:$C$18&gt;=W2337),Rates!$E$15:$E$18)*W2337),VLOOKUP(VALUE(Q:Q),Rates!A:C,3,0)*W2337)))</f>
        <v/>
      </c>
      <c r="AD2337" s="137" t="str">
        <f>IFERROR(IF(B:B="","",IF(R2337="Beer","",IF(VALUE(Q2337)=0,VLOOKUP(VLOOKUP(B:B,#REF!,16,0),Rates!A:E,2,0),VLOOKUP(VALUE(Q2337),Rates!A$31:B$34,2,0)*W2337))),0)</f>
        <v/>
      </c>
      <c r="AE2337" s="121" t="str">
        <f t="shared" si="1140"/>
        <v/>
      </c>
      <c r="AF2337" s="138" t="str">
        <f t="shared" si="1141"/>
        <v/>
      </c>
      <c r="AG2337" s="122" t="str">
        <f t="shared" si="1142"/>
        <v/>
      </c>
      <c r="AH2337" s="123" t="str">
        <f t="shared" si="1143"/>
        <v/>
      </c>
      <c r="AI2337" s="139" t="str">
        <f>IF(AE:AE="","",IF(R2337="Refreshment Beverage",AK2337*(Rates!J$19/100),ROUND(SUM(AH2337*(Rates!$J$8/100)),4)))</f>
        <v/>
      </c>
      <c r="AJ2337" s="124" t="str">
        <f t="shared" si="1144"/>
        <v/>
      </c>
      <c r="AK2337" s="125" t="str">
        <f t="shared" si="1145"/>
        <v/>
      </c>
      <c r="AL2337" s="121" t="str">
        <f t="shared" si="1146"/>
        <v/>
      </c>
      <c r="AM2337" s="138" t="str">
        <f>IF(AS2337="","",IF(R2337="Refreshment Beverage",ROUND(AS2337*Rates!K$19,4),ROUND(AO2337*(VLOOKUP(VALUE(Q2337),Rates!G$4:L$12,3,0)),4)))</f>
        <v/>
      </c>
      <c r="AN2337" s="126" t="str">
        <f>IF(AS2337="","",IF(R2337="Refreshment Beverage",AS2337*(Rates!J$19/100),MAX(AM2337,AB2337)))</f>
        <v/>
      </c>
      <c r="AO2337" s="127" t="str">
        <f t="shared" si="1147"/>
        <v/>
      </c>
      <c r="AP2337" s="127" t="str">
        <f t="shared" si="1148"/>
        <v/>
      </c>
      <c r="AQ2337" s="140" t="str">
        <f>IF(AS2337="","",IF(R2337="Refreshment Beverage",ROUND(SUM(VLOOKUP(Q:Q,Rates!G$15:L$19,3,0)*(AS2337-Y2337-Z2337-AA2337)),4),ROUND(SUM(Rates!$K$8*AS2337),4)))</f>
        <v/>
      </c>
      <c r="AR2337" s="139" t="str">
        <f t="shared" si="1149"/>
        <v/>
      </c>
      <c r="AS2337" s="125" t="str">
        <f t="shared" si="1150"/>
        <v/>
      </c>
      <c r="AT2337" s="121" t="str">
        <f t="shared" si="1151"/>
        <v/>
      </c>
      <c r="AU2337" s="138" t="str">
        <f>IF(AX2337="","",IF(R2337="Refreshment Beverage",ROUND((BA2337-Y2337-Z2337-AA2337)*VLOOKUP(VALUE(Q2337),Rates!G$15:L$19,3,0),4),ROUND(AW2337*(VLOOKUP(VALUE(Q2337),Rates!G:L,3,0)),4)))</f>
        <v/>
      </c>
      <c r="AV2337" s="126" t="str">
        <f t="shared" si="1152"/>
        <v/>
      </c>
      <c r="AW2337" s="127" t="str">
        <f t="shared" si="1153"/>
        <v/>
      </c>
      <c r="AX2337" s="123" t="str">
        <f t="shared" si="1154"/>
        <v/>
      </c>
      <c r="AY2337" s="140" t="str">
        <f>IF(AX2337="","",IF(R2337="Refreshment Beverage",ROUND(SUM(AX2337*Rates!K$19),4),ROUND(SUM(AX2337*(Rates!J$8/100)),4)))</f>
        <v/>
      </c>
      <c r="AZ2337" s="124" t="str">
        <f t="shared" si="1155"/>
        <v/>
      </c>
      <c r="BA2337" s="125" t="str">
        <f t="shared" si="1156"/>
        <v/>
      </c>
      <c r="BB2337" s="115"/>
      <c r="BC2337" s="143"/>
      <c r="BD2337" s="100"/>
      <c r="BE2337" s="100"/>
      <c r="BF2337" s="100"/>
      <c r="BG2337" s="100"/>
    </row>
    <row r="2338" spans="1:59" x14ac:dyDescent="0.2">
      <c r="A2338" s="144"/>
      <c r="B2338" s="141"/>
      <c r="C2338" s="141"/>
      <c r="D2338" s="142"/>
      <c r="E2338" s="142"/>
      <c r="F2338" s="142"/>
      <c r="G2338" s="142"/>
      <c r="H2338" s="142"/>
      <c r="I2338" s="129"/>
      <c r="J2338" s="130"/>
      <c r="K2338" s="131" t="str">
        <f t="shared" si="1127"/>
        <v/>
      </c>
      <c r="L2338" s="132" t="str">
        <f t="shared" si="1128"/>
        <v/>
      </c>
      <c r="M2338" s="133" t="str">
        <f t="shared" si="1129"/>
        <v/>
      </c>
      <c r="N2338" s="134" t="str">
        <f>IFERROR(IF(B:B="","",IF(R2338="Beer",SUM(LOOKUP(2,1/(Rates!$B$3:$B$5&lt;=W2338)/(Rates!$C$3:$C$5&gt;=W2338),Rates!$D$3:$D$5)*(X2338/100)*W2338),IF(R2338="Refreshment Beverage",SUM(LOOKUP(2,1/(Rates!$B$7:$B$11&lt;=W2338)/(Rates!$C$7:$C$11&gt;=W2338),Rates!$D$7:$D$11)*(X2338/100)*W2338)))),"")</f>
        <v/>
      </c>
      <c r="O2338" s="134" t="str">
        <f t="shared" si="1130"/>
        <v/>
      </c>
      <c r="P2338" s="116"/>
      <c r="Q2338" s="117" t="str">
        <f t="shared" si="1131"/>
        <v/>
      </c>
      <c r="R2338" s="128" t="str">
        <f t="shared" si="1132"/>
        <v/>
      </c>
      <c r="S2338" s="135" t="str">
        <f>IF(B2338="","",IF(R2338="Refreshment Beverage",VLOOKUP(VALUE(Q2338),Rates!G$15:L$19,2,0),VLOOKUP(VALUE(Q2338),Rates!G$4:L$12,2,0)))</f>
        <v/>
      </c>
      <c r="T2338" s="135" t="str">
        <f t="shared" si="1133"/>
        <v/>
      </c>
      <c r="U2338" s="118" t="str">
        <f t="shared" si="1134"/>
        <v/>
      </c>
      <c r="V2338" s="135" t="str">
        <f t="shared" si="1135"/>
        <v/>
      </c>
      <c r="W2338" s="135" t="str">
        <f t="shared" si="1136"/>
        <v/>
      </c>
      <c r="X2338" s="119" t="str">
        <f t="shared" si="1137"/>
        <v/>
      </c>
      <c r="Y2338" s="120" t="str">
        <f>IF(B:B="","",IF(R2338="Refreshment Beverage",VLOOKUP(Q2338,Rates!G$15:L$19,6,0)*W2338,VLOOKUP(Q2338,Rates!G$4:L$12,6,0)*W2338))</f>
        <v/>
      </c>
      <c r="Z2338" s="120" t="str">
        <f t="shared" si="1138"/>
        <v/>
      </c>
      <c r="AA2338" s="120" t="str">
        <f t="shared" si="1139"/>
        <v/>
      </c>
      <c r="AB2338" s="136" t="str">
        <f>IF(B:B="","",IF(R2338="Refreshment Beverage","",IF(AND(R2338="Beer",Q2338=0),SUM(LOOKUP(2,1/(Rates!$B$15:$B$18&lt;=W2338)/(Rates!$C$15:$C$18&gt;=W2338),Rates!$D$15:$D$18)*W2338),VLOOKUP(VALUE(Q:Q),Rates!A:B,2,0)*W2338)))</f>
        <v/>
      </c>
      <c r="AC2338" s="136" t="str">
        <f>IF(B:B="","",IF(R2338="Refreshment Beverage","",IF(AND(R2338="Beer",Q2338=0),SUM(LOOKUP(2,1/(Rates!$B$15:$B$18&lt;=W2338)/(Rates!$C$15:$C$18&gt;=W2338),Rates!$E$15:$E$18)*W2338),VLOOKUP(VALUE(Q:Q),Rates!A:C,3,0)*W2338)))</f>
        <v/>
      </c>
      <c r="AD2338" s="137" t="str">
        <f>IFERROR(IF(B:B="","",IF(R2338="Beer","",IF(VALUE(Q2338)=0,VLOOKUP(VLOOKUP(B:B,#REF!,16,0),Rates!A:E,2,0),VLOOKUP(VALUE(Q2338),Rates!A$31:B$34,2,0)*W2338))),0)</f>
        <v/>
      </c>
      <c r="AE2338" s="121" t="str">
        <f t="shared" si="1140"/>
        <v/>
      </c>
      <c r="AF2338" s="138" t="str">
        <f t="shared" si="1141"/>
        <v/>
      </c>
      <c r="AG2338" s="122" t="str">
        <f t="shared" si="1142"/>
        <v/>
      </c>
      <c r="AH2338" s="123" t="str">
        <f t="shared" si="1143"/>
        <v/>
      </c>
      <c r="AI2338" s="139" t="str">
        <f>IF(AE:AE="","",IF(R2338="Refreshment Beverage",AK2338*(Rates!J$19/100),ROUND(SUM(AH2338*(Rates!$J$8/100)),4)))</f>
        <v/>
      </c>
      <c r="AJ2338" s="124" t="str">
        <f t="shared" si="1144"/>
        <v/>
      </c>
      <c r="AK2338" s="125" t="str">
        <f t="shared" si="1145"/>
        <v/>
      </c>
      <c r="AL2338" s="121" t="str">
        <f t="shared" si="1146"/>
        <v/>
      </c>
      <c r="AM2338" s="138" t="str">
        <f>IF(AS2338="","",IF(R2338="Refreshment Beverage",ROUND(AS2338*Rates!K$19,4),ROUND(AO2338*(VLOOKUP(VALUE(Q2338),Rates!G$4:L$12,3,0)),4)))</f>
        <v/>
      </c>
      <c r="AN2338" s="126" t="str">
        <f>IF(AS2338="","",IF(R2338="Refreshment Beverage",AS2338*(Rates!J$19/100),MAX(AM2338,AB2338)))</f>
        <v/>
      </c>
      <c r="AO2338" s="127" t="str">
        <f t="shared" si="1147"/>
        <v/>
      </c>
      <c r="AP2338" s="127" t="str">
        <f t="shared" si="1148"/>
        <v/>
      </c>
      <c r="AQ2338" s="140" t="str">
        <f>IF(AS2338="","",IF(R2338="Refreshment Beverage",ROUND(SUM(VLOOKUP(Q:Q,Rates!G$15:L$19,3,0)*(AS2338-Y2338-Z2338-AA2338)),4),ROUND(SUM(Rates!$K$8*AS2338),4)))</f>
        <v/>
      </c>
      <c r="AR2338" s="139" t="str">
        <f t="shared" si="1149"/>
        <v/>
      </c>
      <c r="AS2338" s="125" t="str">
        <f t="shared" si="1150"/>
        <v/>
      </c>
      <c r="AT2338" s="121" t="str">
        <f t="shared" si="1151"/>
        <v/>
      </c>
      <c r="AU2338" s="138" t="str">
        <f>IF(AX2338="","",IF(R2338="Refreshment Beverage",ROUND((BA2338-Y2338-Z2338-AA2338)*VLOOKUP(VALUE(Q2338),Rates!G$15:L$19,3,0),4),ROUND(AW2338*(VLOOKUP(VALUE(Q2338),Rates!G:L,3,0)),4)))</f>
        <v/>
      </c>
      <c r="AV2338" s="126" t="str">
        <f t="shared" si="1152"/>
        <v/>
      </c>
      <c r="AW2338" s="127" t="str">
        <f t="shared" si="1153"/>
        <v/>
      </c>
      <c r="AX2338" s="123" t="str">
        <f t="shared" si="1154"/>
        <v/>
      </c>
      <c r="AY2338" s="140" t="str">
        <f>IF(AX2338="","",IF(R2338="Refreshment Beverage",ROUND(SUM(AX2338*Rates!K$19),4),ROUND(SUM(AX2338*(Rates!J$8/100)),4)))</f>
        <v/>
      </c>
      <c r="AZ2338" s="124" t="str">
        <f t="shared" si="1155"/>
        <v/>
      </c>
      <c r="BA2338" s="125" t="str">
        <f t="shared" si="1156"/>
        <v/>
      </c>
      <c r="BB2338" s="115"/>
      <c r="BC2338" s="143"/>
      <c r="BD2338" s="100"/>
      <c r="BE2338" s="100"/>
      <c r="BF2338" s="100"/>
      <c r="BG2338" s="100"/>
    </row>
    <row r="2339" spans="1:59" x14ac:dyDescent="0.2">
      <c r="A2339" s="144"/>
      <c r="B2339" s="141"/>
      <c r="C2339" s="141"/>
      <c r="D2339" s="142"/>
      <c r="E2339" s="142"/>
      <c r="F2339" s="142"/>
      <c r="G2339" s="142"/>
      <c r="H2339" s="142"/>
      <c r="I2339" s="129"/>
      <c r="J2339" s="130"/>
      <c r="K2339" s="131" t="str">
        <f t="shared" si="1127"/>
        <v/>
      </c>
      <c r="L2339" s="132" t="str">
        <f t="shared" si="1128"/>
        <v/>
      </c>
      <c r="M2339" s="133" t="str">
        <f t="shared" si="1129"/>
        <v/>
      </c>
      <c r="N2339" s="134" t="str">
        <f>IFERROR(IF(B:B="","",IF(R2339="Beer",SUM(LOOKUP(2,1/(Rates!$B$3:$B$5&lt;=W2339)/(Rates!$C$3:$C$5&gt;=W2339),Rates!$D$3:$D$5)*(X2339/100)*W2339),IF(R2339="Refreshment Beverage",SUM(LOOKUP(2,1/(Rates!$B$7:$B$11&lt;=W2339)/(Rates!$C$7:$C$11&gt;=W2339),Rates!$D$7:$D$11)*(X2339/100)*W2339)))),"")</f>
        <v/>
      </c>
      <c r="O2339" s="134" t="str">
        <f t="shared" si="1130"/>
        <v/>
      </c>
      <c r="P2339" s="116"/>
      <c r="Q2339" s="117" t="str">
        <f t="shared" si="1131"/>
        <v/>
      </c>
      <c r="R2339" s="128" t="str">
        <f t="shared" si="1132"/>
        <v/>
      </c>
      <c r="S2339" s="135" t="str">
        <f>IF(B2339="","",IF(R2339="Refreshment Beverage",VLOOKUP(VALUE(Q2339),Rates!G$15:L$19,2,0),VLOOKUP(VALUE(Q2339),Rates!G$4:L$12,2,0)))</f>
        <v/>
      </c>
      <c r="T2339" s="135" t="str">
        <f t="shared" si="1133"/>
        <v/>
      </c>
      <c r="U2339" s="118" t="str">
        <f t="shared" si="1134"/>
        <v/>
      </c>
      <c r="V2339" s="135" t="str">
        <f t="shared" si="1135"/>
        <v/>
      </c>
      <c r="W2339" s="135" t="str">
        <f t="shared" si="1136"/>
        <v/>
      </c>
      <c r="X2339" s="119" t="str">
        <f t="shared" si="1137"/>
        <v/>
      </c>
      <c r="Y2339" s="120" t="str">
        <f>IF(B:B="","",IF(R2339="Refreshment Beverage",VLOOKUP(Q2339,Rates!G$15:L$19,6,0)*W2339,VLOOKUP(Q2339,Rates!G$4:L$12,6,0)*W2339))</f>
        <v/>
      </c>
      <c r="Z2339" s="120" t="str">
        <f t="shared" si="1138"/>
        <v/>
      </c>
      <c r="AA2339" s="120" t="str">
        <f t="shared" si="1139"/>
        <v/>
      </c>
      <c r="AB2339" s="136" t="str">
        <f>IF(B:B="","",IF(R2339="Refreshment Beverage","",IF(AND(R2339="Beer",Q2339=0),SUM(LOOKUP(2,1/(Rates!$B$15:$B$18&lt;=W2339)/(Rates!$C$15:$C$18&gt;=W2339),Rates!$D$15:$D$18)*W2339),VLOOKUP(VALUE(Q:Q),Rates!A:B,2,0)*W2339)))</f>
        <v/>
      </c>
      <c r="AC2339" s="136" t="str">
        <f>IF(B:B="","",IF(R2339="Refreshment Beverage","",IF(AND(R2339="Beer",Q2339=0),SUM(LOOKUP(2,1/(Rates!$B$15:$B$18&lt;=W2339)/(Rates!$C$15:$C$18&gt;=W2339),Rates!$E$15:$E$18)*W2339),VLOOKUP(VALUE(Q:Q),Rates!A:C,3,0)*W2339)))</f>
        <v/>
      </c>
      <c r="AD2339" s="137" t="str">
        <f>IFERROR(IF(B:B="","",IF(R2339="Beer","",IF(VALUE(Q2339)=0,VLOOKUP(VLOOKUP(B:B,#REF!,16,0),Rates!A:E,2,0),VLOOKUP(VALUE(Q2339),Rates!A$31:B$34,2,0)*W2339))),0)</f>
        <v/>
      </c>
      <c r="AE2339" s="121" t="str">
        <f t="shared" si="1140"/>
        <v/>
      </c>
      <c r="AF2339" s="138" t="str">
        <f t="shared" si="1141"/>
        <v/>
      </c>
      <c r="AG2339" s="122" t="str">
        <f t="shared" si="1142"/>
        <v/>
      </c>
      <c r="AH2339" s="123" t="str">
        <f t="shared" si="1143"/>
        <v/>
      </c>
      <c r="AI2339" s="139" t="str">
        <f>IF(AE:AE="","",IF(R2339="Refreshment Beverage",AK2339*(Rates!J$19/100),ROUND(SUM(AH2339*(Rates!$J$8/100)),4)))</f>
        <v/>
      </c>
      <c r="AJ2339" s="124" t="str">
        <f t="shared" si="1144"/>
        <v/>
      </c>
      <c r="AK2339" s="125" t="str">
        <f t="shared" si="1145"/>
        <v/>
      </c>
      <c r="AL2339" s="121" t="str">
        <f t="shared" si="1146"/>
        <v/>
      </c>
      <c r="AM2339" s="138" t="str">
        <f>IF(AS2339="","",IF(R2339="Refreshment Beverage",ROUND(AS2339*Rates!K$19,4),ROUND(AO2339*(VLOOKUP(VALUE(Q2339),Rates!G$4:L$12,3,0)),4)))</f>
        <v/>
      </c>
      <c r="AN2339" s="126" t="str">
        <f>IF(AS2339="","",IF(R2339="Refreshment Beverage",AS2339*(Rates!J$19/100),MAX(AM2339,AB2339)))</f>
        <v/>
      </c>
      <c r="AO2339" s="127" t="str">
        <f t="shared" si="1147"/>
        <v/>
      </c>
      <c r="AP2339" s="127" t="str">
        <f t="shared" si="1148"/>
        <v/>
      </c>
      <c r="AQ2339" s="140" t="str">
        <f>IF(AS2339="","",IF(R2339="Refreshment Beverage",ROUND(SUM(VLOOKUP(Q:Q,Rates!G$15:L$19,3,0)*(AS2339-Y2339-Z2339-AA2339)),4),ROUND(SUM(Rates!$K$8*AS2339),4)))</f>
        <v/>
      </c>
      <c r="AR2339" s="139" t="str">
        <f t="shared" si="1149"/>
        <v/>
      </c>
      <c r="AS2339" s="125" t="str">
        <f t="shared" si="1150"/>
        <v/>
      </c>
      <c r="AT2339" s="121" t="str">
        <f t="shared" si="1151"/>
        <v/>
      </c>
      <c r="AU2339" s="138" t="str">
        <f>IF(AX2339="","",IF(R2339="Refreshment Beverage",ROUND((BA2339-Y2339-Z2339-AA2339)*VLOOKUP(VALUE(Q2339),Rates!G$15:L$19,3,0),4),ROUND(AW2339*(VLOOKUP(VALUE(Q2339),Rates!G:L,3,0)),4)))</f>
        <v/>
      </c>
      <c r="AV2339" s="126" t="str">
        <f t="shared" si="1152"/>
        <v/>
      </c>
      <c r="AW2339" s="127" t="str">
        <f t="shared" si="1153"/>
        <v/>
      </c>
      <c r="AX2339" s="123" t="str">
        <f t="shared" si="1154"/>
        <v/>
      </c>
      <c r="AY2339" s="140" t="str">
        <f>IF(AX2339="","",IF(R2339="Refreshment Beverage",ROUND(SUM(AX2339*Rates!K$19),4),ROUND(SUM(AX2339*(Rates!J$8/100)),4)))</f>
        <v/>
      </c>
      <c r="AZ2339" s="124" t="str">
        <f t="shared" si="1155"/>
        <v/>
      </c>
      <c r="BA2339" s="125" t="str">
        <f t="shared" si="1156"/>
        <v/>
      </c>
      <c r="BB2339" s="115"/>
      <c r="BC2339" s="143"/>
      <c r="BD2339" s="100"/>
      <c r="BE2339" s="100"/>
      <c r="BF2339" s="100"/>
      <c r="BG2339" s="100"/>
    </row>
    <row r="2340" spans="1:59" x14ac:dyDescent="0.2">
      <c r="A2340" s="144"/>
      <c r="B2340" s="141"/>
      <c r="C2340" s="141"/>
      <c r="D2340" s="142"/>
      <c r="E2340" s="142"/>
      <c r="F2340" s="142"/>
      <c r="G2340" s="142"/>
      <c r="H2340" s="142"/>
      <c r="I2340" s="129"/>
      <c r="J2340" s="130"/>
      <c r="K2340" s="131" t="str">
        <f t="shared" si="1127"/>
        <v/>
      </c>
      <c r="L2340" s="132" t="str">
        <f t="shared" si="1128"/>
        <v/>
      </c>
      <c r="M2340" s="133" t="str">
        <f t="shared" si="1129"/>
        <v/>
      </c>
      <c r="N2340" s="134" t="str">
        <f>IFERROR(IF(B:B="","",IF(R2340="Beer",SUM(LOOKUP(2,1/(Rates!$B$3:$B$5&lt;=W2340)/(Rates!$C$3:$C$5&gt;=W2340),Rates!$D$3:$D$5)*(X2340/100)*W2340),IF(R2340="Refreshment Beverage",SUM(LOOKUP(2,1/(Rates!$B$7:$B$11&lt;=W2340)/(Rates!$C$7:$C$11&gt;=W2340),Rates!$D$7:$D$11)*(X2340/100)*W2340)))),"")</f>
        <v/>
      </c>
      <c r="O2340" s="134" t="str">
        <f t="shared" si="1130"/>
        <v/>
      </c>
      <c r="P2340" s="116"/>
      <c r="Q2340" s="117" t="str">
        <f t="shared" si="1131"/>
        <v/>
      </c>
      <c r="R2340" s="128" t="str">
        <f t="shared" si="1132"/>
        <v/>
      </c>
      <c r="S2340" s="135" t="str">
        <f>IF(B2340="","",IF(R2340="Refreshment Beverage",VLOOKUP(VALUE(Q2340),Rates!G$15:L$19,2,0),VLOOKUP(VALUE(Q2340),Rates!G$4:L$12,2,0)))</f>
        <v/>
      </c>
      <c r="T2340" s="135" t="str">
        <f t="shared" si="1133"/>
        <v/>
      </c>
      <c r="U2340" s="118" t="str">
        <f t="shared" si="1134"/>
        <v/>
      </c>
      <c r="V2340" s="135" t="str">
        <f t="shared" si="1135"/>
        <v/>
      </c>
      <c r="W2340" s="135" t="str">
        <f t="shared" si="1136"/>
        <v/>
      </c>
      <c r="X2340" s="119" t="str">
        <f t="shared" si="1137"/>
        <v/>
      </c>
      <c r="Y2340" s="120" t="str">
        <f>IF(B:B="","",IF(R2340="Refreshment Beverage",VLOOKUP(Q2340,Rates!G$15:L$19,6,0)*W2340,VLOOKUP(Q2340,Rates!G$4:L$12,6,0)*W2340))</f>
        <v/>
      </c>
      <c r="Z2340" s="120" t="str">
        <f t="shared" si="1138"/>
        <v/>
      </c>
      <c r="AA2340" s="120" t="str">
        <f t="shared" si="1139"/>
        <v/>
      </c>
      <c r="AB2340" s="136" t="str">
        <f>IF(B:B="","",IF(R2340="Refreshment Beverage","",IF(AND(R2340="Beer",Q2340=0),SUM(LOOKUP(2,1/(Rates!$B$15:$B$18&lt;=W2340)/(Rates!$C$15:$C$18&gt;=W2340),Rates!$D$15:$D$18)*W2340),VLOOKUP(VALUE(Q:Q),Rates!A:B,2,0)*W2340)))</f>
        <v/>
      </c>
      <c r="AC2340" s="136" t="str">
        <f>IF(B:B="","",IF(R2340="Refreshment Beverage","",IF(AND(R2340="Beer",Q2340=0),SUM(LOOKUP(2,1/(Rates!$B$15:$B$18&lt;=W2340)/(Rates!$C$15:$C$18&gt;=W2340),Rates!$E$15:$E$18)*W2340),VLOOKUP(VALUE(Q:Q),Rates!A:C,3,0)*W2340)))</f>
        <v/>
      </c>
      <c r="AD2340" s="137" t="str">
        <f>IFERROR(IF(B:B="","",IF(R2340="Beer","",IF(VALUE(Q2340)=0,VLOOKUP(VLOOKUP(B:B,#REF!,16,0),Rates!A:E,2,0),VLOOKUP(VALUE(Q2340),Rates!A$31:B$34,2,0)*W2340))),0)</f>
        <v/>
      </c>
      <c r="AE2340" s="121" t="str">
        <f t="shared" si="1140"/>
        <v/>
      </c>
      <c r="AF2340" s="138" t="str">
        <f t="shared" si="1141"/>
        <v/>
      </c>
      <c r="AG2340" s="122" t="str">
        <f t="shared" si="1142"/>
        <v/>
      </c>
      <c r="AH2340" s="123" t="str">
        <f t="shared" si="1143"/>
        <v/>
      </c>
      <c r="AI2340" s="139" t="str">
        <f>IF(AE:AE="","",IF(R2340="Refreshment Beverage",AK2340*(Rates!J$19/100),ROUND(SUM(AH2340*(Rates!$J$8/100)),4)))</f>
        <v/>
      </c>
      <c r="AJ2340" s="124" t="str">
        <f t="shared" si="1144"/>
        <v/>
      </c>
      <c r="AK2340" s="125" t="str">
        <f t="shared" si="1145"/>
        <v/>
      </c>
      <c r="AL2340" s="121" t="str">
        <f t="shared" si="1146"/>
        <v/>
      </c>
      <c r="AM2340" s="138" t="str">
        <f>IF(AS2340="","",IF(R2340="Refreshment Beverage",ROUND(AS2340*Rates!K$19,4),ROUND(AO2340*(VLOOKUP(VALUE(Q2340),Rates!G$4:L$12,3,0)),4)))</f>
        <v/>
      </c>
      <c r="AN2340" s="126" t="str">
        <f>IF(AS2340="","",IF(R2340="Refreshment Beverage",AS2340*(Rates!J$19/100),MAX(AM2340,AB2340)))</f>
        <v/>
      </c>
      <c r="AO2340" s="127" t="str">
        <f t="shared" si="1147"/>
        <v/>
      </c>
      <c r="AP2340" s="127" t="str">
        <f t="shared" si="1148"/>
        <v/>
      </c>
      <c r="AQ2340" s="140" t="str">
        <f>IF(AS2340="","",IF(R2340="Refreshment Beverage",ROUND(SUM(VLOOKUP(Q:Q,Rates!G$15:L$19,3,0)*(AS2340-Y2340-Z2340-AA2340)),4),ROUND(SUM(Rates!$K$8*AS2340),4)))</f>
        <v/>
      </c>
      <c r="AR2340" s="139" t="str">
        <f t="shared" si="1149"/>
        <v/>
      </c>
      <c r="AS2340" s="125" t="str">
        <f t="shared" si="1150"/>
        <v/>
      </c>
      <c r="AT2340" s="121" t="str">
        <f t="shared" si="1151"/>
        <v/>
      </c>
      <c r="AU2340" s="138" t="str">
        <f>IF(AX2340="","",IF(R2340="Refreshment Beverage",ROUND((BA2340-Y2340-Z2340-AA2340)*VLOOKUP(VALUE(Q2340),Rates!G$15:L$19,3,0),4),ROUND(AW2340*(VLOOKUP(VALUE(Q2340),Rates!G:L,3,0)),4)))</f>
        <v/>
      </c>
      <c r="AV2340" s="126" t="str">
        <f t="shared" si="1152"/>
        <v/>
      </c>
      <c r="AW2340" s="127" t="str">
        <f t="shared" si="1153"/>
        <v/>
      </c>
      <c r="AX2340" s="123" t="str">
        <f t="shared" si="1154"/>
        <v/>
      </c>
      <c r="AY2340" s="140" t="str">
        <f>IF(AX2340="","",IF(R2340="Refreshment Beverage",ROUND(SUM(AX2340*Rates!K$19),4),ROUND(SUM(AX2340*(Rates!J$8/100)),4)))</f>
        <v/>
      </c>
      <c r="AZ2340" s="124" t="str">
        <f t="shared" si="1155"/>
        <v/>
      </c>
      <c r="BA2340" s="125" t="str">
        <f t="shared" si="1156"/>
        <v/>
      </c>
      <c r="BB2340" s="115"/>
      <c r="BC2340" s="143"/>
      <c r="BD2340" s="100"/>
      <c r="BE2340" s="100"/>
      <c r="BF2340" s="100"/>
      <c r="BG2340" s="100"/>
    </row>
    <row r="2341" spans="1:59" x14ac:dyDescent="0.2">
      <c r="A2341" s="144"/>
      <c r="B2341" s="141"/>
      <c r="C2341" s="141"/>
      <c r="D2341" s="142"/>
      <c r="E2341" s="142"/>
      <c r="F2341" s="142"/>
      <c r="G2341" s="142"/>
      <c r="H2341" s="142"/>
      <c r="I2341" s="129"/>
      <c r="J2341" s="130"/>
      <c r="K2341" s="131" t="str">
        <f t="shared" si="1127"/>
        <v/>
      </c>
      <c r="L2341" s="132" t="str">
        <f t="shared" si="1128"/>
        <v/>
      </c>
      <c r="M2341" s="133" t="str">
        <f t="shared" si="1129"/>
        <v/>
      </c>
      <c r="N2341" s="134" t="str">
        <f>IFERROR(IF(B:B="","",IF(R2341="Beer",SUM(LOOKUP(2,1/(Rates!$B$3:$B$5&lt;=W2341)/(Rates!$C$3:$C$5&gt;=W2341),Rates!$D$3:$D$5)*(X2341/100)*W2341),IF(R2341="Refreshment Beverage",SUM(LOOKUP(2,1/(Rates!$B$7:$B$11&lt;=W2341)/(Rates!$C$7:$C$11&gt;=W2341),Rates!$D$7:$D$11)*(X2341/100)*W2341)))),"")</f>
        <v/>
      </c>
      <c r="O2341" s="134" t="str">
        <f t="shared" si="1130"/>
        <v/>
      </c>
      <c r="P2341" s="116"/>
      <c r="Q2341" s="117" t="str">
        <f t="shared" si="1131"/>
        <v/>
      </c>
      <c r="R2341" s="128" t="str">
        <f t="shared" si="1132"/>
        <v/>
      </c>
      <c r="S2341" s="135" t="str">
        <f>IF(B2341="","",IF(R2341="Refreshment Beverage",VLOOKUP(VALUE(Q2341),Rates!G$15:L$19,2,0),VLOOKUP(VALUE(Q2341),Rates!G$4:L$12,2,0)))</f>
        <v/>
      </c>
      <c r="T2341" s="135" t="str">
        <f t="shared" si="1133"/>
        <v/>
      </c>
      <c r="U2341" s="118" t="str">
        <f t="shared" si="1134"/>
        <v/>
      </c>
      <c r="V2341" s="135" t="str">
        <f t="shared" si="1135"/>
        <v/>
      </c>
      <c r="W2341" s="135" t="str">
        <f t="shared" si="1136"/>
        <v/>
      </c>
      <c r="X2341" s="119" t="str">
        <f t="shared" si="1137"/>
        <v/>
      </c>
      <c r="Y2341" s="120" t="str">
        <f>IF(B:B="","",IF(R2341="Refreshment Beverage",VLOOKUP(Q2341,Rates!G$15:L$19,6,0)*W2341,VLOOKUP(Q2341,Rates!G$4:L$12,6,0)*W2341))</f>
        <v/>
      </c>
      <c r="Z2341" s="120" t="str">
        <f t="shared" si="1138"/>
        <v/>
      </c>
      <c r="AA2341" s="120" t="str">
        <f t="shared" si="1139"/>
        <v/>
      </c>
      <c r="AB2341" s="136" t="str">
        <f>IF(B:B="","",IF(R2341="Refreshment Beverage","",IF(AND(R2341="Beer",Q2341=0),SUM(LOOKUP(2,1/(Rates!$B$15:$B$18&lt;=W2341)/(Rates!$C$15:$C$18&gt;=W2341),Rates!$D$15:$D$18)*W2341),VLOOKUP(VALUE(Q:Q),Rates!A:B,2,0)*W2341)))</f>
        <v/>
      </c>
      <c r="AC2341" s="136" t="str">
        <f>IF(B:B="","",IF(R2341="Refreshment Beverage","",IF(AND(R2341="Beer",Q2341=0),SUM(LOOKUP(2,1/(Rates!$B$15:$B$18&lt;=W2341)/(Rates!$C$15:$C$18&gt;=W2341),Rates!$E$15:$E$18)*W2341),VLOOKUP(VALUE(Q:Q),Rates!A:C,3,0)*W2341)))</f>
        <v/>
      </c>
      <c r="AD2341" s="137" t="str">
        <f>IFERROR(IF(B:B="","",IF(R2341="Beer","",IF(VALUE(Q2341)=0,VLOOKUP(VLOOKUP(B:B,#REF!,16,0),Rates!A:E,2,0),VLOOKUP(VALUE(Q2341),Rates!A$31:B$34,2,0)*W2341))),0)</f>
        <v/>
      </c>
      <c r="AE2341" s="121" t="str">
        <f t="shared" si="1140"/>
        <v/>
      </c>
      <c r="AF2341" s="138" t="str">
        <f t="shared" si="1141"/>
        <v/>
      </c>
      <c r="AG2341" s="122" t="str">
        <f t="shared" si="1142"/>
        <v/>
      </c>
      <c r="AH2341" s="123" t="str">
        <f t="shared" si="1143"/>
        <v/>
      </c>
      <c r="AI2341" s="139" t="str">
        <f>IF(AE:AE="","",IF(R2341="Refreshment Beverage",AK2341*(Rates!J$19/100),ROUND(SUM(AH2341*(Rates!$J$8/100)),4)))</f>
        <v/>
      </c>
      <c r="AJ2341" s="124" t="str">
        <f t="shared" si="1144"/>
        <v/>
      </c>
      <c r="AK2341" s="125" t="str">
        <f t="shared" si="1145"/>
        <v/>
      </c>
      <c r="AL2341" s="121" t="str">
        <f t="shared" si="1146"/>
        <v/>
      </c>
      <c r="AM2341" s="138" t="str">
        <f>IF(AS2341="","",IF(R2341="Refreshment Beverage",ROUND(AS2341*Rates!K$19,4),ROUND(AO2341*(VLOOKUP(VALUE(Q2341),Rates!G$4:L$12,3,0)),4)))</f>
        <v/>
      </c>
      <c r="AN2341" s="126" t="str">
        <f>IF(AS2341="","",IF(R2341="Refreshment Beverage",AS2341*(Rates!J$19/100),MAX(AM2341,AB2341)))</f>
        <v/>
      </c>
      <c r="AO2341" s="127" t="str">
        <f t="shared" si="1147"/>
        <v/>
      </c>
      <c r="AP2341" s="127" t="str">
        <f t="shared" si="1148"/>
        <v/>
      </c>
      <c r="AQ2341" s="140" t="str">
        <f>IF(AS2341="","",IF(R2341="Refreshment Beverage",ROUND(SUM(VLOOKUP(Q:Q,Rates!G$15:L$19,3,0)*(AS2341-Y2341-Z2341-AA2341)),4),ROUND(SUM(Rates!$K$8*AS2341),4)))</f>
        <v/>
      </c>
      <c r="AR2341" s="139" t="str">
        <f t="shared" si="1149"/>
        <v/>
      </c>
      <c r="AS2341" s="125" t="str">
        <f t="shared" si="1150"/>
        <v/>
      </c>
      <c r="AT2341" s="121" t="str">
        <f t="shared" si="1151"/>
        <v/>
      </c>
      <c r="AU2341" s="138" t="str">
        <f>IF(AX2341="","",IF(R2341="Refreshment Beverage",ROUND((BA2341-Y2341-Z2341-AA2341)*VLOOKUP(VALUE(Q2341),Rates!G$15:L$19,3,0),4),ROUND(AW2341*(VLOOKUP(VALUE(Q2341),Rates!G:L,3,0)),4)))</f>
        <v/>
      </c>
      <c r="AV2341" s="126" t="str">
        <f t="shared" si="1152"/>
        <v/>
      </c>
      <c r="AW2341" s="127" t="str">
        <f t="shared" si="1153"/>
        <v/>
      </c>
      <c r="AX2341" s="123" t="str">
        <f t="shared" si="1154"/>
        <v/>
      </c>
      <c r="AY2341" s="140" t="str">
        <f>IF(AX2341="","",IF(R2341="Refreshment Beverage",ROUND(SUM(AX2341*Rates!K$19),4),ROUND(SUM(AX2341*(Rates!J$8/100)),4)))</f>
        <v/>
      </c>
      <c r="AZ2341" s="124" t="str">
        <f t="shared" si="1155"/>
        <v/>
      </c>
      <c r="BA2341" s="125" t="str">
        <f t="shared" si="1156"/>
        <v/>
      </c>
      <c r="BB2341" s="115"/>
      <c r="BC2341" s="143"/>
      <c r="BD2341" s="100"/>
      <c r="BE2341" s="100"/>
      <c r="BF2341" s="100"/>
      <c r="BG2341" s="100"/>
    </row>
    <row r="2342" spans="1:59" x14ac:dyDescent="0.2">
      <c r="A2342" s="144"/>
      <c r="B2342" s="141"/>
      <c r="C2342" s="141"/>
      <c r="D2342" s="142"/>
      <c r="E2342" s="142"/>
      <c r="F2342" s="142"/>
      <c r="G2342" s="142"/>
      <c r="H2342" s="142"/>
      <c r="I2342" s="129"/>
      <c r="J2342" s="130"/>
      <c r="K2342" s="131" t="str">
        <f t="shared" si="1127"/>
        <v/>
      </c>
      <c r="L2342" s="132" t="str">
        <f t="shared" si="1128"/>
        <v/>
      </c>
      <c r="M2342" s="133" t="str">
        <f t="shared" si="1129"/>
        <v/>
      </c>
      <c r="N2342" s="134" t="str">
        <f>IFERROR(IF(B:B="","",IF(R2342="Beer",SUM(LOOKUP(2,1/(Rates!$B$3:$B$5&lt;=W2342)/(Rates!$C$3:$C$5&gt;=W2342),Rates!$D$3:$D$5)*(X2342/100)*W2342),IF(R2342="Refreshment Beverage",SUM(LOOKUP(2,1/(Rates!$B$7:$B$11&lt;=W2342)/(Rates!$C$7:$C$11&gt;=W2342),Rates!$D$7:$D$11)*(X2342/100)*W2342)))),"")</f>
        <v/>
      </c>
      <c r="O2342" s="134" t="str">
        <f t="shared" si="1130"/>
        <v/>
      </c>
      <c r="P2342" s="116"/>
      <c r="Q2342" s="117" t="str">
        <f t="shared" si="1131"/>
        <v/>
      </c>
      <c r="R2342" s="128" t="str">
        <f t="shared" si="1132"/>
        <v/>
      </c>
      <c r="S2342" s="135" t="str">
        <f>IF(B2342="","",IF(R2342="Refreshment Beverage",VLOOKUP(VALUE(Q2342),Rates!G$15:L$19,2,0),VLOOKUP(VALUE(Q2342),Rates!G$4:L$12,2,0)))</f>
        <v/>
      </c>
      <c r="T2342" s="135" t="str">
        <f t="shared" si="1133"/>
        <v/>
      </c>
      <c r="U2342" s="118" t="str">
        <f t="shared" si="1134"/>
        <v/>
      </c>
      <c r="V2342" s="135" t="str">
        <f t="shared" si="1135"/>
        <v/>
      </c>
      <c r="W2342" s="135" t="str">
        <f t="shared" si="1136"/>
        <v/>
      </c>
      <c r="X2342" s="119" t="str">
        <f t="shared" si="1137"/>
        <v/>
      </c>
      <c r="Y2342" s="120" t="str">
        <f>IF(B:B="","",IF(R2342="Refreshment Beverage",VLOOKUP(Q2342,Rates!G$15:L$19,6,0)*W2342,VLOOKUP(Q2342,Rates!G$4:L$12,6,0)*W2342))</f>
        <v/>
      </c>
      <c r="Z2342" s="120" t="str">
        <f t="shared" si="1138"/>
        <v/>
      </c>
      <c r="AA2342" s="120" t="str">
        <f t="shared" si="1139"/>
        <v/>
      </c>
      <c r="AB2342" s="136" t="str">
        <f>IF(B:B="","",IF(R2342="Refreshment Beverage","",IF(AND(R2342="Beer",Q2342=0),SUM(LOOKUP(2,1/(Rates!$B$15:$B$18&lt;=W2342)/(Rates!$C$15:$C$18&gt;=W2342),Rates!$D$15:$D$18)*W2342),VLOOKUP(VALUE(Q:Q),Rates!A:B,2,0)*W2342)))</f>
        <v/>
      </c>
      <c r="AC2342" s="136" t="str">
        <f>IF(B:B="","",IF(R2342="Refreshment Beverage","",IF(AND(R2342="Beer",Q2342=0),SUM(LOOKUP(2,1/(Rates!$B$15:$B$18&lt;=W2342)/(Rates!$C$15:$C$18&gt;=W2342),Rates!$E$15:$E$18)*W2342),VLOOKUP(VALUE(Q:Q),Rates!A:C,3,0)*W2342)))</f>
        <v/>
      </c>
      <c r="AD2342" s="137" t="str">
        <f>IFERROR(IF(B:B="","",IF(R2342="Beer","",IF(VALUE(Q2342)=0,VLOOKUP(VLOOKUP(B:B,#REF!,16,0),Rates!A:E,2,0),VLOOKUP(VALUE(Q2342),Rates!A$31:B$34,2,0)*W2342))),0)</f>
        <v/>
      </c>
      <c r="AE2342" s="121" t="str">
        <f t="shared" si="1140"/>
        <v/>
      </c>
      <c r="AF2342" s="138" t="str">
        <f t="shared" si="1141"/>
        <v/>
      </c>
      <c r="AG2342" s="122" t="str">
        <f t="shared" si="1142"/>
        <v/>
      </c>
      <c r="AH2342" s="123" t="str">
        <f t="shared" si="1143"/>
        <v/>
      </c>
      <c r="AI2342" s="139" t="str">
        <f>IF(AE:AE="","",IF(R2342="Refreshment Beverage",AK2342*(Rates!J$19/100),ROUND(SUM(AH2342*(Rates!$J$8/100)),4)))</f>
        <v/>
      </c>
      <c r="AJ2342" s="124" t="str">
        <f t="shared" si="1144"/>
        <v/>
      </c>
      <c r="AK2342" s="125" t="str">
        <f t="shared" si="1145"/>
        <v/>
      </c>
      <c r="AL2342" s="121" t="str">
        <f t="shared" si="1146"/>
        <v/>
      </c>
      <c r="AM2342" s="138" t="str">
        <f>IF(AS2342="","",IF(R2342="Refreshment Beverage",ROUND(AS2342*Rates!K$19,4),ROUND(AO2342*(VLOOKUP(VALUE(Q2342),Rates!G$4:L$12,3,0)),4)))</f>
        <v/>
      </c>
      <c r="AN2342" s="126" t="str">
        <f>IF(AS2342="","",IF(R2342="Refreshment Beverage",AS2342*(Rates!J$19/100),MAX(AM2342,AB2342)))</f>
        <v/>
      </c>
      <c r="AO2342" s="127" t="str">
        <f t="shared" si="1147"/>
        <v/>
      </c>
      <c r="AP2342" s="127" t="str">
        <f t="shared" si="1148"/>
        <v/>
      </c>
      <c r="AQ2342" s="140" t="str">
        <f>IF(AS2342="","",IF(R2342="Refreshment Beverage",ROUND(SUM(VLOOKUP(Q:Q,Rates!G$15:L$19,3,0)*(AS2342-Y2342-Z2342-AA2342)),4),ROUND(SUM(Rates!$K$8*AS2342),4)))</f>
        <v/>
      </c>
      <c r="AR2342" s="139" t="str">
        <f t="shared" si="1149"/>
        <v/>
      </c>
      <c r="AS2342" s="125" t="str">
        <f t="shared" si="1150"/>
        <v/>
      </c>
      <c r="AT2342" s="121" t="str">
        <f t="shared" si="1151"/>
        <v/>
      </c>
      <c r="AU2342" s="138" t="str">
        <f>IF(AX2342="","",IF(R2342="Refreshment Beverage",ROUND((BA2342-Y2342-Z2342-AA2342)*VLOOKUP(VALUE(Q2342),Rates!G$15:L$19,3,0),4),ROUND(AW2342*(VLOOKUP(VALUE(Q2342),Rates!G:L,3,0)),4)))</f>
        <v/>
      </c>
      <c r="AV2342" s="126" t="str">
        <f t="shared" si="1152"/>
        <v/>
      </c>
      <c r="AW2342" s="127" t="str">
        <f t="shared" si="1153"/>
        <v/>
      </c>
      <c r="AX2342" s="123" t="str">
        <f t="shared" si="1154"/>
        <v/>
      </c>
      <c r="AY2342" s="140" t="str">
        <f>IF(AX2342="","",IF(R2342="Refreshment Beverage",ROUND(SUM(AX2342*Rates!K$19),4),ROUND(SUM(AX2342*(Rates!J$8/100)),4)))</f>
        <v/>
      </c>
      <c r="AZ2342" s="124" t="str">
        <f t="shared" si="1155"/>
        <v/>
      </c>
      <c r="BA2342" s="125" t="str">
        <f t="shared" si="1156"/>
        <v/>
      </c>
      <c r="BB2342" s="115"/>
      <c r="BC2342" s="143"/>
      <c r="BD2342" s="100"/>
      <c r="BE2342" s="100"/>
      <c r="BF2342" s="100"/>
      <c r="BG2342" s="100"/>
    </row>
    <row r="2343" spans="1:59" x14ac:dyDescent="0.2">
      <c r="A2343" s="144"/>
      <c r="B2343" s="141"/>
      <c r="C2343" s="141"/>
      <c r="D2343" s="142"/>
      <c r="E2343" s="142"/>
      <c r="F2343" s="142"/>
      <c r="G2343" s="142"/>
      <c r="H2343" s="142"/>
      <c r="I2343" s="129"/>
      <c r="J2343" s="130"/>
      <c r="K2343" s="131" t="str">
        <f t="shared" si="1127"/>
        <v/>
      </c>
      <c r="L2343" s="132" t="str">
        <f t="shared" si="1128"/>
        <v/>
      </c>
      <c r="M2343" s="133" t="str">
        <f t="shared" si="1129"/>
        <v/>
      </c>
      <c r="N2343" s="134" t="str">
        <f>IFERROR(IF(B:B="","",IF(R2343="Beer",SUM(LOOKUP(2,1/(Rates!$B$3:$B$5&lt;=W2343)/(Rates!$C$3:$C$5&gt;=W2343),Rates!$D$3:$D$5)*(X2343/100)*W2343),IF(R2343="Refreshment Beverage",SUM(LOOKUP(2,1/(Rates!$B$7:$B$11&lt;=W2343)/(Rates!$C$7:$C$11&gt;=W2343),Rates!$D$7:$D$11)*(X2343/100)*W2343)))),"")</f>
        <v/>
      </c>
      <c r="O2343" s="134" t="str">
        <f t="shared" si="1130"/>
        <v/>
      </c>
      <c r="P2343" s="116"/>
      <c r="Q2343" s="117" t="str">
        <f t="shared" si="1131"/>
        <v/>
      </c>
      <c r="R2343" s="128" t="str">
        <f t="shared" si="1132"/>
        <v/>
      </c>
      <c r="S2343" s="135" t="str">
        <f>IF(B2343="","",IF(R2343="Refreshment Beverage",VLOOKUP(VALUE(Q2343),Rates!G$15:L$19,2,0),VLOOKUP(VALUE(Q2343),Rates!G$4:L$12,2,0)))</f>
        <v/>
      </c>
      <c r="T2343" s="135" t="str">
        <f t="shared" si="1133"/>
        <v/>
      </c>
      <c r="U2343" s="118" t="str">
        <f t="shared" si="1134"/>
        <v/>
      </c>
      <c r="V2343" s="135" t="str">
        <f t="shared" si="1135"/>
        <v/>
      </c>
      <c r="W2343" s="135" t="str">
        <f t="shared" si="1136"/>
        <v/>
      </c>
      <c r="X2343" s="119" t="str">
        <f t="shared" si="1137"/>
        <v/>
      </c>
      <c r="Y2343" s="120" t="str">
        <f>IF(B:B="","",IF(R2343="Refreshment Beverage",VLOOKUP(Q2343,Rates!G$15:L$19,6,0)*W2343,VLOOKUP(Q2343,Rates!G$4:L$12,6,0)*W2343))</f>
        <v/>
      </c>
      <c r="Z2343" s="120" t="str">
        <f t="shared" si="1138"/>
        <v/>
      </c>
      <c r="AA2343" s="120" t="str">
        <f t="shared" si="1139"/>
        <v/>
      </c>
      <c r="AB2343" s="136" t="str">
        <f>IF(B:B="","",IF(R2343="Refreshment Beverage","",IF(AND(R2343="Beer",Q2343=0),SUM(LOOKUP(2,1/(Rates!$B$15:$B$18&lt;=W2343)/(Rates!$C$15:$C$18&gt;=W2343),Rates!$D$15:$D$18)*W2343),VLOOKUP(VALUE(Q:Q),Rates!A:B,2,0)*W2343)))</f>
        <v/>
      </c>
      <c r="AC2343" s="136" t="str">
        <f>IF(B:B="","",IF(R2343="Refreshment Beverage","",IF(AND(R2343="Beer",Q2343=0),SUM(LOOKUP(2,1/(Rates!$B$15:$B$18&lt;=W2343)/(Rates!$C$15:$C$18&gt;=W2343),Rates!$E$15:$E$18)*W2343),VLOOKUP(VALUE(Q:Q),Rates!A:C,3,0)*W2343)))</f>
        <v/>
      </c>
      <c r="AD2343" s="137" t="str">
        <f>IFERROR(IF(B:B="","",IF(R2343="Beer","",IF(VALUE(Q2343)=0,VLOOKUP(VLOOKUP(B:B,#REF!,16,0),Rates!A:E,2,0),VLOOKUP(VALUE(Q2343),Rates!A$31:B$34,2,0)*W2343))),0)</f>
        <v/>
      </c>
      <c r="AE2343" s="121" t="str">
        <f t="shared" si="1140"/>
        <v/>
      </c>
      <c r="AF2343" s="138" t="str">
        <f t="shared" si="1141"/>
        <v/>
      </c>
      <c r="AG2343" s="122" t="str">
        <f t="shared" si="1142"/>
        <v/>
      </c>
      <c r="AH2343" s="123" t="str">
        <f t="shared" si="1143"/>
        <v/>
      </c>
      <c r="AI2343" s="139" t="str">
        <f>IF(AE:AE="","",IF(R2343="Refreshment Beverage",AK2343*(Rates!J$19/100),ROUND(SUM(AH2343*(Rates!$J$8/100)),4)))</f>
        <v/>
      </c>
      <c r="AJ2343" s="124" t="str">
        <f t="shared" si="1144"/>
        <v/>
      </c>
      <c r="AK2343" s="125" t="str">
        <f t="shared" si="1145"/>
        <v/>
      </c>
      <c r="AL2343" s="121" t="str">
        <f t="shared" si="1146"/>
        <v/>
      </c>
      <c r="AM2343" s="138" t="str">
        <f>IF(AS2343="","",IF(R2343="Refreshment Beverage",ROUND(AS2343*Rates!K$19,4),ROUND(AO2343*(VLOOKUP(VALUE(Q2343),Rates!G$4:L$12,3,0)),4)))</f>
        <v/>
      </c>
      <c r="AN2343" s="126" t="str">
        <f>IF(AS2343="","",IF(R2343="Refreshment Beverage",AS2343*(Rates!J$19/100),MAX(AM2343,AB2343)))</f>
        <v/>
      </c>
      <c r="AO2343" s="127" t="str">
        <f t="shared" si="1147"/>
        <v/>
      </c>
      <c r="AP2343" s="127" t="str">
        <f t="shared" si="1148"/>
        <v/>
      </c>
      <c r="AQ2343" s="140" t="str">
        <f>IF(AS2343="","",IF(R2343="Refreshment Beverage",ROUND(SUM(VLOOKUP(Q:Q,Rates!G$15:L$19,3,0)*(AS2343-Y2343-Z2343-AA2343)),4),ROUND(SUM(Rates!$K$8*AS2343),4)))</f>
        <v/>
      </c>
      <c r="AR2343" s="139" t="str">
        <f t="shared" si="1149"/>
        <v/>
      </c>
      <c r="AS2343" s="125" t="str">
        <f t="shared" si="1150"/>
        <v/>
      </c>
      <c r="AT2343" s="121" t="str">
        <f t="shared" si="1151"/>
        <v/>
      </c>
      <c r="AU2343" s="138" t="str">
        <f>IF(AX2343="","",IF(R2343="Refreshment Beverage",ROUND((BA2343-Y2343-Z2343-AA2343)*VLOOKUP(VALUE(Q2343),Rates!G$15:L$19,3,0),4),ROUND(AW2343*(VLOOKUP(VALUE(Q2343),Rates!G:L,3,0)),4)))</f>
        <v/>
      </c>
      <c r="AV2343" s="126" t="str">
        <f t="shared" si="1152"/>
        <v/>
      </c>
      <c r="AW2343" s="127" t="str">
        <f t="shared" si="1153"/>
        <v/>
      </c>
      <c r="AX2343" s="123" t="str">
        <f t="shared" si="1154"/>
        <v/>
      </c>
      <c r="AY2343" s="140" t="str">
        <f>IF(AX2343="","",IF(R2343="Refreshment Beverage",ROUND(SUM(AX2343*Rates!K$19),4),ROUND(SUM(AX2343*(Rates!J$8/100)),4)))</f>
        <v/>
      </c>
      <c r="AZ2343" s="124" t="str">
        <f t="shared" si="1155"/>
        <v/>
      </c>
      <c r="BA2343" s="125" t="str">
        <f t="shared" si="1156"/>
        <v/>
      </c>
      <c r="BB2343" s="115"/>
      <c r="BC2343" s="143"/>
      <c r="BD2343" s="100"/>
      <c r="BE2343" s="100"/>
      <c r="BF2343" s="100"/>
      <c r="BG2343" s="100"/>
    </row>
    <row r="2344" spans="1:59" x14ac:dyDescent="0.2">
      <c r="A2344" s="144"/>
      <c r="B2344" s="141"/>
      <c r="C2344" s="141"/>
      <c r="D2344" s="142"/>
      <c r="E2344" s="142"/>
      <c r="F2344" s="142"/>
      <c r="G2344" s="142"/>
      <c r="H2344" s="142"/>
      <c r="I2344" s="129"/>
      <c r="J2344" s="130"/>
      <c r="K2344" s="131" t="str">
        <f t="shared" si="1127"/>
        <v/>
      </c>
      <c r="L2344" s="132" t="str">
        <f t="shared" si="1128"/>
        <v/>
      </c>
      <c r="M2344" s="133" t="str">
        <f t="shared" si="1129"/>
        <v/>
      </c>
      <c r="N2344" s="134" t="str">
        <f>IFERROR(IF(B:B="","",IF(R2344="Beer",SUM(LOOKUP(2,1/(Rates!$B$3:$B$5&lt;=W2344)/(Rates!$C$3:$C$5&gt;=W2344),Rates!$D$3:$D$5)*(X2344/100)*W2344),IF(R2344="Refreshment Beverage",SUM(LOOKUP(2,1/(Rates!$B$7:$B$11&lt;=W2344)/(Rates!$C$7:$C$11&gt;=W2344),Rates!$D$7:$D$11)*(X2344/100)*W2344)))),"")</f>
        <v/>
      </c>
      <c r="O2344" s="134" t="str">
        <f t="shared" si="1130"/>
        <v/>
      </c>
      <c r="P2344" s="116"/>
      <c r="Q2344" s="117" t="str">
        <f t="shared" si="1131"/>
        <v/>
      </c>
      <c r="R2344" s="128" t="str">
        <f t="shared" si="1132"/>
        <v/>
      </c>
      <c r="S2344" s="135" t="str">
        <f>IF(B2344="","",IF(R2344="Refreshment Beverage",VLOOKUP(VALUE(Q2344),Rates!G$15:L$19,2,0),VLOOKUP(VALUE(Q2344),Rates!G$4:L$12,2,0)))</f>
        <v/>
      </c>
      <c r="T2344" s="135" t="str">
        <f t="shared" si="1133"/>
        <v/>
      </c>
      <c r="U2344" s="118" t="str">
        <f t="shared" si="1134"/>
        <v/>
      </c>
      <c r="V2344" s="135" t="str">
        <f t="shared" si="1135"/>
        <v/>
      </c>
      <c r="W2344" s="135" t="str">
        <f t="shared" si="1136"/>
        <v/>
      </c>
      <c r="X2344" s="119" t="str">
        <f t="shared" si="1137"/>
        <v/>
      </c>
      <c r="Y2344" s="120" t="str">
        <f>IF(B:B="","",IF(R2344="Refreshment Beverage",VLOOKUP(Q2344,Rates!G$15:L$19,6,0)*W2344,VLOOKUP(Q2344,Rates!G$4:L$12,6,0)*W2344))</f>
        <v/>
      </c>
      <c r="Z2344" s="120" t="str">
        <f t="shared" si="1138"/>
        <v/>
      </c>
      <c r="AA2344" s="120" t="str">
        <f t="shared" si="1139"/>
        <v/>
      </c>
      <c r="AB2344" s="136" t="str">
        <f>IF(B:B="","",IF(R2344="Refreshment Beverage","",IF(AND(R2344="Beer",Q2344=0),SUM(LOOKUP(2,1/(Rates!$B$15:$B$18&lt;=W2344)/(Rates!$C$15:$C$18&gt;=W2344),Rates!$D$15:$D$18)*W2344),VLOOKUP(VALUE(Q:Q),Rates!A:B,2,0)*W2344)))</f>
        <v/>
      </c>
      <c r="AC2344" s="136" t="str">
        <f>IF(B:B="","",IF(R2344="Refreshment Beverage","",IF(AND(R2344="Beer",Q2344=0),SUM(LOOKUP(2,1/(Rates!$B$15:$B$18&lt;=W2344)/(Rates!$C$15:$C$18&gt;=W2344),Rates!$E$15:$E$18)*W2344),VLOOKUP(VALUE(Q:Q),Rates!A:C,3,0)*W2344)))</f>
        <v/>
      </c>
      <c r="AD2344" s="137" t="str">
        <f>IFERROR(IF(B:B="","",IF(R2344="Beer","",IF(VALUE(Q2344)=0,VLOOKUP(VLOOKUP(B:B,#REF!,16,0),Rates!A:E,2,0),VLOOKUP(VALUE(Q2344),Rates!A$31:B$34,2,0)*W2344))),0)</f>
        <v/>
      </c>
      <c r="AE2344" s="121" t="str">
        <f t="shared" si="1140"/>
        <v/>
      </c>
      <c r="AF2344" s="138" t="str">
        <f t="shared" si="1141"/>
        <v/>
      </c>
      <c r="AG2344" s="122" t="str">
        <f t="shared" si="1142"/>
        <v/>
      </c>
      <c r="AH2344" s="123" t="str">
        <f t="shared" si="1143"/>
        <v/>
      </c>
      <c r="AI2344" s="139" t="str">
        <f>IF(AE:AE="","",IF(R2344="Refreshment Beverage",AK2344*(Rates!J$19/100),ROUND(SUM(AH2344*(Rates!$J$8/100)),4)))</f>
        <v/>
      </c>
      <c r="AJ2344" s="124" t="str">
        <f t="shared" si="1144"/>
        <v/>
      </c>
      <c r="AK2344" s="125" t="str">
        <f t="shared" si="1145"/>
        <v/>
      </c>
      <c r="AL2344" s="121" t="str">
        <f t="shared" si="1146"/>
        <v/>
      </c>
      <c r="AM2344" s="138" t="str">
        <f>IF(AS2344="","",IF(R2344="Refreshment Beverage",ROUND(AS2344*Rates!K$19,4),ROUND(AO2344*(VLOOKUP(VALUE(Q2344),Rates!G$4:L$12,3,0)),4)))</f>
        <v/>
      </c>
      <c r="AN2344" s="126" t="str">
        <f>IF(AS2344="","",IF(R2344="Refreshment Beverage",AS2344*(Rates!J$19/100),MAX(AM2344,AB2344)))</f>
        <v/>
      </c>
      <c r="AO2344" s="127" t="str">
        <f t="shared" si="1147"/>
        <v/>
      </c>
      <c r="AP2344" s="127" t="str">
        <f t="shared" si="1148"/>
        <v/>
      </c>
      <c r="AQ2344" s="140" t="str">
        <f>IF(AS2344="","",IF(R2344="Refreshment Beverage",ROUND(SUM(VLOOKUP(Q:Q,Rates!G$15:L$19,3,0)*(AS2344-Y2344-Z2344-AA2344)),4),ROUND(SUM(Rates!$K$8*AS2344),4)))</f>
        <v/>
      </c>
      <c r="AR2344" s="139" t="str">
        <f t="shared" si="1149"/>
        <v/>
      </c>
      <c r="AS2344" s="125" t="str">
        <f t="shared" si="1150"/>
        <v/>
      </c>
      <c r="AT2344" s="121" t="str">
        <f t="shared" si="1151"/>
        <v/>
      </c>
      <c r="AU2344" s="138" t="str">
        <f>IF(AX2344="","",IF(R2344="Refreshment Beverage",ROUND((BA2344-Y2344-Z2344-AA2344)*VLOOKUP(VALUE(Q2344),Rates!G$15:L$19,3,0),4),ROUND(AW2344*(VLOOKUP(VALUE(Q2344),Rates!G:L,3,0)),4)))</f>
        <v/>
      </c>
      <c r="AV2344" s="126" t="str">
        <f t="shared" si="1152"/>
        <v/>
      </c>
      <c r="AW2344" s="127" t="str">
        <f t="shared" si="1153"/>
        <v/>
      </c>
      <c r="AX2344" s="123" t="str">
        <f t="shared" si="1154"/>
        <v/>
      </c>
      <c r="AY2344" s="140" t="str">
        <f>IF(AX2344="","",IF(R2344="Refreshment Beverage",ROUND(SUM(AX2344*Rates!K$19),4),ROUND(SUM(AX2344*(Rates!J$8/100)),4)))</f>
        <v/>
      </c>
      <c r="AZ2344" s="124" t="str">
        <f t="shared" si="1155"/>
        <v/>
      </c>
      <c r="BA2344" s="125" t="str">
        <f t="shared" si="1156"/>
        <v/>
      </c>
      <c r="BB2344" s="115"/>
      <c r="BC2344" s="143"/>
      <c r="BD2344" s="100"/>
      <c r="BE2344" s="100"/>
      <c r="BF2344" s="100"/>
      <c r="BG2344" s="100"/>
    </row>
    <row r="2345" spans="1:59" x14ac:dyDescent="0.2">
      <c r="A2345" s="144"/>
      <c r="B2345" s="141"/>
      <c r="C2345" s="141"/>
      <c r="D2345" s="142"/>
      <c r="E2345" s="142"/>
      <c r="F2345" s="142"/>
      <c r="G2345" s="142"/>
      <c r="H2345" s="142"/>
      <c r="I2345" s="129"/>
      <c r="J2345" s="130"/>
      <c r="K2345" s="131" t="str">
        <f t="shared" si="1127"/>
        <v/>
      </c>
      <c r="L2345" s="132" t="str">
        <f t="shared" si="1128"/>
        <v/>
      </c>
      <c r="M2345" s="133" t="str">
        <f t="shared" si="1129"/>
        <v/>
      </c>
      <c r="N2345" s="134" t="str">
        <f>IFERROR(IF(B:B="","",IF(R2345="Beer",SUM(LOOKUP(2,1/(Rates!$B$3:$B$5&lt;=W2345)/(Rates!$C$3:$C$5&gt;=W2345),Rates!$D$3:$D$5)*(X2345/100)*W2345),IF(R2345="Refreshment Beverage",SUM(LOOKUP(2,1/(Rates!$B$7:$B$11&lt;=W2345)/(Rates!$C$7:$C$11&gt;=W2345),Rates!$D$7:$D$11)*(X2345/100)*W2345)))),"")</f>
        <v/>
      </c>
      <c r="O2345" s="134" t="str">
        <f t="shared" si="1130"/>
        <v/>
      </c>
      <c r="P2345" s="116"/>
      <c r="Q2345" s="117" t="str">
        <f t="shared" si="1131"/>
        <v/>
      </c>
      <c r="R2345" s="128" t="str">
        <f t="shared" si="1132"/>
        <v/>
      </c>
      <c r="S2345" s="135" t="str">
        <f>IF(B2345="","",IF(R2345="Refreshment Beverage",VLOOKUP(VALUE(Q2345),Rates!G$15:L$19,2,0),VLOOKUP(VALUE(Q2345),Rates!G$4:L$12,2,0)))</f>
        <v/>
      </c>
      <c r="T2345" s="135" t="str">
        <f t="shared" si="1133"/>
        <v/>
      </c>
      <c r="U2345" s="118" t="str">
        <f t="shared" si="1134"/>
        <v/>
      </c>
      <c r="V2345" s="135" t="str">
        <f t="shared" si="1135"/>
        <v/>
      </c>
      <c r="W2345" s="135" t="str">
        <f t="shared" si="1136"/>
        <v/>
      </c>
      <c r="X2345" s="119" t="str">
        <f t="shared" si="1137"/>
        <v/>
      </c>
      <c r="Y2345" s="120" t="str">
        <f>IF(B:B="","",IF(R2345="Refreshment Beverage",VLOOKUP(Q2345,Rates!G$15:L$19,6,0)*W2345,VLOOKUP(Q2345,Rates!G$4:L$12,6,0)*W2345))</f>
        <v/>
      </c>
      <c r="Z2345" s="120" t="str">
        <f t="shared" si="1138"/>
        <v/>
      </c>
      <c r="AA2345" s="120" t="str">
        <f t="shared" si="1139"/>
        <v/>
      </c>
      <c r="AB2345" s="136" t="str">
        <f>IF(B:B="","",IF(R2345="Refreshment Beverage","",IF(AND(R2345="Beer",Q2345=0),SUM(LOOKUP(2,1/(Rates!$B$15:$B$18&lt;=W2345)/(Rates!$C$15:$C$18&gt;=W2345),Rates!$D$15:$D$18)*W2345),VLOOKUP(VALUE(Q:Q),Rates!A:B,2,0)*W2345)))</f>
        <v/>
      </c>
      <c r="AC2345" s="136" t="str">
        <f>IF(B:B="","",IF(R2345="Refreshment Beverage","",IF(AND(R2345="Beer",Q2345=0),SUM(LOOKUP(2,1/(Rates!$B$15:$B$18&lt;=W2345)/(Rates!$C$15:$C$18&gt;=W2345),Rates!$E$15:$E$18)*W2345),VLOOKUP(VALUE(Q:Q),Rates!A:C,3,0)*W2345)))</f>
        <v/>
      </c>
      <c r="AD2345" s="137" t="str">
        <f>IFERROR(IF(B:B="","",IF(R2345="Beer","",IF(VALUE(Q2345)=0,VLOOKUP(VLOOKUP(B:B,#REF!,16,0),Rates!A:E,2,0),VLOOKUP(VALUE(Q2345),Rates!A$31:B$34,2,0)*W2345))),0)</f>
        <v/>
      </c>
      <c r="AE2345" s="121" t="str">
        <f t="shared" si="1140"/>
        <v/>
      </c>
      <c r="AF2345" s="138" t="str">
        <f t="shared" si="1141"/>
        <v/>
      </c>
      <c r="AG2345" s="122" t="str">
        <f t="shared" si="1142"/>
        <v/>
      </c>
      <c r="AH2345" s="123" t="str">
        <f t="shared" si="1143"/>
        <v/>
      </c>
      <c r="AI2345" s="139" t="str">
        <f>IF(AE:AE="","",IF(R2345="Refreshment Beverage",AK2345*(Rates!J$19/100),ROUND(SUM(AH2345*(Rates!$J$8/100)),4)))</f>
        <v/>
      </c>
      <c r="AJ2345" s="124" t="str">
        <f t="shared" si="1144"/>
        <v/>
      </c>
      <c r="AK2345" s="125" t="str">
        <f t="shared" si="1145"/>
        <v/>
      </c>
      <c r="AL2345" s="121" t="str">
        <f t="shared" si="1146"/>
        <v/>
      </c>
      <c r="AM2345" s="138" t="str">
        <f>IF(AS2345="","",IF(R2345="Refreshment Beverage",ROUND(AS2345*Rates!K$19,4),ROUND(AO2345*(VLOOKUP(VALUE(Q2345),Rates!G$4:L$12,3,0)),4)))</f>
        <v/>
      </c>
      <c r="AN2345" s="126" t="str">
        <f>IF(AS2345="","",IF(R2345="Refreshment Beverage",AS2345*(Rates!J$19/100),MAX(AM2345,AB2345)))</f>
        <v/>
      </c>
      <c r="AO2345" s="127" t="str">
        <f t="shared" si="1147"/>
        <v/>
      </c>
      <c r="AP2345" s="127" t="str">
        <f t="shared" si="1148"/>
        <v/>
      </c>
      <c r="AQ2345" s="140" t="str">
        <f>IF(AS2345="","",IF(R2345="Refreshment Beverage",ROUND(SUM(VLOOKUP(Q:Q,Rates!G$15:L$19,3,0)*(AS2345-Y2345-Z2345-AA2345)),4),ROUND(SUM(Rates!$K$8*AS2345),4)))</f>
        <v/>
      </c>
      <c r="AR2345" s="139" t="str">
        <f t="shared" si="1149"/>
        <v/>
      </c>
      <c r="AS2345" s="125" t="str">
        <f t="shared" si="1150"/>
        <v/>
      </c>
      <c r="AT2345" s="121" t="str">
        <f t="shared" si="1151"/>
        <v/>
      </c>
      <c r="AU2345" s="138" t="str">
        <f>IF(AX2345="","",IF(R2345="Refreshment Beverage",ROUND((BA2345-Y2345-Z2345-AA2345)*VLOOKUP(VALUE(Q2345),Rates!G$15:L$19,3,0),4),ROUND(AW2345*(VLOOKUP(VALUE(Q2345),Rates!G:L,3,0)),4)))</f>
        <v/>
      </c>
      <c r="AV2345" s="126" t="str">
        <f t="shared" si="1152"/>
        <v/>
      </c>
      <c r="AW2345" s="127" t="str">
        <f t="shared" si="1153"/>
        <v/>
      </c>
      <c r="AX2345" s="123" t="str">
        <f t="shared" si="1154"/>
        <v/>
      </c>
      <c r="AY2345" s="140" t="str">
        <f>IF(AX2345="","",IF(R2345="Refreshment Beverage",ROUND(SUM(AX2345*Rates!K$19),4),ROUND(SUM(AX2345*(Rates!J$8/100)),4)))</f>
        <v/>
      </c>
      <c r="AZ2345" s="124" t="str">
        <f t="shared" si="1155"/>
        <v/>
      </c>
      <c r="BA2345" s="125" t="str">
        <f t="shared" si="1156"/>
        <v/>
      </c>
      <c r="BB2345" s="115"/>
      <c r="BC2345" s="143"/>
      <c r="BD2345" s="100"/>
      <c r="BE2345" s="100"/>
      <c r="BF2345" s="100"/>
      <c r="BG2345" s="100"/>
    </row>
    <row r="2346" spans="1:59" x14ac:dyDescent="0.2">
      <c r="A2346" s="144"/>
      <c r="B2346" s="141"/>
      <c r="C2346" s="141"/>
      <c r="D2346" s="142"/>
      <c r="E2346" s="142"/>
      <c r="F2346" s="142"/>
      <c r="G2346" s="142"/>
      <c r="H2346" s="142"/>
      <c r="I2346" s="129"/>
      <c r="J2346" s="130"/>
      <c r="K2346" s="131" t="str">
        <f t="shared" si="1127"/>
        <v/>
      </c>
      <c r="L2346" s="132" t="str">
        <f t="shared" si="1128"/>
        <v/>
      </c>
      <c r="M2346" s="133" t="str">
        <f t="shared" si="1129"/>
        <v/>
      </c>
      <c r="N2346" s="134" t="str">
        <f>IFERROR(IF(B:B="","",IF(R2346="Beer",SUM(LOOKUP(2,1/(Rates!$B$3:$B$5&lt;=W2346)/(Rates!$C$3:$C$5&gt;=W2346),Rates!$D$3:$D$5)*(X2346/100)*W2346),IF(R2346="Refreshment Beverage",SUM(LOOKUP(2,1/(Rates!$B$7:$B$11&lt;=W2346)/(Rates!$C$7:$C$11&gt;=W2346),Rates!$D$7:$D$11)*(X2346/100)*W2346)))),"")</f>
        <v/>
      </c>
      <c r="O2346" s="134" t="str">
        <f t="shared" si="1130"/>
        <v/>
      </c>
      <c r="P2346" s="116"/>
      <c r="Q2346" s="117" t="str">
        <f t="shared" si="1131"/>
        <v/>
      </c>
      <c r="R2346" s="128" t="str">
        <f t="shared" si="1132"/>
        <v/>
      </c>
      <c r="S2346" s="135" t="str">
        <f>IF(B2346="","",IF(R2346="Refreshment Beverage",VLOOKUP(VALUE(Q2346),Rates!G$15:L$19,2,0),VLOOKUP(VALUE(Q2346),Rates!G$4:L$12,2,0)))</f>
        <v/>
      </c>
      <c r="T2346" s="135" t="str">
        <f t="shared" si="1133"/>
        <v/>
      </c>
      <c r="U2346" s="118" t="str">
        <f t="shared" si="1134"/>
        <v/>
      </c>
      <c r="V2346" s="135" t="str">
        <f t="shared" si="1135"/>
        <v/>
      </c>
      <c r="W2346" s="135" t="str">
        <f t="shared" si="1136"/>
        <v/>
      </c>
      <c r="X2346" s="119" t="str">
        <f t="shared" si="1137"/>
        <v/>
      </c>
      <c r="Y2346" s="120" t="str">
        <f>IF(B:B="","",IF(R2346="Refreshment Beverage",VLOOKUP(Q2346,Rates!G$15:L$19,6,0)*W2346,VLOOKUP(Q2346,Rates!G$4:L$12,6,0)*W2346))</f>
        <v/>
      </c>
      <c r="Z2346" s="120" t="str">
        <f t="shared" si="1138"/>
        <v/>
      </c>
      <c r="AA2346" s="120" t="str">
        <f t="shared" si="1139"/>
        <v/>
      </c>
      <c r="AB2346" s="136" t="str">
        <f>IF(B:B="","",IF(R2346="Refreshment Beverage","",IF(AND(R2346="Beer",Q2346=0),SUM(LOOKUP(2,1/(Rates!$B$15:$B$18&lt;=W2346)/(Rates!$C$15:$C$18&gt;=W2346),Rates!$D$15:$D$18)*W2346),VLOOKUP(VALUE(Q:Q),Rates!A:B,2,0)*W2346)))</f>
        <v/>
      </c>
      <c r="AC2346" s="136" t="str">
        <f>IF(B:B="","",IF(R2346="Refreshment Beverage","",IF(AND(R2346="Beer",Q2346=0),SUM(LOOKUP(2,1/(Rates!$B$15:$B$18&lt;=W2346)/(Rates!$C$15:$C$18&gt;=W2346),Rates!$E$15:$E$18)*W2346),VLOOKUP(VALUE(Q:Q),Rates!A:C,3,0)*W2346)))</f>
        <v/>
      </c>
      <c r="AD2346" s="137" t="str">
        <f>IFERROR(IF(B:B="","",IF(R2346="Beer","",IF(VALUE(Q2346)=0,VLOOKUP(VLOOKUP(B:B,#REF!,16,0),Rates!A:E,2,0),VLOOKUP(VALUE(Q2346),Rates!A$31:B$34,2,0)*W2346))),0)</f>
        <v/>
      </c>
      <c r="AE2346" s="121" t="str">
        <f t="shared" si="1140"/>
        <v/>
      </c>
      <c r="AF2346" s="138" t="str">
        <f t="shared" si="1141"/>
        <v/>
      </c>
      <c r="AG2346" s="122" t="str">
        <f t="shared" si="1142"/>
        <v/>
      </c>
      <c r="AH2346" s="123" t="str">
        <f t="shared" si="1143"/>
        <v/>
      </c>
      <c r="AI2346" s="139" t="str">
        <f>IF(AE:AE="","",IF(R2346="Refreshment Beverage",AK2346*(Rates!J$19/100),ROUND(SUM(AH2346*(Rates!$J$8/100)),4)))</f>
        <v/>
      </c>
      <c r="AJ2346" s="124" t="str">
        <f t="shared" si="1144"/>
        <v/>
      </c>
      <c r="AK2346" s="125" t="str">
        <f t="shared" si="1145"/>
        <v/>
      </c>
      <c r="AL2346" s="121" t="str">
        <f t="shared" si="1146"/>
        <v/>
      </c>
      <c r="AM2346" s="138" t="str">
        <f>IF(AS2346="","",IF(R2346="Refreshment Beverage",ROUND(AS2346*Rates!K$19,4),ROUND(AO2346*(VLOOKUP(VALUE(Q2346),Rates!G$4:L$12,3,0)),4)))</f>
        <v/>
      </c>
      <c r="AN2346" s="126" t="str">
        <f>IF(AS2346="","",IF(R2346="Refreshment Beverage",AS2346*(Rates!J$19/100),MAX(AM2346,AB2346)))</f>
        <v/>
      </c>
      <c r="AO2346" s="127" t="str">
        <f t="shared" si="1147"/>
        <v/>
      </c>
      <c r="AP2346" s="127" t="str">
        <f t="shared" si="1148"/>
        <v/>
      </c>
      <c r="AQ2346" s="140" t="str">
        <f>IF(AS2346="","",IF(R2346="Refreshment Beverage",ROUND(SUM(VLOOKUP(Q:Q,Rates!G$15:L$19,3,0)*(AS2346-Y2346-Z2346-AA2346)),4),ROUND(SUM(Rates!$K$8*AS2346),4)))</f>
        <v/>
      </c>
      <c r="AR2346" s="139" t="str">
        <f t="shared" si="1149"/>
        <v/>
      </c>
      <c r="AS2346" s="125" t="str">
        <f t="shared" si="1150"/>
        <v/>
      </c>
      <c r="AT2346" s="121" t="str">
        <f t="shared" si="1151"/>
        <v/>
      </c>
      <c r="AU2346" s="138" t="str">
        <f>IF(AX2346="","",IF(R2346="Refreshment Beverage",ROUND((BA2346-Y2346-Z2346-AA2346)*VLOOKUP(VALUE(Q2346),Rates!G$15:L$19,3,0),4),ROUND(AW2346*(VLOOKUP(VALUE(Q2346),Rates!G:L,3,0)),4)))</f>
        <v/>
      </c>
      <c r="AV2346" s="126" t="str">
        <f t="shared" si="1152"/>
        <v/>
      </c>
      <c r="AW2346" s="127" t="str">
        <f t="shared" si="1153"/>
        <v/>
      </c>
      <c r="AX2346" s="123" t="str">
        <f t="shared" si="1154"/>
        <v/>
      </c>
      <c r="AY2346" s="140" t="str">
        <f>IF(AX2346="","",IF(R2346="Refreshment Beverage",ROUND(SUM(AX2346*Rates!K$19),4),ROUND(SUM(AX2346*(Rates!J$8/100)),4)))</f>
        <v/>
      </c>
      <c r="AZ2346" s="124" t="str">
        <f t="shared" si="1155"/>
        <v/>
      </c>
      <c r="BA2346" s="125" t="str">
        <f t="shared" si="1156"/>
        <v/>
      </c>
      <c r="BB2346" s="115"/>
      <c r="BC2346" s="143"/>
      <c r="BD2346" s="100"/>
      <c r="BE2346" s="100"/>
      <c r="BF2346" s="100"/>
      <c r="BG2346" s="100"/>
    </row>
    <row r="2347" spans="1:59" x14ac:dyDescent="0.2">
      <c r="A2347" s="144"/>
      <c r="B2347" s="141"/>
      <c r="C2347" s="141"/>
      <c r="D2347" s="142"/>
      <c r="E2347" s="142"/>
      <c r="F2347" s="142"/>
      <c r="G2347" s="142"/>
      <c r="H2347" s="142"/>
      <c r="I2347" s="129"/>
      <c r="J2347" s="130"/>
      <c r="K2347" s="131" t="str">
        <f t="shared" si="1127"/>
        <v/>
      </c>
      <c r="L2347" s="132" t="str">
        <f t="shared" si="1128"/>
        <v/>
      </c>
      <c r="M2347" s="133" t="str">
        <f t="shared" si="1129"/>
        <v/>
      </c>
      <c r="N2347" s="134" t="str">
        <f>IFERROR(IF(B:B="","",IF(R2347="Beer",SUM(LOOKUP(2,1/(Rates!$B$3:$B$5&lt;=W2347)/(Rates!$C$3:$C$5&gt;=W2347),Rates!$D$3:$D$5)*(X2347/100)*W2347),IF(R2347="Refreshment Beverage",SUM(LOOKUP(2,1/(Rates!$B$7:$B$11&lt;=W2347)/(Rates!$C$7:$C$11&gt;=W2347),Rates!$D$7:$D$11)*(X2347/100)*W2347)))),"")</f>
        <v/>
      </c>
      <c r="O2347" s="134" t="str">
        <f t="shared" si="1130"/>
        <v/>
      </c>
      <c r="P2347" s="116"/>
      <c r="Q2347" s="117" t="str">
        <f t="shared" si="1131"/>
        <v/>
      </c>
      <c r="R2347" s="128" t="str">
        <f t="shared" si="1132"/>
        <v/>
      </c>
      <c r="S2347" s="135" t="str">
        <f>IF(B2347="","",IF(R2347="Refreshment Beverage",VLOOKUP(VALUE(Q2347),Rates!G$15:L$19,2,0),VLOOKUP(VALUE(Q2347),Rates!G$4:L$12,2,0)))</f>
        <v/>
      </c>
      <c r="T2347" s="135" t="str">
        <f t="shared" si="1133"/>
        <v/>
      </c>
      <c r="U2347" s="118" t="str">
        <f t="shared" si="1134"/>
        <v/>
      </c>
      <c r="V2347" s="135" t="str">
        <f t="shared" si="1135"/>
        <v/>
      </c>
      <c r="W2347" s="135" t="str">
        <f t="shared" si="1136"/>
        <v/>
      </c>
      <c r="X2347" s="119" t="str">
        <f t="shared" si="1137"/>
        <v/>
      </c>
      <c r="Y2347" s="120" t="str">
        <f>IF(B:B="","",IF(R2347="Refreshment Beverage",VLOOKUP(Q2347,Rates!G$15:L$19,6,0)*W2347,VLOOKUP(Q2347,Rates!G$4:L$12,6,0)*W2347))</f>
        <v/>
      </c>
      <c r="Z2347" s="120" t="str">
        <f t="shared" si="1138"/>
        <v/>
      </c>
      <c r="AA2347" s="120" t="str">
        <f t="shared" si="1139"/>
        <v/>
      </c>
      <c r="AB2347" s="136" t="str">
        <f>IF(B:B="","",IF(R2347="Refreshment Beverage","",IF(AND(R2347="Beer",Q2347=0),SUM(LOOKUP(2,1/(Rates!$B$15:$B$18&lt;=W2347)/(Rates!$C$15:$C$18&gt;=W2347),Rates!$D$15:$D$18)*W2347),VLOOKUP(VALUE(Q:Q),Rates!A:B,2,0)*W2347)))</f>
        <v/>
      </c>
      <c r="AC2347" s="136" t="str">
        <f>IF(B:B="","",IF(R2347="Refreshment Beverage","",IF(AND(R2347="Beer",Q2347=0),SUM(LOOKUP(2,1/(Rates!$B$15:$B$18&lt;=W2347)/(Rates!$C$15:$C$18&gt;=W2347),Rates!$E$15:$E$18)*W2347),VLOOKUP(VALUE(Q:Q),Rates!A:C,3,0)*W2347)))</f>
        <v/>
      </c>
      <c r="AD2347" s="137" t="str">
        <f>IFERROR(IF(B:B="","",IF(R2347="Beer","",IF(VALUE(Q2347)=0,VLOOKUP(VLOOKUP(B:B,#REF!,16,0),Rates!A:E,2,0),VLOOKUP(VALUE(Q2347),Rates!A$31:B$34,2,0)*W2347))),0)</f>
        <v/>
      </c>
      <c r="AE2347" s="121" t="str">
        <f t="shared" si="1140"/>
        <v/>
      </c>
      <c r="AF2347" s="138" t="str">
        <f t="shared" si="1141"/>
        <v/>
      </c>
      <c r="AG2347" s="122" t="str">
        <f t="shared" si="1142"/>
        <v/>
      </c>
      <c r="AH2347" s="123" t="str">
        <f t="shared" si="1143"/>
        <v/>
      </c>
      <c r="AI2347" s="139" t="str">
        <f>IF(AE:AE="","",IF(R2347="Refreshment Beverage",AK2347*(Rates!J$19/100),ROUND(SUM(AH2347*(Rates!$J$8/100)),4)))</f>
        <v/>
      </c>
      <c r="AJ2347" s="124" t="str">
        <f t="shared" si="1144"/>
        <v/>
      </c>
      <c r="AK2347" s="125" t="str">
        <f t="shared" si="1145"/>
        <v/>
      </c>
      <c r="AL2347" s="121" t="str">
        <f t="shared" si="1146"/>
        <v/>
      </c>
      <c r="AM2347" s="138" t="str">
        <f>IF(AS2347="","",IF(R2347="Refreshment Beverage",ROUND(AS2347*Rates!K$19,4),ROUND(AO2347*(VLOOKUP(VALUE(Q2347),Rates!G$4:L$12,3,0)),4)))</f>
        <v/>
      </c>
      <c r="AN2347" s="126" t="str">
        <f>IF(AS2347="","",IF(R2347="Refreshment Beverage",AS2347*(Rates!J$19/100),MAX(AM2347,AB2347)))</f>
        <v/>
      </c>
      <c r="AO2347" s="127" t="str">
        <f t="shared" si="1147"/>
        <v/>
      </c>
      <c r="AP2347" s="127" t="str">
        <f t="shared" si="1148"/>
        <v/>
      </c>
      <c r="AQ2347" s="140" t="str">
        <f>IF(AS2347="","",IF(R2347="Refreshment Beverage",ROUND(SUM(VLOOKUP(Q:Q,Rates!G$15:L$19,3,0)*(AS2347-Y2347-Z2347-AA2347)),4),ROUND(SUM(Rates!$K$8*AS2347),4)))</f>
        <v/>
      </c>
      <c r="AR2347" s="139" t="str">
        <f t="shared" si="1149"/>
        <v/>
      </c>
      <c r="AS2347" s="125" t="str">
        <f t="shared" si="1150"/>
        <v/>
      </c>
      <c r="AT2347" s="121" t="str">
        <f t="shared" si="1151"/>
        <v/>
      </c>
      <c r="AU2347" s="138" t="str">
        <f>IF(AX2347="","",IF(R2347="Refreshment Beverage",ROUND((BA2347-Y2347-Z2347-AA2347)*VLOOKUP(VALUE(Q2347),Rates!G$15:L$19,3,0),4),ROUND(AW2347*(VLOOKUP(VALUE(Q2347),Rates!G:L,3,0)),4)))</f>
        <v/>
      </c>
      <c r="AV2347" s="126" t="str">
        <f t="shared" si="1152"/>
        <v/>
      </c>
      <c r="AW2347" s="127" t="str">
        <f t="shared" si="1153"/>
        <v/>
      </c>
      <c r="AX2347" s="123" t="str">
        <f t="shared" si="1154"/>
        <v/>
      </c>
      <c r="AY2347" s="140" t="str">
        <f>IF(AX2347="","",IF(R2347="Refreshment Beverage",ROUND(SUM(AX2347*Rates!K$19),4),ROUND(SUM(AX2347*(Rates!J$8/100)),4)))</f>
        <v/>
      </c>
      <c r="AZ2347" s="124" t="str">
        <f t="shared" si="1155"/>
        <v/>
      </c>
      <c r="BA2347" s="125" t="str">
        <f t="shared" si="1156"/>
        <v/>
      </c>
      <c r="BB2347" s="115"/>
      <c r="BC2347" s="143"/>
      <c r="BD2347" s="100"/>
      <c r="BE2347" s="100"/>
      <c r="BF2347" s="100"/>
      <c r="BG2347" s="100"/>
    </row>
    <row r="2348" spans="1:59" x14ac:dyDescent="0.2">
      <c r="A2348" s="144"/>
      <c r="B2348" s="141"/>
      <c r="C2348" s="141"/>
      <c r="D2348" s="142"/>
      <c r="E2348" s="142"/>
      <c r="F2348" s="142"/>
      <c r="G2348" s="142"/>
      <c r="H2348" s="142"/>
      <c r="I2348" s="129"/>
      <c r="J2348" s="130"/>
      <c r="K2348" s="131" t="str">
        <f t="shared" si="1127"/>
        <v/>
      </c>
      <c r="L2348" s="132" t="str">
        <f t="shared" si="1128"/>
        <v/>
      </c>
      <c r="M2348" s="133" t="str">
        <f t="shared" si="1129"/>
        <v/>
      </c>
      <c r="N2348" s="134" t="str">
        <f>IFERROR(IF(B:B="","",IF(R2348="Beer",SUM(LOOKUP(2,1/(Rates!$B$3:$B$5&lt;=W2348)/(Rates!$C$3:$C$5&gt;=W2348),Rates!$D$3:$D$5)*(X2348/100)*W2348),IF(R2348="Refreshment Beverage",SUM(LOOKUP(2,1/(Rates!$B$7:$B$11&lt;=W2348)/(Rates!$C$7:$C$11&gt;=W2348),Rates!$D$7:$D$11)*(X2348/100)*W2348)))),"")</f>
        <v/>
      </c>
      <c r="O2348" s="134" t="str">
        <f t="shared" si="1130"/>
        <v/>
      </c>
      <c r="P2348" s="116"/>
      <c r="Q2348" s="117" t="str">
        <f t="shared" si="1131"/>
        <v/>
      </c>
      <c r="R2348" s="128" t="str">
        <f t="shared" si="1132"/>
        <v/>
      </c>
      <c r="S2348" s="135" t="str">
        <f>IF(B2348="","",IF(R2348="Refreshment Beverage",VLOOKUP(VALUE(Q2348),Rates!G$15:L$19,2,0),VLOOKUP(VALUE(Q2348),Rates!G$4:L$12,2,0)))</f>
        <v/>
      </c>
      <c r="T2348" s="135" t="str">
        <f t="shared" si="1133"/>
        <v/>
      </c>
      <c r="U2348" s="118" t="str">
        <f t="shared" si="1134"/>
        <v/>
      </c>
      <c r="V2348" s="135" t="str">
        <f t="shared" si="1135"/>
        <v/>
      </c>
      <c r="W2348" s="135" t="str">
        <f t="shared" si="1136"/>
        <v/>
      </c>
      <c r="X2348" s="119" t="str">
        <f t="shared" si="1137"/>
        <v/>
      </c>
      <c r="Y2348" s="120" t="str">
        <f>IF(B:B="","",IF(R2348="Refreshment Beverage",VLOOKUP(Q2348,Rates!G$15:L$19,6,0)*W2348,VLOOKUP(Q2348,Rates!G$4:L$12,6,0)*W2348))</f>
        <v/>
      </c>
      <c r="Z2348" s="120" t="str">
        <f t="shared" si="1138"/>
        <v/>
      </c>
      <c r="AA2348" s="120" t="str">
        <f t="shared" si="1139"/>
        <v/>
      </c>
      <c r="AB2348" s="136" t="str">
        <f>IF(B:B="","",IF(R2348="Refreshment Beverage","",IF(AND(R2348="Beer",Q2348=0),SUM(LOOKUP(2,1/(Rates!$B$15:$B$18&lt;=W2348)/(Rates!$C$15:$C$18&gt;=W2348),Rates!$D$15:$D$18)*W2348),VLOOKUP(VALUE(Q:Q),Rates!A:B,2,0)*W2348)))</f>
        <v/>
      </c>
      <c r="AC2348" s="136" t="str">
        <f>IF(B:B="","",IF(R2348="Refreshment Beverage","",IF(AND(R2348="Beer",Q2348=0),SUM(LOOKUP(2,1/(Rates!$B$15:$B$18&lt;=W2348)/(Rates!$C$15:$C$18&gt;=W2348),Rates!$E$15:$E$18)*W2348),VLOOKUP(VALUE(Q:Q),Rates!A:C,3,0)*W2348)))</f>
        <v/>
      </c>
      <c r="AD2348" s="137" t="str">
        <f>IFERROR(IF(B:B="","",IF(R2348="Beer","",IF(VALUE(Q2348)=0,VLOOKUP(VLOOKUP(B:B,#REF!,16,0),Rates!A:E,2,0),VLOOKUP(VALUE(Q2348),Rates!A$31:B$34,2,0)*W2348))),0)</f>
        <v/>
      </c>
      <c r="AE2348" s="121" t="str">
        <f t="shared" si="1140"/>
        <v/>
      </c>
      <c r="AF2348" s="138" t="str">
        <f t="shared" si="1141"/>
        <v/>
      </c>
      <c r="AG2348" s="122" t="str">
        <f t="shared" si="1142"/>
        <v/>
      </c>
      <c r="AH2348" s="123" t="str">
        <f t="shared" si="1143"/>
        <v/>
      </c>
      <c r="AI2348" s="139" t="str">
        <f>IF(AE:AE="","",IF(R2348="Refreshment Beverage",AK2348*(Rates!J$19/100),ROUND(SUM(AH2348*(Rates!$J$8/100)),4)))</f>
        <v/>
      </c>
      <c r="AJ2348" s="124" t="str">
        <f t="shared" si="1144"/>
        <v/>
      </c>
      <c r="AK2348" s="125" t="str">
        <f t="shared" si="1145"/>
        <v/>
      </c>
      <c r="AL2348" s="121" t="str">
        <f t="shared" si="1146"/>
        <v/>
      </c>
      <c r="AM2348" s="138" t="str">
        <f>IF(AS2348="","",IF(R2348="Refreshment Beverage",ROUND(AS2348*Rates!K$19,4),ROUND(AO2348*(VLOOKUP(VALUE(Q2348),Rates!G$4:L$12,3,0)),4)))</f>
        <v/>
      </c>
      <c r="AN2348" s="126" t="str">
        <f>IF(AS2348="","",IF(R2348="Refreshment Beverage",AS2348*(Rates!J$19/100),MAX(AM2348,AB2348)))</f>
        <v/>
      </c>
      <c r="AO2348" s="127" t="str">
        <f t="shared" si="1147"/>
        <v/>
      </c>
      <c r="AP2348" s="127" t="str">
        <f t="shared" si="1148"/>
        <v/>
      </c>
      <c r="AQ2348" s="140" t="str">
        <f>IF(AS2348="","",IF(R2348="Refreshment Beverage",ROUND(SUM(VLOOKUP(Q:Q,Rates!G$15:L$19,3,0)*(AS2348-Y2348-Z2348-AA2348)),4),ROUND(SUM(Rates!$K$8*AS2348),4)))</f>
        <v/>
      </c>
      <c r="AR2348" s="139" t="str">
        <f t="shared" si="1149"/>
        <v/>
      </c>
      <c r="AS2348" s="125" t="str">
        <f t="shared" si="1150"/>
        <v/>
      </c>
      <c r="AT2348" s="121" t="str">
        <f t="shared" si="1151"/>
        <v/>
      </c>
      <c r="AU2348" s="138" t="str">
        <f>IF(AX2348="","",IF(R2348="Refreshment Beverage",ROUND((BA2348-Y2348-Z2348-AA2348)*VLOOKUP(VALUE(Q2348),Rates!G$15:L$19,3,0),4),ROUND(AW2348*(VLOOKUP(VALUE(Q2348),Rates!G:L,3,0)),4)))</f>
        <v/>
      </c>
      <c r="AV2348" s="126" t="str">
        <f t="shared" si="1152"/>
        <v/>
      </c>
      <c r="AW2348" s="127" t="str">
        <f t="shared" si="1153"/>
        <v/>
      </c>
      <c r="AX2348" s="123" t="str">
        <f t="shared" si="1154"/>
        <v/>
      </c>
      <c r="AY2348" s="140" t="str">
        <f>IF(AX2348="","",IF(R2348="Refreshment Beverage",ROUND(SUM(AX2348*Rates!K$19),4),ROUND(SUM(AX2348*(Rates!J$8/100)),4)))</f>
        <v/>
      </c>
      <c r="AZ2348" s="124" t="str">
        <f t="shared" si="1155"/>
        <v/>
      </c>
      <c r="BA2348" s="125" t="str">
        <f t="shared" si="1156"/>
        <v/>
      </c>
      <c r="BB2348" s="115"/>
      <c r="BC2348" s="143"/>
      <c r="BD2348" s="100"/>
      <c r="BE2348" s="100"/>
      <c r="BF2348" s="100"/>
      <c r="BG2348" s="100"/>
    </row>
    <row r="2349" spans="1:59" x14ac:dyDescent="0.2">
      <c r="A2349" s="144"/>
      <c r="B2349" s="141"/>
      <c r="C2349" s="141"/>
      <c r="D2349" s="142"/>
      <c r="E2349" s="142"/>
      <c r="F2349" s="142"/>
      <c r="G2349" s="142"/>
      <c r="H2349" s="142"/>
      <c r="I2349" s="129"/>
      <c r="J2349" s="130"/>
      <c r="K2349" s="131" t="str">
        <f t="shared" si="1127"/>
        <v/>
      </c>
      <c r="L2349" s="132" t="str">
        <f t="shared" si="1128"/>
        <v/>
      </c>
      <c r="M2349" s="133" t="str">
        <f t="shared" si="1129"/>
        <v/>
      </c>
      <c r="N2349" s="134" t="str">
        <f>IFERROR(IF(B:B="","",IF(R2349="Beer",SUM(LOOKUP(2,1/(Rates!$B$3:$B$5&lt;=W2349)/(Rates!$C$3:$C$5&gt;=W2349),Rates!$D$3:$D$5)*(X2349/100)*W2349),IF(R2349="Refreshment Beverage",SUM(LOOKUP(2,1/(Rates!$B$7:$B$11&lt;=W2349)/(Rates!$C$7:$C$11&gt;=W2349),Rates!$D$7:$D$11)*(X2349/100)*W2349)))),"")</f>
        <v/>
      </c>
      <c r="O2349" s="134" t="str">
        <f t="shared" si="1130"/>
        <v/>
      </c>
      <c r="P2349" s="116"/>
      <c r="Q2349" s="117" t="str">
        <f t="shared" si="1131"/>
        <v/>
      </c>
      <c r="R2349" s="128" t="str">
        <f t="shared" si="1132"/>
        <v/>
      </c>
      <c r="S2349" s="135" t="str">
        <f>IF(B2349="","",IF(R2349="Refreshment Beverage",VLOOKUP(VALUE(Q2349),Rates!G$15:L$19,2,0),VLOOKUP(VALUE(Q2349),Rates!G$4:L$12,2,0)))</f>
        <v/>
      </c>
      <c r="T2349" s="135" t="str">
        <f t="shared" si="1133"/>
        <v/>
      </c>
      <c r="U2349" s="118" t="str">
        <f t="shared" si="1134"/>
        <v/>
      </c>
      <c r="V2349" s="135" t="str">
        <f t="shared" si="1135"/>
        <v/>
      </c>
      <c r="W2349" s="135" t="str">
        <f t="shared" si="1136"/>
        <v/>
      </c>
      <c r="X2349" s="119" t="str">
        <f t="shared" si="1137"/>
        <v/>
      </c>
      <c r="Y2349" s="120" t="str">
        <f>IF(B:B="","",IF(R2349="Refreshment Beverage",VLOOKUP(Q2349,Rates!G$15:L$19,6,0)*W2349,VLOOKUP(Q2349,Rates!G$4:L$12,6,0)*W2349))</f>
        <v/>
      </c>
      <c r="Z2349" s="120" t="str">
        <f t="shared" si="1138"/>
        <v/>
      </c>
      <c r="AA2349" s="120" t="str">
        <f t="shared" si="1139"/>
        <v/>
      </c>
      <c r="AB2349" s="136" t="str">
        <f>IF(B:B="","",IF(R2349="Refreshment Beverage","",IF(AND(R2349="Beer",Q2349=0),SUM(LOOKUP(2,1/(Rates!$B$15:$B$18&lt;=W2349)/(Rates!$C$15:$C$18&gt;=W2349),Rates!$D$15:$D$18)*W2349),VLOOKUP(VALUE(Q:Q),Rates!A:B,2,0)*W2349)))</f>
        <v/>
      </c>
      <c r="AC2349" s="136" t="str">
        <f>IF(B:B="","",IF(R2349="Refreshment Beverage","",IF(AND(R2349="Beer",Q2349=0),SUM(LOOKUP(2,1/(Rates!$B$15:$B$18&lt;=W2349)/(Rates!$C$15:$C$18&gt;=W2349),Rates!$E$15:$E$18)*W2349),VLOOKUP(VALUE(Q:Q),Rates!A:C,3,0)*W2349)))</f>
        <v/>
      </c>
      <c r="AD2349" s="137" t="str">
        <f>IFERROR(IF(B:B="","",IF(R2349="Beer","",IF(VALUE(Q2349)=0,VLOOKUP(VLOOKUP(B:B,#REF!,16,0),Rates!A:E,2,0),VLOOKUP(VALUE(Q2349),Rates!A$31:B$34,2,0)*W2349))),0)</f>
        <v/>
      </c>
      <c r="AE2349" s="121" t="str">
        <f t="shared" si="1140"/>
        <v/>
      </c>
      <c r="AF2349" s="138" t="str">
        <f t="shared" si="1141"/>
        <v/>
      </c>
      <c r="AG2349" s="122" t="str">
        <f t="shared" si="1142"/>
        <v/>
      </c>
      <c r="AH2349" s="123" t="str">
        <f t="shared" si="1143"/>
        <v/>
      </c>
      <c r="AI2349" s="139" t="str">
        <f>IF(AE:AE="","",IF(R2349="Refreshment Beverage",AK2349*(Rates!J$19/100),ROUND(SUM(AH2349*(Rates!$J$8/100)),4)))</f>
        <v/>
      </c>
      <c r="AJ2349" s="124" t="str">
        <f t="shared" si="1144"/>
        <v/>
      </c>
      <c r="AK2349" s="125" t="str">
        <f t="shared" si="1145"/>
        <v/>
      </c>
      <c r="AL2349" s="121" t="str">
        <f t="shared" si="1146"/>
        <v/>
      </c>
      <c r="AM2349" s="138" t="str">
        <f>IF(AS2349="","",IF(R2349="Refreshment Beverage",ROUND(AS2349*Rates!K$19,4),ROUND(AO2349*(VLOOKUP(VALUE(Q2349),Rates!G$4:L$12,3,0)),4)))</f>
        <v/>
      </c>
      <c r="AN2349" s="126" t="str">
        <f>IF(AS2349="","",IF(R2349="Refreshment Beverage",AS2349*(Rates!J$19/100),MAX(AM2349,AB2349)))</f>
        <v/>
      </c>
      <c r="AO2349" s="127" t="str">
        <f t="shared" si="1147"/>
        <v/>
      </c>
      <c r="AP2349" s="127" t="str">
        <f t="shared" si="1148"/>
        <v/>
      </c>
      <c r="AQ2349" s="140" t="str">
        <f>IF(AS2349="","",IF(R2349="Refreshment Beverage",ROUND(SUM(VLOOKUP(Q:Q,Rates!G$15:L$19,3,0)*(AS2349-Y2349-Z2349-AA2349)),4),ROUND(SUM(Rates!$K$8*AS2349),4)))</f>
        <v/>
      </c>
      <c r="AR2349" s="139" t="str">
        <f t="shared" si="1149"/>
        <v/>
      </c>
      <c r="AS2349" s="125" t="str">
        <f t="shared" si="1150"/>
        <v/>
      </c>
      <c r="AT2349" s="121" t="str">
        <f t="shared" si="1151"/>
        <v/>
      </c>
      <c r="AU2349" s="138" t="str">
        <f>IF(AX2349="","",IF(R2349="Refreshment Beverage",ROUND((BA2349-Y2349-Z2349-AA2349)*VLOOKUP(VALUE(Q2349),Rates!G$15:L$19,3,0),4),ROUND(AW2349*(VLOOKUP(VALUE(Q2349),Rates!G:L,3,0)),4)))</f>
        <v/>
      </c>
      <c r="AV2349" s="126" t="str">
        <f t="shared" si="1152"/>
        <v/>
      </c>
      <c r="AW2349" s="127" t="str">
        <f t="shared" si="1153"/>
        <v/>
      </c>
      <c r="AX2349" s="123" t="str">
        <f t="shared" si="1154"/>
        <v/>
      </c>
      <c r="AY2349" s="140" t="str">
        <f>IF(AX2349="","",IF(R2349="Refreshment Beverage",ROUND(SUM(AX2349*Rates!K$19),4),ROUND(SUM(AX2349*(Rates!J$8/100)),4)))</f>
        <v/>
      </c>
      <c r="AZ2349" s="124" t="str">
        <f t="shared" si="1155"/>
        <v/>
      </c>
      <c r="BA2349" s="125" t="str">
        <f t="shared" si="1156"/>
        <v/>
      </c>
      <c r="BB2349" s="115"/>
      <c r="BC2349" s="143"/>
      <c r="BD2349" s="100"/>
      <c r="BE2349" s="100"/>
      <c r="BF2349" s="100"/>
      <c r="BG2349" s="100"/>
    </row>
    <row r="2350" spans="1:59" x14ac:dyDescent="0.2">
      <c r="A2350" s="144"/>
      <c r="B2350" s="141"/>
      <c r="C2350" s="141"/>
      <c r="D2350" s="142"/>
      <c r="E2350" s="142"/>
      <c r="F2350" s="142"/>
      <c r="G2350" s="142"/>
      <c r="H2350" s="142"/>
      <c r="I2350" s="129"/>
      <c r="J2350" s="130"/>
      <c r="K2350" s="131" t="str">
        <f t="shared" si="1127"/>
        <v/>
      </c>
      <c r="L2350" s="132" t="str">
        <f t="shared" si="1128"/>
        <v/>
      </c>
      <c r="M2350" s="133" t="str">
        <f t="shared" si="1129"/>
        <v/>
      </c>
      <c r="N2350" s="134" t="str">
        <f>IFERROR(IF(B:B="","",IF(R2350="Beer",SUM(LOOKUP(2,1/(Rates!$B$3:$B$5&lt;=W2350)/(Rates!$C$3:$C$5&gt;=W2350),Rates!$D$3:$D$5)*(X2350/100)*W2350),IF(R2350="Refreshment Beverage",SUM(LOOKUP(2,1/(Rates!$B$7:$B$11&lt;=W2350)/(Rates!$C$7:$C$11&gt;=W2350),Rates!$D$7:$D$11)*(X2350/100)*W2350)))),"")</f>
        <v/>
      </c>
      <c r="O2350" s="134" t="str">
        <f t="shared" si="1130"/>
        <v/>
      </c>
      <c r="P2350" s="116"/>
      <c r="Q2350" s="117" t="str">
        <f t="shared" si="1131"/>
        <v/>
      </c>
      <c r="R2350" s="128" t="str">
        <f t="shared" si="1132"/>
        <v/>
      </c>
      <c r="S2350" s="135" t="str">
        <f>IF(B2350="","",IF(R2350="Refreshment Beverage",VLOOKUP(VALUE(Q2350),Rates!G$15:L$19,2,0),VLOOKUP(VALUE(Q2350),Rates!G$4:L$12,2,0)))</f>
        <v/>
      </c>
      <c r="T2350" s="135" t="str">
        <f t="shared" si="1133"/>
        <v/>
      </c>
      <c r="U2350" s="118" t="str">
        <f t="shared" si="1134"/>
        <v/>
      </c>
      <c r="V2350" s="135" t="str">
        <f t="shared" si="1135"/>
        <v/>
      </c>
      <c r="W2350" s="135" t="str">
        <f t="shared" si="1136"/>
        <v/>
      </c>
      <c r="X2350" s="119" t="str">
        <f t="shared" si="1137"/>
        <v/>
      </c>
      <c r="Y2350" s="120" t="str">
        <f>IF(B:B="","",IF(R2350="Refreshment Beverage",VLOOKUP(Q2350,Rates!G$15:L$19,6,0)*W2350,VLOOKUP(Q2350,Rates!G$4:L$12,6,0)*W2350))</f>
        <v/>
      </c>
      <c r="Z2350" s="120" t="str">
        <f t="shared" si="1138"/>
        <v/>
      </c>
      <c r="AA2350" s="120" t="str">
        <f t="shared" si="1139"/>
        <v/>
      </c>
      <c r="AB2350" s="136" t="str">
        <f>IF(B:B="","",IF(R2350="Refreshment Beverage","",IF(AND(R2350="Beer",Q2350=0),SUM(LOOKUP(2,1/(Rates!$B$15:$B$18&lt;=W2350)/(Rates!$C$15:$C$18&gt;=W2350),Rates!$D$15:$D$18)*W2350),VLOOKUP(VALUE(Q:Q),Rates!A:B,2,0)*W2350)))</f>
        <v/>
      </c>
      <c r="AC2350" s="136" t="str">
        <f>IF(B:B="","",IF(R2350="Refreshment Beverage","",IF(AND(R2350="Beer",Q2350=0),SUM(LOOKUP(2,1/(Rates!$B$15:$B$18&lt;=W2350)/(Rates!$C$15:$C$18&gt;=W2350),Rates!$E$15:$E$18)*W2350),VLOOKUP(VALUE(Q:Q),Rates!A:C,3,0)*W2350)))</f>
        <v/>
      </c>
      <c r="AD2350" s="137" t="str">
        <f>IFERROR(IF(B:B="","",IF(R2350="Beer","",IF(VALUE(Q2350)=0,VLOOKUP(VLOOKUP(B:B,#REF!,16,0),Rates!A:E,2,0),VLOOKUP(VALUE(Q2350),Rates!A$31:B$34,2,0)*W2350))),0)</f>
        <v/>
      </c>
      <c r="AE2350" s="121" t="str">
        <f t="shared" si="1140"/>
        <v/>
      </c>
      <c r="AF2350" s="138" t="str">
        <f t="shared" si="1141"/>
        <v/>
      </c>
      <c r="AG2350" s="122" t="str">
        <f t="shared" si="1142"/>
        <v/>
      </c>
      <c r="AH2350" s="123" t="str">
        <f t="shared" si="1143"/>
        <v/>
      </c>
      <c r="AI2350" s="139" t="str">
        <f>IF(AE:AE="","",IF(R2350="Refreshment Beverage",AK2350*(Rates!J$19/100),ROUND(SUM(AH2350*(Rates!$J$8/100)),4)))</f>
        <v/>
      </c>
      <c r="AJ2350" s="124" t="str">
        <f t="shared" si="1144"/>
        <v/>
      </c>
      <c r="AK2350" s="125" t="str">
        <f t="shared" si="1145"/>
        <v/>
      </c>
      <c r="AL2350" s="121" t="str">
        <f t="shared" si="1146"/>
        <v/>
      </c>
      <c r="AM2350" s="138" t="str">
        <f>IF(AS2350="","",IF(R2350="Refreshment Beverage",ROUND(AS2350*Rates!K$19,4),ROUND(AO2350*(VLOOKUP(VALUE(Q2350),Rates!G$4:L$12,3,0)),4)))</f>
        <v/>
      </c>
      <c r="AN2350" s="126" t="str">
        <f>IF(AS2350="","",IF(R2350="Refreshment Beverage",AS2350*(Rates!J$19/100),MAX(AM2350,AB2350)))</f>
        <v/>
      </c>
      <c r="AO2350" s="127" t="str">
        <f t="shared" si="1147"/>
        <v/>
      </c>
      <c r="AP2350" s="127" t="str">
        <f t="shared" si="1148"/>
        <v/>
      </c>
      <c r="AQ2350" s="140" t="str">
        <f>IF(AS2350="","",IF(R2350="Refreshment Beverage",ROUND(SUM(VLOOKUP(Q:Q,Rates!G$15:L$19,3,0)*(AS2350-Y2350-Z2350-AA2350)),4),ROUND(SUM(Rates!$K$8*AS2350),4)))</f>
        <v/>
      </c>
      <c r="AR2350" s="139" t="str">
        <f t="shared" si="1149"/>
        <v/>
      </c>
      <c r="AS2350" s="125" t="str">
        <f t="shared" si="1150"/>
        <v/>
      </c>
      <c r="AT2350" s="121" t="str">
        <f t="shared" si="1151"/>
        <v/>
      </c>
      <c r="AU2350" s="138" t="str">
        <f>IF(AX2350="","",IF(R2350="Refreshment Beverage",ROUND((BA2350-Y2350-Z2350-AA2350)*VLOOKUP(VALUE(Q2350),Rates!G$15:L$19,3,0),4),ROUND(AW2350*(VLOOKUP(VALUE(Q2350),Rates!G:L,3,0)),4)))</f>
        <v/>
      </c>
      <c r="AV2350" s="126" t="str">
        <f t="shared" si="1152"/>
        <v/>
      </c>
      <c r="AW2350" s="127" t="str">
        <f t="shared" si="1153"/>
        <v/>
      </c>
      <c r="AX2350" s="123" t="str">
        <f t="shared" si="1154"/>
        <v/>
      </c>
      <c r="AY2350" s="140" t="str">
        <f>IF(AX2350="","",IF(R2350="Refreshment Beverage",ROUND(SUM(AX2350*Rates!K$19),4),ROUND(SUM(AX2350*(Rates!J$8/100)),4)))</f>
        <v/>
      </c>
      <c r="AZ2350" s="124" t="str">
        <f t="shared" si="1155"/>
        <v/>
      </c>
      <c r="BA2350" s="125" t="str">
        <f t="shared" si="1156"/>
        <v/>
      </c>
      <c r="BB2350" s="115"/>
      <c r="BC2350" s="143"/>
      <c r="BD2350" s="100"/>
      <c r="BE2350" s="100"/>
      <c r="BF2350" s="100"/>
      <c r="BG2350" s="100"/>
    </row>
    <row r="2351" spans="1:59" x14ac:dyDescent="0.2">
      <c r="A2351" s="144"/>
      <c r="B2351" s="141"/>
      <c r="C2351" s="141"/>
      <c r="D2351" s="142"/>
      <c r="E2351" s="142"/>
      <c r="F2351" s="142"/>
      <c r="G2351" s="142"/>
      <c r="H2351" s="142"/>
      <c r="I2351" s="129"/>
      <c r="J2351" s="130"/>
      <c r="K2351" s="131" t="str">
        <f t="shared" si="1127"/>
        <v/>
      </c>
      <c r="L2351" s="132" t="str">
        <f t="shared" si="1128"/>
        <v/>
      </c>
      <c r="M2351" s="133" t="str">
        <f t="shared" si="1129"/>
        <v/>
      </c>
      <c r="N2351" s="134" t="str">
        <f>IFERROR(IF(B:B="","",IF(R2351="Beer",SUM(LOOKUP(2,1/(Rates!$B$3:$B$5&lt;=W2351)/(Rates!$C$3:$C$5&gt;=W2351),Rates!$D$3:$D$5)*(X2351/100)*W2351),IF(R2351="Refreshment Beverage",SUM(LOOKUP(2,1/(Rates!$B$7:$B$11&lt;=W2351)/(Rates!$C$7:$C$11&gt;=W2351),Rates!$D$7:$D$11)*(X2351/100)*W2351)))),"")</f>
        <v/>
      </c>
      <c r="O2351" s="134" t="str">
        <f t="shared" si="1130"/>
        <v/>
      </c>
      <c r="P2351" s="116"/>
      <c r="Q2351" s="117" t="str">
        <f t="shared" si="1131"/>
        <v/>
      </c>
      <c r="R2351" s="128" t="str">
        <f t="shared" si="1132"/>
        <v/>
      </c>
      <c r="S2351" s="135" t="str">
        <f>IF(B2351="","",IF(R2351="Refreshment Beverage",VLOOKUP(VALUE(Q2351),Rates!G$15:L$19,2,0),VLOOKUP(VALUE(Q2351),Rates!G$4:L$12,2,0)))</f>
        <v/>
      </c>
      <c r="T2351" s="135" t="str">
        <f t="shared" si="1133"/>
        <v/>
      </c>
      <c r="U2351" s="118" t="str">
        <f t="shared" si="1134"/>
        <v/>
      </c>
      <c r="V2351" s="135" t="str">
        <f t="shared" si="1135"/>
        <v/>
      </c>
      <c r="W2351" s="135" t="str">
        <f t="shared" si="1136"/>
        <v/>
      </c>
      <c r="X2351" s="119" t="str">
        <f t="shared" si="1137"/>
        <v/>
      </c>
      <c r="Y2351" s="120" t="str">
        <f>IF(B:B="","",IF(R2351="Refreshment Beverage",VLOOKUP(Q2351,Rates!G$15:L$19,6,0)*W2351,VLOOKUP(Q2351,Rates!G$4:L$12,6,0)*W2351))</f>
        <v/>
      </c>
      <c r="Z2351" s="120" t="str">
        <f t="shared" si="1138"/>
        <v/>
      </c>
      <c r="AA2351" s="120" t="str">
        <f t="shared" si="1139"/>
        <v/>
      </c>
      <c r="AB2351" s="136" t="str">
        <f>IF(B:B="","",IF(R2351="Refreshment Beverage","",IF(AND(R2351="Beer",Q2351=0),SUM(LOOKUP(2,1/(Rates!$B$15:$B$18&lt;=W2351)/(Rates!$C$15:$C$18&gt;=W2351),Rates!$D$15:$D$18)*W2351),VLOOKUP(VALUE(Q:Q),Rates!A:B,2,0)*W2351)))</f>
        <v/>
      </c>
      <c r="AC2351" s="136" t="str">
        <f>IF(B:B="","",IF(R2351="Refreshment Beverage","",IF(AND(R2351="Beer",Q2351=0),SUM(LOOKUP(2,1/(Rates!$B$15:$B$18&lt;=W2351)/(Rates!$C$15:$C$18&gt;=W2351),Rates!$E$15:$E$18)*W2351),VLOOKUP(VALUE(Q:Q),Rates!A:C,3,0)*W2351)))</f>
        <v/>
      </c>
      <c r="AD2351" s="137" t="str">
        <f>IFERROR(IF(B:B="","",IF(R2351="Beer","",IF(VALUE(Q2351)=0,VLOOKUP(VLOOKUP(B:B,#REF!,16,0),Rates!A:E,2,0),VLOOKUP(VALUE(Q2351),Rates!A$31:B$34,2,0)*W2351))),0)</f>
        <v/>
      </c>
      <c r="AE2351" s="121" t="str">
        <f t="shared" si="1140"/>
        <v/>
      </c>
      <c r="AF2351" s="138" t="str">
        <f t="shared" si="1141"/>
        <v/>
      </c>
      <c r="AG2351" s="122" t="str">
        <f t="shared" si="1142"/>
        <v/>
      </c>
      <c r="AH2351" s="123" t="str">
        <f t="shared" si="1143"/>
        <v/>
      </c>
      <c r="AI2351" s="139" t="str">
        <f>IF(AE:AE="","",IF(R2351="Refreshment Beverage",AK2351*(Rates!J$19/100),ROUND(SUM(AH2351*(Rates!$J$8/100)),4)))</f>
        <v/>
      </c>
      <c r="AJ2351" s="124" t="str">
        <f t="shared" si="1144"/>
        <v/>
      </c>
      <c r="AK2351" s="125" t="str">
        <f t="shared" si="1145"/>
        <v/>
      </c>
      <c r="AL2351" s="121" t="str">
        <f t="shared" si="1146"/>
        <v/>
      </c>
      <c r="AM2351" s="138" t="str">
        <f>IF(AS2351="","",IF(R2351="Refreshment Beverage",ROUND(AS2351*Rates!K$19,4),ROUND(AO2351*(VLOOKUP(VALUE(Q2351),Rates!G$4:L$12,3,0)),4)))</f>
        <v/>
      </c>
      <c r="AN2351" s="126" t="str">
        <f>IF(AS2351="","",IF(R2351="Refreshment Beverage",AS2351*(Rates!J$19/100),MAX(AM2351,AB2351)))</f>
        <v/>
      </c>
      <c r="AO2351" s="127" t="str">
        <f t="shared" si="1147"/>
        <v/>
      </c>
      <c r="AP2351" s="127" t="str">
        <f t="shared" si="1148"/>
        <v/>
      </c>
      <c r="AQ2351" s="140" t="str">
        <f>IF(AS2351="","",IF(R2351="Refreshment Beverage",ROUND(SUM(VLOOKUP(Q:Q,Rates!G$15:L$19,3,0)*(AS2351-Y2351-Z2351-AA2351)),4),ROUND(SUM(Rates!$K$8*AS2351),4)))</f>
        <v/>
      </c>
      <c r="AR2351" s="139" t="str">
        <f t="shared" si="1149"/>
        <v/>
      </c>
      <c r="AS2351" s="125" t="str">
        <f t="shared" si="1150"/>
        <v/>
      </c>
      <c r="AT2351" s="121" t="str">
        <f t="shared" si="1151"/>
        <v/>
      </c>
      <c r="AU2351" s="138" t="str">
        <f>IF(AX2351="","",IF(R2351="Refreshment Beverage",ROUND((BA2351-Y2351-Z2351-AA2351)*VLOOKUP(VALUE(Q2351),Rates!G$15:L$19,3,0),4),ROUND(AW2351*(VLOOKUP(VALUE(Q2351),Rates!G:L,3,0)),4)))</f>
        <v/>
      </c>
      <c r="AV2351" s="126" t="str">
        <f t="shared" si="1152"/>
        <v/>
      </c>
      <c r="AW2351" s="127" t="str">
        <f t="shared" si="1153"/>
        <v/>
      </c>
      <c r="AX2351" s="123" t="str">
        <f t="shared" si="1154"/>
        <v/>
      </c>
      <c r="AY2351" s="140" t="str">
        <f>IF(AX2351="","",IF(R2351="Refreshment Beverage",ROUND(SUM(AX2351*Rates!K$19),4),ROUND(SUM(AX2351*(Rates!J$8/100)),4)))</f>
        <v/>
      </c>
      <c r="AZ2351" s="124" t="str">
        <f t="shared" si="1155"/>
        <v/>
      </c>
      <c r="BA2351" s="125" t="str">
        <f t="shared" si="1156"/>
        <v/>
      </c>
      <c r="BB2351" s="115"/>
      <c r="BC2351" s="143"/>
      <c r="BD2351" s="100"/>
      <c r="BE2351" s="100"/>
      <c r="BF2351" s="100"/>
      <c r="BG2351" s="100"/>
    </row>
    <row r="2352" spans="1:59" x14ac:dyDescent="0.2">
      <c r="A2352" s="144"/>
      <c r="B2352" s="141"/>
      <c r="C2352" s="141"/>
      <c r="D2352" s="142"/>
      <c r="E2352" s="142"/>
      <c r="F2352" s="142"/>
      <c r="G2352" s="142"/>
      <c r="H2352" s="142"/>
      <c r="I2352" s="129"/>
      <c r="J2352" s="130"/>
      <c r="K2352" s="131" t="str">
        <f t="shared" si="1127"/>
        <v/>
      </c>
      <c r="L2352" s="132" t="str">
        <f t="shared" si="1128"/>
        <v/>
      </c>
      <c r="M2352" s="133" t="str">
        <f t="shared" si="1129"/>
        <v/>
      </c>
      <c r="N2352" s="134" t="str">
        <f>IFERROR(IF(B:B="","",IF(R2352="Beer",SUM(LOOKUP(2,1/(Rates!$B$3:$B$5&lt;=W2352)/(Rates!$C$3:$C$5&gt;=W2352),Rates!$D$3:$D$5)*(X2352/100)*W2352),IF(R2352="Refreshment Beverage",SUM(LOOKUP(2,1/(Rates!$B$7:$B$11&lt;=W2352)/(Rates!$C$7:$C$11&gt;=W2352),Rates!$D$7:$D$11)*(X2352/100)*W2352)))),"")</f>
        <v/>
      </c>
      <c r="O2352" s="134" t="str">
        <f t="shared" si="1130"/>
        <v/>
      </c>
      <c r="P2352" s="116"/>
      <c r="Q2352" s="117" t="str">
        <f t="shared" si="1131"/>
        <v/>
      </c>
      <c r="R2352" s="128" t="str">
        <f t="shared" si="1132"/>
        <v/>
      </c>
      <c r="S2352" s="135" t="str">
        <f>IF(B2352="","",IF(R2352="Refreshment Beverage",VLOOKUP(VALUE(Q2352),Rates!G$15:L$19,2,0),VLOOKUP(VALUE(Q2352),Rates!G$4:L$12,2,0)))</f>
        <v/>
      </c>
      <c r="T2352" s="135" t="str">
        <f t="shared" si="1133"/>
        <v/>
      </c>
      <c r="U2352" s="118" t="str">
        <f t="shared" si="1134"/>
        <v/>
      </c>
      <c r="V2352" s="135" t="str">
        <f t="shared" si="1135"/>
        <v/>
      </c>
      <c r="W2352" s="135" t="str">
        <f t="shared" si="1136"/>
        <v/>
      </c>
      <c r="X2352" s="119" t="str">
        <f t="shared" si="1137"/>
        <v/>
      </c>
      <c r="Y2352" s="120" t="str">
        <f>IF(B:B="","",IF(R2352="Refreshment Beverage",VLOOKUP(Q2352,Rates!G$15:L$19,6,0)*W2352,VLOOKUP(Q2352,Rates!G$4:L$12,6,0)*W2352))</f>
        <v/>
      </c>
      <c r="Z2352" s="120" t="str">
        <f t="shared" si="1138"/>
        <v/>
      </c>
      <c r="AA2352" s="120" t="str">
        <f t="shared" si="1139"/>
        <v/>
      </c>
      <c r="AB2352" s="136" t="str">
        <f>IF(B:B="","",IF(R2352="Refreshment Beverage","",IF(AND(R2352="Beer",Q2352=0),SUM(LOOKUP(2,1/(Rates!$B$15:$B$18&lt;=W2352)/(Rates!$C$15:$C$18&gt;=W2352),Rates!$D$15:$D$18)*W2352),VLOOKUP(VALUE(Q:Q),Rates!A:B,2,0)*W2352)))</f>
        <v/>
      </c>
      <c r="AC2352" s="136" t="str">
        <f>IF(B:B="","",IF(R2352="Refreshment Beverage","",IF(AND(R2352="Beer",Q2352=0),SUM(LOOKUP(2,1/(Rates!$B$15:$B$18&lt;=W2352)/(Rates!$C$15:$C$18&gt;=W2352),Rates!$E$15:$E$18)*W2352),VLOOKUP(VALUE(Q:Q),Rates!A:C,3,0)*W2352)))</f>
        <v/>
      </c>
      <c r="AD2352" s="137" t="str">
        <f>IFERROR(IF(B:B="","",IF(R2352="Beer","",IF(VALUE(Q2352)=0,VLOOKUP(VLOOKUP(B:B,#REF!,16,0),Rates!A:E,2,0),VLOOKUP(VALUE(Q2352),Rates!A$31:B$34,2,0)*W2352))),0)</f>
        <v/>
      </c>
      <c r="AE2352" s="121" t="str">
        <f t="shared" si="1140"/>
        <v/>
      </c>
      <c r="AF2352" s="138" t="str">
        <f t="shared" si="1141"/>
        <v/>
      </c>
      <c r="AG2352" s="122" t="str">
        <f t="shared" si="1142"/>
        <v/>
      </c>
      <c r="AH2352" s="123" t="str">
        <f t="shared" si="1143"/>
        <v/>
      </c>
      <c r="AI2352" s="139" t="str">
        <f>IF(AE:AE="","",IF(R2352="Refreshment Beverage",AK2352*(Rates!J$19/100),ROUND(SUM(AH2352*(Rates!$J$8/100)),4)))</f>
        <v/>
      </c>
      <c r="AJ2352" s="124" t="str">
        <f t="shared" si="1144"/>
        <v/>
      </c>
      <c r="AK2352" s="125" t="str">
        <f t="shared" si="1145"/>
        <v/>
      </c>
      <c r="AL2352" s="121" t="str">
        <f t="shared" si="1146"/>
        <v/>
      </c>
      <c r="AM2352" s="138" t="str">
        <f>IF(AS2352="","",IF(R2352="Refreshment Beverage",ROUND(AS2352*Rates!K$19,4),ROUND(AO2352*(VLOOKUP(VALUE(Q2352),Rates!G$4:L$12,3,0)),4)))</f>
        <v/>
      </c>
      <c r="AN2352" s="126" t="str">
        <f>IF(AS2352="","",IF(R2352="Refreshment Beverage",AS2352*(Rates!J$19/100),MAX(AM2352,AB2352)))</f>
        <v/>
      </c>
      <c r="AO2352" s="127" t="str">
        <f t="shared" si="1147"/>
        <v/>
      </c>
      <c r="AP2352" s="127" t="str">
        <f t="shared" si="1148"/>
        <v/>
      </c>
      <c r="AQ2352" s="140" t="str">
        <f>IF(AS2352="","",IF(R2352="Refreshment Beverage",ROUND(SUM(VLOOKUP(Q:Q,Rates!G$15:L$19,3,0)*(AS2352-Y2352-Z2352-AA2352)),4),ROUND(SUM(Rates!$K$8*AS2352),4)))</f>
        <v/>
      </c>
      <c r="AR2352" s="139" t="str">
        <f t="shared" si="1149"/>
        <v/>
      </c>
      <c r="AS2352" s="125" t="str">
        <f t="shared" si="1150"/>
        <v/>
      </c>
      <c r="AT2352" s="121" t="str">
        <f t="shared" si="1151"/>
        <v/>
      </c>
      <c r="AU2352" s="138" t="str">
        <f>IF(AX2352="","",IF(R2352="Refreshment Beverage",ROUND((BA2352-Y2352-Z2352-AA2352)*VLOOKUP(VALUE(Q2352),Rates!G$15:L$19,3,0),4),ROUND(AW2352*(VLOOKUP(VALUE(Q2352),Rates!G:L,3,0)),4)))</f>
        <v/>
      </c>
      <c r="AV2352" s="126" t="str">
        <f t="shared" si="1152"/>
        <v/>
      </c>
      <c r="AW2352" s="127" t="str">
        <f t="shared" si="1153"/>
        <v/>
      </c>
      <c r="AX2352" s="123" t="str">
        <f t="shared" si="1154"/>
        <v/>
      </c>
      <c r="AY2352" s="140" t="str">
        <f>IF(AX2352="","",IF(R2352="Refreshment Beverage",ROUND(SUM(AX2352*Rates!K$19),4),ROUND(SUM(AX2352*(Rates!J$8/100)),4)))</f>
        <v/>
      </c>
      <c r="AZ2352" s="124" t="str">
        <f t="shared" si="1155"/>
        <v/>
      </c>
      <c r="BA2352" s="125" t="str">
        <f t="shared" si="1156"/>
        <v/>
      </c>
      <c r="BB2352" s="115"/>
      <c r="BC2352" s="143"/>
      <c r="BD2352" s="100"/>
      <c r="BE2352" s="100"/>
      <c r="BF2352" s="100"/>
      <c r="BG2352" s="100"/>
    </row>
    <row r="2353" spans="1:59" x14ac:dyDescent="0.2">
      <c r="A2353" s="144"/>
      <c r="B2353" s="141"/>
      <c r="C2353" s="141"/>
      <c r="D2353" s="142"/>
      <c r="E2353" s="142"/>
      <c r="F2353" s="142"/>
      <c r="G2353" s="142"/>
      <c r="H2353" s="142"/>
      <c r="I2353" s="129"/>
      <c r="J2353" s="130"/>
      <c r="K2353" s="131" t="str">
        <f t="shared" si="1127"/>
        <v/>
      </c>
      <c r="L2353" s="132" t="str">
        <f t="shared" si="1128"/>
        <v/>
      </c>
      <c r="M2353" s="133" t="str">
        <f t="shared" si="1129"/>
        <v/>
      </c>
      <c r="N2353" s="134" t="str">
        <f>IFERROR(IF(B:B="","",IF(R2353="Beer",SUM(LOOKUP(2,1/(Rates!$B$3:$B$5&lt;=W2353)/(Rates!$C$3:$C$5&gt;=W2353),Rates!$D$3:$D$5)*(X2353/100)*W2353),IF(R2353="Refreshment Beverage",SUM(LOOKUP(2,1/(Rates!$B$7:$B$11&lt;=W2353)/(Rates!$C$7:$C$11&gt;=W2353),Rates!$D$7:$D$11)*(X2353/100)*W2353)))),"")</f>
        <v/>
      </c>
      <c r="O2353" s="134" t="str">
        <f t="shared" si="1130"/>
        <v/>
      </c>
      <c r="P2353" s="116"/>
      <c r="Q2353" s="117" t="str">
        <f t="shared" si="1131"/>
        <v/>
      </c>
      <c r="R2353" s="128" t="str">
        <f t="shared" si="1132"/>
        <v/>
      </c>
      <c r="S2353" s="135" t="str">
        <f>IF(B2353="","",IF(R2353="Refreshment Beverage",VLOOKUP(VALUE(Q2353),Rates!G$15:L$19,2,0),VLOOKUP(VALUE(Q2353),Rates!G$4:L$12,2,0)))</f>
        <v/>
      </c>
      <c r="T2353" s="135" t="str">
        <f t="shared" si="1133"/>
        <v/>
      </c>
      <c r="U2353" s="118" t="str">
        <f t="shared" si="1134"/>
        <v/>
      </c>
      <c r="V2353" s="135" t="str">
        <f t="shared" si="1135"/>
        <v/>
      </c>
      <c r="W2353" s="135" t="str">
        <f t="shared" si="1136"/>
        <v/>
      </c>
      <c r="X2353" s="119" t="str">
        <f t="shared" si="1137"/>
        <v/>
      </c>
      <c r="Y2353" s="120" t="str">
        <f>IF(B:B="","",IF(R2353="Refreshment Beverage",VLOOKUP(Q2353,Rates!G$15:L$19,6,0)*W2353,VLOOKUP(Q2353,Rates!G$4:L$12,6,0)*W2353))</f>
        <v/>
      </c>
      <c r="Z2353" s="120" t="str">
        <f t="shared" si="1138"/>
        <v/>
      </c>
      <c r="AA2353" s="120" t="str">
        <f t="shared" si="1139"/>
        <v/>
      </c>
      <c r="AB2353" s="136" t="str">
        <f>IF(B:B="","",IF(R2353="Refreshment Beverage","",IF(AND(R2353="Beer",Q2353=0),SUM(LOOKUP(2,1/(Rates!$B$15:$B$18&lt;=W2353)/(Rates!$C$15:$C$18&gt;=W2353),Rates!$D$15:$D$18)*W2353),VLOOKUP(VALUE(Q:Q),Rates!A:B,2,0)*W2353)))</f>
        <v/>
      </c>
      <c r="AC2353" s="136" t="str">
        <f>IF(B:B="","",IF(R2353="Refreshment Beverage","",IF(AND(R2353="Beer",Q2353=0),SUM(LOOKUP(2,1/(Rates!$B$15:$B$18&lt;=W2353)/(Rates!$C$15:$C$18&gt;=W2353),Rates!$E$15:$E$18)*W2353),VLOOKUP(VALUE(Q:Q),Rates!A:C,3,0)*W2353)))</f>
        <v/>
      </c>
      <c r="AD2353" s="137" t="str">
        <f>IFERROR(IF(B:B="","",IF(R2353="Beer","",IF(VALUE(Q2353)=0,VLOOKUP(VLOOKUP(B:B,#REF!,16,0),Rates!A:E,2,0),VLOOKUP(VALUE(Q2353),Rates!A$31:B$34,2,0)*W2353))),0)</f>
        <v/>
      </c>
      <c r="AE2353" s="121" t="str">
        <f t="shared" si="1140"/>
        <v/>
      </c>
      <c r="AF2353" s="138" t="str">
        <f t="shared" si="1141"/>
        <v/>
      </c>
      <c r="AG2353" s="122" t="str">
        <f t="shared" si="1142"/>
        <v/>
      </c>
      <c r="AH2353" s="123" t="str">
        <f t="shared" si="1143"/>
        <v/>
      </c>
      <c r="AI2353" s="139" t="str">
        <f>IF(AE:AE="","",IF(R2353="Refreshment Beverage",AK2353*(Rates!J$19/100),ROUND(SUM(AH2353*(Rates!$J$8/100)),4)))</f>
        <v/>
      </c>
      <c r="AJ2353" s="124" t="str">
        <f t="shared" si="1144"/>
        <v/>
      </c>
      <c r="AK2353" s="125" t="str">
        <f t="shared" si="1145"/>
        <v/>
      </c>
      <c r="AL2353" s="121" t="str">
        <f t="shared" si="1146"/>
        <v/>
      </c>
      <c r="AM2353" s="138" t="str">
        <f>IF(AS2353="","",IF(R2353="Refreshment Beverage",ROUND(AS2353*Rates!K$19,4),ROUND(AO2353*(VLOOKUP(VALUE(Q2353),Rates!G$4:L$12,3,0)),4)))</f>
        <v/>
      </c>
      <c r="AN2353" s="126" t="str">
        <f>IF(AS2353="","",IF(R2353="Refreshment Beverage",AS2353*(Rates!J$19/100),MAX(AM2353,AB2353)))</f>
        <v/>
      </c>
      <c r="AO2353" s="127" t="str">
        <f t="shared" si="1147"/>
        <v/>
      </c>
      <c r="AP2353" s="127" t="str">
        <f t="shared" si="1148"/>
        <v/>
      </c>
      <c r="AQ2353" s="140" t="str">
        <f>IF(AS2353="","",IF(R2353="Refreshment Beverage",ROUND(SUM(VLOOKUP(Q:Q,Rates!G$15:L$19,3,0)*(AS2353-Y2353-Z2353-AA2353)),4),ROUND(SUM(Rates!$K$8*AS2353),4)))</f>
        <v/>
      </c>
      <c r="AR2353" s="139" t="str">
        <f t="shared" si="1149"/>
        <v/>
      </c>
      <c r="AS2353" s="125" t="str">
        <f t="shared" si="1150"/>
        <v/>
      </c>
      <c r="AT2353" s="121" t="str">
        <f t="shared" si="1151"/>
        <v/>
      </c>
      <c r="AU2353" s="138" t="str">
        <f>IF(AX2353="","",IF(R2353="Refreshment Beverage",ROUND((BA2353-Y2353-Z2353-AA2353)*VLOOKUP(VALUE(Q2353),Rates!G$15:L$19,3,0),4),ROUND(AW2353*(VLOOKUP(VALUE(Q2353),Rates!G:L,3,0)),4)))</f>
        <v/>
      </c>
      <c r="AV2353" s="126" t="str">
        <f t="shared" si="1152"/>
        <v/>
      </c>
      <c r="AW2353" s="127" t="str">
        <f t="shared" si="1153"/>
        <v/>
      </c>
      <c r="AX2353" s="123" t="str">
        <f t="shared" si="1154"/>
        <v/>
      </c>
      <c r="AY2353" s="140" t="str">
        <f>IF(AX2353="","",IF(R2353="Refreshment Beverage",ROUND(SUM(AX2353*Rates!K$19),4),ROUND(SUM(AX2353*(Rates!J$8/100)),4)))</f>
        <v/>
      </c>
      <c r="AZ2353" s="124" t="str">
        <f t="shared" si="1155"/>
        <v/>
      </c>
      <c r="BA2353" s="125" t="str">
        <f t="shared" si="1156"/>
        <v/>
      </c>
      <c r="BB2353" s="115"/>
      <c r="BC2353" s="143"/>
      <c r="BD2353" s="100"/>
      <c r="BE2353" s="100"/>
      <c r="BF2353" s="100"/>
      <c r="BG2353" s="100"/>
    </row>
    <row r="2354" spans="1:59" x14ac:dyDescent="0.2">
      <c r="A2354" s="144"/>
      <c r="B2354" s="141"/>
      <c r="C2354" s="141"/>
      <c r="D2354" s="142"/>
      <c r="E2354" s="142"/>
      <c r="F2354" s="142"/>
      <c r="G2354" s="142"/>
      <c r="H2354" s="142"/>
      <c r="I2354" s="129"/>
      <c r="J2354" s="130"/>
      <c r="K2354" s="131" t="str">
        <f t="shared" si="1127"/>
        <v/>
      </c>
      <c r="L2354" s="132" t="str">
        <f t="shared" si="1128"/>
        <v/>
      </c>
      <c r="M2354" s="133" t="str">
        <f t="shared" si="1129"/>
        <v/>
      </c>
      <c r="N2354" s="134" t="str">
        <f>IFERROR(IF(B:B="","",IF(R2354="Beer",SUM(LOOKUP(2,1/(Rates!$B$3:$B$5&lt;=W2354)/(Rates!$C$3:$C$5&gt;=W2354),Rates!$D$3:$D$5)*(X2354/100)*W2354),IF(R2354="Refreshment Beverage",SUM(LOOKUP(2,1/(Rates!$B$7:$B$11&lt;=W2354)/(Rates!$C$7:$C$11&gt;=W2354),Rates!$D$7:$D$11)*(X2354/100)*W2354)))),"")</f>
        <v/>
      </c>
      <c r="O2354" s="134" t="str">
        <f t="shared" si="1130"/>
        <v/>
      </c>
      <c r="P2354" s="116"/>
      <c r="Q2354" s="117" t="str">
        <f t="shared" si="1131"/>
        <v/>
      </c>
      <c r="R2354" s="128" t="str">
        <f t="shared" si="1132"/>
        <v/>
      </c>
      <c r="S2354" s="135" t="str">
        <f>IF(B2354="","",IF(R2354="Refreshment Beverage",VLOOKUP(VALUE(Q2354),Rates!G$15:L$19,2,0),VLOOKUP(VALUE(Q2354),Rates!G$4:L$12,2,0)))</f>
        <v/>
      </c>
      <c r="T2354" s="135" t="str">
        <f t="shared" si="1133"/>
        <v/>
      </c>
      <c r="U2354" s="118" t="str">
        <f t="shared" si="1134"/>
        <v/>
      </c>
      <c r="V2354" s="135" t="str">
        <f t="shared" si="1135"/>
        <v/>
      </c>
      <c r="W2354" s="135" t="str">
        <f t="shared" si="1136"/>
        <v/>
      </c>
      <c r="X2354" s="119" t="str">
        <f t="shared" si="1137"/>
        <v/>
      </c>
      <c r="Y2354" s="120" t="str">
        <f>IF(B:B="","",IF(R2354="Refreshment Beverage",VLOOKUP(Q2354,Rates!G$15:L$19,6,0)*W2354,VLOOKUP(Q2354,Rates!G$4:L$12,6,0)*W2354))</f>
        <v/>
      </c>
      <c r="Z2354" s="120" t="str">
        <f t="shared" si="1138"/>
        <v/>
      </c>
      <c r="AA2354" s="120" t="str">
        <f t="shared" si="1139"/>
        <v/>
      </c>
      <c r="AB2354" s="136" t="str">
        <f>IF(B:B="","",IF(R2354="Refreshment Beverage","",IF(AND(R2354="Beer",Q2354=0),SUM(LOOKUP(2,1/(Rates!$B$15:$B$18&lt;=W2354)/(Rates!$C$15:$C$18&gt;=W2354),Rates!$D$15:$D$18)*W2354),VLOOKUP(VALUE(Q:Q),Rates!A:B,2,0)*W2354)))</f>
        <v/>
      </c>
      <c r="AC2354" s="136" t="str">
        <f>IF(B:B="","",IF(R2354="Refreshment Beverage","",IF(AND(R2354="Beer",Q2354=0),SUM(LOOKUP(2,1/(Rates!$B$15:$B$18&lt;=W2354)/(Rates!$C$15:$C$18&gt;=W2354),Rates!$E$15:$E$18)*W2354),VLOOKUP(VALUE(Q:Q),Rates!A:C,3,0)*W2354)))</f>
        <v/>
      </c>
      <c r="AD2354" s="137" t="str">
        <f>IFERROR(IF(B:B="","",IF(R2354="Beer","",IF(VALUE(Q2354)=0,VLOOKUP(VLOOKUP(B:B,#REF!,16,0),Rates!A:E,2,0),VLOOKUP(VALUE(Q2354),Rates!A$31:B$34,2,0)*W2354))),0)</f>
        <v/>
      </c>
      <c r="AE2354" s="121" t="str">
        <f t="shared" si="1140"/>
        <v/>
      </c>
      <c r="AF2354" s="138" t="str">
        <f t="shared" si="1141"/>
        <v/>
      </c>
      <c r="AG2354" s="122" t="str">
        <f t="shared" si="1142"/>
        <v/>
      </c>
      <c r="AH2354" s="123" t="str">
        <f t="shared" si="1143"/>
        <v/>
      </c>
      <c r="AI2354" s="139" t="str">
        <f>IF(AE:AE="","",IF(R2354="Refreshment Beverage",AK2354*(Rates!J$19/100),ROUND(SUM(AH2354*(Rates!$J$8/100)),4)))</f>
        <v/>
      </c>
      <c r="AJ2354" s="124" t="str">
        <f t="shared" si="1144"/>
        <v/>
      </c>
      <c r="AK2354" s="125" t="str">
        <f t="shared" si="1145"/>
        <v/>
      </c>
      <c r="AL2354" s="121" t="str">
        <f t="shared" si="1146"/>
        <v/>
      </c>
      <c r="AM2354" s="138" t="str">
        <f>IF(AS2354="","",IF(R2354="Refreshment Beverage",ROUND(AS2354*Rates!K$19,4),ROUND(AO2354*(VLOOKUP(VALUE(Q2354),Rates!G$4:L$12,3,0)),4)))</f>
        <v/>
      </c>
      <c r="AN2354" s="126" t="str">
        <f>IF(AS2354="","",IF(R2354="Refreshment Beverage",AS2354*(Rates!J$19/100),MAX(AM2354,AB2354)))</f>
        <v/>
      </c>
      <c r="AO2354" s="127" t="str">
        <f t="shared" si="1147"/>
        <v/>
      </c>
      <c r="AP2354" s="127" t="str">
        <f t="shared" si="1148"/>
        <v/>
      </c>
      <c r="AQ2354" s="140" t="str">
        <f>IF(AS2354="","",IF(R2354="Refreshment Beverage",ROUND(SUM(VLOOKUP(Q:Q,Rates!G$15:L$19,3,0)*(AS2354-Y2354-Z2354-AA2354)),4),ROUND(SUM(Rates!$K$8*AS2354),4)))</f>
        <v/>
      </c>
      <c r="AR2354" s="139" t="str">
        <f t="shared" si="1149"/>
        <v/>
      </c>
      <c r="AS2354" s="125" t="str">
        <f t="shared" si="1150"/>
        <v/>
      </c>
      <c r="AT2354" s="121" t="str">
        <f t="shared" si="1151"/>
        <v/>
      </c>
      <c r="AU2354" s="138" t="str">
        <f>IF(AX2354="","",IF(R2354="Refreshment Beverage",ROUND((BA2354-Y2354-Z2354-AA2354)*VLOOKUP(VALUE(Q2354),Rates!G$15:L$19,3,0),4),ROUND(AW2354*(VLOOKUP(VALUE(Q2354),Rates!G:L,3,0)),4)))</f>
        <v/>
      </c>
      <c r="AV2354" s="126" t="str">
        <f t="shared" si="1152"/>
        <v/>
      </c>
      <c r="AW2354" s="127" t="str">
        <f t="shared" si="1153"/>
        <v/>
      </c>
      <c r="AX2354" s="123" t="str">
        <f t="shared" si="1154"/>
        <v/>
      </c>
      <c r="AY2354" s="140" t="str">
        <f>IF(AX2354="","",IF(R2354="Refreshment Beverage",ROUND(SUM(AX2354*Rates!K$19),4),ROUND(SUM(AX2354*(Rates!J$8/100)),4)))</f>
        <v/>
      </c>
      <c r="AZ2354" s="124" t="str">
        <f t="shared" si="1155"/>
        <v/>
      </c>
      <c r="BA2354" s="125" t="str">
        <f t="shared" si="1156"/>
        <v/>
      </c>
      <c r="BB2354" s="115"/>
      <c r="BC2354" s="143"/>
      <c r="BD2354" s="100"/>
      <c r="BE2354" s="100"/>
      <c r="BF2354" s="100"/>
      <c r="BG2354" s="100"/>
    </row>
    <row r="2355" spans="1:59" x14ac:dyDescent="0.2">
      <c r="A2355" s="144"/>
      <c r="B2355" s="141"/>
      <c r="C2355" s="141"/>
      <c r="D2355" s="142"/>
      <c r="E2355" s="142"/>
      <c r="F2355" s="142"/>
      <c r="G2355" s="142"/>
      <c r="H2355" s="142"/>
      <c r="I2355" s="129"/>
      <c r="J2355" s="130"/>
      <c r="K2355" s="131" t="str">
        <f t="shared" si="1127"/>
        <v/>
      </c>
      <c r="L2355" s="132" t="str">
        <f t="shared" si="1128"/>
        <v/>
      </c>
      <c r="M2355" s="133" t="str">
        <f t="shared" si="1129"/>
        <v/>
      </c>
      <c r="N2355" s="134" t="str">
        <f>IFERROR(IF(B:B="","",IF(R2355="Beer",SUM(LOOKUP(2,1/(Rates!$B$3:$B$5&lt;=W2355)/(Rates!$C$3:$C$5&gt;=W2355),Rates!$D$3:$D$5)*(X2355/100)*W2355),IF(R2355="Refreshment Beverage",SUM(LOOKUP(2,1/(Rates!$B$7:$B$11&lt;=W2355)/(Rates!$C$7:$C$11&gt;=W2355),Rates!$D$7:$D$11)*(X2355/100)*W2355)))),"")</f>
        <v/>
      </c>
      <c r="O2355" s="134" t="str">
        <f t="shared" si="1130"/>
        <v/>
      </c>
      <c r="P2355" s="116"/>
      <c r="Q2355" s="117" t="str">
        <f t="shared" si="1131"/>
        <v/>
      </c>
      <c r="R2355" s="128" t="str">
        <f t="shared" si="1132"/>
        <v/>
      </c>
      <c r="S2355" s="135" t="str">
        <f>IF(B2355="","",IF(R2355="Refreshment Beverage",VLOOKUP(VALUE(Q2355),Rates!G$15:L$19,2,0),VLOOKUP(VALUE(Q2355),Rates!G$4:L$12,2,0)))</f>
        <v/>
      </c>
      <c r="T2355" s="135" t="str">
        <f t="shared" si="1133"/>
        <v/>
      </c>
      <c r="U2355" s="118" t="str">
        <f t="shared" si="1134"/>
        <v/>
      </c>
      <c r="V2355" s="135" t="str">
        <f t="shared" si="1135"/>
        <v/>
      </c>
      <c r="W2355" s="135" t="str">
        <f t="shared" si="1136"/>
        <v/>
      </c>
      <c r="X2355" s="119" t="str">
        <f t="shared" si="1137"/>
        <v/>
      </c>
      <c r="Y2355" s="120" t="str">
        <f>IF(B:B="","",IF(R2355="Refreshment Beverage",VLOOKUP(Q2355,Rates!G$15:L$19,6,0)*W2355,VLOOKUP(Q2355,Rates!G$4:L$12,6,0)*W2355))</f>
        <v/>
      </c>
      <c r="Z2355" s="120" t="str">
        <f t="shared" si="1138"/>
        <v/>
      </c>
      <c r="AA2355" s="120" t="str">
        <f t="shared" si="1139"/>
        <v/>
      </c>
      <c r="AB2355" s="136" t="str">
        <f>IF(B:B="","",IF(R2355="Refreshment Beverage","",IF(AND(R2355="Beer",Q2355=0),SUM(LOOKUP(2,1/(Rates!$B$15:$B$18&lt;=W2355)/(Rates!$C$15:$C$18&gt;=W2355),Rates!$D$15:$D$18)*W2355),VLOOKUP(VALUE(Q:Q),Rates!A:B,2,0)*W2355)))</f>
        <v/>
      </c>
      <c r="AC2355" s="136" t="str">
        <f>IF(B:B="","",IF(R2355="Refreshment Beverage","",IF(AND(R2355="Beer",Q2355=0),SUM(LOOKUP(2,1/(Rates!$B$15:$B$18&lt;=W2355)/(Rates!$C$15:$C$18&gt;=W2355),Rates!$E$15:$E$18)*W2355),VLOOKUP(VALUE(Q:Q),Rates!A:C,3,0)*W2355)))</f>
        <v/>
      </c>
      <c r="AD2355" s="137" t="str">
        <f>IFERROR(IF(B:B="","",IF(R2355="Beer","",IF(VALUE(Q2355)=0,VLOOKUP(VLOOKUP(B:B,#REF!,16,0),Rates!A:E,2,0),VLOOKUP(VALUE(Q2355),Rates!A$31:B$34,2,0)*W2355))),0)</f>
        <v/>
      </c>
      <c r="AE2355" s="121" t="str">
        <f t="shared" si="1140"/>
        <v/>
      </c>
      <c r="AF2355" s="138" t="str">
        <f t="shared" si="1141"/>
        <v/>
      </c>
      <c r="AG2355" s="122" t="str">
        <f t="shared" si="1142"/>
        <v/>
      </c>
      <c r="AH2355" s="123" t="str">
        <f t="shared" si="1143"/>
        <v/>
      </c>
      <c r="AI2355" s="139" t="str">
        <f>IF(AE:AE="","",IF(R2355="Refreshment Beverage",AK2355*(Rates!J$19/100),ROUND(SUM(AH2355*(Rates!$J$8/100)),4)))</f>
        <v/>
      </c>
      <c r="AJ2355" s="124" t="str">
        <f t="shared" si="1144"/>
        <v/>
      </c>
      <c r="AK2355" s="125" t="str">
        <f t="shared" si="1145"/>
        <v/>
      </c>
      <c r="AL2355" s="121" t="str">
        <f t="shared" si="1146"/>
        <v/>
      </c>
      <c r="AM2355" s="138" t="str">
        <f>IF(AS2355="","",IF(R2355="Refreshment Beverage",ROUND(AS2355*Rates!K$19,4),ROUND(AO2355*(VLOOKUP(VALUE(Q2355),Rates!G$4:L$12,3,0)),4)))</f>
        <v/>
      </c>
      <c r="AN2355" s="126" t="str">
        <f>IF(AS2355="","",IF(R2355="Refreshment Beverage",AS2355*(Rates!J$19/100),MAX(AM2355,AB2355)))</f>
        <v/>
      </c>
      <c r="AO2355" s="127" t="str">
        <f t="shared" si="1147"/>
        <v/>
      </c>
      <c r="AP2355" s="127" t="str">
        <f t="shared" si="1148"/>
        <v/>
      </c>
      <c r="AQ2355" s="140" t="str">
        <f>IF(AS2355="","",IF(R2355="Refreshment Beverage",ROUND(SUM(VLOOKUP(Q:Q,Rates!G$15:L$19,3,0)*(AS2355-Y2355-Z2355-AA2355)),4),ROUND(SUM(Rates!$K$8*AS2355),4)))</f>
        <v/>
      </c>
      <c r="AR2355" s="139" t="str">
        <f t="shared" si="1149"/>
        <v/>
      </c>
      <c r="AS2355" s="125" t="str">
        <f t="shared" si="1150"/>
        <v/>
      </c>
      <c r="AT2355" s="121" t="str">
        <f t="shared" si="1151"/>
        <v/>
      </c>
      <c r="AU2355" s="138" t="str">
        <f>IF(AX2355="","",IF(R2355="Refreshment Beverage",ROUND((BA2355-Y2355-Z2355-AA2355)*VLOOKUP(VALUE(Q2355),Rates!G$15:L$19,3,0),4),ROUND(AW2355*(VLOOKUP(VALUE(Q2355),Rates!G:L,3,0)),4)))</f>
        <v/>
      </c>
      <c r="AV2355" s="126" t="str">
        <f t="shared" si="1152"/>
        <v/>
      </c>
      <c r="AW2355" s="127" t="str">
        <f t="shared" si="1153"/>
        <v/>
      </c>
      <c r="AX2355" s="123" t="str">
        <f t="shared" si="1154"/>
        <v/>
      </c>
      <c r="AY2355" s="140" t="str">
        <f>IF(AX2355="","",IF(R2355="Refreshment Beverage",ROUND(SUM(AX2355*Rates!K$19),4),ROUND(SUM(AX2355*(Rates!J$8/100)),4)))</f>
        <v/>
      </c>
      <c r="AZ2355" s="124" t="str">
        <f t="shared" si="1155"/>
        <v/>
      </c>
      <c r="BA2355" s="125" t="str">
        <f t="shared" si="1156"/>
        <v/>
      </c>
      <c r="BB2355" s="115"/>
      <c r="BC2355" s="143"/>
      <c r="BD2355" s="100"/>
      <c r="BE2355" s="100"/>
      <c r="BF2355" s="100"/>
      <c r="BG2355" s="100"/>
    </row>
    <row r="2356" spans="1:59" x14ac:dyDescent="0.2">
      <c r="A2356" s="144"/>
      <c r="B2356" s="141"/>
      <c r="C2356" s="141"/>
      <c r="D2356" s="142"/>
      <c r="E2356" s="142"/>
      <c r="F2356" s="142"/>
      <c r="G2356" s="142"/>
      <c r="H2356" s="142"/>
      <c r="I2356" s="129"/>
      <c r="J2356" s="130"/>
      <c r="K2356" s="131" t="str">
        <f t="shared" si="1127"/>
        <v/>
      </c>
      <c r="L2356" s="132" t="str">
        <f t="shared" si="1128"/>
        <v/>
      </c>
      <c r="M2356" s="133" t="str">
        <f t="shared" si="1129"/>
        <v/>
      </c>
      <c r="N2356" s="134" t="str">
        <f>IFERROR(IF(B:B="","",IF(R2356="Beer",SUM(LOOKUP(2,1/(Rates!$B$3:$B$5&lt;=W2356)/(Rates!$C$3:$C$5&gt;=W2356),Rates!$D$3:$D$5)*(X2356/100)*W2356),IF(R2356="Refreshment Beverage",SUM(LOOKUP(2,1/(Rates!$B$7:$B$11&lt;=W2356)/(Rates!$C$7:$C$11&gt;=W2356),Rates!$D$7:$D$11)*(X2356/100)*W2356)))),"")</f>
        <v/>
      </c>
      <c r="O2356" s="134" t="str">
        <f t="shared" si="1130"/>
        <v/>
      </c>
      <c r="P2356" s="116"/>
      <c r="Q2356" s="117" t="str">
        <f t="shared" si="1131"/>
        <v/>
      </c>
      <c r="R2356" s="128" t="str">
        <f t="shared" si="1132"/>
        <v/>
      </c>
      <c r="S2356" s="135" t="str">
        <f>IF(B2356="","",IF(R2356="Refreshment Beverage",VLOOKUP(VALUE(Q2356),Rates!G$15:L$19,2,0),VLOOKUP(VALUE(Q2356),Rates!G$4:L$12,2,0)))</f>
        <v/>
      </c>
      <c r="T2356" s="135" t="str">
        <f t="shared" si="1133"/>
        <v/>
      </c>
      <c r="U2356" s="118" t="str">
        <f t="shared" si="1134"/>
        <v/>
      </c>
      <c r="V2356" s="135" t="str">
        <f t="shared" si="1135"/>
        <v/>
      </c>
      <c r="W2356" s="135" t="str">
        <f t="shared" si="1136"/>
        <v/>
      </c>
      <c r="X2356" s="119" t="str">
        <f t="shared" si="1137"/>
        <v/>
      </c>
      <c r="Y2356" s="120" t="str">
        <f>IF(B:B="","",IF(R2356="Refreshment Beverage",VLOOKUP(Q2356,Rates!G$15:L$19,6,0)*W2356,VLOOKUP(Q2356,Rates!G$4:L$12,6,0)*W2356))</f>
        <v/>
      </c>
      <c r="Z2356" s="120" t="str">
        <f t="shared" si="1138"/>
        <v/>
      </c>
      <c r="AA2356" s="120" t="str">
        <f t="shared" si="1139"/>
        <v/>
      </c>
      <c r="AB2356" s="136" t="str">
        <f>IF(B:B="","",IF(R2356="Refreshment Beverage","",IF(AND(R2356="Beer",Q2356=0),SUM(LOOKUP(2,1/(Rates!$B$15:$B$18&lt;=W2356)/(Rates!$C$15:$C$18&gt;=W2356),Rates!$D$15:$D$18)*W2356),VLOOKUP(VALUE(Q:Q),Rates!A:B,2,0)*W2356)))</f>
        <v/>
      </c>
      <c r="AC2356" s="136" t="str">
        <f>IF(B:B="","",IF(R2356="Refreshment Beverage","",IF(AND(R2356="Beer",Q2356=0),SUM(LOOKUP(2,1/(Rates!$B$15:$B$18&lt;=W2356)/(Rates!$C$15:$C$18&gt;=W2356),Rates!$E$15:$E$18)*W2356),VLOOKUP(VALUE(Q:Q),Rates!A:C,3,0)*W2356)))</f>
        <v/>
      </c>
      <c r="AD2356" s="137" t="str">
        <f>IFERROR(IF(B:B="","",IF(R2356="Beer","",IF(VALUE(Q2356)=0,VLOOKUP(VLOOKUP(B:B,#REF!,16,0),Rates!A:E,2,0),VLOOKUP(VALUE(Q2356),Rates!A$31:B$34,2,0)*W2356))),0)</f>
        <v/>
      </c>
      <c r="AE2356" s="121" t="str">
        <f t="shared" si="1140"/>
        <v/>
      </c>
      <c r="AF2356" s="138" t="str">
        <f t="shared" si="1141"/>
        <v/>
      </c>
      <c r="AG2356" s="122" t="str">
        <f t="shared" si="1142"/>
        <v/>
      </c>
      <c r="AH2356" s="123" t="str">
        <f t="shared" si="1143"/>
        <v/>
      </c>
      <c r="AI2356" s="139" t="str">
        <f>IF(AE:AE="","",IF(R2356="Refreshment Beverage",AK2356*(Rates!J$19/100),ROUND(SUM(AH2356*(Rates!$J$8/100)),4)))</f>
        <v/>
      </c>
      <c r="AJ2356" s="124" t="str">
        <f t="shared" si="1144"/>
        <v/>
      </c>
      <c r="AK2356" s="125" t="str">
        <f t="shared" si="1145"/>
        <v/>
      </c>
      <c r="AL2356" s="121" t="str">
        <f t="shared" si="1146"/>
        <v/>
      </c>
      <c r="AM2356" s="138" t="str">
        <f>IF(AS2356="","",IF(R2356="Refreshment Beverage",ROUND(AS2356*Rates!K$19,4),ROUND(AO2356*(VLOOKUP(VALUE(Q2356),Rates!G$4:L$12,3,0)),4)))</f>
        <v/>
      </c>
      <c r="AN2356" s="126" t="str">
        <f>IF(AS2356="","",IF(R2356="Refreshment Beverage",AS2356*(Rates!J$19/100),MAX(AM2356,AB2356)))</f>
        <v/>
      </c>
      <c r="AO2356" s="127" t="str">
        <f t="shared" si="1147"/>
        <v/>
      </c>
      <c r="AP2356" s="127" t="str">
        <f t="shared" si="1148"/>
        <v/>
      </c>
      <c r="AQ2356" s="140" t="str">
        <f>IF(AS2356="","",IF(R2356="Refreshment Beverage",ROUND(SUM(VLOOKUP(Q:Q,Rates!G$15:L$19,3,0)*(AS2356-Y2356-Z2356-AA2356)),4),ROUND(SUM(Rates!$K$8*AS2356),4)))</f>
        <v/>
      </c>
      <c r="AR2356" s="139" t="str">
        <f t="shared" si="1149"/>
        <v/>
      </c>
      <c r="AS2356" s="125" t="str">
        <f t="shared" si="1150"/>
        <v/>
      </c>
      <c r="AT2356" s="121" t="str">
        <f t="shared" si="1151"/>
        <v/>
      </c>
      <c r="AU2356" s="138" t="str">
        <f>IF(AX2356="","",IF(R2356="Refreshment Beverage",ROUND((BA2356-Y2356-Z2356-AA2356)*VLOOKUP(VALUE(Q2356),Rates!G$15:L$19,3,0),4),ROUND(AW2356*(VLOOKUP(VALUE(Q2356),Rates!G:L,3,0)),4)))</f>
        <v/>
      </c>
      <c r="AV2356" s="126" t="str">
        <f t="shared" si="1152"/>
        <v/>
      </c>
      <c r="AW2356" s="127" t="str">
        <f t="shared" si="1153"/>
        <v/>
      </c>
      <c r="AX2356" s="123" t="str">
        <f t="shared" si="1154"/>
        <v/>
      </c>
      <c r="AY2356" s="140" t="str">
        <f>IF(AX2356="","",IF(R2356="Refreshment Beverage",ROUND(SUM(AX2356*Rates!K$19),4),ROUND(SUM(AX2356*(Rates!J$8/100)),4)))</f>
        <v/>
      </c>
      <c r="AZ2356" s="124" t="str">
        <f t="shared" si="1155"/>
        <v/>
      </c>
      <c r="BA2356" s="125" t="str">
        <f t="shared" si="1156"/>
        <v/>
      </c>
      <c r="BB2356" s="115"/>
      <c r="BC2356" s="143"/>
      <c r="BD2356" s="100"/>
      <c r="BE2356" s="100"/>
      <c r="BF2356" s="100"/>
      <c r="BG2356" s="100"/>
    </row>
    <row r="2357" spans="1:59" x14ac:dyDescent="0.2">
      <c r="A2357" s="144"/>
      <c r="B2357" s="141"/>
      <c r="C2357" s="141"/>
      <c r="D2357" s="142"/>
      <c r="E2357" s="142"/>
      <c r="F2357" s="142"/>
      <c r="G2357" s="142"/>
      <c r="H2357" s="142"/>
      <c r="I2357" s="129"/>
      <c r="J2357" s="130"/>
      <c r="K2357" s="131" t="str">
        <f t="shared" si="1127"/>
        <v/>
      </c>
      <c r="L2357" s="132" t="str">
        <f t="shared" si="1128"/>
        <v/>
      </c>
      <c r="M2357" s="133" t="str">
        <f t="shared" si="1129"/>
        <v/>
      </c>
      <c r="N2357" s="134" t="str">
        <f>IFERROR(IF(B:B="","",IF(R2357="Beer",SUM(LOOKUP(2,1/(Rates!$B$3:$B$5&lt;=W2357)/(Rates!$C$3:$C$5&gt;=W2357),Rates!$D$3:$D$5)*(X2357/100)*W2357),IF(R2357="Refreshment Beverage",SUM(LOOKUP(2,1/(Rates!$B$7:$B$11&lt;=W2357)/(Rates!$C$7:$C$11&gt;=W2357),Rates!$D$7:$D$11)*(X2357/100)*W2357)))),"")</f>
        <v/>
      </c>
      <c r="O2357" s="134" t="str">
        <f t="shared" si="1130"/>
        <v/>
      </c>
      <c r="P2357" s="116"/>
      <c r="Q2357" s="117" t="str">
        <f t="shared" si="1131"/>
        <v/>
      </c>
      <c r="R2357" s="128" t="str">
        <f t="shared" si="1132"/>
        <v/>
      </c>
      <c r="S2357" s="135" t="str">
        <f>IF(B2357="","",IF(R2357="Refreshment Beverage",VLOOKUP(VALUE(Q2357),Rates!G$15:L$19,2,0),VLOOKUP(VALUE(Q2357),Rates!G$4:L$12,2,0)))</f>
        <v/>
      </c>
      <c r="T2357" s="135" t="str">
        <f t="shared" si="1133"/>
        <v/>
      </c>
      <c r="U2357" s="118" t="str">
        <f t="shared" si="1134"/>
        <v/>
      </c>
      <c r="V2357" s="135" t="str">
        <f t="shared" si="1135"/>
        <v/>
      </c>
      <c r="W2357" s="135" t="str">
        <f t="shared" si="1136"/>
        <v/>
      </c>
      <c r="X2357" s="119" t="str">
        <f t="shared" si="1137"/>
        <v/>
      </c>
      <c r="Y2357" s="120" t="str">
        <f>IF(B:B="","",IF(R2357="Refreshment Beverage",VLOOKUP(Q2357,Rates!G$15:L$19,6,0)*W2357,VLOOKUP(Q2357,Rates!G$4:L$12,6,0)*W2357))</f>
        <v/>
      </c>
      <c r="Z2357" s="120" t="str">
        <f t="shared" si="1138"/>
        <v/>
      </c>
      <c r="AA2357" s="120" t="str">
        <f t="shared" si="1139"/>
        <v/>
      </c>
      <c r="AB2357" s="136" t="str">
        <f>IF(B:B="","",IF(R2357="Refreshment Beverage","",IF(AND(R2357="Beer",Q2357=0),SUM(LOOKUP(2,1/(Rates!$B$15:$B$18&lt;=W2357)/(Rates!$C$15:$C$18&gt;=W2357),Rates!$D$15:$D$18)*W2357),VLOOKUP(VALUE(Q:Q),Rates!A:B,2,0)*W2357)))</f>
        <v/>
      </c>
      <c r="AC2357" s="136" t="str">
        <f>IF(B:B="","",IF(R2357="Refreshment Beverage","",IF(AND(R2357="Beer",Q2357=0),SUM(LOOKUP(2,1/(Rates!$B$15:$B$18&lt;=W2357)/(Rates!$C$15:$C$18&gt;=W2357),Rates!$E$15:$E$18)*W2357),VLOOKUP(VALUE(Q:Q),Rates!A:C,3,0)*W2357)))</f>
        <v/>
      </c>
      <c r="AD2357" s="137" t="str">
        <f>IFERROR(IF(B:B="","",IF(R2357="Beer","",IF(VALUE(Q2357)=0,VLOOKUP(VLOOKUP(B:B,#REF!,16,0),Rates!A:E,2,0),VLOOKUP(VALUE(Q2357),Rates!A$31:B$34,2,0)*W2357))),0)</f>
        <v/>
      </c>
      <c r="AE2357" s="121" t="str">
        <f t="shared" si="1140"/>
        <v/>
      </c>
      <c r="AF2357" s="138" t="str">
        <f t="shared" si="1141"/>
        <v/>
      </c>
      <c r="AG2357" s="122" t="str">
        <f t="shared" si="1142"/>
        <v/>
      </c>
      <c r="AH2357" s="123" t="str">
        <f t="shared" si="1143"/>
        <v/>
      </c>
      <c r="AI2357" s="139" t="str">
        <f>IF(AE:AE="","",IF(R2357="Refreshment Beverage",AK2357*(Rates!J$19/100),ROUND(SUM(AH2357*(Rates!$J$8/100)),4)))</f>
        <v/>
      </c>
      <c r="AJ2357" s="124" t="str">
        <f t="shared" si="1144"/>
        <v/>
      </c>
      <c r="AK2357" s="125" t="str">
        <f t="shared" si="1145"/>
        <v/>
      </c>
      <c r="AL2357" s="121" t="str">
        <f t="shared" si="1146"/>
        <v/>
      </c>
      <c r="AM2357" s="138" t="str">
        <f>IF(AS2357="","",IF(R2357="Refreshment Beverage",ROUND(AS2357*Rates!K$19,4),ROUND(AO2357*(VLOOKUP(VALUE(Q2357),Rates!G$4:L$12,3,0)),4)))</f>
        <v/>
      </c>
      <c r="AN2357" s="126" t="str">
        <f>IF(AS2357="","",IF(R2357="Refreshment Beverage",AS2357*(Rates!J$19/100),MAX(AM2357,AB2357)))</f>
        <v/>
      </c>
      <c r="AO2357" s="127" t="str">
        <f t="shared" si="1147"/>
        <v/>
      </c>
      <c r="AP2357" s="127" t="str">
        <f t="shared" si="1148"/>
        <v/>
      </c>
      <c r="AQ2357" s="140" t="str">
        <f>IF(AS2357="","",IF(R2357="Refreshment Beverage",ROUND(SUM(VLOOKUP(Q:Q,Rates!G$15:L$19,3,0)*(AS2357-Y2357-Z2357-AA2357)),4),ROUND(SUM(Rates!$K$8*AS2357),4)))</f>
        <v/>
      </c>
      <c r="AR2357" s="139" t="str">
        <f t="shared" si="1149"/>
        <v/>
      </c>
      <c r="AS2357" s="125" t="str">
        <f t="shared" si="1150"/>
        <v/>
      </c>
      <c r="AT2357" s="121" t="str">
        <f t="shared" si="1151"/>
        <v/>
      </c>
      <c r="AU2357" s="138" t="str">
        <f>IF(AX2357="","",IF(R2357="Refreshment Beverage",ROUND((BA2357-Y2357-Z2357-AA2357)*VLOOKUP(VALUE(Q2357),Rates!G$15:L$19,3,0),4),ROUND(AW2357*(VLOOKUP(VALUE(Q2357),Rates!G:L,3,0)),4)))</f>
        <v/>
      </c>
      <c r="AV2357" s="126" t="str">
        <f t="shared" si="1152"/>
        <v/>
      </c>
      <c r="AW2357" s="127" t="str">
        <f t="shared" si="1153"/>
        <v/>
      </c>
      <c r="AX2357" s="123" t="str">
        <f t="shared" si="1154"/>
        <v/>
      </c>
      <c r="AY2357" s="140" t="str">
        <f>IF(AX2357="","",IF(R2357="Refreshment Beverage",ROUND(SUM(AX2357*Rates!K$19),4),ROUND(SUM(AX2357*(Rates!J$8/100)),4)))</f>
        <v/>
      </c>
      <c r="AZ2357" s="124" t="str">
        <f t="shared" si="1155"/>
        <v/>
      </c>
      <c r="BA2357" s="125" t="str">
        <f t="shared" si="1156"/>
        <v/>
      </c>
      <c r="BB2357" s="115"/>
      <c r="BC2357" s="143"/>
      <c r="BD2357" s="100"/>
      <c r="BE2357" s="100"/>
      <c r="BF2357" s="100"/>
      <c r="BG2357" s="100"/>
    </row>
    <row r="2358" spans="1:59" x14ac:dyDescent="0.2">
      <c r="A2358" s="144"/>
      <c r="B2358" s="141"/>
      <c r="C2358" s="141"/>
      <c r="D2358" s="142"/>
      <c r="E2358" s="142"/>
      <c r="F2358" s="142"/>
      <c r="G2358" s="142"/>
      <c r="H2358" s="142"/>
      <c r="I2358" s="129"/>
      <c r="J2358" s="130"/>
      <c r="K2358" s="131" t="str">
        <f t="shared" si="1127"/>
        <v/>
      </c>
      <c r="L2358" s="132" t="str">
        <f t="shared" si="1128"/>
        <v/>
      </c>
      <c r="M2358" s="133" t="str">
        <f t="shared" si="1129"/>
        <v/>
      </c>
      <c r="N2358" s="134" t="str">
        <f>IFERROR(IF(B:B="","",IF(R2358="Beer",SUM(LOOKUP(2,1/(Rates!$B$3:$B$5&lt;=W2358)/(Rates!$C$3:$C$5&gt;=W2358),Rates!$D$3:$D$5)*(X2358/100)*W2358),IF(R2358="Refreshment Beverage",SUM(LOOKUP(2,1/(Rates!$B$7:$B$11&lt;=W2358)/(Rates!$C$7:$C$11&gt;=W2358),Rates!$D$7:$D$11)*(X2358/100)*W2358)))),"")</f>
        <v/>
      </c>
      <c r="O2358" s="134" t="str">
        <f t="shared" si="1130"/>
        <v/>
      </c>
      <c r="P2358" s="116"/>
      <c r="Q2358" s="117" t="str">
        <f t="shared" si="1131"/>
        <v/>
      </c>
      <c r="R2358" s="128" t="str">
        <f t="shared" si="1132"/>
        <v/>
      </c>
      <c r="S2358" s="135" t="str">
        <f>IF(B2358="","",IF(R2358="Refreshment Beverage",VLOOKUP(VALUE(Q2358),Rates!G$15:L$19,2,0),VLOOKUP(VALUE(Q2358),Rates!G$4:L$12,2,0)))</f>
        <v/>
      </c>
      <c r="T2358" s="135" t="str">
        <f t="shared" si="1133"/>
        <v/>
      </c>
      <c r="U2358" s="118" t="str">
        <f t="shared" si="1134"/>
        <v/>
      </c>
      <c r="V2358" s="135" t="str">
        <f t="shared" si="1135"/>
        <v/>
      </c>
      <c r="W2358" s="135" t="str">
        <f t="shared" si="1136"/>
        <v/>
      </c>
      <c r="X2358" s="119" t="str">
        <f t="shared" si="1137"/>
        <v/>
      </c>
      <c r="Y2358" s="120" t="str">
        <f>IF(B:B="","",IF(R2358="Refreshment Beverage",VLOOKUP(Q2358,Rates!G$15:L$19,6,0)*W2358,VLOOKUP(Q2358,Rates!G$4:L$12,6,0)*W2358))</f>
        <v/>
      </c>
      <c r="Z2358" s="120" t="str">
        <f t="shared" si="1138"/>
        <v/>
      </c>
      <c r="AA2358" s="120" t="str">
        <f t="shared" si="1139"/>
        <v/>
      </c>
      <c r="AB2358" s="136" t="str">
        <f>IF(B:B="","",IF(R2358="Refreshment Beverage","",IF(AND(R2358="Beer",Q2358=0),SUM(LOOKUP(2,1/(Rates!$B$15:$B$18&lt;=W2358)/(Rates!$C$15:$C$18&gt;=W2358),Rates!$D$15:$D$18)*W2358),VLOOKUP(VALUE(Q:Q),Rates!A:B,2,0)*W2358)))</f>
        <v/>
      </c>
      <c r="AC2358" s="136" t="str">
        <f>IF(B:B="","",IF(R2358="Refreshment Beverage","",IF(AND(R2358="Beer",Q2358=0),SUM(LOOKUP(2,1/(Rates!$B$15:$B$18&lt;=W2358)/(Rates!$C$15:$C$18&gt;=W2358),Rates!$E$15:$E$18)*W2358),VLOOKUP(VALUE(Q:Q),Rates!A:C,3,0)*W2358)))</f>
        <v/>
      </c>
      <c r="AD2358" s="137" t="str">
        <f>IFERROR(IF(B:B="","",IF(R2358="Beer","",IF(VALUE(Q2358)=0,VLOOKUP(VLOOKUP(B:B,#REF!,16,0),Rates!A:E,2,0),VLOOKUP(VALUE(Q2358),Rates!A$31:B$34,2,0)*W2358))),0)</f>
        <v/>
      </c>
      <c r="AE2358" s="121" t="str">
        <f t="shared" si="1140"/>
        <v/>
      </c>
      <c r="AF2358" s="138" t="str">
        <f t="shared" si="1141"/>
        <v/>
      </c>
      <c r="AG2358" s="122" t="str">
        <f t="shared" si="1142"/>
        <v/>
      </c>
      <c r="AH2358" s="123" t="str">
        <f t="shared" si="1143"/>
        <v/>
      </c>
      <c r="AI2358" s="139" t="str">
        <f>IF(AE:AE="","",IF(R2358="Refreshment Beverage",AK2358*(Rates!J$19/100),ROUND(SUM(AH2358*(Rates!$J$8/100)),4)))</f>
        <v/>
      </c>
      <c r="AJ2358" s="124" t="str">
        <f t="shared" si="1144"/>
        <v/>
      </c>
      <c r="AK2358" s="125" t="str">
        <f t="shared" si="1145"/>
        <v/>
      </c>
      <c r="AL2358" s="121" t="str">
        <f t="shared" si="1146"/>
        <v/>
      </c>
      <c r="AM2358" s="138" t="str">
        <f>IF(AS2358="","",IF(R2358="Refreshment Beverage",ROUND(AS2358*Rates!K$19,4),ROUND(AO2358*(VLOOKUP(VALUE(Q2358),Rates!G$4:L$12,3,0)),4)))</f>
        <v/>
      </c>
      <c r="AN2358" s="126" t="str">
        <f>IF(AS2358="","",IF(R2358="Refreshment Beverage",AS2358*(Rates!J$19/100),MAX(AM2358,AB2358)))</f>
        <v/>
      </c>
      <c r="AO2358" s="127" t="str">
        <f t="shared" si="1147"/>
        <v/>
      </c>
      <c r="AP2358" s="127" t="str">
        <f t="shared" si="1148"/>
        <v/>
      </c>
      <c r="AQ2358" s="140" t="str">
        <f>IF(AS2358="","",IF(R2358="Refreshment Beverage",ROUND(SUM(VLOOKUP(Q:Q,Rates!G$15:L$19,3,0)*(AS2358-Y2358-Z2358-AA2358)),4),ROUND(SUM(Rates!$K$8*AS2358),4)))</f>
        <v/>
      </c>
      <c r="AR2358" s="139" t="str">
        <f t="shared" si="1149"/>
        <v/>
      </c>
      <c r="AS2358" s="125" t="str">
        <f t="shared" si="1150"/>
        <v/>
      </c>
      <c r="AT2358" s="121" t="str">
        <f t="shared" si="1151"/>
        <v/>
      </c>
      <c r="AU2358" s="138" t="str">
        <f>IF(AX2358="","",IF(R2358="Refreshment Beverage",ROUND((BA2358-Y2358-Z2358-AA2358)*VLOOKUP(VALUE(Q2358),Rates!G$15:L$19,3,0),4),ROUND(AW2358*(VLOOKUP(VALUE(Q2358),Rates!G:L,3,0)),4)))</f>
        <v/>
      </c>
      <c r="AV2358" s="126" t="str">
        <f t="shared" si="1152"/>
        <v/>
      </c>
      <c r="AW2358" s="127" t="str">
        <f t="shared" si="1153"/>
        <v/>
      </c>
      <c r="AX2358" s="123" t="str">
        <f t="shared" si="1154"/>
        <v/>
      </c>
      <c r="AY2358" s="140" t="str">
        <f>IF(AX2358="","",IF(R2358="Refreshment Beverage",ROUND(SUM(AX2358*Rates!K$19),4),ROUND(SUM(AX2358*(Rates!J$8/100)),4)))</f>
        <v/>
      </c>
      <c r="AZ2358" s="124" t="str">
        <f t="shared" si="1155"/>
        <v/>
      </c>
      <c r="BA2358" s="125" t="str">
        <f t="shared" si="1156"/>
        <v/>
      </c>
      <c r="BB2358" s="115"/>
      <c r="BC2358" s="143"/>
      <c r="BD2358" s="100"/>
      <c r="BE2358" s="100"/>
      <c r="BF2358" s="100"/>
      <c r="BG2358" s="100"/>
    </row>
    <row r="2359" spans="1:59" x14ac:dyDescent="0.2">
      <c r="A2359" s="144"/>
      <c r="B2359" s="141"/>
      <c r="C2359" s="141"/>
      <c r="D2359" s="142"/>
      <c r="E2359" s="142"/>
      <c r="F2359" s="142"/>
      <c r="G2359" s="142"/>
      <c r="H2359" s="142"/>
      <c r="I2359" s="129"/>
      <c r="J2359" s="130"/>
      <c r="K2359" s="131" t="str">
        <f t="shared" si="1127"/>
        <v/>
      </c>
      <c r="L2359" s="132" t="str">
        <f t="shared" si="1128"/>
        <v/>
      </c>
      <c r="M2359" s="133" t="str">
        <f t="shared" si="1129"/>
        <v/>
      </c>
      <c r="N2359" s="134" t="str">
        <f>IFERROR(IF(B:B="","",IF(R2359="Beer",SUM(LOOKUP(2,1/(Rates!$B$3:$B$5&lt;=W2359)/(Rates!$C$3:$C$5&gt;=W2359),Rates!$D$3:$D$5)*(X2359/100)*W2359),IF(R2359="Refreshment Beverage",SUM(LOOKUP(2,1/(Rates!$B$7:$B$11&lt;=W2359)/(Rates!$C$7:$C$11&gt;=W2359),Rates!$D$7:$D$11)*(X2359/100)*W2359)))),"")</f>
        <v/>
      </c>
      <c r="O2359" s="134" t="str">
        <f t="shared" si="1130"/>
        <v/>
      </c>
      <c r="P2359" s="116"/>
      <c r="Q2359" s="117" t="str">
        <f t="shared" si="1131"/>
        <v/>
      </c>
      <c r="R2359" s="128" t="str">
        <f t="shared" si="1132"/>
        <v/>
      </c>
      <c r="S2359" s="135" t="str">
        <f>IF(B2359="","",IF(R2359="Refreshment Beverage",VLOOKUP(VALUE(Q2359),Rates!G$15:L$19,2,0),VLOOKUP(VALUE(Q2359),Rates!G$4:L$12,2,0)))</f>
        <v/>
      </c>
      <c r="T2359" s="135" t="str">
        <f t="shared" si="1133"/>
        <v/>
      </c>
      <c r="U2359" s="118" t="str">
        <f t="shared" si="1134"/>
        <v/>
      </c>
      <c r="V2359" s="135" t="str">
        <f t="shared" si="1135"/>
        <v/>
      </c>
      <c r="W2359" s="135" t="str">
        <f t="shared" si="1136"/>
        <v/>
      </c>
      <c r="X2359" s="119" t="str">
        <f t="shared" si="1137"/>
        <v/>
      </c>
      <c r="Y2359" s="120" t="str">
        <f>IF(B:B="","",IF(R2359="Refreshment Beverage",VLOOKUP(Q2359,Rates!G$15:L$19,6,0)*W2359,VLOOKUP(Q2359,Rates!G$4:L$12,6,0)*W2359))</f>
        <v/>
      </c>
      <c r="Z2359" s="120" t="str">
        <f t="shared" si="1138"/>
        <v/>
      </c>
      <c r="AA2359" s="120" t="str">
        <f t="shared" si="1139"/>
        <v/>
      </c>
      <c r="AB2359" s="136" t="str">
        <f>IF(B:B="","",IF(R2359="Refreshment Beverage","",IF(AND(R2359="Beer",Q2359=0),SUM(LOOKUP(2,1/(Rates!$B$15:$B$18&lt;=W2359)/(Rates!$C$15:$C$18&gt;=W2359),Rates!$D$15:$D$18)*W2359),VLOOKUP(VALUE(Q:Q),Rates!A:B,2,0)*W2359)))</f>
        <v/>
      </c>
      <c r="AC2359" s="136" t="str">
        <f>IF(B:B="","",IF(R2359="Refreshment Beverage","",IF(AND(R2359="Beer",Q2359=0),SUM(LOOKUP(2,1/(Rates!$B$15:$B$18&lt;=W2359)/(Rates!$C$15:$C$18&gt;=W2359),Rates!$E$15:$E$18)*W2359),VLOOKUP(VALUE(Q:Q),Rates!A:C,3,0)*W2359)))</f>
        <v/>
      </c>
      <c r="AD2359" s="137" t="str">
        <f>IFERROR(IF(B:B="","",IF(R2359="Beer","",IF(VALUE(Q2359)=0,VLOOKUP(VLOOKUP(B:B,#REF!,16,0),Rates!A:E,2,0),VLOOKUP(VALUE(Q2359),Rates!A$31:B$34,2,0)*W2359))),0)</f>
        <v/>
      </c>
      <c r="AE2359" s="121" t="str">
        <f t="shared" si="1140"/>
        <v/>
      </c>
      <c r="AF2359" s="138" t="str">
        <f t="shared" si="1141"/>
        <v/>
      </c>
      <c r="AG2359" s="122" t="str">
        <f t="shared" si="1142"/>
        <v/>
      </c>
      <c r="AH2359" s="123" t="str">
        <f t="shared" si="1143"/>
        <v/>
      </c>
      <c r="AI2359" s="139" t="str">
        <f>IF(AE:AE="","",IF(R2359="Refreshment Beverage",AK2359*(Rates!J$19/100),ROUND(SUM(AH2359*(Rates!$J$8/100)),4)))</f>
        <v/>
      </c>
      <c r="AJ2359" s="124" t="str">
        <f t="shared" si="1144"/>
        <v/>
      </c>
      <c r="AK2359" s="125" t="str">
        <f t="shared" si="1145"/>
        <v/>
      </c>
      <c r="AL2359" s="121" t="str">
        <f t="shared" si="1146"/>
        <v/>
      </c>
      <c r="AM2359" s="138" t="str">
        <f>IF(AS2359="","",IF(R2359="Refreshment Beverage",ROUND(AS2359*Rates!K$19,4),ROUND(AO2359*(VLOOKUP(VALUE(Q2359),Rates!G$4:L$12,3,0)),4)))</f>
        <v/>
      </c>
      <c r="AN2359" s="126" t="str">
        <f>IF(AS2359="","",IF(R2359="Refreshment Beverage",AS2359*(Rates!J$19/100),MAX(AM2359,AB2359)))</f>
        <v/>
      </c>
      <c r="AO2359" s="127" t="str">
        <f t="shared" si="1147"/>
        <v/>
      </c>
      <c r="AP2359" s="127" t="str">
        <f t="shared" si="1148"/>
        <v/>
      </c>
      <c r="AQ2359" s="140" t="str">
        <f>IF(AS2359="","",IF(R2359="Refreshment Beverage",ROUND(SUM(VLOOKUP(Q:Q,Rates!G$15:L$19,3,0)*(AS2359-Y2359-Z2359-AA2359)),4),ROUND(SUM(Rates!$K$8*AS2359),4)))</f>
        <v/>
      </c>
      <c r="AR2359" s="139" t="str">
        <f t="shared" si="1149"/>
        <v/>
      </c>
      <c r="AS2359" s="125" t="str">
        <f t="shared" si="1150"/>
        <v/>
      </c>
      <c r="AT2359" s="121" t="str">
        <f t="shared" si="1151"/>
        <v/>
      </c>
      <c r="AU2359" s="138" t="str">
        <f>IF(AX2359="","",IF(R2359="Refreshment Beverage",ROUND((BA2359-Y2359-Z2359-AA2359)*VLOOKUP(VALUE(Q2359),Rates!G$15:L$19,3,0),4),ROUND(AW2359*(VLOOKUP(VALUE(Q2359),Rates!G:L,3,0)),4)))</f>
        <v/>
      </c>
      <c r="AV2359" s="126" t="str">
        <f t="shared" si="1152"/>
        <v/>
      </c>
      <c r="AW2359" s="127" t="str">
        <f t="shared" si="1153"/>
        <v/>
      </c>
      <c r="AX2359" s="123" t="str">
        <f t="shared" si="1154"/>
        <v/>
      </c>
      <c r="AY2359" s="140" t="str">
        <f>IF(AX2359="","",IF(R2359="Refreshment Beverage",ROUND(SUM(AX2359*Rates!K$19),4),ROUND(SUM(AX2359*(Rates!J$8/100)),4)))</f>
        <v/>
      </c>
      <c r="AZ2359" s="124" t="str">
        <f t="shared" si="1155"/>
        <v/>
      </c>
      <c r="BA2359" s="125" t="str">
        <f t="shared" si="1156"/>
        <v/>
      </c>
      <c r="BB2359" s="115"/>
      <c r="BC2359" s="143"/>
      <c r="BD2359" s="100"/>
      <c r="BE2359" s="100"/>
      <c r="BF2359" s="100"/>
      <c r="BG2359" s="100"/>
    </row>
    <row r="2360" spans="1:59" x14ac:dyDescent="0.2">
      <c r="A2360" s="144"/>
      <c r="B2360" s="141"/>
      <c r="C2360" s="141"/>
      <c r="D2360" s="142"/>
      <c r="E2360" s="142"/>
      <c r="F2360" s="142"/>
      <c r="G2360" s="142"/>
      <c r="H2360" s="142"/>
      <c r="I2360" s="129"/>
      <c r="J2360" s="130"/>
      <c r="K2360" s="131" t="str">
        <f t="shared" si="1127"/>
        <v/>
      </c>
      <c r="L2360" s="132" t="str">
        <f t="shared" si="1128"/>
        <v/>
      </c>
      <c r="M2360" s="133" t="str">
        <f t="shared" si="1129"/>
        <v/>
      </c>
      <c r="N2360" s="134" t="str">
        <f>IFERROR(IF(B:B="","",IF(R2360="Beer",SUM(LOOKUP(2,1/(Rates!$B$3:$B$5&lt;=W2360)/(Rates!$C$3:$C$5&gt;=W2360),Rates!$D$3:$D$5)*(X2360/100)*W2360),IF(R2360="Refreshment Beverage",SUM(LOOKUP(2,1/(Rates!$B$7:$B$11&lt;=W2360)/(Rates!$C$7:$C$11&gt;=W2360),Rates!$D$7:$D$11)*(X2360/100)*W2360)))),"")</f>
        <v/>
      </c>
      <c r="O2360" s="134" t="str">
        <f t="shared" si="1130"/>
        <v/>
      </c>
      <c r="P2360" s="116"/>
      <c r="Q2360" s="117" t="str">
        <f t="shared" si="1131"/>
        <v/>
      </c>
      <c r="R2360" s="128" t="str">
        <f t="shared" si="1132"/>
        <v/>
      </c>
      <c r="S2360" s="135" t="str">
        <f>IF(B2360="","",IF(R2360="Refreshment Beverage",VLOOKUP(VALUE(Q2360),Rates!G$15:L$19,2,0),VLOOKUP(VALUE(Q2360),Rates!G$4:L$12,2,0)))</f>
        <v/>
      </c>
      <c r="T2360" s="135" t="str">
        <f t="shared" si="1133"/>
        <v/>
      </c>
      <c r="U2360" s="118" t="str">
        <f t="shared" si="1134"/>
        <v/>
      </c>
      <c r="V2360" s="135" t="str">
        <f t="shared" si="1135"/>
        <v/>
      </c>
      <c r="W2360" s="135" t="str">
        <f t="shared" si="1136"/>
        <v/>
      </c>
      <c r="X2360" s="119" t="str">
        <f t="shared" si="1137"/>
        <v/>
      </c>
      <c r="Y2360" s="120" t="str">
        <f>IF(B:B="","",IF(R2360="Refreshment Beverage",VLOOKUP(Q2360,Rates!G$15:L$19,6,0)*W2360,VLOOKUP(Q2360,Rates!G$4:L$12,6,0)*W2360))</f>
        <v/>
      </c>
      <c r="Z2360" s="120" t="str">
        <f t="shared" si="1138"/>
        <v/>
      </c>
      <c r="AA2360" s="120" t="str">
        <f t="shared" si="1139"/>
        <v/>
      </c>
      <c r="AB2360" s="136" t="str">
        <f>IF(B:B="","",IF(R2360="Refreshment Beverage","",IF(AND(R2360="Beer",Q2360=0),SUM(LOOKUP(2,1/(Rates!$B$15:$B$18&lt;=W2360)/(Rates!$C$15:$C$18&gt;=W2360),Rates!$D$15:$D$18)*W2360),VLOOKUP(VALUE(Q:Q),Rates!A:B,2,0)*W2360)))</f>
        <v/>
      </c>
      <c r="AC2360" s="136" t="str">
        <f>IF(B:B="","",IF(R2360="Refreshment Beverage","",IF(AND(R2360="Beer",Q2360=0),SUM(LOOKUP(2,1/(Rates!$B$15:$B$18&lt;=W2360)/(Rates!$C$15:$C$18&gt;=W2360),Rates!$E$15:$E$18)*W2360),VLOOKUP(VALUE(Q:Q),Rates!A:C,3,0)*W2360)))</f>
        <v/>
      </c>
      <c r="AD2360" s="137" t="str">
        <f>IFERROR(IF(B:B="","",IF(R2360="Beer","",IF(VALUE(Q2360)=0,VLOOKUP(VLOOKUP(B:B,#REF!,16,0),Rates!A:E,2,0),VLOOKUP(VALUE(Q2360),Rates!A$31:B$34,2,0)*W2360))),0)</f>
        <v/>
      </c>
      <c r="AE2360" s="121" t="str">
        <f t="shared" si="1140"/>
        <v/>
      </c>
      <c r="AF2360" s="138" t="str">
        <f t="shared" si="1141"/>
        <v/>
      </c>
      <c r="AG2360" s="122" t="str">
        <f t="shared" si="1142"/>
        <v/>
      </c>
      <c r="AH2360" s="123" t="str">
        <f t="shared" si="1143"/>
        <v/>
      </c>
      <c r="AI2360" s="139" t="str">
        <f>IF(AE:AE="","",IF(R2360="Refreshment Beverage",AK2360*(Rates!J$19/100),ROUND(SUM(AH2360*(Rates!$J$8/100)),4)))</f>
        <v/>
      </c>
      <c r="AJ2360" s="124" t="str">
        <f t="shared" si="1144"/>
        <v/>
      </c>
      <c r="AK2360" s="125" t="str">
        <f t="shared" si="1145"/>
        <v/>
      </c>
      <c r="AL2360" s="121" t="str">
        <f t="shared" si="1146"/>
        <v/>
      </c>
      <c r="AM2360" s="138" t="str">
        <f>IF(AS2360="","",IF(R2360="Refreshment Beverage",ROUND(AS2360*Rates!K$19,4),ROUND(AO2360*(VLOOKUP(VALUE(Q2360),Rates!G$4:L$12,3,0)),4)))</f>
        <v/>
      </c>
      <c r="AN2360" s="126" t="str">
        <f>IF(AS2360="","",IF(R2360="Refreshment Beverage",AS2360*(Rates!J$19/100),MAX(AM2360,AB2360)))</f>
        <v/>
      </c>
      <c r="AO2360" s="127" t="str">
        <f t="shared" si="1147"/>
        <v/>
      </c>
      <c r="AP2360" s="127" t="str">
        <f t="shared" si="1148"/>
        <v/>
      </c>
      <c r="AQ2360" s="140" t="str">
        <f>IF(AS2360="","",IF(R2360="Refreshment Beverage",ROUND(SUM(VLOOKUP(Q:Q,Rates!G$15:L$19,3,0)*(AS2360-Y2360-Z2360-AA2360)),4),ROUND(SUM(Rates!$K$8*AS2360),4)))</f>
        <v/>
      </c>
      <c r="AR2360" s="139" t="str">
        <f t="shared" si="1149"/>
        <v/>
      </c>
      <c r="AS2360" s="125" t="str">
        <f t="shared" si="1150"/>
        <v/>
      </c>
      <c r="AT2360" s="121" t="str">
        <f t="shared" si="1151"/>
        <v/>
      </c>
      <c r="AU2360" s="138" t="str">
        <f>IF(AX2360="","",IF(R2360="Refreshment Beverage",ROUND((BA2360-Y2360-Z2360-AA2360)*VLOOKUP(VALUE(Q2360),Rates!G$15:L$19,3,0),4),ROUND(AW2360*(VLOOKUP(VALUE(Q2360),Rates!G:L,3,0)),4)))</f>
        <v/>
      </c>
      <c r="AV2360" s="126" t="str">
        <f t="shared" si="1152"/>
        <v/>
      </c>
      <c r="AW2360" s="127" t="str">
        <f t="shared" si="1153"/>
        <v/>
      </c>
      <c r="AX2360" s="123" t="str">
        <f t="shared" si="1154"/>
        <v/>
      </c>
      <c r="AY2360" s="140" t="str">
        <f>IF(AX2360="","",IF(R2360="Refreshment Beverage",ROUND(SUM(AX2360*Rates!K$19),4),ROUND(SUM(AX2360*(Rates!J$8/100)),4)))</f>
        <v/>
      </c>
      <c r="AZ2360" s="124" t="str">
        <f t="shared" si="1155"/>
        <v/>
      </c>
      <c r="BA2360" s="125" t="str">
        <f t="shared" si="1156"/>
        <v/>
      </c>
      <c r="BB2360" s="115"/>
      <c r="BC2360" s="143"/>
      <c r="BD2360" s="100"/>
      <c r="BE2360" s="100"/>
      <c r="BF2360" s="100"/>
      <c r="BG2360" s="100"/>
    </row>
    <row r="2361" spans="1:59" x14ac:dyDescent="0.2">
      <c r="A2361" s="144"/>
      <c r="B2361" s="141"/>
      <c r="C2361" s="141"/>
      <c r="D2361" s="142"/>
      <c r="E2361" s="142"/>
      <c r="F2361" s="142"/>
      <c r="G2361" s="142"/>
      <c r="H2361" s="142"/>
      <c r="I2361" s="129"/>
      <c r="J2361" s="130"/>
      <c r="K2361" s="131" t="str">
        <f t="shared" si="1127"/>
        <v/>
      </c>
      <c r="L2361" s="132" t="str">
        <f t="shared" si="1128"/>
        <v/>
      </c>
      <c r="M2361" s="133" t="str">
        <f t="shared" si="1129"/>
        <v/>
      </c>
      <c r="N2361" s="134" t="str">
        <f>IFERROR(IF(B:B="","",IF(R2361="Beer",SUM(LOOKUP(2,1/(Rates!$B$3:$B$5&lt;=W2361)/(Rates!$C$3:$C$5&gt;=W2361),Rates!$D$3:$D$5)*(X2361/100)*W2361),IF(R2361="Refreshment Beverage",SUM(LOOKUP(2,1/(Rates!$B$7:$B$11&lt;=W2361)/(Rates!$C$7:$C$11&gt;=W2361),Rates!$D$7:$D$11)*(X2361/100)*W2361)))),"")</f>
        <v/>
      </c>
      <c r="O2361" s="134" t="str">
        <f t="shared" si="1130"/>
        <v/>
      </c>
      <c r="P2361" s="116"/>
      <c r="Q2361" s="117" t="str">
        <f t="shared" si="1131"/>
        <v/>
      </c>
      <c r="R2361" s="128" t="str">
        <f t="shared" si="1132"/>
        <v/>
      </c>
      <c r="S2361" s="135" t="str">
        <f>IF(B2361="","",IF(R2361="Refreshment Beverage",VLOOKUP(VALUE(Q2361),Rates!G$15:L$19,2,0),VLOOKUP(VALUE(Q2361),Rates!G$4:L$12,2,0)))</f>
        <v/>
      </c>
      <c r="T2361" s="135" t="str">
        <f t="shared" si="1133"/>
        <v/>
      </c>
      <c r="U2361" s="118" t="str">
        <f t="shared" si="1134"/>
        <v/>
      </c>
      <c r="V2361" s="135" t="str">
        <f t="shared" si="1135"/>
        <v/>
      </c>
      <c r="W2361" s="135" t="str">
        <f t="shared" si="1136"/>
        <v/>
      </c>
      <c r="X2361" s="119" t="str">
        <f t="shared" si="1137"/>
        <v/>
      </c>
      <c r="Y2361" s="120" t="str">
        <f>IF(B:B="","",IF(R2361="Refreshment Beverage",VLOOKUP(Q2361,Rates!G$15:L$19,6,0)*W2361,VLOOKUP(Q2361,Rates!G$4:L$12,6,0)*W2361))</f>
        <v/>
      </c>
      <c r="Z2361" s="120" t="str">
        <f t="shared" si="1138"/>
        <v/>
      </c>
      <c r="AA2361" s="120" t="str">
        <f t="shared" si="1139"/>
        <v/>
      </c>
      <c r="AB2361" s="136" t="str">
        <f>IF(B:B="","",IF(R2361="Refreshment Beverage","",IF(AND(R2361="Beer",Q2361=0),SUM(LOOKUP(2,1/(Rates!$B$15:$B$18&lt;=W2361)/(Rates!$C$15:$C$18&gt;=W2361),Rates!$D$15:$D$18)*W2361),VLOOKUP(VALUE(Q:Q),Rates!A:B,2,0)*W2361)))</f>
        <v/>
      </c>
      <c r="AC2361" s="136" t="str">
        <f>IF(B:B="","",IF(R2361="Refreshment Beverage","",IF(AND(R2361="Beer",Q2361=0),SUM(LOOKUP(2,1/(Rates!$B$15:$B$18&lt;=W2361)/(Rates!$C$15:$C$18&gt;=W2361),Rates!$E$15:$E$18)*W2361),VLOOKUP(VALUE(Q:Q),Rates!A:C,3,0)*W2361)))</f>
        <v/>
      </c>
      <c r="AD2361" s="137" t="str">
        <f>IFERROR(IF(B:B="","",IF(R2361="Beer","",IF(VALUE(Q2361)=0,VLOOKUP(VLOOKUP(B:B,#REF!,16,0),Rates!A:E,2,0),VLOOKUP(VALUE(Q2361),Rates!A$31:B$34,2,0)*W2361))),0)</f>
        <v/>
      </c>
      <c r="AE2361" s="121" t="str">
        <f t="shared" si="1140"/>
        <v/>
      </c>
      <c r="AF2361" s="138" t="str">
        <f t="shared" si="1141"/>
        <v/>
      </c>
      <c r="AG2361" s="122" t="str">
        <f t="shared" si="1142"/>
        <v/>
      </c>
      <c r="AH2361" s="123" t="str">
        <f t="shared" si="1143"/>
        <v/>
      </c>
      <c r="AI2361" s="139" t="str">
        <f>IF(AE:AE="","",IF(R2361="Refreshment Beverage",AK2361*(Rates!J$19/100),ROUND(SUM(AH2361*(Rates!$J$8/100)),4)))</f>
        <v/>
      </c>
      <c r="AJ2361" s="124" t="str">
        <f t="shared" si="1144"/>
        <v/>
      </c>
      <c r="AK2361" s="125" t="str">
        <f t="shared" si="1145"/>
        <v/>
      </c>
      <c r="AL2361" s="121" t="str">
        <f t="shared" si="1146"/>
        <v/>
      </c>
      <c r="AM2361" s="138" t="str">
        <f>IF(AS2361="","",IF(R2361="Refreshment Beverage",ROUND(AS2361*Rates!K$19,4),ROUND(AO2361*(VLOOKUP(VALUE(Q2361),Rates!G$4:L$12,3,0)),4)))</f>
        <v/>
      </c>
      <c r="AN2361" s="126" t="str">
        <f>IF(AS2361="","",IF(R2361="Refreshment Beverage",AS2361*(Rates!J$19/100),MAX(AM2361,AB2361)))</f>
        <v/>
      </c>
      <c r="AO2361" s="127" t="str">
        <f t="shared" si="1147"/>
        <v/>
      </c>
      <c r="AP2361" s="127" t="str">
        <f t="shared" si="1148"/>
        <v/>
      </c>
      <c r="AQ2361" s="140" t="str">
        <f>IF(AS2361="","",IF(R2361="Refreshment Beverage",ROUND(SUM(VLOOKUP(Q:Q,Rates!G$15:L$19,3,0)*(AS2361-Y2361-Z2361-AA2361)),4),ROUND(SUM(Rates!$K$8*AS2361),4)))</f>
        <v/>
      </c>
      <c r="AR2361" s="139" t="str">
        <f t="shared" si="1149"/>
        <v/>
      </c>
      <c r="AS2361" s="125" t="str">
        <f t="shared" si="1150"/>
        <v/>
      </c>
      <c r="AT2361" s="121" t="str">
        <f t="shared" si="1151"/>
        <v/>
      </c>
      <c r="AU2361" s="138" t="str">
        <f>IF(AX2361="","",IF(R2361="Refreshment Beverage",ROUND((BA2361-Y2361-Z2361-AA2361)*VLOOKUP(VALUE(Q2361),Rates!G$15:L$19,3,0),4),ROUND(AW2361*(VLOOKUP(VALUE(Q2361),Rates!G:L,3,0)),4)))</f>
        <v/>
      </c>
      <c r="AV2361" s="126" t="str">
        <f t="shared" si="1152"/>
        <v/>
      </c>
      <c r="AW2361" s="127" t="str">
        <f t="shared" si="1153"/>
        <v/>
      </c>
      <c r="AX2361" s="123" t="str">
        <f t="shared" si="1154"/>
        <v/>
      </c>
      <c r="AY2361" s="140" t="str">
        <f>IF(AX2361="","",IF(R2361="Refreshment Beverage",ROUND(SUM(AX2361*Rates!K$19),4),ROUND(SUM(AX2361*(Rates!J$8/100)),4)))</f>
        <v/>
      </c>
      <c r="AZ2361" s="124" t="str">
        <f t="shared" si="1155"/>
        <v/>
      </c>
      <c r="BA2361" s="125" t="str">
        <f t="shared" si="1156"/>
        <v/>
      </c>
      <c r="BB2361" s="115"/>
      <c r="BC2361" s="143"/>
      <c r="BD2361" s="100"/>
      <c r="BE2361" s="100"/>
      <c r="BF2361" s="100"/>
      <c r="BG2361" s="100"/>
    </row>
    <row r="2362" spans="1:59" x14ac:dyDescent="0.2">
      <c r="A2362" s="144"/>
      <c r="B2362" s="141"/>
      <c r="C2362" s="141"/>
      <c r="D2362" s="142"/>
      <c r="E2362" s="142"/>
      <c r="F2362" s="142"/>
      <c r="G2362" s="142"/>
      <c r="H2362" s="142"/>
      <c r="I2362" s="129"/>
      <c r="J2362" s="130"/>
      <c r="K2362" s="131" t="str">
        <f t="shared" si="1127"/>
        <v/>
      </c>
      <c r="L2362" s="132" t="str">
        <f t="shared" si="1128"/>
        <v/>
      </c>
      <c r="M2362" s="133" t="str">
        <f t="shared" si="1129"/>
        <v/>
      </c>
      <c r="N2362" s="134" t="str">
        <f>IFERROR(IF(B:B="","",IF(R2362="Beer",SUM(LOOKUP(2,1/(Rates!$B$3:$B$5&lt;=W2362)/(Rates!$C$3:$C$5&gt;=W2362),Rates!$D$3:$D$5)*(X2362/100)*W2362),IF(R2362="Refreshment Beverage",SUM(LOOKUP(2,1/(Rates!$B$7:$B$11&lt;=W2362)/(Rates!$C$7:$C$11&gt;=W2362),Rates!$D$7:$D$11)*(X2362/100)*W2362)))),"")</f>
        <v/>
      </c>
      <c r="O2362" s="134" t="str">
        <f t="shared" si="1130"/>
        <v/>
      </c>
      <c r="P2362" s="116"/>
      <c r="Q2362" s="117" t="str">
        <f t="shared" si="1131"/>
        <v/>
      </c>
      <c r="R2362" s="128" t="str">
        <f t="shared" si="1132"/>
        <v/>
      </c>
      <c r="S2362" s="135" t="str">
        <f>IF(B2362="","",IF(R2362="Refreshment Beverage",VLOOKUP(VALUE(Q2362),Rates!G$15:L$19,2,0),VLOOKUP(VALUE(Q2362),Rates!G$4:L$12,2,0)))</f>
        <v/>
      </c>
      <c r="T2362" s="135" t="str">
        <f t="shared" si="1133"/>
        <v/>
      </c>
      <c r="U2362" s="118" t="str">
        <f t="shared" si="1134"/>
        <v/>
      </c>
      <c r="V2362" s="135" t="str">
        <f t="shared" si="1135"/>
        <v/>
      </c>
      <c r="W2362" s="135" t="str">
        <f t="shared" si="1136"/>
        <v/>
      </c>
      <c r="X2362" s="119" t="str">
        <f t="shared" si="1137"/>
        <v/>
      </c>
      <c r="Y2362" s="120" t="str">
        <f>IF(B:B="","",IF(R2362="Refreshment Beverage",VLOOKUP(Q2362,Rates!G$15:L$19,6,0)*W2362,VLOOKUP(Q2362,Rates!G$4:L$12,6,0)*W2362))</f>
        <v/>
      </c>
      <c r="Z2362" s="120" t="str">
        <f t="shared" si="1138"/>
        <v/>
      </c>
      <c r="AA2362" s="120" t="str">
        <f t="shared" si="1139"/>
        <v/>
      </c>
      <c r="AB2362" s="136" t="str">
        <f>IF(B:B="","",IF(R2362="Refreshment Beverage","",IF(AND(R2362="Beer",Q2362=0),SUM(LOOKUP(2,1/(Rates!$B$15:$B$18&lt;=W2362)/(Rates!$C$15:$C$18&gt;=W2362),Rates!$D$15:$D$18)*W2362),VLOOKUP(VALUE(Q:Q),Rates!A:B,2,0)*W2362)))</f>
        <v/>
      </c>
      <c r="AC2362" s="136" t="str">
        <f>IF(B:B="","",IF(R2362="Refreshment Beverage","",IF(AND(R2362="Beer",Q2362=0),SUM(LOOKUP(2,1/(Rates!$B$15:$B$18&lt;=W2362)/(Rates!$C$15:$C$18&gt;=W2362),Rates!$E$15:$E$18)*W2362),VLOOKUP(VALUE(Q:Q),Rates!A:C,3,0)*W2362)))</f>
        <v/>
      </c>
      <c r="AD2362" s="137" t="str">
        <f>IFERROR(IF(B:B="","",IF(R2362="Beer","",IF(VALUE(Q2362)=0,VLOOKUP(VLOOKUP(B:B,#REF!,16,0),Rates!A:E,2,0),VLOOKUP(VALUE(Q2362),Rates!A$31:B$34,2,0)*W2362))),0)</f>
        <v/>
      </c>
      <c r="AE2362" s="121" t="str">
        <f t="shared" si="1140"/>
        <v/>
      </c>
      <c r="AF2362" s="138" t="str">
        <f t="shared" si="1141"/>
        <v/>
      </c>
      <c r="AG2362" s="122" t="str">
        <f t="shared" si="1142"/>
        <v/>
      </c>
      <c r="AH2362" s="123" t="str">
        <f t="shared" si="1143"/>
        <v/>
      </c>
      <c r="AI2362" s="139" t="str">
        <f>IF(AE:AE="","",IF(R2362="Refreshment Beverage",AK2362*(Rates!J$19/100),ROUND(SUM(AH2362*(Rates!$J$8/100)),4)))</f>
        <v/>
      </c>
      <c r="AJ2362" s="124" t="str">
        <f t="shared" si="1144"/>
        <v/>
      </c>
      <c r="AK2362" s="125" t="str">
        <f t="shared" si="1145"/>
        <v/>
      </c>
      <c r="AL2362" s="121" t="str">
        <f t="shared" si="1146"/>
        <v/>
      </c>
      <c r="AM2362" s="138" t="str">
        <f>IF(AS2362="","",IF(R2362="Refreshment Beverage",ROUND(AS2362*Rates!K$19,4),ROUND(AO2362*(VLOOKUP(VALUE(Q2362),Rates!G$4:L$12,3,0)),4)))</f>
        <v/>
      </c>
      <c r="AN2362" s="126" t="str">
        <f>IF(AS2362="","",IF(R2362="Refreshment Beverage",AS2362*(Rates!J$19/100),MAX(AM2362,AB2362)))</f>
        <v/>
      </c>
      <c r="AO2362" s="127" t="str">
        <f t="shared" si="1147"/>
        <v/>
      </c>
      <c r="AP2362" s="127" t="str">
        <f t="shared" si="1148"/>
        <v/>
      </c>
      <c r="AQ2362" s="140" t="str">
        <f>IF(AS2362="","",IF(R2362="Refreshment Beverage",ROUND(SUM(VLOOKUP(Q:Q,Rates!G$15:L$19,3,0)*(AS2362-Y2362-Z2362-AA2362)),4),ROUND(SUM(Rates!$K$8*AS2362),4)))</f>
        <v/>
      </c>
      <c r="AR2362" s="139" t="str">
        <f t="shared" si="1149"/>
        <v/>
      </c>
      <c r="AS2362" s="125" t="str">
        <f t="shared" si="1150"/>
        <v/>
      </c>
      <c r="AT2362" s="121" t="str">
        <f t="shared" si="1151"/>
        <v/>
      </c>
      <c r="AU2362" s="138" t="str">
        <f>IF(AX2362="","",IF(R2362="Refreshment Beverage",ROUND((BA2362-Y2362-Z2362-AA2362)*VLOOKUP(VALUE(Q2362),Rates!G$15:L$19,3,0),4),ROUND(AW2362*(VLOOKUP(VALUE(Q2362),Rates!G:L,3,0)),4)))</f>
        <v/>
      </c>
      <c r="AV2362" s="126" t="str">
        <f t="shared" si="1152"/>
        <v/>
      </c>
      <c r="AW2362" s="127" t="str">
        <f t="shared" si="1153"/>
        <v/>
      </c>
      <c r="AX2362" s="123" t="str">
        <f t="shared" si="1154"/>
        <v/>
      </c>
      <c r="AY2362" s="140" t="str">
        <f>IF(AX2362="","",IF(R2362="Refreshment Beverage",ROUND(SUM(AX2362*Rates!K$19),4),ROUND(SUM(AX2362*(Rates!J$8/100)),4)))</f>
        <v/>
      </c>
      <c r="AZ2362" s="124" t="str">
        <f t="shared" si="1155"/>
        <v/>
      </c>
      <c r="BA2362" s="125" t="str">
        <f t="shared" si="1156"/>
        <v/>
      </c>
      <c r="BB2362" s="115"/>
      <c r="BC2362" s="143"/>
      <c r="BD2362" s="100"/>
      <c r="BE2362" s="100"/>
      <c r="BF2362" s="100"/>
      <c r="BG2362" s="100"/>
    </row>
    <row r="2363" spans="1:59" x14ac:dyDescent="0.2">
      <c r="A2363" s="144"/>
      <c r="B2363" s="141"/>
      <c r="C2363" s="141"/>
      <c r="D2363" s="142"/>
      <c r="E2363" s="142"/>
      <c r="F2363" s="142"/>
      <c r="G2363" s="142"/>
      <c r="H2363" s="142"/>
      <c r="I2363" s="129"/>
      <c r="J2363" s="130"/>
      <c r="K2363" s="131" t="str">
        <f t="shared" si="1127"/>
        <v/>
      </c>
      <c r="L2363" s="132" t="str">
        <f t="shared" si="1128"/>
        <v/>
      </c>
      <c r="M2363" s="133" t="str">
        <f t="shared" si="1129"/>
        <v/>
      </c>
      <c r="N2363" s="134" t="str">
        <f>IFERROR(IF(B:B="","",IF(R2363="Beer",SUM(LOOKUP(2,1/(Rates!$B$3:$B$5&lt;=W2363)/(Rates!$C$3:$C$5&gt;=W2363),Rates!$D$3:$D$5)*(X2363/100)*W2363),IF(R2363="Refreshment Beverage",SUM(LOOKUP(2,1/(Rates!$B$7:$B$11&lt;=W2363)/(Rates!$C$7:$C$11&gt;=W2363),Rates!$D$7:$D$11)*(X2363/100)*W2363)))),"")</f>
        <v/>
      </c>
      <c r="O2363" s="134" t="str">
        <f t="shared" si="1130"/>
        <v/>
      </c>
      <c r="P2363" s="116"/>
      <c r="Q2363" s="117" t="str">
        <f t="shared" si="1131"/>
        <v/>
      </c>
      <c r="R2363" s="128" t="str">
        <f t="shared" si="1132"/>
        <v/>
      </c>
      <c r="S2363" s="135" t="str">
        <f>IF(B2363="","",IF(R2363="Refreshment Beverage",VLOOKUP(VALUE(Q2363),Rates!G$15:L$19,2,0),VLOOKUP(VALUE(Q2363),Rates!G$4:L$12,2,0)))</f>
        <v/>
      </c>
      <c r="T2363" s="135" t="str">
        <f t="shared" si="1133"/>
        <v/>
      </c>
      <c r="U2363" s="118" t="str">
        <f t="shared" si="1134"/>
        <v/>
      </c>
      <c r="V2363" s="135" t="str">
        <f t="shared" si="1135"/>
        <v/>
      </c>
      <c r="W2363" s="135" t="str">
        <f t="shared" si="1136"/>
        <v/>
      </c>
      <c r="X2363" s="119" t="str">
        <f t="shared" si="1137"/>
        <v/>
      </c>
      <c r="Y2363" s="120" t="str">
        <f>IF(B:B="","",IF(R2363="Refreshment Beverage",VLOOKUP(Q2363,Rates!G$15:L$19,6,0)*W2363,VLOOKUP(Q2363,Rates!G$4:L$12,6,0)*W2363))</f>
        <v/>
      </c>
      <c r="Z2363" s="120" t="str">
        <f t="shared" si="1138"/>
        <v/>
      </c>
      <c r="AA2363" s="120" t="str">
        <f t="shared" si="1139"/>
        <v/>
      </c>
      <c r="AB2363" s="136" t="str">
        <f>IF(B:B="","",IF(R2363="Refreshment Beverage","",IF(AND(R2363="Beer",Q2363=0),SUM(LOOKUP(2,1/(Rates!$B$15:$B$18&lt;=W2363)/(Rates!$C$15:$C$18&gt;=W2363),Rates!$D$15:$D$18)*W2363),VLOOKUP(VALUE(Q:Q),Rates!A:B,2,0)*W2363)))</f>
        <v/>
      </c>
      <c r="AC2363" s="136" t="str">
        <f>IF(B:B="","",IF(R2363="Refreshment Beverage","",IF(AND(R2363="Beer",Q2363=0),SUM(LOOKUP(2,1/(Rates!$B$15:$B$18&lt;=W2363)/(Rates!$C$15:$C$18&gt;=W2363),Rates!$E$15:$E$18)*W2363),VLOOKUP(VALUE(Q:Q),Rates!A:C,3,0)*W2363)))</f>
        <v/>
      </c>
      <c r="AD2363" s="137" t="str">
        <f>IFERROR(IF(B:B="","",IF(R2363="Beer","",IF(VALUE(Q2363)=0,VLOOKUP(VLOOKUP(B:B,#REF!,16,0),Rates!A:E,2,0),VLOOKUP(VALUE(Q2363),Rates!A$31:B$34,2,0)*W2363))),0)</f>
        <v/>
      </c>
      <c r="AE2363" s="121" t="str">
        <f t="shared" si="1140"/>
        <v/>
      </c>
      <c r="AF2363" s="138" t="str">
        <f t="shared" si="1141"/>
        <v/>
      </c>
      <c r="AG2363" s="122" t="str">
        <f t="shared" si="1142"/>
        <v/>
      </c>
      <c r="AH2363" s="123" t="str">
        <f t="shared" si="1143"/>
        <v/>
      </c>
      <c r="AI2363" s="139" t="str">
        <f>IF(AE:AE="","",IF(R2363="Refreshment Beverage",AK2363*(Rates!J$19/100),ROUND(SUM(AH2363*(Rates!$J$8/100)),4)))</f>
        <v/>
      </c>
      <c r="AJ2363" s="124" t="str">
        <f t="shared" si="1144"/>
        <v/>
      </c>
      <c r="AK2363" s="125" t="str">
        <f t="shared" si="1145"/>
        <v/>
      </c>
      <c r="AL2363" s="121" t="str">
        <f t="shared" si="1146"/>
        <v/>
      </c>
      <c r="AM2363" s="138" t="str">
        <f>IF(AS2363="","",IF(R2363="Refreshment Beverage",ROUND(AS2363*Rates!K$19,4),ROUND(AO2363*(VLOOKUP(VALUE(Q2363),Rates!G$4:L$12,3,0)),4)))</f>
        <v/>
      </c>
      <c r="AN2363" s="126" t="str">
        <f>IF(AS2363="","",IF(R2363="Refreshment Beverage",AS2363*(Rates!J$19/100),MAX(AM2363,AB2363)))</f>
        <v/>
      </c>
      <c r="AO2363" s="127" t="str">
        <f t="shared" si="1147"/>
        <v/>
      </c>
      <c r="AP2363" s="127" t="str">
        <f t="shared" si="1148"/>
        <v/>
      </c>
      <c r="AQ2363" s="140" t="str">
        <f>IF(AS2363="","",IF(R2363="Refreshment Beverage",ROUND(SUM(VLOOKUP(Q:Q,Rates!G$15:L$19,3,0)*(AS2363-Y2363-Z2363-AA2363)),4),ROUND(SUM(Rates!$K$8*AS2363),4)))</f>
        <v/>
      </c>
      <c r="AR2363" s="139" t="str">
        <f t="shared" si="1149"/>
        <v/>
      </c>
      <c r="AS2363" s="125" t="str">
        <f t="shared" si="1150"/>
        <v/>
      </c>
      <c r="AT2363" s="121" t="str">
        <f t="shared" si="1151"/>
        <v/>
      </c>
      <c r="AU2363" s="138" t="str">
        <f>IF(AX2363="","",IF(R2363="Refreshment Beverage",ROUND((BA2363-Y2363-Z2363-AA2363)*VLOOKUP(VALUE(Q2363),Rates!G$15:L$19,3,0),4),ROUND(AW2363*(VLOOKUP(VALUE(Q2363),Rates!G:L,3,0)),4)))</f>
        <v/>
      </c>
      <c r="AV2363" s="126" t="str">
        <f t="shared" si="1152"/>
        <v/>
      </c>
      <c r="AW2363" s="127" t="str">
        <f t="shared" si="1153"/>
        <v/>
      </c>
      <c r="AX2363" s="123" t="str">
        <f t="shared" si="1154"/>
        <v/>
      </c>
      <c r="AY2363" s="140" t="str">
        <f>IF(AX2363="","",IF(R2363="Refreshment Beverage",ROUND(SUM(AX2363*Rates!K$19),4),ROUND(SUM(AX2363*(Rates!J$8/100)),4)))</f>
        <v/>
      </c>
      <c r="AZ2363" s="124" t="str">
        <f t="shared" si="1155"/>
        <v/>
      </c>
      <c r="BA2363" s="125" t="str">
        <f t="shared" si="1156"/>
        <v/>
      </c>
      <c r="BB2363" s="115"/>
      <c r="BC2363" s="143"/>
      <c r="BD2363" s="100"/>
      <c r="BE2363" s="100"/>
      <c r="BF2363" s="100"/>
      <c r="BG2363" s="100"/>
    </row>
    <row r="2364" spans="1:59" x14ac:dyDescent="0.2">
      <c r="A2364" s="144"/>
      <c r="B2364" s="141"/>
      <c r="C2364" s="141"/>
      <c r="D2364" s="142"/>
      <c r="E2364" s="142"/>
      <c r="F2364" s="142"/>
      <c r="G2364" s="142"/>
      <c r="H2364" s="142"/>
      <c r="I2364" s="129"/>
      <c r="J2364" s="130"/>
      <c r="K2364" s="131" t="str">
        <f t="shared" si="1127"/>
        <v/>
      </c>
      <c r="L2364" s="132" t="str">
        <f t="shared" si="1128"/>
        <v/>
      </c>
      <c r="M2364" s="133" t="str">
        <f t="shared" si="1129"/>
        <v/>
      </c>
      <c r="N2364" s="134" t="str">
        <f>IFERROR(IF(B:B="","",IF(R2364="Beer",SUM(LOOKUP(2,1/(Rates!$B$3:$B$5&lt;=W2364)/(Rates!$C$3:$C$5&gt;=W2364),Rates!$D$3:$D$5)*(X2364/100)*W2364),IF(R2364="Refreshment Beverage",SUM(LOOKUP(2,1/(Rates!$B$7:$B$11&lt;=W2364)/(Rates!$C$7:$C$11&gt;=W2364),Rates!$D$7:$D$11)*(X2364/100)*W2364)))),"")</f>
        <v/>
      </c>
      <c r="O2364" s="134" t="str">
        <f t="shared" si="1130"/>
        <v/>
      </c>
      <c r="P2364" s="116"/>
      <c r="Q2364" s="117" t="str">
        <f t="shared" si="1131"/>
        <v/>
      </c>
      <c r="R2364" s="128" t="str">
        <f t="shared" si="1132"/>
        <v/>
      </c>
      <c r="S2364" s="135" t="str">
        <f>IF(B2364="","",IF(R2364="Refreshment Beverage",VLOOKUP(VALUE(Q2364),Rates!G$15:L$19,2,0),VLOOKUP(VALUE(Q2364),Rates!G$4:L$12,2,0)))</f>
        <v/>
      </c>
      <c r="T2364" s="135" t="str">
        <f t="shared" si="1133"/>
        <v/>
      </c>
      <c r="U2364" s="118" t="str">
        <f t="shared" si="1134"/>
        <v/>
      </c>
      <c r="V2364" s="135" t="str">
        <f t="shared" si="1135"/>
        <v/>
      </c>
      <c r="W2364" s="135" t="str">
        <f t="shared" si="1136"/>
        <v/>
      </c>
      <c r="X2364" s="119" t="str">
        <f t="shared" si="1137"/>
        <v/>
      </c>
      <c r="Y2364" s="120" t="str">
        <f>IF(B:B="","",IF(R2364="Refreshment Beverage",VLOOKUP(Q2364,Rates!G$15:L$19,6,0)*W2364,VLOOKUP(Q2364,Rates!G$4:L$12,6,0)*W2364))</f>
        <v/>
      </c>
      <c r="Z2364" s="120" t="str">
        <f t="shared" si="1138"/>
        <v/>
      </c>
      <c r="AA2364" s="120" t="str">
        <f t="shared" si="1139"/>
        <v/>
      </c>
      <c r="AB2364" s="136" t="str">
        <f>IF(B:B="","",IF(R2364="Refreshment Beverage","",IF(AND(R2364="Beer",Q2364=0),SUM(LOOKUP(2,1/(Rates!$B$15:$B$18&lt;=W2364)/(Rates!$C$15:$C$18&gt;=W2364),Rates!$D$15:$D$18)*W2364),VLOOKUP(VALUE(Q:Q),Rates!A:B,2,0)*W2364)))</f>
        <v/>
      </c>
      <c r="AC2364" s="136" t="str">
        <f>IF(B:B="","",IF(R2364="Refreshment Beverage","",IF(AND(R2364="Beer",Q2364=0),SUM(LOOKUP(2,1/(Rates!$B$15:$B$18&lt;=W2364)/(Rates!$C$15:$C$18&gt;=W2364),Rates!$E$15:$E$18)*W2364),VLOOKUP(VALUE(Q:Q),Rates!A:C,3,0)*W2364)))</f>
        <v/>
      </c>
      <c r="AD2364" s="137" t="str">
        <f>IFERROR(IF(B:B="","",IF(R2364="Beer","",IF(VALUE(Q2364)=0,VLOOKUP(VLOOKUP(B:B,#REF!,16,0),Rates!A:E,2,0),VLOOKUP(VALUE(Q2364),Rates!A$31:B$34,2,0)*W2364))),0)</f>
        <v/>
      </c>
      <c r="AE2364" s="121" t="str">
        <f t="shared" si="1140"/>
        <v/>
      </c>
      <c r="AF2364" s="138" t="str">
        <f t="shared" si="1141"/>
        <v/>
      </c>
      <c r="AG2364" s="122" t="str">
        <f t="shared" si="1142"/>
        <v/>
      </c>
      <c r="AH2364" s="123" t="str">
        <f t="shared" si="1143"/>
        <v/>
      </c>
      <c r="AI2364" s="139" t="str">
        <f>IF(AE:AE="","",IF(R2364="Refreshment Beverage",AK2364*(Rates!J$19/100),ROUND(SUM(AH2364*(Rates!$J$8/100)),4)))</f>
        <v/>
      </c>
      <c r="AJ2364" s="124" t="str">
        <f t="shared" si="1144"/>
        <v/>
      </c>
      <c r="AK2364" s="125" t="str">
        <f t="shared" si="1145"/>
        <v/>
      </c>
      <c r="AL2364" s="121" t="str">
        <f t="shared" si="1146"/>
        <v/>
      </c>
      <c r="AM2364" s="138" t="str">
        <f>IF(AS2364="","",IF(R2364="Refreshment Beverage",ROUND(AS2364*Rates!K$19,4),ROUND(AO2364*(VLOOKUP(VALUE(Q2364),Rates!G$4:L$12,3,0)),4)))</f>
        <v/>
      </c>
      <c r="AN2364" s="126" t="str">
        <f>IF(AS2364="","",IF(R2364="Refreshment Beverage",AS2364*(Rates!J$19/100),MAX(AM2364,AB2364)))</f>
        <v/>
      </c>
      <c r="AO2364" s="127" t="str">
        <f t="shared" si="1147"/>
        <v/>
      </c>
      <c r="AP2364" s="127" t="str">
        <f t="shared" si="1148"/>
        <v/>
      </c>
      <c r="AQ2364" s="140" t="str">
        <f>IF(AS2364="","",IF(R2364="Refreshment Beverage",ROUND(SUM(VLOOKUP(Q:Q,Rates!G$15:L$19,3,0)*(AS2364-Y2364-Z2364-AA2364)),4),ROUND(SUM(Rates!$K$8*AS2364),4)))</f>
        <v/>
      </c>
      <c r="AR2364" s="139" t="str">
        <f t="shared" si="1149"/>
        <v/>
      </c>
      <c r="AS2364" s="125" t="str">
        <f t="shared" si="1150"/>
        <v/>
      </c>
      <c r="AT2364" s="121" t="str">
        <f t="shared" si="1151"/>
        <v/>
      </c>
      <c r="AU2364" s="138" t="str">
        <f>IF(AX2364="","",IF(R2364="Refreshment Beverage",ROUND((BA2364-Y2364-Z2364-AA2364)*VLOOKUP(VALUE(Q2364),Rates!G$15:L$19,3,0),4),ROUND(AW2364*(VLOOKUP(VALUE(Q2364),Rates!G:L,3,0)),4)))</f>
        <v/>
      </c>
      <c r="AV2364" s="126" t="str">
        <f t="shared" si="1152"/>
        <v/>
      </c>
      <c r="AW2364" s="127" t="str">
        <f t="shared" si="1153"/>
        <v/>
      </c>
      <c r="AX2364" s="123" t="str">
        <f t="shared" si="1154"/>
        <v/>
      </c>
      <c r="AY2364" s="140" t="str">
        <f>IF(AX2364="","",IF(R2364="Refreshment Beverage",ROUND(SUM(AX2364*Rates!K$19),4),ROUND(SUM(AX2364*(Rates!J$8/100)),4)))</f>
        <v/>
      </c>
      <c r="AZ2364" s="124" t="str">
        <f t="shared" si="1155"/>
        <v/>
      </c>
      <c r="BA2364" s="125" t="str">
        <f t="shared" si="1156"/>
        <v/>
      </c>
      <c r="BB2364" s="115"/>
      <c r="BC2364" s="143"/>
      <c r="BD2364" s="100"/>
      <c r="BE2364" s="100"/>
      <c r="BF2364" s="100"/>
      <c r="BG2364" s="100"/>
    </row>
    <row r="2365" spans="1:59" x14ac:dyDescent="0.2">
      <c r="A2365" s="144"/>
      <c r="B2365" s="141"/>
      <c r="C2365" s="141"/>
      <c r="D2365" s="142"/>
      <c r="E2365" s="142"/>
      <c r="F2365" s="142"/>
      <c r="G2365" s="142"/>
      <c r="H2365" s="142"/>
      <c r="I2365" s="129"/>
      <c r="J2365" s="130"/>
      <c r="K2365" s="131" t="str">
        <f t="shared" si="1127"/>
        <v/>
      </c>
      <c r="L2365" s="132" t="str">
        <f t="shared" si="1128"/>
        <v/>
      </c>
      <c r="M2365" s="133" t="str">
        <f t="shared" si="1129"/>
        <v/>
      </c>
      <c r="N2365" s="134" t="str">
        <f>IFERROR(IF(B:B="","",IF(R2365="Beer",SUM(LOOKUP(2,1/(Rates!$B$3:$B$5&lt;=W2365)/(Rates!$C$3:$C$5&gt;=W2365),Rates!$D$3:$D$5)*(X2365/100)*W2365),IF(R2365="Refreshment Beverage",SUM(LOOKUP(2,1/(Rates!$B$7:$B$11&lt;=W2365)/(Rates!$C$7:$C$11&gt;=W2365),Rates!$D$7:$D$11)*(X2365/100)*W2365)))),"")</f>
        <v/>
      </c>
      <c r="O2365" s="134" t="str">
        <f t="shared" si="1130"/>
        <v/>
      </c>
      <c r="P2365" s="116"/>
      <c r="Q2365" s="117" t="str">
        <f t="shared" si="1131"/>
        <v/>
      </c>
      <c r="R2365" s="128" t="str">
        <f t="shared" si="1132"/>
        <v/>
      </c>
      <c r="S2365" s="135" t="str">
        <f>IF(B2365="","",IF(R2365="Refreshment Beverage",VLOOKUP(VALUE(Q2365),Rates!G$15:L$19,2,0),VLOOKUP(VALUE(Q2365),Rates!G$4:L$12,2,0)))</f>
        <v/>
      </c>
      <c r="T2365" s="135" t="str">
        <f t="shared" si="1133"/>
        <v/>
      </c>
      <c r="U2365" s="118" t="str">
        <f t="shared" si="1134"/>
        <v/>
      </c>
      <c r="V2365" s="135" t="str">
        <f t="shared" si="1135"/>
        <v/>
      </c>
      <c r="W2365" s="135" t="str">
        <f t="shared" si="1136"/>
        <v/>
      </c>
      <c r="X2365" s="119" t="str">
        <f t="shared" si="1137"/>
        <v/>
      </c>
      <c r="Y2365" s="120" t="str">
        <f>IF(B:B="","",IF(R2365="Refreshment Beverage",VLOOKUP(Q2365,Rates!G$15:L$19,6,0)*W2365,VLOOKUP(Q2365,Rates!G$4:L$12,6,0)*W2365))</f>
        <v/>
      </c>
      <c r="Z2365" s="120" t="str">
        <f t="shared" si="1138"/>
        <v/>
      </c>
      <c r="AA2365" s="120" t="str">
        <f t="shared" si="1139"/>
        <v/>
      </c>
      <c r="AB2365" s="136" t="str">
        <f>IF(B:B="","",IF(R2365="Refreshment Beverage","",IF(AND(R2365="Beer",Q2365=0),SUM(LOOKUP(2,1/(Rates!$B$15:$B$18&lt;=W2365)/(Rates!$C$15:$C$18&gt;=W2365),Rates!$D$15:$D$18)*W2365),VLOOKUP(VALUE(Q:Q),Rates!A:B,2,0)*W2365)))</f>
        <v/>
      </c>
      <c r="AC2365" s="136" t="str">
        <f>IF(B:B="","",IF(R2365="Refreshment Beverage","",IF(AND(R2365="Beer",Q2365=0),SUM(LOOKUP(2,1/(Rates!$B$15:$B$18&lt;=W2365)/(Rates!$C$15:$C$18&gt;=W2365),Rates!$E$15:$E$18)*W2365),VLOOKUP(VALUE(Q:Q),Rates!A:C,3,0)*W2365)))</f>
        <v/>
      </c>
      <c r="AD2365" s="137" t="str">
        <f>IFERROR(IF(B:B="","",IF(R2365="Beer","",IF(VALUE(Q2365)=0,VLOOKUP(VLOOKUP(B:B,#REF!,16,0),Rates!A:E,2,0),VLOOKUP(VALUE(Q2365),Rates!A$31:B$34,2,0)*W2365))),0)</f>
        <v/>
      </c>
      <c r="AE2365" s="121" t="str">
        <f t="shared" si="1140"/>
        <v/>
      </c>
      <c r="AF2365" s="138" t="str">
        <f t="shared" si="1141"/>
        <v/>
      </c>
      <c r="AG2365" s="122" t="str">
        <f t="shared" si="1142"/>
        <v/>
      </c>
      <c r="AH2365" s="123" t="str">
        <f t="shared" si="1143"/>
        <v/>
      </c>
      <c r="AI2365" s="139" t="str">
        <f>IF(AE:AE="","",IF(R2365="Refreshment Beverage",AK2365*(Rates!J$19/100),ROUND(SUM(AH2365*(Rates!$J$8/100)),4)))</f>
        <v/>
      </c>
      <c r="AJ2365" s="124" t="str">
        <f t="shared" si="1144"/>
        <v/>
      </c>
      <c r="AK2365" s="125" t="str">
        <f t="shared" si="1145"/>
        <v/>
      </c>
      <c r="AL2365" s="121" t="str">
        <f t="shared" si="1146"/>
        <v/>
      </c>
      <c r="AM2365" s="138" t="str">
        <f>IF(AS2365="","",IF(R2365="Refreshment Beverage",ROUND(AS2365*Rates!K$19,4),ROUND(AO2365*(VLOOKUP(VALUE(Q2365),Rates!G$4:L$12,3,0)),4)))</f>
        <v/>
      </c>
      <c r="AN2365" s="126" t="str">
        <f>IF(AS2365="","",IF(R2365="Refreshment Beverage",AS2365*(Rates!J$19/100),MAX(AM2365,AB2365)))</f>
        <v/>
      </c>
      <c r="AO2365" s="127" t="str">
        <f t="shared" si="1147"/>
        <v/>
      </c>
      <c r="AP2365" s="127" t="str">
        <f t="shared" si="1148"/>
        <v/>
      </c>
      <c r="AQ2365" s="140" t="str">
        <f>IF(AS2365="","",IF(R2365="Refreshment Beverage",ROUND(SUM(VLOOKUP(Q:Q,Rates!G$15:L$19,3,0)*(AS2365-Y2365-Z2365-AA2365)),4),ROUND(SUM(Rates!$K$8*AS2365),4)))</f>
        <v/>
      </c>
      <c r="AR2365" s="139" t="str">
        <f t="shared" si="1149"/>
        <v/>
      </c>
      <c r="AS2365" s="125" t="str">
        <f t="shared" si="1150"/>
        <v/>
      </c>
      <c r="AT2365" s="121" t="str">
        <f t="shared" si="1151"/>
        <v/>
      </c>
      <c r="AU2365" s="138" t="str">
        <f>IF(AX2365="","",IF(R2365="Refreshment Beverage",ROUND((BA2365-Y2365-Z2365-AA2365)*VLOOKUP(VALUE(Q2365),Rates!G$15:L$19,3,0),4),ROUND(AW2365*(VLOOKUP(VALUE(Q2365),Rates!G:L,3,0)),4)))</f>
        <v/>
      </c>
      <c r="AV2365" s="126" t="str">
        <f t="shared" si="1152"/>
        <v/>
      </c>
      <c r="AW2365" s="127" t="str">
        <f t="shared" si="1153"/>
        <v/>
      </c>
      <c r="AX2365" s="123" t="str">
        <f t="shared" si="1154"/>
        <v/>
      </c>
      <c r="AY2365" s="140" t="str">
        <f>IF(AX2365="","",IF(R2365="Refreshment Beverage",ROUND(SUM(AX2365*Rates!K$19),4),ROUND(SUM(AX2365*(Rates!J$8/100)),4)))</f>
        <v/>
      </c>
      <c r="AZ2365" s="124" t="str">
        <f t="shared" si="1155"/>
        <v/>
      </c>
      <c r="BA2365" s="125" t="str">
        <f t="shared" si="1156"/>
        <v/>
      </c>
      <c r="BB2365" s="115"/>
      <c r="BC2365" s="143"/>
      <c r="BD2365" s="100"/>
      <c r="BE2365" s="100"/>
      <c r="BF2365" s="100"/>
      <c r="BG2365" s="100"/>
    </row>
    <row r="2366" spans="1:59" x14ac:dyDescent="0.2">
      <c r="A2366" s="144"/>
      <c r="B2366" s="141"/>
      <c r="C2366" s="141"/>
      <c r="D2366" s="142"/>
      <c r="E2366" s="142"/>
      <c r="F2366" s="142"/>
      <c r="G2366" s="142"/>
      <c r="H2366" s="142"/>
      <c r="I2366" s="129"/>
      <c r="J2366" s="130"/>
      <c r="K2366" s="131" t="str">
        <f t="shared" si="1127"/>
        <v/>
      </c>
      <c r="L2366" s="132" t="str">
        <f t="shared" si="1128"/>
        <v/>
      </c>
      <c r="M2366" s="133" t="str">
        <f t="shared" si="1129"/>
        <v/>
      </c>
      <c r="N2366" s="134" t="str">
        <f>IFERROR(IF(B:B="","",IF(R2366="Beer",SUM(LOOKUP(2,1/(Rates!$B$3:$B$5&lt;=W2366)/(Rates!$C$3:$C$5&gt;=W2366),Rates!$D$3:$D$5)*(X2366/100)*W2366),IF(R2366="Refreshment Beverage",SUM(LOOKUP(2,1/(Rates!$B$7:$B$11&lt;=W2366)/(Rates!$C$7:$C$11&gt;=W2366),Rates!$D$7:$D$11)*(X2366/100)*W2366)))),"")</f>
        <v/>
      </c>
      <c r="O2366" s="134" t="str">
        <f t="shared" si="1130"/>
        <v/>
      </c>
      <c r="P2366" s="116"/>
      <c r="Q2366" s="117" t="str">
        <f t="shared" si="1131"/>
        <v/>
      </c>
      <c r="R2366" s="128" t="str">
        <f t="shared" si="1132"/>
        <v/>
      </c>
      <c r="S2366" s="135" t="str">
        <f>IF(B2366="","",IF(R2366="Refreshment Beverage",VLOOKUP(VALUE(Q2366),Rates!G$15:L$19,2,0),VLOOKUP(VALUE(Q2366),Rates!G$4:L$12,2,0)))</f>
        <v/>
      </c>
      <c r="T2366" s="135" t="str">
        <f t="shared" si="1133"/>
        <v/>
      </c>
      <c r="U2366" s="118" t="str">
        <f t="shared" si="1134"/>
        <v/>
      </c>
      <c r="V2366" s="135" t="str">
        <f t="shared" si="1135"/>
        <v/>
      </c>
      <c r="W2366" s="135" t="str">
        <f t="shared" si="1136"/>
        <v/>
      </c>
      <c r="X2366" s="119" t="str">
        <f t="shared" si="1137"/>
        <v/>
      </c>
      <c r="Y2366" s="120" t="str">
        <f>IF(B:B="","",IF(R2366="Refreshment Beverage",VLOOKUP(Q2366,Rates!G$15:L$19,6,0)*W2366,VLOOKUP(Q2366,Rates!G$4:L$12,6,0)*W2366))</f>
        <v/>
      </c>
      <c r="Z2366" s="120" t="str">
        <f t="shared" si="1138"/>
        <v/>
      </c>
      <c r="AA2366" s="120" t="str">
        <f t="shared" si="1139"/>
        <v/>
      </c>
      <c r="AB2366" s="136" t="str">
        <f>IF(B:B="","",IF(R2366="Refreshment Beverage","",IF(AND(R2366="Beer",Q2366=0),SUM(LOOKUP(2,1/(Rates!$B$15:$B$18&lt;=W2366)/(Rates!$C$15:$C$18&gt;=W2366),Rates!$D$15:$D$18)*W2366),VLOOKUP(VALUE(Q:Q),Rates!A:B,2,0)*W2366)))</f>
        <v/>
      </c>
      <c r="AC2366" s="136" t="str">
        <f>IF(B:B="","",IF(R2366="Refreshment Beverage","",IF(AND(R2366="Beer",Q2366=0),SUM(LOOKUP(2,1/(Rates!$B$15:$B$18&lt;=W2366)/(Rates!$C$15:$C$18&gt;=W2366),Rates!$E$15:$E$18)*W2366),VLOOKUP(VALUE(Q:Q),Rates!A:C,3,0)*W2366)))</f>
        <v/>
      </c>
      <c r="AD2366" s="137" t="str">
        <f>IFERROR(IF(B:B="","",IF(R2366="Beer","",IF(VALUE(Q2366)=0,VLOOKUP(VLOOKUP(B:B,#REF!,16,0),Rates!A:E,2,0),VLOOKUP(VALUE(Q2366),Rates!A$31:B$34,2,0)*W2366))),0)</f>
        <v/>
      </c>
      <c r="AE2366" s="121" t="str">
        <f t="shared" si="1140"/>
        <v/>
      </c>
      <c r="AF2366" s="138" t="str">
        <f t="shared" si="1141"/>
        <v/>
      </c>
      <c r="AG2366" s="122" t="str">
        <f t="shared" si="1142"/>
        <v/>
      </c>
      <c r="AH2366" s="123" t="str">
        <f t="shared" si="1143"/>
        <v/>
      </c>
      <c r="AI2366" s="139" t="str">
        <f>IF(AE:AE="","",IF(R2366="Refreshment Beverage",AK2366*(Rates!J$19/100),ROUND(SUM(AH2366*(Rates!$J$8/100)),4)))</f>
        <v/>
      </c>
      <c r="AJ2366" s="124" t="str">
        <f t="shared" si="1144"/>
        <v/>
      </c>
      <c r="AK2366" s="125" t="str">
        <f t="shared" si="1145"/>
        <v/>
      </c>
      <c r="AL2366" s="121" t="str">
        <f t="shared" si="1146"/>
        <v/>
      </c>
      <c r="AM2366" s="138" t="str">
        <f>IF(AS2366="","",IF(R2366="Refreshment Beverage",ROUND(AS2366*Rates!K$19,4),ROUND(AO2366*(VLOOKUP(VALUE(Q2366),Rates!G$4:L$12,3,0)),4)))</f>
        <v/>
      </c>
      <c r="AN2366" s="126" t="str">
        <f>IF(AS2366="","",IF(R2366="Refreshment Beverage",AS2366*(Rates!J$19/100),MAX(AM2366,AB2366)))</f>
        <v/>
      </c>
      <c r="AO2366" s="127" t="str">
        <f t="shared" si="1147"/>
        <v/>
      </c>
      <c r="AP2366" s="127" t="str">
        <f t="shared" si="1148"/>
        <v/>
      </c>
      <c r="AQ2366" s="140" t="str">
        <f>IF(AS2366="","",IF(R2366="Refreshment Beverage",ROUND(SUM(VLOOKUP(Q:Q,Rates!G$15:L$19,3,0)*(AS2366-Y2366-Z2366-AA2366)),4),ROUND(SUM(Rates!$K$8*AS2366),4)))</f>
        <v/>
      </c>
      <c r="AR2366" s="139" t="str">
        <f t="shared" si="1149"/>
        <v/>
      </c>
      <c r="AS2366" s="125" t="str">
        <f t="shared" si="1150"/>
        <v/>
      </c>
      <c r="AT2366" s="121" t="str">
        <f t="shared" si="1151"/>
        <v/>
      </c>
      <c r="AU2366" s="138" t="str">
        <f>IF(AX2366="","",IF(R2366="Refreshment Beverage",ROUND((BA2366-Y2366-Z2366-AA2366)*VLOOKUP(VALUE(Q2366),Rates!G$15:L$19,3,0),4),ROUND(AW2366*(VLOOKUP(VALUE(Q2366),Rates!G:L,3,0)),4)))</f>
        <v/>
      </c>
      <c r="AV2366" s="126" t="str">
        <f t="shared" si="1152"/>
        <v/>
      </c>
      <c r="AW2366" s="127" t="str">
        <f t="shared" si="1153"/>
        <v/>
      </c>
      <c r="AX2366" s="123" t="str">
        <f t="shared" si="1154"/>
        <v/>
      </c>
      <c r="AY2366" s="140" t="str">
        <f>IF(AX2366="","",IF(R2366="Refreshment Beverage",ROUND(SUM(AX2366*Rates!K$19),4),ROUND(SUM(AX2366*(Rates!J$8/100)),4)))</f>
        <v/>
      </c>
      <c r="AZ2366" s="124" t="str">
        <f t="shared" si="1155"/>
        <v/>
      </c>
      <c r="BA2366" s="125" t="str">
        <f t="shared" si="1156"/>
        <v/>
      </c>
      <c r="BB2366" s="115"/>
      <c r="BC2366" s="143"/>
      <c r="BD2366" s="100"/>
      <c r="BE2366" s="100"/>
      <c r="BF2366" s="100"/>
      <c r="BG2366" s="100"/>
    </row>
    <row r="2367" spans="1:59" x14ac:dyDescent="0.2">
      <c r="A2367" s="144"/>
      <c r="B2367" s="141"/>
      <c r="C2367" s="141"/>
      <c r="D2367" s="142"/>
      <c r="E2367" s="142"/>
      <c r="F2367" s="142"/>
      <c r="G2367" s="142"/>
      <c r="H2367" s="142"/>
      <c r="I2367" s="129"/>
      <c r="J2367" s="130"/>
      <c r="K2367" s="131" t="str">
        <f t="shared" si="1127"/>
        <v/>
      </c>
      <c r="L2367" s="132" t="str">
        <f t="shared" si="1128"/>
        <v/>
      </c>
      <c r="M2367" s="133" t="str">
        <f t="shared" si="1129"/>
        <v/>
      </c>
      <c r="N2367" s="134" t="str">
        <f>IFERROR(IF(B:B="","",IF(R2367="Beer",SUM(LOOKUP(2,1/(Rates!$B$3:$B$5&lt;=W2367)/(Rates!$C$3:$C$5&gt;=W2367),Rates!$D$3:$D$5)*(X2367/100)*W2367),IF(R2367="Refreshment Beverage",SUM(LOOKUP(2,1/(Rates!$B$7:$B$11&lt;=W2367)/(Rates!$C$7:$C$11&gt;=W2367),Rates!$D$7:$D$11)*(X2367/100)*W2367)))),"")</f>
        <v/>
      </c>
      <c r="O2367" s="134" t="str">
        <f t="shared" si="1130"/>
        <v/>
      </c>
      <c r="P2367" s="116"/>
      <c r="Q2367" s="117" t="str">
        <f t="shared" si="1131"/>
        <v/>
      </c>
      <c r="R2367" s="128" t="str">
        <f t="shared" si="1132"/>
        <v/>
      </c>
      <c r="S2367" s="135" t="str">
        <f>IF(B2367="","",IF(R2367="Refreshment Beverage",VLOOKUP(VALUE(Q2367),Rates!G$15:L$19,2,0),VLOOKUP(VALUE(Q2367),Rates!G$4:L$12,2,0)))</f>
        <v/>
      </c>
      <c r="T2367" s="135" t="str">
        <f t="shared" si="1133"/>
        <v/>
      </c>
      <c r="U2367" s="118" t="str">
        <f t="shared" si="1134"/>
        <v/>
      </c>
      <c r="V2367" s="135" t="str">
        <f t="shared" si="1135"/>
        <v/>
      </c>
      <c r="W2367" s="135" t="str">
        <f t="shared" si="1136"/>
        <v/>
      </c>
      <c r="X2367" s="119" t="str">
        <f t="shared" si="1137"/>
        <v/>
      </c>
      <c r="Y2367" s="120" t="str">
        <f>IF(B:B="","",IF(R2367="Refreshment Beverage",VLOOKUP(Q2367,Rates!G$15:L$19,6,0)*W2367,VLOOKUP(Q2367,Rates!G$4:L$12,6,0)*W2367))</f>
        <v/>
      </c>
      <c r="Z2367" s="120" t="str">
        <f t="shared" si="1138"/>
        <v/>
      </c>
      <c r="AA2367" s="120" t="str">
        <f t="shared" si="1139"/>
        <v/>
      </c>
      <c r="AB2367" s="136" t="str">
        <f>IF(B:B="","",IF(R2367="Refreshment Beverage","",IF(AND(R2367="Beer",Q2367=0),SUM(LOOKUP(2,1/(Rates!$B$15:$B$18&lt;=W2367)/(Rates!$C$15:$C$18&gt;=W2367),Rates!$D$15:$D$18)*W2367),VLOOKUP(VALUE(Q:Q),Rates!A:B,2,0)*W2367)))</f>
        <v/>
      </c>
      <c r="AC2367" s="136" t="str">
        <f>IF(B:B="","",IF(R2367="Refreshment Beverage","",IF(AND(R2367="Beer",Q2367=0),SUM(LOOKUP(2,1/(Rates!$B$15:$B$18&lt;=W2367)/(Rates!$C$15:$C$18&gt;=W2367),Rates!$E$15:$E$18)*W2367),VLOOKUP(VALUE(Q:Q),Rates!A:C,3,0)*W2367)))</f>
        <v/>
      </c>
      <c r="AD2367" s="137" t="str">
        <f>IFERROR(IF(B:B="","",IF(R2367="Beer","",IF(VALUE(Q2367)=0,VLOOKUP(VLOOKUP(B:B,#REF!,16,0),Rates!A:E,2,0),VLOOKUP(VALUE(Q2367),Rates!A$31:B$34,2,0)*W2367))),0)</f>
        <v/>
      </c>
      <c r="AE2367" s="121" t="str">
        <f t="shared" si="1140"/>
        <v/>
      </c>
      <c r="AF2367" s="138" t="str">
        <f t="shared" si="1141"/>
        <v/>
      </c>
      <c r="AG2367" s="122" t="str">
        <f t="shared" si="1142"/>
        <v/>
      </c>
      <c r="AH2367" s="123" t="str">
        <f t="shared" si="1143"/>
        <v/>
      </c>
      <c r="AI2367" s="139" t="str">
        <f>IF(AE:AE="","",IF(R2367="Refreshment Beverage",AK2367*(Rates!J$19/100),ROUND(SUM(AH2367*(Rates!$J$8/100)),4)))</f>
        <v/>
      </c>
      <c r="AJ2367" s="124" t="str">
        <f t="shared" si="1144"/>
        <v/>
      </c>
      <c r="AK2367" s="125" t="str">
        <f t="shared" si="1145"/>
        <v/>
      </c>
      <c r="AL2367" s="121" t="str">
        <f t="shared" si="1146"/>
        <v/>
      </c>
      <c r="AM2367" s="138" t="str">
        <f>IF(AS2367="","",IF(R2367="Refreshment Beverage",ROUND(AS2367*Rates!K$19,4),ROUND(AO2367*(VLOOKUP(VALUE(Q2367),Rates!G$4:L$12,3,0)),4)))</f>
        <v/>
      </c>
      <c r="AN2367" s="126" t="str">
        <f>IF(AS2367="","",IF(R2367="Refreshment Beverage",AS2367*(Rates!J$19/100),MAX(AM2367,AB2367)))</f>
        <v/>
      </c>
      <c r="AO2367" s="127" t="str">
        <f t="shared" si="1147"/>
        <v/>
      </c>
      <c r="AP2367" s="127" t="str">
        <f t="shared" si="1148"/>
        <v/>
      </c>
      <c r="AQ2367" s="140" t="str">
        <f>IF(AS2367="","",IF(R2367="Refreshment Beverage",ROUND(SUM(VLOOKUP(Q:Q,Rates!G$15:L$19,3,0)*(AS2367-Y2367-Z2367-AA2367)),4),ROUND(SUM(Rates!$K$8*AS2367),4)))</f>
        <v/>
      </c>
      <c r="AR2367" s="139" t="str">
        <f t="shared" si="1149"/>
        <v/>
      </c>
      <c r="AS2367" s="125" t="str">
        <f t="shared" si="1150"/>
        <v/>
      </c>
      <c r="AT2367" s="121" t="str">
        <f t="shared" si="1151"/>
        <v/>
      </c>
      <c r="AU2367" s="138" t="str">
        <f>IF(AX2367="","",IF(R2367="Refreshment Beverage",ROUND((BA2367-Y2367-Z2367-AA2367)*VLOOKUP(VALUE(Q2367),Rates!G$15:L$19,3,0),4),ROUND(AW2367*(VLOOKUP(VALUE(Q2367),Rates!G:L,3,0)),4)))</f>
        <v/>
      </c>
      <c r="AV2367" s="126" t="str">
        <f t="shared" si="1152"/>
        <v/>
      </c>
      <c r="AW2367" s="127" t="str">
        <f t="shared" si="1153"/>
        <v/>
      </c>
      <c r="AX2367" s="123" t="str">
        <f t="shared" si="1154"/>
        <v/>
      </c>
      <c r="AY2367" s="140" t="str">
        <f>IF(AX2367="","",IF(R2367="Refreshment Beverage",ROUND(SUM(AX2367*Rates!K$19),4),ROUND(SUM(AX2367*(Rates!J$8/100)),4)))</f>
        <v/>
      </c>
      <c r="AZ2367" s="124" t="str">
        <f t="shared" si="1155"/>
        <v/>
      </c>
      <c r="BA2367" s="125" t="str">
        <f t="shared" si="1156"/>
        <v/>
      </c>
      <c r="BB2367" s="115"/>
      <c r="BC2367" s="143"/>
      <c r="BD2367" s="100"/>
      <c r="BE2367" s="100"/>
      <c r="BF2367" s="100"/>
      <c r="BG2367" s="100"/>
    </row>
    <row r="2368" spans="1:59" x14ac:dyDescent="0.2">
      <c r="A2368" s="144"/>
      <c r="B2368" s="141"/>
      <c r="C2368" s="141"/>
      <c r="D2368" s="142"/>
      <c r="E2368" s="142"/>
      <c r="F2368" s="142"/>
      <c r="G2368" s="142"/>
      <c r="H2368" s="142"/>
      <c r="I2368" s="129"/>
      <c r="J2368" s="130"/>
      <c r="K2368" s="131" t="str">
        <f t="shared" si="1127"/>
        <v/>
      </c>
      <c r="L2368" s="132" t="str">
        <f t="shared" si="1128"/>
        <v/>
      </c>
      <c r="M2368" s="133" t="str">
        <f t="shared" si="1129"/>
        <v/>
      </c>
      <c r="N2368" s="134" t="str">
        <f>IFERROR(IF(B:B="","",IF(R2368="Beer",SUM(LOOKUP(2,1/(Rates!$B$3:$B$5&lt;=W2368)/(Rates!$C$3:$C$5&gt;=W2368),Rates!$D$3:$D$5)*(X2368/100)*W2368),IF(R2368="Refreshment Beverage",SUM(LOOKUP(2,1/(Rates!$B$7:$B$11&lt;=W2368)/(Rates!$C$7:$C$11&gt;=W2368),Rates!$D$7:$D$11)*(X2368/100)*W2368)))),"")</f>
        <v/>
      </c>
      <c r="O2368" s="134" t="str">
        <f t="shared" si="1130"/>
        <v/>
      </c>
      <c r="P2368" s="116"/>
      <c r="Q2368" s="117" t="str">
        <f t="shared" si="1131"/>
        <v/>
      </c>
      <c r="R2368" s="128" t="str">
        <f t="shared" si="1132"/>
        <v/>
      </c>
      <c r="S2368" s="135" t="str">
        <f>IF(B2368="","",IF(R2368="Refreshment Beverage",VLOOKUP(VALUE(Q2368),Rates!G$15:L$19,2,0),VLOOKUP(VALUE(Q2368),Rates!G$4:L$12,2,0)))</f>
        <v/>
      </c>
      <c r="T2368" s="135" t="str">
        <f t="shared" si="1133"/>
        <v/>
      </c>
      <c r="U2368" s="118" t="str">
        <f t="shared" si="1134"/>
        <v/>
      </c>
      <c r="V2368" s="135" t="str">
        <f t="shared" si="1135"/>
        <v/>
      </c>
      <c r="W2368" s="135" t="str">
        <f t="shared" si="1136"/>
        <v/>
      </c>
      <c r="X2368" s="119" t="str">
        <f t="shared" si="1137"/>
        <v/>
      </c>
      <c r="Y2368" s="120" t="str">
        <f>IF(B:B="","",IF(R2368="Refreshment Beverage",VLOOKUP(Q2368,Rates!G$15:L$19,6,0)*W2368,VLOOKUP(Q2368,Rates!G$4:L$12,6,0)*W2368))</f>
        <v/>
      </c>
      <c r="Z2368" s="120" t="str">
        <f t="shared" si="1138"/>
        <v/>
      </c>
      <c r="AA2368" s="120" t="str">
        <f t="shared" si="1139"/>
        <v/>
      </c>
      <c r="AB2368" s="136" t="str">
        <f>IF(B:B="","",IF(R2368="Refreshment Beverage","",IF(AND(R2368="Beer",Q2368=0),SUM(LOOKUP(2,1/(Rates!$B$15:$B$18&lt;=W2368)/(Rates!$C$15:$C$18&gt;=W2368),Rates!$D$15:$D$18)*W2368),VLOOKUP(VALUE(Q:Q),Rates!A:B,2,0)*W2368)))</f>
        <v/>
      </c>
      <c r="AC2368" s="136" t="str">
        <f>IF(B:B="","",IF(R2368="Refreshment Beverage","",IF(AND(R2368="Beer",Q2368=0),SUM(LOOKUP(2,1/(Rates!$B$15:$B$18&lt;=W2368)/(Rates!$C$15:$C$18&gt;=W2368),Rates!$E$15:$E$18)*W2368),VLOOKUP(VALUE(Q:Q),Rates!A:C,3,0)*W2368)))</f>
        <v/>
      </c>
      <c r="AD2368" s="137" t="str">
        <f>IFERROR(IF(B:B="","",IF(R2368="Beer","",IF(VALUE(Q2368)=0,VLOOKUP(VLOOKUP(B:B,#REF!,16,0),Rates!A:E,2,0),VLOOKUP(VALUE(Q2368),Rates!A$31:B$34,2,0)*W2368))),0)</f>
        <v/>
      </c>
      <c r="AE2368" s="121" t="str">
        <f t="shared" si="1140"/>
        <v/>
      </c>
      <c r="AF2368" s="138" t="str">
        <f t="shared" si="1141"/>
        <v/>
      </c>
      <c r="AG2368" s="122" t="str">
        <f t="shared" si="1142"/>
        <v/>
      </c>
      <c r="AH2368" s="123" t="str">
        <f t="shared" si="1143"/>
        <v/>
      </c>
      <c r="AI2368" s="139" t="str">
        <f>IF(AE:AE="","",IF(R2368="Refreshment Beverage",AK2368*(Rates!J$19/100),ROUND(SUM(AH2368*(Rates!$J$8/100)),4)))</f>
        <v/>
      </c>
      <c r="AJ2368" s="124" t="str">
        <f t="shared" si="1144"/>
        <v/>
      </c>
      <c r="AK2368" s="125" t="str">
        <f t="shared" si="1145"/>
        <v/>
      </c>
      <c r="AL2368" s="121" t="str">
        <f t="shared" si="1146"/>
        <v/>
      </c>
      <c r="AM2368" s="138" t="str">
        <f>IF(AS2368="","",IF(R2368="Refreshment Beverage",ROUND(AS2368*Rates!K$19,4),ROUND(AO2368*(VLOOKUP(VALUE(Q2368),Rates!G$4:L$12,3,0)),4)))</f>
        <v/>
      </c>
      <c r="AN2368" s="126" t="str">
        <f>IF(AS2368="","",IF(R2368="Refreshment Beverage",AS2368*(Rates!J$19/100),MAX(AM2368,AB2368)))</f>
        <v/>
      </c>
      <c r="AO2368" s="127" t="str">
        <f t="shared" si="1147"/>
        <v/>
      </c>
      <c r="AP2368" s="127" t="str">
        <f t="shared" si="1148"/>
        <v/>
      </c>
      <c r="AQ2368" s="140" t="str">
        <f>IF(AS2368="","",IF(R2368="Refreshment Beverage",ROUND(SUM(VLOOKUP(Q:Q,Rates!G$15:L$19,3,0)*(AS2368-Y2368-Z2368-AA2368)),4),ROUND(SUM(Rates!$K$8*AS2368),4)))</f>
        <v/>
      </c>
      <c r="AR2368" s="139" t="str">
        <f t="shared" si="1149"/>
        <v/>
      </c>
      <c r="AS2368" s="125" t="str">
        <f t="shared" si="1150"/>
        <v/>
      </c>
      <c r="AT2368" s="121" t="str">
        <f t="shared" si="1151"/>
        <v/>
      </c>
      <c r="AU2368" s="138" t="str">
        <f>IF(AX2368="","",IF(R2368="Refreshment Beverage",ROUND((BA2368-Y2368-Z2368-AA2368)*VLOOKUP(VALUE(Q2368),Rates!G$15:L$19,3,0),4),ROUND(AW2368*(VLOOKUP(VALUE(Q2368),Rates!G:L,3,0)),4)))</f>
        <v/>
      </c>
      <c r="AV2368" s="126" t="str">
        <f t="shared" si="1152"/>
        <v/>
      </c>
      <c r="AW2368" s="127" t="str">
        <f t="shared" si="1153"/>
        <v/>
      </c>
      <c r="AX2368" s="123" t="str">
        <f t="shared" si="1154"/>
        <v/>
      </c>
      <c r="AY2368" s="140" t="str">
        <f>IF(AX2368="","",IF(R2368="Refreshment Beverage",ROUND(SUM(AX2368*Rates!K$19),4),ROUND(SUM(AX2368*(Rates!J$8/100)),4)))</f>
        <v/>
      </c>
      <c r="AZ2368" s="124" t="str">
        <f t="shared" si="1155"/>
        <v/>
      </c>
      <c r="BA2368" s="125" t="str">
        <f t="shared" si="1156"/>
        <v/>
      </c>
      <c r="BB2368" s="115"/>
      <c r="BC2368" s="143"/>
      <c r="BD2368" s="100"/>
      <c r="BE2368" s="100"/>
      <c r="BF2368" s="100"/>
      <c r="BG2368" s="100"/>
    </row>
    <row r="2369" spans="1:59" x14ac:dyDescent="0.2">
      <c r="A2369" s="144"/>
      <c r="B2369" s="141"/>
      <c r="C2369" s="141"/>
      <c r="D2369" s="142"/>
      <c r="E2369" s="142"/>
      <c r="F2369" s="142"/>
      <c r="G2369" s="142"/>
      <c r="H2369" s="142"/>
      <c r="I2369" s="129"/>
      <c r="J2369" s="130"/>
      <c r="K2369" s="131" t="str">
        <f t="shared" si="1127"/>
        <v/>
      </c>
      <c r="L2369" s="132" t="str">
        <f t="shared" si="1128"/>
        <v/>
      </c>
      <c r="M2369" s="133" t="str">
        <f t="shared" si="1129"/>
        <v/>
      </c>
      <c r="N2369" s="134" t="str">
        <f>IFERROR(IF(B:B="","",IF(R2369="Beer",SUM(LOOKUP(2,1/(Rates!$B$3:$B$5&lt;=W2369)/(Rates!$C$3:$C$5&gt;=W2369),Rates!$D$3:$D$5)*(X2369/100)*W2369),IF(R2369="Refreshment Beverage",SUM(LOOKUP(2,1/(Rates!$B$7:$B$11&lt;=W2369)/(Rates!$C$7:$C$11&gt;=W2369),Rates!$D$7:$D$11)*(X2369/100)*W2369)))),"")</f>
        <v/>
      </c>
      <c r="O2369" s="134" t="str">
        <f t="shared" si="1130"/>
        <v/>
      </c>
      <c r="P2369" s="116"/>
      <c r="Q2369" s="117" t="str">
        <f t="shared" si="1131"/>
        <v/>
      </c>
      <c r="R2369" s="128" t="str">
        <f t="shared" si="1132"/>
        <v/>
      </c>
      <c r="S2369" s="135" t="str">
        <f>IF(B2369="","",IF(R2369="Refreshment Beverage",VLOOKUP(VALUE(Q2369),Rates!G$15:L$19,2,0),VLOOKUP(VALUE(Q2369),Rates!G$4:L$12,2,0)))</f>
        <v/>
      </c>
      <c r="T2369" s="135" t="str">
        <f t="shared" si="1133"/>
        <v/>
      </c>
      <c r="U2369" s="118" t="str">
        <f t="shared" si="1134"/>
        <v/>
      </c>
      <c r="V2369" s="135" t="str">
        <f t="shared" si="1135"/>
        <v/>
      </c>
      <c r="W2369" s="135" t="str">
        <f t="shared" si="1136"/>
        <v/>
      </c>
      <c r="X2369" s="119" t="str">
        <f t="shared" si="1137"/>
        <v/>
      </c>
      <c r="Y2369" s="120" t="str">
        <f>IF(B:B="","",IF(R2369="Refreshment Beverage",VLOOKUP(Q2369,Rates!G$15:L$19,6,0)*W2369,VLOOKUP(Q2369,Rates!G$4:L$12,6,0)*W2369))</f>
        <v/>
      </c>
      <c r="Z2369" s="120" t="str">
        <f t="shared" si="1138"/>
        <v/>
      </c>
      <c r="AA2369" s="120" t="str">
        <f t="shared" si="1139"/>
        <v/>
      </c>
      <c r="AB2369" s="136" t="str">
        <f>IF(B:B="","",IF(R2369="Refreshment Beverage","",IF(AND(R2369="Beer",Q2369=0),SUM(LOOKUP(2,1/(Rates!$B$15:$B$18&lt;=W2369)/(Rates!$C$15:$C$18&gt;=W2369),Rates!$D$15:$D$18)*W2369),VLOOKUP(VALUE(Q:Q),Rates!A:B,2,0)*W2369)))</f>
        <v/>
      </c>
      <c r="AC2369" s="136" t="str">
        <f>IF(B:B="","",IF(R2369="Refreshment Beverage","",IF(AND(R2369="Beer",Q2369=0),SUM(LOOKUP(2,1/(Rates!$B$15:$B$18&lt;=W2369)/(Rates!$C$15:$C$18&gt;=W2369),Rates!$E$15:$E$18)*W2369),VLOOKUP(VALUE(Q:Q),Rates!A:C,3,0)*W2369)))</f>
        <v/>
      </c>
      <c r="AD2369" s="137" t="str">
        <f>IFERROR(IF(B:B="","",IF(R2369="Beer","",IF(VALUE(Q2369)=0,VLOOKUP(VLOOKUP(B:B,#REF!,16,0),Rates!A:E,2,0),VLOOKUP(VALUE(Q2369),Rates!A$31:B$34,2,0)*W2369))),0)</f>
        <v/>
      </c>
      <c r="AE2369" s="121" t="str">
        <f t="shared" si="1140"/>
        <v/>
      </c>
      <c r="AF2369" s="138" t="str">
        <f t="shared" si="1141"/>
        <v/>
      </c>
      <c r="AG2369" s="122" t="str">
        <f t="shared" si="1142"/>
        <v/>
      </c>
      <c r="AH2369" s="123" t="str">
        <f t="shared" si="1143"/>
        <v/>
      </c>
      <c r="AI2369" s="139" t="str">
        <f>IF(AE:AE="","",IF(R2369="Refreshment Beverage",AK2369*(Rates!J$19/100),ROUND(SUM(AH2369*(Rates!$J$8/100)),4)))</f>
        <v/>
      </c>
      <c r="AJ2369" s="124" t="str">
        <f t="shared" si="1144"/>
        <v/>
      </c>
      <c r="AK2369" s="125" t="str">
        <f t="shared" si="1145"/>
        <v/>
      </c>
      <c r="AL2369" s="121" t="str">
        <f t="shared" si="1146"/>
        <v/>
      </c>
      <c r="AM2369" s="138" t="str">
        <f>IF(AS2369="","",IF(R2369="Refreshment Beverage",ROUND(AS2369*Rates!K$19,4),ROUND(AO2369*(VLOOKUP(VALUE(Q2369),Rates!G$4:L$12,3,0)),4)))</f>
        <v/>
      </c>
      <c r="AN2369" s="126" t="str">
        <f>IF(AS2369="","",IF(R2369="Refreshment Beverage",AS2369*(Rates!J$19/100),MAX(AM2369,AB2369)))</f>
        <v/>
      </c>
      <c r="AO2369" s="127" t="str">
        <f t="shared" si="1147"/>
        <v/>
      </c>
      <c r="AP2369" s="127" t="str">
        <f t="shared" si="1148"/>
        <v/>
      </c>
      <c r="AQ2369" s="140" t="str">
        <f>IF(AS2369="","",IF(R2369="Refreshment Beverage",ROUND(SUM(VLOOKUP(Q:Q,Rates!G$15:L$19,3,0)*(AS2369-Y2369-Z2369-AA2369)),4),ROUND(SUM(Rates!$K$8*AS2369),4)))</f>
        <v/>
      </c>
      <c r="AR2369" s="139" t="str">
        <f t="shared" si="1149"/>
        <v/>
      </c>
      <c r="AS2369" s="125" t="str">
        <f t="shared" si="1150"/>
        <v/>
      </c>
      <c r="AT2369" s="121" t="str">
        <f t="shared" si="1151"/>
        <v/>
      </c>
      <c r="AU2369" s="138" t="str">
        <f>IF(AX2369="","",IF(R2369="Refreshment Beverage",ROUND((BA2369-Y2369-Z2369-AA2369)*VLOOKUP(VALUE(Q2369),Rates!G$15:L$19,3,0),4),ROUND(AW2369*(VLOOKUP(VALUE(Q2369),Rates!G:L,3,0)),4)))</f>
        <v/>
      </c>
      <c r="AV2369" s="126" t="str">
        <f t="shared" si="1152"/>
        <v/>
      </c>
      <c r="AW2369" s="127" t="str">
        <f t="shared" si="1153"/>
        <v/>
      </c>
      <c r="AX2369" s="123" t="str">
        <f t="shared" si="1154"/>
        <v/>
      </c>
      <c r="AY2369" s="140" t="str">
        <f>IF(AX2369="","",IF(R2369="Refreshment Beverage",ROUND(SUM(AX2369*Rates!K$19),4),ROUND(SUM(AX2369*(Rates!J$8/100)),4)))</f>
        <v/>
      </c>
      <c r="AZ2369" s="124" t="str">
        <f t="shared" si="1155"/>
        <v/>
      </c>
      <c r="BA2369" s="125" t="str">
        <f t="shared" si="1156"/>
        <v/>
      </c>
      <c r="BB2369" s="115"/>
      <c r="BC2369" s="143"/>
      <c r="BD2369" s="100"/>
      <c r="BE2369" s="100"/>
      <c r="BF2369" s="100"/>
      <c r="BG2369" s="100"/>
    </row>
    <row r="2370" spans="1:59" x14ac:dyDescent="0.2">
      <c r="A2370" s="144"/>
      <c r="B2370" s="141"/>
      <c r="C2370" s="141"/>
      <c r="D2370" s="142"/>
      <c r="E2370" s="142"/>
      <c r="F2370" s="142"/>
      <c r="G2370" s="142"/>
      <c r="H2370" s="142"/>
      <c r="I2370" s="129"/>
      <c r="J2370" s="130"/>
      <c r="K2370" s="131" t="str">
        <f t="shared" si="1127"/>
        <v/>
      </c>
      <c r="L2370" s="132" t="str">
        <f t="shared" si="1128"/>
        <v/>
      </c>
      <c r="M2370" s="133" t="str">
        <f t="shared" si="1129"/>
        <v/>
      </c>
      <c r="N2370" s="134" t="str">
        <f>IFERROR(IF(B:B="","",IF(R2370="Beer",SUM(LOOKUP(2,1/(Rates!$B$3:$B$5&lt;=W2370)/(Rates!$C$3:$C$5&gt;=W2370),Rates!$D$3:$D$5)*(X2370/100)*W2370),IF(R2370="Refreshment Beverage",SUM(LOOKUP(2,1/(Rates!$B$7:$B$11&lt;=W2370)/(Rates!$C$7:$C$11&gt;=W2370),Rates!$D$7:$D$11)*(X2370/100)*W2370)))),"")</f>
        <v/>
      </c>
      <c r="O2370" s="134" t="str">
        <f t="shared" si="1130"/>
        <v/>
      </c>
      <c r="P2370" s="116"/>
      <c r="Q2370" s="117" t="str">
        <f t="shared" si="1131"/>
        <v/>
      </c>
      <c r="R2370" s="128" t="str">
        <f t="shared" si="1132"/>
        <v/>
      </c>
      <c r="S2370" s="135" t="str">
        <f>IF(B2370="","",IF(R2370="Refreshment Beverage",VLOOKUP(VALUE(Q2370),Rates!G$15:L$19,2,0),VLOOKUP(VALUE(Q2370),Rates!G$4:L$12,2,0)))</f>
        <v/>
      </c>
      <c r="T2370" s="135" t="str">
        <f t="shared" si="1133"/>
        <v/>
      </c>
      <c r="U2370" s="118" t="str">
        <f t="shared" si="1134"/>
        <v/>
      </c>
      <c r="V2370" s="135" t="str">
        <f t="shared" si="1135"/>
        <v/>
      </c>
      <c r="W2370" s="135" t="str">
        <f t="shared" si="1136"/>
        <v/>
      </c>
      <c r="X2370" s="119" t="str">
        <f t="shared" si="1137"/>
        <v/>
      </c>
      <c r="Y2370" s="120" t="str">
        <f>IF(B:B="","",IF(R2370="Refreshment Beverage",VLOOKUP(Q2370,Rates!G$15:L$19,6,0)*W2370,VLOOKUP(Q2370,Rates!G$4:L$12,6,0)*W2370))</f>
        <v/>
      </c>
      <c r="Z2370" s="120" t="str">
        <f t="shared" si="1138"/>
        <v/>
      </c>
      <c r="AA2370" s="120" t="str">
        <f t="shared" si="1139"/>
        <v/>
      </c>
      <c r="AB2370" s="136" t="str">
        <f>IF(B:B="","",IF(R2370="Refreshment Beverage","",IF(AND(R2370="Beer",Q2370=0),SUM(LOOKUP(2,1/(Rates!$B$15:$B$18&lt;=W2370)/(Rates!$C$15:$C$18&gt;=W2370),Rates!$D$15:$D$18)*W2370),VLOOKUP(VALUE(Q:Q),Rates!A:B,2,0)*W2370)))</f>
        <v/>
      </c>
      <c r="AC2370" s="136" t="str">
        <f>IF(B:B="","",IF(R2370="Refreshment Beverage","",IF(AND(R2370="Beer",Q2370=0),SUM(LOOKUP(2,1/(Rates!$B$15:$B$18&lt;=W2370)/(Rates!$C$15:$C$18&gt;=W2370),Rates!$E$15:$E$18)*W2370),VLOOKUP(VALUE(Q:Q),Rates!A:C,3,0)*W2370)))</f>
        <v/>
      </c>
      <c r="AD2370" s="137" t="str">
        <f>IFERROR(IF(B:B="","",IF(R2370="Beer","",IF(VALUE(Q2370)=0,VLOOKUP(VLOOKUP(B:B,#REF!,16,0),Rates!A:E,2,0),VLOOKUP(VALUE(Q2370),Rates!A$31:B$34,2,0)*W2370))),0)</f>
        <v/>
      </c>
      <c r="AE2370" s="121" t="str">
        <f t="shared" si="1140"/>
        <v/>
      </c>
      <c r="AF2370" s="138" t="str">
        <f t="shared" si="1141"/>
        <v/>
      </c>
      <c r="AG2370" s="122" t="str">
        <f t="shared" si="1142"/>
        <v/>
      </c>
      <c r="AH2370" s="123" t="str">
        <f t="shared" si="1143"/>
        <v/>
      </c>
      <c r="AI2370" s="139" t="str">
        <f>IF(AE:AE="","",IF(R2370="Refreshment Beverage",AK2370*(Rates!J$19/100),ROUND(SUM(AH2370*(Rates!$J$8/100)),4)))</f>
        <v/>
      </c>
      <c r="AJ2370" s="124" t="str">
        <f t="shared" si="1144"/>
        <v/>
      </c>
      <c r="AK2370" s="125" t="str">
        <f t="shared" si="1145"/>
        <v/>
      </c>
      <c r="AL2370" s="121" t="str">
        <f t="shared" si="1146"/>
        <v/>
      </c>
      <c r="AM2370" s="138" t="str">
        <f>IF(AS2370="","",IF(R2370="Refreshment Beverage",ROUND(AS2370*Rates!K$19,4),ROUND(AO2370*(VLOOKUP(VALUE(Q2370),Rates!G$4:L$12,3,0)),4)))</f>
        <v/>
      </c>
      <c r="AN2370" s="126" t="str">
        <f>IF(AS2370="","",IF(R2370="Refreshment Beverage",AS2370*(Rates!J$19/100),MAX(AM2370,AB2370)))</f>
        <v/>
      </c>
      <c r="AO2370" s="127" t="str">
        <f t="shared" si="1147"/>
        <v/>
      </c>
      <c r="AP2370" s="127" t="str">
        <f t="shared" si="1148"/>
        <v/>
      </c>
      <c r="AQ2370" s="140" t="str">
        <f>IF(AS2370="","",IF(R2370="Refreshment Beverage",ROUND(SUM(VLOOKUP(Q:Q,Rates!G$15:L$19,3,0)*(AS2370-Y2370-Z2370-AA2370)),4),ROUND(SUM(Rates!$K$8*AS2370),4)))</f>
        <v/>
      </c>
      <c r="AR2370" s="139" t="str">
        <f t="shared" si="1149"/>
        <v/>
      </c>
      <c r="AS2370" s="125" t="str">
        <f t="shared" si="1150"/>
        <v/>
      </c>
      <c r="AT2370" s="121" t="str">
        <f t="shared" si="1151"/>
        <v/>
      </c>
      <c r="AU2370" s="138" t="str">
        <f>IF(AX2370="","",IF(R2370="Refreshment Beverage",ROUND((BA2370-Y2370-Z2370-AA2370)*VLOOKUP(VALUE(Q2370),Rates!G$15:L$19,3,0),4),ROUND(AW2370*(VLOOKUP(VALUE(Q2370),Rates!G:L,3,0)),4)))</f>
        <v/>
      </c>
      <c r="AV2370" s="126" t="str">
        <f t="shared" si="1152"/>
        <v/>
      </c>
      <c r="AW2370" s="127" t="str">
        <f t="shared" si="1153"/>
        <v/>
      </c>
      <c r="AX2370" s="123" t="str">
        <f t="shared" si="1154"/>
        <v/>
      </c>
      <c r="AY2370" s="140" t="str">
        <f>IF(AX2370="","",IF(R2370="Refreshment Beverage",ROUND(SUM(AX2370*Rates!K$19),4),ROUND(SUM(AX2370*(Rates!J$8/100)),4)))</f>
        <v/>
      </c>
      <c r="AZ2370" s="124" t="str">
        <f t="shared" si="1155"/>
        <v/>
      </c>
      <c r="BA2370" s="125" t="str">
        <f t="shared" si="1156"/>
        <v/>
      </c>
      <c r="BB2370" s="115"/>
      <c r="BC2370" s="143"/>
      <c r="BD2370" s="100"/>
      <c r="BE2370" s="100"/>
      <c r="BF2370" s="100"/>
      <c r="BG2370" s="100"/>
    </row>
    <row r="2371" spans="1:59" x14ac:dyDescent="0.2">
      <c r="A2371" s="144"/>
      <c r="B2371" s="141"/>
      <c r="C2371" s="141"/>
      <c r="D2371" s="142"/>
      <c r="E2371" s="142"/>
      <c r="F2371" s="142"/>
      <c r="G2371" s="142"/>
      <c r="H2371" s="142"/>
      <c r="I2371" s="129"/>
      <c r="J2371" s="130"/>
      <c r="K2371" s="131" t="str">
        <f t="shared" si="1127"/>
        <v/>
      </c>
      <c r="L2371" s="132" t="str">
        <f t="shared" si="1128"/>
        <v/>
      </c>
      <c r="M2371" s="133" t="str">
        <f t="shared" si="1129"/>
        <v/>
      </c>
      <c r="N2371" s="134" t="str">
        <f>IFERROR(IF(B:B="","",IF(R2371="Beer",SUM(LOOKUP(2,1/(Rates!$B$3:$B$5&lt;=W2371)/(Rates!$C$3:$C$5&gt;=W2371),Rates!$D$3:$D$5)*(X2371/100)*W2371),IF(R2371="Refreshment Beverage",SUM(LOOKUP(2,1/(Rates!$B$7:$B$11&lt;=W2371)/(Rates!$C$7:$C$11&gt;=W2371),Rates!$D$7:$D$11)*(X2371/100)*W2371)))),"")</f>
        <v/>
      </c>
      <c r="O2371" s="134" t="str">
        <f t="shared" si="1130"/>
        <v/>
      </c>
      <c r="P2371" s="116"/>
      <c r="Q2371" s="117" t="str">
        <f t="shared" si="1131"/>
        <v/>
      </c>
      <c r="R2371" s="128" t="str">
        <f t="shared" si="1132"/>
        <v/>
      </c>
      <c r="S2371" s="135" t="str">
        <f>IF(B2371="","",IF(R2371="Refreshment Beverage",VLOOKUP(VALUE(Q2371),Rates!G$15:L$19,2,0),VLOOKUP(VALUE(Q2371),Rates!G$4:L$12,2,0)))</f>
        <v/>
      </c>
      <c r="T2371" s="135" t="str">
        <f t="shared" si="1133"/>
        <v/>
      </c>
      <c r="U2371" s="118" t="str">
        <f t="shared" si="1134"/>
        <v/>
      </c>
      <c r="V2371" s="135" t="str">
        <f t="shared" si="1135"/>
        <v/>
      </c>
      <c r="W2371" s="135" t="str">
        <f t="shared" si="1136"/>
        <v/>
      </c>
      <c r="X2371" s="119" t="str">
        <f t="shared" si="1137"/>
        <v/>
      </c>
      <c r="Y2371" s="120" t="str">
        <f>IF(B:B="","",IF(R2371="Refreshment Beverage",VLOOKUP(Q2371,Rates!G$15:L$19,6,0)*W2371,VLOOKUP(Q2371,Rates!G$4:L$12,6,0)*W2371))</f>
        <v/>
      </c>
      <c r="Z2371" s="120" t="str">
        <f t="shared" si="1138"/>
        <v/>
      </c>
      <c r="AA2371" s="120" t="str">
        <f t="shared" si="1139"/>
        <v/>
      </c>
      <c r="AB2371" s="136" t="str">
        <f>IF(B:B="","",IF(R2371="Refreshment Beverage","",IF(AND(R2371="Beer",Q2371=0),SUM(LOOKUP(2,1/(Rates!$B$15:$B$18&lt;=W2371)/(Rates!$C$15:$C$18&gt;=W2371),Rates!$D$15:$D$18)*W2371),VLOOKUP(VALUE(Q:Q),Rates!A:B,2,0)*W2371)))</f>
        <v/>
      </c>
      <c r="AC2371" s="136" t="str">
        <f>IF(B:B="","",IF(R2371="Refreshment Beverage","",IF(AND(R2371="Beer",Q2371=0),SUM(LOOKUP(2,1/(Rates!$B$15:$B$18&lt;=W2371)/(Rates!$C$15:$C$18&gt;=W2371),Rates!$E$15:$E$18)*W2371),VLOOKUP(VALUE(Q:Q),Rates!A:C,3,0)*W2371)))</f>
        <v/>
      </c>
      <c r="AD2371" s="137" t="str">
        <f>IFERROR(IF(B:B="","",IF(R2371="Beer","",IF(VALUE(Q2371)=0,VLOOKUP(VLOOKUP(B:B,#REF!,16,0),Rates!A:E,2,0),VLOOKUP(VALUE(Q2371),Rates!A$31:B$34,2,0)*W2371))),0)</f>
        <v/>
      </c>
      <c r="AE2371" s="121" t="str">
        <f t="shared" si="1140"/>
        <v/>
      </c>
      <c r="AF2371" s="138" t="str">
        <f t="shared" si="1141"/>
        <v/>
      </c>
      <c r="AG2371" s="122" t="str">
        <f t="shared" si="1142"/>
        <v/>
      </c>
      <c r="AH2371" s="123" t="str">
        <f t="shared" si="1143"/>
        <v/>
      </c>
      <c r="AI2371" s="139" t="str">
        <f>IF(AE:AE="","",IF(R2371="Refreshment Beverage",AK2371*(Rates!J$19/100),ROUND(SUM(AH2371*(Rates!$J$8/100)),4)))</f>
        <v/>
      </c>
      <c r="AJ2371" s="124" t="str">
        <f t="shared" si="1144"/>
        <v/>
      </c>
      <c r="AK2371" s="125" t="str">
        <f t="shared" si="1145"/>
        <v/>
      </c>
      <c r="AL2371" s="121" t="str">
        <f t="shared" si="1146"/>
        <v/>
      </c>
      <c r="AM2371" s="138" t="str">
        <f>IF(AS2371="","",IF(R2371="Refreshment Beverage",ROUND(AS2371*Rates!K$19,4),ROUND(AO2371*(VLOOKUP(VALUE(Q2371),Rates!G$4:L$12,3,0)),4)))</f>
        <v/>
      </c>
      <c r="AN2371" s="126" t="str">
        <f>IF(AS2371="","",IF(R2371="Refreshment Beverage",AS2371*(Rates!J$19/100),MAX(AM2371,AB2371)))</f>
        <v/>
      </c>
      <c r="AO2371" s="127" t="str">
        <f t="shared" si="1147"/>
        <v/>
      </c>
      <c r="AP2371" s="127" t="str">
        <f t="shared" si="1148"/>
        <v/>
      </c>
      <c r="AQ2371" s="140" t="str">
        <f>IF(AS2371="","",IF(R2371="Refreshment Beverage",ROUND(SUM(VLOOKUP(Q:Q,Rates!G$15:L$19,3,0)*(AS2371-Y2371-Z2371-AA2371)),4),ROUND(SUM(Rates!$K$8*AS2371),4)))</f>
        <v/>
      </c>
      <c r="AR2371" s="139" t="str">
        <f t="shared" si="1149"/>
        <v/>
      </c>
      <c r="AS2371" s="125" t="str">
        <f t="shared" si="1150"/>
        <v/>
      </c>
      <c r="AT2371" s="121" t="str">
        <f t="shared" si="1151"/>
        <v/>
      </c>
      <c r="AU2371" s="138" t="str">
        <f>IF(AX2371="","",IF(R2371="Refreshment Beverage",ROUND((BA2371-Y2371-Z2371-AA2371)*VLOOKUP(VALUE(Q2371),Rates!G$15:L$19,3,0),4),ROUND(AW2371*(VLOOKUP(VALUE(Q2371),Rates!G:L,3,0)),4)))</f>
        <v/>
      </c>
      <c r="AV2371" s="126" t="str">
        <f t="shared" si="1152"/>
        <v/>
      </c>
      <c r="AW2371" s="127" t="str">
        <f t="shared" si="1153"/>
        <v/>
      </c>
      <c r="AX2371" s="123" t="str">
        <f t="shared" si="1154"/>
        <v/>
      </c>
      <c r="AY2371" s="140" t="str">
        <f>IF(AX2371="","",IF(R2371="Refreshment Beverage",ROUND(SUM(AX2371*Rates!K$19),4),ROUND(SUM(AX2371*(Rates!J$8/100)),4)))</f>
        <v/>
      </c>
      <c r="AZ2371" s="124" t="str">
        <f t="shared" si="1155"/>
        <v/>
      </c>
      <c r="BA2371" s="125" t="str">
        <f t="shared" si="1156"/>
        <v/>
      </c>
      <c r="BB2371" s="115"/>
      <c r="BC2371" s="143"/>
      <c r="BD2371" s="100"/>
      <c r="BE2371" s="100"/>
      <c r="BF2371" s="100"/>
      <c r="BG2371" s="100"/>
    </row>
    <row r="2372" spans="1:59" x14ac:dyDescent="0.2">
      <c r="A2372" s="144"/>
      <c r="B2372" s="141"/>
      <c r="C2372" s="141"/>
      <c r="D2372" s="142"/>
      <c r="E2372" s="142"/>
      <c r="F2372" s="142"/>
      <c r="G2372" s="142"/>
      <c r="H2372" s="142"/>
      <c r="I2372" s="129"/>
      <c r="J2372" s="130"/>
      <c r="K2372" s="131" t="str">
        <f t="shared" si="1127"/>
        <v/>
      </c>
      <c r="L2372" s="132" t="str">
        <f t="shared" si="1128"/>
        <v/>
      </c>
      <c r="M2372" s="133" t="str">
        <f t="shared" si="1129"/>
        <v/>
      </c>
      <c r="N2372" s="134" t="str">
        <f>IFERROR(IF(B:B="","",IF(R2372="Beer",SUM(LOOKUP(2,1/(Rates!$B$3:$B$5&lt;=W2372)/(Rates!$C$3:$C$5&gt;=W2372),Rates!$D$3:$D$5)*(X2372/100)*W2372),IF(R2372="Refreshment Beverage",SUM(LOOKUP(2,1/(Rates!$B$7:$B$11&lt;=W2372)/(Rates!$C$7:$C$11&gt;=W2372),Rates!$D$7:$D$11)*(X2372/100)*W2372)))),"")</f>
        <v/>
      </c>
      <c r="O2372" s="134" t="str">
        <f t="shared" si="1130"/>
        <v/>
      </c>
      <c r="P2372" s="116"/>
      <c r="Q2372" s="117" t="str">
        <f t="shared" si="1131"/>
        <v/>
      </c>
      <c r="R2372" s="128" t="str">
        <f t="shared" si="1132"/>
        <v/>
      </c>
      <c r="S2372" s="135" t="str">
        <f>IF(B2372="","",IF(R2372="Refreshment Beverage",VLOOKUP(VALUE(Q2372),Rates!G$15:L$19,2,0),VLOOKUP(VALUE(Q2372),Rates!G$4:L$12,2,0)))</f>
        <v/>
      </c>
      <c r="T2372" s="135" t="str">
        <f t="shared" si="1133"/>
        <v/>
      </c>
      <c r="U2372" s="118" t="str">
        <f t="shared" si="1134"/>
        <v/>
      </c>
      <c r="V2372" s="135" t="str">
        <f t="shared" si="1135"/>
        <v/>
      </c>
      <c r="W2372" s="135" t="str">
        <f t="shared" si="1136"/>
        <v/>
      </c>
      <c r="X2372" s="119" t="str">
        <f t="shared" si="1137"/>
        <v/>
      </c>
      <c r="Y2372" s="120" t="str">
        <f>IF(B:B="","",IF(R2372="Refreshment Beverage",VLOOKUP(Q2372,Rates!G$15:L$19,6,0)*W2372,VLOOKUP(Q2372,Rates!G$4:L$12,6,0)*W2372))</f>
        <v/>
      </c>
      <c r="Z2372" s="120" t="str">
        <f t="shared" si="1138"/>
        <v/>
      </c>
      <c r="AA2372" s="120" t="str">
        <f t="shared" si="1139"/>
        <v/>
      </c>
      <c r="AB2372" s="136" t="str">
        <f>IF(B:B="","",IF(R2372="Refreshment Beverage","",IF(AND(R2372="Beer",Q2372=0),SUM(LOOKUP(2,1/(Rates!$B$15:$B$18&lt;=W2372)/(Rates!$C$15:$C$18&gt;=W2372),Rates!$D$15:$D$18)*W2372),VLOOKUP(VALUE(Q:Q),Rates!A:B,2,0)*W2372)))</f>
        <v/>
      </c>
      <c r="AC2372" s="136" t="str">
        <f>IF(B:B="","",IF(R2372="Refreshment Beverage","",IF(AND(R2372="Beer",Q2372=0),SUM(LOOKUP(2,1/(Rates!$B$15:$B$18&lt;=W2372)/(Rates!$C$15:$C$18&gt;=W2372),Rates!$E$15:$E$18)*W2372),VLOOKUP(VALUE(Q:Q),Rates!A:C,3,0)*W2372)))</f>
        <v/>
      </c>
      <c r="AD2372" s="137" t="str">
        <f>IFERROR(IF(B:B="","",IF(R2372="Beer","",IF(VALUE(Q2372)=0,VLOOKUP(VLOOKUP(B:B,#REF!,16,0),Rates!A:E,2,0),VLOOKUP(VALUE(Q2372),Rates!A$31:B$34,2,0)*W2372))),0)</f>
        <v/>
      </c>
      <c r="AE2372" s="121" t="str">
        <f t="shared" si="1140"/>
        <v/>
      </c>
      <c r="AF2372" s="138" t="str">
        <f t="shared" si="1141"/>
        <v/>
      </c>
      <c r="AG2372" s="122" t="str">
        <f t="shared" si="1142"/>
        <v/>
      </c>
      <c r="AH2372" s="123" t="str">
        <f t="shared" si="1143"/>
        <v/>
      </c>
      <c r="AI2372" s="139" t="str">
        <f>IF(AE:AE="","",IF(R2372="Refreshment Beverage",AK2372*(Rates!J$19/100),ROUND(SUM(AH2372*(Rates!$J$8/100)),4)))</f>
        <v/>
      </c>
      <c r="AJ2372" s="124" t="str">
        <f t="shared" si="1144"/>
        <v/>
      </c>
      <c r="AK2372" s="125" t="str">
        <f t="shared" si="1145"/>
        <v/>
      </c>
      <c r="AL2372" s="121" t="str">
        <f t="shared" si="1146"/>
        <v/>
      </c>
      <c r="AM2372" s="138" t="str">
        <f>IF(AS2372="","",IF(R2372="Refreshment Beverage",ROUND(AS2372*Rates!K$19,4),ROUND(AO2372*(VLOOKUP(VALUE(Q2372),Rates!G$4:L$12,3,0)),4)))</f>
        <v/>
      </c>
      <c r="AN2372" s="126" t="str">
        <f>IF(AS2372="","",IF(R2372="Refreshment Beverage",AS2372*(Rates!J$19/100),MAX(AM2372,AB2372)))</f>
        <v/>
      </c>
      <c r="AO2372" s="127" t="str">
        <f t="shared" si="1147"/>
        <v/>
      </c>
      <c r="AP2372" s="127" t="str">
        <f t="shared" si="1148"/>
        <v/>
      </c>
      <c r="AQ2372" s="140" t="str">
        <f>IF(AS2372="","",IF(R2372="Refreshment Beverage",ROUND(SUM(VLOOKUP(Q:Q,Rates!G$15:L$19,3,0)*(AS2372-Y2372-Z2372-AA2372)),4),ROUND(SUM(Rates!$K$8*AS2372),4)))</f>
        <v/>
      </c>
      <c r="AR2372" s="139" t="str">
        <f t="shared" si="1149"/>
        <v/>
      </c>
      <c r="AS2372" s="125" t="str">
        <f t="shared" si="1150"/>
        <v/>
      </c>
      <c r="AT2372" s="121" t="str">
        <f t="shared" si="1151"/>
        <v/>
      </c>
      <c r="AU2372" s="138" t="str">
        <f>IF(AX2372="","",IF(R2372="Refreshment Beverage",ROUND((BA2372-Y2372-Z2372-AA2372)*VLOOKUP(VALUE(Q2372),Rates!G$15:L$19,3,0),4),ROUND(AW2372*(VLOOKUP(VALUE(Q2372),Rates!G:L,3,0)),4)))</f>
        <v/>
      </c>
      <c r="AV2372" s="126" t="str">
        <f t="shared" si="1152"/>
        <v/>
      </c>
      <c r="AW2372" s="127" t="str">
        <f t="shared" si="1153"/>
        <v/>
      </c>
      <c r="AX2372" s="123" t="str">
        <f t="shared" si="1154"/>
        <v/>
      </c>
      <c r="AY2372" s="140" t="str">
        <f>IF(AX2372="","",IF(R2372="Refreshment Beverage",ROUND(SUM(AX2372*Rates!K$19),4),ROUND(SUM(AX2372*(Rates!J$8/100)),4)))</f>
        <v/>
      </c>
      <c r="AZ2372" s="124" t="str">
        <f t="shared" si="1155"/>
        <v/>
      </c>
      <c r="BA2372" s="125" t="str">
        <f t="shared" si="1156"/>
        <v/>
      </c>
      <c r="BB2372" s="115"/>
      <c r="BC2372" s="143"/>
      <c r="BD2372" s="100"/>
      <c r="BE2372" s="100"/>
      <c r="BF2372" s="100"/>
      <c r="BG2372" s="100"/>
    </row>
    <row r="2373" spans="1:59" x14ac:dyDescent="0.2">
      <c r="A2373" s="144"/>
      <c r="B2373" s="141"/>
      <c r="C2373" s="141"/>
      <c r="D2373" s="142"/>
      <c r="E2373" s="142"/>
      <c r="F2373" s="142"/>
      <c r="G2373" s="142"/>
      <c r="H2373" s="142"/>
      <c r="I2373" s="129"/>
      <c r="J2373" s="130"/>
      <c r="K2373" s="131" t="str">
        <f t="shared" si="1127"/>
        <v/>
      </c>
      <c r="L2373" s="132" t="str">
        <f t="shared" si="1128"/>
        <v/>
      </c>
      <c r="M2373" s="133" t="str">
        <f t="shared" si="1129"/>
        <v/>
      </c>
      <c r="N2373" s="134" t="str">
        <f>IFERROR(IF(B:B="","",IF(R2373="Beer",SUM(LOOKUP(2,1/(Rates!$B$3:$B$5&lt;=W2373)/(Rates!$C$3:$C$5&gt;=W2373),Rates!$D$3:$D$5)*(X2373/100)*W2373),IF(R2373="Refreshment Beverage",SUM(LOOKUP(2,1/(Rates!$B$7:$B$11&lt;=W2373)/(Rates!$C$7:$C$11&gt;=W2373),Rates!$D$7:$D$11)*(X2373/100)*W2373)))),"")</f>
        <v/>
      </c>
      <c r="O2373" s="134" t="str">
        <f t="shared" si="1130"/>
        <v/>
      </c>
      <c r="P2373" s="116"/>
      <c r="Q2373" s="117" t="str">
        <f t="shared" si="1131"/>
        <v/>
      </c>
      <c r="R2373" s="128" t="str">
        <f t="shared" si="1132"/>
        <v/>
      </c>
      <c r="S2373" s="135" t="str">
        <f>IF(B2373="","",IF(R2373="Refreshment Beverage",VLOOKUP(VALUE(Q2373),Rates!G$15:L$19,2,0),VLOOKUP(VALUE(Q2373),Rates!G$4:L$12,2,0)))</f>
        <v/>
      </c>
      <c r="T2373" s="135" t="str">
        <f t="shared" si="1133"/>
        <v/>
      </c>
      <c r="U2373" s="118" t="str">
        <f t="shared" si="1134"/>
        <v/>
      </c>
      <c r="V2373" s="135" t="str">
        <f t="shared" si="1135"/>
        <v/>
      </c>
      <c r="W2373" s="135" t="str">
        <f t="shared" si="1136"/>
        <v/>
      </c>
      <c r="X2373" s="119" t="str">
        <f t="shared" si="1137"/>
        <v/>
      </c>
      <c r="Y2373" s="120" t="str">
        <f>IF(B:B="","",IF(R2373="Refreshment Beverage",VLOOKUP(Q2373,Rates!G$15:L$19,6,0)*W2373,VLOOKUP(Q2373,Rates!G$4:L$12,6,0)*W2373))</f>
        <v/>
      </c>
      <c r="Z2373" s="120" t="str">
        <f t="shared" si="1138"/>
        <v/>
      </c>
      <c r="AA2373" s="120" t="str">
        <f t="shared" si="1139"/>
        <v/>
      </c>
      <c r="AB2373" s="136" t="str">
        <f>IF(B:B="","",IF(R2373="Refreshment Beverage","",IF(AND(R2373="Beer",Q2373=0),SUM(LOOKUP(2,1/(Rates!$B$15:$B$18&lt;=W2373)/(Rates!$C$15:$C$18&gt;=W2373),Rates!$D$15:$D$18)*W2373),VLOOKUP(VALUE(Q:Q),Rates!A:B,2,0)*W2373)))</f>
        <v/>
      </c>
      <c r="AC2373" s="136" t="str">
        <f>IF(B:B="","",IF(R2373="Refreshment Beverage","",IF(AND(R2373="Beer",Q2373=0),SUM(LOOKUP(2,1/(Rates!$B$15:$B$18&lt;=W2373)/(Rates!$C$15:$C$18&gt;=W2373),Rates!$E$15:$E$18)*W2373),VLOOKUP(VALUE(Q:Q),Rates!A:C,3,0)*W2373)))</f>
        <v/>
      </c>
      <c r="AD2373" s="137" t="str">
        <f>IFERROR(IF(B:B="","",IF(R2373="Beer","",IF(VALUE(Q2373)=0,VLOOKUP(VLOOKUP(B:B,#REF!,16,0),Rates!A:E,2,0),VLOOKUP(VALUE(Q2373),Rates!A$31:B$34,2,0)*W2373))),0)</f>
        <v/>
      </c>
      <c r="AE2373" s="121" t="str">
        <f t="shared" si="1140"/>
        <v/>
      </c>
      <c r="AF2373" s="138" t="str">
        <f t="shared" si="1141"/>
        <v/>
      </c>
      <c r="AG2373" s="122" t="str">
        <f t="shared" si="1142"/>
        <v/>
      </c>
      <c r="AH2373" s="123" t="str">
        <f t="shared" si="1143"/>
        <v/>
      </c>
      <c r="AI2373" s="139" t="str">
        <f>IF(AE:AE="","",IF(R2373="Refreshment Beverage",AK2373*(Rates!J$19/100),ROUND(SUM(AH2373*(Rates!$J$8/100)),4)))</f>
        <v/>
      </c>
      <c r="AJ2373" s="124" t="str">
        <f t="shared" si="1144"/>
        <v/>
      </c>
      <c r="AK2373" s="125" t="str">
        <f t="shared" si="1145"/>
        <v/>
      </c>
      <c r="AL2373" s="121" t="str">
        <f t="shared" si="1146"/>
        <v/>
      </c>
      <c r="AM2373" s="138" t="str">
        <f>IF(AS2373="","",IF(R2373="Refreshment Beverage",ROUND(AS2373*Rates!K$19,4),ROUND(AO2373*(VLOOKUP(VALUE(Q2373),Rates!G$4:L$12,3,0)),4)))</f>
        <v/>
      </c>
      <c r="AN2373" s="126" t="str">
        <f>IF(AS2373="","",IF(R2373="Refreshment Beverage",AS2373*(Rates!J$19/100),MAX(AM2373,AB2373)))</f>
        <v/>
      </c>
      <c r="AO2373" s="127" t="str">
        <f t="shared" si="1147"/>
        <v/>
      </c>
      <c r="AP2373" s="127" t="str">
        <f t="shared" si="1148"/>
        <v/>
      </c>
      <c r="AQ2373" s="140" t="str">
        <f>IF(AS2373="","",IF(R2373="Refreshment Beverage",ROUND(SUM(VLOOKUP(Q:Q,Rates!G$15:L$19,3,0)*(AS2373-Y2373-Z2373-AA2373)),4),ROUND(SUM(Rates!$K$8*AS2373),4)))</f>
        <v/>
      </c>
      <c r="AR2373" s="139" t="str">
        <f t="shared" si="1149"/>
        <v/>
      </c>
      <c r="AS2373" s="125" t="str">
        <f t="shared" si="1150"/>
        <v/>
      </c>
      <c r="AT2373" s="121" t="str">
        <f t="shared" si="1151"/>
        <v/>
      </c>
      <c r="AU2373" s="138" t="str">
        <f>IF(AX2373="","",IF(R2373="Refreshment Beverage",ROUND((BA2373-Y2373-Z2373-AA2373)*VLOOKUP(VALUE(Q2373),Rates!G$15:L$19,3,0),4),ROUND(AW2373*(VLOOKUP(VALUE(Q2373),Rates!G:L,3,0)),4)))</f>
        <v/>
      </c>
      <c r="AV2373" s="126" t="str">
        <f t="shared" si="1152"/>
        <v/>
      </c>
      <c r="AW2373" s="127" t="str">
        <f t="shared" si="1153"/>
        <v/>
      </c>
      <c r="AX2373" s="123" t="str">
        <f t="shared" si="1154"/>
        <v/>
      </c>
      <c r="AY2373" s="140" t="str">
        <f>IF(AX2373="","",IF(R2373="Refreshment Beverage",ROUND(SUM(AX2373*Rates!K$19),4),ROUND(SUM(AX2373*(Rates!J$8/100)),4)))</f>
        <v/>
      </c>
      <c r="AZ2373" s="124" t="str">
        <f t="shared" si="1155"/>
        <v/>
      </c>
      <c r="BA2373" s="125" t="str">
        <f t="shared" si="1156"/>
        <v/>
      </c>
      <c r="BB2373" s="115"/>
      <c r="BC2373" s="143"/>
      <c r="BD2373" s="100"/>
      <c r="BE2373" s="100"/>
      <c r="BF2373" s="100"/>
      <c r="BG2373" s="100"/>
    </row>
    <row r="2374" spans="1:59" x14ac:dyDescent="0.2">
      <c r="A2374" s="144"/>
      <c r="B2374" s="141"/>
      <c r="C2374" s="141"/>
      <c r="D2374" s="142"/>
      <c r="E2374" s="142"/>
      <c r="F2374" s="142"/>
      <c r="G2374" s="142"/>
      <c r="H2374" s="142"/>
      <c r="I2374" s="129"/>
      <c r="J2374" s="130"/>
      <c r="K2374" s="131" t="str">
        <f t="shared" si="1127"/>
        <v/>
      </c>
      <c r="L2374" s="132" t="str">
        <f t="shared" si="1128"/>
        <v/>
      </c>
      <c r="M2374" s="133" t="str">
        <f t="shared" si="1129"/>
        <v/>
      </c>
      <c r="N2374" s="134" t="str">
        <f>IFERROR(IF(B:B="","",IF(R2374="Beer",SUM(LOOKUP(2,1/(Rates!$B$3:$B$5&lt;=W2374)/(Rates!$C$3:$C$5&gt;=W2374),Rates!$D$3:$D$5)*(X2374/100)*W2374),IF(R2374="Refreshment Beverage",SUM(LOOKUP(2,1/(Rates!$B$7:$B$11&lt;=W2374)/(Rates!$C$7:$C$11&gt;=W2374),Rates!$D$7:$D$11)*(X2374/100)*W2374)))),"")</f>
        <v/>
      </c>
      <c r="O2374" s="134" t="str">
        <f t="shared" si="1130"/>
        <v/>
      </c>
      <c r="P2374" s="116"/>
      <c r="Q2374" s="117" t="str">
        <f t="shared" si="1131"/>
        <v/>
      </c>
      <c r="R2374" s="128" t="str">
        <f t="shared" si="1132"/>
        <v/>
      </c>
      <c r="S2374" s="135" t="str">
        <f>IF(B2374="","",IF(R2374="Refreshment Beverage",VLOOKUP(VALUE(Q2374),Rates!G$15:L$19,2,0),VLOOKUP(VALUE(Q2374),Rates!G$4:L$12,2,0)))</f>
        <v/>
      </c>
      <c r="T2374" s="135" t="str">
        <f t="shared" si="1133"/>
        <v/>
      </c>
      <c r="U2374" s="118" t="str">
        <f t="shared" si="1134"/>
        <v/>
      </c>
      <c r="V2374" s="135" t="str">
        <f t="shared" si="1135"/>
        <v/>
      </c>
      <c r="W2374" s="135" t="str">
        <f t="shared" si="1136"/>
        <v/>
      </c>
      <c r="X2374" s="119" t="str">
        <f t="shared" si="1137"/>
        <v/>
      </c>
      <c r="Y2374" s="120" t="str">
        <f>IF(B:B="","",IF(R2374="Refreshment Beverage",VLOOKUP(Q2374,Rates!G$15:L$19,6,0)*W2374,VLOOKUP(Q2374,Rates!G$4:L$12,6,0)*W2374))</f>
        <v/>
      </c>
      <c r="Z2374" s="120" t="str">
        <f t="shared" si="1138"/>
        <v/>
      </c>
      <c r="AA2374" s="120" t="str">
        <f t="shared" si="1139"/>
        <v/>
      </c>
      <c r="AB2374" s="136" t="str">
        <f>IF(B:B="","",IF(R2374="Refreshment Beverage","",IF(AND(R2374="Beer",Q2374=0),SUM(LOOKUP(2,1/(Rates!$B$15:$B$18&lt;=W2374)/(Rates!$C$15:$C$18&gt;=W2374),Rates!$D$15:$D$18)*W2374),VLOOKUP(VALUE(Q:Q),Rates!A:B,2,0)*W2374)))</f>
        <v/>
      </c>
      <c r="AC2374" s="136" t="str">
        <f>IF(B:B="","",IF(R2374="Refreshment Beverage","",IF(AND(R2374="Beer",Q2374=0),SUM(LOOKUP(2,1/(Rates!$B$15:$B$18&lt;=W2374)/(Rates!$C$15:$C$18&gt;=W2374),Rates!$E$15:$E$18)*W2374),VLOOKUP(VALUE(Q:Q),Rates!A:C,3,0)*W2374)))</f>
        <v/>
      </c>
      <c r="AD2374" s="137" t="str">
        <f>IFERROR(IF(B:B="","",IF(R2374="Beer","",IF(VALUE(Q2374)=0,VLOOKUP(VLOOKUP(B:B,#REF!,16,0),Rates!A:E,2,0),VLOOKUP(VALUE(Q2374),Rates!A$31:B$34,2,0)*W2374))),0)</f>
        <v/>
      </c>
      <c r="AE2374" s="121" t="str">
        <f t="shared" si="1140"/>
        <v/>
      </c>
      <c r="AF2374" s="138" t="str">
        <f t="shared" si="1141"/>
        <v/>
      </c>
      <c r="AG2374" s="122" t="str">
        <f t="shared" si="1142"/>
        <v/>
      </c>
      <c r="AH2374" s="123" t="str">
        <f t="shared" si="1143"/>
        <v/>
      </c>
      <c r="AI2374" s="139" t="str">
        <f>IF(AE:AE="","",IF(R2374="Refreshment Beverage",AK2374*(Rates!J$19/100),ROUND(SUM(AH2374*(Rates!$J$8/100)),4)))</f>
        <v/>
      </c>
      <c r="AJ2374" s="124" t="str">
        <f t="shared" si="1144"/>
        <v/>
      </c>
      <c r="AK2374" s="125" t="str">
        <f t="shared" si="1145"/>
        <v/>
      </c>
      <c r="AL2374" s="121" t="str">
        <f t="shared" si="1146"/>
        <v/>
      </c>
      <c r="AM2374" s="138" t="str">
        <f>IF(AS2374="","",IF(R2374="Refreshment Beverage",ROUND(AS2374*Rates!K$19,4),ROUND(AO2374*(VLOOKUP(VALUE(Q2374),Rates!G$4:L$12,3,0)),4)))</f>
        <v/>
      </c>
      <c r="AN2374" s="126" t="str">
        <f>IF(AS2374="","",IF(R2374="Refreshment Beverage",AS2374*(Rates!J$19/100),MAX(AM2374,AB2374)))</f>
        <v/>
      </c>
      <c r="AO2374" s="127" t="str">
        <f t="shared" si="1147"/>
        <v/>
      </c>
      <c r="AP2374" s="127" t="str">
        <f t="shared" si="1148"/>
        <v/>
      </c>
      <c r="AQ2374" s="140" t="str">
        <f>IF(AS2374="","",IF(R2374="Refreshment Beverage",ROUND(SUM(VLOOKUP(Q:Q,Rates!G$15:L$19,3,0)*(AS2374-Y2374-Z2374-AA2374)),4),ROUND(SUM(Rates!$K$8*AS2374),4)))</f>
        <v/>
      </c>
      <c r="AR2374" s="139" t="str">
        <f t="shared" si="1149"/>
        <v/>
      </c>
      <c r="AS2374" s="125" t="str">
        <f t="shared" si="1150"/>
        <v/>
      </c>
      <c r="AT2374" s="121" t="str">
        <f t="shared" si="1151"/>
        <v/>
      </c>
      <c r="AU2374" s="138" t="str">
        <f>IF(AX2374="","",IF(R2374="Refreshment Beverage",ROUND((BA2374-Y2374-Z2374-AA2374)*VLOOKUP(VALUE(Q2374),Rates!G$15:L$19,3,0),4),ROUND(AW2374*(VLOOKUP(VALUE(Q2374),Rates!G:L,3,0)),4)))</f>
        <v/>
      </c>
      <c r="AV2374" s="126" t="str">
        <f t="shared" si="1152"/>
        <v/>
      </c>
      <c r="AW2374" s="127" t="str">
        <f t="shared" si="1153"/>
        <v/>
      </c>
      <c r="AX2374" s="123" t="str">
        <f t="shared" si="1154"/>
        <v/>
      </c>
      <c r="AY2374" s="140" t="str">
        <f>IF(AX2374="","",IF(R2374="Refreshment Beverage",ROUND(SUM(AX2374*Rates!K$19),4),ROUND(SUM(AX2374*(Rates!J$8/100)),4)))</f>
        <v/>
      </c>
      <c r="AZ2374" s="124" t="str">
        <f t="shared" si="1155"/>
        <v/>
      </c>
      <c r="BA2374" s="125" t="str">
        <f t="shared" si="1156"/>
        <v/>
      </c>
      <c r="BB2374" s="115"/>
      <c r="BC2374" s="143"/>
      <c r="BD2374" s="100"/>
      <c r="BE2374" s="100"/>
      <c r="BF2374" s="100"/>
      <c r="BG2374" s="100"/>
    </row>
    <row r="2375" spans="1:59" x14ac:dyDescent="0.2">
      <c r="A2375" s="144"/>
      <c r="B2375" s="141"/>
      <c r="C2375" s="141"/>
      <c r="D2375" s="142"/>
      <c r="E2375" s="142"/>
      <c r="F2375" s="142"/>
      <c r="G2375" s="142"/>
      <c r="H2375" s="142"/>
      <c r="I2375" s="129"/>
      <c r="J2375" s="130"/>
      <c r="K2375" s="131" t="str">
        <f t="shared" si="1127"/>
        <v/>
      </c>
      <c r="L2375" s="132" t="str">
        <f t="shared" si="1128"/>
        <v/>
      </c>
      <c r="M2375" s="133" t="str">
        <f t="shared" si="1129"/>
        <v/>
      </c>
      <c r="N2375" s="134" t="str">
        <f>IFERROR(IF(B:B="","",IF(R2375="Beer",SUM(LOOKUP(2,1/(Rates!$B$3:$B$5&lt;=W2375)/(Rates!$C$3:$C$5&gt;=W2375),Rates!$D$3:$D$5)*(X2375/100)*W2375),IF(R2375="Refreshment Beverage",SUM(LOOKUP(2,1/(Rates!$B$7:$B$11&lt;=W2375)/(Rates!$C$7:$C$11&gt;=W2375),Rates!$D$7:$D$11)*(X2375/100)*W2375)))),"")</f>
        <v/>
      </c>
      <c r="O2375" s="134" t="str">
        <f t="shared" si="1130"/>
        <v/>
      </c>
      <c r="P2375" s="116"/>
      <c r="Q2375" s="117" t="str">
        <f t="shared" si="1131"/>
        <v/>
      </c>
      <c r="R2375" s="128" t="str">
        <f t="shared" si="1132"/>
        <v/>
      </c>
      <c r="S2375" s="135" t="str">
        <f>IF(B2375="","",IF(R2375="Refreshment Beverage",VLOOKUP(VALUE(Q2375),Rates!G$15:L$19,2,0),VLOOKUP(VALUE(Q2375),Rates!G$4:L$12,2,0)))</f>
        <v/>
      </c>
      <c r="T2375" s="135" t="str">
        <f t="shared" si="1133"/>
        <v/>
      </c>
      <c r="U2375" s="118" t="str">
        <f t="shared" si="1134"/>
        <v/>
      </c>
      <c r="V2375" s="135" t="str">
        <f t="shared" si="1135"/>
        <v/>
      </c>
      <c r="W2375" s="135" t="str">
        <f t="shared" si="1136"/>
        <v/>
      </c>
      <c r="X2375" s="119" t="str">
        <f t="shared" si="1137"/>
        <v/>
      </c>
      <c r="Y2375" s="120" t="str">
        <f>IF(B:B="","",IF(R2375="Refreshment Beverage",VLOOKUP(Q2375,Rates!G$15:L$19,6,0)*W2375,VLOOKUP(Q2375,Rates!G$4:L$12,6,0)*W2375))</f>
        <v/>
      </c>
      <c r="Z2375" s="120" t="str">
        <f t="shared" si="1138"/>
        <v/>
      </c>
      <c r="AA2375" s="120" t="str">
        <f t="shared" si="1139"/>
        <v/>
      </c>
      <c r="AB2375" s="136" t="str">
        <f>IF(B:B="","",IF(R2375="Refreshment Beverage","",IF(AND(R2375="Beer",Q2375=0),SUM(LOOKUP(2,1/(Rates!$B$15:$B$18&lt;=W2375)/(Rates!$C$15:$C$18&gt;=W2375),Rates!$D$15:$D$18)*W2375),VLOOKUP(VALUE(Q:Q),Rates!A:B,2,0)*W2375)))</f>
        <v/>
      </c>
      <c r="AC2375" s="136" t="str">
        <f>IF(B:B="","",IF(R2375="Refreshment Beverage","",IF(AND(R2375="Beer",Q2375=0),SUM(LOOKUP(2,1/(Rates!$B$15:$B$18&lt;=W2375)/(Rates!$C$15:$C$18&gt;=W2375),Rates!$E$15:$E$18)*W2375),VLOOKUP(VALUE(Q:Q),Rates!A:C,3,0)*W2375)))</f>
        <v/>
      </c>
      <c r="AD2375" s="137" t="str">
        <f>IFERROR(IF(B:B="","",IF(R2375="Beer","",IF(VALUE(Q2375)=0,VLOOKUP(VLOOKUP(B:B,#REF!,16,0),Rates!A:E,2,0),VLOOKUP(VALUE(Q2375),Rates!A$31:B$34,2,0)*W2375))),0)</f>
        <v/>
      </c>
      <c r="AE2375" s="121" t="str">
        <f t="shared" si="1140"/>
        <v/>
      </c>
      <c r="AF2375" s="138" t="str">
        <f t="shared" si="1141"/>
        <v/>
      </c>
      <c r="AG2375" s="122" t="str">
        <f t="shared" si="1142"/>
        <v/>
      </c>
      <c r="AH2375" s="123" t="str">
        <f t="shared" si="1143"/>
        <v/>
      </c>
      <c r="AI2375" s="139" t="str">
        <f>IF(AE:AE="","",IF(R2375="Refreshment Beverage",AK2375*(Rates!J$19/100),ROUND(SUM(AH2375*(Rates!$J$8/100)),4)))</f>
        <v/>
      </c>
      <c r="AJ2375" s="124" t="str">
        <f t="shared" si="1144"/>
        <v/>
      </c>
      <c r="AK2375" s="125" t="str">
        <f t="shared" si="1145"/>
        <v/>
      </c>
      <c r="AL2375" s="121" t="str">
        <f t="shared" si="1146"/>
        <v/>
      </c>
      <c r="AM2375" s="138" t="str">
        <f>IF(AS2375="","",IF(R2375="Refreshment Beverage",ROUND(AS2375*Rates!K$19,4),ROUND(AO2375*(VLOOKUP(VALUE(Q2375),Rates!G$4:L$12,3,0)),4)))</f>
        <v/>
      </c>
      <c r="AN2375" s="126" t="str">
        <f>IF(AS2375="","",IF(R2375="Refreshment Beverage",AS2375*(Rates!J$19/100),MAX(AM2375,AB2375)))</f>
        <v/>
      </c>
      <c r="AO2375" s="127" t="str">
        <f t="shared" si="1147"/>
        <v/>
      </c>
      <c r="AP2375" s="127" t="str">
        <f t="shared" si="1148"/>
        <v/>
      </c>
      <c r="AQ2375" s="140" t="str">
        <f>IF(AS2375="","",IF(R2375="Refreshment Beverage",ROUND(SUM(VLOOKUP(Q:Q,Rates!G$15:L$19,3,0)*(AS2375-Y2375-Z2375-AA2375)),4),ROUND(SUM(Rates!$K$8*AS2375),4)))</f>
        <v/>
      </c>
      <c r="AR2375" s="139" t="str">
        <f t="shared" si="1149"/>
        <v/>
      </c>
      <c r="AS2375" s="125" t="str">
        <f t="shared" si="1150"/>
        <v/>
      </c>
      <c r="AT2375" s="121" t="str">
        <f t="shared" si="1151"/>
        <v/>
      </c>
      <c r="AU2375" s="138" t="str">
        <f>IF(AX2375="","",IF(R2375="Refreshment Beverage",ROUND((BA2375-Y2375-Z2375-AA2375)*VLOOKUP(VALUE(Q2375),Rates!G$15:L$19,3,0),4),ROUND(AW2375*(VLOOKUP(VALUE(Q2375),Rates!G:L,3,0)),4)))</f>
        <v/>
      </c>
      <c r="AV2375" s="126" t="str">
        <f t="shared" si="1152"/>
        <v/>
      </c>
      <c r="AW2375" s="127" t="str">
        <f t="shared" si="1153"/>
        <v/>
      </c>
      <c r="AX2375" s="123" t="str">
        <f t="shared" si="1154"/>
        <v/>
      </c>
      <c r="AY2375" s="140" t="str">
        <f>IF(AX2375="","",IF(R2375="Refreshment Beverage",ROUND(SUM(AX2375*Rates!K$19),4),ROUND(SUM(AX2375*(Rates!J$8/100)),4)))</f>
        <v/>
      </c>
      <c r="AZ2375" s="124" t="str">
        <f t="shared" si="1155"/>
        <v/>
      </c>
      <c r="BA2375" s="125" t="str">
        <f t="shared" si="1156"/>
        <v/>
      </c>
      <c r="BB2375" s="115"/>
      <c r="BC2375" s="143"/>
      <c r="BD2375" s="100"/>
      <c r="BE2375" s="100"/>
      <c r="BF2375" s="100"/>
      <c r="BG2375" s="100"/>
    </row>
    <row r="2376" spans="1:59" x14ac:dyDescent="0.2">
      <c r="A2376" s="144"/>
      <c r="B2376" s="141"/>
      <c r="C2376" s="141"/>
      <c r="D2376" s="142"/>
      <c r="E2376" s="142"/>
      <c r="F2376" s="142"/>
      <c r="G2376" s="142"/>
      <c r="H2376" s="142"/>
      <c r="I2376" s="129"/>
      <c r="J2376" s="130"/>
      <c r="K2376" s="131" t="str">
        <f t="shared" si="1127"/>
        <v/>
      </c>
      <c r="L2376" s="132" t="str">
        <f t="shared" si="1128"/>
        <v/>
      </c>
      <c r="M2376" s="133" t="str">
        <f t="shared" si="1129"/>
        <v/>
      </c>
      <c r="N2376" s="134" t="str">
        <f>IFERROR(IF(B:B="","",IF(R2376="Beer",SUM(LOOKUP(2,1/(Rates!$B$3:$B$5&lt;=W2376)/(Rates!$C$3:$C$5&gt;=W2376),Rates!$D$3:$D$5)*(X2376/100)*W2376),IF(R2376="Refreshment Beverage",SUM(LOOKUP(2,1/(Rates!$B$7:$B$11&lt;=W2376)/(Rates!$C$7:$C$11&gt;=W2376),Rates!$D$7:$D$11)*(X2376/100)*W2376)))),"")</f>
        <v/>
      </c>
      <c r="O2376" s="134" t="str">
        <f t="shared" si="1130"/>
        <v/>
      </c>
      <c r="P2376" s="116"/>
      <c r="Q2376" s="117" t="str">
        <f t="shared" si="1131"/>
        <v/>
      </c>
      <c r="R2376" s="128" t="str">
        <f t="shared" si="1132"/>
        <v/>
      </c>
      <c r="S2376" s="135" t="str">
        <f>IF(B2376="","",IF(R2376="Refreshment Beverage",VLOOKUP(VALUE(Q2376),Rates!G$15:L$19,2,0),VLOOKUP(VALUE(Q2376),Rates!G$4:L$12,2,0)))</f>
        <v/>
      </c>
      <c r="T2376" s="135" t="str">
        <f t="shared" si="1133"/>
        <v/>
      </c>
      <c r="U2376" s="118" t="str">
        <f t="shared" si="1134"/>
        <v/>
      </c>
      <c r="V2376" s="135" t="str">
        <f t="shared" si="1135"/>
        <v/>
      </c>
      <c r="W2376" s="135" t="str">
        <f t="shared" si="1136"/>
        <v/>
      </c>
      <c r="X2376" s="119" t="str">
        <f t="shared" si="1137"/>
        <v/>
      </c>
      <c r="Y2376" s="120" t="str">
        <f>IF(B:B="","",IF(R2376="Refreshment Beverage",VLOOKUP(Q2376,Rates!G$15:L$19,6,0)*W2376,VLOOKUP(Q2376,Rates!G$4:L$12,6,0)*W2376))</f>
        <v/>
      </c>
      <c r="Z2376" s="120" t="str">
        <f t="shared" si="1138"/>
        <v/>
      </c>
      <c r="AA2376" s="120" t="str">
        <f t="shared" si="1139"/>
        <v/>
      </c>
      <c r="AB2376" s="136" t="str">
        <f>IF(B:B="","",IF(R2376="Refreshment Beverage","",IF(AND(R2376="Beer",Q2376=0),SUM(LOOKUP(2,1/(Rates!$B$15:$B$18&lt;=W2376)/(Rates!$C$15:$C$18&gt;=W2376),Rates!$D$15:$D$18)*W2376),VLOOKUP(VALUE(Q:Q),Rates!A:B,2,0)*W2376)))</f>
        <v/>
      </c>
      <c r="AC2376" s="136" t="str">
        <f>IF(B:B="","",IF(R2376="Refreshment Beverage","",IF(AND(R2376="Beer",Q2376=0),SUM(LOOKUP(2,1/(Rates!$B$15:$B$18&lt;=W2376)/(Rates!$C$15:$C$18&gt;=W2376),Rates!$E$15:$E$18)*W2376),VLOOKUP(VALUE(Q:Q),Rates!A:C,3,0)*W2376)))</f>
        <v/>
      </c>
      <c r="AD2376" s="137" t="str">
        <f>IFERROR(IF(B:B="","",IF(R2376="Beer","",IF(VALUE(Q2376)=0,VLOOKUP(VLOOKUP(B:B,#REF!,16,0),Rates!A:E,2,0),VLOOKUP(VALUE(Q2376),Rates!A$31:B$34,2,0)*W2376))),0)</f>
        <v/>
      </c>
      <c r="AE2376" s="121" t="str">
        <f t="shared" si="1140"/>
        <v/>
      </c>
      <c r="AF2376" s="138" t="str">
        <f t="shared" si="1141"/>
        <v/>
      </c>
      <c r="AG2376" s="122" t="str">
        <f t="shared" si="1142"/>
        <v/>
      </c>
      <c r="AH2376" s="123" t="str">
        <f t="shared" si="1143"/>
        <v/>
      </c>
      <c r="AI2376" s="139" t="str">
        <f>IF(AE:AE="","",IF(R2376="Refreshment Beverage",AK2376*(Rates!J$19/100),ROUND(SUM(AH2376*(Rates!$J$8/100)),4)))</f>
        <v/>
      </c>
      <c r="AJ2376" s="124" t="str">
        <f t="shared" si="1144"/>
        <v/>
      </c>
      <c r="AK2376" s="125" t="str">
        <f t="shared" si="1145"/>
        <v/>
      </c>
      <c r="AL2376" s="121" t="str">
        <f t="shared" si="1146"/>
        <v/>
      </c>
      <c r="AM2376" s="138" t="str">
        <f>IF(AS2376="","",IF(R2376="Refreshment Beverage",ROUND(AS2376*Rates!K$19,4),ROUND(AO2376*(VLOOKUP(VALUE(Q2376),Rates!G$4:L$12,3,0)),4)))</f>
        <v/>
      </c>
      <c r="AN2376" s="126" t="str">
        <f>IF(AS2376="","",IF(R2376="Refreshment Beverage",AS2376*(Rates!J$19/100),MAX(AM2376,AB2376)))</f>
        <v/>
      </c>
      <c r="AO2376" s="127" t="str">
        <f t="shared" si="1147"/>
        <v/>
      </c>
      <c r="AP2376" s="127" t="str">
        <f t="shared" si="1148"/>
        <v/>
      </c>
      <c r="AQ2376" s="140" t="str">
        <f>IF(AS2376="","",IF(R2376="Refreshment Beverage",ROUND(SUM(VLOOKUP(Q:Q,Rates!G$15:L$19,3,0)*(AS2376-Y2376-Z2376-AA2376)),4),ROUND(SUM(Rates!$K$8*AS2376),4)))</f>
        <v/>
      </c>
      <c r="AR2376" s="139" t="str">
        <f t="shared" si="1149"/>
        <v/>
      </c>
      <c r="AS2376" s="125" t="str">
        <f t="shared" si="1150"/>
        <v/>
      </c>
      <c r="AT2376" s="121" t="str">
        <f t="shared" si="1151"/>
        <v/>
      </c>
      <c r="AU2376" s="138" t="str">
        <f>IF(AX2376="","",IF(R2376="Refreshment Beverage",ROUND((BA2376-Y2376-Z2376-AA2376)*VLOOKUP(VALUE(Q2376),Rates!G$15:L$19,3,0),4),ROUND(AW2376*(VLOOKUP(VALUE(Q2376),Rates!G:L,3,0)),4)))</f>
        <v/>
      </c>
      <c r="AV2376" s="126" t="str">
        <f t="shared" si="1152"/>
        <v/>
      </c>
      <c r="AW2376" s="127" t="str">
        <f t="shared" si="1153"/>
        <v/>
      </c>
      <c r="AX2376" s="123" t="str">
        <f t="shared" si="1154"/>
        <v/>
      </c>
      <c r="AY2376" s="140" t="str">
        <f>IF(AX2376="","",IF(R2376="Refreshment Beverage",ROUND(SUM(AX2376*Rates!K$19),4),ROUND(SUM(AX2376*(Rates!J$8/100)),4)))</f>
        <v/>
      </c>
      <c r="AZ2376" s="124" t="str">
        <f t="shared" si="1155"/>
        <v/>
      </c>
      <c r="BA2376" s="125" t="str">
        <f t="shared" si="1156"/>
        <v/>
      </c>
      <c r="BB2376" s="115"/>
      <c r="BC2376" s="143"/>
      <c r="BD2376" s="100"/>
      <c r="BE2376" s="100"/>
      <c r="BF2376" s="100"/>
      <c r="BG2376" s="100"/>
    </row>
    <row r="2377" spans="1:59" x14ac:dyDescent="0.2">
      <c r="A2377" s="144"/>
      <c r="B2377" s="141"/>
      <c r="C2377" s="141"/>
      <c r="D2377" s="142"/>
      <c r="E2377" s="142"/>
      <c r="F2377" s="142"/>
      <c r="G2377" s="142"/>
      <c r="H2377" s="142"/>
      <c r="I2377" s="129"/>
      <c r="J2377" s="130"/>
      <c r="K2377" s="131" t="str">
        <f t="shared" si="1127"/>
        <v/>
      </c>
      <c r="L2377" s="132" t="str">
        <f t="shared" si="1128"/>
        <v/>
      </c>
      <c r="M2377" s="133" t="str">
        <f t="shared" si="1129"/>
        <v/>
      </c>
      <c r="N2377" s="134" t="str">
        <f>IFERROR(IF(B:B="","",IF(R2377="Beer",SUM(LOOKUP(2,1/(Rates!$B$3:$B$5&lt;=W2377)/(Rates!$C$3:$C$5&gt;=W2377),Rates!$D$3:$D$5)*(X2377/100)*W2377),IF(R2377="Refreshment Beverage",SUM(LOOKUP(2,1/(Rates!$B$7:$B$11&lt;=W2377)/(Rates!$C$7:$C$11&gt;=W2377),Rates!$D$7:$D$11)*(X2377/100)*W2377)))),"")</f>
        <v/>
      </c>
      <c r="O2377" s="134" t="str">
        <f t="shared" si="1130"/>
        <v/>
      </c>
      <c r="P2377" s="116"/>
      <c r="Q2377" s="117" t="str">
        <f t="shared" si="1131"/>
        <v/>
      </c>
      <c r="R2377" s="128" t="str">
        <f t="shared" si="1132"/>
        <v/>
      </c>
      <c r="S2377" s="135" t="str">
        <f>IF(B2377="","",IF(R2377="Refreshment Beverage",VLOOKUP(VALUE(Q2377),Rates!G$15:L$19,2,0),VLOOKUP(VALUE(Q2377),Rates!G$4:L$12,2,0)))</f>
        <v/>
      </c>
      <c r="T2377" s="135" t="str">
        <f t="shared" si="1133"/>
        <v/>
      </c>
      <c r="U2377" s="118" t="str">
        <f t="shared" si="1134"/>
        <v/>
      </c>
      <c r="V2377" s="135" t="str">
        <f t="shared" si="1135"/>
        <v/>
      </c>
      <c r="W2377" s="135" t="str">
        <f t="shared" si="1136"/>
        <v/>
      </c>
      <c r="X2377" s="119" t="str">
        <f t="shared" si="1137"/>
        <v/>
      </c>
      <c r="Y2377" s="120" t="str">
        <f>IF(B:B="","",IF(R2377="Refreshment Beverage",VLOOKUP(Q2377,Rates!G$15:L$19,6,0)*W2377,VLOOKUP(Q2377,Rates!G$4:L$12,6,0)*W2377))</f>
        <v/>
      </c>
      <c r="Z2377" s="120" t="str">
        <f t="shared" si="1138"/>
        <v/>
      </c>
      <c r="AA2377" s="120" t="str">
        <f t="shared" si="1139"/>
        <v/>
      </c>
      <c r="AB2377" s="136" t="str">
        <f>IF(B:B="","",IF(R2377="Refreshment Beverage","",IF(AND(R2377="Beer",Q2377=0),SUM(LOOKUP(2,1/(Rates!$B$15:$B$18&lt;=W2377)/(Rates!$C$15:$C$18&gt;=W2377),Rates!$D$15:$D$18)*W2377),VLOOKUP(VALUE(Q:Q),Rates!A:B,2,0)*W2377)))</f>
        <v/>
      </c>
      <c r="AC2377" s="136" t="str">
        <f>IF(B:B="","",IF(R2377="Refreshment Beverage","",IF(AND(R2377="Beer",Q2377=0),SUM(LOOKUP(2,1/(Rates!$B$15:$B$18&lt;=W2377)/(Rates!$C$15:$C$18&gt;=W2377),Rates!$E$15:$E$18)*W2377),VLOOKUP(VALUE(Q:Q),Rates!A:C,3,0)*W2377)))</f>
        <v/>
      </c>
      <c r="AD2377" s="137" t="str">
        <f>IFERROR(IF(B:B="","",IF(R2377="Beer","",IF(VALUE(Q2377)=0,VLOOKUP(VLOOKUP(B:B,#REF!,16,0),Rates!A:E,2,0),VLOOKUP(VALUE(Q2377),Rates!A$31:B$34,2,0)*W2377))),0)</f>
        <v/>
      </c>
      <c r="AE2377" s="121" t="str">
        <f t="shared" si="1140"/>
        <v/>
      </c>
      <c r="AF2377" s="138" t="str">
        <f t="shared" si="1141"/>
        <v/>
      </c>
      <c r="AG2377" s="122" t="str">
        <f t="shared" si="1142"/>
        <v/>
      </c>
      <c r="AH2377" s="123" t="str">
        <f t="shared" si="1143"/>
        <v/>
      </c>
      <c r="AI2377" s="139" t="str">
        <f>IF(AE:AE="","",IF(R2377="Refreshment Beverage",AK2377*(Rates!J$19/100),ROUND(SUM(AH2377*(Rates!$J$8/100)),4)))</f>
        <v/>
      </c>
      <c r="AJ2377" s="124" t="str">
        <f t="shared" si="1144"/>
        <v/>
      </c>
      <c r="AK2377" s="125" t="str">
        <f t="shared" si="1145"/>
        <v/>
      </c>
      <c r="AL2377" s="121" t="str">
        <f t="shared" si="1146"/>
        <v/>
      </c>
      <c r="AM2377" s="138" t="str">
        <f>IF(AS2377="","",IF(R2377="Refreshment Beverage",ROUND(AS2377*Rates!K$19,4),ROUND(AO2377*(VLOOKUP(VALUE(Q2377),Rates!G$4:L$12,3,0)),4)))</f>
        <v/>
      </c>
      <c r="AN2377" s="126" t="str">
        <f>IF(AS2377="","",IF(R2377="Refreshment Beverage",AS2377*(Rates!J$19/100),MAX(AM2377,AB2377)))</f>
        <v/>
      </c>
      <c r="AO2377" s="127" t="str">
        <f t="shared" si="1147"/>
        <v/>
      </c>
      <c r="AP2377" s="127" t="str">
        <f t="shared" si="1148"/>
        <v/>
      </c>
      <c r="AQ2377" s="140" t="str">
        <f>IF(AS2377="","",IF(R2377="Refreshment Beverage",ROUND(SUM(VLOOKUP(Q:Q,Rates!G$15:L$19,3,0)*(AS2377-Y2377-Z2377-AA2377)),4),ROUND(SUM(Rates!$K$8*AS2377),4)))</f>
        <v/>
      </c>
      <c r="AR2377" s="139" t="str">
        <f t="shared" si="1149"/>
        <v/>
      </c>
      <c r="AS2377" s="125" t="str">
        <f t="shared" si="1150"/>
        <v/>
      </c>
      <c r="AT2377" s="121" t="str">
        <f t="shared" si="1151"/>
        <v/>
      </c>
      <c r="AU2377" s="138" t="str">
        <f>IF(AX2377="","",IF(R2377="Refreshment Beverage",ROUND((BA2377-Y2377-Z2377-AA2377)*VLOOKUP(VALUE(Q2377),Rates!G$15:L$19,3,0),4),ROUND(AW2377*(VLOOKUP(VALUE(Q2377),Rates!G:L,3,0)),4)))</f>
        <v/>
      </c>
      <c r="AV2377" s="126" t="str">
        <f t="shared" si="1152"/>
        <v/>
      </c>
      <c r="AW2377" s="127" t="str">
        <f t="shared" si="1153"/>
        <v/>
      </c>
      <c r="AX2377" s="123" t="str">
        <f t="shared" si="1154"/>
        <v/>
      </c>
      <c r="AY2377" s="140" t="str">
        <f>IF(AX2377="","",IF(R2377="Refreshment Beverage",ROUND(SUM(AX2377*Rates!K$19),4),ROUND(SUM(AX2377*(Rates!J$8/100)),4)))</f>
        <v/>
      </c>
      <c r="AZ2377" s="124" t="str">
        <f t="shared" si="1155"/>
        <v/>
      </c>
      <c r="BA2377" s="125" t="str">
        <f t="shared" si="1156"/>
        <v/>
      </c>
      <c r="BB2377" s="115"/>
      <c r="BC2377" s="143"/>
      <c r="BD2377" s="100"/>
      <c r="BE2377" s="100"/>
      <c r="BF2377" s="100"/>
      <c r="BG2377" s="100"/>
    </row>
    <row r="2378" spans="1:59" x14ac:dyDescent="0.2">
      <c r="A2378" s="144"/>
      <c r="B2378" s="141"/>
      <c r="C2378" s="141"/>
      <c r="D2378" s="142"/>
      <c r="E2378" s="142"/>
      <c r="F2378" s="142"/>
      <c r="G2378" s="142"/>
      <c r="H2378" s="142"/>
      <c r="I2378" s="129"/>
      <c r="J2378" s="130"/>
      <c r="K2378" s="131" t="str">
        <f t="shared" si="1127"/>
        <v/>
      </c>
      <c r="L2378" s="132" t="str">
        <f t="shared" si="1128"/>
        <v/>
      </c>
      <c r="M2378" s="133" t="str">
        <f t="shared" si="1129"/>
        <v/>
      </c>
      <c r="N2378" s="134" t="str">
        <f>IFERROR(IF(B:B="","",IF(R2378="Beer",SUM(LOOKUP(2,1/(Rates!$B$3:$B$5&lt;=W2378)/(Rates!$C$3:$C$5&gt;=W2378),Rates!$D$3:$D$5)*(X2378/100)*W2378),IF(R2378="Refreshment Beverage",SUM(LOOKUP(2,1/(Rates!$B$7:$B$11&lt;=W2378)/(Rates!$C$7:$C$11&gt;=W2378),Rates!$D$7:$D$11)*(X2378/100)*W2378)))),"")</f>
        <v/>
      </c>
      <c r="O2378" s="134" t="str">
        <f t="shared" si="1130"/>
        <v/>
      </c>
      <c r="P2378" s="116"/>
      <c r="Q2378" s="117" t="str">
        <f t="shared" si="1131"/>
        <v/>
      </c>
      <c r="R2378" s="128" t="str">
        <f t="shared" si="1132"/>
        <v/>
      </c>
      <c r="S2378" s="135" t="str">
        <f>IF(B2378="","",IF(R2378="Refreshment Beverage",VLOOKUP(VALUE(Q2378),Rates!G$15:L$19,2,0),VLOOKUP(VALUE(Q2378),Rates!G$4:L$12,2,0)))</f>
        <v/>
      </c>
      <c r="T2378" s="135" t="str">
        <f t="shared" si="1133"/>
        <v/>
      </c>
      <c r="U2378" s="118" t="str">
        <f t="shared" si="1134"/>
        <v/>
      </c>
      <c r="V2378" s="135" t="str">
        <f t="shared" si="1135"/>
        <v/>
      </c>
      <c r="W2378" s="135" t="str">
        <f t="shared" si="1136"/>
        <v/>
      </c>
      <c r="X2378" s="119" t="str">
        <f t="shared" si="1137"/>
        <v/>
      </c>
      <c r="Y2378" s="120" t="str">
        <f>IF(B:B="","",IF(R2378="Refreshment Beverage",VLOOKUP(Q2378,Rates!G$15:L$19,6,0)*W2378,VLOOKUP(Q2378,Rates!G$4:L$12,6,0)*W2378))</f>
        <v/>
      </c>
      <c r="Z2378" s="120" t="str">
        <f t="shared" si="1138"/>
        <v/>
      </c>
      <c r="AA2378" s="120" t="str">
        <f t="shared" si="1139"/>
        <v/>
      </c>
      <c r="AB2378" s="136" t="str">
        <f>IF(B:B="","",IF(R2378="Refreshment Beverage","",IF(AND(R2378="Beer",Q2378=0),SUM(LOOKUP(2,1/(Rates!$B$15:$B$18&lt;=W2378)/(Rates!$C$15:$C$18&gt;=W2378),Rates!$D$15:$D$18)*W2378),VLOOKUP(VALUE(Q:Q),Rates!A:B,2,0)*W2378)))</f>
        <v/>
      </c>
      <c r="AC2378" s="136" t="str">
        <f>IF(B:B="","",IF(R2378="Refreshment Beverage","",IF(AND(R2378="Beer",Q2378=0),SUM(LOOKUP(2,1/(Rates!$B$15:$B$18&lt;=W2378)/(Rates!$C$15:$C$18&gt;=W2378),Rates!$E$15:$E$18)*W2378),VLOOKUP(VALUE(Q:Q),Rates!A:C,3,0)*W2378)))</f>
        <v/>
      </c>
      <c r="AD2378" s="137" t="str">
        <f>IFERROR(IF(B:B="","",IF(R2378="Beer","",IF(VALUE(Q2378)=0,VLOOKUP(VLOOKUP(B:B,#REF!,16,0),Rates!A:E,2,0),VLOOKUP(VALUE(Q2378),Rates!A$31:B$34,2,0)*W2378))),0)</f>
        <v/>
      </c>
      <c r="AE2378" s="121" t="str">
        <f t="shared" si="1140"/>
        <v/>
      </c>
      <c r="AF2378" s="138" t="str">
        <f t="shared" si="1141"/>
        <v/>
      </c>
      <c r="AG2378" s="122" t="str">
        <f t="shared" si="1142"/>
        <v/>
      </c>
      <c r="AH2378" s="123" t="str">
        <f t="shared" si="1143"/>
        <v/>
      </c>
      <c r="AI2378" s="139" t="str">
        <f>IF(AE:AE="","",IF(R2378="Refreshment Beverage",AK2378*(Rates!J$19/100),ROUND(SUM(AH2378*(Rates!$J$8/100)),4)))</f>
        <v/>
      </c>
      <c r="AJ2378" s="124" t="str">
        <f t="shared" si="1144"/>
        <v/>
      </c>
      <c r="AK2378" s="125" t="str">
        <f t="shared" si="1145"/>
        <v/>
      </c>
      <c r="AL2378" s="121" t="str">
        <f t="shared" si="1146"/>
        <v/>
      </c>
      <c r="AM2378" s="138" t="str">
        <f>IF(AS2378="","",IF(R2378="Refreshment Beverage",ROUND(AS2378*Rates!K$19,4),ROUND(AO2378*(VLOOKUP(VALUE(Q2378),Rates!G$4:L$12,3,0)),4)))</f>
        <v/>
      </c>
      <c r="AN2378" s="126" t="str">
        <f>IF(AS2378="","",IF(R2378="Refreshment Beverage",AS2378*(Rates!J$19/100),MAX(AM2378,AB2378)))</f>
        <v/>
      </c>
      <c r="AO2378" s="127" t="str">
        <f t="shared" si="1147"/>
        <v/>
      </c>
      <c r="AP2378" s="127" t="str">
        <f t="shared" si="1148"/>
        <v/>
      </c>
      <c r="AQ2378" s="140" t="str">
        <f>IF(AS2378="","",IF(R2378="Refreshment Beverage",ROUND(SUM(VLOOKUP(Q:Q,Rates!G$15:L$19,3,0)*(AS2378-Y2378-Z2378-AA2378)),4),ROUND(SUM(Rates!$K$8*AS2378),4)))</f>
        <v/>
      </c>
      <c r="AR2378" s="139" t="str">
        <f t="shared" si="1149"/>
        <v/>
      </c>
      <c r="AS2378" s="125" t="str">
        <f t="shared" si="1150"/>
        <v/>
      </c>
      <c r="AT2378" s="121" t="str">
        <f t="shared" si="1151"/>
        <v/>
      </c>
      <c r="AU2378" s="138" t="str">
        <f>IF(AX2378="","",IF(R2378="Refreshment Beverage",ROUND((BA2378-Y2378-Z2378-AA2378)*VLOOKUP(VALUE(Q2378),Rates!G$15:L$19,3,0),4),ROUND(AW2378*(VLOOKUP(VALUE(Q2378),Rates!G:L,3,0)),4)))</f>
        <v/>
      </c>
      <c r="AV2378" s="126" t="str">
        <f t="shared" si="1152"/>
        <v/>
      </c>
      <c r="AW2378" s="127" t="str">
        <f t="shared" si="1153"/>
        <v/>
      </c>
      <c r="AX2378" s="123" t="str">
        <f t="shared" si="1154"/>
        <v/>
      </c>
      <c r="AY2378" s="140" t="str">
        <f>IF(AX2378="","",IF(R2378="Refreshment Beverage",ROUND(SUM(AX2378*Rates!K$19),4),ROUND(SUM(AX2378*(Rates!J$8/100)),4)))</f>
        <v/>
      </c>
      <c r="AZ2378" s="124" t="str">
        <f t="shared" si="1155"/>
        <v/>
      </c>
      <c r="BA2378" s="125" t="str">
        <f t="shared" si="1156"/>
        <v/>
      </c>
      <c r="BB2378" s="115"/>
      <c r="BC2378" s="143"/>
      <c r="BD2378" s="100"/>
      <c r="BE2378" s="100"/>
      <c r="BF2378" s="100"/>
      <c r="BG2378" s="100"/>
    </row>
    <row r="2379" spans="1:59" x14ac:dyDescent="0.2">
      <c r="A2379" s="144"/>
      <c r="B2379" s="141"/>
      <c r="C2379" s="141"/>
      <c r="D2379" s="142"/>
      <c r="E2379" s="142"/>
      <c r="F2379" s="142"/>
      <c r="G2379" s="142"/>
      <c r="H2379" s="142"/>
      <c r="I2379" s="129"/>
      <c r="J2379" s="130"/>
      <c r="K2379" s="131" t="str">
        <f t="shared" si="1127"/>
        <v/>
      </c>
      <c r="L2379" s="132" t="str">
        <f t="shared" si="1128"/>
        <v/>
      </c>
      <c r="M2379" s="133" t="str">
        <f t="shared" si="1129"/>
        <v/>
      </c>
      <c r="N2379" s="134" t="str">
        <f>IFERROR(IF(B:B="","",IF(R2379="Beer",SUM(LOOKUP(2,1/(Rates!$B$3:$B$5&lt;=W2379)/(Rates!$C$3:$C$5&gt;=W2379),Rates!$D$3:$D$5)*(X2379/100)*W2379),IF(R2379="Refreshment Beverage",SUM(LOOKUP(2,1/(Rates!$B$7:$B$11&lt;=W2379)/(Rates!$C$7:$C$11&gt;=W2379),Rates!$D$7:$D$11)*(X2379/100)*W2379)))),"")</f>
        <v/>
      </c>
      <c r="O2379" s="134" t="str">
        <f t="shared" si="1130"/>
        <v/>
      </c>
      <c r="P2379" s="116"/>
      <c r="Q2379" s="117" t="str">
        <f t="shared" si="1131"/>
        <v/>
      </c>
      <c r="R2379" s="128" t="str">
        <f t="shared" si="1132"/>
        <v/>
      </c>
      <c r="S2379" s="135" t="str">
        <f>IF(B2379="","",IF(R2379="Refreshment Beverage",VLOOKUP(VALUE(Q2379),Rates!G$15:L$19,2,0),VLOOKUP(VALUE(Q2379),Rates!G$4:L$12,2,0)))</f>
        <v/>
      </c>
      <c r="T2379" s="135" t="str">
        <f t="shared" si="1133"/>
        <v/>
      </c>
      <c r="U2379" s="118" t="str">
        <f t="shared" si="1134"/>
        <v/>
      </c>
      <c r="V2379" s="135" t="str">
        <f t="shared" si="1135"/>
        <v/>
      </c>
      <c r="W2379" s="135" t="str">
        <f t="shared" si="1136"/>
        <v/>
      </c>
      <c r="X2379" s="119" t="str">
        <f t="shared" si="1137"/>
        <v/>
      </c>
      <c r="Y2379" s="120" t="str">
        <f>IF(B:B="","",IF(R2379="Refreshment Beverage",VLOOKUP(Q2379,Rates!G$15:L$19,6,0)*W2379,VLOOKUP(Q2379,Rates!G$4:L$12,6,0)*W2379))</f>
        <v/>
      </c>
      <c r="Z2379" s="120" t="str">
        <f t="shared" si="1138"/>
        <v/>
      </c>
      <c r="AA2379" s="120" t="str">
        <f t="shared" si="1139"/>
        <v/>
      </c>
      <c r="AB2379" s="136" t="str">
        <f>IF(B:B="","",IF(R2379="Refreshment Beverage","",IF(AND(R2379="Beer",Q2379=0),SUM(LOOKUP(2,1/(Rates!$B$15:$B$18&lt;=W2379)/(Rates!$C$15:$C$18&gt;=W2379),Rates!$D$15:$D$18)*W2379),VLOOKUP(VALUE(Q:Q),Rates!A:B,2,0)*W2379)))</f>
        <v/>
      </c>
      <c r="AC2379" s="136" t="str">
        <f>IF(B:B="","",IF(R2379="Refreshment Beverage","",IF(AND(R2379="Beer",Q2379=0),SUM(LOOKUP(2,1/(Rates!$B$15:$B$18&lt;=W2379)/(Rates!$C$15:$C$18&gt;=W2379),Rates!$E$15:$E$18)*W2379),VLOOKUP(VALUE(Q:Q),Rates!A:C,3,0)*W2379)))</f>
        <v/>
      </c>
      <c r="AD2379" s="137" t="str">
        <f>IFERROR(IF(B:B="","",IF(R2379="Beer","",IF(VALUE(Q2379)=0,VLOOKUP(VLOOKUP(B:B,#REF!,16,0),Rates!A:E,2,0),VLOOKUP(VALUE(Q2379),Rates!A$31:B$34,2,0)*W2379))),0)</f>
        <v/>
      </c>
      <c r="AE2379" s="121" t="str">
        <f t="shared" si="1140"/>
        <v/>
      </c>
      <c r="AF2379" s="138" t="str">
        <f t="shared" si="1141"/>
        <v/>
      </c>
      <c r="AG2379" s="122" t="str">
        <f t="shared" si="1142"/>
        <v/>
      </c>
      <c r="AH2379" s="123" t="str">
        <f t="shared" si="1143"/>
        <v/>
      </c>
      <c r="AI2379" s="139" t="str">
        <f>IF(AE:AE="","",IF(R2379="Refreshment Beverage",AK2379*(Rates!J$19/100),ROUND(SUM(AH2379*(Rates!$J$8/100)),4)))</f>
        <v/>
      </c>
      <c r="AJ2379" s="124" t="str">
        <f t="shared" si="1144"/>
        <v/>
      </c>
      <c r="AK2379" s="125" t="str">
        <f t="shared" si="1145"/>
        <v/>
      </c>
      <c r="AL2379" s="121" t="str">
        <f t="shared" si="1146"/>
        <v/>
      </c>
      <c r="AM2379" s="138" t="str">
        <f>IF(AS2379="","",IF(R2379="Refreshment Beverage",ROUND(AS2379*Rates!K$19,4),ROUND(AO2379*(VLOOKUP(VALUE(Q2379),Rates!G$4:L$12,3,0)),4)))</f>
        <v/>
      </c>
      <c r="AN2379" s="126" t="str">
        <f>IF(AS2379="","",IF(R2379="Refreshment Beverage",AS2379*(Rates!J$19/100),MAX(AM2379,AB2379)))</f>
        <v/>
      </c>
      <c r="AO2379" s="127" t="str">
        <f t="shared" si="1147"/>
        <v/>
      </c>
      <c r="AP2379" s="127" t="str">
        <f t="shared" si="1148"/>
        <v/>
      </c>
      <c r="AQ2379" s="140" t="str">
        <f>IF(AS2379="","",IF(R2379="Refreshment Beverage",ROUND(SUM(VLOOKUP(Q:Q,Rates!G$15:L$19,3,0)*(AS2379-Y2379-Z2379-AA2379)),4),ROUND(SUM(Rates!$K$8*AS2379),4)))</f>
        <v/>
      </c>
      <c r="AR2379" s="139" t="str">
        <f t="shared" si="1149"/>
        <v/>
      </c>
      <c r="AS2379" s="125" t="str">
        <f t="shared" si="1150"/>
        <v/>
      </c>
      <c r="AT2379" s="121" t="str">
        <f t="shared" si="1151"/>
        <v/>
      </c>
      <c r="AU2379" s="138" t="str">
        <f>IF(AX2379="","",IF(R2379="Refreshment Beverage",ROUND((BA2379-Y2379-Z2379-AA2379)*VLOOKUP(VALUE(Q2379),Rates!G$15:L$19,3,0),4),ROUND(AW2379*(VLOOKUP(VALUE(Q2379),Rates!G:L,3,0)),4)))</f>
        <v/>
      </c>
      <c r="AV2379" s="126" t="str">
        <f t="shared" si="1152"/>
        <v/>
      </c>
      <c r="AW2379" s="127" t="str">
        <f t="shared" si="1153"/>
        <v/>
      </c>
      <c r="AX2379" s="123" t="str">
        <f t="shared" si="1154"/>
        <v/>
      </c>
      <c r="AY2379" s="140" t="str">
        <f>IF(AX2379="","",IF(R2379="Refreshment Beverage",ROUND(SUM(AX2379*Rates!K$19),4),ROUND(SUM(AX2379*(Rates!J$8/100)),4)))</f>
        <v/>
      </c>
      <c r="AZ2379" s="124" t="str">
        <f t="shared" si="1155"/>
        <v/>
      </c>
      <c r="BA2379" s="125" t="str">
        <f t="shared" si="1156"/>
        <v/>
      </c>
      <c r="BB2379" s="115"/>
      <c r="BC2379" s="143"/>
      <c r="BD2379" s="100"/>
      <c r="BE2379" s="100"/>
      <c r="BF2379" s="100"/>
      <c r="BG2379" s="100"/>
    </row>
    <row r="2380" spans="1:59" x14ac:dyDescent="0.2">
      <c r="A2380" s="144"/>
      <c r="B2380" s="141"/>
      <c r="C2380" s="141"/>
      <c r="D2380" s="142"/>
      <c r="E2380" s="142"/>
      <c r="F2380" s="142"/>
      <c r="G2380" s="142"/>
      <c r="H2380" s="142"/>
      <c r="I2380" s="129"/>
      <c r="J2380" s="130"/>
      <c r="K2380" s="131" t="str">
        <f t="shared" si="1127"/>
        <v/>
      </c>
      <c r="L2380" s="132" t="str">
        <f t="shared" si="1128"/>
        <v/>
      </c>
      <c r="M2380" s="133" t="str">
        <f t="shared" si="1129"/>
        <v/>
      </c>
      <c r="N2380" s="134" t="str">
        <f>IFERROR(IF(B:B="","",IF(R2380="Beer",SUM(LOOKUP(2,1/(Rates!$B$3:$B$5&lt;=W2380)/(Rates!$C$3:$C$5&gt;=W2380),Rates!$D$3:$D$5)*(X2380/100)*W2380),IF(R2380="Refreshment Beverage",SUM(LOOKUP(2,1/(Rates!$B$7:$B$11&lt;=W2380)/(Rates!$C$7:$C$11&gt;=W2380),Rates!$D$7:$D$11)*(X2380/100)*W2380)))),"")</f>
        <v/>
      </c>
      <c r="O2380" s="134" t="str">
        <f t="shared" si="1130"/>
        <v/>
      </c>
      <c r="P2380" s="116"/>
      <c r="Q2380" s="117" t="str">
        <f t="shared" si="1131"/>
        <v/>
      </c>
      <c r="R2380" s="128" t="str">
        <f t="shared" si="1132"/>
        <v/>
      </c>
      <c r="S2380" s="135" t="str">
        <f>IF(B2380="","",IF(R2380="Refreshment Beverage",VLOOKUP(VALUE(Q2380),Rates!G$15:L$19,2,0),VLOOKUP(VALUE(Q2380),Rates!G$4:L$12,2,0)))</f>
        <v/>
      </c>
      <c r="T2380" s="135" t="str">
        <f t="shared" si="1133"/>
        <v/>
      </c>
      <c r="U2380" s="118" t="str">
        <f t="shared" si="1134"/>
        <v/>
      </c>
      <c r="V2380" s="135" t="str">
        <f t="shared" si="1135"/>
        <v/>
      </c>
      <c r="W2380" s="135" t="str">
        <f t="shared" si="1136"/>
        <v/>
      </c>
      <c r="X2380" s="119" t="str">
        <f t="shared" si="1137"/>
        <v/>
      </c>
      <c r="Y2380" s="120" t="str">
        <f>IF(B:B="","",IF(R2380="Refreshment Beverage",VLOOKUP(Q2380,Rates!G$15:L$19,6,0)*W2380,VLOOKUP(Q2380,Rates!G$4:L$12,6,0)*W2380))</f>
        <v/>
      </c>
      <c r="Z2380" s="120" t="str">
        <f t="shared" si="1138"/>
        <v/>
      </c>
      <c r="AA2380" s="120" t="str">
        <f t="shared" si="1139"/>
        <v/>
      </c>
      <c r="AB2380" s="136" t="str">
        <f>IF(B:B="","",IF(R2380="Refreshment Beverage","",IF(AND(R2380="Beer",Q2380=0),SUM(LOOKUP(2,1/(Rates!$B$15:$B$18&lt;=W2380)/(Rates!$C$15:$C$18&gt;=W2380),Rates!$D$15:$D$18)*W2380),VLOOKUP(VALUE(Q:Q),Rates!A:B,2,0)*W2380)))</f>
        <v/>
      </c>
      <c r="AC2380" s="136" t="str">
        <f>IF(B:B="","",IF(R2380="Refreshment Beverage","",IF(AND(R2380="Beer",Q2380=0),SUM(LOOKUP(2,1/(Rates!$B$15:$B$18&lt;=W2380)/(Rates!$C$15:$C$18&gt;=W2380),Rates!$E$15:$E$18)*W2380),VLOOKUP(VALUE(Q:Q),Rates!A:C,3,0)*W2380)))</f>
        <v/>
      </c>
      <c r="AD2380" s="137" t="str">
        <f>IFERROR(IF(B:B="","",IF(R2380="Beer","",IF(VALUE(Q2380)=0,VLOOKUP(VLOOKUP(B:B,#REF!,16,0),Rates!A:E,2,0),VLOOKUP(VALUE(Q2380),Rates!A$31:B$34,2,0)*W2380))),0)</f>
        <v/>
      </c>
      <c r="AE2380" s="121" t="str">
        <f t="shared" si="1140"/>
        <v/>
      </c>
      <c r="AF2380" s="138" t="str">
        <f t="shared" si="1141"/>
        <v/>
      </c>
      <c r="AG2380" s="122" t="str">
        <f t="shared" si="1142"/>
        <v/>
      </c>
      <c r="AH2380" s="123" t="str">
        <f t="shared" si="1143"/>
        <v/>
      </c>
      <c r="AI2380" s="139" t="str">
        <f>IF(AE:AE="","",IF(R2380="Refreshment Beverage",AK2380*(Rates!J$19/100),ROUND(SUM(AH2380*(Rates!$J$8/100)),4)))</f>
        <v/>
      </c>
      <c r="AJ2380" s="124" t="str">
        <f t="shared" si="1144"/>
        <v/>
      </c>
      <c r="AK2380" s="125" t="str">
        <f t="shared" si="1145"/>
        <v/>
      </c>
      <c r="AL2380" s="121" t="str">
        <f t="shared" si="1146"/>
        <v/>
      </c>
      <c r="AM2380" s="138" t="str">
        <f>IF(AS2380="","",IF(R2380="Refreshment Beverage",ROUND(AS2380*Rates!K$19,4),ROUND(AO2380*(VLOOKUP(VALUE(Q2380),Rates!G$4:L$12,3,0)),4)))</f>
        <v/>
      </c>
      <c r="AN2380" s="126" t="str">
        <f>IF(AS2380="","",IF(R2380="Refreshment Beverage",AS2380*(Rates!J$19/100),MAX(AM2380,AB2380)))</f>
        <v/>
      </c>
      <c r="AO2380" s="127" t="str">
        <f t="shared" si="1147"/>
        <v/>
      </c>
      <c r="AP2380" s="127" t="str">
        <f t="shared" si="1148"/>
        <v/>
      </c>
      <c r="AQ2380" s="140" t="str">
        <f>IF(AS2380="","",IF(R2380="Refreshment Beverage",ROUND(SUM(VLOOKUP(Q:Q,Rates!G$15:L$19,3,0)*(AS2380-Y2380-Z2380-AA2380)),4),ROUND(SUM(Rates!$K$8*AS2380),4)))</f>
        <v/>
      </c>
      <c r="AR2380" s="139" t="str">
        <f t="shared" si="1149"/>
        <v/>
      </c>
      <c r="AS2380" s="125" t="str">
        <f t="shared" si="1150"/>
        <v/>
      </c>
      <c r="AT2380" s="121" t="str">
        <f t="shared" si="1151"/>
        <v/>
      </c>
      <c r="AU2380" s="138" t="str">
        <f>IF(AX2380="","",IF(R2380="Refreshment Beverage",ROUND((BA2380-Y2380-Z2380-AA2380)*VLOOKUP(VALUE(Q2380),Rates!G$15:L$19,3,0),4),ROUND(AW2380*(VLOOKUP(VALUE(Q2380),Rates!G:L,3,0)),4)))</f>
        <v/>
      </c>
      <c r="AV2380" s="126" t="str">
        <f t="shared" si="1152"/>
        <v/>
      </c>
      <c r="AW2380" s="127" t="str">
        <f t="shared" si="1153"/>
        <v/>
      </c>
      <c r="AX2380" s="123" t="str">
        <f t="shared" si="1154"/>
        <v/>
      </c>
      <c r="AY2380" s="140" t="str">
        <f>IF(AX2380="","",IF(R2380="Refreshment Beverage",ROUND(SUM(AX2380*Rates!K$19),4),ROUND(SUM(AX2380*(Rates!J$8/100)),4)))</f>
        <v/>
      </c>
      <c r="AZ2380" s="124" t="str">
        <f t="shared" si="1155"/>
        <v/>
      </c>
      <c r="BA2380" s="125" t="str">
        <f t="shared" si="1156"/>
        <v/>
      </c>
      <c r="BB2380" s="115"/>
      <c r="BC2380" s="143"/>
      <c r="BD2380" s="100"/>
      <c r="BE2380" s="100"/>
      <c r="BF2380" s="100"/>
      <c r="BG2380" s="100"/>
    </row>
    <row r="2381" spans="1:59" x14ac:dyDescent="0.2">
      <c r="A2381" s="144"/>
      <c r="B2381" s="141"/>
      <c r="C2381" s="141"/>
      <c r="D2381" s="142"/>
      <c r="E2381" s="142"/>
      <c r="F2381" s="142"/>
      <c r="G2381" s="142"/>
      <c r="H2381" s="142"/>
      <c r="I2381" s="129"/>
      <c r="J2381" s="130"/>
      <c r="K2381" s="131" t="str">
        <f t="shared" si="1127"/>
        <v/>
      </c>
      <c r="L2381" s="132" t="str">
        <f t="shared" si="1128"/>
        <v/>
      </c>
      <c r="M2381" s="133" t="str">
        <f t="shared" si="1129"/>
        <v/>
      </c>
      <c r="N2381" s="134" t="str">
        <f>IFERROR(IF(B:B="","",IF(R2381="Beer",SUM(LOOKUP(2,1/(Rates!$B$3:$B$5&lt;=W2381)/(Rates!$C$3:$C$5&gt;=W2381),Rates!$D$3:$D$5)*(X2381/100)*W2381),IF(R2381="Refreshment Beverage",SUM(LOOKUP(2,1/(Rates!$B$7:$B$11&lt;=W2381)/(Rates!$C$7:$C$11&gt;=W2381),Rates!$D$7:$D$11)*(X2381/100)*W2381)))),"")</f>
        <v/>
      </c>
      <c r="O2381" s="134" t="str">
        <f t="shared" si="1130"/>
        <v/>
      </c>
      <c r="P2381" s="116"/>
      <c r="Q2381" s="117" t="str">
        <f t="shared" si="1131"/>
        <v/>
      </c>
      <c r="R2381" s="128" t="str">
        <f t="shared" si="1132"/>
        <v/>
      </c>
      <c r="S2381" s="135" t="str">
        <f>IF(B2381="","",IF(R2381="Refreshment Beverage",VLOOKUP(VALUE(Q2381),Rates!G$15:L$19,2,0),VLOOKUP(VALUE(Q2381),Rates!G$4:L$12,2,0)))</f>
        <v/>
      </c>
      <c r="T2381" s="135" t="str">
        <f t="shared" si="1133"/>
        <v/>
      </c>
      <c r="U2381" s="118" t="str">
        <f t="shared" si="1134"/>
        <v/>
      </c>
      <c r="V2381" s="135" t="str">
        <f t="shared" si="1135"/>
        <v/>
      </c>
      <c r="W2381" s="135" t="str">
        <f t="shared" si="1136"/>
        <v/>
      </c>
      <c r="X2381" s="119" t="str">
        <f t="shared" si="1137"/>
        <v/>
      </c>
      <c r="Y2381" s="120" t="str">
        <f>IF(B:B="","",IF(R2381="Refreshment Beverage",VLOOKUP(Q2381,Rates!G$15:L$19,6,0)*W2381,VLOOKUP(Q2381,Rates!G$4:L$12,6,0)*W2381))</f>
        <v/>
      </c>
      <c r="Z2381" s="120" t="str">
        <f t="shared" si="1138"/>
        <v/>
      </c>
      <c r="AA2381" s="120" t="str">
        <f t="shared" si="1139"/>
        <v/>
      </c>
      <c r="AB2381" s="136" t="str">
        <f>IF(B:B="","",IF(R2381="Refreshment Beverage","",IF(AND(R2381="Beer",Q2381=0),SUM(LOOKUP(2,1/(Rates!$B$15:$B$18&lt;=W2381)/(Rates!$C$15:$C$18&gt;=W2381),Rates!$D$15:$D$18)*W2381),VLOOKUP(VALUE(Q:Q),Rates!A:B,2,0)*W2381)))</f>
        <v/>
      </c>
      <c r="AC2381" s="136" t="str">
        <f>IF(B:B="","",IF(R2381="Refreshment Beverage","",IF(AND(R2381="Beer",Q2381=0),SUM(LOOKUP(2,1/(Rates!$B$15:$B$18&lt;=W2381)/(Rates!$C$15:$C$18&gt;=W2381),Rates!$E$15:$E$18)*W2381),VLOOKUP(VALUE(Q:Q),Rates!A:C,3,0)*W2381)))</f>
        <v/>
      </c>
      <c r="AD2381" s="137" t="str">
        <f>IFERROR(IF(B:B="","",IF(R2381="Beer","",IF(VALUE(Q2381)=0,VLOOKUP(VLOOKUP(B:B,#REF!,16,0),Rates!A:E,2,0),VLOOKUP(VALUE(Q2381),Rates!A$31:B$34,2,0)*W2381))),0)</f>
        <v/>
      </c>
      <c r="AE2381" s="121" t="str">
        <f t="shared" si="1140"/>
        <v/>
      </c>
      <c r="AF2381" s="138" t="str">
        <f t="shared" si="1141"/>
        <v/>
      </c>
      <c r="AG2381" s="122" t="str">
        <f t="shared" si="1142"/>
        <v/>
      </c>
      <c r="AH2381" s="123" t="str">
        <f t="shared" si="1143"/>
        <v/>
      </c>
      <c r="AI2381" s="139" t="str">
        <f>IF(AE:AE="","",IF(R2381="Refreshment Beverage",AK2381*(Rates!J$19/100),ROUND(SUM(AH2381*(Rates!$J$8/100)),4)))</f>
        <v/>
      </c>
      <c r="AJ2381" s="124" t="str">
        <f t="shared" si="1144"/>
        <v/>
      </c>
      <c r="AK2381" s="125" t="str">
        <f t="shared" si="1145"/>
        <v/>
      </c>
      <c r="AL2381" s="121" t="str">
        <f t="shared" si="1146"/>
        <v/>
      </c>
      <c r="AM2381" s="138" t="str">
        <f>IF(AS2381="","",IF(R2381="Refreshment Beverage",ROUND(AS2381*Rates!K$19,4),ROUND(AO2381*(VLOOKUP(VALUE(Q2381),Rates!G$4:L$12,3,0)),4)))</f>
        <v/>
      </c>
      <c r="AN2381" s="126" t="str">
        <f>IF(AS2381="","",IF(R2381="Refreshment Beverage",AS2381*(Rates!J$19/100),MAX(AM2381,AB2381)))</f>
        <v/>
      </c>
      <c r="AO2381" s="127" t="str">
        <f t="shared" si="1147"/>
        <v/>
      </c>
      <c r="AP2381" s="127" t="str">
        <f t="shared" si="1148"/>
        <v/>
      </c>
      <c r="AQ2381" s="140" t="str">
        <f>IF(AS2381="","",IF(R2381="Refreshment Beverage",ROUND(SUM(VLOOKUP(Q:Q,Rates!G$15:L$19,3,0)*(AS2381-Y2381-Z2381-AA2381)),4),ROUND(SUM(Rates!$K$8*AS2381),4)))</f>
        <v/>
      </c>
      <c r="AR2381" s="139" t="str">
        <f t="shared" si="1149"/>
        <v/>
      </c>
      <c r="AS2381" s="125" t="str">
        <f t="shared" si="1150"/>
        <v/>
      </c>
      <c r="AT2381" s="121" t="str">
        <f t="shared" si="1151"/>
        <v/>
      </c>
      <c r="AU2381" s="138" t="str">
        <f>IF(AX2381="","",IF(R2381="Refreshment Beverage",ROUND((BA2381-Y2381-Z2381-AA2381)*VLOOKUP(VALUE(Q2381),Rates!G$15:L$19,3,0),4),ROUND(AW2381*(VLOOKUP(VALUE(Q2381),Rates!G:L,3,0)),4)))</f>
        <v/>
      </c>
      <c r="AV2381" s="126" t="str">
        <f t="shared" si="1152"/>
        <v/>
      </c>
      <c r="AW2381" s="127" t="str">
        <f t="shared" si="1153"/>
        <v/>
      </c>
      <c r="AX2381" s="123" t="str">
        <f t="shared" si="1154"/>
        <v/>
      </c>
      <c r="AY2381" s="140" t="str">
        <f>IF(AX2381="","",IF(R2381="Refreshment Beverage",ROUND(SUM(AX2381*Rates!K$19),4),ROUND(SUM(AX2381*(Rates!J$8/100)),4)))</f>
        <v/>
      </c>
      <c r="AZ2381" s="124" t="str">
        <f t="shared" si="1155"/>
        <v/>
      </c>
      <c r="BA2381" s="125" t="str">
        <f t="shared" si="1156"/>
        <v/>
      </c>
      <c r="BB2381" s="115"/>
      <c r="BC2381" s="143"/>
      <c r="BD2381" s="100"/>
      <c r="BE2381" s="100"/>
      <c r="BF2381" s="100"/>
      <c r="BG2381" s="100"/>
    </row>
    <row r="2382" spans="1:59" x14ac:dyDescent="0.2">
      <c r="A2382" s="144"/>
      <c r="B2382" s="141"/>
      <c r="C2382" s="141"/>
      <c r="D2382" s="142"/>
      <c r="E2382" s="142"/>
      <c r="F2382" s="142"/>
      <c r="G2382" s="142"/>
      <c r="H2382" s="142"/>
      <c r="I2382" s="129"/>
      <c r="J2382" s="130"/>
      <c r="K2382" s="131" t="str">
        <f t="shared" si="1127"/>
        <v/>
      </c>
      <c r="L2382" s="132" t="str">
        <f t="shared" si="1128"/>
        <v/>
      </c>
      <c r="M2382" s="133" t="str">
        <f t="shared" si="1129"/>
        <v/>
      </c>
      <c r="N2382" s="134" t="str">
        <f>IFERROR(IF(B:B="","",IF(R2382="Beer",SUM(LOOKUP(2,1/(Rates!$B$3:$B$5&lt;=W2382)/(Rates!$C$3:$C$5&gt;=W2382),Rates!$D$3:$D$5)*(X2382/100)*W2382),IF(R2382="Refreshment Beverage",SUM(LOOKUP(2,1/(Rates!$B$7:$B$11&lt;=W2382)/(Rates!$C$7:$C$11&gt;=W2382),Rates!$D$7:$D$11)*(X2382/100)*W2382)))),"")</f>
        <v/>
      </c>
      <c r="O2382" s="134" t="str">
        <f t="shared" si="1130"/>
        <v/>
      </c>
      <c r="P2382" s="116"/>
      <c r="Q2382" s="117" t="str">
        <f t="shared" si="1131"/>
        <v/>
      </c>
      <c r="R2382" s="128" t="str">
        <f t="shared" si="1132"/>
        <v/>
      </c>
      <c r="S2382" s="135" t="str">
        <f>IF(B2382="","",IF(R2382="Refreshment Beverage",VLOOKUP(VALUE(Q2382),Rates!G$15:L$19,2,0),VLOOKUP(VALUE(Q2382),Rates!G$4:L$12,2,0)))</f>
        <v/>
      </c>
      <c r="T2382" s="135" t="str">
        <f t="shared" si="1133"/>
        <v/>
      </c>
      <c r="U2382" s="118" t="str">
        <f t="shared" si="1134"/>
        <v/>
      </c>
      <c r="V2382" s="135" t="str">
        <f t="shared" si="1135"/>
        <v/>
      </c>
      <c r="W2382" s="135" t="str">
        <f t="shared" si="1136"/>
        <v/>
      </c>
      <c r="X2382" s="119" t="str">
        <f t="shared" si="1137"/>
        <v/>
      </c>
      <c r="Y2382" s="120" t="str">
        <f>IF(B:B="","",IF(R2382="Refreshment Beverage",VLOOKUP(Q2382,Rates!G$15:L$19,6,0)*W2382,VLOOKUP(Q2382,Rates!G$4:L$12,6,0)*W2382))</f>
        <v/>
      </c>
      <c r="Z2382" s="120" t="str">
        <f t="shared" si="1138"/>
        <v/>
      </c>
      <c r="AA2382" s="120" t="str">
        <f t="shared" si="1139"/>
        <v/>
      </c>
      <c r="AB2382" s="136" t="str">
        <f>IF(B:B="","",IF(R2382="Refreshment Beverage","",IF(AND(R2382="Beer",Q2382=0),SUM(LOOKUP(2,1/(Rates!$B$15:$B$18&lt;=W2382)/(Rates!$C$15:$C$18&gt;=W2382),Rates!$D$15:$D$18)*W2382),VLOOKUP(VALUE(Q:Q),Rates!A:B,2,0)*W2382)))</f>
        <v/>
      </c>
      <c r="AC2382" s="136" t="str">
        <f>IF(B:B="","",IF(R2382="Refreshment Beverage","",IF(AND(R2382="Beer",Q2382=0),SUM(LOOKUP(2,1/(Rates!$B$15:$B$18&lt;=W2382)/(Rates!$C$15:$C$18&gt;=W2382),Rates!$E$15:$E$18)*W2382),VLOOKUP(VALUE(Q:Q),Rates!A:C,3,0)*W2382)))</f>
        <v/>
      </c>
      <c r="AD2382" s="137" t="str">
        <f>IFERROR(IF(B:B="","",IF(R2382="Beer","",IF(VALUE(Q2382)=0,VLOOKUP(VLOOKUP(B:B,#REF!,16,0),Rates!A:E,2,0),VLOOKUP(VALUE(Q2382),Rates!A$31:B$34,2,0)*W2382))),0)</f>
        <v/>
      </c>
      <c r="AE2382" s="121" t="str">
        <f t="shared" si="1140"/>
        <v/>
      </c>
      <c r="AF2382" s="138" t="str">
        <f t="shared" si="1141"/>
        <v/>
      </c>
      <c r="AG2382" s="122" t="str">
        <f t="shared" si="1142"/>
        <v/>
      </c>
      <c r="AH2382" s="123" t="str">
        <f t="shared" si="1143"/>
        <v/>
      </c>
      <c r="AI2382" s="139" t="str">
        <f>IF(AE:AE="","",IF(R2382="Refreshment Beverage",AK2382*(Rates!J$19/100),ROUND(SUM(AH2382*(Rates!$J$8/100)),4)))</f>
        <v/>
      </c>
      <c r="AJ2382" s="124" t="str">
        <f t="shared" si="1144"/>
        <v/>
      </c>
      <c r="AK2382" s="125" t="str">
        <f t="shared" si="1145"/>
        <v/>
      </c>
      <c r="AL2382" s="121" t="str">
        <f t="shared" si="1146"/>
        <v/>
      </c>
      <c r="AM2382" s="138" t="str">
        <f>IF(AS2382="","",IF(R2382="Refreshment Beverage",ROUND(AS2382*Rates!K$19,4),ROUND(AO2382*(VLOOKUP(VALUE(Q2382),Rates!G$4:L$12,3,0)),4)))</f>
        <v/>
      </c>
      <c r="AN2382" s="126" t="str">
        <f>IF(AS2382="","",IF(R2382="Refreshment Beverage",AS2382*(Rates!J$19/100),MAX(AM2382,AB2382)))</f>
        <v/>
      </c>
      <c r="AO2382" s="127" t="str">
        <f t="shared" si="1147"/>
        <v/>
      </c>
      <c r="AP2382" s="127" t="str">
        <f t="shared" si="1148"/>
        <v/>
      </c>
      <c r="AQ2382" s="140" t="str">
        <f>IF(AS2382="","",IF(R2382="Refreshment Beverage",ROUND(SUM(VLOOKUP(Q:Q,Rates!G$15:L$19,3,0)*(AS2382-Y2382-Z2382-AA2382)),4),ROUND(SUM(Rates!$K$8*AS2382),4)))</f>
        <v/>
      </c>
      <c r="AR2382" s="139" t="str">
        <f t="shared" si="1149"/>
        <v/>
      </c>
      <c r="AS2382" s="125" t="str">
        <f t="shared" si="1150"/>
        <v/>
      </c>
      <c r="AT2382" s="121" t="str">
        <f t="shared" si="1151"/>
        <v/>
      </c>
      <c r="AU2382" s="138" t="str">
        <f>IF(AX2382="","",IF(R2382="Refreshment Beverage",ROUND((BA2382-Y2382-Z2382-AA2382)*VLOOKUP(VALUE(Q2382),Rates!G$15:L$19,3,0),4),ROUND(AW2382*(VLOOKUP(VALUE(Q2382),Rates!G:L,3,0)),4)))</f>
        <v/>
      </c>
      <c r="AV2382" s="126" t="str">
        <f t="shared" si="1152"/>
        <v/>
      </c>
      <c r="AW2382" s="127" t="str">
        <f t="shared" si="1153"/>
        <v/>
      </c>
      <c r="AX2382" s="123" t="str">
        <f t="shared" si="1154"/>
        <v/>
      </c>
      <c r="AY2382" s="140" t="str">
        <f>IF(AX2382="","",IF(R2382="Refreshment Beverage",ROUND(SUM(AX2382*Rates!K$19),4),ROUND(SUM(AX2382*(Rates!J$8/100)),4)))</f>
        <v/>
      </c>
      <c r="AZ2382" s="124" t="str">
        <f t="shared" si="1155"/>
        <v/>
      </c>
      <c r="BA2382" s="125" t="str">
        <f t="shared" si="1156"/>
        <v/>
      </c>
      <c r="BB2382" s="115"/>
      <c r="BC2382" s="143"/>
      <c r="BD2382" s="100"/>
      <c r="BE2382" s="100"/>
      <c r="BF2382" s="100"/>
      <c r="BG2382" s="100"/>
    </row>
    <row r="2383" spans="1:59" x14ac:dyDescent="0.2">
      <c r="A2383" s="144"/>
      <c r="B2383" s="141"/>
      <c r="C2383" s="141"/>
      <c r="D2383" s="142"/>
      <c r="E2383" s="142"/>
      <c r="F2383" s="142"/>
      <c r="G2383" s="142"/>
      <c r="H2383" s="142"/>
      <c r="I2383" s="129"/>
      <c r="J2383" s="130"/>
      <c r="K2383" s="131" t="str">
        <f t="shared" si="1127"/>
        <v/>
      </c>
      <c r="L2383" s="132" t="str">
        <f t="shared" si="1128"/>
        <v/>
      </c>
      <c r="M2383" s="133" t="str">
        <f t="shared" si="1129"/>
        <v/>
      </c>
      <c r="N2383" s="134" t="str">
        <f>IFERROR(IF(B:B="","",IF(R2383="Beer",SUM(LOOKUP(2,1/(Rates!$B$3:$B$5&lt;=W2383)/(Rates!$C$3:$C$5&gt;=W2383),Rates!$D$3:$D$5)*(X2383/100)*W2383),IF(R2383="Refreshment Beverage",SUM(LOOKUP(2,1/(Rates!$B$7:$B$11&lt;=W2383)/(Rates!$C$7:$C$11&gt;=W2383),Rates!$D$7:$D$11)*(X2383/100)*W2383)))),"")</f>
        <v/>
      </c>
      <c r="O2383" s="134" t="str">
        <f t="shared" si="1130"/>
        <v/>
      </c>
      <c r="P2383" s="116"/>
      <c r="Q2383" s="117" t="str">
        <f t="shared" si="1131"/>
        <v/>
      </c>
      <c r="R2383" s="128" t="str">
        <f t="shared" si="1132"/>
        <v/>
      </c>
      <c r="S2383" s="135" t="str">
        <f>IF(B2383="","",IF(R2383="Refreshment Beverage",VLOOKUP(VALUE(Q2383),Rates!G$15:L$19,2,0),VLOOKUP(VALUE(Q2383),Rates!G$4:L$12,2,0)))</f>
        <v/>
      </c>
      <c r="T2383" s="135" t="str">
        <f t="shared" si="1133"/>
        <v/>
      </c>
      <c r="U2383" s="118" t="str">
        <f t="shared" si="1134"/>
        <v/>
      </c>
      <c r="V2383" s="135" t="str">
        <f t="shared" si="1135"/>
        <v/>
      </c>
      <c r="W2383" s="135" t="str">
        <f t="shared" si="1136"/>
        <v/>
      </c>
      <c r="X2383" s="119" t="str">
        <f t="shared" si="1137"/>
        <v/>
      </c>
      <c r="Y2383" s="120" t="str">
        <f>IF(B:B="","",IF(R2383="Refreshment Beverage",VLOOKUP(Q2383,Rates!G$15:L$19,6,0)*W2383,VLOOKUP(Q2383,Rates!G$4:L$12,6,0)*W2383))</f>
        <v/>
      </c>
      <c r="Z2383" s="120" t="str">
        <f t="shared" si="1138"/>
        <v/>
      </c>
      <c r="AA2383" s="120" t="str">
        <f t="shared" si="1139"/>
        <v/>
      </c>
      <c r="AB2383" s="136" t="str">
        <f>IF(B:B="","",IF(R2383="Refreshment Beverage","",IF(AND(R2383="Beer",Q2383=0),SUM(LOOKUP(2,1/(Rates!$B$15:$B$18&lt;=W2383)/(Rates!$C$15:$C$18&gt;=W2383),Rates!$D$15:$D$18)*W2383),VLOOKUP(VALUE(Q:Q),Rates!A:B,2,0)*W2383)))</f>
        <v/>
      </c>
      <c r="AC2383" s="136" t="str">
        <f>IF(B:B="","",IF(R2383="Refreshment Beverage","",IF(AND(R2383="Beer",Q2383=0),SUM(LOOKUP(2,1/(Rates!$B$15:$B$18&lt;=W2383)/(Rates!$C$15:$C$18&gt;=W2383),Rates!$E$15:$E$18)*W2383),VLOOKUP(VALUE(Q:Q),Rates!A:C,3,0)*W2383)))</f>
        <v/>
      </c>
      <c r="AD2383" s="137" t="str">
        <f>IFERROR(IF(B:B="","",IF(R2383="Beer","",IF(VALUE(Q2383)=0,VLOOKUP(VLOOKUP(B:B,#REF!,16,0),Rates!A:E,2,0),VLOOKUP(VALUE(Q2383),Rates!A$31:B$34,2,0)*W2383))),0)</f>
        <v/>
      </c>
      <c r="AE2383" s="121" t="str">
        <f t="shared" si="1140"/>
        <v/>
      </c>
      <c r="AF2383" s="138" t="str">
        <f t="shared" si="1141"/>
        <v/>
      </c>
      <c r="AG2383" s="122" t="str">
        <f t="shared" si="1142"/>
        <v/>
      </c>
      <c r="AH2383" s="123" t="str">
        <f t="shared" si="1143"/>
        <v/>
      </c>
      <c r="AI2383" s="139" t="str">
        <f>IF(AE:AE="","",IF(R2383="Refreshment Beverage",AK2383*(Rates!J$19/100),ROUND(SUM(AH2383*(Rates!$J$8/100)),4)))</f>
        <v/>
      </c>
      <c r="AJ2383" s="124" t="str">
        <f t="shared" si="1144"/>
        <v/>
      </c>
      <c r="AK2383" s="125" t="str">
        <f t="shared" si="1145"/>
        <v/>
      </c>
      <c r="AL2383" s="121" t="str">
        <f t="shared" si="1146"/>
        <v/>
      </c>
      <c r="AM2383" s="138" t="str">
        <f>IF(AS2383="","",IF(R2383="Refreshment Beverage",ROUND(AS2383*Rates!K$19,4),ROUND(AO2383*(VLOOKUP(VALUE(Q2383),Rates!G$4:L$12,3,0)),4)))</f>
        <v/>
      </c>
      <c r="AN2383" s="126" t="str">
        <f>IF(AS2383="","",IF(R2383="Refreshment Beverage",AS2383*(Rates!J$19/100),MAX(AM2383,AB2383)))</f>
        <v/>
      </c>
      <c r="AO2383" s="127" t="str">
        <f t="shared" si="1147"/>
        <v/>
      </c>
      <c r="AP2383" s="127" t="str">
        <f t="shared" si="1148"/>
        <v/>
      </c>
      <c r="AQ2383" s="140" t="str">
        <f>IF(AS2383="","",IF(R2383="Refreshment Beverage",ROUND(SUM(VLOOKUP(Q:Q,Rates!G$15:L$19,3,0)*(AS2383-Y2383-Z2383-AA2383)),4),ROUND(SUM(Rates!$K$8*AS2383),4)))</f>
        <v/>
      </c>
      <c r="AR2383" s="139" t="str">
        <f t="shared" si="1149"/>
        <v/>
      </c>
      <c r="AS2383" s="125" t="str">
        <f t="shared" si="1150"/>
        <v/>
      </c>
      <c r="AT2383" s="121" t="str">
        <f t="shared" si="1151"/>
        <v/>
      </c>
      <c r="AU2383" s="138" t="str">
        <f>IF(AX2383="","",IF(R2383="Refreshment Beverage",ROUND((BA2383-Y2383-Z2383-AA2383)*VLOOKUP(VALUE(Q2383),Rates!G$15:L$19,3,0),4),ROUND(AW2383*(VLOOKUP(VALUE(Q2383),Rates!G:L,3,0)),4)))</f>
        <v/>
      </c>
      <c r="AV2383" s="126" t="str">
        <f t="shared" si="1152"/>
        <v/>
      </c>
      <c r="AW2383" s="127" t="str">
        <f t="shared" si="1153"/>
        <v/>
      </c>
      <c r="AX2383" s="123" t="str">
        <f t="shared" si="1154"/>
        <v/>
      </c>
      <c r="AY2383" s="140" t="str">
        <f>IF(AX2383="","",IF(R2383="Refreshment Beverage",ROUND(SUM(AX2383*Rates!K$19),4),ROUND(SUM(AX2383*(Rates!J$8/100)),4)))</f>
        <v/>
      </c>
      <c r="AZ2383" s="124" t="str">
        <f t="shared" si="1155"/>
        <v/>
      </c>
      <c r="BA2383" s="125" t="str">
        <f t="shared" si="1156"/>
        <v/>
      </c>
      <c r="BB2383" s="115"/>
      <c r="BC2383" s="143"/>
      <c r="BD2383" s="100"/>
      <c r="BE2383" s="100"/>
      <c r="BF2383" s="100"/>
      <c r="BG2383" s="100"/>
    </row>
    <row r="2384" spans="1:59" x14ac:dyDescent="0.2">
      <c r="A2384" s="144"/>
      <c r="B2384" s="141"/>
      <c r="C2384" s="141"/>
      <c r="D2384" s="142"/>
      <c r="E2384" s="142"/>
      <c r="F2384" s="142"/>
      <c r="G2384" s="142"/>
      <c r="H2384" s="142"/>
      <c r="I2384" s="129"/>
      <c r="J2384" s="130"/>
      <c r="K2384" s="131" t="str">
        <f t="shared" si="1127"/>
        <v/>
      </c>
      <c r="L2384" s="132" t="str">
        <f t="shared" si="1128"/>
        <v/>
      </c>
      <c r="M2384" s="133" t="str">
        <f t="shared" si="1129"/>
        <v/>
      </c>
      <c r="N2384" s="134" t="str">
        <f>IFERROR(IF(B:B="","",IF(R2384="Beer",SUM(LOOKUP(2,1/(Rates!$B$3:$B$5&lt;=W2384)/(Rates!$C$3:$C$5&gt;=W2384),Rates!$D$3:$D$5)*(X2384/100)*W2384),IF(R2384="Refreshment Beverage",SUM(LOOKUP(2,1/(Rates!$B$7:$B$11&lt;=W2384)/(Rates!$C$7:$C$11&gt;=W2384),Rates!$D$7:$D$11)*(X2384/100)*W2384)))),"")</f>
        <v/>
      </c>
      <c r="O2384" s="134" t="str">
        <f t="shared" si="1130"/>
        <v/>
      </c>
      <c r="P2384" s="116"/>
      <c r="Q2384" s="117" t="str">
        <f t="shared" si="1131"/>
        <v/>
      </c>
      <c r="R2384" s="128" t="str">
        <f t="shared" si="1132"/>
        <v/>
      </c>
      <c r="S2384" s="135" t="str">
        <f>IF(B2384="","",IF(R2384="Refreshment Beverage",VLOOKUP(VALUE(Q2384),Rates!G$15:L$19,2,0),VLOOKUP(VALUE(Q2384),Rates!G$4:L$12,2,0)))</f>
        <v/>
      </c>
      <c r="T2384" s="135" t="str">
        <f t="shared" si="1133"/>
        <v/>
      </c>
      <c r="U2384" s="118" t="str">
        <f t="shared" si="1134"/>
        <v/>
      </c>
      <c r="V2384" s="135" t="str">
        <f t="shared" si="1135"/>
        <v/>
      </c>
      <c r="W2384" s="135" t="str">
        <f t="shared" si="1136"/>
        <v/>
      </c>
      <c r="X2384" s="119" t="str">
        <f t="shared" si="1137"/>
        <v/>
      </c>
      <c r="Y2384" s="120" t="str">
        <f>IF(B:B="","",IF(R2384="Refreshment Beverage",VLOOKUP(Q2384,Rates!G$15:L$19,6,0)*W2384,VLOOKUP(Q2384,Rates!G$4:L$12,6,0)*W2384))</f>
        <v/>
      </c>
      <c r="Z2384" s="120" t="str">
        <f t="shared" si="1138"/>
        <v/>
      </c>
      <c r="AA2384" s="120" t="str">
        <f t="shared" si="1139"/>
        <v/>
      </c>
      <c r="AB2384" s="136" t="str">
        <f>IF(B:B="","",IF(R2384="Refreshment Beverage","",IF(AND(R2384="Beer",Q2384=0),SUM(LOOKUP(2,1/(Rates!$B$15:$B$18&lt;=W2384)/(Rates!$C$15:$C$18&gt;=W2384),Rates!$D$15:$D$18)*W2384),VLOOKUP(VALUE(Q:Q),Rates!A:B,2,0)*W2384)))</f>
        <v/>
      </c>
      <c r="AC2384" s="136" t="str">
        <f>IF(B:B="","",IF(R2384="Refreshment Beverage","",IF(AND(R2384="Beer",Q2384=0),SUM(LOOKUP(2,1/(Rates!$B$15:$B$18&lt;=W2384)/(Rates!$C$15:$C$18&gt;=W2384),Rates!$E$15:$E$18)*W2384),VLOOKUP(VALUE(Q:Q),Rates!A:C,3,0)*W2384)))</f>
        <v/>
      </c>
      <c r="AD2384" s="137" t="str">
        <f>IFERROR(IF(B:B="","",IF(R2384="Beer","",IF(VALUE(Q2384)=0,VLOOKUP(VLOOKUP(B:B,#REF!,16,0),Rates!A:E,2,0),VLOOKUP(VALUE(Q2384),Rates!A$31:B$34,2,0)*W2384))),0)</f>
        <v/>
      </c>
      <c r="AE2384" s="121" t="str">
        <f t="shared" si="1140"/>
        <v/>
      </c>
      <c r="AF2384" s="138" t="str">
        <f t="shared" si="1141"/>
        <v/>
      </c>
      <c r="AG2384" s="122" t="str">
        <f t="shared" si="1142"/>
        <v/>
      </c>
      <c r="AH2384" s="123" t="str">
        <f t="shared" si="1143"/>
        <v/>
      </c>
      <c r="AI2384" s="139" t="str">
        <f>IF(AE:AE="","",IF(R2384="Refreshment Beverage",AK2384*(Rates!J$19/100),ROUND(SUM(AH2384*(Rates!$J$8/100)),4)))</f>
        <v/>
      </c>
      <c r="AJ2384" s="124" t="str">
        <f t="shared" si="1144"/>
        <v/>
      </c>
      <c r="AK2384" s="125" t="str">
        <f t="shared" si="1145"/>
        <v/>
      </c>
      <c r="AL2384" s="121" t="str">
        <f t="shared" si="1146"/>
        <v/>
      </c>
      <c r="AM2384" s="138" t="str">
        <f>IF(AS2384="","",IF(R2384="Refreshment Beverage",ROUND(AS2384*Rates!K$19,4),ROUND(AO2384*(VLOOKUP(VALUE(Q2384),Rates!G$4:L$12,3,0)),4)))</f>
        <v/>
      </c>
      <c r="AN2384" s="126" t="str">
        <f>IF(AS2384="","",IF(R2384="Refreshment Beverage",AS2384*(Rates!J$19/100),MAX(AM2384,AB2384)))</f>
        <v/>
      </c>
      <c r="AO2384" s="127" t="str">
        <f t="shared" si="1147"/>
        <v/>
      </c>
      <c r="AP2384" s="127" t="str">
        <f t="shared" si="1148"/>
        <v/>
      </c>
      <c r="AQ2384" s="140" t="str">
        <f>IF(AS2384="","",IF(R2384="Refreshment Beverage",ROUND(SUM(VLOOKUP(Q:Q,Rates!G$15:L$19,3,0)*(AS2384-Y2384-Z2384-AA2384)),4),ROUND(SUM(Rates!$K$8*AS2384),4)))</f>
        <v/>
      </c>
      <c r="AR2384" s="139" t="str">
        <f t="shared" si="1149"/>
        <v/>
      </c>
      <c r="AS2384" s="125" t="str">
        <f t="shared" si="1150"/>
        <v/>
      </c>
      <c r="AT2384" s="121" t="str">
        <f t="shared" si="1151"/>
        <v/>
      </c>
      <c r="AU2384" s="138" t="str">
        <f>IF(AX2384="","",IF(R2384="Refreshment Beverage",ROUND((BA2384-Y2384-Z2384-AA2384)*VLOOKUP(VALUE(Q2384),Rates!G$15:L$19,3,0),4),ROUND(AW2384*(VLOOKUP(VALUE(Q2384),Rates!G:L,3,0)),4)))</f>
        <v/>
      </c>
      <c r="AV2384" s="126" t="str">
        <f t="shared" si="1152"/>
        <v/>
      </c>
      <c r="AW2384" s="127" t="str">
        <f t="shared" si="1153"/>
        <v/>
      </c>
      <c r="AX2384" s="123" t="str">
        <f t="shared" si="1154"/>
        <v/>
      </c>
      <c r="AY2384" s="140" t="str">
        <f>IF(AX2384="","",IF(R2384="Refreshment Beverage",ROUND(SUM(AX2384*Rates!K$19),4),ROUND(SUM(AX2384*(Rates!J$8/100)),4)))</f>
        <v/>
      </c>
      <c r="AZ2384" s="124" t="str">
        <f t="shared" si="1155"/>
        <v/>
      </c>
      <c r="BA2384" s="125" t="str">
        <f t="shared" si="1156"/>
        <v/>
      </c>
      <c r="BB2384" s="115"/>
      <c r="BC2384" s="143"/>
      <c r="BD2384" s="100"/>
      <c r="BE2384" s="100"/>
      <c r="BF2384" s="100"/>
      <c r="BG2384" s="100"/>
    </row>
    <row r="2385" spans="1:59" x14ac:dyDescent="0.2">
      <c r="A2385" s="144"/>
      <c r="B2385" s="141"/>
      <c r="C2385" s="141"/>
      <c r="D2385" s="142"/>
      <c r="E2385" s="142"/>
      <c r="F2385" s="142"/>
      <c r="G2385" s="142"/>
      <c r="H2385" s="142"/>
      <c r="I2385" s="129"/>
      <c r="J2385" s="130"/>
      <c r="K2385" s="131" t="str">
        <f t="shared" si="1127"/>
        <v/>
      </c>
      <c r="L2385" s="132" t="str">
        <f t="shared" si="1128"/>
        <v/>
      </c>
      <c r="M2385" s="133" t="str">
        <f t="shared" si="1129"/>
        <v/>
      </c>
      <c r="N2385" s="134" t="str">
        <f>IFERROR(IF(B:B="","",IF(R2385="Beer",SUM(LOOKUP(2,1/(Rates!$B$3:$B$5&lt;=W2385)/(Rates!$C$3:$C$5&gt;=W2385),Rates!$D$3:$D$5)*(X2385/100)*W2385),IF(R2385="Refreshment Beverage",SUM(LOOKUP(2,1/(Rates!$B$7:$B$11&lt;=W2385)/(Rates!$C$7:$C$11&gt;=W2385),Rates!$D$7:$D$11)*(X2385/100)*W2385)))),"")</f>
        <v/>
      </c>
      <c r="O2385" s="134" t="str">
        <f t="shared" si="1130"/>
        <v/>
      </c>
      <c r="P2385" s="116"/>
      <c r="Q2385" s="117" t="str">
        <f t="shared" si="1131"/>
        <v/>
      </c>
      <c r="R2385" s="128" t="str">
        <f t="shared" si="1132"/>
        <v/>
      </c>
      <c r="S2385" s="135" t="str">
        <f>IF(B2385="","",IF(R2385="Refreshment Beverage",VLOOKUP(VALUE(Q2385),Rates!G$15:L$19,2,0),VLOOKUP(VALUE(Q2385),Rates!G$4:L$12,2,0)))</f>
        <v/>
      </c>
      <c r="T2385" s="135" t="str">
        <f t="shared" si="1133"/>
        <v/>
      </c>
      <c r="U2385" s="118" t="str">
        <f t="shared" si="1134"/>
        <v/>
      </c>
      <c r="V2385" s="135" t="str">
        <f t="shared" si="1135"/>
        <v/>
      </c>
      <c r="W2385" s="135" t="str">
        <f t="shared" si="1136"/>
        <v/>
      </c>
      <c r="X2385" s="119" t="str">
        <f t="shared" si="1137"/>
        <v/>
      </c>
      <c r="Y2385" s="120" t="str">
        <f>IF(B:B="","",IF(R2385="Refreshment Beverage",VLOOKUP(Q2385,Rates!G$15:L$19,6,0)*W2385,VLOOKUP(Q2385,Rates!G$4:L$12,6,0)*W2385))</f>
        <v/>
      </c>
      <c r="Z2385" s="120" t="str">
        <f t="shared" si="1138"/>
        <v/>
      </c>
      <c r="AA2385" s="120" t="str">
        <f t="shared" si="1139"/>
        <v/>
      </c>
      <c r="AB2385" s="136" t="str">
        <f>IF(B:B="","",IF(R2385="Refreshment Beverage","",IF(AND(R2385="Beer",Q2385=0),SUM(LOOKUP(2,1/(Rates!$B$15:$B$18&lt;=W2385)/(Rates!$C$15:$C$18&gt;=W2385),Rates!$D$15:$D$18)*W2385),VLOOKUP(VALUE(Q:Q),Rates!A:B,2,0)*W2385)))</f>
        <v/>
      </c>
      <c r="AC2385" s="136" t="str">
        <f>IF(B:B="","",IF(R2385="Refreshment Beverage","",IF(AND(R2385="Beer",Q2385=0),SUM(LOOKUP(2,1/(Rates!$B$15:$B$18&lt;=W2385)/(Rates!$C$15:$C$18&gt;=W2385),Rates!$E$15:$E$18)*W2385),VLOOKUP(VALUE(Q:Q),Rates!A:C,3,0)*W2385)))</f>
        <v/>
      </c>
      <c r="AD2385" s="137" t="str">
        <f>IFERROR(IF(B:B="","",IF(R2385="Beer","",IF(VALUE(Q2385)=0,VLOOKUP(VLOOKUP(B:B,#REF!,16,0),Rates!A:E,2,0),VLOOKUP(VALUE(Q2385),Rates!A$31:B$34,2,0)*W2385))),0)</f>
        <v/>
      </c>
      <c r="AE2385" s="121" t="str">
        <f t="shared" si="1140"/>
        <v/>
      </c>
      <c r="AF2385" s="138" t="str">
        <f t="shared" si="1141"/>
        <v/>
      </c>
      <c r="AG2385" s="122" t="str">
        <f t="shared" si="1142"/>
        <v/>
      </c>
      <c r="AH2385" s="123" t="str">
        <f t="shared" si="1143"/>
        <v/>
      </c>
      <c r="AI2385" s="139" t="str">
        <f>IF(AE:AE="","",IF(R2385="Refreshment Beverage",AK2385*(Rates!J$19/100),ROUND(SUM(AH2385*(Rates!$J$8/100)),4)))</f>
        <v/>
      </c>
      <c r="AJ2385" s="124" t="str">
        <f t="shared" si="1144"/>
        <v/>
      </c>
      <c r="AK2385" s="125" t="str">
        <f t="shared" si="1145"/>
        <v/>
      </c>
      <c r="AL2385" s="121" t="str">
        <f t="shared" si="1146"/>
        <v/>
      </c>
      <c r="AM2385" s="138" t="str">
        <f>IF(AS2385="","",IF(R2385="Refreshment Beverage",ROUND(AS2385*Rates!K$19,4),ROUND(AO2385*(VLOOKUP(VALUE(Q2385),Rates!G$4:L$12,3,0)),4)))</f>
        <v/>
      </c>
      <c r="AN2385" s="126" t="str">
        <f>IF(AS2385="","",IF(R2385="Refreshment Beverage",AS2385*(Rates!J$19/100),MAX(AM2385,AB2385)))</f>
        <v/>
      </c>
      <c r="AO2385" s="127" t="str">
        <f t="shared" si="1147"/>
        <v/>
      </c>
      <c r="AP2385" s="127" t="str">
        <f t="shared" si="1148"/>
        <v/>
      </c>
      <c r="AQ2385" s="140" t="str">
        <f>IF(AS2385="","",IF(R2385="Refreshment Beverage",ROUND(SUM(VLOOKUP(Q:Q,Rates!G$15:L$19,3,0)*(AS2385-Y2385-Z2385-AA2385)),4),ROUND(SUM(Rates!$K$8*AS2385),4)))</f>
        <v/>
      </c>
      <c r="AR2385" s="139" t="str">
        <f t="shared" si="1149"/>
        <v/>
      </c>
      <c r="AS2385" s="125" t="str">
        <f t="shared" si="1150"/>
        <v/>
      </c>
      <c r="AT2385" s="121" t="str">
        <f t="shared" si="1151"/>
        <v/>
      </c>
      <c r="AU2385" s="138" t="str">
        <f>IF(AX2385="","",IF(R2385="Refreshment Beverage",ROUND((BA2385-Y2385-Z2385-AA2385)*VLOOKUP(VALUE(Q2385),Rates!G$15:L$19,3,0),4),ROUND(AW2385*(VLOOKUP(VALUE(Q2385),Rates!G:L,3,0)),4)))</f>
        <v/>
      </c>
      <c r="AV2385" s="126" t="str">
        <f t="shared" si="1152"/>
        <v/>
      </c>
      <c r="AW2385" s="127" t="str">
        <f t="shared" si="1153"/>
        <v/>
      </c>
      <c r="AX2385" s="123" t="str">
        <f t="shared" si="1154"/>
        <v/>
      </c>
      <c r="AY2385" s="140" t="str">
        <f>IF(AX2385="","",IF(R2385="Refreshment Beverage",ROUND(SUM(AX2385*Rates!K$19),4),ROUND(SUM(AX2385*(Rates!J$8/100)),4)))</f>
        <v/>
      </c>
      <c r="AZ2385" s="124" t="str">
        <f t="shared" si="1155"/>
        <v/>
      </c>
      <c r="BA2385" s="125" t="str">
        <f t="shared" si="1156"/>
        <v/>
      </c>
      <c r="BB2385" s="115"/>
      <c r="BC2385" s="143"/>
      <c r="BD2385" s="100"/>
      <c r="BE2385" s="100"/>
      <c r="BF2385" s="100"/>
      <c r="BG2385" s="100"/>
    </row>
    <row r="2386" spans="1:59" x14ac:dyDescent="0.2">
      <c r="A2386" s="144"/>
      <c r="B2386" s="141"/>
      <c r="C2386" s="141"/>
      <c r="D2386" s="142"/>
      <c r="E2386" s="142"/>
      <c r="F2386" s="142"/>
      <c r="G2386" s="142"/>
      <c r="H2386" s="142"/>
      <c r="I2386" s="129"/>
      <c r="J2386" s="130"/>
      <c r="K2386" s="131" t="str">
        <f t="shared" si="1127"/>
        <v/>
      </c>
      <c r="L2386" s="132" t="str">
        <f t="shared" si="1128"/>
        <v/>
      </c>
      <c r="M2386" s="133" t="str">
        <f t="shared" si="1129"/>
        <v/>
      </c>
      <c r="N2386" s="134" t="str">
        <f>IFERROR(IF(B:B="","",IF(R2386="Beer",SUM(LOOKUP(2,1/(Rates!$B$3:$B$5&lt;=W2386)/(Rates!$C$3:$C$5&gt;=W2386),Rates!$D$3:$D$5)*(X2386/100)*W2386),IF(R2386="Refreshment Beverage",SUM(LOOKUP(2,1/(Rates!$B$7:$B$11&lt;=W2386)/(Rates!$C$7:$C$11&gt;=W2386),Rates!$D$7:$D$11)*(X2386/100)*W2386)))),"")</f>
        <v/>
      </c>
      <c r="O2386" s="134" t="str">
        <f t="shared" si="1130"/>
        <v/>
      </c>
      <c r="P2386" s="116"/>
      <c r="Q2386" s="117" t="str">
        <f t="shared" si="1131"/>
        <v/>
      </c>
      <c r="R2386" s="128" t="str">
        <f t="shared" si="1132"/>
        <v/>
      </c>
      <c r="S2386" s="135" t="str">
        <f>IF(B2386="","",IF(R2386="Refreshment Beverage",VLOOKUP(VALUE(Q2386),Rates!G$15:L$19,2,0),VLOOKUP(VALUE(Q2386),Rates!G$4:L$12,2,0)))</f>
        <v/>
      </c>
      <c r="T2386" s="135" t="str">
        <f t="shared" si="1133"/>
        <v/>
      </c>
      <c r="U2386" s="118" t="str">
        <f t="shared" si="1134"/>
        <v/>
      </c>
      <c r="V2386" s="135" t="str">
        <f t="shared" si="1135"/>
        <v/>
      </c>
      <c r="W2386" s="135" t="str">
        <f t="shared" si="1136"/>
        <v/>
      </c>
      <c r="X2386" s="119" t="str">
        <f t="shared" si="1137"/>
        <v/>
      </c>
      <c r="Y2386" s="120" t="str">
        <f>IF(B:B="","",IF(R2386="Refreshment Beverage",VLOOKUP(Q2386,Rates!G$15:L$19,6,0)*W2386,VLOOKUP(Q2386,Rates!G$4:L$12,6,0)*W2386))</f>
        <v/>
      </c>
      <c r="Z2386" s="120" t="str">
        <f t="shared" si="1138"/>
        <v/>
      </c>
      <c r="AA2386" s="120" t="str">
        <f t="shared" si="1139"/>
        <v/>
      </c>
      <c r="AB2386" s="136" t="str">
        <f>IF(B:B="","",IF(R2386="Refreshment Beverage","",IF(AND(R2386="Beer",Q2386=0),SUM(LOOKUP(2,1/(Rates!$B$15:$B$18&lt;=W2386)/(Rates!$C$15:$C$18&gt;=W2386),Rates!$D$15:$D$18)*W2386),VLOOKUP(VALUE(Q:Q),Rates!A:B,2,0)*W2386)))</f>
        <v/>
      </c>
      <c r="AC2386" s="136" t="str">
        <f>IF(B:B="","",IF(R2386="Refreshment Beverage","",IF(AND(R2386="Beer",Q2386=0),SUM(LOOKUP(2,1/(Rates!$B$15:$B$18&lt;=W2386)/(Rates!$C$15:$C$18&gt;=W2386),Rates!$E$15:$E$18)*W2386),VLOOKUP(VALUE(Q:Q),Rates!A:C,3,0)*W2386)))</f>
        <v/>
      </c>
      <c r="AD2386" s="137" t="str">
        <f>IFERROR(IF(B:B="","",IF(R2386="Beer","",IF(VALUE(Q2386)=0,VLOOKUP(VLOOKUP(B:B,#REF!,16,0),Rates!A:E,2,0),VLOOKUP(VALUE(Q2386),Rates!A$31:B$34,2,0)*W2386))),0)</f>
        <v/>
      </c>
      <c r="AE2386" s="121" t="str">
        <f t="shared" si="1140"/>
        <v/>
      </c>
      <c r="AF2386" s="138" t="str">
        <f t="shared" si="1141"/>
        <v/>
      </c>
      <c r="AG2386" s="122" t="str">
        <f t="shared" si="1142"/>
        <v/>
      </c>
      <c r="AH2386" s="123" t="str">
        <f t="shared" si="1143"/>
        <v/>
      </c>
      <c r="AI2386" s="139" t="str">
        <f>IF(AE:AE="","",IF(R2386="Refreshment Beverage",AK2386*(Rates!J$19/100),ROUND(SUM(AH2386*(Rates!$J$8/100)),4)))</f>
        <v/>
      </c>
      <c r="AJ2386" s="124" t="str">
        <f t="shared" si="1144"/>
        <v/>
      </c>
      <c r="AK2386" s="125" t="str">
        <f t="shared" si="1145"/>
        <v/>
      </c>
      <c r="AL2386" s="121" t="str">
        <f t="shared" si="1146"/>
        <v/>
      </c>
      <c r="AM2386" s="138" t="str">
        <f>IF(AS2386="","",IF(R2386="Refreshment Beverage",ROUND(AS2386*Rates!K$19,4),ROUND(AO2386*(VLOOKUP(VALUE(Q2386),Rates!G$4:L$12,3,0)),4)))</f>
        <v/>
      </c>
      <c r="AN2386" s="126" t="str">
        <f>IF(AS2386="","",IF(R2386="Refreshment Beverage",AS2386*(Rates!J$19/100),MAX(AM2386,AB2386)))</f>
        <v/>
      </c>
      <c r="AO2386" s="127" t="str">
        <f t="shared" si="1147"/>
        <v/>
      </c>
      <c r="AP2386" s="127" t="str">
        <f t="shared" si="1148"/>
        <v/>
      </c>
      <c r="AQ2386" s="140" t="str">
        <f>IF(AS2386="","",IF(R2386="Refreshment Beverage",ROUND(SUM(VLOOKUP(Q:Q,Rates!G$15:L$19,3,0)*(AS2386-Y2386-Z2386-AA2386)),4),ROUND(SUM(Rates!$K$8*AS2386),4)))</f>
        <v/>
      </c>
      <c r="AR2386" s="139" t="str">
        <f t="shared" si="1149"/>
        <v/>
      </c>
      <c r="AS2386" s="125" t="str">
        <f t="shared" si="1150"/>
        <v/>
      </c>
      <c r="AT2386" s="121" t="str">
        <f t="shared" si="1151"/>
        <v/>
      </c>
      <c r="AU2386" s="138" t="str">
        <f>IF(AX2386="","",IF(R2386="Refreshment Beverage",ROUND((BA2386-Y2386-Z2386-AA2386)*VLOOKUP(VALUE(Q2386),Rates!G$15:L$19,3,0),4),ROUND(AW2386*(VLOOKUP(VALUE(Q2386),Rates!G:L,3,0)),4)))</f>
        <v/>
      </c>
      <c r="AV2386" s="126" t="str">
        <f t="shared" si="1152"/>
        <v/>
      </c>
      <c r="AW2386" s="127" t="str">
        <f t="shared" si="1153"/>
        <v/>
      </c>
      <c r="AX2386" s="123" t="str">
        <f t="shared" si="1154"/>
        <v/>
      </c>
      <c r="AY2386" s="140" t="str">
        <f>IF(AX2386="","",IF(R2386="Refreshment Beverage",ROUND(SUM(AX2386*Rates!K$19),4),ROUND(SUM(AX2386*(Rates!J$8/100)),4)))</f>
        <v/>
      </c>
      <c r="AZ2386" s="124" t="str">
        <f t="shared" si="1155"/>
        <v/>
      </c>
      <c r="BA2386" s="125" t="str">
        <f t="shared" si="1156"/>
        <v/>
      </c>
      <c r="BB2386" s="115"/>
      <c r="BC2386" s="143"/>
      <c r="BD2386" s="100"/>
      <c r="BE2386" s="100"/>
      <c r="BF2386" s="100"/>
      <c r="BG2386" s="100"/>
    </row>
    <row r="2387" spans="1:59" x14ac:dyDescent="0.2">
      <c r="A2387" s="144"/>
      <c r="B2387" s="141"/>
      <c r="C2387" s="141"/>
      <c r="D2387" s="142"/>
      <c r="E2387" s="142"/>
      <c r="F2387" s="142"/>
      <c r="G2387" s="142"/>
      <c r="H2387" s="142"/>
      <c r="I2387" s="129"/>
      <c r="J2387" s="130"/>
      <c r="K2387" s="131" t="str">
        <f t="shared" si="1127"/>
        <v/>
      </c>
      <c r="L2387" s="132" t="str">
        <f t="shared" si="1128"/>
        <v/>
      </c>
      <c r="M2387" s="133" t="str">
        <f t="shared" si="1129"/>
        <v/>
      </c>
      <c r="N2387" s="134" t="str">
        <f>IFERROR(IF(B:B="","",IF(R2387="Beer",SUM(LOOKUP(2,1/(Rates!$B$3:$B$5&lt;=W2387)/(Rates!$C$3:$C$5&gt;=W2387),Rates!$D$3:$D$5)*(X2387/100)*W2387),IF(R2387="Refreshment Beverage",SUM(LOOKUP(2,1/(Rates!$B$7:$B$11&lt;=W2387)/(Rates!$C$7:$C$11&gt;=W2387),Rates!$D$7:$D$11)*(X2387/100)*W2387)))),"")</f>
        <v/>
      </c>
      <c r="O2387" s="134" t="str">
        <f t="shared" si="1130"/>
        <v/>
      </c>
      <c r="P2387" s="116"/>
      <c r="Q2387" s="117" t="str">
        <f t="shared" si="1131"/>
        <v/>
      </c>
      <c r="R2387" s="128" t="str">
        <f t="shared" si="1132"/>
        <v/>
      </c>
      <c r="S2387" s="135" t="str">
        <f>IF(B2387="","",IF(R2387="Refreshment Beverage",VLOOKUP(VALUE(Q2387),Rates!G$15:L$19,2,0),VLOOKUP(VALUE(Q2387),Rates!G$4:L$12,2,0)))</f>
        <v/>
      </c>
      <c r="T2387" s="135" t="str">
        <f t="shared" si="1133"/>
        <v/>
      </c>
      <c r="U2387" s="118" t="str">
        <f t="shared" si="1134"/>
        <v/>
      </c>
      <c r="V2387" s="135" t="str">
        <f t="shared" si="1135"/>
        <v/>
      </c>
      <c r="W2387" s="135" t="str">
        <f t="shared" si="1136"/>
        <v/>
      </c>
      <c r="X2387" s="119" t="str">
        <f t="shared" si="1137"/>
        <v/>
      </c>
      <c r="Y2387" s="120" t="str">
        <f>IF(B:B="","",IF(R2387="Refreshment Beverage",VLOOKUP(Q2387,Rates!G$15:L$19,6,0)*W2387,VLOOKUP(Q2387,Rates!G$4:L$12,6,0)*W2387))</f>
        <v/>
      </c>
      <c r="Z2387" s="120" t="str">
        <f t="shared" si="1138"/>
        <v/>
      </c>
      <c r="AA2387" s="120" t="str">
        <f t="shared" si="1139"/>
        <v/>
      </c>
      <c r="AB2387" s="136" t="str">
        <f>IF(B:B="","",IF(R2387="Refreshment Beverage","",IF(AND(R2387="Beer",Q2387=0),SUM(LOOKUP(2,1/(Rates!$B$15:$B$18&lt;=W2387)/(Rates!$C$15:$C$18&gt;=W2387),Rates!$D$15:$D$18)*W2387),VLOOKUP(VALUE(Q:Q),Rates!A:B,2,0)*W2387)))</f>
        <v/>
      </c>
      <c r="AC2387" s="136" t="str">
        <f>IF(B:B="","",IF(R2387="Refreshment Beverage","",IF(AND(R2387="Beer",Q2387=0),SUM(LOOKUP(2,1/(Rates!$B$15:$B$18&lt;=W2387)/(Rates!$C$15:$C$18&gt;=W2387),Rates!$E$15:$E$18)*W2387),VLOOKUP(VALUE(Q:Q),Rates!A:C,3,0)*W2387)))</f>
        <v/>
      </c>
      <c r="AD2387" s="137" t="str">
        <f>IFERROR(IF(B:B="","",IF(R2387="Beer","",IF(VALUE(Q2387)=0,VLOOKUP(VLOOKUP(B:B,#REF!,16,0),Rates!A:E,2,0),VLOOKUP(VALUE(Q2387),Rates!A$31:B$34,2,0)*W2387))),0)</f>
        <v/>
      </c>
      <c r="AE2387" s="121" t="str">
        <f t="shared" si="1140"/>
        <v/>
      </c>
      <c r="AF2387" s="138" t="str">
        <f t="shared" si="1141"/>
        <v/>
      </c>
      <c r="AG2387" s="122" t="str">
        <f t="shared" si="1142"/>
        <v/>
      </c>
      <c r="AH2387" s="123" t="str">
        <f t="shared" si="1143"/>
        <v/>
      </c>
      <c r="AI2387" s="139" t="str">
        <f>IF(AE:AE="","",IF(R2387="Refreshment Beverage",AK2387*(Rates!J$19/100),ROUND(SUM(AH2387*(Rates!$J$8/100)),4)))</f>
        <v/>
      </c>
      <c r="AJ2387" s="124" t="str">
        <f t="shared" si="1144"/>
        <v/>
      </c>
      <c r="AK2387" s="125" t="str">
        <f t="shared" si="1145"/>
        <v/>
      </c>
      <c r="AL2387" s="121" t="str">
        <f t="shared" si="1146"/>
        <v/>
      </c>
      <c r="AM2387" s="138" t="str">
        <f>IF(AS2387="","",IF(R2387="Refreshment Beverage",ROUND(AS2387*Rates!K$19,4),ROUND(AO2387*(VLOOKUP(VALUE(Q2387),Rates!G$4:L$12,3,0)),4)))</f>
        <v/>
      </c>
      <c r="AN2387" s="126" t="str">
        <f>IF(AS2387="","",IF(R2387="Refreshment Beverage",AS2387*(Rates!J$19/100),MAX(AM2387,AB2387)))</f>
        <v/>
      </c>
      <c r="AO2387" s="127" t="str">
        <f t="shared" si="1147"/>
        <v/>
      </c>
      <c r="AP2387" s="127" t="str">
        <f t="shared" si="1148"/>
        <v/>
      </c>
      <c r="AQ2387" s="140" t="str">
        <f>IF(AS2387="","",IF(R2387="Refreshment Beverage",ROUND(SUM(VLOOKUP(Q:Q,Rates!G$15:L$19,3,0)*(AS2387-Y2387-Z2387-AA2387)),4),ROUND(SUM(Rates!$K$8*AS2387),4)))</f>
        <v/>
      </c>
      <c r="AR2387" s="139" t="str">
        <f t="shared" si="1149"/>
        <v/>
      </c>
      <c r="AS2387" s="125" t="str">
        <f t="shared" si="1150"/>
        <v/>
      </c>
      <c r="AT2387" s="121" t="str">
        <f t="shared" si="1151"/>
        <v/>
      </c>
      <c r="AU2387" s="138" t="str">
        <f>IF(AX2387="","",IF(R2387="Refreshment Beverage",ROUND((BA2387-Y2387-Z2387-AA2387)*VLOOKUP(VALUE(Q2387),Rates!G$15:L$19,3,0),4),ROUND(AW2387*(VLOOKUP(VALUE(Q2387),Rates!G:L,3,0)),4)))</f>
        <v/>
      </c>
      <c r="AV2387" s="126" t="str">
        <f t="shared" si="1152"/>
        <v/>
      </c>
      <c r="AW2387" s="127" t="str">
        <f t="shared" si="1153"/>
        <v/>
      </c>
      <c r="AX2387" s="123" t="str">
        <f t="shared" si="1154"/>
        <v/>
      </c>
      <c r="AY2387" s="140" t="str">
        <f>IF(AX2387="","",IF(R2387="Refreshment Beverage",ROUND(SUM(AX2387*Rates!K$19),4),ROUND(SUM(AX2387*(Rates!J$8/100)),4)))</f>
        <v/>
      </c>
      <c r="AZ2387" s="124" t="str">
        <f t="shared" si="1155"/>
        <v/>
      </c>
      <c r="BA2387" s="125" t="str">
        <f t="shared" si="1156"/>
        <v/>
      </c>
      <c r="BB2387" s="115"/>
      <c r="BC2387" s="143"/>
      <c r="BD2387" s="100"/>
      <c r="BE2387" s="100"/>
      <c r="BF2387" s="100"/>
      <c r="BG2387" s="100"/>
    </row>
    <row r="2388" spans="1:59" x14ac:dyDescent="0.2">
      <c r="A2388" s="144"/>
      <c r="B2388" s="141"/>
      <c r="C2388" s="141"/>
      <c r="D2388" s="142"/>
      <c r="E2388" s="142"/>
      <c r="F2388" s="142"/>
      <c r="G2388" s="142"/>
      <c r="H2388" s="142"/>
      <c r="I2388" s="129"/>
      <c r="J2388" s="130"/>
      <c r="K2388" s="131" t="str">
        <f t="shared" si="1127"/>
        <v/>
      </c>
      <c r="L2388" s="132" t="str">
        <f t="shared" si="1128"/>
        <v/>
      </c>
      <c r="M2388" s="133" t="str">
        <f t="shared" si="1129"/>
        <v/>
      </c>
      <c r="N2388" s="134" t="str">
        <f>IFERROR(IF(B:B="","",IF(R2388="Beer",SUM(LOOKUP(2,1/(Rates!$B$3:$B$5&lt;=W2388)/(Rates!$C$3:$C$5&gt;=W2388),Rates!$D$3:$D$5)*(X2388/100)*W2388),IF(R2388="Refreshment Beverage",SUM(LOOKUP(2,1/(Rates!$B$7:$B$11&lt;=W2388)/(Rates!$C$7:$C$11&gt;=W2388),Rates!$D$7:$D$11)*(X2388/100)*W2388)))),"")</f>
        <v/>
      </c>
      <c r="O2388" s="134" t="str">
        <f t="shared" si="1130"/>
        <v/>
      </c>
      <c r="P2388" s="116"/>
      <c r="Q2388" s="117" t="str">
        <f t="shared" si="1131"/>
        <v/>
      </c>
      <c r="R2388" s="128" t="str">
        <f t="shared" si="1132"/>
        <v/>
      </c>
      <c r="S2388" s="135" t="str">
        <f>IF(B2388="","",IF(R2388="Refreshment Beverage",VLOOKUP(VALUE(Q2388),Rates!G$15:L$19,2,0),VLOOKUP(VALUE(Q2388),Rates!G$4:L$12,2,0)))</f>
        <v/>
      </c>
      <c r="T2388" s="135" t="str">
        <f t="shared" si="1133"/>
        <v/>
      </c>
      <c r="U2388" s="118" t="str">
        <f t="shared" si="1134"/>
        <v/>
      </c>
      <c r="V2388" s="135" t="str">
        <f t="shared" si="1135"/>
        <v/>
      </c>
      <c r="W2388" s="135" t="str">
        <f t="shared" si="1136"/>
        <v/>
      </c>
      <c r="X2388" s="119" t="str">
        <f t="shared" si="1137"/>
        <v/>
      </c>
      <c r="Y2388" s="120" t="str">
        <f>IF(B:B="","",IF(R2388="Refreshment Beverage",VLOOKUP(Q2388,Rates!G$15:L$19,6,0)*W2388,VLOOKUP(Q2388,Rates!G$4:L$12,6,0)*W2388))</f>
        <v/>
      </c>
      <c r="Z2388" s="120" t="str">
        <f t="shared" si="1138"/>
        <v/>
      </c>
      <c r="AA2388" s="120" t="str">
        <f t="shared" si="1139"/>
        <v/>
      </c>
      <c r="AB2388" s="136" t="str">
        <f>IF(B:B="","",IF(R2388="Refreshment Beverage","",IF(AND(R2388="Beer",Q2388=0),SUM(LOOKUP(2,1/(Rates!$B$15:$B$18&lt;=W2388)/(Rates!$C$15:$C$18&gt;=W2388),Rates!$D$15:$D$18)*W2388),VLOOKUP(VALUE(Q:Q),Rates!A:B,2,0)*W2388)))</f>
        <v/>
      </c>
      <c r="AC2388" s="136" t="str">
        <f>IF(B:B="","",IF(R2388="Refreshment Beverage","",IF(AND(R2388="Beer",Q2388=0),SUM(LOOKUP(2,1/(Rates!$B$15:$B$18&lt;=W2388)/(Rates!$C$15:$C$18&gt;=W2388),Rates!$E$15:$E$18)*W2388),VLOOKUP(VALUE(Q:Q),Rates!A:C,3,0)*W2388)))</f>
        <v/>
      </c>
      <c r="AD2388" s="137" t="str">
        <f>IFERROR(IF(B:B="","",IF(R2388="Beer","",IF(VALUE(Q2388)=0,VLOOKUP(VLOOKUP(B:B,#REF!,16,0),Rates!A:E,2,0),VLOOKUP(VALUE(Q2388),Rates!A$31:B$34,2,0)*W2388))),0)</f>
        <v/>
      </c>
      <c r="AE2388" s="121" t="str">
        <f t="shared" si="1140"/>
        <v/>
      </c>
      <c r="AF2388" s="138" t="str">
        <f t="shared" si="1141"/>
        <v/>
      </c>
      <c r="AG2388" s="122" t="str">
        <f t="shared" si="1142"/>
        <v/>
      </c>
      <c r="AH2388" s="123" t="str">
        <f t="shared" si="1143"/>
        <v/>
      </c>
      <c r="AI2388" s="139" t="str">
        <f>IF(AE:AE="","",IF(R2388="Refreshment Beverage",AK2388*(Rates!J$19/100),ROUND(SUM(AH2388*(Rates!$J$8/100)),4)))</f>
        <v/>
      </c>
      <c r="AJ2388" s="124" t="str">
        <f t="shared" si="1144"/>
        <v/>
      </c>
      <c r="AK2388" s="125" t="str">
        <f t="shared" si="1145"/>
        <v/>
      </c>
      <c r="AL2388" s="121" t="str">
        <f t="shared" si="1146"/>
        <v/>
      </c>
      <c r="AM2388" s="138" t="str">
        <f>IF(AS2388="","",IF(R2388="Refreshment Beverage",ROUND(AS2388*Rates!K$19,4),ROUND(AO2388*(VLOOKUP(VALUE(Q2388),Rates!G$4:L$12,3,0)),4)))</f>
        <v/>
      </c>
      <c r="AN2388" s="126" t="str">
        <f>IF(AS2388="","",IF(R2388="Refreshment Beverage",AS2388*(Rates!J$19/100),MAX(AM2388,AB2388)))</f>
        <v/>
      </c>
      <c r="AO2388" s="127" t="str">
        <f t="shared" si="1147"/>
        <v/>
      </c>
      <c r="AP2388" s="127" t="str">
        <f t="shared" si="1148"/>
        <v/>
      </c>
      <c r="AQ2388" s="140" t="str">
        <f>IF(AS2388="","",IF(R2388="Refreshment Beverage",ROUND(SUM(VLOOKUP(Q:Q,Rates!G$15:L$19,3,0)*(AS2388-Y2388-Z2388-AA2388)),4),ROUND(SUM(Rates!$K$8*AS2388),4)))</f>
        <v/>
      </c>
      <c r="AR2388" s="139" t="str">
        <f t="shared" si="1149"/>
        <v/>
      </c>
      <c r="AS2388" s="125" t="str">
        <f t="shared" si="1150"/>
        <v/>
      </c>
      <c r="AT2388" s="121" t="str">
        <f t="shared" si="1151"/>
        <v/>
      </c>
      <c r="AU2388" s="138" t="str">
        <f>IF(AX2388="","",IF(R2388="Refreshment Beverage",ROUND((BA2388-Y2388-Z2388-AA2388)*VLOOKUP(VALUE(Q2388),Rates!G$15:L$19,3,0),4),ROUND(AW2388*(VLOOKUP(VALUE(Q2388),Rates!G:L,3,0)),4)))</f>
        <v/>
      </c>
      <c r="AV2388" s="126" t="str">
        <f t="shared" si="1152"/>
        <v/>
      </c>
      <c r="AW2388" s="127" t="str">
        <f t="shared" si="1153"/>
        <v/>
      </c>
      <c r="AX2388" s="123" t="str">
        <f t="shared" si="1154"/>
        <v/>
      </c>
      <c r="AY2388" s="140" t="str">
        <f>IF(AX2388="","",IF(R2388="Refreshment Beverage",ROUND(SUM(AX2388*Rates!K$19),4),ROUND(SUM(AX2388*(Rates!J$8/100)),4)))</f>
        <v/>
      </c>
      <c r="AZ2388" s="124" t="str">
        <f t="shared" si="1155"/>
        <v/>
      </c>
      <c r="BA2388" s="125" t="str">
        <f t="shared" si="1156"/>
        <v/>
      </c>
      <c r="BB2388" s="115"/>
      <c r="BC2388" s="143"/>
      <c r="BD2388" s="100"/>
      <c r="BE2388" s="100"/>
      <c r="BF2388" s="100"/>
      <c r="BG2388" s="100"/>
    </row>
    <row r="2389" spans="1:59" x14ac:dyDescent="0.2">
      <c r="A2389" s="144"/>
      <c r="B2389" s="141"/>
      <c r="C2389" s="141"/>
      <c r="D2389" s="142"/>
      <c r="E2389" s="142"/>
      <c r="F2389" s="142"/>
      <c r="G2389" s="142"/>
      <c r="H2389" s="142"/>
      <c r="I2389" s="129"/>
      <c r="J2389" s="130"/>
      <c r="K2389" s="131" t="str">
        <f t="shared" si="1127"/>
        <v/>
      </c>
      <c r="L2389" s="132" t="str">
        <f t="shared" si="1128"/>
        <v/>
      </c>
      <c r="M2389" s="133" t="str">
        <f t="shared" si="1129"/>
        <v/>
      </c>
      <c r="N2389" s="134" t="str">
        <f>IFERROR(IF(B:B="","",IF(R2389="Beer",SUM(LOOKUP(2,1/(Rates!$B$3:$B$5&lt;=W2389)/(Rates!$C$3:$C$5&gt;=W2389),Rates!$D$3:$D$5)*(X2389/100)*W2389),IF(R2389="Refreshment Beverage",SUM(LOOKUP(2,1/(Rates!$B$7:$B$11&lt;=W2389)/(Rates!$C$7:$C$11&gt;=W2389),Rates!$D$7:$D$11)*(X2389/100)*W2389)))),"")</f>
        <v/>
      </c>
      <c r="O2389" s="134" t="str">
        <f t="shared" si="1130"/>
        <v/>
      </c>
      <c r="P2389" s="116"/>
      <c r="Q2389" s="117" t="str">
        <f t="shared" si="1131"/>
        <v/>
      </c>
      <c r="R2389" s="128" t="str">
        <f t="shared" si="1132"/>
        <v/>
      </c>
      <c r="S2389" s="135" t="str">
        <f>IF(B2389="","",IF(R2389="Refreshment Beverage",VLOOKUP(VALUE(Q2389),Rates!G$15:L$19,2,0),VLOOKUP(VALUE(Q2389),Rates!G$4:L$12,2,0)))</f>
        <v/>
      </c>
      <c r="T2389" s="135" t="str">
        <f t="shared" si="1133"/>
        <v/>
      </c>
      <c r="U2389" s="118" t="str">
        <f t="shared" si="1134"/>
        <v/>
      </c>
      <c r="V2389" s="135" t="str">
        <f t="shared" si="1135"/>
        <v/>
      </c>
      <c r="W2389" s="135" t="str">
        <f t="shared" si="1136"/>
        <v/>
      </c>
      <c r="X2389" s="119" t="str">
        <f t="shared" si="1137"/>
        <v/>
      </c>
      <c r="Y2389" s="120" t="str">
        <f>IF(B:B="","",IF(R2389="Refreshment Beverage",VLOOKUP(Q2389,Rates!G$15:L$19,6,0)*W2389,VLOOKUP(Q2389,Rates!G$4:L$12,6,0)*W2389))</f>
        <v/>
      </c>
      <c r="Z2389" s="120" t="str">
        <f t="shared" si="1138"/>
        <v/>
      </c>
      <c r="AA2389" s="120" t="str">
        <f t="shared" si="1139"/>
        <v/>
      </c>
      <c r="AB2389" s="136" t="str">
        <f>IF(B:B="","",IF(R2389="Refreshment Beverage","",IF(AND(R2389="Beer",Q2389=0),SUM(LOOKUP(2,1/(Rates!$B$15:$B$18&lt;=W2389)/(Rates!$C$15:$C$18&gt;=W2389),Rates!$D$15:$D$18)*W2389),VLOOKUP(VALUE(Q:Q),Rates!A:B,2,0)*W2389)))</f>
        <v/>
      </c>
      <c r="AC2389" s="136" t="str">
        <f>IF(B:B="","",IF(R2389="Refreshment Beverage","",IF(AND(R2389="Beer",Q2389=0),SUM(LOOKUP(2,1/(Rates!$B$15:$B$18&lt;=W2389)/(Rates!$C$15:$C$18&gt;=W2389),Rates!$E$15:$E$18)*W2389),VLOOKUP(VALUE(Q:Q),Rates!A:C,3,0)*W2389)))</f>
        <v/>
      </c>
      <c r="AD2389" s="137" t="str">
        <f>IFERROR(IF(B:B="","",IF(R2389="Beer","",IF(VALUE(Q2389)=0,VLOOKUP(VLOOKUP(B:B,#REF!,16,0),Rates!A:E,2,0),VLOOKUP(VALUE(Q2389),Rates!A$31:B$34,2,0)*W2389))),0)</f>
        <v/>
      </c>
      <c r="AE2389" s="121" t="str">
        <f t="shared" si="1140"/>
        <v/>
      </c>
      <c r="AF2389" s="138" t="str">
        <f t="shared" si="1141"/>
        <v/>
      </c>
      <c r="AG2389" s="122" t="str">
        <f t="shared" si="1142"/>
        <v/>
      </c>
      <c r="AH2389" s="123" t="str">
        <f t="shared" si="1143"/>
        <v/>
      </c>
      <c r="AI2389" s="139" t="str">
        <f>IF(AE:AE="","",IF(R2389="Refreshment Beverage",AK2389*(Rates!J$19/100),ROUND(SUM(AH2389*(Rates!$J$8/100)),4)))</f>
        <v/>
      </c>
      <c r="AJ2389" s="124" t="str">
        <f t="shared" si="1144"/>
        <v/>
      </c>
      <c r="AK2389" s="125" t="str">
        <f t="shared" si="1145"/>
        <v/>
      </c>
      <c r="AL2389" s="121" t="str">
        <f t="shared" si="1146"/>
        <v/>
      </c>
      <c r="AM2389" s="138" t="str">
        <f>IF(AS2389="","",IF(R2389="Refreshment Beverage",ROUND(AS2389*Rates!K$19,4),ROUND(AO2389*(VLOOKUP(VALUE(Q2389),Rates!G$4:L$12,3,0)),4)))</f>
        <v/>
      </c>
      <c r="AN2389" s="126" t="str">
        <f>IF(AS2389="","",IF(R2389="Refreshment Beverage",AS2389*(Rates!J$19/100),MAX(AM2389,AB2389)))</f>
        <v/>
      </c>
      <c r="AO2389" s="127" t="str">
        <f t="shared" si="1147"/>
        <v/>
      </c>
      <c r="AP2389" s="127" t="str">
        <f t="shared" si="1148"/>
        <v/>
      </c>
      <c r="AQ2389" s="140" t="str">
        <f>IF(AS2389="","",IF(R2389="Refreshment Beverage",ROUND(SUM(VLOOKUP(Q:Q,Rates!G$15:L$19,3,0)*(AS2389-Y2389-Z2389-AA2389)),4),ROUND(SUM(Rates!$K$8*AS2389),4)))</f>
        <v/>
      </c>
      <c r="AR2389" s="139" t="str">
        <f t="shared" si="1149"/>
        <v/>
      </c>
      <c r="AS2389" s="125" t="str">
        <f t="shared" si="1150"/>
        <v/>
      </c>
      <c r="AT2389" s="121" t="str">
        <f t="shared" si="1151"/>
        <v/>
      </c>
      <c r="AU2389" s="138" t="str">
        <f>IF(AX2389="","",IF(R2389="Refreshment Beverage",ROUND((BA2389-Y2389-Z2389-AA2389)*VLOOKUP(VALUE(Q2389),Rates!G$15:L$19,3,0),4),ROUND(AW2389*(VLOOKUP(VALUE(Q2389),Rates!G:L,3,0)),4)))</f>
        <v/>
      </c>
      <c r="AV2389" s="126" t="str">
        <f t="shared" si="1152"/>
        <v/>
      </c>
      <c r="AW2389" s="127" t="str">
        <f t="shared" si="1153"/>
        <v/>
      </c>
      <c r="AX2389" s="123" t="str">
        <f t="shared" si="1154"/>
        <v/>
      </c>
      <c r="AY2389" s="140" t="str">
        <f>IF(AX2389="","",IF(R2389="Refreshment Beverage",ROUND(SUM(AX2389*Rates!K$19),4),ROUND(SUM(AX2389*(Rates!J$8/100)),4)))</f>
        <v/>
      </c>
      <c r="AZ2389" s="124" t="str">
        <f t="shared" si="1155"/>
        <v/>
      </c>
      <c r="BA2389" s="125" t="str">
        <f t="shared" si="1156"/>
        <v/>
      </c>
      <c r="BB2389" s="115"/>
      <c r="BC2389" s="143"/>
      <c r="BD2389" s="100"/>
      <c r="BE2389" s="100"/>
      <c r="BF2389" s="100"/>
      <c r="BG2389" s="100"/>
    </row>
    <row r="2390" spans="1:59" x14ac:dyDescent="0.2">
      <c r="A2390" s="144"/>
      <c r="B2390" s="141"/>
      <c r="C2390" s="141"/>
      <c r="D2390" s="142"/>
      <c r="E2390" s="142"/>
      <c r="F2390" s="142"/>
      <c r="G2390" s="142"/>
      <c r="H2390" s="142"/>
      <c r="I2390" s="129"/>
      <c r="J2390" s="130"/>
      <c r="K2390" s="131" t="str">
        <f t="shared" si="1127"/>
        <v/>
      </c>
      <c r="L2390" s="132" t="str">
        <f t="shared" si="1128"/>
        <v/>
      </c>
      <c r="M2390" s="133" t="str">
        <f t="shared" si="1129"/>
        <v/>
      </c>
      <c r="N2390" s="134" t="str">
        <f>IFERROR(IF(B:B="","",IF(R2390="Beer",SUM(LOOKUP(2,1/(Rates!$B$3:$B$5&lt;=W2390)/(Rates!$C$3:$C$5&gt;=W2390),Rates!$D$3:$D$5)*(X2390/100)*W2390),IF(R2390="Refreshment Beverage",SUM(LOOKUP(2,1/(Rates!$B$7:$B$11&lt;=W2390)/(Rates!$C$7:$C$11&gt;=W2390),Rates!$D$7:$D$11)*(X2390/100)*W2390)))),"")</f>
        <v/>
      </c>
      <c r="O2390" s="134" t="str">
        <f t="shared" si="1130"/>
        <v/>
      </c>
      <c r="P2390" s="116"/>
      <c r="Q2390" s="117" t="str">
        <f t="shared" si="1131"/>
        <v/>
      </c>
      <c r="R2390" s="128" t="str">
        <f t="shared" si="1132"/>
        <v/>
      </c>
      <c r="S2390" s="135" t="str">
        <f>IF(B2390="","",IF(R2390="Refreshment Beverage",VLOOKUP(VALUE(Q2390),Rates!G$15:L$19,2,0),VLOOKUP(VALUE(Q2390),Rates!G$4:L$12,2,0)))</f>
        <v/>
      </c>
      <c r="T2390" s="135" t="str">
        <f t="shared" si="1133"/>
        <v/>
      </c>
      <c r="U2390" s="118" t="str">
        <f t="shared" si="1134"/>
        <v/>
      </c>
      <c r="V2390" s="135" t="str">
        <f t="shared" si="1135"/>
        <v/>
      </c>
      <c r="W2390" s="135" t="str">
        <f t="shared" si="1136"/>
        <v/>
      </c>
      <c r="X2390" s="119" t="str">
        <f t="shared" si="1137"/>
        <v/>
      </c>
      <c r="Y2390" s="120" t="str">
        <f>IF(B:B="","",IF(R2390="Refreshment Beverage",VLOOKUP(Q2390,Rates!G$15:L$19,6,0)*W2390,VLOOKUP(Q2390,Rates!G$4:L$12,6,0)*W2390))</f>
        <v/>
      </c>
      <c r="Z2390" s="120" t="str">
        <f t="shared" si="1138"/>
        <v/>
      </c>
      <c r="AA2390" s="120" t="str">
        <f t="shared" si="1139"/>
        <v/>
      </c>
      <c r="AB2390" s="136" t="str">
        <f>IF(B:B="","",IF(R2390="Refreshment Beverage","",IF(AND(R2390="Beer",Q2390=0),SUM(LOOKUP(2,1/(Rates!$B$15:$B$18&lt;=W2390)/(Rates!$C$15:$C$18&gt;=W2390),Rates!$D$15:$D$18)*W2390),VLOOKUP(VALUE(Q:Q),Rates!A:B,2,0)*W2390)))</f>
        <v/>
      </c>
      <c r="AC2390" s="136" t="str">
        <f>IF(B:B="","",IF(R2390="Refreshment Beverage","",IF(AND(R2390="Beer",Q2390=0),SUM(LOOKUP(2,1/(Rates!$B$15:$B$18&lt;=W2390)/(Rates!$C$15:$C$18&gt;=W2390),Rates!$E$15:$E$18)*W2390),VLOOKUP(VALUE(Q:Q),Rates!A:C,3,0)*W2390)))</f>
        <v/>
      </c>
      <c r="AD2390" s="137" t="str">
        <f>IFERROR(IF(B:B="","",IF(R2390="Beer","",IF(VALUE(Q2390)=0,VLOOKUP(VLOOKUP(B:B,#REF!,16,0),Rates!A:E,2,0),VLOOKUP(VALUE(Q2390),Rates!A$31:B$34,2,0)*W2390))),0)</f>
        <v/>
      </c>
      <c r="AE2390" s="121" t="str">
        <f t="shared" si="1140"/>
        <v/>
      </c>
      <c r="AF2390" s="138" t="str">
        <f t="shared" si="1141"/>
        <v/>
      </c>
      <c r="AG2390" s="122" t="str">
        <f t="shared" si="1142"/>
        <v/>
      </c>
      <c r="AH2390" s="123" t="str">
        <f t="shared" si="1143"/>
        <v/>
      </c>
      <c r="AI2390" s="139" t="str">
        <f>IF(AE:AE="","",IF(R2390="Refreshment Beverage",AK2390*(Rates!J$19/100),ROUND(SUM(AH2390*(Rates!$J$8/100)),4)))</f>
        <v/>
      </c>
      <c r="AJ2390" s="124" t="str">
        <f t="shared" si="1144"/>
        <v/>
      </c>
      <c r="AK2390" s="125" t="str">
        <f t="shared" si="1145"/>
        <v/>
      </c>
      <c r="AL2390" s="121" t="str">
        <f t="shared" si="1146"/>
        <v/>
      </c>
      <c r="AM2390" s="138" t="str">
        <f>IF(AS2390="","",IF(R2390="Refreshment Beverage",ROUND(AS2390*Rates!K$19,4),ROUND(AO2390*(VLOOKUP(VALUE(Q2390),Rates!G$4:L$12,3,0)),4)))</f>
        <v/>
      </c>
      <c r="AN2390" s="126" t="str">
        <f>IF(AS2390="","",IF(R2390="Refreshment Beverage",AS2390*(Rates!J$19/100),MAX(AM2390,AB2390)))</f>
        <v/>
      </c>
      <c r="AO2390" s="127" t="str">
        <f t="shared" si="1147"/>
        <v/>
      </c>
      <c r="AP2390" s="127" t="str">
        <f t="shared" si="1148"/>
        <v/>
      </c>
      <c r="AQ2390" s="140" t="str">
        <f>IF(AS2390="","",IF(R2390="Refreshment Beverage",ROUND(SUM(VLOOKUP(Q:Q,Rates!G$15:L$19,3,0)*(AS2390-Y2390-Z2390-AA2390)),4),ROUND(SUM(Rates!$K$8*AS2390),4)))</f>
        <v/>
      </c>
      <c r="AR2390" s="139" t="str">
        <f t="shared" si="1149"/>
        <v/>
      </c>
      <c r="AS2390" s="125" t="str">
        <f t="shared" si="1150"/>
        <v/>
      </c>
      <c r="AT2390" s="121" t="str">
        <f t="shared" si="1151"/>
        <v/>
      </c>
      <c r="AU2390" s="138" t="str">
        <f>IF(AX2390="","",IF(R2390="Refreshment Beverage",ROUND((BA2390-Y2390-Z2390-AA2390)*VLOOKUP(VALUE(Q2390),Rates!G$15:L$19,3,0),4),ROUND(AW2390*(VLOOKUP(VALUE(Q2390),Rates!G:L,3,0)),4)))</f>
        <v/>
      </c>
      <c r="AV2390" s="126" t="str">
        <f t="shared" si="1152"/>
        <v/>
      </c>
      <c r="AW2390" s="127" t="str">
        <f t="shared" si="1153"/>
        <v/>
      </c>
      <c r="AX2390" s="123" t="str">
        <f t="shared" si="1154"/>
        <v/>
      </c>
      <c r="AY2390" s="140" t="str">
        <f>IF(AX2390="","",IF(R2390="Refreshment Beverage",ROUND(SUM(AX2390*Rates!K$19),4),ROUND(SUM(AX2390*(Rates!J$8/100)),4)))</f>
        <v/>
      </c>
      <c r="AZ2390" s="124" t="str">
        <f t="shared" si="1155"/>
        <v/>
      </c>
      <c r="BA2390" s="125" t="str">
        <f t="shared" si="1156"/>
        <v/>
      </c>
      <c r="BB2390" s="115"/>
      <c r="BC2390" s="143"/>
      <c r="BD2390" s="100"/>
      <c r="BE2390" s="100"/>
      <c r="BF2390" s="100"/>
      <c r="BG2390" s="100"/>
    </row>
    <row r="2391" spans="1:59" x14ac:dyDescent="0.2">
      <c r="A2391" s="144"/>
      <c r="B2391" s="141"/>
      <c r="C2391" s="141"/>
      <c r="D2391" s="142"/>
      <c r="E2391" s="142"/>
      <c r="F2391" s="142"/>
      <c r="G2391" s="142"/>
      <c r="H2391" s="142"/>
      <c r="I2391" s="129"/>
      <c r="J2391" s="130"/>
      <c r="K2391" s="131" t="str">
        <f t="shared" si="1127"/>
        <v/>
      </c>
      <c r="L2391" s="132" t="str">
        <f t="shared" si="1128"/>
        <v/>
      </c>
      <c r="M2391" s="133" t="str">
        <f t="shared" si="1129"/>
        <v/>
      </c>
      <c r="N2391" s="134" t="str">
        <f>IFERROR(IF(B:B="","",IF(R2391="Beer",SUM(LOOKUP(2,1/(Rates!$B$3:$B$5&lt;=W2391)/(Rates!$C$3:$C$5&gt;=W2391),Rates!$D$3:$D$5)*(X2391/100)*W2391),IF(R2391="Refreshment Beverage",SUM(LOOKUP(2,1/(Rates!$B$7:$B$11&lt;=W2391)/(Rates!$C$7:$C$11&gt;=W2391),Rates!$D$7:$D$11)*(X2391/100)*W2391)))),"")</f>
        <v/>
      </c>
      <c r="O2391" s="134" t="str">
        <f t="shared" si="1130"/>
        <v/>
      </c>
      <c r="P2391" s="116"/>
      <c r="Q2391" s="117" t="str">
        <f t="shared" si="1131"/>
        <v/>
      </c>
      <c r="R2391" s="128" t="str">
        <f t="shared" si="1132"/>
        <v/>
      </c>
      <c r="S2391" s="135" t="str">
        <f>IF(B2391="","",IF(R2391="Refreshment Beverage",VLOOKUP(VALUE(Q2391),Rates!G$15:L$19,2,0),VLOOKUP(VALUE(Q2391),Rates!G$4:L$12,2,0)))</f>
        <v/>
      </c>
      <c r="T2391" s="135" t="str">
        <f t="shared" si="1133"/>
        <v/>
      </c>
      <c r="U2391" s="118" t="str">
        <f t="shared" si="1134"/>
        <v/>
      </c>
      <c r="V2391" s="135" t="str">
        <f t="shared" si="1135"/>
        <v/>
      </c>
      <c r="W2391" s="135" t="str">
        <f t="shared" si="1136"/>
        <v/>
      </c>
      <c r="X2391" s="119" t="str">
        <f t="shared" si="1137"/>
        <v/>
      </c>
      <c r="Y2391" s="120" t="str">
        <f>IF(B:B="","",IF(R2391="Refreshment Beverage",VLOOKUP(Q2391,Rates!G$15:L$19,6,0)*W2391,VLOOKUP(Q2391,Rates!G$4:L$12,6,0)*W2391))</f>
        <v/>
      </c>
      <c r="Z2391" s="120" t="str">
        <f t="shared" si="1138"/>
        <v/>
      </c>
      <c r="AA2391" s="120" t="str">
        <f t="shared" si="1139"/>
        <v/>
      </c>
      <c r="AB2391" s="136" t="str">
        <f>IF(B:B="","",IF(R2391="Refreshment Beverage","",IF(AND(R2391="Beer",Q2391=0),SUM(LOOKUP(2,1/(Rates!$B$15:$B$18&lt;=W2391)/(Rates!$C$15:$C$18&gt;=W2391),Rates!$D$15:$D$18)*W2391),VLOOKUP(VALUE(Q:Q),Rates!A:B,2,0)*W2391)))</f>
        <v/>
      </c>
      <c r="AC2391" s="136" t="str">
        <f>IF(B:B="","",IF(R2391="Refreshment Beverage","",IF(AND(R2391="Beer",Q2391=0),SUM(LOOKUP(2,1/(Rates!$B$15:$B$18&lt;=W2391)/(Rates!$C$15:$C$18&gt;=W2391),Rates!$E$15:$E$18)*W2391),VLOOKUP(VALUE(Q:Q),Rates!A:C,3,0)*W2391)))</f>
        <v/>
      </c>
      <c r="AD2391" s="137" t="str">
        <f>IFERROR(IF(B:B="","",IF(R2391="Beer","",IF(VALUE(Q2391)=0,VLOOKUP(VLOOKUP(B:B,#REF!,16,0),Rates!A:E,2,0),VLOOKUP(VALUE(Q2391),Rates!A$31:B$34,2,0)*W2391))),0)</f>
        <v/>
      </c>
      <c r="AE2391" s="121" t="str">
        <f t="shared" si="1140"/>
        <v/>
      </c>
      <c r="AF2391" s="138" t="str">
        <f t="shared" si="1141"/>
        <v/>
      </c>
      <c r="AG2391" s="122" t="str">
        <f t="shared" si="1142"/>
        <v/>
      </c>
      <c r="AH2391" s="123" t="str">
        <f t="shared" si="1143"/>
        <v/>
      </c>
      <c r="AI2391" s="139" t="str">
        <f>IF(AE:AE="","",IF(R2391="Refreshment Beverage",AK2391*(Rates!J$19/100),ROUND(SUM(AH2391*(Rates!$J$8/100)),4)))</f>
        <v/>
      </c>
      <c r="AJ2391" s="124" t="str">
        <f t="shared" si="1144"/>
        <v/>
      </c>
      <c r="AK2391" s="125" t="str">
        <f t="shared" si="1145"/>
        <v/>
      </c>
      <c r="AL2391" s="121" t="str">
        <f t="shared" si="1146"/>
        <v/>
      </c>
      <c r="AM2391" s="138" t="str">
        <f>IF(AS2391="","",IF(R2391="Refreshment Beverage",ROUND(AS2391*Rates!K$19,4),ROUND(AO2391*(VLOOKUP(VALUE(Q2391),Rates!G$4:L$12,3,0)),4)))</f>
        <v/>
      </c>
      <c r="AN2391" s="126" t="str">
        <f>IF(AS2391="","",IF(R2391="Refreshment Beverage",AS2391*(Rates!J$19/100),MAX(AM2391,AB2391)))</f>
        <v/>
      </c>
      <c r="AO2391" s="127" t="str">
        <f t="shared" si="1147"/>
        <v/>
      </c>
      <c r="AP2391" s="127" t="str">
        <f t="shared" si="1148"/>
        <v/>
      </c>
      <c r="AQ2391" s="140" t="str">
        <f>IF(AS2391="","",IF(R2391="Refreshment Beverage",ROUND(SUM(VLOOKUP(Q:Q,Rates!G$15:L$19,3,0)*(AS2391-Y2391-Z2391-AA2391)),4),ROUND(SUM(Rates!$K$8*AS2391),4)))</f>
        <v/>
      </c>
      <c r="AR2391" s="139" t="str">
        <f t="shared" si="1149"/>
        <v/>
      </c>
      <c r="AS2391" s="125" t="str">
        <f t="shared" si="1150"/>
        <v/>
      </c>
      <c r="AT2391" s="121" t="str">
        <f t="shared" si="1151"/>
        <v/>
      </c>
      <c r="AU2391" s="138" t="str">
        <f>IF(AX2391="","",IF(R2391="Refreshment Beverage",ROUND((BA2391-Y2391-Z2391-AA2391)*VLOOKUP(VALUE(Q2391),Rates!G$15:L$19,3,0),4),ROUND(AW2391*(VLOOKUP(VALUE(Q2391),Rates!G:L,3,0)),4)))</f>
        <v/>
      </c>
      <c r="AV2391" s="126" t="str">
        <f t="shared" si="1152"/>
        <v/>
      </c>
      <c r="AW2391" s="127" t="str">
        <f t="shared" si="1153"/>
        <v/>
      </c>
      <c r="AX2391" s="123" t="str">
        <f t="shared" si="1154"/>
        <v/>
      </c>
      <c r="AY2391" s="140" t="str">
        <f>IF(AX2391="","",IF(R2391="Refreshment Beverage",ROUND(SUM(AX2391*Rates!K$19),4),ROUND(SUM(AX2391*(Rates!J$8/100)),4)))</f>
        <v/>
      </c>
      <c r="AZ2391" s="124" t="str">
        <f t="shared" si="1155"/>
        <v/>
      </c>
      <c r="BA2391" s="125" t="str">
        <f t="shared" si="1156"/>
        <v/>
      </c>
      <c r="BB2391" s="115"/>
      <c r="BC2391" s="143"/>
      <c r="BD2391" s="100"/>
      <c r="BE2391" s="100"/>
      <c r="BF2391" s="100"/>
      <c r="BG2391" s="100"/>
    </row>
    <row r="2392" spans="1:59" x14ac:dyDescent="0.2">
      <c r="A2392" s="144"/>
      <c r="B2392" s="141"/>
      <c r="C2392" s="141"/>
      <c r="D2392" s="142"/>
      <c r="E2392" s="142"/>
      <c r="F2392" s="142"/>
      <c r="G2392" s="142"/>
      <c r="H2392" s="142"/>
      <c r="I2392" s="129"/>
      <c r="J2392" s="130"/>
      <c r="K2392" s="131" t="str">
        <f t="shared" si="1127"/>
        <v/>
      </c>
      <c r="L2392" s="132" t="str">
        <f t="shared" si="1128"/>
        <v/>
      </c>
      <c r="M2392" s="133" t="str">
        <f t="shared" si="1129"/>
        <v/>
      </c>
      <c r="N2392" s="134" t="str">
        <f>IFERROR(IF(B:B="","",IF(R2392="Beer",SUM(LOOKUP(2,1/(Rates!$B$3:$B$5&lt;=W2392)/(Rates!$C$3:$C$5&gt;=W2392),Rates!$D$3:$D$5)*(X2392/100)*W2392),IF(R2392="Refreshment Beverage",SUM(LOOKUP(2,1/(Rates!$B$7:$B$11&lt;=W2392)/(Rates!$C$7:$C$11&gt;=W2392),Rates!$D$7:$D$11)*(X2392/100)*W2392)))),"")</f>
        <v/>
      </c>
      <c r="O2392" s="134" t="str">
        <f t="shared" si="1130"/>
        <v/>
      </c>
      <c r="P2392" s="116"/>
      <c r="Q2392" s="117" t="str">
        <f t="shared" si="1131"/>
        <v/>
      </c>
      <c r="R2392" s="128" t="str">
        <f t="shared" si="1132"/>
        <v/>
      </c>
      <c r="S2392" s="135" t="str">
        <f>IF(B2392="","",IF(R2392="Refreshment Beverage",VLOOKUP(VALUE(Q2392),Rates!G$15:L$19,2,0),VLOOKUP(VALUE(Q2392),Rates!G$4:L$12,2,0)))</f>
        <v/>
      </c>
      <c r="T2392" s="135" t="str">
        <f t="shared" si="1133"/>
        <v/>
      </c>
      <c r="U2392" s="118" t="str">
        <f t="shared" si="1134"/>
        <v/>
      </c>
      <c r="V2392" s="135" t="str">
        <f t="shared" si="1135"/>
        <v/>
      </c>
      <c r="W2392" s="135" t="str">
        <f t="shared" si="1136"/>
        <v/>
      </c>
      <c r="X2392" s="119" t="str">
        <f t="shared" si="1137"/>
        <v/>
      </c>
      <c r="Y2392" s="120" t="str">
        <f>IF(B:B="","",IF(R2392="Refreshment Beverage",VLOOKUP(Q2392,Rates!G$15:L$19,6,0)*W2392,VLOOKUP(Q2392,Rates!G$4:L$12,6,0)*W2392))</f>
        <v/>
      </c>
      <c r="Z2392" s="120" t="str">
        <f t="shared" si="1138"/>
        <v/>
      </c>
      <c r="AA2392" s="120" t="str">
        <f t="shared" si="1139"/>
        <v/>
      </c>
      <c r="AB2392" s="136" t="str">
        <f>IF(B:B="","",IF(R2392="Refreshment Beverage","",IF(AND(R2392="Beer",Q2392=0),SUM(LOOKUP(2,1/(Rates!$B$15:$B$18&lt;=W2392)/(Rates!$C$15:$C$18&gt;=W2392),Rates!$D$15:$D$18)*W2392),VLOOKUP(VALUE(Q:Q),Rates!A:B,2,0)*W2392)))</f>
        <v/>
      </c>
      <c r="AC2392" s="136" t="str">
        <f>IF(B:B="","",IF(R2392="Refreshment Beverage","",IF(AND(R2392="Beer",Q2392=0),SUM(LOOKUP(2,1/(Rates!$B$15:$B$18&lt;=W2392)/(Rates!$C$15:$C$18&gt;=W2392),Rates!$E$15:$E$18)*W2392),VLOOKUP(VALUE(Q:Q),Rates!A:C,3,0)*W2392)))</f>
        <v/>
      </c>
      <c r="AD2392" s="137" t="str">
        <f>IFERROR(IF(B:B="","",IF(R2392="Beer","",IF(VALUE(Q2392)=0,VLOOKUP(VLOOKUP(B:B,#REF!,16,0),Rates!A:E,2,0),VLOOKUP(VALUE(Q2392),Rates!A$31:B$34,2,0)*W2392))),0)</f>
        <v/>
      </c>
      <c r="AE2392" s="121" t="str">
        <f t="shared" si="1140"/>
        <v/>
      </c>
      <c r="AF2392" s="138" t="str">
        <f t="shared" si="1141"/>
        <v/>
      </c>
      <c r="AG2392" s="122" t="str">
        <f t="shared" si="1142"/>
        <v/>
      </c>
      <c r="AH2392" s="123" t="str">
        <f t="shared" si="1143"/>
        <v/>
      </c>
      <c r="AI2392" s="139" t="str">
        <f>IF(AE:AE="","",IF(R2392="Refreshment Beverage",AK2392*(Rates!J$19/100),ROUND(SUM(AH2392*(Rates!$J$8/100)),4)))</f>
        <v/>
      </c>
      <c r="AJ2392" s="124" t="str">
        <f t="shared" si="1144"/>
        <v/>
      </c>
      <c r="AK2392" s="125" t="str">
        <f t="shared" si="1145"/>
        <v/>
      </c>
      <c r="AL2392" s="121" t="str">
        <f t="shared" si="1146"/>
        <v/>
      </c>
      <c r="AM2392" s="138" t="str">
        <f>IF(AS2392="","",IF(R2392="Refreshment Beverage",ROUND(AS2392*Rates!K$19,4),ROUND(AO2392*(VLOOKUP(VALUE(Q2392),Rates!G$4:L$12,3,0)),4)))</f>
        <v/>
      </c>
      <c r="AN2392" s="126" t="str">
        <f>IF(AS2392="","",IF(R2392="Refreshment Beverage",AS2392*(Rates!J$19/100),MAX(AM2392,AB2392)))</f>
        <v/>
      </c>
      <c r="AO2392" s="127" t="str">
        <f t="shared" si="1147"/>
        <v/>
      </c>
      <c r="AP2392" s="127" t="str">
        <f t="shared" si="1148"/>
        <v/>
      </c>
      <c r="AQ2392" s="140" t="str">
        <f>IF(AS2392="","",IF(R2392="Refreshment Beverage",ROUND(SUM(VLOOKUP(Q:Q,Rates!G$15:L$19,3,0)*(AS2392-Y2392-Z2392-AA2392)),4),ROUND(SUM(Rates!$K$8*AS2392),4)))</f>
        <v/>
      </c>
      <c r="AR2392" s="139" t="str">
        <f t="shared" si="1149"/>
        <v/>
      </c>
      <c r="AS2392" s="125" t="str">
        <f t="shared" si="1150"/>
        <v/>
      </c>
      <c r="AT2392" s="121" t="str">
        <f t="shared" si="1151"/>
        <v/>
      </c>
      <c r="AU2392" s="138" t="str">
        <f>IF(AX2392="","",IF(R2392="Refreshment Beverage",ROUND((BA2392-Y2392-Z2392-AA2392)*VLOOKUP(VALUE(Q2392),Rates!G$15:L$19,3,0),4),ROUND(AW2392*(VLOOKUP(VALUE(Q2392),Rates!G:L,3,0)),4)))</f>
        <v/>
      </c>
      <c r="AV2392" s="126" t="str">
        <f t="shared" si="1152"/>
        <v/>
      </c>
      <c r="AW2392" s="127" t="str">
        <f t="shared" si="1153"/>
        <v/>
      </c>
      <c r="AX2392" s="123" t="str">
        <f t="shared" si="1154"/>
        <v/>
      </c>
      <c r="AY2392" s="140" t="str">
        <f>IF(AX2392="","",IF(R2392="Refreshment Beverage",ROUND(SUM(AX2392*Rates!K$19),4),ROUND(SUM(AX2392*(Rates!J$8/100)),4)))</f>
        <v/>
      </c>
      <c r="AZ2392" s="124" t="str">
        <f t="shared" si="1155"/>
        <v/>
      </c>
      <c r="BA2392" s="125" t="str">
        <f t="shared" si="1156"/>
        <v/>
      </c>
      <c r="BB2392" s="115"/>
      <c r="BC2392" s="143"/>
      <c r="BD2392" s="100"/>
      <c r="BE2392" s="100"/>
      <c r="BF2392" s="100"/>
      <c r="BG2392" s="100"/>
    </row>
    <row r="2393" spans="1:59" x14ac:dyDescent="0.2">
      <c r="A2393" s="144"/>
      <c r="B2393" s="141"/>
      <c r="C2393" s="141"/>
      <c r="D2393" s="142"/>
      <c r="E2393" s="142"/>
      <c r="F2393" s="142"/>
      <c r="G2393" s="142"/>
      <c r="H2393" s="142"/>
      <c r="I2393" s="129"/>
      <c r="J2393" s="130"/>
      <c r="K2393" s="131" t="str">
        <f t="shared" si="1127"/>
        <v/>
      </c>
      <c r="L2393" s="132" t="str">
        <f t="shared" si="1128"/>
        <v/>
      </c>
      <c r="M2393" s="133" t="str">
        <f t="shared" si="1129"/>
        <v/>
      </c>
      <c r="N2393" s="134" t="str">
        <f>IFERROR(IF(B:B="","",IF(R2393="Beer",SUM(LOOKUP(2,1/(Rates!$B$3:$B$5&lt;=W2393)/(Rates!$C$3:$C$5&gt;=W2393),Rates!$D$3:$D$5)*(X2393/100)*W2393),IF(R2393="Refreshment Beverage",SUM(LOOKUP(2,1/(Rates!$B$7:$B$11&lt;=W2393)/(Rates!$C$7:$C$11&gt;=W2393),Rates!$D$7:$D$11)*(X2393/100)*W2393)))),"")</f>
        <v/>
      </c>
      <c r="O2393" s="134" t="str">
        <f t="shared" si="1130"/>
        <v/>
      </c>
      <c r="P2393" s="116"/>
      <c r="Q2393" s="117" t="str">
        <f t="shared" si="1131"/>
        <v/>
      </c>
      <c r="R2393" s="128" t="str">
        <f t="shared" si="1132"/>
        <v/>
      </c>
      <c r="S2393" s="135" t="str">
        <f>IF(B2393="","",IF(R2393="Refreshment Beverage",VLOOKUP(VALUE(Q2393),Rates!G$15:L$19,2,0),VLOOKUP(VALUE(Q2393),Rates!G$4:L$12,2,0)))</f>
        <v/>
      </c>
      <c r="T2393" s="135" t="str">
        <f t="shared" si="1133"/>
        <v/>
      </c>
      <c r="U2393" s="118" t="str">
        <f t="shared" si="1134"/>
        <v/>
      </c>
      <c r="V2393" s="135" t="str">
        <f t="shared" si="1135"/>
        <v/>
      </c>
      <c r="W2393" s="135" t="str">
        <f t="shared" si="1136"/>
        <v/>
      </c>
      <c r="X2393" s="119" t="str">
        <f t="shared" si="1137"/>
        <v/>
      </c>
      <c r="Y2393" s="120" t="str">
        <f>IF(B:B="","",IF(R2393="Refreshment Beverage",VLOOKUP(Q2393,Rates!G$15:L$19,6,0)*W2393,VLOOKUP(Q2393,Rates!G$4:L$12,6,0)*W2393))</f>
        <v/>
      </c>
      <c r="Z2393" s="120" t="str">
        <f t="shared" si="1138"/>
        <v/>
      </c>
      <c r="AA2393" s="120" t="str">
        <f t="shared" si="1139"/>
        <v/>
      </c>
      <c r="AB2393" s="136" t="str">
        <f>IF(B:B="","",IF(R2393="Refreshment Beverage","",IF(AND(R2393="Beer",Q2393=0),SUM(LOOKUP(2,1/(Rates!$B$15:$B$18&lt;=W2393)/(Rates!$C$15:$C$18&gt;=W2393),Rates!$D$15:$D$18)*W2393),VLOOKUP(VALUE(Q:Q),Rates!A:B,2,0)*W2393)))</f>
        <v/>
      </c>
      <c r="AC2393" s="136" t="str">
        <f>IF(B:B="","",IF(R2393="Refreshment Beverage","",IF(AND(R2393="Beer",Q2393=0),SUM(LOOKUP(2,1/(Rates!$B$15:$B$18&lt;=W2393)/(Rates!$C$15:$C$18&gt;=W2393),Rates!$E$15:$E$18)*W2393),VLOOKUP(VALUE(Q:Q),Rates!A:C,3,0)*W2393)))</f>
        <v/>
      </c>
      <c r="AD2393" s="137" t="str">
        <f>IFERROR(IF(B:B="","",IF(R2393="Beer","",IF(VALUE(Q2393)=0,VLOOKUP(VLOOKUP(B:B,#REF!,16,0),Rates!A:E,2,0),VLOOKUP(VALUE(Q2393),Rates!A$31:B$34,2,0)*W2393))),0)</f>
        <v/>
      </c>
      <c r="AE2393" s="121" t="str">
        <f t="shared" si="1140"/>
        <v/>
      </c>
      <c r="AF2393" s="138" t="str">
        <f t="shared" si="1141"/>
        <v/>
      </c>
      <c r="AG2393" s="122" t="str">
        <f t="shared" si="1142"/>
        <v/>
      </c>
      <c r="AH2393" s="123" t="str">
        <f t="shared" si="1143"/>
        <v/>
      </c>
      <c r="AI2393" s="139" t="str">
        <f>IF(AE:AE="","",IF(R2393="Refreshment Beverage",AK2393*(Rates!J$19/100),ROUND(SUM(AH2393*(Rates!$J$8/100)),4)))</f>
        <v/>
      </c>
      <c r="AJ2393" s="124" t="str">
        <f t="shared" si="1144"/>
        <v/>
      </c>
      <c r="AK2393" s="125" t="str">
        <f t="shared" si="1145"/>
        <v/>
      </c>
      <c r="AL2393" s="121" t="str">
        <f t="shared" si="1146"/>
        <v/>
      </c>
      <c r="AM2393" s="138" t="str">
        <f>IF(AS2393="","",IF(R2393="Refreshment Beverage",ROUND(AS2393*Rates!K$19,4),ROUND(AO2393*(VLOOKUP(VALUE(Q2393),Rates!G$4:L$12,3,0)),4)))</f>
        <v/>
      </c>
      <c r="AN2393" s="126" t="str">
        <f>IF(AS2393="","",IF(R2393="Refreshment Beverage",AS2393*(Rates!J$19/100),MAX(AM2393,AB2393)))</f>
        <v/>
      </c>
      <c r="AO2393" s="127" t="str">
        <f t="shared" si="1147"/>
        <v/>
      </c>
      <c r="AP2393" s="127" t="str">
        <f t="shared" si="1148"/>
        <v/>
      </c>
      <c r="AQ2393" s="140" t="str">
        <f>IF(AS2393="","",IF(R2393="Refreshment Beverage",ROUND(SUM(VLOOKUP(Q:Q,Rates!G$15:L$19,3,0)*(AS2393-Y2393-Z2393-AA2393)),4),ROUND(SUM(Rates!$K$8*AS2393),4)))</f>
        <v/>
      </c>
      <c r="AR2393" s="139" t="str">
        <f t="shared" si="1149"/>
        <v/>
      </c>
      <c r="AS2393" s="125" t="str">
        <f t="shared" si="1150"/>
        <v/>
      </c>
      <c r="AT2393" s="121" t="str">
        <f t="shared" si="1151"/>
        <v/>
      </c>
      <c r="AU2393" s="138" t="str">
        <f>IF(AX2393="","",IF(R2393="Refreshment Beverage",ROUND((BA2393-Y2393-Z2393-AA2393)*VLOOKUP(VALUE(Q2393),Rates!G$15:L$19,3,0),4),ROUND(AW2393*(VLOOKUP(VALUE(Q2393),Rates!G:L,3,0)),4)))</f>
        <v/>
      </c>
      <c r="AV2393" s="126" t="str">
        <f t="shared" si="1152"/>
        <v/>
      </c>
      <c r="AW2393" s="127" t="str">
        <f t="shared" si="1153"/>
        <v/>
      </c>
      <c r="AX2393" s="123" t="str">
        <f t="shared" si="1154"/>
        <v/>
      </c>
      <c r="AY2393" s="140" t="str">
        <f>IF(AX2393="","",IF(R2393="Refreshment Beverage",ROUND(SUM(AX2393*Rates!K$19),4),ROUND(SUM(AX2393*(Rates!J$8/100)),4)))</f>
        <v/>
      </c>
      <c r="AZ2393" s="124" t="str">
        <f t="shared" si="1155"/>
        <v/>
      </c>
      <c r="BA2393" s="125" t="str">
        <f t="shared" si="1156"/>
        <v/>
      </c>
      <c r="BB2393" s="115"/>
      <c r="BC2393" s="143"/>
      <c r="BD2393" s="100"/>
      <c r="BE2393" s="100"/>
      <c r="BF2393" s="100"/>
      <c r="BG2393" s="100"/>
    </row>
    <row r="2394" spans="1:59" x14ac:dyDescent="0.2">
      <c r="A2394" s="144"/>
      <c r="B2394" s="141"/>
      <c r="C2394" s="141"/>
      <c r="D2394" s="142"/>
      <c r="E2394" s="142"/>
      <c r="F2394" s="142"/>
      <c r="G2394" s="142"/>
      <c r="H2394" s="142"/>
      <c r="I2394" s="129"/>
      <c r="J2394" s="130"/>
      <c r="K2394" s="131" t="str">
        <f t="shared" ref="K2394:K2457" si="1157">IFERROR(IF(B:B="","",IF(OR(C2394="",E2394="",F2394="",G2394="",H2394="",I2394="",J2394=""),"",ROUND(IF(J2394="Gross Price to Brewers",AE2394,IF(J2394="Retail Price",AL2394,IF(J2394="Licensee Retail",AT2394,""))),2))),"")</f>
        <v/>
      </c>
      <c r="L2394" s="132" t="str">
        <f t="shared" ref="L2394:L2457" si="1158">IFERROR(IF(B:B="","",IF(OR(C2394="",E2394="",F2394="",G2394="",H2394="",I2394="",J2394=""),"",ROUND(IF(J2394="Gross Price to Brewers",AH2394,IF(J2394="Retail Price",AP2394,IF(J2394="Licensee Retail",AX2394,""))),2))),"")</f>
        <v/>
      </c>
      <c r="M2394" s="133" t="str">
        <f t="shared" ref="M2394:M2457" si="1159">IFERROR(IF(B:B="","",IF(OR(C2394="",E2394="",F2394="",G2394="",H2394="",I2394="",J2394=""),"",ROUND(IF(J2394="Gross Price to Brewers",AK2394,IF(J2394="Retail Price",AS2394,IF(J2394="Licensee Retail",BA2394,""))),2))),"")</f>
        <v/>
      </c>
      <c r="N2394" s="134" t="str">
        <f>IFERROR(IF(B:B="","",IF(R2394="Beer",SUM(LOOKUP(2,1/(Rates!$B$3:$B$5&lt;=W2394)/(Rates!$C$3:$C$5&gt;=W2394),Rates!$D$3:$D$5)*(X2394/100)*W2394),IF(R2394="Refreshment Beverage",SUM(LOOKUP(2,1/(Rates!$B$7:$B$11&lt;=W2394)/(Rates!$C$7:$C$11&gt;=W2394),Rates!$D$7:$D$11)*(X2394/100)*W2394)))),"")</f>
        <v/>
      </c>
      <c r="O2394" s="134" t="str">
        <f t="shared" ref="O2394:O2457" si="1160">IF(B:B="","",IF(M2394&gt;N2394,"YES","NO"))</f>
        <v/>
      </c>
      <c r="P2394" s="116"/>
      <c r="Q2394" s="117" t="str">
        <f t="shared" ref="Q2394:Q2457" si="1161">IF(B2394="","",IF(OR(D2394="",D2394=5),0,D2394))</f>
        <v/>
      </c>
      <c r="R2394" s="128" t="str">
        <f t="shared" ref="R2394:R2457" si="1162">IF(B2394="","",C2394)</f>
        <v/>
      </c>
      <c r="S2394" s="135" t="str">
        <f>IF(B2394="","",IF(R2394="Refreshment Beverage",VLOOKUP(VALUE(Q2394),Rates!G$15:L$19,2,0),VLOOKUP(VALUE(Q2394),Rates!G$4:L$12,2,0)))</f>
        <v/>
      </c>
      <c r="T2394" s="135" t="str">
        <f t="shared" ref="T2394:T2457" si="1163">IF(B2394="","",G2394)</f>
        <v/>
      </c>
      <c r="U2394" s="118" t="str">
        <f t="shared" ref="U2394:U2457" si="1164">IF(B:B="","",SUM(W2394/V2394))</f>
        <v/>
      </c>
      <c r="V2394" s="135" t="str">
        <f t="shared" ref="V2394:V2457" si="1165">IF(B2394="","",F2394)</f>
        <v/>
      </c>
      <c r="W2394" s="135" t="str">
        <f t="shared" ref="W2394:W2457" si="1166">IF(B2394="","",E2394*F2394)</f>
        <v/>
      </c>
      <c r="X2394" s="119" t="str">
        <f t="shared" ref="X2394:X2457" si="1167">IF(B2394="","",H2394)</f>
        <v/>
      </c>
      <c r="Y2394" s="120" t="str">
        <f>IF(B:B="","",IF(R2394="Refreshment Beverage",VLOOKUP(Q2394,Rates!G$15:L$19,6,0)*W2394,VLOOKUP(Q2394,Rates!G$4:L$12,6,0)*W2394))</f>
        <v/>
      </c>
      <c r="Z2394" s="120" t="str">
        <f t="shared" ref="Z2394:Z2457" si="1168">IF(B:B="","",IF(R2394="Refreshment Beverage",0,IF(T2394="Keg",0,ROUND(0.34/12*V2394,2))))</f>
        <v/>
      </c>
      <c r="AA2394" s="120" t="str">
        <f t="shared" ref="AA2394:AA2457" si="1169">IF(B:B="","",IF(AND(T2394="Can",V2394=8,R2394="Beer"),V2394*0.0192,IF(AND(T2394="Can",V2394=15,R2394="Beer"),V2394*0.0096,IF(AND(T2394="Can",V2394=20,R2394="Beer"),V2394*0.0102,IF(AND(T2394="Can",V2394=30,R2394="Beer"),V2394*0.0085,IF(AND(T2394="Can",V2394=36,R2394="Beer"),V2394*0.0071,IF(AND(T2394="Bottle",V2394=24,R2394="Beer"),V2394*0.0153,IF(AND(R2394="Refreshment Beverage",U2394&gt;0.49,U2394&lt;0.401),V2394*0.0512,IF(AND(R2394="Refreshment Beverage",U2394&gt;0.4,U2394&lt;0.47),V2394*0.0614,IF(AND(R2394="Refreshment Beverage",U2394&gt;0.469,U2394&lt;0.66),V2394*0.0716,IF(AND(R2394="Refreshment Beverage",U2394&gt;0.659,U2394&lt;0.75),V2394*0.1023,IF(AND(R2394="Refreshment Beverage",U2394&gt;0.749,U2394&lt;0.9),V2394*0.1125,IF(AND(R2394="Refreshment Beverage",U2394&gt;0.899,U2394&lt;1),V2394*0.133,IF(AND(R2394="Refreshment Beverage",U2394=1),V2394*0.1432,IF(AND(R2394="Refreshment Beverage",U2394=1.14),V2394*0.1637,IF(AND(R2394="Refreshment Beverage",U2394=2),V2394*0.2864,IF(AND(R2394="Refreshment Beverage",U2394=3),V2394*0.4297,IF(AND(R2394="Refreshment Beverage",U2394=1.75),V2394*0.2558,0))))))))))))))))))</f>
        <v/>
      </c>
      <c r="AB2394" s="136" t="str">
        <f>IF(B:B="","",IF(R2394="Refreshment Beverage","",IF(AND(R2394="Beer",Q2394=0),SUM(LOOKUP(2,1/(Rates!$B$15:$B$18&lt;=W2394)/(Rates!$C$15:$C$18&gt;=W2394),Rates!$D$15:$D$18)*W2394),VLOOKUP(VALUE(Q:Q),Rates!A:B,2,0)*W2394)))</f>
        <v/>
      </c>
      <c r="AC2394" s="136" t="str">
        <f>IF(B:B="","",IF(R2394="Refreshment Beverage","",IF(AND(R2394="Beer",Q2394=0),SUM(LOOKUP(2,1/(Rates!$B$15:$B$18&lt;=W2394)/(Rates!$C$15:$C$18&gt;=W2394),Rates!$E$15:$E$18)*W2394),VLOOKUP(VALUE(Q:Q),Rates!A:C,3,0)*W2394)))</f>
        <v/>
      </c>
      <c r="AD2394" s="137" t="str">
        <f>IFERROR(IF(B:B="","",IF(R2394="Beer","",IF(VALUE(Q2394)=0,VLOOKUP(VLOOKUP(B:B,#REF!,16,0),Rates!A:E,2,0),VLOOKUP(VALUE(Q2394),Rates!A$31:B$34,2,0)*W2394))),0)</f>
        <v/>
      </c>
      <c r="AE2394" s="121" t="str">
        <f t="shared" ref="AE2394:AE2457" si="1170">IF(J2394="Gross Price to Brewers",I2394,"")</f>
        <v/>
      </c>
      <c r="AF2394" s="138" t="str">
        <f t="shared" ref="AF2394:AF2457" si="1171">IF(AE:AE="","",ROUND(SUM(AE2394*(S2394/100)),4))</f>
        <v/>
      </c>
      <c r="AG2394" s="122" t="str">
        <f t="shared" ref="AG2394:AG2457" si="1172">IF(AE:AE="","",IF(R2394="Refreshment Beverage",MAX(AF2394,AD2394),MAX(AB2394,AF2394)))</f>
        <v/>
      </c>
      <c r="AH2394" s="123" t="str">
        <f t="shared" ref="AH2394:AH2457" si="1173">IF(AE:AE="","",IF(R2394="Refreshment Beverage",AK2394-AJ2394,SUM(Y2394:AA2394)+AE2394+AG2394))</f>
        <v/>
      </c>
      <c r="AI2394" s="139" t="str">
        <f>IF(AE:AE="","",IF(R2394="Refreshment Beverage",AK2394*(Rates!J$19/100),ROUND(SUM(AH2394*(Rates!$J$8/100)),4)))</f>
        <v/>
      </c>
      <c r="AJ2394" s="124" t="str">
        <f t="shared" ref="AJ2394:AJ2457" si="1174">IF(AE:AE="","",IF(R2394="Refreshment Beverage",AI2394,MAX(AC2394,AI2394)))</f>
        <v/>
      </c>
      <c r="AK2394" s="125" t="str">
        <f t="shared" ref="AK2394:AK2457" si="1175">IF(AE:AE="","",IF(R2394="Refreshment Beverage",SUM(AE2394+Y2394+Z2394+AA2394+AG2394),SUM(AH2394+AJ2394)))</f>
        <v/>
      </c>
      <c r="AL2394" s="121" t="str">
        <f t="shared" ref="AL2394:AL2457" si="1176">IF(AS2394="","",IF(R2394="Refreshment Beverage",ROUND(SUM(AS2394-AR2394-AA2394-Z2394-Y2394),2),ROUND(SUM(AS2394-AR2394-AN2394-Y2394-Z2394-AA2394),2)))</f>
        <v/>
      </c>
      <c r="AM2394" s="138" t="str">
        <f>IF(AS2394="","",IF(R2394="Refreshment Beverage",ROUND(AS2394*Rates!K$19,4),ROUND(AO2394*(VLOOKUP(VALUE(Q2394),Rates!G$4:L$12,3,0)),4)))</f>
        <v/>
      </c>
      <c r="AN2394" s="126" t="str">
        <f>IF(AS2394="","",IF(R2394="Refreshment Beverage",AS2394*(Rates!J$19/100),MAX(AM2394,AB2394)))</f>
        <v/>
      </c>
      <c r="AO2394" s="127" t="str">
        <f t="shared" ref="AO2394:AO2457" si="1177">IF(AS2394="","",ROUND(SUM(AS2394-AR2394-Y2394-Z2394-AA2394),4))</f>
        <v/>
      </c>
      <c r="AP2394" s="127" t="str">
        <f t="shared" ref="AP2394:AP2457" si="1178">IF(AS2394="","",IF(R2394="Refreshment Beverage",ROUND(AS2394-AN2394,2),ROUND(SUM(AS2394-AR2394),2)))</f>
        <v/>
      </c>
      <c r="AQ2394" s="140" t="str">
        <f>IF(AS2394="","",IF(R2394="Refreshment Beverage",ROUND(SUM(VLOOKUP(Q:Q,Rates!G$15:L$19,3,0)*(AS2394-Y2394-Z2394-AA2394)),4),ROUND(SUM(Rates!$K$8*AS2394),4)))</f>
        <v/>
      </c>
      <c r="AR2394" s="139" t="str">
        <f t="shared" ref="AR2394:AR2457" si="1179">IF(AS2394="","",IF(R2394="Refreshment Beverage",MAX(AD2394,AQ2394),MAX(AQ2394,AC2394)))</f>
        <v/>
      </c>
      <c r="AS2394" s="125" t="str">
        <f t="shared" ref="AS2394:AS2457" si="1180">IF(J2394="Retail Price",SUM(I2394+0.004),"")</f>
        <v/>
      </c>
      <c r="AT2394" s="121" t="str">
        <f t="shared" ref="AT2394:AT2457" si="1181">IF(AX2394="","",IF(R2394="Refreshment Beverage",SUM(BA2394-AV2394-Y2394-Z2394-AA2394),SUM(AX2394-AV2394-Y2394-Z2394-AA2394)))</f>
        <v/>
      </c>
      <c r="AU2394" s="138" t="str">
        <f>IF(AX2394="","",IF(R2394="Refreshment Beverage",ROUND((BA2394-Y2394-Z2394-AA2394)*VLOOKUP(VALUE(Q2394),Rates!G$15:L$19,3,0),4),ROUND(AW2394*(VLOOKUP(VALUE(Q2394),Rates!G:L,3,0)),4)))</f>
        <v/>
      </c>
      <c r="AV2394" s="126" t="str">
        <f t="shared" ref="AV2394:AV2457" si="1182">IF(AX2394="","",IF(R2394="Refreshment Beverage",MAX(AU2394,AD2394),MAX(AB2394,AU2394)))</f>
        <v/>
      </c>
      <c r="AW2394" s="127" t="str">
        <f t="shared" ref="AW2394:AW2457" si="1183">IF(AX2394="","",IF(R2394="Refreshment Beverage",SUM(BA2394-AV2394-Y2394-Z2394-AA2394),ROUND(SUM(BA2394-AZ2394-Y2394-Z2394-AA2394),4)))</f>
        <v/>
      </c>
      <c r="AX2394" s="123" t="str">
        <f t="shared" ref="AX2394:AX2457" si="1184">IF(J2394="Licensee Retail",I2394,"")</f>
        <v/>
      </c>
      <c r="AY2394" s="140" t="str">
        <f>IF(AX2394="","",IF(R2394="Refreshment Beverage",ROUND(SUM(AX2394*Rates!K$19),4),ROUND(SUM(AX2394*(Rates!J$8/100)),4)))</f>
        <v/>
      </c>
      <c r="AZ2394" s="124" t="str">
        <f t="shared" ref="AZ2394:AZ2457" si="1185">IF(AX2394="","",MAX($AC2394,AY2394))</f>
        <v/>
      </c>
      <c r="BA2394" s="125" t="str">
        <f t="shared" ref="BA2394:BA2457" si="1186">IF(AX2394="","",SUM(AX2394+AZ2394))</f>
        <v/>
      </c>
      <c r="BB2394" s="115"/>
      <c r="BC2394" s="143"/>
      <c r="BD2394" s="100"/>
      <c r="BE2394" s="100"/>
      <c r="BF2394" s="100"/>
      <c r="BG2394" s="100"/>
    </row>
    <row r="2395" spans="1:59" x14ac:dyDescent="0.2">
      <c r="A2395" s="144"/>
      <c r="B2395" s="141"/>
      <c r="C2395" s="141"/>
      <c r="D2395" s="142"/>
      <c r="E2395" s="142"/>
      <c r="F2395" s="142"/>
      <c r="G2395" s="142"/>
      <c r="H2395" s="142"/>
      <c r="I2395" s="129"/>
      <c r="J2395" s="130"/>
      <c r="K2395" s="131" t="str">
        <f t="shared" si="1157"/>
        <v/>
      </c>
      <c r="L2395" s="132" t="str">
        <f t="shared" si="1158"/>
        <v/>
      </c>
      <c r="M2395" s="133" t="str">
        <f t="shared" si="1159"/>
        <v/>
      </c>
      <c r="N2395" s="134" t="str">
        <f>IFERROR(IF(B:B="","",IF(R2395="Beer",SUM(LOOKUP(2,1/(Rates!$B$3:$B$5&lt;=W2395)/(Rates!$C$3:$C$5&gt;=W2395),Rates!$D$3:$D$5)*(X2395/100)*W2395),IF(R2395="Refreshment Beverage",SUM(LOOKUP(2,1/(Rates!$B$7:$B$11&lt;=W2395)/(Rates!$C$7:$C$11&gt;=W2395),Rates!$D$7:$D$11)*(X2395/100)*W2395)))),"")</f>
        <v/>
      </c>
      <c r="O2395" s="134" t="str">
        <f t="shared" si="1160"/>
        <v/>
      </c>
      <c r="P2395" s="116"/>
      <c r="Q2395" s="117" t="str">
        <f t="shared" si="1161"/>
        <v/>
      </c>
      <c r="R2395" s="128" t="str">
        <f t="shared" si="1162"/>
        <v/>
      </c>
      <c r="S2395" s="135" t="str">
        <f>IF(B2395="","",IF(R2395="Refreshment Beverage",VLOOKUP(VALUE(Q2395),Rates!G$15:L$19,2,0),VLOOKUP(VALUE(Q2395),Rates!G$4:L$12,2,0)))</f>
        <v/>
      </c>
      <c r="T2395" s="135" t="str">
        <f t="shared" si="1163"/>
        <v/>
      </c>
      <c r="U2395" s="118" t="str">
        <f t="shared" si="1164"/>
        <v/>
      </c>
      <c r="V2395" s="135" t="str">
        <f t="shared" si="1165"/>
        <v/>
      </c>
      <c r="W2395" s="135" t="str">
        <f t="shared" si="1166"/>
        <v/>
      </c>
      <c r="X2395" s="119" t="str">
        <f t="shared" si="1167"/>
        <v/>
      </c>
      <c r="Y2395" s="120" t="str">
        <f>IF(B:B="","",IF(R2395="Refreshment Beverage",VLOOKUP(Q2395,Rates!G$15:L$19,6,0)*W2395,VLOOKUP(Q2395,Rates!G$4:L$12,6,0)*W2395))</f>
        <v/>
      </c>
      <c r="Z2395" s="120" t="str">
        <f t="shared" si="1168"/>
        <v/>
      </c>
      <c r="AA2395" s="120" t="str">
        <f t="shared" si="1169"/>
        <v/>
      </c>
      <c r="AB2395" s="136" t="str">
        <f>IF(B:B="","",IF(R2395="Refreshment Beverage","",IF(AND(R2395="Beer",Q2395=0),SUM(LOOKUP(2,1/(Rates!$B$15:$B$18&lt;=W2395)/(Rates!$C$15:$C$18&gt;=W2395),Rates!$D$15:$D$18)*W2395),VLOOKUP(VALUE(Q:Q),Rates!A:B,2,0)*W2395)))</f>
        <v/>
      </c>
      <c r="AC2395" s="136" t="str">
        <f>IF(B:B="","",IF(R2395="Refreshment Beverage","",IF(AND(R2395="Beer",Q2395=0),SUM(LOOKUP(2,1/(Rates!$B$15:$B$18&lt;=W2395)/(Rates!$C$15:$C$18&gt;=W2395),Rates!$E$15:$E$18)*W2395),VLOOKUP(VALUE(Q:Q),Rates!A:C,3,0)*W2395)))</f>
        <v/>
      </c>
      <c r="AD2395" s="137" t="str">
        <f>IFERROR(IF(B:B="","",IF(R2395="Beer","",IF(VALUE(Q2395)=0,VLOOKUP(VLOOKUP(B:B,#REF!,16,0),Rates!A:E,2,0),VLOOKUP(VALUE(Q2395),Rates!A$31:B$34,2,0)*W2395))),0)</f>
        <v/>
      </c>
      <c r="AE2395" s="121" t="str">
        <f t="shared" si="1170"/>
        <v/>
      </c>
      <c r="AF2395" s="138" t="str">
        <f t="shared" si="1171"/>
        <v/>
      </c>
      <c r="AG2395" s="122" t="str">
        <f t="shared" si="1172"/>
        <v/>
      </c>
      <c r="AH2395" s="123" t="str">
        <f t="shared" si="1173"/>
        <v/>
      </c>
      <c r="AI2395" s="139" t="str">
        <f>IF(AE:AE="","",IF(R2395="Refreshment Beverage",AK2395*(Rates!J$19/100),ROUND(SUM(AH2395*(Rates!$J$8/100)),4)))</f>
        <v/>
      </c>
      <c r="AJ2395" s="124" t="str">
        <f t="shared" si="1174"/>
        <v/>
      </c>
      <c r="AK2395" s="125" t="str">
        <f t="shared" si="1175"/>
        <v/>
      </c>
      <c r="AL2395" s="121" t="str">
        <f t="shared" si="1176"/>
        <v/>
      </c>
      <c r="AM2395" s="138" t="str">
        <f>IF(AS2395="","",IF(R2395="Refreshment Beverage",ROUND(AS2395*Rates!K$19,4),ROUND(AO2395*(VLOOKUP(VALUE(Q2395),Rates!G$4:L$12,3,0)),4)))</f>
        <v/>
      </c>
      <c r="AN2395" s="126" t="str">
        <f>IF(AS2395="","",IF(R2395="Refreshment Beverage",AS2395*(Rates!J$19/100),MAX(AM2395,AB2395)))</f>
        <v/>
      </c>
      <c r="AO2395" s="127" t="str">
        <f t="shared" si="1177"/>
        <v/>
      </c>
      <c r="AP2395" s="127" t="str">
        <f t="shared" si="1178"/>
        <v/>
      </c>
      <c r="AQ2395" s="140" t="str">
        <f>IF(AS2395="","",IF(R2395="Refreshment Beverage",ROUND(SUM(VLOOKUP(Q:Q,Rates!G$15:L$19,3,0)*(AS2395-Y2395-Z2395-AA2395)),4),ROUND(SUM(Rates!$K$8*AS2395),4)))</f>
        <v/>
      </c>
      <c r="AR2395" s="139" t="str">
        <f t="shared" si="1179"/>
        <v/>
      </c>
      <c r="AS2395" s="125" t="str">
        <f t="shared" si="1180"/>
        <v/>
      </c>
      <c r="AT2395" s="121" t="str">
        <f t="shared" si="1181"/>
        <v/>
      </c>
      <c r="AU2395" s="138" t="str">
        <f>IF(AX2395="","",IF(R2395="Refreshment Beverage",ROUND((BA2395-Y2395-Z2395-AA2395)*VLOOKUP(VALUE(Q2395),Rates!G$15:L$19,3,0),4),ROUND(AW2395*(VLOOKUP(VALUE(Q2395),Rates!G:L,3,0)),4)))</f>
        <v/>
      </c>
      <c r="AV2395" s="126" t="str">
        <f t="shared" si="1182"/>
        <v/>
      </c>
      <c r="AW2395" s="127" t="str">
        <f t="shared" si="1183"/>
        <v/>
      </c>
      <c r="AX2395" s="123" t="str">
        <f t="shared" si="1184"/>
        <v/>
      </c>
      <c r="AY2395" s="140" t="str">
        <f>IF(AX2395="","",IF(R2395="Refreshment Beverage",ROUND(SUM(AX2395*Rates!K$19),4),ROUND(SUM(AX2395*(Rates!J$8/100)),4)))</f>
        <v/>
      </c>
      <c r="AZ2395" s="124" t="str">
        <f t="shared" si="1185"/>
        <v/>
      </c>
      <c r="BA2395" s="125" t="str">
        <f t="shared" si="1186"/>
        <v/>
      </c>
      <c r="BB2395" s="115"/>
      <c r="BC2395" s="143"/>
      <c r="BD2395" s="100"/>
      <c r="BE2395" s="100"/>
      <c r="BF2395" s="100"/>
      <c r="BG2395" s="100"/>
    </row>
    <row r="2396" spans="1:59" x14ac:dyDescent="0.2">
      <c r="A2396" s="144"/>
      <c r="B2396" s="141"/>
      <c r="C2396" s="141"/>
      <c r="D2396" s="142"/>
      <c r="E2396" s="142"/>
      <c r="F2396" s="142"/>
      <c r="G2396" s="142"/>
      <c r="H2396" s="142"/>
      <c r="I2396" s="129"/>
      <c r="J2396" s="130"/>
      <c r="K2396" s="131" t="str">
        <f t="shared" si="1157"/>
        <v/>
      </c>
      <c r="L2396" s="132" t="str">
        <f t="shared" si="1158"/>
        <v/>
      </c>
      <c r="M2396" s="133" t="str">
        <f t="shared" si="1159"/>
        <v/>
      </c>
      <c r="N2396" s="134" t="str">
        <f>IFERROR(IF(B:B="","",IF(R2396="Beer",SUM(LOOKUP(2,1/(Rates!$B$3:$B$5&lt;=W2396)/(Rates!$C$3:$C$5&gt;=W2396),Rates!$D$3:$D$5)*(X2396/100)*W2396),IF(R2396="Refreshment Beverage",SUM(LOOKUP(2,1/(Rates!$B$7:$B$11&lt;=W2396)/(Rates!$C$7:$C$11&gt;=W2396),Rates!$D$7:$D$11)*(X2396/100)*W2396)))),"")</f>
        <v/>
      </c>
      <c r="O2396" s="134" t="str">
        <f t="shared" si="1160"/>
        <v/>
      </c>
      <c r="P2396" s="116"/>
      <c r="Q2396" s="117" t="str">
        <f t="shared" si="1161"/>
        <v/>
      </c>
      <c r="R2396" s="128" t="str">
        <f t="shared" si="1162"/>
        <v/>
      </c>
      <c r="S2396" s="135" t="str">
        <f>IF(B2396="","",IF(R2396="Refreshment Beverage",VLOOKUP(VALUE(Q2396),Rates!G$15:L$19,2,0),VLOOKUP(VALUE(Q2396),Rates!G$4:L$12,2,0)))</f>
        <v/>
      </c>
      <c r="T2396" s="135" t="str">
        <f t="shared" si="1163"/>
        <v/>
      </c>
      <c r="U2396" s="118" t="str">
        <f t="shared" si="1164"/>
        <v/>
      </c>
      <c r="V2396" s="135" t="str">
        <f t="shared" si="1165"/>
        <v/>
      </c>
      <c r="W2396" s="135" t="str">
        <f t="shared" si="1166"/>
        <v/>
      </c>
      <c r="X2396" s="119" t="str">
        <f t="shared" si="1167"/>
        <v/>
      </c>
      <c r="Y2396" s="120" t="str">
        <f>IF(B:B="","",IF(R2396="Refreshment Beverage",VLOOKUP(Q2396,Rates!G$15:L$19,6,0)*W2396,VLOOKUP(Q2396,Rates!G$4:L$12,6,0)*W2396))</f>
        <v/>
      </c>
      <c r="Z2396" s="120" t="str">
        <f t="shared" si="1168"/>
        <v/>
      </c>
      <c r="AA2396" s="120" t="str">
        <f t="shared" si="1169"/>
        <v/>
      </c>
      <c r="AB2396" s="136" t="str">
        <f>IF(B:B="","",IF(R2396="Refreshment Beverage","",IF(AND(R2396="Beer",Q2396=0),SUM(LOOKUP(2,1/(Rates!$B$15:$B$18&lt;=W2396)/(Rates!$C$15:$C$18&gt;=W2396),Rates!$D$15:$D$18)*W2396),VLOOKUP(VALUE(Q:Q),Rates!A:B,2,0)*W2396)))</f>
        <v/>
      </c>
      <c r="AC2396" s="136" t="str">
        <f>IF(B:B="","",IF(R2396="Refreshment Beverage","",IF(AND(R2396="Beer",Q2396=0),SUM(LOOKUP(2,1/(Rates!$B$15:$B$18&lt;=W2396)/(Rates!$C$15:$C$18&gt;=W2396),Rates!$E$15:$E$18)*W2396),VLOOKUP(VALUE(Q:Q),Rates!A:C,3,0)*W2396)))</f>
        <v/>
      </c>
      <c r="AD2396" s="137" t="str">
        <f>IFERROR(IF(B:B="","",IF(R2396="Beer","",IF(VALUE(Q2396)=0,VLOOKUP(VLOOKUP(B:B,#REF!,16,0),Rates!A:E,2,0),VLOOKUP(VALUE(Q2396),Rates!A$31:B$34,2,0)*W2396))),0)</f>
        <v/>
      </c>
      <c r="AE2396" s="121" t="str">
        <f t="shared" si="1170"/>
        <v/>
      </c>
      <c r="AF2396" s="138" t="str">
        <f t="shared" si="1171"/>
        <v/>
      </c>
      <c r="AG2396" s="122" t="str">
        <f t="shared" si="1172"/>
        <v/>
      </c>
      <c r="AH2396" s="123" t="str">
        <f t="shared" si="1173"/>
        <v/>
      </c>
      <c r="AI2396" s="139" t="str">
        <f>IF(AE:AE="","",IF(R2396="Refreshment Beverage",AK2396*(Rates!J$19/100),ROUND(SUM(AH2396*(Rates!$J$8/100)),4)))</f>
        <v/>
      </c>
      <c r="AJ2396" s="124" t="str">
        <f t="shared" si="1174"/>
        <v/>
      </c>
      <c r="AK2396" s="125" t="str">
        <f t="shared" si="1175"/>
        <v/>
      </c>
      <c r="AL2396" s="121" t="str">
        <f t="shared" si="1176"/>
        <v/>
      </c>
      <c r="AM2396" s="138" t="str">
        <f>IF(AS2396="","",IF(R2396="Refreshment Beverage",ROUND(AS2396*Rates!K$19,4),ROUND(AO2396*(VLOOKUP(VALUE(Q2396),Rates!G$4:L$12,3,0)),4)))</f>
        <v/>
      </c>
      <c r="AN2396" s="126" t="str">
        <f>IF(AS2396="","",IF(R2396="Refreshment Beverage",AS2396*(Rates!J$19/100),MAX(AM2396,AB2396)))</f>
        <v/>
      </c>
      <c r="AO2396" s="127" t="str">
        <f t="shared" si="1177"/>
        <v/>
      </c>
      <c r="AP2396" s="127" t="str">
        <f t="shared" si="1178"/>
        <v/>
      </c>
      <c r="AQ2396" s="140" t="str">
        <f>IF(AS2396="","",IF(R2396="Refreshment Beverage",ROUND(SUM(VLOOKUP(Q:Q,Rates!G$15:L$19,3,0)*(AS2396-Y2396-Z2396-AA2396)),4),ROUND(SUM(Rates!$K$8*AS2396),4)))</f>
        <v/>
      </c>
      <c r="AR2396" s="139" t="str">
        <f t="shared" si="1179"/>
        <v/>
      </c>
      <c r="AS2396" s="125" t="str">
        <f t="shared" si="1180"/>
        <v/>
      </c>
      <c r="AT2396" s="121" t="str">
        <f t="shared" si="1181"/>
        <v/>
      </c>
      <c r="AU2396" s="138" t="str">
        <f>IF(AX2396="","",IF(R2396="Refreshment Beverage",ROUND((BA2396-Y2396-Z2396-AA2396)*VLOOKUP(VALUE(Q2396),Rates!G$15:L$19,3,0),4),ROUND(AW2396*(VLOOKUP(VALUE(Q2396),Rates!G:L,3,0)),4)))</f>
        <v/>
      </c>
      <c r="AV2396" s="126" t="str">
        <f t="shared" si="1182"/>
        <v/>
      </c>
      <c r="AW2396" s="127" t="str">
        <f t="shared" si="1183"/>
        <v/>
      </c>
      <c r="AX2396" s="123" t="str">
        <f t="shared" si="1184"/>
        <v/>
      </c>
      <c r="AY2396" s="140" t="str">
        <f>IF(AX2396="","",IF(R2396="Refreshment Beverage",ROUND(SUM(AX2396*Rates!K$19),4),ROUND(SUM(AX2396*(Rates!J$8/100)),4)))</f>
        <v/>
      </c>
      <c r="AZ2396" s="124" t="str">
        <f t="shared" si="1185"/>
        <v/>
      </c>
      <c r="BA2396" s="125" t="str">
        <f t="shared" si="1186"/>
        <v/>
      </c>
      <c r="BB2396" s="115"/>
      <c r="BC2396" s="143"/>
      <c r="BD2396" s="100"/>
      <c r="BE2396" s="100"/>
      <c r="BF2396" s="100"/>
      <c r="BG2396" s="100"/>
    </row>
    <row r="2397" spans="1:59" x14ac:dyDescent="0.2">
      <c r="A2397" s="144"/>
      <c r="B2397" s="141"/>
      <c r="C2397" s="141"/>
      <c r="D2397" s="142"/>
      <c r="E2397" s="142"/>
      <c r="F2397" s="142"/>
      <c r="G2397" s="142"/>
      <c r="H2397" s="142"/>
      <c r="I2397" s="129"/>
      <c r="J2397" s="130"/>
      <c r="K2397" s="131" t="str">
        <f t="shared" si="1157"/>
        <v/>
      </c>
      <c r="L2397" s="132" t="str">
        <f t="shared" si="1158"/>
        <v/>
      </c>
      <c r="M2397" s="133" t="str">
        <f t="shared" si="1159"/>
        <v/>
      </c>
      <c r="N2397" s="134" t="str">
        <f>IFERROR(IF(B:B="","",IF(R2397="Beer",SUM(LOOKUP(2,1/(Rates!$B$3:$B$5&lt;=W2397)/(Rates!$C$3:$C$5&gt;=W2397),Rates!$D$3:$D$5)*(X2397/100)*W2397),IF(R2397="Refreshment Beverage",SUM(LOOKUP(2,1/(Rates!$B$7:$B$11&lt;=W2397)/(Rates!$C$7:$C$11&gt;=W2397),Rates!$D$7:$D$11)*(X2397/100)*W2397)))),"")</f>
        <v/>
      </c>
      <c r="O2397" s="134" t="str">
        <f t="shared" si="1160"/>
        <v/>
      </c>
      <c r="P2397" s="116"/>
      <c r="Q2397" s="117" t="str">
        <f t="shared" si="1161"/>
        <v/>
      </c>
      <c r="R2397" s="128" t="str">
        <f t="shared" si="1162"/>
        <v/>
      </c>
      <c r="S2397" s="135" t="str">
        <f>IF(B2397="","",IF(R2397="Refreshment Beverage",VLOOKUP(VALUE(Q2397),Rates!G$15:L$19,2,0),VLOOKUP(VALUE(Q2397),Rates!G$4:L$12,2,0)))</f>
        <v/>
      </c>
      <c r="T2397" s="135" t="str">
        <f t="shared" si="1163"/>
        <v/>
      </c>
      <c r="U2397" s="118" t="str">
        <f t="shared" si="1164"/>
        <v/>
      </c>
      <c r="V2397" s="135" t="str">
        <f t="shared" si="1165"/>
        <v/>
      </c>
      <c r="W2397" s="135" t="str">
        <f t="shared" si="1166"/>
        <v/>
      </c>
      <c r="X2397" s="119" t="str">
        <f t="shared" si="1167"/>
        <v/>
      </c>
      <c r="Y2397" s="120" t="str">
        <f>IF(B:B="","",IF(R2397="Refreshment Beverage",VLOOKUP(Q2397,Rates!G$15:L$19,6,0)*W2397,VLOOKUP(Q2397,Rates!G$4:L$12,6,0)*W2397))</f>
        <v/>
      </c>
      <c r="Z2397" s="120" t="str">
        <f t="shared" si="1168"/>
        <v/>
      </c>
      <c r="AA2397" s="120" t="str">
        <f t="shared" si="1169"/>
        <v/>
      </c>
      <c r="AB2397" s="136" t="str">
        <f>IF(B:B="","",IF(R2397="Refreshment Beverage","",IF(AND(R2397="Beer",Q2397=0),SUM(LOOKUP(2,1/(Rates!$B$15:$B$18&lt;=W2397)/(Rates!$C$15:$C$18&gt;=W2397),Rates!$D$15:$D$18)*W2397),VLOOKUP(VALUE(Q:Q),Rates!A:B,2,0)*W2397)))</f>
        <v/>
      </c>
      <c r="AC2397" s="136" t="str">
        <f>IF(B:B="","",IF(R2397="Refreshment Beverage","",IF(AND(R2397="Beer",Q2397=0),SUM(LOOKUP(2,1/(Rates!$B$15:$B$18&lt;=W2397)/(Rates!$C$15:$C$18&gt;=W2397),Rates!$E$15:$E$18)*W2397),VLOOKUP(VALUE(Q:Q),Rates!A:C,3,0)*W2397)))</f>
        <v/>
      </c>
      <c r="AD2397" s="137" t="str">
        <f>IFERROR(IF(B:B="","",IF(R2397="Beer","",IF(VALUE(Q2397)=0,VLOOKUP(VLOOKUP(B:B,#REF!,16,0),Rates!A:E,2,0),VLOOKUP(VALUE(Q2397),Rates!A$31:B$34,2,0)*W2397))),0)</f>
        <v/>
      </c>
      <c r="AE2397" s="121" t="str">
        <f t="shared" si="1170"/>
        <v/>
      </c>
      <c r="AF2397" s="138" t="str">
        <f t="shared" si="1171"/>
        <v/>
      </c>
      <c r="AG2397" s="122" t="str">
        <f t="shared" si="1172"/>
        <v/>
      </c>
      <c r="AH2397" s="123" t="str">
        <f t="shared" si="1173"/>
        <v/>
      </c>
      <c r="AI2397" s="139" t="str">
        <f>IF(AE:AE="","",IF(R2397="Refreshment Beverage",AK2397*(Rates!J$19/100),ROUND(SUM(AH2397*(Rates!$J$8/100)),4)))</f>
        <v/>
      </c>
      <c r="AJ2397" s="124" t="str">
        <f t="shared" si="1174"/>
        <v/>
      </c>
      <c r="AK2397" s="125" t="str">
        <f t="shared" si="1175"/>
        <v/>
      </c>
      <c r="AL2397" s="121" t="str">
        <f t="shared" si="1176"/>
        <v/>
      </c>
      <c r="AM2397" s="138" t="str">
        <f>IF(AS2397="","",IF(R2397="Refreshment Beverage",ROUND(AS2397*Rates!K$19,4),ROUND(AO2397*(VLOOKUP(VALUE(Q2397),Rates!G$4:L$12,3,0)),4)))</f>
        <v/>
      </c>
      <c r="AN2397" s="126" t="str">
        <f>IF(AS2397="","",IF(R2397="Refreshment Beverage",AS2397*(Rates!J$19/100),MAX(AM2397,AB2397)))</f>
        <v/>
      </c>
      <c r="AO2397" s="127" t="str">
        <f t="shared" si="1177"/>
        <v/>
      </c>
      <c r="AP2397" s="127" t="str">
        <f t="shared" si="1178"/>
        <v/>
      </c>
      <c r="AQ2397" s="140" t="str">
        <f>IF(AS2397="","",IF(R2397="Refreshment Beverage",ROUND(SUM(VLOOKUP(Q:Q,Rates!G$15:L$19,3,0)*(AS2397-Y2397-Z2397-AA2397)),4),ROUND(SUM(Rates!$K$8*AS2397),4)))</f>
        <v/>
      </c>
      <c r="AR2397" s="139" t="str">
        <f t="shared" si="1179"/>
        <v/>
      </c>
      <c r="AS2397" s="125" t="str">
        <f t="shared" si="1180"/>
        <v/>
      </c>
      <c r="AT2397" s="121" t="str">
        <f t="shared" si="1181"/>
        <v/>
      </c>
      <c r="AU2397" s="138" t="str">
        <f>IF(AX2397="","",IF(R2397="Refreshment Beverage",ROUND((BA2397-Y2397-Z2397-AA2397)*VLOOKUP(VALUE(Q2397),Rates!G$15:L$19,3,0),4),ROUND(AW2397*(VLOOKUP(VALUE(Q2397),Rates!G:L,3,0)),4)))</f>
        <v/>
      </c>
      <c r="AV2397" s="126" t="str">
        <f t="shared" si="1182"/>
        <v/>
      </c>
      <c r="AW2397" s="127" t="str">
        <f t="shared" si="1183"/>
        <v/>
      </c>
      <c r="AX2397" s="123" t="str">
        <f t="shared" si="1184"/>
        <v/>
      </c>
      <c r="AY2397" s="140" t="str">
        <f>IF(AX2397="","",IF(R2397="Refreshment Beverage",ROUND(SUM(AX2397*Rates!K$19),4),ROUND(SUM(AX2397*(Rates!J$8/100)),4)))</f>
        <v/>
      </c>
      <c r="AZ2397" s="124" t="str">
        <f t="shared" si="1185"/>
        <v/>
      </c>
      <c r="BA2397" s="125" t="str">
        <f t="shared" si="1186"/>
        <v/>
      </c>
      <c r="BB2397" s="115"/>
      <c r="BC2397" s="143"/>
      <c r="BD2397" s="100"/>
      <c r="BE2397" s="100"/>
      <c r="BF2397" s="100"/>
      <c r="BG2397" s="100"/>
    </row>
    <row r="2398" spans="1:59" x14ac:dyDescent="0.2">
      <c r="A2398" s="144"/>
      <c r="B2398" s="141"/>
      <c r="C2398" s="141"/>
      <c r="D2398" s="142"/>
      <c r="E2398" s="142"/>
      <c r="F2398" s="142"/>
      <c r="G2398" s="142"/>
      <c r="H2398" s="142"/>
      <c r="I2398" s="129"/>
      <c r="J2398" s="130"/>
      <c r="K2398" s="131" t="str">
        <f t="shared" si="1157"/>
        <v/>
      </c>
      <c r="L2398" s="132" t="str">
        <f t="shared" si="1158"/>
        <v/>
      </c>
      <c r="M2398" s="133" t="str">
        <f t="shared" si="1159"/>
        <v/>
      </c>
      <c r="N2398" s="134" t="str">
        <f>IFERROR(IF(B:B="","",IF(R2398="Beer",SUM(LOOKUP(2,1/(Rates!$B$3:$B$5&lt;=W2398)/(Rates!$C$3:$C$5&gt;=W2398),Rates!$D$3:$D$5)*(X2398/100)*W2398),IF(R2398="Refreshment Beverage",SUM(LOOKUP(2,1/(Rates!$B$7:$B$11&lt;=W2398)/(Rates!$C$7:$C$11&gt;=W2398),Rates!$D$7:$D$11)*(X2398/100)*W2398)))),"")</f>
        <v/>
      </c>
      <c r="O2398" s="134" t="str">
        <f t="shared" si="1160"/>
        <v/>
      </c>
      <c r="P2398" s="116"/>
      <c r="Q2398" s="117" t="str">
        <f t="shared" si="1161"/>
        <v/>
      </c>
      <c r="R2398" s="128" t="str">
        <f t="shared" si="1162"/>
        <v/>
      </c>
      <c r="S2398" s="135" t="str">
        <f>IF(B2398="","",IF(R2398="Refreshment Beverage",VLOOKUP(VALUE(Q2398),Rates!G$15:L$19,2,0),VLOOKUP(VALUE(Q2398),Rates!G$4:L$12,2,0)))</f>
        <v/>
      </c>
      <c r="T2398" s="135" t="str">
        <f t="shared" si="1163"/>
        <v/>
      </c>
      <c r="U2398" s="118" t="str">
        <f t="shared" si="1164"/>
        <v/>
      </c>
      <c r="V2398" s="135" t="str">
        <f t="shared" si="1165"/>
        <v/>
      </c>
      <c r="W2398" s="135" t="str">
        <f t="shared" si="1166"/>
        <v/>
      </c>
      <c r="X2398" s="119" t="str">
        <f t="shared" si="1167"/>
        <v/>
      </c>
      <c r="Y2398" s="120" t="str">
        <f>IF(B:B="","",IF(R2398="Refreshment Beverage",VLOOKUP(Q2398,Rates!G$15:L$19,6,0)*W2398,VLOOKUP(Q2398,Rates!G$4:L$12,6,0)*W2398))</f>
        <v/>
      </c>
      <c r="Z2398" s="120" t="str">
        <f t="shared" si="1168"/>
        <v/>
      </c>
      <c r="AA2398" s="120" t="str">
        <f t="shared" si="1169"/>
        <v/>
      </c>
      <c r="AB2398" s="136" t="str">
        <f>IF(B:B="","",IF(R2398="Refreshment Beverage","",IF(AND(R2398="Beer",Q2398=0),SUM(LOOKUP(2,1/(Rates!$B$15:$B$18&lt;=W2398)/(Rates!$C$15:$C$18&gt;=W2398),Rates!$D$15:$D$18)*W2398),VLOOKUP(VALUE(Q:Q),Rates!A:B,2,0)*W2398)))</f>
        <v/>
      </c>
      <c r="AC2398" s="136" t="str">
        <f>IF(B:B="","",IF(R2398="Refreshment Beverage","",IF(AND(R2398="Beer",Q2398=0),SUM(LOOKUP(2,1/(Rates!$B$15:$B$18&lt;=W2398)/(Rates!$C$15:$C$18&gt;=W2398),Rates!$E$15:$E$18)*W2398),VLOOKUP(VALUE(Q:Q),Rates!A:C,3,0)*W2398)))</f>
        <v/>
      </c>
      <c r="AD2398" s="137" t="str">
        <f>IFERROR(IF(B:B="","",IF(R2398="Beer","",IF(VALUE(Q2398)=0,VLOOKUP(VLOOKUP(B:B,#REF!,16,0),Rates!A:E,2,0),VLOOKUP(VALUE(Q2398),Rates!A$31:B$34,2,0)*W2398))),0)</f>
        <v/>
      </c>
      <c r="AE2398" s="121" t="str">
        <f t="shared" si="1170"/>
        <v/>
      </c>
      <c r="AF2398" s="138" t="str">
        <f t="shared" si="1171"/>
        <v/>
      </c>
      <c r="AG2398" s="122" t="str">
        <f t="shared" si="1172"/>
        <v/>
      </c>
      <c r="AH2398" s="123" t="str">
        <f t="shared" si="1173"/>
        <v/>
      </c>
      <c r="AI2398" s="139" t="str">
        <f>IF(AE:AE="","",IF(R2398="Refreshment Beverage",AK2398*(Rates!J$19/100),ROUND(SUM(AH2398*(Rates!$J$8/100)),4)))</f>
        <v/>
      </c>
      <c r="AJ2398" s="124" t="str">
        <f t="shared" si="1174"/>
        <v/>
      </c>
      <c r="AK2398" s="125" t="str">
        <f t="shared" si="1175"/>
        <v/>
      </c>
      <c r="AL2398" s="121" t="str">
        <f t="shared" si="1176"/>
        <v/>
      </c>
      <c r="AM2398" s="138" t="str">
        <f>IF(AS2398="","",IF(R2398="Refreshment Beverage",ROUND(AS2398*Rates!K$19,4),ROUND(AO2398*(VLOOKUP(VALUE(Q2398),Rates!G$4:L$12,3,0)),4)))</f>
        <v/>
      </c>
      <c r="AN2398" s="126" t="str">
        <f>IF(AS2398="","",IF(R2398="Refreshment Beverage",AS2398*(Rates!J$19/100),MAX(AM2398,AB2398)))</f>
        <v/>
      </c>
      <c r="AO2398" s="127" t="str">
        <f t="shared" si="1177"/>
        <v/>
      </c>
      <c r="AP2398" s="127" t="str">
        <f t="shared" si="1178"/>
        <v/>
      </c>
      <c r="AQ2398" s="140" t="str">
        <f>IF(AS2398="","",IF(R2398="Refreshment Beverage",ROUND(SUM(VLOOKUP(Q:Q,Rates!G$15:L$19,3,0)*(AS2398-Y2398-Z2398-AA2398)),4),ROUND(SUM(Rates!$K$8*AS2398),4)))</f>
        <v/>
      </c>
      <c r="AR2398" s="139" t="str">
        <f t="shared" si="1179"/>
        <v/>
      </c>
      <c r="AS2398" s="125" t="str">
        <f t="shared" si="1180"/>
        <v/>
      </c>
      <c r="AT2398" s="121" t="str">
        <f t="shared" si="1181"/>
        <v/>
      </c>
      <c r="AU2398" s="138" t="str">
        <f>IF(AX2398="","",IF(R2398="Refreshment Beverage",ROUND((BA2398-Y2398-Z2398-AA2398)*VLOOKUP(VALUE(Q2398),Rates!G$15:L$19,3,0),4),ROUND(AW2398*(VLOOKUP(VALUE(Q2398),Rates!G:L,3,0)),4)))</f>
        <v/>
      </c>
      <c r="AV2398" s="126" t="str">
        <f t="shared" si="1182"/>
        <v/>
      </c>
      <c r="AW2398" s="127" t="str">
        <f t="shared" si="1183"/>
        <v/>
      </c>
      <c r="AX2398" s="123" t="str">
        <f t="shared" si="1184"/>
        <v/>
      </c>
      <c r="AY2398" s="140" t="str">
        <f>IF(AX2398="","",IF(R2398="Refreshment Beverage",ROUND(SUM(AX2398*Rates!K$19),4),ROUND(SUM(AX2398*(Rates!J$8/100)),4)))</f>
        <v/>
      </c>
      <c r="AZ2398" s="124" t="str">
        <f t="shared" si="1185"/>
        <v/>
      </c>
      <c r="BA2398" s="125" t="str">
        <f t="shared" si="1186"/>
        <v/>
      </c>
      <c r="BB2398" s="115"/>
      <c r="BC2398" s="143"/>
      <c r="BD2398" s="100"/>
      <c r="BE2398" s="100"/>
      <c r="BF2398" s="100"/>
      <c r="BG2398" s="100"/>
    </row>
    <row r="2399" spans="1:59" x14ac:dyDescent="0.2">
      <c r="A2399" s="144"/>
      <c r="B2399" s="141"/>
      <c r="C2399" s="141"/>
      <c r="D2399" s="142"/>
      <c r="E2399" s="142"/>
      <c r="F2399" s="142"/>
      <c r="G2399" s="142"/>
      <c r="H2399" s="142"/>
      <c r="I2399" s="129"/>
      <c r="J2399" s="130"/>
      <c r="K2399" s="131" t="str">
        <f t="shared" si="1157"/>
        <v/>
      </c>
      <c r="L2399" s="132" t="str">
        <f t="shared" si="1158"/>
        <v/>
      </c>
      <c r="M2399" s="133" t="str">
        <f t="shared" si="1159"/>
        <v/>
      </c>
      <c r="N2399" s="134" t="str">
        <f>IFERROR(IF(B:B="","",IF(R2399="Beer",SUM(LOOKUP(2,1/(Rates!$B$3:$B$5&lt;=W2399)/(Rates!$C$3:$C$5&gt;=W2399),Rates!$D$3:$D$5)*(X2399/100)*W2399),IF(R2399="Refreshment Beverage",SUM(LOOKUP(2,1/(Rates!$B$7:$B$11&lt;=W2399)/(Rates!$C$7:$C$11&gt;=W2399),Rates!$D$7:$D$11)*(X2399/100)*W2399)))),"")</f>
        <v/>
      </c>
      <c r="O2399" s="134" t="str">
        <f t="shared" si="1160"/>
        <v/>
      </c>
      <c r="P2399" s="116"/>
      <c r="Q2399" s="117" t="str">
        <f t="shared" si="1161"/>
        <v/>
      </c>
      <c r="R2399" s="128" t="str">
        <f t="shared" si="1162"/>
        <v/>
      </c>
      <c r="S2399" s="135" t="str">
        <f>IF(B2399="","",IF(R2399="Refreshment Beverage",VLOOKUP(VALUE(Q2399),Rates!G$15:L$19,2,0),VLOOKUP(VALUE(Q2399),Rates!G$4:L$12,2,0)))</f>
        <v/>
      </c>
      <c r="T2399" s="135" t="str">
        <f t="shared" si="1163"/>
        <v/>
      </c>
      <c r="U2399" s="118" t="str">
        <f t="shared" si="1164"/>
        <v/>
      </c>
      <c r="V2399" s="135" t="str">
        <f t="shared" si="1165"/>
        <v/>
      </c>
      <c r="W2399" s="135" t="str">
        <f t="shared" si="1166"/>
        <v/>
      </c>
      <c r="X2399" s="119" t="str">
        <f t="shared" si="1167"/>
        <v/>
      </c>
      <c r="Y2399" s="120" t="str">
        <f>IF(B:B="","",IF(R2399="Refreshment Beverage",VLOOKUP(Q2399,Rates!G$15:L$19,6,0)*W2399,VLOOKUP(Q2399,Rates!G$4:L$12,6,0)*W2399))</f>
        <v/>
      </c>
      <c r="Z2399" s="120" t="str">
        <f t="shared" si="1168"/>
        <v/>
      </c>
      <c r="AA2399" s="120" t="str">
        <f t="shared" si="1169"/>
        <v/>
      </c>
      <c r="AB2399" s="136" t="str">
        <f>IF(B:B="","",IF(R2399="Refreshment Beverage","",IF(AND(R2399="Beer",Q2399=0),SUM(LOOKUP(2,1/(Rates!$B$15:$B$18&lt;=W2399)/(Rates!$C$15:$C$18&gt;=W2399),Rates!$D$15:$D$18)*W2399),VLOOKUP(VALUE(Q:Q),Rates!A:B,2,0)*W2399)))</f>
        <v/>
      </c>
      <c r="AC2399" s="136" t="str">
        <f>IF(B:B="","",IF(R2399="Refreshment Beverage","",IF(AND(R2399="Beer",Q2399=0),SUM(LOOKUP(2,1/(Rates!$B$15:$B$18&lt;=W2399)/(Rates!$C$15:$C$18&gt;=W2399),Rates!$E$15:$E$18)*W2399),VLOOKUP(VALUE(Q:Q),Rates!A:C,3,0)*W2399)))</f>
        <v/>
      </c>
      <c r="AD2399" s="137" t="str">
        <f>IFERROR(IF(B:B="","",IF(R2399="Beer","",IF(VALUE(Q2399)=0,VLOOKUP(VLOOKUP(B:B,#REF!,16,0),Rates!A:E,2,0),VLOOKUP(VALUE(Q2399),Rates!A$31:B$34,2,0)*W2399))),0)</f>
        <v/>
      </c>
      <c r="AE2399" s="121" t="str">
        <f t="shared" si="1170"/>
        <v/>
      </c>
      <c r="AF2399" s="138" t="str">
        <f t="shared" si="1171"/>
        <v/>
      </c>
      <c r="AG2399" s="122" t="str">
        <f t="shared" si="1172"/>
        <v/>
      </c>
      <c r="AH2399" s="123" t="str">
        <f t="shared" si="1173"/>
        <v/>
      </c>
      <c r="AI2399" s="139" t="str">
        <f>IF(AE:AE="","",IF(R2399="Refreshment Beverage",AK2399*(Rates!J$19/100),ROUND(SUM(AH2399*(Rates!$J$8/100)),4)))</f>
        <v/>
      </c>
      <c r="AJ2399" s="124" t="str">
        <f t="shared" si="1174"/>
        <v/>
      </c>
      <c r="AK2399" s="125" t="str">
        <f t="shared" si="1175"/>
        <v/>
      </c>
      <c r="AL2399" s="121" t="str">
        <f t="shared" si="1176"/>
        <v/>
      </c>
      <c r="AM2399" s="138" t="str">
        <f>IF(AS2399="","",IF(R2399="Refreshment Beverage",ROUND(AS2399*Rates!K$19,4),ROUND(AO2399*(VLOOKUP(VALUE(Q2399),Rates!G$4:L$12,3,0)),4)))</f>
        <v/>
      </c>
      <c r="AN2399" s="126" t="str">
        <f>IF(AS2399="","",IF(R2399="Refreshment Beverage",AS2399*(Rates!J$19/100),MAX(AM2399,AB2399)))</f>
        <v/>
      </c>
      <c r="AO2399" s="127" t="str">
        <f t="shared" si="1177"/>
        <v/>
      </c>
      <c r="AP2399" s="127" t="str">
        <f t="shared" si="1178"/>
        <v/>
      </c>
      <c r="AQ2399" s="140" t="str">
        <f>IF(AS2399="","",IF(R2399="Refreshment Beverage",ROUND(SUM(VLOOKUP(Q:Q,Rates!G$15:L$19,3,0)*(AS2399-Y2399-Z2399-AA2399)),4),ROUND(SUM(Rates!$K$8*AS2399),4)))</f>
        <v/>
      </c>
      <c r="AR2399" s="139" t="str">
        <f t="shared" si="1179"/>
        <v/>
      </c>
      <c r="AS2399" s="125" t="str">
        <f t="shared" si="1180"/>
        <v/>
      </c>
      <c r="AT2399" s="121" t="str">
        <f t="shared" si="1181"/>
        <v/>
      </c>
      <c r="AU2399" s="138" t="str">
        <f>IF(AX2399="","",IF(R2399="Refreshment Beverage",ROUND((BA2399-Y2399-Z2399-AA2399)*VLOOKUP(VALUE(Q2399),Rates!G$15:L$19,3,0),4),ROUND(AW2399*(VLOOKUP(VALUE(Q2399),Rates!G:L,3,0)),4)))</f>
        <v/>
      </c>
      <c r="AV2399" s="126" t="str">
        <f t="shared" si="1182"/>
        <v/>
      </c>
      <c r="AW2399" s="127" t="str">
        <f t="shared" si="1183"/>
        <v/>
      </c>
      <c r="AX2399" s="123" t="str">
        <f t="shared" si="1184"/>
        <v/>
      </c>
      <c r="AY2399" s="140" t="str">
        <f>IF(AX2399="","",IF(R2399="Refreshment Beverage",ROUND(SUM(AX2399*Rates!K$19),4),ROUND(SUM(AX2399*(Rates!J$8/100)),4)))</f>
        <v/>
      </c>
      <c r="AZ2399" s="124" t="str">
        <f t="shared" si="1185"/>
        <v/>
      </c>
      <c r="BA2399" s="125" t="str">
        <f t="shared" si="1186"/>
        <v/>
      </c>
      <c r="BB2399" s="115"/>
      <c r="BC2399" s="143"/>
      <c r="BD2399" s="100"/>
      <c r="BE2399" s="100"/>
      <c r="BF2399" s="100"/>
      <c r="BG2399" s="100"/>
    </row>
    <row r="2400" spans="1:59" x14ac:dyDescent="0.2">
      <c r="A2400" s="144"/>
      <c r="B2400" s="141"/>
      <c r="C2400" s="141"/>
      <c r="D2400" s="142"/>
      <c r="E2400" s="142"/>
      <c r="F2400" s="142"/>
      <c r="G2400" s="142"/>
      <c r="H2400" s="142"/>
      <c r="I2400" s="129"/>
      <c r="J2400" s="130"/>
      <c r="K2400" s="131" t="str">
        <f t="shared" si="1157"/>
        <v/>
      </c>
      <c r="L2400" s="132" t="str">
        <f t="shared" si="1158"/>
        <v/>
      </c>
      <c r="M2400" s="133" t="str">
        <f t="shared" si="1159"/>
        <v/>
      </c>
      <c r="N2400" s="134" t="str">
        <f>IFERROR(IF(B:B="","",IF(R2400="Beer",SUM(LOOKUP(2,1/(Rates!$B$3:$B$5&lt;=W2400)/(Rates!$C$3:$C$5&gt;=W2400),Rates!$D$3:$D$5)*(X2400/100)*W2400),IF(R2400="Refreshment Beverage",SUM(LOOKUP(2,1/(Rates!$B$7:$B$11&lt;=W2400)/(Rates!$C$7:$C$11&gt;=W2400),Rates!$D$7:$D$11)*(X2400/100)*W2400)))),"")</f>
        <v/>
      </c>
      <c r="O2400" s="134" t="str">
        <f t="shared" si="1160"/>
        <v/>
      </c>
      <c r="P2400" s="116"/>
      <c r="Q2400" s="117" t="str">
        <f t="shared" si="1161"/>
        <v/>
      </c>
      <c r="R2400" s="128" t="str">
        <f t="shared" si="1162"/>
        <v/>
      </c>
      <c r="S2400" s="135" t="str">
        <f>IF(B2400="","",IF(R2400="Refreshment Beverage",VLOOKUP(VALUE(Q2400),Rates!G$15:L$19,2,0),VLOOKUP(VALUE(Q2400),Rates!G$4:L$12,2,0)))</f>
        <v/>
      </c>
      <c r="T2400" s="135" t="str">
        <f t="shared" si="1163"/>
        <v/>
      </c>
      <c r="U2400" s="118" t="str">
        <f t="shared" si="1164"/>
        <v/>
      </c>
      <c r="V2400" s="135" t="str">
        <f t="shared" si="1165"/>
        <v/>
      </c>
      <c r="W2400" s="135" t="str">
        <f t="shared" si="1166"/>
        <v/>
      </c>
      <c r="X2400" s="119" t="str">
        <f t="shared" si="1167"/>
        <v/>
      </c>
      <c r="Y2400" s="120" t="str">
        <f>IF(B:B="","",IF(R2400="Refreshment Beverage",VLOOKUP(Q2400,Rates!G$15:L$19,6,0)*W2400,VLOOKUP(Q2400,Rates!G$4:L$12,6,0)*W2400))</f>
        <v/>
      </c>
      <c r="Z2400" s="120" t="str">
        <f t="shared" si="1168"/>
        <v/>
      </c>
      <c r="AA2400" s="120" t="str">
        <f t="shared" si="1169"/>
        <v/>
      </c>
      <c r="AB2400" s="136" t="str">
        <f>IF(B:B="","",IF(R2400="Refreshment Beverage","",IF(AND(R2400="Beer",Q2400=0),SUM(LOOKUP(2,1/(Rates!$B$15:$B$18&lt;=W2400)/(Rates!$C$15:$C$18&gt;=W2400),Rates!$D$15:$D$18)*W2400),VLOOKUP(VALUE(Q:Q),Rates!A:B,2,0)*W2400)))</f>
        <v/>
      </c>
      <c r="AC2400" s="136" t="str">
        <f>IF(B:B="","",IF(R2400="Refreshment Beverage","",IF(AND(R2400="Beer",Q2400=0),SUM(LOOKUP(2,1/(Rates!$B$15:$B$18&lt;=W2400)/(Rates!$C$15:$C$18&gt;=W2400),Rates!$E$15:$E$18)*W2400),VLOOKUP(VALUE(Q:Q),Rates!A:C,3,0)*W2400)))</f>
        <v/>
      </c>
      <c r="AD2400" s="137" t="str">
        <f>IFERROR(IF(B:B="","",IF(R2400="Beer","",IF(VALUE(Q2400)=0,VLOOKUP(VLOOKUP(B:B,#REF!,16,0),Rates!A:E,2,0),VLOOKUP(VALUE(Q2400),Rates!A$31:B$34,2,0)*W2400))),0)</f>
        <v/>
      </c>
      <c r="AE2400" s="121" t="str">
        <f t="shared" si="1170"/>
        <v/>
      </c>
      <c r="AF2400" s="138" t="str">
        <f t="shared" si="1171"/>
        <v/>
      </c>
      <c r="AG2400" s="122" t="str">
        <f t="shared" si="1172"/>
        <v/>
      </c>
      <c r="AH2400" s="123" t="str">
        <f t="shared" si="1173"/>
        <v/>
      </c>
      <c r="AI2400" s="139" t="str">
        <f>IF(AE:AE="","",IF(R2400="Refreshment Beverage",AK2400*(Rates!J$19/100),ROUND(SUM(AH2400*(Rates!$J$8/100)),4)))</f>
        <v/>
      </c>
      <c r="AJ2400" s="124" t="str">
        <f t="shared" si="1174"/>
        <v/>
      </c>
      <c r="AK2400" s="125" t="str">
        <f t="shared" si="1175"/>
        <v/>
      </c>
      <c r="AL2400" s="121" t="str">
        <f t="shared" si="1176"/>
        <v/>
      </c>
      <c r="AM2400" s="138" t="str">
        <f>IF(AS2400="","",IF(R2400="Refreshment Beverage",ROUND(AS2400*Rates!K$19,4),ROUND(AO2400*(VLOOKUP(VALUE(Q2400),Rates!G$4:L$12,3,0)),4)))</f>
        <v/>
      </c>
      <c r="AN2400" s="126" t="str">
        <f>IF(AS2400="","",IF(R2400="Refreshment Beverage",AS2400*(Rates!J$19/100),MAX(AM2400,AB2400)))</f>
        <v/>
      </c>
      <c r="AO2400" s="127" t="str">
        <f t="shared" si="1177"/>
        <v/>
      </c>
      <c r="AP2400" s="127" t="str">
        <f t="shared" si="1178"/>
        <v/>
      </c>
      <c r="AQ2400" s="140" t="str">
        <f>IF(AS2400="","",IF(R2400="Refreshment Beverage",ROUND(SUM(VLOOKUP(Q:Q,Rates!G$15:L$19,3,0)*(AS2400-Y2400-Z2400-AA2400)),4),ROUND(SUM(Rates!$K$8*AS2400),4)))</f>
        <v/>
      </c>
      <c r="AR2400" s="139" t="str">
        <f t="shared" si="1179"/>
        <v/>
      </c>
      <c r="AS2400" s="125" t="str">
        <f t="shared" si="1180"/>
        <v/>
      </c>
      <c r="AT2400" s="121" t="str">
        <f t="shared" si="1181"/>
        <v/>
      </c>
      <c r="AU2400" s="138" t="str">
        <f>IF(AX2400="","",IF(R2400="Refreshment Beverage",ROUND((BA2400-Y2400-Z2400-AA2400)*VLOOKUP(VALUE(Q2400),Rates!G$15:L$19,3,0),4),ROUND(AW2400*(VLOOKUP(VALUE(Q2400),Rates!G:L,3,0)),4)))</f>
        <v/>
      </c>
      <c r="AV2400" s="126" t="str">
        <f t="shared" si="1182"/>
        <v/>
      </c>
      <c r="AW2400" s="127" t="str">
        <f t="shared" si="1183"/>
        <v/>
      </c>
      <c r="AX2400" s="123" t="str">
        <f t="shared" si="1184"/>
        <v/>
      </c>
      <c r="AY2400" s="140" t="str">
        <f>IF(AX2400="","",IF(R2400="Refreshment Beverage",ROUND(SUM(AX2400*Rates!K$19),4),ROUND(SUM(AX2400*(Rates!J$8/100)),4)))</f>
        <v/>
      </c>
      <c r="AZ2400" s="124" t="str">
        <f t="shared" si="1185"/>
        <v/>
      </c>
      <c r="BA2400" s="125" t="str">
        <f t="shared" si="1186"/>
        <v/>
      </c>
      <c r="BB2400" s="115"/>
      <c r="BC2400" s="143"/>
      <c r="BD2400" s="100"/>
      <c r="BE2400" s="100"/>
      <c r="BF2400" s="100"/>
      <c r="BG2400" s="100"/>
    </row>
    <row r="2401" spans="1:59" x14ac:dyDescent="0.2">
      <c r="A2401" s="144"/>
      <c r="B2401" s="141"/>
      <c r="C2401" s="141"/>
      <c r="D2401" s="142"/>
      <c r="E2401" s="142"/>
      <c r="F2401" s="142"/>
      <c r="G2401" s="142"/>
      <c r="H2401" s="142"/>
      <c r="I2401" s="129"/>
      <c r="J2401" s="130"/>
      <c r="K2401" s="131" t="str">
        <f t="shared" si="1157"/>
        <v/>
      </c>
      <c r="L2401" s="132" t="str">
        <f t="shared" si="1158"/>
        <v/>
      </c>
      <c r="M2401" s="133" t="str">
        <f t="shared" si="1159"/>
        <v/>
      </c>
      <c r="N2401" s="134" t="str">
        <f>IFERROR(IF(B:B="","",IF(R2401="Beer",SUM(LOOKUP(2,1/(Rates!$B$3:$B$5&lt;=W2401)/(Rates!$C$3:$C$5&gt;=W2401),Rates!$D$3:$D$5)*(X2401/100)*W2401),IF(R2401="Refreshment Beverage",SUM(LOOKUP(2,1/(Rates!$B$7:$B$11&lt;=W2401)/(Rates!$C$7:$C$11&gt;=W2401),Rates!$D$7:$D$11)*(X2401/100)*W2401)))),"")</f>
        <v/>
      </c>
      <c r="O2401" s="134" t="str">
        <f t="shared" si="1160"/>
        <v/>
      </c>
      <c r="P2401" s="116"/>
      <c r="Q2401" s="117" t="str">
        <f t="shared" si="1161"/>
        <v/>
      </c>
      <c r="R2401" s="128" t="str">
        <f t="shared" si="1162"/>
        <v/>
      </c>
      <c r="S2401" s="135" t="str">
        <f>IF(B2401="","",IF(R2401="Refreshment Beverage",VLOOKUP(VALUE(Q2401),Rates!G$15:L$19,2,0),VLOOKUP(VALUE(Q2401),Rates!G$4:L$12,2,0)))</f>
        <v/>
      </c>
      <c r="T2401" s="135" t="str">
        <f t="shared" si="1163"/>
        <v/>
      </c>
      <c r="U2401" s="118" t="str">
        <f t="shared" si="1164"/>
        <v/>
      </c>
      <c r="V2401" s="135" t="str">
        <f t="shared" si="1165"/>
        <v/>
      </c>
      <c r="W2401" s="135" t="str">
        <f t="shared" si="1166"/>
        <v/>
      </c>
      <c r="X2401" s="119" t="str">
        <f t="shared" si="1167"/>
        <v/>
      </c>
      <c r="Y2401" s="120" t="str">
        <f>IF(B:B="","",IF(R2401="Refreshment Beverage",VLOOKUP(Q2401,Rates!G$15:L$19,6,0)*W2401,VLOOKUP(Q2401,Rates!G$4:L$12,6,0)*W2401))</f>
        <v/>
      </c>
      <c r="Z2401" s="120" t="str">
        <f t="shared" si="1168"/>
        <v/>
      </c>
      <c r="AA2401" s="120" t="str">
        <f t="shared" si="1169"/>
        <v/>
      </c>
      <c r="AB2401" s="136" t="str">
        <f>IF(B:B="","",IF(R2401="Refreshment Beverage","",IF(AND(R2401="Beer",Q2401=0),SUM(LOOKUP(2,1/(Rates!$B$15:$B$18&lt;=W2401)/(Rates!$C$15:$C$18&gt;=W2401),Rates!$D$15:$D$18)*W2401),VLOOKUP(VALUE(Q:Q),Rates!A:B,2,0)*W2401)))</f>
        <v/>
      </c>
      <c r="AC2401" s="136" t="str">
        <f>IF(B:B="","",IF(R2401="Refreshment Beverage","",IF(AND(R2401="Beer",Q2401=0),SUM(LOOKUP(2,1/(Rates!$B$15:$B$18&lt;=W2401)/(Rates!$C$15:$C$18&gt;=W2401),Rates!$E$15:$E$18)*W2401),VLOOKUP(VALUE(Q:Q),Rates!A:C,3,0)*W2401)))</f>
        <v/>
      </c>
      <c r="AD2401" s="137" t="str">
        <f>IFERROR(IF(B:B="","",IF(R2401="Beer","",IF(VALUE(Q2401)=0,VLOOKUP(VLOOKUP(B:B,#REF!,16,0),Rates!A:E,2,0),VLOOKUP(VALUE(Q2401),Rates!A$31:B$34,2,0)*W2401))),0)</f>
        <v/>
      </c>
      <c r="AE2401" s="121" t="str">
        <f t="shared" si="1170"/>
        <v/>
      </c>
      <c r="AF2401" s="138" t="str">
        <f t="shared" si="1171"/>
        <v/>
      </c>
      <c r="AG2401" s="122" t="str">
        <f t="shared" si="1172"/>
        <v/>
      </c>
      <c r="AH2401" s="123" t="str">
        <f t="shared" si="1173"/>
        <v/>
      </c>
      <c r="AI2401" s="139" t="str">
        <f>IF(AE:AE="","",IF(R2401="Refreshment Beverage",AK2401*(Rates!J$19/100),ROUND(SUM(AH2401*(Rates!$J$8/100)),4)))</f>
        <v/>
      </c>
      <c r="AJ2401" s="124" t="str">
        <f t="shared" si="1174"/>
        <v/>
      </c>
      <c r="AK2401" s="125" t="str">
        <f t="shared" si="1175"/>
        <v/>
      </c>
      <c r="AL2401" s="121" t="str">
        <f t="shared" si="1176"/>
        <v/>
      </c>
      <c r="AM2401" s="138" t="str">
        <f>IF(AS2401="","",IF(R2401="Refreshment Beverage",ROUND(AS2401*Rates!K$19,4),ROUND(AO2401*(VLOOKUP(VALUE(Q2401),Rates!G$4:L$12,3,0)),4)))</f>
        <v/>
      </c>
      <c r="AN2401" s="126" t="str">
        <f>IF(AS2401="","",IF(R2401="Refreshment Beverage",AS2401*(Rates!J$19/100),MAX(AM2401,AB2401)))</f>
        <v/>
      </c>
      <c r="AO2401" s="127" t="str">
        <f t="shared" si="1177"/>
        <v/>
      </c>
      <c r="AP2401" s="127" t="str">
        <f t="shared" si="1178"/>
        <v/>
      </c>
      <c r="AQ2401" s="140" t="str">
        <f>IF(AS2401="","",IF(R2401="Refreshment Beverage",ROUND(SUM(VLOOKUP(Q:Q,Rates!G$15:L$19,3,0)*(AS2401-Y2401-Z2401-AA2401)),4),ROUND(SUM(Rates!$K$8*AS2401),4)))</f>
        <v/>
      </c>
      <c r="AR2401" s="139" t="str">
        <f t="shared" si="1179"/>
        <v/>
      </c>
      <c r="AS2401" s="125" t="str">
        <f t="shared" si="1180"/>
        <v/>
      </c>
      <c r="AT2401" s="121" t="str">
        <f t="shared" si="1181"/>
        <v/>
      </c>
      <c r="AU2401" s="138" t="str">
        <f>IF(AX2401="","",IF(R2401="Refreshment Beverage",ROUND((BA2401-Y2401-Z2401-AA2401)*VLOOKUP(VALUE(Q2401),Rates!G$15:L$19,3,0),4),ROUND(AW2401*(VLOOKUP(VALUE(Q2401),Rates!G:L,3,0)),4)))</f>
        <v/>
      </c>
      <c r="AV2401" s="126" t="str">
        <f t="shared" si="1182"/>
        <v/>
      </c>
      <c r="AW2401" s="127" t="str">
        <f t="shared" si="1183"/>
        <v/>
      </c>
      <c r="AX2401" s="123" t="str">
        <f t="shared" si="1184"/>
        <v/>
      </c>
      <c r="AY2401" s="140" t="str">
        <f>IF(AX2401="","",IF(R2401="Refreshment Beverage",ROUND(SUM(AX2401*Rates!K$19),4),ROUND(SUM(AX2401*(Rates!J$8/100)),4)))</f>
        <v/>
      </c>
      <c r="AZ2401" s="124" t="str">
        <f t="shared" si="1185"/>
        <v/>
      </c>
      <c r="BA2401" s="125" t="str">
        <f t="shared" si="1186"/>
        <v/>
      </c>
      <c r="BB2401" s="115"/>
      <c r="BC2401" s="143"/>
      <c r="BD2401" s="100"/>
      <c r="BE2401" s="100"/>
      <c r="BF2401" s="100"/>
      <c r="BG2401" s="100"/>
    </row>
    <row r="2402" spans="1:59" x14ac:dyDescent="0.2">
      <c r="A2402" s="144"/>
      <c r="B2402" s="141"/>
      <c r="C2402" s="141"/>
      <c r="D2402" s="142"/>
      <c r="E2402" s="142"/>
      <c r="F2402" s="142"/>
      <c r="G2402" s="142"/>
      <c r="H2402" s="142"/>
      <c r="I2402" s="129"/>
      <c r="J2402" s="130"/>
      <c r="K2402" s="131" t="str">
        <f t="shared" si="1157"/>
        <v/>
      </c>
      <c r="L2402" s="132" t="str">
        <f t="shared" si="1158"/>
        <v/>
      </c>
      <c r="M2402" s="133" t="str">
        <f t="shared" si="1159"/>
        <v/>
      </c>
      <c r="N2402" s="134" t="str">
        <f>IFERROR(IF(B:B="","",IF(R2402="Beer",SUM(LOOKUP(2,1/(Rates!$B$3:$B$5&lt;=W2402)/(Rates!$C$3:$C$5&gt;=W2402),Rates!$D$3:$D$5)*(X2402/100)*W2402),IF(R2402="Refreshment Beverage",SUM(LOOKUP(2,1/(Rates!$B$7:$B$11&lt;=W2402)/(Rates!$C$7:$C$11&gt;=W2402),Rates!$D$7:$D$11)*(X2402/100)*W2402)))),"")</f>
        <v/>
      </c>
      <c r="O2402" s="134" t="str">
        <f t="shared" si="1160"/>
        <v/>
      </c>
      <c r="P2402" s="116"/>
      <c r="Q2402" s="117" t="str">
        <f t="shared" si="1161"/>
        <v/>
      </c>
      <c r="R2402" s="128" t="str">
        <f t="shared" si="1162"/>
        <v/>
      </c>
      <c r="S2402" s="135" t="str">
        <f>IF(B2402="","",IF(R2402="Refreshment Beverage",VLOOKUP(VALUE(Q2402),Rates!G$15:L$19,2,0),VLOOKUP(VALUE(Q2402),Rates!G$4:L$12,2,0)))</f>
        <v/>
      </c>
      <c r="T2402" s="135" t="str">
        <f t="shared" si="1163"/>
        <v/>
      </c>
      <c r="U2402" s="118" t="str">
        <f t="shared" si="1164"/>
        <v/>
      </c>
      <c r="V2402" s="135" t="str">
        <f t="shared" si="1165"/>
        <v/>
      </c>
      <c r="W2402" s="135" t="str">
        <f t="shared" si="1166"/>
        <v/>
      </c>
      <c r="X2402" s="119" t="str">
        <f t="shared" si="1167"/>
        <v/>
      </c>
      <c r="Y2402" s="120" t="str">
        <f>IF(B:B="","",IF(R2402="Refreshment Beverage",VLOOKUP(Q2402,Rates!G$15:L$19,6,0)*W2402,VLOOKUP(Q2402,Rates!G$4:L$12,6,0)*W2402))</f>
        <v/>
      </c>
      <c r="Z2402" s="120" t="str">
        <f t="shared" si="1168"/>
        <v/>
      </c>
      <c r="AA2402" s="120" t="str">
        <f t="shared" si="1169"/>
        <v/>
      </c>
      <c r="AB2402" s="136" t="str">
        <f>IF(B:B="","",IF(R2402="Refreshment Beverage","",IF(AND(R2402="Beer",Q2402=0),SUM(LOOKUP(2,1/(Rates!$B$15:$B$18&lt;=W2402)/(Rates!$C$15:$C$18&gt;=W2402),Rates!$D$15:$D$18)*W2402),VLOOKUP(VALUE(Q:Q),Rates!A:B,2,0)*W2402)))</f>
        <v/>
      </c>
      <c r="AC2402" s="136" t="str">
        <f>IF(B:B="","",IF(R2402="Refreshment Beverage","",IF(AND(R2402="Beer",Q2402=0),SUM(LOOKUP(2,1/(Rates!$B$15:$B$18&lt;=W2402)/(Rates!$C$15:$C$18&gt;=W2402),Rates!$E$15:$E$18)*W2402),VLOOKUP(VALUE(Q:Q),Rates!A:C,3,0)*W2402)))</f>
        <v/>
      </c>
      <c r="AD2402" s="137" t="str">
        <f>IFERROR(IF(B:B="","",IF(R2402="Beer","",IF(VALUE(Q2402)=0,VLOOKUP(VLOOKUP(B:B,#REF!,16,0),Rates!A:E,2,0),VLOOKUP(VALUE(Q2402),Rates!A$31:B$34,2,0)*W2402))),0)</f>
        <v/>
      </c>
      <c r="AE2402" s="121" t="str">
        <f t="shared" si="1170"/>
        <v/>
      </c>
      <c r="AF2402" s="138" t="str">
        <f t="shared" si="1171"/>
        <v/>
      </c>
      <c r="AG2402" s="122" t="str">
        <f t="shared" si="1172"/>
        <v/>
      </c>
      <c r="AH2402" s="123" t="str">
        <f t="shared" si="1173"/>
        <v/>
      </c>
      <c r="AI2402" s="139" t="str">
        <f>IF(AE:AE="","",IF(R2402="Refreshment Beverage",AK2402*(Rates!J$19/100),ROUND(SUM(AH2402*(Rates!$J$8/100)),4)))</f>
        <v/>
      </c>
      <c r="AJ2402" s="124" t="str">
        <f t="shared" si="1174"/>
        <v/>
      </c>
      <c r="AK2402" s="125" t="str">
        <f t="shared" si="1175"/>
        <v/>
      </c>
      <c r="AL2402" s="121" t="str">
        <f t="shared" si="1176"/>
        <v/>
      </c>
      <c r="AM2402" s="138" t="str">
        <f>IF(AS2402="","",IF(R2402="Refreshment Beverage",ROUND(AS2402*Rates!K$19,4),ROUND(AO2402*(VLOOKUP(VALUE(Q2402),Rates!G$4:L$12,3,0)),4)))</f>
        <v/>
      </c>
      <c r="AN2402" s="126" t="str">
        <f>IF(AS2402="","",IF(R2402="Refreshment Beverage",AS2402*(Rates!J$19/100),MAX(AM2402,AB2402)))</f>
        <v/>
      </c>
      <c r="AO2402" s="127" t="str">
        <f t="shared" si="1177"/>
        <v/>
      </c>
      <c r="AP2402" s="127" t="str">
        <f t="shared" si="1178"/>
        <v/>
      </c>
      <c r="AQ2402" s="140" t="str">
        <f>IF(AS2402="","",IF(R2402="Refreshment Beverage",ROUND(SUM(VLOOKUP(Q:Q,Rates!G$15:L$19,3,0)*(AS2402-Y2402-Z2402-AA2402)),4),ROUND(SUM(Rates!$K$8*AS2402),4)))</f>
        <v/>
      </c>
      <c r="AR2402" s="139" t="str">
        <f t="shared" si="1179"/>
        <v/>
      </c>
      <c r="AS2402" s="125" t="str">
        <f t="shared" si="1180"/>
        <v/>
      </c>
      <c r="AT2402" s="121" t="str">
        <f t="shared" si="1181"/>
        <v/>
      </c>
      <c r="AU2402" s="138" t="str">
        <f>IF(AX2402="","",IF(R2402="Refreshment Beverage",ROUND((BA2402-Y2402-Z2402-AA2402)*VLOOKUP(VALUE(Q2402),Rates!G$15:L$19,3,0),4),ROUND(AW2402*(VLOOKUP(VALUE(Q2402),Rates!G:L,3,0)),4)))</f>
        <v/>
      </c>
      <c r="AV2402" s="126" t="str">
        <f t="shared" si="1182"/>
        <v/>
      </c>
      <c r="AW2402" s="127" t="str">
        <f t="shared" si="1183"/>
        <v/>
      </c>
      <c r="AX2402" s="123" t="str">
        <f t="shared" si="1184"/>
        <v/>
      </c>
      <c r="AY2402" s="140" t="str">
        <f>IF(AX2402="","",IF(R2402="Refreshment Beverage",ROUND(SUM(AX2402*Rates!K$19),4),ROUND(SUM(AX2402*(Rates!J$8/100)),4)))</f>
        <v/>
      </c>
      <c r="AZ2402" s="124" t="str">
        <f t="shared" si="1185"/>
        <v/>
      </c>
      <c r="BA2402" s="125" t="str">
        <f t="shared" si="1186"/>
        <v/>
      </c>
      <c r="BB2402" s="115"/>
      <c r="BC2402" s="143"/>
      <c r="BD2402" s="100"/>
      <c r="BE2402" s="100"/>
      <c r="BF2402" s="100"/>
      <c r="BG2402" s="100"/>
    </row>
    <row r="2403" spans="1:59" x14ac:dyDescent="0.2">
      <c r="A2403" s="144"/>
      <c r="B2403" s="141"/>
      <c r="C2403" s="141"/>
      <c r="D2403" s="142"/>
      <c r="E2403" s="142"/>
      <c r="F2403" s="142"/>
      <c r="G2403" s="142"/>
      <c r="H2403" s="142"/>
      <c r="I2403" s="129"/>
      <c r="J2403" s="130"/>
      <c r="K2403" s="131" t="str">
        <f t="shared" si="1157"/>
        <v/>
      </c>
      <c r="L2403" s="132" t="str">
        <f t="shared" si="1158"/>
        <v/>
      </c>
      <c r="M2403" s="133" t="str">
        <f t="shared" si="1159"/>
        <v/>
      </c>
      <c r="N2403" s="134" t="str">
        <f>IFERROR(IF(B:B="","",IF(R2403="Beer",SUM(LOOKUP(2,1/(Rates!$B$3:$B$5&lt;=W2403)/(Rates!$C$3:$C$5&gt;=W2403),Rates!$D$3:$D$5)*(X2403/100)*W2403),IF(R2403="Refreshment Beverage",SUM(LOOKUP(2,1/(Rates!$B$7:$B$11&lt;=W2403)/(Rates!$C$7:$C$11&gt;=W2403),Rates!$D$7:$D$11)*(X2403/100)*W2403)))),"")</f>
        <v/>
      </c>
      <c r="O2403" s="134" t="str">
        <f t="shared" si="1160"/>
        <v/>
      </c>
      <c r="P2403" s="116"/>
      <c r="Q2403" s="117" t="str">
        <f t="shared" si="1161"/>
        <v/>
      </c>
      <c r="R2403" s="128" t="str">
        <f t="shared" si="1162"/>
        <v/>
      </c>
      <c r="S2403" s="135" t="str">
        <f>IF(B2403="","",IF(R2403="Refreshment Beverage",VLOOKUP(VALUE(Q2403),Rates!G$15:L$19,2,0),VLOOKUP(VALUE(Q2403),Rates!G$4:L$12,2,0)))</f>
        <v/>
      </c>
      <c r="T2403" s="135" t="str">
        <f t="shared" si="1163"/>
        <v/>
      </c>
      <c r="U2403" s="118" t="str">
        <f t="shared" si="1164"/>
        <v/>
      </c>
      <c r="V2403" s="135" t="str">
        <f t="shared" si="1165"/>
        <v/>
      </c>
      <c r="W2403" s="135" t="str">
        <f t="shared" si="1166"/>
        <v/>
      </c>
      <c r="X2403" s="119" t="str">
        <f t="shared" si="1167"/>
        <v/>
      </c>
      <c r="Y2403" s="120" t="str">
        <f>IF(B:B="","",IF(R2403="Refreshment Beverage",VLOOKUP(Q2403,Rates!G$15:L$19,6,0)*W2403,VLOOKUP(Q2403,Rates!G$4:L$12,6,0)*W2403))</f>
        <v/>
      </c>
      <c r="Z2403" s="120" t="str">
        <f t="shared" si="1168"/>
        <v/>
      </c>
      <c r="AA2403" s="120" t="str">
        <f t="shared" si="1169"/>
        <v/>
      </c>
      <c r="AB2403" s="136" t="str">
        <f>IF(B:B="","",IF(R2403="Refreshment Beverage","",IF(AND(R2403="Beer",Q2403=0),SUM(LOOKUP(2,1/(Rates!$B$15:$B$18&lt;=W2403)/(Rates!$C$15:$C$18&gt;=W2403),Rates!$D$15:$D$18)*W2403),VLOOKUP(VALUE(Q:Q),Rates!A:B,2,0)*W2403)))</f>
        <v/>
      </c>
      <c r="AC2403" s="136" t="str">
        <f>IF(B:B="","",IF(R2403="Refreshment Beverage","",IF(AND(R2403="Beer",Q2403=0),SUM(LOOKUP(2,1/(Rates!$B$15:$B$18&lt;=W2403)/(Rates!$C$15:$C$18&gt;=W2403),Rates!$E$15:$E$18)*W2403),VLOOKUP(VALUE(Q:Q),Rates!A:C,3,0)*W2403)))</f>
        <v/>
      </c>
      <c r="AD2403" s="137" t="str">
        <f>IFERROR(IF(B:B="","",IF(R2403="Beer","",IF(VALUE(Q2403)=0,VLOOKUP(VLOOKUP(B:B,#REF!,16,0),Rates!A:E,2,0),VLOOKUP(VALUE(Q2403),Rates!A$31:B$34,2,0)*W2403))),0)</f>
        <v/>
      </c>
      <c r="AE2403" s="121" t="str">
        <f t="shared" si="1170"/>
        <v/>
      </c>
      <c r="AF2403" s="138" t="str">
        <f t="shared" si="1171"/>
        <v/>
      </c>
      <c r="AG2403" s="122" t="str">
        <f t="shared" si="1172"/>
        <v/>
      </c>
      <c r="AH2403" s="123" t="str">
        <f t="shared" si="1173"/>
        <v/>
      </c>
      <c r="AI2403" s="139" t="str">
        <f>IF(AE:AE="","",IF(R2403="Refreshment Beverage",AK2403*(Rates!J$19/100),ROUND(SUM(AH2403*(Rates!$J$8/100)),4)))</f>
        <v/>
      </c>
      <c r="AJ2403" s="124" t="str">
        <f t="shared" si="1174"/>
        <v/>
      </c>
      <c r="AK2403" s="125" t="str">
        <f t="shared" si="1175"/>
        <v/>
      </c>
      <c r="AL2403" s="121" t="str">
        <f t="shared" si="1176"/>
        <v/>
      </c>
      <c r="AM2403" s="138" t="str">
        <f>IF(AS2403="","",IF(R2403="Refreshment Beverage",ROUND(AS2403*Rates!K$19,4),ROUND(AO2403*(VLOOKUP(VALUE(Q2403),Rates!G$4:L$12,3,0)),4)))</f>
        <v/>
      </c>
      <c r="AN2403" s="126" t="str">
        <f>IF(AS2403="","",IF(R2403="Refreshment Beverage",AS2403*(Rates!J$19/100),MAX(AM2403,AB2403)))</f>
        <v/>
      </c>
      <c r="AO2403" s="127" t="str">
        <f t="shared" si="1177"/>
        <v/>
      </c>
      <c r="AP2403" s="127" t="str">
        <f t="shared" si="1178"/>
        <v/>
      </c>
      <c r="AQ2403" s="140" t="str">
        <f>IF(AS2403="","",IF(R2403="Refreshment Beverage",ROUND(SUM(VLOOKUP(Q:Q,Rates!G$15:L$19,3,0)*(AS2403-Y2403-Z2403-AA2403)),4),ROUND(SUM(Rates!$K$8*AS2403),4)))</f>
        <v/>
      </c>
      <c r="AR2403" s="139" t="str">
        <f t="shared" si="1179"/>
        <v/>
      </c>
      <c r="AS2403" s="125" t="str">
        <f t="shared" si="1180"/>
        <v/>
      </c>
      <c r="AT2403" s="121" t="str">
        <f t="shared" si="1181"/>
        <v/>
      </c>
      <c r="AU2403" s="138" t="str">
        <f>IF(AX2403="","",IF(R2403="Refreshment Beverage",ROUND((BA2403-Y2403-Z2403-AA2403)*VLOOKUP(VALUE(Q2403),Rates!G$15:L$19,3,0),4),ROUND(AW2403*(VLOOKUP(VALUE(Q2403),Rates!G:L,3,0)),4)))</f>
        <v/>
      </c>
      <c r="AV2403" s="126" t="str">
        <f t="shared" si="1182"/>
        <v/>
      </c>
      <c r="AW2403" s="127" t="str">
        <f t="shared" si="1183"/>
        <v/>
      </c>
      <c r="AX2403" s="123" t="str">
        <f t="shared" si="1184"/>
        <v/>
      </c>
      <c r="AY2403" s="140" t="str">
        <f>IF(AX2403="","",IF(R2403="Refreshment Beverage",ROUND(SUM(AX2403*Rates!K$19),4),ROUND(SUM(AX2403*(Rates!J$8/100)),4)))</f>
        <v/>
      </c>
      <c r="AZ2403" s="124" t="str">
        <f t="shared" si="1185"/>
        <v/>
      </c>
      <c r="BA2403" s="125" t="str">
        <f t="shared" si="1186"/>
        <v/>
      </c>
      <c r="BB2403" s="115"/>
      <c r="BC2403" s="143"/>
      <c r="BD2403" s="100"/>
      <c r="BE2403" s="100"/>
      <c r="BF2403" s="100"/>
      <c r="BG2403" s="100"/>
    </row>
    <row r="2404" spans="1:59" x14ac:dyDescent="0.2">
      <c r="A2404" s="144"/>
      <c r="B2404" s="141"/>
      <c r="C2404" s="141"/>
      <c r="D2404" s="142"/>
      <c r="E2404" s="142"/>
      <c r="F2404" s="142"/>
      <c r="G2404" s="142"/>
      <c r="H2404" s="142"/>
      <c r="I2404" s="129"/>
      <c r="J2404" s="130"/>
      <c r="K2404" s="131" t="str">
        <f t="shared" si="1157"/>
        <v/>
      </c>
      <c r="L2404" s="132" t="str">
        <f t="shared" si="1158"/>
        <v/>
      </c>
      <c r="M2404" s="133" t="str">
        <f t="shared" si="1159"/>
        <v/>
      </c>
      <c r="N2404" s="134" t="str">
        <f>IFERROR(IF(B:B="","",IF(R2404="Beer",SUM(LOOKUP(2,1/(Rates!$B$3:$B$5&lt;=W2404)/(Rates!$C$3:$C$5&gt;=W2404),Rates!$D$3:$D$5)*(X2404/100)*W2404),IF(R2404="Refreshment Beverage",SUM(LOOKUP(2,1/(Rates!$B$7:$B$11&lt;=W2404)/(Rates!$C$7:$C$11&gt;=W2404),Rates!$D$7:$D$11)*(X2404/100)*W2404)))),"")</f>
        <v/>
      </c>
      <c r="O2404" s="134" t="str">
        <f t="shared" si="1160"/>
        <v/>
      </c>
      <c r="P2404" s="116"/>
      <c r="Q2404" s="117" t="str">
        <f t="shared" si="1161"/>
        <v/>
      </c>
      <c r="R2404" s="128" t="str">
        <f t="shared" si="1162"/>
        <v/>
      </c>
      <c r="S2404" s="135" t="str">
        <f>IF(B2404="","",IF(R2404="Refreshment Beverage",VLOOKUP(VALUE(Q2404),Rates!G$15:L$19,2,0),VLOOKUP(VALUE(Q2404),Rates!G$4:L$12,2,0)))</f>
        <v/>
      </c>
      <c r="T2404" s="135" t="str">
        <f t="shared" si="1163"/>
        <v/>
      </c>
      <c r="U2404" s="118" t="str">
        <f t="shared" si="1164"/>
        <v/>
      </c>
      <c r="V2404" s="135" t="str">
        <f t="shared" si="1165"/>
        <v/>
      </c>
      <c r="W2404" s="135" t="str">
        <f t="shared" si="1166"/>
        <v/>
      </c>
      <c r="X2404" s="119" t="str">
        <f t="shared" si="1167"/>
        <v/>
      </c>
      <c r="Y2404" s="120" t="str">
        <f>IF(B:B="","",IF(R2404="Refreshment Beverage",VLOOKUP(Q2404,Rates!G$15:L$19,6,0)*W2404,VLOOKUP(Q2404,Rates!G$4:L$12,6,0)*W2404))</f>
        <v/>
      </c>
      <c r="Z2404" s="120" t="str">
        <f t="shared" si="1168"/>
        <v/>
      </c>
      <c r="AA2404" s="120" t="str">
        <f t="shared" si="1169"/>
        <v/>
      </c>
      <c r="AB2404" s="136" t="str">
        <f>IF(B:B="","",IF(R2404="Refreshment Beverage","",IF(AND(R2404="Beer",Q2404=0),SUM(LOOKUP(2,1/(Rates!$B$15:$B$18&lt;=W2404)/(Rates!$C$15:$C$18&gt;=W2404),Rates!$D$15:$D$18)*W2404),VLOOKUP(VALUE(Q:Q),Rates!A:B,2,0)*W2404)))</f>
        <v/>
      </c>
      <c r="AC2404" s="136" t="str">
        <f>IF(B:B="","",IF(R2404="Refreshment Beverage","",IF(AND(R2404="Beer",Q2404=0),SUM(LOOKUP(2,1/(Rates!$B$15:$B$18&lt;=W2404)/(Rates!$C$15:$C$18&gt;=W2404),Rates!$E$15:$E$18)*W2404),VLOOKUP(VALUE(Q:Q),Rates!A:C,3,0)*W2404)))</f>
        <v/>
      </c>
      <c r="AD2404" s="137" t="str">
        <f>IFERROR(IF(B:B="","",IF(R2404="Beer","",IF(VALUE(Q2404)=0,VLOOKUP(VLOOKUP(B:B,#REF!,16,0),Rates!A:E,2,0),VLOOKUP(VALUE(Q2404),Rates!A$31:B$34,2,0)*W2404))),0)</f>
        <v/>
      </c>
      <c r="AE2404" s="121" t="str">
        <f t="shared" si="1170"/>
        <v/>
      </c>
      <c r="AF2404" s="138" t="str">
        <f t="shared" si="1171"/>
        <v/>
      </c>
      <c r="AG2404" s="122" t="str">
        <f t="shared" si="1172"/>
        <v/>
      </c>
      <c r="AH2404" s="123" t="str">
        <f t="shared" si="1173"/>
        <v/>
      </c>
      <c r="AI2404" s="139" t="str">
        <f>IF(AE:AE="","",IF(R2404="Refreshment Beverage",AK2404*(Rates!J$19/100),ROUND(SUM(AH2404*(Rates!$J$8/100)),4)))</f>
        <v/>
      </c>
      <c r="AJ2404" s="124" t="str">
        <f t="shared" si="1174"/>
        <v/>
      </c>
      <c r="AK2404" s="125" t="str">
        <f t="shared" si="1175"/>
        <v/>
      </c>
      <c r="AL2404" s="121" t="str">
        <f t="shared" si="1176"/>
        <v/>
      </c>
      <c r="AM2404" s="138" t="str">
        <f>IF(AS2404="","",IF(R2404="Refreshment Beverage",ROUND(AS2404*Rates!K$19,4),ROUND(AO2404*(VLOOKUP(VALUE(Q2404),Rates!G$4:L$12,3,0)),4)))</f>
        <v/>
      </c>
      <c r="AN2404" s="126" t="str">
        <f>IF(AS2404="","",IF(R2404="Refreshment Beverage",AS2404*(Rates!J$19/100),MAX(AM2404,AB2404)))</f>
        <v/>
      </c>
      <c r="AO2404" s="127" t="str">
        <f t="shared" si="1177"/>
        <v/>
      </c>
      <c r="AP2404" s="127" t="str">
        <f t="shared" si="1178"/>
        <v/>
      </c>
      <c r="AQ2404" s="140" t="str">
        <f>IF(AS2404="","",IF(R2404="Refreshment Beverage",ROUND(SUM(VLOOKUP(Q:Q,Rates!G$15:L$19,3,0)*(AS2404-Y2404-Z2404-AA2404)),4),ROUND(SUM(Rates!$K$8*AS2404),4)))</f>
        <v/>
      </c>
      <c r="AR2404" s="139" t="str">
        <f t="shared" si="1179"/>
        <v/>
      </c>
      <c r="AS2404" s="125" t="str">
        <f t="shared" si="1180"/>
        <v/>
      </c>
      <c r="AT2404" s="121" t="str">
        <f t="shared" si="1181"/>
        <v/>
      </c>
      <c r="AU2404" s="138" t="str">
        <f>IF(AX2404="","",IF(R2404="Refreshment Beverage",ROUND((BA2404-Y2404-Z2404-AA2404)*VLOOKUP(VALUE(Q2404),Rates!G$15:L$19,3,0),4),ROUND(AW2404*(VLOOKUP(VALUE(Q2404),Rates!G:L,3,0)),4)))</f>
        <v/>
      </c>
      <c r="AV2404" s="126" t="str">
        <f t="shared" si="1182"/>
        <v/>
      </c>
      <c r="AW2404" s="127" t="str">
        <f t="shared" si="1183"/>
        <v/>
      </c>
      <c r="AX2404" s="123" t="str">
        <f t="shared" si="1184"/>
        <v/>
      </c>
      <c r="AY2404" s="140" t="str">
        <f>IF(AX2404="","",IF(R2404="Refreshment Beverage",ROUND(SUM(AX2404*Rates!K$19),4),ROUND(SUM(AX2404*(Rates!J$8/100)),4)))</f>
        <v/>
      </c>
      <c r="AZ2404" s="124" t="str">
        <f t="shared" si="1185"/>
        <v/>
      </c>
      <c r="BA2404" s="125" t="str">
        <f t="shared" si="1186"/>
        <v/>
      </c>
      <c r="BB2404" s="115"/>
      <c r="BC2404" s="143"/>
      <c r="BD2404" s="100"/>
      <c r="BE2404" s="100"/>
      <c r="BF2404" s="100"/>
      <c r="BG2404" s="100"/>
    </row>
    <row r="2405" spans="1:59" x14ac:dyDescent="0.2">
      <c r="A2405" s="144"/>
      <c r="B2405" s="141"/>
      <c r="C2405" s="141"/>
      <c r="D2405" s="142"/>
      <c r="E2405" s="142"/>
      <c r="F2405" s="142"/>
      <c r="G2405" s="142"/>
      <c r="H2405" s="142"/>
      <c r="I2405" s="129"/>
      <c r="J2405" s="130"/>
      <c r="K2405" s="131" t="str">
        <f t="shared" si="1157"/>
        <v/>
      </c>
      <c r="L2405" s="132" t="str">
        <f t="shared" si="1158"/>
        <v/>
      </c>
      <c r="M2405" s="133" t="str">
        <f t="shared" si="1159"/>
        <v/>
      </c>
      <c r="N2405" s="134" t="str">
        <f>IFERROR(IF(B:B="","",IF(R2405="Beer",SUM(LOOKUP(2,1/(Rates!$B$3:$B$5&lt;=W2405)/(Rates!$C$3:$C$5&gt;=W2405),Rates!$D$3:$D$5)*(X2405/100)*W2405),IF(R2405="Refreshment Beverage",SUM(LOOKUP(2,1/(Rates!$B$7:$B$11&lt;=W2405)/(Rates!$C$7:$C$11&gt;=W2405),Rates!$D$7:$D$11)*(X2405/100)*W2405)))),"")</f>
        <v/>
      </c>
      <c r="O2405" s="134" t="str">
        <f t="shared" si="1160"/>
        <v/>
      </c>
      <c r="P2405" s="116"/>
      <c r="Q2405" s="117" t="str">
        <f t="shared" si="1161"/>
        <v/>
      </c>
      <c r="R2405" s="128" t="str">
        <f t="shared" si="1162"/>
        <v/>
      </c>
      <c r="S2405" s="135" t="str">
        <f>IF(B2405="","",IF(R2405="Refreshment Beverage",VLOOKUP(VALUE(Q2405),Rates!G$15:L$19,2,0),VLOOKUP(VALUE(Q2405),Rates!G$4:L$12,2,0)))</f>
        <v/>
      </c>
      <c r="T2405" s="135" t="str">
        <f t="shared" si="1163"/>
        <v/>
      </c>
      <c r="U2405" s="118" t="str">
        <f t="shared" si="1164"/>
        <v/>
      </c>
      <c r="V2405" s="135" t="str">
        <f t="shared" si="1165"/>
        <v/>
      </c>
      <c r="W2405" s="135" t="str">
        <f t="shared" si="1166"/>
        <v/>
      </c>
      <c r="X2405" s="119" t="str">
        <f t="shared" si="1167"/>
        <v/>
      </c>
      <c r="Y2405" s="120" t="str">
        <f>IF(B:B="","",IF(R2405="Refreshment Beverage",VLOOKUP(Q2405,Rates!G$15:L$19,6,0)*W2405,VLOOKUP(Q2405,Rates!G$4:L$12,6,0)*W2405))</f>
        <v/>
      </c>
      <c r="Z2405" s="120" t="str">
        <f t="shared" si="1168"/>
        <v/>
      </c>
      <c r="AA2405" s="120" t="str">
        <f t="shared" si="1169"/>
        <v/>
      </c>
      <c r="AB2405" s="136" t="str">
        <f>IF(B:B="","",IF(R2405="Refreshment Beverage","",IF(AND(R2405="Beer",Q2405=0),SUM(LOOKUP(2,1/(Rates!$B$15:$B$18&lt;=W2405)/(Rates!$C$15:$C$18&gt;=W2405),Rates!$D$15:$D$18)*W2405),VLOOKUP(VALUE(Q:Q),Rates!A:B,2,0)*W2405)))</f>
        <v/>
      </c>
      <c r="AC2405" s="136" t="str">
        <f>IF(B:B="","",IF(R2405="Refreshment Beverage","",IF(AND(R2405="Beer",Q2405=0),SUM(LOOKUP(2,1/(Rates!$B$15:$B$18&lt;=W2405)/(Rates!$C$15:$C$18&gt;=W2405),Rates!$E$15:$E$18)*W2405),VLOOKUP(VALUE(Q:Q),Rates!A:C,3,0)*W2405)))</f>
        <v/>
      </c>
      <c r="AD2405" s="137" t="str">
        <f>IFERROR(IF(B:B="","",IF(R2405="Beer","",IF(VALUE(Q2405)=0,VLOOKUP(VLOOKUP(B:B,#REF!,16,0),Rates!A:E,2,0),VLOOKUP(VALUE(Q2405),Rates!A$31:B$34,2,0)*W2405))),0)</f>
        <v/>
      </c>
      <c r="AE2405" s="121" t="str">
        <f t="shared" si="1170"/>
        <v/>
      </c>
      <c r="AF2405" s="138" t="str">
        <f t="shared" si="1171"/>
        <v/>
      </c>
      <c r="AG2405" s="122" t="str">
        <f t="shared" si="1172"/>
        <v/>
      </c>
      <c r="AH2405" s="123" t="str">
        <f t="shared" si="1173"/>
        <v/>
      </c>
      <c r="AI2405" s="139" t="str">
        <f>IF(AE:AE="","",IF(R2405="Refreshment Beverage",AK2405*(Rates!J$19/100),ROUND(SUM(AH2405*(Rates!$J$8/100)),4)))</f>
        <v/>
      </c>
      <c r="AJ2405" s="124" t="str">
        <f t="shared" si="1174"/>
        <v/>
      </c>
      <c r="AK2405" s="125" t="str">
        <f t="shared" si="1175"/>
        <v/>
      </c>
      <c r="AL2405" s="121" t="str">
        <f t="shared" si="1176"/>
        <v/>
      </c>
      <c r="AM2405" s="138" t="str">
        <f>IF(AS2405="","",IF(R2405="Refreshment Beverage",ROUND(AS2405*Rates!K$19,4),ROUND(AO2405*(VLOOKUP(VALUE(Q2405),Rates!G$4:L$12,3,0)),4)))</f>
        <v/>
      </c>
      <c r="AN2405" s="126" t="str">
        <f>IF(AS2405="","",IF(R2405="Refreshment Beverage",AS2405*(Rates!J$19/100),MAX(AM2405,AB2405)))</f>
        <v/>
      </c>
      <c r="AO2405" s="127" t="str">
        <f t="shared" si="1177"/>
        <v/>
      </c>
      <c r="AP2405" s="127" t="str">
        <f t="shared" si="1178"/>
        <v/>
      </c>
      <c r="AQ2405" s="140" t="str">
        <f>IF(AS2405="","",IF(R2405="Refreshment Beverage",ROUND(SUM(VLOOKUP(Q:Q,Rates!G$15:L$19,3,0)*(AS2405-Y2405-Z2405-AA2405)),4),ROUND(SUM(Rates!$K$8*AS2405),4)))</f>
        <v/>
      </c>
      <c r="AR2405" s="139" t="str">
        <f t="shared" si="1179"/>
        <v/>
      </c>
      <c r="AS2405" s="125" t="str">
        <f t="shared" si="1180"/>
        <v/>
      </c>
      <c r="AT2405" s="121" t="str">
        <f t="shared" si="1181"/>
        <v/>
      </c>
      <c r="AU2405" s="138" t="str">
        <f>IF(AX2405="","",IF(R2405="Refreshment Beverage",ROUND((BA2405-Y2405-Z2405-AA2405)*VLOOKUP(VALUE(Q2405),Rates!G$15:L$19,3,0),4),ROUND(AW2405*(VLOOKUP(VALUE(Q2405),Rates!G:L,3,0)),4)))</f>
        <v/>
      </c>
      <c r="AV2405" s="126" t="str">
        <f t="shared" si="1182"/>
        <v/>
      </c>
      <c r="AW2405" s="127" t="str">
        <f t="shared" si="1183"/>
        <v/>
      </c>
      <c r="AX2405" s="123" t="str">
        <f t="shared" si="1184"/>
        <v/>
      </c>
      <c r="AY2405" s="140" t="str">
        <f>IF(AX2405="","",IF(R2405="Refreshment Beverage",ROUND(SUM(AX2405*Rates!K$19),4),ROUND(SUM(AX2405*(Rates!J$8/100)),4)))</f>
        <v/>
      </c>
      <c r="AZ2405" s="124" t="str">
        <f t="shared" si="1185"/>
        <v/>
      </c>
      <c r="BA2405" s="125" t="str">
        <f t="shared" si="1186"/>
        <v/>
      </c>
      <c r="BB2405" s="115"/>
      <c r="BC2405" s="143"/>
      <c r="BD2405" s="100"/>
      <c r="BE2405" s="100"/>
      <c r="BF2405" s="100"/>
      <c r="BG2405" s="100"/>
    </row>
    <row r="2406" spans="1:59" x14ac:dyDescent="0.2">
      <c r="A2406" s="144"/>
      <c r="B2406" s="141"/>
      <c r="C2406" s="141"/>
      <c r="D2406" s="142"/>
      <c r="E2406" s="142"/>
      <c r="F2406" s="142"/>
      <c r="G2406" s="142"/>
      <c r="H2406" s="142"/>
      <c r="I2406" s="129"/>
      <c r="J2406" s="130"/>
      <c r="K2406" s="131" t="str">
        <f t="shared" si="1157"/>
        <v/>
      </c>
      <c r="L2406" s="132" t="str">
        <f t="shared" si="1158"/>
        <v/>
      </c>
      <c r="M2406" s="133" t="str">
        <f t="shared" si="1159"/>
        <v/>
      </c>
      <c r="N2406" s="134" t="str">
        <f>IFERROR(IF(B:B="","",IF(R2406="Beer",SUM(LOOKUP(2,1/(Rates!$B$3:$B$5&lt;=W2406)/(Rates!$C$3:$C$5&gt;=W2406),Rates!$D$3:$D$5)*(X2406/100)*W2406),IF(R2406="Refreshment Beverage",SUM(LOOKUP(2,1/(Rates!$B$7:$B$11&lt;=W2406)/(Rates!$C$7:$C$11&gt;=W2406),Rates!$D$7:$D$11)*(X2406/100)*W2406)))),"")</f>
        <v/>
      </c>
      <c r="O2406" s="134" t="str">
        <f t="shared" si="1160"/>
        <v/>
      </c>
      <c r="P2406" s="116"/>
      <c r="Q2406" s="117" t="str">
        <f t="shared" si="1161"/>
        <v/>
      </c>
      <c r="R2406" s="128" t="str">
        <f t="shared" si="1162"/>
        <v/>
      </c>
      <c r="S2406" s="135" t="str">
        <f>IF(B2406="","",IF(R2406="Refreshment Beverage",VLOOKUP(VALUE(Q2406),Rates!G$15:L$19,2,0),VLOOKUP(VALUE(Q2406),Rates!G$4:L$12,2,0)))</f>
        <v/>
      </c>
      <c r="T2406" s="135" t="str">
        <f t="shared" si="1163"/>
        <v/>
      </c>
      <c r="U2406" s="118" t="str">
        <f t="shared" si="1164"/>
        <v/>
      </c>
      <c r="V2406" s="135" t="str">
        <f t="shared" si="1165"/>
        <v/>
      </c>
      <c r="W2406" s="135" t="str">
        <f t="shared" si="1166"/>
        <v/>
      </c>
      <c r="X2406" s="119" t="str">
        <f t="shared" si="1167"/>
        <v/>
      </c>
      <c r="Y2406" s="120" t="str">
        <f>IF(B:B="","",IF(R2406="Refreshment Beverage",VLOOKUP(Q2406,Rates!G$15:L$19,6,0)*W2406,VLOOKUP(Q2406,Rates!G$4:L$12,6,0)*W2406))</f>
        <v/>
      </c>
      <c r="Z2406" s="120" t="str">
        <f t="shared" si="1168"/>
        <v/>
      </c>
      <c r="AA2406" s="120" t="str">
        <f t="shared" si="1169"/>
        <v/>
      </c>
      <c r="AB2406" s="136" t="str">
        <f>IF(B:B="","",IF(R2406="Refreshment Beverage","",IF(AND(R2406="Beer",Q2406=0),SUM(LOOKUP(2,1/(Rates!$B$15:$B$18&lt;=W2406)/(Rates!$C$15:$C$18&gt;=W2406),Rates!$D$15:$D$18)*W2406),VLOOKUP(VALUE(Q:Q),Rates!A:B,2,0)*W2406)))</f>
        <v/>
      </c>
      <c r="AC2406" s="136" t="str">
        <f>IF(B:B="","",IF(R2406="Refreshment Beverage","",IF(AND(R2406="Beer",Q2406=0),SUM(LOOKUP(2,1/(Rates!$B$15:$B$18&lt;=W2406)/(Rates!$C$15:$C$18&gt;=W2406),Rates!$E$15:$E$18)*W2406),VLOOKUP(VALUE(Q:Q),Rates!A:C,3,0)*W2406)))</f>
        <v/>
      </c>
      <c r="AD2406" s="137" t="str">
        <f>IFERROR(IF(B:B="","",IF(R2406="Beer","",IF(VALUE(Q2406)=0,VLOOKUP(VLOOKUP(B:B,#REF!,16,0),Rates!A:E,2,0),VLOOKUP(VALUE(Q2406),Rates!A$31:B$34,2,0)*W2406))),0)</f>
        <v/>
      </c>
      <c r="AE2406" s="121" t="str">
        <f t="shared" si="1170"/>
        <v/>
      </c>
      <c r="AF2406" s="138" t="str">
        <f t="shared" si="1171"/>
        <v/>
      </c>
      <c r="AG2406" s="122" t="str">
        <f t="shared" si="1172"/>
        <v/>
      </c>
      <c r="AH2406" s="123" t="str">
        <f t="shared" si="1173"/>
        <v/>
      </c>
      <c r="AI2406" s="139" t="str">
        <f>IF(AE:AE="","",IF(R2406="Refreshment Beverage",AK2406*(Rates!J$19/100),ROUND(SUM(AH2406*(Rates!$J$8/100)),4)))</f>
        <v/>
      </c>
      <c r="AJ2406" s="124" t="str">
        <f t="shared" si="1174"/>
        <v/>
      </c>
      <c r="AK2406" s="125" t="str">
        <f t="shared" si="1175"/>
        <v/>
      </c>
      <c r="AL2406" s="121" t="str">
        <f t="shared" si="1176"/>
        <v/>
      </c>
      <c r="AM2406" s="138" t="str">
        <f>IF(AS2406="","",IF(R2406="Refreshment Beverage",ROUND(AS2406*Rates!K$19,4),ROUND(AO2406*(VLOOKUP(VALUE(Q2406),Rates!G$4:L$12,3,0)),4)))</f>
        <v/>
      </c>
      <c r="AN2406" s="126" t="str">
        <f>IF(AS2406="","",IF(R2406="Refreshment Beverage",AS2406*(Rates!J$19/100),MAX(AM2406,AB2406)))</f>
        <v/>
      </c>
      <c r="AO2406" s="127" t="str">
        <f t="shared" si="1177"/>
        <v/>
      </c>
      <c r="AP2406" s="127" t="str">
        <f t="shared" si="1178"/>
        <v/>
      </c>
      <c r="AQ2406" s="140" t="str">
        <f>IF(AS2406="","",IF(R2406="Refreshment Beverage",ROUND(SUM(VLOOKUP(Q:Q,Rates!G$15:L$19,3,0)*(AS2406-Y2406-Z2406-AA2406)),4),ROUND(SUM(Rates!$K$8*AS2406),4)))</f>
        <v/>
      </c>
      <c r="AR2406" s="139" t="str">
        <f t="shared" si="1179"/>
        <v/>
      </c>
      <c r="AS2406" s="125" t="str">
        <f t="shared" si="1180"/>
        <v/>
      </c>
      <c r="AT2406" s="121" t="str">
        <f t="shared" si="1181"/>
        <v/>
      </c>
      <c r="AU2406" s="138" t="str">
        <f>IF(AX2406="","",IF(R2406="Refreshment Beverage",ROUND((BA2406-Y2406-Z2406-AA2406)*VLOOKUP(VALUE(Q2406),Rates!G$15:L$19,3,0),4),ROUND(AW2406*(VLOOKUP(VALUE(Q2406),Rates!G:L,3,0)),4)))</f>
        <v/>
      </c>
      <c r="AV2406" s="126" t="str">
        <f t="shared" si="1182"/>
        <v/>
      </c>
      <c r="AW2406" s="127" t="str">
        <f t="shared" si="1183"/>
        <v/>
      </c>
      <c r="AX2406" s="123" t="str">
        <f t="shared" si="1184"/>
        <v/>
      </c>
      <c r="AY2406" s="140" t="str">
        <f>IF(AX2406="","",IF(R2406="Refreshment Beverage",ROUND(SUM(AX2406*Rates!K$19),4),ROUND(SUM(AX2406*(Rates!J$8/100)),4)))</f>
        <v/>
      </c>
      <c r="AZ2406" s="124" t="str">
        <f t="shared" si="1185"/>
        <v/>
      </c>
      <c r="BA2406" s="125" t="str">
        <f t="shared" si="1186"/>
        <v/>
      </c>
      <c r="BB2406" s="115"/>
      <c r="BC2406" s="143"/>
      <c r="BD2406" s="100"/>
      <c r="BE2406" s="100"/>
      <c r="BF2406" s="100"/>
      <c r="BG2406" s="100"/>
    </row>
    <row r="2407" spans="1:59" x14ac:dyDescent="0.2">
      <c r="A2407" s="144"/>
      <c r="B2407" s="141"/>
      <c r="C2407" s="141"/>
      <c r="D2407" s="142"/>
      <c r="E2407" s="142"/>
      <c r="F2407" s="142"/>
      <c r="G2407" s="142"/>
      <c r="H2407" s="142"/>
      <c r="I2407" s="129"/>
      <c r="J2407" s="130"/>
      <c r="K2407" s="131" t="str">
        <f t="shared" si="1157"/>
        <v/>
      </c>
      <c r="L2407" s="132" t="str">
        <f t="shared" si="1158"/>
        <v/>
      </c>
      <c r="M2407" s="133" t="str">
        <f t="shared" si="1159"/>
        <v/>
      </c>
      <c r="N2407" s="134" t="str">
        <f>IFERROR(IF(B:B="","",IF(R2407="Beer",SUM(LOOKUP(2,1/(Rates!$B$3:$B$5&lt;=W2407)/(Rates!$C$3:$C$5&gt;=W2407),Rates!$D$3:$D$5)*(X2407/100)*W2407),IF(R2407="Refreshment Beverage",SUM(LOOKUP(2,1/(Rates!$B$7:$B$11&lt;=W2407)/(Rates!$C$7:$C$11&gt;=W2407),Rates!$D$7:$D$11)*(X2407/100)*W2407)))),"")</f>
        <v/>
      </c>
      <c r="O2407" s="134" t="str">
        <f t="shared" si="1160"/>
        <v/>
      </c>
      <c r="P2407" s="116"/>
      <c r="Q2407" s="117" t="str">
        <f t="shared" si="1161"/>
        <v/>
      </c>
      <c r="R2407" s="128" t="str">
        <f t="shared" si="1162"/>
        <v/>
      </c>
      <c r="S2407" s="135" t="str">
        <f>IF(B2407="","",IF(R2407="Refreshment Beverage",VLOOKUP(VALUE(Q2407),Rates!G$15:L$19,2,0),VLOOKUP(VALUE(Q2407),Rates!G$4:L$12,2,0)))</f>
        <v/>
      </c>
      <c r="T2407" s="135" t="str">
        <f t="shared" si="1163"/>
        <v/>
      </c>
      <c r="U2407" s="118" t="str">
        <f t="shared" si="1164"/>
        <v/>
      </c>
      <c r="V2407" s="135" t="str">
        <f t="shared" si="1165"/>
        <v/>
      </c>
      <c r="W2407" s="135" t="str">
        <f t="shared" si="1166"/>
        <v/>
      </c>
      <c r="X2407" s="119" t="str">
        <f t="shared" si="1167"/>
        <v/>
      </c>
      <c r="Y2407" s="120" t="str">
        <f>IF(B:B="","",IF(R2407="Refreshment Beverage",VLOOKUP(Q2407,Rates!G$15:L$19,6,0)*W2407,VLOOKUP(Q2407,Rates!G$4:L$12,6,0)*W2407))</f>
        <v/>
      </c>
      <c r="Z2407" s="120" t="str">
        <f t="shared" si="1168"/>
        <v/>
      </c>
      <c r="AA2407" s="120" t="str">
        <f t="shared" si="1169"/>
        <v/>
      </c>
      <c r="AB2407" s="136" t="str">
        <f>IF(B:B="","",IF(R2407="Refreshment Beverage","",IF(AND(R2407="Beer",Q2407=0),SUM(LOOKUP(2,1/(Rates!$B$15:$B$18&lt;=W2407)/(Rates!$C$15:$C$18&gt;=W2407),Rates!$D$15:$D$18)*W2407),VLOOKUP(VALUE(Q:Q),Rates!A:B,2,0)*W2407)))</f>
        <v/>
      </c>
      <c r="AC2407" s="136" t="str">
        <f>IF(B:B="","",IF(R2407="Refreshment Beverage","",IF(AND(R2407="Beer",Q2407=0),SUM(LOOKUP(2,1/(Rates!$B$15:$B$18&lt;=W2407)/(Rates!$C$15:$C$18&gt;=W2407),Rates!$E$15:$E$18)*W2407),VLOOKUP(VALUE(Q:Q),Rates!A:C,3,0)*W2407)))</f>
        <v/>
      </c>
      <c r="AD2407" s="137" t="str">
        <f>IFERROR(IF(B:B="","",IF(R2407="Beer","",IF(VALUE(Q2407)=0,VLOOKUP(VLOOKUP(B:B,#REF!,16,0),Rates!A:E,2,0),VLOOKUP(VALUE(Q2407),Rates!A$31:B$34,2,0)*W2407))),0)</f>
        <v/>
      </c>
      <c r="AE2407" s="121" t="str">
        <f t="shared" si="1170"/>
        <v/>
      </c>
      <c r="AF2407" s="138" t="str">
        <f t="shared" si="1171"/>
        <v/>
      </c>
      <c r="AG2407" s="122" t="str">
        <f t="shared" si="1172"/>
        <v/>
      </c>
      <c r="AH2407" s="123" t="str">
        <f t="shared" si="1173"/>
        <v/>
      </c>
      <c r="AI2407" s="139" t="str">
        <f>IF(AE:AE="","",IF(R2407="Refreshment Beverage",AK2407*(Rates!J$19/100),ROUND(SUM(AH2407*(Rates!$J$8/100)),4)))</f>
        <v/>
      </c>
      <c r="AJ2407" s="124" t="str">
        <f t="shared" si="1174"/>
        <v/>
      </c>
      <c r="AK2407" s="125" t="str">
        <f t="shared" si="1175"/>
        <v/>
      </c>
      <c r="AL2407" s="121" t="str">
        <f t="shared" si="1176"/>
        <v/>
      </c>
      <c r="AM2407" s="138" t="str">
        <f>IF(AS2407="","",IF(R2407="Refreshment Beverage",ROUND(AS2407*Rates!K$19,4),ROUND(AO2407*(VLOOKUP(VALUE(Q2407),Rates!G$4:L$12,3,0)),4)))</f>
        <v/>
      </c>
      <c r="AN2407" s="126" t="str">
        <f>IF(AS2407="","",IF(R2407="Refreshment Beverage",AS2407*(Rates!J$19/100),MAX(AM2407,AB2407)))</f>
        <v/>
      </c>
      <c r="AO2407" s="127" t="str">
        <f t="shared" si="1177"/>
        <v/>
      </c>
      <c r="AP2407" s="127" t="str">
        <f t="shared" si="1178"/>
        <v/>
      </c>
      <c r="AQ2407" s="140" t="str">
        <f>IF(AS2407="","",IF(R2407="Refreshment Beverage",ROUND(SUM(VLOOKUP(Q:Q,Rates!G$15:L$19,3,0)*(AS2407-Y2407-Z2407-AA2407)),4),ROUND(SUM(Rates!$K$8*AS2407),4)))</f>
        <v/>
      </c>
      <c r="AR2407" s="139" t="str">
        <f t="shared" si="1179"/>
        <v/>
      </c>
      <c r="AS2407" s="125" t="str">
        <f t="shared" si="1180"/>
        <v/>
      </c>
      <c r="AT2407" s="121" t="str">
        <f t="shared" si="1181"/>
        <v/>
      </c>
      <c r="AU2407" s="138" t="str">
        <f>IF(AX2407="","",IF(R2407="Refreshment Beverage",ROUND((BA2407-Y2407-Z2407-AA2407)*VLOOKUP(VALUE(Q2407),Rates!G$15:L$19,3,0),4),ROUND(AW2407*(VLOOKUP(VALUE(Q2407),Rates!G:L,3,0)),4)))</f>
        <v/>
      </c>
      <c r="AV2407" s="126" t="str">
        <f t="shared" si="1182"/>
        <v/>
      </c>
      <c r="AW2407" s="127" t="str">
        <f t="shared" si="1183"/>
        <v/>
      </c>
      <c r="AX2407" s="123" t="str">
        <f t="shared" si="1184"/>
        <v/>
      </c>
      <c r="AY2407" s="140" t="str">
        <f>IF(AX2407="","",IF(R2407="Refreshment Beverage",ROUND(SUM(AX2407*Rates!K$19),4),ROUND(SUM(AX2407*(Rates!J$8/100)),4)))</f>
        <v/>
      </c>
      <c r="AZ2407" s="124" t="str">
        <f t="shared" si="1185"/>
        <v/>
      </c>
      <c r="BA2407" s="125" t="str">
        <f t="shared" si="1186"/>
        <v/>
      </c>
      <c r="BB2407" s="115"/>
      <c r="BC2407" s="143"/>
      <c r="BD2407" s="100"/>
      <c r="BE2407" s="100"/>
      <c r="BF2407" s="100"/>
      <c r="BG2407" s="100"/>
    </row>
    <row r="2408" spans="1:59" x14ac:dyDescent="0.2">
      <c r="A2408" s="144"/>
      <c r="B2408" s="141"/>
      <c r="C2408" s="141"/>
      <c r="D2408" s="142"/>
      <c r="E2408" s="142"/>
      <c r="F2408" s="142"/>
      <c r="G2408" s="142"/>
      <c r="H2408" s="142"/>
      <c r="I2408" s="129"/>
      <c r="J2408" s="130"/>
      <c r="K2408" s="131" t="str">
        <f t="shared" si="1157"/>
        <v/>
      </c>
      <c r="L2408" s="132" t="str">
        <f t="shared" si="1158"/>
        <v/>
      </c>
      <c r="M2408" s="133" t="str">
        <f t="shared" si="1159"/>
        <v/>
      </c>
      <c r="N2408" s="134" t="str">
        <f>IFERROR(IF(B:B="","",IF(R2408="Beer",SUM(LOOKUP(2,1/(Rates!$B$3:$B$5&lt;=W2408)/(Rates!$C$3:$C$5&gt;=W2408),Rates!$D$3:$D$5)*(X2408/100)*W2408),IF(R2408="Refreshment Beverage",SUM(LOOKUP(2,1/(Rates!$B$7:$B$11&lt;=W2408)/(Rates!$C$7:$C$11&gt;=W2408),Rates!$D$7:$D$11)*(X2408/100)*W2408)))),"")</f>
        <v/>
      </c>
      <c r="O2408" s="134" t="str">
        <f t="shared" si="1160"/>
        <v/>
      </c>
      <c r="P2408" s="116"/>
      <c r="Q2408" s="117" t="str">
        <f t="shared" si="1161"/>
        <v/>
      </c>
      <c r="R2408" s="128" t="str">
        <f t="shared" si="1162"/>
        <v/>
      </c>
      <c r="S2408" s="135" t="str">
        <f>IF(B2408="","",IF(R2408="Refreshment Beverage",VLOOKUP(VALUE(Q2408),Rates!G$15:L$19,2,0),VLOOKUP(VALUE(Q2408),Rates!G$4:L$12,2,0)))</f>
        <v/>
      </c>
      <c r="T2408" s="135" t="str">
        <f t="shared" si="1163"/>
        <v/>
      </c>
      <c r="U2408" s="118" t="str">
        <f t="shared" si="1164"/>
        <v/>
      </c>
      <c r="V2408" s="135" t="str">
        <f t="shared" si="1165"/>
        <v/>
      </c>
      <c r="W2408" s="135" t="str">
        <f t="shared" si="1166"/>
        <v/>
      </c>
      <c r="X2408" s="119" t="str">
        <f t="shared" si="1167"/>
        <v/>
      </c>
      <c r="Y2408" s="120" t="str">
        <f>IF(B:B="","",IF(R2408="Refreshment Beverage",VLOOKUP(Q2408,Rates!G$15:L$19,6,0)*W2408,VLOOKUP(Q2408,Rates!G$4:L$12,6,0)*W2408))</f>
        <v/>
      </c>
      <c r="Z2408" s="120" t="str">
        <f t="shared" si="1168"/>
        <v/>
      </c>
      <c r="AA2408" s="120" t="str">
        <f t="shared" si="1169"/>
        <v/>
      </c>
      <c r="AB2408" s="136" t="str">
        <f>IF(B:B="","",IF(R2408="Refreshment Beverage","",IF(AND(R2408="Beer",Q2408=0),SUM(LOOKUP(2,1/(Rates!$B$15:$B$18&lt;=W2408)/(Rates!$C$15:$C$18&gt;=W2408),Rates!$D$15:$D$18)*W2408),VLOOKUP(VALUE(Q:Q),Rates!A:B,2,0)*W2408)))</f>
        <v/>
      </c>
      <c r="AC2408" s="136" t="str">
        <f>IF(B:B="","",IF(R2408="Refreshment Beverage","",IF(AND(R2408="Beer",Q2408=0),SUM(LOOKUP(2,1/(Rates!$B$15:$B$18&lt;=W2408)/(Rates!$C$15:$C$18&gt;=W2408),Rates!$E$15:$E$18)*W2408),VLOOKUP(VALUE(Q:Q),Rates!A:C,3,0)*W2408)))</f>
        <v/>
      </c>
      <c r="AD2408" s="137" t="str">
        <f>IFERROR(IF(B:B="","",IF(R2408="Beer","",IF(VALUE(Q2408)=0,VLOOKUP(VLOOKUP(B:B,#REF!,16,0),Rates!A:E,2,0),VLOOKUP(VALUE(Q2408),Rates!A$31:B$34,2,0)*W2408))),0)</f>
        <v/>
      </c>
      <c r="AE2408" s="121" t="str">
        <f t="shared" si="1170"/>
        <v/>
      </c>
      <c r="AF2408" s="138" t="str">
        <f t="shared" si="1171"/>
        <v/>
      </c>
      <c r="AG2408" s="122" t="str">
        <f t="shared" si="1172"/>
        <v/>
      </c>
      <c r="AH2408" s="123" t="str">
        <f t="shared" si="1173"/>
        <v/>
      </c>
      <c r="AI2408" s="139" t="str">
        <f>IF(AE:AE="","",IF(R2408="Refreshment Beverage",AK2408*(Rates!J$19/100),ROUND(SUM(AH2408*(Rates!$J$8/100)),4)))</f>
        <v/>
      </c>
      <c r="AJ2408" s="124" t="str">
        <f t="shared" si="1174"/>
        <v/>
      </c>
      <c r="AK2408" s="125" t="str">
        <f t="shared" si="1175"/>
        <v/>
      </c>
      <c r="AL2408" s="121" t="str">
        <f t="shared" si="1176"/>
        <v/>
      </c>
      <c r="AM2408" s="138" t="str">
        <f>IF(AS2408="","",IF(R2408="Refreshment Beverage",ROUND(AS2408*Rates!K$19,4),ROUND(AO2408*(VLOOKUP(VALUE(Q2408),Rates!G$4:L$12,3,0)),4)))</f>
        <v/>
      </c>
      <c r="AN2408" s="126" t="str">
        <f>IF(AS2408="","",IF(R2408="Refreshment Beverage",AS2408*(Rates!J$19/100),MAX(AM2408,AB2408)))</f>
        <v/>
      </c>
      <c r="AO2408" s="127" t="str">
        <f t="shared" si="1177"/>
        <v/>
      </c>
      <c r="AP2408" s="127" t="str">
        <f t="shared" si="1178"/>
        <v/>
      </c>
      <c r="AQ2408" s="140" t="str">
        <f>IF(AS2408="","",IF(R2408="Refreshment Beverage",ROUND(SUM(VLOOKUP(Q:Q,Rates!G$15:L$19,3,0)*(AS2408-Y2408-Z2408-AA2408)),4),ROUND(SUM(Rates!$K$8*AS2408),4)))</f>
        <v/>
      </c>
      <c r="AR2408" s="139" t="str">
        <f t="shared" si="1179"/>
        <v/>
      </c>
      <c r="AS2408" s="125" t="str">
        <f t="shared" si="1180"/>
        <v/>
      </c>
      <c r="AT2408" s="121" t="str">
        <f t="shared" si="1181"/>
        <v/>
      </c>
      <c r="AU2408" s="138" t="str">
        <f>IF(AX2408="","",IF(R2408="Refreshment Beverage",ROUND((BA2408-Y2408-Z2408-AA2408)*VLOOKUP(VALUE(Q2408),Rates!G$15:L$19,3,0),4),ROUND(AW2408*(VLOOKUP(VALUE(Q2408),Rates!G:L,3,0)),4)))</f>
        <v/>
      </c>
      <c r="AV2408" s="126" t="str">
        <f t="shared" si="1182"/>
        <v/>
      </c>
      <c r="AW2408" s="127" t="str">
        <f t="shared" si="1183"/>
        <v/>
      </c>
      <c r="AX2408" s="123" t="str">
        <f t="shared" si="1184"/>
        <v/>
      </c>
      <c r="AY2408" s="140" t="str">
        <f>IF(AX2408="","",IF(R2408="Refreshment Beverage",ROUND(SUM(AX2408*Rates!K$19),4),ROUND(SUM(AX2408*(Rates!J$8/100)),4)))</f>
        <v/>
      </c>
      <c r="AZ2408" s="124" t="str">
        <f t="shared" si="1185"/>
        <v/>
      </c>
      <c r="BA2408" s="125" t="str">
        <f t="shared" si="1186"/>
        <v/>
      </c>
      <c r="BB2408" s="115"/>
      <c r="BC2408" s="143"/>
      <c r="BD2408" s="100"/>
      <c r="BE2408" s="100"/>
      <c r="BF2408" s="100"/>
      <c r="BG2408" s="100"/>
    </row>
    <row r="2409" spans="1:59" x14ac:dyDescent="0.2">
      <c r="A2409" s="144"/>
      <c r="B2409" s="141"/>
      <c r="C2409" s="141"/>
      <c r="D2409" s="142"/>
      <c r="E2409" s="142"/>
      <c r="F2409" s="142"/>
      <c r="G2409" s="142"/>
      <c r="H2409" s="142"/>
      <c r="I2409" s="129"/>
      <c r="J2409" s="130"/>
      <c r="K2409" s="131" t="str">
        <f t="shared" si="1157"/>
        <v/>
      </c>
      <c r="L2409" s="132" t="str">
        <f t="shared" si="1158"/>
        <v/>
      </c>
      <c r="M2409" s="133" t="str">
        <f t="shared" si="1159"/>
        <v/>
      </c>
      <c r="N2409" s="134" t="str">
        <f>IFERROR(IF(B:B="","",IF(R2409="Beer",SUM(LOOKUP(2,1/(Rates!$B$3:$B$5&lt;=W2409)/(Rates!$C$3:$C$5&gt;=W2409),Rates!$D$3:$D$5)*(X2409/100)*W2409),IF(R2409="Refreshment Beverage",SUM(LOOKUP(2,1/(Rates!$B$7:$B$11&lt;=W2409)/(Rates!$C$7:$C$11&gt;=W2409),Rates!$D$7:$D$11)*(X2409/100)*W2409)))),"")</f>
        <v/>
      </c>
      <c r="O2409" s="134" t="str">
        <f t="shared" si="1160"/>
        <v/>
      </c>
      <c r="P2409" s="116"/>
      <c r="Q2409" s="117" t="str">
        <f t="shared" si="1161"/>
        <v/>
      </c>
      <c r="R2409" s="128" t="str">
        <f t="shared" si="1162"/>
        <v/>
      </c>
      <c r="S2409" s="135" t="str">
        <f>IF(B2409="","",IF(R2409="Refreshment Beverage",VLOOKUP(VALUE(Q2409),Rates!G$15:L$19,2,0),VLOOKUP(VALUE(Q2409),Rates!G$4:L$12,2,0)))</f>
        <v/>
      </c>
      <c r="T2409" s="135" t="str">
        <f t="shared" si="1163"/>
        <v/>
      </c>
      <c r="U2409" s="118" t="str">
        <f t="shared" si="1164"/>
        <v/>
      </c>
      <c r="V2409" s="135" t="str">
        <f t="shared" si="1165"/>
        <v/>
      </c>
      <c r="W2409" s="135" t="str">
        <f t="shared" si="1166"/>
        <v/>
      </c>
      <c r="X2409" s="119" t="str">
        <f t="shared" si="1167"/>
        <v/>
      </c>
      <c r="Y2409" s="120" t="str">
        <f>IF(B:B="","",IF(R2409="Refreshment Beverage",VLOOKUP(Q2409,Rates!G$15:L$19,6,0)*W2409,VLOOKUP(Q2409,Rates!G$4:L$12,6,0)*W2409))</f>
        <v/>
      </c>
      <c r="Z2409" s="120" t="str">
        <f t="shared" si="1168"/>
        <v/>
      </c>
      <c r="AA2409" s="120" t="str">
        <f t="shared" si="1169"/>
        <v/>
      </c>
      <c r="AB2409" s="136" t="str">
        <f>IF(B:B="","",IF(R2409="Refreshment Beverage","",IF(AND(R2409="Beer",Q2409=0),SUM(LOOKUP(2,1/(Rates!$B$15:$B$18&lt;=W2409)/(Rates!$C$15:$C$18&gt;=W2409),Rates!$D$15:$D$18)*W2409),VLOOKUP(VALUE(Q:Q),Rates!A:B,2,0)*W2409)))</f>
        <v/>
      </c>
      <c r="AC2409" s="136" t="str">
        <f>IF(B:B="","",IF(R2409="Refreshment Beverage","",IF(AND(R2409="Beer",Q2409=0),SUM(LOOKUP(2,1/(Rates!$B$15:$B$18&lt;=W2409)/(Rates!$C$15:$C$18&gt;=W2409),Rates!$E$15:$E$18)*W2409),VLOOKUP(VALUE(Q:Q),Rates!A:C,3,0)*W2409)))</f>
        <v/>
      </c>
      <c r="AD2409" s="137" t="str">
        <f>IFERROR(IF(B:B="","",IF(R2409="Beer","",IF(VALUE(Q2409)=0,VLOOKUP(VLOOKUP(B:B,#REF!,16,0),Rates!A:E,2,0),VLOOKUP(VALUE(Q2409),Rates!A$31:B$34,2,0)*W2409))),0)</f>
        <v/>
      </c>
      <c r="AE2409" s="121" t="str">
        <f t="shared" si="1170"/>
        <v/>
      </c>
      <c r="AF2409" s="138" t="str">
        <f t="shared" si="1171"/>
        <v/>
      </c>
      <c r="AG2409" s="122" t="str">
        <f t="shared" si="1172"/>
        <v/>
      </c>
      <c r="AH2409" s="123" t="str">
        <f t="shared" si="1173"/>
        <v/>
      </c>
      <c r="AI2409" s="139" t="str">
        <f>IF(AE:AE="","",IF(R2409="Refreshment Beverage",AK2409*(Rates!J$19/100),ROUND(SUM(AH2409*(Rates!$J$8/100)),4)))</f>
        <v/>
      </c>
      <c r="AJ2409" s="124" t="str">
        <f t="shared" si="1174"/>
        <v/>
      </c>
      <c r="AK2409" s="125" t="str">
        <f t="shared" si="1175"/>
        <v/>
      </c>
      <c r="AL2409" s="121" t="str">
        <f t="shared" si="1176"/>
        <v/>
      </c>
      <c r="AM2409" s="138" t="str">
        <f>IF(AS2409="","",IF(R2409="Refreshment Beverage",ROUND(AS2409*Rates!K$19,4),ROUND(AO2409*(VLOOKUP(VALUE(Q2409),Rates!G$4:L$12,3,0)),4)))</f>
        <v/>
      </c>
      <c r="AN2409" s="126" t="str">
        <f>IF(AS2409="","",IF(R2409="Refreshment Beverage",AS2409*(Rates!J$19/100),MAX(AM2409,AB2409)))</f>
        <v/>
      </c>
      <c r="AO2409" s="127" t="str">
        <f t="shared" si="1177"/>
        <v/>
      </c>
      <c r="AP2409" s="127" t="str">
        <f t="shared" si="1178"/>
        <v/>
      </c>
      <c r="AQ2409" s="140" t="str">
        <f>IF(AS2409="","",IF(R2409="Refreshment Beverage",ROUND(SUM(VLOOKUP(Q:Q,Rates!G$15:L$19,3,0)*(AS2409-Y2409-Z2409-AA2409)),4),ROUND(SUM(Rates!$K$8*AS2409),4)))</f>
        <v/>
      </c>
      <c r="AR2409" s="139" t="str">
        <f t="shared" si="1179"/>
        <v/>
      </c>
      <c r="AS2409" s="125" t="str">
        <f t="shared" si="1180"/>
        <v/>
      </c>
      <c r="AT2409" s="121" t="str">
        <f t="shared" si="1181"/>
        <v/>
      </c>
      <c r="AU2409" s="138" t="str">
        <f>IF(AX2409="","",IF(R2409="Refreshment Beverage",ROUND((BA2409-Y2409-Z2409-AA2409)*VLOOKUP(VALUE(Q2409),Rates!G$15:L$19,3,0),4),ROUND(AW2409*(VLOOKUP(VALUE(Q2409),Rates!G:L,3,0)),4)))</f>
        <v/>
      </c>
      <c r="AV2409" s="126" t="str">
        <f t="shared" si="1182"/>
        <v/>
      </c>
      <c r="AW2409" s="127" t="str">
        <f t="shared" si="1183"/>
        <v/>
      </c>
      <c r="AX2409" s="123" t="str">
        <f t="shared" si="1184"/>
        <v/>
      </c>
      <c r="AY2409" s="140" t="str">
        <f>IF(AX2409="","",IF(R2409="Refreshment Beverage",ROUND(SUM(AX2409*Rates!K$19),4),ROUND(SUM(AX2409*(Rates!J$8/100)),4)))</f>
        <v/>
      </c>
      <c r="AZ2409" s="124" t="str">
        <f t="shared" si="1185"/>
        <v/>
      </c>
      <c r="BA2409" s="125" t="str">
        <f t="shared" si="1186"/>
        <v/>
      </c>
      <c r="BB2409" s="115"/>
      <c r="BC2409" s="143"/>
      <c r="BD2409" s="100"/>
      <c r="BE2409" s="100"/>
      <c r="BF2409" s="100"/>
      <c r="BG2409" s="100"/>
    </row>
    <row r="2410" spans="1:59" x14ac:dyDescent="0.2">
      <c r="A2410" s="144"/>
      <c r="B2410" s="141"/>
      <c r="C2410" s="141"/>
      <c r="D2410" s="142"/>
      <c r="E2410" s="142"/>
      <c r="F2410" s="142"/>
      <c r="G2410" s="142"/>
      <c r="H2410" s="142"/>
      <c r="I2410" s="129"/>
      <c r="J2410" s="130"/>
      <c r="K2410" s="131" t="str">
        <f t="shared" si="1157"/>
        <v/>
      </c>
      <c r="L2410" s="132" t="str">
        <f t="shared" si="1158"/>
        <v/>
      </c>
      <c r="M2410" s="133" t="str">
        <f t="shared" si="1159"/>
        <v/>
      </c>
      <c r="N2410" s="134" t="str">
        <f>IFERROR(IF(B:B="","",IF(R2410="Beer",SUM(LOOKUP(2,1/(Rates!$B$3:$B$5&lt;=W2410)/(Rates!$C$3:$C$5&gt;=W2410),Rates!$D$3:$D$5)*(X2410/100)*W2410),IF(R2410="Refreshment Beverage",SUM(LOOKUP(2,1/(Rates!$B$7:$B$11&lt;=W2410)/(Rates!$C$7:$C$11&gt;=W2410),Rates!$D$7:$D$11)*(X2410/100)*W2410)))),"")</f>
        <v/>
      </c>
      <c r="O2410" s="134" t="str">
        <f t="shared" si="1160"/>
        <v/>
      </c>
      <c r="P2410" s="116"/>
      <c r="Q2410" s="117" t="str">
        <f t="shared" si="1161"/>
        <v/>
      </c>
      <c r="R2410" s="128" t="str">
        <f t="shared" si="1162"/>
        <v/>
      </c>
      <c r="S2410" s="135" t="str">
        <f>IF(B2410="","",IF(R2410="Refreshment Beverage",VLOOKUP(VALUE(Q2410),Rates!G$15:L$19,2,0),VLOOKUP(VALUE(Q2410),Rates!G$4:L$12,2,0)))</f>
        <v/>
      </c>
      <c r="T2410" s="135" t="str">
        <f t="shared" si="1163"/>
        <v/>
      </c>
      <c r="U2410" s="118" t="str">
        <f t="shared" si="1164"/>
        <v/>
      </c>
      <c r="V2410" s="135" t="str">
        <f t="shared" si="1165"/>
        <v/>
      </c>
      <c r="W2410" s="135" t="str">
        <f t="shared" si="1166"/>
        <v/>
      </c>
      <c r="X2410" s="119" t="str">
        <f t="shared" si="1167"/>
        <v/>
      </c>
      <c r="Y2410" s="120" t="str">
        <f>IF(B:B="","",IF(R2410="Refreshment Beverage",VLOOKUP(Q2410,Rates!G$15:L$19,6,0)*W2410,VLOOKUP(Q2410,Rates!G$4:L$12,6,0)*W2410))</f>
        <v/>
      </c>
      <c r="Z2410" s="120" t="str">
        <f t="shared" si="1168"/>
        <v/>
      </c>
      <c r="AA2410" s="120" t="str">
        <f t="shared" si="1169"/>
        <v/>
      </c>
      <c r="AB2410" s="136" t="str">
        <f>IF(B:B="","",IF(R2410="Refreshment Beverage","",IF(AND(R2410="Beer",Q2410=0),SUM(LOOKUP(2,1/(Rates!$B$15:$B$18&lt;=W2410)/(Rates!$C$15:$C$18&gt;=W2410),Rates!$D$15:$D$18)*W2410),VLOOKUP(VALUE(Q:Q),Rates!A:B,2,0)*W2410)))</f>
        <v/>
      </c>
      <c r="AC2410" s="136" t="str">
        <f>IF(B:B="","",IF(R2410="Refreshment Beverage","",IF(AND(R2410="Beer",Q2410=0),SUM(LOOKUP(2,1/(Rates!$B$15:$B$18&lt;=W2410)/(Rates!$C$15:$C$18&gt;=W2410),Rates!$E$15:$E$18)*W2410),VLOOKUP(VALUE(Q:Q),Rates!A:C,3,0)*W2410)))</f>
        <v/>
      </c>
      <c r="AD2410" s="137" t="str">
        <f>IFERROR(IF(B:B="","",IF(R2410="Beer","",IF(VALUE(Q2410)=0,VLOOKUP(VLOOKUP(B:B,#REF!,16,0),Rates!A:E,2,0),VLOOKUP(VALUE(Q2410),Rates!A$31:B$34,2,0)*W2410))),0)</f>
        <v/>
      </c>
      <c r="AE2410" s="121" t="str">
        <f t="shared" si="1170"/>
        <v/>
      </c>
      <c r="AF2410" s="138" t="str">
        <f t="shared" si="1171"/>
        <v/>
      </c>
      <c r="AG2410" s="122" t="str">
        <f t="shared" si="1172"/>
        <v/>
      </c>
      <c r="AH2410" s="123" t="str">
        <f t="shared" si="1173"/>
        <v/>
      </c>
      <c r="AI2410" s="139" t="str">
        <f>IF(AE:AE="","",IF(R2410="Refreshment Beverage",AK2410*(Rates!J$19/100),ROUND(SUM(AH2410*(Rates!$J$8/100)),4)))</f>
        <v/>
      </c>
      <c r="AJ2410" s="124" t="str">
        <f t="shared" si="1174"/>
        <v/>
      </c>
      <c r="AK2410" s="125" t="str">
        <f t="shared" si="1175"/>
        <v/>
      </c>
      <c r="AL2410" s="121" t="str">
        <f t="shared" si="1176"/>
        <v/>
      </c>
      <c r="AM2410" s="138" t="str">
        <f>IF(AS2410="","",IF(R2410="Refreshment Beverage",ROUND(AS2410*Rates!K$19,4),ROUND(AO2410*(VLOOKUP(VALUE(Q2410),Rates!G$4:L$12,3,0)),4)))</f>
        <v/>
      </c>
      <c r="AN2410" s="126" t="str">
        <f>IF(AS2410="","",IF(R2410="Refreshment Beverage",AS2410*(Rates!J$19/100),MAX(AM2410,AB2410)))</f>
        <v/>
      </c>
      <c r="AO2410" s="127" t="str">
        <f t="shared" si="1177"/>
        <v/>
      </c>
      <c r="AP2410" s="127" t="str">
        <f t="shared" si="1178"/>
        <v/>
      </c>
      <c r="AQ2410" s="140" t="str">
        <f>IF(AS2410="","",IF(R2410="Refreshment Beverage",ROUND(SUM(VLOOKUP(Q:Q,Rates!G$15:L$19,3,0)*(AS2410-Y2410-Z2410-AA2410)),4),ROUND(SUM(Rates!$K$8*AS2410),4)))</f>
        <v/>
      </c>
      <c r="AR2410" s="139" t="str">
        <f t="shared" si="1179"/>
        <v/>
      </c>
      <c r="AS2410" s="125" t="str">
        <f t="shared" si="1180"/>
        <v/>
      </c>
      <c r="AT2410" s="121" t="str">
        <f t="shared" si="1181"/>
        <v/>
      </c>
      <c r="AU2410" s="138" t="str">
        <f>IF(AX2410="","",IF(R2410="Refreshment Beverage",ROUND((BA2410-Y2410-Z2410-AA2410)*VLOOKUP(VALUE(Q2410),Rates!G$15:L$19,3,0),4),ROUND(AW2410*(VLOOKUP(VALUE(Q2410),Rates!G:L,3,0)),4)))</f>
        <v/>
      </c>
      <c r="AV2410" s="126" t="str">
        <f t="shared" si="1182"/>
        <v/>
      </c>
      <c r="AW2410" s="127" t="str">
        <f t="shared" si="1183"/>
        <v/>
      </c>
      <c r="AX2410" s="123" t="str">
        <f t="shared" si="1184"/>
        <v/>
      </c>
      <c r="AY2410" s="140" t="str">
        <f>IF(AX2410="","",IF(R2410="Refreshment Beverage",ROUND(SUM(AX2410*Rates!K$19),4),ROUND(SUM(AX2410*(Rates!J$8/100)),4)))</f>
        <v/>
      </c>
      <c r="AZ2410" s="124" t="str">
        <f t="shared" si="1185"/>
        <v/>
      </c>
      <c r="BA2410" s="125" t="str">
        <f t="shared" si="1186"/>
        <v/>
      </c>
      <c r="BB2410" s="115"/>
      <c r="BC2410" s="143"/>
      <c r="BD2410" s="100"/>
      <c r="BE2410" s="100"/>
      <c r="BF2410" s="100"/>
      <c r="BG2410" s="100"/>
    </row>
    <row r="2411" spans="1:59" x14ac:dyDescent="0.2">
      <c r="A2411" s="144"/>
      <c r="B2411" s="141"/>
      <c r="C2411" s="141"/>
      <c r="D2411" s="142"/>
      <c r="E2411" s="142"/>
      <c r="F2411" s="142"/>
      <c r="G2411" s="142"/>
      <c r="H2411" s="142"/>
      <c r="I2411" s="129"/>
      <c r="J2411" s="130"/>
      <c r="K2411" s="131" t="str">
        <f t="shared" si="1157"/>
        <v/>
      </c>
      <c r="L2411" s="132" t="str">
        <f t="shared" si="1158"/>
        <v/>
      </c>
      <c r="M2411" s="133" t="str">
        <f t="shared" si="1159"/>
        <v/>
      </c>
      <c r="N2411" s="134" t="str">
        <f>IFERROR(IF(B:B="","",IF(R2411="Beer",SUM(LOOKUP(2,1/(Rates!$B$3:$B$5&lt;=W2411)/(Rates!$C$3:$C$5&gt;=W2411),Rates!$D$3:$D$5)*(X2411/100)*W2411),IF(R2411="Refreshment Beverage",SUM(LOOKUP(2,1/(Rates!$B$7:$B$11&lt;=W2411)/(Rates!$C$7:$C$11&gt;=W2411),Rates!$D$7:$D$11)*(X2411/100)*W2411)))),"")</f>
        <v/>
      </c>
      <c r="O2411" s="134" t="str">
        <f t="shared" si="1160"/>
        <v/>
      </c>
      <c r="P2411" s="116"/>
      <c r="Q2411" s="117" t="str">
        <f t="shared" si="1161"/>
        <v/>
      </c>
      <c r="R2411" s="128" t="str">
        <f t="shared" si="1162"/>
        <v/>
      </c>
      <c r="S2411" s="135" t="str">
        <f>IF(B2411="","",IF(R2411="Refreshment Beverage",VLOOKUP(VALUE(Q2411),Rates!G$15:L$19,2,0),VLOOKUP(VALUE(Q2411),Rates!G$4:L$12,2,0)))</f>
        <v/>
      </c>
      <c r="T2411" s="135" t="str">
        <f t="shared" si="1163"/>
        <v/>
      </c>
      <c r="U2411" s="118" t="str">
        <f t="shared" si="1164"/>
        <v/>
      </c>
      <c r="V2411" s="135" t="str">
        <f t="shared" si="1165"/>
        <v/>
      </c>
      <c r="W2411" s="135" t="str">
        <f t="shared" si="1166"/>
        <v/>
      </c>
      <c r="X2411" s="119" t="str">
        <f t="shared" si="1167"/>
        <v/>
      </c>
      <c r="Y2411" s="120" t="str">
        <f>IF(B:B="","",IF(R2411="Refreshment Beverage",VLOOKUP(Q2411,Rates!G$15:L$19,6,0)*W2411,VLOOKUP(Q2411,Rates!G$4:L$12,6,0)*W2411))</f>
        <v/>
      </c>
      <c r="Z2411" s="120" t="str">
        <f t="shared" si="1168"/>
        <v/>
      </c>
      <c r="AA2411" s="120" t="str">
        <f t="shared" si="1169"/>
        <v/>
      </c>
      <c r="AB2411" s="136" t="str">
        <f>IF(B:B="","",IF(R2411="Refreshment Beverage","",IF(AND(R2411="Beer",Q2411=0),SUM(LOOKUP(2,1/(Rates!$B$15:$B$18&lt;=W2411)/(Rates!$C$15:$C$18&gt;=W2411),Rates!$D$15:$D$18)*W2411),VLOOKUP(VALUE(Q:Q),Rates!A:B,2,0)*W2411)))</f>
        <v/>
      </c>
      <c r="AC2411" s="136" t="str">
        <f>IF(B:B="","",IF(R2411="Refreshment Beverage","",IF(AND(R2411="Beer",Q2411=0),SUM(LOOKUP(2,1/(Rates!$B$15:$B$18&lt;=W2411)/(Rates!$C$15:$C$18&gt;=W2411),Rates!$E$15:$E$18)*W2411),VLOOKUP(VALUE(Q:Q),Rates!A:C,3,0)*W2411)))</f>
        <v/>
      </c>
      <c r="AD2411" s="137" t="str">
        <f>IFERROR(IF(B:B="","",IF(R2411="Beer","",IF(VALUE(Q2411)=0,VLOOKUP(VLOOKUP(B:B,#REF!,16,0),Rates!A:E,2,0),VLOOKUP(VALUE(Q2411),Rates!A$31:B$34,2,0)*W2411))),0)</f>
        <v/>
      </c>
      <c r="AE2411" s="121" t="str">
        <f t="shared" si="1170"/>
        <v/>
      </c>
      <c r="AF2411" s="138" t="str">
        <f t="shared" si="1171"/>
        <v/>
      </c>
      <c r="AG2411" s="122" t="str">
        <f t="shared" si="1172"/>
        <v/>
      </c>
      <c r="AH2411" s="123" t="str">
        <f t="shared" si="1173"/>
        <v/>
      </c>
      <c r="AI2411" s="139" t="str">
        <f>IF(AE:AE="","",IF(R2411="Refreshment Beverage",AK2411*(Rates!J$19/100),ROUND(SUM(AH2411*(Rates!$J$8/100)),4)))</f>
        <v/>
      </c>
      <c r="AJ2411" s="124" t="str">
        <f t="shared" si="1174"/>
        <v/>
      </c>
      <c r="AK2411" s="125" t="str">
        <f t="shared" si="1175"/>
        <v/>
      </c>
      <c r="AL2411" s="121" t="str">
        <f t="shared" si="1176"/>
        <v/>
      </c>
      <c r="AM2411" s="138" t="str">
        <f>IF(AS2411="","",IF(R2411="Refreshment Beverage",ROUND(AS2411*Rates!K$19,4),ROUND(AO2411*(VLOOKUP(VALUE(Q2411),Rates!G$4:L$12,3,0)),4)))</f>
        <v/>
      </c>
      <c r="AN2411" s="126" t="str">
        <f>IF(AS2411="","",IF(R2411="Refreshment Beverage",AS2411*(Rates!J$19/100),MAX(AM2411,AB2411)))</f>
        <v/>
      </c>
      <c r="AO2411" s="127" t="str">
        <f t="shared" si="1177"/>
        <v/>
      </c>
      <c r="AP2411" s="127" t="str">
        <f t="shared" si="1178"/>
        <v/>
      </c>
      <c r="AQ2411" s="140" t="str">
        <f>IF(AS2411="","",IF(R2411="Refreshment Beverage",ROUND(SUM(VLOOKUP(Q:Q,Rates!G$15:L$19,3,0)*(AS2411-Y2411-Z2411-AA2411)),4),ROUND(SUM(Rates!$K$8*AS2411),4)))</f>
        <v/>
      </c>
      <c r="AR2411" s="139" t="str">
        <f t="shared" si="1179"/>
        <v/>
      </c>
      <c r="AS2411" s="125" t="str">
        <f t="shared" si="1180"/>
        <v/>
      </c>
      <c r="AT2411" s="121" t="str">
        <f t="shared" si="1181"/>
        <v/>
      </c>
      <c r="AU2411" s="138" t="str">
        <f>IF(AX2411="","",IF(R2411="Refreshment Beverage",ROUND((BA2411-Y2411-Z2411-AA2411)*VLOOKUP(VALUE(Q2411),Rates!G$15:L$19,3,0),4),ROUND(AW2411*(VLOOKUP(VALUE(Q2411),Rates!G:L,3,0)),4)))</f>
        <v/>
      </c>
      <c r="AV2411" s="126" t="str">
        <f t="shared" si="1182"/>
        <v/>
      </c>
      <c r="AW2411" s="127" t="str">
        <f t="shared" si="1183"/>
        <v/>
      </c>
      <c r="AX2411" s="123" t="str">
        <f t="shared" si="1184"/>
        <v/>
      </c>
      <c r="AY2411" s="140" t="str">
        <f>IF(AX2411="","",IF(R2411="Refreshment Beverage",ROUND(SUM(AX2411*Rates!K$19),4),ROUND(SUM(AX2411*(Rates!J$8/100)),4)))</f>
        <v/>
      </c>
      <c r="AZ2411" s="124" t="str">
        <f t="shared" si="1185"/>
        <v/>
      </c>
      <c r="BA2411" s="125" t="str">
        <f t="shared" si="1186"/>
        <v/>
      </c>
      <c r="BB2411" s="115"/>
      <c r="BC2411" s="143"/>
      <c r="BD2411" s="100"/>
      <c r="BE2411" s="100"/>
      <c r="BF2411" s="100"/>
      <c r="BG2411" s="100"/>
    </row>
    <row r="2412" spans="1:59" x14ac:dyDescent="0.2">
      <c r="A2412" s="144"/>
      <c r="B2412" s="141"/>
      <c r="C2412" s="141"/>
      <c r="D2412" s="142"/>
      <c r="E2412" s="142"/>
      <c r="F2412" s="142"/>
      <c r="G2412" s="142"/>
      <c r="H2412" s="142"/>
      <c r="I2412" s="129"/>
      <c r="J2412" s="130"/>
      <c r="K2412" s="131" t="str">
        <f t="shared" si="1157"/>
        <v/>
      </c>
      <c r="L2412" s="132" t="str">
        <f t="shared" si="1158"/>
        <v/>
      </c>
      <c r="M2412" s="133" t="str">
        <f t="shared" si="1159"/>
        <v/>
      </c>
      <c r="N2412" s="134" t="str">
        <f>IFERROR(IF(B:B="","",IF(R2412="Beer",SUM(LOOKUP(2,1/(Rates!$B$3:$B$5&lt;=W2412)/(Rates!$C$3:$C$5&gt;=W2412),Rates!$D$3:$D$5)*(X2412/100)*W2412),IF(R2412="Refreshment Beverage",SUM(LOOKUP(2,1/(Rates!$B$7:$B$11&lt;=W2412)/(Rates!$C$7:$C$11&gt;=W2412),Rates!$D$7:$D$11)*(X2412/100)*W2412)))),"")</f>
        <v/>
      </c>
      <c r="O2412" s="134" t="str">
        <f t="shared" si="1160"/>
        <v/>
      </c>
      <c r="P2412" s="116"/>
      <c r="Q2412" s="117" t="str">
        <f t="shared" si="1161"/>
        <v/>
      </c>
      <c r="R2412" s="128" t="str">
        <f t="shared" si="1162"/>
        <v/>
      </c>
      <c r="S2412" s="135" t="str">
        <f>IF(B2412="","",IF(R2412="Refreshment Beverage",VLOOKUP(VALUE(Q2412),Rates!G$15:L$19,2,0),VLOOKUP(VALUE(Q2412),Rates!G$4:L$12,2,0)))</f>
        <v/>
      </c>
      <c r="T2412" s="135" t="str">
        <f t="shared" si="1163"/>
        <v/>
      </c>
      <c r="U2412" s="118" t="str">
        <f t="shared" si="1164"/>
        <v/>
      </c>
      <c r="V2412" s="135" t="str">
        <f t="shared" si="1165"/>
        <v/>
      </c>
      <c r="W2412" s="135" t="str">
        <f t="shared" si="1166"/>
        <v/>
      </c>
      <c r="X2412" s="119" t="str">
        <f t="shared" si="1167"/>
        <v/>
      </c>
      <c r="Y2412" s="120" t="str">
        <f>IF(B:B="","",IF(R2412="Refreshment Beverage",VLOOKUP(Q2412,Rates!G$15:L$19,6,0)*W2412,VLOOKUP(Q2412,Rates!G$4:L$12,6,0)*W2412))</f>
        <v/>
      </c>
      <c r="Z2412" s="120" t="str">
        <f t="shared" si="1168"/>
        <v/>
      </c>
      <c r="AA2412" s="120" t="str">
        <f t="shared" si="1169"/>
        <v/>
      </c>
      <c r="AB2412" s="136" t="str">
        <f>IF(B:B="","",IF(R2412="Refreshment Beverage","",IF(AND(R2412="Beer",Q2412=0),SUM(LOOKUP(2,1/(Rates!$B$15:$B$18&lt;=W2412)/(Rates!$C$15:$C$18&gt;=W2412),Rates!$D$15:$D$18)*W2412),VLOOKUP(VALUE(Q:Q),Rates!A:B,2,0)*W2412)))</f>
        <v/>
      </c>
      <c r="AC2412" s="136" t="str">
        <f>IF(B:B="","",IF(R2412="Refreshment Beverage","",IF(AND(R2412="Beer",Q2412=0),SUM(LOOKUP(2,1/(Rates!$B$15:$B$18&lt;=W2412)/(Rates!$C$15:$C$18&gt;=W2412),Rates!$E$15:$E$18)*W2412),VLOOKUP(VALUE(Q:Q),Rates!A:C,3,0)*W2412)))</f>
        <v/>
      </c>
      <c r="AD2412" s="137" t="str">
        <f>IFERROR(IF(B:B="","",IF(R2412="Beer","",IF(VALUE(Q2412)=0,VLOOKUP(VLOOKUP(B:B,#REF!,16,0),Rates!A:E,2,0),VLOOKUP(VALUE(Q2412),Rates!A$31:B$34,2,0)*W2412))),0)</f>
        <v/>
      </c>
      <c r="AE2412" s="121" t="str">
        <f t="shared" si="1170"/>
        <v/>
      </c>
      <c r="AF2412" s="138" t="str">
        <f t="shared" si="1171"/>
        <v/>
      </c>
      <c r="AG2412" s="122" t="str">
        <f t="shared" si="1172"/>
        <v/>
      </c>
      <c r="AH2412" s="123" t="str">
        <f t="shared" si="1173"/>
        <v/>
      </c>
      <c r="AI2412" s="139" t="str">
        <f>IF(AE:AE="","",IF(R2412="Refreshment Beverage",AK2412*(Rates!J$19/100),ROUND(SUM(AH2412*(Rates!$J$8/100)),4)))</f>
        <v/>
      </c>
      <c r="AJ2412" s="124" t="str">
        <f t="shared" si="1174"/>
        <v/>
      </c>
      <c r="AK2412" s="125" t="str">
        <f t="shared" si="1175"/>
        <v/>
      </c>
      <c r="AL2412" s="121" t="str">
        <f t="shared" si="1176"/>
        <v/>
      </c>
      <c r="AM2412" s="138" t="str">
        <f>IF(AS2412="","",IF(R2412="Refreshment Beverage",ROUND(AS2412*Rates!K$19,4),ROUND(AO2412*(VLOOKUP(VALUE(Q2412),Rates!G$4:L$12,3,0)),4)))</f>
        <v/>
      </c>
      <c r="AN2412" s="126" t="str">
        <f>IF(AS2412="","",IF(R2412="Refreshment Beverage",AS2412*(Rates!J$19/100),MAX(AM2412,AB2412)))</f>
        <v/>
      </c>
      <c r="AO2412" s="127" t="str">
        <f t="shared" si="1177"/>
        <v/>
      </c>
      <c r="AP2412" s="127" t="str">
        <f t="shared" si="1178"/>
        <v/>
      </c>
      <c r="AQ2412" s="140" t="str">
        <f>IF(AS2412="","",IF(R2412="Refreshment Beverage",ROUND(SUM(VLOOKUP(Q:Q,Rates!G$15:L$19,3,0)*(AS2412-Y2412-Z2412-AA2412)),4),ROUND(SUM(Rates!$K$8*AS2412),4)))</f>
        <v/>
      </c>
      <c r="AR2412" s="139" t="str">
        <f t="shared" si="1179"/>
        <v/>
      </c>
      <c r="AS2412" s="125" t="str">
        <f t="shared" si="1180"/>
        <v/>
      </c>
      <c r="AT2412" s="121" t="str">
        <f t="shared" si="1181"/>
        <v/>
      </c>
      <c r="AU2412" s="138" t="str">
        <f>IF(AX2412="","",IF(R2412="Refreshment Beverage",ROUND((BA2412-Y2412-Z2412-AA2412)*VLOOKUP(VALUE(Q2412),Rates!G$15:L$19,3,0),4),ROUND(AW2412*(VLOOKUP(VALUE(Q2412),Rates!G:L,3,0)),4)))</f>
        <v/>
      </c>
      <c r="AV2412" s="126" t="str">
        <f t="shared" si="1182"/>
        <v/>
      </c>
      <c r="AW2412" s="127" t="str">
        <f t="shared" si="1183"/>
        <v/>
      </c>
      <c r="AX2412" s="123" t="str">
        <f t="shared" si="1184"/>
        <v/>
      </c>
      <c r="AY2412" s="140" t="str">
        <f>IF(AX2412="","",IF(R2412="Refreshment Beverage",ROUND(SUM(AX2412*Rates!K$19),4),ROUND(SUM(AX2412*(Rates!J$8/100)),4)))</f>
        <v/>
      </c>
      <c r="AZ2412" s="124" t="str">
        <f t="shared" si="1185"/>
        <v/>
      </c>
      <c r="BA2412" s="125" t="str">
        <f t="shared" si="1186"/>
        <v/>
      </c>
      <c r="BB2412" s="115"/>
      <c r="BC2412" s="143"/>
      <c r="BD2412" s="100"/>
      <c r="BE2412" s="100"/>
      <c r="BF2412" s="100"/>
      <c r="BG2412" s="100"/>
    </row>
    <row r="2413" spans="1:59" x14ac:dyDescent="0.2">
      <c r="A2413" s="144"/>
      <c r="B2413" s="141"/>
      <c r="C2413" s="141"/>
      <c r="D2413" s="142"/>
      <c r="E2413" s="142"/>
      <c r="F2413" s="142"/>
      <c r="G2413" s="142"/>
      <c r="H2413" s="142"/>
      <c r="I2413" s="129"/>
      <c r="J2413" s="130"/>
      <c r="K2413" s="131" t="str">
        <f t="shared" si="1157"/>
        <v/>
      </c>
      <c r="L2413" s="132" t="str">
        <f t="shared" si="1158"/>
        <v/>
      </c>
      <c r="M2413" s="133" t="str">
        <f t="shared" si="1159"/>
        <v/>
      </c>
      <c r="N2413" s="134" t="str">
        <f>IFERROR(IF(B:B="","",IF(R2413="Beer",SUM(LOOKUP(2,1/(Rates!$B$3:$B$5&lt;=W2413)/(Rates!$C$3:$C$5&gt;=W2413),Rates!$D$3:$D$5)*(X2413/100)*W2413),IF(R2413="Refreshment Beverage",SUM(LOOKUP(2,1/(Rates!$B$7:$B$11&lt;=W2413)/(Rates!$C$7:$C$11&gt;=W2413),Rates!$D$7:$D$11)*(X2413/100)*W2413)))),"")</f>
        <v/>
      </c>
      <c r="O2413" s="134" t="str">
        <f t="shared" si="1160"/>
        <v/>
      </c>
      <c r="P2413" s="116"/>
      <c r="Q2413" s="117" t="str">
        <f t="shared" si="1161"/>
        <v/>
      </c>
      <c r="R2413" s="128" t="str">
        <f t="shared" si="1162"/>
        <v/>
      </c>
      <c r="S2413" s="135" t="str">
        <f>IF(B2413="","",IF(R2413="Refreshment Beverage",VLOOKUP(VALUE(Q2413),Rates!G$15:L$19,2,0),VLOOKUP(VALUE(Q2413),Rates!G$4:L$12,2,0)))</f>
        <v/>
      </c>
      <c r="T2413" s="135" t="str">
        <f t="shared" si="1163"/>
        <v/>
      </c>
      <c r="U2413" s="118" t="str">
        <f t="shared" si="1164"/>
        <v/>
      </c>
      <c r="V2413" s="135" t="str">
        <f t="shared" si="1165"/>
        <v/>
      </c>
      <c r="W2413" s="135" t="str">
        <f t="shared" si="1166"/>
        <v/>
      </c>
      <c r="X2413" s="119" t="str">
        <f t="shared" si="1167"/>
        <v/>
      </c>
      <c r="Y2413" s="120" t="str">
        <f>IF(B:B="","",IF(R2413="Refreshment Beverage",VLOOKUP(Q2413,Rates!G$15:L$19,6,0)*W2413,VLOOKUP(Q2413,Rates!G$4:L$12,6,0)*W2413))</f>
        <v/>
      </c>
      <c r="Z2413" s="120" t="str">
        <f t="shared" si="1168"/>
        <v/>
      </c>
      <c r="AA2413" s="120" t="str">
        <f t="shared" si="1169"/>
        <v/>
      </c>
      <c r="AB2413" s="136" t="str">
        <f>IF(B:B="","",IF(R2413="Refreshment Beverage","",IF(AND(R2413="Beer",Q2413=0),SUM(LOOKUP(2,1/(Rates!$B$15:$B$18&lt;=W2413)/(Rates!$C$15:$C$18&gt;=W2413),Rates!$D$15:$D$18)*W2413),VLOOKUP(VALUE(Q:Q),Rates!A:B,2,0)*W2413)))</f>
        <v/>
      </c>
      <c r="AC2413" s="136" t="str">
        <f>IF(B:B="","",IF(R2413="Refreshment Beverage","",IF(AND(R2413="Beer",Q2413=0),SUM(LOOKUP(2,1/(Rates!$B$15:$B$18&lt;=W2413)/(Rates!$C$15:$C$18&gt;=W2413),Rates!$E$15:$E$18)*W2413),VLOOKUP(VALUE(Q:Q),Rates!A:C,3,0)*W2413)))</f>
        <v/>
      </c>
      <c r="AD2413" s="137" t="str">
        <f>IFERROR(IF(B:B="","",IF(R2413="Beer","",IF(VALUE(Q2413)=0,VLOOKUP(VLOOKUP(B:B,#REF!,16,0),Rates!A:E,2,0),VLOOKUP(VALUE(Q2413),Rates!A$31:B$34,2,0)*W2413))),0)</f>
        <v/>
      </c>
      <c r="AE2413" s="121" t="str">
        <f t="shared" si="1170"/>
        <v/>
      </c>
      <c r="AF2413" s="138" t="str">
        <f t="shared" si="1171"/>
        <v/>
      </c>
      <c r="AG2413" s="122" t="str">
        <f t="shared" si="1172"/>
        <v/>
      </c>
      <c r="AH2413" s="123" t="str">
        <f t="shared" si="1173"/>
        <v/>
      </c>
      <c r="AI2413" s="139" t="str">
        <f>IF(AE:AE="","",IF(R2413="Refreshment Beverage",AK2413*(Rates!J$19/100),ROUND(SUM(AH2413*(Rates!$J$8/100)),4)))</f>
        <v/>
      </c>
      <c r="AJ2413" s="124" t="str">
        <f t="shared" si="1174"/>
        <v/>
      </c>
      <c r="AK2413" s="125" t="str">
        <f t="shared" si="1175"/>
        <v/>
      </c>
      <c r="AL2413" s="121" t="str">
        <f t="shared" si="1176"/>
        <v/>
      </c>
      <c r="AM2413" s="138" t="str">
        <f>IF(AS2413="","",IF(R2413="Refreshment Beverage",ROUND(AS2413*Rates!K$19,4),ROUND(AO2413*(VLOOKUP(VALUE(Q2413),Rates!G$4:L$12,3,0)),4)))</f>
        <v/>
      </c>
      <c r="AN2413" s="126" t="str">
        <f>IF(AS2413="","",IF(R2413="Refreshment Beverage",AS2413*(Rates!J$19/100),MAX(AM2413,AB2413)))</f>
        <v/>
      </c>
      <c r="AO2413" s="127" t="str">
        <f t="shared" si="1177"/>
        <v/>
      </c>
      <c r="AP2413" s="127" t="str">
        <f t="shared" si="1178"/>
        <v/>
      </c>
      <c r="AQ2413" s="140" t="str">
        <f>IF(AS2413="","",IF(R2413="Refreshment Beverage",ROUND(SUM(VLOOKUP(Q:Q,Rates!G$15:L$19,3,0)*(AS2413-Y2413-Z2413-AA2413)),4),ROUND(SUM(Rates!$K$8*AS2413),4)))</f>
        <v/>
      </c>
      <c r="AR2413" s="139" t="str">
        <f t="shared" si="1179"/>
        <v/>
      </c>
      <c r="AS2413" s="125" t="str">
        <f t="shared" si="1180"/>
        <v/>
      </c>
      <c r="AT2413" s="121" t="str">
        <f t="shared" si="1181"/>
        <v/>
      </c>
      <c r="AU2413" s="138" t="str">
        <f>IF(AX2413="","",IF(R2413="Refreshment Beverage",ROUND((BA2413-Y2413-Z2413-AA2413)*VLOOKUP(VALUE(Q2413),Rates!G$15:L$19,3,0),4),ROUND(AW2413*(VLOOKUP(VALUE(Q2413),Rates!G:L,3,0)),4)))</f>
        <v/>
      </c>
      <c r="AV2413" s="126" t="str">
        <f t="shared" si="1182"/>
        <v/>
      </c>
      <c r="AW2413" s="127" t="str">
        <f t="shared" si="1183"/>
        <v/>
      </c>
      <c r="AX2413" s="123" t="str">
        <f t="shared" si="1184"/>
        <v/>
      </c>
      <c r="AY2413" s="140" t="str">
        <f>IF(AX2413="","",IF(R2413="Refreshment Beverage",ROUND(SUM(AX2413*Rates!K$19),4),ROUND(SUM(AX2413*(Rates!J$8/100)),4)))</f>
        <v/>
      </c>
      <c r="AZ2413" s="124" t="str">
        <f t="shared" si="1185"/>
        <v/>
      </c>
      <c r="BA2413" s="125" t="str">
        <f t="shared" si="1186"/>
        <v/>
      </c>
      <c r="BB2413" s="115"/>
      <c r="BC2413" s="143"/>
      <c r="BD2413" s="100"/>
      <c r="BE2413" s="100"/>
      <c r="BF2413" s="100"/>
      <c r="BG2413" s="100"/>
    </row>
    <row r="2414" spans="1:59" x14ac:dyDescent="0.2">
      <c r="A2414" s="144"/>
      <c r="B2414" s="141"/>
      <c r="C2414" s="141"/>
      <c r="D2414" s="142"/>
      <c r="E2414" s="142"/>
      <c r="F2414" s="142"/>
      <c r="G2414" s="142"/>
      <c r="H2414" s="142"/>
      <c r="I2414" s="129"/>
      <c r="J2414" s="130"/>
      <c r="K2414" s="131" t="str">
        <f t="shared" si="1157"/>
        <v/>
      </c>
      <c r="L2414" s="132" t="str">
        <f t="shared" si="1158"/>
        <v/>
      </c>
      <c r="M2414" s="133" t="str">
        <f t="shared" si="1159"/>
        <v/>
      </c>
      <c r="N2414" s="134" t="str">
        <f>IFERROR(IF(B:B="","",IF(R2414="Beer",SUM(LOOKUP(2,1/(Rates!$B$3:$B$5&lt;=W2414)/(Rates!$C$3:$C$5&gt;=W2414),Rates!$D$3:$D$5)*(X2414/100)*W2414),IF(R2414="Refreshment Beverage",SUM(LOOKUP(2,1/(Rates!$B$7:$B$11&lt;=W2414)/(Rates!$C$7:$C$11&gt;=W2414),Rates!$D$7:$D$11)*(X2414/100)*W2414)))),"")</f>
        <v/>
      </c>
      <c r="O2414" s="134" t="str">
        <f t="shared" si="1160"/>
        <v/>
      </c>
      <c r="P2414" s="116"/>
      <c r="Q2414" s="117" t="str">
        <f t="shared" si="1161"/>
        <v/>
      </c>
      <c r="R2414" s="128" t="str">
        <f t="shared" si="1162"/>
        <v/>
      </c>
      <c r="S2414" s="135" t="str">
        <f>IF(B2414="","",IF(R2414="Refreshment Beverage",VLOOKUP(VALUE(Q2414),Rates!G$15:L$19,2,0),VLOOKUP(VALUE(Q2414),Rates!G$4:L$12,2,0)))</f>
        <v/>
      </c>
      <c r="T2414" s="135" t="str">
        <f t="shared" si="1163"/>
        <v/>
      </c>
      <c r="U2414" s="118" t="str">
        <f t="shared" si="1164"/>
        <v/>
      </c>
      <c r="V2414" s="135" t="str">
        <f t="shared" si="1165"/>
        <v/>
      </c>
      <c r="W2414" s="135" t="str">
        <f t="shared" si="1166"/>
        <v/>
      </c>
      <c r="X2414" s="119" t="str">
        <f t="shared" si="1167"/>
        <v/>
      </c>
      <c r="Y2414" s="120" t="str">
        <f>IF(B:B="","",IF(R2414="Refreshment Beverage",VLOOKUP(Q2414,Rates!G$15:L$19,6,0)*W2414,VLOOKUP(Q2414,Rates!G$4:L$12,6,0)*W2414))</f>
        <v/>
      </c>
      <c r="Z2414" s="120" t="str">
        <f t="shared" si="1168"/>
        <v/>
      </c>
      <c r="AA2414" s="120" t="str">
        <f t="shared" si="1169"/>
        <v/>
      </c>
      <c r="AB2414" s="136" t="str">
        <f>IF(B:B="","",IF(R2414="Refreshment Beverage","",IF(AND(R2414="Beer",Q2414=0),SUM(LOOKUP(2,1/(Rates!$B$15:$B$18&lt;=W2414)/(Rates!$C$15:$C$18&gt;=W2414),Rates!$D$15:$D$18)*W2414),VLOOKUP(VALUE(Q:Q),Rates!A:B,2,0)*W2414)))</f>
        <v/>
      </c>
      <c r="AC2414" s="136" t="str">
        <f>IF(B:B="","",IF(R2414="Refreshment Beverage","",IF(AND(R2414="Beer",Q2414=0),SUM(LOOKUP(2,1/(Rates!$B$15:$B$18&lt;=W2414)/(Rates!$C$15:$C$18&gt;=W2414),Rates!$E$15:$E$18)*W2414),VLOOKUP(VALUE(Q:Q),Rates!A:C,3,0)*W2414)))</f>
        <v/>
      </c>
      <c r="AD2414" s="137" t="str">
        <f>IFERROR(IF(B:B="","",IF(R2414="Beer","",IF(VALUE(Q2414)=0,VLOOKUP(VLOOKUP(B:B,#REF!,16,0),Rates!A:E,2,0),VLOOKUP(VALUE(Q2414),Rates!A$31:B$34,2,0)*W2414))),0)</f>
        <v/>
      </c>
      <c r="AE2414" s="121" t="str">
        <f t="shared" si="1170"/>
        <v/>
      </c>
      <c r="AF2414" s="138" t="str">
        <f t="shared" si="1171"/>
        <v/>
      </c>
      <c r="AG2414" s="122" t="str">
        <f t="shared" si="1172"/>
        <v/>
      </c>
      <c r="AH2414" s="123" t="str">
        <f t="shared" si="1173"/>
        <v/>
      </c>
      <c r="AI2414" s="139" t="str">
        <f>IF(AE:AE="","",IF(R2414="Refreshment Beverage",AK2414*(Rates!J$19/100),ROUND(SUM(AH2414*(Rates!$J$8/100)),4)))</f>
        <v/>
      </c>
      <c r="AJ2414" s="124" t="str">
        <f t="shared" si="1174"/>
        <v/>
      </c>
      <c r="AK2414" s="125" t="str">
        <f t="shared" si="1175"/>
        <v/>
      </c>
      <c r="AL2414" s="121" t="str">
        <f t="shared" si="1176"/>
        <v/>
      </c>
      <c r="AM2414" s="138" t="str">
        <f>IF(AS2414="","",IF(R2414="Refreshment Beverage",ROUND(AS2414*Rates!K$19,4),ROUND(AO2414*(VLOOKUP(VALUE(Q2414),Rates!G$4:L$12,3,0)),4)))</f>
        <v/>
      </c>
      <c r="AN2414" s="126" t="str">
        <f>IF(AS2414="","",IF(R2414="Refreshment Beverage",AS2414*(Rates!J$19/100),MAX(AM2414,AB2414)))</f>
        <v/>
      </c>
      <c r="AO2414" s="127" t="str">
        <f t="shared" si="1177"/>
        <v/>
      </c>
      <c r="AP2414" s="127" t="str">
        <f t="shared" si="1178"/>
        <v/>
      </c>
      <c r="AQ2414" s="140" t="str">
        <f>IF(AS2414="","",IF(R2414="Refreshment Beverage",ROUND(SUM(VLOOKUP(Q:Q,Rates!G$15:L$19,3,0)*(AS2414-Y2414-Z2414-AA2414)),4),ROUND(SUM(Rates!$K$8*AS2414),4)))</f>
        <v/>
      </c>
      <c r="AR2414" s="139" t="str">
        <f t="shared" si="1179"/>
        <v/>
      </c>
      <c r="AS2414" s="125" t="str">
        <f t="shared" si="1180"/>
        <v/>
      </c>
      <c r="AT2414" s="121" t="str">
        <f t="shared" si="1181"/>
        <v/>
      </c>
      <c r="AU2414" s="138" t="str">
        <f>IF(AX2414="","",IF(R2414="Refreshment Beverage",ROUND((BA2414-Y2414-Z2414-AA2414)*VLOOKUP(VALUE(Q2414),Rates!G$15:L$19,3,0),4),ROUND(AW2414*(VLOOKUP(VALUE(Q2414),Rates!G:L,3,0)),4)))</f>
        <v/>
      </c>
      <c r="AV2414" s="126" t="str">
        <f t="shared" si="1182"/>
        <v/>
      </c>
      <c r="AW2414" s="127" t="str">
        <f t="shared" si="1183"/>
        <v/>
      </c>
      <c r="AX2414" s="123" t="str">
        <f t="shared" si="1184"/>
        <v/>
      </c>
      <c r="AY2414" s="140" t="str">
        <f>IF(AX2414="","",IF(R2414="Refreshment Beverage",ROUND(SUM(AX2414*Rates!K$19),4),ROUND(SUM(AX2414*(Rates!J$8/100)),4)))</f>
        <v/>
      </c>
      <c r="AZ2414" s="124" t="str">
        <f t="shared" si="1185"/>
        <v/>
      </c>
      <c r="BA2414" s="125" t="str">
        <f t="shared" si="1186"/>
        <v/>
      </c>
      <c r="BB2414" s="115"/>
      <c r="BC2414" s="143"/>
      <c r="BD2414" s="100"/>
      <c r="BE2414" s="100"/>
      <c r="BF2414" s="100"/>
      <c r="BG2414" s="100"/>
    </row>
    <row r="2415" spans="1:59" x14ac:dyDescent="0.2">
      <c r="A2415" s="144"/>
      <c r="B2415" s="141"/>
      <c r="C2415" s="141"/>
      <c r="D2415" s="142"/>
      <c r="E2415" s="142"/>
      <c r="F2415" s="142"/>
      <c r="G2415" s="142"/>
      <c r="H2415" s="142"/>
      <c r="I2415" s="129"/>
      <c r="J2415" s="130"/>
      <c r="K2415" s="131" t="str">
        <f t="shared" si="1157"/>
        <v/>
      </c>
      <c r="L2415" s="132" t="str">
        <f t="shared" si="1158"/>
        <v/>
      </c>
      <c r="M2415" s="133" t="str">
        <f t="shared" si="1159"/>
        <v/>
      </c>
      <c r="N2415" s="134" t="str">
        <f>IFERROR(IF(B:B="","",IF(R2415="Beer",SUM(LOOKUP(2,1/(Rates!$B$3:$B$5&lt;=W2415)/(Rates!$C$3:$C$5&gt;=W2415),Rates!$D$3:$D$5)*(X2415/100)*W2415),IF(R2415="Refreshment Beverage",SUM(LOOKUP(2,1/(Rates!$B$7:$B$11&lt;=W2415)/(Rates!$C$7:$C$11&gt;=W2415),Rates!$D$7:$D$11)*(X2415/100)*W2415)))),"")</f>
        <v/>
      </c>
      <c r="O2415" s="134" t="str">
        <f t="shared" si="1160"/>
        <v/>
      </c>
      <c r="P2415" s="116"/>
      <c r="Q2415" s="117" t="str">
        <f t="shared" si="1161"/>
        <v/>
      </c>
      <c r="R2415" s="128" t="str">
        <f t="shared" si="1162"/>
        <v/>
      </c>
      <c r="S2415" s="135" t="str">
        <f>IF(B2415="","",IF(R2415="Refreshment Beverage",VLOOKUP(VALUE(Q2415),Rates!G$15:L$19,2,0),VLOOKUP(VALUE(Q2415),Rates!G$4:L$12,2,0)))</f>
        <v/>
      </c>
      <c r="T2415" s="135" t="str">
        <f t="shared" si="1163"/>
        <v/>
      </c>
      <c r="U2415" s="118" t="str">
        <f t="shared" si="1164"/>
        <v/>
      </c>
      <c r="V2415" s="135" t="str">
        <f t="shared" si="1165"/>
        <v/>
      </c>
      <c r="W2415" s="135" t="str">
        <f t="shared" si="1166"/>
        <v/>
      </c>
      <c r="X2415" s="119" t="str">
        <f t="shared" si="1167"/>
        <v/>
      </c>
      <c r="Y2415" s="120" t="str">
        <f>IF(B:B="","",IF(R2415="Refreshment Beverage",VLOOKUP(Q2415,Rates!G$15:L$19,6,0)*W2415,VLOOKUP(Q2415,Rates!G$4:L$12,6,0)*W2415))</f>
        <v/>
      </c>
      <c r="Z2415" s="120" t="str">
        <f t="shared" si="1168"/>
        <v/>
      </c>
      <c r="AA2415" s="120" t="str">
        <f t="shared" si="1169"/>
        <v/>
      </c>
      <c r="AB2415" s="136" t="str">
        <f>IF(B:B="","",IF(R2415="Refreshment Beverage","",IF(AND(R2415="Beer",Q2415=0),SUM(LOOKUP(2,1/(Rates!$B$15:$B$18&lt;=W2415)/(Rates!$C$15:$C$18&gt;=W2415),Rates!$D$15:$D$18)*W2415),VLOOKUP(VALUE(Q:Q),Rates!A:B,2,0)*W2415)))</f>
        <v/>
      </c>
      <c r="AC2415" s="136" t="str">
        <f>IF(B:B="","",IF(R2415="Refreshment Beverage","",IF(AND(R2415="Beer",Q2415=0),SUM(LOOKUP(2,1/(Rates!$B$15:$B$18&lt;=W2415)/(Rates!$C$15:$C$18&gt;=W2415),Rates!$E$15:$E$18)*W2415),VLOOKUP(VALUE(Q:Q),Rates!A:C,3,0)*W2415)))</f>
        <v/>
      </c>
      <c r="AD2415" s="137" t="str">
        <f>IFERROR(IF(B:B="","",IF(R2415="Beer","",IF(VALUE(Q2415)=0,VLOOKUP(VLOOKUP(B:B,#REF!,16,0),Rates!A:E,2,0),VLOOKUP(VALUE(Q2415),Rates!A$31:B$34,2,0)*W2415))),0)</f>
        <v/>
      </c>
      <c r="AE2415" s="121" t="str">
        <f t="shared" si="1170"/>
        <v/>
      </c>
      <c r="AF2415" s="138" t="str">
        <f t="shared" si="1171"/>
        <v/>
      </c>
      <c r="AG2415" s="122" t="str">
        <f t="shared" si="1172"/>
        <v/>
      </c>
      <c r="AH2415" s="123" t="str">
        <f t="shared" si="1173"/>
        <v/>
      </c>
      <c r="AI2415" s="139" t="str">
        <f>IF(AE:AE="","",IF(R2415="Refreshment Beverage",AK2415*(Rates!J$19/100),ROUND(SUM(AH2415*(Rates!$J$8/100)),4)))</f>
        <v/>
      </c>
      <c r="AJ2415" s="124" t="str">
        <f t="shared" si="1174"/>
        <v/>
      </c>
      <c r="AK2415" s="125" t="str">
        <f t="shared" si="1175"/>
        <v/>
      </c>
      <c r="AL2415" s="121" t="str">
        <f t="shared" si="1176"/>
        <v/>
      </c>
      <c r="AM2415" s="138" t="str">
        <f>IF(AS2415="","",IF(R2415="Refreshment Beverage",ROUND(AS2415*Rates!K$19,4),ROUND(AO2415*(VLOOKUP(VALUE(Q2415),Rates!G$4:L$12,3,0)),4)))</f>
        <v/>
      </c>
      <c r="AN2415" s="126" t="str">
        <f>IF(AS2415="","",IF(R2415="Refreshment Beverage",AS2415*(Rates!J$19/100),MAX(AM2415,AB2415)))</f>
        <v/>
      </c>
      <c r="AO2415" s="127" t="str">
        <f t="shared" si="1177"/>
        <v/>
      </c>
      <c r="AP2415" s="127" t="str">
        <f t="shared" si="1178"/>
        <v/>
      </c>
      <c r="AQ2415" s="140" t="str">
        <f>IF(AS2415="","",IF(R2415="Refreshment Beverage",ROUND(SUM(VLOOKUP(Q:Q,Rates!G$15:L$19,3,0)*(AS2415-Y2415-Z2415-AA2415)),4),ROUND(SUM(Rates!$K$8*AS2415),4)))</f>
        <v/>
      </c>
      <c r="AR2415" s="139" t="str">
        <f t="shared" si="1179"/>
        <v/>
      </c>
      <c r="AS2415" s="125" t="str">
        <f t="shared" si="1180"/>
        <v/>
      </c>
      <c r="AT2415" s="121" t="str">
        <f t="shared" si="1181"/>
        <v/>
      </c>
      <c r="AU2415" s="138" t="str">
        <f>IF(AX2415="","",IF(R2415="Refreshment Beverage",ROUND((BA2415-Y2415-Z2415-AA2415)*VLOOKUP(VALUE(Q2415),Rates!G$15:L$19,3,0),4),ROUND(AW2415*(VLOOKUP(VALUE(Q2415),Rates!G:L,3,0)),4)))</f>
        <v/>
      </c>
      <c r="AV2415" s="126" t="str">
        <f t="shared" si="1182"/>
        <v/>
      </c>
      <c r="AW2415" s="127" t="str">
        <f t="shared" si="1183"/>
        <v/>
      </c>
      <c r="AX2415" s="123" t="str">
        <f t="shared" si="1184"/>
        <v/>
      </c>
      <c r="AY2415" s="140" t="str">
        <f>IF(AX2415="","",IF(R2415="Refreshment Beverage",ROUND(SUM(AX2415*Rates!K$19),4),ROUND(SUM(AX2415*(Rates!J$8/100)),4)))</f>
        <v/>
      </c>
      <c r="AZ2415" s="124" t="str">
        <f t="shared" si="1185"/>
        <v/>
      </c>
      <c r="BA2415" s="125" t="str">
        <f t="shared" si="1186"/>
        <v/>
      </c>
      <c r="BB2415" s="115"/>
      <c r="BC2415" s="143"/>
      <c r="BD2415" s="100"/>
      <c r="BE2415" s="100"/>
      <c r="BF2415" s="100"/>
      <c r="BG2415" s="100"/>
    </row>
    <row r="2416" spans="1:59" x14ac:dyDescent="0.2">
      <c r="A2416" s="144"/>
      <c r="B2416" s="141"/>
      <c r="C2416" s="141"/>
      <c r="D2416" s="142"/>
      <c r="E2416" s="142"/>
      <c r="F2416" s="142"/>
      <c r="G2416" s="142"/>
      <c r="H2416" s="142"/>
      <c r="I2416" s="129"/>
      <c r="J2416" s="130"/>
      <c r="K2416" s="131" t="str">
        <f t="shared" si="1157"/>
        <v/>
      </c>
      <c r="L2416" s="132" t="str">
        <f t="shared" si="1158"/>
        <v/>
      </c>
      <c r="M2416" s="133" t="str">
        <f t="shared" si="1159"/>
        <v/>
      </c>
      <c r="N2416" s="134" t="str">
        <f>IFERROR(IF(B:B="","",IF(R2416="Beer",SUM(LOOKUP(2,1/(Rates!$B$3:$B$5&lt;=W2416)/(Rates!$C$3:$C$5&gt;=W2416),Rates!$D$3:$D$5)*(X2416/100)*W2416),IF(R2416="Refreshment Beverage",SUM(LOOKUP(2,1/(Rates!$B$7:$B$11&lt;=W2416)/(Rates!$C$7:$C$11&gt;=W2416),Rates!$D$7:$D$11)*(X2416/100)*W2416)))),"")</f>
        <v/>
      </c>
      <c r="O2416" s="134" t="str">
        <f t="shared" si="1160"/>
        <v/>
      </c>
      <c r="P2416" s="116"/>
      <c r="Q2416" s="117" t="str">
        <f t="shared" si="1161"/>
        <v/>
      </c>
      <c r="R2416" s="128" t="str">
        <f t="shared" si="1162"/>
        <v/>
      </c>
      <c r="S2416" s="135" t="str">
        <f>IF(B2416="","",IF(R2416="Refreshment Beverage",VLOOKUP(VALUE(Q2416),Rates!G$15:L$19,2,0),VLOOKUP(VALUE(Q2416),Rates!G$4:L$12,2,0)))</f>
        <v/>
      </c>
      <c r="T2416" s="135" t="str">
        <f t="shared" si="1163"/>
        <v/>
      </c>
      <c r="U2416" s="118" t="str">
        <f t="shared" si="1164"/>
        <v/>
      </c>
      <c r="V2416" s="135" t="str">
        <f t="shared" si="1165"/>
        <v/>
      </c>
      <c r="W2416" s="135" t="str">
        <f t="shared" si="1166"/>
        <v/>
      </c>
      <c r="X2416" s="119" t="str">
        <f t="shared" si="1167"/>
        <v/>
      </c>
      <c r="Y2416" s="120" t="str">
        <f>IF(B:B="","",IF(R2416="Refreshment Beverage",VLOOKUP(Q2416,Rates!G$15:L$19,6,0)*W2416,VLOOKUP(Q2416,Rates!G$4:L$12,6,0)*W2416))</f>
        <v/>
      </c>
      <c r="Z2416" s="120" t="str">
        <f t="shared" si="1168"/>
        <v/>
      </c>
      <c r="AA2416" s="120" t="str">
        <f t="shared" si="1169"/>
        <v/>
      </c>
      <c r="AB2416" s="136" t="str">
        <f>IF(B:B="","",IF(R2416="Refreshment Beverage","",IF(AND(R2416="Beer",Q2416=0),SUM(LOOKUP(2,1/(Rates!$B$15:$B$18&lt;=W2416)/(Rates!$C$15:$C$18&gt;=W2416),Rates!$D$15:$D$18)*W2416),VLOOKUP(VALUE(Q:Q),Rates!A:B,2,0)*W2416)))</f>
        <v/>
      </c>
      <c r="AC2416" s="136" t="str">
        <f>IF(B:B="","",IF(R2416="Refreshment Beverage","",IF(AND(R2416="Beer",Q2416=0),SUM(LOOKUP(2,1/(Rates!$B$15:$B$18&lt;=W2416)/(Rates!$C$15:$C$18&gt;=W2416),Rates!$E$15:$E$18)*W2416),VLOOKUP(VALUE(Q:Q),Rates!A:C,3,0)*W2416)))</f>
        <v/>
      </c>
      <c r="AD2416" s="137" t="str">
        <f>IFERROR(IF(B:B="","",IF(R2416="Beer","",IF(VALUE(Q2416)=0,VLOOKUP(VLOOKUP(B:B,#REF!,16,0),Rates!A:E,2,0),VLOOKUP(VALUE(Q2416),Rates!A$31:B$34,2,0)*W2416))),0)</f>
        <v/>
      </c>
      <c r="AE2416" s="121" t="str">
        <f t="shared" si="1170"/>
        <v/>
      </c>
      <c r="AF2416" s="138" t="str">
        <f t="shared" si="1171"/>
        <v/>
      </c>
      <c r="AG2416" s="122" t="str">
        <f t="shared" si="1172"/>
        <v/>
      </c>
      <c r="AH2416" s="123" t="str">
        <f t="shared" si="1173"/>
        <v/>
      </c>
      <c r="AI2416" s="139" t="str">
        <f>IF(AE:AE="","",IF(R2416="Refreshment Beverage",AK2416*(Rates!J$19/100),ROUND(SUM(AH2416*(Rates!$J$8/100)),4)))</f>
        <v/>
      </c>
      <c r="AJ2416" s="124" t="str">
        <f t="shared" si="1174"/>
        <v/>
      </c>
      <c r="AK2416" s="125" t="str">
        <f t="shared" si="1175"/>
        <v/>
      </c>
      <c r="AL2416" s="121" t="str">
        <f t="shared" si="1176"/>
        <v/>
      </c>
      <c r="AM2416" s="138" t="str">
        <f>IF(AS2416="","",IF(R2416="Refreshment Beverage",ROUND(AS2416*Rates!K$19,4),ROUND(AO2416*(VLOOKUP(VALUE(Q2416),Rates!G$4:L$12,3,0)),4)))</f>
        <v/>
      </c>
      <c r="AN2416" s="126" t="str">
        <f>IF(AS2416="","",IF(R2416="Refreshment Beverage",AS2416*(Rates!J$19/100),MAX(AM2416,AB2416)))</f>
        <v/>
      </c>
      <c r="AO2416" s="127" t="str">
        <f t="shared" si="1177"/>
        <v/>
      </c>
      <c r="AP2416" s="127" t="str">
        <f t="shared" si="1178"/>
        <v/>
      </c>
      <c r="AQ2416" s="140" t="str">
        <f>IF(AS2416="","",IF(R2416="Refreshment Beverage",ROUND(SUM(VLOOKUP(Q:Q,Rates!G$15:L$19,3,0)*(AS2416-Y2416-Z2416-AA2416)),4),ROUND(SUM(Rates!$K$8*AS2416),4)))</f>
        <v/>
      </c>
      <c r="AR2416" s="139" t="str">
        <f t="shared" si="1179"/>
        <v/>
      </c>
      <c r="AS2416" s="125" t="str">
        <f t="shared" si="1180"/>
        <v/>
      </c>
      <c r="AT2416" s="121" t="str">
        <f t="shared" si="1181"/>
        <v/>
      </c>
      <c r="AU2416" s="138" t="str">
        <f>IF(AX2416="","",IF(R2416="Refreshment Beverage",ROUND((BA2416-Y2416-Z2416-AA2416)*VLOOKUP(VALUE(Q2416),Rates!G$15:L$19,3,0),4),ROUND(AW2416*(VLOOKUP(VALUE(Q2416),Rates!G:L,3,0)),4)))</f>
        <v/>
      </c>
      <c r="AV2416" s="126" t="str">
        <f t="shared" si="1182"/>
        <v/>
      </c>
      <c r="AW2416" s="127" t="str">
        <f t="shared" si="1183"/>
        <v/>
      </c>
      <c r="AX2416" s="123" t="str">
        <f t="shared" si="1184"/>
        <v/>
      </c>
      <c r="AY2416" s="140" t="str">
        <f>IF(AX2416="","",IF(R2416="Refreshment Beverage",ROUND(SUM(AX2416*Rates!K$19),4),ROUND(SUM(AX2416*(Rates!J$8/100)),4)))</f>
        <v/>
      </c>
      <c r="AZ2416" s="124" t="str">
        <f t="shared" si="1185"/>
        <v/>
      </c>
      <c r="BA2416" s="125" t="str">
        <f t="shared" si="1186"/>
        <v/>
      </c>
      <c r="BB2416" s="115"/>
      <c r="BC2416" s="143"/>
      <c r="BD2416" s="100"/>
      <c r="BE2416" s="100"/>
      <c r="BF2416" s="100"/>
      <c r="BG2416" s="100"/>
    </row>
    <row r="2417" spans="1:59" x14ac:dyDescent="0.2">
      <c r="A2417" s="144"/>
      <c r="B2417" s="141"/>
      <c r="C2417" s="141"/>
      <c r="D2417" s="142"/>
      <c r="E2417" s="142"/>
      <c r="F2417" s="142"/>
      <c r="G2417" s="142"/>
      <c r="H2417" s="142"/>
      <c r="I2417" s="129"/>
      <c r="J2417" s="130"/>
      <c r="K2417" s="131" t="str">
        <f t="shared" si="1157"/>
        <v/>
      </c>
      <c r="L2417" s="132" t="str">
        <f t="shared" si="1158"/>
        <v/>
      </c>
      <c r="M2417" s="133" t="str">
        <f t="shared" si="1159"/>
        <v/>
      </c>
      <c r="N2417" s="134" t="str">
        <f>IFERROR(IF(B:B="","",IF(R2417="Beer",SUM(LOOKUP(2,1/(Rates!$B$3:$B$5&lt;=W2417)/(Rates!$C$3:$C$5&gt;=W2417),Rates!$D$3:$D$5)*(X2417/100)*W2417),IF(R2417="Refreshment Beverage",SUM(LOOKUP(2,1/(Rates!$B$7:$B$11&lt;=W2417)/(Rates!$C$7:$C$11&gt;=W2417),Rates!$D$7:$D$11)*(X2417/100)*W2417)))),"")</f>
        <v/>
      </c>
      <c r="O2417" s="134" t="str">
        <f t="shared" si="1160"/>
        <v/>
      </c>
      <c r="P2417" s="116"/>
      <c r="Q2417" s="117" t="str">
        <f t="shared" si="1161"/>
        <v/>
      </c>
      <c r="R2417" s="128" t="str">
        <f t="shared" si="1162"/>
        <v/>
      </c>
      <c r="S2417" s="135" t="str">
        <f>IF(B2417="","",IF(R2417="Refreshment Beverage",VLOOKUP(VALUE(Q2417),Rates!G$15:L$19,2,0),VLOOKUP(VALUE(Q2417),Rates!G$4:L$12,2,0)))</f>
        <v/>
      </c>
      <c r="T2417" s="135" t="str">
        <f t="shared" si="1163"/>
        <v/>
      </c>
      <c r="U2417" s="118" t="str">
        <f t="shared" si="1164"/>
        <v/>
      </c>
      <c r="V2417" s="135" t="str">
        <f t="shared" si="1165"/>
        <v/>
      </c>
      <c r="W2417" s="135" t="str">
        <f t="shared" si="1166"/>
        <v/>
      </c>
      <c r="X2417" s="119" t="str">
        <f t="shared" si="1167"/>
        <v/>
      </c>
      <c r="Y2417" s="120" t="str">
        <f>IF(B:B="","",IF(R2417="Refreshment Beverage",VLOOKUP(Q2417,Rates!G$15:L$19,6,0)*W2417,VLOOKUP(Q2417,Rates!G$4:L$12,6,0)*W2417))</f>
        <v/>
      </c>
      <c r="Z2417" s="120" t="str">
        <f t="shared" si="1168"/>
        <v/>
      </c>
      <c r="AA2417" s="120" t="str">
        <f t="shared" si="1169"/>
        <v/>
      </c>
      <c r="AB2417" s="136" t="str">
        <f>IF(B:B="","",IF(R2417="Refreshment Beverage","",IF(AND(R2417="Beer",Q2417=0),SUM(LOOKUP(2,1/(Rates!$B$15:$B$18&lt;=W2417)/(Rates!$C$15:$C$18&gt;=W2417),Rates!$D$15:$D$18)*W2417),VLOOKUP(VALUE(Q:Q),Rates!A:B,2,0)*W2417)))</f>
        <v/>
      </c>
      <c r="AC2417" s="136" t="str">
        <f>IF(B:B="","",IF(R2417="Refreshment Beverage","",IF(AND(R2417="Beer",Q2417=0),SUM(LOOKUP(2,1/(Rates!$B$15:$B$18&lt;=W2417)/(Rates!$C$15:$C$18&gt;=W2417),Rates!$E$15:$E$18)*W2417),VLOOKUP(VALUE(Q:Q),Rates!A:C,3,0)*W2417)))</f>
        <v/>
      </c>
      <c r="AD2417" s="137" t="str">
        <f>IFERROR(IF(B:B="","",IF(R2417="Beer","",IF(VALUE(Q2417)=0,VLOOKUP(VLOOKUP(B:B,#REF!,16,0),Rates!A:E,2,0),VLOOKUP(VALUE(Q2417),Rates!A$31:B$34,2,0)*W2417))),0)</f>
        <v/>
      </c>
      <c r="AE2417" s="121" t="str">
        <f t="shared" si="1170"/>
        <v/>
      </c>
      <c r="AF2417" s="138" t="str">
        <f t="shared" si="1171"/>
        <v/>
      </c>
      <c r="AG2417" s="122" t="str">
        <f t="shared" si="1172"/>
        <v/>
      </c>
      <c r="AH2417" s="123" t="str">
        <f t="shared" si="1173"/>
        <v/>
      </c>
      <c r="AI2417" s="139" t="str">
        <f>IF(AE:AE="","",IF(R2417="Refreshment Beverage",AK2417*(Rates!J$19/100),ROUND(SUM(AH2417*(Rates!$J$8/100)),4)))</f>
        <v/>
      </c>
      <c r="AJ2417" s="124" t="str">
        <f t="shared" si="1174"/>
        <v/>
      </c>
      <c r="AK2417" s="125" t="str">
        <f t="shared" si="1175"/>
        <v/>
      </c>
      <c r="AL2417" s="121" t="str">
        <f t="shared" si="1176"/>
        <v/>
      </c>
      <c r="AM2417" s="138" t="str">
        <f>IF(AS2417="","",IF(R2417="Refreshment Beverage",ROUND(AS2417*Rates!K$19,4),ROUND(AO2417*(VLOOKUP(VALUE(Q2417),Rates!G$4:L$12,3,0)),4)))</f>
        <v/>
      </c>
      <c r="AN2417" s="126" t="str">
        <f>IF(AS2417="","",IF(R2417="Refreshment Beverage",AS2417*(Rates!J$19/100),MAX(AM2417,AB2417)))</f>
        <v/>
      </c>
      <c r="AO2417" s="127" t="str">
        <f t="shared" si="1177"/>
        <v/>
      </c>
      <c r="AP2417" s="127" t="str">
        <f t="shared" si="1178"/>
        <v/>
      </c>
      <c r="AQ2417" s="140" t="str">
        <f>IF(AS2417="","",IF(R2417="Refreshment Beverage",ROUND(SUM(VLOOKUP(Q:Q,Rates!G$15:L$19,3,0)*(AS2417-Y2417-Z2417-AA2417)),4),ROUND(SUM(Rates!$K$8*AS2417),4)))</f>
        <v/>
      </c>
      <c r="AR2417" s="139" t="str">
        <f t="shared" si="1179"/>
        <v/>
      </c>
      <c r="AS2417" s="125" t="str">
        <f t="shared" si="1180"/>
        <v/>
      </c>
      <c r="AT2417" s="121" t="str">
        <f t="shared" si="1181"/>
        <v/>
      </c>
      <c r="AU2417" s="138" t="str">
        <f>IF(AX2417="","",IF(R2417="Refreshment Beverage",ROUND((BA2417-Y2417-Z2417-AA2417)*VLOOKUP(VALUE(Q2417),Rates!G$15:L$19,3,0),4),ROUND(AW2417*(VLOOKUP(VALUE(Q2417),Rates!G:L,3,0)),4)))</f>
        <v/>
      </c>
      <c r="AV2417" s="126" t="str">
        <f t="shared" si="1182"/>
        <v/>
      </c>
      <c r="AW2417" s="127" t="str">
        <f t="shared" si="1183"/>
        <v/>
      </c>
      <c r="AX2417" s="123" t="str">
        <f t="shared" si="1184"/>
        <v/>
      </c>
      <c r="AY2417" s="140" t="str">
        <f>IF(AX2417="","",IF(R2417="Refreshment Beverage",ROUND(SUM(AX2417*Rates!K$19),4),ROUND(SUM(AX2417*(Rates!J$8/100)),4)))</f>
        <v/>
      </c>
      <c r="AZ2417" s="124" t="str">
        <f t="shared" si="1185"/>
        <v/>
      </c>
      <c r="BA2417" s="125" t="str">
        <f t="shared" si="1186"/>
        <v/>
      </c>
      <c r="BB2417" s="115"/>
      <c r="BC2417" s="143"/>
      <c r="BD2417" s="100"/>
      <c r="BE2417" s="100"/>
      <c r="BF2417" s="100"/>
      <c r="BG2417" s="100"/>
    </row>
    <row r="2418" spans="1:59" x14ac:dyDescent="0.2">
      <c r="A2418" s="144"/>
      <c r="B2418" s="141"/>
      <c r="C2418" s="141"/>
      <c r="D2418" s="142"/>
      <c r="E2418" s="142"/>
      <c r="F2418" s="142"/>
      <c r="G2418" s="142"/>
      <c r="H2418" s="142"/>
      <c r="I2418" s="129"/>
      <c r="J2418" s="130"/>
      <c r="K2418" s="131" t="str">
        <f t="shared" si="1157"/>
        <v/>
      </c>
      <c r="L2418" s="132" t="str">
        <f t="shared" si="1158"/>
        <v/>
      </c>
      <c r="M2418" s="133" t="str">
        <f t="shared" si="1159"/>
        <v/>
      </c>
      <c r="N2418" s="134" t="str">
        <f>IFERROR(IF(B:B="","",IF(R2418="Beer",SUM(LOOKUP(2,1/(Rates!$B$3:$B$5&lt;=W2418)/(Rates!$C$3:$C$5&gt;=W2418),Rates!$D$3:$D$5)*(X2418/100)*W2418),IF(R2418="Refreshment Beverage",SUM(LOOKUP(2,1/(Rates!$B$7:$B$11&lt;=W2418)/(Rates!$C$7:$C$11&gt;=W2418),Rates!$D$7:$D$11)*(X2418/100)*W2418)))),"")</f>
        <v/>
      </c>
      <c r="O2418" s="134" t="str">
        <f t="shared" si="1160"/>
        <v/>
      </c>
      <c r="P2418" s="116"/>
      <c r="Q2418" s="117" t="str">
        <f t="shared" si="1161"/>
        <v/>
      </c>
      <c r="R2418" s="128" t="str">
        <f t="shared" si="1162"/>
        <v/>
      </c>
      <c r="S2418" s="135" t="str">
        <f>IF(B2418="","",IF(R2418="Refreshment Beverage",VLOOKUP(VALUE(Q2418),Rates!G$15:L$19,2,0),VLOOKUP(VALUE(Q2418),Rates!G$4:L$12,2,0)))</f>
        <v/>
      </c>
      <c r="T2418" s="135" t="str">
        <f t="shared" si="1163"/>
        <v/>
      </c>
      <c r="U2418" s="118" t="str">
        <f t="shared" si="1164"/>
        <v/>
      </c>
      <c r="V2418" s="135" t="str">
        <f t="shared" si="1165"/>
        <v/>
      </c>
      <c r="W2418" s="135" t="str">
        <f t="shared" si="1166"/>
        <v/>
      </c>
      <c r="X2418" s="119" t="str">
        <f t="shared" si="1167"/>
        <v/>
      </c>
      <c r="Y2418" s="120" t="str">
        <f>IF(B:B="","",IF(R2418="Refreshment Beverage",VLOOKUP(Q2418,Rates!G$15:L$19,6,0)*W2418,VLOOKUP(Q2418,Rates!G$4:L$12,6,0)*W2418))</f>
        <v/>
      </c>
      <c r="Z2418" s="120" t="str">
        <f t="shared" si="1168"/>
        <v/>
      </c>
      <c r="AA2418" s="120" t="str">
        <f t="shared" si="1169"/>
        <v/>
      </c>
      <c r="AB2418" s="136" t="str">
        <f>IF(B:B="","",IF(R2418="Refreshment Beverage","",IF(AND(R2418="Beer",Q2418=0),SUM(LOOKUP(2,1/(Rates!$B$15:$B$18&lt;=W2418)/(Rates!$C$15:$C$18&gt;=W2418),Rates!$D$15:$D$18)*W2418),VLOOKUP(VALUE(Q:Q),Rates!A:B,2,0)*W2418)))</f>
        <v/>
      </c>
      <c r="AC2418" s="136" t="str">
        <f>IF(B:B="","",IF(R2418="Refreshment Beverage","",IF(AND(R2418="Beer",Q2418=0),SUM(LOOKUP(2,1/(Rates!$B$15:$B$18&lt;=W2418)/(Rates!$C$15:$C$18&gt;=W2418),Rates!$E$15:$E$18)*W2418),VLOOKUP(VALUE(Q:Q),Rates!A:C,3,0)*W2418)))</f>
        <v/>
      </c>
      <c r="AD2418" s="137" t="str">
        <f>IFERROR(IF(B:B="","",IF(R2418="Beer","",IF(VALUE(Q2418)=0,VLOOKUP(VLOOKUP(B:B,#REF!,16,0),Rates!A:E,2,0),VLOOKUP(VALUE(Q2418),Rates!A$31:B$34,2,0)*W2418))),0)</f>
        <v/>
      </c>
      <c r="AE2418" s="121" t="str">
        <f t="shared" si="1170"/>
        <v/>
      </c>
      <c r="AF2418" s="138" t="str">
        <f t="shared" si="1171"/>
        <v/>
      </c>
      <c r="AG2418" s="122" t="str">
        <f t="shared" si="1172"/>
        <v/>
      </c>
      <c r="AH2418" s="123" t="str">
        <f t="shared" si="1173"/>
        <v/>
      </c>
      <c r="AI2418" s="139" t="str">
        <f>IF(AE:AE="","",IF(R2418="Refreshment Beverage",AK2418*(Rates!J$19/100),ROUND(SUM(AH2418*(Rates!$J$8/100)),4)))</f>
        <v/>
      </c>
      <c r="AJ2418" s="124" t="str">
        <f t="shared" si="1174"/>
        <v/>
      </c>
      <c r="AK2418" s="125" t="str">
        <f t="shared" si="1175"/>
        <v/>
      </c>
      <c r="AL2418" s="121" t="str">
        <f t="shared" si="1176"/>
        <v/>
      </c>
      <c r="AM2418" s="138" t="str">
        <f>IF(AS2418="","",IF(R2418="Refreshment Beverage",ROUND(AS2418*Rates!K$19,4),ROUND(AO2418*(VLOOKUP(VALUE(Q2418),Rates!G$4:L$12,3,0)),4)))</f>
        <v/>
      </c>
      <c r="AN2418" s="126" t="str">
        <f>IF(AS2418="","",IF(R2418="Refreshment Beverage",AS2418*(Rates!J$19/100),MAX(AM2418,AB2418)))</f>
        <v/>
      </c>
      <c r="AO2418" s="127" t="str">
        <f t="shared" si="1177"/>
        <v/>
      </c>
      <c r="AP2418" s="127" t="str">
        <f t="shared" si="1178"/>
        <v/>
      </c>
      <c r="AQ2418" s="140" t="str">
        <f>IF(AS2418="","",IF(R2418="Refreshment Beverage",ROUND(SUM(VLOOKUP(Q:Q,Rates!G$15:L$19,3,0)*(AS2418-Y2418-Z2418-AA2418)),4),ROUND(SUM(Rates!$K$8*AS2418),4)))</f>
        <v/>
      </c>
      <c r="AR2418" s="139" t="str">
        <f t="shared" si="1179"/>
        <v/>
      </c>
      <c r="AS2418" s="125" t="str">
        <f t="shared" si="1180"/>
        <v/>
      </c>
      <c r="AT2418" s="121" t="str">
        <f t="shared" si="1181"/>
        <v/>
      </c>
      <c r="AU2418" s="138" t="str">
        <f>IF(AX2418="","",IF(R2418="Refreshment Beverage",ROUND((BA2418-Y2418-Z2418-AA2418)*VLOOKUP(VALUE(Q2418),Rates!G$15:L$19,3,0),4),ROUND(AW2418*(VLOOKUP(VALUE(Q2418),Rates!G:L,3,0)),4)))</f>
        <v/>
      </c>
      <c r="AV2418" s="126" t="str">
        <f t="shared" si="1182"/>
        <v/>
      </c>
      <c r="AW2418" s="127" t="str">
        <f t="shared" si="1183"/>
        <v/>
      </c>
      <c r="AX2418" s="123" t="str">
        <f t="shared" si="1184"/>
        <v/>
      </c>
      <c r="AY2418" s="140" t="str">
        <f>IF(AX2418="","",IF(R2418="Refreshment Beverage",ROUND(SUM(AX2418*Rates!K$19),4),ROUND(SUM(AX2418*(Rates!J$8/100)),4)))</f>
        <v/>
      </c>
      <c r="AZ2418" s="124" t="str">
        <f t="shared" si="1185"/>
        <v/>
      </c>
      <c r="BA2418" s="125" t="str">
        <f t="shared" si="1186"/>
        <v/>
      </c>
      <c r="BB2418" s="115"/>
      <c r="BC2418" s="143"/>
      <c r="BD2418" s="100"/>
      <c r="BE2418" s="100"/>
      <c r="BF2418" s="100"/>
      <c r="BG2418" s="100"/>
    </row>
    <row r="2419" spans="1:59" x14ac:dyDescent="0.2">
      <c r="A2419" s="144"/>
      <c r="B2419" s="141"/>
      <c r="C2419" s="141"/>
      <c r="D2419" s="142"/>
      <c r="E2419" s="142"/>
      <c r="F2419" s="142"/>
      <c r="G2419" s="142"/>
      <c r="H2419" s="142"/>
      <c r="I2419" s="129"/>
      <c r="J2419" s="130"/>
      <c r="K2419" s="131" t="str">
        <f t="shared" si="1157"/>
        <v/>
      </c>
      <c r="L2419" s="132" t="str">
        <f t="shared" si="1158"/>
        <v/>
      </c>
      <c r="M2419" s="133" t="str">
        <f t="shared" si="1159"/>
        <v/>
      </c>
      <c r="N2419" s="134" t="str">
        <f>IFERROR(IF(B:B="","",IF(R2419="Beer",SUM(LOOKUP(2,1/(Rates!$B$3:$B$5&lt;=W2419)/(Rates!$C$3:$C$5&gt;=W2419),Rates!$D$3:$D$5)*(X2419/100)*W2419),IF(R2419="Refreshment Beverage",SUM(LOOKUP(2,1/(Rates!$B$7:$B$11&lt;=W2419)/(Rates!$C$7:$C$11&gt;=W2419),Rates!$D$7:$D$11)*(X2419/100)*W2419)))),"")</f>
        <v/>
      </c>
      <c r="O2419" s="134" t="str">
        <f t="shared" si="1160"/>
        <v/>
      </c>
      <c r="P2419" s="116"/>
      <c r="Q2419" s="117" t="str">
        <f t="shared" si="1161"/>
        <v/>
      </c>
      <c r="R2419" s="128" t="str">
        <f t="shared" si="1162"/>
        <v/>
      </c>
      <c r="S2419" s="135" t="str">
        <f>IF(B2419="","",IF(R2419="Refreshment Beverage",VLOOKUP(VALUE(Q2419),Rates!G$15:L$19,2,0),VLOOKUP(VALUE(Q2419),Rates!G$4:L$12,2,0)))</f>
        <v/>
      </c>
      <c r="T2419" s="135" t="str">
        <f t="shared" si="1163"/>
        <v/>
      </c>
      <c r="U2419" s="118" t="str">
        <f t="shared" si="1164"/>
        <v/>
      </c>
      <c r="V2419" s="135" t="str">
        <f t="shared" si="1165"/>
        <v/>
      </c>
      <c r="W2419" s="135" t="str">
        <f t="shared" si="1166"/>
        <v/>
      </c>
      <c r="X2419" s="119" t="str">
        <f t="shared" si="1167"/>
        <v/>
      </c>
      <c r="Y2419" s="120" t="str">
        <f>IF(B:B="","",IF(R2419="Refreshment Beverage",VLOOKUP(Q2419,Rates!G$15:L$19,6,0)*W2419,VLOOKUP(Q2419,Rates!G$4:L$12,6,0)*W2419))</f>
        <v/>
      </c>
      <c r="Z2419" s="120" t="str">
        <f t="shared" si="1168"/>
        <v/>
      </c>
      <c r="AA2419" s="120" t="str">
        <f t="shared" si="1169"/>
        <v/>
      </c>
      <c r="AB2419" s="136" t="str">
        <f>IF(B:B="","",IF(R2419="Refreshment Beverage","",IF(AND(R2419="Beer",Q2419=0),SUM(LOOKUP(2,1/(Rates!$B$15:$B$18&lt;=W2419)/(Rates!$C$15:$C$18&gt;=W2419),Rates!$D$15:$D$18)*W2419),VLOOKUP(VALUE(Q:Q),Rates!A:B,2,0)*W2419)))</f>
        <v/>
      </c>
      <c r="AC2419" s="136" t="str">
        <f>IF(B:B="","",IF(R2419="Refreshment Beverage","",IF(AND(R2419="Beer",Q2419=0),SUM(LOOKUP(2,1/(Rates!$B$15:$B$18&lt;=W2419)/(Rates!$C$15:$C$18&gt;=W2419),Rates!$E$15:$E$18)*W2419),VLOOKUP(VALUE(Q:Q),Rates!A:C,3,0)*W2419)))</f>
        <v/>
      </c>
      <c r="AD2419" s="137" t="str">
        <f>IFERROR(IF(B:B="","",IF(R2419="Beer","",IF(VALUE(Q2419)=0,VLOOKUP(VLOOKUP(B:B,#REF!,16,0),Rates!A:E,2,0),VLOOKUP(VALUE(Q2419),Rates!A$31:B$34,2,0)*W2419))),0)</f>
        <v/>
      </c>
      <c r="AE2419" s="121" t="str">
        <f t="shared" si="1170"/>
        <v/>
      </c>
      <c r="AF2419" s="138" t="str">
        <f t="shared" si="1171"/>
        <v/>
      </c>
      <c r="AG2419" s="122" t="str">
        <f t="shared" si="1172"/>
        <v/>
      </c>
      <c r="AH2419" s="123" t="str">
        <f t="shared" si="1173"/>
        <v/>
      </c>
      <c r="AI2419" s="139" t="str">
        <f>IF(AE:AE="","",IF(R2419="Refreshment Beverage",AK2419*(Rates!J$19/100),ROUND(SUM(AH2419*(Rates!$J$8/100)),4)))</f>
        <v/>
      </c>
      <c r="AJ2419" s="124" t="str">
        <f t="shared" si="1174"/>
        <v/>
      </c>
      <c r="AK2419" s="125" t="str">
        <f t="shared" si="1175"/>
        <v/>
      </c>
      <c r="AL2419" s="121" t="str">
        <f t="shared" si="1176"/>
        <v/>
      </c>
      <c r="AM2419" s="138" t="str">
        <f>IF(AS2419="","",IF(R2419="Refreshment Beverage",ROUND(AS2419*Rates!K$19,4),ROUND(AO2419*(VLOOKUP(VALUE(Q2419),Rates!G$4:L$12,3,0)),4)))</f>
        <v/>
      </c>
      <c r="AN2419" s="126" t="str">
        <f>IF(AS2419="","",IF(R2419="Refreshment Beverage",AS2419*(Rates!J$19/100),MAX(AM2419,AB2419)))</f>
        <v/>
      </c>
      <c r="AO2419" s="127" t="str">
        <f t="shared" si="1177"/>
        <v/>
      </c>
      <c r="AP2419" s="127" t="str">
        <f t="shared" si="1178"/>
        <v/>
      </c>
      <c r="AQ2419" s="140" t="str">
        <f>IF(AS2419="","",IF(R2419="Refreshment Beverage",ROUND(SUM(VLOOKUP(Q:Q,Rates!G$15:L$19,3,0)*(AS2419-Y2419-Z2419-AA2419)),4),ROUND(SUM(Rates!$K$8*AS2419),4)))</f>
        <v/>
      </c>
      <c r="AR2419" s="139" t="str">
        <f t="shared" si="1179"/>
        <v/>
      </c>
      <c r="AS2419" s="125" t="str">
        <f t="shared" si="1180"/>
        <v/>
      </c>
      <c r="AT2419" s="121" t="str">
        <f t="shared" si="1181"/>
        <v/>
      </c>
      <c r="AU2419" s="138" t="str">
        <f>IF(AX2419="","",IF(R2419="Refreshment Beverage",ROUND((BA2419-Y2419-Z2419-AA2419)*VLOOKUP(VALUE(Q2419),Rates!G$15:L$19,3,0),4),ROUND(AW2419*(VLOOKUP(VALUE(Q2419),Rates!G:L,3,0)),4)))</f>
        <v/>
      </c>
      <c r="AV2419" s="126" t="str">
        <f t="shared" si="1182"/>
        <v/>
      </c>
      <c r="AW2419" s="127" t="str">
        <f t="shared" si="1183"/>
        <v/>
      </c>
      <c r="AX2419" s="123" t="str">
        <f t="shared" si="1184"/>
        <v/>
      </c>
      <c r="AY2419" s="140" t="str">
        <f>IF(AX2419="","",IF(R2419="Refreshment Beverage",ROUND(SUM(AX2419*Rates!K$19),4),ROUND(SUM(AX2419*(Rates!J$8/100)),4)))</f>
        <v/>
      </c>
      <c r="AZ2419" s="124" t="str">
        <f t="shared" si="1185"/>
        <v/>
      </c>
      <c r="BA2419" s="125" t="str">
        <f t="shared" si="1186"/>
        <v/>
      </c>
      <c r="BB2419" s="115"/>
      <c r="BC2419" s="143"/>
      <c r="BD2419" s="100"/>
      <c r="BE2419" s="100"/>
      <c r="BF2419" s="100"/>
      <c r="BG2419" s="100"/>
    </row>
    <row r="2420" spans="1:59" x14ac:dyDescent="0.2">
      <c r="A2420" s="144"/>
      <c r="B2420" s="141"/>
      <c r="C2420" s="141"/>
      <c r="D2420" s="142"/>
      <c r="E2420" s="142"/>
      <c r="F2420" s="142"/>
      <c r="G2420" s="142"/>
      <c r="H2420" s="142"/>
      <c r="I2420" s="129"/>
      <c r="J2420" s="130"/>
      <c r="K2420" s="131" t="str">
        <f t="shared" si="1157"/>
        <v/>
      </c>
      <c r="L2420" s="132" t="str">
        <f t="shared" si="1158"/>
        <v/>
      </c>
      <c r="M2420" s="133" t="str">
        <f t="shared" si="1159"/>
        <v/>
      </c>
      <c r="N2420" s="134" t="str">
        <f>IFERROR(IF(B:B="","",IF(R2420="Beer",SUM(LOOKUP(2,1/(Rates!$B$3:$B$5&lt;=W2420)/(Rates!$C$3:$C$5&gt;=W2420),Rates!$D$3:$D$5)*(X2420/100)*W2420),IF(R2420="Refreshment Beverage",SUM(LOOKUP(2,1/(Rates!$B$7:$B$11&lt;=W2420)/(Rates!$C$7:$C$11&gt;=W2420),Rates!$D$7:$D$11)*(X2420/100)*W2420)))),"")</f>
        <v/>
      </c>
      <c r="O2420" s="134" t="str">
        <f t="shared" si="1160"/>
        <v/>
      </c>
      <c r="P2420" s="116"/>
      <c r="Q2420" s="117" t="str">
        <f t="shared" si="1161"/>
        <v/>
      </c>
      <c r="R2420" s="128" t="str">
        <f t="shared" si="1162"/>
        <v/>
      </c>
      <c r="S2420" s="135" t="str">
        <f>IF(B2420="","",IF(R2420="Refreshment Beverage",VLOOKUP(VALUE(Q2420),Rates!G$15:L$19,2,0),VLOOKUP(VALUE(Q2420),Rates!G$4:L$12,2,0)))</f>
        <v/>
      </c>
      <c r="T2420" s="135" t="str">
        <f t="shared" si="1163"/>
        <v/>
      </c>
      <c r="U2420" s="118" t="str">
        <f t="shared" si="1164"/>
        <v/>
      </c>
      <c r="V2420" s="135" t="str">
        <f t="shared" si="1165"/>
        <v/>
      </c>
      <c r="W2420" s="135" t="str">
        <f t="shared" si="1166"/>
        <v/>
      </c>
      <c r="X2420" s="119" t="str">
        <f t="shared" si="1167"/>
        <v/>
      </c>
      <c r="Y2420" s="120" t="str">
        <f>IF(B:B="","",IF(R2420="Refreshment Beverage",VLOOKUP(Q2420,Rates!G$15:L$19,6,0)*W2420,VLOOKUP(Q2420,Rates!G$4:L$12,6,0)*W2420))</f>
        <v/>
      </c>
      <c r="Z2420" s="120" t="str">
        <f t="shared" si="1168"/>
        <v/>
      </c>
      <c r="AA2420" s="120" t="str">
        <f t="shared" si="1169"/>
        <v/>
      </c>
      <c r="AB2420" s="136" t="str">
        <f>IF(B:B="","",IF(R2420="Refreshment Beverage","",IF(AND(R2420="Beer",Q2420=0),SUM(LOOKUP(2,1/(Rates!$B$15:$B$18&lt;=W2420)/(Rates!$C$15:$C$18&gt;=W2420),Rates!$D$15:$D$18)*W2420),VLOOKUP(VALUE(Q:Q),Rates!A:B,2,0)*W2420)))</f>
        <v/>
      </c>
      <c r="AC2420" s="136" t="str">
        <f>IF(B:B="","",IF(R2420="Refreshment Beverage","",IF(AND(R2420="Beer",Q2420=0),SUM(LOOKUP(2,1/(Rates!$B$15:$B$18&lt;=W2420)/(Rates!$C$15:$C$18&gt;=W2420),Rates!$E$15:$E$18)*W2420),VLOOKUP(VALUE(Q:Q),Rates!A:C,3,0)*W2420)))</f>
        <v/>
      </c>
      <c r="AD2420" s="137" t="str">
        <f>IFERROR(IF(B:B="","",IF(R2420="Beer","",IF(VALUE(Q2420)=0,VLOOKUP(VLOOKUP(B:B,#REF!,16,0),Rates!A:E,2,0),VLOOKUP(VALUE(Q2420),Rates!A$31:B$34,2,0)*W2420))),0)</f>
        <v/>
      </c>
      <c r="AE2420" s="121" t="str">
        <f t="shared" si="1170"/>
        <v/>
      </c>
      <c r="AF2420" s="138" t="str">
        <f t="shared" si="1171"/>
        <v/>
      </c>
      <c r="AG2420" s="122" t="str">
        <f t="shared" si="1172"/>
        <v/>
      </c>
      <c r="AH2420" s="123" t="str">
        <f t="shared" si="1173"/>
        <v/>
      </c>
      <c r="AI2420" s="139" t="str">
        <f>IF(AE:AE="","",IF(R2420="Refreshment Beverage",AK2420*(Rates!J$19/100),ROUND(SUM(AH2420*(Rates!$J$8/100)),4)))</f>
        <v/>
      </c>
      <c r="AJ2420" s="124" t="str">
        <f t="shared" si="1174"/>
        <v/>
      </c>
      <c r="AK2420" s="125" t="str">
        <f t="shared" si="1175"/>
        <v/>
      </c>
      <c r="AL2420" s="121" t="str">
        <f t="shared" si="1176"/>
        <v/>
      </c>
      <c r="AM2420" s="138" t="str">
        <f>IF(AS2420="","",IF(R2420="Refreshment Beverage",ROUND(AS2420*Rates!K$19,4),ROUND(AO2420*(VLOOKUP(VALUE(Q2420),Rates!G$4:L$12,3,0)),4)))</f>
        <v/>
      </c>
      <c r="AN2420" s="126" t="str">
        <f>IF(AS2420="","",IF(R2420="Refreshment Beverage",AS2420*(Rates!J$19/100),MAX(AM2420,AB2420)))</f>
        <v/>
      </c>
      <c r="AO2420" s="127" t="str">
        <f t="shared" si="1177"/>
        <v/>
      </c>
      <c r="AP2420" s="127" t="str">
        <f t="shared" si="1178"/>
        <v/>
      </c>
      <c r="AQ2420" s="140" t="str">
        <f>IF(AS2420="","",IF(R2420="Refreshment Beverage",ROUND(SUM(VLOOKUP(Q:Q,Rates!G$15:L$19,3,0)*(AS2420-Y2420-Z2420-AA2420)),4),ROUND(SUM(Rates!$K$8*AS2420),4)))</f>
        <v/>
      </c>
      <c r="AR2420" s="139" t="str">
        <f t="shared" si="1179"/>
        <v/>
      </c>
      <c r="AS2420" s="125" t="str">
        <f t="shared" si="1180"/>
        <v/>
      </c>
      <c r="AT2420" s="121" t="str">
        <f t="shared" si="1181"/>
        <v/>
      </c>
      <c r="AU2420" s="138" t="str">
        <f>IF(AX2420="","",IF(R2420="Refreshment Beverage",ROUND((BA2420-Y2420-Z2420-AA2420)*VLOOKUP(VALUE(Q2420),Rates!G$15:L$19,3,0),4),ROUND(AW2420*(VLOOKUP(VALUE(Q2420),Rates!G:L,3,0)),4)))</f>
        <v/>
      </c>
      <c r="AV2420" s="126" t="str">
        <f t="shared" si="1182"/>
        <v/>
      </c>
      <c r="AW2420" s="127" t="str">
        <f t="shared" si="1183"/>
        <v/>
      </c>
      <c r="AX2420" s="123" t="str">
        <f t="shared" si="1184"/>
        <v/>
      </c>
      <c r="AY2420" s="140" t="str">
        <f>IF(AX2420="","",IF(R2420="Refreshment Beverage",ROUND(SUM(AX2420*Rates!K$19),4),ROUND(SUM(AX2420*(Rates!J$8/100)),4)))</f>
        <v/>
      </c>
      <c r="AZ2420" s="124" t="str">
        <f t="shared" si="1185"/>
        <v/>
      </c>
      <c r="BA2420" s="125" t="str">
        <f t="shared" si="1186"/>
        <v/>
      </c>
      <c r="BB2420" s="115"/>
      <c r="BC2420" s="143"/>
      <c r="BD2420" s="100"/>
      <c r="BE2420" s="100"/>
      <c r="BF2420" s="100"/>
      <c r="BG2420" s="100"/>
    </row>
    <row r="2421" spans="1:59" x14ac:dyDescent="0.2">
      <c r="A2421" s="144"/>
      <c r="B2421" s="141"/>
      <c r="C2421" s="141"/>
      <c r="D2421" s="142"/>
      <c r="E2421" s="142"/>
      <c r="F2421" s="142"/>
      <c r="G2421" s="142"/>
      <c r="H2421" s="142"/>
      <c r="I2421" s="129"/>
      <c r="J2421" s="130"/>
      <c r="K2421" s="131" t="str">
        <f t="shared" si="1157"/>
        <v/>
      </c>
      <c r="L2421" s="132" t="str">
        <f t="shared" si="1158"/>
        <v/>
      </c>
      <c r="M2421" s="133" t="str">
        <f t="shared" si="1159"/>
        <v/>
      </c>
      <c r="N2421" s="134" t="str">
        <f>IFERROR(IF(B:B="","",IF(R2421="Beer",SUM(LOOKUP(2,1/(Rates!$B$3:$B$5&lt;=W2421)/(Rates!$C$3:$C$5&gt;=W2421),Rates!$D$3:$D$5)*(X2421/100)*W2421),IF(R2421="Refreshment Beverage",SUM(LOOKUP(2,1/(Rates!$B$7:$B$11&lt;=W2421)/(Rates!$C$7:$C$11&gt;=W2421),Rates!$D$7:$D$11)*(X2421/100)*W2421)))),"")</f>
        <v/>
      </c>
      <c r="O2421" s="134" t="str">
        <f t="shared" si="1160"/>
        <v/>
      </c>
      <c r="P2421" s="116"/>
      <c r="Q2421" s="117" t="str">
        <f t="shared" si="1161"/>
        <v/>
      </c>
      <c r="R2421" s="128" t="str">
        <f t="shared" si="1162"/>
        <v/>
      </c>
      <c r="S2421" s="135" t="str">
        <f>IF(B2421="","",IF(R2421="Refreshment Beverage",VLOOKUP(VALUE(Q2421),Rates!G$15:L$19,2,0),VLOOKUP(VALUE(Q2421),Rates!G$4:L$12,2,0)))</f>
        <v/>
      </c>
      <c r="T2421" s="135" t="str">
        <f t="shared" si="1163"/>
        <v/>
      </c>
      <c r="U2421" s="118" t="str">
        <f t="shared" si="1164"/>
        <v/>
      </c>
      <c r="V2421" s="135" t="str">
        <f t="shared" si="1165"/>
        <v/>
      </c>
      <c r="W2421" s="135" t="str">
        <f t="shared" si="1166"/>
        <v/>
      </c>
      <c r="X2421" s="119" t="str">
        <f t="shared" si="1167"/>
        <v/>
      </c>
      <c r="Y2421" s="120" t="str">
        <f>IF(B:B="","",IF(R2421="Refreshment Beverage",VLOOKUP(Q2421,Rates!G$15:L$19,6,0)*W2421,VLOOKUP(Q2421,Rates!G$4:L$12,6,0)*W2421))</f>
        <v/>
      </c>
      <c r="Z2421" s="120" t="str">
        <f t="shared" si="1168"/>
        <v/>
      </c>
      <c r="AA2421" s="120" t="str">
        <f t="shared" si="1169"/>
        <v/>
      </c>
      <c r="AB2421" s="136" t="str">
        <f>IF(B:B="","",IF(R2421="Refreshment Beverage","",IF(AND(R2421="Beer",Q2421=0),SUM(LOOKUP(2,1/(Rates!$B$15:$B$18&lt;=W2421)/(Rates!$C$15:$C$18&gt;=W2421),Rates!$D$15:$D$18)*W2421),VLOOKUP(VALUE(Q:Q),Rates!A:B,2,0)*W2421)))</f>
        <v/>
      </c>
      <c r="AC2421" s="136" t="str">
        <f>IF(B:B="","",IF(R2421="Refreshment Beverage","",IF(AND(R2421="Beer",Q2421=0),SUM(LOOKUP(2,1/(Rates!$B$15:$B$18&lt;=W2421)/(Rates!$C$15:$C$18&gt;=W2421),Rates!$E$15:$E$18)*W2421),VLOOKUP(VALUE(Q:Q),Rates!A:C,3,0)*W2421)))</f>
        <v/>
      </c>
      <c r="AD2421" s="137" t="str">
        <f>IFERROR(IF(B:B="","",IF(R2421="Beer","",IF(VALUE(Q2421)=0,VLOOKUP(VLOOKUP(B:B,#REF!,16,0),Rates!A:E,2,0),VLOOKUP(VALUE(Q2421),Rates!A$31:B$34,2,0)*W2421))),0)</f>
        <v/>
      </c>
      <c r="AE2421" s="121" t="str">
        <f t="shared" si="1170"/>
        <v/>
      </c>
      <c r="AF2421" s="138" t="str">
        <f t="shared" si="1171"/>
        <v/>
      </c>
      <c r="AG2421" s="122" t="str">
        <f t="shared" si="1172"/>
        <v/>
      </c>
      <c r="AH2421" s="123" t="str">
        <f t="shared" si="1173"/>
        <v/>
      </c>
      <c r="AI2421" s="139" t="str">
        <f>IF(AE:AE="","",IF(R2421="Refreshment Beverage",AK2421*(Rates!J$19/100),ROUND(SUM(AH2421*(Rates!$J$8/100)),4)))</f>
        <v/>
      </c>
      <c r="AJ2421" s="124" t="str">
        <f t="shared" si="1174"/>
        <v/>
      </c>
      <c r="AK2421" s="125" t="str">
        <f t="shared" si="1175"/>
        <v/>
      </c>
      <c r="AL2421" s="121" t="str">
        <f t="shared" si="1176"/>
        <v/>
      </c>
      <c r="AM2421" s="138" t="str">
        <f>IF(AS2421="","",IF(R2421="Refreshment Beverage",ROUND(AS2421*Rates!K$19,4),ROUND(AO2421*(VLOOKUP(VALUE(Q2421),Rates!G$4:L$12,3,0)),4)))</f>
        <v/>
      </c>
      <c r="AN2421" s="126" t="str">
        <f>IF(AS2421="","",IF(R2421="Refreshment Beverage",AS2421*(Rates!J$19/100),MAX(AM2421,AB2421)))</f>
        <v/>
      </c>
      <c r="AO2421" s="127" t="str">
        <f t="shared" si="1177"/>
        <v/>
      </c>
      <c r="AP2421" s="127" t="str">
        <f t="shared" si="1178"/>
        <v/>
      </c>
      <c r="AQ2421" s="140" t="str">
        <f>IF(AS2421="","",IF(R2421="Refreshment Beverage",ROUND(SUM(VLOOKUP(Q:Q,Rates!G$15:L$19,3,0)*(AS2421-Y2421-Z2421-AA2421)),4),ROUND(SUM(Rates!$K$8*AS2421),4)))</f>
        <v/>
      </c>
      <c r="AR2421" s="139" t="str">
        <f t="shared" si="1179"/>
        <v/>
      </c>
      <c r="AS2421" s="125" t="str">
        <f t="shared" si="1180"/>
        <v/>
      </c>
      <c r="AT2421" s="121" t="str">
        <f t="shared" si="1181"/>
        <v/>
      </c>
      <c r="AU2421" s="138" t="str">
        <f>IF(AX2421="","",IF(R2421="Refreshment Beverage",ROUND((BA2421-Y2421-Z2421-AA2421)*VLOOKUP(VALUE(Q2421),Rates!G$15:L$19,3,0),4),ROUND(AW2421*(VLOOKUP(VALUE(Q2421),Rates!G:L,3,0)),4)))</f>
        <v/>
      </c>
      <c r="AV2421" s="126" t="str">
        <f t="shared" si="1182"/>
        <v/>
      </c>
      <c r="AW2421" s="127" t="str">
        <f t="shared" si="1183"/>
        <v/>
      </c>
      <c r="AX2421" s="123" t="str">
        <f t="shared" si="1184"/>
        <v/>
      </c>
      <c r="AY2421" s="140" t="str">
        <f>IF(AX2421="","",IF(R2421="Refreshment Beverage",ROUND(SUM(AX2421*Rates!K$19),4),ROUND(SUM(AX2421*(Rates!J$8/100)),4)))</f>
        <v/>
      </c>
      <c r="AZ2421" s="124" t="str">
        <f t="shared" si="1185"/>
        <v/>
      </c>
      <c r="BA2421" s="125" t="str">
        <f t="shared" si="1186"/>
        <v/>
      </c>
      <c r="BB2421" s="115"/>
      <c r="BC2421" s="143"/>
      <c r="BD2421" s="100"/>
      <c r="BE2421" s="100"/>
      <c r="BF2421" s="100"/>
      <c r="BG2421" s="100"/>
    </row>
    <row r="2422" spans="1:59" x14ac:dyDescent="0.2">
      <c r="A2422" s="144"/>
      <c r="B2422" s="141"/>
      <c r="C2422" s="141"/>
      <c r="D2422" s="142"/>
      <c r="E2422" s="142"/>
      <c r="F2422" s="142"/>
      <c r="G2422" s="142"/>
      <c r="H2422" s="142"/>
      <c r="I2422" s="129"/>
      <c r="J2422" s="130"/>
      <c r="K2422" s="131" t="str">
        <f t="shared" si="1157"/>
        <v/>
      </c>
      <c r="L2422" s="132" t="str">
        <f t="shared" si="1158"/>
        <v/>
      </c>
      <c r="M2422" s="133" t="str">
        <f t="shared" si="1159"/>
        <v/>
      </c>
      <c r="N2422" s="134" t="str">
        <f>IFERROR(IF(B:B="","",IF(R2422="Beer",SUM(LOOKUP(2,1/(Rates!$B$3:$B$5&lt;=W2422)/(Rates!$C$3:$C$5&gt;=W2422),Rates!$D$3:$D$5)*(X2422/100)*W2422),IF(R2422="Refreshment Beverage",SUM(LOOKUP(2,1/(Rates!$B$7:$B$11&lt;=W2422)/(Rates!$C$7:$C$11&gt;=W2422),Rates!$D$7:$D$11)*(X2422/100)*W2422)))),"")</f>
        <v/>
      </c>
      <c r="O2422" s="134" t="str">
        <f t="shared" si="1160"/>
        <v/>
      </c>
      <c r="P2422" s="116"/>
      <c r="Q2422" s="117" t="str">
        <f t="shared" si="1161"/>
        <v/>
      </c>
      <c r="R2422" s="128" t="str">
        <f t="shared" si="1162"/>
        <v/>
      </c>
      <c r="S2422" s="135" t="str">
        <f>IF(B2422="","",IF(R2422="Refreshment Beverage",VLOOKUP(VALUE(Q2422),Rates!G$15:L$19,2,0),VLOOKUP(VALUE(Q2422),Rates!G$4:L$12,2,0)))</f>
        <v/>
      </c>
      <c r="T2422" s="135" t="str">
        <f t="shared" si="1163"/>
        <v/>
      </c>
      <c r="U2422" s="118" t="str">
        <f t="shared" si="1164"/>
        <v/>
      </c>
      <c r="V2422" s="135" t="str">
        <f t="shared" si="1165"/>
        <v/>
      </c>
      <c r="W2422" s="135" t="str">
        <f t="shared" si="1166"/>
        <v/>
      </c>
      <c r="X2422" s="119" t="str">
        <f t="shared" si="1167"/>
        <v/>
      </c>
      <c r="Y2422" s="120" t="str">
        <f>IF(B:B="","",IF(R2422="Refreshment Beverage",VLOOKUP(Q2422,Rates!G$15:L$19,6,0)*W2422,VLOOKUP(Q2422,Rates!G$4:L$12,6,0)*W2422))</f>
        <v/>
      </c>
      <c r="Z2422" s="120" t="str">
        <f t="shared" si="1168"/>
        <v/>
      </c>
      <c r="AA2422" s="120" t="str">
        <f t="shared" si="1169"/>
        <v/>
      </c>
      <c r="AB2422" s="136" t="str">
        <f>IF(B:B="","",IF(R2422="Refreshment Beverage","",IF(AND(R2422="Beer",Q2422=0),SUM(LOOKUP(2,1/(Rates!$B$15:$B$18&lt;=W2422)/(Rates!$C$15:$C$18&gt;=W2422),Rates!$D$15:$D$18)*W2422),VLOOKUP(VALUE(Q:Q),Rates!A:B,2,0)*W2422)))</f>
        <v/>
      </c>
      <c r="AC2422" s="136" t="str">
        <f>IF(B:B="","",IF(R2422="Refreshment Beverage","",IF(AND(R2422="Beer",Q2422=0),SUM(LOOKUP(2,1/(Rates!$B$15:$B$18&lt;=W2422)/(Rates!$C$15:$C$18&gt;=W2422),Rates!$E$15:$E$18)*W2422),VLOOKUP(VALUE(Q:Q),Rates!A:C,3,0)*W2422)))</f>
        <v/>
      </c>
      <c r="AD2422" s="137" t="str">
        <f>IFERROR(IF(B:B="","",IF(R2422="Beer","",IF(VALUE(Q2422)=0,VLOOKUP(VLOOKUP(B:B,#REF!,16,0),Rates!A:E,2,0),VLOOKUP(VALUE(Q2422),Rates!A$31:B$34,2,0)*W2422))),0)</f>
        <v/>
      </c>
      <c r="AE2422" s="121" t="str">
        <f t="shared" si="1170"/>
        <v/>
      </c>
      <c r="AF2422" s="138" t="str">
        <f t="shared" si="1171"/>
        <v/>
      </c>
      <c r="AG2422" s="122" t="str">
        <f t="shared" si="1172"/>
        <v/>
      </c>
      <c r="AH2422" s="123" t="str">
        <f t="shared" si="1173"/>
        <v/>
      </c>
      <c r="AI2422" s="139" t="str">
        <f>IF(AE:AE="","",IF(R2422="Refreshment Beverage",AK2422*(Rates!J$19/100),ROUND(SUM(AH2422*(Rates!$J$8/100)),4)))</f>
        <v/>
      </c>
      <c r="AJ2422" s="124" t="str">
        <f t="shared" si="1174"/>
        <v/>
      </c>
      <c r="AK2422" s="125" t="str">
        <f t="shared" si="1175"/>
        <v/>
      </c>
      <c r="AL2422" s="121" t="str">
        <f t="shared" si="1176"/>
        <v/>
      </c>
      <c r="AM2422" s="138" t="str">
        <f>IF(AS2422="","",IF(R2422="Refreshment Beverage",ROUND(AS2422*Rates!K$19,4),ROUND(AO2422*(VLOOKUP(VALUE(Q2422),Rates!G$4:L$12,3,0)),4)))</f>
        <v/>
      </c>
      <c r="AN2422" s="126" t="str">
        <f>IF(AS2422="","",IF(R2422="Refreshment Beverage",AS2422*(Rates!J$19/100),MAX(AM2422,AB2422)))</f>
        <v/>
      </c>
      <c r="AO2422" s="127" t="str">
        <f t="shared" si="1177"/>
        <v/>
      </c>
      <c r="AP2422" s="127" t="str">
        <f t="shared" si="1178"/>
        <v/>
      </c>
      <c r="AQ2422" s="140" t="str">
        <f>IF(AS2422="","",IF(R2422="Refreshment Beverage",ROUND(SUM(VLOOKUP(Q:Q,Rates!G$15:L$19,3,0)*(AS2422-Y2422-Z2422-AA2422)),4),ROUND(SUM(Rates!$K$8*AS2422),4)))</f>
        <v/>
      </c>
      <c r="AR2422" s="139" t="str">
        <f t="shared" si="1179"/>
        <v/>
      </c>
      <c r="AS2422" s="125" t="str">
        <f t="shared" si="1180"/>
        <v/>
      </c>
      <c r="AT2422" s="121" t="str">
        <f t="shared" si="1181"/>
        <v/>
      </c>
      <c r="AU2422" s="138" t="str">
        <f>IF(AX2422="","",IF(R2422="Refreshment Beverage",ROUND((BA2422-Y2422-Z2422-AA2422)*VLOOKUP(VALUE(Q2422),Rates!G$15:L$19,3,0),4),ROUND(AW2422*(VLOOKUP(VALUE(Q2422),Rates!G:L,3,0)),4)))</f>
        <v/>
      </c>
      <c r="AV2422" s="126" t="str">
        <f t="shared" si="1182"/>
        <v/>
      </c>
      <c r="AW2422" s="127" t="str">
        <f t="shared" si="1183"/>
        <v/>
      </c>
      <c r="AX2422" s="123" t="str">
        <f t="shared" si="1184"/>
        <v/>
      </c>
      <c r="AY2422" s="140" t="str">
        <f>IF(AX2422="","",IF(R2422="Refreshment Beverage",ROUND(SUM(AX2422*Rates!K$19),4),ROUND(SUM(AX2422*(Rates!J$8/100)),4)))</f>
        <v/>
      </c>
      <c r="AZ2422" s="124" t="str">
        <f t="shared" si="1185"/>
        <v/>
      </c>
      <c r="BA2422" s="125" t="str">
        <f t="shared" si="1186"/>
        <v/>
      </c>
      <c r="BB2422" s="115"/>
      <c r="BC2422" s="143"/>
      <c r="BD2422" s="100"/>
      <c r="BE2422" s="100"/>
      <c r="BF2422" s="100"/>
      <c r="BG2422" s="100"/>
    </row>
    <row r="2423" spans="1:59" x14ac:dyDescent="0.2">
      <c r="A2423" s="144"/>
      <c r="B2423" s="141"/>
      <c r="C2423" s="141"/>
      <c r="D2423" s="142"/>
      <c r="E2423" s="142"/>
      <c r="F2423" s="142"/>
      <c r="G2423" s="142"/>
      <c r="H2423" s="142"/>
      <c r="I2423" s="129"/>
      <c r="J2423" s="130"/>
      <c r="K2423" s="131" t="str">
        <f t="shared" si="1157"/>
        <v/>
      </c>
      <c r="L2423" s="132" t="str">
        <f t="shared" si="1158"/>
        <v/>
      </c>
      <c r="M2423" s="133" t="str">
        <f t="shared" si="1159"/>
        <v/>
      </c>
      <c r="N2423" s="134" t="str">
        <f>IFERROR(IF(B:B="","",IF(R2423="Beer",SUM(LOOKUP(2,1/(Rates!$B$3:$B$5&lt;=W2423)/(Rates!$C$3:$C$5&gt;=W2423),Rates!$D$3:$D$5)*(X2423/100)*W2423),IF(R2423="Refreshment Beverage",SUM(LOOKUP(2,1/(Rates!$B$7:$B$11&lt;=W2423)/(Rates!$C$7:$C$11&gt;=W2423),Rates!$D$7:$D$11)*(X2423/100)*W2423)))),"")</f>
        <v/>
      </c>
      <c r="O2423" s="134" t="str">
        <f t="shared" si="1160"/>
        <v/>
      </c>
      <c r="P2423" s="116"/>
      <c r="Q2423" s="117" t="str">
        <f t="shared" si="1161"/>
        <v/>
      </c>
      <c r="R2423" s="128" t="str">
        <f t="shared" si="1162"/>
        <v/>
      </c>
      <c r="S2423" s="135" t="str">
        <f>IF(B2423="","",IF(R2423="Refreshment Beverage",VLOOKUP(VALUE(Q2423),Rates!G$15:L$19,2,0),VLOOKUP(VALUE(Q2423),Rates!G$4:L$12,2,0)))</f>
        <v/>
      </c>
      <c r="T2423" s="135" t="str">
        <f t="shared" si="1163"/>
        <v/>
      </c>
      <c r="U2423" s="118" t="str">
        <f t="shared" si="1164"/>
        <v/>
      </c>
      <c r="V2423" s="135" t="str">
        <f t="shared" si="1165"/>
        <v/>
      </c>
      <c r="W2423" s="135" t="str">
        <f t="shared" si="1166"/>
        <v/>
      </c>
      <c r="X2423" s="119" t="str">
        <f t="shared" si="1167"/>
        <v/>
      </c>
      <c r="Y2423" s="120" t="str">
        <f>IF(B:B="","",IF(R2423="Refreshment Beverage",VLOOKUP(Q2423,Rates!G$15:L$19,6,0)*W2423,VLOOKUP(Q2423,Rates!G$4:L$12,6,0)*W2423))</f>
        <v/>
      </c>
      <c r="Z2423" s="120" t="str">
        <f t="shared" si="1168"/>
        <v/>
      </c>
      <c r="AA2423" s="120" t="str">
        <f t="shared" si="1169"/>
        <v/>
      </c>
      <c r="AB2423" s="136" t="str">
        <f>IF(B:B="","",IF(R2423="Refreshment Beverage","",IF(AND(R2423="Beer",Q2423=0),SUM(LOOKUP(2,1/(Rates!$B$15:$B$18&lt;=W2423)/(Rates!$C$15:$C$18&gt;=W2423),Rates!$D$15:$D$18)*W2423),VLOOKUP(VALUE(Q:Q),Rates!A:B,2,0)*W2423)))</f>
        <v/>
      </c>
      <c r="AC2423" s="136" t="str">
        <f>IF(B:B="","",IF(R2423="Refreshment Beverage","",IF(AND(R2423="Beer",Q2423=0),SUM(LOOKUP(2,1/(Rates!$B$15:$B$18&lt;=W2423)/(Rates!$C$15:$C$18&gt;=W2423),Rates!$E$15:$E$18)*W2423),VLOOKUP(VALUE(Q:Q),Rates!A:C,3,0)*W2423)))</f>
        <v/>
      </c>
      <c r="AD2423" s="137" t="str">
        <f>IFERROR(IF(B:B="","",IF(R2423="Beer","",IF(VALUE(Q2423)=0,VLOOKUP(VLOOKUP(B:B,#REF!,16,0),Rates!A:E,2,0),VLOOKUP(VALUE(Q2423),Rates!A$31:B$34,2,0)*W2423))),0)</f>
        <v/>
      </c>
      <c r="AE2423" s="121" t="str">
        <f t="shared" si="1170"/>
        <v/>
      </c>
      <c r="AF2423" s="138" t="str">
        <f t="shared" si="1171"/>
        <v/>
      </c>
      <c r="AG2423" s="122" t="str">
        <f t="shared" si="1172"/>
        <v/>
      </c>
      <c r="AH2423" s="123" t="str">
        <f t="shared" si="1173"/>
        <v/>
      </c>
      <c r="AI2423" s="139" t="str">
        <f>IF(AE:AE="","",IF(R2423="Refreshment Beverage",AK2423*(Rates!J$19/100),ROUND(SUM(AH2423*(Rates!$J$8/100)),4)))</f>
        <v/>
      </c>
      <c r="AJ2423" s="124" t="str">
        <f t="shared" si="1174"/>
        <v/>
      </c>
      <c r="AK2423" s="125" t="str">
        <f t="shared" si="1175"/>
        <v/>
      </c>
      <c r="AL2423" s="121" t="str">
        <f t="shared" si="1176"/>
        <v/>
      </c>
      <c r="AM2423" s="138" t="str">
        <f>IF(AS2423="","",IF(R2423="Refreshment Beverage",ROUND(AS2423*Rates!K$19,4),ROUND(AO2423*(VLOOKUP(VALUE(Q2423),Rates!G$4:L$12,3,0)),4)))</f>
        <v/>
      </c>
      <c r="AN2423" s="126" t="str">
        <f>IF(AS2423="","",IF(R2423="Refreshment Beverage",AS2423*(Rates!J$19/100),MAX(AM2423,AB2423)))</f>
        <v/>
      </c>
      <c r="AO2423" s="127" t="str">
        <f t="shared" si="1177"/>
        <v/>
      </c>
      <c r="AP2423" s="127" t="str">
        <f t="shared" si="1178"/>
        <v/>
      </c>
      <c r="AQ2423" s="140" t="str">
        <f>IF(AS2423="","",IF(R2423="Refreshment Beverage",ROUND(SUM(VLOOKUP(Q:Q,Rates!G$15:L$19,3,0)*(AS2423-Y2423-Z2423-AA2423)),4),ROUND(SUM(Rates!$K$8*AS2423),4)))</f>
        <v/>
      </c>
      <c r="AR2423" s="139" t="str">
        <f t="shared" si="1179"/>
        <v/>
      </c>
      <c r="AS2423" s="125" t="str">
        <f t="shared" si="1180"/>
        <v/>
      </c>
      <c r="AT2423" s="121" t="str">
        <f t="shared" si="1181"/>
        <v/>
      </c>
      <c r="AU2423" s="138" t="str">
        <f>IF(AX2423="","",IF(R2423="Refreshment Beverage",ROUND((BA2423-Y2423-Z2423-AA2423)*VLOOKUP(VALUE(Q2423),Rates!G$15:L$19,3,0),4),ROUND(AW2423*(VLOOKUP(VALUE(Q2423),Rates!G:L,3,0)),4)))</f>
        <v/>
      </c>
      <c r="AV2423" s="126" t="str">
        <f t="shared" si="1182"/>
        <v/>
      </c>
      <c r="AW2423" s="127" t="str">
        <f t="shared" si="1183"/>
        <v/>
      </c>
      <c r="AX2423" s="123" t="str">
        <f t="shared" si="1184"/>
        <v/>
      </c>
      <c r="AY2423" s="140" t="str">
        <f>IF(AX2423="","",IF(R2423="Refreshment Beverage",ROUND(SUM(AX2423*Rates!K$19),4),ROUND(SUM(AX2423*(Rates!J$8/100)),4)))</f>
        <v/>
      </c>
      <c r="AZ2423" s="124" t="str">
        <f t="shared" si="1185"/>
        <v/>
      </c>
      <c r="BA2423" s="125" t="str">
        <f t="shared" si="1186"/>
        <v/>
      </c>
      <c r="BB2423" s="115"/>
      <c r="BC2423" s="143"/>
      <c r="BD2423" s="100"/>
      <c r="BE2423" s="100"/>
      <c r="BF2423" s="100"/>
      <c r="BG2423" s="100"/>
    </row>
    <row r="2424" spans="1:59" x14ac:dyDescent="0.2">
      <c r="A2424" s="144"/>
      <c r="B2424" s="141"/>
      <c r="C2424" s="141"/>
      <c r="D2424" s="142"/>
      <c r="E2424" s="142"/>
      <c r="F2424" s="142"/>
      <c r="G2424" s="142"/>
      <c r="H2424" s="142"/>
      <c r="I2424" s="129"/>
      <c r="J2424" s="130"/>
      <c r="K2424" s="131" t="str">
        <f t="shared" si="1157"/>
        <v/>
      </c>
      <c r="L2424" s="132" t="str">
        <f t="shared" si="1158"/>
        <v/>
      </c>
      <c r="M2424" s="133" t="str">
        <f t="shared" si="1159"/>
        <v/>
      </c>
      <c r="N2424" s="134" t="str">
        <f>IFERROR(IF(B:B="","",IF(R2424="Beer",SUM(LOOKUP(2,1/(Rates!$B$3:$B$5&lt;=W2424)/(Rates!$C$3:$C$5&gt;=W2424),Rates!$D$3:$D$5)*(X2424/100)*W2424),IF(R2424="Refreshment Beverage",SUM(LOOKUP(2,1/(Rates!$B$7:$B$11&lt;=W2424)/(Rates!$C$7:$C$11&gt;=W2424),Rates!$D$7:$D$11)*(X2424/100)*W2424)))),"")</f>
        <v/>
      </c>
      <c r="O2424" s="134" t="str">
        <f t="shared" si="1160"/>
        <v/>
      </c>
      <c r="P2424" s="116"/>
      <c r="Q2424" s="117" t="str">
        <f t="shared" si="1161"/>
        <v/>
      </c>
      <c r="R2424" s="128" t="str">
        <f t="shared" si="1162"/>
        <v/>
      </c>
      <c r="S2424" s="135" t="str">
        <f>IF(B2424="","",IF(R2424="Refreshment Beverage",VLOOKUP(VALUE(Q2424),Rates!G$15:L$19,2,0),VLOOKUP(VALUE(Q2424),Rates!G$4:L$12,2,0)))</f>
        <v/>
      </c>
      <c r="T2424" s="135" t="str">
        <f t="shared" si="1163"/>
        <v/>
      </c>
      <c r="U2424" s="118" t="str">
        <f t="shared" si="1164"/>
        <v/>
      </c>
      <c r="V2424" s="135" t="str">
        <f t="shared" si="1165"/>
        <v/>
      </c>
      <c r="W2424" s="135" t="str">
        <f t="shared" si="1166"/>
        <v/>
      </c>
      <c r="X2424" s="119" t="str">
        <f t="shared" si="1167"/>
        <v/>
      </c>
      <c r="Y2424" s="120" t="str">
        <f>IF(B:B="","",IF(R2424="Refreshment Beverage",VLOOKUP(Q2424,Rates!G$15:L$19,6,0)*W2424,VLOOKUP(Q2424,Rates!G$4:L$12,6,0)*W2424))</f>
        <v/>
      </c>
      <c r="Z2424" s="120" t="str">
        <f t="shared" si="1168"/>
        <v/>
      </c>
      <c r="AA2424" s="120" t="str">
        <f t="shared" si="1169"/>
        <v/>
      </c>
      <c r="AB2424" s="136" t="str">
        <f>IF(B:B="","",IF(R2424="Refreshment Beverage","",IF(AND(R2424="Beer",Q2424=0),SUM(LOOKUP(2,1/(Rates!$B$15:$B$18&lt;=W2424)/(Rates!$C$15:$C$18&gt;=W2424),Rates!$D$15:$D$18)*W2424),VLOOKUP(VALUE(Q:Q),Rates!A:B,2,0)*W2424)))</f>
        <v/>
      </c>
      <c r="AC2424" s="136" t="str">
        <f>IF(B:B="","",IF(R2424="Refreshment Beverage","",IF(AND(R2424="Beer",Q2424=0),SUM(LOOKUP(2,1/(Rates!$B$15:$B$18&lt;=W2424)/(Rates!$C$15:$C$18&gt;=W2424),Rates!$E$15:$E$18)*W2424),VLOOKUP(VALUE(Q:Q),Rates!A:C,3,0)*W2424)))</f>
        <v/>
      </c>
      <c r="AD2424" s="137" t="str">
        <f>IFERROR(IF(B:B="","",IF(R2424="Beer","",IF(VALUE(Q2424)=0,VLOOKUP(VLOOKUP(B:B,#REF!,16,0),Rates!A:E,2,0),VLOOKUP(VALUE(Q2424),Rates!A$31:B$34,2,0)*W2424))),0)</f>
        <v/>
      </c>
      <c r="AE2424" s="121" t="str">
        <f t="shared" si="1170"/>
        <v/>
      </c>
      <c r="AF2424" s="138" t="str">
        <f t="shared" si="1171"/>
        <v/>
      </c>
      <c r="AG2424" s="122" t="str">
        <f t="shared" si="1172"/>
        <v/>
      </c>
      <c r="AH2424" s="123" t="str">
        <f t="shared" si="1173"/>
        <v/>
      </c>
      <c r="AI2424" s="139" t="str">
        <f>IF(AE:AE="","",IF(R2424="Refreshment Beverage",AK2424*(Rates!J$19/100),ROUND(SUM(AH2424*(Rates!$J$8/100)),4)))</f>
        <v/>
      </c>
      <c r="AJ2424" s="124" t="str">
        <f t="shared" si="1174"/>
        <v/>
      </c>
      <c r="AK2424" s="125" t="str">
        <f t="shared" si="1175"/>
        <v/>
      </c>
      <c r="AL2424" s="121" t="str">
        <f t="shared" si="1176"/>
        <v/>
      </c>
      <c r="AM2424" s="138" t="str">
        <f>IF(AS2424="","",IF(R2424="Refreshment Beverage",ROUND(AS2424*Rates!K$19,4),ROUND(AO2424*(VLOOKUP(VALUE(Q2424),Rates!G$4:L$12,3,0)),4)))</f>
        <v/>
      </c>
      <c r="AN2424" s="126" t="str">
        <f>IF(AS2424="","",IF(R2424="Refreshment Beverage",AS2424*(Rates!J$19/100),MAX(AM2424,AB2424)))</f>
        <v/>
      </c>
      <c r="AO2424" s="127" t="str">
        <f t="shared" si="1177"/>
        <v/>
      </c>
      <c r="AP2424" s="127" t="str">
        <f t="shared" si="1178"/>
        <v/>
      </c>
      <c r="AQ2424" s="140" t="str">
        <f>IF(AS2424="","",IF(R2424="Refreshment Beverage",ROUND(SUM(VLOOKUP(Q:Q,Rates!G$15:L$19,3,0)*(AS2424-Y2424-Z2424-AA2424)),4),ROUND(SUM(Rates!$K$8*AS2424),4)))</f>
        <v/>
      </c>
      <c r="AR2424" s="139" t="str">
        <f t="shared" si="1179"/>
        <v/>
      </c>
      <c r="AS2424" s="125" t="str">
        <f t="shared" si="1180"/>
        <v/>
      </c>
      <c r="AT2424" s="121" t="str">
        <f t="shared" si="1181"/>
        <v/>
      </c>
      <c r="AU2424" s="138" t="str">
        <f>IF(AX2424="","",IF(R2424="Refreshment Beverage",ROUND((BA2424-Y2424-Z2424-AA2424)*VLOOKUP(VALUE(Q2424),Rates!G$15:L$19,3,0),4),ROUND(AW2424*(VLOOKUP(VALUE(Q2424),Rates!G:L,3,0)),4)))</f>
        <v/>
      </c>
      <c r="AV2424" s="126" t="str">
        <f t="shared" si="1182"/>
        <v/>
      </c>
      <c r="AW2424" s="127" t="str">
        <f t="shared" si="1183"/>
        <v/>
      </c>
      <c r="AX2424" s="123" t="str">
        <f t="shared" si="1184"/>
        <v/>
      </c>
      <c r="AY2424" s="140" t="str">
        <f>IF(AX2424="","",IF(R2424="Refreshment Beverage",ROUND(SUM(AX2424*Rates!K$19),4),ROUND(SUM(AX2424*(Rates!J$8/100)),4)))</f>
        <v/>
      </c>
      <c r="AZ2424" s="124" t="str">
        <f t="shared" si="1185"/>
        <v/>
      </c>
      <c r="BA2424" s="125" t="str">
        <f t="shared" si="1186"/>
        <v/>
      </c>
      <c r="BB2424" s="115"/>
      <c r="BC2424" s="143"/>
      <c r="BD2424" s="100"/>
      <c r="BE2424" s="100"/>
      <c r="BF2424" s="100"/>
      <c r="BG2424" s="100"/>
    </row>
    <row r="2425" spans="1:59" x14ac:dyDescent="0.2">
      <c r="A2425" s="144"/>
      <c r="B2425" s="141"/>
      <c r="C2425" s="141"/>
      <c r="D2425" s="142"/>
      <c r="E2425" s="142"/>
      <c r="F2425" s="142"/>
      <c r="G2425" s="142"/>
      <c r="H2425" s="142"/>
      <c r="I2425" s="129"/>
      <c r="J2425" s="130"/>
      <c r="K2425" s="131" t="str">
        <f t="shared" si="1157"/>
        <v/>
      </c>
      <c r="L2425" s="132" t="str">
        <f t="shared" si="1158"/>
        <v/>
      </c>
      <c r="M2425" s="133" t="str">
        <f t="shared" si="1159"/>
        <v/>
      </c>
      <c r="N2425" s="134" t="str">
        <f>IFERROR(IF(B:B="","",IF(R2425="Beer",SUM(LOOKUP(2,1/(Rates!$B$3:$B$5&lt;=W2425)/(Rates!$C$3:$C$5&gt;=W2425),Rates!$D$3:$D$5)*(X2425/100)*W2425),IF(R2425="Refreshment Beverage",SUM(LOOKUP(2,1/(Rates!$B$7:$B$11&lt;=W2425)/(Rates!$C$7:$C$11&gt;=W2425),Rates!$D$7:$D$11)*(X2425/100)*W2425)))),"")</f>
        <v/>
      </c>
      <c r="O2425" s="134" t="str">
        <f t="shared" si="1160"/>
        <v/>
      </c>
      <c r="P2425" s="116"/>
      <c r="Q2425" s="117" t="str">
        <f t="shared" si="1161"/>
        <v/>
      </c>
      <c r="R2425" s="128" t="str">
        <f t="shared" si="1162"/>
        <v/>
      </c>
      <c r="S2425" s="135" t="str">
        <f>IF(B2425="","",IF(R2425="Refreshment Beverage",VLOOKUP(VALUE(Q2425),Rates!G$15:L$19,2,0),VLOOKUP(VALUE(Q2425),Rates!G$4:L$12,2,0)))</f>
        <v/>
      </c>
      <c r="T2425" s="135" t="str">
        <f t="shared" si="1163"/>
        <v/>
      </c>
      <c r="U2425" s="118" t="str">
        <f t="shared" si="1164"/>
        <v/>
      </c>
      <c r="V2425" s="135" t="str">
        <f t="shared" si="1165"/>
        <v/>
      </c>
      <c r="W2425" s="135" t="str">
        <f t="shared" si="1166"/>
        <v/>
      </c>
      <c r="X2425" s="119" t="str">
        <f t="shared" si="1167"/>
        <v/>
      </c>
      <c r="Y2425" s="120" t="str">
        <f>IF(B:B="","",IF(R2425="Refreshment Beverage",VLOOKUP(Q2425,Rates!G$15:L$19,6,0)*W2425,VLOOKUP(Q2425,Rates!G$4:L$12,6,0)*W2425))</f>
        <v/>
      </c>
      <c r="Z2425" s="120" t="str">
        <f t="shared" si="1168"/>
        <v/>
      </c>
      <c r="AA2425" s="120" t="str">
        <f t="shared" si="1169"/>
        <v/>
      </c>
      <c r="AB2425" s="136" t="str">
        <f>IF(B:B="","",IF(R2425="Refreshment Beverage","",IF(AND(R2425="Beer",Q2425=0),SUM(LOOKUP(2,1/(Rates!$B$15:$B$18&lt;=W2425)/(Rates!$C$15:$C$18&gt;=W2425),Rates!$D$15:$D$18)*W2425),VLOOKUP(VALUE(Q:Q),Rates!A:B,2,0)*W2425)))</f>
        <v/>
      </c>
      <c r="AC2425" s="136" t="str">
        <f>IF(B:B="","",IF(R2425="Refreshment Beverage","",IF(AND(R2425="Beer",Q2425=0),SUM(LOOKUP(2,1/(Rates!$B$15:$B$18&lt;=W2425)/(Rates!$C$15:$C$18&gt;=W2425),Rates!$E$15:$E$18)*W2425),VLOOKUP(VALUE(Q:Q),Rates!A:C,3,0)*W2425)))</f>
        <v/>
      </c>
      <c r="AD2425" s="137" t="str">
        <f>IFERROR(IF(B:B="","",IF(R2425="Beer","",IF(VALUE(Q2425)=0,VLOOKUP(VLOOKUP(B:B,#REF!,16,0),Rates!A:E,2,0),VLOOKUP(VALUE(Q2425),Rates!A$31:B$34,2,0)*W2425))),0)</f>
        <v/>
      </c>
      <c r="AE2425" s="121" t="str">
        <f t="shared" si="1170"/>
        <v/>
      </c>
      <c r="AF2425" s="138" t="str">
        <f t="shared" si="1171"/>
        <v/>
      </c>
      <c r="AG2425" s="122" t="str">
        <f t="shared" si="1172"/>
        <v/>
      </c>
      <c r="AH2425" s="123" t="str">
        <f t="shared" si="1173"/>
        <v/>
      </c>
      <c r="AI2425" s="139" t="str">
        <f>IF(AE:AE="","",IF(R2425="Refreshment Beverage",AK2425*(Rates!J$19/100),ROUND(SUM(AH2425*(Rates!$J$8/100)),4)))</f>
        <v/>
      </c>
      <c r="AJ2425" s="124" t="str">
        <f t="shared" si="1174"/>
        <v/>
      </c>
      <c r="AK2425" s="125" t="str">
        <f t="shared" si="1175"/>
        <v/>
      </c>
      <c r="AL2425" s="121" t="str">
        <f t="shared" si="1176"/>
        <v/>
      </c>
      <c r="AM2425" s="138" t="str">
        <f>IF(AS2425="","",IF(R2425="Refreshment Beverage",ROUND(AS2425*Rates!K$19,4),ROUND(AO2425*(VLOOKUP(VALUE(Q2425),Rates!G$4:L$12,3,0)),4)))</f>
        <v/>
      </c>
      <c r="AN2425" s="126" t="str">
        <f>IF(AS2425="","",IF(R2425="Refreshment Beverage",AS2425*(Rates!J$19/100),MAX(AM2425,AB2425)))</f>
        <v/>
      </c>
      <c r="AO2425" s="127" t="str">
        <f t="shared" si="1177"/>
        <v/>
      </c>
      <c r="AP2425" s="127" t="str">
        <f t="shared" si="1178"/>
        <v/>
      </c>
      <c r="AQ2425" s="140" t="str">
        <f>IF(AS2425="","",IF(R2425="Refreshment Beverage",ROUND(SUM(VLOOKUP(Q:Q,Rates!G$15:L$19,3,0)*(AS2425-Y2425-Z2425-AA2425)),4),ROUND(SUM(Rates!$K$8*AS2425),4)))</f>
        <v/>
      </c>
      <c r="AR2425" s="139" t="str">
        <f t="shared" si="1179"/>
        <v/>
      </c>
      <c r="AS2425" s="125" t="str">
        <f t="shared" si="1180"/>
        <v/>
      </c>
      <c r="AT2425" s="121" t="str">
        <f t="shared" si="1181"/>
        <v/>
      </c>
      <c r="AU2425" s="138" t="str">
        <f>IF(AX2425="","",IF(R2425="Refreshment Beverage",ROUND((BA2425-Y2425-Z2425-AA2425)*VLOOKUP(VALUE(Q2425),Rates!G$15:L$19,3,0),4),ROUND(AW2425*(VLOOKUP(VALUE(Q2425),Rates!G:L,3,0)),4)))</f>
        <v/>
      </c>
      <c r="AV2425" s="126" t="str">
        <f t="shared" si="1182"/>
        <v/>
      </c>
      <c r="AW2425" s="127" t="str">
        <f t="shared" si="1183"/>
        <v/>
      </c>
      <c r="AX2425" s="123" t="str">
        <f t="shared" si="1184"/>
        <v/>
      </c>
      <c r="AY2425" s="140" t="str">
        <f>IF(AX2425="","",IF(R2425="Refreshment Beverage",ROUND(SUM(AX2425*Rates!K$19),4),ROUND(SUM(AX2425*(Rates!J$8/100)),4)))</f>
        <v/>
      </c>
      <c r="AZ2425" s="124" t="str">
        <f t="shared" si="1185"/>
        <v/>
      </c>
      <c r="BA2425" s="125" t="str">
        <f t="shared" si="1186"/>
        <v/>
      </c>
      <c r="BB2425" s="115"/>
      <c r="BC2425" s="143"/>
      <c r="BD2425" s="100"/>
      <c r="BE2425" s="100"/>
      <c r="BF2425" s="100"/>
      <c r="BG2425" s="100"/>
    </row>
    <row r="2426" spans="1:59" x14ac:dyDescent="0.2">
      <c r="A2426" s="144"/>
      <c r="B2426" s="141"/>
      <c r="C2426" s="141"/>
      <c r="D2426" s="142"/>
      <c r="E2426" s="142"/>
      <c r="F2426" s="142"/>
      <c r="G2426" s="142"/>
      <c r="H2426" s="142"/>
      <c r="I2426" s="129"/>
      <c r="J2426" s="130"/>
      <c r="K2426" s="131" t="str">
        <f t="shared" si="1157"/>
        <v/>
      </c>
      <c r="L2426" s="132" t="str">
        <f t="shared" si="1158"/>
        <v/>
      </c>
      <c r="M2426" s="133" t="str">
        <f t="shared" si="1159"/>
        <v/>
      </c>
      <c r="N2426" s="134" t="str">
        <f>IFERROR(IF(B:B="","",IF(R2426="Beer",SUM(LOOKUP(2,1/(Rates!$B$3:$B$5&lt;=W2426)/(Rates!$C$3:$C$5&gt;=W2426),Rates!$D$3:$D$5)*(X2426/100)*W2426),IF(R2426="Refreshment Beverage",SUM(LOOKUP(2,1/(Rates!$B$7:$B$11&lt;=W2426)/(Rates!$C$7:$C$11&gt;=W2426),Rates!$D$7:$D$11)*(X2426/100)*W2426)))),"")</f>
        <v/>
      </c>
      <c r="O2426" s="134" t="str">
        <f t="shared" si="1160"/>
        <v/>
      </c>
      <c r="P2426" s="116"/>
      <c r="Q2426" s="117" t="str">
        <f t="shared" si="1161"/>
        <v/>
      </c>
      <c r="R2426" s="128" t="str">
        <f t="shared" si="1162"/>
        <v/>
      </c>
      <c r="S2426" s="135" t="str">
        <f>IF(B2426="","",IF(R2426="Refreshment Beverage",VLOOKUP(VALUE(Q2426),Rates!G$15:L$19,2,0),VLOOKUP(VALUE(Q2426),Rates!G$4:L$12,2,0)))</f>
        <v/>
      </c>
      <c r="T2426" s="135" t="str">
        <f t="shared" si="1163"/>
        <v/>
      </c>
      <c r="U2426" s="118" t="str">
        <f t="shared" si="1164"/>
        <v/>
      </c>
      <c r="V2426" s="135" t="str">
        <f t="shared" si="1165"/>
        <v/>
      </c>
      <c r="W2426" s="135" t="str">
        <f t="shared" si="1166"/>
        <v/>
      </c>
      <c r="X2426" s="119" t="str">
        <f t="shared" si="1167"/>
        <v/>
      </c>
      <c r="Y2426" s="120" t="str">
        <f>IF(B:B="","",IF(R2426="Refreshment Beverage",VLOOKUP(Q2426,Rates!G$15:L$19,6,0)*W2426,VLOOKUP(Q2426,Rates!G$4:L$12,6,0)*W2426))</f>
        <v/>
      </c>
      <c r="Z2426" s="120" t="str">
        <f t="shared" si="1168"/>
        <v/>
      </c>
      <c r="AA2426" s="120" t="str">
        <f t="shared" si="1169"/>
        <v/>
      </c>
      <c r="AB2426" s="136" t="str">
        <f>IF(B:B="","",IF(R2426="Refreshment Beverage","",IF(AND(R2426="Beer",Q2426=0),SUM(LOOKUP(2,1/(Rates!$B$15:$B$18&lt;=W2426)/(Rates!$C$15:$C$18&gt;=W2426),Rates!$D$15:$D$18)*W2426),VLOOKUP(VALUE(Q:Q),Rates!A:B,2,0)*W2426)))</f>
        <v/>
      </c>
      <c r="AC2426" s="136" t="str">
        <f>IF(B:B="","",IF(R2426="Refreshment Beverage","",IF(AND(R2426="Beer",Q2426=0),SUM(LOOKUP(2,1/(Rates!$B$15:$B$18&lt;=W2426)/(Rates!$C$15:$C$18&gt;=W2426),Rates!$E$15:$E$18)*W2426),VLOOKUP(VALUE(Q:Q),Rates!A:C,3,0)*W2426)))</f>
        <v/>
      </c>
      <c r="AD2426" s="137" t="str">
        <f>IFERROR(IF(B:B="","",IF(R2426="Beer","",IF(VALUE(Q2426)=0,VLOOKUP(VLOOKUP(B:B,#REF!,16,0),Rates!A:E,2,0),VLOOKUP(VALUE(Q2426),Rates!A$31:B$34,2,0)*W2426))),0)</f>
        <v/>
      </c>
      <c r="AE2426" s="121" t="str">
        <f t="shared" si="1170"/>
        <v/>
      </c>
      <c r="AF2426" s="138" t="str">
        <f t="shared" si="1171"/>
        <v/>
      </c>
      <c r="AG2426" s="122" t="str">
        <f t="shared" si="1172"/>
        <v/>
      </c>
      <c r="AH2426" s="123" t="str">
        <f t="shared" si="1173"/>
        <v/>
      </c>
      <c r="AI2426" s="139" t="str">
        <f>IF(AE:AE="","",IF(R2426="Refreshment Beverage",AK2426*(Rates!J$19/100),ROUND(SUM(AH2426*(Rates!$J$8/100)),4)))</f>
        <v/>
      </c>
      <c r="AJ2426" s="124" t="str">
        <f t="shared" si="1174"/>
        <v/>
      </c>
      <c r="AK2426" s="125" t="str">
        <f t="shared" si="1175"/>
        <v/>
      </c>
      <c r="AL2426" s="121" t="str">
        <f t="shared" si="1176"/>
        <v/>
      </c>
      <c r="AM2426" s="138" t="str">
        <f>IF(AS2426="","",IF(R2426="Refreshment Beverage",ROUND(AS2426*Rates!K$19,4),ROUND(AO2426*(VLOOKUP(VALUE(Q2426),Rates!G$4:L$12,3,0)),4)))</f>
        <v/>
      </c>
      <c r="AN2426" s="126" t="str">
        <f>IF(AS2426="","",IF(R2426="Refreshment Beverage",AS2426*(Rates!J$19/100),MAX(AM2426,AB2426)))</f>
        <v/>
      </c>
      <c r="AO2426" s="127" t="str">
        <f t="shared" si="1177"/>
        <v/>
      </c>
      <c r="AP2426" s="127" t="str">
        <f t="shared" si="1178"/>
        <v/>
      </c>
      <c r="AQ2426" s="140" t="str">
        <f>IF(AS2426="","",IF(R2426="Refreshment Beverage",ROUND(SUM(VLOOKUP(Q:Q,Rates!G$15:L$19,3,0)*(AS2426-Y2426-Z2426-AA2426)),4),ROUND(SUM(Rates!$K$8*AS2426),4)))</f>
        <v/>
      </c>
      <c r="AR2426" s="139" t="str">
        <f t="shared" si="1179"/>
        <v/>
      </c>
      <c r="AS2426" s="125" t="str">
        <f t="shared" si="1180"/>
        <v/>
      </c>
      <c r="AT2426" s="121" t="str">
        <f t="shared" si="1181"/>
        <v/>
      </c>
      <c r="AU2426" s="138" t="str">
        <f>IF(AX2426="","",IF(R2426="Refreshment Beverage",ROUND((BA2426-Y2426-Z2426-AA2426)*VLOOKUP(VALUE(Q2426),Rates!G$15:L$19,3,0),4),ROUND(AW2426*(VLOOKUP(VALUE(Q2426),Rates!G:L,3,0)),4)))</f>
        <v/>
      </c>
      <c r="AV2426" s="126" t="str">
        <f t="shared" si="1182"/>
        <v/>
      </c>
      <c r="AW2426" s="127" t="str">
        <f t="shared" si="1183"/>
        <v/>
      </c>
      <c r="AX2426" s="123" t="str">
        <f t="shared" si="1184"/>
        <v/>
      </c>
      <c r="AY2426" s="140" t="str">
        <f>IF(AX2426="","",IF(R2426="Refreshment Beverage",ROUND(SUM(AX2426*Rates!K$19),4),ROUND(SUM(AX2426*(Rates!J$8/100)),4)))</f>
        <v/>
      </c>
      <c r="AZ2426" s="124" t="str">
        <f t="shared" si="1185"/>
        <v/>
      </c>
      <c r="BA2426" s="125" t="str">
        <f t="shared" si="1186"/>
        <v/>
      </c>
      <c r="BB2426" s="115"/>
      <c r="BC2426" s="143"/>
      <c r="BD2426" s="100"/>
      <c r="BE2426" s="100"/>
      <c r="BF2426" s="100"/>
      <c r="BG2426" s="100"/>
    </row>
    <row r="2427" spans="1:59" x14ac:dyDescent="0.2">
      <c r="A2427" s="144"/>
      <c r="B2427" s="141"/>
      <c r="C2427" s="141"/>
      <c r="D2427" s="142"/>
      <c r="E2427" s="142"/>
      <c r="F2427" s="142"/>
      <c r="G2427" s="142"/>
      <c r="H2427" s="142"/>
      <c r="I2427" s="129"/>
      <c r="J2427" s="130"/>
      <c r="K2427" s="131" t="str">
        <f t="shared" si="1157"/>
        <v/>
      </c>
      <c r="L2427" s="132" t="str">
        <f t="shared" si="1158"/>
        <v/>
      </c>
      <c r="M2427" s="133" t="str">
        <f t="shared" si="1159"/>
        <v/>
      </c>
      <c r="N2427" s="134" t="str">
        <f>IFERROR(IF(B:B="","",IF(R2427="Beer",SUM(LOOKUP(2,1/(Rates!$B$3:$B$5&lt;=W2427)/(Rates!$C$3:$C$5&gt;=W2427),Rates!$D$3:$D$5)*(X2427/100)*W2427),IF(R2427="Refreshment Beverage",SUM(LOOKUP(2,1/(Rates!$B$7:$B$11&lt;=W2427)/(Rates!$C$7:$C$11&gt;=W2427),Rates!$D$7:$D$11)*(X2427/100)*W2427)))),"")</f>
        <v/>
      </c>
      <c r="O2427" s="134" t="str">
        <f t="shared" si="1160"/>
        <v/>
      </c>
      <c r="P2427" s="116"/>
      <c r="Q2427" s="117" t="str">
        <f t="shared" si="1161"/>
        <v/>
      </c>
      <c r="R2427" s="128" t="str">
        <f t="shared" si="1162"/>
        <v/>
      </c>
      <c r="S2427" s="135" t="str">
        <f>IF(B2427="","",IF(R2427="Refreshment Beverage",VLOOKUP(VALUE(Q2427),Rates!G$15:L$19,2,0),VLOOKUP(VALUE(Q2427),Rates!G$4:L$12,2,0)))</f>
        <v/>
      </c>
      <c r="T2427" s="135" t="str">
        <f t="shared" si="1163"/>
        <v/>
      </c>
      <c r="U2427" s="118" t="str">
        <f t="shared" si="1164"/>
        <v/>
      </c>
      <c r="V2427" s="135" t="str">
        <f t="shared" si="1165"/>
        <v/>
      </c>
      <c r="W2427" s="135" t="str">
        <f t="shared" si="1166"/>
        <v/>
      </c>
      <c r="X2427" s="119" t="str">
        <f t="shared" si="1167"/>
        <v/>
      </c>
      <c r="Y2427" s="120" t="str">
        <f>IF(B:B="","",IF(R2427="Refreshment Beverage",VLOOKUP(Q2427,Rates!G$15:L$19,6,0)*W2427,VLOOKUP(Q2427,Rates!G$4:L$12,6,0)*W2427))</f>
        <v/>
      </c>
      <c r="Z2427" s="120" t="str">
        <f t="shared" si="1168"/>
        <v/>
      </c>
      <c r="AA2427" s="120" t="str">
        <f t="shared" si="1169"/>
        <v/>
      </c>
      <c r="AB2427" s="136" t="str">
        <f>IF(B:B="","",IF(R2427="Refreshment Beverage","",IF(AND(R2427="Beer",Q2427=0),SUM(LOOKUP(2,1/(Rates!$B$15:$B$18&lt;=W2427)/(Rates!$C$15:$C$18&gt;=W2427),Rates!$D$15:$D$18)*W2427),VLOOKUP(VALUE(Q:Q),Rates!A:B,2,0)*W2427)))</f>
        <v/>
      </c>
      <c r="AC2427" s="136" t="str">
        <f>IF(B:B="","",IF(R2427="Refreshment Beverage","",IF(AND(R2427="Beer",Q2427=0),SUM(LOOKUP(2,1/(Rates!$B$15:$B$18&lt;=W2427)/(Rates!$C$15:$C$18&gt;=W2427),Rates!$E$15:$E$18)*W2427),VLOOKUP(VALUE(Q:Q),Rates!A:C,3,0)*W2427)))</f>
        <v/>
      </c>
      <c r="AD2427" s="137" t="str">
        <f>IFERROR(IF(B:B="","",IF(R2427="Beer","",IF(VALUE(Q2427)=0,VLOOKUP(VLOOKUP(B:B,#REF!,16,0),Rates!A:E,2,0),VLOOKUP(VALUE(Q2427),Rates!A$31:B$34,2,0)*W2427))),0)</f>
        <v/>
      </c>
      <c r="AE2427" s="121" t="str">
        <f t="shared" si="1170"/>
        <v/>
      </c>
      <c r="AF2427" s="138" t="str">
        <f t="shared" si="1171"/>
        <v/>
      </c>
      <c r="AG2427" s="122" t="str">
        <f t="shared" si="1172"/>
        <v/>
      </c>
      <c r="AH2427" s="123" t="str">
        <f t="shared" si="1173"/>
        <v/>
      </c>
      <c r="AI2427" s="139" t="str">
        <f>IF(AE:AE="","",IF(R2427="Refreshment Beverage",AK2427*(Rates!J$19/100),ROUND(SUM(AH2427*(Rates!$J$8/100)),4)))</f>
        <v/>
      </c>
      <c r="AJ2427" s="124" t="str">
        <f t="shared" si="1174"/>
        <v/>
      </c>
      <c r="AK2427" s="125" t="str">
        <f t="shared" si="1175"/>
        <v/>
      </c>
      <c r="AL2427" s="121" t="str">
        <f t="shared" si="1176"/>
        <v/>
      </c>
      <c r="AM2427" s="138" t="str">
        <f>IF(AS2427="","",IF(R2427="Refreshment Beverage",ROUND(AS2427*Rates!K$19,4),ROUND(AO2427*(VLOOKUP(VALUE(Q2427),Rates!G$4:L$12,3,0)),4)))</f>
        <v/>
      </c>
      <c r="AN2427" s="126" t="str">
        <f>IF(AS2427="","",IF(R2427="Refreshment Beverage",AS2427*(Rates!J$19/100),MAX(AM2427,AB2427)))</f>
        <v/>
      </c>
      <c r="AO2427" s="127" t="str">
        <f t="shared" si="1177"/>
        <v/>
      </c>
      <c r="AP2427" s="127" t="str">
        <f t="shared" si="1178"/>
        <v/>
      </c>
      <c r="AQ2427" s="140" t="str">
        <f>IF(AS2427="","",IF(R2427="Refreshment Beverage",ROUND(SUM(VLOOKUP(Q:Q,Rates!G$15:L$19,3,0)*(AS2427-Y2427-Z2427-AA2427)),4),ROUND(SUM(Rates!$K$8*AS2427),4)))</f>
        <v/>
      </c>
      <c r="AR2427" s="139" t="str">
        <f t="shared" si="1179"/>
        <v/>
      </c>
      <c r="AS2427" s="125" t="str">
        <f t="shared" si="1180"/>
        <v/>
      </c>
      <c r="AT2427" s="121" t="str">
        <f t="shared" si="1181"/>
        <v/>
      </c>
      <c r="AU2427" s="138" t="str">
        <f>IF(AX2427="","",IF(R2427="Refreshment Beverage",ROUND((BA2427-Y2427-Z2427-AA2427)*VLOOKUP(VALUE(Q2427),Rates!G$15:L$19,3,0),4),ROUND(AW2427*(VLOOKUP(VALUE(Q2427),Rates!G:L,3,0)),4)))</f>
        <v/>
      </c>
      <c r="AV2427" s="126" t="str">
        <f t="shared" si="1182"/>
        <v/>
      </c>
      <c r="AW2427" s="127" t="str">
        <f t="shared" si="1183"/>
        <v/>
      </c>
      <c r="AX2427" s="123" t="str">
        <f t="shared" si="1184"/>
        <v/>
      </c>
      <c r="AY2427" s="140" t="str">
        <f>IF(AX2427="","",IF(R2427="Refreshment Beverage",ROUND(SUM(AX2427*Rates!K$19),4),ROUND(SUM(AX2427*(Rates!J$8/100)),4)))</f>
        <v/>
      </c>
      <c r="AZ2427" s="124" t="str">
        <f t="shared" si="1185"/>
        <v/>
      </c>
      <c r="BA2427" s="125" t="str">
        <f t="shared" si="1186"/>
        <v/>
      </c>
      <c r="BB2427" s="115"/>
      <c r="BC2427" s="143"/>
      <c r="BD2427" s="100"/>
      <c r="BE2427" s="100"/>
      <c r="BF2427" s="100"/>
      <c r="BG2427" s="100"/>
    </row>
    <row r="2428" spans="1:59" x14ac:dyDescent="0.2">
      <c r="A2428" s="144"/>
      <c r="B2428" s="141"/>
      <c r="C2428" s="141"/>
      <c r="D2428" s="142"/>
      <c r="E2428" s="142"/>
      <c r="F2428" s="142"/>
      <c r="G2428" s="142"/>
      <c r="H2428" s="142"/>
      <c r="I2428" s="129"/>
      <c r="J2428" s="130"/>
      <c r="K2428" s="131" t="str">
        <f t="shared" si="1157"/>
        <v/>
      </c>
      <c r="L2428" s="132" t="str">
        <f t="shared" si="1158"/>
        <v/>
      </c>
      <c r="M2428" s="133" t="str">
        <f t="shared" si="1159"/>
        <v/>
      </c>
      <c r="N2428" s="134" t="str">
        <f>IFERROR(IF(B:B="","",IF(R2428="Beer",SUM(LOOKUP(2,1/(Rates!$B$3:$B$5&lt;=W2428)/(Rates!$C$3:$C$5&gt;=W2428),Rates!$D$3:$D$5)*(X2428/100)*W2428),IF(R2428="Refreshment Beverage",SUM(LOOKUP(2,1/(Rates!$B$7:$B$11&lt;=W2428)/(Rates!$C$7:$C$11&gt;=W2428),Rates!$D$7:$D$11)*(X2428/100)*W2428)))),"")</f>
        <v/>
      </c>
      <c r="O2428" s="134" t="str">
        <f t="shared" si="1160"/>
        <v/>
      </c>
      <c r="P2428" s="116"/>
      <c r="Q2428" s="117" t="str">
        <f t="shared" si="1161"/>
        <v/>
      </c>
      <c r="R2428" s="128" t="str">
        <f t="shared" si="1162"/>
        <v/>
      </c>
      <c r="S2428" s="135" t="str">
        <f>IF(B2428="","",IF(R2428="Refreshment Beverage",VLOOKUP(VALUE(Q2428),Rates!G$15:L$19,2,0),VLOOKUP(VALUE(Q2428),Rates!G$4:L$12,2,0)))</f>
        <v/>
      </c>
      <c r="T2428" s="135" t="str">
        <f t="shared" si="1163"/>
        <v/>
      </c>
      <c r="U2428" s="118" t="str">
        <f t="shared" si="1164"/>
        <v/>
      </c>
      <c r="V2428" s="135" t="str">
        <f t="shared" si="1165"/>
        <v/>
      </c>
      <c r="W2428" s="135" t="str">
        <f t="shared" si="1166"/>
        <v/>
      </c>
      <c r="X2428" s="119" t="str">
        <f t="shared" si="1167"/>
        <v/>
      </c>
      <c r="Y2428" s="120" t="str">
        <f>IF(B:B="","",IF(R2428="Refreshment Beverage",VLOOKUP(Q2428,Rates!G$15:L$19,6,0)*W2428,VLOOKUP(Q2428,Rates!G$4:L$12,6,0)*W2428))</f>
        <v/>
      </c>
      <c r="Z2428" s="120" t="str">
        <f t="shared" si="1168"/>
        <v/>
      </c>
      <c r="AA2428" s="120" t="str">
        <f t="shared" si="1169"/>
        <v/>
      </c>
      <c r="AB2428" s="136" t="str">
        <f>IF(B:B="","",IF(R2428="Refreshment Beverage","",IF(AND(R2428="Beer",Q2428=0),SUM(LOOKUP(2,1/(Rates!$B$15:$B$18&lt;=W2428)/(Rates!$C$15:$C$18&gt;=W2428),Rates!$D$15:$D$18)*W2428),VLOOKUP(VALUE(Q:Q),Rates!A:B,2,0)*W2428)))</f>
        <v/>
      </c>
      <c r="AC2428" s="136" t="str">
        <f>IF(B:B="","",IF(R2428="Refreshment Beverage","",IF(AND(R2428="Beer",Q2428=0),SUM(LOOKUP(2,1/(Rates!$B$15:$B$18&lt;=W2428)/(Rates!$C$15:$C$18&gt;=W2428),Rates!$E$15:$E$18)*W2428),VLOOKUP(VALUE(Q:Q),Rates!A:C,3,0)*W2428)))</f>
        <v/>
      </c>
      <c r="AD2428" s="137" t="str">
        <f>IFERROR(IF(B:B="","",IF(R2428="Beer","",IF(VALUE(Q2428)=0,VLOOKUP(VLOOKUP(B:B,#REF!,16,0),Rates!A:E,2,0),VLOOKUP(VALUE(Q2428),Rates!A$31:B$34,2,0)*W2428))),0)</f>
        <v/>
      </c>
      <c r="AE2428" s="121" t="str">
        <f t="shared" si="1170"/>
        <v/>
      </c>
      <c r="AF2428" s="138" t="str">
        <f t="shared" si="1171"/>
        <v/>
      </c>
      <c r="AG2428" s="122" t="str">
        <f t="shared" si="1172"/>
        <v/>
      </c>
      <c r="AH2428" s="123" t="str">
        <f t="shared" si="1173"/>
        <v/>
      </c>
      <c r="AI2428" s="139" t="str">
        <f>IF(AE:AE="","",IF(R2428="Refreshment Beverage",AK2428*(Rates!J$19/100),ROUND(SUM(AH2428*(Rates!$J$8/100)),4)))</f>
        <v/>
      </c>
      <c r="AJ2428" s="124" t="str">
        <f t="shared" si="1174"/>
        <v/>
      </c>
      <c r="AK2428" s="125" t="str">
        <f t="shared" si="1175"/>
        <v/>
      </c>
      <c r="AL2428" s="121" t="str">
        <f t="shared" si="1176"/>
        <v/>
      </c>
      <c r="AM2428" s="138" t="str">
        <f>IF(AS2428="","",IF(R2428="Refreshment Beverage",ROUND(AS2428*Rates!K$19,4),ROUND(AO2428*(VLOOKUP(VALUE(Q2428),Rates!G$4:L$12,3,0)),4)))</f>
        <v/>
      </c>
      <c r="AN2428" s="126" t="str">
        <f>IF(AS2428="","",IF(R2428="Refreshment Beverage",AS2428*(Rates!J$19/100),MAX(AM2428,AB2428)))</f>
        <v/>
      </c>
      <c r="AO2428" s="127" t="str">
        <f t="shared" si="1177"/>
        <v/>
      </c>
      <c r="AP2428" s="127" t="str">
        <f t="shared" si="1178"/>
        <v/>
      </c>
      <c r="AQ2428" s="140" t="str">
        <f>IF(AS2428="","",IF(R2428="Refreshment Beverage",ROUND(SUM(VLOOKUP(Q:Q,Rates!G$15:L$19,3,0)*(AS2428-Y2428-Z2428-AA2428)),4),ROUND(SUM(Rates!$K$8*AS2428),4)))</f>
        <v/>
      </c>
      <c r="AR2428" s="139" t="str">
        <f t="shared" si="1179"/>
        <v/>
      </c>
      <c r="AS2428" s="125" t="str">
        <f t="shared" si="1180"/>
        <v/>
      </c>
      <c r="AT2428" s="121" t="str">
        <f t="shared" si="1181"/>
        <v/>
      </c>
      <c r="AU2428" s="138" t="str">
        <f>IF(AX2428="","",IF(R2428="Refreshment Beverage",ROUND((BA2428-Y2428-Z2428-AA2428)*VLOOKUP(VALUE(Q2428),Rates!G$15:L$19,3,0),4),ROUND(AW2428*(VLOOKUP(VALUE(Q2428),Rates!G:L,3,0)),4)))</f>
        <v/>
      </c>
      <c r="AV2428" s="126" t="str">
        <f t="shared" si="1182"/>
        <v/>
      </c>
      <c r="AW2428" s="127" t="str">
        <f t="shared" si="1183"/>
        <v/>
      </c>
      <c r="AX2428" s="123" t="str">
        <f t="shared" si="1184"/>
        <v/>
      </c>
      <c r="AY2428" s="140" t="str">
        <f>IF(AX2428="","",IF(R2428="Refreshment Beverage",ROUND(SUM(AX2428*Rates!K$19),4),ROUND(SUM(AX2428*(Rates!J$8/100)),4)))</f>
        <v/>
      </c>
      <c r="AZ2428" s="124" t="str">
        <f t="shared" si="1185"/>
        <v/>
      </c>
      <c r="BA2428" s="125" t="str">
        <f t="shared" si="1186"/>
        <v/>
      </c>
      <c r="BB2428" s="115"/>
      <c r="BC2428" s="143"/>
      <c r="BD2428" s="100"/>
      <c r="BE2428" s="100"/>
      <c r="BF2428" s="100"/>
      <c r="BG2428" s="100"/>
    </row>
    <row r="2429" spans="1:59" x14ac:dyDescent="0.2">
      <c r="A2429" s="144"/>
      <c r="B2429" s="141"/>
      <c r="C2429" s="141"/>
      <c r="D2429" s="142"/>
      <c r="E2429" s="142"/>
      <c r="F2429" s="142"/>
      <c r="G2429" s="142"/>
      <c r="H2429" s="142"/>
      <c r="I2429" s="129"/>
      <c r="J2429" s="130"/>
      <c r="K2429" s="131" t="str">
        <f t="shared" si="1157"/>
        <v/>
      </c>
      <c r="L2429" s="132" t="str">
        <f t="shared" si="1158"/>
        <v/>
      </c>
      <c r="M2429" s="133" t="str">
        <f t="shared" si="1159"/>
        <v/>
      </c>
      <c r="N2429" s="134" t="str">
        <f>IFERROR(IF(B:B="","",IF(R2429="Beer",SUM(LOOKUP(2,1/(Rates!$B$3:$B$5&lt;=W2429)/(Rates!$C$3:$C$5&gt;=W2429),Rates!$D$3:$D$5)*(X2429/100)*W2429),IF(R2429="Refreshment Beverage",SUM(LOOKUP(2,1/(Rates!$B$7:$B$11&lt;=W2429)/(Rates!$C$7:$C$11&gt;=W2429),Rates!$D$7:$D$11)*(X2429/100)*W2429)))),"")</f>
        <v/>
      </c>
      <c r="O2429" s="134" t="str">
        <f t="shared" si="1160"/>
        <v/>
      </c>
      <c r="P2429" s="116"/>
      <c r="Q2429" s="117" t="str">
        <f t="shared" si="1161"/>
        <v/>
      </c>
      <c r="R2429" s="128" t="str">
        <f t="shared" si="1162"/>
        <v/>
      </c>
      <c r="S2429" s="135" t="str">
        <f>IF(B2429="","",IF(R2429="Refreshment Beverage",VLOOKUP(VALUE(Q2429),Rates!G$15:L$19,2,0),VLOOKUP(VALUE(Q2429),Rates!G$4:L$12,2,0)))</f>
        <v/>
      </c>
      <c r="T2429" s="135" t="str">
        <f t="shared" si="1163"/>
        <v/>
      </c>
      <c r="U2429" s="118" t="str">
        <f t="shared" si="1164"/>
        <v/>
      </c>
      <c r="V2429" s="135" t="str">
        <f t="shared" si="1165"/>
        <v/>
      </c>
      <c r="W2429" s="135" t="str">
        <f t="shared" si="1166"/>
        <v/>
      </c>
      <c r="X2429" s="119" t="str">
        <f t="shared" si="1167"/>
        <v/>
      </c>
      <c r="Y2429" s="120" t="str">
        <f>IF(B:B="","",IF(R2429="Refreshment Beverage",VLOOKUP(Q2429,Rates!G$15:L$19,6,0)*W2429,VLOOKUP(Q2429,Rates!G$4:L$12,6,0)*W2429))</f>
        <v/>
      </c>
      <c r="Z2429" s="120" t="str">
        <f t="shared" si="1168"/>
        <v/>
      </c>
      <c r="AA2429" s="120" t="str">
        <f t="shared" si="1169"/>
        <v/>
      </c>
      <c r="AB2429" s="136" t="str">
        <f>IF(B:B="","",IF(R2429="Refreshment Beverage","",IF(AND(R2429="Beer",Q2429=0),SUM(LOOKUP(2,1/(Rates!$B$15:$B$18&lt;=W2429)/(Rates!$C$15:$C$18&gt;=W2429),Rates!$D$15:$D$18)*W2429),VLOOKUP(VALUE(Q:Q),Rates!A:B,2,0)*W2429)))</f>
        <v/>
      </c>
      <c r="AC2429" s="136" t="str">
        <f>IF(B:B="","",IF(R2429="Refreshment Beverage","",IF(AND(R2429="Beer",Q2429=0),SUM(LOOKUP(2,1/(Rates!$B$15:$B$18&lt;=W2429)/(Rates!$C$15:$C$18&gt;=W2429),Rates!$E$15:$E$18)*W2429),VLOOKUP(VALUE(Q:Q),Rates!A:C,3,0)*W2429)))</f>
        <v/>
      </c>
      <c r="AD2429" s="137" t="str">
        <f>IFERROR(IF(B:B="","",IF(R2429="Beer","",IF(VALUE(Q2429)=0,VLOOKUP(VLOOKUP(B:B,#REF!,16,0),Rates!A:E,2,0),VLOOKUP(VALUE(Q2429),Rates!A$31:B$34,2,0)*W2429))),0)</f>
        <v/>
      </c>
      <c r="AE2429" s="121" t="str">
        <f t="shared" si="1170"/>
        <v/>
      </c>
      <c r="AF2429" s="138" t="str">
        <f t="shared" si="1171"/>
        <v/>
      </c>
      <c r="AG2429" s="122" t="str">
        <f t="shared" si="1172"/>
        <v/>
      </c>
      <c r="AH2429" s="123" t="str">
        <f t="shared" si="1173"/>
        <v/>
      </c>
      <c r="AI2429" s="139" t="str">
        <f>IF(AE:AE="","",IF(R2429="Refreshment Beverage",AK2429*(Rates!J$19/100),ROUND(SUM(AH2429*(Rates!$J$8/100)),4)))</f>
        <v/>
      </c>
      <c r="AJ2429" s="124" t="str">
        <f t="shared" si="1174"/>
        <v/>
      </c>
      <c r="AK2429" s="125" t="str">
        <f t="shared" si="1175"/>
        <v/>
      </c>
      <c r="AL2429" s="121" t="str">
        <f t="shared" si="1176"/>
        <v/>
      </c>
      <c r="AM2429" s="138" t="str">
        <f>IF(AS2429="","",IF(R2429="Refreshment Beverage",ROUND(AS2429*Rates!K$19,4),ROUND(AO2429*(VLOOKUP(VALUE(Q2429),Rates!G$4:L$12,3,0)),4)))</f>
        <v/>
      </c>
      <c r="AN2429" s="126" t="str">
        <f>IF(AS2429="","",IF(R2429="Refreshment Beverage",AS2429*(Rates!J$19/100),MAX(AM2429,AB2429)))</f>
        <v/>
      </c>
      <c r="AO2429" s="127" t="str">
        <f t="shared" si="1177"/>
        <v/>
      </c>
      <c r="AP2429" s="127" t="str">
        <f t="shared" si="1178"/>
        <v/>
      </c>
      <c r="AQ2429" s="140" t="str">
        <f>IF(AS2429="","",IF(R2429="Refreshment Beverage",ROUND(SUM(VLOOKUP(Q:Q,Rates!G$15:L$19,3,0)*(AS2429-Y2429-Z2429-AA2429)),4),ROUND(SUM(Rates!$K$8*AS2429),4)))</f>
        <v/>
      </c>
      <c r="AR2429" s="139" t="str">
        <f t="shared" si="1179"/>
        <v/>
      </c>
      <c r="AS2429" s="125" t="str">
        <f t="shared" si="1180"/>
        <v/>
      </c>
      <c r="AT2429" s="121" t="str">
        <f t="shared" si="1181"/>
        <v/>
      </c>
      <c r="AU2429" s="138" t="str">
        <f>IF(AX2429="","",IF(R2429="Refreshment Beverage",ROUND((BA2429-Y2429-Z2429-AA2429)*VLOOKUP(VALUE(Q2429),Rates!G$15:L$19,3,0),4),ROUND(AW2429*(VLOOKUP(VALUE(Q2429),Rates!G:L,3,0)),4)))</f>
        <v/>
      </c>
      <c r="AV2429" s="126" t="str">
        <f t="shared" si="1182"/>
        <v/>
      </c>
      <c r="AW2429" s="127" t="str">
        <f t="shared" si="1183"/>
        <v/>
      </c>
      <c r="AX2429" s="123" t="str">
        <f t="shared" si="1184"/>
        <v/>
      </c>
      <c r="AY2429" s="140" t="str">
        <f>IF(AX2429="","",IF(R2429="Refreshment Beverage",ROUND(SUM(AX2429*Rates!K$19),4),ROUND(SUM(AX2429*(Rates!J$8/100)),4)))</f>
        <v/>
      </c>
      <c r="AZ2429" s="124" t="str">
        <f t="shared" si="1185"/>
        <v/>
      </c>
      <c r="BA2429" s="125" t="str">
        <f t="shared" si="1186"/>
        <v/>
      </c>
      <c r="BB2429" s="115"/>
      <c r="BC2429" s="143"/>
      <c r="BD2429" s="100"/>
      <c r="BE2429" s="100"/>
      <c r="BF2429" s="100"/>
      <c r="BG2429" s="100"/>
    </row>
    <row r="2430" spans="1:59" x14ac:dyDescent="0.2">
      <c r="A2430" s="144"/>
      <c r="B2430" s="141"/>
      <c r="C2430" s="141"/>
      <c r="D2430" s="142"/>
      <c r="E2430" s="142"/>
      <c r="F2430" s="142"/>
      <c r="G2430" s="142"/>
      <c r="H2430" s="142"/>
      <c r="I2430" s="129"/>
      <c r="J2430" s="130"/>
      <c r="K2430" s="131" t="str">
        <f t="shared" si="1157"/>
        <v/>
      </c>
      <c r="L2430" s="132" t="str">
        <f t="shared" si="1158"/>
        <v/>
      </c>
      <c r="M2430" s="133" t="str">
        <f t="shared" si="1159"/>
        <v/>
      </c>
      <c r="N2430" s="134" t="str">
        <f>IFERROR(IF(B:B="","",IF(R2430="Beer",SUM(LOOKUP(2,1/(Rates!$B$3:$B$5&lt;=W2430)/(Rates!$C$3:$C$5&gt;=W2430),Rates!$D$3:$D$5)*(X2430/100)*W2430),IF(R2430="Refreshment Beverage",SUM(LOOKUP(2,1/(Rates!$B$7:$B$11&lt;=W2430)/(Rates!$C$7:$C$11&gt;=W2430),Rates!$D$7:$D$11)*(X2430/100)*W2430)))),"")</f>
        <v/>
      </c>
      <c r="O2430" s="134" t="str">
        <f t="shared" si="1160"/>
        <v/>
      </c>
      <c r="P2430" s="116"/>
      <c r="Q2430" s="117" t="str">
        <f t="shared" si="1161"/>
        <v/>
      </c>
      <c r="R2430" s="128" t="str">
        <f t="shared" si="1162"/>
        <v/>
      </c>
      <c r="S2430" s="135" t="str">
        <f>IF(B2430="","",IF(R2430="Refreshment Beverage",VLOOKUP(VALUE(Q2430),Rates!G$15:L$19,2,0),VLOOKUP(VALUE(Q2430),Rates!G$4:L$12,2,0)))</f>
        <v/>
      </c>
      <c r="T2430" s="135" t="str">
        <f t="shared" si="1163"/>
        <v/>
      </c>
      <c r="U2430" s="118" t="str">
        <f t="shared" si="1164"/>
        <v/>
      </c>
      <c r="V2430" s="135" t="str">
        <f t="shared" si="1165"/>
        <v/>
      </c>
      <c r="W2430" s="135" t="str">
        <f t="shared" si="1166"/>
        <v/>
      </c>
      <c r="X2430" s="119" t="str">
        <f t="shared" si="1167"/>
        <v/>
      </c>
      <c r="Y2430" s="120" t="str">
        <f>IF(B:B="","",IF(R2430="Refreshment Beverage",VLOOKUP(Q2430,Rates!G$15:L$19,6,0)*W2430,VLOOKUP(Q2430,Rates!G$4:L$12,6,0)*W2430))</f>
        <v/>
      </c>
      <c r="Z2430" s="120" t="str">
        <f t="shared" si="1168"/>
        <v/>
      </c>
      <c r="AA2430" s="120" t="str">
        <f t="shared" si="1169"/>
        <v/>
      </c>
      <c r="AB2430" s="136" t="str">
        <f>IF(B:B="","",IF(R2430="Refreshment Beverage","",IF(AND(R2430="Beer",Q2430=0),SUM(LOOKUP(2,1/(Rates!$B$15:$B$18&lt;=W2430)/(Rates!$C$15:$C$18&gt;=W2430),Rates!$D$15:$D$18)*W2430),VLOOKUP(VALUE(Q:Q),Rates!A:B,2,0)*W2430)))</f>
        <v/>
      </c>
      <c r="AC2430" s="136" t="str">
        <f>IF(B:B="","",IF(R2430="Refreshment Beverage","",IF(AND(R2430="Beer",Q2430=0),SUM(LOOKUP(2,1/(Rates!$B$15:$B$18&lt;=W2430)/(Rates!$C$15:$C$18&gt;=W2430),Rates!$E$15:$E$18)*W2430),VLOOKUP(VALUE(Q:Q),Rates!A:C,3,0)*W2430)))</f>
        <v/>
      </c>
      <c r="AD2430" s="137" t="str">
        <f>IFERROR(IF(B:B="","",IF(R2430="Beer","",IF(VALUE(Q2430)=0,VLOOKUP(VLOOKUP(B:B,#REF!,16,0),Rates!A:E,2,0),VLOOKUP(VALUE(Q2430),Rates!A$31:B$34,2,0)*W2430))),0)</f>
        <v/>
      </c>
      <c r="AE2430" s="121" t="str">
        <f t="shared" si="1170"/>
        <v/>
      </c>
      <c r="AF2430" s="138" t="str">
        <f t="shared" si="1171"/>
        <v/>
      </c>
      <c r="AG2430" s="122" t="str">
        <f t="shared" si="1172"/>
        <v/>
      </c>
      <c r="AH2430" s="123" t="str">
        <f t="shared" si="1173"/>
        <v/>
      </c>
      <c r="AI2430" s="139" t="str">
        <f>IF(AE:AE="","",IF(R2430="Refreshment Beverage",AK2430*(Rates!J$19/100),ROUND(SUM(AH2430*(Rates!$J$8/100)),4)))</f>
        <v/>
      </c>
      <c r="AJ2430" s="124" t="str">
        <f t="shared" si="1174"/>
        <v/>
      </c>
      <c r="AK2430" s="125" t="str">
        <f t="shared" si="1175"/>
        <v/>
      </c>
      <c r="AL2430" s="121" t="str">
        <f t="shared" si="1176"/>
        <v/>
      </c>
      <c r="AM2430" s="138" t="str">
        <f>IF(AS2430="","",IF(R2430="Refreshment Beverage",ROUND(AS2430*Rates!K$19,4),ROUND(AO2430*(VLOOKUP(VALUE(Q2430),Rates!G$4:L$12,3,0)),4)))</f>
        <v/>
      </c>
      <c r="AN2430" s="126" t="str">
        <f>IF(AS2430="","",IF(R2430="Refreshment Beverage",AS2430*(Rates!J$19/100),MAX(AM2430,AB2430)))</f>
        <v/>
      </c>
      <c r="AO2430" s="127" t="str">
        <f t="shared" si="1177"/>
        <v/>
      </c>
      <c r="AP2430" s="127" t="str">
        <f t="shared" si="1178"/>
        <v/>
      </c>
      <c r="AQ2430" s="140" t="str">
        <f>IF(AS2430="","",IF(R2430="Refreshment Beverage",ROUND(SUM(VLOOKUP(Q:Q,Rates!G$15:L$19,3,0)*(AS2430-Y2430-Z2430-AA2430)),4),ROUND(SUM(Rates!$K$8*AS2430),4)))</f>
        <v/>
      </c>
      <c r="AR2430" s="139" t="str">
        <f t="shared" si="1179"/>
        <v/>
      </c>
      <c r="AS2430" s="125" t="str">
        <f t="shared" si="1180"/>
        <v/>
      </c>
      <c r="AT2430" s="121" t="str">
        <f t="shared" si="1181"/>
        <v/>
      </c>
      <c r="AU2430" s="138" t="str">
        <f>IF(AX2430="","",IF(R2430="Refreshment Beverage",ROUND((BA2430-Y2430-Z2430-AA2430)*VLOOKUP(VALUE(Q2430),Rates!G$15:L$19,3,0),4),ROUND(AW2430*(VLOOKUP(VALUE(Q2430),Rates!G:L,3,0)),4)))</f>
        <v/>
      </c>
      <c r="AV2430" s="126" t="str">
        <f t="shared" si="1182"/>
        <v/>
      </c>
      <c r="AW2430" s="127" t="str">
        <f t="shared" si="1183"/>
        <v/>
      </c>
      <c r="AX2430" s="123" t="str">
        <f t="shared" si="1184"/>
        <v/>
      </c>
      <c r="AY2430" s="140" t="str">
        <f>IF(AX2430="","",IF(R2430="Refreshment Beverage",ROUND(SUM(AX2430*Rates!K$19),4),ROUND(SUM(AX2430*(Rates!J$8/100)),4)))</f>
        <v/>
      </c>
      <c r="AZ2430" s="124" t="str">
        <f t="shared" si="1185"/>
        <v/>
      </c>
      <c r="BA2430" s="125" t="str">
        <f t="shared" si="1186"/>
        <v/>
      </c>
      <c r="BB2430" s="115"/>
      <c r="BC2430" s="143"/>
      <c r="BD2430" s="100"/>
      <c r="BE2430" s="100"/>
      <c r="BF2430" s="100"/>
      <c r="BG2430" s="100"/>
    </row>
    <row r="2431" spans="1:59" x14ac:dyDescent="0.2">
      <c r="A2431" s="144"/>
      <c r="B2431" s="141"/>
      <c r="C2431" s="141"/>
      <c r="D2431" s="142"/>
      <c r="E2431" s="142"/>
      <c r="F2431" s="142"/>
      <c r="G2431" s="142"/>
      <c r="H2431" s="142"/>
      <c r="I2431" s="129"/>
      <c r="J2431" s="130"/>
      <c r="K2431" s="131" t="str">
        <f t="shared" si="1157"/>
        <v/>
      </c>
      <c r="L2431" s="132" t="str">
        <f t="shared" si="1158"/>
        <v/>
      </c>
      <c r="M2431" s="133" t="str">
        <f t="shared" si="1159"/>
        <v/>
      </c>
      <c r="N2431" s="134" t="str">
        <f>IFERROR(IF(B:B="","",IF(R2431="Beer",SUM(LOOKUP(2,1/(Rates!$B$3:$B$5&lt;=W2431)/(Rates!$C$3:$C$5&gt;=W2431),Rates!$D$3:$D$5)*(X2431/100)*W2431),IF(R2431="Refreshment Beverage",SUM(LOOKUP(2,1/(Rates!$B$7:$B$11&lt;=W2431)/(Rates!$C$7:$C$11&gt;=W2431),Rates!$D$7:$D$11)*(X2431/100)*W2431)))),"")</f>
        <v/>
      </c>
      <c r="O2431" s="134" t="str">
        <f t="shared" si="1160"/>
        <v/>
      </c>
      <c r="P2431" s="116"/>
      <c r="Q2431" s="117" t="str">
        <f t="shared" si="1161"/>
        <v/>
      </c>
      <c r="R2431" s="128" t="str">
        <f t="shared" si="1162"/>
        <v/>
      </c>
      <c r="S2431" s="135" t="str">
        <f>IF(B2431="","",IF(R2431="Refreshment Beverage",VLOOKUP(VALUE(Q2431),Rates!G$15:L$19,2,0),VLOOKUP(VALUE(Q2431),Rates!G$4:L$12,2,0)))</f>
        <v/>
      </c>
      <c r="T2431" s="135" t="str">
        <f t="shared" si="1163"/>
        <v/>
      </c>
      <c r="U2431" s="118" t="str">
        <f t="shared" si="1164"/>
        <v/>
      </c>
      <c r="V2431" s="135" t="str">
        <f t="shared" si="1165"/>
        <v/>
      </c>
      <c r="W2431" s="135" t="str">
        <f t="shared" si="1166"/>
        <v/>
      </c>
      <c r="X2431" s="119" t="str">
        <f t="shared" si="1167"/>
        <v/>
      </c>
      <c r="Y2431" s="120" t="str">
        <f>IF(B:B="","",IF(R2431="Refreshment Beverage",VLOOKUP(Q2431,Rates!G$15:L$19,6,0)*W2431,VLOOKUP(Q2431,Rates!G$4:L$12,6,0)*W2431))</f>
        <v/>
      </c>
      <c r="Z2431" s="120" t="str">
        <f t="shared" si="1168"/>
        <v/>
      </c>
      <c r="AA2431" s="120" t="str">
        <f t="shared" si="1169"/>
        <v/>
      </c>
      <c r="AB2431" s="136" t="str">
        <f>IF(B:B="","",IF(R2431="Refreshment Beverage","",IF(AND(R2431="Beer",Q2431=0),SUM(LOOKUP(2,1/(Rates!$B$15:$B$18&lt;=W2431)/(Rates!$C$15:$C$18&gt;=W2431),Rates!$D$15:$D$18)*W2431),VLOOKUP(VALUE(Q:Q),Rates!A:B,2,0)*W2431)))</f>
        <v/>
      </c>
      <c r="AC2431" s="136" t="str">
        <f>IF(B:B="","",IF(R2431="Refreshment Beverage","",IF(AND(R2431="Beer",Q2431=0),SUM(LOOKUP(2,1/(Rates!$B$15:$B$18&lt;=W2431)/(Rates!$C$15:$C$18&gt;=W2431),Rates!$E$15:$E$18)*W2431),VLOOKUP(VALUE(Q:Q),Rates!A:C,3,0)*W2431)))</f>
        <v/>
      </c>
      <c r="AD2431" s="137" t="str">
        <f>IFERROR(IF(B:B="","",IF(R2431="Beer","",IF(VALUE(Q2431)=0,VLOOKUP(VLOOKUP(B:B,#REF!,16,0),Rates!A:E,2,0),VLOOKUP(VALUE(Q2431),Rates!A$31:B$34,2,0)*W2431))),0)</f>
        <v/>
      </c>
      <c r="AE2431" s="121" t="str">
        <f t="shared" si="1170"/>
        <v/>
      </c>
      <c r="AF2431" s="138" t="str">
        <f t="shared" si="1171"/>
        <v/>
      </c>
      <c r="AG2431" s="122" t="str">
        <f t="shared" si="1172"/>
        <v/>
      </c>
      <c r="AH2431" s="123" t="str">
        <f t="shared" si="1173"/>
        <v/>
      </c>
      <c r="AI2431" s="139" t="str">
        <f>IF(AE:AE="","",IF(R2431="Refreshment Beverage",AK2431*(Rates!J$19/100),ROUND(SUM(AH2431*(Rates!$J$8/100)),4)))</f>
        <v/>
      </c>
      <c r="AJ2431" s="124" t="str">
        <f t="shared" si="1174"/>
        <v/>
      </c>
      <c r="AK2431" s="125" t="str">
        <f t="shared" si="1175"/>
        <v/>
      </c>
      <c r="AL2431" s="121" t="str">
        <f t="shared" si="1176"/>
        <v/>
      </c>
      <c r="AM2431" s="138" t="str">
        <f>IF(AS2431="","",IF(R2431="Refreshment Beverage",ROUND(AS2431*Rates!K$19,4),ROUND(AO2431*(VLOOKUP(VALUE(Q2431),Rates!G$4:L$12,3,0)),4)))</f>
        <v/>
      </c>
      <c r="AN2431" s="126" t="str">
        <f>IF(AS2431="","",IF(R2431="Refreshment Beverage",AS2431*(Rates!J$19/100),MAX(AM2431,AB2431)))</f>
        <v/>
      </c>
      <c r="AO2431" s="127" t="str">
        <f t="shared" si="1177"/>
        <v/>
      </c>
      <c r="AP2431" s="127" t="str">
        <f t="shared" si="1178"/>
        <v/>
      </c>
      <c r="AQ2431" s="140" t="str">
        <f>IF(AS2431="","",IF(R2431="Refreshment Beverage",ROUND(SUM(VLOOKUP(Q:Q,Rates!G$15:L$19,3,0)*(AS2431-Y2431-Z2431-AA2431)),4),ROUND(SUM(Rates!$K$8*AS2431),4)))</f>
        <v/>
      </c>
      <c r="AR2431" s="139" t="str">
        <f t="shared" si="1179"/>
        <v/>
      </c>
      <c r="AS2431" s="125" t="str">
        <f t="shared" si="1180"/>
        <v/>
      </c>
      <c r="AT2431" s="121" t="str">
        <f t="shared" si="1181"/>
        <v/>
      </c>
      <c r="AU2431" s="138" t="str">
        <f>IF(AX2431="","",IF(R2431="Refreshment Beverage",ROUND((BA2431-Y2431-Z2431-AA2431)*VLOOKUP(VALUE(Q2431),Rates!G$15:L$19,3,0),4),ROUND(AW2431*(VLOOKUP(VALUE(Q2431),Rates!G:L,3,0)),4)))</f>
        <v/>
      </c>
      <c r="AV2431" s="126" t="str">
        <f t="shared" si="1182"/>
        <v/>
      </c>
      <c r="AW2431" s="127" t="str">
        <f t="shared" si="1183"/>
        <v/>
      </c>
      <c r="AX2431" s="123" t="str">
        <f t="shared" si="1184"/>
        <v/>
      </c>
      <c r="AY2431" s="140" t="str">
        <f>IF(AX2431="","",IF(R2431="Refreshment Beverage",ROUND(SUM(AX2431*Rates!K$19),4),ROUND(SUM(AX2431*(Rates!J$8/100)),4)))</f>
        <v/>
      </c>
      <c r="AZ2431" s="124" t="str">
        <f t="shared" si="1185"/>
        <v/>
      </c>
      <c r="BA2431" s="125" t="str">
        <f t="shared" si="1186"/>
        <v/>
      </c>
      <c r="BB2431" s="115"/>
      <c r="BC2431" s="143"/>
      <c r="BD2431" s="100"/>
      <c r="BE2431" s="100"/>
      <c r="BF2431" s="100"/>
      <c r="BG2431" s="100"/>
    </row>
    <row r="2432" spans="1:59" x14ac:dyDescent="0.2">
      <c r="A2432" s="144"/>
      <c r="B2432" s="141"/>
      <c r="C2432" s="141"/>
      <c r="D2432" s="142"/>
      <c r="E2432" s="142"/>
      <c r="F2432" s="142"/>
      <c r="G2432" s="142"/>
      <c r="H2432" s="142"/>
      <c r="I2432" s="129"/>
      <c r="J2432" s="130"/>
      <c r="K2432" s="131" t="str">
        <f t="shared" si="1157"/>
        <v/>
      </c>
      <c r="L2432" s="132" t="str">
        <f t="shared" si="1158"/>
        <v/>
      </c>
      <c r="M2432" s="133" t="str">
        <f t="shared" si="1159"/>
        <v/>
      </c>
      <c r="N2432" s="134" t="str">
        <f>IFERROR(IF(B:B="","",IF(R2432="Beer",SUM(LOOKUP(2,1/(Rates!$B$3:$B$5&lt;=W2432)/(Rates!$C$3:$C$5&gt;=W2432),Rates!$D$3:$D$5)*(X2432/100)*W2432),IF(R2432="Refreshment Beverage",SUM(LOOKUP(2,1/(Rates!$B$7:$B$11&lt;=W2432)/(Rates!$C$7:$C$11&gt;=W2432),Rates!$D$7:$D$11)*(X2432/100)*W2432)))),"")</f>
        <v/>
      </c>
      <c r="O2432" s="134" t="str">
        <f t="shared" si="1160"/>
        <v/>
      </c>
      <c r="P2432" s="116"/>
      <c r="Q2432" s="117" t="str">
        <f t="shared" si="1161"/>
        <v/>
      </c>
      <c r="R2432" s="128" t="str">
        <f t="shared" si="1162"/>
        <v/>
      </c>
      <c r="S2432" s="135" t="str">
        <f>IF(B2432="","",IF(R2432="Refreshment Beverage",VLOOKUP(VALUE(Q2432),Rates!G$15:L$19,2,0),VLOOKUP(VALUE(Q2432),Rates!G$4:L$12,2,0)))</f>
        <v/>
      </c>
      <c r="T2432" s="135" t="str">
        <f t="shared" si="1163"/>
        <v/>
      </c>
      <c r="U2432" s="118" t="str">
        <f t="shared" si="1164"/>
        <v/>
      </c>
      <c r="V2432" s="135" t="str">
        <f t="shared" si="1165"/>
        <v/>
      </c>
      <c r="W2432" s="135" t="str">
        <f t="shared" si="1166"/>
        <v/>
      </c>
      <c r="X2432" s="119" t="str">
        <f t="shared" si="1167"/>
        <v/>
      </c>
      <c r="Y2432" s="120" t="str">
        <f>IF(B:B="","",IF(R2432="Refreshment Beverage",VLOOKUP(Q2432,Rates!G$15:L$19,6,0)*W2432,VLOOKUP(Q2432,Rates!G$4:L$12,6,0)*W2432))</f>
        <v/>
      </c>
      <c r="Z2432" s="120" t="str">
        <f t="shared" si="1168"/>
        <v/>
      </c>
      <c r="AA2432" s="120" t="str">
        <f t="shared" si="1169"/>
        <v/>
      </c>
      <c r="AB2432" s="136" t="str">
        <f>IF(B:B="","",IF(R2432="Refreshment Beverage","",IF(AND(R2432="Beer",Q2432=0),SUM(LOOKUP(2,1/(Rates!$B$15:$B$18&lt;=W2432)/(Rates!$C$15:$C$18&gt;=W2432),Rates!$D$15:$D$18)*W2432),VLOOKUP(VALUE(Q:Q),Rates!A:B,2,0)*W2432)))</f>
        <v/>
      </c>
      <c r="AC2432" s="136" t="str">
        <f>IF(B:B="","",IF(R2432="Refreshment Beverage","",IF(AND(R2432="Beer",Q2432=0),SUM(LOOKUP(2,1/(Rates!$B$15:$B$18&lt;=W2432)/(Rates!$C$15:$C$18&gt;=W2432),Rates!$E$15:$E$18)*W2432),VLOOKUP(VALUE(Q:Q),Rates!A:C,3,0)*W2432)))</f>
        <v/>
      </c>
      <c r="AD2432" s="137" t="str">
        <f>IFERROR(IF(B:B="","",IF(R2432="Beer","",IF(VALUE(Q2432)=0,VLOOKUP(VLOOKUP(B:B,#REF!,16,0),Rates!A:E,2,0),VLOOKUP(VALUE(Q2432),Rates!A$31:B$34,2,0)*W2432))),0)</f>
        <v/>
      </c>
      <c r="AE2432" s="121" t="str">
        <f t="shared" si="1170"/>
        <v/>
      </c>
      <c r="AF2432" s="138" t="str">
        <f t="shared" si="1171"/>
        <v/>
      </c>
      <c r="AG2432" s="122" t="str">
        <f t="shared" si="1172"/>
        <v/>
      </c>
      <c r="AH2432" s="123" t="str">
        <f t="shared" si="1173"/>
        <v/>
      </c>
      <c r="AI2432" s="139" t="str">
        <f>IF(AE:AE="","",IF(R2432="Refreshment Beverage",AK2432*(Rates!J$19/100),ROUND(SUM(AH2432*(Rates!$J$8/100)),4)))</f>
        <v/>
      </c>
      <c r="AJ2432" s="124" t="str">
        <f t="shared" si="1174"/>
        <v/>
      </c>
      <c r="AK2432" s="125" t="str">
        <f t="shared" si="1175"/>
        <v/>
      </c>
      <c r="AL2432" s="121" t="str">
        <f t="shared" si="1176"/>
        <v/>
      </c>
      <c r="AM2432" s="138" t="str">
        <f>IF(AS2432="","",IF(R2432="Refreshment Beverage",ROUND(AS2432*Rates!K$19,4),ROUND(AO2432*(VLOOKUP(VALUE(Q2432),Rates!G$4:L$12,3,0)),4)))</f>
        <v/>
      </c>
      <c r="AN2432" s="126" t="str">
        <f>IF(AS2432="","",IF(R2432="Refreshment Beverage",AS2432*(Rates!J$19/100),MAX(AM2432,AB2432)))</f>
        <v/>
      </c>
      <c r="AO2432" s="127" t="str">
        <f t="shared" si="1177"/>
        <v/>
      </c>
      <c r="AP2432" s="127" t="str">
        <f t="shared" si="1178"/>
        <v/>
      </c>
      <c r="AQ2432" s="140" t="str">
        <f>IF(AS2432="","",IF(R2432="Refreshment Beverage",ROUND(SUM(VLOOKUP(Q:Q,Rates!G$15:L$19,3,0)*(AS2432-Y2432-Z2432-AA2432)),4),ROUND(SUM(Rates!$K$8*AS2432),4)))</f>
        <v/>
      </c>
      <c r="AR2432" s="139" t="str">
        <f t="shared" si="1179"/>
        <v/>
      </c>
      <c r="AS2432" s="125" t="str">
        <f t="shared" si="1180"/>
        <v/>
      </c>
      <c r="AT2432" s="121" t="str">
        <f t="shared" si="1181"/>
        <v/>
      </c>
      <c r="AU2432" s="138" t="str">
        <f>IF(AX2432="","",IF(R2432="Refreshment Beverage",ROUND((BA2432-Y2432-Z2432-AA2432)*VLOOKUP(VALUE(Q2432),Rates!G$15:L$19,3,0),4),ROUND(AW2432*(VLOOKUP(VALUE(Q2432),Rates!G:L,3,0)),4)))</f>
        <v/>
      </c>
      <c r="AV2432" s="126" t="str">
        <f t="shared" si="1182"/>
        <v/>
      </c>
      <c r="AW2432" s="127" t="str">
        <f t="shared" si="1183"/>
        <v/>
      </c>
      <c r="AX2432" s="123" t="str">
        <f t="shared" si="1184"/>
        <v/>
      </c>
      <c r="AY2432" s="140" t="str">
        <f>IF(AX2432="","",IF(R2432="Refreshment Beverage",ROUND(SUM(AX2432*Rates!K$19),4),ROUND(SUM(AX2432*(Rates!J$8/100)),4)))</f>
        <v/>
      </c>
      <c r="AZ2432" s="124" t="str">
        <f t="shared" si="1185"/>
        <v/>
      </c>
      <c r="BA2432" s="125" t="str">
        <f t="shared" si="1186"/>
        <v/>
      </c>
      <c r="BB2432" s="115"/>
      <c r="BC2432" s="143"/>
      <c r="BD2432" s="100"/>
      <c r="BE2432" s="100"/>
      <c r="BF2432" s="100"/>
      <c r="BG2432" s="100"/>
    </row>
    <row r="2433" spans="1:59" x14ac:dyDescent="0.2">
      <c r="A2433" s="144"/>
      <c r="B2433" s="141"/>
      <c r="C2433" s="141"/>
      <c r="D2433" s="142"/>
      <c r="E2433" s="142"/>
      <c r="F2433" s="142"/>
      <c r="G2433" s="142"/>
      <c r="H2433" s="142"/>
      <c r="I2433" s="129"/>
      <c r="J2433" s="130"/>
      <c r="K2433" s="131" t="str">
        <f t="shared" si="1157"/>
        <v/>
      </c>
      <c r="L2433" s="132" t="str">
        <f t="shared" si="1158"/>
        <v/>
      </c>
      <c r="M2433" s="133" t="str">
        <f t="shared" si="1159"/>
        <v/>
      </c>
      <c r="N2433" s="134" t="str">
        <f>IFERROR(IF(B:B="","",IF(R2433="Beer",SUM(LOOKUP(2,1/(Rates!$B$3:$B$5&lt;=W2433)/(Rates!$C$3:$C$5&gt;=W2433),Rates!$D$3:$D$5)*(X2433/100)*W2433),IF(R2433="Refreshment Beverage",SUM(LOOKUP(2,1/(Rates!$B$7:$B$11&lt;=W2433)/(Rates!$C$7:$C$11&gt;=W2433),Rates!$D$7:$D$11)*(X2433/100)*W2433)))),"")</f>
        <v/>
      </c>
      <c r="O2433" s="134" t="str">
        <f t="shared" si="1160"/>
        <v/>
      </c>
      <c r="P2433" s="116"/>
      <c r="Q2433" s="117" t="str">
        <f t="shared" si="1161"/>
        <v/>
      </c>
      <c r="R2433" s="128" t="str">
        <f t="shared" si="1162"/>
        <v/>
      </c>
      <c r="S2433" s="135" t="str">
        <f>IF(B2433="","",IF(R2433="Refreshment Beverage",VLOOKUP(VALUE(Q2433),Rates!G$15:L$19,2,0),VLOOKUP(VALUE(Q2433),Rates!G$4:L$12,2,0)))</f>
        <v/>
      </c>
      <c r="T2433" s="135" t="str">
        <f t="shared" si="1163"/>
        <v/>
      </c>
      <c r="U2433" s="118" t="str">
        <f t="shared" si="1164"/>
        <v/>
      </c>
      <c r="V2433" s="135" t="str">
        <f t="shared" si="1165"/>
        <v/>
      </c>
      <c r="W2433" s="135" t="str">
        <f t="shared" si="1166"/>
        <v/>
      </c>
      <c r="X2433" s="119" t="str">
        <f t="shared" si="1167"/>
        <v/>
      </c>
      <c r="Y2433" s="120" t="str">
        <f>IF(B:B="","",IF(R2433="Refreshment Beverage",VLOOKUP(Q2433,Rates!G$15:L$19,6,0)*W2433,VLOOKUP(Q2433,Rates!G$4:L$12,6,0)*W2433))</f>
        <v/>
      </c>
      <c r="Z2433" s="120" t="str">
        <f t="shared" si="1168"/>
        <v/>
      </c>
      <c r="AA2433" s="120" t="str">
        <f t="shared" si="1169"/>
        <v/>
      </c>
      <c r="AB2433" s="136" t="str">
        <f>IF(B:B="","",IF(R2433="Refreshment Beverage","",IF(AND(R2433="Beer",Q2433=0),SUM(LOOKUP(2,1/(Rates!$B$15:$B$18&lt;=W2433)/(Rates!$C$15:$C$18&gt;=W2433),Rates!$D$15:$D$18)*W2433),VLOOKUP(VALUE(Q:Q),Rates!A:B,2,0)*W2433)))</f>
        <v/>
      </c>
      <c r="AC2433" s="136" t="str">
        <f>IF(B:B="","",IF(R2433="Refreshment Beverage","",IF(AND(R2433="Beer",Q2433=0),SUM(LOOKUP(2,1/(Rates!$B$15:$B$18&lt;=W2433)/(Rates!$C$15:$C$18&gt;=W2433),Rates!$E$15:$E$18)*W2433),VLOOKUP(VALUE(Q:Q),Rates!A:C,3,0)*W2433)))</f>
        <v/>
      </c>
      <c r="AD2433" s="137" t="str">
        <f>IFERROR(IF(B:B="","",IF(R2433="Beer","",IF(VALUE(Q2433)=0,VLOOKUP(VLOOKUP(B:B,#REF!,16,0),Rates!A:E,2,0),VLOOKUP(VALUE(Q2433),Rates!A$31:B$34,2,0)*W2433))),0)</f>
        <v/>
      </c>
      <c r="AE2433" s="121" t="str">
        <f t="shared" si="1170"/>
        <v/>
      </c>
      <c r="AF2433" s="138" t="str">
        <f t="shared" si="1171"/>
        <v/>
      </c>
      <c r="AG2433" s="122" t="str">
        <f t="shared" si="1172"/>
        <v/>
      </c>
      <c r="AH2433" s="123" t="str">
        <f t="shared" si="1173"/>
        <v/>
      </c>
      <c r="AI2433" s="139" t="str">
        <f>IF(AE:AE="","",IF(R2433="Refreshment Beverage",AK2433*(Rates!J$19/100),ROUND(SUM(AH2433*(Rates!$J$8/100)),4)))</f>
        <v/>
      </c>
      <c r="AJ2433" s="124" t="str">
        <f t="shared" si="1174"/>
        <v/>
      </c>
      <c r="AK2433" s="125" t="str">
        <f t="shared" si="1175"/>
        <v/>
      </c>
      <c r="AL2433" s="121" t="str">
        <f t="shared" si="1176"/>
        <v/>
      </c>
      <c r="AM2433" s="138" t="str">
        <f>IF(AS2433="","",IF(R2433="Refreshment Beverage",ROUND(AS2433*Rates!K$19,4),ROUND(AO2433*(VLOOKUP(VALUE(Q2433),Rates!G$4:L$12,3,0)),4)))</f>
        <v/>
      </c>
      <c r="AN2433" s="126" t="str">
        <f>IF(AS2433="","",IF(R2433="Refreshment Beverage",AS2433*(Rates!J$19/100),MAX(AM2433,AB2433)))</f>
        <v/>
      </c>
      <c r="AO2433" s="127" t="str">
        <f t="shared" si="1177"/>
        <v/>
      </c>
      <c r="AP2433" s="127" t="str">
        <f t="shared" si="1178"/>
        <v/>
      </c>
      <c r="AQ2433" s="140" t="str">
        <f>IF(AS2433="","",IF(R2433="Refreshment Beverage",ROUND(SUM(VLOOKUP(Q:Q,Rates!G$15:L$19,3,0)*(AS2433-Y2433-Z2433-AA2433)),4),ROUND(SUM(Rates!$K$8*AS2433),4)))</f>
        <v/>
      </c>
      <c r="AR2433" s="139" t="str">
        <f t="shared" si="1179"/>
        <v/>
      </c>
      <c r="AS2433" s="125" t="str">
        <f t="shared" si="1180"/>
        <v/>
      </c>
      <c r="AT2433" s="121" t="str">
        <f t="shared" si="1181"/>
        <v/>
      </c>
      <c r="AU2433" s="138" t="str">
        <f>IF(AX2433="","",IF(R2433="Refreshment Beverage",ROUND((BA2433-Y2433-Z2433-AA2433)*VLOOKUP(VALUE(Q2433),Rates!G$15:L$19,3,0),4),ROUND(AW2433*(VLOOKUP(VALUE(Q2433),Rates!G:L,3,0)),4)))</f>
        <v/>
      </c>
      <c r="AV2433" s="126" t="str">
        <f t="shared" si="1182"/>
        <v/>
      </c>
      <c r="AW2433" s="127" t="str">
        <f t="shared" si="1183"/>
        <v/>
      </c>
      <c r="AX2433" s="123" t="str">
        <f t="shared" si="1184"/>
        <v/>
      </c>
      <c r="AY2433" s="140" t="str">
        <f>IF(AX2433="","",IF(R2433="Refreshment Beverage",ROUND(SUM(AX2433*Rates!K$19),4),ROUND(SUM(AX2433*(Rates!J$8/100)),4)))</f>
        <v/>
      </c>
      <c r="AZ2433" s="124" t="str">
        <f t="shared" si="1185"/>
        <v/>
      </c>
      <c r="BA2433" s="125" t="str">
        <f t="shared" si="1186"/>
        <v/>
      </c>
      <c r="BB2433" s="115"/>
      <c r="BC2433" s="143"/>
      <c r="BD2433" s="100"/>
      <c r="BE2433" s="100"/>
      <c r="BF2433" s="100"/>
      <c r="BG2433" s="100"/>
    </row>
    <row r="2434" spans="1:59" x14ac:dyDescent="0.2">
      <c r="A2434" s="144"/>
      <c r="B2434" s="141"/>
      <c r="C2434" s="141"/>
      <c r="D2434" s="142"/>
      <c r="E2434" s="142"/>
      <c r="F2434" s="142"/>
      <c r="G2434" s="142"/>
      <c r="H2434" s="142"/>
      <c r="I2434" s="129"/>
      <c r="J2434" s="130"/>
      <c r="K2434" s="131" t="str">
        <f t="shared" si="1157"/>
        <v/>
      </c>
      <c r="L2434" s="132" t="str">
        <f t="shared" si="1158"/>
        <v/>
      </c>
      <c r="M2434" s="133" t="str">
        <f t="shared" si="1159"/>
        <v/>
      </c>
      <c r="N2434" s="134" t="str">
        <f>IFERROR(IF(B:B="","",IF(R2434="Beer",SUM(LOOKUP(2,1/(Rates!$B$3:$B$5&lt;=W2434)/(Rates!$C$3:$C$5&gt;=W2434),Rates!$D$3:$D$5)*(X2434/100)*W2434),IF(R2434="Refreshment Beverage",SUM(LOOKUP(2,1/(Rates!$B$7:$B$11&lt;=W2434)/(Rates!$C$7:$C$11&gt;=W2434),Rates!$D$7:$D$11)*(X2434/100)*W2434)))),"")</f>
        <v/>
      </c>
      <c r="O2434" s="134" t="str">
        <f t="shared" si="1160"/>
        <v/>
      </c>
      <c r="P2434" s="116"/>
      <c r="Q2434" s="117" t="str">
        <f t="shared" si="1161"/>
        <v/>
      </c>
      <c r="R2434" s="128" t="str">
        <f t="shared" si="1162"/>
        <v/>
      </c>
      <c r="S2434" s="135" t="str">
        <f>IF(B2434="","",IF(R2434="Refreshment Beverage",VLOOKUP(VALUE(Q2434),Rates!G$15:L$19,2,0),VLOOKUP(VALUE(Q2434),Rates!G$4:L$12,2,0)))</f>
        <v/>
      </c>
      <c r="T2434" s="135" t="str">
        <f t="shared" si="1163"/>
        <v/>
      </c>
      <c r="U2434" s="118" t="str">
        <f t="shared" si="1164"/>
        <v/>
      </c>
      <c r="V2434" s="135" t="str">
        <f t="shared" si="1165"/>
        <v/>
      </c>
      <c r="W2434" s="135" t="str">
        <f t="shared" si="1166"/>
        <v/>
      </c>
      <c r="X2434" s="119" t="str">
        <f t="shared" si="1167"/>
        <v/>
      </c>
      <c r="Y2434" s="120" t="str">
        <f>IF(B:B="","",IF(R2434="Refreshment Beverage",VLOOKUP(Q2434,Rates!G$15:L$19,6,0)*W2434,VLOOKUP(Q2434,Rates!G$4:L$12,6,0)*W2434))</f>
        <v/>
      </c>
      <c r="Z2434" s="120" t="str">
        <f t="shared" si="1168"/>
        <v/>
      </c>
      <c r="AA2434" s="120" t="str">
        <f t="shared" si="1169"/>
        <v/>
      </c>
      <c r="AB2434" s="136" t="str">
        <f>IF(B:B="","",IF(R2434="Refreshment Beverage","",IF(AND(R2434="Beer",Q2434=0),SUM(LOOKUP(2,1/(Rates!$B$15:$B$18&lt;=W2434)/(Rates!$C$15:$C$18&gt;=W2434),Rates!$D$15:$D$18)*W2434),VLOOKUP(VALUE(Q:Q),Rates!A:B,2,0)*W2434)))</f>
        <v/>
      </c>
      <c r="AC2434" s="136" t="str">
        <f>IF(B:B="","",IF(R2434="Refreshment Beverage","",IF(AND(R2434="Beer",Q2434=0),SUM(LOOKUP(2,1/(Rates!$B$15:$B$18&lt;=W2434)/(Rates!$C$15:$C$18&gt;=W2434),Rates!$E$15:$E$18)*W2434),VLOOKUP(VALUE(Q:Q),Rates!A:C,3,0)*W2434)))</f>
        <v/>
      </c>
      <c r="AD2434" s="137" t="str">
        <f>IFERROR(IF(B:B="","",IF(R2434="Beer","",IF(VALUE(Q2434)=0,VLOOKUP(VLOOKUP(B:B,#REF!,16,0),Rates!A:E,2,0),VLOOKUP(VALUE(Q2434),Rates!A$31:B$34,2,0)*W2434))),0)</f>
        <v/>
      </c>
      <c r="AE2434" s="121" t="str">
        <f t="shared" si="1170"/>
        <v/>
      </c>
      <c r="AF2434" s="138" t="str">
        <f t="shared" si="1171"/>
        <v/>
      </c>
      <c r="AG2434" s="122" t="str">
        <f t="shared" si="1172"/>
        <v/>
      </c>
      <c r="AH2434" s="123" t="str">
        <f t="shared" si="1173"/>
        <v/>
      </c>
      <c r="AI2434" s="139" t="str">
        <f>IF(AE:AE="","",IF(R2434="Refreshment Beverage",AK2434*(Rates!J$19/100),ROUND(SUM(AH2434*(Rates!$J$8/100)),4)))</f>
        <v/>
      </c>
      <c r="AJ2434" s="124" t="str">
        <f t="shared" si="1174"/>
        <v/>
      </c>
      <c r="AK2434" s="125" t="str">
        <f t="shared" si="1175"/>
        <v/>
      </c>
      <c r="AL2434" s="121" t="str">
        <f t="shared" si="1176"/>
        <v/>
      </c>
      <c r="AM2434" s="138" t="str">
        <f>IF(AS2434="","",IF(R2434="Refreshment Beverage",ROUND(AS2434*Rates!K$19,4),ROUND(AO2434*(VLOOKUP(VALUE(Q2434),Rates!G$4:L$12,3,0)),4)))</f>
        <v/>
      </c>
      <c r="AN2434" s="126" t="str">
        <f>IF(AS2434="","",IF(R2434="Refreshment Beverage",AS2434*(Rates!J$19/100),MAX(AM2434,AB2434)))</f>
        <v/>
      </c>
      <c r="AO2434" s="127" t="str">
        <f t="shared" si="1177"/>
        <v/>
      </c>
      <c r="AP2434" s="127" t="str">
        <f t="shared" si="1178"/>
        <v/>
      </c>
      <c r="AQ2434" s="140" t="str">
        <f>IF(AS2434="","",IF(R2434="Refreshment Beverage",ROUND(SUM(VLOOKUP(Q:Q,Rates!G$15:L$19,3,0)*(AS2434-Y2434-Z2434-AA2434)),4),ROUND(SUM(Rates!$K$8*AS2434),4)))</f>
        <v/>
      </c>
      <c r="AR2434" s="139" t="str">
        <f t="shared" si="1179"/>
        <v/>
      </c>
      <c r="AS2434" s="125" t="str">
        <f t="shared" si="1180"/>
        <v/>
      </c>
      <c r="AT2434" s="121" t="str">
        <f t="shared" si="1181"/>
        <v/>
      </c>
      <c r="AU2434" s="138" t="str">
        <f>IF(AX2434="","",IF(R2434="Refreshment Beverage",ROUND((BA2434-Y2434-Z2434-AA2434)*VLOOKUP(VALUE(Q2434),Rates!G$15:L$19,3,0),4),ROUND(AW2434*(VLOOKUP(VALUE(Q2434),Rates!G:L,3,0)),4)))</f>
        <v/>
      </c>
      <c r="AV2434" s="126" t="str">
        <f t="shared" si="1182"/>
        <v/>
      </c>
      <c r="AW2434" s="127" t="str">
        <f t="shared" si="1183"/>
        <v/>
      </c>
      <c r="AX2434" s="123" t="str">
        <f t="shared" si="1184"/>
        <v/>
      </c>
      <c r="AY2434" s="140" t="str">
        <f>IF(AX2434="","",IF(R2434="Refreshment Beverage",ROUND(SUM(AX2434*Rates!K$19),4),ROUND(SUM(AX2434*(Rates!J$8/100)),4)))</f>
        <v/>
      </c>
      <c r="AZ2434" s="124" t="str">
        <f t="shared" si="1185"/>
        <v/>
      </c>
      <c r="BA2434" s="125" t="str">
        <f t="shared" si="1186"/>
        <v/>
      </c>
      <c r="BB2434" s="115"/>
      <c r="BC2434" s="143"/>
      <c r="BD2434" s="100"/>
      <c r="BE2434" s="100"/>
      <c r="BF2434" s="100"/>
      <c r="BG2434" s="100"/>
    </row>
    <row r="2435" spans="1:59" x14ac:dyDescent="0.2">
      <c r="A2435" s="144"/>
      <c r="B2435" s="141"/>
      <c r="C2435" s="141"/>
      <c r="D2435" s="142"/>
      <c r="E2435" s="142"/>
      <c r="F2435" s="142"/>
      <c r="G2435" s="142"/>
      <c r="H2435" s="142"/>
      <c r="I2435" s="129"/>
      <c r="J2435" s="130"/>
      <c r="K2435" s="131" t="str">
        <f t="shared" si="1157"/>
        <v/>
      </c>
      <c r="L2435" s="132" t="str">
        <f t="shared" si="1158"/>
        <v/>
      </c>
      <c r="M2435" s="133" t="str">
        <f t="shared" si="1159"/>
        <v/>
      </c>
      <c r="N2435" s="134" t="str">
        <f>IFERROR(IF(B:B="","",IF(R2435="Beer",SUM(LOOKUP(2,1/(Rates!$B$3:$B$5&lt;=W2435)/(Rates!$C$3:$C$5&gt;=W2435),Rates!$D$3:$D$5)*(X2435/100)*W2435),IF(R2435="Refreshment Beverage",SUM(LOOKUP(2,1/(Rates!$B$7:$B$11&lt;=W2435)/(Rates!$C$7:$C$11&gt;=W2435),Rates!$D$7:$D$11)*(X2435/100)*W2435)))),"")</f>
        <v/>
      </c>
      <c r="O2435" s="134" t="str">
        <f t="shared" si="1160"/>
        <v/>
      </c>
      <c r="P2435" s="116"/>
      <c r="Q2435" s="117" t="str">
        <f t="shared" si="1161"/>
        <v/>
      </c>
      <c r="R2435" s="128" t="str">
        <f t="shared" si="1162"/>
        <v/>
      </c>
      <c r="S2435" s="135" t="str">
        <f>IF(B2435="","",IF(R2435="Refreshment Beverage",VLOOKUP(VALUE(Q2435),Rates!G$15:L$19,2,0),VLOOKUP(VALUE(Q2435),Rates!G$4:L$12,2,0)))</f>
        <v/>
      </c>
      <c r="T2435" s="135" t="str">
        <f t="shared" si="1163"/>
        <v/>
      </c>
      <c r="U2435" s="118" t="str">
        <f t="shared" si="1164"/>
        <v/>
      </c>
      <c r="V2435" s="135" t="str">
        <f t="shared" si="1165"/>
        <v/>
      </c>
      <c r="W2435" s="135" t="str">
        <f t="shared" si="1166"/>
        <v/>
      </c>
      <c r="X2435" s="119" t="str">
        <f t="shared" si="1167"/>
        <v/>
      </c>
      <c r="Y2435" s="120" t="str">
        <f>IF(B:B="","",IF(R2435="Refreshment Beverage",VLOOKUP(Q2435,Rates!G$15:L$19,6,0)*W2435,VLOOKUP(Q2435,Rates!G$4:L$12,6,0)*W2435))</f>
        <v/>
      </c>
      <c r="Z2435" s="120" t="str">
        <f t="shared" si="1168"/>
        <v/>
      </c>
      <c r="AA2435" s="120" t="str">
        <f t="shared" si="1169"/>
        <v/>
      </c>
      <c r="AB2435" s="136" t="str">
        <f>IF(B:B="","",IF(R2435="Refreshment Beverage","",IF(AND(R2435="Beer",Q2435=0),SUM(LOOKUP(2,1/(Rates!$B$15:$B$18&lt;=W2435)/(Rates!$C$15:$C$18&gt;=W2435),Rates!$D$15:$D$18)*W2435),VLOOKUP(VALUE(Q:Q),Rates!A:B,2,0)*W2435)))</f>
        <v/>
      </c>
      <c r="AC2435" s="136" t="str">
        <f>IF(B:B="","",IF(R2435="Refreshment Beverage","",IF(AND(R2435="Beer",Q2435=0),SUM(LOOKUP(2,1/(Rates!$B$15:$B$18&lt;=W2435)/(Rates!$C$15:$C$18&gt;=W2435),Rates!$E$15:$E$18)*W2435),VLOOKUP(VALUE(Q:Q),Rates!A:C,3,0)*W2435)))</f>
        <v/>
      </c>
      <c r="AD2435" s="137" t="str">
        <f>IFERROR(IF(B:B="","",IF(R2435="Beer","",IF(VALUE(Q2435)=0,VLOOKUP(VLOOKUP(B:B,#REF!,16,0),Rates!A:E,2,0),VLOOKUP(VALUE(Q2435),Rates!A$31:B$34,2,0)*W2435))),0)</f>
        <v/>
      </c>
      <c r="AE2435" s="121" t="str">
        <f t="shared" si="1170"/>
        <v/>
      </c>
      <c r="AF2435" s="138" t="str">
        <f t="shared" si="1171"/>
        <v/>
      </c>
      <c r="AG2435" s="122" t="str">
        <f t="shared" si="1172"/>
        <v/>
      </c>
      <c r="AH2435" s="123" t="str">
        <f t="shared" si="1173"/>
        <v/>
      </c>
      <c r="AI2435" s="139" t="str">
        <f>IF(AE:AE="","",IF(R2435="Refreshment Beverage",AK2435*(Rates!J$19/100),ROUND(SUM(AH2435*(Rates!$J$8/100)),4)))</f>
        <v/>
      </c>
      <c r="AJ2435" s="124" t="str">
        <f t="shared" si="1174"/>
        <v/>
      </c>
      <c r="AK2435" s="125" t="str">
        <f t="shared" si="1175"/>
        <v/>
      </c>
      <c r="AL2435" s="121" t="str">
        <f t="shared" si="1176"/>
        <v/>
      </c>
      <c r="AM2435" s="138" t="str">
        <f>IF(AS2435="","",IF(R2435="Refreshment Beverage",ROUND(AS2435*Rates!K$19,4),ROUND(AO2435*(VLOOKUP(VALUE(Q2435),Rates!G$4:L$12,3,0)),4)))</f>
        <v/>
      </c>
      <c r="AN2435" s="126" t="str">
        <f>IF(AS2435="","",IF(R2435="Refreshment Beverage",AS2435*(Rates!J$19/100),MAX(AM2435,AB2435)))</f>
        <v/>
      </c>
      <c r="AO2435" s="127" t="str">
        <f t="shared" si="1177"/>
        <v/>
      </c>
      <c r="AP2435" s="127" t="str">
        <f t="shared" si="1178"/>
        <v/>
      </c>
      <c r="AQ2435" s="140" t="str">
        <f>IF(AS2435="","",IF(R2435="Refreshment Beverage",ROUND(SUM(VLOOKUP(Q:Q,Rates!G$15:L$19,3,0)*(AS2435-Y2435-Z2435-AA2435)),4),ROUND(SUM(Rates!$K$8*AS2435),4)))</f>
        <v/>
      </c>
      <c r="AR2435" s="139" t="str">
        <f t="shared" si="1179"/>
        <v/>
      </c>
      <c r="AS2435" s="125" t="str">
        <f t="shared" si="1180"/>
        <v/>
      </c>
      <c r="AT2435" s="121" t="str">
        <f t="shared" si="1181"/>
        <v/>
      </c>
      <c r="AU2435" s="138" t="str">
        <f>IF(AX2435="","",IF(R2435="Refreshment Beverage",ROUND((BA2435-Y2435-Z2435-AA2435)*VLOOKUP(VALUE(Q2435),Rates!G$15:L$19,3,0),4),ROUND(AW2435*(VLOOKUP(VALUE(Q2435),Rates!G:L,3,0)),4)))</f>
        <v/>
      </c>
      <c r="AV2435" s="126" t="str">
        <f t="shared" si="1182"/>
        <v/>
      </c>
      <c r="AW2435" s="127" t="str">
        <f t="shared" si="1183"/>
        <v/>
      </c>
      <c r="AX2435" s="123" t="str">
        <f t="shared" si="1184"/>
        <v/>
      </c>
      <c r="AY2435" s="140" t="str">
        <f>IF(AX2435="","",IF(R2435="Refreshment Beverage",ROUND(SUM(AX2435*Rates!K$19),4),ROUND(SUM(AX2435*(Rates!J$8/100)),4)))</f>
        <v/>
      </c>
      <c r="AZ2435" s="124" t="str">
        <f t="shared" si="1185"/>
        <v/>
      </c>
      <c r="BA2435" s="125" t="str">
        <f t="shared" si="1186"/>
        <v/>
      </c>
      <c r="BB2435" s="115"/>
      <c r="BC2435" s="143"/>
      <c r="BD2435" s="100"/>
      <c r="BE2435" s="100"/>
      <c r="BF2435" s="100"/>
      <c r="BG2435" s="100"/>
    </row>
    <row r="2436" spans="1:59" x14ac:dyDescent="0.2">
      <c r="A2436" s="144"/>
      <c r="B2436" s="141"/>
      <c r="C2436" s="141"/>
      <c r="D2436" s="142"/>
      <c r="E2436" s="142"/>
      <c r="F2436" s="142"/>
      <c r="G2436" s="142"/>
      <c r="H2436" s="142"/>
      <c r="I2436" s="129"/>
      <c r="J2436" s="130"/>
      <c r="K2436" s="131" t="str">
        <f t="shared" si="1157"/>
        <v/>
      </c>
      <c r="L2436" s="132" t="str">
        <f t="shared" si="1158"/>
        <v/>
      </c>
      <c r="M2436" s="133" t="str">
        <f t="shared" si="1159"/>
        <v/>
      </c>
      <c r="N2436" s="134" t="str">
        <f>IFERROR(IF(B:B="","",IF(R2436="Beer",SUM(LOOKUP(2,1/(Rates!$B$3:$B$5&lt;=W2436)/(Rates!$C$3:$C$5&gt;=W2436),Rates!$D$3:$D$5)*(X2436/100)*W2436),IF(R2436="Refreshment Beverage",SUM(LOOKUP(2,1/(Rates!$B$7:$B$11&lt;=W2436)/(Rates!$C$7:$C$11&gt;=W2436),Rates!$D$7:$D$11)*(X2436/100)*W2436)))),"")</f>
        <v/>
      </c>
      <c r="O2436" s="134" t="str">
        <f t="shared" si="1160"/>
        <v/>
      </c>
      <c r="P2436" s="116"/>
      <c r="Q2436" s="117" t="str">
        <f t="shared" si="1161"/>
        <v/>
      </c>
      <c r="R2436" s="128" t="str">
        <f t="shared" si="1162"/>
        <v/>
      </c>
      <c r="S2436" s="135" t="str">
        <f>IF(B2436="","",IF(R2436="Refreshment Beverage",VLOOKUP(VALUE(Q2436),Rates!G$15:L$19,2,0),VLOOKUP(VALUE(Q2436),Rates!G$4:L$12,2,0)))</f>
        <v/>
      </c>
      <c r="T2436" s="135" t="str">
        <f t="shared" si="1163"/>
        <v/>
      </c>
      <c r="U2436" s="118" t="str">
        <f t="shared" si="1164"/>
        <v/>
      </c>
      <c r="V2436" s="135" t="str">
        <f t="shared" si="1165"/>
        <v/>
      </c>
      <c r="W2436" s="135" t="str">
        <f t="shared" si="1166"/>
        <v/>
      </c>
      <c r="X2436" s="119" t="str">
        <f t="shared" si="1167"/>
        <v/>
      </c>
      <c r="Y2436" s="120" t="str">
        <f>IF(B:B="","",IF(R2436="Refreshment Beverage",VLOOKUP(Q2436,Rates!G$15:L$19,6,0)*W2436,VLOOKUP(Q2436,Rates!G$4:L$12,6,0)*W2436))</f>
        <v/>
      </c>
      <c r="Z2436" s="120" t="str">
        <f t="shared" si="1168"/>
        <v/>
      </c>
      <c r="AA2436" s="120" t="str">
        <f t="shared" si="1169"/>
        <v/>
      </c>
      <c r="AB2436" s="136" t="str">
        <f>IF(B:B="","",IF(R2436="Refreshment Beverage","",IF(AND(R2436="Beer",Q2436=0),SUM(LOOKUP(2,1/(Rates!$B$15:$B$18&lt;=W2436)/(Rates!$C$15:$C$18&gt;=W2436),Rates!$D$15:$D$18)*W2436),VLOOKUP(VALUE(Q:Q),Rates!A:B,2,0)*W2436)))</f>
        <v/>
      </c>
      <c r="AC2436" s="136" t="str">
        <f>IF(B:B="","",IF(R2436="Refreshment Beverage","",IF(AND(R2436="Beer",Q2436=0),SUM(LOOKUP(2,1/(Rates!$B$15:$B$18&lt;=W2436)/(Rates!$C$15:$C$18&gt;=W2436),Rates!$E$15:$E$18)*W2436),VLOOKUP(VALUE(Q:Q),Rates!A:C,3,0)*W2436)))</f>
        <v/>
      </c>
      <c r="AD2436" s="137" t="str">
        <f>IFERROR(IF(B:B="","",IF(R2436="Beer","",IF(VALUE(Q2436)=0,VLOOKUP(VLOOKUP(B:B,#REF!,16,0),Rates!A:E,2,0),VLOOKUP(VALUE(Q2436),Rates!A$31:B$34,2,0)*W2436))),0)</f>
        <v/>
      </c>
      <c r="AE2436" s="121" t="str">
        <f t="shared" si="1170"/>
        <v/>
      </c>
      <c r="AF2436" s="138" t="str">
        <f t="shared" si="1171"/>
        <v/>
      </c>
      <c r="AG2436" s="122" t="str">
        <f t="shared" si="1172"/>
        <v/>
      </c>
      <c r="AH2436" s="123" t="str">
        <f t="shared" si="1173"/>
        <v/>
      </c>
      <c r="AI2436" s="139" t="str">
        <f>IF(AE:AE="","",IF(R2436="Refreshment Beverage",AK2436*(Rates!J$19/100),ROUND(SUM(AH2436*(Rates!$J$8/100)),4)))</f>
        <v/>
      </c>
      <c r="AJ2436" s="124" t="str">
        <f t="shared" si="1174"/>
        <v/>
      </c>
      <c r="AK2436" s="125" t="str">
        <f t="shared" si="1175"/>
        <v/>
      </c>
      <c r="AL2436" s="121" t="str">
        <f t="shared" si="1176"/>
        <v/>
      </c>
      <c r="AM2436" s="138" t="str">
        <f>IF(AS2436="","",IF(R2436="Refreshment Beverage",ROUND(AS2436*Rates!K$19,4),ROUND(AO2436*(VLOOKUP(VALUE(Q2436),Rates!G$4:L$12,3,0)),4)))</f>
        <v/>
      </c>
      <c r="AN2436" s="126" t="str">
        <f>IF(AS2436="","",IF(R2436="Refreshment Beverage",AS2436*(Rates!J$19/100),MAX(AM2436,AB2436)))</f>
        <v/>
      </c>
      <c r="AO2436" s="127" t="str">
        <f t="shared" si="1177"/>
        <v/>
      </c>
      <c r="AP2436" s="127" t="str">
        <f t="shared" si="1178"/>
        <v/>
      </c>
      <c r="AQ2436" s="140" t="str">
        <f>IF(AS2436="","",IF(R2436="Refreshment Beverage",ROUND(SUM(VLOOKUP(Q:Q,Rates!G$15:L$19,3,0)*(AS2436-Y2436-Z2436-AA2436)),4),ROUND(SUM(Rates!$K$8*AS2436),4)))</f>
        <v/>
      </c>
      <c r="AR2436" s="139" t="str">
        <f t="shared" si="1179"/>
        <v/>
      </c>
      <c r="AS2436" s="125" t="str">
        <f t="shared" si="1180"/>
        <v/>
      </c>
      <c r="AT2436" s="121" t="str">
        <f t="shared" si="1181"/>
        <v/>
      </c>
      <c r="AU2436" s="138" t="str">
        <f>IF(AX2436="","",IF(R2436="Refreshment Beverage",ROUND((BA2436-Y2436-Z2436-AA2436)*VLOOKUP(VALUE(Q2436),Rates!G$15:L$19,3,0),4),ROUND(AW2436*(VLOOKUP(VALUE(Q2436),Rates!G:L,3,0)),4)))</f>
        <v/>
      </c>
      <c r="AV2436" s="126" t="str">
        <f t="shared" si="1182"/>
        <v/>
      </c>
      <c r="AW2436" s="127" t="str">
        <f t="shared" si="1183"/>
        <v/>
      </c>
      <c r="AX2436" s="123" t="str">
        <f t="shared" si="1184"/>
        <v/>
      </c>
      <c r="AY2436" s="140" t="str">
        <f>IF(AX2436="","",IF(R2436="Refreshment Beverage",ROUND(SUM(AX2436*Rates!K$19),4),ROUND(SUM(AX2436*(Rates!J$8/100)),4)))</f>
        <v/>
      </c>
      <c r="AZ2436" s="124" t="str">
        <f t="shared" si="1185"/>
        <v/>
      </c>
      <c r="BA2436" s="125" t="str">
        <f t="shared" si="1186"/>
        <v/>
      </c>
      <c r="BB2436" s="115"/>
      <c r="BC2436" s="143"/>
      <c r="BD2436" s="100"/>
      <c r="BE2436" s="100"/>
      <c r="BF2436" s="100"/>
      <c r="BG2436" s="100"/>
    </row>
    <row r="2437" spans="1:59" x14ac:dyDescent="0.2">
      <c r="A2437" s="144"/>
      <c r="B2437" s="141"/>
      <c r="C2437" s="141"/>
      <c r="D2437" s="142"/>
      <c r="E2437" s="142"/>
      <c r="F2437" s="142"/>
      <c r="G2437" s="142"/>
      <c r="H2437" s="142"/>
      <c r="I2437" s="129"/>
      <c r="J2437" s="130"/>
      <c r="K2437" s="131" t="str">
        <f t="shared" si="1157"/>
        <v/>
      </c>
      <c r="L2437" s="132" t="str">
        <f t="shared" si="1158"/>
        <v/>
      </c>
      <c r="M2437" s="133" t="str">
        <f t="shared" si="1159"/>
        <v/>
      </c>
      <c r="N2437" s="134" t="str">
        <f>IFERROR(IF(B:B="","",IF(R2437="Beer",SUM(LOOKUP(2,1/(Rates!$B$3:$B$5&lt;=W2437)/(Rates!$C$3:$C$5&gt;=W2437),Rates!$D$3:$D$5)*(X2437/100)*W2437),IF(R2437="Refreshment Beverage",SUM(LOOKUP(2,1/(Rates!$B$7:$B$11&lt;=W2437)/(Rates!$C$7:$C$11&gt;=W2437),Rates!$D$7:$D$11)*(X2437/100)*W2437)))),"")</f>
        <v/>
      </c>
      <c r="O2437" s="134" t="str">
        <f t="shared" si="1160"/>
        <v/>
      </c>
      <c r="P2437" s="116"/>
      <c r="Q2437" s="117" t="str">
        <f t="shared" si="1161"/>
        <v/>
      </c>
      <c r="R2437" s="128" t="str">
        <f t="shared" si="1162"/>
        <v/>
      </c>
      <c r="S2437" s="135" t="str">
        <f>IF(B2437="","",IF(R2437="Refreshment Beverage",VLOOKUP(VALUE(Q2437),Rates!G$15:L$19,2,0),VLOOKUP(VALUE(Q2437),Rates!G$4:L$12,2,0)))</f>
        <v/>
      </c>
      <c r="T2437" s="135" t="str">
        <f t="shared" si="1163"/>
        <v/>
      </c>
      <c r="U2437" s="118" t="str">
        <f t="shared" si="1164"/>
        <v/>
      </c>
      <c r="V2437" s="135" t="str">
        <f t="shared" si="1165"/>
        <v/>
      </c>
      <c r="W2437" s="135" t="str">
        <f t="shared" si="1166"/>
        <v/>
      </c>
      <c r="X2437" s="119" t="str">
        <f t="shared" si="1167"/>
        <v/>
      </c>
      <c r="Y2437" s="120" t="str">
        <f>IF(B:B="","",IF(R2437="Refreshment Beverage",VLOOKUP(Q2437,Rates!G$15:L$19,6,0)*W2437,VLOOKUP(Q2437,Rates!G$4:L$12,6,0)*W2437))</f>
        <v/>
      </c>
      <c r="Z2437" s="120" t="str">
        <f t="shared" si="1168"/>
        <v/>
      </c>
      <c r="AA2437" s="120" t="str">
        <f t="shared" si="1169"/>
        <v/>
      </c>
      <c r="AB2437" s="136" t="str">
        <f>IF(B:B="","",IF(R2437="Refreshment Beverage","",IF(AND(R2437="Beer",Q2437=0),SUM(LOOKUP(2,1/(Rates!$B$15:$B$18&lt;=W2437)/(Rates!$C$15:$C$18&gt;=W2437),Rates!$D$15:$D$18)*W2437),VLOOKUP(VALUE(Q:Q),Rates!A:B,2,0)*W2437)))</f>
        <v/>
      </c>
      <c r="AC2437" s="136" t="str">
        <f>IF(B:B="","",IF(R2437="Refreshment Beverage","",IF(AND(R2437="Beer",Q2437=0),SUM(LOOKUP(2,1/(Rates!$B$15:$B$18&lt;=W2437)/(Rates!$C$15:$C$18&gt;=W2437),Rates!$E$15:$E$18)*W2437),VLOOKUP(VALUE(Q:Q),Rates!A:C,3,0)*W2437)))</f>
        <v/>
      </c>
      <c r="AD2437" s="137" t="str">
        <f>IFERROR(IF(B:B="","",IF(R2437="Beer","",IF(VALUE(Q2437)=0,VLOOKUP(VLOOKUP(B:B,#REF!,16,0),Rates!A:E,2,0),VLOOKUP(VALUE(Q2437),Rates!A$31:B$34,2,0)*W2437))),0)</f>
        <v/>
      </c>
      <c r="AE2437" s="121" t="str">
        <f t="shared" si="1170"/>
        <v/>
      </c>
      <c r="AF2437" s="138" t="str">
        <f t="shared" si="1171"/>
        <v/>
      </c>
      <c r="AG2437" s="122" t="str">
        <f t="shared" si="1172"/>
        <v/>
      </c>
      <c r="AH2437" s="123" t="str">
        <f t="shared" si="1173"/>
        <v/>
      </c>
      <c r="AI2437" s="139" t="str">
        <f>IF(AE:AE="","",IF(R2437="Refreshment Beverage",AK2437*(Rates!J$19/100),ROUND(SUM(AH2437*(Rates!$J$8/100)),4)))</f>
        <v/>
      </c>
      <c r="AJ2437" s="124" t="str">
        <f t="shared" si="1174"/>
        <v/>
      </c>
      <c r="AK2437" s="125" t="str">
        <f t="shared" si="1175"/>
        <v/>
      </c>
      <c r="AL2437" s="121" t="str">
        <f t="shared" si="1176"/>
        <v/>
      </c>
      <c r="AM2437" s="138" t="str">
        <f>IF(AS2437="","",IF(R2437="Refreshment Beverage",ROUND(AS2437*Rates!K$19,4),ROUND(AO2437*(VLOOKUP(VALUE(Q2437),Rates!G$4:L$12,3,0)),4)))</f>
        <v/>
      </c>
      <c r="AN2437" s="126" t="str">
        <f>IF(AS2437="","",IF(R2437="Refreshment Beverage",AS2437*(Rates!J$19/100),MAX(AM2437,AB2437)))</f>
        <v/>
      </c>
      <c r="AO2437" s="127" t="str">
        <f t="shared" si="1177"/>
        <v/>
      </c>
      <c r="AP2437" s="127" t="str">
        <f t="shared" si="1178"/>
        <v/>
      </c>
      <c r="AQ2437" s="140" t="str">
        <f>IF(AS2437="","",IF(R2437="Refreshment Beverage",ROUND(SUM(VLOOKUP(Q:Q,Rates!G$15:L$19,3,0)*(AS2437-Y2437-Z2437-AA2437)),4),ROUND(SUM(Rates!$K$8*AS2437),4)))</f>
        <v/>
      </c>
      <c r="AR2437" s="139" t="str">
        <f t="shared" si="1179"/>
        <v/>
      </c>
      <c r="AS2437" s="125" t="str">
        <f t="shared" si="1180"/>
        <v/>
      </c>
      <c r="AT2437" s="121" t="str">
        <f t="shared" si="1181"/>
        <v/>
      </c>
      <c r="AU2437" s="138" t="str">
        <f>IF(AX2437="","",IF(R2437="Refreshment Beverage",ROUND((BA2437-Y2437-Z2437-AA2437)*VLOOKUP(VALUE(Q2437),Rates!G$15:L$19,3,0),4),ROUND(AW2437*(VLOOKUP(VALUE(Q2437),Rates!G:L,3,0)),4)))</f>
        <v/>
      </c>
      <c r="AV2437" s="126" t="str">
        <f t="shared" si="1182"/>
        <v/>
      </c>
      <c r="AW2437" s="127" t="str">
        <f t="shared" si="1183"/>
        <v/>
      </c>
      <c r="AX2437" s="123" t="str">
        <f t="shared" si="1184"/>
        <v/>
      </c>
      <c r="AY2437" s="140" t="str">
        <f>IF(AX2437="","",IF(R2437="Refreshment Beverage",ROUND(SUM(AX2437*Rates!K$19),4),ROUND(SUM(AX2437*(Rates!J$8/100)),4)))</f>
        <v/>
      </c>
      <c r="AZ2437" s="124" t="str">
        <f t="shared" si="1185"/>
        <v/>
      </c>
      <c r="BA2437" s="125" t="str">
        <f t="shared" si="1186"/>
        <v/>
      </c>
      <c r="BB2437" s="115"/>
      <c r="BC2437" s="143"/>
      <c r="BD2437" s="100"/>
      <c r="BE2437" s="100"/>
      <c r="BF2437" s="100"/>
      <c r="BG2437" s="100"/>
    </row>
    <row r="2438" spans="1:59" x14ac:dyDescent="0.2">
      <c r="A2438" s="144"/>
      <c r="B2438" s="141"/>
      <c r="C2438" s="141"/>
      <c r="D2438" s="142"/>
      <c r="E2438" s="142"/>
      <c r="F2438" s="142"/>
      <c r="G2438" s="142"/>
      <c r="H2438" s="142"/>
      <c r="I2438" s="129"/>
      <c r="J2438" s="130"/>
      <c r="K2438" s="131" t="str">
        <f t="shared" si="1157"/>
        <v/>
      </c>
      <c r="L2438" s="132" t="str">
        <f t="shared" si="1158"/>
        <v/>
      </c>
      <c r="M2438" s="133" t="str">
        <f t="shared" si="1159"/>
        <v/>
      </c>
      <c r="N2438" s="134" t="str">
        <f>IFERROR(IF(B:B="","",IF(R2438="Beer",SUM(LOOKUP(2,1/(Rates!$B$3:$B$5&lt;=W2438)/(Rates!$C$3:$C$5&gt;=W2438),Rates!$D$3:$D$5)*(X2438/100)*W2438),IF(R2438="Refreshment Beverage",SUM(LOOKUP(2,1/(Rates!$B$7:$B$11&lt;=W2438)/(Rates!$C$7:$C$11&gt;=W2438),Rates!$D$7:$D$11)*(X2438/100)*W2438)))),"")</f>
        <v/>
      </c>
      <c r="O2438" s="134" t="str">
        <f t="shared" si="1160"/>
        <v/>
      </c>
      <c r="P2438" s="116"/>
      <c r="Q2438" s="117" t="str">
        <f t="shared" si="1161"/>
        <v/>
      </c>
      <c r="R2438" s="128" t="str">
        <f t="shared" si="1162"/>
        <v/>
      </c>
      <c r="S2438" s="135" t="str">
        <f>IF(B2438="","",IF(R2438="Refreshment Beverage",VLOOKUP(VALUE(Q2438),Rates!G$15:L$19,2,0),VLOOKUP(VALUE(Q2438),Rates!G$4:L$12,2,0)))</f>
        <v/>
      </c>
      <c r="T2438" s="135" t="str">
        <f t="shared" si="1163"/>
        <v/>
      </c>
      <c r="U2438" s="118" t="str">
        <f t="shared" si="1164"/>
        <v/>
      </c>
      <c r="V2438" s="135" t="str">
        <f t="shared" si="1165"/>
        <v/>
      </c>
      <c r="W2438" s="135" t="str">
        <f t="shared" si="1166"/>
        <v/>
      </c>
      <c r="X2438" s="119" t="str">
        <f t="shared" si="1167"/>
        <v/>
      </c>
      <c r="Y2438" s="120" t="str">
        <f>IF(B:B="","",IF(R2438="Refreshment Beverage",VLOOKUP(Q2438,Rates!G$15:L$19,6,0)*W2438,VLOOKUP(Q2438,Rates!G$4:L$12,6,0)*W2438))</f>
        <v/>
      </c>
      <c r="Z2438" s="120" t="str">
        <f t="shared" si="1168"/>
        <v/>
      </c>
      <c r="AA2438" s="120" t="str">
        <f t="shared" si="1169"/>
        <v/>
      </c>
      <c r="AB2438" s="136" t="str">
        <f>IF(B:B="","",IF(R2438="Refreshment Beverage","",IF(AND(R2438="Beer",Q2438=0),SUM(LOOKUP(2,1/(Rates!$B$15:$B$18&lt;=W2438)/(Rates!$C$15:$C$18&gt;=W2438),Rates!$D$15:$D$18)*W2438),VLOOKUP(VALUE(Q:Q),Rates!A:B,2,0)*W2438)))</f>
        <v/>
      </c>
      <c r="AC2438" s="136" t="str">
        <f>IF(B:B="","",IF(R2438="Refreshment Beverage","",IF(AND(R2438="Beer",Q2438=0),SUM(LOOKUP(2,1/(Rates!$B$15:$B$18&lt;=W2438)/(Rates!$C$15:$C$18&gt;=W2438),Rates!$E$15:$E$18)*W2438),VLOOKUP(VALUE(Q:Q),Rates!A:C,3,0)*W2438)))</f>
        <v/>
      </c>
      <c r="AD2438" s="137" t="str">
        <f>IFERROR(IF(B:B="","",IF(R2438="Beer","",IF(VALUE(Q2438)=0,VLOOKUP(VLOOKUP(B:B,#REF!,16,0),Rates!A:E,2,0),VLOOKUP(VALUE(Q2438),Rates!A$31:B$34,2,0)*W2438))),0)</f>
        <v/>
      </c>
      <c r="AE2438" s="121" t="str">
        <f t="shared" si="1170"/>
        <v/>
      </c>
      <c r="AF2438" s="138" t="str">
        <f t="shared" si="1171"/>
        <v/>
      </c>
      <c r="AG2438" s="122" t="str">
        <f t="shared" si="1172"/>
        <v/>
      </c>
      <c r="AH2438" s="123" t="str">
        <f t="shared" si="1173"/>
        <v/>
      </c>
      <c r="AI2438" s="139" t="str">
        <f>IF(AE:AE="","",IF(R2438="Refreshment Beverage",AK2438*(Rates!J$19/100),ROUND(SUM(AH2438*(Rates!$J$8/100)),4)))</f>
        <v/>
      </c>
      <c r="AJ2438" s="124" t="str">
        <f t="shared" si="1174"/>
        <v/>
      </c>
      <c r="AK2438" s="125" t="str">
        <f t="shared" si="1175"/>
        <v/>
      </c>
      <c r="AL2438" s="121" t="str">
        <f t="shared" si="1176"/>
        <v/>
      </c>
      <c r="AM2438" s="138" t="str">
        <f>IF(AS2438="","",IF(R2438="Refreshment Beverage",ROUND(AS2438*Rates!K$19,4),ROUND(AO2438*(VLOOKUP(VALUE(Q2438),Rates!G$4:L$12,3,0)),4)))</f>
        <v/>
      </c>
      <c r="AN2438" s="126" t="str">
        <f>IF(AS2438="","",IF(R2438="Refreshment Beverage",AS2438*(Rates!J$19/100),MAX(AM2438,AB2438)))</f>
        <v/>
      </c>
      <c r="AO2438" s="127" t="str">
        <f t="shared" si="1177"/>
        <v/>
      </c>
      <c r="AP2438" s="127" t="str">
        <f t="shared" si="1178"/>
        <v/>
      </c>
      <c r="AQ2438" s="140" t="str">
        <f>IF(AS2438="","",IF(R2438="Refreshment Beverage",ROUND(SUM(VLOOKUP(Q:Q,Rates!G$15:L$19,3,0)*(AS2438-Y2438-Z2438-AA2438)),4),ROUND(SUM(Rates!$K$8*AS2438),4)))</f>
        <v/>
      </c>
      <c r="AR2438" s="139" t="str">
        <f t="shared" si="1179"/>
        <v/>
      </c>
      <c r="AS2438" s="125" t="str">
        <f t="shared" si="1180"/>
        <v/>
      </c>
      <c r="AT2438" s="121" t="str">
        <f t="shared" si="1181"/>
        <v/>
      </c>
      <c r="AU2438" s="138" t="str">
        <f>IF(AX2438="","",IF(R2438="Refreshment Beverage",ROUND((BA2438-Y2438-Z2438-AA2438)*VLOOKUP(VALUE(Q2438),Rates!G$15:L$19,3,0),4),ROUND(AW2438*(VLOOKUP(VALUE(Q2438),Rates!G:L,3,0)),4)))</f>
        <v/>
      </c>
      <c r="AV2438" s="126" t="str">
        <f t="shared" si="1182"/>
        <v/>
      </c>
      <c r="AW2438" s="127" t="str">
        <f t="shared" si="1183"/>
        <v/>
      </c>
      <c r="AX2438" s="123" t="str">
        <f t="shared" si="1184"/>
        <v/>
      </c>
      <c r="AY2438" s="140" t="str">
        <f>IF(AX2438="","",IF(R2438="Refreshment Beverage",ROUND(SUM(AX2438*Rates!K$19),4),ROUND(SUM(AX2438*(Rates!J$8/100)),4)))</f>
        <v/>
      </c>
      <c r="AZ2438" s="124" t="str">
        <f t="shared" si="1185"/>
        <v/>
      </c>
      <c r="BA2438" s="125" t="str">
        <f t="shared" si="1186"/>
        <v/>
      </c>
      <c r="BB2438" s="115"/>
      <c r="BC2438" s="143"/>
      <c r="BD2438" s="100"/>
      <c r="BE2438" s="100"/>
      <c r="BF2438" s="100"/>
      <c r="BG2438" s="100"/>
    </row>
    <row r="2439" spans="1:59" x14ac:dyDescent="0.2">
      <c r="A2439" s="144"/>
      <c r="B2439" s="141"/>
      <c r="C2439" s="141"/>
      <c r="D2439" s="142"/>
      <c r="E2439" s="142"/>
      <c r="F2439" s="142"/>
      <c r="G2439" s="142"/>
      <c r="H2439" s="142"/>
      <c r="I2439" s="129"/>
      <c r="J2439" s="130"/>
      <c r="K2439" s="131" t="str">
        <f t="shared" si="1157"/>
        <v/>
      </c>
      <c r="L2439" s="132" t="str">
        <f t="shared" si="1158"/>
        <v/>
      </c>
      <c r="M2439" s="133" t="str">
        <f t="shared" si="1159"/>
        <v/>
      </c>
      <c r="N2439" s="134" t="str">
        <f>IFERROR(IF(B:B="","",IF(R2439="Beer",SUM(LOOKUP(2,1/(Rates!$B$3:$B$5&lt;=W2439)/(Rates!$C$3:$C$5&gt;=W2439),Rates!$D$3:$D$5)*(X2439/100)*W2439),IF(R2439="Refreshment Beverage",SUM(LOOKUP(2,1/(Rates!$B$7:$B$11&lt;=W2439)/(Rates!$C$7:$C$11&gt;=W2439),Rates!$D$7:$D$11)*(X2439/100)*W2439)))),"")</f>
        <v/>
      </c>
      <c r="O2439" s="134" t="str">
        <f t="shared" si="1160"/>
        <v/>
      </c>
      <c r="P2439" s="116"/>
      <c r="Q2439" s="117" t="str">
        <f t="shared" si="1161"/>
        <v/>
      </c>
      <c r="R2439" s="128" t="str">
        <f t="shared" si="1162"/>
        <v/>
      </c>
      <c r="S2439" s="135" t="str">
        <f>IF(B2439="","",IF(R2439="Refreshment Beverage",VLOOKUP(VALUE(Q2439),Rates!G$15:L$19,2,0),VLOOKUP(VALUE(Q2439),Rates!G$4:L$12,2,0)))</f>
        <v/>
      </c>
      <c r="T2439" s="135" t="str">
        <f t="shared" si="1163"/>
        <v/>
      </c>
      <c r="U2439" s="118" t="str">
        <f t="shared" si="1164"/>
        <v/>
      </c>
      <c r="V2439" s="135" t="str">
        <f t="shared" si="1165"/>
        <v/>
      </c>
      <c r="W2439" s="135" t="str">
        <f t="shared" si="1166"/>
        <v/>
      </c>
      <c r="X2439" s="119" t="str">
        <f t="shared" si="1167"/>
        <v/>
      </c>
      <c r="Y2439" s="120" t="str">
        <f>IF(B:B="","",IF(R2439="Refreshment Beverage",VLOOKUP(Q2439,Rates!G$15:L$19,6,0)*W2439,VLOOKUP(Q2439,Rates!G$4:L$12,6,0)*W2439))</f>
        <v/>
      </c>
      <c r="Z2439" s="120" t="str">
        <f t="shared" si="1168"/>
        <v/>
      </c>
      <c r="AA2439" s="120" t="str">
        <f t="shared" si="1169"/>
        <v/>
      </c>
      <c r="AB2439" s="136" t="str">
        <f>IF(B:B="","",IF(R2439="Refreshment Beverage","",IF(AND(R2439="Beer",Q2439=0),SUM(LOOKUP(2,1/(Rates!$B$15:$B$18&lt;=W2439)/(Rates!$C$15:$C$18&gt;=W2439),Rates!$D$15:$D$18)*W2439),VLOOKUP(VALUE(Q:Q),Rates!A:B,2,0)*W2439)))</f>
        <v/>
      </c>
      <c r="AC2439" s="136" t="str">
        <f>IF(B:B="","",IF(R2439="Refreshment Beverage","",IF(AND(R2439="Beer",Q2439=0),SUM(LOOKUP(2,1/(Rates!$B$15:$B$18&lt;=W2439)/(Rates!$C$15:$C$18&gt;=W2439),Rates!$E$15:$E$18)*W2439),VLOOKUP(VALUE(Q:Q),Rates!A:C,3,0)*W2439)))</f>
        <v/>
      </c>
      <c r="AD2439" s="137" t="str">
        <f>IFERROR(IF(B:B="","",IF(R2439="Beer","",IF(VALUE(Q2439)=0,VLOOKUP(VLOOKUP(B:B,#REF!,16,0),Rates!A:E,2,0),VLOOKUP(VALUE(Q2439),Rates!A$31:B$34,2,0)*W2439))),0)</f>
        <v/>
      </c>
      <c r="AE2439" s="121" t="str">
        <f t="shared" si="1170"/>
        <v/>
      </c>
      <c r="AF2439" s="138" t="str">
        <f t="shared" si="1171"/>
        <v/>
      </c>
      <c r="AG2439" s="122" t="str">
        <f t="shared" si="1172"/>
        <v/>
      </c>
      <c r="AH2439" s="123" t="str">
        <f t="shared" si="1173"/>
        <v/>
      </c>
      <c r="AI2439" s="139" t="str">
        <f>IF(AE:AE="","",IF(R2439="Refreshment Beverage",AK2439*(Rates!J$19/100),ROUND(SUM(AH2439*(Rates!$J$8/100)),4)))</f>
        <v/>
      </c>
      <c r="AJ2439" s="124" t="str">
        <f t="shared" si="1174"/>
        <v/>
      </c>
      <c r="AK2439" s="125" t="str">
        <f t="shared" si="1175"/>
        <v/>
      </c>
      <c r="AL2439" s="121" t="str">
        <f t="shared" si="1176"/>
        <v/>
      </c>
      <c r="AM2439" s="138" t="str">
        <f>IF(AS2439="","",IF(R2439="Refreshment Beverage",ROUND(AS2439*Rates!K$19,4),ROUND(AO2439*(VLOOKUP(VALUE(Q2439),Rates!G$4:L$12,3,0)),4)))</f>
        <v/>
      </c>
      <c r="AN2439" s="126" t="str">
        <f>IF(AS2439="","",IF(R2439="Refreshment Beverage",AS2439*(Rates!J$19/100),MAX(AM2439,AB2439)))</f>
        <v/>
      </c>
      <c r="AO2439" s="127" t="str">
        <f t="shared" si="1177"/>
        <v/>
      </c>
      <c r="AP2439" s="127" t="str">
        <f t="shared" si="1178"/>
        <v/>
      </c>
      <c r="AQ2439" s="140" t="str">
        <f>IF(AS2439="","",IF(R2439="Refreshment Beverage",ROUND(SUM(VLOOKUP(Q:Q,Rates!G$15:L$19,3,0)*(AS2439-Y2439-Z2439-AA2439)),4),ROUND(SUM(Rates!$K$8*AS2439),4)))</f>
        <v/>
      </c>
      <c r="AR2439" s="139" t="str">
        <f t="shared" si="1179"/>
        <v/>
      </c>
      <c r="AS2439" s="125" t="str">
        <f t="shared" si="1180"/>
        <v/>
      </c>
      <c r="AT2439" s="121" t="str">
        <f t="shared" si="1181"/>
        <v/>
      </c>
      <c r="AU2439" s="138" t="str">
        <f>IF(AX2439="","",IF(R2439="Refreshment Beverage",ROUND((BA2439-Y2439-Z2439-AA2439)*VLOOKUP(VALUE(Q2439),Rates!G$15:L$19,3,0),4),ROUND(AW2439*(VLOOKUP(VALUE(Q2439),Rates!G:L,3,0)),4)))</f>
        <v/>
      </c>
      <c r="AV2439" s="126" t="str">
        <f t="shared" si="1182"/>
        <v/>
      </c>
      <c r="AW2439" s="127" t="str">
        <f t="shared" si="1183"/>
        <v/>
      </c>
      <c r="AX2439" s="123" t="str">
        <f t="shared" si="1184"/>
        <v/>
      </c>
      <c r="AY2439" s="140" t="str">
        <f>IF(AX2439="","",IF(R2439="Refreshment Beverage",ROUND(SUM(AX2439*Rates!K$19),4),ROUND(SUM(AX2439*(Rates!J$8/100)),4)))</f>
        <v/>
      </c>
      <c r="AZ2439" s="124" t="str">
        <f t="shared" si="1185"/>
        <v/>
      </c>
      <c r="BA2439" s="125" t="str">
        <f t="shared" si="1186"/>
        <v/>
      </c>
      <c r="BB2439" s="115"/>
      <c r="BC2439" s="143"/>
      <c r="BD2439" s="100"/>
      <c r="BE2439" s="100"/>
      <c r="BF2439" s="100"/>
      <c r="BG2439" s="100"/>
    </row>
    <row r="2440" spans="1:59" x14ac:dyDescent="0.2">
      <c r="A2440" s="144"/>
      <c r="B2440" s="141"/>
      <c r="C2440" s="141"/>
      <c r="D2440" s="142"/>
      <c r="E2440" s="142"/>
      <c r="F2440" s="142"/>
      <c r="G2440" s="142"/>
      <c r="H2440" s="142"/>
      <c r="I2440" s="129"/>
      <c r="J2440" s="130"/>
      <c r="K2440" s="131" t="str">
        <f t="shared" si="1157"/>
        <v/>
      </c>
      <c r="L2440" s="132" t="str">
        <f t="shared" si="1158"/>
        <v/>
      </c>
      <c r="M2440" s="133" t="str">
        <f t="shared" si="1159"/>
        <v/>
      </c>
      <c r="N2440" s="134" t="str">
        <f>IFERROR(IF(B:B="","",IF(R2440="Beer",SUM(LOOKUP(2,1/(Rates!$B$3:$B$5&lt;=W2440)/(Rates!$C$3:$C$5&gt;=W2440),Rates!$D$3:$D$5)*(X2440/100)*W2440),IF(R2440="Refreshment Beverage",SUM(LOOKUP(2,1/(Rates!$B$7:$B$11&lt;=W2440)/(Rates!$C$7:$C$11&gt;=W2440),Rates!$D$7:$D$11)*(X2440/100)*W2440)))),"")</f>
        <v/>
      </c>
      <c r="O2440" s="134" t="str">
        <f t="shared" si="1160"/>
        <v/>
      </c>
      <c r="P2440" s="116"/>
      <c r="Q2440" s="117" t="str">
        <f t="shared" si="1161"/>
        <v/>
      </c>
      <c r="R2440" s="128" t="str">
        <f t="shared" si="1162"/>
        <v/>
      </c>
      <c r="S2440" s="135" t="str">
        <f>IF(B2440="","",IF(R2440="Refreshment Beverage",VLOOKUP(VALUE(Q2440),Rates!G$15:L$19,2,0),VLOOKUP(VALUE(Q2440),Rates!G$4:L$12,2,0)))</f>
        <v/>
      </c>
      <c r="T2440" s="135" t="str">
        <f t="shared" si="1163"/>
        <v/>
      </c>
      <c r="U2440" s="118" t="str">
        <f t="shared" si="1164"/>
        <v/>
      </c>
      <c r="V2440" s="135" t="str">
        <f t="shared" si="1165"/>
        <v/>
      </c>
      <c r="W2440" s="135" t="str">
        <f t="shared" si="1166"/>
        <v/>
      </c>
      <c r="X2440" s="119" t="str">
        <f t="shared" si="1167"/>
        <v/>
      </c>
      <c r="Y2440" s="120" t="str">
        <f>IF(B:B="","",IF(R2440="Refreshment Beverage",VLOOKUP(Q2440,Rates!G$15:L$19,6,0)*W2440,VLOOKUP(Q2440,Rates!G$4:L$12,6,0)*W2440))</f>
        <v/>
      </c>
      <c r="Z2440" s="120" t="str">
        <f t="shared" si="1168"/>
        <v/>
      </c>
      <c r="AA2440" s="120" t="str">
        <f t="shared" si="1169"/>
        <v/>
      </c>
      <c r="AB2440" s="136" t="str">
        <f>IF(B:B="","",IF(R2440="Refreshment Beverage","",IF(AND(R2440="Beer",Q2440=0),SUM(LOOKUP(2,1/(Rates!$B$15:$B$18&lt;=W2440)/(Rates!$C$15:$C$18&gt;=W2440),Rates!$D$15:$D$18)*W2440),VLOOKUP(VALUE(Q:Q),Rates!A:B,2,0)*W2440)))</f>
        <v/>
      </c>
      <c r="AC2440" s="136" t="str">
        <f>IF(B:B="","",IF(R2440="Refreshment Beverage","",IF(AND(R2440="Beer",Q2440=0),SUM(LOOKUP(2,1/(Rates!$B$15:$B$18&lt;=W2440)/(Rates!$C$15:$C$18&gt;=W2440),Rates!$E$15:$E$18)*W2440),VLOOKUP(VALUE(Q:Q),Rates!A:C,3,0)*W2440)))</f>
        <v/>
      </c>
      <c r="AD2440" s="137" t="str">
        <f>IFERROR(IF(B:B="","",IF(R2440="Beer","",IF(VALUE(Q2440)=0,VLOOKUP(VLOOKUP(B:B,#REF!,16,0),Rates!A:E,2,0),VLOOKUP(VALUE(Q2440),Rates!A$31:B$34,2,0)*W2440))),0)</f>
        <v/>
      </c>
      <c r="AE2440" s="121" t="str">
        <f t="shared" si="1170"/>
        <v/>
      </c>
      <c r="AF2440" s="138" t="str">
        <f t="shared" si="1171"/>
        <v/>
      </c>
      <c r="AG2440" s="122" t="str">
        <f t="shared" si="1172"/>
        <v/>
      </c>
      <c r="AH2440" s="123" t="str">
        <f t="shared" si="1173"/>
        <v/>
      </c>
      <c r="AI2440" s="139" t="str">
        <f>IF(AE:AE="","",IF(R2440="Refreshment Beverage",AK2440*(Rates!J$19/100),ROUND(SUM(AH2440*(Rates!$J$8/100)),4)))</f>
        <v/>
      </c>
      <c r="AJ2440" s="124" t="str">
        <f t="shared" si="1174"/>
        <v/>
      </c>
      <c r="AK2440" s="125" t="str">
        <f t="shared" si="1175"/>
        <v/>
      </c>
      <c r="AL2440" s="121" t="str">
        <f t="shared" si="1176"/>
        <v/>
      </c>
      <c r="AM2440" s="138" t="str">
        <f>IF(AS2440="","",IF(R2440="Refreshment Beverage",ROUND(AS2440*Rates!K$19,4),ROUND(AO2440*(VLOOKUP(VALUE(Q2440),Rates!G$4:L$12,3,0)),4)))</f>
        <v/>
      </c>
      <c r="AN2440" s="126" t="str">
        <f>IF(AS2440="","",IF(R2440="Refreshment Beverage",AS2440*(Rates!J$19/100),MAX(AM2440,AB2440)))</f>
        <v/>
      </c>
      <c r="AO2440" s="127" t="str">
        <f t="shared" si="1177"/>
        <v/>
      </c>
      <c r="AP2440" s="127" t="str">
        <f t="shared" si="1178"/>
        <v/>
      </c>
      <c r="AQ2440" s="140" t="str">
        <f>IF(AS2440="","",IF(R2440="Refreshment Beverage",ROUND(SUM(VLOOKUP(Q:Q,Rates!G$15:L$19,3,0)*(AS2440-Y2440-Z2440-AA2440)),4),ROUND(SUM(Rates!$K$8*AS2440),4)))</f>
        <v/>
      </c>
      <c r="AR2440" s="139" t="str">
        <f t="shared" si="1179"/>
        <v/>
      </c>
      <c r="AS2440" s="125" t="str">
        <f t="shared" si="1180"/>
        <v/>
      </c>
      <c r="AT2440" s="121" t="str">
        <f t="shared" si="1181"/>
        <v/>
      </c>
      <c r="AU2440" s="138" t="str">
        <f>IF(AX2440="","",IF(R2440="Refreshment Beverage",ROUND((BA2440-Y2440-Z2440-AA2440)*VLOOKUP(VALUE(Q2440),Rates!G$15:L$19,3,0),4),ROUND(AW2440*(VLOOKUP(VALUE(Q2440),Rates!G:L,3,0)),4)))</f>
        <v/>
      </c>
      <c r="AV2440" s="126" t="str">
        <f t="shared" si="1182"/>
        <v/>
      </c>
      <c r="AW2440" s="127" t="str">
        <f t="shared" si="1183"/>
        <v/>
      </c>
      <c r="AX2440" s="123" t="str">
        <f t="shared" si="1184"/>
        <v/>
      </c>
      <c r="AY2440" s="140" t="str">
        <f>IF(AX2440="","",IF(R2440="Refreshment Beverage",ROUND(SUM(AX2440*Rates!K$19),4),ROUND(SUM(AX2440*(Rates!J$8/100)),4)))</f>
        <v/>
      </c>
      <c r="AZ2440" s="124" t="str">
        <f t="shared" si="1185"/>
        <v/>
      </c>
      <c r="BA2440" s="125" t="str">
        <f t="shared" si="1186"/>
        <v/>
      </c>
      <c r="BB2440" s="115"/>
      <c r="BC2440" s="143"/>
      <c r="BD2440" s="100"/>
      <c r="BE2440" s="100"/>
      <c r="BF2440" s="100"/>
      <c r="BG2440" s="100"/>
    </row>
    <row r="2441" spans="1:59" x14ac:dyDescent="0.2">
      <c r="A2441" s="144"/>
      <c r="B2441" s="141"/>
      <c r="C2441" s="141"/>
      <c r="D2441" s="142"/>
      <c r="E2441" s="142"/>
      <c r="F2441" s="142"/>
      <c r="G2441" s="142"/>
      <c r="H2441" s="142"/>
      <c r="I2441" s="129"/>
      <c r="J2441" s="130"/>
      <c r="K2441" s="131" t="str">
        <f t="shared" si="1157"/>
        <v/>
      </c>
      <c r="L2441" s="132" t="str">
        <f t="shared" si="1158"/>
        <v/>
      </c>
      <c r="M2441" s="133" t="str">
        <f t="shared" si="1159"/>
        <v/>
      </c>
      <c r="N2441" s="134" t="str">
        <f>IFERROR(IF(B:B="","",IF(R2441="Beer",SUM(LOOKUP(2,1/(Rates!$B$3:$B$5&lt;=W2441)/(Rates!$C$3:$C$5&gt;=W2441),Rates!$D$3:$D$5)*(X2441/100)*W2441),IF(R2441="Refreshment Beverage",SUM(LOOKUP(2,1/(Rates!$B$7:$B$11&lt;=W2441)/(Rates!$C$7:$C$11&gt;=W2441),Rates!$D$7:$D$11)*(X2441/100)*W2441)))),"")</f>
        <v/>
      </c>
      <c r="O2441" s="134" t="str">
        <f t="shared" si="1160"/>
        <v/>
      </c>
      <c r="P2441" s="116"/>
      <c r="Q2441" s="117" t="str">
        <f t="shared" si="1161"/>
        <v/>
      </c>
      <c r="R2441" s="128" t="str">
        <f t="shared" si="1162"/>
        <v/>
      </c>
      <c r="S2441" s="135" t="str">
        <f>IF(B2441="","",IF(R2441="Refreshment Beverage",VLOOKUP(VALUE(Q2441),Rates!G$15:L$19,2,0),VLOOKUP(VALUE(Q2441),Rates!G$4:L$12,2,0)))</f>
        <v/>
      </c>
      <c r="T2441" s="135" t="str">
        <f t="shared" si="1163"/>
        <v/>
      </c>
      <c r="U2441" s="118" t="str">
        <f t="shared" si="1164"/>
        <v/>
      </c>
      <c r="V2441" s="135" t="str">
        <f t="shared" si="1165"/>
        <v/>
      </c>
      <c r="W2441" s="135" t="str">
        <f t="shared" si="1166"/>
        <v/>
      </c>
      <c r="X2441" s="119" t="str">
        <f t="shared" si="1167"/>
        <v/>
      </c>
      <c r="Y2441" s="120" t="str">
        <f>IF(B:B="","",IF(R2441="Refreshment Beverage",VLOOKUP(Q2441,Rates!G$15:L$19,6,0)*W2441,VLOOKUP(Q2441,Rates!G$4:L$12,6,0)*W2441))</f>
        <v/>
      </c>
      <c r="Z2441" s="120" t="str">
        <f t="shared" si="1168"/>
        <v/>
      </c>
      <c r="AA2441" s="120" t="str">
        <f t="shared" si="1169"/>
        <v/>
      </c>
      <c r="AB2441" s="136" t="str">
        <f>IF(B:B="","",IF(R2441="Refreshment Beverage","",IF(AND(R2441="Beer",Q2441=0),SUM(LOOKUP(2,1/(Rates!$B$15:$B$18&lt;=W2441)/(Rates!$C$15:$C$18&gt;=W2441),Rates!$D$15:$D$18)*W2441),VLOOKUP(VALUE(Q:Q),Rates!A:B,2,0)*W2441)))</f>
        <v/>
      </c>
      <c r="AC2441" s="136" t="str">
        <f>IF(B:B="","",IF(R2441="Refreshment Beverage","",IF(AND(R2441="Beer",Q2441=0),SUM(LOOKUP(2,1/(Rates!$B$15:$B$18&lt;=W2441)/(Rates!$C$15:$C$18&gt;=W2441),Rates!$E$15:$E$18)*W2441),VLOOKUP(VALUE(Q:Q),Rates!A:C,3,0)*W2441)))</f>
        <v/>
      </c>
      <c r="AD2441" s="137" t="str">
        <f>IFERROR(IF(B:B="","",IF(R2441="Beer","",IF(VALUE(Q2441)=0,VLOOKUP(VLOOKUP(B:B,#REF!,16,0),Rates!A:E,2,0),VLOOKUP(VALUE(Q2441),Rates!A$31:B$34,2,0)*W2441))),0)</f>
        <v/>
      </c>
      <c r="AE2441" s="121" t="str">
        <f t="shared" si="1170"/>
        <v/>
      </c>
      <c r="AF2441" s="138" t="str">
        <f t="shared" si="1171"/>
        <v/>
      </c>
      <c r="AG2441" s="122" t="str">
        <f t="shared" si="1172"/>
        <v/>
      </c>
      <c r="AH2441" s="123" t="str">
        <f t="shared" si="1173"/>
        <v/>
      </c>
      <c r="AI2441" s="139" t="str">
        <f>IF(AE:AE="","",IF(R2441="Refreshment Beverage",AK2441*(Rates!J$19/100),ROUND(SUM(AH2441*(Rates!$J$8/100)),4)))</f>
        <v/>
      </c>
      <c r="AJ2441" s="124" t="str">
        <f t="shared" si="1174"/>
        <v/>
      </c>
      <c r="AK2441" s="125" t="str">
        <f t="shared" si="1175"/>
        <v/>
      </c>
      <c r="AL2441" s="121" t="str">
        <f t="shared" si="1176"/>
        <v/>
      </c>
      <c r="AM2441" s="138" t="str">
        <f>IF(AS2441="","",IF(R2441="Refreshment Beverage",ROUND(AS2441*Rates!K$19,4),ROUND(AO2441*(VLOOKUP(VALUE(Q2441),Rates!G$4:L$12,3,0)),4)))</f>
        <v/>
      </c>
      <c r="AN2441" s="126" t="str">
        <f>IF(AS2441="","",IF(R2441="Refreshment Beverage",AS2441*(Rates!J$19/100),MAX(AM2441,AB2441)))</f>
        <v/>
      </c>
      <c r="AO2441" s="127" t="str">
        <f t="shared" si="1177"/>
        <v/>
      </c>
      <c r="AP2441" s="127" t="str">
        <f t="shared" si="1178"/>
        <v/>
      </c>
      <c r="AQ2441" s="140" t="str">
        <f>IF(AS2441="","",IF(R2441="Refreshment Beverage",ROUND(SUM(VLOOKUP(Q:Q,Rates!G$15:L$19,3,0)*(AS2441-Y2441-Z2441-AA2441)),4),ROUND(SUM(Rates!$K$8*AS2441),4)))</f>
        <v/>
      </c>
      <c r="AR2441" s="139" t="str">
        <f t="shared" si="1179"/>
        <v/>
      </c>
      <c r="AS2441" s="125" t="str">
        <f t="shared" si="1180"/>
        <v/>
      </c>
      <c r="AT2441" s="121" t="str">
        <f t="shared" si="1181"/>
        <v/>
      </c>
      <c r="AU2441" s="138" t="str">
        <f>IF(AX2441="","",IF(R2441="Refreshment Beverage",ROUND((BA2441-Y2441-Z2441-AA2441)*VLOOKUP(VALUE(Q2441),Rates!G$15:L$19,3,0),4),ROUND(AW2441*(VLOOKUP(VALUE(Q2441),Rates!G:L,3,0)),4)))</f>
        <v/>
      </c>
      <c r="AV2441" s="126" t="str">
        <f t="shared" si="1182"/>
        <v/>
      </c>
      <c r="AW2441" s="127" t="str">
        <f t="shared" si="1183"/>
        <v/>
      </c>
      <c r="AX2441" s="123" t="str">
        <f t="shared" si="1184"/>
        <v/>
      </c>
      <c r="AY2441" s="140" t="str">
        <f>IF(AX2441="","",IF(R2441="Refreshment Beverage",ROUND(SUM(AX2441*Rates!K$19),4),ROUND(SUM(AX2441*(Rates!J$8/100)),4)))</f>
        <v/>
      </c>
      <c r="AZ2441" s="124" t="str">
        <f t="shared" si="1185"/>
        <v/>
      </c>
      <c r="BA2441" s="125" t="str">
        <f t="shared" si="1186"/>
        <v/>
      </c>
      <c r="BB2441" s="115"/>
      <c r="BC2441" s="143"/>
      <c r="BD2441" s="100"/>
      <c r="BE2441" s="100"/>
      <c r="BF2441" s="100"/>
      <c r="BG2441" s="100"/>
    </row>
    <row r="2442" spans="1:59" x14ac:dyDescent="0.2">
      <c r="A2442" s="144"/>
      <c r="B2442" s="141"/>
      <c r="C2442" s="141"/>
      <c r="D2442" s="142"/>
      <c r="E2442" s="142"/>
      <c r="F2442" s="142"/>
      <c r="G2442" s="142"/>
      <c r="H2442" s="142"/>
      <c r="I2442" s="129"/>
      <c r="J2442" s="130"/>
      <c r="K2442" s="131" t="str">
        <f t="shared" si="1157"/>
        <v/>
      </c>
      <c r="L2442" s="132" t="str">
        <f t="shared" si="1158"/>
        <v/>
      </c>
      <c r="M2442" s="133" t="str">
        <f t="shared" si="1159"/>
        <v/>
      </c>
      <c r="N2442" s="134" t="str">
        <f>IFERROR(IF(B:B="","",IF(R2442="Beer",SUM(LOOKUP(2,1/(Rates!$B$3:$B$5&lt;=W2442)/(Rates!$C$3:$C$5&gt;=W2442),Rates!$D$3:$D$5)*(X2442/100)*W2442),IF(R2442="Refreshment Beverage",SUM(LOOKUP(2,1/(Rates!$B$7:$B$11&lt;=W2442)/(Rates!$C$7:$C$11&gt;=W2442),Rates!$D$7:$D$11)*(X2442/100)*W2442)))),"")</f>
        <v/>
      </c>
      <c r="O2442" s="134" t="str">
        <f t="shared" si="1160"/>
        <v/>
      </c>
      <c r="P2442" s="116"/>
      <c r="Q2442" s="117" t="str">
        <f t="shared" si="1161"/>
        <v/>
      </c>
      <c r="R2442" s="128" t="str">
        <f t="shared" si="1162"/>
        <v/>
      </c>
      <c r="S2442" s="135" t="str">
        <f>IF(B2442="","",IF(R2442="Refreshment Beverage",VLOOKUP(VALUE(Q2442),Rates!G$15:L$19,2,0),VLOOKUP(VALUE(Q2442),Rates!G$4:L$12,2,0)))</f>
        <v/>
      </c>
      <c r="T2442" s="135" t="str">
        <f t="shared" si="1163"/>
        <v/>
      </c>
      <c r="U2442" s="118" t="str">
        <f t="shared" si="1164"/>
        <v/>
      </c>
      <c r="V2442" s="135" t="str">
        <f t="shared" si="1165"/>
        <v/>
      </c>
      <c r="W2442" s="135" t="str">
        <f t="shared" si="1166"/>
        <v/>
      </c>
      <c r="X2442" s="119" t="str">
        <f t="shared" si="1167"/>
        <v/>
      </c>
      <c r="Y2442" s="120" t="str">
        <f>IF(B:B="","",IF(R2442="Refreshment Beverage",VLOOKUP(Q2442,Rates!G$15:L$19,6,0)*W2442,VLOOKUP(Q2442,Rates!G$4:L$12,6,0)*W2442))</f>
        <v/>
      </c>
      <c r="Z2442" s="120" t="str">
        <f t="shared" si="1168"/>
        <v/>
      </c>
      <c r="AA2442" s="120" t="str">
        <f t="shared" si="1169"/>
        <v/>
      </c>
      <c r="AB2442" s="136" t="str">
        <f>IF(B:B="","",IF(R2442="Refreshment Beverage","",IF(AND(R2442="Beer",Q2442=0),SUM(LOOKUP(2,1/(Rates!$B$15:$B$18&lt;=W2442)/(Rates!$C$15:$C$18&gt;=W2442),Rates!$D$15:$D$18)*W2442),VLOOKUP(VALUE(Q:Q),Rates!A:B,2,0)*W2442)))</f>
        <v/>
      </c>
      <c r="AC2442" s="136" t="str">
        <f>IF(B:B="","",IF(R2442="Refreshment Beverage","",IF(AND(R2442="Beer",Q2442=0),SUM(LOOKUP(2,1/(Rates!$B$15:$B$18&lt;=W2442)/(Rates!$C$15:$C$18&gt;=W2442),Rates!$E$15:$E$18)*W2442),VLOOKUP(VALUE(Q:Q),Rates!A:C,3,0)*W2442)))</f>
        <v/>
      </c>
      <c r="AD2442" s="137" t="str">
        <f>IFERROR(IF(B:B="","",IF(R2442="Beer","",IF(VALUE(Q2442)=0,VLOOKUP(VLOOKUP(B:B,#REF!,16,0),Rates!A:E,2,0),VLOOKUP(VALUE(Q2442),Rates!A$31:B$34,2,0)*W2442))),0)</f>
        <v/>
      </c>
      <c r="AE2442" s="121" t="str">
        <f t="shared" si="1170"/>
        <v/>
      </c>
      <c r="AF2442" s="138" t="str">
        <f t="shared" si="1171"/>
        <v/>
      </c>
      <c r="AG2442" s="122" t="str">
        <f t="shared" si="1172"/>
        <v/>
      </c>
      <c r="AH2442" s="123" t="str">
        <f t="shared" si="1173"/>
        <v/>
      </c>
      <c r="AI2442" s="139" t="str">
        <f>IF(AE:AE="","",IF(R2442="Refreshment Beverage",AK2442*(Rates!J$19/100),ROUND(SUM(AH2442*(Rates!$J$8/100)),4)))</f>
        <v/>
      </c>
      <c r="AJ2442" s="124" t="str">
        <f t="shared" si="1174"/>
        <v/>
      </c>
      <c r="AK2442" s="125" t="str">
        <f t="shared" si="1175"/>
        <v/>
      </c>
      <c r="AL2442" s="121" t="str">
        <f t="shared" si="1176"/>
        <v/>
      </c>
      <c r="AM2442" s="138" t="str">
        <f>IF(AS2442="","",IF(R2442="Refreshment Beverage",ROUND(AS2442*Rates!K$19,4),ROUND(AO2442*(VLOOKUP(VALUE(Q2442),Rates!G$4:L$12,3,0)),4)))</f>
        <v/>
      </c>
      <c r="AN2442" s="126" t="str">
        <f>IF(AS2442="","",IF(R2442="Refreshment Beverage",AS2442*(Rates!J$19/100),MAX(AM2442,AB2442)))</f>
        <v/>
      </c>
      <c r="AO2442" s="127" t="str">
        <f t="shared" si="1177"/>
        <v/>
      </c>
      <c r="AP2442" s="127" t="str">
        <f t="shared" si="1178"/>
        <v/>
      </c>
      <c r="AQ2442" s="140" t="str">
        <f>IF(AS2442="","",IF(R2442="Refreshment Beverage",ROUND(SUM(VLOOKUP(Q:Q,Rates!G$15:L$19,3,0)*(AS2442-Y2442-Z2442-AA2442)),4),ROUND(SUM(Rates!$K$8*AS2442),4)))</f>
        <v/>
      </c>
      <c r="AR2442" s="139" t="str">
        <f t="shared" si="1179"/>
        <v/>
      </c>
      <c r="AS2442" s="125" t="str">
        <f t="shared" si="1180"/>
        <v/>
      </c>
      <c r="AT2442" s="121" t="str">
        <f t="shared" si="1181"/>
        <v/>
      </c>
      <c r="AU2442" s="138" t="str">
        <f>IF(AX2442="","",IF(R2442="Refreshment Beverage",ROUND((BA2442-Y2442-Z2442-AA2442)*VLOOKUP(VALUE(Q2442),Rates!G$15:L$19,3,0),4),ROUND(AW2442*(VLOOKUP(VALUE(Q2442),Rates!G:L,3,0)),4)))</f>
        <v/>
      </c>
      <c r="AV2442" s="126" t="str">
        <f t="shared" si="1182"/>
        <v/>
      </c>
      <c r="AW2442" s="127" t="str">
        <f t="shared" si="1183"/>
        <v/>
      </c>
      <c r="AX2442" s="123" t="str">
        <f t="shared" si="1184"/>
        <v/>
      </c>
      <c r="AY2442" s="140" t="str">
        <f>IF(AX2442="","",IF(R2442="Refreshment Beverage",ROUND(SUM(AX2442*Rates!K$19),4),ROUND(SUM(AX2442*(Rates!J$8/100)),4)))</f>
        <v/>
      </c>
      <c r="AZ2442" s="124" t="str">
        <f t="shared" si="1185"/>
        <v/>
      </c>
      <c r="BA2442" s="125" t="str">
        <f t="shared" si="1186"/>
        <v/>
      </c>
      <c r="BB2442" s="115"/>
      <c r="BC2442" s="143"/>
      <c r="BD2442" s="100"/>
      <c r="BE2442" s="100"/>
      <c r="BF2442" s="100"/>
      <c r="BG2442" s="100"/>
    </row>
    <row r="2443" spans="1:59" x14ac:dyDescent="0.2">
      <c r="A2443" s="144"/>
      <c r="B2443" s="141"/>
      <c r="C2443" s="141"/>
      <c r="D2443" s="142"/>
      <c r="E2443" s="142"/>
      <c r="F2443" s="142"/>
      <c r="G2443" s="142"/>
      <c r="H2443" s="142"/>
      <c r="I2443" s="129"/>
      <c r="J2443" s="130"/>
      <c r="K2443" s="131" t="str">
        <f t="shared" si="1157"/>
        <v/>
      </c>
      <c r="L2443" s="132" t="str">
        <f t="shared" si="1158"/>
        <v/>
      </c>
      <c r="M2443" s="133" t="str">
        <f t="shared" si="1159"/>
        <v/>
      </c>
      <c r="N2443" s="134" t="str">
        <f>IFERROR(IF(B:B="","",IF(R2443="Beer",SUM(LOOKUP(2,1/(Rates!$B$3:$B$5&lt;=W2443)/(Rates!$C$3:$C$5&gt;=W2443),Rates!$D$3:$D$5)*(X2443/100)*W2443),IF(R2443="Refreshment Beverage",SUM(LOOKUP(2,1/(Rates!$B$7:$B$11&lt;=W2443)/(Rates!$C$7:$C$11&gt;=W2443),Rates!$D$7:$D$11)*(X2443/100)*W2443)))),"")</f>
        <v/>
      </c>
      <c r="O2443" s="134" t="str">
        <f t="shared" si="1160"/>
        <v/>
      </c>
      <c r="P2443" s="116"/>
      <c r="Q2443" s="117" t="str">
        <f t="shared" si="1161"/>
        <v/>
      </c>
      <c r="R2443" s="128" t="str">
        <f t="shared" si="1162"/>
        <v/>
      </c>
      <c r="S2443" s="135" t="str">
        <f>IF(B2443="","",IF(R2443="Refreshment Beverage",VLOOKUP(VALUE(Q2443),Rates!G$15:L$19,2,0),VLOOKUP(VALUE(Q2443),Rates!G$4:L$12,2,0)))</f>
        <v/>
      </c>
      <c r="T2443" s="135" t="str">
        <f t="shared" si="1163"/>
        <v/>
      </c>
      <c r="U2443" s="118" t="str">
        <f t="shared" si="1164"/>
        <v/>
      </c>
      <c r="V2443" s="135" t="str">
        <f t="shared" si="1165"/>
        <v/>
      </c>
      <c r="W2443" s="135" t="str">
        <f t="shared" si="1166"/>
        <v/>
      </c>
      <c r="X2443" s="119" t="str">
        <f t="shared" si="1167"/>
        <v/>
      </c>
      <c r="Y2443" s="120" t="str">
        <f>IF(B:B="","",IF(R2443="Refreshment Beverage",VLOOKUP(Q2443,Rates!G$15:L$19,6,0)*W2443,VLOOKUP(Q2443,Rates!G$4:L$12,6,0)*W2443))</f>
        <v/>
      </c>
      <c r="Z2443" s="120" t="str">
        <f t="shared" si="1168"/>
        <v/>
      </c>
      <c r="AA2443" s="120" t="str">
        <f t="shared" si="1169"/>
        <v/>
      </c>
      <c r="AB2443" s="136" t="str">
        <f>IF(B:B="","",IF(R2443="Refreshment Beverage","",IF(AND(R2443="Beer",Q2443=0),SUM(LOOKUP(2,1/(Rates!$B$15:$B$18&lt;=W2443)/(Rates!$C$15:$C$18&gt;=W2443),Rates!$D$15:$D$18)*W2443),VLOOKUP(VALUE(Q:Q),Rates!A:B,2,0)*W2443)))</f>
        <v/>
      </c>
      <c r="AC2443" s="136" t="str">
        <f>IF(B:B="","",IF(R2443="Refreshment Beverage","",IF(AND(R2443="Beer",Q2443=0),SUM(LOOKUP(2,1/(Rates!$B$15:$B$18&lt;=W2443)/(Rates!$C$15:$C$18&gt;=W2443),Rates!$E$15:$E$18)*W2443),VLOOKUP(VALUE(Q:Q),Rates!A:C,3,0)*W2443)))</f>
        <v/>
      </c>
      <c r="AD2443" s="137" t="str">
        <f>IFERROR(IF(B:B="","",IF(R2443="Beer","",IF(VALUE(Q2443)=0,VLOOKUP(VLOOKUP(B:B,#REF!,16,0),Rates!A:E,2,0),VLOOKUP(VALUE(Q2443),Rates!A$31:B$34,2,0)*W2443))),0)</f>
        <v/>
      </c>
      <c r="AE2443" s="121" t="str">
        <f t="shared" si="1170"/>
        <v/>
      </c>
      <c r="AF2443" s="138" t="str">
        <f t="shared" si="1171"/>
        <v/>
      </c>
      <c r="AG2443" s="122" t="str">
        <f t="shared" si="1172"/>
        <v/>
      </c>
      <c r="AH2443" s="123" t="str">
        <f t="shared" si="1173"/>
        <v/>
      </c>
      <c r="AI2443" s="139" t="str">
        <f>IF(AE:AE="","",IF(R2443="Refreshment Beverage",AK2443*(Rates!J$19/100),ROUND(SUM(AH2443*(Rates!$J$8/100)),4)))</f>
        <v/>
      </c>
      <c r="AJ2443" s="124" t="str">
        <f t="shared" si="1174"/>
        <v/>
      </c>
      <c r="AK2443" s="125" t="str">
        <f t="shared" si="1175"/>
        <v/>
      </c>
      <c r="AL2443" s="121" t="str">
        <f t="shared" si="1176"/>
        <v/>
      </c>
      <c r="AM2443" s="138" t="str">
        <f>IF(AS2443="","",IF(R2443="Refreshment Beverage",ROUND(AS2443*Rates!K$19,4),ROUND(AO2443*(VLOOKUP(VALUE(Q2443),Rates!G$4:L$12,3,0)),4)))</f>
        <v/>
      </c>
      <c r="AN2443" s="126" t="str">
        <f>IF(AS2443="","",IF(R2443="Refreshment Beverage",AS2443*(Rates!J$19/100),MAX(AM2443,AB2443)))</f>
        <v/>
      </c>
      <c r="AO2443" s="127" t="str">
        <f t="shared" si="1177"/>
        <v/>
      </c>
      <c r="AP2443" s="127" t="str">
        <f t="shared" si="1178"/>
        <v/>
      </c>
      <c r="AQ2443" s="140" t="str">
        <f>IF(AS2443="","",IF(R2443="Refreshment Beverage",ROUND(SUM(VLOOKUP(Q:Q,Rates!G$15:L$19,3,0)*(AS2443-Y2443-Z2443-AA2443)),4),ROUND(SUM(Rates!$K$8*AS2443),4)))</f>
        <v/>
      </c>
      <c r="AR2443" s="139" t="str">
        <f t="shared" si="1179"/>
        <v/>
      </c>
      <c r="AS2443" s="125" t="str">
        <f t="shared" si="1180"/>
        <v/>
      </c>
      <c r="AT2443" s="121" t="str">
        <f t="shared" si="1181"/>
        <v/>
      </c>
      <c r="AU2443" s="138" t="str">
        <f>IF(AX2443="","",IF(R2443="Refreshment Beverage",ROUND((BA2443-Y2443-Z2443-AA2443)*VLOOKUP(VALUE(Q2443),Rates!G$15:L$19,3,0),4),ROUND(AW2443*(VLOOKUP(VALUE(Q2443),Rates!G:L,3,0)),4)))</f>
        <v/>
      </c>
      <c r="AV2443" s="126" t="str">
        <f t="shared" si="1182"/>
        <v/>
      </c>
      <c r="AW2443" s="127" t="str">
        <f t="shared" si="1183"/>
        <v/>
      </c>
      <c r="AX2443" s="123" t="str">
        <f t="shared" si="1184"/>
        <v/>
      </c>
      <c r="AY2443" s="140" t="str">
        <f>IF(AX2443="","",IF(R2443="Refreshment Beverage",ROUND(SUM(AX2443*Rates!K$19),4),ROUND(SUM(AX2443*(Rates!J$8/100)),4)))</f>
        <v/>
      </c>
      <c r="AZ2443" s="124" t="str">
        <f t="shared" si="1185"/>
        <v/>
      </c>
      <c r="BA2443" s="125" t="str">
        <f t="shared" si="1186"/>
        <v/>
      </c>
      <c r="BB2443" s="115"/>
      <c r="BC2443" s="143"/>
      <c r="BD2443" s="100"/>
      <c r="BE2443" s="100"/>
      <c r="BF2443" s="100"/>
      <c r="BG2443" s="100"/>
    </row>
    <row r="2444" spans="1:59" x14ac:dyDescent="0.2">
      <c r="A2444" s="144"/>
      <c r="B2444" s="141"/>
      <c r="C2444" s="141"/>
      <c r="D2444" s="142"/>
      <c r="E2444" s="142"/>
      <c r="F2444" s="142"/>
      <c r="G2444" s="142"/>
      <c r="H2444" s="142"/>
      <c r="I2444" s="129"/>
      <c r="J2444" s="130"/>
      <c r="K2444" s="131" t="str">
        <f t="shared" si="1157"/>
        <v/>
      </c>
      <c r="L2444" s="132" t="str">
        <f t="shared" si="1158"/>
        <v/>
      </c>
      <c r="M2444" s="133" t="str">
        <f t="shared" si="1159"/>
        <v/>
      </c>
      <c r="N2444" s="134" t="str">
        <f>IFERROR(IF(B:B="","",IF(R2444="Beer",SUM(LOOKUP(2,1/(Rates!$B$3:$B$5&lt;=W2444)/(Rates!$C$3:$C$5&gt;=W2444),Rates!$D$3:$D$5)*(X2444/100)*W2444),IF(R2444="Refreshment Beverage",SUM(LOOKUP(2,1/(Rates!$B$7:$B$11&lt;=W2444)/(Rates!$C$7:$C$11&gt;=W2444),Rates!$D$7:$D$11)*(X2444/100)*W2444)))),"")</f>
        <v/>
      </c>
      <c r="O2444" s="134" t="str">
        <f t="shared" si="1160"/>
        <v/>
      </c>
      <c r="P2444" s="116"/>
      <c r="Q2444" s="117" t="str">
        <f t="shared" si="1161"/>
        <v/>
      </c>
      <c r="R2444" s="128" t="str">
        <f t="shared" si="1162"/>
        <v/>
      </c>
      <c r="S2444" s="135" t="str">
        <f>IF(B2444="","",IF(R2444="Refreshment Beverage",VLOOKUP(VALUE(Q2444),Rates!G$15:L$19,2,0),VLOOKUP(VALUE(Q2444),Rates!G$4:L$12,2,0)))</f>
        <v/>
      </c>
      <c r="T2444" s="135" t="str">
        <f t="shared" si="1163"/>
        <v/>
      </c>
      <c r="U2444" s="118" t="str">
        <f t="shared" si="1164"/>
        <v/>
      </c>
      <c r="V2444" s="135" t="str">
        <f t="shared" si="1165"/>
        <v/>
      </c>
      <c r="W2444" s="135" t="str">
        <f t="shared" si="1166"/>
        <v/>
      </c>
      <c r="X2444" s="119" t="str">
        <f t="shared" si="1167"/>
        <v/>
      </c>
      <c r="Y2444" s="120" t="str">
        <f>IF(B:B="","",IF(R2444="Refreshment Beverage",VLOOKUP(Q2444,Rates!G$15:L$19,6,0)*W2444,VLOOKUP(Q2444,Rates!G$4:L$12,6,0)*W2444))</f>
        <v/>
      </c>
      <c r="Z2444" s="120" t="str">
        <f t="shared" si="1168"/>
        <v/>
      </c>
      <c r="AA2444" s="120" t="str">
        <f t="shared" si="1169"/>
        <v/>
      </c>
      <c r="AB2444" s="136" t="str">
        <f>IF(B:B="","",IF(R2444="Refreshment Beverage","",IF(AND(R2444="Beer",Q2444=0),SUM(LOOKUP(2,1/(Rates!$B$15:$B$18&lt;=W2444)/(Rates!$C$15:$C$18&gt;=W2444),Rates!$D$15:$D$18)*W2444),VLOOKUP(VALUE(Q:Q),Rates!A:B,2,0)*W2444)))</f>
        <v/>
      </c>
      <c r="AC2444" s="136" t="str">
        <f>IF(B:B="","",IF(R2444="Refreshment Beverage","",IF(AND(R2444="Beer",Q2444=0),SUM(LOOKUP(2,1/(Rates!$B$15:$B$18&lt;=W2444)/(Rates!$C$15:$C$18&gt;=W2444),Rates!$E$15:$E$18)*W2444),VLOOKUP(VALUE(Q:Q),Rates!A:C,3,0)*W2444)))</f>
        <v/>
      </c>
      <c r="AD2444" s="137" t="str">
        <f>IFERROR(IF(B:B="","",IF(R2444="Beer","",IF(VALUE(Q2444)=0,VLOOKUP(VLOOKUP(B:B,#REF!,16,0),Rates!A:E,2,0),VLOOKUP(VALUE(Q2444),Rates!A$31:B$34,2,0)*W2444))),0)</f>
        <v/>
      </c>
      <c r="AE2444" s="121" t="str">
        <f t="shared" si="1170"/>
        <v/>
      </c>
      <c r="AF2444" s="138" t="str">
        <f t="shared" si="1171"/>
        <v/>
      </c>
      <c r="AG2444" s="122" t="str">
        <f t="shared" si="1172"/>
        <v/>
      </c>
      <c r="AH2444" s="123" t="str">
        <f t="shared" si="1173"/>
        <v/>
      </c>
      <c r="AI2444" s="139" t="str">
        <f>IF(AE:AE="","",IF(R2444="Refreshment Beverage",AK2444*(Rates!J$19/100),ROUND(SUM(AH2444*(Rates!$J$8/100)),4)))</f>
        <v/>
      </c>
      <c r="AJ2444" s="124" t="str">
        <f t="shared" si="1174"/>
        <v/>
      </c>
      <c r="AK2444" s="125" t="str">
        <f t="shared" si="1175"/>
        <v/>
      </c>
      <c r="AL2444" s="121" t="str">
        <f t="shared" si="1176"/>
        <v/>
      </c>
      <c r="AM2444" s="138" t="str">
        <f>IF(AS2444="","",IF(R2444="Refreshment Beverage",ROUND(AS2444*Rates!K$19,4),ROUND(AO2444*(VLOOKUP(VALUE(Q2444),Rates!G$4:L$12,3,0)),4)))</f>
        <v/>
      </c>
      <c r="AN2444" s="126" t="str">
        <f>IF(AS2444="","",IF(R2444="Refreshment Beverage",AS2444*(Rates!J$19/100),MAX(AM2444,AB2444)))</f>
        <v/>
      </c>
      <c r="AO2444" s="127" t="str">
        <f t="shared" si="1177"/>
        <v/>
      </c>
      <c r="AP2444" s="127" t="str">
        <f t="shared" si="1178"/>
        <v/>
      </c>
      <c r="AQ2444" s="140" t="str">
        <f>IF(AS2444="","",IF(R2444="Refreshment Beverage",ROUND(SUM(VLOOKUP(Q:Q,Rates!G$15:L$19,3,0)*(AS2444-Y2444-Z2444-AA2444)),4),ROUND(SUM(Rates!$K$8*AS2444),4)))</f>
        <v/>
      </c>
      <c r="AR2444" s="139" t="str">
        <f t="shared" si="1179"/>
        <v/>
      </c>
      <c r="AS2444" s="125" t="str">
        <f t="shared" si="1180"/>
        <v/>
      </c>
      <c r="AT2444" s="121" t="str">
        <f t="shared" si="1181"/>
        <v/>
      </c>
      <c r="AU2444" s="138" t="str">
        <f>IF(AX2444="","",IF(R2444="Refreshment Beverage",ROUND((BA2444-Y2444-Z2444-AA2444)*VLOOKUP(VALUE(Q2444),Rates!G$15:L$19,3,0),4),ROUND(AW2444*(VLOOKUP(VALUE(Q2444),Rates!G:L,3,0)),4)))</f>
        <v/>
      </c>
      <c r="AV2444" s="126" t="str">
        <f t="shared" si="1182"/>
        <v/>
      </c>
      <c r="AW2444" s="127" t="str">
        <f t="shared" si="1183"/>
        <v/>
      </c>
      <c r="AX2444" s="123" t="str">
        <f t="shared" si="1184"/>
        <v/>
      </c>
      <c r="AY2444" s="140" t="str">
        <f>IF(AX2444="","",IF(R2444="Refreshment Beverage",ROUND(SUM(AX2444*Rates!K$19),4),ROUND(SUM(AX2444*(Rates!J$8/100)),4)))</f>
        <v/>
      </c>
      <c r="AZ2444" s="124" t="str">
        <f t="shared" si="1185"/>
        <v/>
      </c>
      <c r="BA2444" s="125" t="str">
        <f t="shared" si="1186"/>
        <v/>
      </c>
      <c r="BB2444" s="115"/>
      <c r="BC2444" s="143"/>
      <c r="BD2444" s="100"/>
      <c r="BE2444" s="100"/>
      <c r="BF2444" s="100"/>
      <c r="BG2444" s="100"/>
    </row>
    <row r="2445" spans="1:59" x14ac:dyDescent="0.2">
      <c r="A2445" s="144"/>
      <c r="B2445" s="141"/>
      <c r="C2445" s="141"/>
      <c r="D2445" s="142"/>
      <c r="E2445" s="142"/>
      <c r="F2445" s="142"/>
      <c r="G2445" s="142"/>
      <c r="H2445" s="142"/>
      <c r="I2445" s="129"/>
      <c r="J2445" s="130"/>
      <c r="K2445" s="131" t="str">
        <f t="shared" si="1157"/>
        <v/>
      </c>
      <c r="L2445" s="132" t="str">
        <f t="shared" si="1158"/>
        <v/>
      </c>
      <c r="M2445" s="133" t="str">
        <f t="shared" si="1159"/>
        <v/>
      </c>
      <c r="N2445" s="134" t="str">
        <f>IFERROR(IF(B:B="","",IF(R2445="Beer",SUM(LOOKUP(2,1/(Rates!$B$3:$B$5&lt;=W2445)/(Rates!$C$3:$C$5&gt;=W2445),Rates!$D$3:$D$5)*(X2445/100)*W2445),IF(R2445="Refreshment Beverage",SUM(LOOKUP(2,1/(Rates!$B$7:$B$11&lt;=W2445)/(Rates!$C$7:$C$11&gt;=W2445),Rates!$D$7:$D$11)*(X2445/100)*W2445)))),"")</f>
        <v/>
      </c>
      <c r="O2445" s="134" t="str">
        <f t="shared" si="1160"/>
        <v/>
      </c>
      <c r="P2445" s="116"/>
      <c r="Q2445" s="117" t="str">
        <f t="shared" si="1161"/>
        <v/>
      </c>
      <c r="R2445" s="128" t="str">
        <f t="shared" si="1162"/>
        <v/>
      </c>
      <c r="S2445" s="135" t="str">
        <f>IF(B2445="","",IF(R2445="Refreshment Beverage",VLOOKUP(VALUE(Q2445),Rates!G$15:L$19,2,0),VLOOKUP(VALUE(Q2445),Rates!G$4:L$12,2,0)))</f>
        <v/>
      </c>
      <c r="T2445" s="135" t="str">
        <f t="shared" si="1163"/>
        <v/>
      </c>
      <c r="U2445" s="118" t="str">
        <f t="shared" si="1164"/>
        <v/>
      </c>
      <c r="V2445" s="135" t="str">
        <f t="shared" si="1165"/>
        <v/>
      </c>
      <c r="W2445" s="135" t="str">
        <f t="shared" si="1166"/>
        <v/>
      </c>
      <c r="X2445" s="119" t="str">
        <f t="shared" si="1167"/>
        <v/>
      </c>
      <c r="Y2445" s="120" t="str">
        <f>IF(B:B="","",IF(R2445="Refreshment Beverage",VLOOKUP(Q2445,Rates!G$15:L$19,6,0)*W2445,VLOOKUP(Q2445,Rates!G$4:L$12,6,0)*W2445))</f>
        <v/>
      </c>
      <c r="Z2445" s="120" t="str">
        <f t="shared" si="1168"/>
        <v/>
      </c>
      <c r="AA2445" s="120" t="str">
        <f t="shared" si="1169"/>
        <v/>
      </c>
      <c r="AB2445" s="136" t="str">
        <f>IF(B:B="","",IF(R2445="Refreshment Beverage","",IF(AND(R2445="Beer",Q2445=0),SUM(LOOKUP(2,1/(Rates!$B$15:$B$18&lt;=W2445)/(Rates!$C$15:$C$18&gt;=W2445),Rates!$D$15:$D$18)*W2445),VLOOKUP(VALUE(Q:Q),Rates!A:B,2,0)*W2445)))</f>
        <v/>
      </c>
      <c r="AC2445" s="136" t="str">
        <f>IF(B:B="","",IF(R2445="Refreshment Beverage","",IF(AND(R2445="Beer",Q2445=0),SUM(LOOKUP(2,1/(Rates!$B$15:$B$18&lt;=W2445)/(Rates!$C$15:$C$18&gt;=W2445),Rates!$E$15:$E$18)*W2445),VLOOKUP(VALUE(Q:Q),Rates!A:C,3,0)*W2445)))</f>
        <v/>
      </c>
      <c r="AD2445" s="137" t="str">
        <f>IFERROR(IF(B:B="","",IF(R2445="Beer","",IF(VALUE(Q2445)=0,VLOOKUP(VLOOKUP(B:B,#REF!,16,0),Rates!A:E,2,0),VLOOKUP(VALUE(Q2445),Rates!A$31:B$34,2,0)*W2445))),0)</f>
        <v/>
      </c>
      <c r="AE2445" s="121" t="str">
        <f t="shared" si="1170"/>
        <v/>
      </c>
      <c r="AF2445" s="138" t="str">
        <f t="shared" si="1171"/>
        <v/>
      </c>
      <c r="AG2445" s="122" t="str">
        <f t="shared" si="1172"/>
        <v/>
      </c>
      <c r="AH2445" s="123" t="str">
        <f t="shared" si="1173"/>
        <v/>
      </c>
      <c r="AI2445" s="139" t="str">
        <f>IF(AE:AE="","",IF(R2445="Refreshment Beverage",AK2445*(Rates!J$19/100),ROUND(SUM(AH2445*(Rates!$J$8/100)),4)))</f>
        <v/>
      </c>
      <c r="AJ2445" s="124" t="str">
        <f t="shared" si="1174"/>
        <v/>
      </c>
      <c r="AK2445" s="125" t="str">
        <f t="shared" si="1175"/>
        <v/>
      </c>
      <c r="AL2445" s="121" t="str">
        <f t="shared" si="1176"/>
        <v/>
      </c>
      <c r="AM2445" s="138" t="str">
        <f>IF(AS2445="","",IF(R2445="Refreshment Beverage",ROUND(AS2445*Rates!K$19,4),ROUND(AO2445*(VLOOKUP(VALUE(Q2445),Rates!G$4:L$12,3,0)),4)))</f>
        <v/>
      </c>
      <c r="AN2445" s="126" t="str">
        <f>IF(AS2445="","",IF(R2445="Refreshment Beverage",AS2445*(Rates!J$19/100),MAX(AM2445,AB2445)))</f>
        <v/>
      </c>
      <c r="AO2445" s="127" t="str">
        <f t="shared" si="1177"/>
        <v/>
      </c>
      <c r="AP2445" s="127" t="str">
        <f t="shared" si="1178"/>
        <v/>
      </c>
      <c r="AQ2445" s="140" t="str">
        <f>IF(AS2445="","",IF(R2445="Refreshment Beverage",ROUND(SUM(VLOOKUP(Q:Q,Rates!G$15:L$19,3,0)*(AS2445-Y2445-Z2445-AA2445)),4),ROUND(SUM(Rates!$K$8*AS2445),4)))</f>
        <v/>
      </c>
      <c r="AR2445" s="139" t="str">
        <f t="shared" si="1179"/>
        <v/>
      </c>
      <c r="AS2445" s="125" t="str">
        <f t="shared" si="1180"/>
        <v/>
      </c>
      <c r="AT2445" s="121" t="str">
        <f t="shared" si="1181"/>
        <v/>
      </c>
      <c r="AU2445" s="138" t="str">
        <f>IF(AX2445="","",IF(R2445="Refreshment Beverage",ROUND((BA2445-Y2445-Z2445-AA2445)*VLOOKUP(VALUE(Q2445),Rates!G$15:L$19,3,0),4),ROUND(AW2445*(VLOOKUP(VALUE(Q2445),Rates!G:L,3,0)),4)))</f>
        <v/>
      </c>
      <c r="AV2445" s="126" t="str">
        <f t="shared" si="1182"/>
        <v/>
      </c>
      <c r="AW2445" s="127" t="str">
        <f t="shared" si="1183"/>
        <v/>
      </c>
      <c r="AX2445" s="123" t="str">
        <f t="shared" si="1184"/>
        <v/>
      </c>
      <c r="AY2445" s="140" t="str">
        <f>IF(AX2445="","",IF(R2445="Refreshment Beverage",ROUND(SUM(AX2445*Rates!K$19),4),ROUND(SUM(AX2445*(Rates!J$8/100)),4)))</f>
        <v/>
      </c>
      <c r="AZ2445" s="124" t="str">
        <f t="shared" si="1185"/>
        <v/>
      </c>
      <c r="BA2445" s="125" t="str">
        <f t="shared" si="1186"/>
        <v/>
      </c>
      <c r="BB2445" s="115"/>
      <c r="BC2445" s="143"/>
      <c r="BD2445" s="100"/>
      <c r="BE2445" s="100"/>
      <c r="BF2445" s="100"/>
      <c r="BG2445" s="100"/>
    </row>
    <row r="2446" spans="1:59" x14ac:dyDescent="0.2">
      <c r="A2446" s="144"/>
      <c r="B2446" s="141"/>
      <c r="C2446" s="141"/>
      <c r="D2446" s="142"/>
      <c r="E2446" s="142"/>
      <c r="F2446" s="142"/>
      <c r="G2446" s="142"/>
      <c r="H2446" s="142"/>
      <c r="I2446" s="129"/>
      <c r="J2446" s="130"/>
      <c r="K2446" s="131" t="str">
        <f t="shared" si="1157"/>
        <v/>
      </c>
      <c r="L2446" s="132" t="str">
        <f t="shared" si="1158"/>
        <v/>
      </c>
      <c r="M2446" s="133" t="str">
        <f t="shared" si="1159"/>
        <v/>
      </c>
      <c r="N2446" s="134" t="str">
        <f>IFERROR(IF(B:B="","",IF(R2446="Beer",SUM(LOOKUP(2,1/(Rates!$B$3:$B$5&lt;=W2446)/(Rates!$C$3:$C$5&gt;=W2446),Rates!$D$3:$D$5)*(X2446/100)*W2446),IF(R2446="Refreshment Beverage",SUM(LOOKUP(2,1/(Rates!$B$7:$B$11&lt;=W2446)/(Rates!$C$7:$C$11&gt;=W2446),Rates!$D$7:$D$11)*(X2446/100)*W2446)))),"")</f>
        <v/>
      </c>
      <c r="O2446" s="134" t="str">
        <f t="shared" si="1160"/>
        <v/>
      </c>
      <c r="P2446" s="116"/>
      <c r="Q2446" s="117" t="str">
        <f t="shared" si="1161"/>
        <v/>
      </c>
      <c r="R2446" s="128" t="str">
        <f t="shared" si="1162"/>
        <v/>
      </c>
      <c r="S2446" s="135" t="str">
        <f>IF(B2446="","",IF(R2446="Refreshment Beverage",VLOOKUP(VALUE(Q2446),Rates!G$15:L$19,2,0),VLOOKUP(VALUE(Q2446),Rates!G$4:L$12,2,0)))</f>
        <v/>
      </c>
      <c r="T2446" s="135" t="str">
        <f t="shared" si="1163"/>
        <v/>
      </c>
      <c r="U2446" s="118" t="str">
        <f t="shared" si="1164"/>
        <v/>
      </c>
      <c r="V2446" s="135" t="str">
        <f t="shared" si="1165"/>
        <v/>
      </c>
      <c r="W2446" s="135" t="str">
        <f t="shared" si="1166"/>
        <v/>
      </c>
      <c r="X2446" s="119" t="str">
        <f t="shared" si="1167"/>
        <v/>
      </c>
      <c r="Y2446" s="120" t="str">
        <f>IF(B:B="","",IF(R2446="Refreshment Beverage",VLOOKUP(Q2446,Rates!G$15:L$19,6,0)*W2446,VLOOKUP(Q2446,Rates!G$4:L$12,6,0)*W2446))</f>
        <v/>
      </c>
      <c r="Z2446" s="120" t="str">
        <f t="shared" si="1168"/>
        <v/>
      </c>
      <c r="AA2446" s="120" t="str">
        <f t="shared" si="1169"/>
        <v/>
      </c>
      <c r="AB2446" s="136" t="str">
        <f>IF(B:B="","",IF(R2446="Refreshment Beverage","",IF(AND(R2446="Beer",Q2446=0),SUM(LOOKUP(2,1/(Rates!$B$15:$B$18&lt;=W2446)/(Rates!$C$15:$C$18&gt;=W2446),Rates!$D$15:$D$18)*W2446),VLOOKUP(VALUE(Q:Q),Rates!A:B,2,0)*W2446)))</f>
        <v/>
      </c>
      <c r="AC2446" s="136" t="str">
        <f>IF(B:B="","",IF(R2446="Refreshment Beverage","",IF(AND(R2446="Beer",Q2446=0),SUM(LOOKUP(2,1/(Rates!$B$15:$B$18&lt;=W2446)/(Rates!$C$15:$C$18&gt;=W2446),Rates!$E$15:$E$18)*W2446),VLOOKUP(VALUE(Q:Q),Rates!A:C,3,0)*W2446)))</f>
        <v/>
      </c>
      <c r="AD2446" s="137" t="str">
        <f>IFERROR(IF(B:B="","",IF(R2446="Beer","",IF(VALUE(Q2446)=0,VLOOKUP(VLOOKUP(B:B,#REF!,16,0),Rates!A:E,2,0),VLOOKUP(VALUE(Q2446),Rates!A$31:B$34,2,0)*W2446))),0)</f>
        <v/>
      </c>
      <c r="AE2446" s="121" t="str">
        <f t="shared" si="1170"/>
        <v/>
      </c>
      <c r="AF2446" s="138" t="str">
        <f t="shared" si="1171"/>
        <v/>
      </c>
      <c r="AG2446" s="122" t="str">
        <f t="shared" si="1172"/>
        <v/>
      </c>
      <c r="AH2446" s="123" t="str">
        <f t="shared" si="1173"/>
        <v/>
      </c>
      <c r="AI2446" s="139" t="str">
        <f>IF(AE:AE="","",IF(R2446="Refreshment Beverage",AK2446*(Rates!J$19/100),ROUND(SUM(AH2446*(Rates!$J$8/100)),4)))</f>
        <v/>
      </c>
      <c r="AJ2446" s="124" t="str">
        <f t="shared" si="1174"/>
        <v/>
      </c>
      <c r="AK2446" s="125" t="str">
        <f t="shared" si="1175"/>
        <v/>
      </c>
      <c r="AL2446" s="121" t="str">
        <f t="shared" si="1176"/>
        <v/>
      </c>
      <c r="AM2446" s="138" t="str">
        <f>IF(AS2446="","",IF(R2446="Refreshment Beverage",ROUND(AS2446*Rates!K$19,4),ROUND(AO2446*(VLOOKUP(VALUE(Q2446),Rates!G$4:L$12,3,0)),4)))</f>
        <v/>
      </c>
      <c r="AN2446" s="126" t="str">
        <f>IF(AS2446="","",IF(R2446="Refreshment Beverage",AS2446*(Rates!J$19/100),MAX(AM2446,AB2446)))</f>
        <v/>
      </c>
      <c r="AO2446" s="127" t="str">
        <f t="shared" si="1177"/>
        <v/>
      </c>
      <c r="AP2446" s="127" t="str">
        <f t="shared" si="1178"/>
        <v/>
      </c>
      <c r="AQ2446" s="140" t="str">
        <f>IF(AS2446="","",IF(R2446="Refreshment Beverage",ROUND(SUM(VLOOKUP(Q:Q,Rates!G$15:L$19,3,0)*(AS2446-Y2446-Z2446-AA2446)),4),ROUND(SUM(Rates!$K$8*AS2446),4)))</f>
        <v/>
      </c>
      <c r="AR2446" s="139" t="str">
        <f t="shared" si="1179"/>
        <v/>
      </c>
      <c r="AS2446" s="125" t="str">
        <f t="shared" si="1180"/>
        <v/>
      </c>
      <c r="AT2446" s="121" t="str">
        <f t="shared" si="1181"/>
        <v/>
      </c>
      <c r="AU2446" s="138" t="str">
        <f>IF(AX2446="","",IF(R2446="Refreshment Beverage",ROUND((BA2446-Y2446-Z2446-AA2446)*VLOOKUP(VALUE(Q2446),Rates!G$15:L$19,3,0),4),ROUND(AW2446*(VLOOKUP(VALUE(Q2446),Rates!G:L,3,0)),4)))</f>
        <v/>
      </c>
      <c r="AV2446" s="126" t="str">
        <f t="shared" si="1182"/>
        <v/>
      </c>
      <c r="AW2446" s="127" t="str">
        <f t="shared" si="1183"/>
        <v/>
      </c>
      <c r="AX2446" s="123" t="str">
        <f t="shared" si="1184"/>
        <v/>
      </c>
      <c r="AY2446" s="140" t="str">
        <f>IF(AX2446="","",IF(R2446="Refreshment Beverage",ROUND(SUM(AX2446*Rates!K$19),4),ROUND(SUM(AX2446*(Rates!J$8/100)),4)))</f>
        <v/>
      </c>
      <c r="AZ2446" s="124" t="str">
        <f t="shared" si="1185"/>
        <v/>
      </c>
      <c r="BA2446" s="125" t="str">
        <f t="shared" si="1186"/>
        <v/>
      </c>
      <c r="BB2446" s="115"/>
      <c r="BC2446" s="143"/>
      <c r="BD2446" s="100"/>
      <c r="BE2446" s="100"/>
      <c r="BF2446" s="100"/>
      <c r="BG2446" s="100"/>
    </row>
    <row r="2447" spans="1:59" x14ac:dyDescent="0.2">
      <c r="A2447" s="144"/>
      <c r="B2447" s="141"/>
      <c r="C2447" s="141"/>
      <c r="D2447" s="142"/>
      <c r="E2447" s="142"/>
      <c r="F2447" s="142"/>
      <c r="G2447" s="142"/>
      <c r="H2447" s="142"/>
      <c r="I2447" s="129"/>
      <c r="J2447" s="130"/>
      <c r="K2447" s="131" t="str">
        <f t="shared" si="1157"/>
        <v/>
      </c>
      <c r="L2447" s="132" t="str">
        <f t="shared" si="1158"/>
        <v/>
      </c>
      <c r="M2447" s="133" t="str">
        <f t="shared" si="1159"/>
        <v/>
      </c>
      <c r="N2447" s="134" t="str">
        <f>IFERROR(IF(B:B="","",IF(R2447="Beer",SUM(LOOKUP(2,1/(Rates!$B$3:$B$5&lt;=W2447)/(Rates!$C$3:$C$5&gt;=W2447),Rates!$D$3:$D$5)*(X2447/100)*W2447),IF(R2447="Refreshment Beverage",SUM(LOOKUP(2,1/(Rates!$B$7:$B$11&lt;=W2447)/(Rates!$C$7:$C$11&gt;=W2447),Rates!$D$7:$D$11)*(X2447/100)*W2447)))),"")</f>
        <v/>
      </c>
      <c r="O2447" s="134" t="str">
        <f t="shared" si="1160"/>
        <v/>
      </c>
      <c r="P2447" s="116"/>
      <c r="Q2447" s="117" t="str">
        <f t="shared" si="1161"/>
        <v/>
      </c>
      <c r="R2447" s="128" t="str">
        <f t="shared" si="1162"/>
        <v/>
      </c>
      <c r="S2447" s="135" t="str">
        <f>IF(B2447="","",IF(R2447="Refreshment Beverage",VLOOKUP(VALUE(Q2447),Rates!G$15:L$19,2,0),VLOOKUP(VALUE(Q2447),Rates!G$4:L$12,2,0)))</f>
        <v/>
      </c>
      <c r="T2447" s="135" t="str">
        <f t="shared" si="1163"/>
        <v/>
      </c>
      <c r="U2447" s="118" t="str">
        <f t="shared" si="1164"/>
        <v/>
      </c>
      <c r="V2447" s="135" t="str">
        <f t="shared" si="1165"/>
        <v/>
      </c>
      <c r="W2447" s="135" t="str">
        <f t="shared" si="1166"/>
        <v/>
      </c>
      <c r="X2447" s="119" t="str">
        <f t="shared" si="1167"/>
        <v/>
      </c>
      <c r="Y2447" s="120" t="str">
        <f>IF(B:B="","",IF(R2447="Refreshment Beverage",VLOOKUP(Q2447,Rates!G$15:L$19,6,0)*W2447,VLOOKUP(Q2447,Rates!G$4:L$12,6,0)*W2447))</f>
        <v/>
      </c>
      <c r="Z2447" s="120" t="str">
        <f t="shared" si="1168"/>
        <v/>
      </c>
      <c r="AA2447" s="120" t="str">
        <f t="shared" si="1169"/>
        <v/>
      </c>
      <c r="AB2447" s="136" t="str">
        <f>IF(B:B="","",IF(R2447="Refreshment Beverage","",IF(AND(R2447="Beer",Q2447=0),SUM(LOOKUP(2,1/(Rates!$B$15:$B$18&lt;=W2447)/(Rates!$C$15:$C$18&gt;=W2447),Rates!$D$15:$D$18)*W2447),VLOOKUP(VALUE(Q:Q),Rates!A:B,2,0)*W2447)))</f>
        <v/>
      </c>
      <c r="AC2447" s="136" t="str">
        <f>IF(B:B="","",IF(R2447="Refreshment Beverage","",IF(AND(R2447="Beer",Q2447=0),SUM(LOOKUP(2,1/(Rates!$B$15:$B$18&lt;=W2447)/(Rates!$C$15:$C$18&gt;=W2447),Rates!$E$15:$E$18)*W2447),VLOOKUP(VALUE(Q:Q),Rates!A:C,3,0)*W2447)))</f>
        <v/>
      </c>
      <c r="AD2447" s="137" t="str">
        <f>IFERROR(IF(B:B="","",IF(R2447="Beer","",IF(VALUE(Q2447)=0,VLOOKUP(VLOOKUP(B:B,#REF!,16,0),Rates!A:E,2,0),VLOOKUP(VALUE(Q2447),Rates!A$31:B$34,2,0)*W2447))),0)</f>
        <v/>
      </c>
      <c r="AE2447" s="121" t="str">
        <f t="shared" si="1170"/>
        <v/>
      </c>
      <c r="AF2447" s="138" t="str">
        <f t="shared" si="1171"/>
        <v/>
      </c>
      <c r="AG2447" s="122" t="str">
        <f t="shared" si="1172"/>
        <v/>
      </c>
      <c r="AH2447" s="123" t="str">
        <f t="shared" si="1173"/>
        <v/>
      </c>
      <c r="AI2447" s="139" t="str">
        <f>IF(AE:AE="","",IF(R2447="Refreshment Beverage",AK2447*(Rates!J$19/100),ROUND(SUM(AH2447*(Rates!$J$8/100)),4)))</f>
        <v/>
      </c>
      <c r="AJ2447" s="124" t="str">
        <f t="shared" si="1174"/>
        <v/>
      </c>
      <c r="AK2447" s="125" t="str">
        <f t="shared" si="1175"/>
        <v/>
      </c>
      <c r="AL2447" s="121" t="str">
        <f t="shared" si="1176"/>
        <v/>
      </c>
      <c r="AM2447" s="138" t="str">
        <f>IF(AS2447="","",IF(R2447="Refreshment Beverage",ROUND(AS2447*Rates!K$19,4),ROUND(AO2447*(VLOOKUP(VALUE(Q2447),Rates!G$4:L$12,3,0)),4)))</f>
        <v/>
      </c>
      <c r="AN2447" s="126" t="str">
        <f>IF(AS2447="","",IF(R2447="Refreshment Beverage",AS2447*(Rates!J$19/100),MAX(AM2447,AB2447)))</f>
        <v/>
      </c>
      <c r="AO2447" s="127" t="str">
        <f t="shared" si="1177"/>
        <v/>
      </c>
      <c r="AP2447" s="127" t="str">
        <f t="shared" si="1178"/>
        <v/>
      </c>
      <c r="AQ2447" s="140" t="str">
        <f>IF(AS2447="","",IF(R2447="Refreshment Beverage",ROUND(SUM(VLOOKUP(Q:Q,Rates!G$15:L$19,3,0)*(AS2447-Y2447-Z2447-AA2447)),4),ROUND(SUM(Rates!$K$8*AS2447),4)))</f>
        <v/>
      </c>
      <c r="AR2447" s="139" t="str">
        <f t="shared" si="1179"/>
        <v/>
      </c>
      <c r="AS2447" s="125" t="str">
        <f t="shared" si="1180"/>
        <v/>
      </c>
      <c r="AT2447" s="121" t="str">
        <f t="shared" si="1181"/>
        <v/>
      </c>
      <c r="AU2447" s="138" t="str">
        <f>IF(AX2447="","",IF(R2447="Refreshment Beverage",ROUND((BA2447-Y2447-Z2447-AA2447)*VLOOKUP(VALUE(Q2447),Rates!G$15:L$19,3,0),4),ROUND(AW2447*(VLOOKUP(VALUE(Q2447),Rates!G:L,3,0)),4)))</f>
        <v/>
      </c>
      <c r="AV2447" s="126" t="str">
        <f t="shared" si="1182"/>
        <v/>
      </c>
      <c r="AW2447" s="127" t="str">
        <f t="shared" si="1183"/>
        <v/>
      </c>
      <c r="AX2447" s="123" t="str">
        <f t="shared" si="1184"/>
        <v/>
      </c>
      <c r="AY2447" s="140" t="str">
        <f>IF(AX2447="","",IF(R2447="Refreshment Beverage",ROUND(SUM(AX2447*Rates!K$19),4),ROUND(SUM(AX2447*(Rates!J$8/100)),4)))</f>
        <v/>
      </c>
      <c r="AZ2447" s="124" t="str">
        <f t="shared" si="1185"/>
        <v/>
      </c>
      <c r="BA2447" s="125" t="str">
        <f t="shared" si="1186"/>
        <v/>
      </c>
      <c r="BB2447" s="115"/>
      <c r="BC2447" s="143"/>
      <c r="BD2447" s="100"/>
      <c r="BE2447" s="100"/>
      <c r="BF2447" s="100"/>
      <c r="BG2447" s="100"/>
    </row>
    <row r="2448" spans="1:59" x14ac:dyDescent="0.2">
      <c r="A2448" s="144"/>
      <c r="B2448" s="141"/>
      <c r="C2448" s="141"/>
      <c r="D2448" s="142"/>
      <c r="E2448" s="142"/>
      <c r="F2448" s="142"/>
      <c r="G2448" s="142"/>
      <c r="H2448" s="142"/>
      <c r="I2448" s="129"/>
      <c r="J2448" s="130"/>
      <c r="K2448" s="131" t="str">
        <f t="shared" si="1157"/>
        <v/>
      </c>
      <c r="L2448" s="132" t="str">
        <f t="shared" si="1158"/>
        <v/>
      </c>
      <c r="M2448" s="133" t="str">
        <f t="shared" si="1159"/>
        <v/>
      </c>
      <c r="N2448" s="134" t="str">
        <f>IFERROR(IF(B:B="","",IF(R2448="Beer",SUM(LOOKUP(2,1/(Rates!$B$3:$B$5&lt;=W2448)/(Rates!$C$3:$C$5&gt;=W2448),Rates!$D$3:$D$5)*(X2448/100)*W2448),IF(R2448="Refreshment Beverage",SUM(LOOKUP(2,1/(Rates!$B$7:$B$11&lt;=W2448)/(Rates!$C$7:$C$11&gt;=W2448),Rates!$D$7:$D$11)*(X2448/100)*W2448)))),"")</f>
        <v/>
      </c>
      <c r="O2448" s="134" t="str">
        <f t="shared" si="1160"/>
        <v/>
      </c>
      <c r="P2448" s="116"/>
      <c r="Q2448" s="117" t="str">
        <f t="shared" si="1161"/>
        <v/>
      </c>
      <c r="R2448" s="128" t="str">
        <f t="shared" si="1162"/>
        <v/>
      </c>
      <c r="S2448" s="135" t="str">
        <f>IF(B2448="","",IF(R2448="Refreshment Beverage",VLOOKUP(VALUE(Q2448),Rates!G$15:L$19,2,0),VLOOKUP(VALUE(Q2448),Rates!G$4:L$12,2,0)))</f>
        <v/>
      </c>
      <c r="T2448" s="135" t="str">
        <f t="shared" si="1163"/>
        <v/>
      </c>
      <c r="U2448" s="118" t="str">
        <f t="shared" si="1164"/>
        <v/>
      </c>
      <c r="V2448" s="135" t="str">
        <f t="shared" si="1165"/>
        <v/>
      </c>
      <c r="W2448" s="135" t="str">
        <f t="shared" si="1166"/>
        <v/>
      </c>
      <c r="X2448" s="119" t="str">
        <f t="shared" si="1167"/>
        <v/>
      </c>
      <c r="Y2448" s="120" t="str">
        <f>IF(B:B="","",IF(R2448="Refreshment Beverage",VLOOKUP(Q2448,Rates!G$15:L$19,6,0)*W2448,VLOOKUP(Q2448,Rates!G$4:L$12,6,0)*W2448))</f>
        <v/>
      </c>
      <c r="Z2448" s="120" t="str">
        <f t="shared" si="1168"/>
        <v/>
      </c>
      <c r="AA2448" s="120" t="str">
        <f t="shared" si="1169"/>
        <v/>
      </c>
      <c r="AB2448" s="136" t="str">
        <f>IF(B:B="","",IF(R2448="Refreshment Beverage","",IF(AND(R2448="Beer",Q2448=0),SUM(LOOKUP(2,1/(Rates!$B$15:$B$18&lt;=W2448)/(Rates!$C$15:$C$18&gt;=W2448),Rates!$D$15:$D$18)*W2448),VLOOKUP(VALUE(Q:Q),Rates!A:B,2,0)*W2448)))</f>
        <v/>
      </c>
      <c r="AC2448" s="136" t="str">
        <f>IF(B:B="","",IF(R2448="Refreshment Beverage","",IF(AND(R2448="Beer",Q2448=0),SUM(LOOKUP(2,1/(Rates!$B$15:$B$18&lt;=W2448)/(Rates!$C$15:$C$18&gt;=W2448),Rates!$E$15:$E$18)*W2448),VLOOKUP(VALUE(Q:Q),Rates!A:C,3,0)*W2448)))</f>
        <v/>
      </c>
      <c r="AD2448" s="137" t="str">
        <f>IFERROR(IF(B:B="","",IF(R2448="Beer","",IF(VALUE(Q2448)=0,VLOOKUP(VLOOKUP(B:B,#REF!,16,0),Rates!A:E,2,0),VLOOKUP(VALUE(Q2448),Rates!A$31:B$34,2,0)*W2448))),0)</f>
        <v/>
      </c>
      <c r="AE2448" s="121" t="str">
        <f t="shared" si="1170"/>
        <v/>
      </c>
      <c r="AF2448" s="138" t="str">
        <f t="shared" si="1171"/>
        <v/>
      </c>
      <c r="AG2448" s="122" t="str">
        <f t="shared" si="1172"/>
        <v/>
      </c>
      <c r="AH2448" s="123" t="str">
        <f t="shared" si="1173"/>
        <v/>
      </c>
      <c r="AI2448" s="139" t="str">
        <f>IF(AE:AE="","",IF(R2448="Refreshment Beverage",AK2448*(Rates!J$19/100),ROUND(SUM(AH2448*(Rates!$J$8/100)),4)))</f>
        <v/>
      </c>
      <c r="AJ2448" s="124" t="str">
        <f t="shared" si="1174"/>
        <v/>
      </c>
      <c r="AK2448" s="125" t="str">
        <f t="shared" si="1175"/>
        <v/>
      </c>
      <c r="AL2448" s="121" t="str">
        <f t="shared" si="1176"/>
        <v/>
      </c>
      <c r="AM2448" s="138" t="str">
        <f>IF(AS2448="","",IF(R2448="Refreshment Beverage",ROUND(AS2448*Rates!K$19,4),ROUND(AO2448*(VLOOKUP(VALUE(Q2448),Rates!G$4:L$12,3,0)),4)))</f>
        <v/>
      </c>
      <c r="AN2448" s="126" t="str">
        <f>IF(AS2448="","",IF(R2448="Refreshment Beverage",AS2448*(Rates!J$19/100),MAX(AM2448,AB2448)))</f>
        <v/>
      </c>
      <c r="AO2448" s="127" t="str">
        <f t="shared" si="1177"/>
        <v/>
      </c>
      <c r="AP2448" s="127" t="str">
        <f t="shared" si="1178"/>
        <v/>
      </c>
      <c r="AQ2448" s="140" t="str">
        <f>IF(AS2448="","",IF(R2448="Refreshment Beverage",ROUND(SUM(VLOOKUP(Q:Q,Rates!G$15:L$19,3,0)*(AS2448-Y2448-Z2448-AA2448)),4),ROUND(SUM(Rates!$K$8*AS2448),4)))</f>
        <v/>
      </c>
      <c r="AR2448" s="139" t="str">
        <f t="shared" si="1179"/>
        <v/>
      </c>
      <c r="AS2448" s="125" t="str">
        <f t="shared" si="1180"/>
        <v/>
      </c>
      <c r="AT2448" s="121" t="str">
        <f t="shared" si="1181"/>
        <v/>
      </c>
      <c r="AU2448" s="138" t="str">
        <f>IF(AX2448="","",IF(R2448="Refreshment Beverage",ROUND((BA2448-Y2448-Z2448-AA2448)*VLOOKUP(VALUE(Q2448),Rates!G$15:L$19,3,0),4),ROUND(AW2448*(VLOOKUP(VALUE(Q2448),Rates!G:L,3,0)),4)))</f>
        <v/>
      </c>
      <c r="AV2448" s="126" t="str">
        <f t="shared" si="1182"/>
        <v/>
      </c>
      <c r="AW2448" s="127" t="str">
        <f t="shared" si="1183"/>
        <v/>
      </c>
      <c r="AX2448" s="123" t="str">
        <f t="shared" si="1184"/>
        <v/>
      </c>
      <c r="AY2448" s="140" t="str">
        <f>IF(AX2448="","",IF(R2448="Refreshment Beverage",ROUND(SUM(AX2448*Rates!K$19),4),ROUND(SUM(AX2448*(Rates!J$8/100)),4)))</f>
        <v/>
      </c>
      <c r="AZ2448" s="124" t="str">
        <f t="shared" si="1185"/>
        <v/>
      </c>
      <c r="BA2448" s="125" t="str">
        <f t="shared" si="1186"/>
        <v/>
      </c>
      <c r="BB2448" s="115"/>
      <c r="BC2448" s="143"/>
      <c r="BD2448" s="100"/>
      <c r="BE2448" s="100"/>
      <c r="BF2448" s="100"/>
      <c r="BG2448" s="100"/>
    </row>
    <row r="2449" spans="1:59" x14ac:dyDescent="0.2">
      <c r="A2449" s="144"/>
      <c r="B2449" s="141"/>
      <c r="C2449" s="141"/>
      <c r="D2449" s="142"/>
      <c r="E2449" s="142"/>
      <c r="F2449" s="142"/>
      <c r="G2449" s="142"/>
      <c r="H2449" s="142"/>
      <c r="I2449" s="129"/>
      <c r="J2449" s="130"/>
      <c r="K2449" s="131" t="str">
        <f t="shared" si="1157"/>
        <v/>
      </c>
      <c r="L2449" s="132" t="str">
        <f t="shared" si="1158"/>
        <v/>
      </c>
      <c r="M2449" s="133" t="str">
        <f t="shared" si="1159"/>
        <v/>
      </c>
      <c r="N2449" s="134" t="str">
        <f>IFERROR(IF(B:B="","",IF(R2449="Beer",SUM(LOOKUP(2,1/(Rates!$B$3:$B$5&lt;=W2449)/(Rates!$C$3:$C$5&gt;=W2449),Rates!$D$3:$D$5)*(X2449/100)*W2449),IF(R2449="Refreshment Beverage",SUM(LOOKUP(2,1/(Rates!$B$7:$B$11&lt;=W2449)/(Rates!$C$7:$C$11&gt;=W2449),Rates!$D$7:$D$11)*(X2449/100)*W2449)))),"")</f>
        <v/>
      </c>
      <c r="O2449" s="134" t="str">
        <f t="shared" si="1160"/>
        <v/>
      </c>
      <c r="P2449" s="116"/>
      <c r="Q2449" s="117" t="str">
        <f t="shared" si="1161"/>
        <v/>
      </c>
      <c r="R2449" s="128" t="str">
        <f t="shared" si="1162"/>
        <v/>
      </c>
      <c r="S2449" s="135" t="str">
        <f>IF(B2449="","",IF(R2449="Refreshment Beverage",VLOOKUP(VALUE(Q2449),Rates!G$15:L$19,2,0),VLOOKUP(VALUE(Q2449),Rates!G$4:L$12,2,0)))</f>
        <v/>
      </c>
      <c r="T2449" s="135" t="str">
        <f t="shared" si="1163"/>
        <v/>
      </c>
      <c r="U2449" s="118" t="str">
        <f t="shared" si="1164"/>
        <v/>
      </c>
      <c r="V2449" s="135" t="str">
        <f t="shared" si="1165"/>
        <v/>
      </c>
      <c r="W2449" s="135" t="str">
        <f t="shared" si="1166"/>
        <v/>
      </c>
      <c r="X2449" s="119" t="str">
        <f t="shared" si="1167"/>
        <v/>
      </c>
      <c r="Y2449" s="120" t="str">
        <f>IF(B:B="","",IF(R2449="Refreshment Beverage",VLOOKUP(Q2449,Rates!G$15:L$19,6,0)*W2449,VLOOKUP(Q2449,Rates!G$4:L$12,6,0)*W2449))</f>
        <v/>
      </c>
      <c r="Z2449" s="120" t="str">
        <f t="shared" si="1168"/>
        <v/>
      </c>
      <c r="AA2449" s="120" t="str">
        <f t="shared" si="1169"/>
        <v/>
      </c>
      <c r="AB2449" s="136" t="str">
        <f>IF(B:B="","",IF(R2449="Refreshment Beverage","",IF(AND(R2449="Beer",Q2449=0),SUM(LOOKUP(2,1/(Rates!$B$15:$B$18&lt;=W2449)/(Rates!$C$15:$C$18&gt;=W2449),Rates!$D$15:$D$18)*W2449),VLOOKUP(VALUE(Q:Q),Rates!A:B,2,0)*W2449)))</f>
        <v/>
      </c>
      <c r="AC2449" s="136" t="str">
        <f>IF(B:B="","",IF(R2449="Refreshment Beverage","",IF(AND(R2449="Beer",Q2449=0),SUM(LOOKUP(2,1/(Rates!$B$15:$B$18&lt;=W2449)/(Rates!$C$15:$C$18&gt;=W2449),Rates!$E$15:$E$18)*W2449),VLOOKUP(VALUE(Q:Q),Rates!A:C,3,0)*W2449)))</f>
        <v/>
      </c>
      <c r="AD2449" s="137" t="str">
        <f>IFERROR(IF(B:B="","",IF(R2449="Beer","",IF(VALUE(Q2449)=0,VLOOKUP(VLOOKUP(B:B,#REF!,16,0),Rates!A:E,2,0),VLOOKUP(VALUE(Q2449),Rates!A$31:B$34,2,0)*W2449))),0)</f>
        <v/>
      </c>
      <c r="AE2449" s="121" t="str">
        <f t="shared" si="1170"/>
        <v/>
      </c>
      <c r="AF2449" s="138" t="str">
        <f t="shared" si="1171"/>
        <v/>
      </c>
      <c r="AG2449" s="122" t="str">
        <f t="shared" si="1172"/>
        <v/>
      </c>
      <c r="AH2449" s="123" t="str">
        <f t="shared" si="1173"/>
        <v/>
      </c>
      <c r="AI2449" s="139" t="str">
        <f>IF(AE:AE="","",IF(R2449="Refreshment Beverage",AK2449*(Rates!J$19/100),ROUND(SUM(AH2449*(Rates!$J$8/100)),4)))</f>
        <v/>
      </c>
      <c r="AJ2449" s="124" t="str">
        <f t="shared" si="1174"/>
        <v/>
      </c>
      <c r="AK2449" s="125" t="str">
        <f t="shared" si="1175"/>
        <v/>
      </c>
      <c r="AL2449" s="121" t="str">
        <f t="shared" si="1176"/>
        <v/>
      </c>
      <c r="AM2449" s="138" t="str">
        <f>IF(AS2449="","",IF(R2449="Refreshment Beverage",ROUND(AS2449*Rates!K$19,4),ROUND(AO2449*(VLOOKUP(VALUE(Q2449),Rates!G$4:L$12,3,0)),4)))</f>
        <v/>
      </c>
      <c r="AN2449" s="126" t="str">
        <f>IF(AS2449="","",IF(R2449="Refreshment Beverage",AS2449*(Rates!J$19/100),MAX(AM2449,AB2449)))</f>
        <v/>
      </c>
      <c r="AO2449" s="127" t="str">
        <f t="shared" si="1177"/>
        <v/>
      </c>
      <c r="AP2449" s="127" t="str">
        <f t="shared" si="1178"/>
        <v/>
      </c>
      <c r="AQ2449" s="140" t="str">
        <f>IF(AS2449="","",IF(R2449="Refreshment Beverage",ROUND(SUM(VLOOKUP(Q:Q,Rates!G$15:L$19,3,0)*(AS2449-Y2449-Z2449-AA2449)),4),ROUND(SUM(Rates!$K$8*AS2449),4)))</f>
        <v/>
      </c>
      <c r="AR2449" s="139" t="str">
        <f t="shared" si="1179"/>
        <v/>
      </c>
      <c r="AS2449" s="125" t="str">
        <f t="shared" si="1180"/>
        <v/>
      </c>
      <c r="AT2449" s="121" t="str">
        <f t="shared" si="1181"/>
        <v/>
      </c>
      <c r="AU2449" s="138" t="str">
        <f>IF(AX2449="","",IF(R2449="Refreshment Beverage",ROUND((BA2449-Y2449-Z2449-AA2449)*VLOOKUP(VALUE(Q2449),Rates!G$15:L$19,3,0),4),ROUND(AW2449*(VLOOKUP(VALUE(Q2449),Rates!G:L,3,0)),4)))</f>
        <v/>
      </c>
      <c r="AV2449" s="126" t="str">
        <f t="shared" si="1182"/>
        <v/>
      </c>
      <c r="AW2449" s="127" t="str">
        <f t="shared" si="1183"/>
        <v/>
      </c>
      <c r="AX2449" s="123" t="str">
        <f t="shared" si="1184"/>
        <v/>
      </c>
      <c r="AY2449" s="140" t="str">
        <f>IF(AX2449="","",IF(R2449="Refreshment Beverage",ROUND(SUM(AX2449*Rates!K$19),4),ROUND(SUM(AX2449*(Rates!J$8/100)),4)))</f>
        <v/>
      </c>
      <c r="AZ2449" s="124" t="str">
        <f t="shared" si="1185"/>
        <v/>
      </c>
      <c r="BA2449" s="125" t="str">
        <f t="shared" si="1186"/>
        <v/>
      </c>
      <c r="BB2449" s="115"/>
      <c r="BC2449" s="143"/>
      <c r="BD2449" s="100"/>
      <c r="BE2449" s="100"/>
      <c r="BF2449" s="100"/>
      <c r="BG2449" s="100"/>
    </row>
    <row r="2450" spans="1:59" x14ac:dyDescent="0.2">
      <c r="A2450" s="144"/>
      <c r="B2450" s="141"/>
      <c r="C2450" s="141"/>
      <c r="D2450" s="142"/>
      <c r="E2450" s="142"/>
      <c r="F2450" s="142"/>
      <c r="G2450" s="142"/>
      <c r="H2450" s="142"/>
      <c r="I2450" s="129"/>
      <c r="J2450" s="130"/>
      <c r="K2450" s="131" t="str">
        <f t="shared" si="1157"/>
        <v/>
      </c>
      <c r="L2450" s="132" t="str">
        <f t="shared" si="1158"/>
        <v/>
      </c>
      <c r="M2450" s="133" t="str">
        <f t="shared" si="1159"/>
        <v/>
      </c>
      <c r="N2450" s="134" t="str">
        <f>IFERROR(IF(B:B="","",IF(R2450="Beer",SUM(LOOKUP(2,1/(Rates!$B$3:$B$5&lt;=W2450)/(Rates!$C$3:$C$5&gt;=W2450),Rates!$D$3:$D$5)*(X2450/100)*W2450),IF(R2450="Refreshment Beverage",SUM(LOOKUP(2,1/(Rates!$B$7:$B$11&lt;=W2450)/(Rates!$C$7:$C$11&gt;=W2450),Rates!$D$7:$D$11)*(X2450/100)*W2450)))),"")</f>
        <v/>
      </c>
      <c r="O2450" s="134" t="str">
        <f t="shared" si="1160"/>
        <v/>
      </c>
      <c r="P2450" s="116"/>
      <c r="Q2450" s="117" t="str">
        <f t="shared" si="1161"/>
        <v/>
      </c>
      <c r="R2450" s="128" t="str">
        <f t="shared" si="1162"/>
        <v/>
      </c>
      <c r="S2450" s="135" t="str">
        <f>IF(B2450="","",IF(R2450="Refreshment Beverage",VLOOKUP(VALUE(Q2450),Rates!G$15:L$19,2,0),VLOOKUP(VALUE(Q2450),Rates!G$4:L$12,2,0)))</f>
        <v/>
      </c>
      <c r="T2450" s="135" t="str">
        <f t="shared" si="1163"/>
        <v/>
      </c>
      <c r="U2450" s="118" t="str">
        <f t="shared" si="1164"/>
        <v/>
      </c>
      <c r="V2450" s="135" t="str">
        <f t="shared" si="1165"/>
        <v/>
      </c>
      <c r="W2450" s="135" t="str">
        <f t="shared" si="1166"/>
        <v/>
      </c>
      <c r="X2450" s="119" t="str">
        <f t="shared" si="1167"/>
        <v/>
      </c>
      <c r="Y2450" s="120" t="str">
        <f>IF(B:B="","",IF(R2450="Refreshment Beverage",VLOOKUP(Q2450,Rates!G$15:L$19,6,0)*W2450,VLOOKUP(Q2450,Rates!G$4:L$12,6,0)*W2450))</f>
        <v/>
      </c>
      <c r="Z2450" s="120" t="str">
        <f t="shared" si="1168"/>
        <v/>
      </c>
      <c r="AA2450" s="120" t="str">
        <f t="shared" si="1169"/>
        <v/>
      </c>
      <c r="AB2450" s="136" t="str">
        <f>IF(B:B="","",IF(R2450="Refreshment Beverage","",IF(AND(R2450="Beer",Q2450=0),SUM(LOOKUP(2,1/(Rates!$B$15:$B$18&lt;=W2450)/(Rates!$C$15:$C$18&gt;=W2450),Rates!$D$15:$D$18)*W2450),VLOOKUP(VALUE(Q:Q),Rates!A:B,2,0)*W2450)))</f>
        <v/>
      </c>
      <c r="AC2450" s="136" t="str">
        <f>IF(B:B="","",IF(R2450="Refreshment Beverage","",IF(AND(R2450="Beer",Q2450=0),SUM(LOOKUP(2,1/(Rates!$B$15:$B$18&lt;=W2450)/(Rates!$C$15:$C$18&gt;=W2450),Rates!$E$15:$E$18)*W2450),VLOOKUP(VALUE(Q:Q),Rates!A:C,3,0)*W2450)))</f>
        <v/>
      </c>
      <c r="AD2450" s="137" t="str">
        <f>IFERROR(IF(B:B="","",IF(R2450="Beer","",IF(VALUE(Q2450)=0,VLOOKUP(VLOOKUP(B:B,#REF!,16,0),Rates!A:E,2,0),VLOOKUP(VALUE(Q2450),Rates!A$31:B$34,2,0)*W2450))),0)</f>
        <v/>
      </c>
      <c r="AE2450" s="121" t="str">
        <f t="shared" si="1170"/>
        <v/>
      </c>
      <c r="AF2450" s="138" t="str">
        <f t="shared" si="1171"/>
        <v/>
      </c>
      <c r="AG2450" s="122" t="str">
        <f t="shared" si="1172"/>
        <v/>
      </c>
      <c r="AH2450" s="123" t="str">
        <f t="shared" si="1173"/>
        <v/>
      </c>
      <c r="AI2450" s="139" t="str">
        <f>IF(AE:AE="","",IF(R2450="Refreshment Beverage",AK2450*(Rates!J$19/100),ROUND(SUM(AH2450*(Rates!$J$8/100)),4)))</f>
        <v/>
      </c>
      <c r="AJ2450" s="124" t="str">
        <f t="shared" si="1174"/>
        <v/>
      </c>
      <c r="AK2450" s="125" t="str">
        <f t="shared" si="1175"/>
        <v/>
      </c>
      <c r="AL2450" s="121" t="str">
        <f t="shared" si="1176"/>
        <v/>
      </c>
      <c r="AM2450" s="138" t="str">
        <f>IF(AS2450="","",IF(R2450="Refreshment Beverage",ROUND(AS2450*Rates!K$19,4),ROUND(AO2450*(VLOOKUP(VALUE(Q2450),Rates!G$4:L$12,3,0)),4)))</f>
        <v/>
      </c>
      <c r="AN2450" s="126" t="str">
        <f>IF(AS2450="","",IF(R2450="Refreshment Beverage",AS2450*(Rates!J$19/100),MAX(AM2450,AB2450)))</f>
        <v/>
      </c>
      <c r="AO2450" s="127" t="str">
        <f t="shared" si="1177"/>
        <v/>
      </c>
      <c r="AP2450" s="127" t="str">
        <f t="shared" si="1178"/>
        <v/>
      </c>
      <c r="AQ2450" s="140" t="str">
        <f>IF(AS2450="","",IF(R2450="Refreshment Beverage",ROUND(SUM(VLOOKUP(Q:Q,Rates!G$15:L$19,3,0)*(AS2450-Y2450-Z2450-AA2450)),4),ROUND(SUM(Rates!$K$8*AS2450),4)))</f>
        <v/>
      </c>
      <c r="AR2450" s="139" t="str">
        <f t="shared" si="1179"/>
        <v/>
      </c>
      <c r="AS2450" s="125" t="str">
        <f t="shared" si="1180"/>
        <v/>
      </c>
      <c r="AT2450" s="121" t="str">
        <f t="shared" si="1181"/>
        <v/>
      </c>
      <c r="AU2450" s="138" t="str">
        <f>IF(AX2450="","",IF(R2450="Refreshment Beverage",ROUND((BA2450-Y2450-Z2450-AA2450)*VLOOKUP(VALUE(Q2450),Rates!G$15:L$19,3,0),4),ROUND(AW2450*(VLOOKUP(VALUE(Q2450),Rates!G:L,3,0)),4)))</f>
        <v/>
      </c>
      <c r="AV2450" s="126" t="str">
        <f t="shared" si="1182"/>
        <v/>
      </c>
      <c r="AW2450" s="127" t="str">
        <f t="shared" si="1183"/>
        <v/>
      </c>
      <c r="AX2450" s="123" t="str">
        <f t="shared" si="1184"/>
        <v/>
      </c>
      <c r="AY2450" s="140" t="str">
        <f>IF(AX2450="","",IF(R2450="Refreshment Beverage",ROUND(SUM(AX2450*Rates!K$19),4),ROUND(SUM(AX2450*(Rates!J$8/100)),4)))</f>
        <v/>
      </c>
      <c r="AZ2450" s="124" t="str">
        <f t="shared" si="1185"/>
        <v/>
      </c>
      <c r="BA2450" s="125" t="str">
        <f t="shared" si="1186"/>
        <v/>
      </c>
      <c r="BB2450" s="115"/>
      <c r="BC2450" s="143"/>
      <c r="BD2450" s="100"/>
      <c r="BE2450" s="100"/>
      <c r="BF2450" s="100"/>
      <c r="BG2450" s="100"/>
    </row>
    <row r="2451" spans="1:59" x14ac:dyDescent="0.2">
      <c r="A2451" s="144"/>
      <c r="B2451" s="141"/>
      <c r="C2451" s="141"/>
      <c r="D2451" s="142"/>
      <c r="E2451" s="142"/>
      <c r="F2451" s="142"/>
      <c r="G2451" s="142"/>
      <c r="H2451" s="142"/>
      <c r="I2451" s="129"/>
      <c r="J2451" s="130"/>
      <c r="K2451" s="131" t="str">
        <f t="shared" si="1157"/>
        <v/>
      </c>
      <c r="L2451" s="132" t="str">
        <f t="shared" si="1158"/>
        <v/>
      </c>
      <c r="M2451" s="133" t="str">
        <f t="shared" si="1159"/>
        <v/>
      </c>
      <c r="N2451" s="134" t="str">
        <f>IFERROR(IF(B:B="","",IF(R2451="Beer",SUM(LOOKUP(2,1/(Rates!$B$3:$B$5&lt;=W2451)/(Rates!$C$3:$C$5&gt;=W2451),Rates!$D$3:$D$5)*(X2451/100)*W2451),IF(R2451="Refreshment Beverage",SUM(LOOKUP(2,1/(Rates!$B$7:$B$11&lt;=W2451)/(Rates!$C$7:$C$11&gt;=W2451),Rates!$D$7:$D$11)*(X2451/100)*W2451)))),"")</f>
        <v/>
      </c>
      <c r="O2451" s="134" t="str">
        <f t="shared" si="1160"/>
        <v/>
      </c>
      <c r="P2451" s="116"/>
      <c r="Q2451" s="117" t="str">
        <f t="shared" si="1161"/>
        <v/>
      </c>
      <c r="R2451" s="128" t="str">
        <f t="shared" si="1162"/>
        <v/>
      </c>
      <c r="S2451" s="135" t="str">
        <f>IF(B2451="","",IF(R2451="Refreshment Beverage",VLOOKUP(VALUE(Q2451),Rates!G$15:L$19,2,0),VLOOKUP(VALUE(Q2451),Rates!G$4:L$12,2,0)))</f>
        <v/>
      </c>
      <c r="T2451" s="135" t="str">
        <f t="shared" si="1163"/>
        <v/>
      </c>
      <c r="U2451" s="118" t="str">
        <f t="shared" si="1164"/>
        <v/>
      </c>
      <c r="V2451" s="135" t="str">
        <f t="shared" si="1165"/>
        <v/>
      </c>
      <c r="W2451" s="135" t="str">
        <f t="shared" si="1166"/>
        <v/>
      </c>
      <c r="X2451" s="119" t="str">
        <f t="shared" si="1167"/>
        <v/>
      </c>
      <c r="Y2451" s="120" t="str">
        <f>IF(B:B="","",IF(R2451="Refreshment Beverage",VLOOKUP(Q2451,Rates!G$15:L$19,6,0)*W2451,VLOOKUP(Q2451,Rates!G$4:L$12,6,0)*W2451))</f>
        <v/>
      </c>
      <c r="Z2451" s="120" t="str">
        <f t="shared" si="1168"/>
        <v/>
      </c>
      <c r="AA2451" s="120" t="str">
        <f t="shared" si="1169"/>
        <v/>
      </c>
      <c r="AB2451" s="136" t="str">
        <f>IF(B:B="","",IF(R2451="Refreshment Beverage","",IF(AND(R2451="Beer",Q2451=0),SUM(LOOKUP(2,1/(Rates!$B$15:$B$18&lt;=W2451)/(Rates!$C$15:$C$18&gt;=W2451),Rates!$D$15:$D$18)*W2451),VLOOKUP(VALUE(Q:Q),Rates!A:B,2,0)*W2451)))</f>
        <v/>
      </c>
      <c r="AC2451" s="136" t="str">
        <f>IF(B:B="","",IF(R2451="Refreshment Beverage","",IF(AND(R2451="Beer",Q2451=0),SUM(LOOKUP(2,1/(Rates!$B$15:$B$18&lt;=W2451)/(Rates!$C$15:$C$18&gt;=W2451),Rates!$E$15:$E$18)*W2451),VLOOKUP(VALUE(Q:Q),Rates!A:C,3,0)*W2451)))</f>
        <v/>
      </c>
      <c r="AD2451" s="137" t="str">
        <f>IFERROR(IF(B:B="","",IF(R2451="Beer","",IF(VALUE(Q2451)=0,VLOOKUP(VLOOKUP(B:B,#REF!,16,0),Rates!A:E,2,0),VLOOKUP(VALUE(Q2451),Rates!A$31:B$34,2,0)*W2451))),0)</f>
        <v/>
      </c>
      <c r="AE2451" s="121" t="str">
        <f t="shared" si="1170"/>
        <v/>
      </c>
      <c r="AF2451" s="138" t="str">
        <f t="shared" si="1171"/>
        <v/>
      </c>
      <c r="AG2451" s="122" t="str">
        <f t="shared" si="1172"/>
        <v/>
      </c>
      <c r="AH2451" s="123" t="str">
        <f t="shared" si="1173"/>
        <v/>
      </c>
      <c r="AI2451" s="139" t="str">
        <f>IF(AE:AE="","",IF(R2451="Refreshment Beverage",AK2451*(Rates!J$19/100),ROUND(SUM(AH2451*(Rates!$J$8/100)),4)))</f>
        <v/>
      </c>
      <c r="AJ2451" s="124" t="str">
        <f t="shared" si="1174"/>
        <v/>
      </c>
      <c r="AK2451" s="125" t="str">
        <f t="shared" si="1175"/>
        <v/>
      </c>
      <c r="AL2451" s="121" t="str">
        <f t="shared" si="1176"/>
        <v/>
      </c>
      <c r="AM2451" s="138" t="str">
        <f>IF(AS2451="","",IF(R2451="Refreshment Beverage",ROUND(AS2451*Rates!K$19,4),ROUND(AO2451*(VLOOKUP(VALUE(Q2451),Rates!G$4:L$12,3,0)),4)))</f>
        <v/>
      </c>
      <c r="AN2451" s="126" t="str">
        <f>IF(AS2451="","",IF(R2451="Refreshment Beverage",AS2451*(Rates!J$19/100),MAX(AM2451,AB2451)))</f>
        <v/>
      </c>
      <c r="AO2451" s="127" t="str">
        <f t="shared" si="1177"/>
        <v/>
      </c>
      <c r="AP2451" s="127" t="str">
        <f t="shared" si="1178"/>
        <v/>
      </c>
      <c r="AQ2451" s="140" t="str">
        <f>IF(AS2451="","",IF(R2451="Refreshment Beverage",ROUND(SUM(VLOOKUP(Q:Q,Rates!G$15:L$19,3,0)*(AS2451-Y2451-Z2451-AA2451)),4),ROUND(SUM(Rates!$K$8*AS2451),4)))</f>
        <v/>
      </c>
      <c r="AR2451" s="139" t="str">
        <f t="shared" si="1179"/>
        <v/>
      </c>
      <c r="AS2451" s="125" t="str">
        <f t="shared" si="1180"/>
        <v/>
      </c>
      <c r="AT2451" s="121" t="str">
        <f t="shared" si="1181"/>
        <v/>
      </c>
      <c r="AU2451" s="138" t="str">
        <f>IF(AX2451="","",IF(R2451="Refreshment Beverage",ROUND((BA2451-Y2451-Z2451-AA2451)*VLOOKUP(VALUE(Q2451),Rates!G$15:L$19,3,0),4),ROUND(AW2451*(VLOOKUP(VALUE(Q2451),Rates!G:L,3,0)),4)))</f>
        <v/>
      </c>
      <c r="AV2451" s="126" t="str">
        <f t="shared" si="1182"/>
        <v/>
      </c>
      <c r="AW2451" s="127" t="str">
        <f t="shared" si="1183"/>
        <v/>
      </c>
      <c r="AX2451" s="123" t="str">
        <f t="shared" si="1184"/>
        <v/>
      </c>
      <c r="AY2451" s="140" t="str">
        <f>IF(AX2451="","",IF(R2451="Refreshment Beverage",ROUND(SUM(AX2451*Rates!K$19),4),ROUND(SUM(AX2451*(Rates!J$8/100)),4)))</f>
        <v/>
      </c>
      <c r="AZ2451" s="124" t="str">
        <f t="shared" si="1185"/>
        <v/>
      </c>
      <c r="BA2451" s="125" t="str">
        <f t="shared" si="1186"/>
        <v/>
      </c>
      <c r="BB2451" s="115"/>
      <c r="BC2451" s="143"/>
      <c r="BD2451" s="100"/>
      <c r="BE2451" s="100"/>
      <c r="BF2451" s="100"/>
      <c r="BG2451" s="100"/>
    </row>
    <row r="2452" spans="1:59" x14ac:dyDescent="0.2">
      <c r="A2452" s="144"/>
      <c r="B2452" s="141"/>
      <c r="C2452" s="141"/>
      <c r="D2452" s="142"/>
      <c r="E2452" s="142"/>
      <c r="F2452" s="142"/>
      <c r="G2452" s="142"/>
      <c r="H2452" s="142"/>
      <c r="I2452" s="129"/>
      <c r="J2452" s="130"/>
      <c r="K2452" s="131" t="str">
        <f t="shared" si="1157"/>
        <v/>
      </c>
      <c r="L2452" s="132" t="str">
        <f t="shared" si="1158"/>
        <v/>
      </c>
      <c r="M2452" s="133" t="str">
        <f t="shared" si="1159"/>
        <v/>
      </c>
      <c r="N2452" s="134" t="str">
        <f>IFERROR(IF(B:B="","",IF(R2452="Beer",SUM(LOOKUP(2,1/(Rates!$B$3:$B$5&lt;=W2452)/(Rates!$C$3:$C$5&gt;=W2452),Rates!$D$3:$D$5)*(X2452/100)*W2452),IF(R2452="Refreshment Beverage",SUM(LOOKUP(2,1/(Rates!$B$7:$B$11&lt;=W2452)/(Rates!$C$7:$C$11&gt;=W2452),Rates!$D$7:$D$11)*(X2452/100)*W2452)))),"")</f>
        <v/>
      </c>
      <c r="O2452" s="134" t="str">
        <f t="shared" si="1160"/>
        <v/>
      </c>
      <c r="P2452" s="116"/>
      <c r="Q2452" s="117" t="str">
        <f t="shared" si="1161"/>
        <v/>
      </c>
      <c r="R2452" s="128" t="str">
        <f t="shared" si="1162"/>
        <v/>
      </c>
      <c r="S2452" s="135" t="str">
        <f>IF(B2452="","",IF(R2452="Refreshment Beverage",VLOOKUP(VALUE(Q2452),Rates!G$15:L$19,2,0),VLOOKUP(VALUE(Q2452),Rates!G$4:L$12,2,0)))</f>
        <v/>
      </c>
      <c r="T2452" s="135" t="str">
        <f t="shared" si="1163"/>
        <v/>
      </c>
      <c r="U2452" s="118" t="str">
        <f t="shared" si="1164"/>
        <v/>
      </c>
      <c r="V2452" s="135" t="str">
        <f t="shared" si="1165"/>
        <v/>
      </c>
      <c r="W2452" s="135" t="str">
        <f t="shared" si="1166"/>
        <v/>
      </c>
      <c r="X2452" s="119" t="str">
        <f t="shared" si="1167"/>
        <v/>
      </c>
      <c r="Y2452" s="120" t="str">
        <f>IF(B:B="","",IF(R2452="Refreshment Beverage",VLOOKUP(Q2452,Rates!G$15:L$19,6,0)*W2452,VLOOKUP(Q2452,Rates!G$4:L$12,6,0)*W2452))</f>
        <v/>
      </c>
      <c r="Z2452" s="120" t="str">
        <f t="shared" si="1168"/>
        <v/>
      </c>
      <c r="AA2452" s="120" t="str">
        <f t="shared" si="1169"/>
        <v/>
      </c>
      <c r="AB2452" s="136" t="str">
        <f>IF(B:B="","",IF(R2452="Refreshment Beverage","",IF(AND(R2452="Beer",Q2452=0),SUM(LOOKUP(2,1/(Rates!$B$15:$B$18&lt;=W2452)/(Rates!$C$15:$C$18&gt;=W2452),Rates!$D$15:$D$18)*W2452),VLOOKUP(VALUE(Q:Q),Rates!A:B,2,0)*W2452)))</f>
        <v/>
      </c>
      <c r="AC2452" s="136" t="str">
        <f>IF(B:B="","",IF(R2452="Refreshment Beverage","",IF(AND(R2452="Beer",Q2452=0),SUM(LOOKUP(2,1/(Rates!$B$15:$B$18&lt;=W2452)/(Rates!$C$15:$C$18&gt;=W2452),Rates!$E$15:$E$18)*W2452),VLOOKUP(VALUE(Q:Q),Rates!A:C,3,0)*W2452)))</f>
        <v/>
      </c>
      <c r="AD2452" s="137" t="str">
        <f>IFERROR(IF(B:B="","",IF(R2452="Beer","",IF(VALUE(Q2452)=0,VLOOKUP(VLOOKUP(B:B,#REF!,16,0),Rates!A:E,2,0),VLOOKUP(VALUE(Q2452),Rates!A$31:B$34,2,0)*W2452))),0)</f>
        <v/>
      </c>
      <c r="AE2452" s="121" t="str">
        <f t="shared" si="1170"/>
        <v/>
      </c>
      <c r="AF2452" s="138" t="str">
        <f t="shared" si="1171"/>
        <v/>
      </c>
      <c r="AG2452" s="122" t="str">
        <f t="shared" si="1172"/>
        <v/>
      </c>
      <c r="AH2452" s="123" t="str">
        <f t="shared" si="1173"/>
        <v/>
      </c>
      <c r="AI2452" s="139" t="str">
        <f>IF(AE:AE="","",IF(R2452="Refreshment Beverage",AK2452*(Rates!J$19/100),ROUND(SUM(AH2452*(Rates!$J$8/100)),4)))</f>
        <v/>
      </c>
      <c r="AJ2452" s="124" t="str">
        <f t="shared" si="1174"/>
        <v/>
      </c>
      <c r="AK2452" s="125" t="str">
        <f t="shared" si="1175"/>
        <v/>
      </c>
      <c r="AL2452" s="121" t="str">
        <f t="shared" si="1176"/>
        <v/>
      </c>
      <c r="AM2452" s="138" t="str">
        <f>IF(AS2452="","",IF(R2452="Refreshment Beverage",ROUND(AS2452*Rates!K$19,4),ROUND(AO2452*(VLOOKUP(VALUE(Q2452),Rates!G$4:L$12,3,0)),4)))</f>
        <v/>
      </c>
      <c r="AN2452" s="126" t="str">
        <f>IF(AS2452="","",IF(R2452="Refreshment Beverage",AS2452*(Rates!J$19/100),MAX(AM2452,AB2452)))</f>
        <v/>
      </c>
      <c r="AO2452" s="127" t="str">
        <f t="shared" si="1177"/>
        <v/>
      </c>
      <c r="AP2452" s="127" t="str">
        <f t="shared" si="1178"/>
        <v/>
      </c>
      <c r="AQ2452" s="140" t="str">
        <f>IF(AS2452="","",IF(R2452="Refreshment Beverage",ROUND(SUM(VLOOKUP(Q:Q,Rates!G$15:L$19,3,0)*(AS2452-Y2452-Z2452-AA2452)),4),ROUND(SUM(Rates!$K$8*AS2452),4)))</f>
        <v/>
      </c>
      <c r="AR2452" s="139" t="str">
        <f t="shared" si="1179"/>
        <v/>
      </c>
      <c r="AS2452" s="125" t="str">
        <f t="shared" si="1180"/>
        <v/>
      </c>
      <c r="AT2452" s="121" t="str">
        <f t="shared" si="1181"/>
        <v/>
      </c>
      <c r="AU2452" s="138" t="str">
        <f>IF(AX2452="","",IF(R2452="Refreshment Beverage",ROUND((BA2452-Y2452-Z2452-AA2452)*VLOOKUP(VALUE(Q2452),Rates!G$15:L$19,3,0),4),ROUND(AW2452*(VLOOKUP(VALUE(Q2452),Rates!G:L,3,0)),4)))</f>
        <v/>
      </c>
      <c r="AV2452" s="126" t="str">
        <f t="shared" si="1182"/>
        <v/>
      </c>
      <c r="AW2452" s="127" t="str">
        <f t="shared" si="1183"/>
        <v/>
      </c>
      <c r="AX2452" s="123" t="str">
        <f t="shared" si="1184"/>
        <v/>
      </c>
      <c r="AY2452" s="140" t="str">
        <f>IF(AX2452="","",IF(R2452="Refreshment Beverage",ROUND(SUM(AX2452*Rates!K$19),4),ROUND(SUM(AX2452*(Rates!J$8/100)),4)))</f>
        <v/>
      </c>
      <c r="AZ2452" s="124" t="str">
        <f t="shared" si="1185"/>
        <v/>
      </c>
      <c r="BA2452" s="125" t="str">
        <f t="shared" si="1186"/>
        <v/>
      </c>
      <c r="BB2452" s="115"/>
      <c r="BC2452" s="143"/>
      <c r="BD2452" s="100"/>
      <c r="BE2452" s="100"/>
      <c r="BF2452" s="100"/>
      <c r="BG2452" s="100"/>
    </row>
    <row r="2453" spans="1:59" x14ac:dyDescent="0.2">
      <c r="A2453" s="144"/>
      <c r="B2453" s="141"/>
      <c r="C2453" s="141"/>
      <c r="D2453" s="142"/>
      <c r="E2453" s="142"/>
      <c r="F2453" s="142"/>
      <c r="G2453" s="142"/>
      <c r="H2453" s="142"/>
      <c r="I2453" s="129"/>
      <c r="J2453" s="130"/>
      <c r="K2453" s="131" t="str">
        <f t="shared" si="1157"/>
        <v/>
      </c>
      <c r="L2453" s="132" t="str">
        <f t="shared" si="1158"/>
        <v/>
      </c>
      <c r="M2453" s="133" t="str">
        <f t="shared" si="1159"/>
        <v/>
      </c>
      <c r="N2453" s="134" t="str">
        <f>IFERROR(IF(B:B="","",IF(R2453="Beer",SUM(LOOKUP(2,1/(Rates!$B$3:$B$5&lt;=W2453)/(Rates!$C$3:$C$5&gt;=W2453),Rates!$D$3:$D$5)*(X2453/100)*W2453),IF(R2453="Refreshment Beverage",SUM(LOOKUP(2,1/(Rates!$B$7:$B$11&lt;=W2453)/(Rates!$C$7:$C$11&gt;=W2453),Rates!$D$7:$D$11)*(X2453/100)*W2453)))),"")</f>
        <v/>
      </c>
      <c r="O2453" s="134" t="str">
        <f t="shared" si="1160"/>
        <v/>
      </c>
      <c r="P2453" s="116"/>
      <c r="Q2453" s="117" t="str">
        <f t="shared" si="1161"/>
        <v/>
      </c>
      <c r="R2453" s="128" t="str">
        <f t="shared" si="1162"/>
        <v/>
      </c>
      <c r="S2453" s="135" t="str">
        <f>IF(B2453="","",IF(R2453="Refreshment Beverage",VLOOKUP(VALUE(Q2453),Rates!G$15:L$19,2,0),VLOOKUP(VALUE(Q2453),Rates!G$4:L$12,2,0)))</f>
        <v/>
      </c>
      <c r="T2453" s="135" t="str">
        <f t="shared" si="1163"/>
        <v/>
      </c>
      <c r="U2453" s="118" t="str">
        <f t="shared" si="1164"/>
        <v/>
      </c>
      <c r="V2453" s="135" t="str">
        <f t="shared" si="1165"/>
        <v/>
      </c>
      <c r="W2453" s="135" t="str">
        <f t="shared" si="1166"/>
        <v/>
      </c>
      <c r="X2453" s="119" t="str">
        <f t="shared" si="1167"/>
        <v/>
      </c>
      <c r="Y2453" s="120" t="str">
        <f>IF(B:B="","",IF(R2453="Refreshment Beverage",VLOOKUP(Q2453,Rates!G$15:L$19,6,0)*W2453,VLOOKUP(Q2453,Rates!G$4:L$12,6,0)*W2453))</f>
        <v/>
      </c>
      <c r="Z2453" s="120" t="str">
        <f t="shared" si="1168"/>
        <v/>
      </c>
      <c r="AA2453" s="120" t="str">
        <f t="shared" si="1169"/>
        <v/>
      </c>
      <c r="AB2453" s="136" t="str">
        <f>IF(B:B="","",IF(R2453="Refreshment Beverage","",IF(AND(R2453="Beer",Q2453=0),SUM(LOOKUP(2,1/(Rates!$B$15:$B$18&lt;=W2453)/(Rates!$C$15:$C$18&gt;=W2453),Rates!$D$15:$D$18)*W2453),VLOOKUP(VALUE(Q:Q),Rates!A:B,2,0)*W2453)))</f>
        <v/>
      </c>
      <c r="AC2453" s="136" t="str">
        <f>IF(B:B="","",IF(R2453="Refreshment Beverage","",IF(AND(R2453="Beer",Q2453=0),SUM(LOOKUP(2,1/(Rates!$B$15:$B$18&lt;=W2453)/(Rates!$C$15:$C$18&gt;=W2453),Rates!$E$15:$E$18)*W2453),VLOOKUP(VALUE(Q:Q),Rates!A:C,3,0)*W2453)))</f>
        <v/>
      </c>
      <c r="AD2453" s="137" t="str">
        <f>IFERROR(IF(B:B="","",IF(R2453="Beer","",IF(VALUE(Q2453)=0,VLOOKUP(VLOOKUP(B:B,#REF!,16,0),Rates!A:E,2,0),VLOOKUP(VALUE(Q2453),Rates!A$31:B$34,2,0)*W2453))),0)</f>
        <v/>
      </c>
      <c r="AE2453" s="121" t="str">
        <f t="shared" si="1170"/>
        <v/>
      </c>
      <c r="AF2453" s="138" t="str">
        <f t="shared" si="1171"/>
        <v/>
      </c>
      <c r="AG2453" s="122" t="str">
        <f t="shared" si="1172"/>
        <v/>
      </c>
      <c r="AH2453" s="123" t="str">
        <f t="shared" si="1173"/>
        <v/>
      </c>
      <c r="AI2453" s="139" t="str">
        <f>IF(AE:AE="","",IF(R2453="Refreshment Beverage",AK2453*(Rates!J$19/100),ROUND(SUM(AH2453*(Rates!$J$8/100)),4)))</f>
        <v/>
      </c>
      <c r="AJ2453" s="124" t="str">
        <f t="shared" si="1174"/>
        <v/>
      </c>
      <c r="AK2453" s="125" t="str">
        <f t="shared" si="1175"/>
        <v/>
      </c>
      <c r="AL2453" s="121" t="str">
        <f t="shared" si="1176"/>
        <v/>
      </c>
      <c r="AM2453" s="138" t="str">
        <f>IF(AS2453="","",IF(R2453="Refreshment Beverage",ROUND(AS2453*Rates!K$19,4),ROUND(AO2453*(VLOOKUP(VALUE(Q2453),Rates!G$4:L$12,3,0)),4)))</f>
        <v/>
      </c>
      <c r="AN2453" s="126" t="str">
        <f>IF(AS2453="","",IF(R2453="Refreshment Beverage",AS2453*(Rates!J$19/100),MAX(AM2453,AB2453)))</f>
        <v/>
      </c>
      <c r="AO2453" s="127" t="str">
        <f t="shared" si="1177"/>
        <v/>
      </c>
      <c r="AP2453" s="127" t="str">
        <f t="shared" si="1178"/>
        <v/>
      </c>
      <c r="AQ2453" s="140" t="str">
        <f>IF(AS2453="","",IF(R2453="Refreshment Beverage",ROUND(SUM(VLOOKUP(Q:Q,Rates!G$15:L$19,3,0)*(AS2453-Y2453-Z2453-AA2453)),4),ROUND(SUM(Rates!$K$8*AS2453),4)))</f>
        <v/>
      </c>
      <c r="AR2453" s="139" t="str">
        <f t="shared" si="1179"/>
        <v/>
      </c>
      <c r="AS2453" s="125" t="str">
        <f t="shared" si="1180"/>
        <v/>
      </c>
      <c r="AT2453" s="121" t="str">
        <f t="shared" si="1181"/>
        <v/>
      </c>
      <c r="AU2453" s="138" t="str">
        <f>IF(AX2453="","",IF(R2453="Refreshment Beverage",ROUND((BA2453-Y2453-Z2453-AA2453)*VLOOKUP(VALUE(Q2453),Rates!G$15:L$19,3,0),4),ROUND(AW2453*(VLOOKUP(VALUE(Q2453),Rates!G:L,3,0)),4)))</f>
        <v/>
      </c>
      <c r="AV2453" s="126" t="str">
        <f t="shared" si="1182"/>
        <v/>
      </c>
      <c r="AW2453" s="127" t="str">
        <f t="shared" si="1183"/>
        <v/>
      </c>
      <c r="AX2453" s="123" t="str">
        <f t="shared" si="1184"/>
        <v/>
      </c>
      <c r="AY2453" s="140" t="str">
        <f>IF(AX2453="","",IF(R2453="Refreshment Beverage",ROUND(SUM(AX2453*Rates!K$19),4),ROUND(SUM(AX2453*(Rates!J$8/100)),4)))</f>
        <v/>
      </c>
      <c r="AZ2453" s="124" t="str">
        <f t="shared" si="1185"/>
        <v/>
      </c>
      <c r="BA2453" s="125" t="str">
        <f t="shared" si="1186"/>
        <v/>
      </c>
      <c r="BB2453" s="115"/>
      <c r="BC2453" s="143"/>
      <c r="BD2453" s="100"/>
      <c r="BE2453" s="100"/>
      <c r="BF2453" s="100"/>
      <c r="BG2453" s="100"/>
    </row>
    <row r="2454" spans="1:59" x14ac:dyDescent="0.2">
      <c r="A2454" s="144"/>
      <c r="B2454" s="141"/>
      <c r="C2454" s="141"/>
      <c r="D2454" s="142"/>
      <c r="E2454" s="142"/>
      <c r="F2454" s="142"/>
      <c r="G2454" s="142"/>
      <c r="H2454" s="142"/>
      <c r="I2454" s="129"/>
      <c r="J2454" s="130"/>
      <c r="K2454" s="131" t="str">
        <f t="shared" si="1157"/>
        <v/>
      </c>
      <c r="L2454" s="132" t="str">
        <f t="shared" si="1158"/>
        <v/>
      </c>
      <c r="M2454" s="133" t="str">
        <f t="shared" si="1159"/>
        <v/>
      </c>
      <c r="N2454" s="134" t="str">
        <f>IFERROR(IF(B:B="","",IF(R2454="Beer",SUM(LOOKUP(2,1/(Rates!$B$3:$B$5&lt;=W2454)/(Rates!$C$3:$C$5&gt;=W2454),Rates!$D$3:$D$5)*(X2454/100)*W2454),IF(R2454="Refreshment Beverage",SUM(LOOKUP(2,1/(Rates!$B$7:$B$11&lt;=W2454)/(Rates!$C$7:$C$11&gt;=W2454),Rates!$D$7:$D$11)*(X2454/100)*W2454)))),"")</f>
        <v/>
      </c>
      <c r="O2454" s="134" t="str">
        <f t="shared" si="1160"/>
        <v/>
      </c>
      <c r="P2454" s="116"/>
      <c r="Q2454" s="117" t="str">
        <f t="shared" si="1161"/>
        <v/>
      </c>
      <c r="R2454" s="128" t="str">
        <f t="shared" si="1162"/>
        <v/>
      </c>
      <c r="S2454" s="135" t="str">
        <f>IF(B2454="","",IF(R2454="Refreshment Beverage",VLOOKUP(VALUE(Q2454),Rates!G$15:L$19,2,0),VLOOKUP(VALUE(Q2454),Rates!G$4:L$12,2,0)))</f>
        <v/>
      </c>
      <c r="T2454" s="135" t="str">
        <f t="shared" si="1163"/>
        <v/>
      </c>
      <c r="U2454" s="118" t="str">
        <f t="shared" si="1164"/>
        <v/>
      </c>
      <c r="V2454" s="135" t="str">
        <f t="shared" si="1165"/>
        <v/>
      </c>
      <c r="W2454" s="135" t="str">
        <f t="shared" si="1166"/>
        <v/>
      </c>
      <c r="X2454" s="119" t="str">
        <f t="shared" si="1167"/>
        <v/>
      </c>
      <c r="Y2454" s="120" t="str">
        <f>IF(B:B="","",IF(R2454="Refreshment Beverage",VLOOKUP(Q2454,Rates!G$15:L$19,6,0)*W2454,VLOOKUP(Q2454,Rates!G$4:L$12,6,0)*W2454))</f>
        <v/>
      </c>
      <c r="Z2454" s="120" t="str">
        <f t="shared" si="1168"/>
        <v/>
      </c>
      <c r="AA2454" s="120" t="str">
        <f t="shared" si="1169"/>
        <v/>
      </c>
      <c r="AB2454" s="136" t="str">
        <f>IF(B:B="","",IF(R2454="Refreshment Beverage","",IF(AND(R2454="Beer",Q2454=0),SUM(LOOKUP(2,1/(Rates!$B$15:$B$18&lt;=W2454)/(Rates!$C$15:$C$18&gt;=W2454),Rates!$D$15:$D$18)*W2454),VLOOKUP(VALUE(Q:Q),Rates!A:B,2,0)*W2454)))</f>
        <v/>
      </c>
      <c r="AC2454" s="136" t="str">
        <f>IF(B:B="","",IF(R2454="Refreshment Beverage","",IF(AND(R2454="Beer",Q2454=0),SUM(LOOKUP(2,1/(Rates!$B$15:$B$18&lt;=W2454)/(Rates!$C$15:$C$18&gt;=W2454),Rates!$E$15:$E$18)*W2454),VLOOKUP(VALUE(Q:Q),Rates!A:C,3,0)*W2454)))</f>
        <v/>
      </c>
      <c r="AD2454" s="137" t="str">
        <f>IFERROR(IF(B:B="","",IF(R2454="Beer","",IF(VALUE(Q2454)=0,VLOOKUP(VLOOKUP(B:B,#REF!,16,0),Rates!A:E,2,0),VLOOKUP(VALUE(Q2454),Rates!A$31:B$34,2,0)*W2454))),0)</f>
        <v/>
      </c>
      <c r="AE2454" s="121" t="str">
        <f t="shared" si="1170"/>
        <v/>
      </c>
      <c r="AF2454" s="138" t="str">
        <f t="shared" si="1171"/>
        <v/>
      </c>
      <c r="AG2454" s="122" t="str">
        <f t="shared" si="1172"/>
        <v/>
      </c>
      <c r="AH2454" s="123" t="str">
        <f t="shared" si="1173"/>
        <v/>
      </c>
      <c r="AI2454" s="139" t="str">
        <f>IF(AE:AE="","",IF(R2454="Refreshment Beverage",AK2454*(Rates!J$19/100),ROUND(SUM(AH2454*(Rates!$J$8/100)),4)))</f>
        <v/>
      </c>
      <c r="AJ2454" s="124" t="str">
        <f t="shared" si="1174"/>
        <v/>
      </c>
      <c r="AK2454" s="125" t="str">
        <f t="shared" si="1175"/>
        <v/>
      </c>
      <c r="AL2454" s="121" t="str">
        <f t="shared" si="1176"/>
        <v/>
      </c>
      <c r="AM2454" s="138" t="str">
        <f>IF(AS2454="","",IF(R2454="Refreshment Beverage",ROUND(AS2454*Rates!K$19,4),ROUND(AO2454*(VLOOKUP(VALUE(Q2454),Rates!G$4:L$12,3,0)),4)))</f>
        <v/>
      </c>
      <c r="AN2454" s="126" t="str">
        <f>IF(AS2454="","",IF(R2454="Refreshment Beverage",AS2454*(Rates!J$19/100),MAX(AM2454,AB2454)))</f>
        <v/>
      </c>
      <c r="AO2454" s="127" t="str">
        <f t="shared" si="1177"/>
        <v/>
      </c>
      <c r="AP2454" s="127" t="str">
        <f t="shared" si="1178"/>
        <v/>
      </c>
      <c r="AQ2454" s="140" t="str">
        <f>IF(AS2454="","",IF(R2454="Refreshment Beverage",ROUND(SUM(VLOOKUP(Q:Q,Rates!G$15:L$19,3,0)*(AS2454-Y2454-Z2454-AA2454)),4),ROUND(SUM(Rates!$K$8*AS2454),4)))</f>
        <v/>
      </c>
      <c r="AR2454" s="139" t="str">
        <f t="shared" si="1179"/>
        <v/>
      </c>
      <c r="AS2454" s="125" t="str">
        <f t="shared" si="1180"/>
        <v/>
      </c>
      <c r="AT2454" s="121" t="str">
        <f t="shared" si="1181"/>
        <v/>
      </c>
      <c r="AU2454" s="138" t="str">
        <f>IF(AX2454="","",IF(R2454="Refreshment Beverage",ROUND((BA2454-Y2454-Z2454-AA2454)*VLOOKUP(VALUE(Q2454),Rates!G$15:L$19,3,0),4),ROUND(AW2454*(VLOOKUP(VALUE(Q2454),Rates!G:L,3,0)),4)))</f>
        <v/>
      </c>
      <c r="AV2454" s="126" t="str">
        <f t="shared" si="1182"/>
        <v/>
      </c>
      <c r="AW2454" s="127" t="str">
        <f t="shared" si="1183"/>
        <v/>
      </c>
      <c r="AX2454" s="123" t="str">
        <f t="shared" si="1184"/>
        <v/>
      </c>
      <c r="AY2454" s="140" t="str">
        <f>IF(AX2454="","",IF(R2454="Refreshment Beverage",ROUND(SUM(AX2454*Rates!K$19),4),ROUND(SUM(AX2454*(Rates!J$8/100)),4)))</f>
        <v/>
      </c>
      <c r="AZ2454" s="124" t="str">
        <f t="shared" si="1185"/>
        <v/>
      </c>
      <c r="BA2454" s="125" t="str">
        <f t="shared" si="1186"/>
        <v/>
      </c>
      <c r="BB2454" s="115"/>
      <c r="BC2454" s="143"/>
      <c r="BD2454" s="100"/>
      <c r="BE2454" s="100"/>
      <c r="BF2454" s="100"/>
      <c r="BG2454" s="100"/>
    </row>
    <row r="2455" spans="1:59" x14ac:dyDescent="0.2">
      <c r="A2455" s="144"/>
      <c r="B2455" s="141"/>
      <c r="C2455" s="141"/>
      <c r="D2455" s="142"/>
      <c r="E2455" s="142"/>
      <c r="F2455" s="142"/>
      <c r="G2455" s="142"/>
      <c r="H2455" s="142"/>
      <c r="I2455" s="129"/>
      <c r="J2455" s="130"/>
      <c r="K2455" s="131" t="str">
        <f t="shared" si="1157"/>
        <v/>
      </c>
      <c r="L2455" s="132" t="str">
        <f t="shared" si="1158"/>
        <v/>
      </c>
      <c r="M2455" s="133" t="str">
        <f t="shared" si="1159"/>
        <v/>
      </c>
      <c r="N2455" s="134" t="str">
        <f>IFERROR(IF(B:B="","",IF(R2455="Beer",SUM(LOOKUP(2,1/(Rates!$B$3:$B$5&lt;=W2455)/(Rates!$C$3:$C$5&gt;=W2455),Rates!$D$3:$D$5)*(X2455/100)*W2455),IF(R2455="Refreshment Beverage",SUM(LOOKUP(2,1/(Rates!$B$7:$B$11&lt;=W2455)/(Rates!$C$7:$C$11&gt;=W2455),Rates!$D$7:$D$11)*(X2455/100)*W2455)))),"")</f>
        <v/>
      </c>
      <c r="O2455" s="134" t="str">
        <f t="shared" si="1160"/>
        <v/>
      </c>
      <c r="P2455" s="116"/>
      <c r="Q2455" s="117" t="str">
        <f t="shared" si="1161"/>
        <v/>
      </c>
      <c r="R2455" s="128" t="str">
        <f t="shared" si="1162"/>
        <v/>
      </c>
      <c r="S2455" s="135" t="str">
        <f>IF(B2455="","",IF(R2455="Refreshment Beverage",VLOOKUP(VALUE(Q2455),Rates!G$15:L$19,2,0),VLOOKUP(VALUE(Q2455),Rates!G$4:L$12,2,0)))</f>
        <v/>
      </c>
      <c r="T2455" s="135" t="str">
        <f t="shared" si="1163"/>
        <v/>
      </c>
      <c r="U2455" s="118" t="str">
        <f t="shared" si="1164"/>
        <v/>
      </c>
      <c r="V2455" s="135" t="str">
        <f t="shared" si="1165"/>
        <v/>
      </c>
      <c r="W2455" s="135" t="str">
        <f t="shared" si="1166"/>
        <v/>
      </c>
      <c r="X2455" s="119" t="str">
        <f t="shared" si="1167"/>
        <v/>
      </c>
      <c r="Y2455" s="120" t="str">
        <f>IF(B:B="","",IF(R2455="Refreshment Beverage",VLOOKUP(Q2455,Rates!G$15:L$19,6,0)*W2455,VLOOKUP(Q2455,Rates!G$4:L$12,6,0)*W2455))</f>
        <v/>
      </c>
      <c r="Z2455" s="120" t="str">
        <f t="shared" si="1168"/>
        <v/>
      </c>
      <c r="AA2455" s="120" t="str">
        <f t="shared" si="1169"/>
        <v/>
      </c>
      <c r="AB2455" s="136" t="str">
        <f>IF(B:B="","",IF(R2455="Refreshment Beverage","",IF(AND(R2455="Beer",Q2455=0),SUM(LOOKUP(2,1/(Rates!$B$15:$B$18&lt;=W2455)/(Rates!$C$15:$C$18&gt;=W2455),Rates!$D$15:$D$18)*W2455),VLOOKUP(VALUE(Q:Q),Rates!A:B,2,0)*W2455)))</f>
        <v/>
      </c>
      <c r="AC2455" s="136" t="str">
        <f>IF(B:B="","",IF(R2455="Refreshment Beverage","",IF(AND(R2455="Beer",Q2455=0),SUM(LOOKUP(2,1/(Rates!$B$15:$B$18&lt;=W2455)/(Rates!$C$15:$C$18&gt;=W2455),Rates!$E$15:$E$18)*W2455),VLOOKUP(VALUE(Q:Q),Rates!A:C,3,0)*W2455)))</f>
        <v/>
      </c>
      <c r="AD2455" s="137" t="str">
        <f>IFERROR(IF(B:B="","",IF(R2455="Beer","",IF(VALUE(Q2455)=0,VLOOKUP(VLOOKUP(B:B,#REF!,16,0),Rates!A:E,2,0),VLOOKUP(VALUE(Q2455),Rates!A$31:B$34,2,0)*W2455))),0)</f>
        <v/>
      </c>
      <c r="AE2455" s="121" t="str">
        <f t="shared" si="1170"/>
        <v/>
      </c>
      <c r="AF2455" s="138" t="str">
        <f t="shared" si="1171"/>
        <v/>
      </c>
      <c r="AG2455" s="122" t="str">
        <f t="shared" si="1172"/>
        <v/>
      </c>
      <c r="AH2455" s="123" t="str">
        <f t="shared" si="1173"/>
        <v/>
      </c>
      <c r="AI2455" s="139" t="str">
        <f>IF(AE:AE="","",IF(R2455="Refreshment Beverage",AK2455*(Rates!J$19/100),ROUND(SUM(AH2455*(Rates!$J$8/100)),4)))</f>
        <v/>
      </c>
      <c r="AJ2455" s="124" t="str">
        <f t="shared" si="1174"/>
        <v/>
      </c>
      <c r="AK2455" s="125" t="str">
        <f t="shared" si="1175"/>
        <v/>
      </c>
      <c r="AL2455" s="121" t="str">
        <f t="shared" si="1176"/>
        <v/>
      </c>
      <c r="AM2455" s="138" t="str">
        <f>IF(AS2455="","",IF(R2455="Refreshment Beverage",ROUND(AS2455*Rates!K$19,4),ROUND(AO2455*(VLOOKUP(VALUE(Q2455),Rates!G$4:L$12,3,0)),4)))</f>
        <v/>
      </c>
      <c r="AN2455" s="126" t="str">
        <f>IF(AS2455="","",IF(R2455="Refreshment Beverage",AS2455*(Rates!J$19/100),MAX(AM2455,AB2455)))</f>
        <v/>
      </c>
      <c r="AO2455" s="127" t="str">
        <f t="shared" si="1177"/>
        <v/>
      </c>
      <c r="AP2455" s="127" t="str">
        <f t="shared" si="1178"/>
        <v/>
      </c>
      <c r="AQ2455" s="140" t="str">
        <f>IF(AS2455="","",IF(R2455="Refreshment Beverage",ROUND(SUM(VLOOKUP(Q:Q,Rates!G$15:L$19,3,0)*(AS2455-Y2455-Z2455-AA2455)),4),ROUND(SUM(Rates!$K$8*AS2455),4)))</f>
        <v/>
      </c>
      <c r="AR2455" s="139" t="str">
        <f t="shared" si="1179"/>
        <v/>
      </c>
      <c r="AS2455" s="125" t="str">
        <f t="shared" si="1180"/>
        <v/>
      </c>
      <c r="AT2455" s="121" t="str">
        <f t="shared" si="1181"/>
        <v/>
      </c>
      <c r="AU2455" s="138" t="str">
        <f>IF(AX2455="","",IF(R2455="Refreshment Beverage",ROUND((BA2455-Y2455-Z2455-AA2455)*VLOOKUP(VALUE(Q2455),Rates!G$15:L$19,3,0),4),ROUND(AW2455*(VLOOKUP(VALUE(Q2455),Rates!G:L,3,0)),4)))</f>
        <v/>
      </c>
      <c r="AV2455" s="126" t="str">
        <f t="shared" si="1182"/>
        <v/>
      </c>
      <c r="AW2455" s="127" t="str">
        <f t="shared" si="1183"/>
        <v/>
      </c>
      <c r="AX2455" s="123" t="str">
        <f t="shared" si="1184"/>
        <v/>
      </c>
      <c r="AY2455" s="140" t="str">
        <f>IF(AX2455="","",IF(R2455="Refreshment Beverage",ROUND(SUM(AX2455*Rates!K$19),4),ROUND(SUM(AX2455*(Rates!J$8/100)),4)))</f>
        <v/>
      </c>
      <c r="AZ2455" s="124" t="str">
        <f t="shared" si="1185"/>
        <v/>
      </c>
      <c r="BA2455" s="125" t="str">
        <f t="shared" si="1186"/>
        <v/>
      </c>
      <c r="BB2455" s="115"/>
      <c r="BC2455" s="143"/>
      <c r="BD2455" s="100"/>
      <c r="BE2455" s="100"/>
      <c r="BF2455" s="100"/>
      <c r="BG2455" s="100"/>
    </row>
    <row r="2456" spans="1:59" x14ac:dyDescent="0.2">
      <c r="A2456" s="144"/>
      <c r="B2456" s="141"/>
      <c r="C2456" s="141"/>
      <c r="D2456" s="142"/>
      <c r="E2456" s="142"/>
      <c r="F2456" s="142"/>
      <c r="G2456" s="142"/>
      <c r="H2456" s="142"/>
      <c r="I2456" s="129"/>
      <c r="J2456" s="130"/>
      <c r="K2456" s="131" t="str">
        <f t="shared" si="1157"/>
        <v/>
      </c>
      <c r="L2456" s="132" t="str">
        <f t="shared" si="1158"/>
        <v/>
      </c>
      <c r="M2456" s="133" t="str">
        <f t="shared" si="1159"/>
        <v/>
      </c>
      <c r="N2456" s="134" t="str">
        <f>IFERROR(IF(B:B="","",IF(R2456="Beer",SUM(LOOKUP(2,1/(Rates!$B$3:$B$5&lt;=W2456)/(Rates!$C$3:$C$5&gt;=W2456),Rates!$D$3:$D$5)*(X2456/100)*W2456),IF(R2456="Refreshment Beverage",SUM(LOOKUP(2,1/(Rates!$B$7:$B$11&lt;=W2456)/(Rates!$C$7:$C$11&gt;=W2456),Rates!$D$7:$D$11)*(X2456/100)*W2456)))),"")</f>
        <v/>
      </c>
      <c r="O2456" s="134" t="str">
        <f t="shared" si="1160"/>
        <v/>
      </c>
      <c r="P2456" s="116"/>
      <c r="Q2456" s="117" t="str">
        <f t="shared" si="1161"/>
        <v/>
      </c>
      <c r="R2456" s="128" t="str">
        <f t="shared" si="1162"/>
        <v/>
      </c>
      <c r="S2456" s="135" t="str">
        <f>IF(B2456="","",IF(R2456="Refreshment Beverage",VLOOKUP(VALUE(Q2456),Rates!G$15:L$19,2,0),VLOOKUP(VALUE(Q2456),Rates!G$4:L$12,2,0)))</f>
        <v/>
      </c>
      <c r="T2456" s="135" t="str">
        <f t="shared" si="1163"/>
        <v/>
      </c>
      <c r="U2456" s="118" t="str">
        <f t="shared" si="1164"/>
        <v/>
      </c>
      <c r="V2456" s="135" t="str">
        <f t="shared" si="1165"/>
        <v/>
      </c>
      <c r="W2456" s="135" t="str">
        <f t="shared" si="1166"/>
        <v/>
      </c>
      <c r="X2456" s="119" t="str">
        <f t="shared" si="1167"/>
        <v/>
      </c>
      <c r="Y2456" s="120" t="str">
        <f>IF(B:B="","",IF(R2456="Refreshment Beverage",VLOOKUP(Q2456,Rates!G$15:L$19,6,0)*W2456,VLOOKUP(Q2456,Rates!G$4:L$12,6,0)*W2456))</f>
        <v/>
      </c>
      <c r="Z2456" s="120" t="str">
        <f t="shared" si="1168"/>
        <v/>
      </c>
      <c r="AA2456" s="120" t="str">
        <f t="shared" si="1169"/>
        <v/>
      </c>
      <c r="AB2456" s="136" t="str">
        <f>IF(B:B="","",IF(R2456="Refreshment Beverage","",IF(AND(R2456="Beer",Q2456=0),SUM(LOOKUP(2,1/(Rates!$B$15:$B$18&lt;=W2456)/(Rates!$C$15:$C$18&gt;=W2456),Rates!$D$15:$D$18)*W2456),VLOOKUP(VALUE(Q:Q),Rates!A:B,2,0)*W2456)))</f>
        <v/>
      </c>
      <c r="AC2456" s="136" t="str">
        <f>IF(B:B="","",IF(R2456="Refreshment Beverage","",IF(AND(R2456="Beer",Q2456=0),SUM(LOOKUP(2,1/(Rates!$B$15:$B$18&lt;=W2456)/(Rates!$C$15:$C$18&gt;=W2456),Rates!$E$15:$E$18)*W2456),VLOOKUP(VALUE(Q:Q),Rates!A:C,3,0)*W2456)))</f>
        <v/>
      </c>
      <c r="AD2456" s="137" t="str">
        <f>IFERROR(IF(B:B="","",IF(R2456="Beer","",IF(VALUE(Q2456)=0,VLOOKUP(VLOOKUP(B:B,#REF!,16,0),Rates!A:E,2,0),VLOOKUP(VALUE(Q2456),Rates!A$31:B$34,2,0)*W2456))),0)</f>
        <v/>
      </c>
      <c r="AE2456" s="121" t="str">
        <f t="shared" si="1170"/>
        <v/>
      </c>
      <c r="AF2456" s="138" t="str">
        <f t="shared" si="1171"/>
        <v/>
      </c>
      <c r="AG2456" s="122" t="str">
        <f t="shared" si="1172"/>
        <v/>
      </c>
      <c r="AH2456" s="123" t="str">
        <f t="shared" si="1173"/>
        <v/>
      </c>
      <c r="AI2456" s="139" t="str">
        <f>IF(AE:AE="","",IF(R2456="Refreshment Beverage",AK2456*(Rates!J$19/100),ROUND(SUM(AH2456*(Rates!$J$8/100)),4)))</f>
        <v/>
      </c>
      <c r="AJ2456" s="124" t="str">
        <f t="shared" si="1174"/>
        <v/>
      </c>
      <c r="AK2456" s="125" t="str">
        <f t="shared" si="1175"/>
        <v/>
      </c>
      <c r="AL2456" s="121" t="str">
        <f t="shared" si="1176"/>
        <v/>
      </c>
      <c r="AM2456" s="138" t="str">
        <f>IF(AS2456="","",IF(R2456="Refreshment Beverage",ROUND(AS2456*Rates!K$19,4),ROUND(AO2456*(VLOOKUP(VALUE(Q2456),Rates!G$4:L$12,3,0)),4)))</f>
        <v/>
      </c>
      <c r="AN2456" s="126" t="str">
        <f>IF(AS2456="","",IF(R2456="Refreshment Beverage",AS2456*(Rates!J$19/100),MAX(AM2456,AB2456)))</f>
        <v/>
      </c>
      <c r="AO2456" s="127" t="str">
        <f t="shared" si="1177"/>
        <v/>
      </c>
      <c r="AP2456" s="127" t="str">
        <f t="shared" si="1178"/>
        <v/>
      </c>
      <c r="AQ2456" s="140" t="str">
        <f>IF(AS2456="","",IF(R2456="Refreshment Beverage",ROUND(SUM(VLOOKUP(Q:Q,Rates!G$15:L$19,3,0)*(AS2456-Y2456-Z2456-AA2456)),4),ROUND(SUM(Rates!$K$8*AS2456),4)))</f>
        <v/>
      </c>
      <c r="AR2456" s="139" t="str">
        <f t="shared" si="1179"/>
        <v/>
      </c>
      <c r="AS2456" s="125" t="str">
        <f t="shared" si="1180"/>
        <v/>
      </c>
      <c r="AT2456" s="121" t="str">
        <f t="shared" si="1181"/>
        <v/>
      </c>
      <c r="AU2456" s="138" t="str">
        <f>IF(AX2456="","",IF(R2456="Refreshment Beverage",ROUND((BA2456-Y2456-Z2456-AA2456)*VLOOKUP(VALUE(Q2456),Rates!G$15:L$19,3,0),4),ROUND(AW2456*(VLOOKUP(VALUE(Q2456),Rates!G:L,3,0)),4)))</f>
        <v/>
      </c>
      <c r="AV2456" s="126" t="str">
        <f t="shared" si="1182"/>
        <v/>
      </c>
      <c r="AW2456" s="127" t="str">
        <f t="shared" si="1183"/>
        <v/>
      </c>
      <c r="AX2456" s="123" t="str">
        <f t="shared" si="1184"/>
        <v/>
      </c>
      <c r="AY2456" s="140" t="str">
        <f>IF(AX2456="","",IF(R2456="Refreshment Beverage",ROUND(SUM(AX2456*Rates!K$19),4),ROUND(SUM(AX2456*(Rates!J$8/100)),4)))</f>
        <v/>
      </c>
      <c r="AZ2456" s="124" t="str">
        <f t="shared" si="1185"/>
        <v/>
      </c>
      <c r="BA2456" s="125" t="str">
        <f t="shared" si="1186"/>
        <v/>
      </c>
      <c r="BB2456" s="115"/>
      <c r="BC2456" s="143"/>
      <c r="BD2456" s="100"/>
      <c r="BE2456" s="100"/>
      <c r="BF2456" s="100"/>
      <c r="BG2456" s="100"/>
    </row>
    <row r="2457" spans="1:59" x14ac:dyDescent="0.2">
      <c r="A2457" s="144"/>
      <c r="B2457" s="141"/>
      <c r="C2457" s="141"/>
      <c r="D2457" s="142"/>
      <c r="E2457" s="142"/>
      <c r="F2457" s="142"/>
      <c r="G2457" s="142"/>
      <c r="H2457" s="142"/>
      <c r="I2457" s="129"/>
      <c r="J2457" s="130"/>
      <c r="K2457" s="131" t="str">
        <f t="shared" si="1157"/>
        <v/>
      </c>
      <c r="L2457" s="132" t="str">
        <f t="shared" si="1158"/>
        <v/>
      </c>
      <c r="M2457" s="133" t="str">
        <f t="shared" si="1159"/>
        <v/>
      </c>
      <c r="N2457" s="134" t="str">
        <f>IFERROR(IF(B:B="","",IF(R2457="Beer",SUM(LOOKUP(2,1/(Rates!$B$3:$B$5&lt;=W2457)/(Rates!$C$3:$C$5&gt;=W2457),Rates!$D$3:$D$5)*(X2457/100)*W2457),IF(R2457="Refreshment Beverage",SUM(LOOKUP(2,1/(Rates!$B$7:$B$11&lt;=W2457)/(Rates!$C$7:$C$11&gt;=W2457),Rates!$D$7:$D$11)*(X2457/100)*W2457)))),"")</f>
        <v/>
      </c>
      <c r="O2457" s="134" t="str">
        <f t="shared" si="1160"/>
        <v/>
      </c>
      <c r="P2457" s="116"/>
      <c r="Q2457" s="117" t="str">
        <f t="shared" si="1161"/>
        <v/>
      </c>
      <c r="R2457" s="128" t="str">
        <f t="shared" si="1162"/>
        <v/>
      </c>
      <c r="S2457" s="135" t="str">
        <f>IF(B2457="","",IF(R2457="Refreshment Beverage",VLOOKUP(VALUE(Q2457),Rates!G$15:L$19,2,0),VLOOKUP(VALUE(Q2457),Rates!G$4:L$12,2,0)))</f>
        <v/>
      </c>
      <c r="T2457" s="135" t="str">
        <f t="shared" si="1163"/>
        <v/>
      </c>
      <c r="U2457" s="118" t="str">
        <f t="shared" si="1164"/>
        <v/>
      </c>
      <c r="V2457" s="135" t="str">
        <f t="shared" si="1165"/>
        <v/>
      </c>
      <c r="W2457" s="135" t="str">
        <f t="shared" si="1166"/>
        <v/>
      </c>
      <c r="X2457" s="119" t="str">
        <f t="shared" si="1167"/>
        <v/>
      </c>
      <c r="Y2457" s="120" t="str">
        <f>IF(B:B="","",IF(R2457="Refreshment Beverage",VLOOKUP(Q2457,Rates!G$15:L$19,6,0)*W2457,VLOOKUP(Q2457,Rates!G$4:L$12,6,0)*W2457))</f>
        <v/>
      </c>
      <c r="Z2457" s="120" t="str">
        <f t="shared" si="1168"/>
        <v/>
      </c>
      <c r="AA2457" s="120" t="str">
        <f t="shared" si="1169"/>
        <v/>
      </c>
      <c r="AB2457" s="136" t="str">
        <f>IF(B:B="","",IF(R2457="Refreshment Beverage","",IF(AND(R2457="Beer",Q2457=0),SUM(LOOKUP(2,1/(Rates!$B$15:$B$18&lt;=W2457)/(Rates!$C$15:$C$18&gt;=W2457),Rates!$D$15:$D$18)*W2457),VLOOKUP(VALUE(Q:Q),Rates!A:B,2,0)*W2457)))</f>
        <v/>
      </c>
      <c r="AC2457" s="136" t="str">
        <f>IF(B:B="","",IF(R2457="Refreshment Beverage","",IF(AND(R2457="Beer",Q2457=0),SUM(LOOKUP(2,1/(Rates!$B$15:$B$18&lt;=W2457)/(Rates!$C$15:$C$18&gt;=W2457),Rates!$E$15:$E$18)*W2457),VLOOKUP(VALUE(Q:Q),Rates!A:C,3,0)*W2457)))</f>
        <v/>
      </c>
      <c r="AD2457" s="137" t="str">
        <f>IFERROR(IF(B:B="","",IF(R2457="Beer","",IF(VALUE(Q2457)=0,VLOOKUP(VLOOKUP(B:B,#REF!,16,0),Rates!A:E,2,0),VLOOKUP(VALUE(Q2457),Rates!A$31:B$34,2,0)*W2457))),0)</f>
        <v/>
      </c>
      <c r="AE2457" s="121" t="str">
        <f t="shared" si="1170"/>
        <v/>
      </c>
      <c r="AF2457" s="138" t="str">
        <f t="shared" si="1171"/>
        <v/>
      </c>
      <c r="AG2457" s="122" t="str">
        <f t="shared" si="1172"/>
        <v/>
      </c>
      <c r="AH2457" s="123" t="str">
        <f t="shared" si="1173"/>
        <v/>
      </c>
      <c r="AI2457" s="139" t="str">
        <f>IF(AE:AE="","",IF(R2457="Refreshment Beverage",AK2457*(Rates!J$19/100),ROUND(SUM(AH2457*(Rates!$J$8/100)),4)))</f>
        <v/>
      </c>
      <c r="AJ2457" s="124" t="str">
        <f t="shared" si="1174"/>
        <v/>
      </c>
      <c r="AK2457" s="125" t="str">
        <f t="shared" si="1175"/>
        <v/>
      </c>
      <c r="AL2457" s="121" t="str">
        <f t="shared" si="1176"/>
        <v/>
      </c>
      <c r="AM2457" s="138" t="str">
        <f>IF(AS2457="","",IF(R2457="Refreshment Beverage",ROUND(AS2457*Rates!K$19,4),ROUND(AO2457*(VLOOKUP(VALUE(Q2457),Rates!G$4:L$12,3,0)),4)))</f>
        <v/>
      </c>
      <c r="AN2457" s="126" t="str">
        <f>IF(AS2457="","",IF(R2457="Refreshment Beverage",AS2457*(Rates!J$19/100),MAX(AM2457,AB2457)))</f>
        <v/>
      </c>
      <c r="AO2457" s="127" t="str">
        <f t="shared" si="1177"/>
        <v/>
      </c>
      <c r="AP2457" s="127" t="str">
        <f t="shared" si="1178"/>
        <v/>
      </c>
      <c r="AQ2457" s="140" t="str">
        <f>IF(AS2457="","",IF(R2457="Refreshment Beverage",ROUND(SUM(VLOOKUP(Q:Q,Rates!G$15:L$19,3,0)*(AS2457-Y2457-Z2457-AA2457)),4),ROUND(SUM(Rates!$K$8*AS2457),4)))</f>
        <v/>
      </c>
      <c r="AR2457" s="139" t="str">
        <f t="shared" si="1179"/>
        <v/>
      </c>
      <c r="AS2457" s="125" t="str">
        <f t="shared" si="1180"/>
        <v/>
      </c>
      <c r="AT2457" s="121" t="str">
        <f t="shared" si="1181"/>
        <v/>
      </c>
      <c r="AU2457" s="138" t="str">
        <f>IF(AX2457="","",IF(R2457="Refreshment Beverage",ROUND((BA2457-Y2457-Z2457-AA2457)*VLOOKUP(VALUE(Q2457),Rates!G$15:L$19,3,0),4),ROUND(AW2457*(VLOOKUP(VALUE(Q2457),Rates!G:L,3,0)),4)))</f>
        <v/>
      </c>
      <c r="AV2457" s="126" t="str">
        <f t="shared" si="1182"/>
        <v/>
      </c>
      <c r="AW2457" s="127" t="str">
        <f t="shared" si="1183"/>
        <v/>
      </c>
      <c r="AX2457" s="123" t="str">
        <f t="shared" si="1184"/>
        <v/>
      </c>
      <c r="AY2457" s="140" t="str">
        <f>IF(AX2457="","",IF(R2457="Refreshment Beverage",ROUND(SUM(AX2457*Rates!K$19),4),ROUND(SUM(AX2457*(Rates!J$8/100)),4)))</f>
        <v/>
      </c>
      <c r="AZ2457" s="124" t="str">
        <f t="shared" si="1185"/>
        <v/>
      </c>
      <c r="BA2457" s="125" t="str">
        <f t="shared" si="1186"/>
        <v/>
      </c>
      <c r="BB2457" s="115"/>
      <c r="BC2457" s="143"/>
      <c r="BD2457" s="100"/>
      <c r="BE2457" s="100"/>
      <c r="BF2457" s="100"/>
      <c r="BG2457" s="100"/>
    </row>
    <row r="2458" spans="1:59" x14ac:dyDescent="0.2">
      <c r="A2458" s="144"/>
      <c r="B2458" s="141"/>
      <c r="C2458" s="141"/>
      <c r="D2458" s="142"/>
      <c r="E2458" s="142"/>
      <c r="F2458" s="142"/>
      <c r="G2458" s="142"/>
      <c r="H2458" s="142"/>
      <c r="I2458" s="129"/>
      <c r="J2458" s="130"/>
      <c r="K2458" s="131" t="str">
        <f t="shared" ref="K2458:K2521" si="1187">IFERROR(IF(B:B="","",IF(OR(C2458="",E2458="",F2458="",G2458="",H2458="",I2458="",J2458=""),"",ROUND(IF(J2458="Gross Price to Brewers",AE2458,IF(J2458="Retail Price",AL2458,IF(J2458="Licensee Retail",AT2458,""))),2))),"")</f>
        <v/>
      </c>
      <c r="L2458" s="132" t="str">
        <f t="shared" ref="L2458:L2521" si="1188">IFERROR(IF(B:B="","",IF(OR(C2458="",E2458="",F2458="",G2458="",H2458="",I2458="",J2458=""),"",ROUND(IF(J2458="Gross Price to Brewers",AH2458,IF(J2458="Retail Price",AP2458,IF(J2458="Licensee Retail",AX2458,""))),2))),"")</f>
        <v/>
      </c>
      <c r="M2458" s="133" t="str">
        <f t="shared" ref="M2458:M2521" si="1189">IFERROR(IF(B:B="","",IF(OR(C2458="",E2458="",F2458="",G2458="",H2458="",I2458="",J2458=""),"",ROUND(IF(J2458="Gross Price to Brewers",AK2458,IF(J2458="Retail Price",AS2458,IF(J2458="Licensee Retail",BA2458,""))),2))),"")</f>
        <v/>
      </c>
      <c r="N2458" s="134" t="str">
        <f>IFERROR(IF(B:B="","",IF(R2458="Beer",SUM(LOOKUP(2,1/(Rates!$B$3:$B$5&lt;=W2458)/(Rates!$C$3:$C$5&gt;=W2458),Rates!$D$3:$D$5)*(X2458/100)*W2458),IF(R2458="Refreshment Beverage",SUM(LOOKUP(2,1/(Rates!$B$7:$B$11&lt;=W2458)/(Rates!$C$7:$C$11&gt;=W2458),Rates!$D$7:$D$11)*(X2458/100)*W2458)))),"")</f>
        <v/>
      </c>
      <c r="O2458" s="134" t="str">
        <f t="shared" ref="O2458:O2521" si="1190">IF(B:B="","",IF(M2458&gt;N2458,"YES","NO"))</f>
        <v/>
      </c>
      <c r="P2458" s="116"/>
      <c r="Q2458" s="117" t="str">
        <f t="shared" ref="Q2458:Q2521" si="1191">IF(B2458="","",IF(OR(D2458="",D2458=5),0,D2458))</f>
        <v/>
      </c>
      <c r="R2458" s="128" t="str">
        <f t="shared" ref="R2458:R2521" si="1192">IF(B2458="","",C2458)</f>
        <v/>
      </c>
      <c r="S2458" s="135" t="str">
        <f>IF(B2458="","",IF(R2458="Refreshment Beverage",VLOOKUP(VALUE(Q2458),Rates!G$15:L$19,2,0),VLOOKUP(VALUE(Q2458),Rates!G$4:L$12,2,0)))</f>
        <v/>
      </c>
      <c r="T2458" s="135" t="str">
        <f t="shared" ref="T2458:T2521" si="1193">IF(B2458="","",G2458)</f>
        <v/>
      </c>
      <c r="U2458" s="118" t="str">
        <f t="shared" ref="U2458:U2521" si="1194">IF(B:B="","",SUM(W2458/V2458))</f>
        <v/>
      </c>
      <c r="V2458" s="135" t="str">
        <f t="shared" ref="V2458:V2521" si="1195">IF(B2458="","",F2458)</f>
        <v/>
      </c>
      <c r="W2458" s="135" t="str">
        <f t="shared" ref="W2458:W2521" si="1196">IF(B2458="","",E2458*F2458)</f>
        <v/>
      </c>
      <c r="X2458" s="119" t="str">
        <f t="shared" ref="X2458:X2521" si="1197">IF(B2458="","",H2458)</f>
        <v/>
      </c>
      <c r="Y2458" s="120" t="str">
        <f>IF(B:B="","",IF(R2458="Refreshment Beverage",VLOOKUP(Q2458,Rates!G$15:L$19,6,0)*W2458,VLOOKUP(Q2458,Rates!G$4:L$12,6,0)*W2458))</f>
        <v/>
      </c>
      <c r="Z2458" s="120" t="str">
        <f t="shared" ref="Z2458:Z2521" si="1198">IF(B:B="","",IF(R2458="Refreshment Beverage",0,IF(T2458="Keg",0,ROUND(0.34/12*V2458,2))))</f>
        <v/>
      </c>
      <c r="AA2458" s="120" t="str">
        <f t="shared" ref="AA2458:AA2521" si="1199">IF(B:B="","",IF(AND(T2458="Can",V2458=8,R2458="Beer"),V2458*0.0192,IF(AND(T2458="Can",V2458=15,R2458="Beer"),V2458*0.0096,IF(AND(T2458="Can",V2458=20,R2458="Beer"),V2458*0.0102,IF(AND(T2458="Can",V2458=30,R2458="Beer"),V2458*0.0085,IF(AND(T2458="Can",V2458=36,R2458="Beer"),V2458*0.0071,IF(AND(T2458="Bottle",V2458=24,R2458="Beer"),V2458*0.0153,IF(AND(R2458="Refreshment Beverage",U2458&gt;0.49,U2458&lt;0.401),V2458*0.0512,IF(AND(R2458="Refreshment Beverage",U2458&gt;0.4,U2458&lt;0.47),V2458*0.0614,IF(AND(R2458="Refreshment Beverage",U2458&gt;0.469,U2458&lt;0.66),V2458*0.0716,IF(AND(R2458="Refreshment Beverage",U2458&gt;0.659,U2458&lt;0.75),V2458*0.1023,IF(AND(R2458="Refreshment Beverage",U2458&gt;0.749,U2458&lt;0.9),V2458*0.1125,IF(AND(R2458="Refreshment Beverage",U2458&gt;0.899,U2458&lt;1),V2458*0.133,IF(AND(R2458="Refreshment Beverage",U2458=1),V2458*0.1432,IF(AND(R2458="Refreshment Beverage",U2458=1.14),V2458*0.1637,IF(AND(R2458="Refreshment Beverage",U2458=2),V2458*0.2864,IF(AND(R2458="Refreshment Beverage",U2458=3),V2458*0.4297,IF(AND(R2458="Refreshment Beverage",U2458=1.75),V2458*0.2558,0))))))))))))))))))</f>
        <v/>
      </c>
      <c r="AB2458" s="136" t="str">
        <f>IF(B:B="","",IF(R2458="Refreshment Beverage","",IF(AND(R2458="Beer",Q2458=0),SUM(LOOKUP(2,1/(Rates!$B$15:$B$18&lt;=W2458)/(Rates!$C$15:$C$18&gt;=W2458),Rates!$D$15:$D$18)*W2458),VLOOKUP(VALUE(Q:Q),Rates!A:B,2,0)*W2458)))</f>
        <v/>
      </c>
      <c r="AC2458" s="136" t="str">
        <f>IF(B:B="","",IF(R2458="Refreshment Beverage","",IF(AND(R2458="Beer",Q2458=0),SUM(LOOKUP(2,1/(Rates!$B$15:$B$18&lt;=W2458)/(Rates!$C$15:$C$18&gt;=W2458),Rates!$E$15:$E$18)*W2458),VLOOKUP(VALUE(Q:Q),Rates!A:C,3,0)*W2458)))</f>
        <v/>
      </c>
      <c r="AD2458" s="137" t="str">
        <f>IFERROR(IF(B:B="","",IF(R2458="Beer","",IF(VALUE(Q2458)=0,VLOOKUP(VLOOKUP(B:B,#REF!,16,0),Rates!A:E,2,0),VLOOKUP(VALUE(Q2458),Rates!A$31:B$34,2,0)*W2458))),0)</f>
        <v/>
      </c>
      <c r="AE2458" s="121" t="str">
        <f t="shared" ref="AE2458:AE2521" si="1200">IF(J2458="Gross Price to Brewers",I2458,"")</f>
        <v/>
      </c>
      <c r="AF2458" s="138" t="str">
        <f t="shared" ref="AF2458:AF2521" si="1201">IF(AE:AE="","",ROUND(SUM(AE2458*(S2458/100)),4))</f>
        <v/>
      </c>
      <c r="AG2458" s="122" t="str">
        <f t="shared" ref="AG2458:AG2521" si="1202">IF(AE:AE="","",IF(R2458="Refreshment Beverage",MAX(AF2458,AD2458),MAX(AB2458,AF2458)))</f>
        <v/>
      </c>
      <c r="AH2458" s="123" t="str">
        <f t="shared" ref="AH2458:AH2521" si="1203">IF(AE:AE="","",IF(R2458="Refreshment Beverage",AK2458-AJ2458,SUM(Y2458:AA2458)+AE2458+AG2458))</f>
        <v/>
      </c>
      <c r="AI2458" s="139" t="str">
        <f>IF(AE:AE="","",IF(R2458="Refreshment Beverage",AK2458*(Rates!J$19/100),ROUND(SUM(AH2458*(Rates!$J$8/100)),4)))</f>
        <v/>
      </c>
      <c r="AJ2458" s="124" t="str">
        <f t="shared" ref="AJ2458:AJ2521" si="1204">IF(AE:AE="","",IF(R2458="Refreshment Beverage",AI2458,MAX(AC2458,AI2458)))</f>
        <v/>
      </c>
      <c r="AK2458" s="125" t="str">
        <f t="shared" ref="AK2458:AK2521" si="1205">IF(AE:AE="","",IF(R2458="Refreshment Beverage",SUM(AE2458+Y2458+Z2458+AA2458+AG2458),SUM(AH2458+AJ2458)))</f>
        <v/>
      </c>
      <c r="AL2458" s="121" t="str">
        <f t="shared" ref="AL2458:AL2521" si="1206">IF(AS2458="","",IF(R2458="Refreshment Beverage",ROUND(SUM(AS2458-AR2458-AA2458-Z2458-Y2458),2),ROUND(SUM(AS2458-AR2458-AN2458-Y2458-Z2458-AA2458),2)))</f>
        <v/>
      </c>
      <c r="AM2458" s="138" t="str">
        <f>IF(AS2458="","",IF(R2458="Refreshment Beverage",ROUND(AS2458*Rates!K$19,4),ROUND(AO2458*(VLOOKUP(VALUE(Q2458),Rates!G$4:L$12,3,0)),4)))</f>
        <v/>
      </c>
      <c r="AN2458" s="126" t="str">
        <f>IF(AS2458="","",IF(R2458="Refreshment Beverage",AS2458*(Rates!J$19/100),MAX(AM2458,AB2458)))</f>
        <v/>
      </c>
      <c r="AO2458" s="127" t="str">
        <f t="shared" ref="AO2458:AO2521" si="1207">IF(AS2458="","",ROUND(SUM(AS2458-AR2458-Y2458-Z2458-AA2458),4))</f>
        <v/>
      </c>
      <c r="AP2458" s="127" t="str">
        <f t="shared" ref="AP2458:AP2521" si="1208">IF(AS2458="","",IF(R2458="Refreshment Beverage",ROUND(AS2458-AN2458,2),ROUND(SUM(AS2458-AR2458),2)))</f>
        <v/>
      </c>
      <c r="AQ2458" s="140" t="str">
        <f>IF(AS2458="","",IF(R2458="Refreshment Beverage",ROUND(SUM(VLOOKUP(Q:Q,Rates!G$15:L$19,3,0)*(AS2458-Y2458-Z2458-AA2458)),4),ROUND(SUM(Rates!$K$8*AS2458),4)))</f>
        <v/>
      </c>
      <c r="AR2458" s="139" t="str">
        <f t="shared" ref="AR2458:AR2521" si="1209">IF(AS2458="","",IF(R2458="Refreshment Beverage",MAX(AD2458,AQ2458),MAX(AQ2458,AC2458)))</f>
        <v/>
      </c>
      <c r="AS2458" s="125" t="str">
        <f t="shared" ref="AS2458:AS2521" si="1210">IF(J2458="Retail Price",SUM(I2458+0.004),"")</f>
        <v/>
      </c>
      <c r="AT2458" s="121" t="str">
        <f t="shared" ref="AT2458:AT2521" si="1211">IF(AX2458="","",IF(R2458="Refreshment Beverage",SUM(BA2458-AV2458-Y2458-Z2458-AA2458),SUM(AX2458-AV2458-Y2458-Z2458-AA2458)))</f>
        <v/>
      </c>
      <c r="AU2458" s="138" t="str">
        <f>IF(AX2458="","",IF(R2458="Refreshment Beverage",ROUND((BA2458-Y2458-Z2458-AA2458)*VLOOKUP(VALUE(Q2458),Rates!G$15:L$19,3,0),4),ROUND(AW2458*(VLOOKUP(VALUE(Q2458),Rates!G:L,3,0)),4)))</f>
        <v/>
      </c>
      <c r="AV2458" s="126" t="str">
        <f t="shared" ref="AV2458:AV2521" si="1212">IF(AX2458="","",IF(R2458="Refreshment Beverage",MAX(AU2458,AD2458),MAX(AB2458,AU2458)))</f>
        <v/>
      </c>
      <c r="AW2458" s="127" t="str">
        <f t="shared" ref="AW2458:AW2521" si="1213">IF(AX2458="","",IF(R2458="Refreshment Beverage",SUM(BA2458-AV2458-Y2458-Z2458-AA2458),ROUND(SUM(BA2458-AZ2458-Y2458-Z2458-AA2458),4)))</f>
        <v/>
      </c>
      <c r="AX2458" s="123" t="str">
        <f t="shared" ref="AX2458:AX2521" si="1214">IF(J2458="Licensee Retail",I2458,"")</f>
        <v/>
      </c>
      <c r="AY2458" s="140" t="str">
        <f>IF(AX2458="","",IF(R2458="Refreshment Beverage",ROUND(SUM(AX2458*Rates!K$19),4),ROUND(SUM(AX2458*(Rates!J$8/100)),4)))</f>
        <v/>
      </c>
      <c r="AZ2458" s="124" t="str">
        <f t="shared" ref="AZ2458:AZ2521" si="1215">IF(AX2458="","",MAX($AC2458,AY2458))</f>
        <v/>
      </c>
      <c r="BA2458" s="125" t="str">
        <f t="shared" ref="BA2458:BA2521" si="1216">IF(AX2458="","",SUM(AX2458+AZ2458))</f>
        <v/>
      </c>
      <c r="BB2458" s="115"/>
      <c r="BC2458" s="143"/>
      <c r="BD2458" s="100"/>
      <c r="BE2458" s="100"/>
      <c r="BF2458" s="100"/>
      <c r="BG2458" s="100"/>
    </row>
    <row r="2459" spans="1:59" x14ac:dyDescent="0.2">
      <c r="A2459" s="144"/>
      <c r="B2459" s="141"/>
      <c r="C2459" s="141"/>
      <c r="D2459" s="142"/>
      <c r="E2459" s="142"/>
      <c r="F2459" s="142"/>
      <c r="G2459" s="142"/>
      <c r="H2459" s="142"/>
      <c r="I2459" s="129"/>
      <c r="J2459" s="130"/>
      <c r="K2459" s="131" t="str">
        <f t="shared" si="1187"/>
        <v/>
      </c>
      <c r="L2459" s="132" t="str">
        <f t="shared" si="1188"/>
        <v/>
      </c>
      <c r="M2459" s="133" t="str">
        <f t="shared" si="1189"/>
        <v/>
      </c>
      <c r="N2459" s="134" t="str">
        <f>IFERROR(IF(B:B="","",IF(R2459="Beer",SUM(LOOKUP(2,1/(Rates!$B$3:$B$5&lt;=W2459)/(Rates!$C$3:$C$5&gt;=W2459),Rates!$D$3:$D$5)*(X2459/100)*W2459),IF(R2459="Refreshment Beverage",SUM(LOOKUP(2,1/(Rates!$B$7:$B$11&lt;=W2459)/(Rates!$C$7:$C$11&gt;=W2459),Rates!$D$7:$D$11)*(X2459/100)*W2459)))),"")</f>
        <v/>
      </c>
      <c r="O2459" s="134" t="str">
        <f t="shared" si="1190"/>
        <v/>
      </c>
      <c r="P2459" s="116"/>
      <c r="Q2459" s="117" t="str">
        <f t="shared" si="1191"/>
        <v/>
      </c>
      <c r="R2459" s="128" t="str">
        <f t="shared" si="1192"/>
        <v/>
      </c>
      <c r="S2459" s="135" t="str">
        <f>IF(B2459="","",IF(R2459="Refreshment Beverage",VLOOKUP(VALUE(Q2459),Rates!G$15:L$19,2,0),VLOOKUP(VALUE(Q2459),Rates!G$4:L$12,2,0)))</f>
        <v/>
      </c>
      <c r="T2459" s="135" t="str">
        <f t="shared" si="1193"/>
        <v/>
      </c>
      <c r="U2459" s="118" t="str">
        <f t="shared" si="1194"/>
        <v/>
      </c>
      <c r="V2459" s="135" t="str">
        <f t="shared" si="1195"/>
        <v/>
      </c>
      <c r="W2459" s="135" t="str">
        <f t="shared" si="1196"/>
        <v/>
      </c>
      <c r="X2459" s="119" t="str">
        <f t="shared" si="1197"/>
        <v/>
      </c>
      <c r="Y2459" s="120" t="str">
        <f>IF(B:B="","",IF(R2459="Refreshment Beverage",VLOOKUP(Q2459,Rates!G$15:L$19,6,0)*W2459,VLOOKUP(Q2459,Rates!G$4:L$12,6,0)*W2459))</f>
        <v/>
      </c>
      <c r="Z2459" s="120" t="str">
        <f t="shared" si="1198"/>
        <v/>
      </c>
      <c r="AA2459" s="120" t="str">
        <f t="shared" si="1199"/>
        <v/>
      </c>
      <c r="AB2459" s="136" t="str">
        <f>IF(B:B="","",IF(R2459="Refreshment Beverage","",IF(AND(R2459="Beer",Q2459=0),SUM(LOOKUP(2,1/(Rates!$B$15:$B$18&lt;=W2459)/(Rates!$C$15:$C$18&gt;=W2459),Rates!$D$15:$D$18)*W2459),VLOOKUP(VALUE(Q:Q),Rates!A:B,2,0)*W2459)))</f>
        <v/>
      </c>
      <c r="AC2459" s="136" t="str">
        <f>IF(B:B="","",IF(R2459="Refreshment Beverage","",IF(AND(R2459="Beer",Q2459=0),SUM(LOOKUP(2,1/(Rates!$B$15:$B$18&lt;=W2459)/(Rates!$C$15:$C$18&gt;=W2459),Rates!$E$15:$E$18)*W2459),VLOOKUP(VALUE(Q:Q),Rates!A:C,3,0)*W2459)))</f>
        <v/>
      </c>
      <c r="AD2459" s="137" t="str">
        <f>IFERROR(IF(B:B="","",IF(R2459="Beer","",IF(VALUE(Q2459)=0,VLOOKUP(VLOOKUP(B:B,#REF!,16,0),Rates!A:E,2,0),VLOOKUP(VALUE(Q2459),Rates!A$31:B$34,2,0)*W2459))),0)</f>
        <v/>
      </c>
      <c r="AE2459" s="121" t="str">
        <f t="shared" si="1200"/>
        <v/>
      </c>
      <c r="AF2459" s="138" t="str">
        <f t="shared" si="1201"/>
        <v/>
      </c>
      <c r="AG2459" s="122" t="str">
        <f t="shared" si="1202"/>
        <v/>
      </c>
      <c r="AH2459" s="123" t="str">
        <f t="shared" si="1203"/>
        <v/>
      </c>
      <c r="AI2459" s="139" t="str">
        <f>IF(AE:AE="","",IF(R2459="Refreshment Beverage",AK2459*(Rates!J$19/100),ROUND(SUM(AH2459*(Rates!$J$8/100)),4)))</f>
        <v/>
      </c>
      <c r="AJ2459" s="124" t="str">
        <f t="shared" si="1204"/>
        <v/>
      </c>
      <c r="AK2459" s="125" t="str">
        <f t="shared" si="1205"/>
        <v/>
      </c>
      <c r="AL2459" s="121" t="str">
        <f t="shared" si="1206"/>
        <v/>
      </c>
      <c r="AM2459" s="138" t="str">
        <f>IF(AS2459="","",IF(R2459="Refreshment Beverage",ROUND(AS2459*Rates!K$19,4),ROUND(AO2459*(VLOOKUP(VALUE(Q2459),Rates!G$4:L$12,3,0)),4)))</f>
        <v/>
      </c>
      <c r="AN2459" s="126" t="str">
        <f>IF(AS2459="","",IF(R2459="Refreshment Beverage",AS2459*(Rates!J$19/100),MAX(AM2459,AB2459)))</f>
        <v/>
      </c>
      <c r="AO2459" s="127" t="str">
        <f t="shared" si="1207"/>
        <v/>
      </c>
      <c r="AP2459" s="127" t="str">
        <f t="shared" si="1208"/>
        <v/>
      </c>
      <c r="AQ2459" s="140" t="str">
        <f>IF(AS2459="","",IF(R2459="Refreshment Beverage",ROUND(SUM(VLOOKUP(Q:Q,Rates!G$15:L$19,3,0)*(AS2459-Y2459-Z2459-AA2459)),4),ROUND(SUM(Rates!$K$8*AS2459),4)))</f>
        <v/>
      </c>
      <c r="AR2459" s="139" t="str">
        <f t="shared" si="1209"/>
        <v/>
      </c>
      <c r="AS2459" s="125" t="str">
        <f t="shared" si="1210"/>
        <v/>
      </c>
      <c r="AT2459" s="121" t="str">
        <f t="shared" si="1211"/>
        <v/>
      </c>
      <c r="AU2459" s="138" t="str">
        <f>IF(AX2459="","",IF(R2459="Refreshment Beverage",ROUND((BA2459-Y2459-Z2459-AA2459)*VLOOKUP(VALUE(Q2459),Rates!G$15:L$19,3,0),4),ROUND(AW2459*(VLOOKUP(VALUE(Q2459),Rates!G:L,3,0)),4)))</f>
        <v/>
      </c>
      <c r="AV2459" s="126" t="str">
        <f t="shared" si="1212"/>
        <v/>
      </c>
      <c r="AW2459" s="127" t="str">
        <f t="shared" si="1213"/>
        <v/>
      </c>
      <c r="AX2459" s="123" t="str">
        <f t="shared" si="1214"/>
        <v/>
      </c>
      <c r="AY2459" s="140" t="str">
        <f>IF(AX2459="","",IF(R2459="Refreshment Beverage",ROUND(SUM(AX2459*Rates!K$19),4),ROUND(SUM(AX2459*(Rates!J$8/100)),4)))</f>
        <v/>
      </c>
      <c r="AZ2459" s="124" t="str">
        <f t="shared" si="1215"/>
        <v/>
      </c>
      <c r="BA2459" s="125" t="str">
        <f t="shared" si="1216"/>
        <v/>
      </c>
      <c r="BB2459" s="115"/>
      <c r="BC2459" s="143"/>
      <c r="BD2459" s="100"/>
      <c r="BE2459" s="100"/>
      <c r="BF2459" s="100"/>
      <c r="BG2459" s="100"/>
    </row>
    <row r="2460" spans="1:59" x14ac:dyDescent="0.2">
      <c r="A2460" s="144"/>
      <c r="B2460" s="141"/>
      <c r="C2460" s="141"/>
      <c r="D2460" s="142"/>
      <c r="E2460" s="142"/>
      <c r="F2460" s="142"/>
      <c r="G2460" s="142"/>
      <c r="H2460" s="142"/>
      <c r="I2460" s="129"/>
      <c r="J2460" s="130"/>
      <c r="K2460" s="131" t="str">
        <f t="shared" si="1187"/>
        <v/>
      </c>
      <c r="L2460" s="132" t="str">
        <f t="shared" si="1188"/>
        <v/>
      </c>
      <c r="M2460" s="133" t="str">
        <f t="shared" si="1189"/>
        <v/>
      </c>
      <c r="N2460" s="134" t="str">
        <f>IFERROR(IF(B:B="","",IF(R2460="Beer",SUM(LOOKUP(2,1/(Rates!$B$3:$B$5&lt;=W2460)/(Rates!$C$3:$C$5&gt;=W2460),Rates!$D$3:$D$5)*(X2460/100)*W2460),IF(R2460="Refreshment Beverage",SUM(LOOKUP(2,1/(Rates!$B$7:$B$11&lt;=W2460)/(Rates!$C$7:$C$11&gt;=W2460),Rates!$D$7:$D$11)*(X2460/100)*W2460)))),"")</f>
        <v/>
      </c>
      <c r="O2460" s="134" t="str">
        <f t="shared" si="1190"/>
        <v/>
      </c>
      <c r="P2460" s="116"/>
      <c r="Q2460" s="117" t="str">
        <f t="shared" si="1191"/>
        <v/>
      </c>
      <c r="R2460" s="128" t="str">
        <f t="shared" si="1192"/>
        <v/>
      </c>
      <c r="S2460" s="135" t="str">
        <f>IF(B2460="","",IF(R2460="Refreshment Beverage",VLOOKUP(VALUE(Q2460),Rates!G$15:L$19,2,0),VLOOKUP(VALUE(Q2460),Rates!G$4:L$12,2,0)))</f>
        <v/>
      </c>
      <c r="T2460" s="135" t="str">
        <f t="shared" si="1193"/>
        <v/>
      </c>
      <c r="U2460" s="118" t="str">
        <f t="shared" si="1194"/>
        <v/>
      </c>
      <c r="V2460" s="135" t="str">
        <f t="shared" si="1195"/>
        <v/>
      </c>
      <c r="W2460" s="135" t="str">
        <f t="shared" si="1196"/>
        <v/>
      </c>
      <c r="X2460" s="119" t="str">
        <f t="shared" si="1197"/>
        <v/>
      </c>
      <c r="Y2460" s="120" t="str">
        <f>IF(B:B="","",IF(R2460="Refreshment Beverage",VLOOKUP(Q2460,Rates!G$15:L$19,6,0)*W2460,VLOOKUP(Q2460,Rates!G$4:L$12,6,0)*W2460))</f>
        <v/>
      </c>
      <c r="Z2460" s="120" t="str">
        <f t="shared" si="1198"/>
        <v/>
      </c>
      <c r="AA2460" s="120" t="str">
        <f t="shared" si="1199"/>
        <v/>
      </c>
      <c r="AB2460" s="136" t="str">
        <f>IF(B:B="","",IF(R2460="Refreshment Beverage","",IF(AND(R2460="Beer",Q2460=0),SUM(LOOKUP(2,1/(Rates!$B$15:$B$18&lt;=W2460)/(Rates!$C$15:$C$18&gt;=W2460),Rates!$D$15:$D$18)*W2460),VLOOKUP(VALUE(Q:Q),Rates!A:B,2,0)*W2460)))</f>
        <v/>
      </c>
      <c r="AC2460" s="136" t="str">
        <f>IF(B:B="","",IF(R2460="Refreshment Beverage","",IF(AND(R2460="Beer",Q2460=0),SUM(LOOKUP(2,1/(Rates!$B$15:$B$18&lt;=W2460)/(Rates!$C$15:$C$18&gt;=W2460),Rates!$E$15:$E$18)*W2460),VLOOKUP(VALUE(Q:Q),Rates!A:C,3,0)*W2460)))</f>
        <v/>
      </c>
      <c r="AD2460" s="137" t="str">
        <f>IFERROR(IF(B:B="","",IF(R2460="Beer","",IF(VALUE(Q2460)=0,VLOOKUP(VLOOKUP(B:B,#REF!,16,0),Rates!A:E,2,0),VLOOKUP(VALUE(Q2460),Rates!A$31:B$34,2,0)*W2460))),0)</f>
        <v/>
      </c>
      <c r="AE2460" s="121" t="str">
        <f t="shared" si="1200"/>
        <v/>
      </c>
      <c r="AF2460" s="138" t="str">
        <f t="shared" si="1201"/>
        <v/>
      </c>
      <c r="AG2460" s="122" t="str">
        <f t="shared" si="1202"/>
        <v/>
      </c>
      <c r="AH2460" s="123" t="str">
        <f t="shared" si="1203"/>
        <v/>
      </c>
      <c r="AI2460" s="139" t="str">
        <f>IF(AE:AE="","",IF(R2460="Refreshment Beverage",AK2460*(Rates!J$19/100),ROUND(SUM(AH2460*(Rates!$J$8/100)),4)))</f>
        <v/>
      </c>
      <c r="AJ2460" s="124" t="str">
        <f t="shared" si="1204"/>
        <v/>
      </c>
      <c r="AK2460" s="125" t="str">
        <f t="shared" si="1205"/>
        <v/>
      </c>
      <c r="AL2460" s="121" t="str">
        <f t="shared" si="1206"/>
        <v/>
      </c>
      <c r="AM2460" s="138" t="str">
        <f>IF(AS2460="","",IF(R2460="Refreshment Beverage",ROUND(AS2460*Rates!K$19,4),ROUND(AO2460*(VLOOKUP(VALUE(Q2460),Rates!G$4:L$12,3,0)),4)))</f>
        <v/>
      </c>
      <c r="AN2460" s="126" t="str">
        <f>IF(AS2460="","",IF(R2460="Refreshment Beverage",AS2460*(Rates!J$19/100),MAX(AM2460,AB2460)))</f>
        <v/>
      </c>
      <c r="AO2460" s="127" t="str">
        <f t="shared" si="1207"/>
        <v/>
      </c>
      <c r="AP2460" s="127" t="str">
        <f t="shared" si="1208"/>
        <v/>
      </c>
      <c r="AQ2460" s="140" t="str">
        <f>IF(AS2460="","",IF(R2460="Refreshment Beverage",ROUND(SUM(VLOOKUP(Q:Q,Rates!G$15:L$19,3,0)*(AS2460-Y2460-Z2460-AA2460)),4),ROUND(SUM(Rates!$K$8*AS2460),4)))</f>
        <v/>
      </c>
      <c r="AR2460" s="139" t="str">
        <f t="shared" si="1209"/>
        <v/>
      </c>
      <c r="AS2460" s="125" t="str">
        <f t="shared" si="1210"/>
        <v/>
      </c>
      <c r="AT2460" s="121" t="str">
        <f t="shared" si="1211"/>
        <v/>
      </c>
      <c r="AU2460" s="138" t="str">
        <f>IF(AX2460="","",IF(R2460="Refreshment Beverage",ROUND((BA2460-Y2460-Z2460-AA2460)*VLOOKUP(VALUE(Q2460),Rates!G$15:L$19,3,0),4),ROUND(AW2460*(VLOOKUP(VALUE(Q2460),Rates!G:L,3,0)),4)))</f>
        <v/>
      </c>
      <c r="AV2460" s="126" t="str">
        <f t="shared" si="1212"/>
        <v/>
      </c>
      <c r="AW2460" s="127" t="str">
        <f t="shared" si="1213"/>
        <v/>
      </c>
      <c r="AX2460" s="123" t="str">
        <f t="shared" si="1214"/>
        <v/>
      </c>
      <c r="AY2460" s="140" t="str">
        <f>IF(AX2460="","",IF(R2460="Refreshment Beverage",ROUND(SUM(AX2460*Rates!K$19),4),ROUND(SUM(AX2460*(Rates!J$8/100)),4)))</f>
        <v/>
      </c>
      <c r="AZ2460" s="124" t="str">
        <f t="shared" si="1215"/>
        <v/>
      </c>
      <c r="BA2460" s="125" t="str">
        <f t="shared" si="1216"/>
        <v/>
      </c>
      <c r="BB2460" s="115"/>
      <c r="BC2460" s="143"/>
      <c r="BD2460" s="100"/>
      <c r="BE2460" s="100"/>
      <c r="BF2460" s="100"/>
      <c r="BG2460" s="100"/>
    </row>
    <row r="2461" spans="1:59" x14ac:dyDescent="0.2">
      <c r="A2461" s="144"/>
      <c r="B2461" s="141"/>
      <c r="C2461" s="141"/>
      <c r="D2461" s="142"/>
      <c r="E2461" s="142"/>
      <c r="F2461" s="142"/>
      <c r="G2461" s="142"/>
      <c r="H2461" s="142"/>
      <c r="I2461" s="129"/>
      <c r="J2461" s="130"/>
      <c r="K2461" s="131" t="str">
        <f t="shared" si="1187"/>
        <v/>
      </c>
      <c r="L2461" s="132" t="str">
        <f t="shared" si="1188"/>
        <v/>
      </c>
      <c r="M2461" s="133" t="str">
        <f t="shared" si="1189"/>
        <v/>
      </c>
      <c r="N2461" s="134" t="str">
        <f>IFERROR(IF(B:B="","",IF(R2461="Beer",SUM(LOOKUP(2,1/(Rates!$B$3:$B$5&lt;=W2461)/(Rates!$C$3:$C$5&gt;=W2461),Rates!$D$3:$D$5)*(X2461/100)*W2461),IF(R2461="Refreshment Beverage",SUM(LOOKUP(2,1/(Rates!$B$7:$B$11&lt;=W2461)/(Rates!$C$7:$C$11&gt;=W2461),Rates!$D$7:$D$11)*(X2461/100)*W2461)))),"")</f>
        <v/>
      </c>
      <c r="O2461" s="134" t="str">
        <f t="shared" si="1190"/>
        <v/>
      </c>
      <c r="P2461" s="116"/>
      <c r="Q2461" s="117" t="str">
        <f t="shared" si="1191"/>
        <v/>
      </c>
      <c r="R2461" s="128" t="str">
        <f t="shared" si="1192"/>
        <v/>
      </c>
      <c r="S2461" s="135" t="str">
        <f>IF(B2461="","",IF(R2461="Refreshment Beverage",VLOOKUP(VALUE(Q2461),Rates!G$15:L$19,2,0),VLOOKUP(VALUE(Q2461),Rates!G$4:L$12,2,0)))</f>
        <v/>
      </c>
      <c r="T2461" s="135" t="str">
        <f t="shared" si="1193"/>
        <v/>
      </c>
      <c r="U2461" s="118" t="str">
        <f t="shared" si="1194"/>
        <v/>
      </c>
      <c r="V2461" s="135" t="str">
        <f t="shared" si="1195"/>
        <v/>
      </c>
      <c r="W2461" s="135" t="str">
        <f t="shared" si="1196"/>
        <v/>
      </c>
      <c r="X2461" s="119" t="str">
        <f t="shared" si="1197"/>
        <v/>
      </c>
      <c r="Y2461" s="120" t="str">
        <f>IF(B:B="","",IF(R2461="Refreshment Beverage",VLOOKUP(Q2461,Rates!G$15:L$19,6,0)*W2461,VLOOKUP(Q2461,Rates!G$4:L$12,6,0)*W2461))</f>
        <v/>
      </c>
      <c r="Z2461" s="120" t="str">
        <f t="shared" si="1198"/>
        <v/>
      </c>
      <c r="AA2461" s="120" t="str">
        <f t="shared" si="1199"/>
        <v/>
      </c>
      <c r="AB2461" s="136" t="str">
        <f>IF(B:B="","",IF(R2461="Refreshment Beverage","",IF(AND(R2461="Beer",Q2461=0),SUM(LOOKUP(2,1/(Rates!$B$15:$B$18&lt;=W2461)/(Rates!$C$15:$C$18&gt;=W2461),Rates!$D$15:$D$18)*W2461),VLOOKUP(VALUE(Q:Q),Rates!A:B,2,0)*W2461)))</f>
        <v/>
      </c>
      <c r="AC2461" s="136" t="str">
        <f>IF(B:B="","",IF(R2461="Refreshment Beverage","",IF(AND(R2461="Beer",Q2461=0),SUM(LOOKUP(2,1/(Rates!$B$15:$B$18&lt;=W2461)/(Rates!$C$15:$C$18&gt;=W2461),Rates!$E$15:$E$18)*W2461),VLOOKUP(VALUE(Q:Q),Rates!A:C,3,0)*W2461)))</f>
        <v/>
      </c>
      <c r="AD2461" s="137" t="str">
        <f>IFERROR(IF(B:B="","",IF(R2461="Beer","",IF(VALUE(Q2461)=0,VLOOKUP(VLOOKUP(B:B,#REF!,16,0),Rates!A:E,2,0),VLOOKUP(VALUE(Q2461),Rates!A$31:B$34,2,0)*W2461))),0)</f>
        <v/>
      </c>
      <c r="AE2461" s="121" t="str">
        <f t="shared" si="1200"/>
        <v/>
      </c>
      <c r="AF2461" s="138" t="str">
        <f t="shared" si="1201"/>
        <v/>
      </c>
      <c r="AG2461" s="122" t="str">
        <f t="shared" si="1202"/>
        <v/>
      </c>
      <c r="AH2461" s="123" t="str">
        <f t="shared" si="1203"/>
        <v/>
      </c>
      <c r="AI2461" s="139" t="str">
        <f>IF(AE:AE="","",IF(R2461="Refreshment Beverage",AK2461*(Rates!J$19/100),ROUND(SUM(AH2461*(Rates!$J$8/100)),4)))</f>
        <v/>
      </c>
      <c r="AJ2461" s="124" t="str">
        <f t="shared" si="1204"/>
        <v/>
      </c>
      <c r="AK2461" s="125" t="str">
        <f t="shared" si="1205"/>
        <v/>
      </c>
      <c r="AL2461" s="121" t="str">
        <f t="shared" si="1206"/>
        <v/>
      </c>
      <c r="AM2461" s="138" t="str">
        <f>IF(AS2461="","",IF(R2461="Refreshment Beverage",ROUND(AS2461*Rates!K$19,4),ROUND(AO2461*(VLOOKUP(VALUE(Q2461),Rates!G$4:L$12,3,0)),4)))</f>
        <v/>
      </c>
      <c r="AN2461" s="126" t="str">
        <f>IF(AS2461="","",IF(R2461="Refreshment Beverage",AS2461*(Rates!J$19/100),MAX(AM2461,AB2461)))</f>
        <v/>
      </c>
      <c r="AO2461" s="127" t="str">
        <f t="shared" si="1207"/>
        <v/>
      </c>
      <c r="AP2461" s="127" t="str">
        <f t="shared" si="1208"/>
        <v/>
      </c>
      <c r="AQ2461" s="140" t="str">
        <f>IF(AS2461="","",IF(R2461="Refreshment Beverage",ROUND(SUM(VLOOKUP(Q:Q,Rates!G$15:L$19,3,0)*(AS2461-Y2461-Z2461-AA2461)),4),ROUND(SUM(Rates!$K$8*AS2461),4)))</f>
        <v/>
      </c>
      <c r="AR2461" s="139" t="str">
        <f t="shared" si="1209"/>
        <v/>
      </c>
      <c r="AS2461" s="125" t="str">
        <f t="shared" si="1210"/>
        <v/>
      </c>
      <c r="AT2461" s="121" t="str">
        <f t="shared" si="1211"/>
        <v/>
      </c>
      <c r="AU2461" s="138" t="str">
        <f>IF(AX2461="","",IF(R2461="Refreshment Beverage",ROUND((BA2461-Y2461-Z2461-AA2461)*VLOOKUP(VALUE(Q2461),Rates!G$15:L$19,3,0),4),ROUND(AW2461*(VLOOKUP(VALUE(Q2461),Rates!G:L,3,0)),4)))</f>
        <v/>
      </c>
      <c r="AV2461" s="126" t="str">
        <f t="shared" si="1212"/>
        <v/>
      </c>
      <c r="AW2461" s="127" t="str">
        <f t="shared" si="1213"/>
        <v/>
      </c>
      <c r="AX2461" s="123" t="str">
        <f t="shared" si="1214"/>
        <v/>
      </c>
      <c r="AY2461" s="140" t="str">
        <f>IF(AX2461="","",IF(R2461="Refreshment Beverage",ROUND(SUM(AX2461*Rates!K$19),4),ROUND(SUM(AX2461*(Rates!J$8/100)),4)))</f>
        <v/>
      </c>
      <c r="AZ2461" s="124" t="str">
        <f t="shared" si="1215"/>
        <v/>
      </c>
      <c r="BA2461" s="125" t="str">
        <f t="shared" si="1216"/>
        <v/>
      </c>
      <c r="BB2461" s="115"/>
      <c r="BC2461" s="143"/>
      <c r="BD2461" s="100"/>
      <c r="BE2461" s="100"/>
      <c r="BF2461" s="100"/>
      <c r="BG2461" s="100"/>
    </row>
    <row r="2462" spans="1:59" x14ac:dyDescent="0.2">
      <c r="A2462" s="144"/>
      <c r="B2462" s="141"/>
      <c r="C2462" s="141"/>
      <c r="D2462" s="142"/>
      <c r="E2462" s="142"/>
      <c r="F2462" s="142"/>
      <c r="G2462" s="142"/>
      <c r="H2462" s="142"/>
      <c r="I2462" s="129"/>
      <c r="J2462" s="130"/>
      <c r="K2462" s="131" t="str">
        <f t="shared" si="1187"/>
        <v/>
      </c>
      <c r="L2462" s="132" t="str">
        <f t="shared" si="1188"/>
        <v/>
      </c>
      <c r="M2462" s="133" t="str">
        <f t="shared" si="1189"/>
        <v/>
      </c>
      <c r="N2462" s="134" t="str">
        <f>IFERROR(IF(B:B="","",IF(R2462="Beer",SUM(LOOKUP(2,1/(Rates!$B$3:$B$5&lt;=W2462)/(Rates!$C$3:$C$5&gt;=W2462),Rates!$D$3:$D$5)*(X2462/100)*W2462),IF(R2462="Refreshment Beverage",SUM(LOOKUP(2,1/(Rates!$B$7:$B$11&lt;=W2462)/(Rates!$C$7:$C$11&gt;=W2462),Rates!$D$7:$D$11)*(X2462/100)*W2462)))),"")</f>
        <v/>
      </c>
      <c r="O2462" s="134" t="str">
        <f t="shared" si="1190"/>
        <v/>
      </c>
      <c r="P2462" s="116"/>
      <c r="Q2462" s="117" t="str">
        <f t="shared" si="1191"/>
        <v/>
      </c>
      <c r="R2462" s="128" t="str">
        <f t="shared" si="1192"/>
        <v/>
      </c>
      <c r="S2462" s="135" t="str">
        <f>IF(B2462="","",IF(R2462="Refreshment Beverage",VLOOKUP(VALUE(Q2462),Rates!G$15:L$19,2,0),VLOOKUP(VALUE(Q2462),Rates!G$4:L$12,2,0)))</f>
        <v/>
      </c>
      <c r="T2462" s="135" t="str">
        <f t="shared" si="1193"/>
        <v/>
      </c>
      <c r="U2462" s="118" t="str">
        <f t="shared" si="1194"/>
        <v/>
      </c>
      <c r="V2462" s="135" t="str">
        <f t="shared" si="1195"/>
        <v/>
      </c>
      <c r="W2462" s="135" t="str">
        <f t="shared" si="1196"/>
        <v/>
      </c>
      <c r="X2462" s="119" t="str">
        <f t="shared" si="1197"/>
        <v/>
      </c>
      <c r="Y2462" s="120" t="str">
        <f>IF(B:B="","",IF(R2462="Refreshment Beverage",VLOOKUP(Q2462,Rates!G$15:L$19,6,0)*W2462,VLOOKUP(Q2462,Rates!G$4:L$12,6,0)*W2462))</f>
        <v/>
      </c>
      <c r="Z2462" s="120" t="str">
        <f t="shared" si="1198"/>
        <v/>
      </c>
      <c r="AA2462" s="120" t="str">
        <f t="shared" si="1199"/>
        <v/>
      </c>
      <c r="AB2462" s="136" t="str">
        <f>IF(B:B="","",IF(R2462="Refreshment Beverage","",IF(AND(R2462="Beer",Q2462=0),SUM(LOOKUP(2,1/(Rates!$B$15:$B$18&lt;=W2462)/(Rates!$C$15:$C$18&gt;=W2462),Rates!$D$15:$D$18)*W2462),VLOOKUP(VALUE(Q:Q),Rates!A:B,2,0)*W2462)))</f>
        <v/>
      </c>
      <c r="AC2462" s="136" t="str">
        <f>IF(B:B="","",IF(R2462="Refreshment Beverage","",IF(AND(R2462="Beer",Q2462=0),SUM(LOOKUP(2,1/(Rates!$B$15:$B$18&lt;=W2462)/(Rates!$C$15:$C$18&gt;=W2462),Rates!$E$15:$E$18)*W2462),VLOOKUP(VALUE(Q:Q),Rates!A:C,3,0)*W2462)))</f>
        <v/>
      </c>
      <c r="AD2462" s="137" t="str">
        <f>IFERROR(IF(B:B="","",IF(R2462="Beer","",IF(VALUE(Q2462)=0,VLOOKUP(VLOOKUP(B:B,#REF!,16,0),Rates!A:E,2,0),VLOOKUP(VALUE(Q2462),Rates!A$31:B$34,2,0)*W2462))),0)</f>
        <v/>
      </c>
      <c r="AE2462" s="121" t="str">
        <f t="shared" si="1200"/>
        <v/>
      </c>
      <c r="AF2462" s="138" t="str">
        <f t="shared" si="1201"/>
        <v/>
      </c>
      <c r="AG2462" s="122" t="str">
        <f t="shared" si="1202"/>
        <v/>
      </c>
      <c r="AH2462" s="123" t="str">
        <f t="shared" si="1203"/>
        <v/>
      </c>
      <c r="AI2462" s="139" t="str">
        <f>IF(AE:AE="","",IF(R2462="Refreshment Beverage",AK2462*(Rates!J$19/100),ROUND(SUM(AH2462*(Rates!$J$8/100)),4)))</f>
        <v/>
      </c>
      <c r="AJ2462" s="124" t="str">
        <f t="shared" si="1204"/>
        <v/>
      </c>
      <c r="AK2462" s="125" t="str">
        <f t="shared" si="1205"/>
        <v/>
      </c>
      <c r="AL2462" s="121" t="str">
        <f t="shared" si="1206"/>
        <v/>
      </c>
      <c r="AM2462" s="138" t="str">
        <f>IF(AS2462="","",IF(R2462="Refreshment Beverage",ROUND(AS2462*Rates!K$19,4),ROUND(AO2462*(VLOOKUP(VALUE(Q2462),Rates!G$4:L$12,3,0)),4)))</f>
        <v/>
      </c>
      <c r="AN2462" s="126" t="str">
        <f>IF(AS2462="","",IF(R2462="Refreshment Beverage",AS2462*(Rates!J$19/100),MAX(AM2462,AB2462)))</f>
        <v/>
      </c>
      <c r="AO2462" s="127" t="str">
        <f t="shared" si="1207"/>
        <v/>
      </c>
      <c r="AP2462" s="127" t="str">
        <f t="shared" si="1208"/>
        <v/>
      </c>
      <c r="AQ2462" s="140" t="str">
        <f>IF(AS2462="","",IF(R2462="Refreshment Beverage",ROUND(SUM(VLOOKUP(Q:Q,Rates!G$15:L$19,3,0)*(AS2462-Y2462-Z2462-AA2462)),4),ROUND(SUM(Rates!$K$8*AS2462),4)))</f>
        <v/>
      </c>
      <c r="AR2462" s="139" t="str">
        <f t="shared" si="1209"/>
        <v/>
      </c>
      <c r="AS2462" s="125" t="str">
        <f t="shared" si="1210"/>
        <v/>
      </c>
      <c r="AT2462" s="121" t="str">
        <f t="shared" si="1211"/>
        <v/>
      </c>
      <c r="AU2462" s="138" t="str">
        <f>IF(AX2462="","",IF(R2462="Refreshment Beverage",ROUND((BA2462-Y2462-Z2462-AA2462)*VLOOKUP(VALUE(Q2462),Rates!G$15:L$19,3,0),4),ROUND(AW2462*(VLOOKUP(VALUE(Q2462),Rates!G:L,3,0)),4)))</f>
        <v/>
      </c>
      <c r="AV2462" s="126" t="str">
        <f t="shared" si="1212"/>
        <v/>
      </c>
      <c r="AW2462" s="127" t="str">
        <f t="shared" si="1213"/>
        <v/>
      </c>
      <c r="AX2462" s="123" t="str">
        <f t="shared" si="1214"/>
        <v/>
      </c>
      <c r="AY2462" s="140" t="str">
        <f>IF(AX2462="","",IF(R2462="Refreshment Beverage",ROUND(SUM(AX2462*Rates!K$19),4),ROUND(SUM(AX2462*(Rates!J$8/100)),4)))</f>
        <v/>
      </c>
      <c r="AZ2462" s="124" t="str">
        <f t="shared" si="1215"/>
        <v/>
      </c>
      <c r="BA2462" s="125" t="str">
        <f t="shared" si="1216"/>
        <v/>
      </c>
      <c r="BB2462" s="115"/>
      <c r="BC2462" s="143"/>
      <c r="BD2462" s="100"/>
      <c r="BE2462" s="100"/>
      <c r="BF2462" s="100"/>
      <c r="BG2462" s="100"/>
    </row>
    <row r="2463" spans="1:59" x14ac:dyDescent="0.2">
      <c r="A2463" s="144"/>
      <c r="B2463" s="141"/>
      <c r="C2463" s="141"/>
      <c r="D2463" s="142"/>
      <c r="E2463" s="142"/>
      <c r="F2463" s="142"/>
      <c r="G2463" s="142"/>
      <c r="H2463" s="142"/>
      <c r="I2463" s="129"/>
      <c r="J2463" s="130"/>
      <c r="K2463" s="131" t="str">
        <f t="shared" si="1187"/>
        <v/>
      </c>
      <c r="L2463" s="132" t="str">
        <f t="shared" si="1188"/>
        <v/>
      </c>
      <c r="M2463" s="133" t="str">
        <f t="shared" si="1189"/>
        <v/>
      </c>
      <c r="N2463" s="134" t="str">
        <f>IFERROR(IF(B:B="","",IF(R2463="Beer",SUM(LOOKUP(2,1/(Rates!$B$3:$B$5&lt;=W2463)/(Rates!$C$3:$C$5&gt;=W2463),Rates!$D$3:$D$5)*(X2463/100)*W2463),IF(R2463="Refreshment Beverage",SUM(LOOKUP(2,1/(Rates!$B$7:$B$11&lt;=W2463)/(Rates!$C$7:$C$11&gt;=W2463),Rates!$D$7:$D$11)*(X2463/100)*W2463)))),"")</f>
        <v/>
      </c>
      <c r="O2463" s="134" t="str">
        <f t="shared" si="1190"/>
        <v/>
      </c>
      <c r="P2463" s="116"/>
      <c r="Q2463" s="117" t="str">
        <f t="shared" si="1191"/>
        <v/>
      </c>
      <c r="R2463" s="128" t="str">
        <f t="shared" si="1192"/>
        <v/>
      </c>
      <c r="S2463" s="135" t="str">
        <f>IF(B2463="","",IF(R2463="Refreshment Beverage",VLOOKUP(VALUE(Q2463),Rates!G$15:L$19,2,0),VLOOKUP(VALUE(Q2463),Rates!G$4:L$12,2,0)))</f>
        <v/>
      </c>
      <c r="T2463" s="135" t="str">
        <f t="shared" si="1193"/>
        <v/>
      </c>
      <c r="U2463" s="118" t="str">
        <f t="shared" si="1194"/>
        <v/>
      </c>
      <c r="V2463" s="135" t="str">
        <f t="shared" si="1195"/>
        <v/>
      </c>
      <c r="W2463" s="135" t="str">
        <f t="shared" si="1196"/>
        <v/>
      </c>
      <c r="X2463" s="119" t="str">
        <f t="shared" si="1197"/>
        <v/>
      </c>
      <c r="Y2463" s="120" t="str">
        <f>IF(B:B="","",IF(R2463="Refreshment Beverage",VLOOKUP(Q2463,Rates!G$15:L$19,6,0)*W2463,VLOOKUP(Q2463,Rates!G$4:L$12,6,0)*W2463))</f>
        <v/>
      </c>
      <c r="Z2463" s="120" t="str">
        <f t="shared" si="1198"/>
        <v/>
      </c>
      <c r="AA2463" s="120" t="str">
        <f t="shared" si="1199"/>
        <v/>
      </c>
      <c r="AB2463" s="136" t="str">
        <f>IF(B:B="","",IF(R2463="Refreshment Beverage","",IF(AND(R2463="Beer",Q2463=0),SUM(LOOKUP(2,1/(Rates!$B$15:$B$18&lt;=W2463)/(Rates!$C$15:$C$18&gt;=W2463),Rates!$D$15:$D$18)*W2463),VLOOKUP(VALUE(Q:Q),Rates!A:B,2,0)*W2463)))</f>
        <v/>
      </c>
      <c r="AC2463" s="136" t="str">
        <f>IF(B:B="","",IF(R2463="Refreshment Beverage","",IF(AND(R2463="Beer",Q2463=0),SUM(LOOKUP(2,1/(Rates!$B$15:$B$18&lt;=W2463)/(Rates!$C$15:$C$18&gt;=W2463),Rates!$E$15:$E$18)*W2463),VLOOKUP(VALUE(Q:Q),Rates!A:C,3,0)*W2463)))</f>
        <v/>
      </c>
      <c r="AD2463" s="137" t="str">
        <f>IFERROR(IF(B:B="","",IF(R2463="Beer","",IF(VALUE(Q2463)=0,VLOOKUP(VLOOKUP(B:B,#REF!,16,0),Rates!A:E,2,0),VLOOKUP(VALUE(Q2463),Rates!A$31:B$34,2,0)*W2463))),0)</f>
        <v/>
      </c>
      <c r="AE2463" s="121" t="str">
        <f t="shared" si="1200"/>
        <v/>
      </c>
      <c r="AF2463" s="138" t="str">
        <f t="shared" si="1201"/>
        <v/>
      </c>
      <c r="AG2463" s="122" t="str">
        <f t="shared" si="1202"/>
        <v/>
      </c>
      <c r="AH2463" s="123" t="str">
        <f t="shared" si="1203"/>
        <v/>
      </c>
      <c r="AI2463" s="139" t="str">
        <f>IF(AE:AE="","",IF(R2463="Refreshment Beverage",AK2463*(Rates!J$19/100),ROUND(SUM(AH2463*(Rates!$J$8/100)),4)))</f>
        <v/>
      </c>
      <c r="AJ2463" s="124" t="str">
        <f t="shared" si="1204"/>
        <v/>
      </c>
      <c r="AK2463" s="125" t="str">
        <f t="shared" si="1205"/>
        <v/>
      </c>
      <c r="AL2463" s="121" t="str">
        <f t="shared" si="1206"/>
        <v/>
      </c>
      <c r="AM2463" s="138" t="str">
        <f>IF(AS2463="","",IF(R2463="Refreshment Beverage",ROUND(AS2463*Rates!K$19,4),ROUND(AO2463*(VLOOKUP(VALUE(Q2463),Rates!G$4:L$12,3,0)),4)))</f>
        <v/>
      </c>
      <c r="AN2463" s="126" t="str">
        <f>IF(AS2463="","",IF(R2463="Refreshment Beverage",AS2463*(Rates!J$19/100),MAX(AM2463,AB2463)))</f>
        <v/>
      </c>
      <c r="AO2463" s="127" t="str">
        <f t="shared" si="1207"/>
        <v/>
      </c>
      <c r="AP2463" s="127" t="str">
        <f t="shared" si="1208"/>
        <v/>
      </c>
      <c r="AQ2463" s="140" t="str">
        <f>IF(AS2463="","",IF(R2463="Refreshment Beverage",ROUND(SUM(VLOOKUP(Q:Q,Rates!G$15:L$19,3,0)*(AS2463-Y2463-Z2463-AA2463)),4),ROUND(SUM(Rates!$K$8*AS2463),4)))</f>
        <v/>
      </c>
      <c r="AR2463" s="139" t="str">
        <f t="shared" si="1209"/>
        <v/>
      </c>
      <c r="AS2463" s="125" t="str">
        <f t="shared" si="1210"/>
        <v/>
      </c>
      <c r="AT2463" s="121" t="str">
        <f t="shared" si="1211"/>
        <v/>
      </c>
      <c r="AU2463" s="138" t="str">
        <f>IF(AX2463="","",IF(R2463="Refreshment Beverage",ROUND((BA2463-Y2463-Z2463-AA2463)*VLOOKUP(VALUE(Q2463),Rates!G$15:L$19,3,0),4),ROUND(AW2463*(VLOOKUP(VALUE(Q2463),Rates!G:L,3,0)),4)))</f>
        <v/>
      </c>
      <c r="AV2463" s="126" t="str">
        <f t="shared" si="1212"/>
        <v/>
      </c>
      <c r="AW2463" s="127" t="str">
        <f t="shared" si="1213"/>
        <v/>
      </c>
      <c r="AX2463" s="123" t="str">
        <f t="shared" si="1214"/>
        <v/>
      </c>
      <c r="AY2463" s="140" t="str">
        <f>IF(AX2463="","",IF(R2463="Refreshment Beverage",ROUND(SUM(AX2463*Rates!K$19),4),ROUND(SUM(AX2463*(Rates!J$8/100)),4)))</f>
        <v/>
      </c>
      <c r="AZ2463" s="124" t="str">
        <f t="shared" si="1215"/>
        <v/>
      </c>
      <c r="BA2463" s="125" t="str">
        <f t="shared" si="1216"/>
        <v/>
      </c>
      <c r="BB2463" s="115"/>
      <c r="BC2463" s="143"/>
      <c r="BD2463" s="100"/>
      <c r="BE2463" s="100"/>
      <c r="BF2463" s="100"/>
      <c r="BG2463" s="100"/>
    </row>
    <row r="2464" spans="1:59" x14ac:dyDescent="0.2">
      <c r="A2464" s="144"/>
      <c r="B2464" s="141"/>
      <c r="C2464" s="141"/>
      <c r="D2464" s="142"/>
      <c r="E2464" s="142"/>
      <c r="F2464" s="142"/>
      <c r="G2464" s="142"/>
      <c r="H2464" s="142"/>
      <c r="I2464" s="129"/>
      <c r="J2464" s="130"/>
      <c r="K2464" s="131" t="str">
        <f t="shared" si="1187"/>
        <v/>
      </c>
      <c r="L2464" s="132" t="str">
        <f t="shared" si="1188"/>
        <v/>
      </c>
      <c r="M2464" s="133" t="str">
        <f t="shared" si="1189"/>
        <v/>
      </c>
      <c r="N2464" s="134" t="str">
        <f>IFERROR(IF(B:B="","",IF(R2464="Beer",SUM(LOOKUP(2,1/(Rates!$B$3:$B$5&lt;=W2464)/(Rates!$C$3:$C$5&gt;=W2464),Rates!$D$3:$D$5)*(X2464/100)*W2464),IF(R2464="Refreshment Beverage",SUM(LOOKUP(2,1/(Rates!$B$7:$B$11&lt;=W2464)/(Rates!$C$7:$C$11&gt;=W2464),Rates!$D$7:$D$11)*(X2464/100)*W2464)))),"")</f>
        <v/>
      </c>
      <c r="O2464" s="134" t="str">
        <f t="shared" si="1190"/>
        <v/>
      </c>
      <c r="P2464" s="116"/>
      <c r="Q2464" s="117" t="str">
        <f t="shared" si="1191"/>
        <v/>
      </c>
      <c r="R2464" s="128" t="str">
        <f t="shared" si="1192"/>
        <v/>
      </c>
      <c r="S2464" s="135" t="str">
        <f>IF(B2464="","",IF(R2464="Refreshment Beverage",VLOOKUP(VALUE(Q2464),Rates!G$15:L$19,2,0),VLOOKUP(VALUE(Q2464),Rates!G$4:L$12,2,0)))</f>
        <v/>
      </c>
      <c r="T2464" s="135" t="str">
        <f t="shared" si="1193"/>
        <v/>
      </c>
      <c r="U2464" s="118" t="str">
        <f t="shared" si="1194"/>
        <v/>
      </c>
      <c r="V2464" s="135" t="str">
        <f t="shared" si="1195"/>
        <v/>
      </c>
      <c r="W2464" s="135" t="str">
        <f t="shared" si="1196"/>
        <v/>
      </c>
      <c r="X2464" s="119" t="str">
        <f t="shared" si="1197"/>
        <v/>
      </c>
      <c r="Y2464" s="120" t="str">
        <f>IF(B:B="","",IF(R2464="Refreshment Beverage",VLOOKUP(Q2464,Rates!G$15:L$19,6,0)*W2464,VLOOKUP(Q2464,Rates!G$4:L$12,6,0)*W2464))</f>
        <v/>
      </c>
      <c r="Z2464" s="120" t="str">
        <f t="shared" si="1198"/>
        <v/>
      </c>
      <c r="AA2464" s="120" t="str">
        <f t="shared" si="1199"/>
        <v/>
      </c>
      <c r="AB2464" s="136" t="str">
        <f>IF(B:B="","",IF(R2464="Refreshment Beverage","",IF(AND(R2464="Beer",Q2464=0),SUM(LOOKUP(2,1/(Rates!$B$15:$B$18&lt;=W2464)/(Rates!$C$15:$C$18&gt;=W2464),Rates!$D$15:$D$18)*W2464),VLOOKUP(VALUE(Q:Q),Rates!A:B,2,0)*W2464)))</f>
        <v/>
      </c>
      <c r="AC2464" s="136" t="str">
        <f>IF(B:B="","",IF(R2464="Refreshment Beverage","",IF(AND(R2464="Beer",Q2464=0),SUM(LOOKUP(2,1/(Rates!$B$15:$B$18&lt;=W2464)/(Rates!$C$15:$C$18&gt;=W2464),Rates!$E$15:$E$18)*W2464),VLOOKUP(VALUE(Q:Q),Rates!A:C,3,0)*W2464)))</f>
        <v/>
      </c>
      <c r="AD2464" s="137" t="str">
        <f>IFERROR(IF(B:B="","",IF(R2464="Beer","",IF(VALUE(Q2464)=0,VLOOKUP(VLOOKUP(B:B,#REF!,16,0),Rates!A:E,2,0),VLOOKUP(VALUE(Q2464),Rates!A$31:B$34,2,0)*W2464))),0)</f>
        <v/>
      </c>
      <c r="AE2464" s="121" t="str">
        <f t="shared" si="1200"/>
        <v/>
      </c>
      <c r="AF2464" s="138" t="str">
        <f t="shared" si="1201"/>
        <v/>
      </c>
      <c r="AG2464" s="122" t="str">
        <f t="shared" si="1202"/>
        <v/>
      </c>
      <c r="AH2464" s="123" t="str">
        <f t="shared" si="1203"/>
        <v/>
      </c>
      <c r="AI2464" s="139" t="str">
        <f>IF(AE:AE="","",IF(R2464="Refreshment Beverage",AK2464*(Rates!J$19/100),ROUND(SUM(AH2464*(Rates!$J$8/100)),4)))</f>
        <v/>
      </c>
      <c r="AJ2464" s="124" t="str">
        <f t="shared" si="1204"/>
        <v/>
      </c>
      <c r="AK2464" s="125" t="str">
        <f t="shared" si="1205"/>
        <v/>
      </c>
      <c r="AL2464" s="121" t="str">
        <f t="shared" si="1206"/>
        <v/>
      </c>
      <c r="AM2464" s="138" t="str">
        <f>IF(AS2464="","",IF(R2464="Refreshment Beverage",ROUND(AS2464*Rates!K$19,4),ROUND(AO2464*(VLOOKUP(VALUE(Q2464),Rates!G$4:L$12,3,0)),4)))</f>
        <v/>
      </c>
      <c r="AN2464" s="126" t="str">
        <f>IF(AS2464="","",IF(R2464="Refreshment Beverage",AS2464*(Rates!J$19/100),MAX(AM2464,AB2464)))</f>
        <v/>
      </c>
      <c r="AO2464" s="127" t="str">
        <f t="shared" si="1207"/>
        <v/>
      </c>
      <c r="AP2464" s="127" t="str">
        <f t="shared" si="1208"/>
        <v/>
      </c>
      <c r="AQ2464" s="140" t="str">
        <f>IF(AS2464="","",IF(R2464="Refreshment Beverage",ROUND(SUM(VLOOKUP(Q:Q,Rates!G$15:L$19,3,0)*(AS2464-Y2464-Z2464-AA2464)),4),ROUND(SUM(Rates!$K$8*AS2464),4)))</f>
        <v/>
      </c>
      <c r="AR2464" s="139" t="str">
        <f t="shared" si="1209"/>
        <v/>
      </c>
      <c r="AS2464" s="125" t="str">
        <f t="shared" si="1210"/>
        <v/>
      </c>
      <c r="AT2464" s="121" t="str">
        <f t="shared" si="1211"/>
        <v/>
      </c>
      <c r="AU2464" s="138" t="str">
        <f>IF(AX2464="","",IF(R2464="Refreshment Beverage",ROUND((BA2464-Y2464-Z2464-AA2464)*VLOOKUP(VALUE(Q2464),Rates!G$15:L$19,3,0),4),ROUND(AW2464*(VLOOKUP(VALUE(Q2464),Rates!G:L,3,0)),4)))</f>
        <v/>
      </c>
      <c r="AV2464" s="126" t="str">
        <f t="shared" si="1212"/>
        <v/>
      </c>
      <c r="AW2464" s="127" t="str">
        <f t="shared" si="1213"/>
        <v/>
      </c>
      <c r="AX2464" s="123" t="str">
        <f t="shared" si="1214"/>
        <v/>
      </c>
      <c r="AY2464" s="140" t="str">
        <f>IF(AX2464="","",IF(R2464="Refreshment Beverage",ROUND(SUM(AX2464*Rates!K$19),4),ROUND(SUM(AX2464*(Rates!J$8/100)),4)))</f>
        <v/>
      </c>
      <c r="AZ2464" s="124" t="str">
        <f t="shared" si="1215"/>
        <v/>
      </c>
      <c r="BA2464" s="125" t="str">
        <f t="shared" si="1216"/>
        <v/>
      </c>
      <c r="BB2464" s="115"/>
      <c r="BC2464" s="143"/>
      <c r="BD2464" s="100"/>
      <c r="BE2464" s="100"/>
      <c r="BF2464" s="100"/>
      <c r="BG2464" s="100"/>
    </row>
    <row r="2465" spans="1:59" x14ac:dyDescent="0.2">
      <c r="A2465" s="144"/>
      <c r="B2465" s="141"/>
      <c r="C2465" s="141"/>
      <c r="D2465" s="142"/>
      <c r="E2465" s="142"/>
      <c r="F2465" s="142"/>
      <c r="G2465" s="142"/>
      <c r="H2465" s="142"/>
      <c r="I2465" s="129"/>
      <c r="J2465" s="130"/>
      <c r="K2465" s="131" t="str">
        <f t="shared" si="1187"/>
        <v/>
      </c>
      <c r="L2465" s="132" t="str">
        <f t="shared" si="1188"/>
        <v/>
      </c>
      <c r="M2465" s="133" t="str">
        <f t="shared" si="1189"/>
        <v/>
      </c>
      <c r="N2465" s="134" t="str">
        <f>IFERROR(IF(B:B="","",IF(R2465="Beer",SUM(LOOKUP(2,1/(Rates!$B$3:$B$5&lt;=W2465)/(Rates!$C$3:$C$5&gt;=W2465),Rates!$D$3:$D$5)*(X2465/100)*W2465),IF(R2465="Refreshment Beverage",SUM(LOOKUP(2,1/(Rates!$B$7:$B$11&lt;=W2465)/(Rates!$C$7:$C$11&gt;=W2465),Rates!$D$7:$D$11)*(X2465/100)*W2465)))),"")</f>
        <v/>
      </c>
      <c r="O2465" s="134" t="str">
        <f t="shared" si="1190"/>
        <v/>
      </c>
      <c r="P2465" s="116"/>
      <c r="Q2465" s="117" t="str">
        <f t="shared" si="1191"/>
        <v/>
      </c>
      <c r="R2465" s="128" t="str">
        <f t="shared" si="1192"/>
        <v/>
      </c>
      <c r="S2465" s="135" t="str">
        <f>IF(B2465="","",IF(R2465="Refreshment Beverage",VLOOKUP(VALUE(Q2465),Rates!G$15:L$19,2,0),VLOOKUP(VALUE(Q2465),Rates!G$4:L$12,2,0)))</f>
        <v/>
      </c>
      <c r="T2465" s="135" t="str">
        <f t="shared" si="1193"/>
        <v/>
      </c>
      <c r="U2465" s="118" t="str">
        <f t="shared" si="1194"/>
        <v/>
      </c>
      <c r="V2465" s="135" t="str">
        <f t="shared" si="1195"/>
        <v/>
      </c>
      <c r="W2465" s="135" t="str">
        <f t="shared" si="1196"/>
        <v/>
      </c>
      <c r="X2465" s="119" t="str">
        <f t="shared" si="1197"/>
        <v/>
      </c>
      <c r="Y2465" s="120" t="str">
        <f>IF(B:B="","",IF(R2465="Refreshment Beverage",VLOOKUP(Q2465,Rates!G$15:L$19,6,0)*W2465,VLOOKUP(Q2465,Rates!G$4:L$12,6,0)*W2465))</f>
        <v/>
      </c>
      <c r="Z2465" s="120" t="str">
        <f t="shared" si="1198"/>
        <v/>
      </c>
      <c r="AA2465" s="120" t="str">
        <f t="shared" si="1199"/>
        <v/>
      </c>
      <c r="AB2465" s="136" t="str">
        <f>IF(B:B="","",IF(R2465="Refreshment Beverage","",IF(AND(R2465="Beer",Q2465=0),SUM(LOOKUP(2,1/(Rates!$B$15:$B$18&lt;=W2465)/(Rates!$C$15:$C$18&gt;=W2465),Rates!$D$15:$D$18)*W2465),VLOOKUP(VALUE(Q:Q),Rates!A:B,2,0)*W2465)))</f>
        <v/>
      </c>
      <c r="AC2465" s="136" t="str">
        <f>IF(B:B="","",IF(R2465="Refreshment Beverage","",IF(AND(R2465="Beer",Q2465=0),SUM(LOOKUP(2,1/(Rates!$B$15:$B$18&lt;=W2465)/(Rates!$C$15:$C$18&gt;=W2465),Rates!$E$15:$E$18)*W2465),VLOOKUP(VALUE(Q:Q),Rates!A:C,3,0)*W2465)))</f>
        <v/>
      </c>
      <c r="AD2465" s="137" t="str">
        <f>IFERROR(IF(B:B="","",IF(R2465="Beer","",IF(VALUE(Q2465)=0,VLOOKUP(VLOOKUP(B:B,#REF!,16,0),Rates!A:E,2,0),VLOOKUP(VALUE(Q2465),Rates!A$31:B$34,2,0)*W2465))),0)</f>
        <v/>
      </c>
      <c r="AE2465" s="121" t="str">
        <f t="shared" si="1200"/>
        <v/>
      </c>
      <c r="AF2465" s="138" t="str">
        <f t="shared" si="1201"/>
        <v/>
      </c>
      <c r="AG2465" s="122" t="str">
        <f t="shared" si="1202"/>
        <v/>
      </c>
      <c r="AH2465" s="123" t="str">
        <f t="shared" si="1203"/>
        <v/>
      </c>
      <c r="AI2465" s="139" t="str">
        <f>IF(AE:AE="","",IF(R2465="Refreshment Beverage",AK2465*(Rates!J$19/100),ROUND(SUM(AH2465*(Rates!$J$8/100)),4)))</f>
        <v/>
      </c>
      <c r="AJ2465" s="124" t="str">
        <f t="shared" si="1204"/>
        <v/>
      </c>
      <c r="AK2465" s="125" t="str">
        <f t="shared" si="1205"/>
        <v/>
      </c>
      <c r="AL2465" s="121" t="str">
        <f t="shared" si="1206"/>
        <v/>
      </c>
      <c r="AM2465" s="138" t="str">
        <f>IF(AS2465="","",IF(R2465="Refreshment Beverage",ROUND(AS2465*Rates!K$19,4),ROUND(AO2465*(VLOOKUP(VALUE(Q2465),Rates!G$4:L$12,3,0)),4)))</f>
        <v/>
      </c>
      <c r="AN2465" s="126" t="str">
        <f>IF(AS2465="","",IF(R2465="Refreshment Beverage",AS2465*(Rates!J$19/100),MAX(AM2465,AB2465)))</f>
        <v/>
      </c>
      <c r="AO2465" s="127" t="str">
        <f t="shared" si="1207"/>
        <v/>
      </c>
      <c r="AP2465" s="127" t="str">
        <f t="shared" si="1208"/>
        <v/>
      </c>
      <c r="AQ2465" s="140" t="str">
        <f>IF(AS2465="","",IF(R2465="Refreshment Beverage",ROUND(SUM(VLOOKUP(Q:Q,Rates!G$15:L$19,3,0)*(AS2465-Y2465-Z2465-AA2465)),4),ROUND(SUM(Rates!$K$8*AS2465),4)))</f>
        <v/>
      </c>
      <c r="AR2465" s="139" t="str">
        <f t="shared" si="1209"/>
        <v/>
      </c>
      <c r="AS2465" s="125" t="str">
        <f t="shared" si="1210"/>
        <v/>
      </c>
      <c r="AT2465" s="121" t="str">
        <f t="shared" si="1211"/>
        <v/>
      </c>
      <c r="AU2465" s="138" t="str">
        <f>IF(AX2465="","",IF(R2465="Refreshment Beverage",ROUND((BA2465-Y2465-Z2465-AA2465)*VLOOKUP(VALUE(Q2465),Rates!G$15:L$19,3,0),4),ROUND(AW2465*(VLOOKUP(VALUE(Q2465),Rates!G:L,3,0)),4)))</f>
        <v/>
      </c>
      <c r="AV2465" s="126" t="str">
        <f t="shared" si="1212"/>
        <v/>
      </c>
      <c r="AW2465" s="127" t="str">
        <f t="shared" si="1213"/>
        <v/>
      </c>
      <c r="AX2465" s="123" t="str">
        <f t="shared" si="1214"/>
        <v/>
      </c>
      <c r="AY2465" s="140" t="str">
        <f>IF(AX2465="","",IF(R2465="Refreshment Beverage",ROUND(SUM(AX2465*Rates!K$19),4),ROUND(SUM(AX2465*(Rates!J$8/100)),4)))</f>
        <v/>
      </c>
      <c r="AZ2465" s="124" t="str">
        <f t="shared" si="1215"/>
        <v/>
      </c>
      <c r="BA2465" s="125" t="str">
        <f t="shared" si="1216"/>
        <v/>
      </c>
      <c r="BB2465" s="115"/>
      <c r="BC2465" s="143"/>
      <c r="BD2465" s="100"/>
      <c r="BE2465" s="100"/>
      <c r="BF2465" s="100"/>
      <c r="BG2465" s="100"/>
    </row>
    <row r="2466" spans="1:59" x14ac:dyDescent="0.2">
      <c r="A2466" s="144"/>
      <c r="B2466" s="141"/>
      <c r="C2466" s="141"/>
      <c r="D2466" s="142"/>
      <c r="E2466" s="142"/>
      <c r="F2466" s="142"/>
      <c r="G2466" s="142"/>
      <c r="H2466" s="142"/>
      <c r="I2466" s="129"/>
      <c r="J2466" s="130"/>
      <c r="K2466" s="131" t="str">
        <f t="shared" si="1187"/>
        <v/>
      </c>
      <c r="L2466" s="132" t="str">
        <f t="shared" si="1188"/>
        <v/>
      </c>
      <c r="M2466" s="133" t="str">
        <f t="shared" si="1189"/>
        <v/>
      </c>
      <c r="N2466" s="134" t="str">
        <f>IFERROR(IF(B:B="","",IF(R2466="Beer",SUM(LOOKUP(2,1/(Rates!$B$3:$B$5&lt;=W2466)/(Rates!$C$3:$C$5&gt;=W2466),Rates!$D$3:$D$5)*(X2466/100)*W2466),IF(R2466="Refreshment Beverage",SUM(LOOKUP(2,1/(Rates!$B$7:$B$11&lt;=W2466)/(Rates!$C$7:$C$11&gt;=W2466),Rates!$D$7:$D$11)*(X2466/100)*W2466)))),"")</f>
        <v/>
      </c>
      <c r="O2466" s="134" t="str">
        <f t="shared" si="1190"/>
        <v/>
      </c>
      <c r="P2466" s="116"/>
      <c r="Q2466" s="117" t="str">
        <f t="shared" si="1191"/>
        <v/>
      </c>
      <c r="R2466" s="128" t="str">
        <f t="shared" si="1192"/>
        <v/>
      </c>
      <c r="S2466" s="135" t="str">
        <f>IF(B2466="","",IF(R2466="Refreshment Beverage",VLOOKUP(VALUE(Q2466),Rates!G$15:L$19,2,0),VLOOKUP(VALUE(Q2466),Rates!G$4:L$12,2,0)))</f>
        <v/>
      </c>
      <c r="T2466" s="135" t="str">
        <f t="shared" si="1193"/>
        <v/>
      </c>
      <c r="U2466" s="118" t="str">
        <f t="shared" si="1194"/>
        <v/>
      </c>
      <c r="V2466" s="135" t="str">
        <f t="shared" si="1195"/>
        <v/>
      </c>
      <c r="W2466" s="135" t="str">
        <f t="shared" si="1196"/>
        <v/>
      </c>
      <c r="X2466" s="119" t="str">
        <f t="shared" si="1197"/>
        <v/>
      </c>
      <c r="Y2466" s="120" t="str">
        <f>IF(B:B="","",IF(R2466="Refreshment Beverage",VLOOKUP(Q2466,Rates!G$15:L$19,6,0)*W2466,VLOOKUP(Q2466,Rates!G$4:L$12,6,0)*W2466))</f>
        <v/>
      </c>
      <c r="Z2466" s="120" t="str">
        <f t="shared" si="1198"/>
        <v/>
      </c>
      <c r="AA2466" s="120" t="str">
        <f t="shared" si="1199"/>
        <v/>
      </c>
      <c r="AB2466" s="136" t="str">
        <f>IF(B:B="","",IF(R2466="Refreshment Beverage","",IF(AND(R2466="Beer",Q2466=0),SUM(LOOKUP(2,1/(Rates!$B$15:$B$18&lt;=W2466)/(Rates!$C$15:$C$18&gt;=W2466),Rates!$D$15:$D$18)*W2466),VLOOKUP(VALUE(Q:Q),Rates!A:B,2,0)*W2466)))</f>
        <v/>
      </c>
      <c r="AC2466" s="136" t="str">
        <f>IF(B:B="","",IF(R2466="Refreshment Beverage","",IF(AND(R2466="Beer",Q2466=0),SUM(LOOKUP(2,1/(Rates!$B$15:$B$18&lt;=W2466)/(Rates!$C$15:$C$18&gt;=W2466),Rates!$E$15:$E$18)*W2466),VLOOKUP(VALUE(Q:Q),Rates!A:C,3,0)*W2466)))</f>
        <v/>
      </c>
      <c r="AD2466" s="137" t="str">
        <f>IFERROR(IF(B:B="","",IF(R2466="Beer","",IF(VALUE(Q2466)=0,VLOOKUP(VLOOKUP(B:B,#REF!,16,0),Rates!A:E,2,0),VLOOKUP(VALUE(Q2466),Rates!A$31:B$34,2,0)*W2466))),0)</f>
        <v/>
      </c>
      <c r="AE2466" s="121" t="str">
        <f t="shared" si="1200"/>
        <v/>
      </c>
      <c r="AF2466" s="138" t="str">
        <f t="shared" si="1201"/>
        <v/>
      </c>
      <c r="AG2466" s="122" t="str">
        <f t="shared" si="1202"/>
        <v/>
      </c>
      <c r="AH2466" s="123" t="str">
        <f t="shared" si="1203"/>
        <v/>
      </c>
      <c r="AI2466" s="139" t="str">
        <f>IF(AE:AE="","",IF(R2466="Refreshment Beverage",AK2466*(Rates!J$19/100),ROUND(SUM(AH2466*(Rates!$J$8/100)),4)))</f>
        <v/>
      </c>
      <c r="AJ2466" s="124" t="str">
        <f t="shared" si="1204"/>
        <v/>
      </c>
      <c r="AK2466" s="125" t="str">
        <f t="shared" si="1205"/>
        <v/>
      </c>
      <c r="AL2466" s="121" t="str">
        <f t="shared" si="1206"/>
        <v/>
      </c>
      <c r="AM2466" s="138" t="str">
        <f>IF(AS2466="","",IF(R2466="Refreshment Beverage",ROUND(AS2466*Rates!K$19,4),ROUND(AO2466*(VLOOKUP(VALUE(Q2466),Rates!G$4:L$12,3,0)),4)))</f>
        <v/>
      </c>
      <c r="AN2466" s="126" t="str">
        <f>IF(AS2466="","",IF(R2466="Refreshment Beverage",AS2466*(Rates!J$19/100),MAX(AM2466,AB2466)))</f>
        <v/>
      </c>
      <c r="AO2466" s="127" t="str">
        <f t="shared" si="1207"/>
        <v/>
      </c>
      <c r="AP2466" s="127" t="str">
        <f t="shared" si="1208"/>
        <v/>
      </c>
      <c r="AQ2466" s="140" t="str">
        <f>IF(AS2466="","",IF(R2466="Refreshment Beverage",ROUND(SUM(VLOOKUP(Q:Q,Rates!G$15:L$19,3,0)*(AS2466-Y2466-Z2466-AA2466)),4),ROUND(SUM(Rates!$K$8*AS2466),4)))</f>
        <v/>
      </c>
      <c r="AR2466" s="139" t="str">
        <f t="shared" si="1209"/>
        <v/>
      </c>
      <c r="AS2466" s="125" t="str">
        <f t="shared" si="1210"/>
        <v/>
      </c>
      <c r="AT2466" s="121" t="str">
        <f t="shared" si="1211"/>
        <v/>
      </c>
      <c r="AU2466" s="138" t="str">
        <f>IF(AX2466="","",IF(R2466="Refreshment Beverage",ROUND((BA2466-Y2466-Z2466-AA2466)*VLOOKUP(VALUE(Q2466),Rates!G$15:L$19,3,0),4),ROUND(AW2466*(VLOOKUP(VALUE(Q2466),Rates!G:L,3,0)),4)))</f>
        <v/>
      </c>
      <c r="AV2466" s="126" t="str">
        <f t="shared" si="1212"/>
        <v/>
      </c>
      <c r="AW2466" s="127" t="str">
        <f t="shared" si="1213"/>
        <v/>
      </c>
      <c r="AX2466" s="123" t="str">
        <f t="shared" si="1214"/>
        <v/>
      </c>
      <c r="AY2466" s="140" t="str">
        <f>IF(AX2466="","",IF(R2466="Refreshment Beverage",ROUND(SUM(AX2466*Rates!K$19),4),ROUND(SUM(AX2466*(Rates!J$8/100)),4)))</f>
        <v/>
      </c>
      <c r="AZ2466" s="124" t="str">
        <f t="shared" si="1215"/>
        <v/>
      </c>
      <c r="BA2466" s="125" t="str">
        <f t="shared" si="1216"/>
        <v/>
      </c>
      <c r="BB2466" s="115"/>
      <c r="BC2466" s="143"/>
      <c r="BD2466" s="100"/>
      <c r="BE2466" s="100"/>
      <c r="BF2466" s="100"/>
      <c r="BG2466" s="100"/>
    </row>
    <row r="2467" spans="1:59" x14ac:dyDescent="0.2">
      <c r="A2467" s="144"/>
      <c r="B2467" s="141"/>
      <c r="C2467" s="141"/>
      <c r="D2467" s="142"/>
      <c r="E2467" s="142"/>
      <c r="F2467" s="142"/>
      <c r="G2467" s="142"/>
      <c r="H2467" s="142"/>
      <c r="I2467" s="129"/>
      <c r="J2467" s="130"/>
      <c r="K2467" s="131" t="str">
        <f t="shared" si="1187"/>
        <v/>
      </c>
      <c r="L2467" s="132" t="str">
        <f t="shared" si="1188"/>
        <v/>
      </c>
      <c r="M2467" s="133" t="str">
        <f t="shared" si="1189"/>
        <v/>
      </c>
      <c r="N2467" s="134" t="str">
        <f>IFERROR(IF(B:B="","",IF(R2467="Beer",SUM(LOOKUP(2,1/(Rates!$B$3:$B$5&lt;=W2467)/(Rates!$C$3:$C$5&gt;=W2467),Rates!$D$3:$D$5)*(X2467/100)*W2467),IF(R2467="Refreshment Beverage",SUM(LOOKUP(2,1/(Rates!$B$7:$B$11&lt;=W2467)/(Rates!$C$7:$C$11&gt;=W2467),Rates!$D$7:$D$11)*(X2467/100)*W2467)))),"")</f>
        <v/>
      </c>
      <c r="O2467" s="134" t="str">
        <f t="shared" si="1190"/>
        <v/>
      </c>
      <c r="P2467" s="116"/>
      <c r="Q2467" s="117" t="str">
        <f t="shared" si="1191"/>
        <v/>
      </c>
      <c r="R2467" s="128" t="str">
        <f t="shared" si="1192"/>
        <v/>
      </c>
      <c r="S2467" s="135" t="str">
        <f>IF(B2467="","",IF(R2467="Refreshment Beverage",VLOOKUP(VALUE(Q2467),Rates!G$15:L$19,2,0),VLOOKUP(VALUE(Q2467),Rates!G$4:L$12,2,0)))</f>
        <v/>
      </c>
      <c r="T2467" s="135" t="str">
        <f t="shared" si="1193"/>
        <v/>
      </c>
      <c r="U2467" s="118" t="str">
        <f t="shared" si="1194"/>
        <v/>
      </c>
      <c r="V2467" s="135" t="str">
        <f t="shared" si="1195"/>
        <v/>
      </c>
      <c r="W2467" s="135" t="str">
        <f t="shared" si="1196"/>
        <v/>
      </c>
      <c r="X2467" s="119" t="str">
        <f t="shared" si="1197"/>
        <v/>
      </c>
      <c r="Y2467" s="120" t="str">
        <f>IF(B:B="","",IF(R2467="Refreshment Beverage",VLOOKUP(Q2467,Rates!G$15:L$19,6,0)*W2467,VLOOKUP(Q2467,Rates!G$4:L$12,6,0)*W2467))</f>
        <v/>
      </c>
      <c r="Z2467" s="120" t="str">
        <f t="shared" si="1198"/>
        <v/>
      </c>
      <c r="AA2467" s="120" t="str">
        <f t="shared" si="1199"/>
        <v/>
      </c>
      <c r="AB2467" s="136" t="str">
        <f>IF(B:B="","",IF(R2467="Refreshment Beverage","",IF(AND(R2467="Beer",Q2467=0),SUM(LOOKUP(2,1/(Rates!$B$15:$B$18&lt;=W2467)/(Rates!$C$15:$C$18&gt;=W2467),Rates!$D$15:$D$18)*W2467),VLOOKUP(VALUE(Q:Q),Rates!A:B,2,0)*W2467)))</f>
        <v/>
      </c>
      <c r="AC2467" s="136" t="str">
        <f>IF(B:B="","",IF(R2467="Refreshment Beverage","",IF(AND(R2467="Beer",Q2467=0),SUM(LOOKUP(2,1/(Rates!$B$15:$B$18&lt;=W2467)/(Rates!$C$15:$C$18&gt;=W2467),Rates!$E$15:$E$18)*W2467),VLOOKUP(VALUE(Q:Q),Rates!A:C,3,0)*W2467)))</f>
        <v/>
      </c>
      <c r="AD2467" s="137" t="str">
        <f>IFERROR(IF(B:B="","",IF(R2467="Beer","",IF(VALUE(Q2467)=0,VLOOKUP(VLOOKUP(B:B,#REF!,16,0),Rates!A:E,2,0),VLOOKUP(VALUE(Q2467),Rates!A$31:B$34,2,0)*W2467))),0)</f>
        <v/>
      </c>
      <c r="AE2467" s="121" t="str">
        <f t="shared" si="1200"/>
        <v/>
      </c>
      <c r="AF2467" s="138" t="str">
        <f t="shared" si="1201"/>
        <v/>
      </c>
      <c r="AG2467" s="122" t="str">
        <f t="shared" si="1202"/>
        <v/>
      </c>
      <c r="AH2467" s="123" t="str">
        <f t="shared" si="1203"/>
        <v/>
      </c>
      <c r="AI2467" s="139" t="str">
        <f>IF(AE:AE="","",IF(R2467="Refreshment Beverage",AK2467*(Rates!J$19/100),ROUND(SUM(AH2467*(Rates!$J$8/100)),4)))</f>
        <v/>
      </c>
      <c r="AJ2467" s="124" t="str">
        <f t="shared" si="1204"/>
        <v/>
      </c>
      <c r="AK2467" s="125" t="str">
        <f t="shared" si="1205"/>
        <v/>
      </c>
      <c r="AL2467" s="121" t="str">
        <f t="shared" si="1206"/>
        <v/>
      </c>
      <c r="AM2467" s="138" t="str">
        <f>IF(AS2467="","",IF(R2467="Refreshment Beverage",ROUND(AS2467*Rates!K$19,4),ROUND(AO2467*(VLOOKUP(VALUE(Q2467),Rates!G$4:L$12,3,0)),4)))</f>
        <v/>
      </c>
      <c r="AN2467" s="126" t="str">
        <f>IF(AS2467="","",IF(R2467="Refreshment Beverage",AS2467*(Rates!J$19/100),MAX(AM2467,AB2467)))</f>
        <v/>
      </c>
      <c r="AO2467" s="127" t="str">
        <f t="shared" si="1207"/>
        <v/>
      </c>
      <c r="AP2467" s="127" t="str">
        <f t="shared" si="1208"/>
        <v/>
      </c>
      <c r="AQ2467" s="140" t="str">
        <f>IF(AS2467="","",IF(R2467="Refreshment Beverage",ROUND(SUM(VLOOKUP(Q:Q,Rates!G$15:L$19,3,0)*(AS2467-Y2467-Z2467-AA2467)),4),ROUND(SUM(Rates!$K$8*AS2467),4)))</f>
        <v/>
      </c>
      <c r="AR2467" s="139" t="str">
        <f t="shared" si="1209"/>
        <v/>
      </c>
      <c r="AS2467" s="125" t="str">
        <f t="shared" si="1210"/>
        <v/>
      </c>
      <c r="AT2467" s="121" t="str">
        <f t="shared" si="1211"/>
        <v/>
      </c>
      <c r="AU2467" s="138" t="str">
        <f>IF(AX2467="","",IF(R2467="Refreshment Beverage",ROUND((BA2467-Y2467-Z2467-AA2467)*VLOOKUP(VALUE(Q2467),Rates!G$15:L$19,3,0),4),ROUND(AW2467*(VLOOKUP(VALUE(Q2467),Rates!G:L,3,0)),4)))</f>
        <v/>
      </c>
      <c r="AV2467" s="126" t="str">
        <f t="shared" si="1212"/>
        <v/>
      </c>
      <c r="AW2467" s="127" t="str">
        <f t="shared" si="1213"/>
        <v/>
      </c>
      <c r="AX2467" s="123" t="str">
        <f t="shared" si="1214"/>
        <v/>
      </c>
      <c r="AY2467" s="140" t="str">
        <f>IF(AX2467="","",IF(R2467="Refreshment Beverage",ROUND(SUM(AX2467*Rates!K$19),4),ROUND(SUM(AX2467*(Rates!J$8/100)),4)))</f>
        <v/>
      </c>
      <c r="AZ2467" s="124" t="str">
        <f t="shared" si="1215"/>
        <v/>
      </c>
      <c r="BA2467" s="125" t="str">
        <f t="shared" si="1216"/>
        <v/>
      </c>
      <c r="BB2467" s="115"/>
      <c r="BC2467" s="143"/>
      <c r="BD2467" s="100"/>
      <c r="BE2467" s="100"/>
      <c r="BF2467" s="100"/>
      <c r="BG2467" s="100"/>
    </row>
    <row r="2468" spans="1:59" x14ac:dyDescent="0.2">
      <c r="A2468" s="144"/>
      <c r="B2468" s="141"/>
      <c r="C2468" s="141"/>
      <c r="D2468" s="142"/>
      <c r="E2468" s="142"/>
      <c r="F2468" s="142"/>
      <c r="G2468" s="142"/>
      <c r="H2468" s="142"/>
      <c r="I2468" s="129"/>
      <c r="J2468" s="130"/>
      <c r="K2468" s="131" t="str">
        <f t="shared" si="1187"/>
        <v/>
      </c>
      <c r="L2468" s="132" t="str">
        <f t="shared" si="1188"/>
        <v/>
      </c>
      <c r="M2468" s="133" t="str">
        <f t="shared" si="1189"/>
        <v/>
      </c>
      <c r="N2468" s="134" t="str">
        <f>IFERROR(IF(B:B="","",IF(R2468="Beer",SUM(LOOKUP(2,1/(Rates!$B$3:$B$5&lt;=W2468)/(Rates!$C$3:$C$5&gt;=W2468),Rates!$D$3:$D$5)*(X2468/100)*W2468),IF(R2468="Refreshment Beverage",SUM(LOOKUP(2,1/(Rates!$B$7:$B$11&lt;=W2468)/(Rates!$C$7:$C$11&gt;=W2468),Rates!$D$7:$D$11)*(X2468/100)*W2468)))),"")</f>
        <v/>
      </c>
      <c r="O2468" s="134" t="str">
        <f t="shared" si="1190"/>
        <v/>
      </c>
      <c r="P2468" s="116"/>
      <c r="Q2468" s="117" t="str">
        <f t="shared" si="1191"/>
        <v/>
      </c>
      <c r="R2468" s="128" t="str">
        <f t="shared" si="1192"/>
        <v/>
      </c>
      <c r="S2468" s="135" t="str">
        <f>IF(B2468="","",IF(R2468="Refreshment Beverage",VLOOKUP(VALUE(Q2468),Rates!G$15:L$19,2,0),VLOOKUP(VALUE(Q2468),Rates!G$4:L$12,2,0)))</f>
        <v/>
      </c>
      <c r="T2468" s="135" t="str">
        <f t="shared" si="1193"/>
        <v/>
      </c>
      <c r="U2468" s="118" t="str">
        <f t="shared" si="1194"/>
        <v/>
      </c>
      <c r="V2468" s="135" t="str">
        <f t="shared" si="1195"/>
        <v/>
      </c>
      <c r="W2468" s="135" t="str">
        <f t="shared" si="1196"/>
        <v/>
      </c>
      <c r="X2468" s="119" t="str">
        <f t="shared" si="1197"/>
        <v/>
      </c>
      <c r="Y2468" s="120" t="str">
        <f>IF(B:B="","",IF(R2468="Refreshment Beverage",VLOOKUP(Q2468,Rates!G$15:L$19,6,0)*W2468,VLOOKUP(Q2468,Rates!G$4:L$12,6,0)*W2468))</f>
        <v/>
      </c>
      <c r="Z2468" s="120" t="str">
        <f t="shared" si="1198"/>
        <v/>
      </c>
      <c r="AA2468" s="120" t="str">
        <f t="shared" si="1199"/>
        <v/>
      </c>
      <c r="AB2468" s="136" t="str">
        <f>IF(B:B="","",IF(R2468="Refreshment Beverage","",IF(AND(R2468="Beer",Q2468=0),SUM(LOOKUP(2,1/(Rates!$B$15:$B$18&lt;=W2468)/(Rates!$C$15:$C$18&gt;=W2468),Rates!$D$15:$D$18)*W2468),VLOOKUP(VALUE(Q:Q),Rates!A:B,2,0)*W2468)))</f>
        <v/>
      </c>
      <c r="AC2468" s="136" t="str">
        <f>IF(B:B="","",IF(R2468="Refreshment Beverage","",IF(AND(R2468="Beer",Q2468=0),SUM(LOOKUP(2,1/(Rates!$B$15:$B$18&lt;=W2468)/(Rates!$C$15:$C$18&gt;=W2468),Rates!$E$15:$E$18)*W2468),VLOOKUP(VALUE(Q:Q),Rates!A:C,3,0)*W2468)))</f>
        <v/>
      </c>
      <c r="AD2468" s="137" t="str">
        <f>IFERROR(IF(B:B="","",IF(R2468="Beer","",IF(VALUE(Q2468)=0,VLOOKUP(VLOOKUP(B:B,#REF!,16,0),Rates!A:E,2,0),VLOOKUP(VALUE(Q2468),Rates!A$31:B$34,2,0)*W2468))),0)</f>
        <v/>
      </c>
      <c r="AE2468" s="121" t="str">
        <f t="shared" si="1200"/>
        <v/>
      </c>
      <c r="AF2468" s="138" t="str">
        <f t="shared" si="1201"/>
        <v/>
      </c>
      <c r="AG2468" s="122" t="str">
        <f t="shared" si="1202"/>
        <v/>
      </c>
      <c r="AH2468" s="123" t="str">
        <f t="shared" si="1203"/>
        <v/>
      </c>
      <c r="AI2468" s="139" t="str">
        <f>IF(AE:AE="","",IF(R2468="Refreshment Beverage",AK2468*(Rates!J$19/100),ROUND(SUM(AH2468*(Rates!$J$8/100)),4)))</f>
        <v/>
      </c>
      <c r="AJ2468" s="124" t="str">
        <f t="shared" si="1204"/>
        <v/>
      </c>
      <c r="AK2468" s="125" t="str">
        <f t="shared" si="1205"/>
        <v/>
      </c>
      <c r="AL2468" s="121" t="str">
        <f t="shared" si="1206"/>
        <v/>
      </c>
      <c r="AM2468" s="138" t="str">
        <f>IF(AS2468="","",IF(R2468="Refreshment Beverage",ROUND(AS2468*Rates!K$19,4),ROUND(AO2468*(VLOOKUP(VALUE(Q2468),Rates!G$4:L$12,3,0)),4)))</f>
        <v/>
      </c>
      <c r="AN2468" s="126" t="str">
        <f>IF(AS2468="","",IF(R2468="Refreshment Beverage",AS2468*(Rates!J$19/100),MAX(AM2468,AB2468)))</f>
        <v/>
      </c>
      <c r="AO2468" s="127" t="str">
        <f t="shared" si="1207"/>
        <v/>
      </c>
      <c r="AP2468" s="127" t="str">
        <f t="shared" si="1208"/>
        <v/>
      </c>
      <c r="AQ2468" s="140" t="str">
        <f>IF(AS2468="","",IF(R2468="Refreshment Beverage",ROUND(SUM(VLOOKUP(Q:Q,Rates!G$15:L$19,3,0)*(AS2468-Y2468-Z2468-AA2468)),4),ROUND(SUM(Rates!$K$8*AS2468),4)))</f>
        <v/>
      </c>
      <c r="AR2468" s="139" t="str">
        <f t="shared" si="1209"/>
        <v/>
      </c>
      <c r="AS2468" s="125" t="str">
        <f t="shared" si="1210"/>
        <v/>
      </c>
      <c r="AT2468" s="121" t="str">
        <f t="shared" si="1211"/>
        <v/>
      </c>
      <c r="AU2468" s="138" t="str">
        <f>IF(AX2468="","",IF(R2468="Refreshment Beverage",ROUND((BA2468-Y2468-Z2468-AA2468)*VLOOKUP(VALUE(Q2468),Rates!G$15:L$19,3,0),4),ROUND(AW2468*(VLOOKUP(VALUE(Q2468),Rates!G:L,3,0)),4)))</f>
        <v/>
      </c>
      <c r="AV2468" s="126" t="str">
        <f t="shared" si="1212"/>
        <v/>
      </c>
      <c r="AW2468" s="127" t="str">
        <f t="shared" si="1213"/>
        <v/>
      </c>
      <c r="AX2468" s="123" t="str">
        <f t="shared" si="1214"/>
        <v/>
      </c>
      <c r="AY2468" s="140" t="str">
        <f>IF(AX2468="","",IF(R2468="Refreshment Beverage",ROUND(SUM(AX2468*Rates!K$19),4),ROUND(SUM(AX2468*(Rates!J$8/100)),4)))</f>
        <v/>
      </c>
      <c r="AZ2468" s="124" t="str">
        <f t="shared" si="1215"/>
        <v/>
      </c>
      <c r="BA2468" s="125" t="str">
        <f t="shared" si="1216"/>
        <v/>
      </c>
      <c r="BB2468" s="115"/>
      <c r="BC2468" s="143"/>
      <c r="BD2468" s="100"/>
      <c r="BE2468" s="100"/>
      <c r="BF2468" s="100"/>
      <c r="BG2468" s="100"/>
    </row>
    <row r="2469" spans="1:59" x14ac:dyDescent="0.2">
      <c r="A2469" s="144"/>
      <c r="B2469" s="141"/>
      <c r="C2469" s="141"/>
      <c r="D2469" s="142"/>
      <c r="E2469" s="142"/>
      <c r="F2469" s="142"/>
      <c r="G2469" s="142"/>
      <c r="H2469" s="142"/>
      <c r="I2469" s="129"/>
      <c r="J2469" s="130"/>
      <c r="K2469" s="131" t="str">
        <f t="shared" si="1187"/>
        <v/>
      </c>
      <c r="L2469" s="132" t="str">
        <f t="shared" si="1188"/>
        <v/>
      </c>
      <c r="M2469" s="133" t="str">
        <f t="shared" si="1189"/>
        <v/>
      </c>
      <c r="N2469" s="134" t="str">
        <f>IFERROR(IF(B:B="","",IF(R2469="Beer",SUM(LOOKUP(2,1/(Rates!$B$3:$B$5&lt;=W2469)/(Rates!$C$3:$C$5&gt;=W2469),Rates!$D$3:$D$5)*(X2469/100)*W2469),IF(R2469="Refreshment Beverage",SUM(LOOKUP(2,1/(Rates!$B$7:$B$11&lt;=W2469)/(Rates!$C$7:$C$11&gt;=W2469),Rates!$D$7:$D$11)*(X2469/100)*W2469)))),"")</f>
        <v/>
      </c>
      <c r="O2469" s="134" t="str">
        <f t="shared" si="1190"/>
        <v/>
      </c>
      <c r="P2469" s="116"/>
      <c r="Q2469" s="117" t="str">
        <f t="shared" si="1191"/>
        <v/>
      </c>
      <c r="R2469" s="128" t="str">
        <f t="shared" si="1192"/>
        <v/>
      </c>
      <c r="S2469" s="135" t="str">
        <f>IF(B2469="","",IF(R2469="Refreshment Beverage",VLOOKUP(VALUE(Q2469),Rates!G$15:L$19,2,0),VLOOKUP(VALUE(Q2469),Rates!G$4:L$12,2,0)))</f>
        <v/>
      </c>
      <c r="T2469" s="135" t="str">
        <f t="shared" si="1193"/>
        <v/>
      </c>
      <c r="U2469" s="118" t="str">
        <f t="shared" si="1194"/>
        <v/>
      </c>
      <c r="V2469" s="135" t="str">
        <f t="shared" si="1195"/>
        <v/>
      </c>
      <c r="W2469" s="135" t="str">
        <f t="shared" si="1196"/>
        <v/>
      </c>
      <c r="X2469" s="119" t="str">
        <f t="shared" si="1197"/>
        <v/>
      </c>
      <c r="Y2469" s="120" t="str">
        <f>IF(B:B="","",IF(R2469="Refreshment Beverage",VLOOKUP(Q2469,Rates!G$15:L$19,6,0)*W2469,VLOOKUP(Q2469,Rates!G$4:L$12,6,0)*W2469))</f>
        <v/>
      </c>
      <c r="Z2469" s="120" t="str">
        <f t="shared" si="1198"/>
        <v/>
      </c>
      <c r="AA2469" s="120" t="str">
        <f t="shared" si="1199"/>
        <v/>
      </c>
      <c r="AB2469" s="136" t="str">
        <f>IF(B:B="","",IF(R2469="Refreshment Beverage","",IF(AND(R2469="Beer",Q2469=0),SUM(LOOKUP(2,1/(Rates!$B$15:$B$18&lt;=W2469)/(Rates!$C$15:$C$18&gt;=W2469),Rates!$D$15:$D$18)*W2469),VLOOKUP(VALUE(Q:Q),Rates!A:B,2,0)*W2469)))</f>
        <v/>
      </c>
      <c r="AC2469" s="136" t="str">
        <f>IF(B:B="","",IF(R2469="Refreshment Beverage","",IF(AND(R2469="Beer",Q2469=0),SUM(LOOKUP(2,1/(Rates!$B$15:$B$18&lt;=W2469)/(Rates!$C$15:$C$18&gt;=W2469),Rates!$E$15:$E$18)*W2469),VLOOKUP(VALUE(Q:Q),Rates!A:C,3,0)*W2469)))</f>
        <v/>
      </c>
      <c r="AD2469" s="137" t="str">
        <f>IFERROR(IF(B:B="","",IF(R2469="Beer","",IF(VALUE(Q2469)=0,VLOOKUP(VLOOKUP(B:B,#REF!,16,0),Rates!A:E,2,0),VLOOKUP(VALUE(Q2469),Rates!A$31:B$34,2,0)*W2469))),0)</f>
        <v/>
      </c>
      <c r="AE2469" s="121" t="str">
        <f t="shared" si="1200"/>
        <v/>
      </c>
      <c r="AF2469" s="138" t="str">
        <f t="shared" si="1201"/>
        <v/>
      </c>
      <c r="AG2469" s="122" t="str">
        <f t="shared" si="1202"/>
        <v/>
      </c>
      <c r="AH2469" s="123" t="str">
        <f t="shared" si="1203"/>
        <v/>
      </c>
      <c r="AI2469" s="139" t="str">
        <f>IF(AE:AE="","",IF(R2469="Refreshment Beverage",AK2469*(Rates!J$19/100),ROUND(SUM(AH2469*(Rates!$J$8/100)),4)))</f>
        <v/>
      </c>
      <c r="AJ2469" s="124" t="str">
        <f t="shared" si="1204"/>
        <v/>
      </c>
      <c r="AK2469" s="125" t="str">
        <f t="shared" si="1205"/>
        <v/>
      </c>
      <c r="AL2469" s="121" t="str">
        <f t="shared" si="1206"/>
        <v/>
      </c>
      <c r="AM2469" s="138" t="str">
        <f>IF(AS2469="","",IF(R2469="Refreshment Beverage",ROUND(AS2469*Rates!K$19,4),ROUND(AO2469*(VLOOKUP(VALUE(Q2469),Rates!G$4:L$12,3,0)),4)))</f>
        <v/>
      </c>
      <c r="AN2469" s="126" t="str">
        <f>IF(AS2469="","",IF(R2469="Refreshment Beverage",AS2469*(Rates!J$19/100),MAX(AM2469,AB2469)))</f>
        <v/>
      </c>
      <c r="AO2469" s="127" t="str">
        <f t="shared" si="1207"/>
        <v/>
      </c>
      <c r="AP2469" s="127" t="str">
        <f t="shared" si="1208"/>
        <v/>
      </c>
      <c r="AQ2469" s="140" t="str">
        <f>IF(AS2469="","",IF(R2469="Refreshment Beverage",ROUND(SUM(VLOOKUP(Q:Q,Rates!G$15:L$19,3,0)*(AS2469-Y2469-Z2469-AA2469)),4),ROUND(SUM(Rates!$K$8*AS2469),4)))</f>
        <v/>
      </c>
      <c r="AR2469" s="139" t="str">
        <f t="shared" si="1209"/>
        <v/>
      </c>
      <c r="AS2469" s="125" t="str">
        <f t="shared" si="1210"/>
        <v/>
      </c>
      <c r="AT2469" s="121" t="str">
        <f t="shared" si="1211"/>
        <v/>
      </c>
      <c r="AU2469" s="138" t="str">
        <f>IF(AX2469="","",IF(R2469="Refreshment Beverage",ROUND((BA2469-Y2469-Z2469-AA2469)*VLOOKUP(VALUE(Q2469),Rates!G$15:L$19,3,0),4),ROUND(AW2469*(VLOOKUP(VALUE(Q2469),Rates!G:L,3,0)),4)))</f>
        <v/>
      </c>
      <c r="AV2469" s="126" t="str">
        <f t="shared" si="1212"/>
        <v/>
      </c>
      <c r="AW2469" s="127" t="str">
        <f t="shared" si="1213"/>
        <v/>
      </c>
      <c r="AX2469" s="123" t="str">
        <f t="shared" si="1214"/>
        <v/>
      </c>
      <c r="AY2469" s="140" t="str">
        <f>IF(AX2469="","",IF(R2469="Refreshment Beverage",ROUND(SUM(AX2469*Rates!K$19),4),ROUND(SUM(AX2469*(Rates!J$8/100)),4)))</f>
        <v/>
      </c>
      <c r="AZ2469" s="124" t="str">
        <f t="shared" si="1215"/>
        <v/>
      </c>
      <c r="BA2469" s="125" t="str">
        <f t="shared" si="1216"/>
        <v/>
      </c>
      <c r="BB2469" s="115"/>
      <c r="BC2469" s="143"/>
      <c r="BD2469" s="100"/>
      <c r="BE2469" s="100"/>
      <c r="BF2469" s="100"/>
      <c r="BG2469" s="100"/>
    </row>
    <row r="2470" spans="1:59" x14ac:dyDescent="0.2">
      <c r="A2470" s="144"/>
      <c r="B2470" s="141"/>
      <c r="C2470" s="141"/>
      <c r="D2470" s="142"/>
      <c r="E2470" s="142"/>
      <c r="F2470" s="142"/>
      <c r="G2470" s="142"/>
      <c r="H2470" s="142"/>
      <c r="I2470" s="129"/>
      <c r="J2470" s="130"/>
      <c r="K2470" s="131" t="str">
        <f t="shared" si="1187"/>
        <v/>
      </c>
      <c r="L2470" s="132" t="str">
        <f t="shared" si="1188"/>
        <v/>
      </c>
      <c r="M2470" s="133" t="str">
        <f t="shared" si="1189"/>
        <v/>
      </c>
      <c r="N2470" s="134" t="str">
        <f>IFERROR(IF(B:B="","",IF(R2470="Beer",SUM(LOOKUP(2,1/(Rates!$B$3:$B$5&lt;=W2470)/(Rates!$C$3:$C$5&gt;=W2470),Rates!$D$3:$D$5)*(X2470/100)*W2470),IF(R2470="Refreshment Beverage",SUM(LOOKUP(2,1/(Rates!$B$7:$B$11&lt;=W2470)/(Rates!$C$7:$C$11&gt;=W2470),Rates!$D$7:$D$11)*(X2470/100)*W2470)))),"")</f>
        <v/>
      </c>
      <c r="O2470" s="134" t="str">
        <f t="shared" si="1190"/>
        <v/>
      </c>
      <c r="P2470" s="116"/>
      <c r="Q2470" s="117" t="str">
        <f t="shared" si="1191"/>
        <v/>
      </c>
      <c r="R2470" s="128" t="str">
        <f t="shared" si="1192"/>
        <v/>
      </c>
      <c r="S2470" s="135" t="str">
        <f>IF(B2470="","",IF(R2470="Refreshment Beverage",VLOOKUP(VALUE(Q2470),Rates!G$15:L$19,2,0),VLOOKUP(VALUE(Q2470),Rates!G$4:L$12,2,0)))</f>
        <v/>
      </c>
      <c r="T2470" s="135" t="str">
        <f t="shared" si="1193"/>
        <v/>
      </c>
      <c r="U2470" s="118" t="str">
        <f t="shared" si="1194"/>
        <v/>
      </c>
      <c r="V2470" s="135" t="str">
        <f t="shared" si="1195"/>
        <v/>
      </c>
      <c r="W2470" s="135" t="str">
        <f t="shared" si="1196"/>
        <v/>
      </c>
      <c r="X2470" s="119" t="str">
        <f t="shared" si="1197"/>
        <v/>
      </c>
      <c r="Y2470" s="120" t="str">
        <f>IF(B:B="","",IF(R2470="Refreshment Beverage",VLOOKUP(Q2470,Rates!G$15:L$19,6,0)*W2470,VLOOKUP(Q2470,Rates!G$4:L$12,6,0)*W2470))</f>
        <v/>
      </c>
      <c r="Z2470" s="120" t="str">
        <f t="shared" si="1198"/>
        <v/>
      </c>
      <c r="AA2470" s="120" t="str">
        <f t="shared" si="1199"/>
        <v/>
      </c>
      <c r="AB2470" s="136" t="str">
        <f>IF(B:B="","",IF(R2470="Refreshment Beverage","",IF(AND(R2470="Beer",Q2470=0),SUM(LOOKUP(2,1/(Rates!$B$15:$B$18&lt;=W2470)/(Rates!$C$15:$C$18&gt;=W2470),Rates!$D$15:$D$18)*W2470),VLOOKUP(VALUE(Q:Q),Rates!A:B,2,0)*W2470)))</f>
        <v/>
      </c>
      <c r="AC2470" s="136" t="str">
        <f>IF(B:B="","",IF(R2470="Refreshment Beverage","",IF(AND(R2470="Beer",Q2470=0),SUM(LOOKUP(2,1/(Rates!$B$15:$B$18&lt;=W2470)/(Rates!$C$15:$C$18&gt;=W2470),Rates!$E$15:$E$18)*W2470),VLOOKUP(VALUE(Q:Q),Rates!A:C,3,0)*W2470)))</f>
        <v/>
      </c>
      <c r="AD2470" s="137" t="str">
        <f>IFERROR(IF(B:B="","",IF(R2470="Beer","",IF(VALUE(Q2470)=0,VLOOKUP(VLOOKUP(B:B,#REF!,16,0),Rates!A:E,2,0),VLOOKUP(VALUE(Q2470),Rates!A$31:B$34,2,0)*W2470))),0)</f>
        <v/>
      </c>
      <c r="AE2470" s="121" t="str">
        <f t="shared" si="1200"/>
        <v/>
      </c>
      <c r="AF2470" s="138" t="str">
        <f t="shared" si="1201"/>
        <v/>
      </c>
      <c r="AG2470" s="122" t="str">
        <f t="shared" si="1202"/>
        <v/>
      </c>
      <c r="AH2470" s="123" t="str">
        <f t="shared" si="1203"/>
        <v/>
      </c>
      <c r="AI2470" s="139" t="str">
        <f>IF(AE:AE="","",IF(R2470="Refreshment Beverage",AK2470*(Rates!J$19/100),ROUND(SUM(AH2470*(Rates!$J$8/100)),4)))</f>
        <v/>
      </c>
      <c r="AJ2470" s="124" t="str">
        <f t="shared" si="1204"/>
        <v/>
      </c>
      <c r="AK2470" s="125" t="str">
        <f t="shared" si="1205"/>
        <v/>
      </c>
      <c r="AL2470" s="121" t="str">
        <f t="shared" si="1206"/>
        <v/>
      </c>
      <c r="AM2470" s="138" t="str">
        <f>IF(AS2470="","",IF(R2470="Refreshment Beverage",ROUND(AS2470*Rates!K$19,4),ROUND(AO2470*(VLOOKUP(VALUE(Q2470),Rates!G$4:L$12,3,0)),4)))</f>
        <v/>
      </c>
      <c r="AN2470" s="126" t="str">
        <f>IF(AS2470="","",IF(R2470="Refreshment Beverage",AS2470*(Rates!J$19/100),MAX(AM2470,AB2470)))</f>
        <v/>
      </c>
      <c r="AO2470" s="127" t="str">
        <f t="shared" si="1207"/>
        <v/>
      </c>
      <c r="AP2470" s="127" t="str">
        <f t="shared" si="1208"/>
        <v/>
      </c>
      <c r="AQ2470" s="140" t="str">
        <f>IF(AS2470="","",IF(R2470="Refreshment Beverage",ROUND(SUM(VLOOKUP(Q:Q,Rates!G$15:L$19,3,0)*(AS2470-Y2470-Z2470-AA2470)),4),ROUND(SUM(Rates!$K$8*AS2470),4)))</f>
        <v/>
      </c>
      <c r="AR2470" s="139" t="str">
        <f t="shared" si="1209"/>
        <v/>
      </c>
      <c r="AS2470" s="125" t="str">
        <f t="shared" si="1210"/>
        <v/>
      </c>
      <c r="AT2470" s="121" t="str">
        <f t="shared" si="1211"/>
        <v/>
      </c>
      <c r="AU2470" s="138" t="str">
        <f>IF(AX2470="","",IF(R2470="Refreshment Beverage",ROUND((BA2470-Y2470-Z2470-AA2470)*VLOOKUP(VALUE(Q2470),Rates!G$15:L$19,3,0),4),ROUND(AW2470*(VLOOKUP(VALUE(Q2470),Rates!G:L,3,0)),4)))</f>
        <v/>
      </c>
      <c r="AV2470" s="126" t="str">
        <f t="shared" si="1212"/>
        <v/>
      </c>
      <c r="AW2470" s="127" t="str">
        <f t="shared" si="1213"/>
        <v/>
      </c>
      <c r="AX2470" s="123" t="str">
        <f t="shared" si="1214"/>
        <v/>
      </c>
      <c r="AY2470" s="140" t="str">
        <f>IF(AX2470="","",IF(R2470="Refreshment Beverage",ROUND(SUM(AX2470*Rates!K$19),4),ROUND(SUM(AX2470*(Rates!J$8/100)),4)))</f>
        <v/>
      </c>
      <c r="AZ2470" s="124" t="str">
        <f t="shared" si="1215"/>
        <v/>
      </c>
      <c r="BA2470" s="125" t="str">
        <f t="shared" si="1216"/>
        <v/>
      </c>
      <c r="BB2470" s="115"/>
      <c r="BC2470" s="143"/>
      <c r="BD2470" s="100"/>
      <c r="BE2470" s="100"/>
      <c r="BF2470" s="100"/>
      <c r="BG2470" s="100"/>
    </row>
    <row r="2471" spans="1:59" x14ac:dyDescent="0.2">
      <c r="A2471" s="144"/>
      <c r="B2471" s="141"/>
      <c r="C2471" s="141"/>
      <c r="D2471" s="142"/>
      <c r="E2471" s="142"/>
      <c r="F2471" s="142"/>
      <c r="G2471" s="142"/>
      <c r="H2471" s="142"/>
      <c r="I2471" s="129"/>
      <c r="J2471" s="130"/>
      <c r="K2471" s="131" t="str">
        <f t="shared" si="1187"/>
        <v/>
      </c>
      <c r="L2471" s="132" t="str">
        <f t="shared" si="1188"/>
        <v/>
      </c>
      <c r="M2471" s="133" t="str">
        <f t="shared" si="1189"/>
        <v/>
      </c>
      <c r="N2471" s="134" t="str">
        <f>IFERROR(IF(B:B="","",IF(R2471="Beer",SUM(LOOKUP(2,1/(Rates!$B$3:$B$5&lt;=W2471)/(Rates!$C$3:$C$5&gt;=W2471),Rates!$D$3:$D$5)*(X2471/100)*W2471),IF(R2471="Refreshment Beverage",SUM(LOOKUP(2,1/(Rates!$B$7:$B$11&lt;=W2471)/(Rates!$C$7:$C$11&gt;=W2471),Rates!$D$7:$D$11)*(X2471/100)*W2471)))),"")</f>
        <v/>
      </c>
      <c r="O2471" s="134" t="str">
        <f t="shared" si="1190"/>
        <v/>
      </c>
      <c r="P2471" s="116"/>
      <c r="Q2471" s="117" t="str">
        <f t="shared" si="1191"/>
        <v/>
      </c>
      <c r="R2471" s="128" t="str">
        <f t="shared" si="1192"/>
        <v/>
      </c>
      <c r="S2471" s="135" t="str">
        <f>IF(B2471="","",IF(R2471="Refreshment Beverage",VLOOKUP(VALUE(Q2471),Rates!G$15:L$19,2,0),VLOOKUP(VALUE(Q2471),Rates!G$4:L$12,2,0)))</f>
        <v/>
      </c>
      <c r="T2471" s="135" t="str">
        <f t="shared" si="1193"/>
        <v/>
      </c>
      <c r="U2471" s="118" t="str">
        <f t="shared" si="1194"/>
        <v/>
      </c>
      <c r="V2471" s="135" t="str">
        <f t="shared" si="1195"/>
        <v/>
      </c>
      <c r="W2471" s="135" t="str">
        <f t="shared" si="1196"/>
        <v/>
      </c>
      <c r="X2471" s="119" t="str">
        <f t="shared" si="1197"/>
        <v/>
      </c>
      <c r="Y2471" s="120" t="str">
        <f>IF(B:B="","",IF(R2471="Refreshment Beverage",VLOOKUP(Q2471,Rates!G$15:L$19,6,0)*W2471,VLOOKUP(Q2471,Rates!G$4:L$12,6,0)*W2471))</f>
        <v/>
      </c>
      <c r="Z2471" s="120" t="str">
        <f t="shared" si="1198"/>
        <v/>
      </c>
      <c r="AA2471" s="120" t="str">
        <f t="shared" si="1199"/>
        <v/>
      </c>
      <c r="AB2471" s="136" t="str">
        <f>IF(B:B="","",IF(R2471="Refreshment Beverage","",IF(AND(R2471="Beer",Q2471=0),SUM(LOOKUP(2,1/(Rates!$B$15:$B$18&lt;=W2471)/(Rates!$C$15:$C$18&gt;=W2471),Rates!$D$15:$D$18)*W2471),VLOOKUP(VALUE(Q:Q),Rates!A:B,2,0)*W2471)))</f>
        <v/>
      </c>
      <c r="AC2471" s="136" t="str">
        <f>IF(B:B="","",IF(R2471="Refreshment Beverage","",IF(AND(R2471="Beer",Q2471=0),SUM(LOOKUP(2,1/(Rates!$B$15:$B$18&lt;=W2471)/(Rates!$C$15:$C$18&gt;=W2471),Rates!$E$15:$E$18)*W2471),VLOOKUP(VALUE(Q:Q),Rates!A:C,3,0)*W2471)))</f>
        <v/>
      </c>
      <c r="AD2471" s="137" t="str">
        <f>IFERROR(IF(B:B="","",IF(R2471="Beer","",IF(VALUE(Q2471)=0,VLOOKUP(VLOOKUP(B:B,#REF!,16,0),Rates!A:E,2,0),VLOOKUP(VALUE(Q2471),Rates!A$31:B$34,2,0)*W2471))),0)</f>
        <v/>
      </c>
      <c r="AE2471" s="121" t="str">
        <f t="shared" si="1200"/>
        <v/>
      </c>
      <c r="AF2471" s="138" t="str">
        <f t="shared" si="1201"/>
        <v/>
      </c>
      <c r="AG2471" s="122" t="str">
        <f t="shared" si="1202"/>
        <v/>
      </c>
      <c r="AH2471" s="123" t="str">
        <f t="shared" si="1203"/>
        <v/>
      </c>
      <c r="AI2471" s="139" t="str">
        <f>IF(AE:AE="","",IF(R2471="Refreshment Beverage",AK2471*(Rates!J$19/100),ROUND(SUM(AH2471*(Rates!$J$8/100)),4)))</f>
        <v/>
      </c>
      <c r="AJ2471" s="124" t="str">
        <f t="shared" si="1204"/>
        <v/>
      </c>
      <c r="AK2471" s="125" t="str">
        <f t="shared" si="1205"/>
        <v/>
      </c>
      <c r="AL2471" s="121" t="str">
        <f t="shared" si="1206"/>
        <v/>
      </c>
      <c r="AM2471" s="138" t="str">
        <f>IF(AS2471="","",IF(R2471="Refreshment Beverage",ROUND(AS2471*Rates!K$19,4),ROUND(AO2471*(VLOOKUP(VALUE(Q2471),Rates!G$4:L$12,3,0)),4)))</f>
        <v/>
      </c>
      <c r="AN2471" s="126" t="str">
        <f>IF(AS2471="","",IF(R2471="Refreshment Beverage",AS2471*(Rates!J$19/100),MAX(AM2471,AB2471)))</f>
        <v/>
      </c>
      <c r="AO2471" s="127" t="str">
        <f t="shared" si="1207"/>
        <v/>
      </c>
      <c r="AP2471" s="127" t="str">
        <f t="shared" si="1208"/>
        <v/>
      </c>
      <c r="AQ2471" s="140" t="str">
        <f>IF(AS2471="","",IF(R2471="Refreshment Beverage",ROUND(SUM(VLOOKUP(Q:Q,Rates!G$15:L$19,3,0)*(AS2471-Y2471-Z2471-AA2471)),4),ROUND(SUM(Rates!$K$8*AS2471),4)))</f>
        <v/>
      </c>
      <c r="AR2471" s="139" t="str">
        <f t="shared" si="1209"/>
        <v/>
      </c>
      <c r="AS2471" s="125" t="str">
        <f t="shared" si="1210"/>
        <v/>
      </c>
      <c r="AT2471" s="121" t="str">
        <f t="shared" si="1211"/>
        <v/>
      </c>
      <c r="AU2471" s="138" t="str">
        <f>IF(AX2471="","",IF(R2471="Refreshment Beverage",ROUND((BA2471-Y2471-Z2471-AA2471)*VLOOKUP(VALUE(Q2471),Rates!G$15:L$19,3,0),4),ROUND(AW2471*(VLOOKUP(VALUE(Q2471),Rates!G:L,3,0)),4)))</f>
        <v/>
      </c>
      <c r="AV2471" s="126" t="str">
        <f t="shared" si="1212"/>
        <v/>
      </c>
      <c r="AW2471" s="127" t="str">
        <f t="shared" si="1213"/>
        <v/>
      </c>
      <c r="AX2471" s="123" t="str">
        <f t="shared" si="1214"/>
        <v/>
      </c>
      <c r="AY2471" s="140" t="str">
        <f>IF(AX2471="","",IF(R2471="Refreshment Beverage",ROUND(SUM(AX2471*Rates!K$19),4),ROUND(SUM(AX2471*(Rates!J$8/100)),4)))</f>
        <v/>
      </c>
      <c r="AZ2471" s="124" t="str">
        <f t="shared" si="1215"/>
        <v/>
      </c>
      <c r="BA2471" s="125" t="str">
        <f t="shared" si="1216"/>
        <v/>
      </c>
      <c r="BB2471" s="115"/>
      <c r="BC2471" s="143"/>
      <c r="BD2471" s="100"/>
      <c r="BE2471" s="100"/>
      <c r="BF2471" s="100"/>
      <c r="BG2471" s="100"/>
    </row>
    <row r="2472" spans="1:59" x14ac:dyDescent="0.2">
      <c r="A2472" s="144"/>
      <c r="B2472" s="141"/>
      <c r="C2472" s="141"/>
      <c r="D2472" s="142"/>
      <c r="E2472" s="142"/>
      <c r="F2472" s="142"/>
      <c r="G2472" s="142"/>
      <c r="H2472" s="142"/>
      <c r="I2472" s="129"/>
      <c r="J2472" s="130"/>
      <c r="K2472" s="131" t="str">
        <f t="shared" si="1187"/>
        <v/>
      </c>
      <c r="L2472" s="132" t="str">
        <f t="shared" si="1188"/>
        <v/>
      </c>
      <c r="M2472" s="133" t="str">
        <f t="shared" si="1189"/>
        <v/>
      </c>
      <c r="N2472" s="134" t="str">
        <f>IFERROR(IF(B:B="","",IF(R2472="Beer",SUM(LOOKUP(2,1/(Rates!$B$3:$B$5&lt;=W2472)/(Rates!$C$3:$C$5&gt;=W2472),Rates!$D$3:$D$5)*(X2472/100)*W2472),IF(R2472="Refreshment Beverage",SUM(LOOKUP(2,1/(Rates!$B$7:$B$11&lt;=W2472)/(Rates!$C$7:$C$11&gt;=W2472),Rates!$D$7:$D$11)*(X2472/100)*W2472)))),"")</f>
        <v/>
      </c>
      <c r="O2472" s="134" t="str">
        <f t="shared" si="1190"/>
        <v/>
      </c>
      <c r="P2472" s="116"/>
      <c r="Q2472" s="117" t="str">
        <f t="shared" si="1191"/>
        <v/>
      </c>
      <c r="R2472" s="128" t="str">
        <f t="shared" si="1192"/>
        <v/>
      </c>
      <c r="S2472" s="135" t="str">
        <f>IF(B2472="","",IF(R2472="Refreshment Beverage",VLOOKUP(VALUE(Q2472),Rates!G$15:L$19,2,0),VLOOKUP(VALUE(Q2472),Rates!G$4:L$12,2,0)))</f>
        <v/>
      </c>
      <c r="T2472" s="135" t="str">
        <f t="shared" si="1193"/>
        <v/>
      </c>
      <c r="U2472" s="118" t="str">
        <f t="shared" si="1194"/>
        <v/>
      </c>
      <c r="V2472" s="135" t="str">
        <f t="shared" si="1195"/>
        <v/>
      </c>
      <c r="W2472" s="135" t="str">
        <f t="shared" si="1196"/>
        <v/>
      </c>
      <c r="X2472" s="119" t="str">
        <f t="shared" si="1197"/>
        <v/>
      </c>
      <c r="Y2472" s="120" t="str">
        <f>IF(B:B="","",IF(R2472="Refreshment Beverage",VLOOKUP(Q2472,Rates!G$15:L$19,6,0)*W2472,VLOOKUP(Q2472,Rates!G$4:L$12,6,0)*W2472))</f>
        <v/>
      </c>
      <c r="Z2472" s="120" t="str">
        <f t="shared" si="1198"/>
        <v/>
      </c>
      <c r="AA2472" s="120" t="str">
        <f t="shared" si="1199"/>
        <v/>
      </c>
      <c r="AB2472" s="136" t="str">
        <f>IF(B:B="","",IF(R2472="Refreshment Beverage","",IF(AND(R2472="Beer",Q2472=0),SUM(LOOKUP(2,1/(Rates!$B$15:$B$18&lt;=W2472)/(Rates!$C$15:$C$18&gt;=W2472),Rates!$D$15:$D$18)*W2472),VLOOKUP(VALUE(Q:Q),Rates!A:B,2,0)*W2472)))</f>
        <v/>
      </c>
      <c r="AC2472" s="136" t="str">
        <f>IF(B:B="","",IF(R2472="Refreshment Beverage","",IF(AND(R2472="Beer",Q2472=0),SUM(LOOKUP(2,1/(Rates!$B$15:$B$18&lt;=W2472)/(Rates!$C$15:$C$18&gt;=W2472),Rates!$E$15:$E$18)*W2472),VLOOKUP(VALUE(Q:Q),Rates!A:C,3,0)*W2472)))</f>
        <v/>
      </c>
      <c r="AD2472" s="137" t="str">
        <f>IFERROR(IF(B:B="","",IF(R2472="Beer","",IF(VALUE(Q2472)=0,VLOOKUP(VLOOKUP(B:B,#REF!,16,0),Rates!A:E,2,0),VLOOKUP(VALUE(Q2472),Rates!A$31:B$34,2,0)*W2472))),0)</f>
        <v/>
      </c>
      <c r="AE2472" s="121" t="str">
        <f t="shared" si="1200"/>
        <v/>
      </c>
      <c r="AF2472" s="138" t="str">
        <f t="shared" si="1201"/>
        <v/>
      </c>
      <c r="AG2472" s="122" t="str">
        <f t="shared" si="1202"/>
        <v/>
      </c>
      <c r="AH2472" s="123" t="str">
        <f t="shared" si="1203"/>
        <v/>
      </c>
      <c r="AI2472" s="139" t="str">
        <f>IF(AE:AE="","",IF(R2472="Refreshment Beverage",AK2472*(Rates!J$19/100),ROUND(SUM(AH2472*(Rates!$J$8/100)),4)))</f>
        <v/>
      </c>
      <c r="AJ2472" s="124" t="str">
        <f t="shared" si="1204"/>
        <v/>
      </c>
      <c r="AK2472" s="125" t="str">
        <f t="shared" si="1205"/>
        <v/>
      </c>
      <c r="AL2472" s="121" t="str">
        <f t="shared" si="1206"/>
        <v/>
      </c>
      <c r="AM2472" s="138" t="str">
        <f>IF(AS2472="","",IF(R2472="Refreshment Beverage",ROUND(AS2472*Rates!K$19,4),ROUND(AO2472*(VLOOKUP(VALUE(Q2472),Rates!G$4:L$12,3,0)),4)))</f>
        <v/>
      </c>
      <c r="AN2472" s="126" t="str">
        <f>IF(AS2472="","",IF(R2472="Refreshment Beverage",AS2472*(Rates!J$19/100),MAX(AM2472,AB2472)))</f>
        <v/>
      </c>
      <c r="AO2472" s="127" t="str">
        <f t="shared" si="1207"/>
        <v/>
      </c>
      <c r="AP2472" s="127" t="str">
        <f t="shared" si="1208"/>
        <v/>
      </c>
      <c r="AQ2472" s="140" t="str">
        <f>IF(AS2472="","",IF(R2472="Refreshment Beverage",ROUND(SUM(VLOOKUP(Q:Q,Rates!G$15:L$19,3,0)*(AS2472-Y2472-Z2472-AA2472)),4),ROUND(SUM(Rates!$K$8*AS2472),4)))</f>
        <v/>
      </c>
      <c r="AR2472" s="139" t="str">
        <f t="shared" si="1209"/>
        <v/>
      </c>
      <c r="AS2472" s="125" t="str">
        <f t="shared" si="1210"/>
        <v/>
      </c>
      <c r="AT2472" s="121" t="str">
        <f t="shared" si="1211"/>
        <v/>
      </c>
      <c r="AU2472" s="138" t="str">
        <f>IF(AX2472="","",IF(R2472="Refreshment Beverage",ROUND((BA2472-Y2472-Z2472-AA2472)*VLOOKUP(VALUE(Q2472),Rates!G$15:L$19,3,0),4),ROUND(AW2472*(VLOOKUP(VALUE(Q2472),Rates!G:L,3,0)),4)))</f>
        <v/>
      </c>
      <c r="AV2472" s="126" t="str">
        <f t="shared" si="1212"/>
        <v/>
      </c>
      <c r="AW2472" s="127" t="str">
        <f t="shared" si="1213"/>
        <v/>
      </c>
      <c r="AX2472" s="123" t="str">
        <f t="shared" si="1214"/>
        <v/>
      </c>
      <c r="AY2472" s="140" t="str">
        <f>IF(AX2472="","",IF(R2472="Refreshment Beverage",ROUND(SUM(AX2472*Rates!K$19),4),ROUND(SUM(AX2472*(Rates!J$8/100)),4)))</f>
        <v/>
      </c>
      <c r="AZ2472" s="124" t="str">
        <f t="shared" si="1215"/>
        <v/>
      </c>
      <c r="BA2472" s="125" t="str">
        <f t="shared" si="1216"/>
        <v/>
      </c>
      <c r="BB2472" s="115"/>
      <c r="BC2472" s="143"/>
      <c r="BD2472" s="100"/>
      <c r="BE2472" s="100"/>
      <c r="BF2472" s="100"/>
      <c r="BG2472" s="100"/>
    </row>
    <row r="2473" spans="1:59" x14ac:dyDescent="0.2">
      <c r="A2473" s="144"/>
      <c r="B2473" s="141"/>
      <c r="C2473" s="141"/>
      <c r="D2473" s="142"/>
      <c r="E2473" s="142"/>
      <c r="F2473" s="142"/>
      <c r="G2473" s="142"/>
      <c r="H2473" s="142"/>
      <c r="I2473" s="129"/>
      <c r="J2473" s="130"/>
      <c r="K2473" s="131" t="str">
        <f t="shared" si="1187"/>
        <v/>
      </c>
      <c r="L2473" s="132" t="str">
        <f t="shared" si="1188"/>
        <v/>
      </c>
      <c r="M2473" s="133" t="str">
        <f t="shared" si="1189"/>
        <v/>
      </c>
      <c r="N2473" s="134" t="str">
        <f>IFERROR(IF(B:B="","",IF(R2473="Beer",SUM(LOOKUP(2,1/(Rates!$B$3:$B$5&lt;=W2473)/(Rates!$C$3:$C$5&gt;=W2473),Rates!$D$3:$D$5)*(X2473/100)*W2473),IF(R2473="Refreshment Beverage",SUM(LOOKUP(2,1/(Rates!$B$7:$B$11&lt;=W2473)/(Rates!$C$7:$C$11&gt;=W2473),Rates!$D$7:$D$11)*(X2473/100)*W2473)))),"")</f>
        <v/>
      </c>
      <c r="O2473" s="134" t="str">
        <f t="shared" si="1190"/>
        <v/>
      </c>
      <c r="P2473" s="116"/>
      <c r="Q2473" s="117" t="str">
        <f t="shared" si="1191"/>
        <v/>
      </c>
      <c r="R2473" s="128" t="str">
        <f t="shared" si="1192"/>
        <v/>
      </c>
      <c r="S2473" s="135" t="str">
        <f>IF(B2473="","",IF(R2473="Refreshment Beverage",VLOOKUP(VALUE(Q2473),Rates!G$15:L$19,2,0),VLOOKUP(VALUE(Q2473),Rates!G$4:L$12,2,0)))</f>
        <v/>
      </c>
      <c r="T2473" s="135" t="str">
        <f t="shared" si="1193"/>
        <v/>
      </c>
      <c r="U2473" s="118" t="str">
        <f t="shared" si="1194"/>
        <v/>
      </c>
      <c r="V2473" s="135" t="str">
        <f t="shared" si="1195"/>
        <v/>
      </c>
      <c r="W2473" s="135" t="str">
        <f t="shared" si="1196"/>
        <v/>
      </c>
      <c r="X2473" s="119" t="str">
        <f t="shared" si="1197"/>
        <v/>
      </c>
      <c r="Y2473" s="120" t="str">
        <f>IF(B:B="","",IF(R2473="Refreshment Beverage",VLOOKUP(Q2473,Rates!G$15:L$19,6,0)*W2473,VLOOKUP(Q2473,Rates!G$4:L$12,6,0)*W2473))</f>
        <v/>
      </c>
      <c r="Z2473" s="120" t="str">
        <f t="shared" si="1198"/>
        <v/>
      </c>
      <c r="AA2473" s="120" t="str">
        <f t="shared" si="1199"/>
        <v/>
      </c>
      <c r="AB2473" s="136" t="str">
        <f>IF(B:B="","",IF(R2473="Refreshment Beverage","",IF(AND(R2473="Beer",Q2473=0),SUM(LOOKUP(2,1/(Rates!$B$15:$B$18&lt;=W2473)/(Rates!$C$15:$C$18&gt;=W2473),Rates!$D$15:$D$18)*W2473),VLOOKUP(VALUE(Q:Q),Rates!A:B,2,0)*W2473)))</f>
        <v/>
      </c>
      <c r="AC2473" s="136" t="str">
        <f>IF(B:B="","",IF(R2473="Refreshment Beverage","",IF(AND(R2473="Beer",Q2473=0),SUM(LOOKUP(2,1/(Rates!$B$15:$B$18&lt;=W2473)/(Rates!$C$15:$C$18&gt;=W2473),Rates!$E$15:$E$18)*W2473),VLOOKUP(VALUE(Q:Q),Rates!A:C,3,0)*W2473)))</f>
        <v/>
      </c>
      <c r="AD2473" s="137" t="str">
        <f>IFERROR(IF(B:B="","",IF(R2473="Beer","",IF(VALUE(Q2473)=0,VLOOKUP(VLOOKUP(B:B,#REF!,16,0),Rates!A:E,2,0),VLOOKUP(VALUE(Q2473),Rates!A$31:B$34,2,0)*W2473))),0)</f>
        <v/>
      </c>
      <c r="AE2473" s="121" t="str">
        <f t="shared" si="1200"/>
        <v/>
      </c>
      <c r="AF2473" s="138" t="str">
        <f t="shared" si="1201"/>
        <v/>
      </c>
      <c r="AG2473" s="122" t="str">
        <f t="shared" si="1202"/>
        <v/>
      </c>
      <c r="AH2473" s="123" t="str">
        <f t="shared" si="1203"/>
        <v/>
      </c>
      <c r="AI2473" s="139" t="str">
        <f>IF(AE:AE="","",IF(R2473="Refreshment Beverage",AK2473*(Rates!J$19/100),ROUND(SUM(AH2473*(Rates!$J$8/100)),4)))</f>
        <v/>
      </c>
      <c r="AJ2473" s="124" t="str">
        <f t="shared" si="1204"/>
        <v/>
      </c>
      <c r="AK2473" s="125" t="str">
        <f t="shared" si="1205"/>
        <v/>
      </c>
      <c r="AL2473" s="121" t="str">
        <f t="shared" si="1206"/>
        <v/>
      </c>
      <c r="AM2473" s="138" t="str">
        <f>IF(AS2473="","",IF(R2473="Refreshment Beverage",ROUND(AS2473*Rates!K$19,4),ROUND(AO2473*(VLOOKUP(VALUE(Q2473),Rates!G$4:L$12,3,0)),4)))</f>
        <v/>
      </c>
      <c r="AN2473" s="126" t="str">
        <f>IF(AS2473="","",IF(R2473="Refreshment Beverage",AS2473*(Rates!J$19/100),MAX(AM2473,AB2473)))</f>
        <v/>
      </c>
      <c r="AO2473" s="127" t="str">
        <f t="shared" si="1207"/>
        <v/>
      </c>
      <c r="AP2473" s="127" t="str">
        <f t="shared" si="1208"/>
        <v/>
      </c>
      <c r="AQ2473" s="140" t="str">
        <f>IF(AS2473="","",IF(R2473="Refreshment Beverage",ROUND(SUM(VLOOKUP(Q:Q,Rates!G$15:L$19,3,0)*(AS2473-Y2473-Z2473-AA2473)),4),ROUND(SUM(Rates!$K$8*AS2473),4)))</f>
        <v/>
      </c>
      <c r="AR2473" s="139" t="str">
        <f t="shared" si="1209"/>
        <v/>
      </c>
      <c r="AS2473" s="125" t="str">
        <f t="shared" si="1210"/>
        <v/>
      </c>
      <c r="AT2473" s="121" t="str">
        <f t="shared" si="1211"/>
        <v/>
      </c>
      <c r="AU2473" s="138" t="str">
        <f>IF(AX2473="","",IF(R2473="Refreshment Beverage",ROUND((BA2473-Y2473-Z2473-AA2473)*VLOOKUP(VALUE(Q2473),Rates!G$15:L$19,3,0),4),ROUND(AW2473*(VLOOKUP(VALUE(Q2473),Rates!G:L,3,0)),4)))</f>
        <v/>
      </c>
      <c r="AV2473" s="126" t="str">
        <f t="shared" si="1212"/>
        <v/>
      </c>
      <c r="AW2473" s="127" t="str">
        <f t="shared" si="1213"/>
        <v/>
      </c>
      <c r="AX2473" s="123" t="str">
        <f t="shared" si="1214"/>
        <v/>
      </c>
      <c r="AY2473" s="140" t="str">
        <f>IF(AX2473="","",IF(R2473="Refreshment Beverage",ROUND(SUM(AX2473*Rates!K$19),4),ROUND(SUM(AX2473*(Rates!J$8/100)),4)))</f>
        <v/>
      </c>
      <c r="AZ2473" s="124" t="str">
        <f t="shared" si="1215"/>
        <v/>
      </c>
      <c r="BA2473" s="125" t="str">
        <f t="shared" si="1216"/>
        <v/>
      </c>
      <c r="BB2473" s="115"/>
      <c r="BC2473" s="143"/>
      <c r="BD2473" s="100"/>
      <c r="BE2473" s="100"/>
      <c r="BF2473" s="100"/>
      <c r="BG2473" s="100"/>
    </row>
    <row r="2474" spans="1:59" x14ac:dyDescent="0.2">
      <c r="A2474" s="144"/>
      <c r="B2474" s="141"/>
      <c r="C2474" s="141"/>
      <c r="D2474" s="142"/>
      <c r="E2474" s="142"/>
      <c r="F2474" s="142"/>
      <c r="G2474" s="142"/>
      <c r="H2474" s="142"/>
      <c r="I2474" s="129"/>
      <c r="J2474" s="130"/>
      <c r="K2474" s="131" t="str">
        <f t="shared" si="1187"/>
        <v/>
      </c>
      <c r="L2474" s="132" t="str">
        <f t="shared" si="1188"/>
        <v/>
      </c>
      <c r="M2474" s="133" t="str">
        <f t="shared" si="1189"/>
        <v/>
      </c>
      <c r="N2474" s="134" t="str">
        <f>IFERROR(IF(B:B="","",IF(R2474="Beer",SUM(LOOKUP(2,1/(Rates!$B$3:$B$5&lt;=W2474)/(Rates!$C$3:$C$5&gt;=W2474),Rates!$D$3:$D$5)*(X2474/100)*W2474),IF(R2474="Refreshment Beverage",SUM(LOOKUP(2,1/(Rates!$B$7:$B$11&lt;=W2474)/(Rates!$C$7:$C$11&gt;=W2474),Rates!$D$7:$D$11)*(X2474/100)*W2474)))),"")</f>
        <v/>
      </c>
      <c r="O2474" s="134" t="str">
        <f t="shared" si="1190"/>
        <v/>
      </c>
      <c r="P2474" s="116"/>
      <c r="Q2474" s="117" t="str">
        <f t="shared" si="1191"/>
        <v/>
      </c>
      <c r="R2474" s="128" t="str">
        <f t="shared" si="1192"/>
        <v/>
      </c>
      <c r="S2474" s="135" t="str">
        <f>IF(B2474="","",IF(R2474="Refreshment Beverage",VLOOKUP(VALUE(Q2474),Rates!G$15:L$19,2,0),VLOOKUP(VALUE(Q2474),Rates!G$4:L$12,2,0)))</f>
        <v/>
      </c>
      <c r="T2474" s="135" t="str">
        <f t="shared" si="1193"/>
        <v/>
      </c>
      <c r="U2474" s="118" t="str">
        <f t="shared" si="1194"/>
        <v/>
      </c>
      <c r="V2474" s="135" t="str">
        <f t="shared" si="1195"/>
        <v/>
      </c>
      <c r="W2474" s="135" t="str">
        <f t="shared" si="1196"/>
        <v/>
      </c>
      <c r="X2474" s="119" t="str">
        <f t="shared" si="1197"/>
        <v/>
      </c>
      <c r="Y2474" s="120" t="str">
        <f>IF(B:B="","",IF(R2474="Refreshment Beverage",VLOOKUP(Q2474,Rates!G$15:L$19,6,0)*W2474,VLOOKUP(Q2474,Rates!G$4:L$12,6,0)*W2474))</f>
        <v/>
      </c>
      <c r="Z2474" s="120" t="str">
        <f t="shared" si="1198"/>
        <v/>
      </c>
      <c r="AA2474" s="120" t="str">
        <f t="shared" si="1199"/>
        <v/>
      </c>
      <c r="AB2474" s="136" t="str">
        <f>IF(B:B="","",IF(R2474="Refreshment Beverage","",IF(AND(R2474="Beer",Q2474=0),SUM(LOOKUP(2,1/(Rates!$B$15:$B$18&lt;=W2474)/(Rates!$C$15:$C$18&gt;=W2474),Rates!$D$15:$D$18)*W2474),VLOOKUP(VALUE(Q:Q),Rates!A:B,2,0)*W2474)))</f>
        <v/>
      </c>
      <c r="AC2474" s="136" t="str">
        <f>IF(B:B="","",IF(R2474="Refreshment Beverage","",IF(AND(R2474="Beer",Q2474=0),SUM(LOOKUP(2,1/(Rates!$B$15:$B$18&lt;=W2474)/(Rates!$C$15:$C$18&gt;=W2474),Rates!$E$15:$E$18)*W2474),VLOOKUP(VALUE(Q:Q),Rates!A:C,3,0)*W2474)))</f>
        <v/>
      </c>
      <c r="AD2474" s="137" t="str">
        <f>IFERROR(IF(B:B="","",IF(R2474="Beer","",IF(VALUE(Q2474)=0,VLOOKUP(VLOOKUP(B:B,#REF!,16,0),Rates!A:E,2,0),VLOOKUP(VALUE(Q2474),Rates!A$31:B$34,2,0)*W2474))),0)</f>
        <v/>
      </c>
      <c r="AE2474" s="121" t="str">
        <f t="shared" si="1200"/>
        <v/>
      </c>
      <c r="AF2474" s="138" t="str">
        <f t="shared" si="1201"/>
        <v/>
      </c>
      <c r="AG2474" s="122" t="str">
        <f t="shared" si="1202"/>
        <v/>
      </c>
      <c r="AH2474" s="123" t="str">
        <f t="shared" si="1203"/>
        <v/>
      </c>
      <c r="AI2474" s="139" t="str">
        <f>IF(AE:AE="","",IF(R2474="Refreshment Beverage",AK2474*(Rates!J$19/100),ROUND(SUM(AH2474*(Rates!$J$8/100)),4)))</f>
        <v/>
      </c>
      <c r="AJ2474" s="124" t="str">
        <f t="shared" si="1204"/>
        <v/>
      </c>
      <c r="AK2474" s="125" t="str">
        <f t="shared" si="1205"/>
        <v/>
      </c>
      <c r="AL2474" s="121" t="str">
        <f t="shared" si="1206"/>
        <v/>
      </c>
      <c r="AM2474" s="138" t="str">
        <f>IF(AS2474="","",IF(R2474="Refreshment Beverage",ROUND(AS2474*Rates!K$19,4),ROUND(AO2474*(VLOOKUP(VALUE(Q2474),Rates!G$4:L$12,3,0)),4)))</f>
        <v/>
      </c>
      <c r="AN2474" s="126" t="str">
        <f>IF(AS2474="","",IF(R2474="Refreshment Beverage",AS2474*(Rates!J$19/100),MAX(AM2474,AB2474)))</f>
        <v/>
      </c>
      <c r="AO2474" s="127" t="str">
        <f t="shared" si="1207"/>
        <v/>
      </c>
      <c r="AP2474" s="127" t="str">
        <f t="shared" si="1208"/>
        <v/>
      </c>
      <c r="AQ2474" s="140" t="str">
        <f>IF(AS2474="","",IF(R2474="Refreshment Beverage",ROUND(SUM(VLOOKUP(Q:Q,Rates!G$15:L$19,3,0)*(AS2474-Y2474-Z2474-AA2474)),4),ROUND(SUM(Rates!$K$8*AS2474),4)))</f>
        <v/>
      </c>
      <c r="AR2474" s="139" t="str">
        <f t="shared" si="1209"/>
        <v/>
      </c>
      <c r="AS2474" s="125" t="str">
        <f t="shared" si="1210"/>
        <v/>
      </c>
      <c r="AT2474" s="121" t="str">
        <f t="shared" si="1211"/>
        <v/>
      </c>
      <c r="AU2474" s="138" t="str">
        <f>IF(AX2474="","",IF(R2474="Refreshment Beverage",ROUND((BA2474-Y2474-Z2474-AA2474)*VLOOKUP(VALUE(Q2474),Rates!G$15:L$19,3,0),4),ROUND(AW2474*(VLOOKUP(VALUE(Q2474),Rates!G:L,3,0)),4)))</f>
        <v/>
      </c>
      <c r="AV2474" s="126" t="str">
        <f t="shared" si="1212"/>
        <v/>
      </c>
      <c r="AW2474" s="127" t="str">
        <f t="shared" si="1213"/>
        <v/>
      </c>
      <c r="AX2474" s="123" t="str">
        <f t="shared" si="1214"/>
        <v/>
      </c>
      <c r="AY2474" s="140" t="str">
        <f>IF(AX2474="","",IF(R2474="Refreshment Beverage",ROUND(SUM(AX2474*Rates!K$19),4),ROUND(SUM(AX2474*(Rates!J$8/100)),4)))</f>
        <v/>
      </c>
      <c r="AZ2474" s="124" t="str">
        <f t="shared" si="1215"/>
        <v/>
      </c>
      <c r="BA2474" s="125" t="str">
        <f t="shared" si="1216"/>
        <v/>
      </c>
      <c r="BB2474" s="115"/>
      <c r="BC2474" s="143"/>
      <c r="BD2474" s="100"/>
      <c r="BE2474" s="100"/>
      <c r="BF2474" s="100"/>
      <c r="BG2474" s="100"/>
    </row>
    <row r="2475" spans="1:59" x14ac:dyDescent="0.2">
      <c r="A2475" s="144"/>
      <c r="B2475" s="141"/>
      <c r="C2475" s="141"/>
      <c r="D2475" s="142"/>
      <c r="E2475" s="142"/>
      <c r="F2475" s="142"/>
      <c r="G2475" s="142"/>
      <c r="H2475" s="142"/>
      <c r="I2475" s="129"/>
      <c r="J2475" s="130"/>
      <c r="K2475" s="131" t="str">
        <f t="shared" si="1187"/>
        <v/>
      </c>
      <c r="L2475" s="132" t="str">
        <f t="shared" si="1188"/>
        <v/>
      </c>
      <c r="M2475" s="133" t="str">
        <f t="shared" si="1189"/>
        <v/>
      </c>
      <c r="N2475" s="134" t="str">
        <f>IFERROR(IF(B:B="","",IF(R2475="Beer",SUM(LOOKUP(2,1/(Rates!$B$3:$B$5&lt;=W2475)/(Rates!$C$3:$C$5&gt;=W2475),Rates!$D$3:$D$5)*(X2475/100)*W2475),IF(R2475="Refreshment Beverage",SUM(LOOKUP(2,1/(Rates!$B$7:$B$11&lt;=W2475)/(Rates!$C$7:$C$11&gt;=W2475),Rates!$D$7:$D$11)*(X2475/100)*W2475)))),"")</f>
        <v/>
      </c>
      <c r="O2475" s="134" t="str">
        <f t="shared" si="1190"/>
        <v/>
      </c>
      <c r="P2475" s="116"/>
      <c r="Q2475" s="117" t="str">
        <f t="shared" si="1191"/>
        <v/>
      </c>
      <c r="R2475" s="128" t="str">
        <f t="shared" si="1192"/>
        <v/>
      </c>
      <c r="S2475" s="135" t="str">
        <f>IF(B2475="","",IF(R2475="Refreshment Beverage",VLOOKUP(VALUE(Q2475),Rates!G$15:L$19,2,0),VLOOKUP(VALUE(Q2475),Rates!G$4:L$12,2,0)))</f>
        <v/>
      </c>
      <c r="T2475" s="135" t="str">
        <f t="shared" si="1193"/>
        <v/>
      </c>
      <c r="U2475" s="118" t="str">
        <f t="shared" si="1194"/>
        <v/>
      </c>
      <c r="V2475" s="135" t="str">
        <f t="shared" si="1195"/>
        <v/>
      </c>
      <c r="W2475" s="135" t="str">
        <f t="shared" si="1196"/>
        <v/>
      </c>
      <c r="X2475" s="119" t="str">
        <f t="shared" si="1197"/>
        <v/>
      </c>
      <c r="Y2475" s="120" t="str">
        <f>IF(B:B="","",IF(R2475="Refreshment Beverage",VLOOKUP(Q2475,Rates!G$15:L$19,6,0)*W2475,VLOOKUP(Q2475,Rates!G$4:L$12,6,0)*W2475))</f>
        <v/>
      </c>
      <c r="Z2475" s="120" t="str">
        <f t="shared" si="1198"/>
        <v/>
      </c>
      <c r="AA2475" s="120" t="str">
        <f t="shared" si="1199"/>
        <v/>
      </c>
      <c r="AB2475" s="136" t="str">
        <f>IF(B:B="","",IF(R2475="Refreshment Beverage","",IF(AND(R2475="Beer",Q2475=0),SUM(LOOKUP(2,1/(Rates!$B$15:$B$18&lt;=W2475)/(Rates!$C$15:$C$18&gt;=W2475),Rates!$D$15:$D$18)*W2475),VLOOKUP(VALUE(Q:Q),Rates!A:B,2,0)*W2475)))</f>
        <v/>
      </c>
      <c r="AC2475" s="136" t="str">
        <f>IF(B:B="","",IF(R2475="Refreshment Beverage","",IF(AND(R2475="Beer",Q2475=0),SUM(LOOKUP(2,1/(Rates!$B$15:$B$18&lt;=W2475)/(Rates!$C$15:$C$18&gt;=W2475),Rates!$E$15:$E$18)*W2475),VLOOKUP(VALUE(Q:Q),Rates!A:C,3,0)*W2475)))</f>
        <v/>
      </c>
      <c r="AD2475" s="137" t="str">
        <f>IFERROR(IF(B:B="","",IF(R2475="Beer","",IF(VALUE(Q2475)=0,VLOOKUP(VLOOKUP(B:B,#REF!,16,0),Rates!A:E,2,0),VLOOKUP(VALUE(Q2475),Rates!A$31:B$34,2,0)*W2475))),0)</f>
        <v/>
      </c>
      <c r="AE2475" s="121" t="str">
        <f t="shared" si="1200"/>
        <v/>
      </c>
      <c r="AF2475" s="138" t="str">
        <f t="shared" si="1201"/>
        <v/>
      </c>
      <c r="AG2475" s="122" t="str">
        <f t="shared" si="1202"/>
        <v/>
      </c>
      <c r="AH2475" s="123" t="str">
        <f t="shared" si="1203"/>
        <v/>
      </c>
      <c r="AI2475" s="139" t="str">
        <f>IF(AE:AE="","",IF(R2475="Refreshment Beverage",AK2475*(Rates!J$19/100),ROUND(SUM(AH2475*(Rates!$J$8/100)),4)))</f>
        <v/>
      </c>
      <c r="AJ2475" s="124" t="str">
        <f t="shared" si="1204"/>
        <v/>
      </c>
      <c r="AK2475" s="125" t="str">
        <f t="shared" si="1205"/>
        <v/>
      </c>
      <c r="AL2475" s="121" t="str">
        <f t="shared" si="1206"/>
        <v/>
      </c>
      <c r="AM2475" s="138" t="str">
        <f>IF(AS2475="","",IF(R2475="Refreshment Beverage",ROUND(AS2475*Rates!K$19,4),ROUND(AO2475*(VLOOKUP(VALUE(Q2475),Rates!G$4:L$12,3,0)),4)))</f>
        <v/>
      </c>
      <c r="AN2475" s="126" t="str">
        <f>IF(AS2475="","",IF(R2475="Refreshment Beverage",AS2475*(Rates!J$19/100),MAX(AM2475,AB2475)))</f>
        <v/>
      </c>
      <c r="AO2475" s="127" t="str">
        <f t="shared" si="1207"/>
        <v/>
      </c>
      <c r="AP2475" s="127" t="str">
        <f t="shared" si="1208"/>
        <v/>
      </c>
      <c r="AQ2475" s="140" t="str">
        <f>IF(AS2475="","",IF(R2475="Refreshment Beverage",ROUND(SUM(VLOOKUP(Q:Q,Rates!G$15:L$19,3,0)*(AS2475-Y2475-Z2475-AA2475)),4),ROUND(SUM(Rates!$K$8*AS2475),4)))</f>
        <v/>
      </c>
      <c r="AR2475" s="139" t="str">
        <f t="shared" si="1209"/>
        <v/>
      </c>
      <c r="AS2475" s="125" t="str">
        <f t="shared" si="1210"/>
        <v/>
      </c>
      <c r="AT2475" s="121" t="str">
        <f t="shared" si="1211"/>
        <v/>
      </c>
      <c r="AU2475" s="138" t="str">
        <f>IF(AX2475="","",IF(R2475="Refreshment Beverage",ROUND((BA2475-Y2475-Z2475-AA2475)*VLOOKUP(VALUE(Q2475),Rates!G$15:L$19,3,0),4),ROUND(AW2475*(VLOOKUP(VALUE(Q2475),Rates!G:L,3,0)),4)))</f>
        <v/>
      </c>
      <c r="AV2475" s="126" t="str">
        <f t="shared" si="1212"/>
        <v/>
      </c>
      <c r="AW2475" s="127" t="str">
        <f t="shared" si="1213"/>
        <v/>
      </c>
      <c r="AX2475" s="123" t="str">
        <f t="shared" si="1214"/>
        <v/>
      </c>
      <c r="AY2475" s="140" t="str">
        <f>IF(AX2475="","",IF(R2475="Refreshment Beverage",ROUND(SUM(AX2475*Rates!K$19),4),ROUND(SUM(AX2475*(Rates!J$8/100)),4)))</f>
        <v/>
      </c>
      <c r="AZ2475" s="124" t="str">
        <f t="shared" si="1215"/>
        <v/>
      </c>
      <c r="BA2475" s="125" t="str">
        <f t="shared" si="1216"/>
        <v/>
      </c>
      <c r="BB2475" s="115"/>
      <c r="BC2475" s="143"/>
      <c r="BD2475" s="100"/>
      <c r="BE2475" s="100"/>
      <c r="BF2475" s="100"/>
      <c r="BG2475" s="100"/>
    </row>
    <row r="2476" spans="1:59" x14ac:dyDescent="0.2">
      <c r="A2476" s="144"/>
      <c r="B2476" s="141"/>
      <c r="C2476" s="141"/>
      <c r="D2476" s="142"/>
      <c r="E2476" s="142"/>
      <c r="F2476" s="142"/>
      <c r="G2476" s="142"/>
      <c r="H2476" s="142"/>
      <c r="I2476" s="129"/>
      <c r="J2476" s="130"/>
      <c r="K2476" s="131" t="str">
        <f t="shared" si="1187"/>
        <v/>
      </c>
      <c r="L2476" s="132" t="str">
        <f t="shared" si="1188"/>
        <v/>
      </c>
      <c r="M2476" s="133" t="str">
        <f t="shared" si="1189"/>
        <v/>
      </c>
      <c r="N2476" s="134" t="str">
        <f>IFERROR(IF(B:B="","",IF(R2476="Beer",SUM(LOOKUP(2,1/(Rates!$B$3:$B$5&lt;=W2476)/(Rates!$C$3:$C$5&gt;=W2476),Rates!$D$3:$D$5)*(X2476/100)*W2476),IF(R2476="Refreshment Beverage",SUM(LOOKUP(2,1/(Rates!$B$7:$B$11&lt;=W2476)/(Rates!$C$7:$C$11&gt;=W2476),Rates!$D$7:$D$11)*(X2476/100)*W2476)))),"")</f>
        <v/>
      </c>
      <c r="O2476" s="134" t="str">
        <f t="shared" si="1190"/>
        <v/>
      </c>
      <c r="P2476" s="116"/>
      <c r="Q2476" s="117" t="str">
        <f t="shared" si="1191"/>
        <v/>
      </c>
      <c r="R2476" s="128" t="str">
        <f t="shared" si="1192"/>
        <v/>
      </c>
      <c r="S2476" s="135" t="str">
        <f>IF(B2476="","",IF(R2476="Refreshment Beverage",VLOOKUP(VALUE(Q2476),Rates!G$15:L$19,2,0),VLOOKUP(VALUE(Q2476),Rates!G$4:L$12,2,0)))</f>
        <v/>
      </c>
      <c r="T2476" s="135" t="str">
        <f t="shared" si="1193"/>
        <v/>
      </c>
      <c r="U2476" s="118" t="str">
        <f t="shared" si="1194"/>
        <v/>
      </c>
      <c r="V2476" s="135" t="str">
        <f t="shared" si="1195"/>
        <v/>
      </c>
      <c r="W2476" s="135" t="str">
        <f t="shared" si="1196"/>
        <v/>
      </c>
      <c r="X2476" s="119" t="str">
        <f t="shared" si="1197"/>
        <v/>
      </c>
      <c r="Y2476" s="120" t="str">
        <f>IF(B:B="","",IF(R2476="Refreshment Beverage",VLOOKUP(Q2476,Rates!G$15:L$19,6,0)*W2476,VLOOKUP(Q2476,Rates!G$4:L$12,6,0)*W2476))</f>
        <v/>
      </c>
      <c r="Z2476" s="120" t="str">
        <f t="shared" si="1198"/>
        <v/>
      </c>
      <c r="AA2476" s="120" t="str">
        <f t="shared" si="1199"/>
        <v/>
      </c>
      <c r="AB2476" s="136" t="str">
        <f>IF(B:B="","",IF(R2476="Refreshment Beverage","",IF(AND(R2476="Beer",Q2476=0),SUM(LOOKUP(2,1/(Rates!$B$15:$B$18&lt;=W2476)/(Rates!$C$15:$C$18&gt;=W2476),Rates!$D$15:$D$18)*W2476),VLOOKUP(VALUE(Q:Q),Rates!A:B,2,0)*W2476)))</f>
        <v/>
      </c>
      <c r="AC2476" s="136" t="str">
        <f>IF(B:B="","",IF(R2476="Refreshment Beverage","",IF(AND(R2476="Beer",Q2476=0),SUM(LOOKUP(2,1/(Rates!$B$15:$B$18&lt;=W2476)/(Rates!$C$15:$C$18&gt;=W2476),Rates!$E$15:$E$18)*W2476),VLOOKUP(VALUE(Q:Q),Rates!A:C,3,0)*W2476)))</f>
        <v/>
      </c>
      <c r="AD2476" s="137" t="str">
        <f>IFERROR(IF(B:B="","",IF(R2476="Beer","",IF(VALUE(Q2476)=0,VLOOKUP(VLOOKUP(B:B,#REF!,16,0),Rates!A:E,2,0),VLOOKUP(VALUE(Q2476),Rates!A$31:B$34,2,0)*W2476))),0)</f>
        <v/>
      </c>
      <c r="AE2476" s="121" t="str">
        <f t="shared" si="1200"/>
        <v/>
      </c>
      <c r="AF2476" s="138" t="str">
        <f t="shared" si="1201"/>
        <v/>
      </c>
      <c r="AG2476" s="122" t="str">
        <f t="shared" si="1202"/>
        <v/>
      </c>
      <c r="AH2476" s="123" t="str">
        <f t="shared" si="1203"/>
        <v/>
      </c>
      <c r="AI2476" s="139" t="str">
        <f>IF(AE:AE="","",IF(R2476="Refreshment Beverage",AK2476*(Rates!J$19/100),ROUND(SUM(AH2476*(Rates!$J$8/100)),4)))</f>
        <v/>
      </c>
      <c r="AJ2476" s="124" t="str">
        <f t="shared" si="1204"/>
        <v/>
      </c>
      <c r="AK2476" s="125" t="str">
        <f t="shared" si="1205"/>
        <v/>
      </c>
      <c r="AL2476" s="121" t="str">
        <f t="shared" si="1206"/>
        <v/>
      </c>
      <c r="AM2476" s="138" t="str">
        <f>IF(AS2476="","",IF(R2476="Refreshment Beverage",ROUND(AS2476*Rates!K$19,4),ROUND(AO2476*(VLOOKUP(VALUE(Q2476),Rates!G$4:L$12,3,0)),4)))</f>
        <v/>
      </c>
      <c r="AN2476" s="126" t="str">
        <f>IF(AS2476="","",IF(R2476="Refreshment Beverage",AS2476*(Rates!J$19/100),MAX(AM2476,AB2476)))</f>
        <v/>
      </c>
      <c r="AO2476" s="127" t="str">
        <f t="shared" si="1207"/>
        <v/>
      </c>
      <c r="AP2476" s="127" t="str">
        <f t="shared" si="1208"/>
        <v/>
      </c>
      <c r="AQ2476" s="140" t="str">
        <f>IF(AS2476="","",IF(R2476="Refreshment Beverage",ROUND(SUM(VLOOKUP(Q:Q,Rates!G$15:L$19,3,0)*(AS2476-Y2476-Z2476-AA2476)),4),ROUND(SUM(Rates!$K$8*AS2476),4)))</f>
        <v/>
      </c>
      <c r="AR2476" s="139" t="str">
        <f t="shared" si="1209"/>
        <v/>
      </c>
      <c r="AS2476" s="125" t="str">
        <f t="shared" si="1210"/>
        <v/>
      </c>
      <c r="AT2476" s="121" t="str">
        <f t="shared" si="1211"/>
        <v/>
      </c>
      <c r="AU2476" s="138" t="str">
        <f>IF(AX2476="","",IF(R2476="Refreshment Beverage",ROUND((BA2476-Y2476-Z2476-AA2476)*VLOOKUP(VALUE(Q2476),Rates!G$15:L$19,3,0),4),ROUND(AW2476*(VLOOKUP(VALUE(Q2476),Rates!G:L,3,0)),4)))</f>
        <v/>
      </c>
      <c r="AV2476" s="126" t="str">
        <f t="shared" si="1212"/>
        <v/>
      </c>
      <c r="AW2476" s="127" t="str">
        <f t="shared" si="1213"/>
        <v/>
      </c>
      <c r="AX2476" s="123" t="str">
        <f t="shared" si="1214"/>
        <v/>
      </c>
      <c r="AY2476" s="140" t="str">
        <f>IF(AX2476="","",IF(R2476="Refreshment Beverage",ROUND(SUM(AX2476*Rates!K$19),4),ROUND(SUM(AX2476*(Rates!J$8/100)),4)))</f>
        <v/>
      </c>
      <c r="AZ2476" s="124" t="str">
        <f t="shared" si="1215"/>
        <v/>
      </c>
      <c r="BA2476" s="125" t="str">
        <f t="shared" si="1216"/>
        <v/>
      </c>
      <c r="BB2476" s="115"/>
      <c r="BC2476" s="143"/>
      <c r="BD2476" s="100"/>
      <c r="BE2476" s="100"/>
      <c r="BF2476" s="100"/>
      <c r="BG2476" s="100"/>
    </row>
    <row r="2477" spans="1:59" x14ac:dyDescent="0.2">
      <c r="A2477" s="144"/>
      <c r="B2477" s="141"/>
      <c r="C2477" s="141"/>
      <c r="D2477" s="142"/>
      <c r="E2477" s="142"/>
      <c r="F2477" s="142"/>
      <c r="G2477" s="142"/>
      <c r="H2477" s="142"/>
      <c r="I2477" s="129"/>
      <c r="J2477" s="130"/>
      <c r="K2477" s="131" t="str">
        <f t="shared" si="1187"/>
        <v/>
      </c>
      <c r="L2477" s="132" t="str">
        <f t="shared" si="1188"/>
        <v/>
      </c>
      <c r="M2477" s="133" t="str">
        <f t="shared" si="1189"/>
        <v/>
      </c>
      <c r="N2477" s="134" t="str">
        <f>IFERROR(IF(B:B="","",IF(R2477="Beer",SUM(LOOKUP(2,1/(Rates!$B$3:$B$5&lt;=W2477)/(Rates!$C$3:$C$5&gt;=W2477),Rates!$D$3:$D$5)*(X2477/100)*W2477),IF(R2477="Refreshment Beverage",SUM(LOOKUP(2,1/(Rates!$B$7:$B$11&lt;=W2477)/(Rates!$C$7:$C$11&gt;=W2477),Rates!$D$7:$D$11)*(X2477/100)*W2477)))),"")</f>
        <v/>
      </c>
      <c r="O2477" s="134" t="str">
        <f t="shared" si="1190"/>
        <v/>
      </c>
      <c r="P2477" s="116"/>
      <c r="Q2477" s="117" t="str">
        <f t="shared" si="1191"/>
        <v/>
      </c>
      <c r="R2477" s="128" t="str">
        <f t="shared" si="1192"/>
        <v/>
      </c>
      <c r="S2477" s="135" t="str">
        <f>IF(B2477="","",IF(R2477="Refreshment Beverage",VLOOKUP(VALUE(Q2477),Rates!G$15:L$19,2,0),VLOOKUP(VALUE(Q2477),Rates!G$4:L$12,2,0)))</f>
        <v/>
      </c>
      <c r="T2477" s="135" t="str">
        <f t="shared" si="1193"/>
        <v/>
      </c>
      <c r="U2477" s="118" t="str">
        <f t="shared" si="1194"/>
        <v/>
      </c>
      <c r="V2477" s="135" t="str">
        <f t="shared" si="1195"/>
        <v/>
      </c>
      <c r="W2477" s="135" t="str">
        <f t="shared" si="1196"/>
        <v/>
      </c>
      <c r="X2477" s="119" t="str">
        <f t="shared" si="1197"/>
        <v/>
      </c>
      <c r="Y2477" s="120" t="str">
        <f>IF(B:B="","",IF(R2477="Refreshment Beverage",VLOOKUP(Q2477,Rates!G$15:L$19,6,0)*W2477,VLOOKUP(Q2477,Rates!G$4:L$12,6,0)*W2477))</f>
        <v/>
      </c>
      <c r="Z2477" s="120" t="str">
        <f t="shared" si="1198"/>
        <v/>
      </c>
      <c r="AA2477" s="120" t="str">
        <f t="shared" si="1199"/>
        <v/>
      </c>
      <c r="AB2477" s="136" t="str">
        <f>IF(B:B="","",IF(R2477="Refreshment Beverage","",IF(AND(R2477="Beer",Q2477=0),SUM(LOOKUP(2,1/(Rates!$B$15:$B$18&lt;=W2477)/(Rates!$C$15:$C$18&gt;=W2477),Rates!$D$15:$D$18)*W2477),VLOOKUP(VALUE(Q:Q),Rates!A:B,2,0)*W2477)))</f>
        <v/>
      </c>
      <c r="AC2477" s="136" t="str">
        <f>IF(B:B="","",IF(R2477="Refreshment Beverage","",IF(AND(R2477="Beer",Q2477=0),SUM(LOOKUP(2,1/(Rates!$B$15:$B$18&lt;=W2477)/(Rates!$C$15:$C$18&gt;=W2477),Rates!$E$15:$E$18)*W2477),VLOOKUP(VALUE(Q:Q),Rates!A:C,3,0)*W2477)))</f>
        <v/>
      </c>
      <c r="AD2477" s="137" t="str">
        <f>IFERROR(IF(B:B="","",IF(R2477="Beer","",IF(VALUE(Q2477)=0,VLOOKUP(VLOOKUP(B:B,#REF!,16,0),Rates!A:E,2,0),VLOOKUP(VALUE(Q2477),Rates!A$31:B$34,2,0)*W2477))),0)</f>
        <v/>
      </c>
      <c r="AE2477" s="121" t="str">
        <f t="shared" si="1200"/>
        <v/>
      </c>
      <c r="AF2477" s="138" t="str">
        <f t="shared" si="1201"/>
        <v/>
      </c>
      <c r="AG2477" s="122" t="str">
        <f t="shared" si="1202"/>
        <v/>
      </c>
      <c r="AH2477" s="123" t="str">
        <f t="shared" si="1203"/>
        <v/>
      </c>
      <c r="AI2477" s="139" t="str">
        <f>IF(AE:AE="","",IF(R2477="Refreshment Beverage",AK2477*(Rates!J$19/100),ROUND(SUM(AH2477*(Rates!$J$8/100)),4)))</f>
        <v/>
      </c>
      <c r="AJ2477" s="124" t="str">
        <f t="shared" si="1204"/>
        <v/>
      </c>
      <c r="AK2477" s="125" t="str">
        <f t="shared" si="1205"/>
        <v/>
      </c>
      <c r="AL2477" s="121" t="str">
        <f t="shared" si="1206"/>
        <v/>
      </c>
      <c r="AM2477" s="138" t="str">
        <f>IF(AS2477="","",IF(R2477="Refreshment Beverage",ROUND(AS2477*Rates!K$19,4),ROUND(AO2477*(VLOOKUP(VALUE(Q2477),Rates!G$4:L$12,3,0)),4)))</f>
        <v/>
      </c>
      <c r="AN2477" s="126" t="str">
        <f>IF(AS2477="","",IF(R2477="Refreshment Beverage",AS2477*(Rates!J$19/100),MAX(AM2477,AB2477)))</f>
        <v/>
      </c>
      <c r="AO2477" s="127" t="str">
        <f t="shared" si="1207"/>
        <v/>
      </c>
      <c r="AP2477" s="127" t="str">
        <f t="shared" si="1208"/>
        <v/>
      </c>
      <c r="AQ2477" s="140" t="str">
        <f>IF(AS2477="","",IF(R2477="Refreshment Beverage",ROUND(SUM(VLOOKUP(Q:Q,Rates!G$15:L$19,3,0)*(AS2477-Y2477-Z2477-AA2477)),4),ROUND(SUM(Rates!$K$8*AS2477),4)))</f>
        <v/>
      </c>
      <c r="AR2477" s="139" t="str">
        <f t="shared" si="1209"/>
        <v/>
      </c>
      <c r="AS2477" s="125" t="str">
        <f t="shared" si="1210"/>
        <v/>
      </c>
      <c r="AT2477" s="121" t="str">
        <f t="shared" si="1211"/>
        <v/>
      </c>
      <c r="AU2477" s="138" t="str">
        <f>IF(AX2477="","",IF(R2477="Refreshment Beverage",ROUND((BA2477-Y2477-Z2477-AA2477)*VLOOKUP(VALUE(Q2477),Rates!G$15:L$19,3,0),4),ROUND(AW2477*(VLOOKUP(VALUE(Q2477),Rates!G:L,3,0)),4)))</f>
        <v/>
      </c>
      <c r="AV2477" s="126" t="str">
        <f t="shared" si="1212"/>
        <v/>
      </c>
      <c r="AW2477" s="127" t="str">
        <f t="shared" si="1213"/>
        <v/>
      </c>
      <c r="AX2477" s="123" t="str">
        <f t="shared" si="1214"/>
        <v/>
      </c>
      <c r="AY2477" s="140" t="str">
        <f>IF(AX2477="","",IF(R2477="Refreshment Beverage",ROUND(SUM(AX2477*Rates!K$19),4),ROUND(SUM(AX2477*(Rates!J$8/100)),4)))</f>
        <v/>
      </c>
      <c r="AZ2477" s="124" t="str">
        <f t="shared" si="1215"/>
        <v/>
      </c>
      <c r="BA2477" s="125" t="str">
        <f t="shared" si="1216"/>
        <v/>
      </c>
      <c r="BB2477" s="115"/>
      <c r="BC2477" s="143"/>
      <c r="BD2477" s="100"/>
      <c r="BE2477" s="100"/>
      <c r="BF2477" s="100"/>
      <c r="BG2477" s="100"/>
    </row>
    <row r="2478" spans="1:59" x14ac:dyDescent="0.2">
      <c r="A2478" s="144"/>
      <c r="B2478" s="141"/>
      <c r="C2478" s="141"/>
      <c r="D2478" s="142"/>
      <c r="E2478" s="142"/>
      <c r="F2478" s="142"/>
      <c r="G2478" s="142"/>
      <c r="H2478" s="142"/>
      <c r="I2478" s="129"/>
      <c r="J2478" s="130"/>
      <c r="K2478" s="131" t="str">
        <f t="shared" si="1187"/>
        <v/>
      </c>
      <c r="L2478" s="132" t="str">
        <f t="shared" si="1188"/>
        <v/>
      </c>
      <c r="M2478" s="133" t="str">
        <f t="shared" si="1189"/>
        <v/>
      </c>
      <c r="N2478" s="134" t="str">
        <f>IFERROR(IF(B:B="","",IF(R2478="Beer",SUM(LOOKUP(2,1/(Rates!$B$3:$B$5&lt;=W2478)/(Rates!$C$3:$C$5&gt;=W2478),Rates!$D$3:$D$5)*(X2478/100)*W2478),IF(R2478="Refreshment Beverage",SUM(LOOKUP(2,1/(Rates!$B$7:$B$11&lt;=W2478)/(Rates!$C$7:$C$11&gt;=W2478),Rates!$D$7:$D$11)*(X2478/100)*W2478)))),"")</f>
        <v/>
      </c>
      <c r="O2478" s="134" t="str">
        <f t="shared" si="1190"/>
        <v/>
      </c>
      <c r="P2478" s="116"/>
      <c r="Q2478" s="117" t="str">
        <f t="shared" si="1191"/>
        <v/>
      </c>
      <c r="R2478" s="128" t="str">
        <f t="shared" si="1192"/>
        <v/>
      </c>
      <c r="S2478" s="135" t="str">
        <f>IF(B2478="","",IF(R2478="Refreshment Beverage",VLOOKUP(VALUE(Q2478),Rates!G$15:L$19,2,0),VLOOKUP(VALUE(Q2478),Rates!G$4:L$12,2,0)))</f>
        <v/>
      </c>
      <c r="T2478" s="135" t="str">
        <f t="shared" si="1193"/>
        <v/>
      </c>
      <c r="U2478" s="118" t="str">
        <f t="shared" si="1194"/>
        <v/>
      </c>
      <c r="V2478" s="135" t="str">
        <f t="shared" si="1195"/>
        <v/>
      </c>
      <c r="W2478" s="135" t="str">
        <f t="shared" si="1196"/>
        <v/>
      </c>
      <c r="X2478" s="119" t="str">
        <f t="shared" si="1197"/>
        <v/>
      </c>
      <c r="Y2478" s="120" t="str">
        <f>IF(B:B="","",IF(R2478="Refreshment Beverage",VLOOKUP(Q2478,Rates!G$15:L$19,6,0)*W2478,VLOOKUP(Q2478,Rates!G$4:L$12,6,0)*W2478))</f>
        <v/>
      </c>
      <c r="Z2478" s="120" t="str">
        <f t="shared" si="1198"/>
        <v/>
      </c>
      <c r="AA2478" s="120" t="str">
        <f t="shared" si="1199"/>
        <v/>
      </c>
      <c r="AB2478" s="136" t="str">
        <f>IF(B:B="","",IF(R2478="Refreshment Beverage","",IF(AND(R2478="Beer",Q2478=0),SUM(LOOKUP(2,1/(Rates!$B$15:$B$18&lt;=W2478)/(Rates!$C$15:$C$18&gt;=W2478),Rates!$D$15:$D$18)*W2478),VLOOKUP(VALUE(Q:Q),Rates!A:B,2,0)*W2478)))</f>
        <v/>
      </c>
      <c r="AC2478" s="136" t="str">
        <f>IF(B:B="","",IF(R2478="Refreshment Beverage","",IF(AND(R2478="Beer",Q2478=0),SUM(LOOKUP(2,1/(Rates!$B$15:$B$18&lt;=W2478)/(Rates!$C$15:$C$18&gt;=W2478),Rates!$E$15:$E$18)*W2478),VLOOKUP(VALUE(Q:Q),Rates!A:C,3,0)*W2478)))</f>
        <v/>
      </c>
      <c r="AD2478" s="137" t="str">
        <f>IFERROR(IF(B:B="","",IF(R2478="Beer","",IF(VALUE(Q2478)=0,VLOOKUP(VLOOKUP(B:B,#REF!,16,0),Rates!A:E,2,0),VLOOKUP(VALUE(Q2478),Rates!A$31:B$34,2,0)*W2478))),0)</f>
        <v/>
      </c>
      <c r="AE2478" s="121" t="str">
        <f t="shared" si="1200"/>
        <v/>
      </c>
      <c r="AF2478" s="138" t="str">
        <f t="shared" si="1201"/>
        <v/>
      </c>
      <c r="AG2478" s="122" t="str">
        <f t="shared" si="1202"/>
        <v/>
      </c>
      <c r="AH2478" s="123" t="str">
        <f t="shared" si="1203"/>
        <v/>
      </c>
      <c r="AI2478" s="139" t="str">
        <f>IF(AE:AE="","",IF(R2478="Refreshment Beverage",AK2478*(Rates!J$19/100),ROUND(SUM(AH2478*(Rates!$J$8/100)),4)))</f>
        <v/>
      </c>
      <c r="AJ2478" s="124" t="str">
        <f t="shared" si="1204"/>
        <v/>
      </c>
      <c r="AK2478" s="125" t="str">
        <f t="shared" si="1205"/>
        <v/>
      </c>
      <c r="AL2478" s="121" t="str">
        <f t="shared" si="1206"/>
        <v/>
      </c>
      <c r="AM2478" s="138" t="str">
        <f>IF(AS2478="","",IF(R2478="Refreshment Beverage",ROUND(AS2478*Rates!K$19,4),ROUND(AO2478*(VLOOKUP(VALUE(Q2478),Rates!G$4:L$12,3,0)),4)))</f>
        <v/>
      </c>
      <c r="AN2478" s="126" t="str">
        <f>IF(AS2478="","",IF(R2478="Refreshment Beverage",AS2478*(Rates!J$19/100),MAX(AM2478,AB2478)))</f>
        <v/>
      </c>
      <c r="AO2478" s="127" t="str">
        <f t="shared" si="1207"/>
        <v/>
      </c>
      <c r="AP2478" s="127" t="str">
        <f t="shared" si="1208"/>
        <v/>
      </c>
      <c r="AQ2478" s="140" t="str">
        <f>IF(AS2478="","",IF(R2478="Refreshment Beverage",ROUND(SUM(VLOOKUP(Q:Q,Rates!G$15:L$19,3,0)*(AS2478-Y2478-Z2478-AA2478)),4),ROUND(SUM(Rates!$K$8*AS2478),4)))</f>
        <v/>
      </c>
      <c r="AR2478" s="139" t="str">
        <f t="shared" si="1209"/>
        <v/>
      </c>
      <c r="AS2478" s="125" t="str">
        <f t="shared" si="1210"/>
        <v/>
      </c>
      <c r="AT2478" s="121" t="str">
        <f t="shared" si="1211"/>
        <v/>
      </c>
      <c r="AU2478" s="138" t="str">
        <f>IF(AX2478="","",IF(R2478="Refreshment Beverage",ROUND((BA2478-Y2478-Z2478-AA2478)*VLOOKUP(VALUE(Q2478),Rates!G$15:L$19,3,0),4),ROUND(AW2478*(VLOOKUP(VALUE(Q2478),Rates!G:L,3,0)),4)))</f>
        <v/>
      </c>
      <c r="AV2478" s="126" t="str">
        <f t="shared" si="1212"/>
        <v/>
      </c>
      <c r="AW2478" s="127" t="str">
        <f t="shared" si="1213"/>
        <v/>
      </c>
      <c r="AX2478" s="123" t="str">
        <f t="shared" si="1214"/>
        <v/>
      </c>
      <c r="AY2478" s="140" t="str">
        <f>IF(AX2478="","",IF(R2478="Refreshment Beverage",ROUND(SUM(AX2478*Rates!K$19),4),ROUND(SUM(AX2478*(Rates!J$8/100)),4)))</f>
        <v/>
      </c>
      <c r="AZ2478" s="124" t="str">
        <f t="shared" si="1215"/>
        <v/>
      </c>
      <c r="BA2478" s="125" t="str">
        <f t="shared" si="1216"/>
        <v/>
      </c>
      <c r="BB2478" s="115"/>
      <c r="BC2478" s="143"/>
      <c r="BD2478" s="100"/>
      <c r="BE2478" s="100"/>
      <c r="BF2478" s="100"/>
      <c r="BG2478" s="100"/>
    </row>
    <row r="2479" spans="1:59" x14ac:dyDescent="0.2">
      <c r="A2479" s="144"/>
      <c r="B2479" s="141"/>
      <c r="C2479" s="141"/>
      <c r="D2479" s="142"/>
      <c r="E2479" s="142"/>
      <c r="F2479" s="142"/>
      <c r="G2479" s="142"/>
      <c r="H2479" s="142"/>
      <c r="I2479" s="129"/>
      <c r="J2479" s="130"/>
      <c r="K2479" s="131" t="str">
        <f t="shared" si="1187"/>
        <v/>
      </c>
      <c r="L2479" s="132" t="str">
        <f t="shared" si="1188"/>
        <v/>
      </c>
      <c r="M2479" s="133" t="str">
        <f t="shared" si="1189"/>
        <v/>
      </c>
      <c r="N2479" s="134" t="str">
        <f>IFERROR(IF(B:B="","",IF(R2479="Beer",SUM(LOOKUP(2,1/(Rates!$B$3:$B$5&lt;=W2479)/(Rates!$C$3:$C$5&gt;=W2479),Rates!$D$3:$D$5)*(X2479/100)*W2479),IF(R2479="Refreshment Beverage",SUM(LOOKUP(2,1/(Rates!$B$7:$B$11&lt;=W2479)/(Rates!$C$7:$C$11&gt;=W2479),Rates!$D$7:$D$11)*(X2479/100)*W2479)))),"")</f>
        <v/>
      </c>
      <c r="O2479" s="134" t="str">
        <f t="shared" si="1190"/>
        <v/>
      </c>
      <c r="P2479" s="116"/>
      <c r="Q2479" s="117" t="str">
        <f t="shared" si="1191"/>
        <v/>
      </c>
      <c r="R2479" s="128" t="str">
        <f t="shared" si="1192"/>
        <v/>
      </c>
      <c r="S2479" s="135" t="str">
        <f>IF(B2479="","",IF(R2479="Refreshment Beverage",VLOOKUP(VALUE(Q2479),Rates!G$15:L$19,2,0),VLOOKUP(VALUE(Q2479),Rates!G$4:L$12,2,0)))</f>
        <v/>
      </c>
      <c r="T2479" s="135" t="str">
        <f t="shared" si="1193"/>
        <v/>
      </c>
      <c r="U2479" s="118" t="str">
        <f t="shared" si="1194"/>
        <v/>
      </c>
      <c r="V2479" s="135" t="str">
        <f t="shared" si="1195"/>
        <v/>
      </c>
      <c r="W2479" s="135" t="str">
        <f t="shared" si="1196"/>
        <v/>
      </c>
      <c r="X2479" s="119" t="str">
        <f t="shared" si="1197"/>
        <v/>
      </c>
      <c r="Y2479" s="120" t="str">
        <f>IF(B:B="","",IF(R2479="Refreshment Beverage",VLOOKUP(Q2479,Rates!G$15:L$19,6,0)*W2479,VLOOKUP(Q2479,Rates!G$4:L$12,6,0)*W2479))</f>
        <v/>
      </c>
      <c r="Z2479" s="120" t="str">
        <f t="shared" si="1198"/>
        <v/>
      </c>
      <c r="AA2479" s="120" t="str">
        <f t="shared" si="1199"/>
        <v/>
      </c>
      <c r="AB2479" s="136" t="str">
        <f>IF(B:B="","",IF(R2479="Refreshment Beverage","",IF(AND(R2479="Beer",Q2479=0),SUM(LOOKUP(2,1/(Rates!$B$15:$B$18&lt;=W2479)/(Rates!$C$15:$C$18&gt;=W2479),Rates!$D$15:$D$18)*W2479),VLOOKUP(VALUE(Q:Q),Rates!A:B,2,0)*W2479)))</f>
        <v/>
      </c>
      <c r="AC2479" s="136" t="str">
        <f>IF(B:B="","",IF(R2479="Refreshment Beverage","",IF(AND(R2479="Beer",Q2479=0),SUM(LOOKUP(2,1/(Rates!$B$15:$B$18&lt;=W2479)/(Rates!$C$15:$C$18&gt;=W2479),Rates!$E$15:$E$18)*W2479),VLOOKUP(VALUE(Q:Q),Rates!A:C,3,0)*W2479)))</f>
        <v/>
      </c>
      <c r="AD2479" s="137" t="str">
        <f>IFERROR(IF(B:B="","",IF(R2479="Beer","",IF(VALUE(Q2479)=0,VLOOKUP(VLOOKUP(B:B,#REF!,16,0),Rates!A:E,2,0),VLOOKUP(VALUE(Q2479),Rates!A$31:B$34,2,0)*W2479))),0)</f>
        <v/>
      </c>
      <c r="AE2479" s="121" t="str">
        <f t="shared" si="1200"/>
        <v/>
      </c>
      <c r="AF2479" s="138" t="str">
        <f t="shared" si="1201"/>
        <v/>
      </c>
      <c r="AG2479" s="122" t="str">
        <f t="shared" si="1202"/>
        <v/>
      </c>
      <c r="AH2479" s="123" t="str">
        <f t="shared" si="1203"/>
        <v/>
      </c>
      <c r="AI2479" s="139" t="str">
        <f>IF(AE:AE="","",IF(R2479="Refreshment Beverage",AK2479*(Rates!J$19/100),ROUND(SUM(AH2479*(Rates!$J$8/100)),4)))</f>
        <v/>
      </c>
      <c r="AJ2479" s="124" t="str">
        <f t="shared" si="1204"/>
        <v/>
      </c>
      <c r="AK2479" s="125" t="str">
        <f t="shared" si="1205"/>
        <v/>
      </c>
      <c r="AL2479" s="121" t="str">
        <f t="shared" si="1206"/>
        <v/>
      </c>
      <c r="AM2479" s="138" t="str">
        <f>IF(AS2479="","",IF(R2479="Refreshment Beverage",ROUND(AS2479*Rates!K$19,4),ROUND(AO2479*(VLOOKUP(VALUE(Q2479),Rates!G$4:L$12,3,0)),4)))</f>
        <v/>
      </c>
      <c r="AN2479" s="126" t="str">
        <f>IF(AS2479="","",IF(R2479="Refreshment Beverage",AS2479*(Rates!J$19/100),MAX(AM2479,AB2479)))</f>
        <v/>
      </c>
      <c r="AO2479" s="127" t="str">
        <f t="shared" si="1207"/>
        <v/>
      </c>
      <c r="AP2479" s="127" t="str">
        <f t="shared" si="1208"/>
        <v/>
      </c>
      <c r="AQ2479" s="140" t="str">
        <f>IF(AS2479="","",IF(R2479="Refreshment Beverage",ROUND(SUM(VLOOKUP(Q:Q,Rates!G$15:L$19,3,0)*(AS2479-Y2479-Z2479-AA2479)),4),ROUND(SUM(Rates!$K$8*AS2479),4)))</f>
        <v/>
      </c>
      <c r="AR2479" s="139" t="str">
        <f t="shared" si="1209"/>
        <v/>
      </c>
      <c r="AS2479" s="125" t="str">
        <f t="shared" si="1210"/>
        <v/>
      </c>
      <c r="AT2479" s="121" t="str">
        <f t="shared" si="1211"/>
        <v/>
      </c>
      <c r="AU2479" s="138" t="str">
        <f>IF(AX2479="","",IF(R2479="Refreshment Beverage",ROUND((BA2479-Y2479-Z2479-AA2479)*VLOOKUP(VALUE(Q2479),Rates!G$15:L$19,3,0),4),ROUND(AW2479*(VLOOKUP(VALUE(Q2479),Rates!G:L,3,0)),4)))</f>
        <v/>
      </c>
      <c r="AV2479" s="126" t="str">
        <f t="shared" si="1212"/>
        <v/>
      </c>
      <c r="AW2479" s="127" t="str">
        <f t="shared" si="1213"/>
        <v/>
      </c>
      <c r="AX2479" s="123" t="str">
        <f t="shared" si="1214"/>
        <v/>
      </c>
      <c r="AY2479" s="140" t="str">
        <f>IF(AX2479="","",IF(R2479="Refreshment Beverage",ROUND(SUM(AX2479*Rates!K$19),4),ROUND(SUM(AX2479*(Rates!J$8/100)),4)))</f>
        <v/>
      </c>
      <c r="AZ2479" s="124" t="str">
        <f t="shared" si="1215"/>
        <v/>
      </c>
      <c r="BA2479" s="125" t="str">
        <f t="shared" si="1216"/>
        <v/>
      </c>
      <c r="BB2479" s="115"/>
      <c r="BC2479" s="143"/>
      <c r="BD2479" s="100"/>
      <c r="BE2479" s="100"/>
      <c r="BF2479" s="100"/>
      <c r="BG2479" s="100"/>
    </row>
    <row r="2480" spans="1:59" x14ac:dyDescent="0.2">
      <c r="A2480" s="144"/>
      <c r="B2480" s="141"/>
      <c r="C2480" s="141"/>
      <c r="D2480" s="142"/>
      <c r="E2480" s="142"/>
      <c r="F2480" s="142"/>
      <c r="G2480" s="142"/>
      <c r="H2480" s="142"/>
      <c r="I2480" s="129"/>
      <c r="J2480" s="130"/>
      <c r="K2480" s="131" t="str">
        <f t="shared" si="1187"/>
        <v/>
      </c>
      <c r="L2480" s="132" t="str">
        <f t="shared" si="1188"/>
        <v/>
      </c>
      <c r="M2480" s="133" t="str">
        <f t="shared" si="1189"/>
        <v/>
      </c>
      <c r="N2480" s="134" t="str">
        <f>IFERROR(IF(B:B="","",IF(R2480="Beer",SUM(LOOKUP(2,1/(Rates!$B$3:$B$5&lt;=W2480)/(Rates!$C$3:$C$5&gt;=W2480),Rates!$D$3:$D$5)*(X2480/100)*W2480),IF(R2480="Refreshment Beverage",SUM(LOOKUP(2,1/(Rates!$B$7:$B$11&lt;=W2480)/(Rates!$C$7:$C$11&gt;=W2480),Rates!$D$7:$D$11)*(X2480/100)*W2480)))),"")</f>
        <v/>
      </c>
      <c r="O2480" s="134" t="str">
        <f t="shared" si="1190"/>
        <v/>
      </c>
      <c r="P2480" s="116"/>
      <c r="Q2480" s="117" t="str">
        <f t="shared" si="1191"/>
        <v/>
      </c>
      <c r="R2480" s="128" t="str">
        <f t="shared" si="1192"/>
        <v/>
      </c>
      <c r="S2480" s="135" t="str">
        <f>IF(B2480="","",IF(R2480="Refreshment Beverage",VLOOKUP(VALUE(Q2480),Rates!G$15:L$19,2,0),VLOOKUP(VALUE(Q2480),Rates!G$4:L$12,2,0)))</f>
        <v/>
      </c>
      <c r="T2480" s="135" t="str">
        <f t="shared" si="1193"/>
        <v/>
      </c>
      <c r="U2480" s="118" t="str">
        <f t="shared" si="1194"/>
        <v/>
      </c>
      <c r="V2480" s="135" t="str">
        <f t="shared" si="1195"/>
        <v/>
      </c>
      <c r="W2480" s="135" t="str">
        <f t="shared" si="1196"/>
        <v/>
      </c>
      <c r="X2480" s="119" t="str">
        <f t="shared" si="1197"/>
        <v/>
      </c>
      <c r="Y2480" s="120" t="str">
        <f>IF(B:B="","",IF(R2480="Refreshment Beverage",VLOOKUP(Q2480,Rates!G$15:L$19,6,0)*W2480,VLOOKUP(Q2480,Rates!G$4:L$12,6,0)*W2480))</f>
        <v/>
      </c>
      <c r="Z2480" s="120" t="str">
        <f t="shared" si="1198"/>
        <v/>
      </c>
      <c r="AA2480" s="120" t="str">
        <f t="shared" si="1199"/>
        <v/>
      </c>
      <c r="AB2480" s="136" t="str">
        <f>IF(B:B="","",IF(R2480="Refreshment Beverage","",IF(AND(R2480="Beer",Q2480=0),SUM(LOOKUP(2,1/(Rates!$B$15:$B$18&lt;=W2480)/(Rates!$C$15:$C$18&gt;=W2480),Rates!$D$15:$D$18)*W2480),VLOOKUP(VALUE(Q:Q),Rates!A:B,2,0)*W2480)))</f>
        <v/>
      </c>
      <c r="AC2480" s="136" t="str">
        <f>IF(B:B="","",IF(R2480="Refreshment Beverage","",IF(AND(R2480="Beer",Q2480=0),SUM(LOOKUP(2,1/(Rates!$B$15:$B$18&lt;=W2480)/(Rates!$C$15:$C$18&gt;=W2480),Rates!$E$15:$E$18)*W2480),VLOOKUP(VALUE(Q:Q),Rates!A:C,3,0)*W2480)))</f>
        <v/>
      </c>
      <c r="AD2480" s="137" t="str">
        <f>IFERROR(IF(B:B="","",IF(R2480="Beer","",IF(VALUE(Q2480)=0,VLOOKUP(VLOOKUP(B:B,#REF!,16,0),Rates!A:E,2,0),VLOOKUP(VALUE(Q2480),Rates!A$31:B$34,2,0)*W2480))),0)</f>
        <v/>
      </c>
      <c r="AE2480" s="121" t="str">
        <f t="shared" si="1200"/>
        <v/>
      </c>
      <c r="AF2480" s="138" t="str">
        <f t="shared" si="1201"/>
        <v/>
      </c>
      <c r="AG2480" s="122" t="str">
        <f t="shared" si="1202"/>
        <v/>
      </c>
      <c r="AH2480" s="123" t="str">
        <f t="shared" si="1203"/>
        <v/>
      </c>
      <c r="AI2480" s="139" t="str">
        <f>IF(AE:AE="","",IF(R2480="Refreshment Beverage",AK2480*(Rates!J$19/100),ROUND(SUM(AH2480*(Rates!$J$8/100)),4)))</f>
        <v/>
      </c>
      <c r="AJ2480" s="124" t="str">
        <f t="shared" si="1204"/>
        <v/>
      </c>
      <c r="AK2480" s="125" t="str">
        <f t="shared" si="1205"/>
        <v/>
      </c>
      <c r="AL2480" s="121" t="str">
        <f t="shared" si="1206"/>
        <v/>
      </c>
      <c r="AM2480" s="138" t="str">
        <f>IF(AS2480="","",IF(R2480="Refreshment Beverage",ROUND(AS2480*Rates!K$19,4),ROUND(AO2480*(VLOOKUP(VALUE(Q2480),Rates!G$4:L$12,3,0)),4)))</f>
        <v/>
      </c>
      <c r="AN2480" s="126" t="str">
        <f>IF(AS2480="","",IF(R2480="Refreshment Beverage",AS2480*(Rates!J$19/100),MAX(AM2480,AB2480)))</f>
        <v/>
      </c>
      <c r="AO2480" s="127" t="str">
        <f t="shared" si="1207"/>
        <v/>
      </c>
      <c r="AP2480" s="127" t="str">
        <f t="shared" si="1208"/>
        <v/>
      </c>
      <c r="AQ2480" s="140" t="str">
        <f>IF(AS2480="","",IF(R2480="Refreshment Beverage",ROUND(SUM(VLOOKUP(Q:Q,Rates!G$15:L$19,3,0)*(AS2480-Y2480-Z2480-AA2480)),4),ROUND(SUM(Rates!$K$8*AS2480),4)))</f>
        <v/>
      </c>
      <c r="AR2480" s="139" t="str">
        <f t="shared" si="1209"/>
        <v/>
      </c>
      <c r="AS2480" s="125" t="str">
        <f t="shared" si="1210"/>
        <v/>
      </c>
      <c r="AT2480" s="121" t="str">
        <f t="shared" si="1211"/>
        <v/>
      </c>
      <c r="AU2480" s="138" t="str">
        <f>IF(AX2480="","",IF(R2480="Refreshment Beverage",ROUND((BA2480-Y2480-Z2480-AA2480)*VLOOKUP(VALUE(Q2480),Rates!G$15:L$19,3,0),4),ROUND(AW2480*(VLOOKUP(VALUE(Q2480),Rates!G:L,3,0)),4)))</f>
        <v/>
      </c>
      <c r="AV2480" s="126" t="str">
        <f t="shared" si="1212"/>
        <v/>
      </c>
      <c r="AW2480" s="127" t="str">
        <f t="shared" si="1213"/>
        <v/>
      </c>
      <c r="AX2480" s="123" t="str">
        <f t="shared" si="1214"/>
        <v/>
      </c>
      <c r="AY2480" s="140" t="str">
        <f>IF(AX2480="","",IF(R2480="Refreshment Beverage",ROUND(SUM(AX2480*Rates!K$19),4),ROUND(SUM(AX2480*(Rates!J$8/100)),4)))</f>
        <v/>
      </c>
      <c r="AZ2480" s="124" t="str">
        <f t="shared" si="1215"/>
        <v/>
      </c>
      <c r="BA2480" s="125" t="str">
        <f t="shared" si="1216"/>
        <v/>
      </c>
      <c r="BB2480" s="115"/>
      <c r="BC2480" s="143"/>
      <c r="BD2480" s="100"/>
      <c r="BE2480" s="100"/>
      <c r="BF2480" s="100"/>
      <c r="BG2480" s="100"/>
    </row>
    <row r="2481" spans="1:59" x14ac:dyDescent="0.2">
      <c r="A2481" s="144"/>
      <c r="B2481" s="141"/>
      <c r="C2481" s="141"/>
      <c r="D2481" s="142"/>
      <c r="E2481" s="142"/>
      <c r="F2481" s="142"/>
      <c r="G2481" s="142"/>
      <c r="H2481" s="142"/>
      <c r="I2481" s="129"/>
      <c r="J2481" s="130"/>
      <c r="K2481" s="131" t="str">
        <f t="shared" si="1187"/>
        <v/>
      </c>
      <c r="L2481" s="132" t="str">
        <f t="shared" si="1188"/>
        <v/>
      </c>
      <c r="M2481" s="133" t="str">
        <f t="shared" si="1189"/>
        <v/>
      </c>
      <c r="N2481" s="134" t="str">
        <f>IFERROR(IF(B:B="","",IF(R2481="Beer",SUM(LOOKUP(2,1/(Rates!$B$3:$B$5&lt;=W2481)/(Rates!$C$3:$C$5&gt;=W2481),Rates!$D$3:$D$5)*(X2481/100)*W2481),IF(R2481="Refreshment Beverage",SUM(LOOKUP(2,1/(Rates!$B$7:$B$11&lt;=W2481)/(Rates!$C$7:$C$11&gt;=W2481),Rates!$D$7:$D$11)*(X2481/100)*W2481)))),"")</f>
        <v/>
      </c>
      <c r="O2481" s="134" t="str">
        <f t="shared" si="1190"/>
        <v/>
      </c>
      <c r="P2481" s="116"/>
      <c r="Q2481" s="117" t="str">
        <f t="shared" si="1191"/>
        <v/>
      </c>
      <c r="R2481" s="128" t="str">
        <f t="shared" si="1192"/>
        <v/>
      </c>
      <c r="S2481" s="135" t="str">
        <f>IF(B2481="","",IF(R2481="Refreshment Beverage",VLOOKUP(VALUE(Q2481),Rates!G$15:L$19,2,0),VLOOKUP(VALUE(Q2481),Rates!G$4:L$12,2,0)))</f>
        <v/>
      </c>
      <c r="T2481" s="135" t="str">
        <f t="shared" si="1193"/>
        <v/>
      </c>
      <c r="U2481" s="118" t="str">
        <f t="shared" si="1194"/>
        <v/>
      </c>
      <c r="V2481" s="135" t="str">
        <f t="shared" si="1195"/>
        <v/>
      </c>
      <c r="W2481" s="135" t="str">
        <f t="shared" si="1196"/>
        <v/>
      </c>
      <c r="X2481" s="119" t="str">
        <f t="shared" si="1197"/>
        <v/>
      </c>
      <c r="Y2481" s="120" t="str">
        <f>IF(B:B="","",IF(R2481="Refreshment Beverage",VLOOKUP(Q2481,Rates!G$15:L$19,6,0)*W2481,VLOOKUP(Q2481,Rates!G$4:L$12,6,0)*W2481))</f>
        <v/>
      </c>
      <c r="Z2481" s="120" t="str">
        <f t="shared" si="1198"/>
        <v/>
      </c>
      <c r="AA2481" s="120" t="str">
        <f t="shared" si="1199"/>
        <v/>
      </c>
      <c r="AB2481" s="136" t="str">
        <f>IF(B:B="","",IF(R2481="Refreshment Beverage","",IF(AND(R2481="Beer",Q2481=0),SUM(LOOKUP(2,1/(Rates!$B$15:$B$18&lt;=W2481)/(Rates!$C$15:$C$18&gt;=W2481),Rates!$D$15:$D$18)*W2481),VLOOKUP(VALUE(Q:Q),Rates!A:B,2,0)*W2481)))</f>
        <v/>
      </c>
      <c r="AC2481" s="136" t="str">
        <f>IF(B:B="","",IF(R2481="Refreshment Beverage","",IF(AND(R2481="Beer",Q2481=0),SUM(LOOKUP(2,1/(Rates!$B$15:$B$18&lt;=W2481)/(Rates!$C$15:$C$18&gt;=W2481),Rates!$E$15:$E$18)*W2481),VLOOKUP(VALUE(Q:Q),Rates!A:C,3,0)*W2481)))</f>
        <v/>
      </c>
      <c r="AD2481" s="137" t="str">
        <f>IFERROR(IF(B:B="","",IF(R2481="Beer","",IF(VALUE(Q2481)=0,VLOOKUP(VLOOKUP(B:B,#REF!,16,0),Rates!A:E,2,0),VLOOKUP(VALUE(Q2481),Rates!A$31:B$34,2,0)*W2481))),0)</f>
        <v/>
      </c>
      <c r="AE2481" s="121" t="str">
        <f t="shared" si="1200"/>
        <v/>
      </c>
      <c r="AF2481" s="138" t="str">
        <f t="shared" si="1201"/>
        <v/>
      </c>
      <c r="AG2481" s="122" t="str">
        <f t="shared" si="1202"/>
        <v/>
      </c>
      <c r="AH2481" s="123" t="str">
        <f t="shared" si="1203"/>
        <v/>
      </c>
      <c r="AI2481" s="139" t="str">
        <f>IF(AE:AE="","",IF(R2481="Refreshment Beverage",AK2481*(Rates!J$19/100),ROUND(SUM(AH2481*(Rates!$J$8/100)),4)))</f>
        <v/>
      </c>
      <c r="AJ2481" s="124" t="str">
        <f t="shared" si="1204"/>
        <v/>
      </c>
      <c r="AK2481" s="125" t="str">
        <f t="shared" si="1205"/>
        <v/>
      </c>
      <c r="AL2481" s="121" t="str">
        <f t="shared" si="1206"/>
        <v/>
      </c>
      <c r="AM2481" s="138" t="str">
        <f>IF(AS2481="","",IF(R2481="Refreshment Beverage",ROUND(AS2481*Rates!K$19,4),ROUND(AO2481*(VLOOKUP(VALUE(Q2481),Rates!G$4:L$12,3,0)),4)))</f>
        <v/>
      </c>
      <c r="AN2481" s="126" t="str">
        <f>IF(AS2481="","",IF(R2481="Refreshment Beverage",AS2481*(Rates!J$19/100),MAX(AM2481,AB2481)))</f>
        <v/>
      </c>
      <c r="AO2481" s="127" t="str">
        <f t="shared" si="1207"/>
        <v/>
      </c>
      <c r="AP2481" s="127" t="str">
        <f t="shared" si="1208"/>
        <v/>
      </c>
      <c r="AQ2481" s="140" t="str">
        <f>IF(AS2481="","",IF(R2481="Refreshment Beverage",ROUND(SUM(VLOOKUP(Q:Q,Rates!G$15:L$19,3,0)*(AS2481-Y2481-Z2481-AA2481)),4),ROUND(SUM(Rates!$K$8*AS2481),4)))</f>
        <v/>
      </c>
      <c r="AR2481" s="139" t="str">
        <f t="shared" si="1209"/>
        <v/>
      </c>
      <c r="AS2481" s="125" t="str">
        <f t="shared" si="1210"/>
        <v/>
      </c>
      <c r="AT2481" s="121" t="str">
        <f t="shared" si="1211"/>
        <v/>
      </c>
      <c r="AU2481" s="138" t="str">
        <f>IF(AX2481="","",IF(R2481="Refreshment Beverage",ROUND((BA2481-Y2481-Z2481-AA2481)*VLOOKUP(VALUE(Q2481),Rates!G$15:L$19,3,0),4),ROUND(AW2481*(VLOOKUP(VALUE(Q2481),Rates!G:L,3,0)),4)))</f>
        <v/>
      </c>
      <c r="AV2481" s="126" t="str">
        <f t="shared" si="1212"/>
        <v/>
      </c>
      <c r="AW2481" s="127" t="str">
        <f t="shared" si="1213"/>
        <v/>
      </c>
      <c r="AX2481" s="123" t="str">
        <f t="shared" si="1214"/>
        <v/>
      </c>
      <c r="AY2481" s="140" t="str">
        <f>IF(AX2481="","",IF(R2481="Refreshment Beverage",ROUND(SUM(AX2481*Rates!K$19),4),ROUND(SUM(AX2481*(Rates!J$8/100)),4)))</f>
        <v/>
      </c>
      <c r="AZ2481" s="124" t="str">
        <f t="shared" si="1215"/>
        <v/>
      </c>
      <c r="BA2481" s="125" t="str">
        <f t="shared" si="1216"/>
        <v/>
      </c>
      <c r="BB2481" s="115"/>
      <c r="BC2481" s="143"/>
      <c r="BD2481" s="100"/>
      <c r="BE2481" s="100"/>
      <c r="BF2481" s="100"/>
      <c r="BG2481" s="100"/>
    </row>
    <row r="2482" spans="1:59" x14ac:dyDescent="0.2">
      <c r="A2482" s="144"/>
      <c r="B2482" s="141"/>
      <c r="C2482" s="141"/>
      <c r="D2482" s="142"/>
      <c r="E2482" s="142"/>
      <c r="F2482" s="142"/>
      <c r="G2482" s="142"/>
      <c r="H2482" s="142"/>
      <c r="I2482" s="129"/>
      <c r="J2482" s="130"/>
      <c r="K2482" s="131" t="str">
        <f t="shared" si="1187"/>
        <v/>
      </c>
      <c r="L2482" s="132" t="str">
        <f t="shared" si="1188"/>
        <v/>
      </c>
      <c r="M2482" s="133" t="str">
        <f t="shared" si="1189"/>
        <v/>
      </c>
      <c r="N2482" s="134" t="str">
        <f>IFERROR(IF(B:B="","",IF(R2482="Beer",SUM(LOOKUP(2,1/(Rates!$B$3:$B$5&lt;=W2482)/(Rates!$C$3:$C$5&gt;=W2482),Rates!$D$3:$D$5)*(X2482/100)*W2482),IF(R2482="Refreshment Beverage",SUM(LOOKUP(2,1/(Rates!$B$7:$B$11&lt;=W2482)/(Rates!$C$7:$C$11&gt;=W2482),Rates!$D$7:$D$11)*(X2482/100)*W2482)))),"")</f>
        <v/>
      </c>
      <c r="O2482" s="134" t="str">
        <f t="shared" si="1190"/>
        <v/>
      </c>
      <c r="P2482" s="116"/>
      <c r="Q2482" s="117" t="str">
        <f t="shared" si="1191"/>
        <v/>
      </c>
      <c r="R2482" s="128" t="str">
        <f t="shared" si="1192"/>
        <v/>
      </c>
      <c r="S2482" s="135" t="str">
        <f>IF(B2482="","",IF(R2482="Refreshment Beverage",VLOOKUP(VALUE(Q2482),Rates!G$15:L$19,2,0),VLOOKUP(VALUE(Q2482),Rates!G$4:L$12,2,0)))</f>
        <v/>
      </c>
      <c r="T2482" s="135" t="str">
        <f t="shared" si="1193"/>
        <v/>
      </c>
      <c r="U2482" s="118" t="str">
        <f t="shared" si="1194"/>
        <v/>
      </c>
      <c r="V2482" s="135" t="str">
        <f t="shared" si="1195"/>
        <v/>
      </c>
      <c r="W2482" s="135" t="str">
        <f t="shared" si="1196"/>
        <v/>
      </c>
      <c r="X2482" s="119" t="str">
        <f t="shared" si="1197"/>
        <v/>
      </c>
      <c r="Y2482" s="120" t="str">
        <f>IF(B:B="","",IF(R2482="Refreshment Beverage",VLOOKUP(Q2482,Rates!G$15:L$19,6,0)*W2482,VLOOKUP(Q2482,Rates!G$4:L$12,6,0)*W2482))</f>
        <v/>
      </c>
      <c r="Z2482" s="120" t="str">
        <f t="shared" si="1198"/>
        <v/>
      </c>
      <c r="AA2482" s="120" t="str">
        <f t="shared" si="1199"/>
        <v/>
      </c>
      <c r="AB2482" s="136" t="str">
        <f>IF(B:B="","",IF(R2482="Refreshment Beverage","",IF(AND(R2482="Beer",Q2482=0),SUM(LOOKUP(2,1/(Rates!$B$15:$B$18&lt;=W2482)/(Rates!$C$15:$C$18&gt;=W2482),Rates!$D$15:$D$18)*W2482),VLOOKUP(VALUE(Q:Q),Rates!A:B,2,0)*W2482)))</f>
        <v/>
      </c>
      <c r="AC2482" s="136" t="str">
        <f>IF(B:B="","",IF(R2482="Refreshment Beverage","",IF(AND(R2482="Beer",Q2482=0),SUM(LOOKUP(2,1/(Rates!$B$15:$B$18&lt;=W2482)/(Rates!$C$15:$C$18&gt;=W2482),Rates!$E$15:$E$18)*W2482),VLOOKUP(VALUE(Q:Q),Rates!A:C,3,0)*W2482)))</f>
        <v/>
      </c>
      <c r="AD2482" s="137" t="str">
        <f>IFERROR(IF(B:B="","",IF(R2482="Beer","",IF(VALUE(Q2482)=0,VLOOKUP(VLOOKUP(B:B,#REF!,16,0),Rates!A:E,2,0),VLOOKUP(VALUE(Q2482),Rates!A$31:B$34,2,0)*W2482))),0)</f>
        <v/>
      </c>
      <c r="AE2482" s="121" t="str">
        <f t="shared" si="1200"/>
        <v/>
      </c>
      <c r="AF2482" s="138" t="str">
        <f t="shared" si="1201"/>
        <v/>
      </c>
      <c r="AG2482" s="122" t="str">
        <f t="shared" si="1202"/>
        <v/>
      </c>
      <c r="AH2482" s="123" t="str">
        <f t="shared" si="1203"/>
        <v/>
      </c>
      <c r="AI2482" s="139" t="str">
        <f>IF(AE:AE="","",IF(R2482="Refreshment Beverage",AK2482*(Rates!J$19/100),ROUND(SUM(AH2482*(Rates!$J$8/100)),4)))</f>
        <v/>
      </c>
      <c r="AJ2482" s="124" t="str">
        <f t="shared" si="1204"/>
        <v/>
      </c>
      <c r="AK2482" s="125" t="str">
        <f t="shared" si="1205"/>
        <v/>
      </c>
      <c r="AL2482" s="121" t="str">
        <f t="shared" si="1206"/>
        <v/>
      </c>
      <c r="AM2482" s="138" t="str">
        <f>IF(AS2482="","",IF(R2482="Refreshment Beverage",ROUND(AS2482*Rates!K$19,4),ROUND(AO2482*(VLOOKUP(VALUE(Q2482),Rates!G$4:L$12,3,0)),4)))</f>
        <v/>
      </c>
      <c r="AN2482" s="126" t="str">
        <f>IF(AS2482="","",IF(R2482="Refreshment Beverage",AS2482*(Rates!J$19/100),MAX(AM2482,AB2482)))</f>
        <v/>
      </c>
      <c r="AO2482" s="127" t="str">
        <f t="shared" si="1207"/>
        <v/>
      </c>
      <c r="AP2482" s="127" t="str">
        <f t="shared" si="1208"/>
        <v/>
      </c>
      <c r="AQ2482" s="140" t="str">
        <f>IF(AS2482="","",IF(R2482="Refreshment Beverage",ROUND(SUM(VLOOKUP(Q:Q,Rates!G$15:L$19,3,0)*(AS2482-Y2482-Z2482-AA2482)),4),ROUND(SUM(Rates!$K$8*AS2482),4)))</f>
        <v/>
      </c>
      <c r="AR2482" s="139" t="str">
        <f t="shared" si="1209"/>
        <v/>
      </c>
      <c r="AS2482" s="125" t="str">
        <f t="shared" si="1210"/>
        <v/>
      </c>
      <c r="AT2482" s="121" t="str">
        <f t="shared" si="1211"/>
        <v/>
      </c>
      <c r="AU2482" s="138" t="str">
        <f>IF(AX2482="","",IF(R2482="Refreshment Beverage",ROUND((BA2482-Y2482-Z2482-AA2482)*VLOOKUP(VALUE(Q2482),Rates!G$15:L$19,3,0),4),ROUND(AW2482*(VLOOKUP(VALUE(Q2482),Rates!G:L,3,0)),4)))</f>
        <v/>
      </c>
      <c r="AV2482" s="126" t="str">
        <f t="shared" si="1212"/>
        <v/>
      </c>
      <c r="AW2482" s="127" t="str">
        <f t="shared" si="1213"/>
        <v/>
      </c>
      <c r="AX2482" s="123" t="str">
        <f t="shared" si="1214"/>
        <v/>
      </c>
      <c r="AY2482" s="140" t="str">
        <f>IF(AX2482="","",IF(R2482="Refreshment Beverage",ROUND(SUM(AX2482*Rates!K$19),4),ROUND(SUM(AX2482*(Rates!J$8/100)),4)))</f>
        <v/>
      </c>
      <c r="AZ2482" s="124" t="str">
        <f t="shared" si="1215"/>
        <v/>
      </c>
      <c r="BA2482" s="125" t="str">
        <f t="shared" si="1216"/>
        <v/>
      </c>
      <c r="BB2482" s="115"/>
      <c r="BC2482" s="143"/>
      <c r="BD2482" s="100"/>
      <c r="BE2482" s="100"/>
      <c r="BF2482" s="100"/>
      <c r="BG2482" s="100"/>
    </row>
    <row r="2483" spans="1:59" x14ac:dyDescent="0.2">
      <c r="A2483" s="144"/>
      <c r="B2483" s="141"/>
      <c r="C2483" s="141"/>
      <c r="D2483" s="142"/>
      <c r="E2483" s="142"/>
      <c r="F2483" s="142"/>
      <c r="G2483" s="142"/>
      <c r="H2483" s="142"/>
      <c r="I2483" s="129"/>
      <c r="J2483" s="130"/>
      <c r="K2483" s="131" t="str">
        <f t="shared" si="1187"/>
        <v/>
      </c>
      <c r="L2483" s="132" t="str">
        <f t="shared" si="1188"/>
        <v/>
      </c>
      <c r="M2483" s="133" t="str">
        <f t="shared" si="1189"/>
        <v/>
      </c>
      <c r="N2483" s="134" t="str">
        <f>IFERROR(IF(B:B="","",IF(R2483="Beer",SUM(LOOKUP(2,1/(Rates!$B$3:$B$5&lt;=W2483)/(Rates!$C$3:$C$5&gt;=W2483),Rates!$D$3:$D$5)*(X2483/100)*W2483),IF(R2483="Refreshment Beverage",SUM(LOOKUP(2,1/(Rates!$B$7:$B$11&lt;=W2483)/(Rates!$C$7:$C$11&gt;=W2483),Rates!$D$7:$D$11)*(X2483/100)*W2483)))),"")</f>
        <v/>
      </c>
      <c r="O2483" s="134" t="str">
        <f t="shared" si="1190"/>
        <v/>
      </c>
      <c r="P2483" s="116"/>
      <c r="Q2483" s="117" t="str">
        <f t="shared" si="1191"/>
        <v/>
      </c>
      <c r="R2483" s="128" t="str">
        <f t="shared" si="1192"/>
        <v/>
      </c>
      <c r="S2483" s="135" t="str">
        <f>IF(B2483="","",IF(R2483="Refreshment Beverage",VLOOKUP(VALUE(Q2483),Rates!G$15:L$19,2,0),VLOOKUP(VALUE(Q2483),Rates!G$4:L$12,2,0)))</f>
        <v/>
      </c>
      <c r="T2483" s="135" t="str">
        <f t="shared" si="1193"/>
        <v/>
      </c>
      <c r="U2483" s="118" t="str">
        <f t="shared" si="1194"/>
        <v/>
      </c>
      <c r="V2483" s="135" t="str">
        <f t="shared" si="1195"/>
        <v/>
      </c>
      <c r="W2483" s="135" t="str">
        <f t="shared" si="1196"/>
        <v/>
      </c>
      <c r="X2483" s="119" t="str">
        <f t="shared" si="1197"/>
        <v/>
      </c>
      <c r="Y2483" s="120" t="str">
        <f>IF(B:B="","",IF(R2483="Refreshment Beverage",VLOOKUP(Q2483,Rates!G$15:L$19,6,0)*W2483,VLOOKUP(Q2483,Rates!G$4:L$12,6,0)*W2483))</f>
        <v/>
      </c>
      <c r="Z2483" s="120" t="str">
        <f t="shared" si="1198"/>
        <v/>
      </c>
      <c r="AA2483" s="120" t="str">
        <f t="shared" si="1199"/>
        <v/>
      </c>
      <c r="AB2483" s="136" t="str">
        <f>IF(B:B="","",IF(R2483="Refreshment Beverage","",IF(AND(R2483="Beer",Q2483=0),SUM(LOOKUP(2,1/(Rates!$B$15:$B$18&lt;=W2483)/(Rates!$C$15:$C$18&gt;=W2483),Rates!$D$15:$D$18)*W2483),VLOOKUP(VALUE(Q:Q),Rates!A:B,2,0)*W2483)))</f>
        <v/>
      </c>
      <c r="AC2483" s="136" t="str">
        <f>IF(B:B="","",IF(R2483="Refreshment Beverage","",IF(AND(R2483="Beer",Q2483=0),SUM(LOOKUP(2,1/(Rates!$B$15:$B$18&lt;=W2483)/(Rates!$C$15:$C$18&gt;=W2483),Rates!$E$15:$E$18)*W2483),VLOOKUP(VALUE(Q:Q),Rates!A:C,3,0)*W2483)))</f>
        <v/>
      </c>
      <c r="AD2483" s="137" t="str">
        <f>IFERROR(IF(B:B="","",IF(R2483="Beer","",IF(VALUE(Q2483)=0,VLOOKUP(VLOOKUP(B:B,#REF!,16,0),Rates!A:E,2,0),VLOOKUP(VALUE(Q2483),Rates!A$31:B$34,2,0)*W2483))),0)</f>
        <v/>
      </c>
      <c r="AE2483" s="121" t="str">
        <f t="shared" si="1200"/>
        <v/>
      </c>
      <c r="AF2483" s="138" t="str">
        <f t="shared" si="1201"/>
        <v/>
      </c>
      <c r="AG2483" s="122" t="str">
        <f t="shared" si="1202"/>
        <v/>
      </c>
      <c r="AH2483" s="123" t="str">
        <f t="shared" si="1203"/>
        <v/>
      </c>
      <c r="AI2483" s="139" t="str">
        <f>IF(AE:AE="","",IF(R2483="Refreshment Beverage",AK2483*(Rates!J$19/100),ROUND(SUM(AH2483*(Rates!$J$8/100)),4)))</f>
        <v/>
      </c>
      <c r="AJ2483" s="124" t="str">
        <f t="shared" si="1204"/>
        <v/>
      </c>
      <c r="AK2483" s="125" t="str">
        <f t="shared" si="1205"/>
        <v/>
      </c>
      <c r="AL2483" s="121" t="str">
        <f t="shared" si="1206"/>
        <v/>
      </c>
      <c r="AM2483" s="138" t="str">
        <f>IF(AS2483="","",IF(R2483="Refreshment Beverage",ROUND(AS2483*Rates!K$19,4),ROUND(AO2483*(VLOOKUP(VALUE(Q2483),Rates!G$4:L$12,3,0)),4)))</f>
        <v/>
      </c>
      <c r="AN2483" s="126" t="str">
        <f>IF(AS2483="","",IF(R2483="Refreshment Beverage",AS2483*(Rates!J$19/100),MAX(AM2483,AB2483)))</f>
        <v/>
      </c>
      <c r="AO2483" s="127" t="str">
        <f t="shared" si="1207"/>
        <v/>
      </c>
      <c r="AP2483" s="127" t="str">
        <f t="shared" si="1208"/>
        <v/>
      </c>
      <c r="AQ2483" s="140" t="str">
        <f>IF(AS2483="","",IF(R2483="Refreshment Beverage",ROUND(SUM(VLOOKUP(Q:Q,Rates!G$15:L$19,3,0)*(AS2483-Y2483-Z2483-AA2483)),4),ROUND(SUM(Rates!$K$8*AS2483),4)))</f>
        <v/>
      </c>
      <c r="AR2483" s="139" t="str">
        <f t="shared" si="1209"/>
        <v/>
      </c>
      <c r="AS2483" s="125" t="str">
        <f t="shared" si="1210"/>
        <v/>
      </c>
      <c r="AT2483" s="121" t="str">
        <f t="shared" si="1211"/>
        <v/>
      </c>
      <c r="AU2483" s="138" t="str">
        <f>IF(AX2483="","",IF(R2483="Refreshment Beverage",ROUND((BA2483-Y2483-Z2483-AA2483)*VLOOKUP(VALUE(Q2483),Rates!G$15:L$19,3,0),4),ROUND(AW2483*(VLOOKUP(VALUE(Q2483),Rates!G:L,3,0)),4)))</f>
        <v/>
      </c>
      <c r="AV2483" s="126" t="str">
        <f t="shared" si="1212"/>
        <v/>
      </c>
      <c r="AW2483" s="127" t="str">
        <f t="shared" si="1213"/>
        <v/>
      </c>
      <c r="AX2483" s="123" t="str">
        <f t="shared" si="1214"/>
        <v/>
      </c>
      <c r="AY2483" s="140" t="str">
        <f>IF(AX2483="","",IF(R2483="Refreshment Beverage",ROUND(SUM(AX2483*Rates!K$19),4),ROUND(SUM(AX2483*(Rates!J$8/100)),4)))</f>
        <v/>
      </c>
      <c r="AZ2483" s="124" t="str">
        <f t="shared" si="1215"/>
        <v/>
      </c>
      <c r="BA2483" s="125" t="str">
        <f t="shared" si="1216"/>
        <v/>
      </c>
      <c r="BB2483" s="115"/>
      <c r="BC2483" s="143"/>
      <c r="BD2483" s="100"/>
      <c r="BE2483" s="100"/>
      <c r="BF2483" s="100"/>
      <c r="BG2483" s="100"/>
    </row>
    <row r="2484" spans="1:59" x14ac:dyDescent="0.2">
      <c r="A2484" s="144"/>
      <c r="B2484" s="141"/>
      <c r="C2484" s="141"/>
      <c r="D2484" s="142"/>
      <c r="E2484" s="142"/>
      <c r="F2484" s="142"/>
      <c r="G2484" s="142"/>
      <c r="H2484" s="142"/>
      <c r="I2484" s="129"/>
      <c r="J2484" s="130"/>
      <c r="K2484" s="131" t="str">
        <f t="shared" si="1187"/>
        <v/>
      </c>
      <c r="L2484" s="132" t="str">
        <f t="shared" si="1188"/>
        <v/>
      </c>
      <c r="M2484" s="133" t="str">
        <f t="shared" si="1189"/>
        <v/>
      </c>
      <c r="N2484" s="134" t="str">
        <f>IFERROR(IF(B:B="","",IF(R2484="Beer",SUM(LOOKUP(2,1/(Rates!$B$3:$B$5&lt;=W2484)/(Rates!$C$3:$C$5&gt;=W2484),Rates!$D$3:$D$5)*(X2484/100)*W2484),IF(R2484="Refreshment Beverage",SUM(LOOKUP(2,1/(Rates!$B$7:$B$11&lt;=W2484)/(Rates!$C$7:$C$11&gt;=W2484),Rates!$D$7:$D$11)*(X2484/100)*W2484)))),"")</f>
        <v/>
      </c>
      <c r="O2484" s="134" t="str">
        <f t="shared" si="1190"/>
        <v/>
      </c>
      <c r="P2484" s="116"/>
      <c r="Q2484" s="117" t="str">
        <f t="shared" si="1191"/>
        <v/>
      </c>
      <c r="R2484" s="128" t="str">
        <f t="shared" si="1192"/>
        <v/>
      </c>
      <c r="S2484" s="135" t="str">
        <f>IF(B2484="","",IF(R2484="Refreshment Beverage",VLOOKUP(VALUE(Q2484),Rates!G$15:L$19,2,0),VLOOKUP(VALUE(Q2484),Rates!G$4:L$12,2,0)))</f>
        <v/>
      </c>
      <c r="T2484" s="135" t="str">
        <f t="shared" si="1193"/>
        <v/>
      </c>
      <c r="U2484" s="118" t="str">
        <f t="shared" si="1194"/>
        <v/>
      </c>
      <c r="V2484" s="135" t="str">
        <f t="shared" si="1195"/>
        <v/>
      </c>
      <c r="W2484" s="135" t="str">
        <f t="shared" si="1196"/>
        <v/>
      </c>
      <c r="X2484" s="119" t="str">
        <f t="shared" si="1197"/>
        <v/>
      </c>
      <c r="Y2484" s="120" t="str">
        <f>IF(B:B="","",IF(R2484="Refreshment Beverage",VLOOKUP(Q2484,Rates!G$15:L$19,6,0)*W2484,VLOOKUP(Q2484,Rates!G$4:L$12,6,0)*W2484))</f>
        <v/>
      </c>
      <c r="Z2484" s="120" t="str">
        <f t="shared" si="1198"/>
        <v/>
      </c>
      <c r="AA2484" s="120" t="str">
        <f t="shared" si="1199"/>
        <v/>
      </c>
      <c r="AB2484" s="136" t="str">
        <f>IF(B:B="","",IF(R2484="Refreshment Beverage","",IF(AND(R2484="Beer",Q2484=0),SUM(LOOKUP(2,1/(Rates!$B$15:$B$18&lt;=W2484)/(Rates!$C$15:$C$18&gt;=W2484),Rates!$D$15:$D$18)*W2484),VLOOKUP(VALUE(Q:Q),Rates!A:B,2,0)*W2484)))</f>
        <v/>
      </c>
      <c r="AC2484" s="136" t="str">
        <f>IF(B:B="","",IF(R2484="Refreshment Beverage","",IF(AND(R2484="Beer",Q2484=0),SUM(LOOKUP(2,1/(Rates!$B$15:$B$18&lt;=W2484)/(Rates!$C$15:$C$18&gt;=W2484),Rates!$E$15:$E$18)*W2484),VLOOKUP(VALUE(Q:Q),Rates!A:C,3,0)*W2484)))</f>
        <v/>
      </c>
      <c r="AD2484" s="137" t="str">
        <f>IFERROR(IF(B:B="","",IF(R2484="Beer","",IF(VALUE(Q2484)=0,VLOOKUP(VLOOKUP(B:B,#REF!,16,0),Rates!A:E,2,0),VLOOKUP(VALUE(Q2484),Rates!A$31:B$34,2,0)*W2484))),0)</f>
        <v/>
      </c>
      <c r="AE2484" s="121" t="str">
        <f t="shared" si="1200"/>
        <v/>
      </c>
      <c r="AF2484" s="138" t="str">
        <f t="shared" si="1201"/>
        <v/>
      </c>
      <c r="AG2484" s="122" t="str">
        <f t="shared" si="1202"/>
        <v/>
      </c>
      <c r="AH2484" s="123" t="str">
        <f t="shared" si="1203"/>
        <v/>
      </c>
      <c r="AI2484" s="139" t="str">
        <f>IF(AE:AE="","",IF(R2484="Refreshment Beverage",AK2484*(Rates!J$19/100),ROUND(SUM(AH2484*(Rates!$J$8/100)),4)))</f>
        <v/>
      </c>
      <c r="AJ2484" s="124" t="str">
        <f t="shared" si="1204"/>
        <v/>
      </c>
      <c r="AK2484" s="125" t="str">
        <f t="shared" si="1205"/>
        <v/>
      </c>
      <c r="AL2484" s="121" t="str">
        <f t="shared" si="1206"/>
        <v/>
      </c>
      <c r="AM2484" s="138" t="str">
        <f>IF(AS2484="","",IF(R2484="Refreshment Beverage",ROUND(AS2484*Rates!K$19,4),ROUND(AO2484*(VLOOKUP(VALUE(Q2484),Rates!G$4:L$12,3,0)),4)))</f>
        <v/>
      </c>
      <c r="AN2484" s="126" t="str">
        <f>IF(AS2484="","",IF(R2484="Refreshment Beverage",AS2484*(Rates!J$19/100),MAX(AM2484,AB2484)))</f>
        <v/>
      </c>
      <c r="AO2484" s="127" t="str">
        <f t="shared" si="1207"/>
        <v/>
      </c>
      <c r="AP2484" s="127" t="str">
        <f t="shared" si="1208"/>
        <v/>
      </c>
      <c r="AQ2484" s="140" t="str">
        <f>IF(AS2484="","",IF(R2484="Refreshment Beverage",ROUND(SUM(VLOOKUP(Q:Q,Rates!G$15:L$19,3,0)*(AS2484-Y2484-Z2484-AA2484)),4),ROUND(SUM(Rates!$K$8*AS2484),4)))</f>
        <v/>
      </c>
      <c r="AR2484" s="139" t="str">
        <f t="shared" si="1209"/>
        <v/>
      </c>
      <c r="AS2484" s="125" t="str">
        <f t="shared" si="1210"/>
        <v/>
      </c>
      <c r="AT2484" s="121" t="str">
        <f t="shared" si="1211"/>
        <v/>
      </c>
      <c r="AU2484" s="138" t="str">
        <f>IF(AX2484="","",IF(R2484="Refreshment Beverage",ROUND((BA2484-Y2484-Z2484-AA2484)*VLOOKUP(VALUE(Q2484),Rates!G$15:L$19,3,0),4),ROUND(AW2484*(VLOOKUP(VALUE(Q2484),Rates!G:L,3,0)),4)))</f>
        <v/>
      </c>
      <c r="AV2484" s="126" t="str">
        <f t="shared" si="1212"/>
        <v/>
      </c>
      <c r="AW2484" s="127" t="str">
        <f t="shared" si="1213"/>
        <v/>
      </c>
      <c r="AX2484" s="123" t="str">
        <f t="shared" si="1214"/>
        <v/>
      </c>
      <c r="AY2484" s="140" t="str">
        <f>IF(AX2484="","",IF(R2484="Refreshment Beverage",ROUND(SUM(AX2484*Rates!K$19),4),ROUND(SUM(AX2484*(Rates!J$8/100)),4)))</f>
        <v/>
      </c>
      <c r="AZ2484" s="124" t="str">
        <f t="shared" si="1215"/>
        <v/>
      </c>
      <c r="BA2484" s="125" t="str">
        <f t="shared" si="1216"/>
        <v/>
      </c>
      <c r="BB2484" s="115"/>
      <c r="BC2484" s="143"/>
      <c r="BD2484" s="100"/>
      <c r="BE2484" s="100"/>
      <c r="BF2484" s="100"/>
      <c r="BG2484" s="100"/>
    </row>
    <row r="2485" spans="1:59" x14ac:dyDescent="0.2">
      <c r="A2485" s="144"/>
      <c r="B2485" s="141"/>
      <c r="C2485" s="141"/>
      <c r="D2485" s="142"/>
      <c r="E2485" s="142"/>
      <c r="F2485" s="142"/>
      <c r="G2485" s="142"/>
      <c r="H2485" s="142"/>
      <c r="I2485" s="129"/>
      <c r="J2485" s="130"/>
      <c r="K2485" s="131" t="str">
        <f t="shared" si="1187"/>
        <v/>
      </c>
      <c r="L2485" s="132" t="str">
        <f t="shared" si="1188"/>
        <v/>
      </c>
      <c r="M2485" s="133" t="str">
        <f t="shared" si="1189"/>
        <v/>
      </c>
      <c r="N2485" s="134" t="str">
        <f>IFERROR(IF(B:B="","",IF(R2485="Beer",SUM(LOOKUP(2,1/(Rates!$B$3:$B$5&lt;=W2485)/(Rates!$C$3:$C$5&gt;=W2485),Rates!$D$3:$D$5)*(X2485/100)*W2485),IF(R2485="Refreshment Beverage",SUM(LOOKUP(2,1/(Rates!$B$7:$B$11&lt;=W2485)/(Rates!$C$7:$C$11&gt;=W2485),Rates!$D$7:$D$11)*(X2485/100)*W2485)))),"")</f>
        <v/>
      </c>
      <c r="O2485" s="134" t="str">
        <f t="shared" si="1190"/>
        <v/>
      </c>
      <c r="P2485" s="116"/>
      <c r="Q2485" s="117" t="str">
        <f t="shared" si="1191"/>
        <v/>
      </c>
      <c r="R2485" s="128" t="str">
        <f t="shared" si="1192"/>
        <v/>
      </c>
      <c r="S2485" s="135" t="str">
        <f>IF(B2485="","",IF(R2485="Refreshment Beverage",VLOOKUP(VALUE(Q2485),Rates!G$15:L$19,2,0),VLOOKUP(VALUE(Q2485),Rates!G$4:L$12,2,0)))</f>
        <v/>
      </c>
      <c r="T2485" s="135" t="str">
        <f t="shared" si="1193"/>
        <v/>
      </c>
      <c r="U2485" s="118" t="str">
        <f t="shared" si="1194"/>
        <v/>
      </c>
      <c r="V2485" s="135" t="str">
        <f t="shared" si="1195"/>
        <v/>
      </c>
      <c r="W2485" s="135" t="str">
        <f t="shared" si="1196"/>
        <v/>
      </c>
      <c r="X2485" s="119" t="str">
        <f t="shared" si="1197"/>
        <v/>
      </c>
      <c r="Y2485" s="120" t="str">
        <f>IF(B:B="","",IF(R2485="Refreshment Beverage",VLOOKUP(Q2485,Rates!G$15:L$19,6,0)*W2485,VLOOKUP(Q2485,Rates!G$4:L$12,6,0)*W2485))</f>
        <v/>
      </c>
      <c r="Z2485" s="120" t="str">
        <f t="shared" si="1198"/>
        <v/>
      </c>
      <c r="AA2485" s="120" t="str">
        <f t="shared" si="1199"/>
        <v/>
      </c>
      <c r="AB2485" s="136" t="str">
        <f>IF(B:B="","",IF(R2485="Refreshment Beverage","",IF(AND(R2485="Beer",Q2485=0),SUM(LOOKUP(2,1/(Rates!$B$15:$B$18&lt;=W2485)/(Rates!$C$15:$C$18&gt;=W2485),Rates!$D$15:$D$18)*W2485),VLOOKUP(VALUE(Q:Q),Rates!A:B,2,0)*W2485)))</f>
        <v/>
      </c>
      <c r="AC2485" s="136" t="str">
        <f>IF(B:B="","",IF(R2485="Refreshment Beverage","",IF(AND(R2485="Beer",Q2485=0),SUM(LOOKUP(2,1/(Rates!$B$15:$B$18&lt;=W2485)/(Rates!$C$15:$C$18&gt;=W2485),Rates!$E$15:$E$18)*W2485),VLOOKUP(VALUE(Q:Q),Rates!A:C,3,0)*W2485)))</f>
        <v/>
      </c>
      <c r="AD2485" s="137" t="str">
        <f>IFERROR(IF(B:B="","",IF(R2485="Beer","",IF(VALUE(Q2485)=0,VLOOKUP(VLOOKUP(B:B,#REF!,16,0),Rates!A:E,2,0),VLOOKUP(VALUE(Q2485),Rates!A$31:B$34,2,0)*W2485))),0)</f>
        <v/>
      </c>
      <c r="AE2485" s="121" t="str">
        <f t="shared" si="1200"/>
        <v/>
      </c>
      <c r="AF2485" s="138" t="str">
        <f t="shared" si="1201"/>
        <v/>
      </c>
      <c r="AG2485" s="122" t="str">
        <f t="shared" si="1202"/>
        <v/>
      </c>
      <c r="AH2485" s="123" t="str">
        <f t="shared" si="1203"/>
        <v/>
      </c>
      <c r="AI2485" s="139" t="str">
        <f>IF(AE:AE="","",IF(R2485="Refreshment Beverage",AK2485*(Rates!J$19/100),ROUND(SUM(AH2485*(Rates!$J$8/100)),4)))</f>
        <v/>
      </c>
      <c r="AJ2485" s="124" t="str">
        <f t="shared" si="1204"/>
        <v/>
      </c>
      <c r="AK2485" s="125" t="str">
        <f t="shared" si="1205"/>
        <v/>
      </c>
      <c r="AL2485" s="121" t="str">
        <f t="shared" si="1206"/>
        <v/>
      </c>
      <c r="AM2485" s="138" t="str">
        <f>IF(AS2485="","",IF(R2485="Refreshment Beverage",ROUND(AS2485*Rates!K$19,4),ROUND(AO2485*(VLOOKUP(VALUE(Q2485),Rates!G$4:L$12,3,0)),4)))</f>
        <v/>
      </c>
      <c r="AN2485" s="126" t="str">
        <f>IF(AS2485="","",IF(R2485="Refreshment Beverage",AS2485*(Rates!J$19/100),MAX(AM2485,AB2485)))</f>
        <v/>
      </c>
      <c r="AO2485" s="127" t="str">
        <f t="shared" si="1207"/>
        <v/>
      </c>
      <c r="AP2485" s="127" t="str">
        <f t="shared" si="1208"/>
        <v/>
      </c>
      <c r="AQ2485" s="140" t="str">
        <f>IF(AS2485="","",IF(R2485="Refreshment Beverage",ROUND(SUM(VLOOKUP(Q:Q,Rates!G$15:L$19,3,0)*(AS2485-Y2485-Z2485-AA2485)),4),ROUND(SUM(Rates!$K$8*AS2485),4)))</f>
        <v/>
      </c>
      <c r="AR2485" s="139" t="str">
        <f t="shared" si="1209"/>
        <v/>
      </c>
      <c r="AS2485" s="125" t="str">
        <f t="shared" si="1210"/>
        <v/>
      </c>
      <c r="AT2485" s="121" t="str">
        <f t="shared" si="1211"/>
        <v/>
      </c>
      <c r="AU2485" s="138" t="str">
        <f>IF(AX2485="","",IF(R2485="Refreshment Beverage",ROUND((BA2485-Y2485-Z2485-AA2485)*VLOOKUP(VALUE(Q2485),Rates!G$15:L$19,3,0),4),ROUND(AW2485*(VLOOKUP(VALUE(Q2485),Rates!G:L,3,0)),4)))</f>
        <v/>
      </c>
      <c r="AV2485" s="126" t="str">
        <f t="shared" si="1212"/>
        <v/>
      </c>
      <c r="AW2485" s="127" t="str">
        <f t="shared" si="1213"/>
        <v/>
      </c>
      <c r="AX2485" s="123" t="str">
        <f t="shared" si="1214"/>
        <v/>
      </c>
      <c r="AY2485" s="140" t="str">
        <f>IF(AX2485="","",IF(R2485="Refreshment Beverage",ROUND(SUM(AX2485*Rates!K$19),4),ROUND(SUM(AX2485*(Rates!J$8/100)),4)))</f>
        <v/>
      </c>
      <c r="AZ2485" s="124" t="str">
        <f t="shared" si="1215"/>
        <v/>
      </c>
      <c r="BA2485" s="125" t="str">
        <f t="shared" si="1216"/>
        <v/>
      </c>
      <c r="BB2485" s="115"/>
      <c r="BC2485" s="143"/>
      <c r="BD2485" s="100"/>
      <c r="BE2485" s="100"/>
      <c r="BF2485" s="100"/>
      <c r="BG2485" s="100"/>
    </row>
    <row r="2486" spans="1:59" x14ac:dyDescent="0.2">
      <c r="A2486" s="144"/>
      <c r="B2486" s="141"/>
      <c r="C2486" s="141"/>
      <c r="D2486" s="142"/>
      <c r="E2486" s="142"/>
      <c r="F2486" s="142"/>
      <c r="G2486" s="142"/>
      <c r="H2486" s="142"/>
      <c r="I2486" s="129"/>
      <c r="J2486" s="130"/>
      <c r="K2486" s="131" t="str">
        <f t="shared" si="1187"/>
        <v/>
      </c>
      <c r="L2486" s="132" t="str">
        <f t="shared" si="1188"/>
        <v/>
      </c>
      <c r="M2486" s="133" t="str">
        <f t="shared" si="1189"/>
        <v/>
      </c>
      <c r="N2486" s="134" t="str">
        <f>IFERROR(IF(B:B="","",IF(R2486="Beer",SUM(LOOKUP(2,1/(Rates!$B$3:$B$5&lt;=W2486)/(Rates!$C$3:$C$5&gt;=W2486),Rates!$D$3:$D$5)*(X2486/100)*W2486),IF(R2486="Refreshment Beverage",SUM(LOOKUP(2,1/(Rates!$B$7:$B$11&lt;=W2486)/(Rates!$C$7:$C$11&gt;=W2486),Rates!$D$7:$D$11)*(X2486/100)*W2486)))),"")</f>
        <v/>
      </c>
      <c r="O2486" s="134" t="str">
        <f t="shared" si="1190"/>
        <v/>
      </c>
      <c r="P2486" s="116"/>
      <c r="Q2486" s="117" t="str">
        <f t="shared" si="1191"/>
        <v/>
      </c>
      <c r="R2486" s="128" t="str">
        <f t="shared" si="1192"/>
        <v/>
      </c>
      <c r="S2486" s="135" t="str">
        <f>IF(B2486="","",IF(R2486="Refreshment Beverage",VLOOKUP(VALUE(Q2486),Rates!G$15:L$19,2,0),VLOOKUP(VALUE(Q2486),Rates!G$4:L$12,2,0)))</f>
        <v/>
      </c>
      <c r="T2486" s="135" t="str">
        <f t="shared" si="1193"/>
        <v/>
      </c>
      <c r="U2486" s="118" t="str">
        <f t="shared" si="1194"/>
        <v/>
      </c>
      <c r="V2486" s="135" t="str">
        <f t="shared" si="1195"/>
        <v/>
      </c>
      <c r="W2486" s="135" t="str">
        <f t="shared" si="1196"/>
        <v/>
      </c>
      <c r="X2486" s="119" t="str">
        <f t="shared" si="1197"/>
        <v/>
      </c>
      <c r="Y2486" s="120" t="str">
        <f>IF(B:B="","",IF(R2486="Refreshment Beverage",VLOOKUP(Q2486,Rates!G$15:L$19,6,0)*W2486,VLOOKUP(Q2486,Rates!G$4:L$12,6,0)*W2486))</f>
        <v/>
      </c>
      <c r="Z2486" s="120" t="str">
        <f t="shared" si="1198"/>
        <v/>
      </c>
      <c r="AA2486" s="120" t="str">
        <f t="shared" si="1199"/>
        <v/>
      </c>
      <c r="AB2486" s="136" t="str">
        <f>IF(B:B="","",IF(R2486="Refreshment Beverage","",IF(AND(R2486="Beer",Q2486=0),SUM(LOOKUP(2,1/(Rates!$B$15:$B$18&lt;=W2486)/(Rates!$C$15:$C$18&gt;=W2486),Rates!$D$15:$D$18)*W2486),VLOOKUP(VALUE(Q:Q),Rates!A:B,2,0)*W2486)))</f>
        <v/>
      </c>
      <c r="AC2486" s="136" t="str">
        <f>IF(B:B="","",IF(R2486="Refreshment Beverage","",IF(AND(R2486="Beer",Q2486=0),SUM(LOOKUP(2,1/(Rates!$B$15:$B$18&lt;=W2486)/(Rates!$C$15:$C$18&gt;=W2486),Rates!$E$15:$E$18)*W2486),VLOOKUP(VALUE(Q:Q),Rates!A:C,3,0)*W2486)))</f>
        <v/>
      </c>
      <c r="AD2486" s="137" t="str">
        <f>IFERROR(IF(B:B="","",IF(R2486="Beer","",IF(VALUE(Q2486)=0,VLOOKUP(VLOOKUP(B:B,#REF!,16,0),Rates!A:E,2,0),VLOOKUP(VALUE(Q2486),Rates!A$31:B$34,2,0)*W2486))),0)</f>
        <v/>
      </c>
      <c r="AE2486" s="121" t="str">
        <f t="shared" si="1200"/>
        <v/>
      </c>
      <c r="AF2486" s="138" t="str">
        <f t="shared" si="1201"/>
        <v/>
      </c>
      <c r="AG2486" s="122" t="str">
        <f t="shared" si="1202"/>
        <v/>
      </c>
      <c r="AH2486" s="123" t="str">
        <f t="shared" si="1203"/>
        <v/>
      </c>
      <c r="AI2486" s="139" t="str">
        <f>IF(AE:AE="","",IF(R2486="Refreshment Beverage",AK2486*(Rates!J$19/100),ROUND(SUM(AH2486*(Rates!$J$8/100)),4)))</f>
        <v/>
      </c>
      <c r="AJ2486" s="124" t="str">
        <f t="shared" si="1204"/>
        <v/>
      </c>
      <c r="AK2486" s="125" t="str">
        <f t="shared" si="1205"/>
        <v/>
      </c>
      <c r="AL2486" s="121" t="str">
        <f t="shared" si="1206"/>
        <v/>
      </c>
      <c r="AM2486" s="138" t="str">
        <f>IF(AS2486="","",IF(R2486="Refreshment Beverage",ROUND(AS2486*Rates!K$19,4),ROUND(AO2486*(VLOOKUP(VALUE(Q2486),Rates!G$4:L$12,3,0)),4)))</f>
        <v/>
      </c>
      <c r="AN2486" s="126" t="str">
        <f>IF(AS2486="","",IF(R2486="Refreshment Beverage",AS2486*(Rates!J$19/100),MAX(AM2486,AB2486)))</f>
        <v/>
      </c>
      <c r="AO2486" s="127" t="str">
        <f t="shared" si="1207"/>
        <v/>
      </c>
      <c r="AP2486" s="127" t="str">
        <f t="shared" si="1208"/>
        <v/>
      </c>
      <c r="AQ2486" s="140" t="str">
        <f>IF(AS2486="","",IF(R2486="Refreshment Beverage",ROUND(SUM(VLOOKUP(Q:Q,Rates!G$15:L$19,3,0)*(AS2486-Y2486-Z2486-AA2486)),4),ROUND(SUM(Rates!$K$8*AS2486),4)))</f>
        <v/>
      </c>
      <c r="AR2486" s="139" t="str">
        <f t="shared" si="1209"/>
        <v/>
      </c>
      <c r="AS2486" s="125" t="str">
        <f t="shared" si="1210"/>
        <v/>
      </c>
      <c r="AT2486" s="121" t="str">
        <f t="shared" si="1211"/>
        <v/>
      </c>
      <c r="AU2486" s="138" t="str">
        <f>IF(AX2486="","",IF(R2486="Refreshment Beverage",ROUND((BA2486-Y2486-Z2486-AA2486)*VLOOKUP(VALUE(Q2486),Rates!G$15:L$19,3,0),4),ROUND(AW2486*(VLOOKUP(VALUE(Q2486),Rates!G:L,3,0)),4)))</f>
        <v/>
      </c>
      <c r="AV2486" s="126" t="str">
        <f t="shared" si="1212"/>
        <v/>
      </c>
      <c r="AW2486" s="127" t="str">
        <f t="shared" si="1213"/>
        <v/>
      </c>
      <c r="AX2486" s="123" t="str">
        <f t="shared" si="1214"/>
        <v/>
      </c>
      <c r="AY2486" s="140" t="str">
        <f>IF(AX2486="","",IF(R2486="Refreshment Beverage",ROUND(SUM(AX2486*Rates!K$19),4),ROUND(SUM(AX2486*(Rates!J$8/100)),4)))</f>
        <v/>
      </c>
      <c r="AZ2486" s="124" t="str">
        <f t="shared" si="1215"/>
        <v/>
      </c>
      <c r="BA2486" s="125" t="str">
        <f t="shared" si="1216"/>
        <v/>
      </c>
      <c r="BB2486" s="115"/>
      <c r="BC2486" s="143"/>
      <c r="BD2486" s="100"/>
      <c r="BE2486" s="100"/>
      <c r="BF2486" s="100"/>
      <c r="BG2486" s="100"/>
    </row>
    <row r="2487" spans="1:59" x14ac:dyDescent="0.2">
      <c r="A2487" s="144"/>
      <c r="B2487" s="141"/>
      <c r="C2487" s="141"/>
      <c r="D2487" s="142"/>
      <c r="E2487" s="142"/>
      <c r="F2487" s="142"/>
      <c r="G2487" s="142"/>
      <c r="H2487" s="142"/>
      <c r="I2487" s="129"/>
      <c r="J2487" s="130"/>
      <c r="K2487" s="131" t="str">
        <f t="shared" si="1187"/>
        <v/>
      </c>
      <c r="L2487" s="132" t="str">
        <f t="shared" si="1188"/>
        <v/>
      </c>
      <c r="M2487" s="133" t="str">
        <f t="shared" si="1189"/>
        <v/>
      </c>
      <c r="N2487" s="134" t="str">
        <f>IFERROR(IF(B:B="","",IF(R2487="Beer",SUM(LOOKUP(2,1/(Rates!$B$3:$B$5&lt;=W2487)/(Rates!$C$3:$C$5&gt;=W2487),Rates!$D$3:$D$5)*(X2487/100)*W2487),IF(R2487="Refreshment Beverage",SUM(LOOKUP(2,1/(Rates!$B$7:$B$11&lt;=W2487)/(Rates!$C$7:$C$11&gt;=W2487),Rates!$D$7:$D$11)*(X2487/100)*W2487)))),"")</f>
        <v/>
      </c>
      <c r="O2487" s="134" t="str">
        <f t="shared" si="1190"/>
        <v/>
      </c>
      <c r="P2487" s="116"/>
      <c r="Q2487" s="117" t="str">
        <f t="shared" si="1191"/>
        <v/>
      </c>
      <c r="R2487" s="128" t="str">
        <f t="shared" si="1192"/>
        <v/>
      </c>
      <c r="S2487" s="135" t="str">
        <f>IF(B2487="","",IF(R2487="Refreshment Beverage",VLOOKUP(VALUE(Q2487),Rates!G$15:L$19,2,0),VLOOKUP(VALUE(Q2487),Rates!G$4:L$12,2,0)))</f>
        <v/>
      </c>
      <c r="T2487" s="135" t="str">
        <f t="shared" si="1193"/>
        <v/>
      </c>
      <c r="U2487" s="118" t="str">
        <f t="shared" si="1194"/>
        <v/>
      </c>
      <c r="V2487" s="135" t="str">
        <f t="shared" si="1195"/>
        <v/>
      </c>
      <c r="W2487" s="135" t="str">
        <f t="shared" si="1196"/>
        <v/>
      </c>
      <c r="X2487" s="119" t="str">
        <f t="shared" si="1197"/>
        <v/>
      </c>
      <c r="Y2487" s="120" t="str">
        <f>IF(B:B="","",IF(R2487="Refreshment Beverage",VLOOKUP(Q2487,Rates!G$15:L$19,6,0)*W2487,VLOOKUP(Q2487,Rates!G$4:L$12,6,0)*W2487))</f>
        <v/>
      </c>
      <c r="Z2487" s="120" t="str">
        <f t="shared" si="1198"/>
        <v/>
      </c>
      <c r="AA2487" s="120" t="str">
        <f t="shared" si="1199"/>
        <v/>
      </c>
      <c r="AB2487" s="136" t="str">
        <f>IF(B:B="","",IF(R2487="Refreshment Beverage","",IF(AND(R2487="Beer",Q2487=0),SUM(LOOKUP(2,1/(Rates!$B$15:$B$18&lt;=W2487)/(Rates!$C$15:$C$18&gt;=W2487),Rates!$D$15:$D$18)*W2487),VLOOKUP(VALUE(Q:Q),Rates!A:B,2,0)*W2487)))</f>
        <v/>
      </c>
      <c r="AC2487" s="136" t="str">
        <f>IF(B:B="","",IF(R2487="Refreshment Beverage","",IF(AND(R2487="Beer",Q2487=0),SUM(LOOKUP(2,1/(Rates!$B$15:$B$18&lt;=W2487)/(Rates!$C$15:$C$18&gt;=W2487),Rates!$E$15:$E$18)*W2487),VLOOKUP(VALUE(Q:Q),Rates!A:C,3,0)*W2487)))</f>
        <v/>
      </c>
      <c r="AD2487" s="137" t="str">
        <f>IFERROR(IF(B:B="","",IF(R2487="Beer","",IF(VALUE(Q2487)=0,VLOOKUP(VLOOKUP(B:B,#REF!,16,0),Rates!A:E,2,0),VLOOKUP(VALUE(Q2487),Rates!A$31:B$34,2,0)*W2487))),0)</f>
        <v/>
      </c>
      <c r="AE2487" s="121" t="str">
        <f t="shared" si="1200"/>
        <v/>
      </c>
      <c r="AF2487" s="138" t="str">
        <f t="shared" si="1201"/>
        <v/>
      </c>
      <c r="AG2487" s="122" t="str">
        <f t="shared" si="1202"/>
        <v/>
      </c>
      <c r="AH2487" s="123" t="str">
        <f t="shared" si="1203"/>
        <v/>
      </c>
      <c r="AI2487" s="139" t="str">
        <f>IF(AE:AE="","",IF(R2487="Refreshment Beverage",AK2487*(Rates!J$19/100),ROUND(SUM(AH2487*(Rates!$J$8/100)),4)))</f>
        <v/>
      </c>
      <c r="AJ2487" s="124" t="str">
        <f t="shared" si="1204"/>
        <v/>
      </c>
      <c r="AK2487" s="125" t="str">
        <f t="shared" si="1205"/>
        <v/>
      </c>
      <c r="AL2487" s="121" t="str">
        <f t="shared" si="1206"/>
        <v/>
      </c>
      <c r="AM2487" s="138" t="str">
        <f>IF(AS2487="","",IF(R2487="Refreshment Beverage",ROUND(AS2487*Rates!K$19,4),ROUND(AO2487*(VLOOKUP(VALUE(Q2487),Rates!G$4:L$12,3,0)),4)))</f>
        <v/>
      </c>
      <c r="AN2487" s="126" t="str">
        <f>IF(AS2487="","",IF(R2487="Refreshment Beverage",AS2487*(Rates!J$19/100),MAX(AM2487,AB2487)))</f>
        <v/>
      </c>
      <c r="AO2487" s="127" t="str">
        <f t="shared" si="1207"/>
        <v/>
      </c>
      <c r="AP2487" s="127" t="str">
        <f t="shared" si="1208"/>
        <v/>
      </c>
      <c r="AQ2487" s="140" t="str">
        <f>IF(AS2487="","",IF(R2487="Refreshment Beverage",ROUND(SUM(VLOOKUP(Q:Q,Rates!G$15:L$19,3,0)*(AS2487-Y2487-Z2487-AA2487)),4),ROUND(SUM(Rates!$K$8*AS2487),4)))</f>
        <v/>
      </c>
      <c r="AR2487" s="139" t="str">
        <f t="shared" si="1209"/>
        <v/>
      </c>
      <c r="AS2487" s="125" t="str">
        <f t="shared" si="1210"/>
        <v/>
      </c>
      <c r="AT2487" s="121" t="str">
        <f t="shared" si="1211"/>
        <v/>
      </c>
      <c r="AU2487" s="138" t="str">
        <f>IF(AX2487="","",IF(R2487="Refreshment Beverage",ROUND((BA2487-Y2487-Z2487-AA2487)*VLOOKUP(VALUE(Q2487),Rates!G$15:L$19,3,0),4),ROUND(AW2487*(VLOOKUP(VALUE(Q2487),Rates!G:L,3,0)),4)))</f>
        <v/>
      </c>
      <c r="AV2487" s="126" t="str">
        <f t="shared" si="1212"/>
        <v/>
      </c>
      <c r="AW2487" s="127" t="str">
        <f t="shared" si="1213"/>
        <v/>
      </c>
      <c r="AX2487" s="123" t="str">
        <f t="shared" si="1214"/>
        <v/>
      </c>
      <c r="AY2487" s="140" t="str">
        <f>IF(AX2487="","",IF(R2487="Refreshment Beverage",ROUND(SUM(AX2487*Rates!K$19),4),ROUND(SUM(AX2487*(Rates!J$8/100)),4)))</f>
        <v/>
      </c>
      <c r="AZ2487" s="124" t="str">
        <f t="shared" si="1215"/>
        <v/>
      </c>
      <c r="BA2487" s="125" t="str">
        <f t="shared" si="1216"/>
        <v/>
      </c>
      <c r="BB2487" s="115"/>
      <c r="BC2487" s="143"/>
      <c r="BD2487" s="100"/>
      <c r="BE2487" s="100"/>
      <c r="BF2487" s="100"/>
      <c r="BG2487" s="100"/>
    </row>
    <row r="2488" spans="1:59" x14ac:dyDescent="0.2">
      <c r="A2488" s="144"/>
      <c r="B2488" s="141"/>
      <c r="C2488" s="141"/>
      <c r="D2488" s="142"/>
      <c r="E2488" s="142"/>
      <c r="F2488" s="142"/>
      <c r="G2488" s="142"/>
      <c r="H2488" s="142"/>
      <c r="I2488" s="129"/>
      <c r="J2488" s="130"/>
      <c r="K2488" s="131" t="str">
        <f t="shared" si="1187"/>
        <v/>
      </c>
      <c r="L2488" s="132" t="str">
        <f t="shared" si="1188"/>
        <v/>
      </c>
      <c r="M2488" s="133" t="str">
        <f t="shared" si="1189"/>
        <v/>
      </c>
      <c r="N2488" s="134" t="str">
        <f>IFERROR(IF(B:B="","",IF(R2488="Beer",SUM(LOOKUP(2,1/(Rates!$B$3:$B$5&lt;=W2488)/(Rates!$C$3:$C$5&gt;=W2488),Rates!$D$3:$D$5)*(X2488/100)*W2488),IF(R2488="Refreshment Beverage",SUM(LOOKUP(2,1/(Rates!$B$7:$B$11&lt;=W2488)/(Rates!$C$7:$C$11&gt;=W2488),Rates!$D$7:$D$11)*(X2488/100)*W2488)))),"")</f>
        <v/>
      </c>
      <c r="O2488" s="134" t="str">
        <f t="shared" si="1190"/>
        <v/>
      </c>
      <c r="P2488" s="116"/>
      <c r="Q2488" s="117" t="str">
        <f t="shared" si="1191"/>
        <v/>
      </c>
      <c r="R2488" s="128" t="str">
        <f t="shared" si="1192"/>
        <v/>
      </c>
      <c r="S2488" s="135" t="str">
        <f>IF(B2488="","",IF(R2488="Refreshment Beverage",VLOOKUP(VALUE(Q2488),Rates!G$15:L$19,2,0),VLOOKUP(VALUE(Q2488),Rates!G$4:L$12,2,0)))</f>
        <v/>
      </c>
      <c r="T2488" s="135" t="str">
        <f t="shared" si="1193"/>
        <v/>
      </c>
      <c r="U2488" s="118" t="str">
        <f t="shared" si="1194"/>
        <v/>
      </c>
      <c r="V2488" s="135" t="str">
        <f t="shared" si="1195"/>
        <v/>
      </c>
      <c r="W2488" s="135" t="str">
        <f t="shared" si="1196"/>
        <v/>
      </c>
      <c r="X2488" s="119" t="str">
        <f t="shared" si="1197"/>
        <v/>
      </c>
      <c r="Y2488" s="120" t="str">
        <f>IF(B:B="","",IF(R2488="Refreshment Beverage",VLOOKUP(Q2488,Rates!G$15:L$19,6,0)*W2488,VLOOKUP(Q2488,Rates!G$4:L$12,6,0)*W2488))</f>
        <v/>
      </c>
      <c r="Z2488" s="120" t="str">
        <f t="shared" si="1198"/>
        <v/>
      </c>
      <c r="AA2488" s="120" t="str">
        <f t="shared" si="1199"/>
        <v/>
      </c>
      <c r="AB2488" s="136" t="str">
        <f>IF(B:B="","",IF(R2488="Refreshment Beverage","",IF(AND(R2488="Beer",Q2488=0),SUM(LOOKUP(2,1/(Rates!$B$15:$B$18&lt;=W2488)/(Rates!$C$15:$C$18&gt;=W2488),Rates!$D$15:$D$18)*W2488),VLOOKUP(VALUE(Q:Q),Rates!A:B,2,0)*W2488)))</f>
        <v/>
      </c>
      <c r="AC2488" s="136" t="str">
        <f>IF(B:B="","",IF(R2488="Refreshment Beverage","",IF(AND(R2488="Beer",Q2488=0),SUM(LOOKUP(2,1/(Rates!$B$15:$B$18&lt;=W2488)/(Rates!$C$15:$C$18&gt;=W2488),Rates!$E$15:$E$18)*W2488),VLOOKUP(VALUE(Q:Q),Rates!A:C,3,0)*W2488)))</f>
        <v/>
      </c>
      <c r="AD2488" s="137" t="str">
        <f>IFERROR(IF(B:B="","",IF(R2488="Beer","",IF(VALUE(Q2488)=0,VLOOKUP(VLOOKUP(B:B,#REF!,16,0),Rates!A:E,2,0),VLOOKUP(VALUE(Q2488),Rates!A$31:B$34,2,0)*W2488))),0)</f>
        <v/>
      </c>
      <c r="AE2488" s="121" t="str">
        <f t="shared" si="1200"/>
        <v/>
      </c>
      <c r="AF2488" s="138" t="str">
        <f t="shared" si="1201"/>
        <v/>
      </c>
      <c r="AG2488" s="122" t="str">
        <f t="shared" si="1202"/>
        <v/>
      </c>
      <c r="AH2488" s="123" t="str">
        <f t="shared" si="1203"/>
        <v/>
      </c>
      <c r="AI2488" s="139" t="str">
        <f>IF(AE:AE="","",IF(R2488="Refreshment Beverage",AK2488*(Rates!J$19/100),ROUND(SUM(AH2488*(Rates!$J$8/100)),4)))</f>
        <v/>
      </c>
      <c r="AJ2488" s="124" t="str">
        <f t="shared" si="1204"/>
        <v/>
      </c>
      <c r="AK2488" s="125" t="str">
        <f t="shared" si="1205"/>
        <v/>
      </c>
      <c r="AL2488" s="121" t="str">
        <f t="shared" si="1206"/>
        <v/>
      </c>
      <c r="AM2488" s="138" t="str">
        <f>IF(AS2488="","",IF(R2488="Refreshment Beverage",ROUND(AS2488*Rates!K$19,4),ROUND(AO2488*(VLOOKUP(VALUE(Q2488),Rates!G$4:L$12,3,0)),4)))</f>
        <v/>
      </c>
      <c r="AN2488" s="126" t="str">
        <f>IF(AS2488="","",IF(R2488="Refreshment Beverage",AS2488*(Rates!J$19/100),MAX(AM2488,AB2488)))</f>
        <v/>
      </c>
      <c r="AO2488" s="127" t="str">
        <f t="shared" si="1207"/>
        <v/>
      </c>
      <c r="AP2488" s="127" t="str">
        <f t="shared" si="1208"/>
        <v/>
      </c>
      <c r="AQ2488" s="140" t="str">
        <f>IF(AS2488="","",IF(R2488="Refreshment Beverage",ROUND(SUM(VLOOKUP(Q:Q,Rates!G$15:L$19,3,0)*(AS2488-Y2488-Z2488-AA2488)),4),ROUND(SUM(Rates!$K$8*AS2488),4)))</f>
        <v/>
      </c>
      <c r="AR2488" s="139" t="str">
        <f t="shared" si="1209"/>
        <v/>
      </c>
      <c r="AS2488" s="125" t="str">
        <f t="shared" si="1210"/>
        <v/>
      </c>
      <c r="AT2488" s="121" t="str">
        <f t="shared" si="1211"/>
        <v/>
      </c>
      <c r="AU2488" s="138" t="str">
        <f>IF(AX2488="","",IF(R2488="Refreshment Beverage",ROUND((BA2488-Y2488-Z2488-AA2488)*VLOOKUP(VALUE(Q2488),Rates!G$15:L$19,3,0),4),ROUND(AW2488*(VLOOKUP(VALUE(Q2488),Rates!G:L,3,0)),4)))</f>
        <v/>
      </c>
      <c r="AV2488" s="126" t="str">
        <f t="shared" si="1212"/>
        <v/>
      </c>
      <c r="AW2488" s="127" t="str">
        <f t="shared" si="1213"/>
        <v/>
      </c>
      <c r="AX2488" s="123" t="str">
        <f t="shared" si="1214"/>
        <v/>
      </c>
      <c r="AY2488" s="140" t="str">
        <f>IF(AX2488="","",IF(R2488="Refreshment Beverage",ROUND(SUM(AX2488*Rates!K$19),4),ROUND(SUM(AX2488*(Rates!J$8/100)),4)))</f>
        <v/>
      </c>
      <c r="AZ2488" s="124" t="str">
        <f t="shared" si="1215"/>
        <v/>
      </c>
      <c r="BA2488" s="125" t="str">
        <f t="shared" si="1216"/>
        <v/>
      </c>
      <c r="BB2488" s="115"/>
      <c r="BC2488" s="143"/>
      <c r="BD2488" s="100"/>
      <c r="BE2488" s="100"/>
      <c r="BF2488" s="100"/>
      <c r="BG2488" s="100"/>
    </row>
    <row r="2489" spans="1:59" x14ac:dyDescent="0.2">
      <c r="A2489" s="144"/>
      <c r="B2489" s="141"/>
      <c r="C2489" s="141"/>
      <c r="D2489" s="142"/>
      <c r="E2489" s="142"/>
      <c r="F2489" s="142"/>
      <c r="G2489" s="142"/>
      <c r="H2489" s="142"/>
      <c r="I2489" s="129"/>
      <c r="J2489" s="130"/>
      <c r="K2489" s="131" t="str">
        <f t="shared" si="1187"/>
        <v/>
      </c>
      <c r="L2489" s="132" t="str">
        <f t="shared" si="1188"/>
        <v/>
      </c>
      <c r="M2489" s="133" t="str">
        <f t="shared" si="1189"/>
        <v/>
      </c>
      <c r="N2489" s="134" t="str">
        <f>IFERROR(IF(B:B="","",IF(R2489="Beer",SUM(LOOKUP(2,1/(Rates!$B$3:$B$5&lt;=W2489)/(Rates!$C$3:$C$5&gt;=W2489),Rates!$D$3:$D$5)*(X2489/100)*W2489),IF(R2489="Refreshment Beverage",SUM(LOOKUP(2,1/(Rates!$B$7:$B$11&lt;=W2489)/(Rates!$C$7:$C$11&gt;=W2489),Rates!$D$7:$D$11)*(X2489/100)*W2489)))),"")</f>
        <v/>
      </c>
      <c r="O2489" s="134" t="str">
        <f t="shared" si="1190"/>
        <v/>
      </c>
      <c r="P2489" s="116"/>
      <c r="Q2489" s="117" t="str">
        <f t="shared" si="1191"/>
        <v/>
      </c>
      <c r="R2489" s="128" t="str">
        <f t="shared" si="1192"/>
        <v/>
      </c>
      <c r="S2489" s="135" t="str">
        <f>IF(B2489="","",IF(R2489="Refreshment Beverage",VLOOKUP(VALUE(Q2489),Rates!G$15:L$19,2,0),VLOOKUP(VALUE(Q2489),Rates!G$4:L$12,2,0)))</f>
        <v/>
      </c>
      <c r="T2489" s="135" t="str">
        <f t="shared" si="1193"/>
        <v/>
      </c>
      <c r="U2489" s="118" t="str">
        <f t="shared" si="1194"/>
        <v/>
      </c>
      <c r="V2489" s="135" t="str">
        <f t="shared" si="1195"/>
        <v/>
      </c>
      <c r="W2489" s="135" t="str">
        <f t="shared" si="1196"/>
        <v/>
      </c>
      <c r="X2489" s="119" t="str">
        <f t="shared" si="1197"/>
        <v/>
      </c>
      <c r="Y2489" s="120" t="str">
        <f>IF(B:B="","",IF(R2489="Refreshment Beverage",VLOOKUP(Q2489,Rates!G$15:L$19,6,0)*W2489,VLOOKUP(Q2489,Rates!G$4:L$12,6,0)*W2489))</f>
        <v/>
      </c>
      <c r="Z2489" s="120" t="str">
        <f t="shared" si="1198"/>
        <v/>
      </c>
      <c r="AA2489" s="120" t="str">
        <f t="shared" si="1199"/>
        <v/>
      </c>
      <c r="AB2489" s="136" t="str">
        <f>IF(B:B="","",IF(R2489="Refreshment Beverage","",IF(AND(R2489="Beer",Q2489=0),SUM(LOOKUP(2,1/(Rates!$B$15:$B$18&lt;=W2489)/(Rates!$C$15:$C$18&gt;=W2489),Rates!$D$15:$D$18)*W2489),VLOOKUP(VALUE(Q:Q),Rates!A:B,2,0)*W2489)))</f>
        <v/>
      </c>
      <c r="AC2489" s="136" t="str">
        <f>IF(B:B="","",IF(R2489="Refreshment Beverage","",IF(AND(R2489="Beer",Q2489=0),SUM(LOOKUP(2,1/(Rates!$B$15:$B$18&lt;=W2489)/(Rates!$C$15:$C$18&gt;=W2489),Rates!$E$15:$E$18)*W2489),VLOOKUP(VALUE(Q:Q),Rates!A:C,3,0)*W2489)))</f>
        <v/>
      </c>
      <c r="AD2489" s="137" t="str">
        <f>IFERROR(IF(B:B="","",IF(R2489="Beer","",IF(VALUE(Q2489)=0,VLOOKUP(VLOOKUP(B:B,#REF!,16,0),Rates!A:E,2,0),VLOOKUP(VALUE(Q2489),Rates!A$31:B$34,2,0)*W2489))),0)</f>
        <v/>
      </c>
      <c r="AE2489" s="121" t="str">
        <f t="shared" si="1200"/>
        <v/>
      </c>
      <c r="AF2489" s="138" t="str">
        <f t="shared" si="1201"/>
        <v/>
      </c>
      <c r="AG2489" s="122" t="str">
        <f t="shared" si="1202"/>
        <v/>
      </c>
      <c r="AH2489" s="123" t="str">
        <f t="shared" si="1203"/>
        <v/>
      </c>
      <c r="AI2489" s="139" t="str">
        <f>IF(AE:AE="","",IF(R2489="Refreshment Beverage",AK2489*(Rates!J$19/100),ROUND(SUM(AH2489*(Rates!$J$8/100)),4)))</f>
        <v/>
      </c>
      <c r="AJ2489" s="124" t="str">
        <f t="shared" si="1204"/>
        <v/>
      </c>
      <c r="AK2489" s="125" t="str">
        <f t="shared" si="1205"/>
        <v/>
      </c>
      <c r="AL2489" s="121" t="str">
        <f t="shared" si="1206"/>
        <v/>
      </c>
      <c r="AM2489" s="138" t="str">
        <f>IF(AS2489="","",IF(R2489="Refreshment Beverage",ROUND(AS2489*Rates!K$19,4),ROUND(AO2489*(VLOOKUP(VALUE(Q2489),Rates!G$4:L$12,3,0)),4)))</f>
        <v/>
      </c>
      <c r="AN2489" s="126" t="str">
        <f>IF(AS2489="","",IF(R2489="Refreshment Beverage",AS2489*(Rates!J$19/100),MAX(AM2489,AB2489)))</f>
        <v/>
      </c>
      <c r="AO2489" s="127" t="str">
        <f t="shared" si="1207"/>
        <v/>
      </c>
      <c r="AP2489" s="127" t="str">
        <f t="shared" si="1208"/>
        <v/>
      </c>
      <c r="AQ2489" s="140" t="str">
        <f>IF(AS2489="","",IF(R2489="Refreshment Beverage",ROUND(SUM(VLOOKUP(Q:Q,Rates!G$15:L$19,3,0)*(AS2489-Y2489-Z2489-AA2489)),4),ROUND(SUM(Rates!$K$8*AS2489),4)))</f>
        <v/>
      </c>
      <c r="AR2489" s="139" t="str">
        <f t="shared" si="1209"/>
        <v/>
      </c>
      <c r="AS2489" s="125" t="str">
        <f t="shared" si="1210"/>
        <v/>
      </c>
      <c r="AT2489" s="121" t="str">
        <f t="shared" si="1211"/>
        <v/>
      </c>
      <c r="AU2489" s="138" t="str">
        <f>IF(AX2489="","",IF(R2489="Refreshment Beverage",ROUND((BA2489-Y2489-Z2489-AA2489)*VLOOKUP(VALUE(Q2489),Rates!G$15:L$19,3,0),4),ROUND(AW2489*(VLOOKUP(VALUE(Q2489),Rates!G:L,3,0)),4)))</f>
        <v/>
      </c>
      <c r="AV2489" s="126" t="str">
        <f t="shared" si="1212"/>
        <v/>
      </c>
      <c r="AW2489" s="127" t="str">
        <f t="shared" si="1213"/>
        <v/>
      </c>
      <c r="AX2489" s="123" t="str">
        <f t="shared" si="1214"/>
        <v/>
      </c>
      <c r="AY2489" s="140" t="str">
        <f>IF(AX2489="","",IF(R2489="Refreshment Beverage",ROUND(SUM(AX2489*Rates!K$19),4),ROUND(SUM(AX2489*(Rates!J$8/100)),4)))</f>
        <v/>
      </c>
      <c r="AZ2489" s="124" t="str">
        <f t="shared" si="1215"/>
        <v/>
      </c>
      <c r="BA2489" s="125" t="str">
        <f t="shared" si="1216"/>
        <v/>
      </c>
      <c r="BB2489" s="115"/>
      <c r="BC2489" s="143"/>
      <c r="BD2489" s="100"/>
      <c r="BE2489" s="100"/>
      <c r="BF2489" s="100"/>
      <c r="BG2489" s="100"/>
    </row>
    <row r="2490" spans="1:59" x14ac:dyDescent="0.2">
      <c r="A2490" s="144"/>
      <c r="B2490" s="141"/>
      <c r="C2490" s="141"/>
      <c r="D2490" s="142"/>
      <c r="E2490" s="142"/>
      <c r="F2490" s="142"/>
      <c r="G2490" s="142"/>
      <c r="H2490" s="142"/>
      <c r="I2490" s="129"/>
      <c r="J2490" s="130"/>
      <c r="K2490" s="131" t="str">
        <f t="shared" si="1187"/>
        <v/>
      </c>
      <c r="L2490" s="132" t="str">
        <f t="shared" si="1188"/>
        <v/>
      </c>
      <c r="M2490" s="133" t="str">
        <f t="shared" si="1189"/>
        <v/>
      </c>
      <c r="N2490" s="134" t="str">
        <f>IFERROR(IF(B:B="","",IF(R2490="Beer",SUM(LOOKUP(2,1/(Rates!$B$3:$B$5&lt;=W2490)/(Rates!$C$3:$C$5&gt;=W2490),Rates!$D$3:$D$5)*(X2490/100)*W2490),IF(R2490="Refreshment Beverage",SUM(LOOKUP(2,1/(Rates!$B$7:$B$11&lt;=W2490)/(Rates!$C$7:$C$11&gt;=W2490),Rates!$D$7:$D$11)*(X2490/100)*W2490)))),"")</f>
        <v/>
      </c>
      <c r="O2490" s="134" t="str">
        <f t="shared" si="1190"/>
        <v/>
      </c>
      <c r="P2490" s="116"/>
      <c r="Q2490" s="117" t="str">
        <f t="shared" si="1191"/>
        <v/>
      </c>
      <c r="R2490" s="128" t="str">
        <f t="shared" si="1192"/>
        <v/>
      </c>
      <c r="S2490" s="135" t="str">
        <f>IF(B2490="","",IF(R2490="Refreshment Beverage",VLOOKUP(VALUE(Q2490),Rates!G$15:L$19,2,0),VLOOKUP(VALUE(Q2490),Rates!G$4:L$12,2,0)))</f>
        <v/>
      </c>
      <c r="T2490" s="135" t="str">
        <f t="shared" si="1193"/>
        <v/>
      </c>
      <c r="U2490" s="118" t="str">
        <f t="shared" si="1194"/>
        <v/>
      </c>
      <c r="V2490" s="135" t="str">
        <f t="shared" si="1195"/>
        <v/>
      </c>
      <c r="W2490" s="135" t="str">
        <f t="shared" si="1196"/>
        <v/>
      </c>
      <c r="X2490" s="119" t="str">
        <f t="shared" si="1197"/>
        <v/>
      </c>
      <c r="Y2490" s="120" t="str">
        <f>IF(B:B="","",IF(R2490="Refreshment Beverage",VLOOKUP(Q2490,Rates!G$15:L$19,6,0)*W2490,VLOOKUP(Q2490,Rates!G$4:L$12,6,0)*W2490))</f>
        <v/>
      </c>
      <c r="Z2490" s="120" t="str">
        <f t="shared" si="1198"/>
        <v/>
      </c>
      <c r="AA2490" s="120" t="str">
        <f t="shared" si="1199"/>
        <v/>
      </c>
      <c r="AB2490" s="136" t="str">
        <f>IF(B:B="","",IF(R2490="Refreshment Beverage","",IF(AND(R2490="Beer",Q2490=0),SUM(LOOKUP(2,1/(Rates!$B$15:$B$18&lt;=W2490)/(Rates!$C$15:$C$18&gt;=W2490),Rates!$D$15:$D$18)*W2490),VLOOKUP(VALUE(Q:Q),Rates!A:B,2,0)*W2490)))</f>
        <v/>
      </c>
      <c r="AC2490" s="136" t="str">
        <f>IF(B:B="","",IF(R2490="Refreshment Beverage","",IF(AND(R2490="Beer",Q2490=0),SUM(LOOKUP(2,1/(Rates!$B$15:$B$18&lt;=W2490)/(Rates!$C$15:$C$18&gt;=W2490),Rates!$E$15:$E$18)*W2490),VLOOKUP(VALUE(Q:Q),Rates!A:C,3,0)*W2490)))</f>
        <v/>
      </c>
      <c r="AD2490" s="137" t="str">
        <f>IFERROR(IF(B:B="","",IF(R2490="Beer","",IF(VALUE(Q2490)=0,VLOOKUP(VLOOKUP(B:B,#REF!,16,0),Rates!A:E,2,0),VLOOKUP(VALUE(Q2490),Rates!A$31:B$34,2,0)*W2490))),0)</f>
        <v/>
      </c>
      <c r="AE2490" s="121" t="str">
        <f t="shared" si="1200"/>
        <v/>
      </c>
      <c r="AF2490" s="138" t="str">
        <f t="shared" si="1201"/>
        <v/>
      </c>
      <c r="AG2490" s="122" t="str">
        <f t="shared" si="1202"/>
        <v/>
      </c>
      <c r="AH2490" s="123" t="str">
        <f t="shared" si="1203"/>
        <v/>
      </c>
      <c r="AI2490" s="139" t="str">
        <f>IF(AE:AE="","",IF(R2490="Refreshment Beverage",AK2490*(Rates!J$19/100),ROUND(SUM(AH2490*(Rates!$J$8/100)),4)))</f>
        <v/>
      </c>
      <c r="AJ2490" s="124" t="str">
        <f t="shared" si="1204"/>
        <v/>
      </c>
      <c r="AK2490" s="125" t="str">
        <f t="shared" si="1205"/>
        <v/>
      </c>
      <c r="AL2490" s="121" t="str">
        <f t="shared" si="1206"/>
        <v/>
      </c>
      <c r="AM2490" s="138" t="str">
        <f>IF(AS2490="","",IF(R2490="Refreshment Beverage",ROUND(AS2490*Rates!K$19,4),ROUND(AO2490*(VLOOKUP(VALUE(Q2490),Rates!G$4:L$12,3,0)),4)))</f>
        <v/>
      </c>
      <c r="AN2490" s="126" t="str">
        <f>IF(AS2490="","",IF(R2490="Refreshment Beverage",AS2490*(Rates!J$19/100),MAX(AM2490,AB2490)))</f>
        <v/>
      </c>
      <c r="AO2490" s="127" t="str">
        <f t="shared" si="1207"/>
        <v/>
      </c>
      <c r="AP2490" s="127" t="str">
        <f t="shared" si="1208"/>
        <v/>
      </c>
      <c r="AQ2490" s="140" t="str">
        <f>IF(AS2490="","",IF(R2490="Refreshment Beverage",ROUND(SUM(VLOOKUP(Q:Q,Rates!G$15:L$19,3,0)*(AS2490-Y2490-Z2490-AA2490)),4),ROUND(SUM(Rates!$K$8*AS2490),4)))</f>
        <v/>
      </c>
      <c r="AR2490" s="139" t="str">
        <f t="shared" si="1209"/>
        <v/>
      </c>
      <c r="AS2490" s="125" t="str">
        <f t="shared" si="1210"/>
        <v/>
      </c>
      <c r="AT2490" s="121" t="str">
        <f t="shared" si="1211"/>
        <v/>
      </c>
      <c r="AU2490" s="138" t="str">
        <f>IF(AX2490="","",IF(R2490="Refreshment Beverage",ROUND((BA2490-Y2490-Z2490-AA2490)*VLOOKUP(VALUE(Q2490),Rates!G$15:L$19,3,0),4),ROUND(AW2490*(VLOOKUP(VALUE(Q2490),Rates!G:L,3,0)),4)))</f>
        <v/>
      </c>
      <c r="AV2490" s="126" t="str">
        <f t="shared" si="1212"/>
        <v/>
      </c>
      <c r="AW2490" s="127" t="str">
        <f t="shared" si="1213"/>
        <v/>
      </c>
      <c r="AX2490" s="123" t="str">
        <f t="shared" si="1214"/>
        <v/>
      </c>
      <c r="AY2490" s="140" t="str">
        <f>IF(AX2490="","",IF(R2490="Refreshment Beverage",ROUND(SUM(AX2490*Rates!K$19),4),ROUND(SUM(AX2490*(Rates!J$8/100)),4)))</f>
        <v/>
      </c>
      <c r="AZ2490" s="124" t="str">
        <f t="shared" si="1215"/>
        <v/>
      </c>
      <c r="BA2490" s="125" t="str">
        <f t="shared" si="1216"/>
        <v/>
      </c>
      <c r="BB2490" s="115"/>
      <c r="BC2490" s="143"/>
      <c r="BD2490" s="100"/>
      <c r="BE2490" s="100"/>
      <c r="BF2490" s="100"/>
      <c r="BG2490" s="100"/>
    </row>
    <row r="2491" spans="1:59" x14ac:dyDescent="0.2">
      <c r="A2491" s="144"/>
      <c r="B2491" s="141"/>
      <c r="C2491" s="141"/>
      <c r="D2491" s="142"/>
      <c r="E2491" s="142"/>
      <c r="F2491" s="142"/>
      <c r="G2491" s="142"/>
      <c r="H2491" s="142"/>
      <c r="I2491" s="129"/>
      <c r="J2491" s="130"/>
      <c r="K2491" s="131" t="str">
        <f t="shared" si="1187"/>
        <v/>
      </c>
      <c r="L2491" s="132" t="str">
        <f t="shared" si="1188"/>
        <v/>
      </c>
      <c r="M2491" s="133" t="str">
        <f t="shared" si="1189"/>
        <v/>
      </c>
      <c r="N2491" s="134" t="str">
        <f>IFERROR(IF(B:B="","",IF(R2491="Beer",SUM(LOOKUP(2,1/(Rates!$B$3:$B$5&lt;=W2491)/(Rates!$C$3:$C$5&gt;=W2491),Rates!$D$3:$D$5)*(X2491/100)*W2491),IF(R2491="Refreshment Beverage",SUM(LOOKUP(2,1/(Rates!$B$7:$B$11&lt;=W2491)/(Rates!$C$7:$C$11&gt;=W2491),Rates!$D$7:$D$11)*(X2491/100)*W2491)))),"")</f>
        <v/>
      </c>
      <c r="O2491" s="134" t="str">
        <f t="shared" si="1190"/>
        <v/>
      </c>
      <c r="P2491" s="116"/>
      <c r="Q2491" s="117" t="str">
        <f t="shared" si="1191"/>
        <v/>
      </c>
      <c r="R2491" s="128" t="str">
        <f t="shared" si="1192"/>
        <v/>
      </c>
      <c r="S2491" s="135" t="str">
        <f>IF(B2491="","",IF(R2491="Refreshment Beverage",VLOOKUP(VALUE(Q2491),Rates!G$15:L$19,2,0),VLOOKUP(VALUE(Q2491),Rates!G$4:L$12,2,0)))</f>
        <v/>
      </c>
      <c r="T2491" s="135" t="str">
        <f t="shared" si="1193"/>
        <v/>
      </c>
      <c r="U2491" s="118" t="str">
        <f t="shared" si="1194"/>
        <v/>
      </c>
      <c r="V2491" s="135" t="str">
        <f t="shared" si="1195"/>
        <v/>
      </c>
      <c r="W2491" s="135" t="str">
        <f t="shared" si="1196"/>
        <v/>
      </c>
      <c r="X2491" s="119" t="str">
        <f t="shared" si="1197"/>
        <v/>
      </c>
      <c r="Y2491" s="120" t="str">
        <f>IF(B:B="","",IF(R2491="Refreshment Beverage",VLOOKUP(Q2491,Rates!G$15:L$19,6,0)*W2491,VLOOKUP(Q2491,Rates!G$4:L$12,6,0)*W2491))</f>
        <v/>
      </c>
      <c r="Z2491" s="120" t="str">
        <f t="shared" si="1198"/>
        <v/>
      </c>
      <c r="AA2491" s="120" t="str">
        <f t="shared" si="1199"/>
        <v/>
      </c>
      <c r="AB2491" s="136" t="str">
        <f>IF(B:B="","",IF(R2491="Refreshment Beverage","",IF(AND(R2491="Beer",Q2491=0),SUM(LOOKUP(2,1/(Rates!$B$15:$B$18&lt;=W2491)/(Rates!$C$15:$C$18&gt;=W2491),Rates!$D$15:$D$18)*W2491),VLOOKUP(VALUE(Q:Q),Rates!A:B,2,0)*W2491)))</f>
        <v/>
      </c>
      <c r="AC2491" s="136" t="str">
        <f>IF(B:B="","",IF(R2491="Refreshment Beverage","",IF(AND(R2491="Beer",Q2491=0),SUM(LOOKUP(2,1/(Rates!$B$15:$B$18&lt;=W2491)/(Rates!$C$15:$C$18&gt;=W2491),Rates!$E$15:$E$18)*W2491),VLOOKUP(VALUE(Q:Q),Rates!A:C,3,0)*W2491)))</f>
        <v/>
      </c>
      <c r="AD2491" s="137" t="str">
        <f>IFERROR(IF(B:B="","",IF(R2491="Beer","",IF(VALUE(Q2491)=0,VLOOKUP(VLOOKUP(B:B,#REF!,16,0),Rates!A:E,2,0),VLOOKUP(VALUE(Q2491),Rates!A$31:B$34,2,0)*W2491))),0)</f>
        <v/>
      </c>
      <c r="AE2491" s="121" t="str">
        <f t="shared" si="1200"/>
        <v/>
      </c>
      <c r="AF2491" s="138" t="str">
        <f t="shared" si="1201"/>
        <v/>
      </c>
      <c r="AG2491" s="122" t="str">
        <f t="shared" si="1202"/>
        <v/>
      </c>
      <c r="AH2491" s="123" t="str">
        <f t="shared" si="1203"/>
        <v/>
      </c>
      <c r="AI2491" s="139" t="str">
        <f>IF(AE:AE="","",IF(R2491="Refreshment Beverage",AK2491*(Rates!J$19/100),ROUND(SUM(AH2491*(Rates!$J$8/100)),4)))</f>
        <v/>
      </c>
      <c r="AJ2491" s="124" t="str">
        <f t="shared" si="1204"/>
        <v/>
      </c>
      <c r="AK2491" s="125" t="str">
        <f t="shared" si="1205"/>
        <v/>
      </c>
      <c r="AL2491" s="121" t="str">
        <f t="shared" si="1206"/>
        <v/>
      </c>
      <c r="AM2491" s="138" t="str">
        <f>IF(AS2491="","",IF(R2491="Refreshment Beverage",ROUND(AS2491*Rates!K$19,4),ROUND(AO2491*(VLOOKUP(VALUE(Q2491),Rates!G$4:L$12,3,0)),4)))</f>
        <v/>
      </c>
      <c r="AN2491" s="126" t="str">
        <f>IF(AS2491="","",IF(R2491="Refreshment Beverage",AS2491*(Rates!J$19/100),MAX(AM2491,AB2491)))</f>
        <v/>
      </c>
      <c r="AO2491" s="127" t="str">
        <f t="shared" si="1207"/>
        <v/>
      </c>
      <c r="AP2491" s="127" t="str">
        <f t="shared" si="1208"/>
        <v/>
      </c>
      <c r="AQ2491" s="140" t="str">
        <f>IF(AS2491="","",IF(R2491="Refreshment Beverage",ROUND(SUM(VLOOKUP(Q:Q,Rates!G$15:L$19,3,0)*(AS2491-Y2491-Z2491-AA2491)),4),ROUND(SUM(Rates!$K$8*AS2491),4)))</f>
        <v/>
      </c>
      <c r="AR2491" s="139" t="str">
        <f t="shared" si="1209"/>
        <v/>
      </c>
      <c r="AS2491" s="125" t="str">
        <f t="shared" si="1210"/>
        <v/>
      </c>
      <c r="AT2491" s="121" t="str">
        <f t="shared" si="1211"/>
        <v/>
      </c>
      <c r="AU2491" s="138" t="str">
        <f>IF(AX2491="","",IF(R2491="Refreshment Beverage",ROUND((BA2491-Y2491-Z2491-AA2491)*VLOOKUP(VALUE(Q2491),Rates!G$15:L$19,3,0),4),ROUND(AW2491*(VLOOKUP(VALUE(Q2491),Rates!G:L,3,0)),4)))</f>
        <v/>
      </c>
      <c r="AV2491" s="126" t="str">
        <f t="shared" si="1212"/>
        <v/>
      </c>
      <c r="AW2491" s="127" t="str">
        <f t="shared" si="1213"/>
        <v/>
      </c>
      <c r="AX2491" s="123" t="str">
        <f t="shared" si="1214"/>
        <v/>
      </c>
      <c r="AY2491" s="140" t="str">
        <f>IF(AX2491="","",IF(R2491="Refreshment Beverage",ROUND(SUM(AX2491*Rates!K$19),4),ROUND(SUM(AX2491*(Rates!J$8/100)),4)))</f>
        <v/>
      </c>
      <c r="AZ2491" s="124" t="str">
        <f t="shared" si="1215"/>
        <v/>
      </c>
      <c r="BA2491" s="125" t="str">
        <f t="shared" si="1216"/>
        <v/>
      </c>
      <c r="BB2491" s="115"/>
      <c r="BC2491" s="143"/>
      <c r="BD2491" s="100"/>
      <c r="BE2491" s="100"/>
      <c r="BF2491" s="100"/>
      <c r="BG2491" s="100"/>
    </row>
    <row r="2492" spans="1:59" x14ac:dyDescent="0.2">
      <c r="A2492" s="144"/>
      <c r="B2492" s="141"/>
      <c r="C2492" s="141"/>
      <c r="D2492" s="142"/>
      <c r="E2492" s="142"/>
      <c r="F2492" s="142"/>
      <c r="G2492" s="142"/>
      <c r="H2492" s="142"/>
      <c r="I2492" s="129"/>
      <c r="J2492" s="130"/>
      <c r="K2492" s="131" t="str">
        <f t="shared" si="1187"/>
        <v/>
      </c>
      <c r="L2492" s="132" t="str">
        <f t="shared" si="1188"/>
        <v/>
      </c>
      <c r="M2492" s="133" t="str">
        <f t="shared" si="1189"/>
        <v/>
      </c>
      <c r="N2492" s="134" t="str">
        <f>IFERROR(IF(B:B="","",IF(R2492="Beer",SUM(LOOKUP(2,1/(Rates!$B$3:$B$5&lt;=W2492)/(Rates!$C$3:$C$5&gt;=W2492),Rates!$D$3:$D$5)*(X2492/100)*W2492),IF(R2492="Refreshment Beverage",SUM(LOOKUP(2,1/(Rates!$B$7:$B$11&lt;=W2492)/(Rates!$C$7:$C$11&gt;=W2492),Rates!$D$7:$D$11)*(X2492/100)*W2492)))),"")</f>
        <v/>
      </c>
      <c r="O2492" s="134" t="str">
        <f t="shared" si="1190"/>
        <v/>
      </c>
      <c r="P2492" s="116"/>
      <c r="Q2492" s="117" t="str">
        <f t="shared" si="1191"/>
        <v/>
      </c>
      <c r="R2492" s="128" t="str">
        <f t="shared" si="1192"/>
        <v/>
      </c>
      <c r="S2492" s="135" t="str">
        <f>IF(B2492="","",IF(R2492="Refreshment Beverage",VLOOKUP(VALUE(Q2492),Rates!G$15:L$19,2,0),VLOOKUP(VALUE(Q2492),Rates!G$4:L$12,2,0)))</f>
        <v/>
      </c>
      <c r="T2492" s="135" t="str">
        <f t="shared" si="1193"/>
        <v/>
      </c>
      <c r="U2492" s="118" t="str">
        <f t="shared" si="1194"/>
        <v/>
      </c>
      <c r="V2492" s="135" t="str">
        <f t="shared" si="1195"/>
        <v/>
      </c>
      <c r="W2492" s="135" t="str">
        <f t="shared" si="1196"/>
        <v/>
      </c>
      <c r="X2492" s="119" t="str">
        <f t="shared" si="1197"/>
        <v/>
      </c>
      <c r="Y2492" s="120" t="str">
        <f>IF(B:B="","",IF(R2492="Refreshment Beverage",VLOOKUP(Q2492,Rates!G$15:L$19,6,0)*W2492,VLOOKUP(Q2492,Rates!G$4:L$12,6,0)*W2492))</f>
        <v/>
      </c>
      <c r="Z2492" s="120" t="str">
        <f t="shared" si="1198"/>
        <v/>
      </c>
      <c r="AA2492" s="120" t="str">
        <f t="shared" si="1199"/>
        <v/>
      </c>
      <c r="AB2492" s="136" t="str">
        <f>IF(B:B="","",IF(R2492="Refreshment Beverage","",IF(AND(R2492="Beer",Q2492=0),SUM(LOOKUP(2,1/(Rates!$B$15:$B$18&lt;=W2492)/(Rates!$C$15:$C$18&gt;=W2492),Rates!$D$15:$D$18)*W2492),VLOOKUP(VALUE(Q:Q),Rates!A:B,2,0)*W2492)))</f>
        <v/>
      </c>
      <c r="AC2492" s="136" t="str">
        <f>IF(B:B="","",IF(R2492="Refreshment Beverage","",IF(AND(R2492="Beer",Q2492=0),SUM(LOOKUP(2,1/(Rates!$B$15:$B$18&lt;=W2492)/(Rates!$C$15:$C$18&gt;=W2492),Rates!$E$15:$E$18)*W2492),VLOOKUP(VALUE(Q:Q),Rates!A:C,3,0)*W2492)))</f>
        <v/>
      </c>
      <c r="AD2492" s="137" t="str">
        <f>IFERROR(IF(B:B="","",IF(R2492="Beer","",IF(VALUE(Q2492)=0,VLOOKUP(VLOOKUP(B:B,#REF!,16,0),Rates!A:E,2,0),VLOOKUP(VALUE(Q2492),Rates!A$31:B$34,2,0)*W2492))),0)</f>
        <v/>
      </c>
      <c r="AE2492" s="121" t="str">
        <f t="shared" si="1200"/>
        <v/>
      </c>
      <c r="AF2492" s="138" t="str">
        <f t="shared" si="1201"/>
        <v/>
      </c>
      <c r="AG2492" s="122" t="str">
        <f t="shared" si="1202"/>
        <v/>
      </c>
      <c r="AH2492" s="123" t="str">
        <f t="shared" si="1203"/>
        <v/>
      </c>
      <c r="AI2492" s="139" t="str">
        <f>IF(AE:AE="","",IF(R2492="Refreshment Beverage",AK2492*(Rates!J$19/100),ROUND(SUM(AH2492*(Rates!$J$8/100)),4)))</f>
        <v/>
      </c>
      <c r="AJ2492" s="124" t="str">
        <f t="shared" si="1204"/>
        <v/>
      </c>
      <c r="AK2492" s="125" t="str">
        <f t="shared" si="1205"/>
        <v/>
      </c>
      <c r="AL2492" s="121" t="str">
        <f t="shared" si="1206"/>
        <v/>
      </c>
      <c r="AM2492" s="138" t="str">
        <f>IF(AS2492="","",IF(R2492="Refreshment Beverage",ROUND(AS2492*Rates!K$19,4),ROUND(AO2492*(VLOOKUP(VALUE(Q2492),Rates!G$4:L$12,3,0)),4)))</f>
        <v/>
      </c>
      <c r="AN2492" s="126" t="str">
        <f>IF(AS2492="","",IF(R2492="Refreshment Beverage",AS2492*(Rates!J$19/100),MAX(AM2492,AB2492)))</f>
        <v/>
      </c>
      <c r="AO2492" s="127" t="str">
        <f t="shared" si="1207"/>
        <v/>
      </c>
      <c r="AP2492" s="127" t="str">
        <f t="shared" si="1208"/>
        <v/>
      </c>
      <c r="AQ2492" s="140" t="str">
        <f>IF(AS2492="","",IF(R2492="Refreshment Beverage",ROUND(SUM(VLOOKUP(Q:Q,Rates!G$15:L$19,3,0)*(AS2492-Y2492-Z2492-AA2492)),4),ROUND(SUM(Rates!$K$8*AS2492),4)))</f>
        <v/>
      </c>
      <c r="AR2492" s="139" t="str">
        <f t="shared" si="1209"/>
        <v/>
      </c>
      <c r="AS2492" s="125" t="str">
        <f t="shared" si="1210"/>
        <v/>
      </c>
      <c r="AT2492" s="121" t="str">
        <f t="shared" si="1211"/>
        <v/>
      </c>
      <c r="AU2492" s="138" t="str">
        <f>IF(AX2492="","",IF(R2492="Refreshment Beverage",ROUND((BA2492-Y2492-Z2492-AA2492)*VLOOKUP(VALUE(Q2492),Rates!G$15:L$19,3,0),4),ROUND(AW2492*(VLOOKUP(VALUE(Q2492),Rates!G:L,3,0)),4)))</f>
        <v/>
      </c>
      <c r="AV2492" s="126" t="str">
        <f t="shared" si="1212"/>
        <v/>
      </c>
      <c r="AW2492" s="127" t="str">
        <f t="shared" si="1213"/>
        <v/>
      </c>
      <c r="AX2492" s="123" t="str">
        <f t="shared" si="1214"/>
        <v/>
      </c>
      <c r="AY2492" s="140" t="str">
        <f>IF(AX2492="","",IF(R2492="Refreshment Beverage",ROUND(SUM(AX2492*Rates!K$19),4),ROUND(SUM(AX2492*(Rates!J$8/100)),4)))</f>
        <v/>
      </c>
      <c r="AZ2492" s="124" t="str">
        <f t="shared" si="1215"/>
        <v/>
      </c>
      <c r="BA2492" s="125" t="str">
        <f t="shared" si="1216"/>
        <v/>
      </c>
      <c r="BB2492" s="115"/>
      <c r="BC2492" s="143"/>
      <c r="BD2492" s="100"/>
      <c r="BE2492" s="100"/>
      <c r="BF2492" s="100"/>
      <c r="BG2492" s="100"/>
    </row>
    <row r="2493" spans="1:59" x14ac:dyDescent="0.2">
      <c r="A2493" s="144"/>
      <c r="B2493" s="141"/>
      <c r="C2493" s="141"/>
      <c r="D2493" s="142"/>
      <c r="E2493" s="142"/>
      <c r="F2493" s="142"/>
      <c r="G2493" s="142"/>
      <c r="H2493" s="142"/>
      <c r="I2493" s="129"/>
      <c r="J2493" s="130"/>
      <c r="K2493" s="131" t="str">
        <f t="shared" si="1187"/>
        <v/>
      </c>
      <c r="L2493" s="132" t="str">
        <f t="shared" si="1188"/>
        <v/>
      </c>
      <c r="M2493" s="133" t="str">
        <f t="shared" si="1189"/>
        <v/>
      </c>
      <c r="N2493" s="134" t="str">
        <f>IFERROR(IF(B:B="","",IF(R2493="Beer",SUM(LOOKUP(2,1/(Rates!$B$3:$B$5&lt;=W2493)/(Rates!$C$3:$C$5&gt;=W2493),Rates!$D$3:$D$5)*(X2493/100)*W2493),IF(R2493="Refreshment Beverage",SUM(LOOKUP(2,1/(Rates!$B$7:$B$11&lt;=W2493)/(Rates!$C$7:$C$11&gt;=W2493),Rates!$D$7:$D$11)*(X2493/100)*W2493)))),"")</f>
        <v/>
      </c>
      <c r="O2493" s="134" t="str">
        <f t="shared" si="1190"/>
        <v/>
      </c>
      <c r="P2493" s="116"/>
      <c r="Q2493" s="117" t="str">
        <f t="shared" si="1191"/>
        <v/>
      </c>
      <c r="R2493" s="128" t="str">
        <f t="shared" si="1192"/>
        <v/>
      </c>
      <c r="S2493" s="135" t="str">
        <f>IF(B2493="","",IF(R2493="Refreshment Beverage",VLOOKUP(VALUE(Q2493),Rates!G$15:L$19,2,0),VLOOKUP(VALUE(Q2493),Rates!G$4:L$12,2,0)))</f>
        <v/>
      </c>
      <c r="T2493" s="135" t="str">
        <f t="shared" si="1193"/>
        <v/>
      </c>
      <c r="U2493" s="118" t="str">
        <f t="shared" si="1194"/>
        <v/>
      </c>
      <c r="V2493" s="135" t="str">
        <f t="shared" si="1195"/>
        <v/>
      </c>
      <c r="W2493" s="135" t="str">
        <f t="shared" si="1196"/>
        <v/>
      </c>
      <c r="X2493" s="119" t="str">
        <f t="shared" si="1197"/>
        <v/>
      </c>
      <c r="Y2493" s="120" t="str">
        <f>IF(B:B="","",IF(R2493="Refreshment Beverage",VLOOKUP(Q2493,Rates!G$15:L$19,6,0)*W2493,VLOOKUP(Q2493,Rates!G$4:L$12,6,0)*W2493))</f>
        <v/>
      </c>
      <c r="Z2493" s="120" t="str">
        <f t="shared" si="1198"/>
        <v/>
      </c>
      <c r="AA2493" s="120" t="str">
        <f t="shared" si="1199"/>
        <v/>
      </c>
      <c r="AB2493" s="136" t="str">
        <f>IF(B:B="","",IF(R2493="Refreshment Beverage","",IF(AND(R2493="Beer",Q2493=0),SUM(LOOKUP(2,1/(Rates!$B$15:$B$18&lt;=W2493)/(Rates!$C$15:$C$18&gt;=W2493),Rates!$D$15:$D$18)*W2493),VLOOKUP(VALUE(Q:Q),Rates!A:B,2,0)*W2493)))</f>
        <v/>
      </c>
      <c r="AC2493" s="136" t="str">
        <f>IF(B:B="","",IF(R2493="Refreshment Beverage","",IF(AND(R2493="Beer",Q2493=0),SUM(LOOKUP(2,1/(Rates!$B$15:$B$18&lt;=W2493)/(Rates!$C$15:$C$18&gt;=W2493),Rates!$E$15:$E$18)*W2493),VLOOKUP(VALUE(Q:Q),Rates!A:C,3,0)*W2493)))</f>
        <v/>
      </c>
      <c r="AD2493" s="137" t="str">
        <f>IFERROR(IF(B:B="","",IF(R2493="Beer","",IF(VALUE(Q2493)=0,VLOOKUP(VLOOKUP(B:B,#REF!,16,0),Rates!A:E,2,0),VLOOKUP(VALUE(Q2493),Rates!A$31:B$34,2,0)*W2493))),0)</f>
        <v/>
      </c>
      <c r="AE2493" s="121" t="str">
        <f t="shared" si="1200"/>
        <v/>
      </c>
      <c r="AF2493" s="138" t="str">
        <f t="shared" si="1201"/>
        <v/>
      </c>
      <c r="AG2493" s="122" t="str">
        <f t="shared" si="1202"/>
        <v/>
      </c>
      <c r="AH2493" s="123" t="str">
        <f t="shared" si="1203"/>
        <v/>
      </c>
      <c r="AI2493" s="139" t="str">
        <f>IF(AE:AE="","",IF(R2493="Refreshment Beverage",AK2493*(Rates!J$19/100),ROUND(SUM(AH2493*(Rates!$J$8/100)),4)))</f>
        <v/>
      </c>
      <c r="AJ2493" s="124" t="str">
        <f t="shared" si="1204"/>
        <v/>
      </c>
      <c r="AK2493" s="125" t="str">
        <f t="shared" si="1205"/>
        <v/>
      </c>
      <c r="AL2493" s="121" t="str">
        <f t="shared" si="1206"/>
        <v/>
      </c>
      <c r="AM2493" s="138" t="str">
        <f>IF(AS2493="","",IF(R2493="Refreshment Beverage",ROUND(AS2493*Rates!K$19,4),ROUND(AO2493*(VLOOKUP(VALUE(Q2493),Rates!G$4:L$12,3,0)),4)))</f>
        <v/>
      </c>
      <c r="AN2493" s="126" t="str">
        <f>IF(AS2493="","",IF(R2493="Refreshment Beverage",AS2493*(Rates!J$19/100),MAX(AM2493,AB2493)))</f>
        <v/>
      </c>
      <c r="AO2493" s="127" t="str">
        <f t="shared" si="1207"/>
        <v/>
      </c>
      <c r="AP2493" s="127" t="str">
        <f t="shared" si="1208"/>
        <v/>
      </c>
      <c r="AQ2493" s="140" t="str">
        <f>IF(AS2493="","",IF(R2493="Refreshment Beverage",ROUND(SUM(VLOOKUP(Q:Q,Rates!G$15:L$19,3,0)*(AS2493-Y2493-Z2493-AA2493)),4),ROUND(SUM(Rates!$K$8*AS2493),4)))</f>
        <v/>
      </c>
      <c r="AR2493" s="139" t="str">
        <f t="shared" si="1209"/>
        <v/>
      </c>
      <c r="AS2493" s="125" t="str">
        <f t="shared" si="1210"/>
        <v/>
      </c>
      <c r="AT2493" s="121" t="str">
        <f t="shared" si="1211"/>
        <v/>
      </c>
      <c r="AU2493" s="138" t="str">
        <f>IF(AX2493="","",IF(R2493="Refreshment Beverage",ROUND((BA2493-Y2493-Z2493-AA2493)*VLOOKUP(VALUE(Q2493),Rates!G$15:L$19,3,0),4),ROUND(AW2493*(VLOOKUP(VALUE(Q2493),Rates!G:L,3,0)),4)))</f>
        <v/>
      </c>
      <c r="AV2493" s="126" t="str">
        <f t="shared" si="1212"/>
        <v/>
      </c>
      <c r="AW2493" s="127" t="str">
        <f t="shared" si="1213"/>
        <v/>
      </c>
      <c r="AX2493" s="123" t="str">
        <f t="shared" si="1214"/>
        <v/>
      </c>
      <c r="AY2493" s="140" t="str">
        <f>IF(AX2493="","",IF(R2493="Refreshment Beverage",ROUND(SUM(AX2493*Rates!K$19),4),ROUND(SUM(AX2493*(Rates!J$8/100)),4)))</f>
        <v/>
      </c>
      <c r="AZ2493" s="124" t="str">
        <f t="shared" si="1215"/>
        <v/>
      </c>
      <c r="BA2493" s="125" t="str">
        <f t="shared" si="1216"/>
        <v/>
      </c>
      <c r="BB2493" s="115"/>
      <c r="BC2493" s="143"/>
      <c r="BD2493" s="100"/>
      <c r="BE2493" s="100"/>
      <c r="BF2493" s="100"/>
      <c r="BG2493" s="100"/>
    </row>
    <row r="2494" spans="1:59" x14ac:dyDescent="0.2">
      <c r="A2494" s="144"/>
      <c r="B2494" s="141"/>
      <c r="C2494" s="141"/>
      <c r="D2494" s="142"/>
      <c r="E2494" s="142"/>
      <c r="F2494" s="142"/>
      <c r="G2494" s="142"/>
      <c r="H2494" s="142"/>
      <c r="I2494" s="129"/>
      <c r="J2494" s="130"/>
      <c r="K2494" s="131" t="str">
        <f t="shared" si="1187"/>
        <v/>
      </c>
      <c r="L2494" s="132" t="str">
        <f t="shared" si="1188"/>
        <v/>
      </c>
      <c r="M2494" s="133" t="str">
        <f t="shared" si="1189"/>
        <v/>
      </c>
      <c r="N2494" s="134" t="str">
        <f>IFERROR(IF(B:B="","",IF(R2494="Beer",SUM(LOOKUP(2,1/(Rates!$B$3:$B$5&lt;=W2494)/(Rates!$C$3:$C$5&gt;=W2494),Rates!$D$3:$D$5)*(X2494/100)*W2494),IF(R2494="Refreshment Beverage",SUM(LOOKUP(2,1/(Rates!$B$7:$B$11&lt;=W2494)/(Rates!$C$7:$C$11&gt;=W2494),Rates!$D$7:$D$11)*(X2494/100)*W2494)))),"")</f>
        <v/>
      </c>
      <c r="O2494" s="134" t="str">
        <f t="shared" si="1190"/>
        <v/>
      </c>
      <c r="P2494" s="116"/>
      <c r="Q2494" s="117" t="str">
        <f t="shared" si="1191"/>
        <v/>
      </c>
      <c r="R2494" s="128" t="str">
        <f t="shared" si="1192"/>
        <v/>
      </c>
      <c r="S2494" s="135" t="str">
        <f>IF(B2494="","",IF(R2494="Refreshment Beverage",VLOOKUP(VALUE(Q2494),Rates!G$15:L$19,2,0),VLOOKUP(VALUE(Q2494),Rates!G$4:L$12,2,0)))</f>
        <v/>
      </c>
      <c r="T2494" s="135" t="str">
        <f t="shared" si="1193"/>
        <v/>
      </c>
      <c r="U2494" s="118" t="str">
        <f t="shared" si="1194"/>
        <v/>
      </c>
      <c r="V2494" s="135" t="str">
        <f t="shared" si="1195"/>
        <v/>
      </c>
      <c r="W2494" s="135" t="str">
        <f t="shared" si="1196"/>
        <v/>
      </c>
      <c r="X2494" s="119" t="str">
        <f t="shared" si="1197"/>
        <v/>
      </c>
      <c r="Y2494" s="120" t="str">
        <f>IF(B:B="","",IF(R2494="Refreshment Beverage",VLOOKUP(Q2494,Rates!G$15:L$19,6,0)*W2494,VLOOKUP(Q2494,Rates!G$4:L$12,6,0)*W2494))</f>
        <v/>
      </c>
      <c r="Z2494" s="120" t="str">
        <f t="shared" si="1198"/>
        <v/>
      </c>
      <c r="AA2494" s="120" t="str">
        <f t="shared" si="1199"/>
        <v/>
      </c>
      <c r="AB2494" s="136" t="str">
        <f>IF(B:B="","",IF(R2494="Refreshment Beverage","",IF(AND(R2494="Beer",Q2494=0),SUM(LOOKUP(2,1/(Rates!$B$15:$B$18&lt;=W2494)/(Rates!$C$15:$C$18&gt;=W2494),Rates!$D$15:$D$18)*W2494),VLOOKUP(VALUE(Q:Q),Rates!A:B,2,0)*W2494)))</f>
        <v/>
      </c>
      <c r="AC2494" s="136" t="str">
        <f>IF(B:B="","",IF(R2494="Refreshment Beverage","",IF(AND(R2494="Beer",Q2494=0),SUM(LOOKUP(2,1/(Rates!$B$15:$B$18&lt;=W2494)/(Rates!$C$15:$C$18&gt;=W2494),Rates!$E$15:$E$18)*W2494),VLOOKUP(VALUE(Q:Q),Rates!A:C,3,0)*W2494)))</f>
        <v/>
      </c>
      <c r="AD2494" s="137" t="str">
        <f>IFERROR(IF(B:B="","",IF(R2494="Beer","",IF(VALUE(Q2494)=0,VLOOKUP(VLOOKUP(B:B,#REF!,16,0),Rates!A:E,2,0),VLOOKUP(VALUE(Q2494),Rates!A$31:B$34,2,0)*W2494))),0)</f>
        <v/>
      </c>
      <c r="AE2494" s="121" t="str">
        <f t="shared" si="1200"/>
        <v/>
      </c>
      <c r="AF2494" s="138" t="str">
        <f t="shared" si="1201"/>
        <v/>
      </c>
      <c r="AG2494" s="122" t="str">
        <f t="shared" si="1202"/>
        <v/>
      </c>
      <c r="AH2494" s="123" t="str">
        <f t="shared" si="1203"/>
        <v/>
      </c>
      <c r="AI2494" s="139" t="str">
        <f>IF(AE:AE="","",IF(R2494="Refreshment Beverage",AK2494*(Rates!J$19/100),ROUND(SUM(AH2494*(Rates!$J$8/100)),4)))</f>
        <v/>
      </c>
      <c r="AJ2494" s="124" t="str">
        <f t="shared" si="1204"/>
        <v/>
      </c>
      <c r="AK2494" s="125" t="str">
        <f t="shared" si="1205"/>
        <v/>
      </c>
      <c r="AL2494" s="121" t="str">
        <f t="shared" si="1206"/>
        <v/>
      </c>
      <c r="AM2494" s="138" t="str">
        <f>IF(AS2494="","",IF(R2494="Refreshment Beverage",ROUND(AS2494*Rates!K$19,4),ROUND(AO2494*(VLOOKUP(VALUE(Q2494),Rates!G$4:L$12,3,0)),4)))</f>
        <v/>
      </c>
      <c r="AN2494" s="126" t="str">
        <f>IF(AS2494="","",IF(R2494="Refreshment Beverage",AS2494*(Rates!J$19/100),MAX(AM2494,AB2494)))</f>
        <v/>
      </c>
      <c r="AO2494" s="127" t="str">
        <f t="shared" si="1207"/>
        <v/>
      </c>
      <c r="AP2494" s="127" t="str">
        <f t="shared" si="1208"/>
        <v/>
      </c>
      <c r="AQ2494" s="140" t="str">
        <f>IF(AS2494="","",IF(R2494="Refreshment Beverage",ROUND(SUM(VLOOKUP(Q:Q,Rates!G$15:L$19,3,0)*(AS2494-Y2494-Z2494-AA2494)),4),ROUND(SUM(Rates!$K$8*AS2494),4)))</f>
        <v/>
      </c>
      <c r="AR2494" s="139" t="str">
        <f t="shared" si="1209"/>
        <v/>
      </c>
      <c r="AS2494" s="125" t="str">
        <f t="shared" si="1210"/>
        <v/>
      </c>
      <c r="AT2494" s="121" t="str">
        <f t="shared" si="1211"/>
        <v/>
      </c>
      <c r="AU2494" s="138" t="str">
        <f>IF(AX2494="","",IF(R2494="Refreshment Beverage",ROUND((BA2494-Y2494-Z2494-AA2494)*VLOOKUP(VALUE(Q2494),Rates!G$15:L$19,3,0),4),ROUND(AW2494*(VLOOKUP(VALUE(Q2494),Rates!G:L,3,0)),4)))</f>
        <v/>
      </c>
      <c r="AV2494" s="126" t="str">
        <f t="shared" si="1212"/>
        <v/>
      </c>
      <c r="AW2494" s="127" t="str">
        <f t="shared" si="1213"/>
        <v/>
      </c>
      <c r="AX2494" s="123" t="str">
        <f t="shared" si="1214"/>
        <v/>
      </c>
      <c r="AY2494" s="140" t="str">
        <f>IF(AX2494="","",IF(R2494="Refreshment Beverage",ROUND(SUM(AX2494*Rates!K$19),4),ROUND(SUM(AX2494*(Rates!J$8/100)),4)))</f>
        <v/>
      </c>
      <c r="AZ2494" s="124" t="str">
        <f t="shared" si="1215"/>
        <v/>
      </c>
      <c r="BA2494" s="125" t="str">
        <f t="shared" si="1216"/>
        <v/>
      </c>
      <c r="BB2494" s="115"/>
      <c r="BC2494" s="143"/>
      <c r="BD2494" s="100"/>
      <c r="BE2494" s="100"/>
      <c r="BF2494" s="100"/>
      <c r="BG2494" s="100"/>
    </row>
    <row r="2495" spans="1:59" x14ac:dyDescent="0.2">
      <c r="A2495" s="144"/>
      <c r="B2495" s="141"/>
      <c r="C2495" s="141"/>
      <c r="D2495" s="142"/>
      <c r="E2495" s="142"/>
      <c r="F2495" s="142"/>
      <c r="G2495" s="142"/>
      <c r="H2495" s="142"/>
      <c r="I2495" s="129"/>
      <c r="J2495" s="130"/>
      <c r="K2495" s="131" t="str">
        <f t="shared" si="1187"/>
        <v/>
      </c>
      <c r="L2495" s="132" t="str">
        <f t="shared" si="1188"/>
        <v/>
      </c>
      <c r="M2495" s="133" t="str">
        <f t="shared" si="1189"/>
        <v/>
      </c>
      <c r="N2495" s="134" t="str">
        <f>IFERROR(IF(B:B="","",IF(R2495="Beer",SUM(LOOKUP(2,1/(Rates!$B$3:$B$5&lt;=W2495)/(Rates!$C$3:$C$5&gt;=W2495),Rates!$D$3:$D$5)*(X2495/100)*W2495),IF(R2495="Refreshment Beverage",SUM(LOOKUP(2,1/(Rates!$B$7:$B$11&lt;=W2495)/(Rates!$C$7:$C$11&gt;=W2495),Rates!$D$7:$D$11)*(X2495/100)*W2495)))),"")</f>
        <v/>
      </c>
      <c r="O2495" s="134" t="str">
        <f t="shared" si="1190"/>
        <v/>
      </c>
      <c r="P2495" s="116"/>
      <c r="Q2495" s="117" t="str">
        <f t="shared" si="1191"/>
        <v/>
      </c>
      <c r="R2495" s="128" t="str">
        <f t="shared" si="1192"/>
        <v/>
      </c>
      <c r="S2495" s="135" t="str">
        <f>IF(B2495="","",IF(R2495="Refreshment Beverage",VLOOKUP(VALUE(Q2495),Rates!G$15:L$19,2,0),VLOOKUP(VALUE(Q2495),Rates!G$4:L$12,2,0)))</f>
        <v/>
      </c>
      <c r="T2495" s="135" t="str">
        <f t="shared" si="1193"/>
        <v/>
      </c>
      <c r="U2495" s="118" t="str">
        <f t="shared" si="1194"/>
        <v/>
      </c>
      <c r="V2495" s="135" t="str">
        <f t="shared" si="1195"/>
        <v/>
      </c>
      <c r="W2495" s="135" t="str">
        <f t="shared" si="1196"/>
        <v/>
      </c>
      <c r="X2495" s="119" t="str">
        <f t="shared" si="1197"/>
        <v/>
      </c>
      <c r="Y2495" s="120" t="str">
        <f>IF(B:B="","",IF(R2495="Refreshment Beverage",VLOOKUP(Q2495,Rates!G$15:L$19,6,0)*W2495,VLOOKUP(Q2495,Rates!G$4:L$12,6,0)*W2495))</f>
        <v/>
      </c>
      <c r="Z2495" s="120" t="str">
        <f t="shared" si="1198"/>
        <v/>
      </c>
      <c r="AA2495" s="120" t="str">
        <f t="shared" si="1199"/>
        <v/>
      </c>
      <c r="AB2495" s="136" t="str">
        <f>IF(B:B="","",IF(R2495="Refreshment Beverage","",IF(AND(R2495="Beer",Q2495=0),SUM(LOOKUP(2,1/(Rates!$B$15:$B$18&lt;=W2495)/(Rates!$C$15:$C$18&gt;=W2495),Rates!$D$15:$D$18)*W2495),VLOOKUP(VALUE(Q:Q),Rates!A:B,2,0)*W2495)))</f>
        <v/>
      </c>
      <c r="AC2495" s="136" t="str">
        <f>IF(B:B="","",IF(R2495="Refreshment Beverage","",IF(AND(R2495="Beer",Q2495=0),SUM(LOOKUP(2,1/(Rates!$B$15:$B$18&lt;=W2495)/(Rates!$C$15:$C$18&gt;=W2495),Rates!$E$15:$E$18)*W2495),VLOOKUP(VALUE(Q:Q),Rates!A:C,3,0)*W2495)))</f>
        <v/>
      </c>
      <c r="AD2495" s="137" t="str">
        <f>IFERROR(IF(B:B="","",IF(R2495="Beer","",IF(VALUE(Q2495)=0,VLOOKUP(VLOOKUP(B:B,#REF!,16,0),Rates!A:E,2,0),VLOOKUP(VALUE(Q2495),Rates!A$31:B$34,2,0)*W2495))),0)</f>
        <v/>
      </c>
      <c r="AE2495" s="121" t="str">
        <f t="shared" si="1200"/>
        <v/>
      </c>
      <c r="AF2495" s="138" t="str">
        <f t="shared" si="1201"/>
        <v/>
      </c>
      <c r="AG2495" s="122" t="str">
        <f t="shared" si="1202"/>
        <v/>
      </c>
      <c r="AH2495" s="123" t="str">
        <f t="shared" si="1203"/>
        <v/>
      </c>
      <c r="AI2495" s="139" t="str">
        <f>IF(AE:AE="","",IF(R2495="Refreshment Beverage",AK2495*(Rates!J$19/100),ROUND(SUM(AH2495*(Rates!$J$8/100)),4)))</f>
        <v/>
      </c>
      <c r="AJ2495" s="124" t="str">
        <f t="shared" si="1204"/>
        <v/>
      </c>
      <c r="AK2495" s="125" t="str">
        <f t="shared" si="1205"/>
        <v/>
      </c>
      <c r="AL2495" s="121" t="str">
        <f t="shared" si="1206"/>
        <v/>
      </c>
      <c r="AM2495" s="138" t="str">
        <f>IF(AS2495="","",IF(R2495="Refreshment Beverage",ROUND(AS2495*Rates!K$19,4),ROUND(AO2495*(VLOOKUP(VALUE(Q2495),Rates!G$4:L$12,3,0)),4)))</f>
        <v/>
      </c>
      <c r="AN2495" s="126" t="str">
        <f>IF(AS2495="","",IF(R2495="Refreshment Beverage",AS2495*(Rates!J$19/100),MAX(AM2495,AB2495)))</f>
        <v/>
      </c>
      <c r="AO2495" s="127" t="str">
        <f t="shared" si="1207"/>
        <v/>
      </c>
      <c r="AP2495" s="127" t="str">
        <f t="shared" si="1208"/>
        <v/>
      </c>
      <c r="AQ2495" s="140" t="str">
        <f>IF(AS2495="","",IF(R2495="Refreshment Beverage",ROUND(SUM(VLOOKUP(Q:Q,Rates!G$15:L$19,3,0)*(AS2495-Y2495-Z2495-AA2495)),4),ROUND(SUM(Rates!$K$8*AS2495),4)))</f>
        <v/>
      </c>
      <c r="AR2495" s="139" t="str">
        <f t="shared" si="1209"/>
        <v/>
      </c>
      <c r="AS2495" s="125" t="str">
        <f t="shared" si="1210"/>
        <v/>
      </c>
      <c r="AT2495" s="121" t="str">
        <f t="shared" si="1211"/>
        <v/>
      </c>
      <c r="AU2495" s="138" t="str">
        <f>IF(AX2495="","",IF(R2495="Refreshment Beverage",ROUND((BA2495-Y2495-Z2495-AA2495)*VLOOKUP(VALUE(Q2495),Rates!G$15:L$19,3,0),4),ROUND(AW2495*(VLOOKUP(VALUE(Q2495),Rates!G:L,3,0)),4)))</f>
        <v/>
      </c>
      <c r="AV2495" s="126" t="str">
        <f t="shared" si="1212"/>
        <v/>
      </c>
      <c r="AW2495" s="127" t="str">
        <f t="shared" si="1213"/>
        <v/>
      </c>
      <c r="AX2495" s="123" t="str">
        <f t="shared" si="1214"/>
        <v/>
      </c>
      <c r="AY2495" s="140" t="str">
        <f>IF(AX2495="","",IF(R2495="Refreshment Beverage",ROUND(SUM(AX2495*Rates!K$19),4),ROUND(SUM(AX2495*(Rates!J$8/100)),4)))</f>
        <v/>
      </c>
      <c r="AZ2495" s="124" t="str">
        <f t="shared" si="1215"/>
        <v/>
      </c>
      <c r="BA2495" s="125" t="str">
        <f t="shared" si="1216"/>
        <v/>
      </c>
      <c r="BB2495" s="115"/>
      <c r="BC2495" s="143"/>
      <c r="BD2495" s="100"/>
      <c r="BE2495" s="100"/>
      <c r="BF2495" s="100"/>
      <c r="BG2495" s="100"/>
    </row>
    <row r="2496" spans="1:59" x14ac:dyDescent="0.2">
      <c r="A2496" s="144"/>
      <c r="B2496" s="141"/>
      <c r="C2496" s="141"/>
      <c r="D2496" s="142"/>
      <c r="E2496" s="142"/>
      <c r="F2496" s="142"/>
      <c r="G2496" s="142"/>
      <c r="H2496" s="142"/>
      <c r="I2496" s="129"/>
      <c r="J2496" s="130"/>
      <c r="K2496" s="131" t="str">
        <f t="shared" si="1187"/>
        <v/>
      </c>
      <c r="L2496" s="132" t="str">
        <f t="shared" si="1188"/>
        <v/>
      </c>
      <c r="M2496" s="133" t="str">
        <f t="shared" si="1189"/>
        <v/>
      </c>
      <c r="N2496" s="134" t="str">
        <f>IFERROR(IF(B:B="","",IF(R2496="Beer",SUM(LOOKUP(2,1/(Rates!$B$3:$B$5&lt;=W2496)/(Rates!$C$3:$C$5&gt;=W2496),Rates!$D$3:$D$5)*(X2496/100)*W2496),IF(R2496="Refreshment Beverage",SUM(LOOKUP(2,1/(Rates!$B$7:$B$11&lt;=W2496)/(Rates!$C$7:$C$11&gt;=W2496),Rates!$D$7:$D$11)*(X2496/100)*W2496)))),"")</f>
        <v/>
      </c>
      <c r="O2496" s="134" t="str">
        <f t="shared" si="1190"/>
        <v/>
      </c>
      <c r="P2496" s="116"/>
      <c r="Q2496" s="117" t="str">
        <f t="shared" si="1191"/>
        <v/>
      </c>
      <c r="R2496" s="128" t="str">
        <f t="shared" si="1192"/>
        <v/>
      </c>
      <c r="S2496" s="135" t="str">
        <f>IF(B2496="","",IF(R2496="Refreshment Beverage",VLOOKUP(VALUE(Q2496),Rates!G$15:L$19,2,0),VLOOKUP(VALUE(Q2496),Rates!G$4:L$12,2,0)))</f>
        <v/>
      </c>
      <c r="T2496" s="135" t="str">
        <f t="shared" si="1193"/>
        <v/>
      </c>
      <c r="U2496" s="118" t="str">
        <f t="shared" si="1194"/>
        <v/>
      </c>
      <c r="V2496" s="135" t="str">
        <f t="shared" si="1195"/>
        <v/>
      </c>
      <c r="W2496" s="135" t="str">
        <f t="shared" si="1196"/>
        <v/>
      </c>
      <c r="X2496" s="119" t="str">
        <f t="shared" si="1197"/>
        <v/>
      </c>
      <c r="Y2496" s="120" t="str">
        <f>IF(B:B="","",IF(R2496="Refreshment Beverage",VLOOKUP(Q2496,Rates!G$15:L$19,6,0)*W2496,VLOOKUP(Q2496,Rates!G$4:L$12,6,0)*W2496))</f>
        <v/>
      </c>
      <c r="Z2496" s="120" t="str">
        <f t="shared" si="1198"/>
        <v/>
      </c>
      <c r="AA2496" s="120" t="str">
        <f t="shared" si="1199"/>
        <v/>
      </c>
      <c r="AB2496" s="136" t="str">
        <f>IF(B:B="","",IF(R2496="Refreshment Beverage","",IF(AND(R2496="Beer",Q2496=0),SUM(LOOKUP(2,1/(Rates!$B$15:$B$18&lt;=W2496)/(Rates!$C$15:$C$18&gt;=W2496),Rates!$D$15:$D$18)*W2496),VLOOKUP(VALUE(Q:Q),Rates!A:B,2,0)*W2496)))</f>
        <v/>
      </c>
      <c r="AC2496" s="136" t="str">
        <f>IF(B:B="","",IF(R2496="Refreshment Beverage","",IF(AND(R2496="Beer",Q2496=0),SUM(LOOKUP(2,1/(Rates!$B$15:$B$18&lt;=W2496)/(Rates!$C$15:$C$18&gt;=W2496),Rates!$E$15:$E$18)*W2496),VLOOKUP(VALUE(Q:Q),Rates!A:C,3,0)*W2496)))</f>
        <v/>
      </c>
      <c r="AD2496" s="137" t="str">
        <f>IFERROR(IF(B:B="","",IF(R2496="Beer","",IF(VALUE(Q2496)=0,VLOOKUP(VLOOKUP(B:B,#REF!,16,0),Rates!A:E,2,0),VLOOKUP(VALUE(Q2496),Rates!A$31:B$34,2,0)*W2496))),0)</f>
        <v/>
      </c>
      <c r="AE2496" s="121" t="str">
        <f t="shared" si="1200"/>
        <v/>
      </c>
      <c r="AF2496" s="138" t="str">
        <f t="shared" si="1201"/>
        <v/>
      </c>
      <c r="AG2496" s="122" t="str">
        <f t="shared" si="1202"/>
        <v/>
      </c>
      <c r="AH2496" s="123" t="str">
        <f t="shared" si="1203"/>
        <v/>
      </c>
      <c r="AI2496" s="139" t="str">
        <f>IF(AE:AE="","",IF(R2496="Refreshment Beverage",AK2496*(Rates!J$19/100),ROUND(SUM(AH2496*(Rates!$J$8/100)),4)))</f>
        <v/>
      </c>
      <c r="AJ2496" s="124" t="str">
        <f t="shared" si="1204"/>
        <v/>
      </c>
      <c r="AK2496" s="125" t="str">
        <f t="shared" si="1205"/>
        <v/>
      </c>
      <c r="AL2496" s="121" t="str">
        <f t="shared" si="1206"/>
        <v/>
      </c>
      <c r="AM2496" s="138" t="str">
        <f>IF(AS2496="","",IF(R2496="Refreshment Beverage",ROUND(AS2496*Rates!K$19,4),ROUND(AO2496*(VLOOKUP(VALUE(Q2496),Rates!G$4:L$12,3,0)),4)))</f>
        <v/>
      </c>
      <c r="AN2496" s="126" t="str">
        <f>IF(AS2496="","",IF(R2496="Refreshment Beverage",AS2496*(Rates!J$19/100),MAX(AM2496,AB2496)))</f>
        <v/>
      </c>
      <c r="AO2496" s="127" t="str">
        <f t="shared" si="1207"/>
        <v/>
      </c>
      <c r="AP2496" s="127" t="str">
        <f t="shared" si="1208"/>
        <v/>
      </c>
      <c r="AQ2496" s="140" t="str">
        <f>IF(AS2496="","",IF(R2496="Refreshment Beverage",ROUND(SUM(VLOOKUP(Q:Q,Rates!G$15:L$19,3,0)*(AS2496-Y2496-Z2496-AA2496)),4),ROUND(SUM(Rates!$K$8*AS2496),4)))</f>
        <v/>
      </c>
      <c r="AR2496" s="139" t="str">
        <f t="shared" si="1209"/>
        <v/>
      </c>
      <c r="AS2496" s="125" t="str">
        <f t="shared" si="1210"/>
        <v/>
      </c>
      <c r="AT2496" s="121" t="str">
        <f t="shared" si="1211"/>
        <v/>
      </c>
      <c r="AU2496" s="138" t="str">
        <f>IF(AX2496="","",IF(R2496="Refreshment Beverage",ROUND((BA2496-Y2496-Z2496-AA2496)*VLOOKUP(VALUE(Q2496),Rates!G$15:L$19,3,0),4),ROUND(AW2496*(VLOOKUP(VALUE(Q2496),Rates!G:L,3,0)),4)))</f>
        <v/>
      </c>
      <c r="AV2496" s="126" t="str">
        <f t="shared" si="1212"/>
        <v/>
      </c>
      <c r="AW2496" s="127" t="str">
        <f t="shared" si="1213"/>
        <v/>
      </c>
      <c r="AX2496" s="123" t="str">
        <f t="shared" si="1214"/>
        <v/>
      </c>
      <c r="AY2496" s="140" t="str">
        <f>IF(AX2496="","",IF(R2496="Refreshment Beverage",ROUND(SUM(AX2496*Rates!K$19),4),ROUND(SUM(AX2496*(Rates!J$8/100)),4)))</f>
        <v/>
      </c>
      <c r="AZ2496" s="124" t="str">
        <f t="shared" si="1215"/>
        <v/>
      </c>
      <c r="BA2496" s="125" t="str">
        <f t="shared" si="1216"/>
        <v/>
      </c>
      <c r="BB2496" s="115"/>
      <c r="BC2496" s="143"/>
      <c r="BD2496" s="100"/>
      <c r="BE2496" s="100"/>
      <c r="BF2496" s="100"/>
      <c r="BG2496" s="100"/>
    </row>
    <row r="2497" spans="1:59" x14ac:dyDescent="0.2">
      <c r="A2497" s="144"/>
      <c r="B2497" s="141"/>
      <c r="C2497" s="141"/>
      <c r="D2497" s="142"/>
      <c r="E2497" s="142"/>
      <c r="F2497" s="142"/>
      <c r="G2497" s="142"/>
      <c r="H2497" s="142"/>
      <c r="I2497" s="129"/>
      <c r="J2497" s="130"/>
      <c r="K2497" s="131" t="str">
        <f t="shared" si="1187"/>
        <v/>
      </c>
      <c r="L2497" s="132" t="str">
        <f t="shared" si="1188"/>
        <v/>
      </c>
      <c r="M2497" s="133" t="str">
        <f t="shared" si="1189"/>
        <v/>
      </c>
      <c r="N2497" s="134" t="str">
        <f>IFERROR(IF(B:B="","",IF(R2497="Beer",SUM(LOOKUP(2,1/(Rates!$B$3:$B$5&lt;=W2497)/(Rates!$C$3:$C$5&gt;=W2497),Rates!$D$3:$D$5)*(X2497/100)*W2497),IF(R2497="Refreshment Beverage",SUM(LOOKUP(2,1/(Rates!$B$7:$B$11&lt;=W2497)/(Rates!$C$7:$C$11&gt;=W2497),Rates!$D$7:$D$11)*(X2497/100)*W2497)))),"")</f>
        <v/>
      </c>
      <c r="O2497" s="134" t="str">
        <f t="shared" si="1190"/>
        <v/>
      </c>
      <c r="P2497" s="116"/>
      <c r="Q2497" s="117" t="str">
        <f t="shared" si="1191"/>
        <v/>
      </c>
      <c r="R2497" s="128" t="str">
        <f t="shared" si="1192"/>
        <v/>
      </c>
      <c r="S2497" s="135" t="str">
        <f>IF(B2497="","",IF(R2497="Refreshment Beverage",VLOOKUP(VALUE(Q2497),Rates!G$15:L$19,2,0),VLOOKUP(VALUE(Q2497),Rates!G$4:L$12,2,0)))</f>
        <v/>
      </c>
      <c r="T2497" s="135" t="str">
        <f t="shared" si="1193"/>
        <v/>
      </c>
      <c r="U2497" s="118" t="str">
        <f t="shared" si="1194"/>
        <v/>
      </c>
      <c r="V2497" s="135" t="str">
        <f t="shared" si="1195"/>
        <v/>
      </c>
      <c r="W2497" s="135" t="str">
        <f t="shared" si="1196"/>
        <v/>
      </c>
      <c r="X2497" s="119" t="str">
        <f t="shared" si="1197"/>
        <v/>
      </c>
      <c r="Y2497" s="120" t="str">
        <f>IF(B:B="","",IF(R2497="Refreshment Beverage",VLOOKUP(Q2497,Rates!G$15:L$19,6,0)*W2497,VLOOKUP(Q2497,Rates!G$4:L$12,6,0)*W2497))</f>
        <v/>
      </c>
      <c r="Z2497" s="120" t="str">
        <f t="shared" si="1198"/>
        <v/>
      </c>
      <c r="AA2497" s="120" t="str">
        <f t="shared" si="1199"/>
        <v/>
      </c>
      <c r="AB2497" s="136" t="str">
        <f>IF(B:B="","",IF(R2497="Refreshment Beverage","",IF(AND(R2497="Beer",Q2497=0),SUM(LOOKUP(2,1/(Rates!$B$15:$B$18&lt;=W2497)/(Rates!$C$15:$C$18&gt;=W2497),Rates!$D$15:$D$18)*W2497),VLOOKUP(VALUE(Q:Q),Rates!A:B,2,0)*W2497)))</f>
        <v/>
      </c>
      <c r="AC2497" s="136" t="str">
        <f>IF(B:B="","",IF(R2497="Refreshment Beverage","",IF(AND(R2497="Beer",Q2497=0),SUM(LOOKUP(2,1/(Rates!$B$15:$B$18&lt;=W2497)/(Rates!$C$15:$C$18&gt;=W2497),Rates!$E$15:$E$18)*W2497),VLOOKUP(VALUE(Q:Q),Rates!A:C,3,0)*W2497)))</f>
        <v/>
      </c>
      <c r="AD2497" s="137" t="str">
        <f>IFERROR(IF(B:B="","",IF(R2497="Beer","",IF(VALUE(Q2497)=0,VLOOKUP(VLOOKUP(B:B,#REF!,16,0),Rates!A:E,2,0),VLOOKUP(VALUE(Q2497),Rates!A$31:B$34,2,0)*W2497))),0)</f>
        <v/>
      </c>
      <c r="AE2497" s="121" t="str">
        <f t="shared" si="1200"/>
        <v/>
      </c>
      <c r="AF2497" s="138" t="str">
        <f t="shared" si="1201"/>
        <v/>
      </c>
      <c r="AG2497" s="122" t="str">
        <f t="shared" si="1202"/>
        <v/>
      </c>
      <c r="AH2497" s="123" t="str">
        <f t="shared" si="1203"/>
        <v/>
      </c>
      <c r="AI2497" s="139" t="str">
        <f>IF(AE:AE="","",IF(R2497="Refreshment Beverage",AK2497*(Rates!J$19/100),ROUND(SUM(AH2497*(Rates!$J$8/100)),4)))</f>
        <v/>
      </c>
      <c r="AJ2497" s="124" t="str">
        <f t="shared" si="1204"/>
        <v/>
      </c>
      <c r="AK2497" s="125" t="str">
        <f t="shared" si="1205"/>
        <v/>
      </c>
      <c r="AL2497" s="121" t="str">
        <f t="shared" si="1206"/>
        <v/>
      </c>
      <c r="AM2497" s="138" t="str">
        <f>IF(AS2497="","",IF(R2497="Refreshment Beverage",ROUND(AS2497*Rates!K$19,4),ROUND(AO2497*(VLOOKUP(VALUE(Q2497),Rates!G$4:L$12,3,0)),4)))</f>
        <v/>
      </c>
      <c r="AN2497" s="126" t="str">
        <f>IF(AS2497="","",IF(R2497="Refreshment Beverage",AS2497*(Rates!J$19/100),MAX(AM2497,AB2497)))</f>
        <v/>
      </c>
      <c r="AO2497" s="127" t="str">
        <f t="shared" si="1207"/>
        <v/>
      </c>
      <c r="AP2497" s="127" t="str">
        <f t="shared" si="1208"/>
        <v/>
      </c>
      <c r="AQ2497" s="140" t="str">
        <f>IF(AS2497="","",IF(R2497="Refreshment Beverage",ROUND(SUM(VLOOKUP(Q:Q,Rates!G$15:L$19,3,0)*(AS2497-Y2497-Z2497-AA2497)),4),ROUND(SUM(Rates!$K$8*AS2497),4)))</f>
        <v/>
      </c>
      <c r="AR2497" s="139" t="str">
        <f t="shared" si="1209"/>
        <v/>
      </c>
      <c r="AS2497" s="125" t="str">
        <f t="shared" si="1210"/>
        <v/>
      </c>
      <c r="AT2497" s="121" t="str">
        <f t="shared" si="1211"/>
        <v/>
      </c>
      <c r="AU2497" s="138" t="str">
        <f>IF(AX2497="","",IF(R2497="Refreshment Beverage",ROUND((BA2497-Y2497-Z2497-AA2497)*VLOOKUP(VALUE(Q2497),Rates!G$15:L$19,3,0),4),ROUND(AW2497*(VLOOKUP(VALUE(Q2497),Rates!G:L,3,0)),4)))</f>
        <v/>
      </c>
      <c r="AV2497" s="126" t="str">
        <f t="shared" si="1212"/>
        <v/>
      </c>
      <c r="AW2497" s="127" t="str">
        <f t="shared" si="1213"/>
        <v/>
      </c>
      <c r="AX2497" s="123" t="str">
        <f t="shared" si="1214"/>
        <v/>
      </c>
      <c r="AY2497" s="140" t="str">
        <f>IF(AX2497="","",IF(R2497="Refreshment Beverage",ROUND(SUM(AX2497*Rates!K$19),4),ROUND(SUM(AX2497*(Rates!J$8/100)),4)))</f>
        <v/>
      </c>
      <c r="AZ2497" s="124" t="str">
        <f t="shared" si="1215"/>
        <v/>
      </c>
      <c r="BA2497" s="125" t="str">
        <f t="shared" si="1216"/>
        <v/>
      </c>
      <c r="BB2497" s="115"/>
      <c r="BC2497" s="143"/>
      <c r="BD2497" s="100"/>
      <c r="BE2497" s="100"/>
      <c r="BF2497" s="100"/>
      <c r="BG2497" s="100"/>
    </row>
    <row r="2498" spans="1:59" x14ac:dyDescent="0.2">
      <c r="A2498" s="144"/>
      <c r="B2498" s="141"/>
      <c r="C2498" s="141"/>
      <c r="D2498" s="142"/>
      <c r="E2498" s="142"/>
      <c r="F2498" s="142"/>
      <c r="G2498" s="142"/>
      <c r="H2498" s="142"/>
      <c r="I2498" s="129"/>
      <c r="J2498" s="130"/>
      <c r="K2498" s="131" t="str">
        <f t="shared" si="1187"/>
        <v/>
      </c>
      <c r="L2498" s="132" t="str">
        <f t="shared" si="1188"/>
        <v/>
      </c>
      <c r="M2498" s="133" t="str">
        <f t="shared" si="1189"/>
        <v/>
      </c>
      <c r="N2498" s="134" t="str">
        <f>IFERROR(IF(B:B="","",IF(R2498="Beer",SUM(LOOKUP(2,1/(Rates!$B$3:$B$5&lt;=W2498)/(Rates!$C$3:$C$5&gt;=W2498),Rates!$D$3:$D$5)*(X2498/100)*W2498),IF(R2498="Refreshment Beverage",SUM(LOOKUP(2,1/(Rates!$B$7:$B$11&lt;=W2498)/(Rates!$C$7:$C$11&gt;=W2498),Rates!$D$7:$D$11)*(X2498/100)*W2498)))),"")</f>
        <v/>
      </c>
      <c r="O2498" s="134" t="str">
        <f t="shared" si="1190"/>
        <v/>
      </c>
      <c r="P2498" s="116"/>
      <c r="Q2498" s="117" t="str">
        <f t="shared" si="1191"/>
        <v/>
      </c>
      <c r="R2498" s="128" t="str">
        <f t="shared" si="1192"/>
        <v/>
      </c>
      <c r="S2498" s="135" t="str">
        <f>IF(B2498="","",IF(R2498="Refreshment Beverage",VLOOKUP(VALUE(Q2498),Rates!G$15:L$19,2,0),VLOOKUP(VALUE(Q2498),Rates!G$4:L$12,2,0)))</f>
        <v/>
      </c>
      <c r="T2498" s="135" t="str">
        <f t="shared" si="1193"/>
        <v/>
      </c>
      <c r="U2498" s="118" t="str">
        <f t="shared" si="1194"/>
        <v/>
      </c>
      <c r="V2498" s="135" t="str">
        <f t="shared" si="1195"/>
        <v/>
      </c>
      <c r="W2498" s="135" t="str">
        <f t="shared" si="1196"/>
        <v/>
      </c>
      <c r="X2498" s="119" t="str">
        <f t="shared" si="1197"/>
        <v/>
      </c>
      <c r="Y2498" s="120" t="str">
        <f>IF(B:B="","",IF(R2498="Refreshment Beverage",VLOOKUP(Q2498,Rates!G$15:L$19,6,0)*W2498,VLOOKUP(Q2498,Rates!G$4:L$12,6,0)*W2498))</f>
        <v/>
      </c>
      <c r="Z2498" s="120" t="str">
        <f t="shared" si="1198"/>
        <v/>
      </c>
      <c r="AA2498" s="120" t="str">
        <f t="shared" si="1199"/>
        <v/>
      </c>
      <c r="AB2498" s="136" t="str">
        <f>IF(B:B="","",IF(R2498="Refreshment Beverage","",IF(AND(R2498="Beer",Q2498=0),SUM(LOOKUP(2,1/(Rates!$B$15:$B$18&lt;=W2498)/(Rates!$C$15:$C$18&gt;=W2498),Rates!$D$15:$D$18)*W2498),VLOOKUP(VALUE(Q:Q),Rates!A:B,2,0)*W2498)))</f>
        <v/>
      </c>
      <c r="AC2498" s="136" t="str">
        <f>IF(B:B="","",IF(R2498="Refreshment Beverage","",IF(AND(R2498="Beer",Q2498=0),SUM(LOOKUP(2,1/(Rates!$B$15:$B$18&lt;=W2498)/(Rates!$C$15:$C$18&gt;=W2498),Rates!$E$15:$E$18)*W2498),VLOOKUP(VALUE(Q:Q),Rates!A:C,3,0)*W2498)))</f>
        <v/>
      </c>
      <c r="AD2498" s="137" t="str">
        <f>IFERROR(IF(B:B="","",IF(R2498="Beer","",IF(VALUE(Q2498)=0,VLOOKUP(VLOOKUP(B:B,#REF!,16,0),Rates!A:E,2,0),VLOOKUP(VALUE(Q2498),Rates!A$31:B$34,2,0)*W2498))),0)</f>
        <v/>
      </c>
      <c r="AE2498" s="121" t="str">
        <f t="shared" si="1200"/>
        <v/>
      </c>
      <c r="AF2498" s="138" t="str">
        <f t="shared" si="1201"/>
        <v/>
      </c>
      <c r="AG2498" s="122" t="str">
        <f t="shared" si="1202"/>
        <v/>
      </c>
      <c r="AH2498" s="123" t="str">
        <f t="shared" si="1203"/>
        <v/>
      </c>
      <c r="AI2498" s="139" t="str">
        <f>IF(AE:AE="","",IF(R2498="Refreshment Beverage",AK2498*(Rates!J$19/100),ROUND(SUM(AH2498*(Rates!$J$8/100)),4)))</f>
        <v/>
      </c>
      <c r="AJ2498" s="124" t="str">
        <f t="shared" si="1204"/>
        <v/>
      </c>
      <c r="AK2498" s="125" t="str">
        <f t="shared" si="1205"/>
        <v/>
      </c>
      <c r="AL2498" s="121" t="str">
        <f t="shared" si="1206"/>
        <v/>
      </c>
      <c r="AM2498" s="138" t="str">
        <f>IF(AS2498="","",IF(R2498="Refreshment Beverage",ROUND(AS2498*Rates!K$19,4),ROUND(AO2498*(VLOOKUP(VALUE(Q2498),Rates!G$4:L$12,3,0)),4)))</f>
        <v/>
      </c>
      <c r="AN2498" s="126" t="str">
        <f>IF(AS2498="","",IF(R2498="Refreshment Beverage",AS2498*(Rates!J$19/100),MAX(AM2498,AB2498)))</f>
        <v/>
      </c>
      <c r="AO2498" s="127" t="str">
        <f t="shared" si="1207"/>
        <v/>
      </c>
      <c r="AP2498" s="127" t="str">
        <f t="shared" si="1208"/>
        <v/>
      </c>
      <c r="AQ2498" s="140" t="str">
        <f>IF(AS2498="","",IF(R2498="Refreshment Beverage",ROUND(SUM(VLOOKUP(Q:Q,Rates!G$15:L$19,3,0)*(AS2498-Y2498-Z2498-AA2498)),4),ROUND(SUM(Rates!$K$8*AS2498),4)))</f>
        <v/>
      </c>
      <c r="AR2498" s="139" t="str">
        <f t="shared" si="1209"/>
        <v/>
      </c>
      <c r="AS2498" s="125" t="str">
        <f t="shared" si="1210"/>
        <v/>
      </c>
      <c r="AT2498" s="121" t="str">
        <f t="shared" si="1211"/>
        <v/>
      </c>
      <c r="AU2498" s="138" t="str">
        <f>IF(AX2498="","",IF(R2498="Refreshment Beverage",ROUND((BA2498-Y2498-Z2498-AA2498)*VLOOKUP(VALUE(Q2498),Rates!G$15:L$19,3,0),4),ROUND(AW2498*(VLOOKUP(VALUE(Q2498),Rates!G:L,3,0)),4)))</f>
        <v/>
      </c>
      <c r="AV2498" s="126" t="str">
        <f t="shared" si="1212"/>
        <v/>
      </c>
      <c r="AW2498" s="127" t="str">
        <f t="shared" si="1213"/>
        <v/>
      </c>
      <c r="AX2498" s="123" t="str">
        <f t="shared" si="1214"/>
        <v/>
      </c>
      <c r="AY2498" s="140" t="str">
        <f>IF(AX2498="","",IF(R2498="Refreshment Beverage",ROUND(SUM(AX2498*Rates!K$19),4),ROUND(SUM(AX2498*(Rates!J$8/100)),4)))</f>
        <v/>
      </c>
      <c r="AZ2498" s="124" t="str">
        <f t="shared" si="1215"/>
        <v/>
      </c>
      <c r="BA2498" s="125" t="str">
        <f t="shared" si="1216"/>
        <v/>
      </c>
      <c r="BB2498" s="115"/>
      <c r="BC2498" s="143"/>
      <c r="BD2498" s="100"/>
      <c r="BE2498" s="100"/>
      <c r="BF2498" s="100"/>
      <c r="BG2498" s="100"/>
    </row>
    <row r="2499" spans="1:59" x14ac:dyDescent="0.2">
      <c r="A2499" s="144"/>
      <c r="B2499" s="141"/>
      <c r="C2499" s="141"/>
      <c r="D2499" s="142"/>
      <c r="E2499" s="142"/>
      <c r="F2499" s="142"/>
      <c r="G2499" s="142"/>
      <c r="H2499" s="142"/>
      <c r="I2499" s="129"/>
      <c r="J2499" s="130"/>
      <c r="K2499" s="131" t="str">
        <f t="shared" si="1187"/>
        <v/>
      </c>
      <c r="L2499" s="132" t="str">
        <f t="shared" si="1188"/>
        <v/>
      </c>
      <c r="M2499" s="133" t="str">
        <f t="shared" si="1189"/>
        <v/>
      </c>
      <c r="N2499" s="134" t="str">
        <f>IFERROR(IF(B:B="","",IF(R2499="Beer",SUM(LOOKUP(2,1/(Rates!$B$3:$B$5&lt;=W2499)/(Rates!$C$3:$C$5&gt;=W2499),Rates!$D$3:$D$5)*(X2499/100)*W2499),IF(R2499="Refreshment Beverage",SUM(LOOKUP(2,1/(Rates!$B$7:$B$11&lt;=W2499)/(Rates!$C$7:$C$11&gt;=W2499),Rates!$D$7:$D$11)*(X2499/100)*W2499)))),"")</f>
        <v/>
      </c>
      <c r="O2499" s="134" t="str">
        <f t="shared" si="1190"/>
        <v/>
      </c>
      <c r="P2499" s="116"/>
      <c r="Q2499" s="117" t="str">
        <f t="shared" si="1191"/>
        <v/>
      </c>
      <c r="R2499" s="128" t="str">
        <f t="shared" si="1192"/>
        <v/>
      </c>
      <c r="S2499" s="135" t="str">
        <f>IF(B2499="","",IF(R2499="Refreshment Beverage",VLOOKUP(VALUE(Q2499),Rates!G$15:L$19,2,0),VLOOKUP(VALUE(Q2499),Rates!G$4:L$12,2,0)))</f>
        <v/>
      </c>
      <c r="T2499" s="135" t="str">
        <f t="shared" si="1193"/>
        <v/>
      </c>
      <c r="U2499" s="118" t="str">
        <f t="shared" si="1194"/>
        <v/>
      </c>
      <c r="V2499" s="135" t="str">
        <f t="shared" si="1195"/>
        <v/>
      </c>
      <c r="W2499" s="135" t="str">
        <f t="shared" si="1196"/>
        <v/>
      </c>
      <c r="X2499" s="119" t="str">
        <f t="shared" si="1197"/>
        <v/>
      </c>
      <c r="Y2499" s="120" t="str">
        <f>IF(B:B="","",IF(R2499="Refreshment Beverage",VLOOKUP(Q2499,Rates!G$15:L$19,6,0)*W2499,VLOOKUP(Q2499,Rates!G$4:L$12,6,0)*W2499))</f>
        <v/>
      </c>
      <c r="Z2499" s="120" t="str">
        <f t="shared" si="1198"/>
        <v/>
      </c>
      <c r="AA2499" s="120" t="str">
        <f t="shared" si="1199"/>
        <v/>
      </c>
      <c r="AB2499" s="136" t="str">
        <f>IF(B:B="","",IF(R2499="Refreshment Beverage","",IF(AND(R2499="Beer",Q2499=0),SUM(LOOKUP(2,1/(Rates!$B$15:$B$18&lt;=W2499)/(Rates!$C$15:$C$18&gt;=W2499),Rates!$D$15:$D$18)*W2499),VLOOKUP(VALUE(Q:Q),Rates!A:B,2,0)*W2499)))</f>
        <v/>
      </c>
      <c r="AC2499" s="136" t="str">
        <f>IF(B:B="","",IF(R2499="Refreshment Beverage","",IF(AND(R2499="Beer",Q2499=0),SUM(LOOKUP(2,1/(Rates!$B$15:$B$18&lt;=W2499)/(Rates!$C$15:$C$18&gt;=W2499),Rates!$E$15:$E$18)*W2499),VLOOKUP(VALUE(Q:Q),Rates!A:C,3,0)*W2499)))</f>
        <v/>
      </c>
      <c r="AD2499" s="137" t="str">
        <f>IFERROR(IF(B:B="","",IF(R2499="Beer","",IF(VALUE(Q2499)=0,VLOOKUP(VLOOKUP(B:B,#REF!,16,0),Rates!A:E,2,0),VLOOKUP(VALUE(Q2499),Rates!A$31:B$34,2,0)*W2499))),0)</f>
        <v/>
      </c>
      <c r="AE2499" s="121" t="str">
        <f t="shared" si="1200"/>
        <v/>
      </c>
      <c r="AF2499" s="138" t="str">
        <f t="shared" si="1201"/>
        <v/>
      </c>
      <c r="AG2499" s="122" t="str">
        <f t="shared" si="1202"/>
        <v/>
      </c>
      <c r="AH2499" s="123" t="str">
        <f t="shared" si="1203"/>
        <v/>
      </c>
      <c r="AI2499" s="139" t="str">
        <f>IF(AE:AE="","",IF(R2499="Refreshment Beverage",AK2499*(Rates!J$19/100),ROUND(SUM(AH2499*(Rates!$J$8/100)),4)))</f>
        <v/>
      </c>
      <c r="AJ2499" s="124" t="str">
        <f t="shared" si="1204"/>
        <v/>
      </c>
      <c r="AK2499" s="125" t="str">
        <f t="shared" si="1205"/>
        <v/>
      </c>
      <c r="AL2499" s="121" t="str">
        <f t="shared" si="1206"/>
        <v/>
      </c>
      <c r="AM2499" s="138" t="str">
        <f>IF(AS2499="","",IF(R2499="Refreshment Beverage",ROUND(AS2499*Rates!K$19,4),ROUND(AO2499*(VLOOKUP(VALUE(Q2499),Rates!G$4:L$12,3,0)),4)))</f>
        <v/>
      </c>
      <c r="AN2499" s="126" t="str">
        <f>IF(AS2499="","",IF(R2499="Refreshment Beverage",AS2499*(Rates!J$19/100),MAX(AM2499,AB2499)))</f>
        <v/>
      </c>
      <c r="AO2499" s="127" t="str">
        <f t="shared" si="1207"/>
        <v/>
      </c>
      <c r="AP2499" s="127" t="str">
        <f t="shared" si="1208"/>
        <v/>
      </c>
      <c r="AQ2499" s="140" t="str">
        <f>IF(AS2499="","",IF(R2499="Refreshment Beverage",ROUND(SUM(VLOOKUP(Q:Q,Rates!G$15:L$19,3,0)*(AS2499-Y2499-Z2499-AA2499)),4),ROUND(SUM(Rates!$K$8*AS2499),4)))</f>
        <v/>
      </c>
      <c r="AR2499" s="139" t="str">
        <f t="shared" si="1209"/>
        <v/>
      </c>
      <c r="AS2499" s="125" t="str">
        <f t="shared" si="1210"/>
        <v/>
      </c>
      <c r="AT2499" s="121" t="str">
        <f t="shared" si="1211"/>
        <v/>
      </c>
      <c r="AU2499" s="138" t="str">
        <f>IF(AX2499="","",IF(R2499="Refreshment Beverage",ROUND((BA2499-Y2499-Z2499-AA2499)*VLOOKUP(VALUE(Q2499),Rates!G$15:L$19,3,0),4),ROUND(AW2499*(VLOOKUP(VALUE(Q2499),Rates!G:L,3,0)),4)))</f>
        <v/>
      </c>
      <c r="AV2499" s="126" t="str">
        <f t="shared" si="1212"/>
        <v/>
      </c>
      <c r="AW2499" s="127" t="str">
        <f t="shared" si="1213"/>
        <v/>
      </c>
      <c r="AX2499" s="123" t="str">
        <f t="shared" si="1214"/>
        <v/>
      </c>
      <c r="AY2499" s="140" t="str">
        <f>IF(AX2499="","",IF(R2499="Refreshment Beverage",ROUND(SUM(AX2499*Rates!K$19),4),ROUND(SUM(AX2499*(Rates!J$8/100)),4)))</f>
        <v/>
      </c>
      <c r="AZ2499" s="124" t="str">
        <f t="shared" si="1215"/>
        <v/>
      </c>
      <c r="BA2499" s="125" t="str">
        <f t="shared" si="1216"/>
        <v/>
      </c>
      <c r="BB2499" s="115"/>
      <c r="BC2499" s="143"/>
      <c r="BD2499" s="100"/>
      <c r="BE2499" s="100"/>
      <c r="BF2499" s="100"/>
      <c r="BG2499" s="100"/>
    </row>
    <row r="2500" spans="1:59" x14ac:dyDescent="0.2">
      <c r="A2500" s="144"/>
      <c r="B2500" s="141"/>
      <c r="C2500" s="141"/>
      <c r="D2500" s="142"/>
      <c r="E2500" s="142"/>
      <c r="F2500" s="142"/>
      <c r="G2500" s="142"/>
      <c r="H2500" s="142"/>
      <c r="I2500" s="129"/>
      <c r="J2500" s="130"/>
      <c r="K2500" s="131" t="str">
        <f t="shared" si="1187"/>
        <v/>
      </c>
      <c r="L2500" s="132" t="str">
        <f t="shared" si="1188"/>
        <v/>
      </c>
      <c r="M2500" s="133" t="str">
        <f t="shared" si="1189"/>
        <v/>
      </c>
      <c r="N2500" s="134" t="str">
        <f>IFERROR(IF(B:B="","",IF(R2500="Beer",SUM(LOOKUP(2,1/(Rates!$B$3:$B$5&lt;=W2500)/(Rates!$C$3:$C$5&gt;=W2500),Rates!$D$3:$D$5)*(X2500/100)*W2500),IF(R2500="Refreshment Beverage",SUM(LOOKUP(2,1/(Rates!$B$7:$B$11&lt;=W2500)/(Rates!$C$7:$C$11&gt;=W2500),Rates!$D$7:$D$11)*(X2500/100)*W2500)))),"")</f>
        <v/>
      </c>
      <c r="O2500" s="134" t="str">
        <f t="shared" si="1190"/>
        <v/>
      </c>
      <c r="P2500" s="116"/>
      <c r="Q2500" s="117" t="str">
        <f t="shared" si="1191"/>
        <v/>
      </c>
      <c r="R2500" s="128" t="str">
        <f t="shared" si="1192"/>
        <v/>
      </c>
      <c r="S2500" s="135" t="str">
        <f>IF(B2500="","",IF(R2500="Refreshment Beverage",VLOOKUP(VALUE(Q2500),Rates!G$15:L$19,2,0),VLOOKUP(VALUE(Q2500),Rates!G$4:L$12,2,0)))</f>
        <v/>
      </c>
      <c r="T2500" s="135" t="str">
        <f t="shared" si="1193"/>
        <v/>
      </c>
      <c r="U2500" s="118" t="str">
        <f t="shared" si="1194"/>
        <v/>
      </c>
      <c r="V2500" s="135" t="str">
        <f t="shared" si="1195"/>
        <v/>
      </c>
      <c r="W2500" s="135" t="str">
        <f t="shared" si="1196"/>
        <v/>
      </c>
      <c r="X2500" s="119" t="str">
        <f t="shared" si="1197"/>
        <v/>
      </c>
      <c r="Y2500" s="120" t="str">
        <f>IF(B:B="","",IF(R2500="Refreshment Beverage",VLOOKUP(Q2500,Rates!G$15:L$19,6,0)*W2500,VLOOKUP(Q2500,Rates!G$4:L$12,6,0)*W2500))</f>
        <v/>
      </c>
      <c r="Z2500" s="120" t="str">
        <f t="shared" si="1198"/>
        <v/>
      </c>
      <c r="AA2500" s="120" t="str">
        <f t="shared" si="1199"/>
        <v/>
      </c>
      <c r="AB2500" s="136" t="str">
        <f>IF(B:B="","",IF(R2500="Refreshment Beverage","",IF(AND(R2500="Beer",Q2500=0),SUM(LOOKUP(2,1/(Rates!$B$15:$B$18&lt;=W2500)/(Rates!$C$15:$C$18&gt;=W2500),Rates!$D$15:$D$18)*W2500),VLOOKUP(VALUE(Q:Q),Rates!A:B,2,0)*W2500)))</f>
        <v/>
      </c>
      <c r="AC2500" s="136" t="str">
        <f>IF(B:B="","",IF(R2500="Refreshment Beverage","",IF(AND(R2500="Beer",Q2500=0),SUM(LOOKUP(2,1/(Rates!$B$15:$B$18&lt;=W2500)/(Rates!$C$15:$C$18&gt;=W2500),Rates!$E$15:$E$18)*W2500),VLOOKUP(VALUE(Q:Q),Rates!A:C,3,0)*W2500)))</f>
        <v/>
      </c>
      <c r="AD2500" s="137" t="str">
        <f>IFERROR(IF(B:B="","",IF(R2500="Beer","",IF(VALUE(Q2500)=0,VLOOKUP(VLOOKUP(B:B,#REF!,16,0),Rates!A:E,2,0),VLOOKUP(VALUE(Q2500),Rates!A$31:B$34,2,0)*W2500))),0)</f>
        <v/>
      </c>
      <c r="AE2500" s="121" t="str">
        <f t="shared" si="1200"/>
        <v/>
      </c>
      <c r="AF2500" s="138" t="str">
        <f t="shared" si="1201"/>
        <v/>
      </c>
      <c r="AG2500" s="122" t="str">
        <f t="shared" si="1202"/>
        <v/>
      </c>
      <c r="AH2500" s="123" t="str">
        <f t="shared" si="1203"/>
        <v/>
      </c>
      <c r="AI2500" s="139" t="str">
        <f>IF(AE:AE="","",IF(R2500="Refreshment Beverage",AK2500*(Rates!J$19/100),ROUND(SUM(AH2500*(Rates!$J$8/100)),4)))</f>
        <v/>
      </c>
      <c r="AJ2500" s="124" t="str">
        <f t="shared" si="1204"/>
        <v/>
      </c>
      <c r="AK2500" s="125" t="str">
        <f t="shared" si="1205"/>
        <v/>
      </c>
      <c r="AL2500" s="121" t="str">
        <f t="shared" si="1206"/>
        <v/>
      </c>
      <c r="AM2500" s="138" t="str">
        <f>IF(AS2500="","",IF(R2500="Refreshment Beverage",ROUND(AS2500*Rates!K$19,4),ROUND(AO2500*(VLOOKUP(VALUE(Q2500),Rates!G$4:L$12,3,0)),4)))</f>
        <v/>
      </c>
      <c r="AN2500" s="126" t="str">
        <f>IF(AS2500="","",IF(R2500="Refreshment Beverage",AS2500*(Rates!J$19/100),MAX(AM2500,AB2500)))</f>
        <v/>
      </c>
      <c r="AO2500" s="127" t="str">
        <f t="shared" si="1207"/>
        <v/>
      </c>
      <c r="AP2500" s="127" t="str">
        <f t="shared" si="1208"/>
        <v/>
      </c>
      <c r="AQ2500" s="140" t="str">
        <f>IF(AS2500="","",IF(R2500="Refreshment Beverage",ROUND(SUM(VLOOKUP(Q:Q,Rates!G$15:L$19,3,0)*(AS2500-Y2500-Z2500-AA2500)),4),ROUND(SUM(Rates!$K$8*AS2500),4)))</f>
        <v/>
      </c>
      <c r="AR2500" s="139" t="str">
        <f t="shared" si="1209"/>
        <v/>
      </c>
      <c r="AS2500" s="125" t="str">
        <f t="shared" si="1210"/>
        <v/>
      </c>
      <c r="AT2500" s="121" t="str">
        <f t="shared" si="1211"/>
        <v/>
      </c>
      <c r="AU2500" s="138" t="str">
        <f>IF(AX2500="","",IF(R2500="Refreshment Beverage",ROUND((BA2500-Y2500-Z2500-AA2500)*VLOOKUP(VALUE(Q2500),Rates!G$15:L$19,3,0),4),ROUND(AW2500*(VLOOKUP(VALUE(Q2500),Rates!G:L,3,0)),4)))</f>
        <v/>
      </c>
      <c r="AV2500" s="126" t="str">
        <f t="shared" si="1212"/>
        <v/>
      </c>
      <c r="AW2500" s="127" t="str">
        <f t="shared" si="1213"/>
        <v/>
      </c>
      <c r="AX2500" s="123" t="str">
        <f t="shared" si="1214"/>
        <v/>
      </c>
      <c r="AY2500" s="140" t="str">
        <f>IF(AX2500="","",IF(R2500="Refreshment Beverage",ROUND(SUM(AX2500*Rates!K$19),4),ROUND(SUM(AX2500*(Rates!J$8/100)),4)))</f>
        <v/>
      </c>
      <c r="AZ2500" s="124" t="str">
        <f t="shared" si="1215"/>
        <v/>
      </c>
      <c r="BA2500" s="125" t="str">
        <f t="shared" si="1216"/>
        <v/>
      </c>
      <c r="BB2500" s="115"/>
      <c r="BC2500" s="143"/>
      <c r="BD2500" s="100"/>
      <c r="BE2500" s="100"/>
      <c r="BF2500" s="100"/>
      <c r="BG2500" s="100"/>
    </row>
    <row r="2501" spans="1:59" x14ac:dyDescent="0.2">
      <c r="A2501" s="144"/>
      <c r="B2501" s="141"/>
      <c r="C2501" s="141"/>
      <c r="D2501" s="142"/>
      <c r="E2501" s="142"/>
      <c r="F2501" s="142"/>
      <c r="G2501" s="142"/>
      <c r="H2501" s="142"/>
      <c r="I2501" s="129"/>
      <c r="J2501" s="130"/>
      <c r="K2501" s="131" t="str">
        <f t="shared" si="1187"/>
        <v/>
      </c>
      <c r="L2501" s="132" t="str">
        <f t="shared" si="1188"/>
        <v/>
      </c>
      <c r="M2501" s="133" t="str">
        <f t="shared" si="1189"/>
        <v/>
      </c>
      <c r="N2501" s="134" t="str">
        <f>IFERROR(IF(B:B="","",IF(R2501="Beer",SUM(LOOKUP(2,1/(Rates!$B$3:$B$5&lt;=W2501)/(Rates!$C$3:$C$5&gt;=W2501),Rates!$D$3:$D$5)*(X2501/100)*W2501),IF(R2501="Refreshment Beverage",SUM(LOOKUP(2,1/(Rates!$B$7:$B$11&lt;=W2501)/(Rates!$C$7:$C$11&gt;=W2501),Rates!$D$7:$D$11)*(X2501/100)*W2501)))),"")</f>
        <v/>
      </c>
      <c r="O2501" s="134" t="str">
        <f t="shared" si="1190"/>
        <v/>
      </c>
      <c r="P2501" s="116"/>
      <c r="Q2501" s="117" t="str">
        <f t="shared" si="1191"/>
        <v/>
      </c>
      <c r="R2501" s="128" t="str">
        <f t="shared" si="1192"/>
        <v/>
      </c>
      <c r="S2501" s="135" t="str">
        <f>IF(B2501="","",IF(R2501="Refreshment Beverage",VLOOKUP(VALUE(Q2501),Rates!G$15:L$19,2,0),VLOOKUP(VALUE(Q2501),Rates!G$4:L$12,2,0)))</f>
        <v/>
      </c>
      <c r="T2501" s="135" t="str">
        <f t="shared" si="1193"/>
        <v/>
      </c>
      <c r="U2501" s="118" t="str">
        <f t="shared" si="1194"/>
        <v/>
      </c>
      <c r="V2501" s="135" t="str">
        <f t="shared" si="1195"/>
        <v/>
      </c>
      <c r="W2501" s="135" t="str">
        <f t="shared" si="1196"/>
        <v/>
      </c>
      <c r="X2501" s="119" t="str">
        <f t="shared" si="1197"/>
        <v/>
      </c>
      <c r="Y2501" s="120" t="str">
        <f>IF(B:B="","",IF(R2501="Refreshment Beverage",VLOOKUP(Q2501,Rates!G$15:L$19,6,0)*W2501,VLOOKUP(Q2501,Rates!G$4:L$12,6,0)*W2501))</f>
        <v/>
      </c>
      <c r="Z2501" s="120" t="str">
        <f t="shared" si="1198"/>
        <v/>
      </c>
      <c r="AA2501" s="120" t="str">
        <f t="shared" si="1199"/>
        <v/>
      </c>
      <c r="AB2501" s="136" t="str">
        <f>IF(B:B="","",IF(R2501="Refreshment Beverage","",IF(AND(R2501="Beer",Q2501=0),SUM(LOOKUP(2,1/(Rates!$B$15:$B$18&lt;=W2501)/(Rates!$C$15:$C$18&gt;=W2501),Rates!$D$15:$D$18)*W2501),VLOOKUP(VALUE(Q:Q),Rates!A:B,2,0)*W2501)))</f>
        <v/>
      </c>
      <c r="AC2501" s="136" t="str">
        <f>IF(B:B="","",IF(R2501="Refreshment Beverage","",IF(AND(R2501="Beer",Q2501=0),SUM(LOOKUP(2,1/(Rates!$B$15:$B$18&lt;=W2501)/(Rates!$C$15:$C$18&gt;=W2501),Rates!$E$15:$E$18)*W2501),VLOOKUP(VALUE(Q:Q),Rates!A:C,3,0)*W2501)))</f>
        <v/>
      </c>
      <c r="AD2501" s="137" t="str">
        <f>IFERROR(IF(B:B="","",IF(R2501="Beer","",IF(VALUE(Q2501)=0,VLOOKUP(VLOOKUP(B:B,#REF!,16,0),Rates!A:E,2,0),VLOOKUP(VALUE(Q2501),Rates!A$31:B$34,2,0)*W2501))),0)</f>
        <v/>
      </c>
      <c r="AE2501" s="121" t="str">
        <f t="shared" si="1200"/>
        <v/>
      </c>
      <c r="AF2501" s="138" t="str">
        <f t="shared" si="1201"/>
        <v/>
      </c>
      <c r="AG2501" s="122" t="str">
        <f t="shared" si="1202"/>
        <v/>
      </c>
      <c r="AH2501" s="123" t="str">
        <f t="shared" si="1203"/>
        <v/>
      </c>
      <c r="AI2501" s="139" t="str">
        <f>IF(AE:AE="","",IF(R2501="Refreshment Beverage",AK2501*(Rates!J$19/100),ROUND(SUM(AH2501*(Rates!$J$8/100)),4)))</f>
        <v/>
      </c>
      <c r="AJ2501" s="124" t="str">
        <f t="shared" si="1204"/>
        <v/>
      </c>
      <c r="AK2501" s="125" t="str">
        <f t="shared" si="1205"/>
        <v/>
      </c>
      <c r="AL2501" s="121" t="str">
        <f t="shared" si="1206"/>
        <v/>
      </c>
      <c r="AM2501" s="138" t="str">
        <f>IF(AS2501="","",IF(R2501="Refreshment Beverage",ROUND(AS2501*Rates!K$19,4),ROUND(AO2501*(VLOOKUP(VALUE(Q2501),Rates!G$4:L$12,3,0)),4)))</f>
        <v/>
      </c>
      <c r="AN2501" s="126" t="str">
        <f>IF(AS2501="","",IF(R2501="Refreshment Beverage",AS2501*(Rates!J$19/100),MAX(AM2501,AB2501)))</f>
        <v/>
      </c>
      <c r="AO2501" s="127" t="str">
        <f t="shared" si="1207"/>
        <v/>
      </c>
      <c r="AP2501" s="127" t="str">
        <f t="shared" si="1208"/>
        <v/>
      </c>
      <c r="AQ2501" s="140" t="str">
        <f>IF(AS2501="","",IF(R2501="Refreshment Beverage",ROUND(SUM(VLOOKUP(Q:Q,Rates!G$15:L$19,3,0)*(AS2501-Y2501-Z2501-AA2501)),4),ROUND(SUM(Rates!$K$8*AS2501),4)))</f>
        <v/>
      </c>
      <c r="AR2501" s="139" t="str">
        <f t="shared" si="1209"/>
        <v/>
      </c>
      <c r="AS2501" s="125" t="str">
        <f t="shared" si="1210"/>
        <v/>
      </c>
      <c r="AT2501" s="121" t="str">
        <f t="shared" si="1211"/>
        <v/>
      </c>
      <c r="AU2501" s="138" t="str">
        <f>IF(AX2501="","",IF(R2501="Refreshment Beverage",ROUND((BA2501-Y2501-Z2501-AA2501)*VLOOKUP(VALUE(Q2501),Rates!G$15:L$19,3,0),4),ROUND(AW2501*(VLOOKUP(VALUE(Q2501),Rates!G:L,3,0)),4)))</f>
        <v/>
      </c>
      <c r="AV2501" s="126" t="str">
        <f t="shared" si="1212"/>
        <v/>
      </c>
      <c r="AW2501" s="127" t="str">
        <f t="shared" si="1213"/>
        <v/>
      </c>
      <c r="AX2501" s="123" t="str">
        <f t="shared" si="1214"/>
        <v/>
      </c>
      <c r="AY2501" s="140" t="str">
        <f>IF(AX2501="","",IF(R2501="Refreshment Beverage",ROUND(SUM(AX2501*Rates!K$19),4),ROUND(SUM(AX2501*(Rates!J$8/100)),4)))</f>
        <v/>
      </c>
      <c r="AZ2501" s="124" t="str">
        <f t="shared" si="1215"/>
        <v/>
      </c>
      <c r="BA2501" s="125" t="str">
        <f t="shared" si="1216"/>
        <v/>
      </c>
      <c r="BB2501" s="115"/>
      <c r="BC2501" s="143"/>
      <c r="BD2501" s="100"/>
      <c r="BE2501" s="100"/>
      <c r="BF2501" s="100"/>
      <c r="BG2501" s="100"/>
    </row>
    <row r="2502" spans="1:59" x14ac:dyDescent="0.2">
      <c r="A2502" s="144"/>
      <c r="B2502" s="141"/>
      <c r="C2502" s="141"/>
      <c r="D2502" s="142"/>
      <c r="E2502" s="142"/>
      <c r="F2502" s="142"/>
      <c r="G2502" s="142"/>
      <c r="H2502" s="142"/>
      <c r="I2502" s="129"/>
      <c r="J2502" s="130"/>
      <c r="K2502" s="131" t="str">
        <f t="shared" si="1187"/>
        <v/>
      </c>
      <c r="L2502" s="132" t="str">
        <f t="shared" si="1188"/>
        <v/>
      </c>
      <c r="M2502" s="133" t="str">
        <f t="shared" si="1189"/>
        <v/>
      </c>
      <c r="N2502" s="134" t="str">
        <f>IFERROR(IF(B:B="","",IF(R2502="Beer",SUM(LOOKUP(2,1/(Rates!$B$3:$B$5&lt;=W2502)/(Rates!$C$3:$C$5&gt;=W2502),Rates!$D$3:$D$5)*(X2502/100)*W2502),IF(R2502="Refreshment Beverage",SUM(LOOKUP(2,1/(Rates!$B$7:$B$11&lt;=W2502)/(Rates!$C$7:$C$11&gt;=W2502),Rates!$D$7:$D$11)*(X2502/100)*W2502)))),"")</f>
        <v/>
      </c>
      <c r="O2502" s="134" t="str">
        <f t="shared" si="1190"/>
        <v/>
      </c>
      <c r="P2502" s="116"/>
      <c r="Q2502" s="117" t="str">
        <f t="shared" si="1191"/>
        <v/>
      </c>
      <c r="R2502" s="128" t="str">
        <f t="shared" si="1192"/>
        <v/>
      </c>
      <c r="S2502" s="135" t="str">
        <f>IF(B2502="","",IF(R2502="Refreshment Beverage",VLOOKUP(VALUE(Q2502),Rates!G$15:L$19,2,0),VLOOKUP(VALUE(Q2502),Rates!G$4:L$12,2,0)))</f>
        <v/>
      </c>
      <c r="T2502" s="135" t="str">
        <f t="shared" si="1193"/>
        <v/>
      </c>
      <c r="U2502" s="118" t="str">
        <f t="shared" si="1194"/>
        <v/>
      </c>
      <c r="V2502" s="135" t="str">
        <f t="shared" si="1195"/>
        <v/>
      </c>
      <c r="W2502" s="135" t="str">
        <f t="shared" si="1196"/>
        <v/>
      </c>
      <c r="X2502" s="119" t="str">
        <f t="shared" si="1197"/>
        <v/>
      </c>
      <c r="Y2502" s="120" t="str">
        <f>IF(B:B="","",IF(R2502="Refreshment Beverage",VLOOKUP(Q2502,Rates!G$15:L$19,6,0)*W2502,VLOOKUP(Q2502,Rates!G$4:L$12,6,0)*W2502))</f>
        <v/>
      </c>
      <c r="Z2502" s="120" t="str">
        <f t="shared" si="1198"/>
        <v/>
      </c>
      <c r="AA2502" s="120" t="str">
        <f t="shared" si="1199"/>
        <v/>
      </c>
      <c r="AB2502" s="136" t="str">
        <f>IF(B:B="","",IF(R2502="Refreshment Beverage","",IF(AND(R2502="Beer",Q2502=0),SUM(LOOKUP(2,1/(Rates!$B$15:$B$18&lt;=W2502)/(Rates!$C$15:$C$18&gt;=W2502),Rates!$D$15:$D$18)*W2502),VLOOKUP(VALUE(Q:Q),Rates!A:B,2,0)*W2502)))</f>
        <v/>
      </c>
      <c r="AC2502" s="136" t="str">
        <f>IF(B:B="","",IF(R2502="Refreshment Beverage","",IF(AND(R2502="Beer",Q2502=0),SUM(LOOKUP(2,1/(Rates!$B$15:$B$18&lt;=W2502)/(Rates!$C$15:$C$18&gt;=W2502),Rates!$E$15:$E$18)*W2502),VLOOKUP(VALUE(Q:Q),Rates!A:C,3,0)*W2502)))</f>
        <v/>
      </c>
      <c r="AD2502" s="137" t="str">
        <f>IFERROR(IF(B:B="","",IF(R2502="Beer","",IF(VALUE(Q2502)=0,VLOOKUP(VLOOKUP(B:B,#REF!,16,0),Rates!A:E,2,0),VLOOKUP(VALUE(Q2502),Rates!A$31:B$34,2,0)*W2502))),0)</f>
        <v/>
      </c>
      <c r="AE2502" s="121" t="str">
        <f t="shared" si="1200"/>
        <v/>
      </c>
      <c r="AF2502" s="138" t="str">
        <f t="shared" si="1201"/>
        <v/>
      </c>
      <c r="AG2502" s="122" t="str">
        <f t="shared" si="1202"/>
        <v/>
      </c>
      <c r="AH2502" s="123" t="str">
        <f t="shared" si="1203"/>
        <v/>
      </c>
      <c r="AI2502" s="139" t="str">
        <f>IF(AE:AE="","",IF(R2502="Refreshment Beverage",AK2502*(Rates!J$19/100),ROUND(SUM(AH2502*(Rates!$J$8/100)),4)))</f>
        <v/>
      </c>
      <c r="AJ2502" s="124" t="str">
        <f t="shared" si="1204"/>
        <v/>
      </c>
      <c r="AK2502" s="125" t="str">
        <f t="shared" si="1205"/>
        <v/>
      </c>
      <c r="AL2502" s="121" t="str">
        <f t="shared" si="1206"/>
        <v/>
      </c>
      <c r="AM2502" s="138" t="str">
        <f>IF(AS2502="","",IF(R2502="Refreshment Beverage",ROUND(AS2502*Rates!K$19,4),ROUND(AO2502*(VLOOKUP(VALUE(Q2502),Rates!G$4:L$12,3,0)),4)))</f>
        <v/>
      </c>
      <c r="AN2502" s="126" t="str">
        <f>IF(AS2502="","",IF(R2502="Refreshment Beverage",AS2502*(Rates!J$19/100),MAX(AM2502,AB2502)))</f>
        <v/>
      </c>
      <c r="AO2502" s="127" t="str">
        <f t="shared" si="1207"/>
        <v/>
      </c>
      <c r="AP2502" s="127" t="str">
        <f t="shared" si="1208"/>
        <v/>
      </c>
      <c r="AQ2502" s="140" t="str">
        <f>IF(AS2502="","",IF(R2502="Refreshment Beverage",ROUND(SUM(VLOOKUP(Q:Q,Rates!G$15:L$19,3,0)*(AS2502-Y2502-Z2502-AA2502)),4),ROUND(SUM(Rates!$K$8*AS2502),4)))</f>
        <v/>
      </c>
      <c r="AR2502" s="139" t="str">
        <f t="shared" si="1209"/>
        <v/>
      </c>
      <c r="AS2502" s="125" t="str">
        <f t="shared" si="1210"/>
        <v/>
      </c>
      <c r="AT2502" s="121" t="str">
        <f t="shared" si="1211"/>
        <v/>
      </c>
      <c r="AU2502" s="138" t="str">
        <f>IF(AX2502="","",IF(R2502="Refreshment Beverage",ROUND((BA2502-Y2502-Z2502-AA2502)*VLOOKUP(VALUE(Q2502),Rates!G$15:L$19,3,0),4),ROUND(AW2502*(VLOOKUP(VALUE(Q2502),Rates!G:L,3,0)),4)))</f>
        <v/>
      </c>
      <c r="AV2502" s="126" t="str">
        <f t="shared" si="1212"/>
        <v/>
      </c>
      <c r="AW2502" s="127" t="str">
        <f t="shared" si="1213"/>
        <v/>
      </c>
      <c r="AX2502" s="123" t="str">
        <f t="shared" si="1214"/>
        <v/>
      </c>
      <c r="AY2502" s="140" t="str">
        <f>IF(AX2502="","",IF(R2502="Refreshment Beverage",ROUND(SUM(AX2502*Rates!K$19),4),ROUND(SUM(AX2502*(Rates!J$8/100)),4)))</f>
        <v/>
      </c>
      <c r="AZ2502" s="124" t="str">
        <f t="shared" si="1215"/>
        <v/>
      </c>
      <c r="BA2502" s="125" t="str">
        <f t="shared" si="1216"/>
        <v/>
      </c>
      <c r="BB2502" s="115"/>
      <c r="BC2502" s="143"/>
      <c r="BD2502" s="100"/>
      <c r="BE2502" s="100"/>
      <c r="BF2502" s="100"/>
      <c r="BG2502" s="100"/>
    </row>
    <row r="2503" spans="1:59" x14ac:dyDescent="0.2">
      <c r="A2503" s="144"/>
      <c r="B2503" s="141"/>
      <c r="C2503" s="141"/>
      <c r="D2503" s="142"/>
      <c r="E2503" s="142"/>
      <c r="F2503" s="142"/>
      <c r="G2503" s="142"/>
      <c r="H2503" s="142"/>
      <c r="I2503" s="129"/>
      <c r="J2503" s="130"/>
      <c r="K2503" s="131" t="str">
        <f t="shared" si="1187"/>
        <v/>
      </c>
      <c r="L2503" s="132" t="str">
        <f t="shared" si="1188"/>
        <v/>
      </c>
      <c r="M2503" s="133" t="str">
        <f t="shared" si="1189"/>
        <v/>
      </c>
      <c r="N2503" s="134" t="str">
        <f>IFERROR(IF(B:B="","",IF(R2503="Beer",SUM(LOOKUP(2,1/(Rates!$B$3:$B$5&lt;=W2503)/(Rates!$C$3:$C$5&gt;=W2503),Rates!$D$3:$D$5)*(X2503/100)*W2503),IF(R2503="Refreshment Beverage",SUM(LOOKUP(2,1/(Rates!$B$7:$B$11&lt;=W2503)/(Rates!$C$7:$C$11&gt;=W2503),Rates!$D$7:$D$11)*(X2503/100)*W2503)))),"")</f>
        <v/>
      </c>
      <c r="O2503" s="134" t="str">
        <f t="shared" si="1190"/>
        <v/>
      </c>
      <c r="P2503" s="116"/>
      <c r="Q2503" s="117" t="str">
        <f t="shared" si="1191"/>
        <v/>
      </c>
      <c r="R2503" s="128" t="str">
        <f t="shared" si="1192"/>
        <v/>
      </c>
      <c r="S2503" s="135" t="str">
        <f>IF(B2503="","",IF(R2503="Refreshment Beverage",VLOOKUP(VALUE(Q2503),Rates!G$15:L$19,2,0),VLOOKUP(VALUE(Q2503),Rates!G$4:L$12,2,0)))</f>
        <v/>
      </c>
      <c r="T2503" s="135" t="str">
        <f t="shared" si="1193"/>
        <v/>
      </c>
      <c r="U2503" s="118" t="str">
        <f t="shared" si="1194"/>
        <v/>
      </c>
      <c r="V2503" s="135" t="str">
        <f t="shared" si="1195"/>
        <v/>
      </c>
      <c r="W2503" s="135" t="str">
        <f t="shared" si="1196"/>
        <v/>
      </c>
      <c r="X2503" s="119" t="str">
        <f t="shared" si="1197"/>
        <v/>
      </c>
      <c r="Y2503" s="120" t="str">
        <f>IF(B:B="","",IF(R2503="Refreshment Beverage",VLOOKUP(Q2503,Rates!G$15:L$19,6,0)*W2503,VLOOKUP(Q2503,Rates!G$4:L$12,6,0)*W2503))</f>
        <v/>
      </c>
      <c r="Z2503" s="120" t="str">
        <f t="shared" si="1198"/>
        <v/>
      </c>
      <c r="AA2503" s="120" t="str">
        <f t="shared" si="1199"/>
        <v/>
      </c>
      <c r="AB2503" s="136" t="str">
        <f>IF(B:B="","",IF(R2503="Refreshment Beverage","",IF(AND(R2503="Beer",Q2503=0),SUM(LOOKUP(2,1/(Rates!$B$15:$B$18&lt;=W2503)/(Rates!$C$15:$C$18&gt;=W2503),Rates!$D$15:$D$18)*W2503),VLOOKUP(VALUE(Q:Q),Rates!A:B,2,0)*W2503)))</f>
        <v/>
      </c>
      <c r="AC2503" s="136" t="str">
        <f>IF(B:B="","",IF(R2503="Refreshment Beverage","",IF(AND(R2503="Beer",Q2503=0),SUM(LOOKUP(2,1/(Rates!$B$15:$B$18&lt;=W2503)/(Rates!$C$15:$C$18&gt;=W2503),Rates!$E$15:$E$18)*W2503),VLOOKUP(VALUE(Q:Q),Rates!A:C,3,0)*W2503)))</f>
        <v/>
      </c>
      <c r="AD2503" s="137" t="str">
        <f>IFERROR(IF(B:B="","",IF(R2503="Beer","",IF(VALUE(Q2503)=0,VLOOKUP(VLOOKUP(B:B,#REF!,16,0),Rates!A:E,2,0),VLOOKUP(VALUE(Q2503),Rates!A$31:B$34,2,0)*W2503))),0)</f>
        <v/>
      </c>
      <c r="AE2503" s="121" t="str">
        <f t="shared" si="1200"/>
        <v/>
      </c>
      <c r="AF2503" s="138" t="str">
        <f t="shared" si="1201"/>
        <v/>
      </c>
      <c r="AG2503" s="122" t="str">
        <f t="shared" si="1202"/>
        <v/>
      </c>
      <c r="AH2503" s="123" t="str">
        <f t="shared" si="1203"/>
        <v/>
      </c>
      <c r="AI2503" s="139" t="str">
        <f>IF(AE:AE="","",IF(R2503="Refreshment Beverage",AK2503*(Rates!J$19/100),ROUND(SUM(AH2503*(Rates!$J$8/100)),4)))</f>
        <v/>
      </c>
      <c r="AJ2503" s="124" t="str">
        <f t="shared" si="1204"/>
        <v/>
      </c>
      <c r="AK2503" s="125" t="str">
        <f t="shared" si="1205"/>
        <v/>
      </c>
      <c r="AL2503" s="121" t="str">
        <f t="shared" si="1206"/>
        <v/>
      </c>
      <c r="AM2503" s="138" t="str">
        <f>IF(AS2503="","",IF(R2503="Refreshment Beverage",ROUND(AS2503*Rates!K$19,4),ROUND(AO2503*(VLOOKUP(VALUE(Q2503),Rates!G$4:L$12,3,0)),4)))</f>
        <v/>
      </c>
      <c r="AN2503" s="126" t="str">
        <f>IF(AS2503="","",IF(R2503="Refreshment Beverage",AS2503*(Rates!J$19/100),MAX(AM2503,AB2503)))</f>
        <v/>
      </c>
      <c r="AO2503" s="127" t="str">
        <f t="shared" si="1207"/>
        <v/>
      </c>
      <c r="AP2503" s="127" t="str">
        <f t="shared" si="1208"/>
        <v/>
      </c>
      <c r="AQ2503" s="140" t="str">
        <f>IF(AS2503="","",IF(R2503="Refreshment Beverage",ROUND(SUM(VLOOKUP(Q:Q,Rates!G$15:L$19,3,0)*(AS2503-Y2503-Z2503-AA2503)),4),ROUND(SUM(Rates!$K$8*AS2503),4)))</f>
        <v/>
      </c>
      <c r="AR2503" s="139" t="str">
        <f t="shared" si="1209"/>
        <v/>
      </c>
      <c r="AS2503" s="125" t="str">
        <f t="shared" si="1210"/>
        <v/>
      </c>
      <c r="AT2503" s="121" t="str">
        <f t="shared" si="1211"/>
        <v/>
      </c>
      <c r="AU2503" s="138" t="str">
        <f>IF(AX2503="","",IF(R2503="Refreshment Beverage",ROUND((BA2503-Y2503-Z2503-AA2503)*VLOOKUP(VALUE(Q2503),Rates!G$15:L$19,3,0),4),ROUND(AW2503*(VLOOKUP(VALUE(Q2503),Rates!G:L,3,0)),4)))</f>
        <v/>
      </c>
      <c r="AV2503" s="126" t="str">
        <f t="shared" si="1212"/>
        <v/>
      </c>
      <c r="AW2503" s="127" t="str">
        <f t="shared" si="1213"/>
        <v/>
      </c>
      <c r="AX2503" s="123" t="str">
        <f t="shared" si="1214"/>
        <v/>
      </c>
      <c r="AY2503" s="140" t="str">
        <f>IF(AX2503="","",IF(R2503="Refreshment Beverage",ROUND(SUM(AX2503*Rates!K$19),4),ROUND(SUM(AX2503*(Rates!J$8/100)),4)))</f>
        <v/>
      </c>
      <c r="AZ2503" s="124" t="str">
        <f t="shared" si="1215"/>
        <v/>
      </c>
      <c r="BA2503" s="125" t="str">
        <f t="shared" si="1216"/>
        <v/>
      </c>
      <c r="BB2503" s="115"/>
      <c r="BC2503" s="143"/>
      <c r="BD2503" s="100"/>
      <c r="BE2503" s="100"/>
      <c r="BF2503" s="100"/>
      <c r="BG2503" s="100"/>
    </row>
    <row r="2504" spans="1:59" x14ac:dyDescent="0.2">
      <c r="A2504" s="144"/>
      <c r="B2504" s="141"/>
      <c r="C2504" s="141"/>
      <c r="D2504" s="142"/>
      <c r="E2504" s="142"/>
      <c r="F2504" s="142"/>
      <c r="G2504" s="142"/>
      <c r="H2504" s="142"/>
      <c r="I2504" s="129"/>
      <c r="J2504" s="130"/>
      <c r="K2504" s="131" t="str">
        <f t="shared" si="1187"/>
        <v/>
      </c>
      <c r="L2504" s="132" t="str">
        <f t="shared" si="1188"/>
        <v/>
      </c>
      <c r="M2504" s="133" t="str">
        <f t="shared" si="1189"/>
        <v/>
      </c>
      <c r="N2504" s="134" t="str">
        <f>IFERROR(IF(B:B="","",IF(R2504="Beer",SUM(LOOKUP(2,1/(Rates!$B$3:$B$5&lt;=W2504)/(Rates!$C$3:$C$5&gt;=W2504),Rates!$D$3:$D$5)*(X2504/100)*W2504),IF(R2504="Refreshment Beverage",SUM(LOOKUP(2,1/(Rates!$B$7:$B$11&lt;=W2504)/(Rates!$C$7:$C$11&gt;=W2504),Rates!$D$7:$D$11)*(X2504/100)*W2504)))),"")</f>
        <v/>
      </c>
      <c r="O2504" s="134" t="str">
        <f t="shared" si="1190"/>
        <v/>
      </c>
      <c r="P2504" s="116"/>
      <c r="Q2504" s="117" t="str">
        <f t="shared" si="1191"/>
        <v/>
      </c>
      <c r="R2504" s="128" t="str">
        <f t="shared" si="1192"/>
        <v/>
      </c>
      <c r="S2504" s="135" t="str">
        <f>IF(B2504="","",IF(R2504="Refreshment Beverage",VLOOKUP(VALUE(Q2504),Rates!G$15:L$19,2,0),VLOOKUP(VALUE(Q2504),Rates!G$4:L$12,2,0)))</f>
        <v/>
      </c>
      <c r="T2504" s="135" t="str">
        <f t="shared" si="1193"/>
        <v/>
      </c>
      <c r="U2504" s="118" t="str">
        <f t="shared" si="1194"/>
        <v/>
      </c>
      <c r="V2504" s="135" t="str">
        <f t="shared" si="1195"/>
        <v/>
      </c>
      <c r="W2504" s="135" t="str">
        <f t="shared" si="1196"/>
        <v/>
      </c>
      <c r="X2504" s="119" t="str">
        <f t="shared" si="1197"/>
        <v/>
      </c>
      <c r="Y2504" s="120" t="str">
        <f>IF(B:B="","",IF(R2504="Refreshment Beverage",VLOOKUP(Q2504,Rates!G$15:L$19,6,0)*W2504,VLOOKUP(Q2504,Rates!G$4:L$12,6,0)*W2504))</f>
        <v/>
      </c>
      <c r="Z2504" s="120" t="str">
        <f t="shared" si="1198"/>
        <v/>
      </c>
      <c r="AA2504" s="120" t="str">
        <f t="shared" si="1199"/>
        <v/>
      </c>
      <c r="AB2504" s="136" t="str">
        <f>IF(B:B="","",IF(R2504="Refreshment Beverage","",IF(AND(R2504="Beer",Q2504=0),SUM(LOOKUP(2,1/(Rates!$B$15:$B$18&lt;=W2504)/(Rates!$C$15:$C$18&gt;=W2504),Rates!$D$15:$D$18)*W2504),VLOOKUP(VALUE(Q:Q),Rates!A:B,2,0)*W2504)))</f>
        <v/>
      </c>
      <c r="AC2504" s="136" t="str">
        <f>IF(B:B="","",IF(R2504="Refreshment Beverage","",IF(AND(R2504="Beer",Q2504=0),SUM(LOOKUP(2,1/(Rates!$B$15:$B$18&lt;=W2504)/(Rates!$C$15:$C$18&gt;=W2504),Rates!$E$15:$E$18)*W2504),VLOOKUP(VALUE(Q:Q),Rates!A:C,3,0)*W2504)))</f>
        <v/>
      </c>
      <c r="AD2504" s="137" t="str">
        <f>IFERROR(IF(B:B="","",IF(R2504="Beer","",IF(VALUE(Q2504)=0,VLOOKUP(VLOOKUP(B:B,#REF!,16,0),Rates!A:E,2,0),VLOOKUP(VALUE(Q2504),Rates!A$31:B$34,2,0)*W2504))),0)</f>
        <v/>
      </c>
      <c r="AE2504" s="121" t="str">
        <f t="shared" si="1200"/>
        <v/>
      </c>
      <c r="AF2504" s="138" t="str">
        <f t="shared" si="1201"/>
        <v/>
      </c>
      <c r="AG2504" s="122" t="str">
        <f t="shared" si="1202"/>
        <v/>
      </c>
      <c r="AH2504" s="123" t="str">
        <f t="shared" si="1203"/>
        <v/>
      </c>
      <c r="AI2504" s="139" t="str">
        <f>IF(AE:AE="","",IF(R2504="Refreshment Beverage",AK2504*(Rates!J$19/100),ROUND(SUM(AH2504*(Rates!$J$8/100)),4)))</f>
        <v/>
      </c>
      <c r="AJ2504" s="124" t="str">
        <f t="shared" si="1204"/>
        <v/>
      </c>
      <c r="AK2504" s="125" t="str">
        <f t="shared" si="1205"/>
        <v/>
      </c>
      <c r="AL2504" s="121" t="str">
        <f t="shared" si="1206"/>
        <v/>
      </c>
      <c r="AM2504" s="138" t="str">
        <f>IF(AS2504="","",IF(R2504="Refreshment Beverage",ROUND(AS2504*Rates!K$19,4),ROUND(AO2504*(VLOOKUP(VALUE(Q2504),Rates!G$4:L$12,3,0)),4)))</f>
        <v/>
      </c>
      <c r="AN2504" s="126" t="str">
        <f>IF(AS2504="","",IF(R2504="Refreshment Beverage",AS2504*(Rates!J$19/100),MAX(AM2504,AB2504)))</f>
        <v/>
      </c>
      <c r="AO2504" s="127" t="str">
        <f t="shared" si="1207"/>
        <v/>
      </c>
      <c r="AP2504" s="127" t="str">
        <f t="shared" si="1208"/>
        <v/>
      </c>
      <c r="AQ2504" s="140" t="str">
        <f>IF(AS2504="","",IF(R2504="Refreshment Beverage",ROUND(SUM(VLOOKUP(Q:Q,Rates!G$15:L$19,3,0)*(AS2504-Y2504-Z2504-AA2504)),4),ROUND(SUM(Rates!$K$8*AS2504),4)))</f>
        <v/>
      </c>
      <c r="AR2504" s="139" t="str">
        <f t="shared" si="1209"/>
        <v/>
      </c>
      <c r="AS2504" s="125" t="str">
        <f t="shared" si="1210"/>
        <v/>
      </c>
      <c r="AT2504" s="121" t="str">
        <f t="shared" si="1211"/>
        <v/>
      </c>
      <c r="AU2504" s="138" t="str">
        <f>IF(AX2504="","",IF(R2504="Refreshment Beverage",ROUND((BA2504-Y2504-Z2504-AA2504)*VLOOKUP(VALUE(Q2504),Rates!G$15:L$19,3,0),4),ROUND(AW2504*(VLOOKUP(VALUE(Q2504),Rates!G:L,3,0)),4)))</f>
        <v/>
      </c>
      <c r="AV2504" s="126" t="str">
        <f t="shared" si="1212"/>
        <v/>
      </c>
      <c r="AW2504" s="127" t="str">
        <f t="shared" si="1213"/>
        <v/>
      </c>
      <c r="AX2504" s="123" t="str">
        <f t="shared" si="1214"/>
        <v/>
      </c>
      <c r="AY2504" s="140" t="str">
        <f>IF(AX2504="","",IF(R2504="Refreshment Beverage",ROUND(SUM(AX2504*Rates!K$19),4),ROUND(SUM(AX2504*(Rates!J$8/100)),4)))</f>
        <v/>
      </c>
      <c r="AZ2504" s="124" t="str">
        <f t="shared" si="1215"/>
        <v/>
      </c>
      <c r="BA2504" s="125" t="str">
        <f t="shared" si="1216"/>
        <v/>
      </c>
      <c r="BB2504" s="115"/>
      <c r="BC2504" s="143"/>
      <c r="BD2504" s="100"/>
      <c r="BE2504" s="100"/>
      <c r="BF2504" s="100"/>
      <c r="BG2504" s="100"/>
    </row>
    <row r="2505" spans="1:59" x14ac:dyDescent="0.2">
      <c r="A2505" s="144"/>
      <c r="B2505" s="141"/>
      <c r="C2505" s="141"/>
      <c r="D2505" s="142"/>
      <c r="E2505" s="142"/>
      <c r="F2505" s="142"/>
      <c r="G2505" s="142"/>
      <c r="H2505" s="142"/>
      <c r="I2505" s="129"/>
      <c r="J2505" s="130"/>
      <c r="K2505" s="131" t="str">
        <f t="shared" si="1187"/>
        <v/>
      </c>
      <c r="L2505" s="132" t="str">
        <f t="shared" si="1188"/>
        <v/>
      </c>
      <c r="M2505" s="133" t="str">
        <f t="shared" si="1189"/>
        <v/>
      </c>
      <c r="N2505" s="134" t="str">
        <f>IFERROR(IF(B:B="","",IF(R2505="Beer",SUM(LOOKUP(2,1/(Rates!$B$3:$B$5&lt;=W2505)/(Rates!$C$3:$C$5&gt;=W2505),Rates!$D$3:$D$5)*(X2505/100)*W2505),IF(R2505="Refreshment Beverage",SUM(LOOKUP(2,1/(Rates!$B$7:$B$11&lt;=W2505)/(Rates!$C$7:$C$11&gt;=W2505),Rates!$D$7:$D$11)*(X2505/100)*W2505)))),"")</f>
        <v/>
      </c>
      <c r="O2505" s="134" t="str">
        <f t="shared" si="1190"/>
        <v/>
      </c>
      <c r="P2505" s="116"/>
      <c r="Q2505" s="117" t="str">
        <f t="shared" si="1191"/>
        <v/>
      </c>
      <c r="R2505" s="128" t="str">
        <f t="shared" si="1192"/>
        <v/>
      </c>
      <c r="S2505" s="135" t="str">
        <f>IF(B2505="","",IF(R2505="Refreshment Beverage",VLOOKUP(VALUE(Q2505),Rates!G$15:L$19,2,0),VLOOKUP(VALUE(Q2505),Rates!G$4:L$12,2,0)))</f>
        <v/>
      </c>
      <c r="T2505" s="135" t="str">
        <f t="shared" si="1193"/>
        <v/>
      </c>
      <c r="U2505" s="118" t="str">
        <f t="shared" si="1194"/>
        <v/>
      </c>
      <c r="V2505" s="135" t="str">
        <f t="shared" si="1195"/>
        <v/>
      </c>
      <c r="W2505" s="135" t="str">
        <f t="shared" si="1196"/>
        <v/>
      </c>
      <c r="X2505" s="119" t="str">
        <f t="shared" si="1197"/>
        <v/>
      </c>
      <c r="Y2505" s="120" t="str">
        <f>IF(B:B="","",IF(R2505="Refreshment Beverage",VLOOKUP(Q2505,Rates!G$15:L$19,6,0)*W2505,VLOOKUP(Q2505,Rates!G$4:L$12,6,0)*W2505))</f>
        <v/>
      </c>
      <c r="Z2505" s="120" t="str">
        <f t="shared" si="1198"/>
        <v/>
      </c>
      <c r="AA2505" s="120" t="str">
        <f t="shared" si="1199"/>
        <v/>
      </c>
      <c r="AB2505" s="136" t="str">
        <f>IF(B:B="","",IF(R2505="Refreshment Beverage","",IF(AND(R2505="Beer",Q2505=0),SUM(LOOKUP(2,1/(Rates!$B$15:$B$18&lt;=W2505)/(Rates!$C$15:$C$18&gt;=W2505),Rates!$D$15:$D$18)*W2505),VLOOKUP(VALUE(Q:Q),Rates!A:B,2,0)*W2505)))</f>
        <v/>
      </c>
      <c r="AC2505" s="136" t="str">
        <f>IF(B:B="","",IF(R2505="Refreshment Beverage","",IF(AND(R2505="Beer",Q2505=0),SUM(LOOKUP(2,1/(Rates!$B$15:$B$18&lt;=W2505)/(Rates!$C$15:$C$18&gt;=W2505),Rates!$E$15:$E$18)*W2505),VLOOKUP(VALUE(Q:Q),Rates!A:C,3,0)*W2505)))</f>
        <v/>
      </c>
      <c r="AD2505" s="137" t="str">
        <f>IFERROR(IF(B:B="","",IF(R2505="Beer","",IF(VALUE(Q2505)=0,VLOOKUP(VLOOKUP(B:B,#REF!,16,0),Rates!A:E,2,0),VLOOKUP(VALUE(Q2505),Rates!A$31:B$34,2,0)*W2505))),0)</f>
        <v/>
      </c>
      <c r="AE2505" s="121" t="str">
        <f t="shared" si="1200"/>
        <v/>
      </c>
      <c r="AF2505" s="138" t="str">
        <f t="shared" si="1201"/>
        <v/>
      </c>
      <c r="AG2505" s="122" t="str">
        <f t="shared" si="1202"/>
        <v/>
      </c>
      <c r="AH2505" s="123" t="str">
        <f t="shared" si="1203"/>
        <v/>
      </c>
      <c r="AI2505" s="139" t="str">
        <f>IF(AE:AE="","",IF(R2505="Refreshment Beverage",AK2505*(Rates!J$19/100),ROUND(SUM(AH2505*(Rates!$J$8/100)),4)))</f>
        <v/>
      </c>
      <c r="AJ2505" s="124" t="str">
        <f t="shared" si="1204"/>
        <v/>
      </c>
      <c r="AK2505" s="125" t="str">
        <f t="shared" si="1205"/>
        <v/>
      </c>
      <c r="AL2505" s="121" t="str">
        <f t="shared" si="1206"/>
        <v/>
      </c>
      <c r="AM2505" s="138" t="str">
        <f>IF(AS2505="","",IF(R2505="Refreshment Beverage",ROUND(AS2505*Rates!K$19,4),ROUND(AO2505*(VLOOKUP(VALUE(Q2505),Rates!G$4:L$12,3,0)),4)))</f>
        <v/>
      </c>
      <c r="AN2505" s="126" t="str">
        <f>IF(AS2505="","",IF(R2505="Refreshment Beverage",AS2505*(Rates!J$19/100),MAX(AM2505,AB2505)))</f>
        <v/>
      </c>
      <c r="AO2505" s="127" t="str">
        <f t="shared" si="1207"/>
        <v/>
      </c>
      <c r="AP2505" s="127" t="str">
        <f t="shared" si="1208"/>
        <v/>
      </c>
      <c r="AQ2505" s="140" t="str">
        <f>IF(AS2505="","",IF(R2505="Refreshment Beverage",ROUND(SUM(VLOOKUP(Q:Q,Rates!G$15:L$19,3,0)*(AS2505-Y2505-Z2505-AA2505)),4),ROUND(SUM(Rates!$K$8*AS2505),4)))</f>
        <v/>
      </c>
      <c r="AR2505" s="139" t="str">
        <f t="shared" si="1209"/>
        <v/>
      </c>
      <c r="AS2505" s="125" t="str">
        <f t="shared" si="1210"/>
        <v/>
      </c>
      <c r="AT2505" s="121" t="str">
        <f t="shared" si="1211"/>
        <v/>
      </c>
      <c r="AU2505" s="138" t="str">
        <f>IF(AX2505="","",IF(R2505="Refreshment Beverage",ROUND((BA2505-Y2505-Z2505-AA2505)*VLOOKUP(VALUE(Q2505),Rates!G$15:L$19,3,0),4),ROUND(AW2505*(VLOOKUP(VALUE(Q2505),Rates!G:L,3,0)),4)))</f>
        <v/>
      </c>
      <c r="AV2505" s="126" t="str">
        <f t="shared" si="1212"/>
        <v/>
      </c>
      <c r="AW2505" s="127" t="str">
        <f t="shared" si="1213"/>
        <v/>
      </c>
      <c r="AX2505" s="123" t="str">
        <f t="shared" si="1214"/>
        <v/>
      </c>
      <c r="AY2505" s="140" t="str">
        <f>IF(AX2505="","",IF(R2505="Refreshment Beverage",ROUND(SUM(AX2505*Rates!K$19),4),ROUND(SUM(AX2505*(Rates!J$8/100)),4)))</f>
        <v/>
      </c>
      <c r="AZ2505" s="124" t="str">
        <f t="shared" si="1215"/>
        <v/>
      </c>
      <c r="BA2505" s="125" t="str">
        <f t="shared" si="1216"/>
        <v/>
      </c>
      <c r="BB2505" s="115"/>
      <c r="BC2505" s="143"/>
      <c r="BD2505" s="100"/>
      <c r="BE2505" s="100"/>
      <c r="BF2505" s="100"/>
      <c r="BG2505" s="100"/>
    </row>
    <row r="2506" spans="1:59" x14ac:dyDescent="0.2">
      <c r="A2506" s="144"/>
      <c r="B2506" s="141"/>
      <c r="C2506" s="141"/>
      <c r="D2506" s="142"/>
      <c r="E2506" s="142"/>
      <c r="F2506" s="142"/>
      <c r="G2506" s="142"/>
      <c r="H2506" s="142"/>
      <c r="I2506" s="129"/>
      <c r="J2506" s="130"/>
      <c r="K2506" s="131" t="str">
        <f t="shared" si="1187"/>
        <v/>
      </c>
      <c r="L2506" s="132" t="str">
        <f t="shared" si="1188"/>
        <v/>
      </c>
      <c r="M2506" s="133" t="str">
        <f t="shared" si="1189"/>
        <v/>
      </c>
      <c r="N2506" s="134" t="str">
        <f>IFERROR(IF(B:B="","",IF(R2506="Beer",SUM(LOOKUP(2,1/(Rates!$B$3:$B$5&lt;=W2506)/(Rates!$C$3:$C$5&gt;=W2506),Rates!$D$3:$D$5)*(X2506/100)*W2506),IF(R2506="Refreshment Beverage",SUM(LOOKUP(2,1/(Rates!$B$7:$B$11&lt;=W2506)/(Rates!$C$7:$C$11&gt;=W2506),Rates!$D$7:$D$11)*(X2506/100)*W2506)))),"")</f>
        <v/>
      </c>
      <c r="O2506" s="134" t="str">
        <f t="shared" si="1190"/>
        <v/>
      </c>
      <c r="P2506" s="116"/>
      <c r="Q2506" s="117" t="str">
        <f t="shared" si="1191"/>
        <v/>
      </c>
      <c r="R2506" s="128" t="str">
        <f t="shared" si="1192"/>
        <v/>
      </c>
      <c r="S2506" s="135" t="str">
        <f>IF(B2506="","",IF(R2506="Refreshment Beverage",VLOOKUP(VALUE(Q2506),Rates!G$15:L$19,2,0),VLOOKUP(VALUE(Q2506),Rates!G$4:L$12,2,0)))</f>
        <v/>
      </c>
      <c r="T2506" s="135" t="str">
        <f t="shared" si="1193"/>
        <v/>
      </c>
      <c r="U2506" s="118" t="str">
        <f t="shared" si="1194"/>
        <v/>
      </c>
      <c r="V2506" s="135" t="str">
        <f t="shared" si="1195"/>
        <v/>
      </c>
      <c r="W2506" s="135" t="str">
        <f t="shared" si="1196"/>
        <v/>
      </c>
      <c r="X2506" s="119" t="str">
        <f t="shared" si="1197"/>
        <v/>
      </c>
      <c r="Y2506" s="120" t="str">
        <f>IF(B:B="","",IF(R2506="Refreshment Beverage",VLOOKUP(Q2506,Rates!G$15:L$19,6,0)*W2506,VLOOKUP(Q2506,Rates!G$4:L$12,6,0)*W2506))</f>
        <v/>
      </c>
      <c r="Z2506" s="120" t="str">
        <f t="shared" si="1198"/>
        <v/>
      </c>
      <c r="AA2506" s="120" t="str">
        <f t="shared" si="1199"/>
        <v/>
      </c>
      <c r="AB2506" s="136" t="str">
        <f>IF(B:B="","",IF(R2506="Refreshment Beverage","",IF(AND(R2506="Beer",Q2506=0),SUM(LOOKUP(2,1/(Rates!$B$15:$B$18&lt;=W2506)/(Rates!$C$15:$C$18&gt;=W2506),Rates!$D$15:$D$18)*W2506),VLOOKUP(VALUE(Q:Q),Rates!A:B,2,0)*W2506)))</f>
        <v/>
      </c>
      <c r="AC2506" s="136" t="str">
        <f>IF(B:B="","",IF(R2506="Refreshment Beverage","",IF(AND(R2506="Beer",Q2506=0),SUM(LOOKUP(2,1/(Rates!$B$15:$B$18&lt;=W2506)/(Rates!$C$15:$C$18&gt;=W2506),Rates!$E$15:$E$18)*W2506),VLOOKUP(VALUE(Q:Q),Rates!A:C,3,0)*W2506)))</f>
        <v/>
      </c>
      <c r="AD2506" s="137" t="str">
        <f>IFERROR(IF(B:B="","",IF(R2506="Beer","",IF(VALUE(Q2506)=0,VLOOKUP(VLOOKUP(B:B,#REF!,16,0),Rates!A:E,2,0),VLOOKUP(VALUE(Q2506),Rates!A$31:B$34,2,0)*W2506))),0)</f>
        <v/>
      </c>
      <c r="AE2506" s="121" t="str">
        <f t="shared" si="1200"/>
        <v/>
      </c>
      <c r="AF2506" s="138" t="str">
        <f t="shared" si="1201"/>
        <v/>
      </c>
      <c r="AG2506" s="122" t="str">
        <f t="shared" si="1202"/>
        <v/>
      </c>
      <c r="AH2506" s="123" t="str">
        <f t="shared" si="1203"/>
        <v/>
      </c>
      <c r="AI2506" s="139" t="str">
        <f>IF(AE:AE="","",IF(R2506="Refreshment Beverage",AK2506*(Rates!J$19/100),ROUND(SUM(AH2506*(Rates!$J$8/100)),4)))</f>
        <v/>
      </c>
      <c r="AJ2506" s="124" t="str">
        <f t="shared" si="1204"/>
        <v/>
      </c>
      <c r="AK2506" s="125" t="str">
        <f t="shared" si="1205"/>
        <v/>
      </c>
      <c r="AL2506" s="121" t="str">
        <f t="shared" si="1206"/>
        <v/>
      </c>
      <c r="AM2506" s="138" t="str">
        <f>IF(AS2506="","",IF(R2506="Refreshment Beverage",ROUND(AS2506*Rates!K$19,4),ROUND(AO2506*(VLOOKUP(VALUE(Q2506),Rates!G$4:L$12,3,0)),4)))</f>
        <v/>
      </c>
      <c r="AN2506" s="126" t="str">
        <f>IF(AS2506="","",IF(R2506="Refreshment Beverage",AS2506*(Rates!J$19/100),MAX(AM2506,AB2506)))</f>
        <v/>
      </c>
      <c r="AO2506" s="127" t="str">
        <f t="shared" si="1207"/>
        <v/>
      </c>
      <c r="AP2506" s="127" t="str">
        <f t="shared" si="1208"/>
        <v/>
      </c>
      <c r="AQ2506" s="140" t="str">
        <f>IF(AS2506="","",IF(R2506="Refreshment Beverage",ROUND(SUM(VLOOKUP(Q:Q,Rates!G$15:L$19,3,0)*(AS2506-Y2506-Z2506-AA2506)),4),ROUND(SUM(Rates!$K$8*AS2506),4)))</f>
        <v/>
      </c>
      <c r="AR2506" s="139" t="str">
        <f t="shared" si="1209"/>
        <v/>
      </c>
      <c r="AS2506" s="125" t="str">
        <f t="shared" si="1210"/>
        <v/>
      </c>
      <c r="AT2506" s="121" t="str">
        <f t="shared" si="1211"/>
        <v/>
      </c>
      <c r="AU2506" s="138" t="str">
        <f>IF(AX2506="","",IF(R2506="Refreshment Beverage",ROUND((BA2506-Y2506-Z2506-AA2506)*VLOOKUP(VALUE(Q2506),Rates!G$15:L$19,3,0),4),ROUND(AW2506*(VLOOKUP(VALUE(Q2506),Rates!G:L,3,0)),4)))</f>
        <v/>
      </c>
      <c r="AV2506" s="126" t="str">
        <f t="shared" si="1212"/>
        <v/>
      </c>
      <c r="AW2506" s="127" t="str">
        <f t="shared" si="1213"/>
        <v/>
      </c>
      <c r="AX2506" s="123" t="str">
        <f t="shared" si="1214"/>
        <v/>
      </c>
      <c r="AY2506" s="140" t="str">
        <f>IF(AX2506="","",IF(R2506="Refreshment Beverage",ROUND(SUM(AX2506*Rates!K$19),4),ROUND(SUM(AX2506*(Rates!J$8/100)),4)))</f>
        <v/>
      </c>
      <c r="AZ2506" s="124" t="str">
        <f t="shared" si="1215"/>
        <v/>
      </c>
      <c r="BA2506" s="125" t="str">
        <f t="shared" si="1216"/>
        <v/>
      </c>
      <c r="BB2506" s="115"/>
      <c r="BC2506" s="143"/>
      <c r="BD2506" s="100"/>
      <c r="BE2506" s="100"/>
      <c r="BF2506" s="100"/>
      <c r="BG2506" s="100"/>
    </row>
    <row r="2507" spans="1:59" x14ac:dyDescent="0.2">
      <c r="A2507" s="144"/>
      <c r="B2507" s="141"/>
      <c r="C2507" s="141"/>
      <c r="D2507" s="142"/>
      <c r="E2507" s="142"/>
      <c r="F2507" s="142"/>
      <c r="G2507" s="142"/>
      <c r="H2507" s="142"/>
      <c r="I2507" s="129"/>
      <c r="J2507" s="130"/>
      <c r="K2507" s="131" t="str">
        <f t="shared" si="1187"/>
        <v/>
      </c>
      <c r="L2507" s="132" t="str">
        <f t="shared" si="1188"/>
        <v/>
      </c>
      <c r="M2507" s="133" t="str">
        <f t="shared" si="1189"/>
        <v/>
      </c>
      <c r="N2507" s="134" t="str">
        <f>IFERROR(IF(B:B="","",IF(R2507="Beer",SUM(LOOKUP(2,1/(Rates!$B$3:$B$5&lt;=W2507)/(Rates!$C$3:$C$5&gt;=W2507),Rates!$D$3:$D$5)*(X2507/100)*W2507),IF(R2507="Refreshment Beverage",SUM(LOOKUP(2,1/(Rates!$B$7:$B$11&lt;=W2507)/(Rates!$C$7:$C$11&gt;=W2507),Rates!$D$7:$D$11)*(X2507/100)*W2507)))),"")</f>
        <v/>
      </c>
      <c r="O2507" s="134" t="str">
        <f t="shared" si="1190"/>
        <v/>
      </c>
      <c r="P2507" s="116"/>
      <c r="Q2507" s="117" t="str">
        <f t="shared" si="1191"/>
        <v/>
      </c>
      <c r="R2507" s="128" t="str">
        <f t="shared" si="1192"/>
        <v/>
      </c>
      <c r="S2507" s="135" t="str">
        <f>IF(B2507="","",IF(R2507="Refreshment Beverage",VLOOKUP(VALUE(Q2507),Rates!G$15:L$19,2,0),VLOOKUP(VALUE(Q2507),Rates!G$4:L$12,2,0)))</f>
        <v/>
      </c>
      <c r="T2507" s="135" t="str">
        <f t="shared" si="1193"/>
        <v/>
      </c>
      <c r="U2507" s="118" t="str">
        <f t="shared" si="1194"/>
        <v/>
      </c>
      <c r="V2507" s="135" t="str">
        <f t="shared" si="1195"/>
        <v/>
      </c>
      <c r="W2507" s="135" t="str">
        <f t="shared" si="1196"/>
        <v/>
      </c>
      <c r="X2507" s="119" t="str">
        <f t="shared" si="1197"/>
        <v/>
      </c>
      <c r="Y2507" s="120" t="str">
        <f>IF(B:B="","",IF(R2507="Refreshment Beverage",VLOOKUP(Q2507,Rates!G$15:L$19,6,0)*W2507,VLOOKUP(Q2507,Rates!G$4:L$12,6,0)*W2507))</f>
        <v/>
      </c>
      <c r="Z2507" s="120" t="str">
        <f t="shared" si="1198"/>
        <v/>
      </c>
      <c r="AA2507" s="120" t="str">
        <f t="shared" si="1199"/>
        <v/>
      </c>
      <c r="AB2507" s="136" t="str">
        <f>IF(B:B="","",IF(R2507="Refreshment Beverage","",IF(AND(R2507="Beer",Q2507=0),SUM(LOOKUP(2,1/(Rates!$B$15:$B$18&lt;=W2507)/(Rates!$C$15:$C$18&gt;=W2507),Rates!$D$15:$D$18)*W2507),VLOOKUP(VALUE(Q:Q),Rates!A:B,2,0)*W2507)))</f>
        <v/>
      </c>
      <c r="AC2507" s="136" t="str">
        <f>IF(B:B="","",IF(R2507="Refreshment Beverage","",IF(AND(R2507="Beer",Q2507=0),SUM(LOOKUP(2,1/(Rates!$B$15:$B$18&lt;=W2507)/(Rates!$C$15:$C$18&gt;=W2507),Rates!$E$15:$E$18)*W2507),VLOOKUP(VALUE(Q:Q),Rates!A:C,3,0)*W2507)))</f>
        <v/>
      </c>
      <c r="AD2507" s="137" t="str">
        <f>IFERROR(IF(B:B="","",IF(R2507="Beer","",IF(VALUE(Q2507)=0,VLOOKUP(VLOOKUP(B:B,#REF!,16,0),Rates!A:E,2,0),VLOOKUP(VALUE(Q2507),Rates!A$31:B$34,2,0)*W2507))),0)</f>
        <v/>
      </c>
      <c r="AE2507" s="121" t="str">
        <f t="shared" si="1200"/>
        <v/>
      </c>
      <c r="AF2507" s="138" t="str">
        <f t="shared" si="1201"/>
        <v/>
      </c>
      <c r="AG2507" s="122" t="str">
        <f t="shared" si="1202"/>
        <v/>
      </c>
      <c r="AH2507" s="123" t="str">
        <f t="shared" si="1203"/>
        <v/>
      </c>
      <c r="AI2507" s="139" t="str">
        <f>IF(AE:AE="","",IF(R2507="Refreshment Beverage",AK2507*(Rates!J$19/100),ROUND(SUM(AH2507*(Rates!$J$8/100)),4)))</f>
        <v/>
      </c>
      <c r="AJ2507" s="124" t="str">
        <f t="shared" si="1204"/>
        <v/>
      </c>
      <c r="AK2507" s="125" t="str">
        <f t="shared" si="1205"/>
        <v/>
      </c>
      <c r="AL2507" s="121" t="str">
        <f t="shared" si="1206"/>
        <v/>
      </c>
      <c r="AM2507" s="138" t="str">
        <f>IF(AS2507="","",IF(R2507="Refreshment Beverage",ROUND(AS2507*Rates!K$19,4),ROUND(AO2507*(VLOOKUP(VALUE(Q2507),Rates!G$4:L$12,3,0)),4)))</f>
        <v/>
      </c>
      <c r="AN2507" s="126" t="str">
        <f>IF(AS2507="","",IF(R2507="Refreshment Beverage",AS2507*(Rates!J$19/100),MAX(AM2507,AB2507)))</f>
        <v/>
      </c>
      <c r="AO2507" s="127" t="str">
        <f t="shared" si="1207"/>
        <v/>
      </c>
      <c r="AP2507" s="127" t="str">
        <f t="shared" si="1208"/>
        <v/>
      </c>
      <c r="AQ2507" s="140" t="str">
        <f>IF(AS2507="","",IF(R2507="Refreshment Beverage",ROUND(SUM(VLOOKUP(Q:Q,Rates!G$15:L$19,3,0)*(AS2507-Y2507-Z2507-AA2507)),4),ROUND(SUM(Rates!$K$8*AS2507),4)))</f>
        <v/>
      </c>
      <c r="AR2507" s="139" t="str">
        <f t="shared" si="1209"/>
        <v/>
      </c>
      <c r="AS2507" s="125" t="str">
        <f t="shared" si="1210"/>
        <v/>
      </c>
      <c r="AT2507" s="121" t="str">
        <f t="shared" si="1211"/>
        <v/>
      </c>
      <c r="AU2507" s="138" t="str">
        <f>IF(AX2507="","",IF(R2507="Refreshment Beverage",ROUND((BA2507-Y2507-Z2507-AA2507)*VLOOKUP(VALUE(Q2507),Rates!G$15:L$19,3,0),4),ROUND(AW2507*(VLOOKUP(VALUE(Q2507),Rates!G:L,3,0)),4)))</f>
        <v/>
      </c>
      <c r="AV2507" s="126" t="str">
        <f t="shared" si="1212"/>
        <v/>
      </c>
      <c r="AW2507" s="127" t="str">
        <f t="shared" si="1213"/>
        <v/>
      </c>
      <c r="AX2507" s="123" t="str">
        <f t="shared" si="1214"/>
        <v/>
      </c>
      <c r="AY2507" s="140" t="str">
        <f>IF(AX2507="","",IF(R2507="Refreshment Beverage",ROUND(SUM(AX2507*Rates!K$19),4),ROUND(SUM(AX2507*(Rates!J$8/100)),4)))</f>
        <v/>
      </c>
      <c r="AZ2507" s="124" t="str">
        <f t="shared" si="1215"/>
        <v/>
      </c>
      <c r="BA2507" s="125" t="str">
        <f t="shared" si="1216"/>
        <v/>
      </c>
      <c r="BB2507" s="115"/>
      <c r="BC2507" s="143"/>
      <c r="BD2507" s="100"/>
      <c r="BE2507" s="100"/>
      <c r="BF2507" s="100"/>
      <c r="BG2507" s="100"/>
    </row>
    <row r="2508" spans="1:59" x14ac:dyDescent="0.2">
      <c r="A2508" s="144"/>
      <c r="B2508" s="141"/>
      <c r="C2508" s="141"/>
      <c r="D2508" s="142"/>
      <c r="E2508" s="142"/>
      <c r="F2508" s="142"/>
      <c r="G2508" s="142"/>
      <c r="H2508" s="142"/>
      <c r="I2508" s="129"/>
      <c r="J2508" s="130"/>
      <c r="K2508" s="131" t="str">
        <f t="shared" si="1187"/>
        <v/>
      </c>
      <c r="L2508" s="132" t="str">
        <f t="shared" si="1188"/>
        <v/>
      </c>
      <c r="M2508" s="133" t="str">
        <f t="shared" si="1189"/>
        <v/>
      </c>
      <c r="N2508" s="134" t="str">
        <f>IFERROR(IF(B:B="","",IF(R2508="Beer",SUM(LOOKUP(2,1/(Rates!$B$3:$B$5&lt;=W2508)/(Rates!$C$3:$C$5&gt;=W2508),Rates!$D$3:$D$5)*(X2508/100)*W2508),IF(R2508="Refreshment Beverage",SUM(LOOKUP(2,1/(Rates!$B$7:$B$11&lt;=W2508)/(Rates!$C$7:$C$11&gt;=W2508),Rates!$D$7:$D$11)*(X2508/100)*W2508)))),"")</f>
        <v/>
      </c>
      <c r="O2508" s="134" t="str">
        <f t="shared" si="1190"/>
        <v/>
      </c>
      <c r="P2508" s="116"/>
      <c r="Q2508" s="117" t="str">
        <f t="shared" si="1191"/>
        <v/>
      </c>
      <c r="R2508" s="128" t="str">
        <f t="shared" si="1192"/>
        <v/>
      </c>
      <c r="S2508" s="135" t="str">
        <f>IF(B2508="","",IF(R2508="Refreshment Beverage",VLOOKUP(VALUE(Q2508),Rates!G$15:L$19,2,0),VLOOKUP(VALUE(Q2508),Rates!G$4:L$12,2,0)))</f>
        <v/>
      </c>
      <c r="T2508" s="135" t="str">
        <f t="shared" si="1193"/>
        <v/>
      </c>
      <c r="U2508" s="118" t="str">
        <f t="shared" si="1194"/>
        <v/>
      </c>
      <c r="V2508" s="135" t="str">
        <f t="shared" si="1195"/>
        <v/>
      </c>
      <c r="W2508" s="135" t="str">
        <f t="shared" si="1196"/>
        <v/>
      </c>
      <c r="X2508" s="119" t="str">
        <f t="shared" si="1197"/>
        <v/>
      </c>
      <c r="Y2508" s="120" t="str">
        <f>IF(B:B="","",IF(R2508="Refreshment Beverage",VLOOKUP(Q2508,Rates!G$15:L$19,6,0)*W2508,VLOOKUP(Q2508,Rates!G$4:L$12,6,0)*W2508))</f>
        <v/>
      </c>
      <c r="Z2508" s="120" t="str">
        <f t="shared" si="1198"/>
        <v/>
      </c>
      <c r="AA2508" s="120" t="str">
        <f t="shared" si="1199"/>
        <v/>
      </c>
      <c r="AB2508" s="136" t="str">
        <f>IF(B:B="","",IF(R2508="Refreshment Beverage","",IF(AND(R2508="Beer",Q2508=0),SUM(LOOKUP(2,1/(Rates!$B$15:$B$18&lt;=W2508)/(Rates!$C$15:$C$18&gt;=W2508),Rates!$D$15:$D$18)*W2508),VLOOKUP(VALUE(Q:Q),Rates!A:B,2,0)*W2508)))</f>
        <v/>
      </c>
      <c r="AC2508" s="136" t="str">
        <f>IF(B:B="","",IF(R2508="Refreshment Beverage","",IF(AND(R2508="Beer",Q2508=0),SUM(LOOKUP(2,1/(Rates!$B$15:$B$18&lt;=W2508)/(Rates!$C$15:$C$18&gt;=W2508),Rates!$E$15:$E$18)*W2508),VLOOKUP(VALUE(Q:Q),Rates!A:C,3,0)*W2508)))</f>
        <v/>
      </c>
      <c r="AD2508" s="137" t="str">
        <f>IFERROR(IF(B:B="","",IF(R2508="Beer","",IF(VALUE(Q2508)=0,VLOOKUP(VLOOKUP(B:B,#REF!,16,0),Rates!A:E,2,0),VLOOKUP(VALUE(Q2508),Rates!A$31:B$34,2,0)*W2508))),0)</f>
        <v/>
      </c>
      <c r="AE2508" s="121" t="str">
        <f t="shared" si="1200"/>
        <v/>
      </c>
      <c r="AF2508" s="138" t="str">
        <f t="shared" si="1201"/>
        <v/>
      </c>
      <c r="AG2508" s="122" t="str">
        <f t="shared" si="1202"/>
        <v/>
      </c>
      <c r="AH2508" s="123" t="str">
        <f t="shared" si="1203"/>
        <v/>
      </c>
      <c r="AI2508" s="139" t="str">
        <f>IF(AE:AE="","",IF(R2508="Refreshment Beverage",AK2508*(Rates!J$19/100),ROUND(SUM(AH2508*(Rates!$J$8/100)),4)))</f>
        <v/>
      </c>
      <c r="AJ2508" s="124" t="str">
        <f t="shared" si="1204"/>
        <v/>
      </c>
      <c r="AK2508" s="125" t="str">
        <f t="shared" si="1205"/>
        <v/>
      </c>
      <c r="AL2508" s="121" t="str">
        <f t="shared" si="1206"/>
        <v/>
      </c>
      <c r="AM2508" s="138" t="str">
        <f>IF(AS2508="","",IF(R2508="Refreshment Beverage",ROUND(AS2508*Rates!K$19,4),ROUND(AO2508*(VLOOKUP(VALUE(Q2508),Rates!G$4:L$12,3,0)),4)))</f>
        <v/>
      </c>
      <c r="AN2508" s="126" t="str">
        <f>IF(AS2508="","",IF(R2508="Refreshment Beverage",AS2508*(Rates!J$19/100),MAX(AM2508,AB2508)))</f>
        <v/>
      </c>
      <c r="AO2508" s="127" t="str">
        <f t="shared" si="1207"/>
        <v/>
      </c>
      <c r="AP2508" s="127" t="str">
        <f t="shared" si="1208"/>
        <v/>
      </c>
      <c r="AQ2508" s="140" t="str">
        <f>IF(AS2508="","",IF(R2508="Refreshment Beverage",ROUND(SUM(VLOOKUP(Q:Q,Rates!G$15:L$19,3,0)*(AS2508-Y2508-Z2508-AA2508)),4),ROUND(SUM(Rates!$K$8*AS2508),4)))</f>
        <v/>
      </c>
      <c r="AR2508" s="139" t="str">
        <f t="shared" si="1209"/>
        <v/>
      </c>
      <c r="AS2508" s="125" t="str">
        <f t="shared" si="1210"/>
        <v/>
      </c>
      <c r="AT2508" s="121" t="str">
        <f t="shared" si="1211"/>
        <v/>
      </c>
      <c r="AU2508" s="138" t="str">
        <f>IF(AX2508="","",IF(R2508="Refreshment Beverage",ROUND((BA2508-Y2508-Z2508-AA2508)*VLOOKUP(VALUE(Q2508),Rates!G$15:L$19,3,0),4),ROUND(AW2508*(VLOOKUP(VALUE(Q2508),Rates!G:L,3,0)),4)))</f>
        <v/>
      </c>
      <c r="AV2508" s="126" t="str">
        <f t="shared" si="1212"/>
        <v/>
      </c>
      <c r="AW2508" s="127" t="str">
        <f t="shared" si="1213"/>
        <v/>
      </c>
      <c r="AX2508" s="123" t="str">
        <f t="shared" si="1214"/>
        <v/>
      </c>
      <c r="AY2508" s="140" t="str">
        <f>IF(AX2508="","",IF(R2508="Refreshment Beverage",ROUND(SUM(AX2508*Rates!K$19),4),ROUND(SUM(AX2508*(Rates!J$8/100)),4)))</f>
        <v/>
      </c>
      <c r="AZ2508" s="124" t="str">
        <f t="shared" si="1215"/>
        <v/>
      </c>
      <c r="BA2508" s="125" t="str">
        <f t="shared" si="1216"/>
        <v/>
      </c>
      <c r="BB2508" s="115"/>
      <c r="BC2508" s="143"/>
      <c r="BD2508" s="100"/>
      <c r="BE2508" s="100"/>
      <c r="BF2508" s="100"/>
      <c r="BG2508" s="100"/>
    </row>
    <row r="2509" spans="1:59" x14ac:dyDescent="0.2">
      <c r="A2509" s="144"/>
      <c r="B2509" s="141"/>
      <c r="C2509" s="141"/>
      <c r="D2509" s="142"/>
      <c r="E2509" s="142"/>
      <c r="F2509" s="142"/>
      <c r="G2509" s="142"/>
      <c r="H2509" s="142"/>
      <c r="I2509" s="129"/>
      <c r="J2509" s="130"/>
      <c r="K2509" s="131" t="str">
        <f t="shared" si="1187"/>
        <v/>
      </c>
      <c r="L2509" s="132" t="str">
        <f t="shared" si="1188"/>
        <v/>
      </c>
      <c r="M2509" s="133" t="str">
        <f t="shared" si="1189"/>
        <v/>
      </c>
      <c r="N2509" s="134" t="str">
        <f>IFERROR(IF(B:B="","",IF(R2509="Beer",SUM(LOOKUP(2,1/(Rates!$B$3:$B$5&lt;=W2509)/(Rates!$C$3:$C$5&gt;=W2509),Rates!$D$3:$D$5)*(X2509/100)*W2509),IF(R2509="Refreshment Beverage",SUM(LOOKUP(2,1/(Rates!$B$7:$B$11&lt;=W2509)/(Rates!$C$7:$C$11&gt;=W2509),Rates!$D$7:$D$11)*(X2509/100)*W2509)))),"")</f>
        <v/>
      </c>
      <c r="O2509" s="134" t="str">
        <f t="shared" si="1190"/>
        <v/>
      </c>
      <c r="P2509" s="116"/>
      <c r="Q2509" s="117" t="str">
        <f t="shared" si="1191"/>
        <v/>
      </c>
      <c r="R2509" s="128" t="str">
        <f t="shared" si="1192"/>
        <v/>
      </c>
      <c r="S2509" s="135" t="str">
        <f>IF(B2509="","",IF(R2509="Refreshment Beverage",VLOOKUP(VALUE(Q2509),Rates!G$15:L$19,2,0),VLOOKUP(VALUE(Q2509),Rates!G$4:L$12,2,0)))</f>
        <v/>
      </c>
      <c r="T2509" s="135" t="str">
        <f t="shared" si="1193"/>
        <v/>
      </c>
      <c r="U2509" s="118" t="str">
        <f t="shared" si="1194"/>
        <v/>
      </c>
      <c r="V2509" s="135" t="str">
        <f t="shared" si="1195"/>
        <v/>
      </c>
      <c r="W2509" s="135" t="str">
        <f t="shared" si="1196"/>
        <v/>
      </c>
      <c r="X2509" s="119" t="str">
        <f t="shared" si="1197"/>
        <v/>
      </c>
      <c r="Y2509" s="120" t="str">
        <f>IF(B:B="","",IF(R2509="Refreshment Beverage",VLOOKUP(Q2509,Rates!G$15:L$19,6,0)*W2509,VLOOKUP(Q2509,Rates!G$4:L$12,6,0)*W2509))</f>
        <v/>
      </c>
      <c r="Z2509" s="120" t="str">
        <f t="shared" si="1198"/>
        <v/>
      </c>
      <c r="AA2509" s="120" t="str">
        <f t="shared" si="1199"/>
        <v/>
      </c>
      <c r="AB2509" s="136" t="str">
        <f>IF(B:B="","",IF(R2509="Refreshment Beverage","",IF(AND(R2509="Beer",Q2509=0),SUM(LOOKUP(2,1/(Rates!$B$15:$B$18&lt;=W2509)/(Rates!$C$15:$C$18&gt;=W2509),Rates!$D$15:$D$18)*W2509),VLOOKUP(VALUE(Q:Q),Rates!A:B,2,0)*W2509)))</f>
        <v/>
      </c>
      <c r="AC2509" s="136" t="str">
        <f>IF(B:B="","",IF(R2509="Refreshment Beverage","",IF(AND(R2509="Beer",Q2509=0),SUM(LOOKUP(2,1/(Rates!$B$15:$B$18&lt;=W2509)/(Rates!$C$15:$C$18&gt;=W2509),Rates!$E$15:$E$18)*W2509),VLOOKUP(VALUE(Q:Q),Rates!A:C,3,0)*W2509)))</f>
        <v/>
      </c>
      <c r="AD2509" s="137" t="str">
        <f>IFERROR(IF(B:B="","",IF(R2509="Beer","",IF(VALUE(Q2509)=0,VLOOKUP(VLOOKUP(B:B,#REF!,16,0),Rates!A:E,2,0),VLOOKUP(VALUE(Q2509),Rates!A$31:B$34,2,0)*W2509))),0)</f>
        <v/>
      </c>
      <c r="AE2509" s="121" t="str">
        <f t="shared" si="1200"/>
        <v/>
      </c>
      <c r="AF2509" s="138" t="str">
        <f t="shared" si="1201"/>
        <v/>
      </c>
      <c r="AG2509" s="122" t="str">
        <f t="shared" si="1202"/>
        <v/>
      </c>
      <c r="AH2509" s="123" t="str">
        <f t="shared" si="1203"/>
        <v/>
      </c>
      <c r="AI2509" s="139" t="str">
        <f>IF(AE:AE="","",IF(R2509="Refreshment Beverage",AK2509*(Rates!J$19/100),ROUND(SUM(AH2509*(Rates!$J$8/100)),4)))</f>
        <v/>
      </c>
      <c r="AJ2509" s="124" t="str">
        <f t="shared" si="1204"/>
        <v/>
      </c>
      <c r="AK2509" s="125" t="str">
        <f t="shared" si="1205"/>
        <v/>
      </c>
      <c r="AL2509" s="121" t="str">
        <f t="shared" si="1206"/>
        <v/>
      </c>
      <c r="AM2509" s="138" t="str">
        <f>IF(AS2509="","",IF(R2509="Refreshment Beverage",ROUND(AS2509*Rates!K$19,4),ROUND(AO2509*(VLOOKUP(VALUE(Q2509),Rates!G$4:L$12,3,0)),4)))</f>
        <v/>
      </c>
      <c r="AN2509" s="126" t="str">
        <f>IF(AS2509="","",IF(R2509="Refreshment Beverage",AS2509*(Rates!J$19/100),MAX(AM2509,AB2509)))</f>
        <v/>
      </c>
      <c r="AO2509" s="127" t="str">
        <f t="shared" si="1207"/>
        <v/>
      </c>
      <c r="AP2509" s="127" t="str">
        <f t="shared" si="1208"/>
        <v/>
      </c>
      <c r="AQ2509" s="140" t="str">
        <f>IF(AS2509="","",IF(R2509="Refreshment Beverage",ROUND(SUM(VLOOKUP(Q:Q,Rates!G$15:L$19,3,0)*(AS2509-Y2509-Z2509-AA2509)),4),ROUND(SUM(Rates!$K$8*AS2509),4)))</f>
        <v/>
      </c>
      <c r="AR2509" s="139" t="str">
        <f t="shared" si="1209"/>
        <v/>
      </c>
      <c r="AS2509" s="125" t="str">
        <f t="shared" si="1210"/>
        <v/>
      </c>
      <c r="AT2509" s="121" t="str">
        <f t="shared" si="1211"/>
        <v/>
      </c>
      <c r="AU2509" s="138" t="str">
        <f>IF(AX2509="","",IF(R2509="Refreshment Beverage",ROUND((BA2509-Y2509-Z2509-AA2509)*VLOOKUP(VALUE(Q2509),Rates!G$15:L$19,3,0),4),ROUND(AW2509*(VLOOKUP(VALUE(Q2509),Rates!G:L,3,0)),4)))</f>
        <v/>
      </c>
      <c r="AV2509" s="126" t="str">
        <f t="shared" si="1212"/>
        <v/>
      </c>
      <c r="AW2509" s="127" t="str">
        <f t="shared" si="1213"/>
        <v/>
      </c>
      <c r="AX2509" s="123" t="str">
        <f t="shared" si="1214"/>
        <v/>
      </c>
      <c r="AY2509" s="140" t="str">
        <f>IF(AX2509="","",IF(R2509="Refreshment Beverage",ROUND(SUM(AX2509*Rates!K$19),4),ROUND(SUM(AX2509*(Rates!J$8/100)),4)))</f>
        <v/>
      </c>
      <c r="AZ2509" s="124" t="str">
        <f t="shared" si="1215"/>
        <v/>
      </c>
      <c r="BA2509" s="125" t="str">
        <f t="shared" si="1216"/>
        <v/>
      </c>
      <c r="BB2509" s="115"/>
      <c r="BC2509" s="143"/>
      <c r="BD2509" s="100"/>
      <c r="BE2509" s="100"/>
      <c r="BF2509" s="100"/>
      <c r="BG2509" s="100"/>
    </row>
    <row r="2510" spans="1:59" x14ac:dyDescent="0.2">
      <c r="A2510" s="144"/>
      <c r="B2510" s="141"/>
      <c r="C2510" s="141"/>
      <c r="D2510" s="142"/>
      <c r="E2510" s="142"/>
      <c r="F2510" s="142"/>
      <c r="G2510" s="142"/>
      <c r="H2510" s="142"/>
      <c r="I2510" s="129"/>
      <c r="J2510" s="130"/>
      <c r="K2510" s="131" t="str">
        <f t="shared" si="1187"/>
        <v/>
      </c>
      <c r="L2510" s="132" t="str">
        <f t="shared" si="1188"/>
        <v/>
      </c>
      <c r="M2510" s="133" t="str">
        <f t="shared" si="1189"/>
        <v/>
      </c>
      <c r="N2510" s="134" t="str">
        <f>IFERROR(IF(B:B="","",IF(R2510="Beer",SUM(LOOKUP(2,1/(Rates!$B$3:$B$5&lt;=W2510)/(Rates!$C$3:$C$5&gt;=W2510),Rates!$D$3:$D$5)*(X2510/100)*W2510),IF(R2510="Refreshment Beverage",SUM(LOOKUP(2,1/(Rates!$B$7:$B$11&lt;=W2510)/(Rates!$C$7:$C$11&gt;=W2510),Rates!$D$7:$D$11)*(X2510/100)*W2510)))),"")</f>
        <v/>
      </c>
      <c r="O2510" s="134" t="str">
        <f t="shared" si="1190"/>
        <v/>
      </c>
      <c r="P2510" s="116"/>
      <c r="Q2510" s="117" t="str">
        <f t="shared" si="1191"/>
        <v/>
      </c>
      <c r="R2510" s="128" t="str">
        <f t="shared" si="1192"/>
        <v/>
      </c>
      <c r="S2510" s="135" t="str">
        <f>IF(B2510="","",IF(R2510="Refreshment Beverage",VLOOKUP(VALUE(Q2510),Rates!G$15:L$19,2,0),VLOOKUP(VALUE(Q2510),Rates!G$4:L$12,2,0)))</f>
        <v/>
      </c>
      <c r="T2510" s="135" t="str">
        <f t="shared" si="1193"/>
        <v/>
      </c>
      <c r="U2510" s="118" t="str">
        <f t="shared" si="1194"/>
        <v/>
      </c>
      <c r="V2510" s="135" t="str">
        <f t="shared" si="1195"/>
        <v/>
      </c>
      <c r="W2510" s="135" t="str">
        <f t="shared" si="1196"/>
        <v/>
      </c>
      <c r="X2510" s="119" t="str">
        <f t="shared" si="1197"/>
        <v/>
      </c>
      <c r="Y2510" s="120" t="str">
        <f>IF(B:B="","",IF(R2510="Refreshment Beverage",VLOOKUP(Q2510,Rates!G$15:L$19,6,0)*W2510,VLOOKUP(Q2510,Rates!G$4:L$12,6,0)*W2510))</f>
        <v/>
      </c>
      <c r="Z2510" s="120" t="str">
        <f t="shared" si="1198"/>
        <v/>
      </c>
      <c r="AA2510" s="120" t="str">
        <f t="shared" si="1199"/>
        <v/>
      </c>
      <c r="AB2510" s="136" t="str">
        <f>IF(B:B="","",IF(R2510="Refreshment Beverage","",IF(AND(R2510="Beer",Q2510=0),SUM(LOOKUP(2,1/(Rates!$B$15:$B$18&lt;=W2510)/(Rates!$C$15:$C$18&gt;=W2510),Rates!$D$15:$D$18)*W2510),VLOOKUP(VALUE(Q:Q),Rates!A:B,2,0)*W2510)))</f>
        <v/>
      </c>
      <c r="AC2510" s="136" t="str">
        <f>IF(B:B="","",IF(R2510="Refreshment Beverage","",IF(AND(R2510="Beer",Q2510=0),SUM(LOOKUP(2,1/(Rates!$B$15:$B$18&lt;=W2510)/(Rates!$C$15:$C$18&gt;=W2510),Rates!$E$15:$E$18)*W2510),VLOOKUP(VALUE(Q:Q),Rates!A:C,3,0)*W2510)))</f>
        <v/>
      </c>
      <c r="AD2510" s="137" t="str">
        <f>IFERROR(IF(B:B="","",IF(R2510="Beer","",IF(VALUE(Q2510)=0,VLOOKUP(VLOOKUP(B:B,#REF!,16,0),Rates!A:E,2,0),VLOOKUP(VALUE(Q2510),Rates!A$31:B$34,2,0)*W2510))),0)</f>
        <v/>
      </c>
      <c r="AE2510" s="121" t="str">
        <f t="shared" si="1200"/>
        <v/>
      </c>
      <c r="AF2510" s="138" t="str">
        <f t="shared" si="1201"/>
        <v/>
      </c>
      <c r="AG2510" s="122" t="str">
        <f t="shared" si="1202"/>
        <v/>
      </c>
      <c r="AH2510" s="123" t="str">
        <f t="shared" si="1203"/>
        <v/>
      </c>
      <c r="AI2510" s="139" t="str">
        <f>IF(AE:AE="","",IF(R2510="Refreshment Beverage",AK2510*(Rates!J$19/100),ROUND(SUM(AH2510*(Rates!$J$8/100)),4)))</f>
        <v/>
      </c>
      <c r="AJ2510" s="124" t="str">
        <f t="shared" si="1204"/>
        <v/>
      </c>
      <c r="AK2510" s="125" t="str">
        <f t="shared" si="1205"/>
        <v/>
      </c>
      <c r="AL2510" s="121" t="str">
        <f t="shared" si="1206"/>
        <v/>
      </c>
      <c r="AM2510" s="138" t="str">
        <f>IF(AS2510="","",IF(R2510="Refreshment Beverage",ROUND(AS2510*Rates!K$19,4),ROUND(AO2510*(VLOOKUP(VALUE(Q2510),Rates!G$4:L$12,3,0)),4)))</f>
        <v/>
      </c>
      <c r="AN2510" s="126" t="str">
        <f>IF(AS2510="","",IF(R2510="Refreshment Beverage",AS2510*(Rates!J$19/100),MAX(AM2510,AB2510)))</f>
        <v/>
      </c>
      <c r="AO2510" s="127" t="str">
        <f t="shared" si="1207"/>
        <v/>
      </c>
      <c r="AP2510" s="127" t="str">
        <f t="shared" si="1208"/>
        <v/>
      </c>
      <c r="AQ2510" s="140" t="str">
        <f>IF(AS2510="","",IF(R2510="Refreshment Beverage",ROUND(SUM(VLOOKUP(Q:Q,Rates!G$15:L$19,3,0)*(AS2510-Y2510-Z2510-AA2510)),4),ROUND(SUM(Rates!$K$8*AS2510),4)))</f>
        <v/>
      </c>
      <c r="AR2510" s="139" t="str">
        <f t="shared" si="1209"/>
        <v/>
      </c>
      <c r="AS2510" s="125" t="str">
        <f t="shared" si="1210"/>
        <v/>
      </c>
      <c r="AT2510" s="121" t="str">
        <f t="shared" si="1211"/>
        <v/>
      </c>
      <c r="AU2510" s="138" t="str">
        <f>IF(AX2510="","",IF(R2510="Refreshment Beverage",ROUND((BA2510-Y2510-Z2510-AA2510)*VLOOKUP(VALUE(Q2510),Rates!G$15:L$19,3,0),4),ROUND(AW2510*(VLOOKUP(VALUE(Q2510),Rates!G:L,3,0)),4)))</f>
        <v/>
      </c>
      <c r="AV2510" s="126" t="str">
        <f t="shared" si="1212"/>
        <v/>
      </c>
      <c r="AW2510" s="127" t="str">
        <f t="shared" si="1213"/>
        <v/>
      </c>
      <c r="AX2510" s="123" t="str">
        <f t="shared" si="1214"/>
        <v/>
      </c>
      <c r="AY2510" s="140" t="str">
        <f>IF(AX2510="","",IF(R2510="Refreshment Beverage",ROUND(SUM(AX2510*Rates!K$19),4),ROUND(SUM(AX2510*(Rates!J$8/100)),4)))</f>
        <v/>
      </c>
      <c r="AZ2510" s="124" t="str">
        <f t="shared" si="1215"/>
        <v/>
      </c>
      <c r="BA2510" s="125" t="str">
        <f t="shared" si="1216"/>
        <v/>
      </c>
      <c r="BB2510" s="115"/>
      <c r="BC2510" s="143"/>
      <c r="BD2510" s="100"/>
      <c r="BE2510" s="100"/>
      <c r="BF2510" s="100"/>
      <c r="BG2510" s="100"/>
    </row>
    <row r="2511" spans="1:59" x14ac:dyDescent="0.2">
      <c r="A2511" s="144"/>
      <c r="B2511" s="141"/>
      <c r="C2511" s="141"/>
      <c r="D2511" s="142"/>
      <c r="E2511" s="142"/>
      <c r="F2511" s="142"/>
      <c r="G2511" s="142"/>
      <c r="H2511" s="142"/>
      <c r="I2511" s="129"/>
      <c r="J2511" s="130"/>
      <c r="K2511" s="131" t="str">
        <f t="shared" si="1187"/>
        <v/>
      </c>
      <c r="L2511" s="132" t="str">
        <f t="shared" si="1188"/>
        <v/>
      </c>
      <c r="M2511" s="133" t="str">
        <f t="shared" si="1189"/>
        <v/>
      </c>
      <c r="N2511" s="134" t="str">
        <f>IFERROR(IF(B:B="","",IF(R2511="Beer",SUM(LOOKUP(2,1/(Rates!$B$3:$B$5&lt;=W2511)/(Rates!$C$3:$C$5&gt;=W2511),Rates!$D$3:$D$5)*(X2511/100)*W2511),IF(R2511="Refreshment Beverage",SUM(LOOKUP(2,1/(Rates!$B$7:$B$11&lt;=W2511)/(Rates!$C$7:$C$11&gt;=W2511),Rates!$D$7:$D$11)*(X2511/100)*W2511)))),"")</f>
        <v/>
      </c>
      <c r="O2511" s="134" t="str">
        <f t="shared" si="1190"/>
        <v/>
      </c>
      <c r="P2511" s="116"/>
      <c r="Q2511" s="117" t="str">
        <f t="shared" si="1191"/>
        <v/>
      </c>
      <c r="R2511" s="128" t="str">
        <f t="shared" si="1192"/>
        <v/>
      </c>
      <c r="S2511" s="135" t="str">
        <f>IF(B2511="","",IF(R2511="Refreshment Beverage",VLOOKUP(VALUE(Q2511),Rates!G$15:L$19,2,0),VLOOKUP(VALUE(Q2511),Rates!G$4:L$12,2,0)))</f>
        <v/>
      </c>
      <c r="T2511" s="135" t="str">
        <f t="shared" si="1193"/>
        <v/>
      </c>
      <c r="U2511" s="118" t="str">
        <f t="shared" si="1194"/>
        <v/>
      </c>
      <c r="V2511" s="135" t="str">
        <f t="shared" si="1195"/>
        <v/>
      </c>
      <c r="W2511" s="135" t="str">
        <f t="shared" si="1196"/>
        <v/>
      </c>
      <c r="X2511" s="119" t="str">
        <f t="shared" si="1197"/>
        <v/>
      </c>
      <c r="Y2511" s="120" t="str">
        <f>IF(B:B="","",IF(R2511="Refreshment Beverage",VLOOKUP(Q2511,Rates!G$15:L$19,6,0)*W2511,VLOOKUP(Q2511,Rates!G$4:L$12,6,0)*W2511))</f>
        <v/>
      </c>
      <c r="Z2511" s="120" t="str">
        <f t="shared" si="1198"/>
        <v/>
      </c>
      <c r="AA2511" s="120" t="str">
        <f t="shared" si="1199"/>
        <v/>
      </c>
      <c r="AB2511" s="136" t="str">
        <f>IF(B:B="","",IF(R2511="Refreshment Beverage","",IF(AND(R2511="Beer",Q2511=0),SUM(LOOKUP(2,1/(Rates!$B$15:$B$18&lt;=W2511)/(Rates!$C$15:$C$18&gt;=W2511),Rates!$D$15:$D$18)*W2511),VLOOKUP(VALUE(Q:Q),Rates!A:B,2,0)*W2511)))</f>
        <v/>
      </c>
      <c r="AC2511" s="136" t="str">
        <f>IF(B:B="","",IF(R2511="Refreshment Beverage","",IF(AND(R2511="Beer",Q2511=0),SUM(LOOKUP(2,1/(Rates!$B$15:$B$18&lt;=W2511)/(Rates!$C$15:$C$18&gt;=W2511),Rates!$E$15:$E$18)*W2511),VLOOKUP(VALUE(Q:Q),Rates!A:C,3,0)*W2511)))</f>
        <v/>
      </c>
      <c r="AD2511" s="137" t="str">
        <f>IFERROR(IF(B:B="","",IF(R2511="Beer","",IF(VALUE(Q2511)=0,VLOOKUP(VLOOKUP(B:B,#REF!,16,0),Rates!A:E,2,0),VLOOKUP(VALUE(Q2511),Rates!A$31:B$34,2,0)*W2511))),0)</f>
        <v/>
      </c>
      <c r="AE2511" s="121" t="str">
        <f t="shared" si="1200"/>
        <v/>
      </c>
      <c r="AF2511" s="138" t="str">
        <f t="shared" si="1201"/>
        <v/>
      </c>
      <c r="AG2511" s="122" t="str">
        <f t="shared" si="1202"/>
        <v/>
      </c>
      <c r="AH2511" s="123" t="str">
        <f t="shared" si="1203"/>
        <v/>
      </c>
      <c r="AI2511" s="139" t="str">
        <f>IF(AE:AE="","",IF(R2511="Refreshment Beverage",AK2511*(Rates!J$19/100),ROUND(SUM(AH2511*(Rates!$J$8/100)),4)))</f>
        <v/>
      </c>
      <c r="AJ2511" s="124" t="str">
        <f t="shared" si="1204"/>
        <v/>
      </c>
      <c r="AK2511" s="125" t="str">
        <f t="shared" si="1205"/>
        <v/>
      </c>
      <c r="AL2511" s="121" t="str">
        <f t="shared" si="1206"/>
        <v/>
      </c>
      <c r="AM2511" s="138" t="str">
        <f>IF(AS2511="","",IF(R2511="Refreshment Beverage",ROUND(AS2511*Rates!K$19,4),ROUND(AO2511*(VLOOKUP(VALUE(Q2511),Rates!G$4:L$12,3,0)),4)))</f>
        <v/>
      </c>
      <c r="AN2511" s="126" t="str">
        <f>IF(AS2511="","",IF(R2511="Refreshment Beverage",AS2511*(Rates!J$19/100),MAX(AM2511,AB2511)))</f>
        <v/>
      </c>
      <c r="AO2511" s="127" t="str">
        <f t="shared" si="1207"/>
        <v/>
      </c>
      <c r="AP2511" s="127" t="str">
        <f t="shared" si="1208"/>
        <v/>
      </c>
      <c r="AQ2511" s="140" t="str">
        <f>IF(AS2511="","",IF(R2511="Refreshment Beverage",ROUND(SUM(VLOOKUP(Q:Q,Rates!G$15:L$19,3,0)*(AS2511-Y2511-Z2511-AA2511)),4),ROUND(SUM(Rates!$K$8*AS2511),4)))</f>
        <v/>
      </c>
      <c r="AR2511" s="139" t="str">
        <f t="shared" si="1209"/>
        <v/>
      </c>
      <c r="AS2511" s="125" t="str">
        <f t="shared" si="1210"/>
        <v/>
      </c>
      <c r="AT2511" s="121" t="str">
        <f t="shared" si="1211"/>
        <v/>
      </c>
      <c r="AU2511" s="138" t="str">
        <f>IF(AX2511="","",IF(R2511="Refreshment Beverage",ROUND((BA2511-Y2511-Z2511-AA2511)*VLOOKUP(VALUE(Q2511),Rates!G$15:L$19,3,0),4),ROUND(AW2511*(VLOOKUP(VALUE(Q2511),Rates!G:L,3,0)),4)))</f>
        <v/>
      </c>
      <c r="AV2511" s="126" t="str">
        <f t="shared" si="1212"/>
        <v/>
      </c>
      <c r="AW2511" s="127" t="str">
        <f t="shared" si="1213"/>
        <v/>
      </c>
      <c r="AX2511" s="123" t="str">
        <f t="shared" si="1214"/>
        <v/>
      </c>
      <c r="AY2511" s="140" t="str">
        <f>IF(AX2511="","",IF(R2511="Refreshment Beverage",ROUND(SUM(AX2511*Rates!K$19),4),ROUND(SUM(AX2511*(Rates!J$8/100)),4)))</f>
        <v/>
      </c>
      <c r="AZ2511" s="124" t="str">
        <f t="shared" si="1215"/>
        <v/>
      </c>
      <c r="BA2511" s="125" t="str">
        <f t="shared" si="1216"/>
        <v/>
      </c>
      <c r="BB2511" s="115"/>
      <c r="BC2511" s="143"/>
      <c r="BD2511" s="100"/>
      <c r="BE2511" s="100"/>
      <c r="BF2511" s="100"/>
      <c r="BG2511" s="100"/>
    </row>
    <row r="2512" spans="1:59" x14ac:dyDescent="0.2">
      <c r="A2512" s="144"/>
      <c r="B2512" s="141"/>
      <c r="C2512" s="141"/>
      <c r="D2512" s="142"/>
      <c r="E2512" s="142"/>
      <c r="F2512" s="142"/>
      <c r="G2512" s="142"/>
      <c r="H2512" s="142"/>
      <c r="I2512" s="129"/>
      <c r="J2512" s="130"/>
      <c r="K2512" s="131" t="str">
        <f t="shared" si="1187"/>
        <v/>
      </c>
      <c r="L2512" s="132" t="str">
        <f t="shared" si="1188"/>
        <v/>
      </c>
      <c r="M2512" s="133" t="str">
        <f t="shared" si="1189"/>
        <v/>
      </c>
      <c r="N2512" s="134" t="str">
        <f>IFERROR(IF(B:B="","",IF(R2512="Beer",SUM(LOOKUP(2,1/(Rates!$B$3:$B$5&lt;=W2512)/(Rates!$C$3:$C$5&gt;=W2512),Rates!$D$3:$D$5)*(X2512/100)*W2512),IF(R2512="Refreshment Beverage",SUM(LOOKUP(2,1/(Rates!$B$7:$B$11&lt;=W2512)/(Rates!$C$7:$C$11&gt;=W2512),Rates!$D$7:$D$11)*(X2512/100)*W2512)))),"")</f>
        <v/>
      </c>
      <c r="O2512" s="134" t="str">
        <f t="shared" si="1190"/>
        <v/>
      </c>
      <c r="P2512" s="116"/>
      <c r="Q2512" s="117" t="str">
        <f t="shared" si="1191"/>
        <v/>
      </c>
      <c r="R2512" s="128" t="str">
        <f t="shared" si="1192"/>
        <v/>
      </c>
      <c r="S2512" s="135" t="str">
        <f>IF(B2512="","",IF(R2512="Refreshment Beverage",VLOOKUP(VALUE(Q2512),Rates!G$15:L$19,2,0),VLOOKUP(VALUE(Q2512),Rates!G$4:L$12,2,0)))</f>
        <v/>
      </c>
      <c r="T2512" s="135" t="str">
        <f t="shared" si="1193"/>
        <v/>
      </c>
      <c r="U2512" s="118" t="str">
        <f t="shared" si="1194"/>
        <v/>
      </c>
      <c r="V2512" s="135" t="str">
        <f t="shared" si="1195"/>
        <v/>
      </c>
      <c r="W2512" s="135" t="str">
        <f t="shared" si="1196"/>
        <v/>
      </c>
      <c r="X2512" s="119" t="str">
        <f t="shared" si="1197"/>
        <v/>
      </c>
      <c r="Y2512" s="120" t="str">
        <f>IF(B:B="","",IF(R2512="Refreshment Beverage",VLOOKUP(Q2512,Rates!G$15:L$19,6,0)*W2512,VLOOKUP(Q2512,Rates!G$4:L$12,6,0)*W2512))</f>
        <v/>
      </c>
      <c r="Z2512" s="120" t="str">
        <f t="shared" si="1198"/>
        <v/>
      </c>
      <c r="AA2512" s="120" t="str">
        <f t="shared" si="1199"/>
        <v/>
      </c>
      <c r="AB2512" s="136" t="str">
        <f>IF(B:B="","",IF(R2512="Refreshment Beverage","",IF(AND(R2512="Beer",Q2512=0),SUM(LOOKUP(2,1/(Rates!$B$15:$B$18&lt;=W2512)/(Rates!$C$15:$C$18&gt;=W2512),Rates!$D$15:$D$18)*W2512),VLOOKUP(VALUE(Q:Q),Rates!A:B,2,0)*W2512)))</f>
        <v/>
      </c>
      <c r="AC2512" s="136" t="str">
        <f>IF(B:B="","",IF(R2512="Refreshment Beverage","",IF(AND(R2512="Beer",Q2512=0),SUM(LOOKUP(2,1/(Rates!$B$15:$B$18&lt;=W2512)/(Rates!$C$15:$C$18&gt;=W2512),Rates!$E$15:$E$18)*W2512),VLOOKUP(VALUE(Q:Q),Rates!A:C,3,0)*W2512)))</f>
        <v/>
      </c>
      <c r="AD2512" s="137" t="str">
        <f>IFERROR(IF(B:B="","",IF(R2512="Beer","",IF(VALUE(Q2512)=0,VLOOKUP(VLOOKUP(B:B,#REF!,16,0),Rates!A:E,2,0),VLOOKUP(VALUE(Q2512),Rates!A$31:B$34,2,0)*W2512))),0)</f>
        <v/>
      </c>
      <c r="AE2512" s="121" t="str">
        <f t="shared" si="1200"/>
        <v/>
      </c>
      <c r="AF2512" s="138" t="str">
        <f t="shared" si="1201"/>
        <v/>
      </c>
      <c r="AG2512" s="122" t="str">
        <f t="shared" si="1202"/>
        <v/>
      </c>
      <c r="AH2512" s="123" t="str">
        <f t="shared" si="1203"/>
        <v/>
      </c>
      <c r="AI2512" s="139" t="str">
        <f>IF(AE:AE="","",IF(R2512="Refreshment Beverage",AK2512*(Rates!J$19/100),ROUND(SUM(AH2512*(Rates!$J$8/100)),4)))</f>
        <v/>
      </c>
      <c r="AJ2512" s="124" t="str">
        <f t="shared" si="1204"/>
        <v/>
      </c>
      <c r="AK2512" s="125" t="str">
        <f t="shared" si="1205"/>
        <v/>
      </c>
      <c r="AL2512" s="121" t="str">
        <f t="shared" si="1206"/>
        <v/>
      </c>
      <c r="AM2512" s="138" t="str">
        <f>IF(AS2512="","",IF(R2512="Refreshment Beverage",ROUND(AS2512*Rates!K$19,4),ROUND(AO2512*(VLOOKUP(VALUE(Q2512),Rates!G$4:L$12,3,0)),4)))</f>
        <v/>
      </c>
      <c r="AN2512" s="126" t="str">
        <f>IF(AS2512="","",IF(R2512="Refreshment Beverage",AS2512*(Rates!J$19/100),MAX(AM2512,AB2512)))</f>
        <v/>
      </c>
      <c r="AO2512" s="127" t="str">
        <f t="shared" si="1207"/>
        <v/>
      </c>
      <c r="AP2512" s="127" t="str">
        <f t="shared" si="1208"/>
        <v/>
      </c>
      <c r="AQ2512" s="140" t="str">
        <f>IF(AS2512="","",IF(R2512="Refreshment Beverage",ROUND(SUM(VLOOKUP(Q:Q,Rates!G$15:L$19,3,0)*(AS2512-Y2512-Z2512-AA2512)),4),ROUND(SUM(Rates!$K$8*AS2512),4)))</f>
        <v/>
      </c>
      <c r="AR2512" s="139" t="str">
        <f t="shared" si="1209"/>
        <v/>
      </c>
      <c r="AS2512" s="125" t="str">
        <f t="shared" si="1210"/>
        <v/>
      </c>
      <c r="AT2512" s="121" t="str">
        <f t="shared" si="1211"/>
        <v/>
      </c>
      <c r="AU2512" s="138" t="str">
        <f>IF(AX2512="","",IF(R2512="Refreshment Beverage",ROUND((BA2512-Y2512-Z2512-AA2512)*VLOOKUP(VALUE(Q2512),Rates!G$15:L$19,3,0),4),ROUND(AW2512*(VLOOKUP(VALUE(Q2512),Rates!G:L,3,0)),4)))</f>
        <v/>
      </c>
      <c r="AV2512" s="126" t="str">
        <f t="shared" si="1212"/>
        <v/>
      </c>
      <c r="AW2512" s="127" t="str">
        <f t="shared" si="1213"/>
        <v/>
      </c>
      <c r="AX2512" s="123" t="str">
        <f t="shared" si="1214"/>
        <v/>
      </c>
      <c r="AY2512" s="140" t="str">
        <f>IF(AX2512="","",IF(R2512="Refreshment Beverage",ROUND(SUM(AX2512*Rates!K$19),4),ROUND(SUM(AX2512*(Rates!J$8/100)),4)))</f>
        <v/>
      </c>
      <c r="AZ2512" s="124" t="str">
        <f t="shared" si="1215"/>
        <v/>
      </c>
      <c r="BA2512" s="125" t="str">
        <f t="shared" si="1216"/>
        <v/>
      </c>
      <c r="BB2512" s="115"/>
      <c r="BC2512" s="143"/>
      <c r="BD2512" s="100"/>
      <c r="BE2512" s="100"/>
      <c r="BF2512" s="100"/>
      <c r="BG2512" s="100"/>
    </row>
    <row r="2513" spans="1:59" x14ac:dyDescent="0.2">
      <c r="A2513" s="144"/>
      <c r="B2513" s="141"/>
      <c r="C2513" s="141"/>
      <c r="D2513" s="142"/>
      <c r="E2513" s="142"/>
      <c r="F2513" s="142"/>
      <c r="G2513" s="142"/>
      <c r="H2513" s="142"/>
      <c r="I2513" s="129"/>
      <c r="J2513" s="130"/>
      <c r="K2513" s="131" t="str">
        <f t="shared" si="1187"/>
        <v/>
      </c>
      <c r="L2513" s="132" t="str">
        <f t="shared" si="1188"/>
        <v/>
      </c>
      <c r="M2513" s="133" t="str">
        <f t="shared" si="1189"/>
        <v/>
      </c>
      <c r="N2513" s="134" t="str">
        <f>IFERROR(IF(B:B="","",IF(R2513="Beer",SUM(LOOKUP(2,1/(Rates!$B$3:$B$5&lt;=W2513)/(Rates!$C$3:$C$5&gt;=W2513),Rates!$D$3:$D$5)*(X2513/100)*W2513),IF(R2513="Refreshment Beverage",SUM(LOOKUP(2,1/(Rates!$B$7:$B$11&lt;=W2513)/(Rates!$C$7:$C$11&gt;=W2513),Rates!$D$7:$D$11)*(X2513/100)*W2513)))),"")</f>
        <v/>
      </c>
      <c r="O2513" s="134" t="str">
        <f t="shared" si="1190"/>
        <v/>
      </c>
      <c r="P2513" s="116"/>
      <c r="Q2513" s="117" t="str">
        <f t="shared" si="1191"/>
        <v/>
      </c>
      <c r="R2513" s="128" t="str">
        <f t="shared" si="1192"/>
        <v/>
      </c>
      <c r="S2513" s="135" t="str">
        <f>IF(B2513="","",IF(R2513="Refreshment Beverage",VLOOKUP(VALUE(Q2513),Rates!G$15:L$19,2,0),VLOOKUP(VALUE(Q2513),Rates!G$4:L$12,2,0)))</f>
        <v/>
      </c>
      <c r="T2513" s="135" t="str">
        <f t="shared" si="1193"/>
        <v/>
      </c>
      <c r="U2513" s="118" t="str">
        <f t="shared" si="1194"/>
        <v/>
      </c>
      <c r="V2513" s="135" t="str">
        <f t="shared" si="1195"/>
        <v/>
      </c>
      <c r="W2513" s="135" t="str">
        <f t="shared" si="1196"/>
        <v/>
      </c>
      <c r="X2513" s="119" t="str">
        <f t="shared" si="1197"/>
        <v/>
      </c>
      <c r="Y2513" s="120" t="str">
        <f>IF(B:B="","",IF(R2513="Refreshment Beverage",VLOOKUP(Q2513,Rates!G$15:L$19,6,0)*W2513,VLOOKUP(Q2513,Rates!G$4:L$12,6,0)*W2513))</f>
        <v/>
      </c>
      <c r="Z2513" s="120" t="str">
        <f t="shared" si="1198"/>
        <v/>
      </c>
      <c r="AA2513" s="120" t="str">
        <f t="shared" si="1199"/>
        <v/>
      </c>
      <c r="AB2513" s="136" t="str">
        <f>IF(B:B="","",IF(R2513="Refreshment Beverage","",IF(AND(R2513="Beer",Q2513=0),SUM(LOOKUP(2,1/(Rates!$B$15:$B$18&lt;=W2513)/(Rates!$C$15:$C$18&gt;=W2513),Rates!$D$15:$D$18)*W2513),VLOOKUP(VALUE(Q:Q),Rates!A:B,2,0)*W2513)))</f>
        <v/>
      </c>
      <c r="AC2513" s="136" t="str">
        <f>IF(B:B="","",IF(R2513="Refreshment Beverage","",IF(AND(R2513="Beer",Q2513=0),SUM(LOOKUP(2,1/(Rates!$B$15:$B$18&lt;=W2513)/(Rates!$C$15:$C$18&gt;=W2513),Rates!$E$15:$E$18)*W2513),VLOOKUP(VALUE(Q:Q),Rates!A:C,3,0)*W2513)))</f>
        <v/>
      </c>
      <c r="AD2513" s="137" t="str">
        <f>IFERROR(IF(B:B="","",IF(R2513="Beer","",IF(VALUE(Q2513)=0,VLOOKUP(VLOOKUP(B:B,#REF!,16,0),Rates!A:E,2,0),VLOOKUP(VALUE(Q2513),Rates!A$31:B$34,2,0)*W2513))),0)</f>
        <v/>
      </c>
      <c r="AE2513" s="121" t="str">
        <f t="shared" si="1200"/>
        <v/>
      </c>
      <c r="AF2513" s="138" t="str">
        <f t="shared" si="1201"/>
        <v/>
      </c>
      <c r="AG2513" s="122" t="str">
        <f t="shared" si="1202"/>
        <v/>
      </c>
      <c r="AH2513" s="123" t="str">
        <f t="shared" si="1203"/>
        <v/>
      </c>
      <c r="AI2513" s="139" t="str">
        <f>IF(AE:AE="","",IF(R2513="Refreshment Beverage",AK2513*(Rates!J$19/100),ROUND(SUM(AH2513*(Rates!$J$8/100)),4)))</f>
        <v/>
      </c>
      <c r="AJ2513" s="124" t="str">
        <f t="shared" si="1204"/>
        <v/>
      </c>
      <c r="AK2513" s="125" t="str">
        <f t="shared" si="1205"/>
        <v/>
      </c>
      <c r="AL2513" s="121" t="str">
        <f t="shared" si="1206"/>
        <v/>
      </c>
      <c r="AM2513" s="138" t="str">
        <f>IF(AS2513="","",IF(R2513="Refreshment Beverage",ROUND(AS2513*Rates!K$19,4),ROUND(AO2513*(VLOOKUP(VALUE(Q2513),Rates!G$4:L$12,3,0)),4)))</f>
        <v/>
      </c>
      <c r="AN2513" s="126" t="str">
        <f>IF(AS2513="","",IF(R2513="Refreshment Beverage",AS2513*(Rates!J$19/100),MAX(AM2513,AB2513)))</f>
        <v/>
      </c>
      <c r="AO2513" s="127" t="str">
        <f t="shared" si="1207"/>
        <v/>
      </c>
      <c r="AP2513" s="127" t="str">
        <f t="shared" si="1208"/>
        <v/>
      </c>
      <c r="AQ2513" s="140" t="str">
        <f>IF(AS2513="","",IF(R2513="Refreshment Beverage",ROUND(SUM(VLOOKUP(Q:Q,Rates!G$15:L$19,3,0)*(AS2513-Y2513-Z2513-AA2513)),4),ROUND(SUM(Rates!$K$8*AS2513),4)))</f>
        <v/>
      </c>
      <c r="AR2513" s="139" t="str">
        <f t="shared" si="1209"/>
        <v/>
      </c>
      <c r="AS2513" s="125" t="str">
        <f t="shared" si="1210"/>
        <v/>
      </c>
      <c r="AT2513" s="121" t="str">
        <f t="shared" si="1211"/>
        <v/>
      </c>
      <c r="AU2513" s="138" t="str">
        <f>IF(AX2513="","",IF(R2513="Refreshment Beverage",ROUND((BA2513-Y2513-Z2513-AA2513)*VLOOKUP(VALUE(Q2513),Rates!G$15:L$19,3,0),4),ROUND(AW2513*(VLOOKUP(VALUE(Q2513),Rates!G:L,3,0)),4)))</f>
        <v/>
      </c>
      <c r="AV2513" s="126" t="str">
        <f t="shared" si="1212"/>
        <v/>
      </c>
      <c r="AW2513" s="127" t="str">
        <f t="shared" si="1213"/>
        <v/>
      </c>
      <c r="AX2513" s="123" t="str">
        <f t="shared" si="1214"/>
        <v/>
      </c>
      <c r="AY2513" s="140" t="str">
        <f>IF(AX2513="","",IF(R2513="Refreshment Beverage",ROUND(SUM(AX2513*Rates!K$19),4),ROUND(SUM(AX2513*(Rates!J$8/100)),4)))</f>
        <v/>
      </c>
      <c r="AZ2513" s="124" t="str">
        <f t="shared" si="1215"/>
        <v/>
      </c>
      <c r="BA2513" s="125" t="str">
        <f t="shared" si="1216"/>
        <v/>
      </c>
      <c r="BB2513" s="115"/>
      <c r="BC2513" s="143"/>
      <c r="BD2513" s="100"/>
      <c r="BE2513" s="100"/>
      <c r="BF2513" s="100"/>
      <c r="BG2513" s="100"/>
    </row>
    <row r="2514" spans="1:59" x14ac:dyDescent="0.2">
      <c r="A2514" s="144"/>
      <c r="B2514" s="141"/>
      <c r="C2514" s="141"/>
      <c r="D2514" s="142"/>
      <c r="E2514" s="142"/>
      <c r="F2514" s="142"/>
      <c r="G2514" s="142"/>
      <c r="H2514" s="142"/>
      <c r="I2514" s="129"/>
      <c r="J2514" s="130"/>
      <c r="K2514" s="131" t="str">
        <f t="shared" si="1187"/>
        <v/>
      </c>
      <c r="L2514" s="132" t="str">
        <f t="shared" si="1188"/>
        <v/>
      </c>
      <c r="M2514" s="133" t="str">
        <f t="shared" si="1189"/>
        <v/>
      </c>
      <c r="N2514" s="134" t="str">
        <f>IFERROR(IF(B:B="","",IF(R2514="Beer",SUM(LOOKUP(2,1/(Rates!$B$3:$B$5&lt;=W2514)/(Rates!$C$3:$C$5&gt;=W2514),Rates!$D$3:$D$5)*(X2514/100)*W2514),IF(R2514="Refreshment Beverage",SUM(LOOKUP(2,1/(Rates!$B$7:$B$11&lt;=W2514)/(Rates!$C$7:$C$11&gt;=W2514),Rates!$D$7:$D$11)*(X2514/100)*W2514)))),"")</f>
        <v/>
      </c>
      <c r="O2514" s="134" t="str">
        <f t="shared" si="1190"/>
        <v/>
      </c>
      <c r="P2514" s="116"/>
      <c r="Q2514" s="117" t="str">
        <f t="shared" si="1191"/>
        <v/>
      </c>
      <c r="R2514" s="128" t="str">
        <f t="shared" si="1192"/>
        <v/>
      </c>
      <c r="S2514" s="135" t="str">
        <f>IF(B2514="","",IF(R2514="Refreshment Beverage",VLOOKUP(VALUE(Q2514),Rates!G$15:L$19,2,0),VLOOKUP(VALUE(Q2514),Rates!G$4:L$12,2,0)))</f>
        <v/>
      </c>
      <c r="T2514" s="135" t="str">
        <f t="shared" si="1193"/>
        <v/>
      </c>
      <c r="U2514" s="118" t="str">
        <f t="shared" si="1194"/>
        <v/>
      </c>
      <c r="V2514" s="135" t="str">
        <f t="shared" si="1195"/>
        <v/>
      </c>
      <c r="W2514" s="135" t="str">
        <f t="shared" si="1196"/>
        <v/>
      </c>
      <c r="X2514" s="119" t="str">
        <f t="shared" si="1197"/>
        <v/>
      </c>
      <c r="Y2514" s="120" t="str">
        <f>IF(B:B="","",IF(R2514="Refreshment Beverage",VLOOKUP(Q2514,Rates!G$15:L$19,6,0)*W2514,VLOOKUP(Q2514,Rates!G$4:L$12,6,0)*W2514))</f>
        <v/>
      </c>
      <c r="Z2514" s="120" t="str">
        <f t="shared" si="1198"/>
        <v/>
      </c>
      <c r="AA2514" s="120" t="str">
        <f t="shared" si="1199"/>
        <v/>
      </c>
      <c r="AB2514" s="136" t="str">
        <f>IF(B:B="","",IF(R2514="Refreshment Beverage","",IF(AND(R2514="Beer",Q2514=0),SUM(LOOKUP(2,1/(Rates!$B$15:$B$18&lt;=W2514)/(Rates!$C$15:$C$18&gt;=W2514),Rates!$D$15:$D$18)*W2514),VLOOKUP(VALUE(Q:Q),Rates!A:B,2,0)*W2514)))</f>
        <v/>
      </c>
      <c r="AC2514" s="136" t="str">
        <f>IF(B:B="","",IF(R2514="Refreshment Beverage","",IF(AND(R2514="Beer",Q2514=0),SUM(LOOKUP(2,1/(Rates!$B$15:$B$18&lt;=W2514)/(Rates!$C$15:$C$18&gt;=W2514),Rates!$E$15:$E$18)*W2514),VLOOKUP(VALUE(Q:Q),Rates!A:C,3,0)*W2514)))</f>
        <v/>
      </c>
      <c r="AD2514" s="137" t="str">
        <f>IFERROR(IF(B:B="","",IF(R2514="Beer","",IF(VALUE(Q2514)=0,VLOOKUP(VLOOKUP(B:B,#REF!,16,0),Rates!A:E,2,0),VLOOKUP(VALUE(Q2514),Rates!A$31:B$34,2,0)*W2514))),0)</f>
        <v/>
      </c>
      <c r="AE2514" s="121" t="str">
        <f t="shared" si="1200"/>
        <v/>
      </c>
      <c r="AF2514" s="138" t="str">
        <f t="shared" si="1201"/>
        <v/>
      </c>
      <c r="AG2514" s="122" t="str">
        <f t="shared" si="1202"/>
        <v/>
      </c>
      <c r="AH2514" s="123" t="str">
        <f t="shared" si="1203"/>
        <v/>
      </c>
      <c r="AI2514" s="139" t="str">
        <f>IF(AE:AE="","",IF(R2514="Refreshment Beverage",AK2514*(Rates!J$19/100),ROUND(SUM(AH2514*(Rates!$J$8/100)),4)))</f>
        <v/>
      </c>
      <c r="AJ2514" s="124" t="str">
        <f t="shared" si="1204"/>
        <v/>
      </c>
      <c r="AK2514" s="125" t="str">
        <f t="shared" si="1205"/>
        <v/>
      </c>
      <c r="AL2514" s="121" t="str">
        <f t="shared" si="1206"/>
        <v/>
      </c>
      <c r="AM2514" s="138" t="str">
        <f>IF(AS2514="","",IF(R2514="Refreshment Beverage",ROUND(AS2514*Rates!K$19,4),ROUND(AO2514*(VLOOKUP(VALUE(Q2514),Rates!G$4:L$12,3,0)),4)))</f>
        <v/>
      </c>
      <c r="AN2514" s="126" t="str">
        <f>IF(AS2514="","",IF(R2514="Refreshment Beverage",AS2514*(Rates!J$19/100),MAX(AM2514,AB2514)))</f>
        <v/>
      </c>
      <c r="AO2514" s="127" t="str">
        <f t="shared" si="1207"/>
        <v/>
      </c>
      <c r="AP2514" s="127" t="str">
        <f t="shared" si="1208"/>
        <v/>
      </c>
      <c r="AQ2514" s="140" t="str">
        <f>IF(AS2514="","",IF(R2514="Refreshment Beverage",ROUND(SUM(VLOOKUP(Q:Q,Rates!G$15:L$19,3,0)*(AS2514-Y2514-Z2514-AA2514)),4),ROUND(SUM(Rates!$K$8*AS2514),4)))</f>
        <v/>
      </c>
      <c r="AR2514" s="139" t="str">
        <f t="shared" si="1209"/>
        <v/>
      </c>
      <c r="AS2514" s="125" t="str">
        <f t="shared" si="1210"/>
        <v/>
      </c>
      <c r="AT2514" s="121" t="str">
        <f t="shared" si="1211"/>
        <v/>
      </c>
      <c r="AU2514" s="138" t="str">
        <f>IF(AX2514="","",IF(R2514="Refreshment Beverage",ROUND((BA2514-Y2514-Z2514-AA2514)*VLOOKUP(VALUE(Q2514),Rates!G$15:L$19,3,0),4),ROUND(AW2514*(VLOOKUP(VALUE(Q2514),Rates!G:L,3,0)),4)))</f>
        <v/>
      </c>
      <c r="AV2514" s="126" t="str">
        <f t="shared" si="1212"/>
        <v/>
      </c>
      <c r="AW2514" s="127" t="str">
        <f t="shared" si="1213"/>
        <v/>
      </c>
      <c r="AX2514" s="123" t="str">
        <f t="shared" si="1214"/>
        <v/>
      </c>
      <c r="AY2514" s="140" t="str">
        <f>IF(AX2514="","",IF(R2514="Refreshment Beverage",ROUND(SUM(AX2514*Rates!K$19),4),ROUND(SUM(AX2514*(Rates!J$8/100)),4)))</f>
        <v/>
      </c>
      <c r="AZ2514" s="124" t="str">
        <f t="shared" si="1215"/>
        <v/>
      </c>
      <c r="BA2514" s="125" t="str">
        <f t="shared" si="1216"/>
        <v/>
      </c>
      <c r="BB2514" s="115"/>
      <c r="BC2514" s="143"/>
      <c r="BD2514" s="100"/>
      <c r="BE2514" s="100"/>
      <c r="BF2514" s="100"/>
      <c r="BG2514" s="100"/>
    </row>
    <row r="2515" spans="1:59" x14ac:dyDescent="0.2">
      <c r="A2515" s="144"/>
      <c r="B2515" s="141"/>
      <c r="C2515" s="141"/>
      <c r="D2515" s="142"/>
      <c r="E2515" s="142"/>
      <c r="F2515" s="142"/>
      <c r="G2515" s="142"/>
      <c r="H2515" s="142"/>
      <c r="I2515" s="129"/>
      <c r="J2515" s="130"/>
      <c r="K2515" s="131" t="str">
        <f t="shared" si="1187"/>
        <v/>
      </c>
      <c r="L2515" s="132" t="str">
        <f t="shared" si="1188"/>
        <v/>
      </c>
      <c r="M2515" s="133" t="str">
        <f t="shared" si="1189"/>
        <v/>
      </c>
      <c r="N2515" s="134" t="str">
        <f>IFERROR(IF(B:B="","",IF(R2515="Beer",SUM(LOOKUP(2,1/(Rates!$B$3:$B$5&lt;=W2515)/(Rates!$C$3:$C$5&gt;=W2515),Rates!$D$3:$D$5)*(X2515/100)*W2515),IF(R2515="Refreshment Beverage",SUM(LOOKUP(2,1/(Rates!$B$7:$B$11&lt;=W2515)/(Rates!$C$7:$C$11&gt;=W2515),Rates!$D$7:$D$11)*(X2515/100)*W2515)))),"")</f>
        <v/>
      </c>
      <c r="O2515" s="134" t="str">
        <f t="shared" si="1190"/>
        <v/>
      </c>
      <c r="P2515" s="116"/>
      <c r="Q2515" s="117" t="str">
        <f t="shared" si="1191"/>
        <v/>
      </c>
      <c r="R2515" s="128" t="str">
        <f t="shared" si="1192"/>
        <v/>
      </c>
      <c r="S2515" s="135" t="str">
        <f>IF(B2515="","",IF(R2515="Refreshment Beverage",VLOOKUP(VALUE(Q2515),Rates!G$15:L$19,2,0),VLOOKUP(VALUE(Q2515),Rates!G$4:L$12,2,0)))</f>
        <v/>
      </c>
      <c r="T2515" s="135" t="str">
        <f t="shared" si="1193"/>
        <v/>
      </c>
      <c r="U2515" s="118" t="str">
        <f t="shared" si="1194"/>
        <v/>
      </c>
      <c r="V2515" s="135" t="str">
        <f t="shared" si="1195"/>
        <v/>
      </c>
      <c r="W2515" s="135" t="str">
        <f t="shared" si="1196"/>
        <v/>
      </c>
      <c r="X2515" s="119" t="str">
        <f t="shared" si="1197"/>
        <v/>
      </c>
      <c r="Y2515" s="120" t="str">
        <f>IF(B:B="","",IF(R2515="Refreshment Beverage",VLOOKUP(Q2515,Rates!G$15:L$19,6,0)*W2515,VLOOKUP(Q2515,Rates!G$4:L$12,6,0)*W2515))</f>
        <v/>
      </c>
      <c r="Z2515" s="120" t="str">
        <f t="shared" si="1198"/>
        <v/>
      </c>
      <c r="AA2515" s="120" t="str">
        <f t="shared" si="1199"/>
        <v/>
      </c>
      <c r="AB2515" s="136" t="str">
        <f>IF(B:B="","",IF(R2515="Refreshment Beverage","",IF(AND(R2515="Beer",Q2515=0),SUM(LOOKUP(2,1/(Rates!$B$15:$B$18&lt;=W2515)/(Rates!$C$15:$C$18&gt;=W2515),Rates!$D$15:$D$18)*W2515),VLOOKUP(VALUE(Q:Q),Rates!A:B,2,0)*W2515)))</f>
        <v/>
      </c>
      <c r="AC2515" s="136" t="str">
        <f>IF(B:B="","",IF(R2515="Refreshment Beverage","",IF(AND(R2515="Beer",Q2515=0),SUM(LOOKUP(2,1/(Rates!$B$15:$B$18&lt;=W2515)/(Rates!$C$15:$C$18&gt;=W2515),Rates!$E$15:$E$18)*W2515),VLOOKUP(VALUE(Q:Q),Rates!A:C,3,0)*W2515)))</f>
        <v/>
      </c>
      <c r="AD2515" s="137" t="str">
        <f>IFERROR(IF(B:B="","",IF(R2515="Beer","",IF(VALUE(Q2515)=0,VLOOKUP(VLOOKUP(B:B,#REF!,16,0),Rates!A:E,2,0),VLOOKUP(VALUE(Q2515),Rates!A$31:B$34,2,0)*W2515))),0)</f>
        <v/>
      </c>
      <c r="AE2515" s="121" t="str">
        <f t="shared" si="1200"/>
        <v/>
      </c>
      <c r="AF2515" s="138" t="str">
        <f t="shared" si="1201"/>
        <v/>
      </c>
      <c r="AG2515" s="122" t="str">
        <f t="shared" si="1202"/>
        <v/>
      </c>
      <c r="AH2515" s="123" t="str">
        <f t="shared" si="1203"/>
        <v/>
      </c>
      <c r="AI2515" s="139" t="str">
        <f>IF(AE:AE="","",IF(R2515="Refreshment Beverage",AK2515*(Rates!J$19/100),ROUND(SUM(AH2515*(Rates!$J$8/100)),4)))</f>
        <v/>
      </c>
      <c r="AJ2515" s="124" t="str">
        <f t="shared" si="1204"/>
        <v/>
      </c>
      <c r="AK2515" s="125" t="str">
        <f t="shared" si="1205"/>
        <v/>
      </c>
      <c r="AL2515" s="121" t="str">
        <f t="shared" si="1206"/>
        <v/>
      </c>
      <c r="AM2515" s="138" t="str">
        <f>IF(AS2515="","",IF(R2515="Refreshment Beverage",ROUND(AS2515*Rates!K$19,4),ROUND(AO2515*(VLOOKUP(VALUE(Q2515),Rates!G$4:L$12,3,0)),4)))</f>
        <v/>
      </c>
      <c r="AN2515" s="126" t="str">
        <f>IF(AS2515="","",IF(R2515="Refreshment Beverage",AS2515*(Rates!J$19/100),MAX(AM2515,AB2515)))</f>
        <v/>
      </c>
      <c r="AO2515" s="127" t="str">
        <f t="shared" si="1207"/>
        <v/>
      </c>
      <c r="AP2515" s="127" t="str">
        <f t="shared" si="1208"/>
        <v/>
      </c>
      <c r="AQ2515" s="140" t="str">
        <f>IF(AS2515="","",IF(R2515="Refreshment Beverage",ROUND(SUM(VLOOKUP(Q:Q,Rates!G$15:L$19,3,0)*(AS2515-Y2515-Z2515-AA2515)),4),ROUND(SUM(Rates!$K$8*AS2515),4)))</f>
        <v/>
      </c>
      <c r="AR2515" s="139" t="str">
        <f t="shared" si="1209"/>
        <v/>
      </c>
      <c r="AS2515" s="125" t="str">
        <f t="shared" si="1210"/>
        <v/>
      </c>
      <c r="AT2515" s="121" t="str">
        <f t="shared" si="1211"/>
        <v/>
      </c>
      <c r="AU2515" s="138" t="str">
        <f>IF(AX2515="","",IF(R2515="Refreshment Beverage",ROUND((BA2515-Y2515-Z2515-AA2515)*VLOOKUP(VALUE(Q2515),Rates!G$15:L$19,3,0),4),ROUND(AW2515*(VLOOKUP(VALUE(Q2515),Rates!G:L,3,0)),4)))</f>
        <v/>
      </c>
      <c r="AV2515" s="126" t="str">
        <f t="shared" si="1212"/>
        <v/>
      </c>
      <c r="AW2515" s="127" t="str">
        <f t="shared" si="1213"/>
        <v/>
      </c>
      <c r="AX2515" s="123" t="str">
        <f t="shared" si="1214"/>
        <v/>
      </c>
      <c r="AY2515" s="140" t="str">
        <f>IF(AX2515="","",IF(R2515="Refreshment Beverage",ROUND(SUM(AX2515*Rates!K$19),4),ROUND(SUM(AX2515*(Rates!J$8/100)),4)))</f>
        <v/>
      </c>
      <c r="AZ2515" s="124" t="str">
        <f t="shared" si="1215"/>
        <v/>
      </c>
      <c r="BA2515" s="125" t="str">
        <f t="shared" si="1216"/>
        <v/>
      </c>
      <c r="BB2515" s="115"/>
      <c r="BC2515" s="143"/>
      <c r="BD2515" s="100"/>
      <c r="BE2515" s="100"/>
      <c r="BF2515" s="100"/>
      <c r="BG2515" s="100"/>
    </row>
    <row r="2516" spans="1:59" x14ac:dyDescent="0.2">
      <c r="A2516" s="144"/>
      <c r="B2516" s="141"/>
      <c r="C2516" s="141"/>
      <c r="D2516" s="142"/>
      <c r="E2516" s="142"/>
      <c r="F2516" s="142"/>
      <c r="G2516" s="142"/>
      <c r="H2516" s="142"/>
      <c r="I2516" s="129"/>
      <c r="J2516" s="130"/>
      <c r="K2516" s="131" t="str">
        <f t="shared" si="1187"/>
        <v/>
      </c>
      <c r="L2516" s="132" t="str">
        <f t="shared" si="1188"/>
        <v/>
      </c>
      <c r="M2516" s="133" t="str">
        <f t="shared" si="1189"/>
        <v/>
      </c>
      <c r="N2516" s="134" t="str">
        <f>IFERROR(IF(B:B="","",IF(R2516="Beer",SUM(LOOKUP(2,1/(Rates!$B$3:$B$5&lt;=W2516)/(Rates!$C$3:$C$5&gt;=W2516),Rates!$D$3:$D$5)*(X2516/100)*W2516),IF(R2516="Refreshment Beverage",SUM(LOOKUP(2,1/(Rates!$B$7:$B$11&lt;=W2516)/(Rates!$C$7:$C$11&gt;=W2516),Rates!$D$7:$D$11)*(X2516/100)*W2516)))),"")</f>
        <v/>
      </c>
      <c r="O2516" s="134" t="str">
        <f t="shared" si="1190"/>
        <v/>
      </c>
      <c r="P2516" s="116"/>
      <c r="Q2516" s="117" t="str">
        <f t="shared" si="1191"/>
        <v/>
      </c>
      <c r="R2516" s="128" t="str">
        <f t="shared" si="1192"/>
        <v/>
      </c>
      <c r="S2516" s="135" t="str">
        <f>IF(B2516="","",IF(R2516="Refreshment Beverage",VLOOKUP(VALUE(Q2516),Rates!G$15:L$19,2,0),VLOOKUP(VALUE(Q2516),Rates!G$4:L$12,2,0)))</f>
        <v/>
      </c>
      <c r="T2516" s="135" t="str">
        <f t="shared" si="1193"/>
        <v/>
      </c>
      <c r="U2516" s="118" t="str">
        <f t="shared" si="1194"/>
        <v/>
      </c>
      <c r="V2516" s="135" t="str">
        <f t="shared" si="1195"/>
        <v/>
      </c>
      <c r="W2516" s="135" t="str">
        <f t="shared" si="1196"/>
        <v/>
      </c>
      <c r="X2516" s="119" t="str">
        <f t="shared" si="1197"/>
        <v/>
      </c>
      <c r="Y2516" s="120" t="str">
        <f>IF(B:B="","",IF(R2516="Refreshment Beverage",VLOOKUP(Q2516,Rates!G$15:L$19,6,0)*W2516,VLOOKUP(Q2516,Rates!G$4:L$12,6,0)*W2516))</f>
        <v/>
      </c>
      <c r="Z2516" s="120" t="str">
        <f t="shared" si="1198"/>
        <v/>
      </c>
      <c r="AA2516" s="120" t="str">
        <f t="shared" si="1199"/>
        <v/>
      </c>
      <c r="AB2516" s="136" t="str">
        <f>IF(B:B="","",IF(R2516="Refreshment Beverage","",IF(AND(R2516="Beer",Q2516=0),SUM(LOOKUP(2,1/(Rates!$B$15:$B$18&lt;=W2516)/(Rates!$C$15:$C$18&gt;=W2516),Rates!$D$15:$D$18)*W2516),VLOOKUP(VALUE(Q:Q),Rates!A:B,2,0)*W2516)))</f>
        <v/>
      </c>
      <c r="AC2516" s="136" t="str">
        <f>IF(B:B="","",IF(R2516="Refreshment Beverage","",IF(AND(R2516="Beer",Q2516=0),SUM(LOOKUP(2,1/(Rates!$B$15:$B$18&lt;=W2516)/(Rates!$C$15:$C$18&gt;=W2516),Rates!$E$15:$E$18)*W2516),VLOOKUP(VALUE(Q:Q),Rates!A:C,3,0)*W2516)))</f>
        <v/>
      </c>
      <c r="AD2516" s="137" t="str">
        <f>IFERROR(IF(B:B="","",IF(R2516="Beer","",IF(VALUE(Q2516)=0,VLOOKUP(VLOOKUP(B:B,#REF!,16,0),Rates!A:E,2,0),VLOOKUP(VALUE(Q2516),Rates!A$31:B$34,2,0)*W2516))),0)</f>
        <v/>
      </c>
      <c r="AE2516" s="121" t="str">
        <f t="shared" si="1200"/>
        <v/>
      </c>
      <c r="AF2516" s="138" t="str">
        <f t="shared" si="1201"/>
        <v/>
      </c>
      <c r="AG2516" s="122" t="str">
        <f t="shared" si="1202"/>
        <v/>
      </c>
      <c r="AH2516" s="123" t="str">
        <f t="shared" si="1203"/>
        <v/>
      </c>
      <c r="AI2516" s="139" t="str">
        <f>IF(AE:AE="","",IF(R2516="Refreshment Beverage",AK2516*(Rates!J$19/100),ROUND(SUM(AH2516*(Rates!$J$8/100)),4)))</f>
        <v/>
      </c>
      <c r="AJ2516" s="124" t="str">
        <f t="shared" si="1204"/>
        <v/>
      </c>
      <c r="AK2516" s="125" t="str">
        <f t="shared" si="1205"/>
        <v/>
      </c>
      <c r="AL2516" s="121" t="str">
        <f t="shared" si="1206"/>
        <v/>
      </c>
      <c r="AM2516" s="138" t="str">
        <f>IF(AS2516="","",IF(R2516="Refreshment Beverage",ROUND(AS2516*Rates!K$19,4),ROUND(AO2516*(VLOOKUP(VALUE(Q2516),Rates!G$4:L$12,3,0)),4)))</f>
        <v/>
      </c>
      <c r="AN2516" s="126" t="str">
        <f>IF(AS2516="","",IF(R2516="Refreshment Beverage",AS2516*(Rates!J$19/100),MAX(AM2516,AB2516)))</f>
        <v/>
      </c>
      <c r="AO2516" s="127" t="str">
        <f t="shared" si="1207"/>
        <v/>
      </c>
      <c r="AP2516" s="127" t="str">
        <f t="shared" si="1208"/>
        <v/>
      </c>
      <c r="AQ2516" s="140" t="str">
        <f>IF(AS2516="","",IF(R2516="Refreshment Beverage",ROUND(SUM(VLOOKUP(Q:Q,Rates!G$15:L$19,3,0)*(AS2516-Y2516-Z2516-AA2516)),4),ROUND(SUM(Rates!$K$8*AS2516),4)))</f>
        <v/>
      </c>
      <c r="AR2516" s="139" t="str">
        <f t="shared" si="1209"/>
        <v/>
      </c>
      <c r="AS2516" s="125" t="str">
        <f t="shared" si="1210"/>
        <v/>
      </c>
      <c r="AT2516" s="121" t="str">
        <f t="shared" si="1211"/>
        <v/>
      </c>
      <c r="AU2516" s="138" t="str">
        <f>IF(AX2516="","",IF(R2516="Refreshment Beverage",ROUND((BA2516-Y2516-Z2516-AA2516)*VLOOKUP(VALUE(Q2516),Rates!G$15:L$19,3,0),4),ROUND(AW2516*(VLOOKUP(VALUE(Q2516),Rates!G:L,3,0)),4)))</f>
        <v/>
      </c>
      <c r="AV2516" s="126" t="str">
        <f t="shared" si="1212"/>
        <v/>
      </c>
      <c r="AW2516" s="127" t="str">
        <f t="shared" si="1213"/>
        <v/>
      </c>
      <c r="AX2516" s="123" t="str">
        <f t="shared" si="1214"/>
        <v/>
      </c>
      <c r="AY2516" s="140" t="str">
        <f>IF(AX2516="","",IF(R2516="Refreshment Beverage",ROUND(SUM(AX2516*Rates!K$19),4),ROUND(SUM(AX2516*(Rates!J$8/100)),4)))</f>
        <v/>
      </c>
      <c r="AZ2516" s="124" t="str">
        <f t="shared" si="1215"/>
        <v/>
      </c>
      <c r="BA2516" s="125" t="str">
        <f t="shared" si="1216"/>
        <v/>
      </c>
      <c r="BB2516" s="115"/>
      <c r="BC2516" s="143"/>
      <c r="BD2516" s="100"/>
      <c r="BE2516" s="100"/>
      <c r="BF2516" s="100"/>
      <c r="BG2516" s="100"/>
    </row>
    <row r="2517" spans="1:59" x14ac:dyDescent="0.2">
      <c r="A2517" s="144"/>
      <c r="B2517" s="141"/>
      <c r="C2517" s="141"/>
      <c r="D2517" s="142"/>
      <c r="E2517" s="142"/>
      <c r="F2517" s="142"/>
      <c r="G2517" s="142"/>
      <c r="H2517" s="142"/>
      <c r="I2517" s="129"/>
      <c r="J2517" s="130"/>
      <c r="K2517" s="131" t="str">
        <f t="shared" si="1187"/>
        <v/>
      </c>
      <c r="L2517" s="132" t="str">
        <f t="shared" si="1188"/>
        <v/>
      </c>
      <c r="M2517" s="133" t="str">
        <f t="shared" si="1189"/>
        <v/>
      </c>
      <c r="N2517" s="134" t="str">
        <f>IFERROR(IF(B:B="","",IF(R2517="Beer",SUM(LOOKUP(2,1/(Rates!$B$3:$B$5&lt;=W2517)/(Rates!$C$3:$C$5&gt;=W2517),Rates!$D$3:$D$5)*(X2517/100)*W2517),IF(R2517="Refreshment Beverage",SUM(LOOKUP(2,1/(Rates!$B$7:$B$11&lt;=W2517)/(Rates!$C$7:$C$11&gt;=W2517),Rates!$D$7:$D$11)*(X2517/100)*W2517)))),"")</f>
        <v/>
      </c>
      <c r="O2517" s="134" t="str">
        <f t="shared" si="1190"/>
        <v/>
      </c>
      <c r="P2517" s="116"/>
      <c r="Q2517" s="117" t="str">
        <f t="shared" si="1191"/>
        <v/>
      </c>
      <c r="R2517" s="128" t="str">
        <f t="shared" si="1192"/>
        <v/>
      </c>
      <c r="S2517" s="135" t="str">
        <f>IF(B2517="","",IF(R2517="Refreshment Beverage",VLOOKUP(VALUE(Q2517),Rates!G$15:L$19,2,0),VLOOKUP(VALUE(Q2517),Rates!G$4:L$12,2,0)))</f>
        <v/>
      </c>
      <c r="T2517" s="135" t="str">
        <f t="shared" si="1193"/>
        <v/>
      </c>
      <c r="U2517" s="118" t="str">
        <f t="shared" si="1194"/>
        <v/>
      </c>
      <c r="V2517" s="135" t="str">
        <f t="shared" si="1195"/>
        <v/>
      </c>
      <c r="W2517" s="135" t="str">
        <f t="shared" si="1196"/>
        <v/>
      </c>
      <c r="X2517" s="119" t="str">
        <f t="shared" si="1197"/>
        <v/>
      </c>
      <c r="Y2517" s="120" t="str">
        <f>IF(B:B="","",IF(R2517="Refreshment Beverage",VLOOKUP(Q2517,Rates!G$15:L$19,6,0)*W2517,VLOOKUP(Q2517,Rates!G$4:L$12,6,0)*W2517))</f>
        <v/>
      </c>
      <c r="Z2517" s="120" t="str">
        <f t="shared" si="1198"/>
        <v/>
      </c>
      <c r="AA2517" s="120" t="str">
        <f t="shared" si="1199"/>
        <v/>
      </c>
      <c r="AB2517" s="136" t="str">
        <f>IF(B:B="","",IF(R2517="Refreshment Beverage","",IF(AND(R2517="Beer",Q2517=0),SUM(LOOKUP(2,1/(Rates!$B$15:$B$18&lt;=W2517)/(Rates!$C$15:$C$18&gt;=W2517),Rates!$D$15:$D$18)*W2517),VLOOKUP(VALUE(Q:Q),Rates!A:B,2,0)*W2517)))</f>
        <v/>
      </c>
      <c r="AC2517" s="136" t="str">
        <f>IF(B:B="","",IF(R2517="Refreshment Beverage","",IF(AND(R2517="Beer",Q2517=0),SUM(LOOKUP(2,1/(Rates!$B$15:$B$18&lt;=W2517)/(Rates!$C$15:$C$18&gt;=W2517),Rates!$E$15:$E$18)*W2517),VLOOKUP(VALUE(Q:Q),Rates!A:C,3,0)*W2517)))</f>
        <v/>
      </c>
      <c r="AD2517" s="137" t="str">
        <f>IFERROR(IF(B:B="","",IF(R2517="Beer","",IF(VALUE(Q2517)=0,VLOOKUP(VLOOKUP(B:B,#REF!,16,0),Rates!A:E,2,0),VLOOKUP(VALUE(Q2517),Rates!A$31:B$34,2,0)*W2517))),0)</f>
        <v/>
      </c>
      <c r="AE2517" s="121" t="str">
        <f t="shared" si="1200"/>
        <v/>
      </c>
      <c r="AF2517" s="138" t="str">
        <f t="shared" si="1201"/>
        <v/>
      </c>
      <c r="AG2517" s="122" t="str">
        <f t="shared" si="1202"/>
        <v/>
      </c>
      <c r="AH2517" s="123" t="str">
        <f t="shared" si="1203"/>
        <v/>
      </c>
      <c r="AI2517" s="139" t="str">
        <f>IF(AE:AE="","",IF(R2517="Refreshment Beverage",AK2517*(Rates!J$19/100),ROUND(SUM(AH2517*(Rates!$J$8/100)),4)))</f>
        <v/>
      </c>
      <c r="AJ2517" s="124" t="str">
        <f t="shared" si="1204"/>
        <v/>
      </c>
      <c r="AK2517" s="125" t="str">
        <f t="shared" si="1205"/>
        <v/>
      </c>
      <c r="AL2517" s="121" t="str">
        <f t="shared" si="1206"/>
        <v/>
      </c>
      <c r="AM2517" s="138" t="str">
        <f>IF(AS2517="","",IF(R2517="Refreshment Beverage",ROUND(AS2517*Rates!K$19,4),ROUND(AO2517*(VLOOKUP(VALUE(Q2517),Rates!G$4:L$12,3,0)),4)))</f>
        <v/>
      </c>
      <c r="AN2517" s="126" t="str">
        <f>IF(AS2517="","",IF(R2517="Refreshment Beverage",AS2517*(Rates!J$19/100),MAX(AM2517,AB2517)))</f>
        <v/>
      </c>
      <c r="AO2517" s="127" t="str">
        <f t="shared" si="1207"/>
        <v/>
      </c>
      <c r="AP2517" s="127" t="str">
        <f t="shared" si="1208"/>
        <v/>
      </c>
      <c r="AQ2517" s="140" t="str">
        <f>IF(AS2517="","",IF(R2517="Refreshment Beverage",ROUND(SUM(VLOOKUP(Q:Q,Rates!G$15:L$19,3,0)*(AS2517-Y2517-Z2517-AA2517)),4),ROUND(SUM(Rates!$K$8*AS2517),4)))</f>
        <v/>
      </c>
      <c r="AR2517" s="139" t="str">
        <f t="shared" si="1209"/>
        <v/>
      </c>
      <c r="AS2517" s="125" t="str">
        <f t="shared" si="1210"/>
        <v/>
      </c>
      <c r="AT2517" s="121" t="str">
        <f t="shared" si="1211"/>
        <v/>
      </c>
      <c r="AU2517" s="138" t="str">
        <f>IF(AX2517="","",IF(R2517="Refreshment Beverage",ROUND((BA2517-Y2517-Z2517-AA2517)*VLOOKUP(VALUE(Q2517),Rates!G$15:L$19,3,0),4),ROUND(AW2517*(VLOOKUP(VALUE(Q2517),Rates!G:L,3,0)),4)))</f>
        <v/>
      </c>
      <c r="AV2517" s="126" t="str">
        <f t="shared" si="1212"/>
        <v/>
      </c>
      <c r="AW2517" s="127" t="str">
        <f t="shared" si="1213"/>
        <v/>
      </c>
      <c r="AX2517" s="123" t="str">
        <f t="shared" si="1214"/>
        <v/>
      </c>
      <c r="AY2517" s="140" t="str">
        <f>IF(AX2517="","",IF(R2517="Refreshment Beverage",ROUND(SUM(AX2517*Rates!K$19),4),ROUND(SUM(AX2517*(Rates!J$8/100)),4)))</f>
        <v/>
      </c>
      <c r="AZ2517" s="124" t="str">
        <f t="shared" si="1215"/>
        <v/>
      </c>
      <c r="BA2517" s="125" t="str">
        <f t="shared" si="1216"/>
        <v/>
      </c>
      <c r="BB2517" s="115"/>
      <c r="BC2517" s="143"/>
      <c r="BD2517" s="100"/>
      <c r="BE2517" s="100"/>
      <c r="BF2517" s="100"/>
      <c r="BG2517" s="100"/>
    </row>
    <row r="2518" spans="1:59" x14ac:dyDescent="0.2">
      <c r="A2518" s="144"/>
      <c r="B2518" s="141"/>
      <c r="C2518" s="141"/>
      <c r="D2518" s="142"/>
      <c r="E2518" s="142"/>
      <c r="F2518" s="142"/>
      <c r="G2518" s="142"/>
      <c r="H2518" s="142"/>
      <c r="I2518" s="129"/>
      <c r="J2518" s="130"/>
      <c r="K2518" s="131" t="str">
        <f t="shared" si="1187"/>
        <v/>
      </c>
      <c r="L2518" s="132" t="str">
        <f t="shared" si="1188"/>
        <v/>
      </c>
      <c r="M2518" s="133" t="str">
        <f t="shared" si="1189"/>
        <v/>
      </c>
      <c r="N2518" s="134" t="str">
        <f>IFERROR(IF(B:B="","",IF(R2518="Beer",SUM(LOOKUP(2,1/(Rates!$B$3:$B$5&lt;=W2518)/(Rates!$C$3:$C$5&gt;=W2518),Rates!$D$3:$D$5)*(X2518/100)*W2518),IF(R2518="Refreshment Beverage",SUM(LOOKUP(2,1/(Rates!$B$7:$B$11&lt;=W2518)/(Rates!$C$7:$C$11&gt;=W2518),Rates!$D$7:$D$11)*(X2518/100)*W2518)))),"")</f>
        <v/>
      </c>
      <c r="O2518" s="134" t="str">
        <f t="shared" si="1190"/>
        <v/>
      </c>
      <c r="P2518" s="116"/>
      <c r="Q2518" s="117" t="str">
        <f t="shared" si="1191"/>
        <v/>
      </c>
      <c r="R2518" s="128" t="str">
        <f t="shared" si="1192"/>
        <v/>
      </c>
      <c r="S2518" s="135" t="str">
        <f>IF(B2518="","",IF(R2518="Refreshment Beverage",VLOOKUP(VALUE(Q2518),Rates!G$15:L$19,2,0),VLOOKUP(VALUE(Q2518),Rates!G$4:L$12,2,0)))</f>
        <v/>
      </c>
      <c r="T2518" s="135" t="str">
        <f t="shared" si="1193"/>
        <v/>
      </c>
      <c r="U2518" s="118" t="str">
        <f t="shared" si="1194"/>
        <v/>
      </c>
      <c r="V2518" s="135" t="str">
        <f t="shared" si="1195"/>
        <v/>
      </c>
      <c r="W2518" s="135" t="str">
        <f t="shared" si="1196"/>
        <v/>
      </c>
      <c r="X2518" s="119" t="str">
        <f t="shared" si="1197"/>
        <v/>
      </c>
      <c r="Y2518" s="120" t="str">
        <f>IF(B:B="","",IF(R2518="Refreshment Beverage",VLOOKUP(Q2518,Rates!G$15:L$19,6,0)*W2518,VLOOKUP(Q2518,Rates!G$4:L$12,6,0)*W2518))</f>
        <v/>
      </c>
      <c r="Z2518" s="120" t="str">
        <f t="shared" si="1198"/>
        <v/>
      </c>
      <c r="AA2518" s="120" t="str">
        <f t="shared" si="1199"/>
        <v/>
      </c>
      <c r="AB2518" s="136" t="str">
        <f>IF(B:B="","",IF(R2518="Refreshment Beverage","",IF(AND(R2518="Beer",Q2518=0),SUM(LOOKUP(2,1/(Rates!$B$15:$B$18&lt;=W2518)/(Rates!$C$15:$C$18&gt;=W2518),Rates!$D$15:$D$18)*W2518),VLOOKUP(VALUE(Q:Q),Rates!A:B,2,0)*W2518)))</f>
        <v/>
      </c>
      <c r="AC2518" s="136" t="str">
        <f>IF(B:B="","",IF(R2518="Refreshment Beverage","",IF(AND(R2518="Beer",Q2518=0),SUM(LOOKUP(2,1/(Rates!$B$15:$B$18&lt;=W2518)/(Rates!$C$15:$C$18&gt;=W2518),Rates!$E$15:$E$18)*W2518),VLOOKUP(VALUE(Q:Q),Rates!A:C,3,0)*W2518)))</f>
        <v/>
      </c>
      <c r="AD2518" s="137" t="str">
        <f>IFERROR(IF(B:B="","",IF(R2518="Beer","",IF(VALUE(Q2518)=0,VLOOKUP(VLOOKUP(B:B,#REF!,16,0),Rates!A:E,2,0),VLOOKUP(VALUE(Q2518),Rates!A$31:B$34,2,0)*W2518))),0)</f>
        <v/>
      </c>
      <c r="AE2518" s="121" t="str">
        <f t="shared" si="1200"/>
        <v/>
      </c>
      <c r="AF2518" s="138" t="str">
        <f t="shared" si="1201"/>
        <v/>
      </c>
      <c r="AG2518" s="122" t="str">
        <f t="shared" si="1202"/>
        <v/>
      </c>
      <c r="AH2518" s="123" t="str">
        <f t="shared" si="1203"/>
        <v/>
      </c>
      <c r="AI2518" s="139" t="str">
        <f>IF(AE:AE="","",IF(R2518="Refreshment Beverage",AK2518*(Rates!J$19/100),ROUND(SUM(AH2518*(Rates!$J$8/100)),4)))</f>
        <v/>
      </c>
      <c r="AJ2518" s="124" t="str">
        <f t="shared" si="1204"/>
        <v/>
      </c>
      <c r="AK2518" s="125" t="str">
        <f t="shared" si="1205"/>
        <v/>
      </c>
      <c r="AL2518" s="121" t="str">
        <f t="shared" si="1206"/>
        <v/>
      </c>
      <c r="AM2518" s="138" t="str">
        <f>IF(AS2518="","",IF(R2518="Refreshment Beverage",ROUND(AS2518*Rates!K$19,4),ROUND(AO2518*(VLOOKUP(VALUE(Q2518),Rates!G$4:L$12,3,0)),4)))</f>
        <v/>
      </c>
      <c r="AN2518" s="126" t="str">
        <f>IF(AS2518="","",IF(R2518="Refreshment Beverage",AS2518*(Rates!J$19/100),MAX(AM2518,AB2518)))</f>
        <v/>
      </c>
      <c r="AO2518" s="127" t="str">
        <f t="shared" si="1207"/>
        <v/>
      </c>
      <c r="AP2518" s="127" t="str">
        <f t="shared" si="1208"/>
        <v/>
      </c>
      <c r="AQ2518" s="140" t="str">
        <f>IF(AS2518="","",IF(R2518="Refreshment Beverage",ROUND(SUM(VLOOKUP(Q:Q,Rates!G$15:L$19,3,0)*(AS2518-Y2518-Z2518-AA2518)),4),ROUND(SUM(Rates!$K$8*AS2518),4)))</f>
        <v/>
      </c>
      <c r="AR2518" s="139" t="str">
        <f t="shared" si="1209"/>
        <v/>
      </c>
      <c r="AS2518" s="125" t="str">
        <f t="shared" si="1210"/>
        <v/>
      </c>
      <c r="AT2518" s="121" t="str">
        <f t="shared" si="1211"/>
        <v/>
      </c>
      <c r="AU2518" s="138" t="str">
        <f>IF(AX2518="","",IF(R2518="Refreshment Beverage",ROUND((BA2518-Y2518-Z2518-AA2518)*VLOOKUP(VALUE(Q2518),Rates!G$15:L$19,3,0),4),ROUND(AW2518*(VLOOKUP(VALUE(Q2518),Rates!G:L,3,0)),4)))</f>
        <v/>
      </c>
      <c r="AV2518" s="126" t="str">
        <f t="shared" si="1212"/>
        <v/>
      </c>
      <c r="AW2518" s="127" t="str">
        <f t="shared" si="1213"/>
        <v/>
      </c>
      <c r="AX2518" s="123" t="str">
        <f t="shared" si="1214"/>
        <v/>
      </c>
      <c r="AY2518" s="140" t="str">
        <f>IF(AX2518="","",IF(R2518="Refreshment Beverage",ROUND(SUM(AX2518*Rates!K$19),4),ROUND(SUM(AX2518*(Rates!J$8/100)),4)))</f>
        <v/>
      </c>
      <c r="AZ2518" s="124" t="str">
        <f t="shared" si="1215"/>
        <v/>
      </c>
      <c r="BA2518" s="125" t="str">
        <f t="shared" si="1216"/>
        <v/>
      </c>
      <c r="BB2518" s="115"/>
      <c r="BC2518" s="143"/>
      <c r="BD2518" s="100"/>
      <c r="BE2518" s="100"/>
      <c r="BF2518" s="100"/>
      <c r="BG2518" s="100"/>
    </row>
    <row r="2519" spans="1:59" x14ac:dyDescent="0.2">
      <c r="A2519" s="144"/>
      <c r="B2519" s="141"/>
      <c r="C2519" s="141"/>
      <c r="D2519" s="142"/>
      <c r="E2519" s="142"/>
      <c r="F2519" s="142"/>
      <c r="G2519" s="142"/>
      <c r="H2519" s="142"/>
      <c r="I2519" s="129"/>
      <c r="J2519" s="130"/>
      <c r="K2519" s="131" t="str">
        <f t="shared" si="1187"/>
        <v/>
      </c>
      <c r="L2519" s="132" t="str">
        <f t="shared" si="1188"/>
        <v/>
      </c>
      <c r="M2519" s="133" t="str">
        <f t="shared" si="1189"/>
        <v/>
      </c>
      <c r="N2519" s="134" t="str">
        <f>IFERROR(IF(B:B="","",IF(R2519="Beer",SUM(LOOKUP(2,1/(Rates!$B$3:$B$5&lt;=W2519)/(Rates!$C$3:$C$5&gt;=W2519),Rates!$D$3:$D$5)*(X2519/100)*W2519),IF(R2519="Refreshment Beverage",SUM(LOOKUP(2,1/(Rates!$B$7:$B$11&lt;=W2519)/(Rates!$C$7:$C$11&gt;=W2519),Rates!$D$7:$D$11)*(X2519/100)*W2519)))),"")</f>
        <v/>
      </c>
      <c r="O2519" s="134" t="str">
        <f t="shared" si="1190"/>
        <v/>
      </c>
      <c r="P2519" s="116"/>
      <c r="Q2519" s="117" t="str">
        <f t="shared" si="1191"/>
        <v/>
      </c>
      <c r="R2519" s="128" t="str">
        <f t="shared" si="1192"/>
        <v/>
      </c>
      <c r="S2519" s="135" t="str">
        <f>IF(B2519="","",IF(R2519="Refreshment Beverage",VLOOKUP(VALUE(Q2519),Rates!G$15:L$19,2,0),VLOOKUP(VALUE(Q2519),Rates!G$4:L$12,2,0)))</f>
        <v/>
      </c>
      <c r="T2519" s="135" t="str">
        <f t="shared" si="1193"/>
        <v/>
      </c>
      <c r="U2519" s="118" t="str">
        <f t="shared" si="1194"/>
        <v/>
      </c>
      <c r="V2519" s="135" t="str">
        <f t="shared" si="1195"/>
        <v/>
      </c>
      <c r="W2519" s="135" t="str">
        <f t="shared" si="1196"/>
        <v/>
      </c>
      <c r="X2519" s="119" t="str">
        <f t="shared" si="1197"/>
        <v/>
      </c>
      <c r="Y2519" s="120" t="str">
        <f>IF(B:B="","",IF(R2519="Refreshment Beverage",VLOOKUP(Q2519,Rates!G$15:L$19,6,0)*W2519,VLOOKUP(Q2519,Rates!G$4:L$12,6,0)*W2519))</f>
        <v/>
      </c>
      <c r="Z2519" s="120" t="str">
        <f t="shared" si="1198"/>
        <v/>
      </c>
      <c r="AA2519" s="120" t="str">
        <f t="shared" si="1199"/>
        <v/>
      </c>
      <c r="AB2519" s="136" t="str">
        <f>IF(B:B="","",IF(R2519="Refreshment Beverage","",IF(AND(R2519="Beer",Q2519=0),SUM(LOOKUP(2,1/(Rates!$B$15:$B$18&lt;=W2519)/(Rates!$C$15:$C$18&gt;=W2519),Rates!$D$15:$D$18)*W2519),VLOOKUP(VALUE(Q:Q),Rates!A:B,2,0)*W2519)))</f>
        <v/>
      </c>
      <c r="AC2519" s="136" t="str">
        <f>IF(B:B="","",IF(R2519="Refreshment Beverage","",IF(AND(R2519="Beer",Q2519=0),SUM(LOOKUP(2,1/(Rates!$B$15:$B$18&lt;=W2519)/(Rates!$C$15:$C$18&gt;=W2519),Rates!$E$15:$E$18)*W2519),VLOOKUP(VALUE(Q:Q),Rates!A:C,3,0)*W2519)))</f>
        <v/>
      </c>
      <c r="AD2519" s="137" t="str">
        <f>IFERROR(IF(B:B="","",IF(R2519="Beer","",IF(VALUE(Q2519)=0,VLOOKUP(VLOOKUP(B:B,#REF!,16,0),Rates!A:E,2,0),VLOOKUP(VALUE(Q2519),Rates!A$31:B$34,2,0)*W2519))),0)</f>
        <v/>
      </c>
      <c r="AE2519" s="121" t="str">
        <f t="shared" si="1200"/>
        <v/>
      </c>
      <c r="AF2519" s="138" t="str">
        <f t="shared" si="1201"/>
        <v/>
      </c>
      <c r="AG2519" s="122" t="str">
        <f t="shared" si="1202"/>
        <v/>
      </c>
      <c r="AH2519" s="123" t="str">
        <f t="shared" si="1203"/>
        <v/>
      </c>
      <c r="AI2519" s="139" t="str">
        <f>IF(AE:AE="","",IF(R2519="Refreshment Beverage",AK2519*(Rates!J$19/100),ROUND(SUM(AH2519*(Rates!$J$8/100)),4)))</f>
        <v/>
      </c>
      <c r="AJ2519" s="124" t="str">
        <f t="shared" si="1204"/>
        <v/>
      </c>
      <c r="AK2519" s="125" t="str">
        <f t="shared" si="1205"/>
        <v/>
      </c>
      <c r="AL2519" s="121" t="str">
        <f t="shared" si="1206"/>
        <v/>
      </c>
      <c r="AM2519" s="138" t="str">
        <f>IF(AS2519="","",IF(R2519="Refreshment Beverage",ROUND(AS2519*Rates!K$19,4),ROUND(AO2519*(VLOOKUP(VALUE(Q2519),Rates!G$4:L$12,3,0)),4)))</f>
        <v/>
      </c>
      <c r="AN2519" s="126" t="str">
        <f>IF(AS2519="","",IF(R2519="Refreshment Beverage",AS2519*(Rates!J$19/100),MAX(AM2519,AB2519)))</f>
        <v/>
      </c>
      <c r="AO2519" s="127" t="str">
        <f t="shared" si="1207"/>
        <v/>
      </c>
      <c r="AP2519" s="127" t="str">
        <f t="shared" si="1208"/>
        <v/>
      </c>
      <c r="AQ2519" s="140" t="str">
        <f>IF(AS2519="","",IF(R2519="Refreshment Beverage",ROUND(SUM(VLOOKUP(Q:Q,Rates!G$15:L$19,3,0)*(AS2519-Y2519-Z2519-AA2519)),4),ROUND(SUM(Rates!$K$8*AS2519),4)))</f>
        <v/>
      </c>
      <c r="AR2519" s="139" t="str">
        <f t="shared" si="1209"/>
        <v/>
      </c>
      <c r="AS2519" s="125" t="str">
        <f t="shared" si="1210"/>
        <v/>
      </c>
      <c r="AT2519" s="121" t="str">
        <f t="shared" si="1211"/>
        <v/>
      </c>
      <c r="AU2519" s="138" t="str">
        <f>IF(AX2519="","",IF(R2519="Refreshment Beverage",ROUND((BA2519-Y2519-Z2519-AA2519)*VLOOKUP(VALUE(Q2519),Rates!G$15:L$19,3,0),4),ROUND(AW2519*(VLOOKUP(VALUE(Q2519),Rates!G:L,3,0)),4)))</f>
        <v/>
      </c>
      <c r="AV2519" s="126" t="str">
        <f t="shared" si="1212"/>
        <v/>
      </c>
      <c r="AW2519" s="127" t="str">
        <f t="shared" si="1213"/>
        <v/>
      </c>
      <c r="AX2519" s="123" t="str">
        <f t="shared" si="1214"/>
        <v/>
      </c>
      <c r="AY2519" s="140" t="str">
        <f>IF(AX2519="","",IF(R2519="Refreshment Beverage",ROUND(SUM(AX2519*Rates!K$19),4),ROUND(SUM(AX2519*(Rates!J$8/100)),4)))</f>
        <v/>
      </c>
      <c r="AZ2519" s="124" t="str">
        <f t="shared" si="1215"/>
        <v/>
      </c>
      <c r="BA2519" s="125" t="str">
        <f t="shared" si="1216"/>
        <v/>
      </c>
      <c r="BB2519" s="115"/>
      <c r="BC2519" s="143"/>
      <c r="BD2519" s="100"/>
      <c r="BE2519" s="100"/>
      <c r="BF2519" s="100"/>
      <c r="BG2519" s="100"/>
    </row>
    <row r="2520" spans="1:59" x14ac:dyDescent="0.2">
      <c r="A2520" s="144"/>
      <c r="B2520" s="141"/>
      <c r="C2520" s="141"/>
      <c r="D2520" s="142"/>
      <c r="E2520" s="142"/>
      <c r="F2520" s="142"/>
      <c r="G2520" s="142"/>
      <c r="H2520" s="142"/>
      <c r="I2520" s="129"/>
      <c r="J2520" s="130"/>
      <c r="K2520" s="131" t="str">
        <f t="shared" si="1187"/>
        <v/>
      </c>
      <c r="L2520" s="132" t="str">
        <f t="shared" si="1188"/>
        <v/>
      </c>
      <c r="M2520" s="133" t="str">
        <f t="shared" si="1189"/>
        <v/>
      </c>
      <c r="N2520" s="134" t="str">
        <f>IFERROR(IF(B:B="","",IF(R2520="Beer",SUM(LOOKUP(2,1/(Rates!$B$3:$B$5&lt;=W2520)/(Rates!$C$3:$C$5&gt;=W2520),Rates!$D$3:$D$5)*(X2520/100)*W2520),IF(R2520="Refreshment Beverage",SUM(LOOKUP(2,1/(Rates!$B$7:$B$11&lt;=W2520)/(Rates!$C$7:$C$11&gt;=W2520),Rates!$D$7:$D$11)*(X2520/100)*W2520)))),"")</f>
        <v/>
      </c>
      <c r="O2520" s="134" t="str">
        <f t="shared" si="1190"/>
        <v/>
      </c>
      <c r="P2520" s="116"/>
      <c r="Q2520" s="117" t="str">
        <f t="shared" si="1191"/>
        <v/>
      </c>
      <c r="R2520" s="128" t="str">
        <f t="shared" si="1192"/>
        <v/>
      </c>
      <c r="S2520" s="135" t="str">
        <f>IF(B2520="","",IF(R2520="Refreshment Beverage",VLOOKUP(VALUE(Q2520),Rates!G$15:L$19,2,0),VLOOKUP(VALUE(Q2520),Rates!G$4:L$12,2,0)))</f>
        <v/>
      </c>
      <c r="T2520" s="135" t="str">
        <f t="shared" si="1193"/>
        <v/>
      </c>
      <c r="U2520" s="118" t="str">
        <f t="shared" si="1194"/>
        <v/>
      </c>
      <c r="V2520" s="135" t="str">
        <f t="shared" si="1195"/>
        <v/>
      </c>
      <c r="W2520" s="135" t="str">
        <f t="shared" si="1196"/>
        <v/>
      </c>
      <c r="X2520" s="119" t="str">
        <f t="shared" si="1197"/>
        <v/>
      </c>
      <c r="Y2520" s="120" t="str">
        <f>IF(B:B="","",IF(R2520="Refreshment Beverage",VLOOKUP(Q2520,Rates!G$15:L$19,6,0)*W2520,VLOOKUP(Q2520,Rates!G$4:L$12,6,0)*W2520))</f>
        <v/>
      </c>
      <c r="Z2520" s="120" t="str">
        <f t="shared" si="1198"/>
        <v/>
      </c>
      <c r="AA2520" s="120" t="str">
        <f t="shared" si="1199"/>
        <v/>
      </c>
      <c r="AB2520" s="136" t="str">
        <f>IF(B:B="","",IF(R2520="Refreshment Beverage","",IF(AND(R2520="Beer",Q2520=0),SUM(LOOKUP(2,1/(Rates!$B$15:$B$18&lt;=W2520)/(Rates!$C$15:$C$18&gt;=W2520),Rates!$D$15:$D$18)*W2520),VLOOKUP(VALUE(Q:Q),Rates!A:B,2,0)*W2520)))</f>
        <v/>
      </c>
      <c r="AC2520" s="136" t="str">
        <f>IF(B:B="","",IF(R2520="Refreshment Beverage","",IF(AND(R2520="Beer",Q2520=0),SUM(LOOKUP(2,1/(Rates!$B$15:$B$18&lt;=W2520)/(Rates!$C$15:$C$18&gt;=W2520),Rates!$E$15:$E$18)*W2520),VLOOKUP(VALUE(Q:Q),Rates!A:C,3,0)*W2520)))</f>
        <v/>
      </c>
      <c r="AD2520" s="137" t="str">
        <f>IFERROR(IF(B:B="","",IF(R2520="Beer","",IF(VALUE(Q2520)=0,VLOOKUP(VLOOKUP(B:B,#REF!,16,0),Rates!A:E,2,0),VLOOKUP(VALUE(Q2520),Rates!A$31:B$34,2,0)*W2520))),0)</f>
        <v/>
      </c>
      <c r="AE2520" s="121" t="str">
        <f t="shared" si="1200"/>
        <v/>
      </c>
      <c r="AF2520" s="138" t="str">
        <f t="shared" si="1201"/>
        <v/>
      </c>
      <c r="AG2520" s="122" t="str">
        <f t="shared" si="1202"/>
        <v/>
      </c>
      <c r="AH2520" s="123" t="str">
        <f t="shared" si="1203"/>
        <v/>
      </c>
      <c r="AI2520" s="139" t="str">
        <f>IF(AE:AE="","",IF(R2520="Refreshment Beverage",AK2520*(Rates!J$19/100),ROUND(SUM(AH2520*(Rates!$J$8/100)),4)))</f>
        <v/>
      </c>
      <c r="AJ2520" s="124" t="str">
        <f t="shared" si="1204"/>
        <v/>
      </c>
      <c r="AK2520" s="125" t="str">
        <f t="shared" si="1205"/>
        <v/>
      </c>
      <c r="AL2520" s="121" t="str">
        <f t="shared" si="1206"/>
        <v/>
      </c>
      <c r="AM2520" s="138" t="str">
        <f>IF(AS2520="","",IF(R2520="Refreshment Beverage",ROUND(AS2520*Rates!K$19,4),ROUND(AO2520*(VLOOKUP(VALUE(Q2520),Rates!G$4:L$12,3,0)),4)))</f>
        <v/>
      </c>
      <c r="AN2520" s="126" t="str">
        <f>IF(AS2520="","",IF(R2520="Refreshment Beverage",AS2520*(Rates!J$19/100),MAX(AM2520,AB2520)))</f>
        <v/>
      </c>
      <c r="AO2520" s="127" t="str">
        <f t="shared" si="1207"/>
        <v/>
      </c>
      <c r="AP2520" s="127" t="str">
        <f t="shared" si="1208"/>
        <v/>
      </c>
      <c r="AQ2520" s="140" t="str">
        <f>IF(AS2520="","",IF(R2520="Refreshment Beverage",ROUND(SUM(VLOOKUP(Q:Q,Rates!G$15:L$19,3,0)*(AS2520-Y2520-Z2520-AA2520)),4),ROUND(SUM(Rates!$K$8*AS2520),4)))</f>
        <v/>
      </c>
      <c r="AR2520" s="139" t="str">
        <f t="shared" si="1209"/>
        <v/>
      </c>
      <c r="AS2520" s="125" t="str">
        <f t="shared" si="1210"/>
        <v/>
      </c>
      <c r="AT2520" s="121" t="str">
        <f t="shared" si="1211"/>
        <v/>
      </c>
      <c r="AU2520" s="138" t="str">
        <f>IF(AX2520="","",IF(R2520="Refreshment Beverage",ROUND((BA2520-Y2520-Z2520-AA2520)*VLOOKUP(VALUE(Q2520),Rates!G$15:L$19,3,0),4),ROUND(AW2520*(VLOOKUP(VALUE(Q2520),Rates!G:L,3,0)),4)))</f>
        <v/>
      </c>
      <c r="AV2520" s="126" t="str">
        <f t="shared" si="1212"/>
        <v/>
      </c>
      <c r="AW2520" s="127" t="str">
        <f t="shared" si="1213"/>
        <v/>
      </c>
      <c r="AX2520" s="123" t="str">
        <f t="shared" si="1214"/>
        <v/>
      </c>
      <c r="AY2520" s="140" t="str">
        <f>IF(AX2520="","",IF(R2520="Refreshment Beverage",ROUND(SUM(AX2520*Rates!K$19),4),ROUND(SUM(AX2520*(Rates!J$8/100)),4)))</f>
        <v/>
      </c>
      <c r="AZ2520" s="124" t="str">
        <f t="shared" si="1215"/>
        <v/>
      </c>
      <c r="BA2520" s="125" t="str">
        <f t="shared" si="1216"/>
        <v/>
      </c>
      <c r="BB2520" s="115"/>
      <c r="BC2520" s="143"/>
      <c r="BD2520" s="100"/>
      <c r="BE2520" s="100"/>
      <c r="BF2520" s="100"/>
      <c r="BG2520" s="100"/>
    </row>
    <row r="2521" spans="1:59" x14ac:dyDescent="0.2">
      <c r="A2521" s="144"/>
      <c r="B2521" s="141"/>
      <c r="C2521" s="141"/>
      <c r="D2521" s="142"/>
      <c r="E2521" s="142"/>
      <c r="F2521" s="142"/>
      <c r="G2521" s="142"/>
      <c r="H2521" s="142"/>
      <c r="I2521" s="129"/>
      <c r="J2521" s="130"/>
      <c r="K2521" s="131" t="str">
        <f t="shared" si="1187"/>
        <v/>
      </c>
      <c r="L2521" s="132" t="str">
        <f t="shared" si="1188"/>
        <v/>
      </c>
      <c r="M2521" s="133" t="str">
        <f t="shared" si="1189"/>
        <v/>
      </c>
      <c r="N2521" s="134" t="str">
        <f>IFERROR(IF(B:B="","",IF(R2521="Beer",SUM(LOOKUP(2,1/(Rates!$B$3:$B$5&lt;=W2521)/(Rates!$C$3:$C$5&gt;=W2521),Rates!$D$3:$D$5)*(X2521/100)*W2521),IF(R2521="Refreshment Beverage",SUM(LOOKUP(2,1/(Rates!$B$7:$B$11&lt;=W2521)/(Rates!$C$7:$C$11&gt;=W2521),Rates!$D$7:$D$11)*(X2521/100)*W2521)))),"")</f>
        <v/>
      </c>
      <c r="O2521" s="134" t="str">
        <f t="shared" si="1190"/>
        <v/>
      </c>
      <c r="P2521" s="116"/>
      <c r="Q2521" s="117" t="str">
        <f t="shared" si="1191"/>
        <v/>
      </c>
      <c r="R2521" s="128" t="str">
        <f t="shared" si="1192"/>
        <v/>
      </c>
      <c r="S2521" s="135" t="str">
        <f>IF(B2521="","",IF(R2521="Refreshment Beverage",VLOOKUP(VALUE(Q2521),Rates!G$15:L$19,2,0),VLOOKUP(VALUE(Q2521),Rates!G$4:L$12,2,0)))</f>
        <v/>
      </c>
      <c r="T2521" s="135" t="str">
        <f t="shared" si="1193"/>
        <v/>
      </c>
      <c r="U2521" s="118" t="str">
        <f t="shared" si="1194"/>
        <v/>
      </c>
      <c r="V2521" s="135" t="str">
        <f t="shared" si="1195"/>
        <v/>
      </c>
      <c r="W2521" s="135" t="str">
        <f t="shared" si="1196"/>
        <v/>
      </c>
      <c r="X2521" s="119" t="str">
        <f t="shared" si="1197"/>
        <v/>
      </c>
      <c r="Y2521" s="120" t="str">
        <f>IF(B:B="","",IF(R2521="Refreshment Beverage",VLOOKUP(Q2521,Rates!G$15:L$19,6,0)*W2521,VLOOKUP(Q2521,Rates!G$4:L$12,6,0)*W2521))</f>
        <v/>
      </c>
      <c r="Z2521" s="120" t="str">
        <f t="shared" si="1198"/>
        <v/>
      </c>
      <c r="AA2521" s="120" t="str">
        <f t="shared" si="1199"/>
        <v/>
      </c>
      <c r="AB2521" s="136" t="str">
        <f>IF(B:B="","",IF(R2521="Refreshment Beverage","",IF(AND(R2521="Beer",Q2521=0),SUM(LOOKUP(2,1/(Rates!$B$15:$B$18&lt;=W2521)/(Rates!$C$15:$C$18&gt;=W2521),Rates!$D$15:$D$18)*W2521),VLOOKUP(VALUE(Q:Q),Rates!A:B,2,0)*W2521)))</f>
        <v/>
      </c>
      <c r="AC2521" s="136" t="str">
        <f>IF(B:B="","",IF(R2521="Refreshment Beverage","",IF(AND(R2521="Beer",Q2521=0),SUM(LOOKUP(2,1/(Rates!$B$15:$B$18&lt;=W2521)/(Rates!$C$15:$C$18&gt;=W2521),Rates!$E$15:$E$18)*W2521),VLOOKUP(VALUE(Q:Q),Rates!A:C,3,0)*W2521)))</f>
        <v/>
      </c>
      <c r="AD2521" s="137" t="str">
        <f>IFERROR(IF(B:B="","",IF(R2521="Beer","",IF(VALUE(Q2521)=0,VLOOKUP(VLOOKUP(B:B,#REF!,16,0),Rates!A:E,2,0),VLOOKUP(VALUE(Q2521),Rates!A$31:B$34,2,0)*W2521))),0)</f>
        <v/>
      </c>
      <c r="AE2521" s="121" t="str">
        <f t="shared" si="1200"/>
        <v/>
      </c>
      <c r="AF2521" s="138" t="str">
        <f t="shared" si="1201"/>
        <v/>
      </c>
      <c r="AG2521" s="122" t="str">
        <f t="shared" si="1202"/>
        <v/>
      </c>
      <c r="AH2521" s="123" t="str">
        <f t="shared" si="1203"/>
        <v/>
      </c>
      <c r="AI2521" s="139" t="str">
        <f>IF(AE:AE="","",IF(R2521="Refreshment Beverage",AK2521*(Rates!J$19/100),ROUND(SUM(AH2521*(Rates!$J$8/100)),4)))</f>
        <v/>
      </c>
      <c r="AJ2521" s="124" t="str">
        <f t="shared" si="1204"/>
        <v/>
      </c>
      <c r="AK2521" s="125" t="str">
        <f t="shared" si="1205"/>
        <v/>
      </c>
      <c r="AL2521" s="121" t="str">
        <f t="shared" si="1206"/>
        <v/>
      </c>
      <c r="AM2521" s="138" t="str">
        <f>IF(AS2521="","",IF(R2521="Refreshment Beverage",ROUND(AS2521*Rates!K$19,4),ROUND(AO2521*(VLOOKUP(VALUE(Q2521),Rates!G$4:L$12,3,0)),4)))</f>
        <v/>
      </c>
      <c r="AN2521" s="126" t="str">
        <f>IF(AS2521="","",IF(R2521="Refreshment Beverage",AS2521*(Rates!J$19/100),MAX(AM2521,AB2521)))</f>
        <v/>
      </c>
      <c r="AO2521" s="127" t="str">
        <f t="shared" si="1207"/>
        <v/>
      </c>
      <c r="AP2521" s="127" t="str">
        <f t="shared" si="1208"/>
        <v/>
      </c>
      <c r="AQ2521" s="140" t="str">
        <f>IF(AS2521="","",IF(R2521="Refreshment Beverage",ROUND(SUM(VLOOKUP(Q:Q,Rates!G$15:L$19,3,0)*(AS2521-Y2521-Z2521-AA2521)),4),ROUND(SUM(Rates!$K$8*AS2521),4)))</f>
        <v/>
      </c>
      <c r="AR2521" s="139" t="str">
        <f t="shared" si="1209"/>
        <v/>
      </c>
      <c r="AS2521" s="125" t="str">
        <f t="shared" si="1210"/>
        <v/>
      </c>
      <c r="AT2521" s="121" t="str">
        <f t="shared" si="1211"/>
        <v/>
      </c>
      <c r="AU2521" s="138" t="str">
        <f>IF(AX2521="","",IF(R2521="Refreshment Beverage",ROUND((BA2521-Y2521-Z2521-AA2521)*VLOOKUP(VALUE(Q2521),Rates!G$15:L$19,3,0),4),ROUND(AW2521*(VLOOKUP(VALUE(Q2521),Rates!G:L,3,0)),4)))</f>
        <v/>
      </c>
      <c r="AV2521" s="126" t="str">
        <f t="shared" si="1212"/>
        <v/>
      </c>
      <c r="AW2521" s="127" t="str">
        <f t="shared" si="1213"/>
        <v/>
      </c>
      <c r="AX2521" s="123" t="str">
        <f t="shared" si="1214"/>
        <v/>
      </c>
      <c r="AY2521" s="140" t="str">
        <f>IF(AX2521="","",IF(R2521="Refreshment Beverage",ROUND(SUM(AX2521*Rates!K$19),4),ROUND(SUM(AX2521*(Rates!J$8/100)),4)))</f>
        <v/>
      </c>
      <c r="AZ2521" s="124" t="str">
        <f t="shared" si="1215"/>
        <v/>
      </c>
      <c r="BA2521" s="125" t="str">
        <f t="shared" si="1216"/>
        <v/>
      </c>
      <c r="BB2521" s="115"/>
      <c r="BC2521" s="143"/>
      <c r="BD2521" s="100"/>
      <c r="BE2521" s="100"/>
      <c r="BF2521" s="100"/>
      <c r="BG2521" s="100"/>
    </row>
    <row r="2522" spans="1:59" x14ac:dyDescent="0.2">
      <c r="A2522" s="144"/>
      <c r="B2522" s="141"/>
      <c r="C2522" s="141"/>
      <c r="D2522" s="142"/>
      <c r="E2522" s="142"/>
      <c r="F2522" s="142"/>
      <c r="G2522" s="142"/>
      <c r="H2522" s="142"/>
      <c r="I2522" s="129"/>
      <c r="J2522" s="130"/>
      <c r="K2522" s="131" t="str">
        <f t="shared" ref="K2522:K2544" si="1217">IFERROR(IF(B:B="","",IF(OR(C2522="",E2522="",F2522="",G2522="",H2522="",I2522="",J2522=""),"",ROUND(IF(J2522="Gross Price to Brewers",AE2522,IF(J2522="Retail Price",AL2522,IF(J2522="Licensee Retail",AT2522,""))),2))),"")</f>
        <v/>
      </c>
      <c r="L2522" s="132" t="str">
        <f t="shared" ref="L2522:L2544" si="1218">IFERROR(IF(B:B="","",IF(OR(C2522="",E2522="",F2522="",G2522="",H2522="",I2522="",J2522=""),"",ROUND(IF(J2522="Gross Price to Brewers",AH2522,IF(J2522="Retail Price",AP2522,IF(J2522="Licensee Retail",AX2522,""))),2))),"")</f>
        <v/>
      </c>
      <c r="M2522" s="133" t="str">
        <f t="shared" ref="M2522:M2544" si="1219">IFERROR(IF(B:B="","",IF(OR(C2522="",E2522="",F2522="",G2522="",H2522="",I2522="",J2522=""),"",ROUND(IF(J2522="Gross Price to Brewers",AK2522,IF(J2522="Retail Price",AS2522,IF(J2522="Licensee Retail",BA2522,""))),2))),"")</f>
        <v/>
      </c>
      <c r="N2522" s="134" t="str">
        <f>IFERROR(IF(B:B="","",IF(R2522="Beer",SUM(LOOKUP(2,1/(Rates!$B$3:$B$5&lt;=W2522)/(Rates!$C$3:$C$5&gt;=W2522),Rates!$D$3:$D$5)*(X2522/100)*W2522),IF(R2522="Refreshment Beverage",SUM(LOOKUP(2,1/(Rates!$B$7:$B$11&lt;=W2522)/(Rates!$C$7:$C$11&gt;=W2522),Rates!$D$7:$D$11)*(X2522/100)*W2522)))),"")</f>
        <v/>
      </c>
      <c r="O2522" s="134" t="str">
        <f t="shared" ref="O2522:O2544" si="1220">IF(B:B="","",IF(M2522&gt;N2522,"YES","NO"))</f>
        <v/>
      </c>
      <c r="P2522" s="116"/>
      <c r="Q2522" s="117" t="str">
        <f t="shared" ref="Q2522:Q2544" si="1221">IF(B2522="","",IF(OR(D2522="",D2522=5),0,D2522))</f>
        <v/>
      </c>
      <c r="R2522" s="128" t="str">
        <f t="shared" ref="R2522:R2544" si="1222">IF(B2522="","",C2522)</f>
        <v/>
      </c>
      <c r="S2522" s="135" t="str">
        <f>IF(B2522="","",IF(R2522="Refreshment Beverage",VLOOKUP(VALUE(Q2522),Rates!G$15:L$19,2,0),VLOOKUP(VALUE(Q2522),Rates!G$4:L$12,2,0)))</f>
        <v/>
      </c>
      <c r="T2522" s="135" t="str">
        <f t="shared" ref="T2522:T2544" si="1223">IF(B2522="","",G2522)</f>
        <v/>
      </c>
      <c r="U2522" s="118" t="str">
        <f t="shared" ref="U2522:U2544" si="1224">IF(B:B="","",SUM(W2522/V2522))</f>
        <v/>
      </c>
      <c r="V2522" s="135" t="str">
        <f t="shared" ref="V2522:V2544" si="1225">IF(B2522="","",F2522)</f>
        <v/>
      </c>
      <c r="W2522" s="135" t="str">
        <f t="shared" ref="W2522:W2544" si="1226">IF(B2522="","",E2522*F2522)</f>
        <v/>
      </c>
      <c r="X2522" s="119" t="str">
        <f t="shared" ref="X2522:X2544" si="1227">IF(B2522="","",H2522)</f>
        <v/>
      </c>
      <c r="Y2522" s="120" t="str">
        <f>IF(B:B="","",IF(R2522="Refreshment Beverage",VLOOKUP(Q2522,Rates!G$15:L$19,6,0)*W2522,VLOOKUP(Q2522,Rates!G$4:L$12,6,0)*W2522))</f>
        <v/>
      </c>
      <c r="Z2522" s="120" t="str">
        <f t="shared" ref="Z2522:Z2544" si="1228">IF(B:B="","",IF(R2522="Refreshment Beverage",0,IF(T2522="Keg",0,ROUND(0.34/12*V2522,2))))</f>
        <v/>
      </c>
      <c r="AA2522" s="120" t="str">
        <f t="shared" ref="AA2522:AA2544" si="1229">IF(B:B="","",IF(AND(T2522="Can",V2522=8,R2522="Beer"),V2522*0.0192,IF(AND(T2522="Can",V2522=15,R2522="Beer"),V2522*0.0096,IF(AND(T2522="Can",V2522=20,R2522="Beer"),V2522*0.0102,IF(AND(T2522="Can",V2522=30,R2522="Beer"),V2522*0.0085,IF(AND(T2522="Can",V2522=36,R2522="Beer"),V2522*0.0071,IF(AND(T2522="Bottle",V2522=24,R2522="Beer"),V2522*0.0153,IF(AND(R2522="Refreshment Beverage",U2522&gt;0.49,U2522&lt;0.401),V2522*0.0512,IF(AND(R2522="Refreshment Beverage",U2522&gt;0.4,U2522&lt;0.47),V2522*0.0614,IF(AND(R2522="Refreshment Beverage",U2522&gt;0.469,U2522&lt;0.66),V2522*0.0716,IF(AND(R2522="Refreshment Beverage",U2522&gt;0.659,U2522&lt;0.75),V2522*0.1023,IF(AND(R2522="Refreshment Beverage",U2522&gt;0.749,U2522&lt;0.9),V2522*0.1125,IF(AND(R2522="Refreshment Beverage",U2522&gt;0.899,U2522&lt;1),V2522*0.133,IF(AND(R2522="Refreshment Beverage",U2522=1),V2522*0.1432,IF(AND(R2522="Refreshment Beverage",U2522=1.14),V2522*0.1637,IF(AND(R2522="Refreshment Beverage",U2522=2),V2522*0.2864,IF(AND(R2522="Refreshment Beverage",U2522=3),V2522*0.4297,IF(AND(R2522="Refreshment Beverage",U2522=1.75),V2522*0.2558,0))))))))))))))))))</f>
        <v/>
      </c>
      <c r="AB2522" s="136" t="str">
        <f>IF(B:B="","",IF(R2522="Refreshment Beverage","",IF(AND(R2522="Beer",Q2522=0),SUM(LOOKUP(2,1/(Rates!$B$15:$B$18&lt;=W2522)/(Rates!$C$15:$C$18&gt;=W2522),Rates!$D$15:$D$18)*W2522),VLOOKUP(VALUE(Q:Q),Rates!A:B,2,0)*W2522)))</f>
        <v/>
      </c>
      <c r="AC2522" s="136" t="str">
        <f>IF(B:B="","",IF(R2522="Refreshment Beverage","",IF(AND(R2522="Beer",Q2522=0),SUM(LOOKUP(2,1/(Rates!$B$15:$B$18&lt;=W2522)/(Rates!$C$15:$C$18&gt;=W2522),Rates!$E$15:$E$18)*W2522),VLOOKUP(VALUE(Q:Q),Rates!A:C,3,0)*W2522)))</f>
        <v/>
      </c>
      <c r="AD2522" s="137" t="str">
        <f>IFERROR(IF(B:B="","",IF(R2522="Beer","",IF(VALUE(Q2522)=0,VLOOKUP(VLOOKUP(B:B,#REF!,16,0),Rates!A:E,2,0),VLOOKUP(VALUE(Q2522),Rates!A$31:B$34,2,0)*W2522))),0)</f>
        <v/>
      </c>
      <c r="AE2522" s="121" t="str">
        <f t="shared" ref="AE2522:AE2544" si="1230">IF(J2522="Gross Price to Brewers",I2522,"")</f>
        <v/>
      </c>
      <c r="AF2522" s="138" t="str">
        <f t="shared" ref="AF2522:AF2544" si="1231">IF(AE:AE="","",ROUND(SUM(AE2522*(S2522/100)),4))</f>
        <v/>
      </c>
      <c r="AG2522" s="122" t="str">
        <f t="shared" ref="AG2522:AG2544" si="1232">IF(AE:AE="","",IF(R2522="Refreshment Beverage",MAX(AF2522,AD2522),MAX(AB2522,AF2522)))</f>
        <v/>
      </c>
      <c r="AH2522" s="123" t="str">
        <f t="shared" ref="AH2522:AH2544" si="1233">IF(AE:AE="","",IF(R2522="Refreshment Beverage",AK2522-AJ2522,SUM(Y2522:AA2522)+AE2522+AG2522))</f>
        <v/>
      </c>
      <c r="AI2522" s="139" t="str">
        <f>IF(AE:AE="","",IF(R2522="Refreshment Beverage",AK2522*(Rates!J$19/100),ROUND(SUM(AH2522*(Rates!$J$8/100)),4)))</f>
        <v/>
      </c>
      <c r="AJ2522" s="124" t="str">
        <f t="shared" ref="AJ2522:AJ2544" si="1234">IF(AE:AE="","",IF(R2522="Refreshment Beverage",AI2522,MAX(AC2522,AI2522)))</f>
        <v/>
      </c>
      <c r="AK2522" s="125" t="str">
        <f t="shared" ref="AK2522:AK2544" si="1235">IF(AE:AE="","",IF(R2522="Refreshment Beverage",SUM(AE2522+Y2522+Z2522+AA2522+AG2522),SUM(AH2522+AJ2522)))</f>
        <v/>
      </c>
      <c r="AL2522" s="121" t="str">
        <f t="shared" ref="AL2522:AL2544" si="1236">IF(AS2522="","",IF(R2522="Refreshment Beverage",ROUND(SUM(AS2522-AR2522-AA2522-Z2522-Y2522),2),ROUND(SUM(AS2522-AR2522-AN2522-Y2522-Z2522-AA2522),2)))</f>
        <v/>
      </c>
      <c r="AM2522" s="138" t="str">
        <f>IF(AS2522="","",IF(R2522="Refreshment Beverage",ROUND(AS2522*Rates!K$19,4),ROUND(AO2522*(VLOOKUP(VALUE(Q2522),Rates!G$4:L$12,3,0)),4)))</f>
        <v/>
      </c>
      <c r="AN2522" s="126" t="str">
        <f>IF(AS2522="","",IF(R2522="Refreshment Beverage",AS2522*(Rates!J$19/100),MAX(AM2522,AB2522)))</f>
        <v/>
      </c>
      <c r="AO2522" s="127" t="str">
        <f t="shared" ref="AO2522:AO2544" si="1237">IF(AS2522="","",ROUND(SUM(AS2522-AR2522-Y2522-Z2522-AA2522),4))</f>
        <v/>
      </c>
      <c r="AP2522" s="127" t="str">
        <f t="shared" ref="AP2522:AP2544" si="1238">IF(AS2522="","",IF(R2522="Refreshment Beverage",ROUND(AS2522-AN2522,2),ROUND(SUM(AS2522-AR2522),2)))</f>
        <v/>
      </c>
      <c r="AQ2522" s="140" t="str">
        <f>IF(AS2522="","",IF(R2522="Refreshment Beverage",ROUND(SUM(VLOOKUP(Q:Q,Rates!G$15:L$19,3,0)*(AS2522-Y2522-Z2522-AA2522)),4),ROUND(SUM(Rates!$K$8*AS2522),4)))</f>
        <v/>
      </c>
      <c r="AR2522" s="139" t="str">
        <f t="shared" ref="AR2522:AR2544" si="1239">IF(AS2522="","",IF(R2522="Refreshment Beverage",MAX(AD2522,AQ2522),MAX(AQ2522,AC2522)))</f>
        <v/>
      </c>
      <c r="AS2522" s="125" t="str">
        <f t="shared" ref="AS2522:AS2544" si="1240">IF(J2522="Retail Price",SUM(I2522+0.004),"")</f>
        <v/>
      </c>
      <c r="AT2522" s="121" t="str">
        <f t="shared" ref="AT2522:AT2544" si="1241">IF(AX2522="","",IF(R2522="Refreshment Beverage",SUM(BA2522-AV2522-Y2522-Z2522-AA2522),SUM(AX2522-AV2522-Y2522-Z2522-AA2522)))</f>
        <v/>
      </c>
      <c r="AU2522" s="138" t="str">
        <f>IF(AX2522="","",IF(R2522="Refreshment Beverage",ROUND((BA2522-Y2522-Z2522-AA2522)*VLOOKUP(VALUE(Q2522),Rates!G$15:L$19,3,0),4),ROUND(AW2522*(VLOOKUP(VALUE(Q2522),Rates!G:L,3,0)),4)))</f>
        <v/>
      </c>
      <c r="AV2522" s="126" t="str">
        <f t="shared" ref="AV2522:AV2544" si="1242">IF(AX2522="","",IF(R2522="Refreshment Beverage",MAX(AU2522,AD2522),MAX(AB2522,AU2522)))</f>
        <v/>
      </c>
      <c r="AW2522" s="127" t="str">
        <f t="shared" ref="AW2522:AW2544" si="1243">IF(AX2522="","",IF(R2522="Refreshment Beverage",SUM(BA2522-AV2522-Y2522-Z2522-AA2522),ROUND(SUM(BA2522-AZ2522-Y2522-Z2522-AA2522),4)))</f>
        <v/>
      </c>
      <c r="AX2522" s="123" t="str">
        <f t="shared" ref="AX2522:AX2544" si="1244">IF(J2522="Licensee Retail",I2522,"")</f>
        <v/>
      </c>
      <c r="AY2522" s="140" t="str">
        <f>IF(AX2522="","",IF(R2522="Refreshment Beverage",ROUND(SUM(AX2522*Rates!K$19),4),ROUND(SUM(AX2522*(Rates!J$8/100)),4)))</f>
        <v/>
      </c>
      <c r="AZ2522" s="124" t="str">
        <f t="shared" ref="AZ2522:AZ2544" si="1245">IF(AX2522="","",MAX($AC2522,AY2522))</f>
        <v/>
      </c>
      <c r="BA2522" s="125" t="str">
        <f t="shared" ref="BA2522:BA2544" si="1246">IF(AX2522="","",SUM(AX2522+AZ2522))</f>
        <v/>
      </c>
      <c r="BB2522" s="115"/>
      <c r="BC2522" s="143"/>
      <c r="BD2522" s="100"/>
      <c r="BE2522" s="100"/>
      <c r="BF2522" s="100"/>
      <c r="BG2522" s="100"/>
    </row>
    <row r="2523" spans="1:59" x14ac:dyDescent="0.2">
      <c r="A2523" s="144"/>
      <c r="B2523" s="141"/>
      <c r="C2523" s="141"/>
      <c r="D2523" s="142"/>
      <c r="E2523" s="142"/>
      <c r="F2523" s="142"/>
      <c r="G2523" s="142"/>
      <c r="H2523" s="142"/>
      <c r="I2523" s="129"/>
      <c r="J2523" s="130"/>
      <c r="K2523" s="131" t="str">
        <f t="shared" si="1217"/>
        <v/>
      </c>
      <c r="L2523" s="132" t="str">
        <f t="shared" si="1218"/>
        <v/>
      </c>
      <c r="M2523" s="133" t="str">
        <f t="shared" si="1219"/>
        <v/>
      </c>
      <c r="N2523" s="134" t="str">
        <f>IFERROR(IF(B:B="","",IF(R2523="Beer",SUM(LOOKUP(2,1/(Rates!$B$3:$B$5&lt;=W2523)/(Rates!$C$3:$C$5&gt;=W2523),Rates!$D$3:$D$5)*(X2523/100)*W2523),IF(R2523="Refreshment Beverage",SUM(LOOKUP(2,1/(Rates!$B$7:$B$11&lt;=W2523)/(Rates!$C$7:$C$11&gt;=W2523),Rates!$D$7:$D$11)*(X2523/100)*W2523)))),"")</f>
        <v/>
      </c>
      <c r="O2523" s="134" t="str">
        <f t="shared" si="1220"/>
        <v/>
      </c>
      <c r="P2523" s="116"/>
      <c r="Q2523" s="117" t="str">
        <f t="shared" si="1221"/>
        <v/>
      </c>
      <c r="R2523" s="128" t="str">
        <f t="shared" si="1222"/>
        <v/>
      </c>
      <c r="S2523" s="135" t="str">
        <f>IF(B2523="","",IF(R2523="Refreshment Beverage",VLOOKUP(VALUE(Q2523),Rates!G$15:L$19,2,0),VLOOKUP(VALUE(Q2523),Rates!G$4:L$12,2,0)))</f>
        <v/>
      </c>
      <c r="T2523" s="135" t="str">
        <f t="shared" si="1223"/>
        <v/>
      </c>
      <c r="U2523" s="118" t="str">
        <f t="shared" si="1224"/>
        <v/>
      </c>
      <c r="V2523" s="135" t="str">
        <f t="shared" si="1225"/>
        <v/>
      </c>
      <c r="W2523" s="135" t="str">
        <f t="shared" si="1226"/>
        <v/>
      </c>
      <c r="X2523" s="119" t="str">
        <f t="shared" si="1227"/>
        <v/>
      </c>
      <c r="Y2523" s="120" t="str">
        <f>IF(B:B="","",IF(R2523="Refreshment Beverage",VLOOKUP(Q2523,Rates!G$15:L$19,6,0)*W2523,VLOOKUP(Q2523,Rates!G$4:L$12,6,0)*W2523))</f>
        <v/>
      </c>
      <c r="Z2523" s="120" t="str">
        <f t="shared" si="1228"/>
        <v/>
      </c>
      <c r="AA2523" s="120" t="str">
        <f t="shared" si="1229"/>
        <v/>
      </c>
      <c r="AB2523" s="136" t="str">
        <f>IF(B:B="","",IF(R2523="Refreshment Beverage","",IF(AND(R2523="Beer",Q2523=0),SUM(LOOKUP(2,1/(Rates!$B$15:$B$18&lt;=W2523)/(Rates!$C$15:$C$18&gt;=W2523),Rates!$D$15:$D$18)*W2523),VLOOKUP(VALUE(Q:Q),Rates!A:B,2,0)*W2523)))</f>
        <v/>
      </c>
      <c r="AC2523" s="136" t="str">
        <f>IF(B:B="","",IF(R2523="Refreshment Beverage","",IF(AND(R2523="Beer",Q2523=0),SUM(LOOKUP(2,1/(Rates!$B$15:$B$18&lt;=W2523)/(Rates!$C$15:$C$18&gt;=W2523),Rates!$E$15:$E$18)*W2523),VLOOKUP(VALUE(Q:Q),Rates!A:C,3,0)*W2523)))</f>
        <v/>
      </c>
      <c r="AD2523" s="137" t="str">
        <f>IFERROR(IF(B:B="","",IF(R2523="Beer","",IF(VALUE(Q2523)=0,VLOOKUP(VLOOKUP(B:B,#REF!,16,0),Rates!A:E,2,0),VLOOKUP(VALUE(Q2523),Rates!A$31:B$34,2,0)*W2523))),0)</f>
        <v/>
      </c>
      <c r="AE2523" s="121" t="str">
        <f t="shared" si="1230"/>
        <v/>
      </c>
      <c r="AF2523" s="138" t="str">
        <f t="shared" si="1231"/>
        <v/>
      </c>
      <c r="AG2523" s="122" t="str">
        <f t="shared" si="1232"/>
        <v/>
      </c>
      <c r="AH2523" s="123" t="str">
        <f t="shared" si="1233"/>
        <v/>
      </c>
      <c r="AI2523" s="139" t="str">
        <f>IF(AE:AE="","",IF(R2523="Refreshment Beverage",AK2523*(Rates!J$19/100),ROUND(SUM(AH2523*(Rates!$J$8/100)),4)))</f>
        <v/>
      </c>
      <c r="AJ2523" s="124" t="str">
        <f t="shared" si="1234"/>
        <v/>
      </c>
      <c r="AK2523" s="125" t="str">
        <f t="shared" si="1235"/>
        <v/>
      </c>
      <c r="AL2523" s="121" t="str">
        <f t="shared" si="1236"/>
        <v/>
      </c>
      <c r="AM2523" s="138" t="str">
        <f>IF(AS2523="","",IF(R2523="Refreshment Beverage",ROUND(AS2523*Rates!K$19,4),ROUND(AO2523*(VLOOKUP(VALUE(Q2523),Rates!G$4:L$12,3,0)),4)))</f>
        <v/>
      </c>
      <c r="AN2523" s="126" t="str">
        <f>IF(AS2523="","",IF(R2523="Refreshment Beverage",AS2523*(Rates!J$19/100),MAX(AM2523,AB2523)))</f>
        <v/>
      </c>
      <c r="AO2523" s="127" t="str">
        <f t="shared" si="1237"/>
        <v/>
      </c>
      <c r="AP2523" s="127" t="str">
        <f t="shared" si="1238"/>
        <v/>
      </c>
      <c r="AQ2523" s="140" t="str">
        <f>IF(AS2523="","",IF(R2523="Refreshment Beverage",ROUND(SUM(VLOOKUP(Q:Q,Rates!G$15:L$19,3,0)*(AS2523-Y2523-Z2523-AA2523)),4),ROUND(SUM(Rates!$K$8*AS2523),4)))</f>
        <v/>
      </c>
      <c r="AR2523" s="139" t="str">
        <f t="shared" si="1239"/>
        <v/>
      </c>
      <c r="AS2523" s="125" t="str">
        <f t="shared" si="1240"/>
        <v/>
      </c>
      <c r="AT2523" s="121" t="str">
        <f t="shared" si="1241"/>
        <v/>
      </c>
      <c r="AU2523" s="138" t="str">
        <f>IF(AX2523="","",IF(R2523="Refreshment Beverage",ROUND((BA2523-Y2523-Z2523-AA2523)*VLOOKUP(VALUE(Q2523),Rates!G$15:L$19,3,0),4),ROUND(AW2523*(VLOOKUP(VALUE(Q2523),Rates!G:L,3,0)),4)))</f>
        <v/>
      </c>
      <c r="AV2523" s="126" t="str">
        <f t="shared" si="1242"/>
        <v/>
      </c>
      <c r="AW2523" s="127" t="str">
        <f t="shared" si="1243"/>
        <v/>
      </c>
      <c r="AX2523" s="123" t="str">
        <f t="shared" si="1244"/>
        <v/>
      </c>
      <c r="AY2523" s="140" t="str">
        <f>IF(AX2523="","",IF(R2523="Refreshment Beverage",ROUND(SUM(AX2523*Rates!K$19),4),ROUND(SUM(AX2523*(Rates!J$8/100)),4)))</f>
        <v/>
      </c>
      <c r="AZ2523" s="124" t="str">
        <f t="shared" si="1245"/>
        <v/>
      </c>
      <c r="BA2523" s="125" t="str">
        <f t="shared" si="1246"/>
        <v/>
      </c>
      <c r="BB2523" s="115"/>
      <c r="BC2523" s="143"/>
      <c r="BD2523" s="100"/>
      <c r="BE2523" s="100"/>
      <c r="BF2523" s="100"/>
      <c r="BG2523" s="100"/>
    </row>
    <row r="2524" spans="1:59" x14ac:dyDescent="0.2">
      <c r="A2524" s="144"/>
      <c r="B2524" s="141"/>
      <c r="C2524" s="141"/>
      <c r="D2524" s="142"/>
      <c r="E2524" s="142"/>
      <c r="F2524" s="142"/>
      <c r="G2524" s="142"/>
      <c r="H2524" s="142"/>
      <c r="I2524" s="129"/>
      <c r="J2524" s="130"/>
      <c r="K2524" s="131" t="str">
        <f t="shared" si="1217"/>
        <v/>
      </c>
      <c r="L2524" s="132" t="str">
        <f t="shared" si="1218"/>
        <v/>
      </c>
      <c r="M2524" s="133" t="str">
        <f t="shared" si="1219"/>
        <v/>
      </c>
      <c r="N2524" s="134" t="str">
        <f>IFERROR(IF(B:B="","",IF(R2524="Beer",SUM(LOOKUP(2,1/(Rates!$B$3:$B$5&lt;=W2524)/(Rates!$C$3:$C$5&gt;=W2524),Rates!$D$3:$D$5)*(X2524/100)*W2524),IF(R2524="Refreshment Beverage",SUM(LOOKUP(2,1/(Rates!$B$7:$B$11&lt;=W2524)/(Rates!$C$7:$C$11&gt;=W2524),Rates!$D$7:$D$11)*(X2524/100)*W2524)))),"")</f>
        <v/>
      </c>
      <c r="O2524" s="134" t="str">
        <f t="shared" si="1220"/>
        <v/>
      </c>
      <c r="P2524" s="116"/>
      <c r="Q2524" s="117" t="str">
        <f t="shared" si="1221"/>
        <v/>
      </c>
      <c r="R2524" s="128" t="str">
        <f t="shared" si="1222"/>
        <v/>
      </c>
      <c r="S2524" s="135" t="str">
        <f>IF(B2524="","",IF(R2524="Refreshment Beverage",VLOOKUP(VALUE(Q2524),Rates!G$15:L$19,2,0),VLOOKUP(VALUE(Q2524),Rates!G$4:L$12,2,0)))</f>
        <v/>
      </c>
      <c r="T2524" s="135" t="str">
        <f t="shared" si="1223"/>
        <v/>
      </c>
      <c r="U2524" s="118" t="str">
        <f t="shared" si="1224"/>
        <v/>
      </c>
      <c r="V2524" s="135" t="str">
        <f t="shared" si="1225"/>
        <v/>
      </c>
      <c r="W2524" s="135" t="str">
        <f t="shared" si="1226"/>
        <v/>
      </c>
      <c r="X2524" s="119" t="str">
        <f t="shared" si="1227"/>
        <v/>
      </c>
      <c r="Y2524" s="120" t="str">
        <f>IF(B:B="","",IF(R2524="Refreshment Beverage",VLOOKUP(Q2524,Rates!G$15:L$19,6,0)*W2524,VLOOKUP(Q2524,Rates!G$4:L$12,6,0)*W2524))</f>
        <v/>
      </c>
      <c r="Z2524" s="120" t="str">
        <f t="shared" si="1228"/>
        <v/>
      </c>
      <c r="AA2524" s="120" t="str">
        <f t="shared" si="1229"/>
        <v/>
      </c>
      <c r="AB2524" s="136" t="str">
        <f>IF(B:B="","",IF(R2524="Refreshment Beverage","",IF(AND(R2524="Beer",Q2524=0),SUM(LOOKUP(2,1/(Rates!$B$15:$B$18&lt;=W2524)/(Rates!$C$15:$C$18&gt;=W2524),Rates!$D$15:$D$18)*W2524),VLOOKUP(VALUE(Q:Q),Rates!A:B,2,0)*W2524)))</f>
        <v/>
      </c>
      <c r="AC2524" s="136" t="str">
        <f>IF(B:B="","",IF(R2524="Refreshment Beverage","",IF(AND(R2524="Beer",Q2524=0),SUM(LOOKUP(2,1/(Rates!$B$15:$B$18&lt;=W2524)/(Rates!$C$15:$C$18&gt;=W2524),Rates!$E$15:$E$18)*W2524),VLOOKUP(VALUE(Q:Q),Rates!A:C,3,0)*W2524)))</f>
        <v/>
      </c>
      <c r="AD2524" s="137" t="str">
        <f>IFERROR(IF(B:B="","",IF(R2524="Beer","",IF(VALUE(Q2524)=0,VLOOKUP(VLOOKUP(B:B,#REF!,16,0),Rates!A:E,2,0),VLOOKUP(VALUE(Q2524),Rates!A$31:B$34,2,0)*W2524))),0)</f>
        <v/>
      </c>
      <c r="AE2524" s="121" t="str">
        <f t="shared" si="1230"/>
        <v/>
      </c>
      <c r="AF2524" s="138" t="str">
        <f t="shared" si="1231"/>
        <v/>
      </c>
      <c r="AG2524" s="122" t="str">
        <f t="shared" si="1232"/>
        <v/>
      </c>
      <c r="AH2524" s="123" t="str">
        <f t="shared" si="1233"/>
        <v/>
      </c>
      <c r="AI2524" s="139" t="str">
        <f>IF(AE:AE="","",IF(R2524="Refreshment Beverage",AK2524*(Rates!J$19/100),ROUND(SUM(AH2524*(Rates!$J$8/100)),4)))</f>
        <v/>
      </c>
      <c r="AJ2524" s="124" t="str">
        <f t="shared" si="1234"/>
        <v/>
      </c>
      <c r="AK2524" s="125" t="str">
        <f t="shared" si="1235"/>
        <v/>
      </c>
      <c r="AL2524" s="121" t="str">
        <f t="shared" si="1236"/>
        <v/>
      </c>
      <c r="AM2524" s="138" t="str">
        <f>IF(AS2524="","",IF(R2524="Refreshment Beverage",ROUND(AS2524*Rates!K$19,4),ROUND(AO2524*(VLOOKUP(VALUE(Q2524),Rates!G$4:L$12,3,0)),4)))</f>
        <v/>
      </c>
      <c r="AN2524" s="126" t="str">
        <f>IF(AS2524="","",IF(R2524="Refreshment Beverage",AS2524*(Rates!J$19/100),MAX(AM2524,AB2524)))</f>
        <v/>
      </c>
      <c r="AO2524" s="127" t="str">
        <f t="shared" si="1237"/>
        <v/>
      </c>
      <c r="AP2524" s="127" t="str">
        <f t="shared" si="1238"/>
        <v/>
      </c>
      <c r="AQ2524" s="140" t="str">
        <f>IF(AS2524="","",IF(R2524="Refreshment Beverage",ROUND(SUM(VLOOKUP(Q:Q,Rates!G$15:L$19,3,0)*(AS2524-Y2524-Z2524-AA2524)),4),ROUND(SUM(Rates!$K$8*AS2524),4)))</f>
        <v/>
      </c>
      <c r="AR2524" s="139" t="str">
        <f t="shared" si="1239"/>
        <v/>
      </c>
      <c r="AS2524" s="125" t="str">
        <f t="shared" si="1240"/>
        <v/>
      </c>
      <c r="AT2524" s="121" t="str">
        <f t="shared" si="1241"/>
        <v/>
      </c>
      <c r="AU2524" s="138" t="str">
        <f>IF(AX2524="","",IF(R2524="Refreshment Beverage",ROUND((BA2524-Y2524-Z2524-AA2524)*VLOOKUP(VALUE(Q2524),Rates!G$15:L$19,3,0),4),ROUND(AW2524*(VLOOKUP(VALUE(Q2524),Rates!G:L,3,0)),4)))</f>
        <v/>
      </c>
      <c r="AV2524" s="126" t="str">
        <f t="shared" si="1242"/>
        <v/>
      </c>
      <c r="AW2524" s="127" t="str">
        <f t="shared" si="1243"/>
        <v/>
      </c>
      <c r="AX2524" s="123" t="str">
        <f t="shared" si="1244"/>
        <v/>
      </c>
      <c r="AY2524" s="140" t="str">
        <f>IF(AX2524="","",IF(R2524="Refreshment Beverage",ROUND(SUM(AX2524*Rates!K$19),4),ROUND(SUM(AX2524*(Rates!J$8/100)),4)))</f>
        <v/>
      </c>
      <c r="AZ2524" s="124" t="str">
        <f t="shared" si="1245"/>
        <v/>
      </c>
      <c r="BA2524" s="125" t="str">
        <f t="shared" si="1246"/>
        <v/>
      </c>
      <c r="BB2524" s="115"/>
      <c r="BC2524" s="143"/>
      <c r="BD2524" s="100"/>
      <c r="BE2524" s="100"/>
      <c r="BF2524" s="100"/>
      <c r="BG2524" s="100"/>
    </row>
    <row r="2525" spans="1:59" x14ac:dyDescent="0.2">
      <c r="A2525" s="144"/>
      <c r="B2525" s="141"/>
      <c r="C2525" s="141"/>
      <c r="D2525" s="142"/>
      <c r="E2525" s="142"/>
      <c r="F2525" s="142"/>
      <c r="G2525" s="142"/>
      <c r="H2525" s="142"/>
      <c r="I2525" s="129"/>
      <c r="J2525" s="130"/>
      <c r="K2525" s="131" t="str">
        <f t="shared" si="1217"/>
        <v/>
      </c>
      <c r="L2525" s="132" t="str">
        <f t="shared" si="1218"/>
        <v/>
      </c>
      <c r="M2525" s="133" t="str">
        <f t="shared" si="1219"/>
        <v/>
      </c>
      <c r="N2525" s="134" t="str">
        <f>IFERROR(IF(B:B="","",IF(R2525="Beer",SUM(LOOKUP(2,1/(Rates!$B$3:$B$5&lt;=W2525)/(Rates!$C$3:$C$5&gt;=W2525),Rates!$D$3:$D$5)*(X2525/100)*W2525),IF(R2525="Refreshment Beverage",SUM(LOOKUP(2,1/(Rates!$B$7:$B$11&lt;=W2525)/(Rates!$C$7:$C$11&gt;=W2525),Rates!$D$7:$D$11)*(X2525/100)*W2525)))),"")</f>
        <v/>
      </c>
      <c r="O2525" s="134" t="str">
        <f t="shared" si="1220"/>
        <v/>
      </c>
      <c r="P2525" s="116"/>
      <c r="Q2525" s="117" t="str">
        <f t="shared" si="1221"/>
        <v/>
      </c>
      <c r="R2525" s="128" t="str">
        <f t="shared" si="1222"/>
        <v/>
      </c>
      <c r="S2525" s="135" t="str">
        <f>IF(B2525="","",IF(R2525="Refreshment Beverage",VLOOKUP(VALUE(Q2525),Rates!G$15:L$19,2,0),VLOOKUP(VALUE(Q2525),Rates!G$4:L$12,2,0)))</f>
        <v/>
      </c>
      <c r="T2525" s="135" t="str">
        <f t="shared" si="1223"/>
        <v/>
      </c>
      <c r="U2525" s="118" t="str">
        <f t="shared" si="1224"/>
        <v/>
      </c>
      <c r="V2525" s="135" t="str">
        <f t="shared" si="1225"/>
        <v/>
      </c>
      <c r="W2525" s="135" t="str">
        <f t="shared" si="1226"/>
        <v/>
      </c>
      <c r="X2525" s="119" t="str">
        <f t="shared" si="1227"/>
        <v/>
      </c>
      <c r="Y2525" s="120" t="str">
        <f>IF(B:B="","",IF(R2525="Refreshment Beverage",VLOOKUP(Q2525,Rates!G$15:L$19,6,0)*W2525,VLOOKUP(Q2525,Rates!G$4:L$12,6,0)*W2525))</f>
        <v/>
      </c>
      <c r="Z2525" s="120" t="str">
        <f t="shared" si="1228"/>
        <v/>
      </c>
      <c r="AA2525" s="120" t="str">
        <f t="shared" si="1229"/>
        <v/>
      </c>
      <c r="AB2525" s="136" t="str">
        <f>IF(B:B="","",IF(R2525="Refreshment Beverage","",IF(AND(R2525="Beer",Q2525=0),SUM(LOOKUP(2,1/(Rates!$B$15:$B$18&lt;=W2525)/(Rates!$C$15:$C$18&gt;=W2525),Rates!$D$15:$D$18)*W2525),VLOOKUP(VALUE(Q:Q),Rates!A:B,2,0)*W2525)))</f>
        <v/>
      </c>
      <c r="AC2525" s="136" t="str">
        <f>IF(B:B="","",IF(R2525="Refreshment Beverage","",IF(AND(R2525="Beer",Q2525=0),SUM(LOOKUP(2,1/(Rates!$B$15:$B$18&lt;=W2525)/(Rates!$C$15:$C$18&gt;=W2525),Rates!$E$15:$E$18)*W2525),VLOOKUP(VALUE(Q:Q),Rates!A:C,3,0)*W2525)))</f>
        <v/>
      </c>
      <c r="AD2525" s="137" t="str">
        <f>IFERROR(IF(B:B="","",IF(R2525="Beer","",IF(VALUE(Q2525)=0,VLOOKUP(VLOOKUP(B:B,#REF!,16,0),Rates!A:E,2,0),VLOOKUP(VALUE(Q2525),Rates!A$31:B$34,2,0)*W2525))),0)</f>
        <v/>
      </c>
      <c r="AE2525" s="121" t="str">
        <f t="shared" si="1230"/>
        <v/>
      </c>
      <c r="AF2525" s="138" t="str">
        <f t="shared" si="1231"/>
        <v/>
      </c>
      <c r="AG2525" s="122" t="str">
        <f t="shared" si="1232"/>
        <v/>
      </c>
      <c r="AH2525" s="123" t="str">
        <f t="shared" si="1233"/>
        <v/>
      </c>
      <c r="AI2525" s="139" t="str">
        <f>IF(AE:AE="","",IF(R2525="Refreshment Beverage",AK2525*(Rates!J$19/100),ROUND(SUM(AH2525*(Rates!$J$8/100)),4)))</f>
        <v/>
      </c>
      <c r="AJ2525" s="124" t="str">
        <f t="shared" si="1234"/>
        <v/>
      </c>
      <c r="AK2525" s="125" t="str">
        <f t="shared" si="1235"/>
        <v/>
      </c>
      <c r="AL2525" s="121" t="str">
        <f t="shared" si="1236"/>
        <v/>
      </c>
      <c r="AM2525" s="138" t="str">
        <f>IF(AS2525="","",IF(R2525="Refreshment Beverage",ROUND(AS2525*Rates!K$19,4),ROUND(AO2525*(VLOOKUP(VALUE(Q2525),Rates!G$4:L$12,3,0)),4)))</f>
        <v/>
      </c>
      <c r="AN2525" s="126" t="str">
        <f>IF(AS2525="","",IF(R2525="Refreshment Beverage",AS2525*(Rates!J$19/100),MAX(AM2525,AB2525)))</f>
        <v/>
      </c>
      <c r="AO2525" s="127" t="str">
        <f t="shared" si="1237"/>
        <v/>
      </c>
      <c r="AP2525" s="127" t="str">
        <f t="shared" si="1238"/>
        <v/>
      </c>
      <c r="AQ2525" s="140" t="str">
        <f>IF(AS2525="","",IF(R2525="Refreshment Beverage",ROUND(SUM(VLOOKUP(Q:Q,Rates!G$15:L$19,3,0)*(AS2525-Y2525-Z2525-AA2525)),4),ROUND(SUM(Rates!$K$8*AS2525),4)))</f>
        <v/>
      </c>
      <c r="AR2525" s="139" t="str">
        <f t="shared" si="1239"/>
        <v/>
      </c>
      <c r="AS2525" s="125" t="str">
        <f t="shared" si="1240"/>
        <v/>
      </c>
      <c r="AT2525" s="121" t="str">
        <f t="shared" si="1241"/>
        <v/>
      </c>
      <c r="AU2525" s="138" t="str">
        <f>IF(AX2525="","",IF(R2525="Refreshment Beverage",ROUND((BA2525-Y2525-Z2525-AA2525)*VLOOKUP(VALUE(Q2525),Rates!G$15:L$19,3,0),4),ROUND(AW2525*(VLOOKUP(VALUE(Q2525),Rates!G:L,3,0)),4)))</f>
        <v/>
      </c>
      <c r="AV2525" s="126" t="str">
        <f t="shared" si="1242"/>
        <v/>
      </c>
      <c r="AW2525" s="127" t="str">
        <f t="shared" si="1243"/>
        <v/>
      </c>
      <c r="AX2525" s="123" t="str">
        <f t="shared" si="1244"/>
        <v/>
      </c>
      <c r="AY2525" s="140" t="str">
        <f>IF(AX2525="","",IF(R2525="Refreshment Beverage",ROUND(SUM(AX2525*Rates!K$19),4),ROUND(SUM(AX2525*(Rates!J$8/100)),4)))</f>
        <v/>
      </c>
      <c r="AZ2525" s="124" t="str">
        <f t="shared" si="1245"/>
        <v/>
      </c>
      <c r="BA2525" s="125" t="str">
        <f t="shared" si="1246"/>
        <v/>
      </c>
      <c r="BB2525" s="115"/>
      <c r="BC2525" s="143"/>
      <c r="BD2525" s="100"/>
      <c r="BE2525" s="100"/>
      <c r="BF2525" s="100"/>
      <c r="BG2525" s="100"/>
    </row>
    <row r="2526" spans="1:59" x14ac:dyDescent="0.2">
      <c r="A2526" s="144"/>
      <c r="B2526" s="141"/>
      <c r="C2526" s="141"/>
      <c r="D2526" s="142"/>
      <c r="E2526" s="142"/>
      <c r="F2526" s="142"/>
      <c r="G2526" s="142"/>
      <c r="H2526" s="142"/>
      <c r="I2526" s="129"/>
      <c r="J2526" s="130"/>
      <c r="K2526" s="131" t="str">
        <f t="shared" si="1217"/>
        <v/>
      </c>
      <c r="L2526" s="132" t="str">
        <f t="shared" si="1218"/>
        <v/>
      </c>
      <c r="M2526" s="133" t="str">
        <f t="shared" si="1219"/>
        <v/>
      </c>
      <c r="N2526" s="134" t="str">
        <f>IFERROR(IF(B:B="","",IF(R2526="Beer",SUM(LOOKUP(2,1/(Rates!$B$3:$B$5&lt;=W2526)/(Rates!$C$3:$C$5&gt;=W2526),Rates!$D$3:$D$5)*(X2526/100)*W2526),IF(R2526="Refreshment Beverage",SUM(LOOKUP(2,1/(Rates!$B$7:$B$11&lt;=W2526)/(Rates!$C$7:$C$11&gt;=W2526),Rates!$D$7:$D$11)*(X2526/100)*W2526)))),"")</f>
        <v/>
      </c>
      <c r="O2526" s="134" t="str">
        <f t="shared" si="1220"/>
        <v/>
      </c>
      <c r="P2526" s="116"/>
      <c r="Q2526" s="117" t="str">
        <f t="shared" si="1221"/>
        <v/>
      </c>
      <c r="R2526" s="128" t="str">
        <f t="shared" si="1222"/>
        <v/>
      </c>
      <c r="S2526" s="135" t="str">
        <f>IF(B2526="","",IF(R2526="Refreshment Beverage",VLOOKUP(VALUE(Q2526),Rates!G$15:L$19,2,0),VLOOKUP(VALUE(Q2526),Rates!G$4:L$12,2,0)))</f>
        <v/>
      </c>
      <c r="T2526" s="135" t="str">
        <f t="shared" si="1223"/>
        <v/>
      </c>
      <c r="U2526" s="118" t="str">
        <f t="shared" si="1224"/>
        <v/>
      </c>
      <c r="V2526" s="135" t="str">
        <f t="shared" si="1225"/>
        <v/>
      </c>
      <c r="W2526" s="135" t="str">
        <f t="shared" si="1226"/>
        <v/>
      </c>
      <c r="X2526" s="119" t="str">
        <f t="shared" si="1227"/>
        <v/>
      </c>
      <c r="Y2526" s="120" t="str">
        <f>IF(B:B="","",IF(R2526="Refreshment Beverage",VLOOKUP(Q2526,Rates!G$15:L$19,6,0)*W2526,VLOOKUP(Q2526,Rates!G$4:L$12,6,0)*W2526))</f>
        <v/>
      </c>
      <c r="Z2526" s="120" t="str">
        <f t="shared" si="1228"/>
        <v/>
      </c>
      <c r="AA2526" s="120" t="str">
        <f t="shared" si="1229"/>
        <v/>
      </c>
      <c r="AB2526" s="136" t="str">
        <f>IF(B:B="","",IF(R2526="Refreshment Beverage","",IF(AND(R2526="Beer",Q2526=0),SUM(LOOKUP(2,1/(Rates!$B$15:$B$18&lt;=W2526)/(Rates!$C$15:$C$18&gt;=W2526),Rates!$D$15:$D$18)*W2526),VLOOKUP(VALUE(Q:Q),Rates!A:B,2,0)*W2526)))</f>
        <v/>
      </c>
      <c r="AC2526" s="136" t="str">
        <f>IF(B:B="","",IF(R2526="Refreshment Beverage","",IF(AND(R2526="Beer",Q2526=0),SUM(LOOKUP(2,1/(Rates!$B$15:$B$18&lt;=W2526)/(Rates!$C$15:$C$18&gt;=W2526),Rates!$E$15:$E$18)*W2526),VLOOKUP(VALUE(Q:Q),Rates!A:C,3,0)*W2526)))</f>
        <v/>
      </c>
      <c r="AD2526" s="137" t="str">
        <f>IFERROR(IF(B:B="","",IF(R2526="Beer","",IF(VALUE(Q2526)=0,VLOOKUP(VLOOKUP(B:B,#REF!,16,0),Rates!A:E,2,0),VLOOKUP(VALUE(Q2526),Rates!A$31:B$34,2,0)*W2526))),0)</f>
        <v/>
      </c>
      <c r="AE2526" s="121" t="str">
        <f t="shared" si="1230"/>
        <v/>
      </c>
      <c r="AF2526" s="138" t="str">
        <f t="shared" si="1231"/>
        <v/>
      </c>
      <c r="AG2526" s="122" t="str">
        <f t="shared" si="1232"/>
        <v/>
      </c>
      <c r="AH2526" s="123" t="str">
        <f t="shared" si="1233"/>
        <v/>
      </c>
      <c r="AI2526" s="139" t="str">
        <f>IF(AE:AE="","",IF(R2526="Refreshment Beverage",AK2526*(Rates!J$19/100),ROUND(SUM(AH2526*(Rates!$J$8/100)),4)))</f>
        <v/>
      </c>
      <c r="AJ2526" s="124" t="str">
        <f t="shared" si="1234"/>
        <v/>
      </c>
      <c r="AK2526" s="125" t="str">
        <f t="shared" si="1235"/>
        <v/>
      </c>
      <c r="AL2526" s="121" t="str">
        <f t="shared" si="1236"/>
        <v/>
      </c>
      <c r="AM2526" s="138" t="str">
        <f>IF(AS2526="","",IF(R2526="Refreshment Beverage",ROUND(AS2526*Rates!K$19,4),ROUND(AO2526*(VLOOKUP(VALUE(Q2526),Rates!G$4:L$12,3,0)),4)))</f>
        <v/>
      </c>
      <c r="AN2526" s="126" t="str">
        <f>IF(AS2526="","",IF(R2526="Refreshment Beverage",AS2526*(Rates!J$19/100),MAX(AM2526,AB2526)))</f>
        <v/>
      </c>
      <c r="AO2526" s="127" t="str">
        <f t="shared" si="1237"/>
        <v/>
      </c>
      <c r="AP2526" s="127" t="str">
        <f t="shared" si="1238"/>
        <v/>
      </c>
      <c r="AQ2526" s="140" t="str">
        <f>IF(AS2526="","",IF(R2526="Refreshment Beverage",ROUND(SUM(VLOOKUP(Q:Q,Rates!G$15:L$19,3,0)*(AS2526-Y2526-Z2526-AA2526)),4),ROUND(SUM(Rates!$K$8*AS2526),4)))</f>
        <v/>
      </c>
      <c r="AR2526" s="139" t="str">
        <f t="shared" si="1239"/>
        <v/>
      </c>
      <c r="AS2526" s="125" t="str">
        <f t="shared" si="1240"/>
        <v/>
      </c>
      <c r="AT2526" s="121" t="str">
        <f t="shared" si="1241"/>
        <v/>
      </c>
      <c r="AU2526" s="138" t="str">
        <f>IF(AX2526="","",IF(R2526="Refreshment Beverage",ROUND((BA2526-Y2526-Z2526-AA2526)*VLOOKUP(VALUE(Q2526),Rates!G$15:L$19,3,0),4),ROUND(AW2526*(VLOOKUP(VALUE(Q2526),Rates!G:L,3,0)),4)))</f>
        <v/>
      </c>
      <c r="AV2526" s="126" t="str">
        <f t="shared" si="1242"/>
        <v/>
      </c>
      <c r="AW2526" s="127" t="str">
        <f t="shared" si="1243"/>
        <v/>
      </c>
      <c r="AX2526" s="123" t="str">
        <f t="shared" si="1244"/>
        <v/>
      </c>
      <c r="AY2526" s="140" t="str">
        <f>IF(AX2526="","",IF(R2526="Refreshment Beverage",ROUND(SUM(AX2526*Rates!K$19),4),ROUND(SUM(AX2526*(Rates!J$8/100)),4)))</f>
        <v/>
      </c>
      <c r="AZ2526" s="124" t="str">
        <f t="shared" si="1245"/>
        <v/>
      </c>
      <c r="BA2526" s="125" t="str">
        <f t="shared" si="1246"/>
        <v/>
      </c>
      <c r="BB2526" s="115"/>
      <c r="BC2526" s="143"/>
      <c r="BD2526" s="100"/>
      <c r="BE2526" s="100"/>
      <c r="BF2526" s="100"/>
      <c r="BG2526" s="100"/>
    </row>
    <row r="2527" spans="1:59" x14ac:dyDescent="0.2">
      <c r="A2527" s="144"/>
      <c r="B2527" s="141"/>
      <c r="C2527" s="141"/>
      <c r="D2527" s="142"/>
      <c r="E2527" s="142"/>
      <c r="F2527" s="142"/>
      <c r="G2527" s="142"/>
      <c r="H2527" s="142"/>
      <c r="I2527" s="129"/>
      <c r="J2527" s="130"/>
      <c r="K2527" s="131" t="str">
        <f t="shared" si="1217"/>
        <v/>
      </c>
      <c r="L2527" s="132" t="str">
        <f t="shared" si="1218"/>
        <v/>
      </c>
      <c r="M2527" s="133" t="str">
        <f t="shared" si="1219"/>
        <v/>
      </c>
      <c r="N2527" s="134" t="str">
        <f>IFERROR(IF(B:B="","",IF(R2527="Beer",SUM(LOOKUP(2,1/(Rates!$B$3:$B$5&lt;=W2527)/(Rates!$C$3:$C$5&gt;=W2527),Rates!$D$3:$D$5)*(X2527/100)*W2527),IF(R2527="Refreshment Beverage",SUM(LOOKUP(2,1/(Rates!$B$7:$B$11&lt;=W2527)/(Rates!$C$7:$C$11&gt;=W2527),Rates!$D$7:$D$11)*(X2527/100)*W2527)))),"")</f>
        <v/>
      </c>
      <c r="O2527" s="134" t="str">
        <f t="shared" si="1220"/>
        <v/>
      </c>
      <c r="P2527" s="116"/>
      <c r="Q2527" s="117" t="str">
        <f t="shared" si="1221"/>
        <v/>
      </c>
      <c r="R2527" s="128" t="str">
        <f t="shared" si="1222"/>
        <v/>
      </c>
      <c r="S2527" s="135" t="str">
        <f>IF(B2527="","",IF(R2527="Refreshment Beverage",VLOOKUP(VALUE(Q2527),Rates!G$15:L$19,2,0),VLOOKUP(VALUE(Q2527),Rates!G$4:L$12,2,0)))</f>
        <v/>
      </c>
      <c r="T2527" s="135" t="str">
        <f t="shared" si="1223"/>
        <v/>
      </c>
      <c r="U2527" s="118" t="str">
        <f t="shared" si="1224"/>
        <v/>
      </c>
      <c r="V2527" s="135" t="str">
        <f t="shared" si="1225"/>
        <v/>
      </c>
      <c r="W2527" s="135" t="str">
        <f t="shared" si="1226"/>
        <v/>
      </c>
      <c r="X2527" s="119" t="str">
        <f t="shared" si="1227"/>
        <v/>
      </c>
      <c r="Y2527" s="120" t="str">
        <f>IF(B:B="","",IF(R2527="Refreshment Beverage",VLOOKUP(Q2527,Rates!G$15:L$19,6,0)*W2527,VLOOKUP(Q2527,Rates!G$4:L$12,6,0)*W2527))</f>
        <v/>
      </c>
      <c r="Z2527" s="120" t="str">
        <f t="shared" si="1228"/>
        <v/>
      </c>
      <c r="AA2527" s="120" t="str">
        <f t="shared" si="1229"/>
        <v/>
      </c>
      <c r="AB2527" s="136" t="str">
        <f>IF(B:B="","",IF(R2527="Refreshment Beverage","",IF(AND(R2527="Beer",Q2527=0),SUM(LOOKUP(2,1/(Rates!$B$15:$B$18&lt;=W2527)/(Rates!$C$15:$C$18&gt;=W2527),Rates!$D$15:$D$18)*W2527),VLOOKUP(VALUE(Q:Q),Rates!A:B,2,0)*W2527)))</f>
        <v/>
      </c>
      <c r="AC2527" s="136" t="str">
        <f>IF(B:B="","",IF(R2527="Refreshment Beverage","",IF(AND(R2527="Beer",Q2527=0),SUM(LOOKUP(2,1/(Rates!$B$15:$B$18&lt;=W2527)/(Rates!$C$15:$C$18&gt;=W2527),Rates!$E$15:$E$18)*W2527),VLOOKUP(VALUE(Q:Q),Rates!A:C,3,0)*W2527)))</f>
        <v/>
      </c>
      <c r="AD2527" s="137" t="str">
        <f>IFERROR(IF(B:B="","",IF(R2527="Beer","",IF(VALUE(Q2527)=0,VLOOKUP(VLOOKUP(B:B,#REF!,16,0),Rates!A:E,2,0),VLOOKUP(VALUE(Q2527),Rates!A$31:B$34,2,0)*W2527))),0)</f>
        <v/>
      </c>
      <c r="AE2527" s="121" t="str">
        <f t="shared" si="1230"/>
        <v/>
      </c>
      <c r="AF2527" s="138" t="str">
        <f t="shared" si="1231"/>
        <v/>
      </c>
      <c r="AG2527" s="122" t="str">
        <f t="shared" si="1232"/>
        <v/>
      </c>
      <c r="AH2527" s="123" t="str">
        <f t="shared" si="1233"/>
        <v/>
      </c>
      <c r="AI2527" s="139" t="str">
        <f>IF(AE:AE="","",IF(R2527="Refreshment Beverage",AK2527*(Rates!J$19/100),ROUND(SUM(AH2527*(Rates!$J$8/100)),4)))</f>
        <v/>
      </c>
      <c r="AJ2527" s="124" t="str">
        <f t="shared" si="1234"/>
        <v/>
      </c>
      <c r="AK2527" s="125" t="str">
        <f t="shared" si="1235"/>
        <v/>
      </c>
      <c r="AL2527" s="121" t="str">
        <f t="shared" si="1236"/>
        <v/>
      </c>
      <c r="AM2527" s="138" t="str">
        <f>IF(AS2527="","",IF(R2527="Refreshment Beverage",ROUND(AS2527*Rates!K$19,4),ROUND(AO2527*(VLOOKUP(VALUE(Q2527),Rates!G$4:L$12,3,0)),4)))</f>
        <v/>
      </c>
      <c r="AN2527" s="126" t="str">
        <f>IF(AS2527="","",IF(R2527="Refreshment Beverage",AS2527*(Rates!J$19/100),MAX(AM2527,AB2527)))</f>
        <v/>
      </c>
      <c r="AO2527" s="127" t="str">
        <f t="shared" si="1237"/>
        <v/>
      </c>
      <c r="AP2527" s="127" t="str">
        <f t="shared" si="1238"/>
        <v/>
      </c>
      <c r="AQ2527" s="140" t="str">
        <f>IF(AS2527="","",IF(R2527="Refreshment Beverage",ROUND(SUM(VLOOKUP(Q:Q,Rates!G$15:L$19,3,0)*(AS2527-Y2527-Z2527-AA2527)),4),ROUND(SUM(Rates!$K$8*AS2527),4)))</f>
        <v/>
      </c>
      <c r="AR2527" s="139" t="str">
        <f t="shared" si="1239"/>
        <v/>
      </c>
      <c r="AS2527" s="125" t="str">
        <f t="shared" si="1240"/>
        <v/>
      </c>
      <c r="AT2527" s="121" t="str">
        <f t="shared" si="1241"/>
        <v/>
      </c>
      <c r="AU2527" s="138" t="str">
        <f>IF(AX2527="","",IF(R2527="Refreshment Beverage",ROUND((BA2527-Y2527-Z2527-AA2527)*VLOOKUP(VALUE(Q2527),Rates!G$15:L$19,3,0),4),ROUND(AW2527*(VLOOKUP(VALUE(Q2527),Rates!G:L,3,0)),4)))</f>
        <v/>
      </c>
      <c r="AV2527" s="126" t="str">
        <f t="shared" si="1242"/>
        <v/>
      </c>
      <c r="AW2527" s="127" t="str">
        <f t="shared" si="1243"/>
        <v/>
      </c>
      <c r="AX2527" s="123" t="str">
        <f t="shared" si="1244"/>
        <v/>
      </c>
      <c r="AY2527" s="140" t="str">
        <f>IF(AX2527="","",IF(R2527="Refreshment Beverage",ROUND(SUM(AX2527*Rates!K$19),4),ROUND(SUM(AX2527*(Rates!J$8/100)),4)))</f>
        <v/>
      </c>
      <c r="AZ2527" s="124" t="str">
        <f t="shared" si="1245"/>
        <v/>
      </c>
      <c r="BA2527" s="125" t="str">
        <f t="shared" si="1246"/>
        <v/>
      </c>
      <c r="BB2527" s="115"/>
      <c r="BC2527" s="143"/>
      <c r="BD2527" s="100"/>
      <c r="BE2527" s="100"/>
      <c r="BF2527" s="100"/>
      <c r="BG2527" s="100"/>
    </row>
    <row r="2528" spans="1:59" x14ac:dyDescent="0.2">
      <c r="A2528" s="144"/>
      <c r="B2528" s="141"/>
      <c r="C2528" s="141"/>
      <c r="D2528" s="142"/>
      <c r="E2528" s="142"/>
      <c r="F2528" s="142"/>
      <c r="G2528" s="142"/>
      <c r="H2528" s="142"/>
      <c r="I2528" s="129"/>
      <c r="J2528" s="130"/>
      <c r="K2528" s="131" t="str">
        <f t="shared" si="1217"/>
        <v/>
      </c>
      <c r="L2528" s="132" t="str">
        <f t="shared" si="1218"/>
        <v/>
      </c>
      <c r="M2528" s="133" t="str">
        <f t="shared" si="1219"/>
        <v/>
      </c>
      <c r="N2528" s="134" t="str">
        <f>IFERROR(IF(B:B="","",IF(R2528="Beer",SUM(LOOKUP(2,1/(Rates!$B$3:$B$5&lt;=W2528)/(Rates!$C$3:$C$5&gt;=W2528),Rates!$D$3:$D$5)*(X2528/100)*W2528),IF(R2528="Refreshment Beverage",SUM(LOOKUP(2,1/(Rates!$B$7:$B$11&lt;=W2528)/(Rates!$C$7:$C$11&gt;=W2528),Rates!$D$7:$D$11)*(X2528/100)*W2528)))),"")</f>
        <v/>
      </c>
      <c r="O2528" s="134" t="str">
        <f t="shared" si="1220"/>
        <v/>
      </c>
      <c r="P2528" s="116"/>
      <c r="Q2528" s="117" t="str">
        <f t="shared" si="1221"/>
        <v/>
      </c>
      <c r="R2528" s="128" t="str">
        <f t="shared" si="1222"/>
        <v/>
      </c>
      <c r="S2528" s="135" t="str">
        <f>IF(B2528="","",IF(R2528="Refreshment Beverage",VLOOKUP(VALUE(Q2528),Rates!G$15:L$19,2,0),VLOOKUP(VALUE(Q2528),Rates!G$4:L$12,2,0)))</f>
        <v/>
      </c>
      <c r="T2528" s="135" t="str">
        <f t="shared" si="1223"/>
        <v/>
      </c>
      <c r="U2528" s="118" t="str">
        <f t="shared" si="1224"/>
        <v/>
      </c>
      <c r="V2528" s="135" t="str">
        <f t="shared" si="1225"/>
        <v/>
      </c>
      <c r="W2528" s="135" t="str">
        <f t="shared" si="1226"/>
        <v/>
      </c>
      <c r="X2528" s="119" t="str">
        <f t="shared" si="1227"/>
        <v/>
      </c>
      <c r="Y2528" s="120" t="str">
        <f>IF(B:B="","",IF(R2528="Refreshment Beverage",VLOOKUP(Q2528,Rates!G$15:L$19,6,0)*W2528,VLOOKUP(Q2528,Rates!G$4:L$12,6,0)*W2528))</f>
        <v/>
      </c>
      <c r="Z2528" s="120" t="str">
        <f t="shared" si="1228"/>
        <v/>
      </c>
      <c r="AA2528" s="120" t="str">
        <f t="shared" si="1229"/>
        <v/>
      </c>
      <c r="AB2528" s="136" t="str">
        <f>IF(B:B="","",IF(R2528="Refreshment Beverage","",IF(AND(R2528="Beer",Q2528=0),SUM(LOOKUP(2,1/(Rates!$B$15:$B$18&lt;=W2528)/(Rates!$C$15:$C$18&gt;=W2528),Rates!$D$15:$D$18)*W2528),VLOOKUP(VALUE(Q:Q),Rates!A:B,2,0)*W2528)))</f>
        <v/>
      </c>
      <c r="AC2528" s="136" t="str">
        <f>IF(B:B="","",IF(R2528="Refreshment Beverage","",IF(AND(R2528="Beer",Q2528=0),SUM(LOOKUP(2,1/(Rates!$B$15:$B$18&lt;=W2528)/(Rates!$C$15:$C$18&gt;=W2528),Rates!$E$15:$E$18)*W2528),VLOOKUP(VALUE(Q:Q),Rates!A:C,3,0)*W2528)))</f>
        <v/>
      </c>
      <c r="AD2528" s="137" t="str">
        <f>IFERROR(IF(B:B="","",IF(R2528="Beer","",IF(VALUE(Q2528)=0,VLOOKUP(VLOOKUP(B:B,#REF!,16,0),Rates!A:E,2,0),VLOOKUP(VALUE(Q2528),Rates!A$31:B$34,2,0)*W2528))),0)</f>
        <v/>
      </c>
      <c r="AE2528" s="121" t="str">
        <f t="shared" si="1230"/>
        <v/>
      </c>
      <c r="AF2528" s="138" t="str">
        <f t="shared" si="1231"/>
        <v/>
      </c>
      <c r="AG2528" s="122" t="str">
        <f t="shared" si="1232"/>
        <v/>
      </c>
      <c r="AH2528" s="123" t="str">
        <f t="shared" si="1233"/>
        <v/>
      </c>
      <c r="AI2528" s="139" t="str">
        <f>IF(AE:AE="","",IF(R2528="Refreshment Beverage",AK2528*(Rates!J$19/100),ROUND(SUM(AH2528*(Rates!$J$8/100)),4)))</f>
        <v/>
      </c>
      <c r="AJ2528" s="124" t="str">
        <f t="shared" si="1234"/>
        <v/>
      </c>
      <c r="AK2528" s="125" t="str">
        <f t="shared" si="1235"/>
        <v/>
      </c>
      <c r="AL2528" s="121" t="str">
        <f t="shared" si="1236"/>
        <v/>
      </c>
      <c r="AM2528" s="138" t="str">
        <f>IF(AS2528="","",IF(R2528="Refreshment Beverage",ROUND(AS2528*Rates!K$19,4),ROUND(AO2528*(VLOOKUP(VALUE(Q2528),Rates!G$4:L$12,3,0)),4)))</f>
        <v/>
      </c>
      <c r="AN2528" s="126" t="str">
        <f>IF(AS2528="","",IF(R2528="Refreshment Beverage",AS2528*(Rates!J$19/100),MAX(AM2528,AB2528)))</f>
        <v/>
      </c>
      <c r="AO2528" s="127" t="str">
        <f t="shared" si="1237"/>
        <v/>
      </c>
      <c r="AP2528" s="127" t="str">
        <f t="shared" si="1238"/>
        <v/>
      </c>
      <c r="AQ2528" s="140" t="str">
        <f>IF(AS2528="","",IF(R2528="Refreshment Beverage",ROUND(SUM(VLOOKUP(Q:Q,Rates!G$15:L$19,3,0)*(AS2528-Y2528-Z2528-AA2528)),4),ROUND(SUM(Rates!$K$8*AS2528),4)))</f>
        <v/>
      </c>
      <c r="AR2528" s="139" t="str">
        <f t="shared" si="1239"/>
        <v/>
      </c>
      <c r="AS2528" s="125" t="str">
        <f t="shared" si="1240"/>
        <v/>
      </c>
      <c r="AT2528" s="121" t="str">
        <f t="shared" si="1241"/>
        <v/>
      </c>
      <c r="AU2528" s="138" t="str">
        <f>IF(AX2528="","",IF(R2528="Refreshment Beverage",ROUND((BA2528-Y2528-Z2528-AA2528)*VLOOKUP(VALUE(Q2528),Rates!G$15:L$19,3,0),4),ROUND(AW2528*(VLOOKUP(VALUE(Q2528),Rates!G:L,3,0)),4)))</f>
        <v/>
      </c>
      <c r="AV2528" s="126" t="str">
        <f t="shared" si="1242"/>
        <v/>
      </c>
      <c r="AW2528" s="127" t="str">
        <f t="shared" si="1243"/>
        <v/>
      </c>
      <c r="AX2528" s="123" t="str">
        <f t="shared" si="1244"/>
        <v/>
      </c>
      <c r="AY2528" s="140" t="str">
        <f>IF(AX2528="","",IF(R2528="Refreshment Beverage",ROUND(SUM(AX2528*Rates!K$19),4),ROUND(SUM(AX2528*(Rates!J$8/100)),4)))</f>
        <v/>
      </c>
      <c r="AZ2528" s="124" t="str">
        <f t="shared" si="1245"/>
        <v/>
      </c>
      <c r="BA2528" s="125" t="str">
        <f t="shared" si="1246"/>
        <v/>
      </c>
      <c r="BB2528" s="115"/>
      <c r="BC2528" s="143"/>
      <c r="BD2528" s="100"/>
      <c r="BE2528" s="100"/>
      <c r="BF2528" s="100"/>
      <c r="BG2528" s="100"/>
    </row>
    <row r="2529" spans="1:59" x14ac:dyDescent="0.2">
      <c r="A2529" s="144"/>
      <c r="B2529" s="141"/>
      <c r="C2529" s="141"/>
      <c r="D2529" s="142"/>
      <c r="E2529" s="142"/>
      <c r="F2529" s="142"/>
      <c r="G2529" s="142"/>
      <c r="H2529" s="142"/>
      <c r="I2529" s="129"/>
      <c r="J2529" s="130"/>
      <c r="K2529" s="131" t="str">
        <f t="shared" si="1217"/>
        <v/>
      </c>
      <c r="L2529" s="132" t="str">
        <f t="shared" si="1218"/>
        <v/>
      </c>
      <c r="M2529" s="133" t="str">
        <f t="shared" si="1219"/>
        <v/>
      </c>
      <c r="N2529" s="134" t="str">
        <f>IFERROR(IF(B:B="","",IF(R2529="Beer",SUM(LOOKUP(2,1/(Rates!$B$3:$B$5&lt;=W2529)/(Rates!$C$3:$C$5&gt;=W2529),Rates!$D$3:$D$5)*(X2529/100)*W2529),IF(R2529="Refreshment Beverage",SUM(LOOKUP(2,1/(Rates!$B$7:$B$11&lt;=W2529)/(Rates!$C$7:$C$11&gt;=W2529),Rates!$D$7:$D$11)*(X2529/100)*W2529)))),"")</f>
        <v/>
      </c>
      <c r="O2529" s="134" t="str">
        <f t="shared" si="1220"/>
        <v/>
      </c>
      <c r="P2529" s="116"/>
      <c r="Q2529" s="117" t="str">
        <f t="shared" si="1221"/>
        <v/>
      </c>
      <c r="R2529" s="128" t="str">
        <f t="shared" si="1222"/>
        <v/>
      </c>
      <c r="S2529" s="135" t="str">
        <f>IF(B2529="","",IF(R2529="Refreshment Beverage",VLOOKUP(VALUE(Q2529),Rates!G$15:L$19,2,0),VLOOKUP(VALUE(Q2529),Rates!G$4:L$12,2,0)))</f>
        <v/>
      </c>
      <c r="T2529" s="135" t="str">
        <f t="shared" si="1223"/>
        <v/>
      </c>
      <c r="U2529" s="118" t="str">
        <f t="shared" si="1224"/>
        <v/>
      </c>
      <c r="V2529" s="135" t="str">
        <f t="shared" si="1225"/>
        <v/>
      </c>
      <c r="W2529" s="135" t="str">
        <f t="shared" si="1226"/>
        <v/>
      </c>
      <c r="X2529" s="119" t="str">
        <f t="shared" si="1227"/>
        <v/>
      </c>
      <c r="Y2529" s="120" t="str">
        <f>IF(B:B="","",IF(R2529="Refreshment Beverage",VLOOKUP(Q2529,Rates!G$15:L$19,6,0)*W2529,VLOOKUP(Q2529,Rates!G$4:L$12,6,0)*W2529))</f>
        <v/>
      </c>
      <c r="Z2529" s="120" t="str">
        <f t="shared" si="1228"/>
        <v/>
      </c>
      <c r="AA2529" s="120" t="str">
        <f t="shared" si="1229"/>
        <v/>
      </c>
      <c r="AB2529" s="136" t="str">
        <f>IF(B:B="","",IF(R2529="Refreshment Beverage","",IF(AND(R2529="Beer",Q2529=0),SUM(LOOKUP(2,1/(Rates!$B$15:$B$18&lt;=W2529)/(Rates!$C$15:$C$18&gt;=W2529),Rates!$D$15:$D$18)*W2529),VLOOKUP(VALUE(Q:Q),Rates!A:B,2,0)*W2529)))</f>
        <v/>
      </c>
      <c r="AC2529" s="136" t="str">
        <f>IF(B:B="","",IF(R2529="Refreshment Beverage","",IF(AND(R2529="Beer",Q2529=0),SUM(LOOKUP(2,1/(Rates!$B$15:$B$18&lt;=W2529)/(Rates!$C$15:$C$18&gt;=W2529),Rates!$E$15:$E$18)*W2529),VLOOKUP(VALUE(Q:Q),Rates!A:C,3,0)*W2529)))</f>
        <v/>
      </c>
      <c r="AD2529" s="137" t="str">
        <f>IFERROR(IF(B:B="","",IF(R2529="Beer","",IF(VALUE(Q2529)=0,VLOOKUP(VLOOKUP(B:B,#REF!,16,0),Rates!A:E,2,0),VLOOKUP(VALUE(Q2529),Rates!A$31:B$34,2,0)*W2529))),0)</f>
        <v/>
      </c>
      <c r="AE2529" s="121" t="str">
        <f t="shared" si="1230"/>
        <v/>
      </c>
      <c r="AF2529" s="138" t="str">
        <f t="shared" si="1231"/>
        <v/>
      </c>
      <c r="AG2529" s="122" t="str">
        <f t="shared" si="1232"/>
        <v/>
      </c>
      <c r="AH2529" s="123" t="str">
        <f t="shared" si="1233"/>
        <v/>
      </c>
      <c r="AI2529" s="139" t="str">
        <f>IF(AE:AE="","",IF(R2529="Refreshment Beverage",AK2529*(Rates!J$19/100),ROUND(SUM(AH2529*(Rates!$J$8/100)),4)))</f>
        <v/>
      </c>
      <c r="AJ2529" s="124" t="str">
        <f t="shared" si="1234"/>
        <v/>
      </c>
      <c r="AK2529" s="125" t="str">
        <f t="shared" si="1235"/>
        <v/>
      </c>
      <c r="AL2529" s="121" t="str">
        <f t="shared" si="1236"/>
        <v/>
      </c>
      <c r="AM2529" s="138" t="str">
        <f>IF(AS2529="","",IF(R2529="Refreshment Beverage",ROUND(AS2529*Rates!K$19,4),ROUND(AO2529*(VLOOKUP(VALUE(Q2529),Rates!G$4:L$12,3,0)),4)))</f>
        <v/>
      </c>
      <c r="AN2529" s="126" t="str">
        <f>IF(AS2529="","",IF(R2529="Refreshment Beverage",AS2529*(Rates!J$19/100),MAX(AM2529,AB2529)))</f>
        <v/>
      </c>
      <c r="AO2529" s="127" t="str">
        <f t="shared" si="1237"/>
        <v/>
      </c>
      <c r="AP2529" s="127" t="str">
        <f t="shared" si="1238"/>
        <v/>
      </c>
      <c r="AQ2529" s="140" t="str">
        <f>IF(AS2529="","",IF(R2529="Refreshment Beverage",ROUND(SUM(VLOOKUP(Q:Q,Rates!G$15:L$19,3,0)*(AS2529-Y2529-Z2529-AA2529)),4),ROUND(SUM(Rates!$K$8*AS2529),4)))</f>
        <v/>
      </c>
      <c r="AR2529" s="139" t="str">
        <f t="shared" si="1239"/>
        <v/>
      </c>
      <c r="AS2529" s="125" t="str">
        <f t="shared" si="1240"/>
        <v/>
      </c>
      <c r="AT2529" s="121" t="str">
        <f t="shared" si="1241"/>
        <v/>
      </c>
      <c r="AU2529" s="138" t="str">
        <f>IF(AX2529="","",IF(R2529="Refreshment Beverage",ROUND((BA2529-Y2529-Z2529-AA2529)*VLOOKUP(VALUE(Q2529),Rates!G$15:L$19,3,0),4),ROUND(AW2529*(VLOOKUP(VALUE(Q2529),Rates!G:L,3,0)),4)))</f>
        <v/>
      </c>
      <c r="AV2529" s="126" t="str">
        <f t="shared" si="1242"/>
        <v/>
      </c>
      <c r="AW2529" s="127" t="str">
        <f t="shared" si="1243"/>
        <v/>
      </c>
      <c r="AX2529" s="123" t="str">
        <f t="shared" si="1244"/>
        <v/>
      </c>
      <c r="AY2529" s="140" t="str">
        <f>IF(AX2529="","",IF(R2529="Refreshment Beverage",ROUND(SUM(AX2529*Rates!K$19),4),ROUND(SUM(AX2529*(Rates!J$8/100)),4)))</f>
        <v/>
      </c>
      <c r="AZ2529" s="124" t="str">
        <f t="shared" si="1245"/>
        <v/>
      </c>
      <c r="BA2529" s="125" t="str">
        <f t="shared" si="1246"/>
        <v/>
      </c>
      <c r="BB2529" s="115"/>
      <c r="BC2529" s="143"/>
      <c r="BD2529" s="100"/>
      <c r="BE2529" s="100"/>
      <c r="BF2529" s="100"/>
      <c r="BG2529" s="100"/>
    </row>
    <row r="2530" spans="1:59" x14ac:dyDescent="0.2">
      <c r="A2530" s="144"/>
      <c r="B2530" s="141"/>
      <c r="C2530" s="141"/>
      <c r="D2530" s="142"/>
      <c r="E2530" s="142"/>
      <c r="F2530" s="142"/>
      <c r="G2530" s="142"/>
      <c r="H2530" s="142"/>
      <c r="I2530" s="129"/>
      <c r="J2530" s="130"/>
      <c r="K2530" s="131" t="str">
        <f t="shared" si="1217"/>
        <v/>
      </c>
      <c r="L2530" s="132" t="str">
        <f t="shared" si="1218"/>
        <v/>
      </c>
      <c r="M2530" s="133" t="str">
        <f t="shared" si="1219"/>
        <v/>
      </c>
      <c r="N2530" s="134" t="str">
        <f>IFERROR(IF(B:B="","",IF(R2530="Beer",SUM(LOOKUP(2,1/(Rates!$B$3:$B$5&lt;=W2530)/(Rates!$C$3:$C$5&gt;=W2530),Rates!$D$3:$D$5)*(X2530/100)*W2530),IF(R2530="Refreshment Beverage",SUM(LOOKUP(2,1/(Rates!$B$7:$B$11&lt;=W2530)/(Rates!$C$7:$C$11&gt;=W2530),Rates!$D$7:$D$11)*(X2530/100)*W2530)))),"")</f>
        <v/>
      </c>
      <c r="O2530" s="134" t="str">
        <f t="shared" si="1220"/>
        <v/>
      </c>
      <c r="P2530" s="116"/>
      <c r="Q2530" s="117" t="str">
        <f t="shared" si="1221"/>
        <v/>
      </c>
      <c r="R2530" s="128" t="str">
        <f t="shared" si="1222"/>
        <v/>
      </c>
      <c r="S2530" s="135" t="str">
        <f>IF(B2530="","",IF(R2530="Refreshment Beverage",VLOOKUP(VALUE(Q2530),Rates!G$15:L$19,2,0),VLOOKUP(VALUE(Q2530),Rates!G$4:L$12,2,0)))</f>
        <v/>
      </c>
      <c r="T2530" s="135" t="str">
        <f t="shared" si="1223"/>
        <v/>
      </c>
      <c r="U2530" s="118" t="str">
        <f t="shared" si="1224"/>
        <v/>
      </c>
      <c r="V2530" s="135" t="str">
        <f t="shared" si="1225"/>
        <v/>
      </c>
      <c r="W2530" s="135" t="str">
        <f t="shared" si="1226"/>
        <v/>
      </c>
      <c r="X2530" s="119" t="str">
        <f t="shared" si="1227"/>
        <v/>
      </c>
      <c r="Y2530" s="120" t="str">
        <f>IF(B:B="","",IF(R2530="Refreshment Beverage",VLOOKUP(Q2530,Rates!G$15:L$19,6,0)*W2530,VLOOKUP(Q2530,Rates!G$4:L$12,6,0)*W2530))</f>
        <v/>
      </c>
      <c r="Z2530" s="120" t="str">
        <f t="shared" si="1228"/>
        <v/>
      </c>
      <c r="AA2530" s="120" t="str">
        <f t="shared" si="1229"/>
        <v/>
      </c>
      <c r="AB2530" s="136" t="str">
        <f>IF(B:B="","",IF(R2530="Refreshment Beverage","",IF(AND(R2530="Beer",Q2530=0),SUM(LOOKUP(2,1/(Rates!$B$15:$B$18&lt;=W2530)/(Rates!$C$15:$C$18&gt;=W2530),Rates!$D$15:$D$18)*W2530),VLOOKUP(VALUE(Q:Q),Rates!A:B,2,0)*W2530)))</f>
        <v/>
      </c>
      <c r="AC2530" s="136" t="str">
        <f>IF(B:B="","",IF(R2530="Refreshment Beverage","",IF(AND(R2530="Beer",Q2530=0),SUM(LOOKUP(2,1/(Rates!$B$15:$B$18&lt;=W2530)/(Rates!$C$15:$C$18&gt;=W2530),Rates!$E$15:$E$18)*W2530),VLOOKUP(VALUE(Q:Q),Rates!A:C,3,0)*W2530)))</f>
        <v/>
      </c>
      <c r="AD2530" s="137" t="str">
        <f>IFERROR(IF(B:B="","",IF(R2530="Beer","",IF(VALUE(Q2530)=0,VLOOKUP(VLOOKUP(B:B,#REF!,16,0),Rates!A:E,2,0),VLOOKUP(VALUE(Q2530),Rates!A$31:B$34,2,0)*W2530))),0)</f>
        <v/>
      </c>
      <c r="AE2530" s="121" t="str">
        <f t="shared" si="1230"/>
        <v/>
      </c>
      <c r="AF2530" s="138" t="str">
        <f t="shared" si="1231"/>
        <v/>
      </c>
      <c r="AG2530" s="122" t="str">
        <f t="shared" si="1232"/>
        <v/>
      </c>
      <c r="AH2530" s="123" t="str">
        <f t="shared" si="1233"/>
        <v/>
      </c>
      <c r="AI2530" s="139" t="str">
        <f>IF(AE:AE="","",IF(R2530="Refreshment Beverage",AK2530*(Rates!J$19/100),ROUND(SUM(AH2530*(Rates!$J$8/100)),4)))</f>
        <v/>
      </c>
      <c r="AJ2530" s="124" t="str">
        <f t="shared" si="1234"/>
        <v/>
      </c>
      <c r="AK2530" s="125" t="str">
        <f t="shared" si="1235"/>
        <v/>
      </c>
      <c r="AL2530" s="121" t="str">
        <f t="shared" si="1236"/>
        <v/>
      </c>
      <c r="AM2530" s="138" t="str">
        <f>IF(AS2530="","",IF(R2530="Refreshment Beverage",ROUND(AS2530*Rates!K$19,4),ROUND(AO2530*(VLOOKUP(VALUE(Q2530),Rates!G$4:L$12,3,0)),4)))</f>
        <v/>
      </c>
      <c r="AN2530" s="126" t="str">
        <f>IF(AS2530="","",IF(R2530="Refreshment Beverage",AS2530*(Rates!J$19/100),MAX(AM2530,AB2530)))</f>
        <v/>
      </c>
      <c r="AO2530" s="127" t="str">
        <f t="shared" si="1237"/>
        <v/>
      </c>
      <c r="AP2530" s="127" t="str">
        <f t="shared" si="1238"/>
        <v/>
      </c>
      <c r="AQ2530" s="140" t="str">
        <f>IF(AS2530="","",IF(R2530="Refreshment Beverage",ROUND(SUM(VLOOKUP(Q:Q,Rates!G$15:L$19,3,0)*(AS2530-Y2530-Z2530-AA2530)),4),ROUND(SUM(Rates!$K$8*AS2530),4)))</f>
        <v/>
      </c>
      <c r="AR2530" s="139" t="str">
        <f t="shared" si="1239"/>
        <v/>
      </c>
      <c r="AS2530" s="125" t="str">
        <f t="shared" si="1240"/>
        <v/>
      </c>
      <c r="AT2530" s="121" t="str">
        <f t="shared" si="1241"/>
        <v/>
      </c>
      <c r="AU2530" s="138" t="str">
        <f>IF(AX2530="","",IF(R2530="Refreshment Beverage",ROUND((BA2530-Y2530-Z2530-AA2530)*VLOOKUP(VALUE(Q2530),Rates!G$15:L$19,3,0),4),ROUND(AW2530*(VLOOKUP(VALUE(Q2530),Rates!G:L,3,0)),4)))</f>
        <v/>
      </c>
      <c r="AV2530" s="126" t="str">
        <f t="shared" si="1242"/>
        <v/>
      </c>
      <c r="AW2530" s="127" t="str">
        <f t="shared" si="1243"/>
        <v/>
      </c>
      <c r="AX2530" s="123" t="str">
        <f t="shared" si="1244"/>
        <v/>
      </c>
      <c r="AY2530" s="140" t="str">
        <f>IF(AX2530="","",IF(R2530="Refreshment Beverage",ROUND(SUM(AX2530*Rates!K$19),4),ROUND(SUM(AX2530*(Rates!J$8/100)),4)))</f>
        <v/>
      </c>
      <c r="AZ2530" s="124" t="str">
        <f t="shared" si="1245"/>
        <v/>
      </c>
      <c r="BA2530" s="125" t="str">
        <f t="shared" si="1246"/>
        <v/>
      </c>
      <c r="BB2530" s="115"/>
      <c r="BC2530" s="143"/>
      <c r="BD2530" s="100"/>
      <c r="BE2530" s="100"/>
      <c r="BF2530" s="100"/>
      <c r="BG2530" s="100"/>
    </row>
    <row r="2531" spans="1:59" x14ac:dyDescent="0.2">
      <c r="A2531" s="144"/>
      <c r="B2531" s="141"/>
      <c r="C2531" s="141"/>
      <c r="D2531" s="142"/>
      <c r="E2531" s="142"/>
      <c r="F2531" s="142"/>
      <c r="G2531" s="142"/>
      <c r="H2531" s="142"/>
      <c r="I2531" s="129"/>
      <c r="J2531" s="130"/>
      <c r="K2531" s="131" t="str">
        <f t="shared" si="1217"/>
        <v/>
      </c>
      <c r="L2531" s="132" t="str">
        <f t="shared" si="1218"/>
        <v/>
      </c>
      <c r="M2531" s="133" t="str">
        <f t="shared" si="1219"/>
        <v/>
      </c>
      <c r="N2531" s="134" t="str">
        <f>IFERROR(IF(B:B="","",IF(R2531="Beer",SUM(LOOKUP(2,1/(Rates!$B$3:$B$5&lt;=W2531)/(Rates!$C$3:$C$5&gt;=W2531),Rates!$D$3:$D$5)*(X2531/100)*W2531),IF(R2531="Refreshment Beverage",SUM(LOOKUP(2,1/(Rates!$B$7:$B$11&lt;=W2531)/(Rates!$C$7:$C$11&gt;=W2531),Rates!$D$7:$D$11)*(X2531/100)*W2531)))),"")</f>
        <v/>
      </c>
      <c r="O2531" s="134" t="str">
        <f t="shared" si="1220"/>
        <v/>
      </c>
      <c r="P2531" s="116"/>
      <c r="Q2531" s="117" t="str">
        <f t="shared" si="1221"/>
        <v/>
      </c>
      <c r="R2531" s="128" t="str">
        <f t="shared" si="1222"/>
        <v/>
      </c>
      <c r="S2531" s="135" t="str">
        <f>IF(B2531="","",IF(R2531="Refreshment Beverage",VLOOKUP(VALUE(Q2531),Rates!G$15:L$19,2,0),VLOOKUP(VALUE(Q2531),Rates!G$4:L$12,2,0)))</f>
        <v/>
      </c>
      <c r="T2531" s="135" t="str">
        <f t="shared" si="1223"/>
        <v/>
      </c>
      <c r="U2531" s="118" t="str">
        <f t="shared" si="1224"/>
        <v/>
      </c>
      <c r="V2531" s="135" t="str">
        <f t="shared" si="1225"/>
        <v/>
      </c>
      <c r="W2531" s="135" t="str">
        <f t="shared" si="1226"/>
        <v/>
      </c>
      <c r="X2531" s="119" t="str">
        <f t="shared" si="1227"/>
        <v/>
      </c>
      <c r="Y2531" s="120" t="str">
        <f>IF(B:B="","",IF(R2531="Refreshment Beverage",VLOOKUP(Q2531,Rates!G$15:L$19,6,0)*W2531,VLOOKUP(Q2531,Rates!G$4:L$12,6,0)*W2531))</f>
        <v/>
      </c>
      <c r="Z2531" s="120" t="str">
        <f t="shared" si="1228"/>
        <v/>
      </c>
      <c r="AA2531" s="120" t="str">
        <f t="shared" si="1229"/>
        <v/>
      </c>
      <c r="AB2531" s="136" t="str">
        <f>IF(B:B="","",IF(R2531="Refreshment Beverage","",IF(AND(R2531="Beer",Q2531=0),SUM(LOOKUP(2,1/(Rates!$B$15:$B$18&lt;=W2531)/(Rates!$C$15:$C$18&gt;=W2531),Rates!$D$15:$D$18)*W2531),VLOOKUP(VALUE(Q:Q),Rates!A:B,2,0)*W2531)))</f>
        <v/>
      </c>
      <c r="AC2531" s="136" t="str">
        <f>IF(B:B="","",IF(R2531="Refreshment Beverage","",IF(AND(R2531="Beer",Q2531=0),SUM(LOOKUP(2,1/(Rates!$B$15:$B$18&lt;=W2531)/(Rates!$C$15:$C$18&gt;=W2531),Rates!$E$15:$E$18)*W2531),VLOOKUP(VALUE(Q:Q),Rates!A:C,3,0)*W2531)))</f>
        <v/>
      </c>
      <c r="AD2531" s="137" t="str">
        <f>IFERROR(IF(B:B="","",IF(R2531="Beer","",IF(VALUE(Q2531)=0,VLOOKUP(VLOOKUP(B:B,#REF!,16,0),Rates!A:E,2,0),VLOOKUP(VALUE(Q2531),Rates!A$31:B$34,2,0)*W2531))),0)</f>
        <v/>
      </c>
      <c r="AE2531" s="121" t="str">
        <f t="shared" si="1230"/>
        <v/>
      </c>
      <c r="AF2531" s="138" t="str">
        <f t="shared" si="1231"/>
        <v/>
      </c>
      <c r="AG2531" s="122" t="str">
        <f t="shared" si="1232"/>
        <v/>
      </c>
      <c r="AH2531" s="123" t="str">
        <f t="shared" si="1233"/>
        <v/>
      </c>
      <c r="AI2531" s="139" t="str">
        <f>IF(AE:AE="","",IF(R2531="Refreshment Beverage",AK2531*(Rates!J$19/100),ROUND(SUM(AH2531*(Rates!$J$8/100)),4)))</f>
        <v/>
      </c>
      <c r="AJ2531" s="124" t="str">
        <f t="shared" si="1234"/>
        <v/>
      </c>
      <c r="AK2531" s="125" t="str">
        <f t="shared" si="1235"/>
        <v/>
      </c>
      <c r="AL2531" s="121" t="str">
        <f t="shared" si="1236"/>
        <v/>
      </c>
      <c r="AM2531" s="138" t="str">
        <f>IF(AS2531="","",IF(R2531="Refreshment Beverage",ROUND(AS2531*Rates!K$19,4),ROUND(AO2531*(VLOOKUP(VALUE(Q2531),Rates!G$4:L$12,3,0)),4)))</f>
        <v/>
      </c>
      <c r="AN2531" s="126" t="str">
        <f>IF(AS2531="","",IF(R2531="Refreshment Beverage",AS2531*(Rates!J$19/100),MAX(AM2531,AB2531)))</f>
        <v/>
      </c>
      <c r="AO2531" s="127" t="str">
        <f t="shared" si="1237"/>
        <v/>
      </c>
      <c r="AP2531" s="127" t="str">
        <f t="shared" si="1238"/>
        <v/>
      </c>
      <c r="AQ2531" s="140" t="str">
        <f>IF(AS2531="","",IF(R2531="Refreshment Beverage",ROUND(SUM(VLOOKUP(Q:Q,Rates!G$15:L$19,3,0)*(AS2531-Y2531-Z2531-AA2531)),4),ROUND(SUM(Rates!$K$8*AS2531),4)))</f>
        <v/>
      </c>
      <c r="AR2531" s="139" t="str">
        <f t="shared" si="1239"/>
        <v/>
      </c>
      <c r="AS2531" s="125" t="str">
        <f t="shared" si="1240"/>
        <v/>
      </c>
      <c r="AT2531" s="121" t="str">
        <f t="shared" si="1241"/>
        <v/>
      </c>
      <c r="AU2531" s="138" t="str">
        <f>IF(AX2531="","",IF(R2531="Refreshment Beverage",ROUND((BA2531-Y2531-Z2531-AA2531)*VLOOKUP(VALUE(Q2531),Rates!G$15:L$19,3,0),4),ROUND(AW2531*(VLOOKUP(VALUE(Q2531),Rates!G:L,3,0)),4)))</f>
        <v/>
      </c>
      <c r="AV2531" s="126" t="str">
        <f t="shared" si="1242"/>
        <v/>
      </c>
      <c r="AW2531" s="127" t="str">
        <f t="shared" si="1243"/>
        <v/>
      </c>
      <c r="AX2531" s="123" t="str">
        <f t="shared" si="1244"/>
        <v/>
      </c>
      <c r="AY2531" s="140" t="str">
        <f>IF(AX2531="","",IF(R2531="Refreshment Beverage",ROUND(SUM(AX2531*Rates!K$19),4),ROUND(SUM(AX2531*(Rates!J$8/100)),4)))</f>
        <v/>
      </c>
      <c r="AZ2531" s="124" t="str">
        <f t="shared" si="1245"/>
        <v/>
      </c>
      <c r="BA2531" s="125" t="str">
        <f t="shared" si="1246"/>
        <v/>
      </c>
      <c r="BB2531" s="115"/>
      <c r="BC2531" s="143"/>
      <c r="BD2531" s="100"/>
      <c r="BE2531" s="100"/>
      <c r="BF2531" s="100"/>
      <c r="BG2531" s="100"/>
    </row>
    <row r="2532" spans="1:59" x14ac:dyDescent="0.2">
      <c r="A2532" s="144"/>
      <c r="B2532" s="141"/>
      <c r="C2532" s="141"/>
      <c r="D2532" s="142"/>
      <c r="E2532" s="142"/>
      <c r="F2532" s="142"/>
      <c r="G2532" s="142"/>
      <c r="H2532" s="142"/>
      <c r="I2532" s="129"/>
      <c r="J2532" s="130"/>
      <c r="K2532" s="131" t="str">
        <f t="shared" si="1217"/>
        <v/>
      </c>
      <c r="L2532" s="132" t="str">
        <f t="shared" si="1218"/>
        <v/>
      </c>
      <c r="M2532" s="133" t="str">
        <f t="shared" si="1219"/>
        <v/>
      </c>
      <c r="N2532" s="134" t="str">
        <f>IFERROR(IF(B:B="","",IF(R2532="Beer",SUM(LOOKUP(2,1/(Rates!$B$3:$B$5&lt;=W2532)/(Rates!$C$3:$C$5&gt;=W2532),Rates!$D$3:$D$5)*(X2532/100)*W2532),IF(R2532="Refreshment Beverage",SUM(LOOKUP(2,1/(Rates!$B$7:$B$11&lt;=W2532)/(Rates!$C$7:$C$11&gt;=W2532),Rates!$D$7:$D$11)*(X2532/100)*W2532)))),"")</f>
        <v/>
      </c>
      <c r="O2532" s="134" t="str">
        <f t="shared" si="1220"/>
        <v/>
      </c>
      <c r="P2532" s="116"/>
      <c r="Q2532" s="117" t="str">
        <f t="shared" si="1221"/>
        <v/>
      </c>
      <c r="R2532" s="128" t="str">
        <f t="shared" si="1222"/>
        <v/>
      </c>
      <c r="S2532" s="135" t="str">
        <f>IF(B2532="","",IF(R2532="Refreshment Beverage",VLOOKUP(VALUE(Q2532),Rates!G$15:L$19,2,0),VLOOKUP(VALUE(Q2532),Rates!G$4:L$12,2,0)))</f>
        <v/>
      </c>
      <c r="T2532" s="135" t="str">
        <f t="shared" si="1223"/>
        <v/>
      </c>
      <c r="U2532" s="118" t="str">
        <f t="shared" si="1224"/>
        <v/>
      </c>
      <c r="V2532" s="135" t="str">
        <f t="shared" si="1225"/>
        <v/>
      </c>
      <c r="W2532" s="135" t="str">
        <f t="shared" si="1226"/>
        <v/>
      </c>
      <c r="X2532" s="119" t="str">
        <f t="shared" si="1227"/>
        <v/>
      </c>
      <c r="Y2532" s="120" t="str">
        <f>IF(B:B="","",IF(R2532="Refreshment Beverage",VLOOKUP(Q2532,Rates!G$15:L$19,6,0)*W2532,VLOOKUP(Q2532,Rates!G$4:L$12,6,0)*W2532))</f>
        <v/>
      </c>
      <c r="Z2532" s="120" t="str">
        <f t="shared" si="1228"/>
        <v/>
      </c>
      <c r="AA2532" s="120" t="str">
        <f t="shared" si="1229"/>
        <v/>
      </c>
      <c r="AB2532" s="136" t="str">
        <f>IF(B:B="","",IF(R2532="Refreshment Beverage","",IF(AND(R2532="Beer",Q2532=0),SUM(LOOKUP(2,1/(Rates!$B$15:$B$18&lt;=W2532)/(Rates!$C$15:$C$18&gt;=W2532),Rates!$D$15:$D$18)*W2532),VLOOKUP(VALUE(Q:Q),Rates!A:B,2,0)*W2532)))</f>
        <v/>
      </c>
      <c r="AC2532" s="136" t="str">
        <f>IF(B:B="","",IF(R2532="Refreshment Beverage","",IF(AND(R2532="Beer",Q2532=0),SUM(LOOKUP(2,1/(Rates!$B$15:$B$18&lt;=W2532)/(Rates!$C$15:$C$18&gt;=W2532),Rates!$E$15:$E$18)*W2532),VLOOKUP(VALUE(Q:Q),Rates!A:C,3,0)*W2532)))</f>
        <v/>
      </c>
      <c r="AD2532" s="137" t="str">
        <f>IFERROR(IF(B:B="","",IF(R2532="Beer","",IF(VALUE(Q2532)=0,VLOOKUP(VLOOKUP(B:B,#REF!,16,0),Rates!A:E,2,0),VLOOKUP(VALUE(Q2532),Rates!A$31:B$34,2,0)*W2532))),0)</f>
        <v/>
      </c>
      <c r="AE2532" s="121" t="str">
        <f t="shared" si="1230"/>
        <v/>
      </c>
      <c r="AF2532" s="138" t="str">
        <f t="shared" si="1231"/>
        <v/>
      </c>
      <c r="AG2532" s="122" t="str">
        <f t="shared" si="1232"/>
        <v/>
      </c>
      <c r="AH2532" s="123" t="str">
        <f t="shared" si="1233"/>
        <v/>
      </c>
      <c r="AI2532" s="139" t="str">
        <f>IF(AE:AE="","",IF(R2532="Refreshment Beverage",AK2532*(Rates!J$19/100),ROUND(SUM(AH2532*(Rates!$J$8/100)),4)))</f>
        <v/>
      </c>
      <c r="AJ2532" s="124" t="str">
        <f t="shared" si="1234"/>
        <v/>
      </c>
      <c r="AK2532" s="125" t="str">
        <f t="shared" si="1235"/>
        <v/>
      </c>
      <c r="AL2532" s="121" t="str">
        <f t="shared" si="1236"/>
        <v/>
      </c>
      <c r="AM2532" s="138" t="str">
        <f>IF(AS2532="","",IF(R2532="Refreshment Beverage",ROUND(AS2532*Rates!K$19,4),ROUND(AO2532*(VLOOKUP(VALUE(Q2532),Rates!G$4:L$12,3,0)),4)))</f>
        <v/>
      </c>
      <c r="AN2532" s="126" t="str">
        <f>IF(AS2532="","",IF(R2532="Refreshment Beverage",AS2532*(Rates!J$19/100),MAX(AM2532,AB2532)))</f>
        <v/>
      </c>
      <c r="AO2532" s="127" t="str">
        <f t="shared" si="1237"/>
        <v/>
      </c>
      <c r="AP2532" s="127" t="str">
        <f t="shared" si="1238"/>
        <v/>
      </c>
      <c r="AQ2532" s="140" t="str">
        <f>IF(AS2532="","",IF(R2532="Refreshment Beverage",ROUND(SUM(VLOOKUP(Q:Q,Rates!G$15:L$19,3,0)*(AS2532-Y2532-Z2532-AA2532)),4),ROUND(SUM(Rates!$K$8*AS2532),4)))</f>
        <v/>
      </c>
      <c r="AR2532" s="139" t="str">
        <f t="shared" si="1239"/>
        <v/>
      </c>
      <c r="AS2532" s="125" t="str">
        <f t="shared" si="1240"/>
        <v/>
      </c>
      <c r="AT2532" s="121" t="str">
        <f t="shared" si="1241"/>
        <v/>
      </c>
      <c r="AU2532" s="138" t="str">
        <f>IF(AX2532="","",IF(R2532="Refreshment Beverage",ROUND((BA2532-Y2532-Z2532-AA2532)*VLOOKUP(VALUE(Q2532),Rates!G$15:L$19,3,0),4),ROUND(AW2532*(VLOOKUP(VALUE(Q2532),Rates!G:L,3,0)),4)))</f>
        <v/>
      </c>
      <c r="AV2532" s="126" t="str">
        <f t="shared" si="1242"/>
        <v/>
      </c>
      <c r="AW2532" s="127" t="str">
        <f t="shared" si="1243"/>
        <v/>
      </c>
      <c r="AX2532" s="123" t="str">
        <f t="shared" si="1244"/>
        <v/>
      </c>
      <c r="AY2532" s="140" t="str">
        <f>IF(AX2532="","",IF(R2532="Refreshment Beverage",ROUND(SUM(AX2532*Rates!K$19),4),ROUND(SUM(AX2532*(Rates!J$8/100)),4)))</f>
        <v/>
      </c>
      <c r="AZ2532" s="124" t="str">
        <f t="shared" si="1245"/>
        <v/>
      </c>
      <c r="BA2532" s="125" t="str">
        <f t="shared" si="1246"/>
        <v/>
      </c>
      <c r="BB2532" s="115"/>
      <c r="BC2532" s="143"/>
      <c r="BD2532" s="100"/>
      <c r="BE2532" s="100"/>
      <c r="BF2532" s="100"/>
      <c r="BG2532" s="100"/>
    </row>
    <row r="2533" spans="1:59" x14ac:dyDescent="0.2">
      <c r="A2533" s="144"/>
      <c r="B2533" s="141"/>
      <c r="C2533" s="141"/>
      <c r="D2533" s="142"/>
      <c r="E2533" s="142"/>
      <c r="F2533" s="142"/>
      <c r="G2533" s="142"/>
      <c r="H2533" s="142"/>
      <c r="I2533" s="129"/>
      <c r="J2533" s="130"/>
      <c r="K2533" s="131" t="str">
        <f t="shared" si="1217"/>
        <v/>
      </c>
      <c r="L2533" s="132" t="str">
        <f t="shared" si="1218"/>
        <v/>
      </c>
      <c r="M2533" s="133" t="str">
        <f t="shared" si="1219"/>
        <v/>
      </c>
      <c r="N2533" s="134" t="str">
        <f>IFERROR(IF(B:B="","",IF(R2533="Beer",SUM(LOOKUP(2,1/(Rates!$B$3:$B$5&lt;=W2533)/(Rates!$C$3:$C$5&gt;=W2533),Rates!$D$3:$D$5)*(X2533/100)*W2533),IF(R2533="Refreshment Beverage",SUM(LOOKUP(2,1/(Rates!$B$7:$B$11&lt;=W2533)/(Rates!$C$7:$C$11&gt;=W2533),Rates!$D$7:$D$11)*(X2533/100)*W2533)))),"")</f>
        <v/>
      </c>
      <c r="O2533" s="134" t="str">
        <f t="shared" si="1220"/>
        <v/>
      </c>
      <c r="P2533" s="116"/>
      <c r="Q2533" s="117" t="str">
        <f t="shared" si="1221"/>
        <v/>
      </c>
      <c r="R2533" s="128" t="str">
        <f t="shared" si="1222"/>
        <v/>
      </c>
      <c r="S2533" s="135" t="str">
        <f>IF(B2533="","",IF(R2533="Refreshment Beverage",VLOOKUP(VALUE(Q2533),Rates!G$15:L$19,2,0),VLOOKUP(VALUE(Q2533),Rates!G$4:L$12,2,0)))</f>
        <v/>
      </c>
      <c r="T2533" s="135" t="str">
        <f t="shared" si="1223"/>
        <v/>
      </c>
      <c r="U2533" s="118" t="str">
        <f t="shared" si="1224"/>
        <v/>
      </c>
      <c r="V2533" s="135" t="str">
        <f t="shared" si="1225"/>
        <v/>
      </c>
      <c r="W2533" s="135" t="str">
        <f t="shared" si="1226"/>
        <v/>
      </c>
      <c r="X2533" s="119" t="str">
        <f t="shared" si="1227"/>
        <v/>
      </c>
      <c r="Y2533" s="120" t="str">
        <f>IF(B:B="","",IF(R2533="Refreshment Beverage",VLOOKUP(Q2533,Rates!G$15:L$19,6,0)*W2533,VLOOKUP(Q2533,Rates!G$4:L$12,6,0)*W2533))</f>
        <v/>
      </c>
      <c r="Z2533" s="120" t="str">
        <f t="shared" si="1228"/>
        <v/>
      </c>
      <c r="AA2533" s="120" t="str">
        <f t="shared" si="1229"/>
        <v/>
      </c>
      <c r="AB2533" s="136" t="str">
        <f>IF(B:B="","",IF(R2533="Refreshment Beverage","",IF(AND(R2533="Beer",Q2533=0),SUM(LOOKUP(2,1/(Rates!$B$15:$B$18&lt;=W2533)/(Rates!$C$15:$C$18&gt;=W2533),Rates!$D$15:$D$18)*W2533),VLOOKUP(VALUE(Q:Q),Rates!A:B,2,0)*W2533)))</f>
        <v/>
      </c>
      <c r="AC2533" s="136" t="str">
        <f>IF(B:B="","",IF(R2533="Refreshment Beverage","",IF(AND(R2533="Beer",Q2533=0),SUM(LOOKUP(2,1/(Rates!$B$15:$B$18&lt;=W2533)/(Rates!$C$15:$C$18&gt;=W2533),Rates!$E$15:$E$18)*W2533),VLOOKUP(VALUE(Q:Q),Rates!A:C,3,0)*W2533)))</f>
        <v/>
      </c>
      <c r="AD2533" s="137" t="str">
        <f>IFERROR(IF(B:B="","",IF(R2533="Beer","",IF(VALUE(Q2533)=0,VLOOKUP(VLOOKUP(B:B,#REF!,16,0),Rates!A:E,2,0),VLOOKUP(VALUE(Q2533),Rates!A$31:B$34,2,0)*W2533))),0)</f>
        <v/>
      </c>
      <c r="AE2533" s="121" t="str">
        <f t="shared" si="1230"/>
        <v/>
      </c>
      <c r="AF2533" s="138" t="str">
        <f t="shared" si="1231"/>
        <v/>
      </c>
      <c r="AG2533" s="122" t="str">
        <f t="shared" si="1232"/>
        <v/>
      </c>
      <c r="AH2533" s="123" t="str">
        <f t="shared" si="1233"/>
        <v/>
      </c>
      <c r="AI2533" s="139" t="str">
        <f>IF(AE:AE="","",IF(R2533="Refreshment Beverage",AK2533*(Rates!J$19/100),ROUND(SUM(AH2533*(Rates!$J$8/100)),4)))</f>
        <v/>
      </c>
      <c r="AJ2533" s="124" t="str">
        <f t="shared" si="1234"/>
        <v/>
      </c>
      <c r="AK2533" s="125" t="str">
        <f t="shared" si="1235"/>
        <v/>
      </c>
      <c r="AL2533" s="121" t="str">
        <f t="shared" si="1236"/>
        <v/>
      </c>
      <c r="AM2533" s="138" t="str">
        <f>IF(AS2533="","",IF(R2533="Refreshment Beverage",ROUND(AS2533*Rates!K$19,4),ROUND(AO2533*(VLOOKUP(VALUE(Q2533),Rates!G$4:L$12,3,0)),4)))</f>
        <v/>
      </c>
      <c r="AN2533" s="126" t="str">
        <f>IF(AS2533="","",IF(R2533="Refreshment Beverage",AS2533*(Rates!J$19/100),MAX(AM2533,AB2533)))</f>
        <v/>
      </c>
      <c r="AO2533" s="127" t="str">
        <f t="shared" si="1237"/>
        <v/>
      </c>
      <c r="AP2533" s="127" t="str">
        <f t="shared" si="1238"/>
        <v/>
      </c>
      <c r="AQ2533" s="140" t="str">
        <f>IF(AS2533="","",IF(R2533="Refreshment Beverage",ROUND(SUM(VLOOKUP(Q:Q,Rates!G$15:L$19,3,0)*(AS2533-Y2533-Z2533-AA2533)),4),ROUND(SUM(Rates!$K$8*AS2533),4)))</f>
        <v/>
      </c>
      <c r="AR2533" s="139" t="str">
        <f t="shared" si="1239"/>
        <v/>
      </c>
      <c r="AS2533" s="125" t="str">
        <f t="shared" si="1240"/>
        <v/>
      </c>
      <c r="AT2533" s="121" t="str">
        <f t="shared" si="1241"/>
        <v/>
      </c>
      <c r="AU2533" s="138" t="str">
        <f>IF(AX2533="","",IF(R2533="Refreshment Beverage",ROUND((BA2533-Y2533-Z2533-AA2533)*VLOOKUP(VALUE(Q2533),Rates!G$15:L$19,3,0),4),ROUND(AW2533*(VLOOKUP(VALUE(Q2533),Rates!G:L,3,0)),4)))</f>
        <v/>
      </c>
      <c r="AV2533" s="126" t="str">
        <f t="shared" si="1242"/>
        <v/>
      </c>
      <c r="AW2533" s="127" t="str">
        <f t="shared" si="1243"/>
        <v/>
      </c>
      <c r="AX2533" s="123" t="str">
        <f t="shared" si="1244"/>
        <v/>
      </c>
      <c r="AY2533" s="140" t="str">
        <f>IF(AX2533="","",IF(R2533="Refreshment Beverage",ROUND(SUM(AX2533*Rates!K$19),4),ROUND(SUM(AX2533*(Rates!J$8/100)),4)))</f>
        <v/>
      </c>
      <c r="AZ2533" s="124" t="str">
        <f t="shared" si="1245"/>
        <v/>
      </c>
      <c r="BA2533" s="125" t="str">
        <f t="shared" si="1246"/>
        <v/>
      </c>
      <c r="BB2533" s="115"/>
      <c r="BC2533" s="143"/>
      <c r="BD2533" s="100"/>
      <c r="BE2533" s="100"/>
      <c r="BF2533" s="100"/>
      <c r="BG2533" s="100"/>
    </row>
    <row r="2534" spans="1:59" x14ac:dyDescent="0.2">
      <c r="A2534" s="144"/>
      <c r="B2534" s="141"/>
      <c r="C2534" s="141"/>
      <c r="D2534" s="142"/>
      <c r="E2534" s="142"/>
      <c r="F2534" s="142"/>
      <c r="G2534" s="142"/>
      <c r="H2534" s="142"/>
      <c r="I2534" s="129"/>
      <c r="J2534" s="130"/>
      <c r="K2534" s="131" t="str">
        <f t="shared" si="1217"/>
        <v/>
      </c>
      <c r="L2534" s="132" t="str">
        <f t="shared" si="1218"/>
        <v/>
      </c>
      <c r="M2534" s="133" t="str">
        <f t="shared" si="1219"/>
        <v/>
      </c>
      <c r="N2534" s="134" t="str">
        <f>IFERROR(IF(B:B="","",IF(R2534="Beer",SUM(LOOKUP(2,1/(Rates!$B$3:$B$5&lt;=W2534)/(Rates!$C$3:$C$5&gt;=W2534),Rates!$D$3:$D$5)*(X2534/100)*W2534),IF(R2534="Refreshment Beverage",SUM(LOOKUP(2,1/(Rates!$B$7:$B$11&lt;=W2534)/(Rates!$C$7:$C$11&gt;=W2534),Rates!$D$7:$D$11)*(X2534/100)*W2534)))),"")</f>
        <v/>
      </c>
      <c r="O2534" s="134" t="str">
        <f t="shared" si="1220"/>
        <v/>
      </c>
      <c r="P2534" s="116"/>
      <c r="Q2534" s="117" t="str">
        <f t="shared" si="1221"/>
        <v/>
      </c>
      <c r="R2534" s="128" t="str">
        <f t="shared" si="1222"/>
        <v/>
      </c>
      <c r="S2534" s="135" t="str">
        <f>IF(B2534="","",IF(R2534="Refreshment Beverage",VLOOKUP(VALUE(Q2534),Rates!G$15:L$19,2,0),VLOOKUP(VALUE(Q2534),Rates!G$4:L$12,2,0)))</f>
        <v/>
      </c>
      <c r="T2534" s="135" t="str">
        <f t="shared" si="1223"/>
        <v/>
      </c>
      <c r="U2534" s="118" t="str">
        <f t="shared" si="1224"/>
        <v/>
      </c>
      <c r="V2534" s="135" t="str">
        <f t="shared" si="1225"/>
        <v/>
      </c>
      <c r="W2534" s="135" t="str">
        <f t="shared" si="1226"/>
        <v/>
      </c>
      <c r="X2534" s="119" t="str">
        <f t="shared" si="1227"/>
        <v/>
      </c>
      <c r="Y2534" s="120" t="str">
        <f>IF(B:B="","",IF(R2534="Refreshment Beverage",VLOOKUP(Q2534,Rates!G$15:L$19,6,0)*W2534,VLOOKUP(Q2534,Rates!G$4:L$12,6,0)*W2534))</f>
        <v/>
      </c>
      <c r="Z2534" s="120" t="str">
        <f t="shared" si="1228"/>
        <v/>
      </c>
      <c r="AA2534" s="120" t="str">
        <f t="shared" si="1229"/>
        <v/>
      </c>
      <c r="AB2534" s="136" t="str">
        <f>IF(B:B="","",IF(R2534="Refreshment Beverage","",IF(AND(R2534="Beer",Q2534=0),SUM(LOOKUP(2,1/(Rates!$B$15:$B$18&lt;=W2534)/(Rates!$C$15:$C$18&gt;=W2534),Rates!$D$15:$D$18)*W2534),VLOOKUP(VALUE(Q:Q),Rates!A:B,2,0)*W2534)))</f>
        <v/>
      </c>
      <c r="AC2534" s="136" t="str">
        <f>IF(B:B="","",IF(R2534="Refreshment Beverage","",IF(AND(R2534="Beer",Q2534=0),SUM(LOOKUP(2,1/(Rates!$B$15:$B$18&lt;=W2534)/(Rates!$C$15:$C$18&gt;=W2534),Rates!$E$15:$E$18)*W2534),VLOOKUP(VALUE(Q:Q),Rates!A:C,3,0)*W2534)))</f>
        <v/>
      </c>
      <c r="AD2534" s="137" t="str">
        <f>IFERROR(IF(B:B="","",IF(R2534="Beer","",IF(VALUE(Q2534)=0,VLOOKUP(VLOOKUP(B:B,#REF!,16,0),Rates!A:E,2,0),VLOOKUP(VALUE(Q2534),Rates!A$31:B$34,2,0)*W2534))),0)</f>
        <v/>
      </c>
      <c r="AE2534" s="121" t="str">
        <f t="shared" si="1230"/>
        <v/>
      </c>
      <c r="AF2534" s="138" t="str">
        <f t="shared" si="1231"/>
        <v/>
      </c>
      <c r="AG2534" s="122" t="str">
        <f t="shared" si="1232"/>
        <v/>
      </c>
      <c r="AH2534" s="123" t="str">
        <f t="shared" si="1233"/>
        <v/>
      </c>
      <c r="AI2534" s="139" t="str">
        <f>IF(AE:AE="","",IF(R2534="Refreshment Beverage",AK2534*(Rates!J$19/100),ROUND(SUM(AH2534*(Rates!$J$8/100)),4)))</f>
        <v/>
      </c>
      <c r="AJ2534" s="124" t="str">
        <f t="shared" si="1234"/>
        <v/>
      </c>
      <c r="AK2534" s="125" t="str">
        <f t="shared" si="1235"/>
        <v/>
      </c>
      <c r="AL2534" s="121" t="str">
        <f t="shared" si="1236"/>
        <v/>
      </c>
      <c r="AM2534" s="138" t="str">
        <f>IF(AS2534="","",IF(R2534="Refreshment Beverage",ROUND(AS2534*Rates!K$19,4),ROUND(AO2534*(VLOOKUP(VALUE(Q2534),Rates!G$4:L$12,3,0)),4)))</f>
        <v/>
      </c>
      <c r="AN2534" s="126" t="str">
        <f>IF(AS2534="","",IF(R2534="Refreshment Beverage",AS2534*(Rates!J$19/100),MAX(AM2534,AB2534)))</f>
        <v/>
      </c>
      <c r="AO2534" s="127" t="str">
        <f t="shared" si="1237"/>
        <v/>
      </c>
      <c r="AP2534" s="127" t="str">
        <f t="shared" si="1238"/>
        <v/>
      </c>
      <c r="AQ2534" s="140" t="str">
        <f>IF(AS2534="","",IF(R2534="Refreshment Beverage",ROUND(SUM(VLOOKUP(Q:Q,Rates!G$15:L$19,3,0)*(AS2534-Y2534-Z2534-AA2534)),4),ROUND(SUM(Rates!$K$8*AS2534),4)))</f>
        <v/>
      </c>
      <c r="AR2534" s="139" t="str">
        <f t="shared" si="1239"/>
        <v/>
      </c>
      <c r="AS2534" s="125" t="str">
        <f t="shared" si="1240"/>
        <v/>
      </c>
      <c r="AT2534" s="121" t="str">
        <f t="shared" si="1241"/>
        <v/>
      </c>
      <c r="AU2534" s="138" t="str">
        <f>IF(AX2534="","",IF(R2534="Refreshment Beverage",ROUND((BA2534-Y2534-Z2534-AA2534)*VLOOKUP(VALUE(Q2534),Rates!G$15:L$19,3,0),4),ROUND(AW2534*(VLOOKUP(VALUE(Q2534),Rates!G:L,3,0)),4)))</f>
        <v/>
      </c>
      <c r="AV2534" s="126" t="str">
        <f t="shared" si="1242"/>
        <v/>
      </c>
      <c r="AW2534" s="127" t="str">
        <f t="shared" si="1243"/>
        <v/>
      </c>
      <c r="AX2534" s="123" t="str">
        <f t="shared" si="1244"/>
        <v/>
      </c>
      <c r="AY2534" s="140" t="str">
        <f>IF(AX2534="","",IF(R2534="Refreshment Beverage",ROUND(SUM(AX2534*Rates!K$19),4),ROUND(SUM(AX2534*(Rates!J$8/100)),4)))</f>
        <v/>
      </c>
      <c r="AZ2534" s="124" t="str">
        <f t="shared" si="1245"/>
        <v/>
      </c>
      <c r="BA2534" s="125" t="str">
        <f t="shared" si="1246"/>
        <v/>
      </c>
      <c r="BB2534" s="115"/>
      <c r="BC2534" s="143"/>
      <c r="BD2534" s="100"/>
      <c r="BE2534" s="100"/>
      <c r="BF2534" s="100"/>
      <c r="BG2534" s="100"/>
    </row>
    <row r="2535" spans="1:59" x14ac:dyDescent="0.2">
      <c r="A2535" s="144"/>
      <c r="B2535" s="141"/>
      <c r="C2535" s="141"/>
      <c r="D2535" s="142"/>
      <c r="E2535" s="142"/>
      <c r="F2535" s="142"/>
      <c r="G2535" s="142"/>
      <c r="H2535" s="142"/>
      <c r="I2535" s="129"/>
      <c r="J2535" s="130"/>
      <c r="K2535" s="131" t="str">
        <f t="shared" si="1217"/>
        <v/>
      </c>
      <c r="L2535" s="132" t="str">
        <f t="shared" si="1218"/>
        <v/>
      </c>
      <c r="M2535" s="133" t="str">
        <f t="shared" si="1219"/>
        <v/>
      </c>
      <c r="N2535" s="134" t="str">
        <f>IFERROR(IF(B:B="","",IF(R2535="Beer",SUM(LOOKUP(2,1/(Rates!$B$3:$B$5&lt;=W2535)/(Rates!$C$3:$C$5&gt;=W2535),Rates!$D$3:$D$5)*(X2535/100)*W2535),IF(R2535="Refreshment Beverage",SUM(LOOKUP(2,1/(Rates!$B$7:$B$11&lt;=W2535)/(Rates!$C$7:$C$11&gt;=W2535),Rates!$D$7:$D$11)*(X2535/100)*W2535)))),"")</f>
        <v/>
      </c>
      <c r="O2535" s="134" t="str">
        <f t="shared" si="1220"/>
        <v/>
      </c>
      <c r="P2535" s="116"/>
      <c r="Q2535" s="117" t="str">
        <f t="shared" si="1221"/>
        <v/>
      </c>
      <c r="R2535" s="128" t="str">
        <f t="shared" si="1222"/>
        <v/>
      </c>
      <c r="S2535" s="135" t="str">
        <f>IF(B2535="","",IF(R2535="Refreshment Beverage",VLOOKUP(VALUE(Q2535),Rates!G$15:L$19,2,0),VLOOKUP(VALUE(Q2535),Rates!G$4:L$12,2,0)))</f>
        <v/>
      </c>
      <c r="T2535" s="135" t="str">
        <f t="shared" si="1223"/>
        <v/>
      </c>
      <c r="U2535" s="118" t="str">
        <f t="shared" si="1224"/>
        <v/>
      </c>
      <c r="V2535" s="135" t="str">
        <f t="shared" si="1225"/>
        <v/>
      </c>
      <c r="W2535" s="135" t="str">
        <f t="shared" si="1226"/>
        <v/>
      </c>
      <c r="X2535" s="119" t="str">
        <f t="shared" si="1227"/>
        <v/>
      </c>
      <c r="Y2535" s="120" t="str">
        <f>IF(B:B="","",IF(R2535="Refreshment Beverage",VLOOKUP(Q2535,Rates!G$15:L$19,6,0)*W2535,VLOOKUP(Q2535,Rates!G$4:L$12,6,0)*W2535))</f>
        <v/>
      </c>
      <c r="Z2535" s="120" t="str">
        <f t="shared" si="1228"/>
        <v/>
      </c>
      <c r="AA2535" s="120" t="str">
        <f t="shared" si="1229"/>
        <v/>
      </c>
      <c r="AB2535" s="136" t="str">
        <f>IF(B:B="","",IF(R2535="Refreshment Beverage","",IF(AND(R2535="Beer",Q2535=0),SUM(LOOKUP(2,1/(Rates!$B$15:$B$18&lt;=W2535)/(Rates!$C$15:$C$18&gt;=W2535),Rates!$D$15:$D$18)*W2535),VLOOKUP(VALUE(Q:Q),Rates!A:B,2,0)*W2535)))</f>
        <v/>
      </c>
      <c r="AC2535" s="136" t="str">
        <f>IF(B:B="","",IF(R2535="Refreshment Beverage","",IF(AND(R2535="Beer",Q2535=0),SUM(LOOKUP(2,1/(Rates!$B$15:$B$18&lt;=W2535)/(Rates!$C$15:$C$18&gt;=W2535),Rates!$E$15:$E$18)*W2535),VLOOKUP(VALUE(Q:Q),Rates!A:C,3,0)*W2535)))</f>
        <v/>
      </c>
      <c r="AD2535" s="137" t="str">
        <f>IFERROR(IF(B:B="","",IF(R2535="Beer","",IF(VALUE(Q2535)=0,VLOOKUP(VLOOKUP(B:B,#REF!,16,0),Rates!A:E,2,0),VLOOKUP(VALUE(Q2535),Rates!A$31:B$34,2,0)*W2535))),0)</f>
        <v/>
      </c>
      <c r="AE2535" s="121" t="str">
        <f t="shared" si="1230"/>
        <v/>
      </c>
      <c r="AF2535" s="138" t="str">
        <f t="shared" si="1231"/>
        <v/>
      </c>
      <c r="AG2535" s="122" t="str">
        <f t="shared" si="1232"/>
        <v/>
      </c>
      <c r="AH2535" s="123" t="str">
        <f t="shared" si="1233"/>
        <v/>
      </c>
      <c r="AI2535" s="139" t="str">
        <f>IF(AE:AE="","",IF(R2535="Refreshment Beverage",AK2535*(Rates!J$19/100),ROUND(SUM(AH2535*(Rates!$J$8/100)),4)))</f>
        <v/>
      </c>
      <c r="AJ2535" s="124" t="str">
        <f t="shared" si="1234"/>
        <v/>
      </c>
      <c r="AK2535" s="125" t="str">
        <f t="shared" si="1235"/>
        <v/>
      </c>
      <c r="AL2535" s="121" t="str">
        <f t="shared" si="1236"/>
        <v/>
      </c>
      <c r="AM2535" s="138" t="str">
        <f>IF(AS2535="","",IF(R2535="Refreshment Beverage",ROUND(AS2535*Rates!K$19,4),ROUND(AO2535*(VLOOKUP(VALUE(Q2535),Rates!G$4:L$12,3,0)),4)))</f>
        <v/>
      </c>
      <c r="AN2535" s="126" t="str">
        <f>IF(AS2535="","",IF(R2535="Refreshment Beverage",AS2535*(Rates!J$19/100),MAX(AM2535,AB2535)))</f>
        <v/>
      </c>
      <c r="AO2535" s="127" t="str">
        <f t="shared" si="1237"/>
        <v/>
      </c>
      <c r="AP2535" s="127" t="str">
        <f t="shared" si="1238"/>
        <v/>
      </c>
      <c r="AQ2535" s="140" t="str">
        <f>IF(AS2535="","",IF(R2535="Refreshment Beverage",ROUND(SUM(VLOOKUP(Q:Q,Rates!G$15:L$19,3,0)*(AS2535-Y2535-Z2535-AA2535)),4),ROUND(SUM(Rates!$K$8*AS2535),4)))</f>
        <v/>
      </c>
      <c r="AR2535" s="139" t="str">
        <f t="shared" si="1239"/>
        <v/>
      </c>
      <c r="AS2535" s="125" t="str">
        <f t="shared" si="1240"/>
        <v/>
      </c>
      <c r="AT2535" s="121" t="str">
        <f t="shared" si="1241"/>
        <v/>
      </c>
      <c r="AU2535" s="138" t="str">
        <f>IF(AX2535="","",IF(R2535="Refreshment Beverage",ROUND((BA2535-Y2535-Z2535-AA2535)*VLOOKUP(VALUE(Q2535),Rates!G$15:L$19,3,0),4),ROUND(AW2535*(VLOOKUP(VALUE(Q2535),Rates!G:L,3,0)),4)))</f>
        <v/>
      </c>
      <c r="AV2535" s="126" t="str">
        <f t="shared" si="1242"/>
        <v/>
      </c>
      <c r="AW2535" s="127" t="str">
        <f t="shared" si="1243"/>
        <v/>
      </c>
      <c r="AX2535" s="123" t="str">
        <f t="shared" si="1244"/>
        <v/>
      </c>
      <c r="AY2535" s="140" t="str">
        <f>IF(AX2535="","",IF(R2535="Refreshment Beverage",ROUND(SUM(AX2535*Rates!K$19),4),ROUND(SUM(AX2535*(Rates!J$8/100)),4)))</f>
        <v/>
      </c>
      <c r="AZ2535" s="124" t="str">
        <f t="shared" si="1245"/>
        <v/>
      </c>
      <c r="BA2535" s="125" t="str">
        <f t="shared" si="1246"/>
        <v/>
      </c>
      <c r="BB2535" s="115"/>
      <c r="BC2535" s="143"/>
      <c r="BD2535" s="100"/>
      <c r="BE2535" s="100"/>
      <c r="BF2535" s="100"/>
      <c r="BG2535" s="100"/>
    </row>
    <row r="2536" spans="1:59" x14ac:dyDescent="0.2">
      <c r="A2536" s="144"/>
      <c r="B2536" s="141"/>
      <c r="C2536" s="141"/>
      <c r="D2536" s="142"/>
      <c r="E2536" s="142"/>
      <c r="F2536" s="142"/>
      <c r="G2536" s="142"/>
      <c r="H2536" s="142"/>
      <c r="I2536" s="129"/>
      <c r="J2536" s="130"/>
      <c r="K2536" s="131" t="str">
        <f t="shared" si="1217"/>
        <v/>
      </c>
      <c r="L2536" s="132" t="str">
        <f t="shared" si="1218"/>
        <v/>
      </c>
      <c r="M2536" s="133" t="str">
        <f t="shared" si="1219"/>
        <v/>
      </c>
      <c r="N2536" s="134" t="str">
        <f>IFERROR(IF(B:B="","",IF(R2536="Beer",SUM(LOOKUP(2,1/(Rates!$B$3:$B$5&lt;=W2536)/(Rates!$C$3:$C$5&gt;=W2536),Rates!$D$3:$D$5)*(X2536/100)*W2536),IF(R2536="Refreshment Beverage",SUM(LOOKUP(2,1/(Rates!$B$7:$B$11&lt;=W2536)/(Rates!$C$7:$C$11&gt;=W2536),Rates!$D$7:$D$11)*(X2536/100)*W2536)))),"")</f>
        <v/>
      </c>
      <c r="O2536" s="134" t="str">
        <f t="shared" si="1220"/>
        <v/>
      </c>
      <c r="P2536" s="116"/>
      <c r="Q2536" s="117" t="str">
        <f t="shared" si="1221"/>
        <v/>
      </c>
      <c r="R2536" s="128" t="str">
        <f t="shared" si="1222"/>
        <v/>
      </c>
      <c r="S2536" s="135" t="str">
        <f>IF(B2536="","",IF(R2536="Refreshment Beverage",VLOOKUP(VALUE(Q2536),Rates!G$15:L$19,2,0),VLOOKUP(VALUE(Q2536),Rates!G$4:L$12,2,0)))</f>
        <v/>
      </c>
      <c r="T2536" s="135" t="str">
        <f t="shared" si="1223"/>
        <v/>
      </c>
      <c r="U2536" s="118" t="str">
        <f t="shared" si="1224"/>
        <v/>
      </c>
      <c r="V2536" s="135" t="str">
        <f t="shared" si="1225"/>
        <v/>
      </c>
      <c r="W2536" s="135" t="str">
        <f t="shared" si="1226"/>
        <v/>
      </c>
      <c r="X2536" s="119" t="str">
        <f t="shared" si="1227"/>
        <v/>
      </c>
      <c r="Y2536" s="120" t="str">
        <f>IF(B:B="","",IF(R2536="Refreshment Beverage",VLOOKUP(Q2536,Rates!G$15:L$19,6,0)*W2536,VLOOKUP(Q2536,Rates!G$4:L$12,6,0)*W2536))</f>
        <v/>
      </c>
      <c r="Z2536" s="120" t="str">
        <f t="shared" si="1228"/>
        <v/>
      </c>
      <c r="AA2536" s="120" t="str">
        <f t="shared" si="1229"/>
        <v/>
      </c>
      <c r="AB2536" s="136" t="str">
        <f>IF(B:B="","",IF(R2536="Refreshment Beverage","",IF(AND(R2536="Beer",Q2536=0),SUM(LOOKUP(2,1/(Rates!$B$15:$B$18&lt;=W2536)/(Rates!$C$15:$C$18&gt;=W2536),Rates!$D$15:$D$18)*W2536),VLOOKUP(VALUE(Q:Q),Rates!A:B,2,0)*W2536)))</f>
        <v/>
      </c>
      <c r="AC2536" s="136" t="str">
        <f>IF(B:B="","",IF(R2536="Refreshment Beverage","",IF(AND(R2536="Beer",Q2536=0),SUM(LOOKUP(2,1/(Rates!$B$15:$B$18&lt;=W2536)/(Rates!$C$15:$C$18&gt;=W2536),Rates!$E$15:$E$18)*W2536),VLOOKUP(VALUE(Q:Q),Rates!A:C,3,0)*W2536)))</f>
        <v/>
      </c>
      <c r="AD2536" s="137" t="str">
        <f>IFERROR(IF(B:B="","",IF(R2536="Beer","",IF(VALUE(Q2536)=0,VLOOKUP(VLOOKUP(B:B,#REF!,16,0),Rates!A:E,2,0),VLOOKUP(VALUE(Q2536),Rates!A$31:B$34,2,0)*W2536))),0)</f>
        <v/>
      </c>
      <c r="AE2536" s="121" t="str">
        <f t="shared" si="1230"/>
        <v/>
      </c>
      <c r="AF2536" s="138" t="str">
        <f t="shared" si="1231"/>
        <v/>
      </c>
      <c r="AG2536" s="122" t="str">
        <f t="shared" si="1232"/>
        <v/>
      </c>
      <c r="AH2536" s="123" t="str">
        <f t="shared" si="1233"/>
        <v/>
      </c>
      <c r="AI2536" s="139" t="str">
        <f>IF(AE:AE="","",IF(R2536="Refreshment Beverage",AK2536*(Rates!J$19/100),ROUND(SUM(AH2536*(Rates!$J$8/100)),4)))</f>
        <v/>
      </c>
      <c r="AJ2536" s="124" t="str">
        <f t="shared" si="1234"/>
        <v/>
      </c>
      <c r="AK2536" s="125" t="str">
        <f t="shared" si="1235"/>
        <v/>
      </c>
      <c r="AL2536" s="121" t="str">
        <f t="shared" si="1236"/>
        <v/>
      </c>
      <c r="AM2536" s="138" t="str">
        <f>IF(AS2536="","",IF(R2536="Refreshment Beverage",ROUND(AS2536*Rates!K$19,4),ROUND(AO2536*(VLOOKUP(VALUE(Q2536),Rates!G$4:L$12,3,0)),4)))</f>
        <v/>
      </c>
      <c r="AN2536" s="126" t="str">
        <f>IF(AS2536="","",IF(R2536="Refreshment Beverage",AS2536*(Rates!J$19/100),MAX(AM2536,AB2536)))</f>
        <v/>
      </c>
      <c r="AO2536" s="127" t="str">
        <f t="shared" si="1237"/>
        <v/>
      </c>
      <c r="AP2536" s="127" t="str">
        <f t="shared" si="1238"/>
        <v/>
      </c>
      <c r="AQ2536" s="140" t="str">
        <f>IF(AS2536="","",IF(R2536="Refreshment Beverage",ROUND(SUM(VLOOKUP(Q:Q,Rates!G$15:L$19,3,0)*(AS2536-Y2536-Z2536-AA2536)),4),ROUND(SUM(Rates!$K$8*AS2536),4)))</f>
        <v/>
      </c>
      <c r="AR2536" s="139" t="str">
        <f t="shared" si="1239"/>
        <v/>
      </c>
      <c r="AS2536" s="125" t="str">
        <f t="shared" si="1240"/>
        <v/>
      </c>
      <c r="AT2536" s="121" t="str">
        <f t="shared" si="1241"/>
        <v/>
      </c>
      <c r="AU2536" s="138" t="str">
        <f>IF(AX2536="","",IF(R2536="Refreshment Beverage",ROUND((BA2536-Y2536-Z2536-AA2536)*VLOOKUP(VALUE(Q2536),Rates!G$15:L$19,3,0),4),ROUND(AW2536*(VLOOKUP(VALUE(Q2536),Rates!G:L,3,0)),4)))</f>
        <v/>
      </c>
      <c r="AV2536" s="126" t="str">
        <f t="shared" si="1242"/>
        <v/>
      </c>
      <c r="AW2536" s="127" t="str">
        <f t="shared" si="1243"/>
        <v/>
      </c>
      <c r="AX2536" s="123" t="str">
        <f t="shared" si="1244"/>
        <v/>
      </c>
      <c r="AY2536" s="140" t="str">
        <f>IF(AX2536="","",IF(R2536="Refreshment Beverage",ROUND(SUM(AX2536*Rates!K$19),4),ROUND(SUM(AX2536*(Rates!J$8/100)),4)))</f>
        <v/>
      </c>
      <c r="AZ2536" s="124" t="str">
        <f t="shared" si="1245"/>
        <v/>
      </c>
      <c r="BA2536" s="125" t="str">
        <f t="shared" si="1246"/>
        <v/>
      </c>
      <c r="BB2536" s="115"/>
      <c r="BC2536" s="143"/>
      <c r="BD2536" s="100"/>
      <c r="BE2536" s="100"/>
      <c r="BF2536" s="100"/>
      <c r="BG2536" s="100"/>
    </row>
    <row r="2537" spans="1:59" x14ac:dyDescent="0.2">
      <c r="A2537" s="144"/>
      <c r="B2537" s="141"/>
      <c r="C2537" s="141"/>
      <c r="D2537" s="142"/>
      <c r="E2537" s="142"/>
      <c r="F2537" s="142"/>
      <c r="G2537" s="142"/>
      <c r="H2537" s="142"/>
      <c r="I2537" s="129"/>
      <c r="J2537" s="130"/>
      <c r="K2537" s="131" t="str">
        <f t="shared" si="1217"/>
        <v/>
      </c>
      <c r="L2537" s="132" t="str">
        <f t="shared" si="1218"/>
        <v/>
      </c>
      <c r="M2537" s="133" t="str">
        <f t="shared" si="1219"/>
        <v/>
      </c>
      <c r="N2537" s="134" t="str">
        <f>IFERROR(IF(B:B="","",IF(R2537="Beer",SUM(LOOKUP(2,1/(Rates!$B$3:$B$5&lt;=W2537)/(Rates!$C$3:$C$5&gt;=W2537),Rates!$D$3:$D$5)*(X2537/100)*W2537),IF(R2537="Refreshment Beverage",SUM(LOOKUP(2,1/(Rates!$B$7:$B$11&lt;=W2537)/(Rates!$C$7:$C$11&gt;=W2537),Rates!$D$7:$D$11)*(X2537/100)*W2537)))),"")</f>
        <v/>
      </c>
      <c r="O2537" s="134" t="str">
        <f t="shared" si="1220"/>
        <v/>
      </c>
      <c r="P2537" s="116"/>
      <c r="Q2537" s="117" t="str">
        <f t="shared" si="1221"/>
        <v/>
      </c>
      <c r="R2537" s="128" t="str">
        <f t="shared" si="1222"/>
        <v/>
      </c>
      <c r="S2537" s="135" t="str">
        <f>IF(B2537="","",IF(R2537="Refreshment Beverage",VLOOKUP(VALUE(Q2537),Rates!G$15:L$19,2,0),VLOOKUP(VALUE(Q2537),Rates!G$4:L$12,2,0)))</f>
        <v/>
      </c>
      <c r="T2537" s="135" t="str">
        <f t="shared" si="1223"/>
        <v/>
      </c>
      <c r="U2537" s="118" t="str">
        <f t="shared" si="1224"/>
        <v/>
      </c>
      <c r="V2537" s="135" t="str">
        <f t="shared" si="1225"/>
        <v/>
      </c>
      <c r="W2537" s="135" t="str">
        <f t="shared" si="1226"/>
        <v/>
      </c>
      <c r="X2537" s="119" t="str">
        <f t="shared" si="1227"/>
        <v/>
      </c>
      <c r="Y2537" s="120" t="str">
        <f>IF(B:B="","",IF(R2537="Refreshment Beverage",VLOOKUP(Q2537,Rates!G$15:L$19,6,0)*W2537,VLOOKUP(Q2537,Rates!G$4:L$12,6,0)*W2537))</f>
        <v/>
      </c>
      <c r="Z2537" s="120" t="str">
        <f t="shared" si="1228"/>
        <v/>
      </c>
      <c r="AA2537" s="120" t="str">
        <f t="shared" si="1229"/>
        <v/>
      </c>
      <c r="AB2537" s="136" t="str">
        <f>IF(B:B="","",IF(R2537="Refreshment Beverage","",IF(AND(R2537="Beer",Q2537=0),SUM(LOOKUP(2,1/(Rates!$B$15:$B$18&lt;=W2537)/(Rates!$C$15:$C$18&gt;=W2537),Rates!$D$15:$D$18)*W2537),VLOOKUP(VALUE(Q:Q),Rates!A:B,2,0)*W2537)))</f>
        <v/>
      </c>
      <c r="AC2537" s="136" t="str">
        <f>IF(B:B="","",IF(R2537="Refreshment Beverage","",IF(AND(R2537="Beer",Q2537=0),SUM(LOOKUP(2,1/(Rates!$B$15:$B$18&lt;=W2537)/(Rates!$C$15:$C$18&gt;=W2537),Rates!$E$15:$E$18)*W2537),VLOOKUP(VALUE(Q:Q),Rates!A:C,3,0)*W2537)))</f>
        <v/>
      </c>
      <c r="AD2537" s="137" t="str">
        <f>IFERROR(IF(B:B="","",IF(R2537="Beer","",IF(VALUE(Q2537)=0,VLOOKUP(VLOOKUP(B:B,#REF!,16,0),Rates!A:E,2,0),VLOOKUP(VALUE(Q2537),Rates!A$31:B$34,2,0)*W2537))),0)</f>
        <v/>
      </c>
      <c r="AE2537" s="121" t="str">
        <f t="shared" si="1230"/>
        <v/>
      </c>
      <c r="AF2537" s="138" t="str">
        <f t="shared" si="1231"/>
        <v/>
      </c>
      <c r="AG2537" s="122" t="str">
        <f t="shared" si="1232"/>
        <v/>
      </c>
      <c r="AH2537" s="123" t="str">
        <f t="shared" si="1233"/>
        <v/>
      </c>
      <c r="AI2537" s="139" t="str">
        <f>IF(AE:AE="","",IF(R2537="Refreshment Beverage",AK2537*(Rates!J$19/100),ROUND(SUM(AH2537*(Rates!$J$8/100)),4)))</f>
        <v/>
      </c>
      <c r="AJ2537" s="124" t="str">
        <f t="shared" si="1234"/>
        <v/>
      </c>
      <c r="AK2537" s="125" t="str">
        <f t="shared" si="1235"/>
        <v/>
      </c>
      <c r="AL2537" s="121" t="str">
        <f t="shared" si="1236"/>
        <v/>
      </c>
      <c r="AM2537" s="138" t="str">
        <f>IF(AS2537="","",IF(R2537="Refreshment Beverage",ROUND(AS2537*Rates!K$19,4),ROUND(AO2537*(VLOOKUP(VALUE(Q2537),Rates!G$4:L$12,3,0)),4)))</f>
        <v/>
      </c>
      <c r="AN2537" s="126" t="str">
        <f>IF(AS2537="","",IF(R2537="Refreshment Beverage",AS2537*(Rates!J$19/100),MAX(AM2537,AB2537)))</f>
        <v/>
      </c>
      <c r="AO2537" s="127" t="str">
        <f t="shared" si="1237"/>
        <v/>
      </c>
      <c r="AP2537" s="127" t="str">
        <f t="shared" si="1238"/>
        <v/>
      </c>
      <c r="AQ2537" s="140" t="str">
        <f>IF(AS2537="","",IF(R2537="Refreshment Beverage",ROUND(SUM(VLOOKUP(Q:Q,Rates!G$15:L$19,3,0)*(AS2537-Y2537-Z2537-AA2537)),4),ROUND(SUM(Rates!$K$8*AS2537),4)))</f>
        <v/>
      </c>
      <c r="AR2537" s="139" t="str">
        <f t="shared" si="1239"/>
        <v/>
      </c>
      <c r="AS2537" s="125" t="str">
        <f t="shared" si="1240"/>
        <v/>
      </c>
      <c r="AT2537" s="121" t="str">
        <f t="shared" si="1241"/>
        <v/>
      </c>
      <c r="AU2537" s="138" t="str">
        <f>IF(AX2537="","",IF(R2537="Refreshment Beverage",ROUND((BA2537-Y2537-Z2537-AA2537)*VLOOKUP(VALUE(Q2537),Rates!G$15:L$19,3,0),4),ROUND(AW2537*(VLOOKUP(VALUE(Q2537),Rates!G:L,3,0)),4)))</f>
        <v/>
      </c>
      <c r="AV2537" s="126" t="str">
        <f t="shared" si="1242"/>
        <v/>
      </c>
      <c r="AW2537" s="127" t="str">
        <f t="shared" si="1243"/>
        <v/>
      </c>
      <c r="AX2537" s="123" t="str">
        <f t="shared" si="1244"/>
        <v/>
      </c>
      <c r="AY2537" s="140" t="str">
        <f>IF(AX2537="","",IF(R2537="Refreshment Beverage",ROUND(SUM(AX2537*Rates!K$19),4),ROUND(SUM(AX2537*(Rates!J$8/100)),4)))</f>
        <v/>
      </c>
      <c r="AZ2537" s="124" t="str">
        <f t="shared" si="1245"/>
        <v/>
      </c>
      <c r="BA2537" s="125" t="str">
        <f t="shared" si="1246"/>
        <v/>
      </c>
      <c r="BB2537" s="115"/>
      <c r="BC2537" s="143"/>
      <c r="BD2537" s="100"/>
      <c r="BE2537" s="100"/>
      <c r="BF2537" s="100"/>
      <c r="BG2537" s="100"/>
    </row>
    <row r="2538" spans="1:59" x14ac:dyDescent="0.2">
      <c r="A2538" s="144"/>
      <c r="B2538" s="141"/>
      <c r="C2538" s="141"/>
      <c r="D2538" s="142"/>
      <c r="E2538" s="142"/>
      <c r="F2538" s="142"/>
      <c r="G2538" s="142"/>
      <c r="H2538" s="142"/>
      <c r="I2538" s="129"/>
      <c r="J2538" s="130"/>
      <c r="K2538" s="131" t="str">
        <f t="shared" si="1217"/>
        <v/>
      </c>
      <c r="L2538" s="132" t="str">
        <f t="shared" si="1218"/>
        <v/>
      </c>
      <c r="M2538" s="133" t="str">
        <f t="shared" si="1219"/>
        <v/>
      </c>
      <c r="N2538" s="134" t="str">
        <f>IFERROR(IF(B:B="","",IF(R2538="Beer",SUM(LOOKUP(2,1/(Rates!$B$3:$B$5&lt;=W2538)/(Rates!$C$3:$C$5&gt;=W2538),Rates!$D$3:$D$5)*(X2538/100)*W2538),IF(R2538="Refreshment Beverage",SUM(LOOKUP(2,1/(Rates!$B$7:$B$11&lt;=W2538)/(Rates!$C$7:$C$11&gt;=W2538),Rates!$D$7:$D$11)*(X2538/100)*W2538)))),"")</f>
        <v/>
      </c>
      <c r="O2538" s="134" t="str">
        <f t="shared" si="1220"/>
        <v/>
      </c>
      <c r="P2538" s="116"/>
      <c r="Q2538" s="117" t="str">
        <f t="shared" si="1221"/>
        <v/>
      </c>
      <c r="R2538" s="128" t="str">
        <f t="shared" si="1222"/>
        <v/>
      </c>
      <c r="S2538" s="135" t="str">
        <f>IF(B2538="","",IF(R2538="Refreshment Beverage",VLOOKUP(VALUE(Q2538),Rates!G$15:L$19,2,0),VLOOKUP(VALUE(Q2538),Rates!G$4:L$12,2,0)))</f>
        <v/>
      </c>
      <c r="T2538" s="135" t="str">
        <f t="shared" si="1223"/>
        <v/>
      </c>
      <c r="U2538" s="118" t="str">
        <f t="shared" si="1224"/>
        <v/>
      </c>
      <c r="V2538" s="135" t="str">
        <f t="shared" si="1225"/>
        <v/>
      </c>
      <c r="W2538" s="135" t="str">
        <f t="shared" si="1226"/>
        <v/>
      </c>
      <c r="X2538" s="119" t="str">
        <f t="shared" si="1227"/>
        <v/>
      </c>
      <c r="Y2538" s="120" t="str">
        <f>IF(B:B="","",IF(R2538="Refreshment Beverage",VLOOKUP(Q2538,Rates!G$15:L$19,6,0)*W2538,VLOOKUP(Q2538,Rates!G$4:L$12,6,0)*W2538))</f>
        <v/>
      </c>
      <c r="Z2538" s="120" t="str">
        <f t="shared" si="1228"/>
        <v/>
      </c>
      <c r="AA2538" s="120" t="str">
        <f t="shared" si="1229"/>
        <v/>
      </c>
      <c r="AB2538" s="136" t="str">
        <f>IF(B:B="","",IF(R2538="Refreshment Beverage","",IF(AND(R2538="Beer",Q2538=0),SUM(LOOKUP(2,1/(Rates!$B$15:$B$18&lt;=W2538)/(Rates!$C$15:$C$18&gt;=W2538),Rates!$D$15:$D$18)*W2538),VLOOKUP(VALUE(Q:Q),Rates!A:B,2,0)*W2538)))</f>
        <v/>
      </c>
      <c r="AC2538" s="136" t="str">
        <f>IF(B:B="","",IF(R2538="Refreshment Beverage","",IF(AND(R2538="Beer",Q2538=0),SUM(LOOKUP(2,1/(Rates!$B$15:$B$18&lt;=W2538)/(Rates!$C$15:$C$18&gt;=W2538),Rates!$E$15:$E$18)*W2538),VLOOKUP(VALUE(Q:Q),Rates!A:C,3,0)*W2538)))</f>
        <v/>
      </c>
      <c r="AD2538" s="137" t="str">
        <f>IFERROR(IF(B:B="","",IF(R2538="Beer","",IF(VALUE(Q2538)=0,VLOOKUP(VLOOKUP(B:B,#REF!,16,0),Rates!A:E,2,0),VLOOKUP(VALUE(Q2538),Rates!A$31:B$34,2,0)*W2538))),0)</f>
        <v/>
      </c>
      <c r="AE2538" s="121" t="str">
        <f t="shared" si="1230"/>
        <v/>
      </c>
      <c r="AF2538" s="138" t="str">
        <f t="shared" si="1231"/>
        <v/>
      </c>
      <c r="AG2538" s="122" t="str">
        <f t="shared" si="1232"/>
        <v/>
      </c>
      <c r="AH2538" s="123" t="str">
        <f t="shared" si="1233"/>
        <v/>
      </c>
      <c r="AI2538" s="139" t="str">
        <f>IF(AE:AE="","",IF(R2538="Refreshment Beverage",AK2538*(Rates!J$19/100),ROUND(SUM(AH2538*(Rates!$J$8/100)),4)))</f>
        <v/>
      </c>
      <c r="AJ2538" s="124" t="str">
        <f t="shared" si="1234"/>
        <v/>
      </c>
      <c r="AK2538" s="125" t="str">
        <f t="shared" si="1235"/>
        <v/>
      </c>
      <c r="AL2538" s="121" t="str">
        <f t="shared" si="1236"/>
        <v/>
      </c>
      <c r="AM2538" s="138" t="str">
        <f>IF(AS2538="","",IF(R2538="Refreshment Beverage",ROUND(AS2538*Rates!K$19,4),ROUND(AO2538*(VLOOKUP(VALUE(Q2538),Rates!G$4:L$12,3,0)),4)))</f>
        <v/>
      </c>
      <c r="AN2538" s="126" t="str">
        <f>IF(AS2538="","",IF(R2538="Refreshment Beverage",AS2538*(Rates!J$19/100),MAX(AM2538,AB2538)))</f>
        <v/>
      </c>
      <c r="AO2538" s="127" t="str">
        <f t="shared" si="1237"/>
        <v/>
      </c>
      <c r="AP2538" s="127" t="str">
        <f t="shared" si="1238"/>
        <v/>
      </c>
      <c r="AQ2538" s="140" t="str">
        <f>IF(AS2538="","",IF(R2538="Refreshment Beverage",ROUND(SUM(VLOOKUP(Q:Q,Rates!G$15:L$19,3,0)*(AS2538-Y2538-Z2538-AA2538)),4),ROUND(SUM(Rates!$K$8*AS2538),4)))</f>
        <v/>
      </c>
      <c r="AR2538" s="139" t="str">
        <f t="shared" si="1239"/>
        <v/>
      </c>
      <c r="AS2538" s="125" t="str">
        <f t="shared" si="1240"/>
        <v/>
      </c>
      <c r="AT2538" s="121" t="str">
        <f t="shared" si="1241"/>
        <v/>
      </c>
      <c r="AU2538" s="138" t="str">
        <f>IF(AX2538="","",IF(R2538="Refreshment Beverage",ROUND((BA2538-Y2538-Z2538-AA2538)*VLOOKUP(VALUE(Q2538),Rates!G$15:L$19,3,0),4),ROUND(AW2538*(VLOOKUP(VALUE(Q2538),Rates!G:L,3,0)),4)))</f>
        <v/>
      </c>
      <c r="AV2538" s="126" t="str">
        <f t="shared" si="1242"/>
        <v/>
      </c>
      <c r="AW2538" s="127" t="str">
        <f t="shared" si="1243"/>
        <v/>
      </c>
      <c r="AX2538" s="123" t="str">
        <f t="shared" si="1244"/>
        <v/>
      </c>
      <c r="AY2538" s="140" t="str">
        <f>IF(AX2538="","",IF(R2538="Refreshment Beverage",ROUND(SUM(AX2538*Rates!K$19),4),ROUND(SUM(AX2538*(Rates!J$8/100)),4)))</f>
        <v/>
      </c>
      <c r="AZ2538" s="124" t="str">
        <f t="shared" si="1245"/>
        <v/>
      </c>
      <c r="BA2538" s="125" t="str">
        <f t="shared" si="1246"/>
        <v/>
      </c>
      <c r="BB2538" s="115"/>
      <c r="BC2538" s="143"/>
      <c r="BD2538" s="100"/>
      <c r="BE2538" s="100"/>
      <c r="BF2538" s="100"/>
      <c r="BG2538" s="100"/>
    </row>
    <row r="2539" spans="1:59" x14ac:dyDescent="0.2">
      <c r="A2539" s="144"/>
      <c r="B2539" s="141"/>
      <c r="C2539" s="141"/>
      <c r="D2539" s="142"/>
      <c r="E2539" s="142"/>
      <c r="F2539" s="142"/>
      <c r="G2539" s="142"/>
      <c r="H2539" s="142"/>
      <c r="I2539" s="129"/>
      <c r="J2539" s="130"/>
      <c r="K2539" s="131" t="str">
        <f t="shared" si="1217"/>
        <v/>
      </c>
      <c r="L2539" s="132" t="str">
        <f t="shared" si="1218"/>
        <v/>
      </c>
      <c r="M2539" s="133" t="str">
        <f t="shared" si="1219"/>
        <v/>
      </c>
      <c r="N2539" s="134" t="str">
        <f>IFERROR(IF(B:B="","",IF(R2539="Beer",SUM(LOOKUP(2,1/(Rates!$B$3:$B$5&lt;=W2539)/(Rates!$C$3:$C$5&gt;=W2539),Rates!$D$3:$D$5)*(X2539/100)*W2539),IF(R2539="Refreshment Beverage",SUM(LOOKUP(2,1/(Rates!$B$7:$B$11&lt;=W2539)/(Rates!$C$7:$C$11&gt;=W2539),Rates!$D$7:$D$11)*(X2539/100)*W2539)))),"")</f>
        <v/>
      </c>
      <c r="O2539" s="134" t="str">
        <f t="shared" si="1220"/>
        <v/>
      </c>
      <c r="P2539" s="116"/>
      <c r="Q2539" s="117" t="str">
        <f t="shared" si="1221"/>
        <v/>
      </c>
      <c r="R2539" s="128" t="str">
        <f t="shared" si="1222"/>
        <v/>
      </c>
      <c r="S2539" s="135" t="str">
        <f>IF(B2539="","",IF(R2539="Refreshment Beverage",VLOOKUP(VALUE(Q2539),Rates!G$15:L$19,2,0),VLOOKUP(VALUE(Q2539),Rates!G$4:L$12,2,0)))</f>
        <v/>
      </c>
      <c r="T2539" s="135" t="str">
        <f t="shared" si="1223"/>
        <v/>
      </c>
      <c r="U2539" s="118" t="str">
        <f t="shared" si="1224"/>
        <v/>
      </c>
      <c r="V2539" s="135" t="str">
        <f t="shared" si="1225"/>
        <v/>
      </c>
      <c r="W2539" s="135" t="str">
        <f t="shared" si="1226"/>
        <v/>
      </c>
      <c r="X2539" s="119" t="str">
        <f t="shared" si="1227"/>
        <v/>
      </c>
      <c r="Y2539" s="120" t="str">
        <f>IF(B:B="","",IF(R2539="Refreshment Beverage",VLOOKUP(Q2539,Rates!G$15:L$19,6,0)*W2539,VLOOKUP(Q2539,Rates!G$4:L$12,6,0)*W2539))</f>
        <v/>
      </c>
      <c r="Z2539" s="120" t="str">
        <f t="shared" si="1228"/>
        <v/>
      </c>
      <c r="AA2539" s="120" t="str">
        <f t="shared" si="1229"/>
        <v/>
      </c>
      <c r="AB2539" s="136" t="str">
        <f>IF(B:B="","",IF(R2539="Refreshment Beverage","",IF(AND(R2539="Beer",Q2539=0),SUM(LOOKUP(2,1/(Rates!$B$15:$B$18&lt;=W2539)/(Rates!$C$15:$C$18&gt;=W2539),Rates!$D$15:$D$18)*W2539),VLOOKUP(VALUE(Q:Q),Rates!A:B,2,0)*W2539)))</f>
        <v/>
      </c>
      <c r="AC2539" s="136" t="str">
        <f>IF(B:B="","",IF(R2539="Refreshment Beverage","",IF(AND(R2539="Beer",Q2539=0),SUM(LOOKUP(2,1/(Rates!$B$15:$B$18&lt;=W2539)/(Rates!$C$15:$C$18&gt;=W2539),Rates!$E$15:$E$18)*W2539),VLOOKUP(VALUE(Q:Q),Rates!A:C,3,0)*W2539)))</f>
        <v/>
      </c>
      <c r="AD2539" s="137" t="str">
        <f>IFERROR(IF(B:B="","",IF(R2539="Beer","",IF(VALUE(Q2539)=0,VLOOKUP(VLOOKUP(B:B,#REF!,16,0),Rates!A:E,2,0),VLOOKUP(VALUE(Q2539),Rates!A$31:B$34,2,0)*W2539))),0)</f>
        <v/>
      </c>
      <c r="AE2539" s="121" t="str">
        <f t="shared" si="1230"/>
        <v/>
      </c>
      <c r="AF2539" s="138" t="str">
        <f t="shared" si="1231"/>
        <v/>
      </c>
      <c r="AG2539" s="122" t="str">
        <f t="shared" si="1232"/>
        <v/>
      </c>
      <c r="AH2539" s="123" t="str">
        <f t="shared" si="1233"/>
        <v/>
      </c>
      <c r="AI2539" s="139" t="str">
        <f>IF(AE:AE="","",IF(R2539="Refreshment Beverage",AK2539*(Rates!J$19/100),ROUND(SUM(AH2539*(Rates!$J$8/100)),4)))</f>
        <v/>
      </c>
      <c r="AJ2539" s="124" t="str">
        <f t="shared" si="1234"/>
        <v/>
      </c>
      <c r="AK2539" s="125" t="str">
        <f t="shared" si="1235"/>
        <v/>
      </c>
      <c r="AL2539" s="121" t="str">
        <f t="shared" si="1236"/>
        <v/>
      </c>
      <c r="AM2539" s="138" t="str">
        <f>IF(AS2539="","",IF(R2539="Refreshment Beverage",ROUND(AS2539*Rates!K$19,4),ROUND(AO2539*(VLOOKUP(VALUE(Q2539),Rates!G$4:L$12,3,0)),4)))</f>
        <v/>
      </c>
      <c r="AN2539" s="126" t="str">
        <f>IF(AS2539="","",IF(R2539="Refreshment Beverage",AS2539*(Rates!J$19/100),MAX(AM2539,AB2539)))</f>
        <v/>
      </c>
      <c r="AO2539" s="127" t="str">
        <f t="shared" si="1237"/>
        <v/>
      </c>
      <c r="AP2539" s="127" t="str">
        <f t="shared" si="1238"/>
        <v/>
      </c>
      <c r="AQ2539" s="140" t="str">
        <f>IF(AS2539="","",IF(R2539="Refreshment Beverage",ROUND(SUM(VLOOKUP(Q:Q,Rates!G$15:L$19,3,0)*(AS2539-Y2539-Z2539-AA2539)),4),ROUND(SUM(Rates!$K$8*AS2539),4)))</f>
        <v/>
      </c>
      <c r="AR2539" s="139" t="str">
        <f t="shared" si="1239"/>
        <v/>
      </c>
      <c r="AS2539" s="125" t="str">
        <f t="shared" si="1240"/>
        <v/>
      </c>
      <c r="AT2539" s="121" t="str">
        <f t="shared" si="1241"/>
        <v/>
      </c>
      <c r="AU2539" s="138" t="str">
        <f>IF(AX2539="","",IF(R2539="Refreshment Beverage",ROUND((BA2539-Y2539-Z2539-AA2539)*VLOOKUP(VALUE(Q2539),Rates!G$15:L$19,3,0),4),ROUND(AW2539*(VLOOKUP(VALUE(Q2539),Rates!G:L,3,0)),4)))</f>
        <v/>
      </c>
      <c r="AV2539" s="126" t="str">
        <f t="shared" si="1242"/>
        <v/>
      </c>
      <c r="AW2539" s="127" t="str">
        <f t="shared" si="1243"/>
        <v/>
      </c>
      <c r="AX2539" s="123" t="str">
        <f t="shared" si="1244"/>
        <v/>
      </c>
      <c r="AY2539" s="140" t="str">
        <f>IF(AX2539="","",IF(R2539="Refreshment Beverage",ROUND(SUM(AX2539*Rates!K$19),4),ROUND(SUM(AX2539*(Rates!J$8/100)),4)))</f>
        <v/>
      </c>
      <c r="AZ2539" s="124" t="str">
        <f t="shared" si="1245"/>
        <v/>
      </c>
      <c r="BA2539" s="125" t="str">
        <f t="shared" si="1246"/>
        <v/>
      </c>
      <c r="BB2539" s="115"/>
      <c r="BC2539" s="143"/>
      <c r="BD2539" s="100"/>
      <c r="BE2539" s="100"/>
      <c r="BF2539" s="100"/>
      <c r="BG2539" s="100"/>
    </row>
    <row r="2540" spans="1:59" x14ac:dyDescent="0.2">
      <c r="A2540" s="144"/>
      <c r="B2540" s="141"/>
      <c r="C2540" s="141"/>
      <c r="D2540" s="142"/>
      <c r="E2540" s="142"/>
      <c r="F2540" s="142"/>
      <c r="G2540" s="142"/>
      <c r="H2540" s="142"/>
      <c r="I2540" s="129"/>
      <c r="J2540" s="130"/>
      <c r="K2540" s="131" t="str">
        <f t="shared" si="1217"/>
        <v/>
      </c>
      <c r="L2540" s="132" t="str">
        <f t="shared" si="1218"/>
        <v/>
      </c>
      <c r="M2540" s="133" t="str">
        <f t="shared" si="1219"/>
        <v/>
      </c>
      <c r="N2540" s="134" t="str">
        <f>IFERROR(IF(B:B="","",IF(R2540="Beer",SUM(LOOKUP(2,1/(Rates!$B$3:$B$5&lt;=W2540)/(Rates!$C$3:$C$5&gt;=W2540),Rates!$D$3:$D$5)*(X2540/100)*W2540),IF(R2540="Refreshment Beverage",SUM(LOOKUP(2,1/(Rates!$B$7:$B$11&lt;=W2540)/(Rates!$C$7:$C$11&gt;=W2540),Rates!$D$7:$D$11)*(X2540/100)*W2540)))),"")</f>
        <v/>
      </c>
      <c r="O2540" s="134" t="str">
        <f t="shared" si="1220"/>
        <v/>
      </c>
      <c r="P2540" s="116"/>
      <c r="Q2540" s="117" t="str">
        <f t="shared" si="1221"/>
        <v/>
      </c>
      <c r="R2540" s="128" t="str">
        <f t="shared" si="1222"/>
        <v/>
      </c>
      <c r="S2540" s="135" t="str">
        <f>IF(B2540="","",IF(R2540="Refreshment Beverage",VLOOKUP(VALUE(Q2540),Rates!G$15:L$19,2,0),VLOOKUP(VALUE(Q2540),Rates!G$4:L$12,2,0)))</f>
        <v/>
      </c>
      <c r="T2540" s="135" t="str">
        <f t="shared" si="1223"/>
        <v/>
      </c>
      <c r="U2540" s="118" t="str">
        <f t="shared" si="1224"/>
        <v/>
      </c>
      <c r="V2540" s="135" t="str">
        <f t="shared" si="1225"/>
        <v/>
      </c>
      <c r="W2540" s="135" t="str">
        <f t="shared" si="1226"/>
        <v/>
      </c>
      <c r="X2540" s="119" t="str">
        <f t="shared" si="1227"/>
        <v/>
      </c>
      <c r="Y2540" s="120" t="str">
        <f>IF(B:B="","",IF(R2540="Refreshment Beverage",VLOOKUP(Q2540,Rates!G$15:L$19,6,0)*W2540,VLOOKUP(Q2540,Rates!G$4:L$12,6,0)*W2540))</f>
        <v/>
      </c>
      <c r="Z2540" s="120" t="str">
        <f t="shared" si="1228"/>
        <v/>
      </c>
      <c r="AA2540" s="120" t="str">
        <f t="shared" si="1229"/>
        <v/>
      </c>
      <c r="AB2540" s="136" t="str">
        <f>IF(B:B="","",IF(R2540="Refreshment Beverage","",IF(AND(R2540="Beer",Q2540=0),SUM(LOOKUP(2,1/(Rates!$B$15:$B$18&lt;=W2540)/(Rates!$C$15:$C$18&gt;=W2540),Rates!$D$15:$D$18)*W2540),VLOOKUP(VALUE(Q:Q),Rates!A:B,2,0)*W2540)))</f>
        <v/>
      </c>
      <c r="AC2540" s="136" t="str">
        <f>IF(B:B="","",IF(R2540="Refreshment Beverage","",IF(AND(R2540="Beer",Q2540=0),SUM(LOOKUP(2,1/(Rates!$B$15:$B$18&lt;=W2540)/(Rates!$C$15:$C$18&gt;=W2540),Rates!$E$15:$E$18)*W2540),VLOOKUP(VALUE(Q:Q),Rates!A:C,3,0)*W2540)))</f>
        <v/>
      </c>
      <c r="AD2540" s="137" t="str">
        <f>IFERROR(IF(B:B="","",IF(R2540="Beer","",IF(VALUE(Q2540)=0,VLOOKUP(VLOOKUP(B:B,#REF!,16,0),Rates!A:E,2,0),VLOOKUP(VALUE(Q2540),Rates!A$31:B$34,2,0)*W2540))),0)</f>
        <v/>
      </c>
      <c r="AE2540" s="121" t="str">
        <f t="shared" si="1230"/>
        <v/>
      </c>
      <c r="AF2540" s="138" t="str">
        <f t="shared" si="1231"/>
        <v/>
      </c>
      <c r="AG2540" s="122" t="str">
        <f t="shared" si="1232"/>
        <v/>
      </c>
      <c r="AH2540" s="123" t="str">
        <f t="shared" si="1233"/>
        <v/>
      </c>
      <c r="AI2540" s="139" t="str">
        <f>IF(AE:AE="","",IF(R2540="Refreshment Beverage",AK2540*(Rates!J$19/100),ROUND(SUM(AH2540*(Rates!$J$8/100)),4)))</f>
        <v/>
      </c>
      <c r="AJ2540" s="124" t="str">
        <f t="shared" si="1234"/>
        <v/>
      </c>
      <c r="AK2540" s="125" t="str">
        <f t="shared" si="1235"/>
        <v/>
      </c>
      <c r="AL2540" s="121" t="str">
        <f t="shared" si="1236"/>
        <v/>
      </c>
      <c r="AM2540" s="138" t="str">
        <f>IF(AS2540="","",IF(R2540="Refreshment Beverage",ROUND(AS2540*Rates!K$19,4),ROUND(AO2540*(VLOOKUP(VALUE(Q2540),Rates!G$4:L$12,3,0)),4)))</f>
        <v/>
      </c>
      <c r="AN2540" s="126" t="str">
        <f>IF(AS2540="","",IF(R2540="Refreshment Beverage",AS2540*(Rates!J$19/100),MAX(AM2540,AB2540)))</f>
        <v/>
      </c>
      <c r="AO2540" s="127" t="str">
        <f t="shared" si="1237"/>
        <v/>
      </c>
      <c r="AP2540" s="127" t="str">
        <f t="shared" si="1238"/>
        <v/>
      </c>
      <c r="AQ2540" s="140" t="str">
        <f>IF(AS2540="","",IF(R2540="Refreshment Beverage",ROUND(SUM(VLOOKUP(Q:Q,Rates!G$15:L$19,3,0)*(AS2540-Y2540-Z2540-AA2540)),4),ROUND(SUM(Rates!$K$8*AS2540),4)))</f>
        <v/>
      </c>
      <c r="AR2540" s="139" t="str">
        <f t="shared" si="1239"/>
        <v/>
      </c>
      <c r="AS2540" s="125" t="str">
        <f t="shared" si="1240"/>
        <v/>
      </c>
      <c r="AT2540" s="121" t="str">
        <f t="shared" si="1241"/>
        <v/>
      </c>
      <c r="AU2540" s="138" t="str">
        <f>IF(AX2540="","",IF(R2540="Refreshment Beverage",ROUND((BA2540-Y2540-Z2540-AA2540)*VLOOKUP(VALUE(Q2540),Rates!G$15:L$19,3,0),4),ROUND(AW2540*(VLOOKUP(VALUE(Q2540),Rates!G:L,3,0)),4)))</f>
        <v/>
      </c>
      <c r="AV2540" s="126" t="str">
        <f t="shared" si="1242"/>
        <v/>
      </c>
      <c r="AW2540" s="127" t="str">
        <f t="shared" si="1243"/>
        <v/>
      </c>
      <c r="AX2540" s="123" t="str">
        <f t="shared" si="1244"/>
        <v/>
      </c>
      <c r="AY2540" s="140" t="str">
        <f>IF(AX2540="","",IF(R2540="Refreshment Beverage",ROUND(SUM(AX2540*Rates!K$19),4),ROUND(SUM(AX2540*(Rates!J$8/100)),4)))</f>
        <v/>
      </c>
      <c r="AZ2540" s="124" t="str">
        <f t="shared" si="1245"/>
        <v/>
      </c>
      <c r="BA2540" s="125" t="str">
        <f t="shared" si="1246"/>
        <v/>
      </c>
      <c r="BB2540" s="115"/>
      <c r="BC2540" s="143"/>
      <c r="BD2540" s="100"/>
      <c r="BE2540" s="100"/>
      <c r="BF2540" s="100"/>
      <c r="BG2540" s="100"/>
    </row>
    <row r="2541" spans="1:59" x14ac:dyDescent="0.2">
      <c r="A2541" s="144"/>
      <c r="B2541" s="141"/>
      <c r="C2541" s="141"/>
      <c r="D2541" s="142"/>
      <c r="E2541" s="142"/>
      <c r="F2541" s="142"/>
      <c r="G2541" s="142"/>
      <c r="H2541" s="142"/>
      <c r="I2541" s="129"/>
      <c r="J2541" s="130"/>
      <c r="K2541" s="131" t="str">
        <f t="shared" si="1217"/>
        <v/>
      </c>
      <c r="L2541" s="132" t="str">
        <f t="shared" si="1218"/>
        <v/>
      </c>
      <c r="M2541" s="133" t="str">
        <f t="shared" si="1219"/>
        <v/>
      </c>
      <c r="N2541" s="134" t="str">
        <f>IFERROR(IF(B:B="","",IF(R2541="Beer",SUM(LOOKUP(2,1/(Rates!$B$3:$B$5&lt;=W2541)/(Rates!$C$3:$C$5&gt;=W2541),Rates!$D$3:$D$5)*(X2541/100)*W2541),IF(R2541="Refreshment Beverage",SUM(LOOKUP(2,1/(Rates!$B$7:$B$11&lt;=W2541)/(Rates!$C$7:$C$11&gt;=W2541),Rates!$D$7:$D$11)*(X2541/100)*W2541)))),"")</f>
        <v/>
      </c>
      <c r="O2541" s="134" t="str">
        <f t="shared" si="1220"/>
        <v/>
      </c>
      <c r="P2541" s="116"/>
      <c r="Q2541" s="117" t="str">
        <f t="shared" si="1221"/>
        <v/>
      </c>
      <c r="R2541" s="128" t="str">
        <f t="shared" si="1222"/>
        <v/>
      </c>
      <c r="S2541" s="135" t="str">
        <f>IF(B2541="","",IF(R2541="Refreshment Beverage",VLOOKUP(VALUE(Q2541),Rates!G$15:L$19,2,0),VLOOKUP(VALUE(Q2541),Rates!G$4:L$12,2,0)))</f>
        <v/>
      </c>
      <c r="T2541" s="135" t="str">
        <f t="shared" si="1223"/>
        <v/>
      </c>
      <c r="U2541" s="118" t="str">
        <f t="shared" si="1224"/>
        <v/>
      </c>
      <c r="V2541" s="135" t="str">
        <f t="shared" si="1225"/>
        <v/>
      </c>
      <c r="W2541" s="135" t="str">
        <f t="shared" si="1226"/>
        <v/>
      </c>
      <c r="X2541" s="119" t="str">
        <f t="shared" si="1227"/>
        <v/>
      </c>
      <c r="Y2541" s="120" t="str">
        <f>IF(B:B="","",IF(R2541="Refreshment Beverage",VLOOKUP(Q2541,Rates!G$15:L$19,6,0)*W2541,VLOOKUP(Q2541,Rates!G$4:L$12,6,0)*W2541))</f>
        <v/>
      </c>
      <c r="Z2541" s="120" t="str">
        <f t="shared" si="1228"/>
        <v/>
      </c>
      <c r="AA2541" s="120" t="str">
        <f t="shared" si="1229"/>
        <v/>
      </c>
      <c r="AB2541" s="136" t="str">
        <f>IF(B:B="","",IF(R2541="Refreshment Beverage","",IF(AND(R2541="Beer",Q2541=0),SUM(LOOKUP(2,1/(Rates!$B$15:$B$18&lt;=W2541)/(Rates!$C$15:$C$18&gt;=W2541),Rates!$D$15:$D$18)*W2541),VLOOKUP(VALUE(Q:Q),Rates!A:B,2,0)*W2541)))</f>
        <v/>
      </c>
      <c r="AC2541" s="136" t="str">
        <f>IF(B:B="","",IF(R2541="Refreshment Beverage","",IF(AND(R2541="Beer",Q2541=0),SUM(LOOKUP(2,1/(Rates!$B$15:$B$18&lt;=W2541)/(Rates!$C$15:$C$18&gt;=W2541),Rates!$E$15:$E$18)*W2541),VLOOKUP(VALUE(Q:Q),Rates!A:C,3,0)*W2541)))</f>
        <v/>
      </c>
      <c r="AD2541" s="137" t="str">
        <f>IFERROR(IF(B:B="","",IF(R2541="Beer","",IF(VALUE(Q2541)=0,VLOOKUP(VLOOKUP(B:B,#REF!,16,0),Rates!A:E,2,0),VLOOKUP(VALUE(Q2541),Rates!A$31:B$34,2,0)*W2541))),0)</f>
        <v/>
      </c>
      <c r="AE2541" s="121" t="str">
        <f t="shared" si="1230"/>
        <v/>
      </c>
      <c r="AF2541" s="138" t="str">
        <f t="shared" si="1231"/>
        <v/>
      </c>
      <c r="AG2541" s="122" t="str">
        <f t="shared" si="1232"/>
        <v/>
      </c>
      <c r="AH2541" s="123" t="str">
        <f t="shared" si="1233"/>
        <v/>
      </c>
      <c r="AI2541" s="139" t="str">
        <f>IF(AE:AE="","",IF(R2541="Refreshment Beverage",AK2541*(Rates!J$19/100),ROUND(SUM(AH2541*(Rates!$J$8/100)),4)))</f>
        <v/>
      </c>
      <c r="AJ2541" s="124" t="str">
        <f t="shared" si="1234"/>
        <v/>
      </c>
      <c r="AK2541" s="125" t="str">
        <f t="shared" si="1235"/>
        <v/>
      </c>
      <c r="AL2541" s="121" t="str">
        <f t="shared" si="1236"/>
        <v/>
      </c>
      <c r="AM2541" s="138" t="str">
        <f>IF(AS2541="","",IF(R2541="Refreshment Beverage",ROUND(AS2541*Rates!K$19,4),ROUND(AO2541*(VLOOKUP(VALUE(Q2541),Rates!G$4:L$12,3,0)),4)))</f>
        <v/>
      </c>
      <c r="AN2541" s="126" t="str">
        <f>IF(AS2541="","",IF(R2541="Refreshment Beverage",AS2541*(Rates!J$19/100),MAX(AM2541,AB2541)))</f>
        <v/>
      </c>
      <c r="AO2541" s="127" t="str">
        <f t="shared" si="1237"/>
        <v/>
      </c>
      <c r="AP2541" s="127" t="str">
        <f t="shared" si="1238"/>
        <v/>
      </c>
      <c r="AQ2541" s="140" t="str">
        <f>IF(AS2541="","",IF(R2541="Refreshment Beverage",ROUND(SUM(VLOOKUP(Q:Q,Rates!G$15:L$19,3,0)*(AS2541-Y2541-Z2541-AA2541)),4),ROUND(SUM(Rates!$K$8*AS2541),4)))</f>
        <v/>
      </c>
      <c r="AR2541" s="139" t="str">
        <f t="shared" si="1239"/>
        <v/>
      </c>
      <c r="AS2541" s="125" t="str">
        <f t="shared" si="1240"/>
        <v/>
      </c>
      <c r="AT2541" s="121" t="str">
        <f t="shared" si="1241"/>
        <v/>
      </c>
      <c r="AU2541" s="138" t="str">
        <f>IF(AX2541="","",IF(R2541="Refreshment Beverage",ROUND((BA2541-Y2541-Z2541-AA2541)*VLOOKUP(VALUE(Q2541),Rates!G$15:L$19,3,0),4),ROUND(AW2541*(VLOOKUP(VALUE(Q2541),Rates!G:L,3,0)),4)))</f>
        <v/>
      </c>
      <c r="AV2541" s="126" t="str">
        <f t="shared" si="1242"/>
        <v/>
      </c>
      <c r="AW2541" s="127" t="str">
        <f t="shared" si="1243"/>
        <v/>
      </c>
      <c r="AX2541" s="123" t="str">
        <f t="shared" si="1244"/>
        <v/>
      </c>
      <c r="AY2541" s="140" t="str">
        <f>IF(AX2541="","",IF(R2541="Refreshment Beverage",ROUND(SUM(AX2541*Rates!K$19),4),ROUND(SUM(AX2541*(Rates!J$8/100)),4)))</f>
        <v/>
      </c>
      <c r="AZ2541" s="124" t="str">
        <f t="shared" si="1245"/>
        <v/>
      </c>
      <c r="BA2541" s="125" t="str">
        <f t="shared" si="1246"/>
        <v/>
      </c>
      <c r="BB2541" s="115"/>
      <c r="BC2541" s="143"/>
      <c r="BD2541" s="100"/>
      <c r="BE2541" s="100"/>
      <c r="BF2541" s="100"/>
      <c r="BG2541" s="100"/>
    </row>
    <row r="2542" spans="1:59" x14ac:dyDescent="0.2">
      <c r="A2542" s="144"/>
      <c r="B2542" s="141"/>
      <c r="C2542" s="141"/>
      <c r="D2542" s="142"/>
      <c r="E2542" s="142"/>
      <c r="F2542" s="142"/>
      <c r="G2542" s="142"/>
      <c r="H2542" s="142"/>
      <c r="I2542" s="129"/>
      <c r="J2542" s="130"/>
      <c r="K2542" s="131" t="str">
        <f t="shared" si="1217"/>
        <v/>
      </c>
      <c r="L2542" s="132" t="str">
        <f t="shared" si="1218"/>
        <v/>
      </c>
      <c r="M2542" s="133" t="str">
        <f t="shared" si="1219"/>
        <v/>
      </c>
      <c r="N2542" s="134" t="str">
        <f>IFERROR(IF(B:B="","",IF(R2542="Beer",SUM(LOOKUP(2,1/(Rates!$B$3:$B$5&lt;=W2542)/(Rates!$C$3:$C$5&gt;=W2542),Rates!$D$3:$D$5)*(X2542/100)*W2542),IF(R2542="Refreshment Beverage",SUM(LOOKUP(2,1/(Rates!$B$7:$B$11&lt;=W2542)/(Rates!$C$7:$C$11&gt;=W2542),Rates!$D$7:$D$11)*(X2542/100)*W2542)))),"")</f>
        <v/>
      </c>
      <c r="O2542" s="134" t="str">
        <f t="shared" si="1220"/>
        <v/>
      </c>
      <c r="P2542" s="116"/>
      <c r="Q2542" s="117" t="str">
        <f t="shared" si="1221"/>
        <v/>
      </c>
      <c r="R2542" s="128" t="str">
        <f t="shared" si="1222"/>
        <v/>
      </c>
      <c r="S2542" s="135" t="str">
        <f>IF(B2542="","",IF(R2542="Refreshment Beverage",VLOOKUP(VALUE(Q2542),Rates!G$15:L$19,2,0),VLOOKUP(VALUE(Q2542),Rates!G$4:L$12,2,0)))</f>
        <v/>
      </c>
      <c r="T2542" s="135" t="str">
        <f t="shared" si="1223"/>
        <v/>
      </c>
      <c r="U2542" s="118" t="str">
        <f t="shared" si="1224"/>
        <v/>
      </c>
      <c r="V2542" s="135" t="str">
        <f t="shared" si="1225"/>
        <v/>
      </c>
      <c r="W2542" s="135" t="str">
        <f t="shared" si="1226"/>
        <v/>
      </c>
      <c r="X2542" s="119" t="str">
        <f t="shared" si="1227"/>
        <v/>
      </c>
      <c r="Y2542" s="120" t="str">
        <f>IF(B:B="","",IF(R2542="Refreshment Beverage",VLOOKUP(Q2542,Rates!G$15:L$19,6,0)*W2542,VLOOKUP(Q2542,Rates!G$4:L$12,6,0)*W2542))</f>
        <v/>
      </c>
      <c r="Z2542" s="120" t="str">
        <f t="shared" si="1228"/>
        <v/>
      </c>
      <c r="AA2542" s="120" t="str">
        <f t="shared" si="1229"/>
        <v/>
      </c>
      <c r="AB2542" s="136" t="str">
        <f>IF(B:B="","",IF(R2542="Refreshment Beverage","",IF(AND(R2542="Beer",Q2542=0),SUM(LOOKUP(2,1/(Rates!$B$15:$B$18&lt;=W2542)/(Rates!$C$15:$C$18&gt;=W2542),Rates!$D$15:$D$18)*W2542),VLOOKUP(VALUE(Q:Q),Rates!A:B,2,0)*W2542)))</f>
        <v/>
      </c>
      <c r="AC2542" s="136" t="str">
        <f>IF(B:B="","",IF(R2542="Refreshment Beverage","",IF(AND(R2542="Beer",Q2542=0),SUM(LOOKUP(2,1/(Rates!$B$15:$B$18&lt;=W2542)/(Rates!$C$15:$C$18&gt;=W2542),Rates!$E$15:$E$18)*W2542),VLOOKUP(VALUE(Q:Q),Rates!A:C,3,0)*W2542)))</f>
        <v/>
      </c>
      <c r="AD2542" s="137" t="str">
        <f>IFERROR(IF(B:B="","",IF(R2542="Beer","",IF(VALUE(Q2542)=0,VLOOKUP(VLOOKUP(B:B,#REF!,16,0),Rates!A:E,2,0),VLOOKUP(VALUE(Q2542),Rates!A$31:B$34,2,0)*W2542))),0)</f>
        <v/>
      </c>
      <c r="AE2542" s="121" t="str">
        <f t="shared" si="1230"/>
        <v/>
      </c>
      <c r="AF2542" s="138" t="str">
        <f t="shared" si="1231"/>
        <v/>
      </c>
      <c r="AG2542" s="122" t="str">
        <f t="shared" si="1232"/>
        <v/>
      </c>
      <c r="AH2542" s="123" t="str">
        <f t="shared" si="1233"/>
        <v/>
      </c>
      <c r="AI2542" s="139" t="str">
        <f>IF(AE:AE="","",IF(R2542="Refreshment Beverage",AK2542*(Rates!J$19/100),ROUND(SUM(AH2542*(Rates!$J$8/100)),4)))</f>
        <v/>
      </c>
      <c r="AJ2542" s="124" t="str">
        <f t="shared" si="1234"/>
        <v/>
      </c>
      <c r="AK2542" s="125" t="str">
        <f t="shared" si="1235"/>
        <v/>
      </c>
      <c r="AL2542" s="121" t="str">
        <f t="shared" si="1236"/>
        <v/>
      </c>
      <c r="AM2542" s="138" t="str">
        <f>IF(AS2542="","",IF(R2542="Refreshment Beverage",ROUND(AS2542*Rates!K$19,4),ROUND(AO2542*(VLOOKUP(VALUE(Q2542),Rates!G$4:L$12,3,0)),4)))</f>
        <v/>
      </c>
      <c r="AN2542" s="126" t="str">
        <f>IF(AS2542="","",IF(R2542="Refreshment Beverage",AS2542*(Rates!J$19/100),MAX(AM2542,AB2542)))</f>
        <v/>
      </c>
      <c r="AO2542" s="127" t="str">
        <f t="shared" si="1237"/>
        <v/>
      </c>
      <c r="AP2542" s="127" t="str">
        <f t="shared" si="1238"/>
        <v/>
      </c>
      <c r="AQ2542" s="140" t="str">
        <f>IF(AS2542="","",IF(R2542="Refreshment Beverage",ROUND(SUM(VLOOKUP(Q:Q,Rates!G$15:L$19,3,0)*(AS2542-Y2542-Z2542-AA2542)),4),ROUND(SUM(Rates!$K$8*AS2542),4)))</f>
        <v/>
      </c>
      <c r="AR2542" s="139" t="str">
        <f t="shared" si="1239"/>
        <v/>
      </c>
      <c r="AS2542" s="125" t="str">
        <f t="shared" si="1240"/>
        <v/>
      </c>
      <c r="AT2542" s="121" t="str">
        <f t="shared" si="1241"/>
        <v/>
      </c>
      <c r="AU2542" s="138" t="str">
        <f>IF(AX2542="","",IF(R2542="Refreshment Beverage",ROUND((BA2542-Y2542-Z2542-AA2542)*VLOOKUP(VALUE(Q2542),Rates!G$15:L$19,3,0),4),ROUND(AW2542*(VLOOKUP(VALUE(Q2542),Rates!G:L,3,0)),4)))</f>
        <v/>
      </c>
      <c r="AV2542" s="126" t="str">
        <f t="shared" si="1242"/>
        <v/>
      </c>
      <c r="AW2542" s="127" t="str">
        <f t="shared" si="1243"/>
        <v/>
      </c>
      <c r="AX2542" s="123" t="str">
        <f t="shared" si="1244"/>
        <v/>
      </c>
      <c r="AY2542" s="140" t="str">
        <f>IF(AX2542="","",IF(R2542="Refreshment Beverage",ROUND(SUM(AX2542*Rates!K$19),4),ROUND(SUM(AX2542*(Rates!J$8/100)),4)))</f>
        <v/>
      </c>
      <c r="AZ2542" s="124" t="str">
        <f t="shared" si="1245"/>
        <v/>
      </c>
      <c r="BA2542" s="125" t="str">
        <f t="shared" si="1246"/>
        <v/>
      </c>
      <c r="BB2542" s="115"/>
      <c r="BC2542" s="143"/>
      <c r="BD2542" s="100"/>
      <c r="BE2542" s="100"/>
      <c r="BF2542" s="100"/>
      <c r="BG2542" s="100"/>
    </row>
    <row r="2543" spans="1:59" x14ac:dyDescent="0.2">
      <c r="A2543" s="144"/>
      <c r="B2543" s="141"/>
      <c r="C2543" s="141"/>
      <c r="D2543" s="142"/>
      <c r="E2543" s="142"/>
      <c r="F2543" s="142"/>
      <c r="G2543" s="142"/>
      <c r="H2543" s="142"/>
      <c r="I2543" s="129"/>
      <c r="J2543" s="130"/>
      <c r="K2543" s="131" t="str">
        <f t="shared" si="1217"/>
        <v/>
      </c>
      <c r="L2543" s="132" t="str">
        <f t="shared" si="1218"/>
        <v/>
      </c>
      <c r="M2543" s="133" t="str">
        <f t="shared" si="1219"/>
        <v/>
      </c>
      <c r="N2543" s="134" t="str">
        <f>IFERROR(IF(B:B="","",IF(R2543="Beer",SUM(LOOKUP(2,1/(Rates!$B$3:$B$5&lt;=W2543)/(Rates!$C$3:$C$5&gt;=W2543),Rates!$D$3:$D$5)*(X2543/100)*W2543),IF(R2543="Refreshment Beverage",SUM(LOOKUP(2,1/(Rates!$B$7:$B$11&lt;=W2543)/(Rates!$C$7:$C$11&gt;=W2543),Rates!$D$7:$D$11)*(X2543/100)*W2543)))),"")</f>
        <v/>
      </c>
      <c r="O2543" s="134" t="str">
        <f t="shared" si="1220"/>
        <v/>
      </c>
      <c r="P2543" s="116"/>
      <c r="Q2543" s="117" t="str">
        <f t="shared" si="1221"/>
        <v/>
      </c>
      <c r="R2543" s="128" t="str">
        <f t="shared" si="1222"/>
        <v/>
      </c>
      <c r="S2543" s="135" t="str">
        <f>IF(B2543="","",IF(R2543="Refreshment Beverage",VLOOKUP(VALUE(Q2543),Rates!G$15:L$19,2,0),VLOOKUP(VALUE(Q2543),Rates!G$4:L$12,2,0)))</f>
        <v/>
      </c>
      <c r="T2543" s="135" t="str">
        <f t="shared" si="1223"/>
        <v/>
      </c>
      <c r="U2543" s="118" t="str">
        <f t="shared" si="1224"/>
        <v/>
      </c>
      <c r="V2543" s="135" t="str">
        <f t="shared" si="1225"/>
        <v/>
      </c>
      <c r="W2543" s="135" t="str">
        <f t="shared" si="1226"/>
        <v/>
      </c>
      <c r="X2543" s="119" t="str">
        <f t="shared" si="1227"/>
        <v/>
      </c>
      <c r="Y2543" s="120" t="str">
        <f>IF(B:B="","",IF(R2543="Refreshment Beverage",VLOOKUP(Q2543,Rates!G$15:L$19,6,0)*W2543,VLOOKUP(Q2543,Rates!G$4:L$12,6,0)*W2543))</f>
        <v/>
      </c>
      <c r="Z2543" s="120" t="str">
        <f t="shared" si="1228"/>
        <v/>
      </c>
      <c r="AA2543" s="120" t="str">
        <f t="shared" si="1229"/>
        <v/>
      </c>
      <c r="AB2543" s="136" t="str">
        <f>IF(B:B="","",IF(R2543="Refreshment Beverage","",IF(AND(R2543="Beer",Q2543=0),SUM(LOOKUP(2,1/(Rates!$B$15:$B$18&lt;=W2543)/(Rates!$C$15:$C$18&gt;=W2543),Rates!$D$15:$D$18)*W2543),VLOOKUP(VALUE(Q:Q),Rates!A:B,2,0)*W2543)))</f>
        <v/>
      </c>
      <c r="AC2543" s="136" t="str">
        <f>IF(B:B="","",IF(R2543="Refreshment Beverage","",IF(AND(R2543="Beer",Q2543=0),SUM(LOOKUP(2,1/(Rates!$B$15:$B$18&lt;=W2543)/(Rates!$C$15:$C$18&gt;=W2543),Rates!$E$15:$E$18)*W2543),VLOOKUP(VALUE(Q:Q),Rates!A:C,3,0)*W2543)))</f>
        <v/>
      </c>
      <c r="AD2543" s="137" t="str">
        <f>IFERROR(IF(B:B="","",IF(R2543="Beer","",IF(VALUE(Q2543)=0,VLOOKUP(VLOOKUP(B:B,#REF!,16,0),Rates!A:E,2,0),VLOOKUP(VALUE(Q2543),Rates!A$31:B$34,2,0)*W2543))),0)</f>
        <v/>
      </c>
      <c r="AE2543" s="121" t="str">
        <f t="shared" si="1230"/>
        <v/>
      </c>
      <c r="AF2543" s="138" t="str">
        <f t="shared" si="1231"/>
        <v/>
      </c>
      <c r="AG2543" s="122" t="str">
        <f t="shared" si="1232"/>
        <v/>
      </c>
      <c r="AH2543" s="123" t="str">
        <f t="shared" si="1233"/>
        <v/>
      </c>
      <c r="AI2543" s="139" t="str">
        <f>IF(AE:AE="","",IF(R2543="Refreshment Beverage",AK2543*(Rates!J$19/100),ROUND(SUM(AH2543*(Rates!$J$8/100)),4)))</f>
        <v/>
      </c>
      <c r="AJ2543" s="124" t="str">
        <f t="shared" si="1234"/>
        <v/>
      </c>
      <c r="AK2543" s="125" t="str">
        <f t="shared" si="1235"/>
        <v/>
      </c>
      <c r="AL2543" s="121" t="str">
        <f t="shared" si="1236"/>
        <v/>
      </c>
      <c r="AM2543" s="138" t="str">
        <f>IF(AS2543="","",IF(R2543="Refreshment Beverage",ROUND(AS2543*Rates!K$19,4),ROUND(AO2543*(VLOOKUP(VALUE(Q2543),Rates!G$4:L$12,3,0)),4)))</f>
        <v/>
      </c>
      <c r="AN2543" s="126" t="str">
        <f>IF(AS2543="","",IF(R2543="Refreshment Beverage",AS2543*(Rates!J$19/100),MAX(AM2543,AB2543)))</f>
        <v/>
      </c>
      <c r="AO2543" s="127" t="str">
        <f t="shared" si="1237"/>
        <v/>
      </c>
      <c r="AP2543" s="127" t="str">
        <f t="shared" si="1238"/>
        <v/>
      </c>
      <c r="AQ2543" s="140" t="str">
        <f>IF(AS2543="","",IF(R2543="Refreshment Beverage",ROUND(SUM(VLOOKUP(Q:Q,Rates!G$15:L$19,3,0)*(AS2543-Y2543-Z2543-AA2543)),4),ROUND(SUM(Rates!$K$8*AS2543),4)))</f>
        <v/>
      </c>
      <c r="AR2543" s="139" t="str">
        <f t="shared" si="1239"/>
        <v/>
      </c>
      <c r="AS2543" s="125" t="str">
        <f t="shared" si="1240"/>
        <v/>
      </c>
      <c r="AT2543" s="121" t="str">
        <f t="shared" si="1241"/>
        <v/>
      </c>
      <c r="AU2543" s="138" t="str">
        <f>IF(AX2543="","",IF(R2543="Refreshment Beverage",ROUND((BA2543-Y2543-Z2543-AA2543)*VLOOKUP(VALUE(Q2543),Rates!G$15:L$19,3,0),4),ROUND(AW2543*(VLOOKUP(VALUE(Q2543),Rates!G:L,3,0)),4)))</f>
        <v/>
      </c>
      <c r="AV2543" s="126" t="str">
        <f t="shared" si="1242"/>
        <v/>
      </c>
      <c r="AW2543" s="127" t="str">
        <f t="shared" si="1243"/>
        <v/>
      </c>
      <c r="AX2543" s="123" t="str">
        <f t="shared" si="1244"/>
        <v/>
      </c>
      <c r="AY2543" s="140" t="str">
        <f>IF(AX2543="","",IF(R2543="Refreshment Beverage",ROUND(SUM(AX2543*Rates!K$19),4),ROUND(SUM(AX2543*(Rates!J$8/100)),4)))</f>
        <v/>
      </c>
      <c r="AZ2543" s="124" t="str">
        <f t="shared" si="1245"/>
        <v/>
      </c>
      <c r="BA2543" s="125" t="str">
        <f t="shared" si="1246"/>
        <v/>
      </c>
      <c r="BB2543" s="115"/>
      <c r="BC2543" s="143"/>
      <c r="BD2543" s="100"/>
      <c r="BE2543" s="100"/>
      <c r="BF2543" s="100"/>
      <c r="BG2543" s="100"/>
    </row>
    <row r="2544" spans="1:59" x14ac:dyDescent="0.2">
      <c r="A2544" s="144"/>
      <c r="B2544" s="141"/>
      <c r="C2544" s="141"/>
      <c r="D2544" s="142"/>
      <c r="E2544" s="142"/>
      <c r="F2544" s="142"/>
      <c r="G2544" s="142"/>
      <c r="H2544" s="142"/>
      <c r="I2544" s="129"/>
      <c r="J2544" s="130"/>
      <c r="K2544" s="131" t="str">
        <f t="shared" si="1217"/>
        <v/>
      </c>
      <c r="L2544" s="132" t="str">
        <f t="shared" si="1218"/>
        <v/>
      </c>
      <c r="M2544" s="133" t="str">
        <f t="shared" si="1219"/>
        <v/>
      </c>
      <c r="N2544" s="134" t="str">
        <f>IFERROR(IF(B:B="","",IF(R2544="Beer",SUM(LOOKUP(2,1/(Rates!$B$3:$B$5&lt;=W2544)/(Rates!$C$3:$C$5&gt;=W2544),Rates!$D$3:$D$5)*(X2544/100)*W2544),IF(R2544="Refreshment Beverage",SUM(LOOKUP(2,1/(Rates!$B$7:$B$11&lt;=W2544)/(Rates!$C$7:$C$11&gt;=W2544),Rates!$D$7:$D$11)*(X2544/100)*W2544)))),"")</f>
        <v/>
      </c>
      <c r="O2544" s="134" t="str">
        <f t="shared" si="1220"/>
        <v/>
      </c>
      <c r="P2544" s="116"/>
      <c r="Q2544" s="117" t="str">
        <f t="shared" si="1221"/>
        <v/>
      </c>
      <c r="R2544" s="128" t="str">
        <f t="shared" si="1222"/>
        <v/>
      </c>
      <c r="S2544" s="135" t="str">
        <f>IF(B2544="","",IF(R2544="Refreshment Beverage",VLOOKUP(VALUE(Q2544),Rates!G$15:L$19,2,0),VLOOKUP(VALUE(Q2544),Rates!G$4:L$12,2,0)))</f>
        <v/>
      </c>
      <c r="T2544" s="135" t="str">
        <f t="shared" si="1223"/>
        <v/>
      </c>
      <c r="U2544" s="118" t="str">
        <f t="shared" si="1224"/>
        <v/>
      </c>
      <c r="V2544" s="135" t="str">
        <f t="shared" si="1225"/>
        <v/>
      </c>
      <c r="W2544" s="135" t="str">
        <f t="shared" si="1226"/>
        <v/>
      </c>
      <c r="X2544" s="119" t="str">
        <f t="shared" si="1227"/>
        <v/>
      </c>
      <c r="Y2544" s="120" t="str">
        <f>IF(B:B="","",IF(R2544="Refreshment Beverage",VLOOKUP(Q2544,Rates!G$15:L$19,6,0)*W2544,VLOOKUP(Q2544,Rates!G$4:L$12,6,0)*W2544))</f>
        <v/>
      </c>
      <c r="Z2544" s="120" t="str">
        <f t="shared" si="1228"/>
        <v/>
      </c>
      <c r="AA2544" s="120" t="str">
        <f t="shared" si="1229"/>
        <v/>
      </c>
      <c r="AB2544" s="136" t="str">
        <f>IF(B:B="","",IF(R2544="Refreshment Beverage","",IF(AND(R2544="Beer",Q2544=0),SUM(LOOKUP(2,1/(Rates!$B$15:$B$18&lt;=W2544)/(Rates!$C$15:$C$18&gt;=W2544),Rates!$D$15:$D$18)*W2544),VLOOKUP(VALUE(Q:Q),Rates!A:B,2,0)*W2544)))</f>
        <v/>
      </c>
      <c r="AC2544" s="136" t="str">
        <f>IF(B:B="","",IF(R2544="Refreshment Beverage","",IF(AND(R2544="Beer",Q2544=0),SUM(LOOKUP(2,1/(Rates!$B$15:$B$18&lt;=W2544)/(Rates!$C$15:$C$18&gt;=W2544),Rates!$E$15:$E$18)*W2544),VLOOKUP(VALUE(Q:Q),Rates!A:C,3,0)*W2544)))</f>
        <v/>
      </c>
      <c r="AD2544" s="137" t="str">
        <f>IFERROR(IF(B:B="","",IF(R2544="Beer","",IF(VALUE(Q2544)=0,VLOOKUP(VLOOKUP(B:B,#REF!,16,0),Rates!A:E,2,0),VLOOKUP(VALUE(Q2544),Rates!A$31:B$34,2,0)*W2544))),0)</f>
        <v/>
      </c>
      <c r="AE2544" s="121" t="str">
        <f t="shared" si="1230"/>
        <v/>
      </c>
      <c r="AF2544" s="138" t="str">
        <f t="shared" si="1231"/>
        <v/>
      </c>
      <c r="AG2544" s="122" t="str">
        <f t="shared" si="1232"/>
        <v/>
      </c>
      <c r="AH2544" s="123" t="str">
        <f t="shared" si="1233"/>
        <v/>
      </c>
      <c r="AI2544" s="139" t="str">
        <f>IF(AE:AE="","",IF(R2544="Refreshment Beverage",AK2544*(Rates!J$19/100),ROUND(SUM(AH2544*(Rates!$J$8/100)),4)))</f>
        <v/>
      </c>
      <c r="AJ2544" s="124" t="str">
        <f t="shared" si="1234"/>
        <v/>
      </c>
      <c r="AK2544" s="125" t="str">
        <f t="shared" si="1235"/>
        <v/>
      </c>
      <c r="AL2544" s="121" t="str">
        <f t="shared" si="1236"/>
        <v/>
      </c>
      <c r="AM2544" s="138" t="str">
        <f>IF(AS2544="","",IF(R2544="Refreshment Beverage",ROUND(AS2544*Rates!K$19,4),ROUND(AO2544*(VLOOKUP(VALUE(Q2544),Rates!G$4:L$12,3,0)),4)))</f>
        <v/>
      </c>
      <c r="AN2544" s="126" t="str">
        <f>IF(AS2544="","",IF(R2544="Refreshment Beverage",AS2544*(Rates!J$19/100),MAX(AM2544,AB2544)))</f>
        <v/>
      </c>
      <c r="AO2544" s="127" t="str">
        <f t="shared" si="1237"/>
        <v/>
      </c>
      <c r="AP2544" s="127" t="str">
        <f t="shared" si="1238"/>
        <v/>
      </c>
      <c r="AQ2544" s="140" t="str">
        <f>IF(AS2544="","",IF(R2544="Refreshment Beverage",ROUND(SUM(VLOOKUP(Q:Q,Rates!G$15:L$19,3,0)*(AS2544-Y2544-Z2544-AA2544)),4),ROUND(SUM(Rates!$K$8*AS2544),4)))</f>
        <v/>
      </c>
      <c r="AR2544" s="139" t="str">
        <f t="shared" si="1239"/>
        <v/>
      </c>
      <c r="AS2544" s="125" t="str">
        <f t="shared" si="1240"/>
        <v/>
      </c>
      <c r="AT2544" s="121" t="str">
        <f t="shared" si="1241"/>
        <v/>
      </c>
      <c r="AU2544" s="138" t="str">
        <f>IF(AX2544="","",IF(R2544="Refreshment Beverage",ROUND((BA2544-Y2544-Z2544-AA2544)*VLOOKUP(VALUE(Q2544),Rates!G$15:L$19,3,0),4),ROUND(AW2544*(VLOOKUP(VALUE(Q2544),Rates!G:L,3,0)),4)))</f>
        <v/>
      </c>
      <c r="AV2544" s="126" t="str">
        <f t="shared" si="1242"/>
        <v/>
      </c>
      <c r="AW2544" s="127" t="str">
        <f t="shared" si="1243"/>
        <v/>
      </c>
      <c r="AX2544" s="123" t="str">
        <f t="shared" si="1244"/>
        <v/>
      </c>
      <c r="AY2544" s="140" t="str">
        <f>IF(AX2544="","",IF(R2544="Refreshment Beverage",ROUND(SUM(AX2544*Rates!K$19),4),ROUND(SUM(AX2544*(Rates!J$8/100)),4)))</f>
        <v/>
      </c>
      <c r="AZ2544" s="124" t="str">
        <f t="shared" si="1245"/>
        <v/>
      </c>
      <c r="BA2544" s="125" t="str">
        <f t="shared" si="1246"/>
        <v/>
      </c>
      <c r="BB2544" s="115"/>
      <c r="BC2544" s="143"/>
      <c r="BD2544" s="100"/>
      <c r="BE2544" s="100"/>
      <c r="BF2544" s="100"/>
      <c r="BG2544" s="100"/>
    </row>
  </sheetData>
  <sheetProtection algorithmName="SHA-512" hashValue="yr5K7lWpUUalnsfvLzxc+KSBZTdlP7ZODbxPfJpT09+uyBFhv7FzxZL/P9sZo5ERnvRHojjV50HjFsFQV6tugw==" saltValue="rcEXsyYzmonYcN0Lpct4rw==" spinCount="100000" sheet="1" objects="1" scenarios="1" selectLockedCells="1"/>
  <dataConsolidate/>
  <mergeCells count="3">
    <mergeCell ref="AE4:AK4"/>
    <mergeCell ref="AL4:AS4"/>
    <mergeCell ref="AT4:BA4"/>
  </mergeCells>
  <phoneticPr fontId="30" type="noConversion"/>
  <conditionalFormatting sqref="J5:J25">
    <cfRule type="containsText" dxfId="25" priority="23" operator="containsText" text="Licensee Retail">
      <formula>NOT(ISERROR(SEARCH("Licensee Retail",J5)))</formula>
    </cfRule>
    <cfRule type="containsText" dxfId="24" priority="167" operator="containsText" text="Gross Price to Brewers">
      <formula>NOT(ISERROR(SEARCH("Gross Price to Brewers",J5)))</formula>
    </cfRule>
    <cfRule type="containsText" dxfId="23" priority="168" operator="containsText" text="Retail Price">
      <formula>NOT(ISERROR(SEARCH("Retail Price",J5)))</formula>
    </cfRule>
  </conditionalFormatting>
  <conditionalFormatting sqref="P5:P25 P2545:P1048576">
    <cfRule type="cellIs" dxfId="22" priority="22" operator="equal">
      <formula>"T"</formula>
    </cfRule>
  </conditionalFormatting>
  <conditionalFormatting sqref="K5:K25">
    <cfRule type="expression" dxfId="21" priority="164">
      <formula>MOD(ROW(),2)=1</formula>
    </cfRule>
  </conditionalFormatting>
  <conditionalFormatting sqref="L5:L25">
    <cfRule type="expression" dxfId="20" priority="163">
      <formula>MOD(ROW(),2)=1</formula>
    </cfRule>
  </conditionalFormatting>
  <conditionalFormatting sqref="M5:M25">
    <cfRule type="expression" dxfId="19" priority="162">
      <formula>MOD(ROW(),2)=1</formula>
    </cfRule>
  </conditionalFormatting>
  <conditionalFormatting sqref="N6:P25 B6:J25">
    <cfRule type="expression" dxfId="18" priority="174">
      <formula>MOD(ROW(),2)=1</formula>
    </cfRule>
  </conditionalFormatting>
  <conditionalFormatting sqref="B4:B25 B2545:B1048576">
    <cfRule type="duplicateValues" dxfId="17" priority="21"/>
  </conditionalFormatting>
  <conditionalFormatting sqref="B1 B3">
    <cfRule type="duplicateValues" dxfId="16" priority="20"/>
  </conditionalFormatting>
  <conditionalFormatting sqref="R1 R3 O1:O25 O2545:O1048576">
    <cfRule type="cellIs" dxfId="15" priority="18" operator="equal">
      <formula>"No"</formula>
    </cfRule>
  </conditionalFormatting>
  <conditionalFormatting sqref="B2">
    <cfRule type="duplicateValues" dxfId="14" priority="17"/>
  </conditionalFormatting>
  <conditionalFormatting sqref="R2">
    <cfRule type="cellIs" dxfId="13" priority="15" operator="equal">
      <formula>"No"</formula>
    </cfRule>
  </conditionalFormatting>
  <conditionalFormatting sqref="A4">
    <cfRule type="duplicateValues" dxfId="12" priority="13"/>
  </conditionalFormatting>
  <conditionalFormatting sqref="A1 A3">
    <cfRule type="duplicateValues" dxfId="11" priority="12"/>
  </conditionalFormatting>
  <conditionalFormatting sqref="A2">
    <cfRule type="duplicateValues" dxfId="10" priority="11"/>
  </conditionalFormatting>
  <conditionalFormatting sqref="J26:J2544">
    <cfRule type="containsText" dxfId="9" priority="4" operator="containsText" text="Licensee Retail">
      <formula>NOT(ISERROR(SEARCH("Licensee Retail",J26)))</formula>
    </cfRule>
    <cfRule type="containsText" dxfId="8" priority="8" operator="containsText" text="Gross Price to Brewers">
      <formula>NOT(ISERROR(SEARCH("Gross Price to Brewers",J26)))</formula>
    </cfRule>
    <cfRule type="containsText" dxfId="7" priority="9" operator="containsText" text="Retail Price">
      <formula>NOT(ISERROR(SEARCH("Retail Price",J26)))</formula>
    </cfRule>
  </conditionalFormatting>
  <conditionalFormatting sqref="P26:P2544">
    <cfRule type="cellIs" dxfId="6" priority="3" operator="equal">
      <formula>"T"</formula>
    </cfRule>
  </conditionalFormatting>
  <conditionalFormatting sqref="K26:K2544">
    <cfRule type="expression" dxfId="5" priority="7">
      <formula>MOD(ROW(),2)=1</formula>
    </cfRule>
  </conditionalFormatting>
  <conditionalFormatting sqref="L26:L2544">
    <cfRule type="expression" dxfId="4" priority="6">
      <formula>MOD(ROW(),2)=1</formula>
    </cfRule>
  </conditionalFormatting>
  <conditionalFormatting sqref="M26:M2544">
    <cfRule type="expression" dxfId="3" priority="5">
      <formula>MOD(ROW(),2)=1</formula>
    </cfRule>
  </conditionalFormatting>
  <conditionalFormatting sqref="N26:P2544 B26:J2544">
    <cfRule type="expression" dxfId="2" priority="10">
      <formula>MOD(ROW(),2)=1</formula>
    </cfRule>
  </conditionalFormatting>
  <conditionalFormatting sqref="B26:B2544">
    <cfRule type="duplicateValues" dxfId="1" priority="2"/>
  </conditionalFormatting>
  <conditionalFormatting sqref="O26:O2544">
    <cfRule type="cellIs" dxfId="0" priority="1" operator="equal">
      <formula>"No"</formula>
    </cfRule>
  </conditionalFormatting>
  <dataValidations count="4">
    <dataValidation type="list" allowBlank="1" showInputMessage="1" showErrorMessage="1" sqref="J6:J2544" xr:uid="{2457CC50-EBC0-41A8-8715-9B46D6DCFA26}">
      <formula1>"Gross Price to Brewers,Licensee Retail,Retail Price"</formula1>
    </dataValidation>
    <dataValidation type="list" allowBlank="1" showInputMessage="1" showErrorMessage="1" sqref="C6:C2544" xr:uid="{97D3AAC0-C246-4A55-99D8-7C026EA8398E}">
      <formula1>"Beer,Refreshment Beverage"</formula1>
    </dataValidation>
    <dataValidation type="list" allowBlank="1" showInputMessage="1" showErrorMessage="1" sqref="G6:G2544" xr:uid="{48E4B877-FAF8-4470-92BB-CB3A26227574}">
      <formula1>"Can,Bottle,Keg"</formula1>
    </dataValidation>
    <dataValidation type="list" allowBlank="1" showInputMessage="1" showErrorMessage="1" sqref="D6:D2544" xr:uid="{67552AE1-7E26-4EA9-8682-834B512E741A}">
      <formula1>"1,2,3,4,5"</formula1>
    </dataValidation>
  </dataValidation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1406-B67A-427F-AA00-C0B7F4E79E2E}">
  <dimension ref="A1:D61"/>
  <sheetViews>
    <sheetView workbookViewId="0">
      <selection activeCell="A17" sqref="A17:D17"/>
    </sheetView>
  </sheetViews>
  <sheetFormatPr defaultRowHeight="15" x14ac:dyDescent="0.25"/>
  <cols>
    <col min="2" max="2" width="9.140625" style="9"/>
    <col min="3" max="3" width="12.7109375" customWidth="1"/>
    <col min="4" max="4" width="12.140625" customWidth="1"/>
  </cols>
  <sheetData>
    <row r="1" spans="1:4" ht="45" x14ac:dyDescent="0.25">
      <c r="A1" s="7" t="s">
        <v>31</v>
      </c>
      <c r="B1" s="7"/>
      <c r="C1" s="7" t="s">
        <v>32</v>
      </c>
      <c r="D1" s="7" t="s">
        <v>33</v>
      </c>
    </row>
    <row r="2" spans="1:4" x14ac:dyDescent="0.25">
      <c r="A2" s="68">
        <v>207</v>
      </c>
      <c r="B2" s="68">
        <f>A3-1</f>
        <v>249</v>
      </c>
      <c r="C2" s="68">
        <v>1.0764</v>
      </c>
      <c r="D2" s="68">
        <v>1.2316499999999999</v>
      </c>
    </row>
    <row r="3" spans="1:4" x14ac:dyDescent="0.25">
      <c r="A3" s="68">
        <v>250</v>
      </c>
      <c r="B3" s="68">
        <f t="shared" ref="B3:B60" si="0">A4-1</f>
        <v>299</v>
      </c>
      <c r="C3" s="68">
        <v>1.3040999999999998</v>
      </c>
      <c r="D3" s="68">
        <v>1.4903999999999997</v>
      </c>
    </row>
    <row r="4" spans="1:4" x14ac:dyDescent="0.25">
      <c r="A4" s="68">
        <v>300</v>
      </c>
      <c r="B4" s="68">
        <f t="shared" si="0"/>
        <v>319</v>
      </c>
      <c r="C4" s="68">
        <v>1.5628499999999999</v>
      </c>
      <c r="D4" s="68">
        <v>1.7905499999999999</v>
      </c>
    </row>
    <row r="5" spans="1:4" x14ac:dyDescent="0.25">
      <c r="A5" s="68">
        <v>320</v>
      </c>
      <c r="B5" s="68">
        <f t="shared" si="0"/>
        <v>329</v>
      </c>
      <c r="C5" s="68">
        <v>1.68</v>
      </c>
      <c r="D5" s="68">
        <v>1.91</v>
      </c>
    </row>
    <row r="6" spans="1:4" x14ac:dyDescent="0.25">
      <c r="A6" s="68">
        <v>330</v>
      </c>
      <c r="B6" s="68">
        <f t="shared" si="0"/>
        <v>339</v>
      </c>
      <c r="C6" s="68">
        <v>1.7180999999999997</v>
      </c>
      <c r="D6" s="68">
        <v>1.9664999999999997</v>
      </c>
    </row>
    <row r="7" spans="1:4" x14ac:dyDescent="0.25">
      <c r="A7" s="68">
        <v>340</v>
      </c>
      <c r="B7" s="68">
        <f t="shared" si="0"/>
        <v>340</v>
      </c>
      <c r="C7" s="68">
        <v>1.7698499999999999</v>
      </c>
      <c r="D7" s="68">
        <v>2.0078999999999998</v>
      </c>
    </row>
    <row r="8" spans="1:4" x14ac:dyDescent="0.25">
      <c r="A8" s="68">
        <v>341</v>
      </c>
      <c r="B8" s="68">
        <f t="shared" si="0"/>
        <v>354</v>
      </c>
      <c r="C8" s="68">
        <v>1.7801999999999998</v>
      </c>
      <c r="D8" s="68">
        <v>2.0286</v>
      </c>
    </row>
    <row r="9" spans="1:4" x14ac:dyDescent="0.25">
      <c r="A9" s="68">
        <v>355</v>
      </c>
      <c r="B9" s="68">
        <f t="shared" si="0"/>
        <v>374</v>
      </c>
      <c r="C9" s="68">
        <v>1.8526499999999999</v>
      </c>
      <c r="D9" s="68">
        <v>2.1113999999999997</v>
      </c>
    </row>
    <row r="10" spans="1:4" x14ac:dyDescent="0.25">
      <c r="A10" s="68">
        <v>375</v>
      </c>
      <c r="B10" s="68">
        <f t="shared" si="0"/>
        <v>439</v>
      </c>
      <c r="C10" s="68">
        <v>1.9561499999999998</v>
      </c>
      <c r="D10" s="68">
        <v>2.2355999999999998</v>
      </c>
    </row>
    <row r="11" spans="1:4" x14ac:dyDescent="0.25">
      <c r="A11" s="68">
        <v>440</v>
      </c>
      <c r="B11" s="68">
        <f t="shared" si="0"/>
        <v>449</v>
      </c>
      <c r="C11" s="68">
        <v>2.2976999999999999</v>
      </c>
      <c r="D11" s="68">
        <v>2.6185499999999995</v>
      </c>
    </row>
    <row r="12" spans="1:4" x14ac:dyDescent="0.25">
      <c r="A12" s="68">
        <v>450</v>
      </c>
      <c r="B12" s="68">
        <f t="shared" si="0"/>
        <v>472</v>
      </c>
      <c r="C12" s="68">
        <v>2.34945</v>
      </c>
      <c r="D12" s="68">
        <v>2.6806499999999995</v>
      </c>
    </row>
    <row r="13" spans="1:4" x14ac:dyDescent="0.25">
      <c r="A13" s="68">
        <v>473</v>
      </c>
      <c r="B13" s="68">
        <f t="shared" si="0"/>
        <v>499</v>
      </c>
      <c r="C13" s="68">
        <v>2.4736500000000001</v>
      </c>
      <c r="D13" s="68">
        <v>2.8151999999999999</v>
      </c>
    </row>
    <row r="14" spans="1:4" x14ac:dyDescent="0.25">
      <c r="A14" s="68">
        <v>500</v>
      </c>
      <c r="B14" s="68">
        <f t="shared" si="0"/>
        <v>599</v>
      </c>
      <c r="C14" s="68">
        <v>2.6185499999999995</v>
      </c>
      <c r="D14" s="68">
        <v>2.9807999999999995</v>
      </c>
    </row>
    <row r="15" spans="1:4" x14ac:dyDescent="0.25">
      <c r="A15" s="68">
        <v>600</v>
      </c>
      <c r="B15" s="68">
        <f t="shared" si="0"/>
        <v>624</v>
      </c>
      <c r="C15" s="68">
        <v>3.1463999999999999</v>
      </c>
      <c r="D15" s="68">
        <v>3.5810999999999997</v>
      </c>
    </row>
    <row r="16" spans="1:4" x14ac:dyDescent="0.25">
      <c r="A16" s="68">
        <v>625</v>
      </c>
      <c r="B16" s="68">
        <f t="shared" si="0"/>
        <v>649</v>
      </c>
      <c r="C16" s="68">
        <v>3.2809499999999998</v>
      </c>
      <c r="D16" s="68">
        <v>3.726</v>
      </c>
    </row>
    <row r="17" spans="1:4" x14ac:dyDescent="0.25">
      <c r="A17" s="68">
        <v>650</v>
      </c>
      <c r="B17" s="68">
        <f t="shared" si="0"/>
        <v>659</v>
      </c>
      <c r="C17" s="68">
        <v>3.4154999999999998</v>
      </c>
      <c r="D17" s="68">
        <v>3.8708999999999998</v>
      </c>
    </row>
    <row r="18" spans="1:4" x14ac:dyDescent="0.25">
      <c r="A18" s="68">
        <v>660</v>
      </c>
      <c r="B18" s="68">
        <f t="shared" si="0"/>
        <v>709</v>
      </c>
      <c r="C18" s="68">
        <v>3.4672499999999999</v>
      </c>
      <c r="D18" s="68">
        <v>3.9329999999999994</v>
      </c>
    </row>
    <row r="19" spans="1:4" x14ac:dyDescent="0.25">
      <c r="A19" s="68">
        <v>710</v>
      </c>
      <c r="B19" s="68">
        <f t="shared" si="0"/>
        <v>739</v>
      </c>
      <c r="C19" s="68">
        <v>3.7570499999999996</v>
      </c>
      <c r="D19" s="68">
        <v>4.2745499999999996</v>
      </c>
    </row>
    <row r="20" spans="1:4" x14ac:dyDescent="0.25">
      <c r="A20" s="68">
        <v>740</v>
      </c>
      <c r="B20" s="68">
        <f t="shared" si="0"/>
        <v>749</v>
      </c>
      <c r="C20" s="68">
        <v>3.9122999999999997</v>
      </c>
      <c r="D20" s="68">
        <v>4.4504999999999999</v>
      </c>
    </row>
    <row r="21" spans="1:4" x14ac:dyDescent="0.25">
      <c r="A21" s="68">
        <v>750</v>
      </c>
      <c r="B21" s="68">
        <f t="shared" si="0"/>
        <v>945</v>
      </c>
      <c r="C21" s="68">
        <v>3.9640499999999999</v>
      </c>
      <c r="D21" s="68">
        <v>4.5125999999999999</v>
      </c>
    </row>
    <row r="22" spans="1:4" x14ac:dyDescent="0.25">
      <c r="A22" s="68">
        <v>946</v>
      </c>
      <c r="B22" s="68">
        <f t="shared" si="0"/>
        <v>999</v>
      </c>
      <c r="C22" s="68">
        <v>4.9990499999999995</v>
      </c>
      <c r="D22" s="68">
        <v>5.6924999999999999</v>
      </c>
    </row>
    <row r="23" spans="1:4" x14ac:dyDescent="0.25">
      <c r="A23" s="68">
        <v>1000</v>
      </c>
      <c r="B23" s="68">
        <f t="shared" si="0"/>
        <v>1363</v>
      </c>
      <c r="C23" s="68">
        <v>5.2888500000000001</v>
      </c>
      <c r="D23" s="68">
        <v>6.0133499999999991</v>
      </c>
    </row>
    <row r="24" spans="1:4" x14ac:dyDescent="0.25">
      <c r="A24" s="68">
        <v>1364</v>
      </c>
      <c r="B24" s="68">
        <f t="shared" si="0"/>
        <v>1415</v>
      </c>
      <c r="C24" s="68">
        <v>7.22</v>
      </c>
      <c r="D24" s="68">
        <v>8.2100000000000009</v>
      </c>
    </row>
    <row r="25" spans="1:4" x14ac:dyDescent="0.25">
      <c r="A25" s="68">
        <v>1416</v>
      </c>
      <c r="B25" s="68">
        <f t="shared" si="0"/>
        <v>1419</v>
      </c>
      <c r="C25" s="68">
        <v>7.4933999999999994</v>
      </c>
      <c r="D25" s="68">
        <v>8.5180500000000006</v>
      </c>
    </row>
    <row r="26" spans="1:4" x14ac:dyDescent="0.25">
      <c r="A26" s="68">
        <v>1420</v>
      </c>
      <c r="B26" s="68">
        <f t="shared" si="0"/>
        <v>1887</v>
      </c>
      <c r="C26" s="68">
        <v>7.5140999999999991</v>
      </c>
      <c r="D26" s="68">
        <v>8.5387499999999985</v>
      </c>
    </row>
    <row r="27" spans="1:4" x14ac:dyDescent="0.25">
      <c r="A27" s="68">
        <v>1888</v>
      </c>
      <c r="B27" s="68">
        <f t="shared" si="0"/>
        <v>1889</v>
      </c>
      <c r="C27" s="68">
        <v>10.01</v>
      </c>
      <c r="D27" s="68">
        <v>11.35</v>
      </c>
    </row>
    <row r="28" spans="1:4" x14ac:dyDescent="0.25">
      <c r="A28" s="68">
        <v>1890</v>
      </c>
      <c r="B28" s="68">
        <f t="shared" si="0"/>
        <v>1891</v>
      </c>
      <c r="C28" s="68">
        <v>10.01</v>
      </c>
      <c r="D28" s="68">
        <v>11.353949999999999</v>
      </c>
    </row>
    <row r="29" spans="1:4" x14ac:dyDescent="0.25">
      <c r="A29" s="68">
        <v>1892</v>
      </c>
      <c r="B29" s="68">
        <f t="shared" si="0"/>
        <v>1979</v>
      </c>
      <c r="C29" s="68">
        <v>10.018799999999999</v>
      </c>
      <c r="D29" s="68">
        <v>11.3643</v>
      </c>
    </row>
    <row r="30" spans="1:4" x14ac:dyDescent="0.25">
      <c r="A30" s="68">
        <v>1980</v>
      </c>
      <c r="B30" s="68">
        <f t="shared" si="0"/>
        <v>1999</v>
      </c>
      <c r="C30" s="68">
        <v>10.474199999999998</v>
      </c>
      <c r="D30" s="68">
        <v>11.892149999999999</v>
      </c>
    </row>
    <row r="31" spans="1:4" x14ac:dyDescent="0.25">
      <c r="A31" s="68">
        <v>2000</v>
      </c>
      <c r="B31" s="68">
        <f t="shared" si="0"/>
        <v>2045</v>
      </c>
      <c r="C31" s="68">
        <v>10.5777</v>
      </c>
      <c r="D31" s="68">
        <v>12.016349999999999</v>
      </c>
    </row>
    <row r="32" spans="1:4" x14ac:dyDescent="0.25">
      <c r="A32" s="68">
        <v>2046</v>
      </c>
      <c r="B32" s="68">
        <f t="shared" si="0"/>
        <v>2129</v>
      </c>
      <c r="C32" s="68">
        <v>10.7433</v>
      </c>
      <c r="D32" s="68">
        <v>12.171599999999998</v>
      </c>
    </row>
    <row r="33" spans="1:4" x14ac:dyDescent="0.25">
      <c r="A33" s="68">
        <v>2130</v>
      </c>
      <c r="B33" s="68">
        <f t="shared" si="0"/>
        <v>2249</v>
      </c>
      <c r="C33" s="68">
        <v>11.177999999999999</v>
      </c>
      <c r="D33" s="68">
        <v>12.709799999999998</v>
      </c>
    </row>
    <row r="34" spans="1:4" x14ac:dyDescent="0.25">
      <c r="A34" s="68">
        <v>2250</v>
      </c>
      <c r="B34" s="68">
        <f t="shared" si="0"/>
        <v>2399</v>
      </c>
      <c r="C34" s="68">
        <v>11.81</v>
      </c>
      <c r="D34" s="68">
        <v>13.43</v>
      </c>
    </row>
    <row r="35" spans="1:4" x14ac:dyDescent="0.25">
      <c r="A35" s="68">
        <v>2400</v>
      </c>
      <c r="B35" s="68">
        <f t="shared" si="0"/>
        <v>2499</v>
      </c>
      <c r="C35" s="68">
        <v>11.64</v>
      </c>
      <c r="D35" s="68">
        <v>14.3</v>
      </c>
    </row>
    <row r="36" spans="1:4" x14ac:dyDescent="0.25">
      <c r="A36" s="68">
        <v>2500</v>
      </c>
      <c r="B36" s="68">
        <f t="shared" si="0"/>
        <v>2831</v>
      </c>
      <c r="C36" s="68">
        <v>13.123799999999999</v>
      </c>
      <c r="D36" s="68">
        <v>14.914349999999999</v>
      </c>
    </row>
    <row r="37" spans="1:4" x14ac:dyDescent="0.25">
      <c r="A37" s="68">
        <v>2832</v>
      </c>
      <c r="B37" s="68">
        <f t="shared" si="0"/>
        <v>2837</v>
      </c>
      <c r="C37" s="68">
        <v>14.893649999999999</v>
      </c>
      <c r="D37" s="68">
        <v>16.932599999999997</v>
      </c>
    </row>
    <row r="38" spans="1:4" x14ac:dyDescent="0.25">
      <c r="A38" s="68">
        <v>2838</v>
      </c>
      <c r="B38" s="68">
        <f t="shared" si="0"/>
        <v>2839</v>
      </c>
      <c r="C38" s="68">
        <v>14.9247</v>
      </c>
      <c r="D38" s="68">
        <v>16.963649999999998</v>
      </c>
    </row>
    <row r="39" spans="1:4" x14ac:dyDescent="0.25">
      <c r="A39" s="68">
        <v>2840</v>
      </c>
      <c r="B39" s="68">
        <f t="shared" si="0"/>
        <v>3519</v>
      </c>
      <c r="C39" s="68">
        <v>13.496399999999998</v>
      </c>
      <c r="D39" s="68">
        <v>15.349049999999998</v>
      </c>
    </row>
    <row r="40" spans="1:4" x14ac:dyDescent="0.25">
      <c r="A40" s="68">
        <v>3520</v>
      </c>
      <c r="B40" s="68">
        <f t="shared" si="0"/>
        <v>3783</v>
      </c>
      <c r="C40" s="68">
        <v>17.646750000000001</v>
      </c>
      <c r="D40" s="68">
        <v>20.068649999999998</v>
      </c>
    </row>
    <row r="41" spans="1:4" x14ac:dyDescent="0.25">
      <c r="A41" s="68">
        <v>3784</v>
      </c>
      <c r="B41" s="68">
        <f t="shared" si="0"/>
        <v>3959</v>
      </c>
      <c r="C41" s="68">
        <v>18.971549999999997</v>
      </c>
      <c r="D41" s="68">
        <v>21.569399999999998</v>
      </c>
    </row>
    <row r="42" spans="1:4" x14ac:dyDescent="0.25">
      <c r="A42" s="68">
        <v>3960</v>
      </c>
      <c r="B42" s="68">
        <f t="shared" si="0"/>
        <v>3999</v>
      </c>
      <c r="C42" s="68">
        <v>19.354499999999998</v>
      </c>
      <c r="D42" s="68">
        <v>22.148999999999997</v>
      </c>
    </row>
    <row r="43" spans="1:4" x14ac:dyDescent="0.25">
      <c r="A43" s="68">
        <v>4000</v>
      </c>
      <c r="B43" s="68">
        <f t="shared" si="0"/>
        <v>4079</v>
      </c>
      <c r="C43" s="68">
        <v>19.04</v>
      </c>
      <c r="D43" s="68">
        <v>21.76</v>
      </c>
    </row>
    <row r="44" spans="1:4" x14ac:dyDescent="0.25">
      <c r="A44" s="68">
        <v>4080</v>
      </c>
      <c r="B44" s="68">
        <f t="shared" si="0"/>
        <v>4091</v>
      </c>
      <c r="C44" s="68">
        <v>19.40625</v>
      </c>
      <c r="D44" s="68">
        <v>22.200749999999999</v>
      </c>
    </row>
    <row r="45" spans="1:4" x14ac:dyDescent="0.25">
      <c r="A45" s="68">
        <v>4092</v>
      </c>
      <c r="B45" s="68">
        <f t="shared" si="0"/>
        <v>4147</v>
      </c>
      <c r="C45" s="68">
        <v>19.468349999999997</v>
      </c>
      <c r="D45" s="68">
        <v>22.26285</v>
      </c>
    </row>
    <row r="46" spans="1:4" x14ac:dyDescent="0.25">
      <c r="A46" s="68">
        <v>4148</v>
      </c>
      <c r="B46" s="68">
        <f t="shared" si="0"/>
        <v>4259</v>
      </c>
      <c r="C46" s="68">
        <v>19.739999999999998</v>
      </c>
      <c r="D46" s="68">
        <v>22.57</v>
      </c>
    </row>
    <row r="47" spans="1:4" x14ac:dyDescent="0.25">
      <c r="A47" s="68">
        <v>4260</v>
      </c>
      <c r="B47" s="68">
        <f t="shared" si="0"/>
        <v>4317</v>
      </c>
      <c r="C47" s="68">
        <v>20.254949999999997</v>
      </c>
      <c r="D47" s="68">
        <v>23.028749999999999</v>
      </c>
    </row>
    <row r="48" spans="1:4" x14ac:dyDescent="0.25">
      <c r="A48" s="68">
        <v>4318</v>
      </c>
      <c r="B48" s="68">
        <f t="shared" si="0"/>
        <v>4999</v>
      </c>
      <c r="C48" s="68">
        <v>20.51</v>
      </c>
      <c r="D48" s="68">
        <v>23.36</v>
      </c>
    </row>
    <row r="49" spans="1:4" x14ac:dyDescent="0.25">
      <c r="A49" s="68">
        <v>5000</v>
      </c>
      <c r="B49" s="68">
        <f t="shared" si="0"/>
        <v>5114</v>
      </c>
      <c r="C49" s="68">
        <v>23.7636</v>
      </c>
      <c r="D49" s="68">
        <v>27.013500000000001</v>
      </c>
    </row>
    <row r="50" spans="1:4" x14ac:dyDescent="0.25">
      <c r="A50" s="68">
        <v>5115</v>
      </c>
      <c r="B50" s="68">
        <f t="shared" si="0"/>
        <v>5324</v>
      </c>
      <c r="C50" s="68">
        <v>24.312149999999995</v>
      </c>
      <c r="D50" s="68">
        <v>27.634499999999996</v>
      </c>
    </row>
    <row r="51" spans="1:4" x14ac:dyDescent="0.25">
      <c r="A51" s="68">
        <v>5325</v>
      </c>
      <c r="B51" s="68">
        <f t="shared" si="0"/>
        <v>5939</v>
      </c>
      <c r="C51" s="68">
        <v>25.305749999999996</v>
      </c>
      <c r="D51" s="68">
        <v>28.773</v>
      </c>
    </row>
    <row r="52" spans="1:4" x14ac:dyDescent="0.25">
      <c r="A52" s="68">
        <v>5940</v>
      </c>
      <c r="B52" s="68">
        <f t="shared" si="0"/>
        <v>6137</v>
      </c>
      <c r="C52" s="68">
        <v>29.11</v>
      </c>
      <c r="D52" s="68">
        <v>33.090000000000003</v>
      </c>
    </row>
    <row r="53" spans="1:4" x14ac:dyDescent="0.25">
      <c r="A53" s="68">
        <v>6138</v>
      </c>
      <c r="B53" s="68">
        <f t="shared" si="0"/>
        <v>6389</v>
      </c>
      <c r="C53" s="68">
        <v>30.056399999999996</v>
      </c>
      <c r="D53" s="68">
        <v>34.175699999999999</v>
      </c>
    </row>
    <row r="54" spans="1:4" x14ac:dyDescent="0.25">
      <c r="A54" s="68">
        <v>6390</v>
      </c>
      <c r="B54" s="68">
        <f t="shared" si="0"/>
        <v>6599</v>
      </c>
      <c r="C54" s="68">
        <v>31.184549999999998</v>
      </c>
      <c r="D54" s="68">
        <v>35.459099999999992</v>
      </c>
    </row>
    <row r="55" spans="1:4" x14ac:dyDescent="0.25">
      <c r="A55" s="68">
        <v>6600</v>
      </c>
      <c r="B55" s="68">
        <f t="shared" si="0"/>
        <v>7099</v>
      </c>
      <c r="C55" s="68">
        <v>32.21</v>
      </c>
      <c r="D55" s="68">
        <v>36.630000000000003</v>
      </c>
    </row>
    <row r="56" spans="1:4" x14ac:dyDescent="0.25">
      <c r="A56" s="68">
        <v>7100</v>
      </c>
      <c r="B56" s="68">
        <f t="shared" si="0"/>
        <v>7919</v>
      </c>
      <c r="C56" s="68">
        <v>33.927299999999995</v>
      </c>
      <c r="D56" s="68">
        <v>38.574449999999999</v>
      </c>
    </row>
    <row r="57" spans="1:4" x14ac:dyDescent="0.25">
      <c r="A57" s="68">
        <v>7920</v>
      </c>
      <c r="B57" s="68">
        <f t="shared" si="0"/>
        <v>8183</v>
      </c>
      <c r="C57" s="68">
        <v>37.84995</v>
      </c>
      <c r="D57" s="68">
        <v>43.024949999999997</v>
      </c>
    </row>
    <row r="58" spans="1:4" x14ac:dyDescent="0.25">
      <c r="A58" s="68">
        <v>8184</v>
      </c>
      <c r="B58" s="68">
        <f t="shared" si="0"/>
        <v>8519</v>
      </c>
      <c r="C58" s="68">
        <v>39.112649999999995</v>
      </c>
      <c r="D58" s="68">
        <v>44.4636</v>
      </c>
    </row>
    <row r="59" spans="1:4" x14ac:dyDescent="0.25">
      <c r="A59" s="68">
        <v>8520</v>
      </c>
      <c r="B59" s="68">
        <f t="shared" si="0"/>
        <v>8879</v>
      </c>
      <c r="C59" s="68">
        <v>40.499549999999999</v>
      </c>
      <c r="D59" s="68">
        <v>46.047150000000002</v>
      </c>
    </row>
    <row r="60" spans="1:4" x14ac:dyDescent="0.25">
      <c r="A60" s="68">
        <v>8880</v>
      </c>
      <c r="B60" s="68">
        <f t="shared" si="0"/>
        <v>10649</v>
      </c>
      <c r="C60" s="68">
        <v>42.18</v>
      </c>
      <c r="D60" s="68">
        <v>47.95</v>
      </c>
    </row>
    <row r="61" spans="1:4" x14ac:dyDescent="0.25">
      <c r="A61" s="68">
        <v>10650</v>
      </c>
      <c r="B61" s="68">
        <v>9999999</v>
      </c>
      <c r="C61" s="68">
        <v>47.34</v>
      </c>
      <c r="D61" s="68">
        <v>53.82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12"/>
  <sheetViews>
    <sheetView workbookViewId="0">
      <selection activeCell="L9" sqref="L9"/>
    </sheetView>
  </sheetViews>
  <sheetFormatPr defaultRowHeight="12.75" x14ac:dyDescent="0.2"/>
  <cols>
    <col min="1" max="1" width="25.85546875" style="1" bestFit="1" customWidth="1"/>
    <col min="2" max="2" width="10.7109375" style="1" customWidth="1"/>
    <col min="3" max="237" width="9.140625" style="1"/>
    <col min="238" max="238" width="2.7109375" style="1" customWidth="1"/>
    <col min="239" max="239" width="4.140625" style="1" customWidth="1"/>
    <col min="240" max="240" width="6" style="1" customWidth="1"/>
    <col min="241" max="241" width="14.42578125" style="1" customWidth="1"/>
    <col min="242" max="242" width="2.7109375" style="1" customWidth="1"/>
    <col min="243" max="243" width="9.140625" style="1"/>
    <col min="244" max="244" width="2.7109375" style="1" customWidth="1"/>
    <col min="245" max="246" width="9.140625" style="1"/>
    <col min="247" max="247" width="2.7109375" style="1" customWidth="1"/>
    <col min="248" max="248" width="5.85546875" style="1" customWidth="1"/>
    <col min="249" max="249" width="2.7109375" style="1" customWidth="1"/>
    <col min="250" max="250" width="9.140625" style="1"/>
    <col min="251" max="251" width="7.140625" style="1" customWidth="1"/>
    <col min="252" max="252" width="7" style="1" customWidth="1"/>
    <col min="253" max="493" width="9.140625" style="1"/>
    <col min="494" max="494" width="2.7109375" style="1" customWidth="1"/>
    <col min="495" max="495" width="4.140625" style="1" customWidth="1"/>
    <col min="496" max="496" width="6" style="1" customWidth="1"/>
    <col min="497" max="497" width="14.42578125" style="1" customWidth="1"/>
    <col min="498" max="498" width="2.7109375" style="1" customWidth="1"/>
    <col min="499" max="499" width="9.140625" style="1"/>
    <col min="500" max="500" width="2.7109375" style="1" customWidth="1"/>
    <col min="501" max="502" width="9.140625" style="1"/>
    <col min="503" max="503" width="2.7109375" style="1" customWidth="1"/>
    <col min="504" max="504" width="5.85546875" style="1" customWidth="1"/>
    <col min="505" max="505" width="2.7109375" style="1" customWidth="1"/>
    <col min="506" max="506" width="9.140625" style="1"/>
    <col min="507" max="507" width="7.140625" style="1" customWidth="1"/>
    <col min="508" max="508" width="7" style="1" customWidth="1"/>
    <col min="509" max="749" width="9.140625" style="1"/>
    <col min="750" max="750" width="2.7109375" style="1" customWidth="1"/>
    <col min="751" max="751" width="4.140625" style="1" customWidth="1"/>
    <col min="752" max="752" width="6" style="1" customWidth="1"/>
    <col min="753" max="753" width="14.42578125" style="1" customWidth="1"/>
    <col min="754" max="754" width="2.7109375" style="1" customWidth="1"/>
    <col min="755" max="755" width="9.140625" style="1"/>
    <col min="756" max="756" width="2.7109375" style="1" customWidth="1"/>
    <col min="757" max="758" width="9.140625" style="1"/>
    <col min="759" max="759" width="2.7109375" style="1" customWidth="1"/>
    <col min="760" max="760" width="5.85546875" style="1" customWidth="1"/>
    <col min="761" max="761" width="2.7109375" style="1" customWidth="1"/>
    <col min="762" max="762" width="9.140625" style="1"/>
    <col min="763" max="763" width="7.140625" style="1" customWidth="1"/>
    <col min="764" max="764" width="7" style="1" customWidth="1"/>
    <col min="765" max="1005" width="9.140625" style="1"/>
    <col min="1006" max="1006" width="2.7109375" style="1" customWidth="1"/>
    <col min="1007" max="1007" width="4.140625" style="1" customWidth="1"/>
    <col min="1008" max="1008" width="6" style="1" customWidth="1"/>
    <col min="1009" max="1009" width="14.42578125" style="1" customWidth="1"/>
    <col min="1010" max="1010" width="2.7109375" style="1" customWidth="1"/>
    <col min="1011" max="1011" width="9.140625" style="1"/>
    <col min="1012" max="1012" width="2.7109375" style="1" customWidth="1"/>
    <col min="1013" max="1014" width="9.140625" style="1"/>
    <col min="1015" max="1015" width="2.7109375" style="1" customWidth="1"/>
    <col min="1016" max="1016" width="5.85546875" style="1" customWidth="1"/>
    <col min="1017" max="1017" width="2.7109375" style="1" customWidth="1"/>
    <col min="1018" max="1018" width="9.140625" style="1"/>
    <col min="1019" max="1019" width="7.140625" style="1" customWidth="1"/>
    <col min="1020" max="1020" width="7" style="1" customWidth="1"/>
    <col min="1021" max="1261" width="9.140625" style="1"/>
    <col min="1262" max="1262" width="2.7109375" style="1" customWidth="1"/>
    <col min="1263" max="1263" width="4.140625" style="1" customWidth="1"/>
    <col min="1264" max="1264" width="6" style="1" customWidth="1"/>
    <col min="1265" max="1265" width="14.42578125" style="1" customWidth="1"/>
    <col min="1266" max="1266" width="2.7109375" style="1" customWidth="1"/>
    <col min="1267" max="1267" width="9.140625" style="1"/>
    <col min="1268" max="1268" width="2.7109375" style="1" customWidth="1"/>
    <col min="1269" max="1270" width="9.140625" style="1"/>
    <col min="1271" max="1271" width="2.7109375" style="1" customWidth="1"/>
    <col min="1272" max="1272" width="5.85546875" style="1" customWidth="1"/>
    <col min="1273" max="1273" width="2.7109375" style="1" customWidth="1"/>
    <col min="1274" max="1274" width="9.140625" style="1"/>
    <col min="1275" max="1275" width="7.140625" style="1" customWidth="1"/>
    <col min="1276" max="1276" width="7" style="1" customWidth="1"/>
    <col min="1277" max="1517" width="9.140625" style="1"/>
    <col min="1518" max="1518" width="2.7109375" style="1" customWidth="1"/>
    <col min="1519" max="1519" width="4.140625" style="1" customWidth="1"/>
    <col min="1520" max="1520" width="6" style="1" customWidth="1"/>
    <col min="1521" max="1521" width="14.42578125" style="1" customWidth="1"/>
    <col min="1522" max="1522" width="2.7109375" style="1" customWidth="1"/>
    <col min="1523" max="1523" width="9.140625" style="1"/>
    <col min="1524" max="1524" width="2.7109375" style="1" customWidth="1"/>
    <col min="1525" max="1526" width="9.140625" style="1"/>
    <col min="1527" max="1527" width="2.7109375" style="1" customWidth="1"/>
    <col min="1528" max="1528" width="5.85546875" style="1" customWidth="1"/>
    <col min="1529" max="1529" width="2.7109375" style="1" customWidth="1"/>
    <col min="1530" max="1530" width="9.140625" style="1"/>
    <col min="1531" max="1531" width="7.140625" style="1" customWidth="1"/>
    <col min="1532" max="1532" width="7" style="1" customWidth="1"/>
    <col min="1533" max="1773" width="9.140625" style="1"/>
    <col min="1774" max="1774" width="2.7109375" style="1" customWidth="1"/>
    <col min="1775" max="1775" width="4.140625" style="1" customWidth="1"/>
    <col min="1776" max="1776" width="6" style="1" customWidth="1"/>
    <col min="1777" max="1777" width="14.42578125" style="1" customWidth="1"/>
    <col min="1778" max="1778" width="2.7109375" style="1" customWidth="1"/>
    <col min="1779" max="1779" width="9.140625" style="1"/>
    <col min="1780" max="1780" width="2.7109375" style="1" customWidth="1"/>
    <col min="1781" max="1782" width="9.140625" style="1"/>
    <col min="1783" max="1783" width="2.7109375" style="1" customWidth="1"/>
    <col min="1784" max="1784" width="5.85546875" style="1" customWidth="1"/>
    <col min="1785" max="1785" width="2.7109375" style="1" customWidth="1"/>
    <col min="1786" max="1786" width="9.140625" style="1"/>
    <col min="1787" max="1787" width="7.140625" style="1" customWidth="1"/>
    <col min="1788" max="1788" width="7" style="1" customWidth="1"/>
    <col min="1789" max="2029" width="9.140625" style="1"/>
    <col min="2030" max="2030" width="2.7109375" style="1" customWidth="1"/>
    <col min="2031" max="2031" width="4.140625" style="1" customWidth="1"/>
    <col min="2032" max="2032" width="6" style="1" customWidth="1"/>
    <col min="2033" max="2033" width="14.42578125" style="1" customWidth="1"/>
    <col min="2034" max="2034" width="2.7109375" style="1" customWidth="1"/>
    <col min="2035" max="2035" width="9.140625" style="1"/>
    <col min="2036" max="2036" width="2.7109375" style="1" customWidth="1"/>
    <col min="2037" max="2038" width="9.140625" style="1"/>
    <col min="2039" max="2039" width="2.7109375" style="1" customWidth="1"/>
    <col min="2040" max="2040" width="5.85546875" style="1" customWidth="1"/>
    <col min="2041" max="2041" width="2.7109375" style="1" customWidth="1"/>
    <col min="2042" max="2042" width="9.140625" style="1"/>
    <col min="2043" max="2043" width="7.140625" style="1" customWidth="1"/>
    <col min="2044" max="2044" width="7" style="1" customWidth="1"/>
    <col min="2045" max="2285" width="9.140625" style="1"/>
    <col min="2286" max="2286" width="2.7109375" style="1" customWidth="1"/>
    <col min="2287" max="2287" width="4.140625" style="1" customWidth="1"/>
    <col min="2288" max="2288" width="6" style="1" customWidth="1"/>
    <col min="2289" max="2289" width="14.42578125" style="1" customWidth="1"/>
    <col min="2290" max="2290" width="2.7109375" style="1" customWidth="1"/>
    <col min="2291" max="2291" width="9.140625" style="1"/>
    <col min="2292" max="2292" width="2.7109375" style="1" customWidth="1"/>
    <col min="2293" max="2294" width="9.140625" style="1"/>
    <col min="2295" max="2295" width="2.7109375" style="1" customWidth="1"/>
    <col min="2296" max="2296" width="5.85546875" style="1" customWidth="1"/>
    <col min="2297" max="2297" width="2.7109375" style="1" customWidth="1"/>
    <col min="2298" max="2298" width="9.140625" style="1"/>
    <col min="2299" max="2299" width="7.140625" style="1" customWidth="1"/>
    <col min="2300" max="2300" width="7" style="1" customWidth="1"/>
    <col min="2301" max="2541" width="9.140625" style="1"/>
    <col min="2542" max="2542" width="2.7109375" style="1" customWidth="1"/>
    <col min="2543" max="2543" width="4.140625" style="1" customWidth="1"/>
    <col min="2544" max="2544" width="6" style="1" customWidth="1"/>
    <col min="2545" max="2545" width="14.42578125" style="1" customWidth="1"/>
    <col min="2546" max="2546" width="2.7109375" style="1" customWidth="1"/>
    <col min="2547" max="2547" width="9.140625" style="1"/>
    <col min="2548" max="2548" width="2.7109375" style="1" customWidth="1"/>
    <col min="2549" max="2550" width="9.140625" style="1"/>
    <col min="2551" max="2551" width="2.7109375" style="1" customWidth="1"/>
    <col min="2552" max="2552" width="5.85546875" style="1" customWidth="1"/>
    <col min="2553" max="2553" width="2.7109375" style="1" customWidth="1"/>
    <col min="2554" max="2554" width="9.140625" style="1"/>
    <col min="2555" max="2555" width="7.140625" style="1" customWidth="1"/>
    <col min="2556" max="2556" width="7" style="1" customWidth="1"/>
    <col min="2557" max="2797" width="9.140625" style="1"/>
    <col min="2798" max="2798" width="2.7109375" style="1" customWidth="1"/>
    <col min="2799" max="2799" width="4.140625" style="1" customWidth="1"/>
    <col min="2800" max="2800" width="6" style="1" customWidth="1"/>
    <col min="2801" max="2801" width="14.42578125" style="1" customWidth="1"/>
    <col min="2802" max="2802" width="2.7109375" style="1" customWidth="1"/>
    <col min="2803" max="2803" width="9.140625" style="1"/>
    <col min="2804" max="2804" width="2.7109375" style="1" customWidth="1"/>
    <col min="2805" max="2806" width="9.140625" style="1"/>
    <col min="2807" max="2807" width="2.7109375" style="1" customWidth="1"/>
    <col min="2808" max="2808" width="5.85546875" style="1" customWidth="1"/>
    <col min="2809" max="2809" width="2.7109375" style="1" customWidth="1"/>
    <col min="2810" max="2810" width="9.140625" style="1"/>
    <col min="2811" max="2811" width="7.140625" style="1" customWidth="1"/>
    <col min="2812" max="2812" width="7" style="1" customWidth="1"/>
    <col min="2813" max="3053" width="9.140625" style="1"/>
    <col min="3054" max="3054" width="2.7109375" style="1" customWidth="1"/>
    <col min="3055" max="3055" width="4.140625" style="1" customWidth="1"/>
    <col min="3056" max="3056" width="6" style="1" customWidth="1"/>
    <col min="3057" max="3057" width="14.42578125" style="1" customWidth="1"/>
    <col min="3058" max="3058" width="2.7109375" style="1" customWidth="1"/>
    <col min="3059" max="3059" width="9.140625" style="1"/>
    <col min="3060" max="3060" width="2.7109375" style="1" customWidth="1"/>
    <col min="3061" max="3062" width="9.140625" style="1"/>
    <col min="3063" max="3063" width="2.7109375" style="1" customWidth="1"/>
    <col min="3064" max="3064" width="5.85546875" style="1" customWidth="1"/>
    <col min="3065" max="3065" width="2.7109375" style="1" customWidth="1"/>
    <col min="3066" max="3066" width="9.140625" style="1"/>
    <col min="3067" max="3067" width="7.140625" style="1" customWidth="1"/>
    <col min="3068" max="3068" width="7" style="1" customWidth="1"/>
    <col min="3069" max="3309" width="9.140625" style="1"/>
    <col min="3310" max="3310" width="2.7109375" style="1" customWidth="1"/>
    <col min="3311" max="3311" width="4.140625" style="1" customWidth="1"/>
    <col min="3312" max="3312" width="6" style="1" customWidth="1"/>
    <col min="3313" max="3313" width="14.42578125" style="1" customWidth="1"/>
    <col min="3314" max="3314" width="2.7109375" style="1" customWidth="1"/>
    <col min="3315" max="3315" width="9.140625" style="1"/>
    <col min="3316" max="3316" width="2.7109375" style="1" customWidth="1"/>
    <col min="3317" max="3318" width="9.140625" style="1"/>
    <col min="3319" max="3319" width="2.7109375" style="1" customWidth="1"/>
    <col min="3320" max="3320" width="5.85546875" style="1" customWidth="1"/>
    <col min="3321" max="3321" width="2.7109375" style="1" customWidth="1"/>
    <col min="3322" max="3322" width="9.140625" style="1"/>
    <col min="3323" max="3323" width="7.140625" style="1" customWidth="1"/>
    <col min="3324" max="3324" width="7" style="1" customWidth="1"/>
    <col min="3325" max="3565" width="9.140625" style="1"/>
    <col min="3566" max="3566" width="2.7109375" style="1" customWidth="1"/>
    <col min="3567" max="3567" width="4.140625" style="1" customWidth="1"/>
    <col min="3568" max="3568" width="6" style="1" customWidth="1"/>
    <col min="3569" max="3569" width="14.42578125" style="1" customWidth="1"/>
    <col min="3570" max="3570" width="2.7109375" style="1" customWidth="1"/>
    <col min="3571" max="3571" width="9.140625" style="1"/>
    <col min="3572" max="3572" width="2.7109375" style="1" customWidth="1"/>
    <col min="3573" max="3574" width="9.140625" style="1"/>
    <col min="3575" max="3575" width="2.7109375" style="1" customWidth="1"/>
    <col min="3576" max="3576" width="5.85546875" style="1" customWidth="1"/>
    <col min="3577" max="3577" width="2.7109375" style="1" customWidth="1"/>
    <col min="3578" max="3578" width="9.140625" style="1"/>
    <col min="3579" max="3579" width="7.140625" style="1" customWidth="1"/>
    <col min="3580" max="3580" width="7" style="1" customWidth="1"/>
    <col min="3581" max="3821" width="9.140625" style="1"/>
    <col min="3822" max="3822" width="2.7109375" style="1" customWidth="1"/>
    <col min="3823" max="3823" width="4.140625" style="1" customWidth="1"/>
    <col min="3824" max="3824" width="6" style="1" customWidth="1"/>
    <col min="3825" max="3825" width="14.42578125" style="1" customWidth="1"/>
    <col min="3826" max="3826" width="2.7109375" style="1" customWidth="1"/>
    <col min="3827" max="3827" width="9.140625" style="1"/>
    <col min="3828" max="3828" width="2.7109375" style="1" customWidth="1"/>
    <col min="3829" max="3830" width="9.140625" style="1"/>
    <col min="3831" max="3831" width="2.7109375" style="1" customWidth="1"/>
    <col min="3832" max="3832" width="5.85546875" style="1" customWidth="1"/>
    <col min="3833" max="3833" width="2.7109375" style="1" customWidth="1"/>
    <col min="3834" max="3834" width="9.140625" style="1"/>
    <col min="3835" max="3835" width="7.140625" style="1" customWidth="1"/>
    <col min="3836" max="3836" width="7" style="1" customWidth="1"/>
    <col min="3837" max="4077" width="9.140625" style="1"/>
    <col min="4078" max="4078" width="2.7109375" style="1" customWidth="1"/>
    <col min="4079" max="4079" width="4.140625" style="1" customWidth="1"/>
    <col min="4080" max="4080" width="6" style="1" customWidth="1"/>
    <col min="4081" max="4081" width="14.42578125" style="1" customWidth="1"/>
    <col min="4082" max="4082" width="2.7109375" style="1" customWidth="1"/>
    <col min="4083" max="4083" width="9.140625" style="1"/>
    <col min="4084" max="4084" width="2.7109375" style="1" customWidth="1"/>
    <col min="4085" max="4086" width="9.140625" style="1"/>
    <col min="4087" max="4087" width="2.7109375" style="1" customWidth="1"/>
    <col min="4088" max="4088" width="5.85546875" style="1" customWidth="1"/>
    <col min="4089" max="4089" width="2.7109375" style="1" customWidth="1"/>
    <col min="4090" max="4090" width="9.140625" style="1"/>
    <col min="4091" max="4091" width="7.140625" style="1" customWidth="1"/>
    <col min="4092" max="4092" width="7" style="1" customWidth="1"/>
    <col min="4093" max="4333" width="9.140625" style="1"/>
    <col min="4334" max="4334" width="2.7109375" style="1" customWidth="1"/>
    <col min="4335" max="4335" width="4.140625" style="1" customWidth="1"/>
    <col min="4336" max="4336" width="6" style="1" customWidth="1"/>
    <col min="4337" max="4337" width="14.42578125" style="1" customWidth="1"/>
    <col min="4338" max="4338" width="2.7109375" style="1" customWidth="1"/>
    <col min="4339" max="4339" width="9.140625" style="1"/>
    <col min="4340" max="4340" width="2.7109375" style="1" customWidth="1"/>
    <col min="4341" max="4342" width="9.140625" style="1"/>
    <col min="4343" max="4343" width="2.7109375" style="1" customWidth="1"/>
    <col min="4344" max="4344" width="5.85546875" style="1" customWidth="1"/>
    <col min="4345" max="4345" width="2.7109375" style="1" customWidth="1"/>
    <col min="4346" max="4346" width="9.140625" style="1"/>
    <col min="4347" max="4347" width="7.140625" style="1" customWidth="1"/>
    <col min="4348" max="4348" width="7" style="1" customWidth="1"/>
    <col min="4349" max="4589" width="9.140625" style="1"/>
    <col min="4590" max="4590" width="2.7109375" style="1" customWidth="1"/>
    <col min="4591" max="4591" width="4.140625" style="1" customWidth="1"/>
    <col min="4592" max="4592" width="6" style="1" customWidth="1"/>
    <col min="4593" max="4593" width="14.42578125" style="1" customWidth="1"/>
    <col min="4594" max="4594" width="2.7109375" style="1" customWidth="1"/>
    <col min="4595" max="4595" width="9.140625" style="1"/>
    <col min="4596" max="4596" width="2.7109375" style="1" customWidth="1"/>
    <col min="4597" max="4598" width="9.140625" style="1"/>
    <col min="4599" max="4599" width="2.7109375" style="1" customWidth="1"/>
    <col min="4600" max="4600" width="5.85546875" style="1" customWidth="1"/>
    <col min="4601" max="4601" width="2.7109375" style="1" customWidth="1"/>
    <col min="4602" max="4602" width="9.140625" style="1"/>
    <col min="4603" max="4603" width="7.140625" style="1" customWidth="1"/>
    <col min="4604" max="4604" width="7" style="1" customWidth="1"/>
    <col min="4605" max="4845" width="9.140625" style="1"/>
    <col min="4846" max="4846" width="2.7109375" style="1" customWidth="1"/>
    <col min="4847" max="4847" width="4.140625" style="1" customWidth="1"/>
    <col min="4848" max="4848" width="6" style="1" customWidth="1"/>
    <col min="4849" max="4849" width="14.42578125" style="1" customWidth="1"/>
    <col min="4850" max="4850" width="2.7109375" style="1" customWidth="1"/>
    <col min="4851" max="4851" width="9.140625" style="1"/>
    <col min="4852" max="4852" width="2.7109375" style="1" customWidth="1"/>
    <col min="4853" max="4854" width="9.140625" style="1"/>
    <col min="4855" max="4855" width="2.7109375" style="1" customWidth="1"/>
    <col min="4856" max="4856" width="5.85546875" style="1" customWidth="1"/>
    <col min="4857" max="4857" width="2.7109375" style="1" customWidth="1"/>
    <col min="4858" max="4858" width="9.140625" style="1"/>
    <col min="4859" max="4859" width="7.140625" style="1" customWidth="1"/>
    <col min="4860" max="4860" width="7" style="1" customWidth="1"/>
    <col min="4861" max="5101" width="9.140625" style="1"/>
    <col min="5102" max="5102" width="2.7109375" style="1" customWidth="1"/>
    <col min="5103" max="5103" width="4.140625" style="1" customWidth="1"/>
    <col min="5104" max="5104" width="6" style="1" customWidth="1"/>
    <col min="5105" max="5105" width="14.42578125" style="1" customWidth="1"/>
    <col min="5106" max="5106" width="2.7109375" style="1" customWidth="1"/>
    <col min="5107" max="5107" width="9.140625" style="1"/>
    <col min="5108" max="5108" width="2.7109375" style="1" customWidth="1"/>
    <col min="5109" max="5110" width="9.140625" style="1"/>
    <col min="5111" max="5111" width="2.7109375" style="1" customWidth="1"/>
    <col min="5112" max="5112" width="5.85546875" style="1" customWidth="1"/>
    <col min="5113" max="5113" width="2.7109375" style="1" customWidth="1"/>
    <col min="5114" max="5114" width="9.140625" style="1"/>
    <col min="5115" max="5115" width="7.140625" style="1" customWidth="1"/>
    <col min="5116" max="5116" width="7" style="1" customWidth="1"/>
    <col min="5117" max="5357" width="9.140625" style="1"/>
    <col min="5358" max="5358" width="2.7109375" style="1" customWidth="1"/>
    <col min="5359" max="5359" width="4.140625" style="1" customWidth="1"/>
    <col min="5360" max="5360" width="6" style="1" customWidth="1"/>
    <col min="5361" max="5361" width="14.42578125" style="1" customWidth="1"/>
    <col min="5362" max="5362" width="2.7109375" style="1" customWidth="1"/>
    <col min="5363" max="5363" width="9.140625" style="1"/>
    <col min="5364" max="5364" width="2.7109375" style="1" customWidth="1"/>
    <col min="5365" max="5366" width="9.140625" style="1"/>
    <col min="5367" max="5367" width="2.7109375" style="1" customWidth="1"/>
    <col min="5368" max="5368" width="5.85546875" style="1" customWidth="1"/>
    <col min="5369" max="5369" width="2.7109375" style="1" customWidth="1"/>
    <col min="5370" max="5370" width="9.140625" style="1"/>
    <col min="5371" max="5371" width="7.140625" style="1" customWidth="1"/>
    <col min="5372" max="5372" width="7" style="1" customWidth="1"/>
    <col min="5373" max="5613" width="9.140625" style="1"/>
    <col min="5614" max="5614" width="2.7109375" style="1" customWidth="1"/>
    <col min="5615" max="5615" width="4.140625" style="1" customWidth="1"/>
    <col min="5616" max="5616" width="6" style="1" customWidth="1"/>
    <col min="5617" max="5617" width="14.42578125" style="1" customWidth="1"/>
    <col min="5618" max="5618" width="2.7109375" style="1" customWidth="1"/>
    <col min="5619" max="5619" width="9.140625" style="1"/>
    <col min="5620" max="5620" width="2.7109375" style="1" customWidth="1"/>
    <col min="5621" max="5622" width="9.140625" style="1"/>
    <col min="5623" max="5623" width="2.7109375" style="1" customWidth="1"/>
    <col min="5624" max="5624" width="5.85546875" style="1" customWidth="1"/>
    <col min="5625" max="5625" width="2.7109375" style="1" customWidth="1"/>
    <col min="5626" max="5626" width="9.140625" style="1"/>
    <col min="5627" max="5627" width="7.140625" style="1" customWidth="1"/>
    <col min="5628" max="5628" width="7" style="1" customWidth="1"/>
    <col min="5629" max="5869" width="9.140625" style="1"/>
    <col min="5870" max="5870" width="2.7109375" style="1" customWidth="1"/>
    <col min="5871" max="5871" width="4.140625" style="1" customWidth="1"/>
    <col min="5872" max="5872" width="6" style="1" customWidth="1"/>
    <col min="5873" max="5873" width="14.42578125" style="1" customWidth="1"/>
    <col min="5874" max="5874" width="2.7109375" style="1" customWidth="1"/>
    <col min="5875" max="5875" width="9.140625" style="1"/>
    <col min="5876" max="5876" width="2.7109375" style="1" customWidth="1"/>
    <col min="5877" max="5878" width="9.140625" style="1"/>
    <col min="5879" max="5879" width="2.7109375" style="1" customWidth="1"/>
    <col min="5880" max="5880" width="5.85546875" style="1" customWidth="1"/>
    <col min="5881" max="5881" width="2.7109375" style="1" customWidth="1"/>
    <col min="5882" max="5882" width="9.140625" style="1"/>
    <col min="5883" max="5883" width="7.140625" style="1" customWidth="1"/>
    <col min="5884" max="5884" width="7" style="1" customWidth="1"/>
    <col min="5885" max="6125" width="9.140625" style="1"/>
    <col min="6126" max="6126" width="2.7109375" style="1" customWidth="1"/>
    <col min="6127" max="6127" width="4.140625" style="1" customWidth="1"/>
    <col min="6128" max="6128" width="6" style="1" customWidth="1"/>
    <col min="6129" max="6129" width="14.42578125" style="1" customWidth="1"/>
    <col min="6130" max="6130" width="2.7109375" style="1" customWidth="1"/>
    <col min="6131" max="6131" width="9.140625" style="1"/>
    <col min="6132" max="6132" width="2.7109375" style="1" customWidth="1"/>
    <col min="6133" max="6134" width="9.140625" style="1"/>
    <col min="6135" max="6135" width="2.7109375" style="1" customWidth="1"/>
    <col min="6136" max="6136" width="5.85546875" style="1" customWidth="1"/>
    <col min="6137" max="6137" width="2.7109375" style="1" customWidth="1"/>
    <col min="6138" max="6138" width="9.140625" style="1"/>
    <col min="6139" max="6139" width="7.140625" style="1" customWidth="1"/>
    <col min="6140" max="6140" width="7" style="1" customWidth="1"/>
    <col min="6141" max="6381" width="9.140625" style="1"/>
    <col min="6382" max="6382" width="2.7109375" style="1" customWidth="1"/>
    <col min="6383" max="6383" width="4.140625" style="1" customWidth="1"/>
    <col min="6384" max="6384" width="6" style="1" customWidth="1"/>
    <col min="6385" max="6385" width="14.42578125" style="1" customWidth="1"/>
    <col min="6386" max="6386" width="2.7109375" style="1" customWidth="1"/>
    <col min="6387" max="6387" width="9.140625" style="1"/>
    <col min="6388" max="6388" width="2.7109375" style="1" customWidth="1"/>
    <col min="6389" max="6390" width="9.140625" style="1"/>
    <col min="6391" max="6391" width="2.7109375" style="1" customWidth="1"/>
    <col min="6392" max="6392" width="5.85546875" style="1" customWidth="1"/>
    <col min="6393" max="6393" width="2.7109375" style="1" customWidth="1"/>
    <col min="6394" max="6394" width="9.140625" style="1"/>
    <col min="6395" max="6395" width="7.140625" style="1" customWidth="1"/>
    <col min="6396" max="6396" width="7" style="1" customWidth="1"/>
    <col min="6397" max="6637" width="9.140625" style="1"/>
    <col min="6638" max="6638" width="2.7109375" style="1" customWidth="1"/>
    <col min="6639" max="6639" width="4.140625" style="1" customWidth="1"/>
    <col min="6640" max="6640" width="6" style="1" customWidth="1"/>
    <col min="6641" max="6641" width="14.42578125" style="1" customWidth="1"/>
    <col min="6642" max="6642" width="2.7109375" style="1" customWidth="1"/>
    <col min="6643" max="6643" width="9.140625" style="1"/>
    <col min="6644" max="6644" width="2.7109375" style="1" customWidth="1"/>
    <col min="6645" max="6646" width="9.140625" style="1"/>
    <col min="6647" max="6647" width="2.7109375" style="1" customWidth="1"/>
    <col min="6648" max="6648" width="5.85546875" style="1" customWidth="1"/>
    <col min="6649" max="6649" width="2.7109375" style="1" customWidth="1"/>
    <col min="6650" max="6650" width="9.140625" style="1"/>
    <col min="6651" max="6651" width="7.140625" style="1" customWidth="1"/>
    <col min="6652" max="6652" width="7" style="1" customWidth="1"/>
    <col min="6653" max="6893" width="9.140625" style="1"/>
    <col min="6894" max="6894" width="2.7109375" style="1" customWidth="1"/>
    <col min="6895" max="6895" width="4.140625" style="1" customWidth="1"/>
    <col min="6896" max="6896" width="6" style="1" customWidth="1"/>
    <col min="6897" max="6897" width="14.42578125" style="1" customWidth="1"/>
    <col min="6898" max="6898" width="2.7109375" style="1" customWidth="1"/>
    <col min="6899" max="6899" width="9.140625" style="1"/>
    <col min="6900" max="6900" width="2.7109375" style="1" customWidth="1"/>
    <col min="6901" max="6902" width="9.140625" style="1"/>
    <col min="6903" max="6903" width="2.7109375" style="1" customWidth="1"/>
    <col min="6904" max="6904" width="5.85546875" style="1" customWidth="1"/>
    <col min="6905" max="6905" width="2.7109375" style="1" customWidth="1"/>
    <col min="6906" max="6906" width="9.140625" style="1"/>
    <col min="6907" max="6907" width="7.140625" style="1" customWidth="1"/>
    <col min="6908" max="6908" width="7" style="1" customWidth="1"/>
    <col min="6909" max="7149" width="9.140625" style="1"/>
    <col min="7150" max="7150" width="2.7109375" style="1" customWidth="1"/>
    <col min="7151" max="7151" width="4.140625" style="1" customWidth="1"/>
    <col min="7152" max="7152" width="6" style="1" customWidth="1"/>
    <col min="7153" max="7153" width="14.42578125" style="1" customWidth="1"/>
    <col min="7154" max="7154" width="2.7109375" style="1" customWidth="1"/>
    <col min="7155" max="7155" width="9.140625" style="1"/>
    <col min="7156" max="7156" width="2.7109375" style="1" customWidth="1"/>
    <col min="7157" max="7158" width="9.140625" style="1"/>
    <col min="7159" max="7159" width="2.7109375" style="1" customWidth="1"/>
    <col min="7160" max="7160" width="5.85546875" style="1" customWidth="1"/>
    <col min="7161" max="7161" width="2.7109375" style="1" customWidth="1"/>
    <col min="7162" max="7162" width="9.140625" style="1"/>
    <col min="7163" max="7163" width="7.140625" style="1" customWidth="1"/>
    <col min="7164" max="7164" width="7" style="1" customWidth="1"/>
    <col min="7165" max="7405" width="9.140625" style="1"/>
    <col min="7406" max="7406" width="2.7109375" style="1" customWidth="1"/>
    <col min="7407" max="7407" width="4.140625" style="1" customWidth="1"/>
    <col min="7408" max="7408" width="6" style="1" customWidth="1"/>
    <col min="7409" max="7409" width="14.42578125" style="1" customWidth="1"/>
    <col min="7410" max="7410" width="2.7109375" style="1" customWidth="1"/>
    <col min="7411" max="7411" width="9.140625" style="1"/>
    <col min="7412" max="7412" width="2.7109375" style="1" customWidth="1"/>
    <col min="7413" max="7414" width="9.140625" style="1"/>
    <col min="7415" max="7415" width="2.7109375" style="1" customWidth="1"/>
    <col min="7416" max="7416" width="5.85546875" style="1" customWidth="1"/>
    <col min="7417" max="7417" width="2.7109375" style="1" customWidth="1"/>
    <col min="7418" max="7418" width="9.140625" style="1"/>
    <col min="7419" max="7419" width="7.140625" style="1" customWidth="1"/>
    <col min="7420" max="7420" width="7" style="1" customWidth="1"/>
    <col min="7421" max="7661" width="9.140625" style="1"/>
    <col min="7662" max="7662" width="2.7109375" style="1" customWidth="1"/>
    <col min="7663" max="7663" width="4.140625" style="1" customWidth="1"/>
    <col min="7664" max="7664" width="6" style="1" customWidth="1"/>
    <col min="7665" max="7665" width="14.42578125" style="1" customWidth="1"/>
    <col min="7666" max="7666" width="2.7109375" style="1" customWidth="1"/>
    <col min="7667" max="7667" width="9.140625" style="1"/>
    <col min="7668" max="7668" width="2.7109375" style="1" customWidth="1"/>
    <col min="7669" max="7670" width="9.140625" style="1"/>
    <col min="7671" max="7671" width="2.7109375" style="1" customWidth="1"/>
    <col min="7672" max="7672" width="5.85546875" style="1" customWidth="1"/>
    <col min="7673" max="7673" width="2.7109375" style="1" customWidth="1"/>
    <col min="7674" max="7674" width="9.140625" style="1"/>
    <col min="7675" max="7675" width="7.140625" style="1" customWidth="1"/>
    <col min="7676" max="7676" width="7" style="1" customWidth="1"/>
    <col min="7677" max="7917" width="9.140625" style="1"/>
    <col min="7918" max="7918" width="2.7109375" style="1" customWidth="1"/>
    <col min="7919" max="7919" width="4.140625" style="1" customWidth="1"/>
    <col min="7920" max="7920" width="6" style="1" customWidth="1"/>
    <col min="7921" max="7921" width="14.42578125" style="1" customWidth="1"/>
    <col min="7922" max="7922" width="2.7109375" style="1" customWidth="1"/>
    <col min="7923" max="7923" width="9.140625" style="1"/>
    <col min="7924" max="7924" width="2.7109375" style="1" customWidth="1"/>
    <col min="7925" max="7926" width="9.140625" style="1"/>
    <col min="7927" max="7927" width="2.7109375" style="1" customWidth="1"/>
    <col min="7928" max="7928" width="5.85546875" style="1" customWidth="1"/>
    <col min="7929" max="7929" width="2.7109375" style="1" customWidth="1"/>
    <col min="7930" max="7930" width="9.140625" style="1"/>
    <col min="7931" max="7931" width="7.140625" style="1" customWidth="1"/>
    <col min="7932" max="7932" width="7" style="1" customWidth="1"/>
    <col min="7933" max="8173" width="9.140625" style="1"/>
    <col min="8174" max="8174" width="2.7109375" style="1" customWidth="1"/>
    <col min="8175" max="8175" width="4.140625" style="1" customWidth="1"/>
    <col min="8176" max="8176" width="6" style="1" customWidth="1"/>
    <col min="8177" max="8177" width="14.42578125" style="1" customWidth="1"/>
    <col min="8178" max="8178" width="2.7109375" style="1" customWidth="1"/>
    <col min="8179" max="8179" width="9.140625" style="1"/>
    <col min="8180" max="8180" width="2.7109375" style="1" customWidth="1"/>
    <col min="8181" max="8182" width="9.140625" style="1"/>
    <col min="8183" max="8183" width="2.7109375" style="1" customWidth="1"/>
    <col min="8184" max="8184" width="5.85546875" style="1" customWidth="1"/>
    <col min="8185" max="8185" width="2.7109375" style="1" customWidth="1"/>
    <col min="8186" max="8186" width="9.140625" style="1"/>
    <col min="8187" max="8187" width="7.140625" style="1" customWidth="1"/>
    <col min="8188" max="8188" width="7" style="1" customWidth="1"/>
    <col min="8189" max="8429" width="9.140625" style="1"/>
    <col min="8430" max="8430" width="2.7109375" style="1" customWidth="1"/>
    <col min="8431" max="8431" width="4.140625" style="1" customWidth="1"/>
    <col min="8432" max="8432" width="6" style="1" customWidth="1"/>
    <col min="8433" max="8433" width="14.42578125" style="1" customWidth="1"/>
    <col min="8434" max="8434" width="2.7109375" style="1" customWidth="1"/>
    <col min="8435" max="8435" width="9.140625" style="1"/>
    <col min="8436" max="8436" width="2.7109375" style="1" customWidth="1"/>
    <col min="8437" max="8438" width="9.140625" style="1"/>
    <col min="8439" max="8439" width="2.7109375" style="1" customWidth="1"/>
    <col min="8440" max="8440" width="5.85546875" style="1" customWidth="1"/>
    <col min="8441" max="8441" width="2.7109375" style="1" customWidth="1"/>
    <col min="8442" max="8442" width="9.140625" style="1"/>
    <col min="8443" max="8443" width="7.140625" style="1" customWidth="1"/>
    <col min="8444" max="8444" width="7" style="1" customWidth="1"/>
    <col min="8445" max="8685" width="9.140625" style="1"/>
    <col min="8686" max="8686" width="2.7109375" style="1" customWidth="1"/>
    <col min="8687" max="8687" width="4.140625" style="1" customWidth="1"/>
    <col min="8688" max="8688" width="6" style="1" customWidth="1"/>
    <col min="8689" max="8689" width="14.42578125" style="1" customWidth="1"/>
    <col min="8690" max="8690" width="2.7109375" style="1" customWidth="1"/>
    <col min="8691" max="8691" width="9.140625" style="1"/>
    <col min="8692" max="8692" width="2.7109375" style="1" customWidth="1"/>
    <col min="8693" max="8694" width="9.140625" style="1"/>
    <col min="8695" max="8695" width="2.7109375" style="1" customWidth="1"/>
    <col min="8696" max="8696" width="5.85546875" style="1" customWidth="1"/>
    <col min="8697" max="8697" width="2.7109375" style="1" customWidth="1"/>
    <col min="8698" max="8698" width="9.140625" style="1"/>
    <col min="8699" max="8699" width="7.140625" style="1" customWidth="1"/>
    <col min="8700" max="8700" width="7" style="1" customWidth="1"/>
    <col min="8701" max="8941" width="9.140625" style="1"/>
    <col min="8942" max="8942" width="2.7109375" style="1" customWidth="1"/>
    <col min="8943" max="8943" width="4.140625" style="1" customWidth="1"/>
    <col min="8944" max="8944" width="6" style="1" customWidth="1"/>
    <col min="8945" max="8945" width="14.42578125" style="1" customWidth="1"/>
    <col min="8946" max="8946" width="2.7109375" style="1" customWidth="1"/>
    <col min="8947" max="8947" width="9.140625" style="1"/>
    <col min="8948" max="8948" width="2.7109375" style="1" customWidth="1"/>
    <col min="8949" max="8950" width="9.140625" style="1"/>
    <col min="8951" max="8951" width="2.7109375" style="1" customWidth="1"/>
    <col min="8952" max="8952" width="5.85546875" style="1" customWidth="1"/>
    <col min="8953" max="8953" width="2.7109375" style="1" customWidth="1"/>
    <col min="8954" max="8954" width="9.140625" style="1"/>
    <col min="8955" max="8955" width="7.140625" style="1" customWidth="1"/>
    <col min="8956" max="8956" width="7" style="1" customWidth="1"/>
    <col min="8957" max="9197" width="9.140625" style="1"/>
    <col min="9198" max="9198" width="2.7109375" style="1" customWidth="1"/>
    <col min="9199" max="9199" width="4.140625" style="1" customWidth="1"/>
    <col min="9200" max="9200" width="6" style="1" customWidth="1"/>
    <col min="9201" max="9201" width="14.42578125" style="1" customWidth="1"/>
    <col min="9202" max="9202" width="2.7109375" style="1" customWidth="1"/>
    <col min="9203" max="9203" width="9.140625" style="1"/>
    <col min="9204" max="9204" width="2.7109375" style="1" customWidth="1"/>
    <col min="9205" max="9206" width="9.140625" style="1"/>
    <col min="9207" max="9207" width="2.7109375" style="1" customWidth="1"/>
    <col min="9208" max="9208" width="5.85546875" style="1" customWidth="1"/>
    <col min="9209" max="9209" width="2.7109375" style="1" customWidth="1"/>
    <col min="9210" max="9210" width="9.140625" style="1"/>
    <col min="9211" max="9211" width="7.140625" style="1" customWidth="1"/>
    <col min="9212" max="9212" width="7" style="1" customWidth="1"/>
    <col min="9213" max="9453" width="9.140625" style="1"/>
    <col min="9454" max="9454" width="2.7109375" style="1" customWidth="1"/>
    <col min="9455" max="9455" width="4.140625" style="1" customWidth="1"/>
    <col min="9456" max="9456" width="6" style="1" customWidth="1"/>
    <col min="9457" max="9457" width="14.42578125" style="1" customWidth="1"/>
    <col min="9458" max="9458" width="2.7109375" style="1" customWidth="1"/>
    <col min="9459" max="9459" width="9.140625" style="1"/>
    <col min="9460" max="9460" width="2.7109375" style="1" customWidth="1"/>
    <col min="9461" max="9462" width="9.140625" style="1"/>
    <col min="9463" max="9463" width="2.7109375" style="1" customWidth="1"/>
    <col min="9464" max="9464" width="5.85546875" style="1" customWidth="1"/>
    <col min="9465" max="9465" width="2.7109375" style="1" customWidth="1"/>
    <col min="9466" max="9466" width="9.140625" style="1"/>
    <col min="9467" max="9467" width="7.140625" style="1" customWidth="1"/>
    <col min="9468" max="9468" width="7" style="1" customWidth="1"/>
    <col min="9469" max="9709" width="9.140625" style="1"/>
    <col min="9710" max="9710" width="2.7109375" style="1" customWidth="1"/>
    <col min="9711" max="9711" width="4.140625" style="1" customWidth="1"/>
    <col min="9712" max="9712" width="6" style="1" customWidth="1"/>
    <col min="9713" max="9713" width="14.42578125" style="1" customWidth="1"/>
    <col min="9714" max="9714" width="2.7109375" style="1" customWidth="1"/>
    <col min="9715" max="9715" width="9.140625" style="1"/>
    <col min="9716" max="9716" width="2.7109375" style="1" customWidth="1"/>
    <col min="9717" max="9718" width="9.140625" style="1"/>
    <col min="9719" max="9719" width="2.7109375" style="1" customWidth="1"/>
    <col min="9720" max="9720" width="5.85546875" style="1" customWidth="1"/>
    <col min="9721" max="9721" width="2.7109375" style="1" customWidth="1"/>
    <col min="9722" max="9722" width="9.140625" style="1"/>
    <col min="9723" max="9723" width="7.140625" style="1" customWidth="1"/>
    <col min="9724" max="9724" width="7" style="1" customWidth="1"/>
    <col min="9725" max="9965" width="9.140625" style="1"/>
    <col min="9966" max="9966" width="2.7109375" style="1" customWidth="1"/>
    <col min="9967" max="9967" width="4.140625" style="1" customWidth="1"/>
    <col min="9968" max="9968" width="6" style="1" customWidth="1"/>
    <col min="9969" max="9969" width="14.42578125" style="1" customWidth="1"/>
    <col min="9970" max="9970" width="2.7109375" style="1" customWidth="1"/>
    <col min="9971" max="9971" width="9.140625" style="1"/>
    <col min="9972" max="9972" width="2.7109375" style="1" customWidth="1"/>
    <col min="9973" max="9974" width="9.140625" style="1"/>
    <col min="9975" max="9975" width="2.7109375" style="1" customWidth="1"/>
    <col min="9976" max="9976" width="5.85546875" style="1" customWidth="1"/>
    <col min="9977" max="9977" width="2.7109375" style="1" customWidth="1"/>
    <col min="9978" max="9978" width="9.140625" style="1"/>
    <col min="9979" max="9979" width="7.140625" style="1" customWidth="1"/>
    <col min="9980" max="9980" width="7" style="1" customWidth="1"/>
    <col min="9981" max="10221" width="9.140625" style="1"/>
    <col min="10222" max="10222" width="2.7109375" style="1" customWidth="1"/>
    <col min="10223" max="10223" width="4.140625" style="1" customWidth="1"/>
    <col min="10224" max="10224" width="6" style="1" customWidth="1"/>
    <col min="10225" max="10225" width="14.42578125" style="1" customWidth="1"/>
    <col min="10226" max="10226" width="2.7109375" style="1" customWidth="1"/>
    <col min="10227" max="10227" width="9.140625" style="1"/>
    <col min="10228" max="10228" width="2.7109375" style="1" customWidth="1"/>
    <col min="10229" max="10230" width="9.140625" style="1"/>
    <col min="10231" max="10231" width="2.7109375" style="1" customWidth="1"/>
    <col min="10232" max="10232" width="5.85546875" style="1" customWidth="1"/>
    <col min="10233" max="10233" width="2.7109375" style="1" customWidth="1"/>
    <col min="10234" max="10234" width="9.140625" style="1"/>
    <col min="10235" max="10235" width="7.140625" style="1" customWidth="1"/>
    <col min="10236" max="10236" width="7" style="1" customWidth="1"/>
    <col min="10237" max="10477" width="9.140625" style="1"/>
    <col min="10478" max="10478" width="2.7109375" style="1" customWidth="1"/>
    <col min="10479" max="10479" width="4.140625" style="1" customWidth="1"/>
    <col min="10480" max="10480" width="6" style="1" customWidth="1"/>
    <col min="10481" max="10481" width="14.42578125" style="1" customWidth="1"/>
    <col min="10482" max="10482" width="2.7109375" style="1" customWidth="1"/>
    <col min="10483" max="10483" width="9.140625" style="1"/>
    <col min="10484" max="10484" width="2.7109375" style="1" customWidth="1"/>
    <col min="10485" max="10486" width="9.140625" style="1"/>
    <col min="10487" max="10487" width="2.7109375" style="1" customWidth="1"/>
    <col min="10488" max="10488" width="5.85546875" style="1" customWidth="1"/>
    <col min="10489" max="10489" width="2.7109375" style="1" customWidth="1"/>
    <col min="10490" max="10490" width="9.140625" style="1"/>
    <col min="10491" max="10491" width="7.140625" style="1" customWidth="1"/>
    <col min="10492" max="10492" width="7" style="1" customWidth="1"/>
    <col min="10493" max="10733" width="9.140625" style="1"/>
    <col min="10734" max="10734" width="2.7109375" style="1" customWidth="1"/>
    <col min="10735" max="10735" width="4.140625" style="1" customWidth="1"/>
    <col min="10736" max="10736" width="6" style="1" customWidth="1"/>
    <col min="10737" max="10737" width="14.42578125" style="1" customWidth="1"/>
    <col min="10738" max="10738" width="2.7109375" style="1" customWidth="1"/>
    <col min="10739" max="10739" width="9.140625" style="1"/>
    <col min="10740" max="10740" width="2.7109375" style="1" customWidth="1"/>
    <col min="10741" max="10742" width="9.140625" style="1"/>
    <col min="10743" max="10743" width="2.7109375" style="1" customWidth="1"/>
    <col min="10744" max="10744" width="5.85546875" style="1" customWidth="1"/>
    <col min="10745" max="10745" width="2.7109375" style="1" customWidth="1"/>
    <col min="10746" max="10746" width="9.140625" style="1"/>
    <col min="10747" max="10747" width="7.140625" style="1" customWidth="1"/>
    <col min="10748" max="10748" width="7" style="1" customWidth="1"/>
    <col min="10749" max="10989" width="9.140625" style="1"/>
    <col min="10990" max="10990" width="2.7109375" style="1" customWidth="1"/>
    <col min="10991" max="10991" width="4.140625" style="1" customWidth="1"/>
    <col min="10992" max="10992" width="6" style="1" customWidth="1"/>
    <col min="10993" max="10993" width="14.42578125" style="1" customWidth="1"/>
    <col min="10994" max="10994" width="2.7109375" style="1" customWidth="1"/>
    <col min="10995" max="10995" width="9.140625" style="1"/>
    <col min="10996" max="10996" width="2.7109375" style="1" customWidth="1"/>
    <col min="10997" max="10998" width="9.140625" style="1"/>
    <col min="10999" max="10999" width="2.7109375" style="1" customWidth="1"/>
    <col min="11000" max="11000" width="5.85546875" style="1" customWidth="1"/>
    <col min="11001" max="11001" width="2.7109375" style="1" customWidth="1"/>
    <col min="11002" max="11002" width="9.140625" style="1"/>
    <col min="11003" max="11003" width="7.140625" style="1" customWidth="1"/>
    <col min="11004" max="11004" width="7" style="1" customWidth="1"/>
    <col min="11005" max="11245" width="9.140625" style="1"/>
    <col min="11246" max="11246" width="2.7109375" style="1" customWidth="1"/>
    <col min="11247" max="11247" width="4.140625" style="1" customWidth="1"/>
    <col min="11248" max="11248" width="6" style="1" customWidth="1"/>
    <col min="11249" max="11249" width="14.42578125" style="1" customWidth="1"/>
    <col min="11250" max="11250" width="2.7109375" style="1" customWidth="1"/>
    <col min="11251" max="11251" width="9.140625" style="1"/>
    <col min="11252" max="11252" width="2.7109375" style="1" customWidth="1"/>
    <col min="11253" max="11254" width="9.140625" style="1"/>
    <col min="11255" max="11255" width="2.7109375" style="1" customWidth="1"/>
    <col min="11256" max="11256" width="5.85546875" style="1" customWidth="1"/>
    <col min="11257" max="11257" width="2.7109375" style="1" customWidth="1"/>
    <col min="11258" max="11258" width="9.140625" style="1"/>
    <col min="11259" max="11259" width="7.140625" style="1" customWidth="1"/>
    <col min="11260" max="11260" width="7" style="1" customWidth="1"/>
    <col min="11261" max="11501" width="9.140625" style="1"/>
    <col min="11502" max="11502" width="2.7109375" style="1" customWidth="1"/>
    <col min="11503" max="11503" width="4.140625" style="1" customWidth="1"/>
    <col min="11504" max="11504" width="6" style="1" customWidth="1"/>
    <col min="11505" max="11505" width="14.42578125" style="1" customWidth="1"/>
    <col min="11506" max="11506" width="2.7109375" style="1" customWidth="1"/>
    <col min="11507" max="11507" width="9.140625" style="1"/>
    <col min="11508" max="11508" width="2.7109375" style="1" customWidth="1"/>
    <col min="11509" max="11510" width="9.140625" style="1"/>
    <col min="11511" max="11511" width="2.7109375" style="1" customWidth="1"/>
    <col min="11512" max="11512" width="5.85546875" style="1" customWidth="1"/>
    <col min="11513" max="11513" width="2.7109375" style="1" customWidth="1"/>
    <col min="11514" max="11514" width="9.140625" style="1"/>
    <col min="11515" max="11515" width="7.140625" style="1" customWidth="1"/>
    <col min="11516" max="11516" width="7" style="1" customWidth="1"/>
    <col min="11517" max="11757" width="9.140625" style="1"/>
    <col min="11758" max="11758" width="2.7109375" style="1" customWidth="1"/>
    <col min="11759" max="11759" width="4.140625" style="1" customWidth="1"/>
    <col min="11760" max="11760" width="6" style="1" customWidth="1"/>
    <col min="11761" max="11761" width="14.42578125" style="1" customWidth="1"/>
    <col min="11762" max="11762" width="2.7109375" style="1" customWidth="1"/>
    <col min="11763" max="11763" width="9.140625" style="1"/>
    <col min="11764" max="11764" width="2.7109375" style="1" customWidth="1"/>
    <col min="11765" max="11766" width="9.140625" style="1"/>
    <col min="11767" max="11767" width="2.7109375" style="1" customWidth="1"/>
    <col min="11768" max="11768" width="5.85546875" style="1" customWidth="1"/>
    <col min="11769" max="11769" width="2.7109375" style="1" customWidth="1"/>
    <col min="11770" max="11770" width="9.140625" style="1"/>
    <col min="11771" max="11771" width="7.140625" style="1" customWidth="1"/>
    <col min="11772" max="11772" width="7" style="1" customWidth="1"/>
    <col min="11773" max="12013" width="9.140625" style="1"/>
    <col min="12014" max="12014" width="2.7109375" style="1" customWidth="1"/>
    <col min="12015" max="12015" width="4.140625" style="1" customWidth="1"/>
    <col min="12016" max="12016" width="6" style="1" customWidth="1"/>
    <col min="12017" max="12017" width="14.42578125" style="1" customWidth="1"/>
    <col min="12018" max="12018" width="2.7109375" style="1" customWidth="1"/>
    <col min="12019" max="12019" width="9.140625" style="1"/>
    <col min="12020" max="12020" width="2.7109375" style="1" customWidth="1"/>
    <col min="12021" max="12022" width="9.140625" style="1"/>
    <col min="12023" max="12023" width="2.7109375" style="1" customWidth="1"/>
    <col min="12024" max="12024" width="5.85546875" style="1" customWidth="1"/>
    <col min="12025" max="12025" width="2.7109375" style="1" customWidth="1"/>
    <col min="12026" max="12026" width="9.140625" style="1"/>
    <col min="12027" max="12027" width="7.140625" style="1" customWidth="1"/>
    <col min="12028" max="12028" width="7" style="1" customWidth="1"/>
    <col min="12029" max="12269" width="9.140625" style="1"/>
    <col min="12270" max="12270" width="2.7109375" style="1" customWidth="1"/>
    <col min="12271" max="12271" width="4.140625" style="1" customWidth="1"/>
    <col min="12272" max="12272" width="6" style="1" customWidth="1"/>
    <col min="12273" max="12273" width="14.42578125" style="1" customWidth="1"/>
    <col min="12274" max="12274" width="2.7109375" style="1" customWidth="1"/>
    <col min="12275" max="12275" width="9.140625" style="1"/>
    <col min="12276" max="12276" width="2.7109375" style="1" customWidth="1"/>
    <col min="12277" max="12278" width="9.140625" style="1"/>
    <col min="12279" max="12279" width="2.7109375" style="1" customWidth="1"/>
    <col min="12280" max="12280" width="5.85546875" style="1" customWidth="1"/>
    <col min="12281" max="12281" width="2.7109375" style="1" customWidth="1"/>
    <col min="12282" max="12282" width="9.140625" style="1"/>
    <col min="12283" max="12283" width="7.140625" style="1" customWidth="1"/>
    <col min="12284" max="12284" width="7" style="1" customWidth="1"/>
    <col min="12285" max="12525" width="9.140625" style="1"/>
    <col min="12526" max="12526" width="2.7109375" style="1" customWidth="1"/>
    <col min="12527" max="12527" width="4.140625" style="1" customWidth="1"/>
    <col min="12528" max="12528" width="6" style="1" customWidth="1"/>
    <col min="12529" max="12529" width="14.42578125" style="1" customWidth="1"/>
    <col min="12530" max="12530" width="2.7109375" style="1" customWidth="1"/>
    <col min="12531" max="12531" width="9.140625" style="1"/>
    <col min="12532" max="12532" width="2.7109375" style="1" customWidth="1"/>
    <col min="12533" max="12534" width="9.140625" style="1"/>
    <col min="12535" max="12535" width="2.7109375" style="1" customWidth="1"/>
    <col min="12536" max="12536" width="5.85546875" style="1" customWidth="1"/>
    <col min="12537" max="12537" width="2.7109375" style="1" customWidth="1"/>
    <col min="12538" max="12538" width="9.140625" style="1"/>
    <col min="12539" max="12539" width="7.140625" style="1" customWidth="1"/>
    <col min="12540" max="12540" width="7" style="1" customWidth="1"/>
    <col min="12541" max="12781" width="9.140625" style="1"/>
    <col min="12782" max="12782" width="2.7109375" style="1" customWidth="1"/>
    <col min="12783" max="12783" width="4.140625" style="1" customWidth="1"/>
    <col min="12784" max="12784" width="6" style="1" customWidth="1"/>
    <col min="12785" max="12785" width="14.42578125" style="1" customWidth="1"/>
    <col min="12786" max="12786" width="2.7109375" style="1" customWidth="1"/>
    <col min="12787" max="12787" width="9.140625" style="1"/>
    <col min="12788" max="12788" width="2.7109375" style="1" customWidth="1"/>
    <col min="12789" max="12790" width="9.140625" style="1"/>
    <col min="12791" max="12791" width="2.7109375" style="1" customWidth="1"/>
    <col min="12792" max="12792" width="5.85546875" style="1" customWidth="1"/>
    <col min="12793" max="12793" width="2.7109375" style="1" customWidth="1"/>
    <col min="12794" max="12794" width="9.140625" style="1"/>
    <col min="12795" max="12795" width="7.140625" style="1" customWidth="1"/>
    <col min="12796" max="12796" width="7" style="1" customWidth="1"/>
    <col min="12797" max="13037" width="9.140625" style="1"/>
    <col min="13038" max="13038" width="2.7109375" style="1" customWidth="1"/>
    <col min="13039" max="13039" width="4.140625" style="1" customWidth="1"/>
    <col min="13040" max="13040" width="6" style="1" customWidth="1"/>
    <col min="13041" max="13041" width="14.42578125" style="1" customWidth="1"/>
    <col min="13042" max="13042" width="2.7109375" style="1" customWidth="1"/>
    <col min="13043" max="13043" width="9.140625" style="1"/>
    <col min="13044" max="13044" width="2.7109375" style="1" customWidth="1"/>
    <col min="13045" max="13046" width="9.140625" style="1"/>
    <col min="13047" max="13047" width="2.7109375" style="1" customWidth="1"/>
    <col min="13048" max="13048" width="5.85546875" style="1" customWidth="1"/>
    <col min="13049" max="13049" width="2.7109375" style="1" customWidth="1"/>
    <col min="13050" max="13050" width="9.140625" style="1"/>
    <col min="13051" max="13051" width="7.140625" style="1" customWidth="1"/>
    <col min="13052" max="13052" width="7" style="1" customWidth="1"/>
    <col min="13053" max="13293" width="9.140625" style="1"/>
    <col min="13294" max="13294" width="2.7109375" style="1" customWidth="1"/>
    <col min="13295" max="13295" width="4.140625" style="1" customWidth="1"/>
    <col min="13296" max="13296" width="6" style="1" customWidth="1"/>
    <col min="13297" max="13297" width="14.42578125" style="1" customWidth="1"/>
    <col min="13298" max="13298" width="2.7109375" style="1" customWidth="1"/>
    <col min="13299" max="13299" width="9.140625" style="1"/>
    <col min="13300" max="13300" width="2.7109375" style="1" customWidth="1"/>
    <col min="13301" max="13302" width="9.140625" style="1"/>
    <col min="13303" max="13303" width="2.7109375" style="1" customWidth="1"/>
    <col min="13304" max="13304" width="5.85546875" style="1" customWidth="1"/>
    <col min="13305" max="13305" width="2.7109375" style="1" customWidth="1"/>
    <col min="13306" max="13306" width="9.140625" style="1"/>
    <col min="13307" max="13307" width="7.140625" style="1" customWidth="1"/>
    <col min="13308" max="13308" width="7" style="1" customWidth="1"/>
    <col min="13309" max="13549" width="9.140625" style="1"/>
    <col min="13550" max="13550" width="2.7109375" style="1" customWidth="1"/>
    <col min="13551" max="13551" width="4.140625" style="1" customWidth="1"/>
    <col min="13552" max="13552" width="6" style="1" customWidth="1"/>
    <col min="13553" max="13553" width="14.42578125" style="1" customWidth="1"/>
    <col min="13554" max="13554" width="2.7109375" style="1" customWidth="1"/>
    <col min="13555" max="13555" width="9.140625" style="1"/>
    <col min="13556" max="13556" width="2.7109375" style="1" customWidth="1"/>
    <col min="13557" max="13558" width="9.140625" style="1"/>
    <col min="13559" max="13559" width="2.7109375" style="1" customWidth="1"/>
    <col min="13560" max="13560" width="5.85546875" style="1" customWidth="1"/>
    <col min="13561" max="13561" width="2.7109375" style="1" customWidth="1"/>
    <col min="13562" max="13562" width="9.140625" style="1"/>
    <col min="13563" max="13563" width="7.140625" style="1" customWidth="1"/>
    <col min="13564" max="13564" width="7" style="1" customWidth="1"/>
    <col min="13565" max="13805" width="9.140625" style="1"/>
    <col min="13806" max="13806" width="2.7109375" style="1" customWidth="1"/>
    <col min="13807" max="13807" width="4.140625" style="1" customWidth="1"/>
    <col min="13808" max="13808" width="6" style="1" customWidth="1"/>
    <col min="13809" max="13809" width="14.42578125" style="1" customWidth="1"/>
    <col min="13810" max="13810" width="2.7109375" style="1" customWidth="1"/>
    <col min="13811" max="13811" width="9.140625" style="1"/>
    <col min="13812" max="13812" width="2.7109375" style="1" customWidth="1"/>
    <col min="13813" max="13814" width="9.140625" style="1"/>
    <col min="13815" max="13815" width="2.7109375" style="1" customWidth="1"/>
    <col min="13816" max="13816" width="5.85546875" style="1" customWidth="1"/>
    <col min="13817" max="13817" width="2.7109375" style="1" customWidth="1"/>
    <col min="13818" max="13818" width="9.140625" style="1"/>
    <col min="13819" max="13819" width="7.140625" style="1" customWidth="1"/>
    <col min="13820" max="13820" width="7" style="1" customWidth="1"/>
    <col min="13821" max="14061" width="9.140625" style="1"/>
    <col min="14062" max="14062" width="2.7109375" style="1" customWidth="1"/>
    <col min="14063" max="14063" width="4.140625" style="1" customWidth="1"/>
    <col min="14064" max="14064" width="6" style="1" customWidth="1"/>
    <col min="14065" max="14065" width="14.42578125" style="1" customWidth="1"/>
    <col min="14066" max="14066" width="2.7109375" style="1" customWidth="1"/>
    <col min="14067" max="14067" width="9.140625" style="1"/>
    <col min="14068" max="14068" width="2.7109375" style="1" customWidth="1"/>
    <col min="14069" max="14070" width="9.140625" style="1"/>
    <col min="14071" max="14071" width="2.7109375" style="1" customWidth="1"/>
    <col min="14072" max="14072" width="5.85546875" style="1" customWidth="1"/>
    <col min="14073" max="14073" width="2.7109375" style="1" customWidth="1"/>
    <col min="14074" max="14074" width="9.140625" style="1"/>
    <col min="14075" max="14075" width="7.140625" style="1" customWidth="1"/>
    <col min="14076" max="14076" width="7" style="1" customWidth="1"/>
    <col min="14077" max="14317" width="9.140625" style="1"/>
    <col min="14318" max="14318" width="2.7109375" style="1" customWidth="1"/>
    <col min="14319" max="14319" width="4.140625" style="1" customWidth="1"/>
    <col min="14320" max="14320" width="6" style="1" customWidth="1"/>
    <col min="14321" max="14321" width="14.42578125" style="1" customWidth="1"/>
    <col min="14322" max="14322" width="2.7109375" style="1" customWidth="1"/>
    <col min="14323" max="14323" width="9.140625" style="1"/>
    <col min="14324" max="14324" width="2.7109375" style="1" customWidth="1"/>
    <col min="14325" max="14326" width="9.140625" style="1"/>
    <col min="14327" max="14327" width="2.7109375" style="1" customWidth="1"/>
    <col min="14328" max="14328" width="5.85546875" style="1" customWidth="1"/>
    <col min="14329" max="14329" width="2.7109375" style="1" customWidth="1"/>
    <col min="14330" max="14330" width="9.140625" style="1"/>
    <col min="14331" max="14331" width="7.140625" style="1" customWidth="1"/>
    <col min="14332" max="14332" width="7" style="1" customWidth="1"/>
    <col min="14333" max="14573" width="9.140625" style="1"/>
    <col min="14574" max="14574" width="2.7109375" style="1" customWidth="1"/>
    <col min="14575" max="14575" width="4.140625" style="1" customWidth="1"/>
    <col min="14576" max="14576" width="6" style="1" customWidth="1"/>
    <col min="14577" max="14577" width="14.42578125" style="1" customWidth="1"/>
    <col min="14578" max="14578" width="2.7109375" style="1" customWidth="1"/>
    <col min="14579" max="14579" width="9.140625" style="1"/>
    <col min="14580" max="14580" width="2.7109375" style="1" customWidth="1"/>
    <col min="14581" max="14582" width="9.140625" style="1"/>
    <col min="14583" max="14583" width="2.7109375" style="1" customWidth="1"/>
    <col min="14584" max="14584" width="5.85546875" style="1" customWidth="1"/>
    <col min="14585" max="14585" width="2.7109375" style="1" customWidth="1"/>
    <col min="14586" max="14586" width="9.140625" style="1"/>
    <col min="14587" max="14587" width="7.140625" style="1" customWidth="1"/>
    <col min="14588" max="14588" width="7" style="1" customWidth="1"/>
    <col min="14589" max="14829" width="9.140625" style="1"/>
    <col min="14830" max="14830" width="2.7109375" style="1" customWidth="1"/>
    <col min="14831" max="14831" width="4.140625" style="1" customWidth="1"/>
    <col min="14832" max="14832" width="6" style="1" customWidth="1"/>
    <col min="14833" max="14833" width="14.42578125" style="1" customWidth="1"/>
    <col min="14834" max="14834" width="2.7109375" style="1" customWidth="1"/>
    <col min="14835" max="14835" width="9.140625" style="1"/>
    <col min="14836" max="14836" width="2.7109375" style="1" customWidth="1"/>
    <col min="14837" max="14838" width="9.140625" style="1"/>
    <col min="14839" max="14839" width="2.7109375" style="1" customWidth="1"/>
    <col min="14840" max="14840" width="5.85546875" style="1" customWidth="1"/>
    <col min="14841" max="14841" width="2.7109375" style="1" customWidth="1"/>
    <col min="14842" max="14842" width="9.140625" style="1"/>
    <col min="14843" max="14843" width="7.140625" style="1" customWidth="1"/>
    <col min="14844" max="14844" width="7" style="1" customWidth="1"/>
    <col min="14845" max="15085" width="9.140625" style="1"/>
    <col min="15086" max="15086" width="2.7109375" style="1" customWidth="1"/>
    <col min="15087" max="15087" width="4.140625" style="1" customWidth="1"/>
    <col min="15088" max="15088" width="6" style="1" customWidth="1"/>
    <col min="15089" max="15089" width="14.42578125" style="1" customWidth="1"/>
    <col min="15090" max="15090" width="2.7109375" style="1" customWidth="1"/>
    <col min="15091" max="15091" width="9.140625" style="1"/>
    <col min="15092" max="15092" width="2.7109375" style="1" customWidth="1"/>
    <col min="15093" max="15094" width="9.140625" style="1"/>
    <col min="15095" max="15095" width="2.7109375" style="1" customWidth="1"/>
    <col min="15096" max="15096" width="5.85546875" style="1" customWidth="1"/>
    <col min="15097" max="15097" width="2.7109375" style="1" customWidth="1"/>
    <col min="15098" max="15098" width="9.140625" style="1"/>
    <col min="15099" max="15099" width="7.140625" style="1" customWidth="1"/>
    <col min="15100" max="15100" width="7" style="1" customWidth="1"/>
    <col min="15101" max="15341" width="9.140625" style="1"/>
    <col min="15342" max="15342" width="2.7109375" style="1" customWidth="1"/>
    <col min="15343" max="15343" width="4.140625" style="1" customWidth="1"/>
    <col min="15344" max="15344" width="6" style="1" customWidth="1"/>
    <col min="15345" max="15345" width="14.42578125" style="1" customWidth="1"/>
    <col min="15346" max="15346" width="2.7109375" style="1" customWidth="1"/>
    <col min="15347" max="15347" width="9.140625" style="1"/>
    <col min="15348" max="15348" width="2.7109375" style="1" customWidth="1"/>
    <col min="15349" max="15350" width="9.140625" style="1"/>
    <col min="15351" max="15351" width="2.7109375" style="1" customWidth="1"/>
    <col min="15352" max="15352" width="5.85546875" style="1" customWidth="1"/>
    <col min="15353" max="15353" width="2.7109375" style="1" customWidth="1"/>
    <col min="15354" max="15354" width="9.140625" style="1"/>
    <col min="15355" max="15355" width="7.140625" style="1" customWidth="1"/>
    <col min="15356" max="15356" width="7" style="1" customWidth="1"/>
    <col min="15357" max="15597" width="9.140625" style="1"/>
    <col min="15598" max="15598" width="2.7109375" style="1" customWidth="1"/>
    <col min="15599" max="15599" width="4.140625" style="1" customWidth="1"/>
    <col min="15600" max="15600" width="6" style="1" customWidth="1"/>
    <col min="15601" max="15601" width="14.42578125" style="1" customWidth="1"/>
    <col min="15602" max="15602" width="2.7109375" style="1" customWidth="1"/>
    <col min="15603" max="15603" width="9.140625" style="1"/>
    <col min="15604" max="15604" width="2.7109375" style="1" customWidth="1"/>
    <col min="15605" max="15606" width="9.140625" style="1"/>
    <col min="15607" max="15607" width="2.7109375" style="1" customWidth="1"/>
    <col min="15608" max="15608" width="5.85546875" style="1" customWidth="1"/>
    <col min="15609" max="15609" width="2.7109375" style="1" customWidth="1"/>
    <col min="15610" max="15610" width="9.140625" style="1"/>
    <col min="15611" max="15611" width="7.140625" style="1" customWidth="1"/>
    <col min="15612" max="15612" width="7" style="1" customWidth="1"/>
    <col min="15613" max="15853" width="9.140625" style="1"/>
    <col min="15854" max="15854" width="2.7109375" style="1" customWidth="1"/>
    <col min="15855" max="15855" width="4.140625" style="1" customWidth="1"/>
    <col min="15856" max="15856" width="6" style="1" customWidth="1"/>
    <col min="15857" max="15857" width="14.42578125" style="1" customWidth="1"/>
    <col min="15858" max="15858" width="2.7109375" style="1" customWidth="1"/>
    <col min="15859" max="15859" width="9.140625" style="1"/>
    <col min="15860" max="15860" width="2.7109375" style="1" customWidth="1"/>
    <col min="15861" max="15862" width="9.140625" style="1"/>
    <col min="15863" max="15863" width="2.7109375" style="1" customWidth="1"/>
    <col min="15864" max="15864" width="5.85546875" style="1" customWidth="1"/>
    <col min="15865" max="15865" width="2.7109375" style="1" customWidth="1"/>
    <col min="15866" max="15866" width="9.140625" style="1"/>
    <col min="15867" max="15867" width="7.140625" style="1" customWidth="1"/>
    <col min="15868" max="15868" width="7" style="1" customWidth="1"/>
    <col min="15869" max="16109" width="9.140625" style="1"/>
    <col min="16110" max="16110" width="2.7109375" style="1" customWidth="1"/>
    <col min="16111" max="16111" width="4.140625" style="1" customWidth="1"/>
    <col min="16112" max="16112" width="6" style="1" customWidth="1"/>
    <col min="16113" max="16113" width="14.42578125" style="1" customWidth="1"/>
    <col min="16114" max="16114" width="2.7109375" style="1" customWidth="1"/>
    <col min="16115" max="16115" width="9.140625" style="1"/>
    <col min="16116" max="16116" width="2.7109375" style="1" customWidth="1"/>
    <col min="16117" max="16118" width="9.140625" style="1"/>
    <col min="16119" max="16119" width="2.7109375" style="1" customWidth="1"/>
    <col min="16120" max="16120" width="5.85546875" style="1" customWidth="1"/>
    <col min="16121" max="16121" width="2.7109375" style="1" customWidth="1"/>
    <col min="16122" max="16122" width="9.140625" style="1"/>
    <col min="16123" max="16123" width="7.140625" style="1" customWidth="1"/>
    <col min="16124" max="16124" width="7" style="1" customWidth="1"/>
    <col min="16125" max="16384" width="9.140625" style="1"/>
  </cols>
  <sheetData>
    <row r="1" spans="1:19" ht="15.75" customHeight="1" x14ac:dyDescent="0.2">
      <c r="A1" s="92" t="s">
        <v>10</v>
      </c>
      <c r="B1" s="92"/>
      <c r="C1" s="92"/>
      <c r="D1" s="92"/>
      <c r="E1" s="92"/>
      <c r="F1" s="69"/>
      <c r="G1" s="92" t="s">
        <v>34</v>
      </c>
      <c r="H1" s="92"/>
      <c r="I1" s="92"/>
      <c r="J1" s="92"/>
      <c r="K1" s="92"/>
      <c r="L1" s="92"/>
      <c r="M1" s="69"/>
      <c r="N1" s="65"/>
      <c r="O1" s="69"/>
      <c r="P1" s="69"/>
      <c r="Q1" s="69"/>
      <c r="R1" s="69"/>
      <c r="S1" s="69"/>
    </row>
    <row r="2" spans="1:19" ht="15.75" customHeight="1" x14ac:dyDescent="0.2">
      <c r="A2" s="94" t="s">
        <v>35</v>
      </c>
      <c r="B2" s="94"/>
      <c r="C2" s="94"/>
      <c r="D2" s="94"/>
      <c r="E2" s="94"/>
      <c r="F2" s="69"/>
      <c r="G2" s="8" t="s">
        <v>35</v>
      </c>
      <c r="H2" s="8"/>
      <c r="I2" s="8"/>
      <c r="J2" s="8"/>
      <c r="K2" s="8"/>
      <c r="L2" s="8"/>
      <c r="M2" s="69"/>
      <c r="N2" s="69"/>
      <c r="O2" s="69"/>
      <c r="P2" s="69"/>
      <c r="Q2" s="69"/>
      <c r="R2" s="69"/>
      <c r="S2" s="69"/>
    </row>
    <row r="3" spans="1:19" ht="15.75" customHeight="1" x14ac:dyDescent="0.2">
      <c r="A3" s="69" t="s">
        <v>36</v>
      </c>
      <c r="B3" s="69">
        <v>0</v>
      </c>
      <c r="C3" s="69">
        <v>9.9999000000000002</v>
      </c>
      <c r="D3" s="71">
        <v>69.81</v>
      </c>
      <c r="E3" s="69"/>
      <c r="F3" s="69"/>
      <c r="G3" s="8" t="s">
        <v>12</v>
      </c>
      <c r="H3" s="8" t="s">
        <v>37</v>
      </c>
      <c r="I3" s="8"/>
      <c r="J3" s="8" t="s">
        <v>38</v>
      </c>
      <c r="K3" s="8"/>
      <c r="L3" s="8" t="s">
        <v>19</v>
      </c>
      <c r="M3" s="69"/>
      <c r="N3" s="69"/>
      <c r="O3" s="69"/>
      <c r="P3" s="69"/>
      <c r="Q3" s="69"/>
      <c r="R3" s="69"/>
      <c r="S3" s="69"/>
    </row>
    <row r="4" spans="1:19" ht="15.75" customHeight="1" x14ac:dyDescent="0.2">
      <c r="A4" s="69" t="s">
        <v>39</v>
      </c>
      <c r="B4" s="69">
        <v>10</v>
      </c>
      <c r="C4" s="69">
        <v>19.9999</v>
      </c>
      <c r="D4" s="71">
        <v>63.41</v>
      </c>
      <c r="E4" s="69"/>
      <c r="F4" s="69"/>
      <c r="G4" s="69">
        <v>1</v>
      </c>
      <c r="H4" s="69">
        <v>10</v>
      </c>
      <c r="I4" s="69">
        <f>ROUND(1-(100/(H4+100)),6)</f>
        <v>9.0909000000000004E-2</v>
      </c>
      <c r="J4" s="69">
        <v>36</v>
      </c>
      <c r="K4" s="69">
        <f>ROUND(1-(100/(J4+100)),6)</f>
        <v>0.264706</v>
      </c>
      <c r="L4" s="69">
        <v>0.107</v>
      </c>
      <c r="M4" s="69"/>
      <c r="N4" s="69"/>
      <c r="O4" s="69"/>
      <c r="P4" s="69"/>
      <c r="Q4" s="69"/>
      <c r="R4" s="69"/>
      <c r="S4" s="69"/>
    </row>
    <row r="5" spans="1:19" ht="15.75" customHeight="1" x14ac:dyDescent="0.2">
      <c r="A5" s="69" t="s">
        <v>40</v>
      </c>
      <c r="B5" s="69">
        <v>20</v>
      </c>
      <c r="C5" s="69">
        <v>999999</v>
      </c>
      <c r="D5" s="71">
        <v>58.13</v>
      </c>
      <c r="E5" s="69"/>
      <c r="F5" s="69"/>
      <c r="G5" s="69">
        <v>2</v>
      </c>
      <c r="H5" s="69">
        <v>15</v>
      </c>
      <c r="I5" s="69">
        <f t="shared" ref="I5:I6" si="0">ROUND(1-(100/(H5+100)),6)</f>
        <v>0.130435</v>
      </c>
      <c r="J5" s="69">
        <v>41</v>
      </c>
      <c r="K5" s="69">
        <f t="shared" ref="K5:K6" si="1">ROUND(1-(100/(J5+100)),6)</f>
        <v>0.29077999999999998</v>
      </c>
      <c r="L5" s="69">
        <v>0.107</v>
      </c>
      <c r="M5" s="69"/>
      <c r="N5" s="69"/>
      <c r="O5" s="69"/>
      <c r="P5" s="69"/>
      <c r="Q5" s="69"/>
      <c r="R5" s="69"/>
      <c r="S5" s="69"/>
    </row>
    <row r="6" spans="1:19" ht="15.75" customHeight="1" x14ac:dyDescent="0.2">
      <c r="A6" s="94" t="s">
        <v>41</v>
      </c>
      <c r="B6" s="94"/>
      <c r="C6" s="94"/>
      <c r="D6" s="94"/>
      <c r="E6" s="94"/>
      <c r="F6" s="69"/>
      <c r="G6" s="69">
        <v>3</v>
      </c>
      <c r="H6" s="69">
        <v>24</v>
      </c>
      <c r="I6" s="69">
        <f t="shared" si="0"/>
        <v>0.193548</v>
      </c>
      <c r="J6" s="69">
        <v>50</v>
      </c>
      <c r="K6" s="69">
        <f t="shared" si="1"/>
        <v>0.33333299999999999</v>
      </c>
      <c r="L6" s="69">
        <v>0.107</v>
      </c>
      <c r="M6" s="69"/>
      <c r="N6" s="69"/>
      <c r="O6" s="69"/>
      <c r="P6" s="69"/>
      <c r="Q6" s="69"/>
      <c r="R6" s="69"/>
      <c r="S6" s="69"/>
    </row>
    <row r="7" spans="1:19" x14ac:dyDescent="0.2">
      <c r="A7" s="69" t="s">
        <v>42</v>
      </c>
      <c r="B7" s="69">
        <v>0</v>
      </c>
      <c r="C7" s="69">
        <v>9.9989999999999996E-2</v>
      </c>
      <c r="D7" s="71">
        <v>422.75</v>
      </c>
      <c r="E7" s="69"/>
      <c r="F7" s="69"/>
      <c r="G7" s="69">
        <v>4</v>
      </c>
      <c r="H7" s="69">
        <v>36</v>
      </c>
      <c r="I7" s="69">
        <f t="shared" ref="I7:I12" si="2">ROUND(1-(100/(H7+100)),6)</f>
        <v>0.264706</v>
      </c>
      <c r="J7" s="69">
        <v>62</v>
      </c>
      <c r="K7" s="69">
        <f t="shared" ref="K7:K12" si="3">ROUND(1-(100/(J7+100)),6)</f>
        <v>0.382716</v>
      </c>
      <c r="L7" s="69">
        <v>0.30130000000000001</v>
      </c>
      <c r="M7" s="69"/>
      <c r="N7" s="69"/>
      <c r="O7" s="69"/>
      <c r="P7" s="69"/>
      <c r="Q7" s="69"/>
      <c r="R7" s="69"/>
      <c r="S7" s="69"/>
    </row>
    <row r="8" spans="1:19" x14ac:dyDescent="0.2">
      <c r="A8" s="69" t="s">
        <v>43</v>
      </c>
      <c r="B8" s="69">
        <v>0.1</v>
      </c>
      <c r="C8" s="69">
        <v>0.24998999999999999</v>
      </c>
      <c r="D8" s="71">
        <v>95.12</v>
      </c>
      <c r="E8" s="69"/>
      <c r="F8" s="69"/>
      <c r="G8" s="69">
        <v>0</v>
      </c>
      <c r="H8" s="69">
        <v>49</v>
      </c>
      <c r="I8" s="69">
        <f t="shared" si="2"/>
        <v>0.32885900000000001</v>
      </c>
      <c r="J8" s="69">
        <v>17</v>
      </c>
      <c r="K8" s="69">
        <f t="shared" si="3"/>
        <v>0.14529900000000001</v>
      </c>
      <c r="L8" s="69">
        <v>0.41789999999999999</v>
      </c>
      <c r="M8" s="69"/>
      <c r="N8" s="69"/>
      <c r="O8" s="69"/>
      <c r="P8" s="69"/>
      <c r="Q8" s="69"/>
      <c r="R8" s="69"/>
      <c r="S8" s="69"/>
    </row>
    <row r="9" spans="1:19" x14ac:dyDescent="0.2">
      <c r="A9" s="69" t="s">
        <v>44</v>
      </c>
      <c r="B9" s="69">
        <v>0.25</v>
      </c>
      <c r="C9" s="69">
        <v>0.39999000000000001</v>
      </c>
      <c r="D9" s="71">
        <v>79.27</v>
      </c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</row>
    <row r="10" spans="1:19" x14ac:dyDescent="0.2">
      <c r="A10" s="69" t="s">
        <v>45</v>
      </c>
      <c r="B10" s="69">
        <v>0.4</v>
      </c>
      <c r="C10" s="69">
        <v>0.69999</v>
      </c>
      <c r="D10" s="71">
        <v>73.98</v>
      </c>
      <c r="E10" s="69"/>
      <c r="F10" s="69"/>
      <c r="G10" s="62">
        <v>6</v>
      </c>
      <c r="H10" s="62">
        <v>26</v>
      </c>
      <c r="I10" s="62">
        <f t="shared" si="2"/>
        <v>0.206349</v>
      </c>
      <c r="J10" s="62">
        <v>52</v>
      </c>
      <c r="K10" s="62">
        <f t="shared" si="3"/>
        <v>0.34210499999999999</v>
      </c>
      <c r="L10" s="62">
        <v>0.107</v>
      </c>
      <c r="M10" s="69"/>
      <c r="N10" s="69"/>
      <c r="O10" s="69"/>
      <c r="P10" s="69"/>
      <c r="Q10" s="69"/>
      <c r="R10" s="69"/>
      <c r="S10" s="69"/>
    </row>
    <row r="11" spans="1:19" x14ac:dyDescent="0.2">
      <c r="A11" s="69" t="s">
        <v>46</v>
      </c>
      <c r="B11" s="69">
        <v>0.7</v>
      </c>
      <c r="C11" s="69">
        <v>999999</v>
      </c>
      <c r="D11" s="71">
        <v>69.81</v>
      </c>
      <c r="E11" s="69"/>
      <c r="F11" s="69"/>
      <c r="G11" s="62">
        <v>7</v>
      </c>
      <c r="H11" s="62">
        <v>27</v>
      </c>
      <c r="I11" s="62">
        <f t="shared" si="2"/>
        <v>0.21259800000000001</v>
      </c>
      <c r="J11" s="62">
        <v>53</v>
      </c>
      <c r="K11" s="62">
        <f t="shared" si="3"/>
        <v>0.34640500000000002</v>
      </c>
      <c r="L11" s="62">
        <v>0.156</v>
      </c>
      <c r="M11" s="69"/>
      <c r="N11" s="69"/>
      <c r="O11" s="69"/>
      <c r="P11" s="69"/>
      <c r="Q11" s="69"/>
      <c r="R11" s="69"/>
      <c r="S11" s="69"/>
    </row>
    <row r="12" spans="1:19" x14ac:dyDescent="0.2">
      <c r="A12" s="69"/>
      <c r="B12" s="69"/>
      <c r="C12" s="69"/>
      <c r="D12" s="69"/>
      <c r="E12" s="69"/>
      <c r="F12" s="69"/>
      <c r="G12" s="62">
        <v>8</v>
      </c>
      <c r="H12" s="62">
        <v>30</v>
      </c>
      <c r="I12" s="62">
        <f t="shared" si="2"/>
        <v>0.230769</v>
      </c>
      <c r="J12" s="62">
        <v>56</v>
      </c>
      <c r="K12" s="62">
        <f t="shared" si="3"/>
        <v>0.35897400000000002</v>
      </c>
      <c r="L12" s="62">
        <v>0.188</v>
      </c>
      <c r="M12" s="69"/>
      <c r="N12" s="69"/>
      <c r="O12" s="69"/>
      <c r="P12" s="69"/>
      <c r="Q12" s="69"/>
      <c r="R12" s="69"/>
      <c r="S12" s="69"/>
    </row>
    <row r="13" spans="1:19" x14ac:dyDescent="0.2">
      <c r="A13" s="92" t="s">
        <v>47</v>
      </c>
      <c r="B13" s="92"/>
      <c r="C13" s="92"/>
      <c r="D13" s="92"/>
      <c r="E13" s="92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x14ac:dyDescent="0.2">
      <c r="A14" s="4"/>
      <c r="B14" s="4"/>
      <c r="C14" s="69"/>
      <c r="D14" s="5">
        <v>1</v>
      </c>
      <c r="E14" s="5">
        <v>2</v>
      </c>
      <c r="F14" s="5"/>
      <c r="G14" s="8" t="s">
        <v>48</v>
      </c>
      <c r="H14" s="8"/>
      <c r="I14" s="8"/>
      <c r="J14" s="8"/>
      <c r="K14" s="8"/>
      <c r="L14" s="8"/>
      <c r="M14" s="69"/>
      <c r="N14" s="69"/>
      <c r="O14" s="69"/>
      <c r="P14" s="69"/>
      <c r="Q14" s="69"/>
      <c r="R14" s="69"/>
      <c r="S14" s="69"/>
    </row>
    <row r="15" spans="1:19" x14ac:dyDescent="0.2">
      <c r="A15" s="4" t="s">
        <v>49</v>
      </c>
      <c r="B15" s="4">
        <v>0</v>
      </c>
      <c r="C15" s="69">
        <v>1</v>
      </c>
      <c r="D15" s="6">
        <v>1.3998999999999999</v>
      </c>
      <c r="E15" s="6">
        <v>0.67369999999999997</v>
      </c>
      <c r="F15" s="69"/>
      <c r="G15" s="69">
        <v>1</v>
      </c>
      <c r="H15" s="69">
        <v>40</v>
      </c>
      <c r="I15" s="69">
        <f t="shared" ref="I15:I19" si="4">ROUND(1-(100/(H15+100)),6)</f>
        <v>0.28571400000000002</v>
      </c>
      <c r="J15" s="69"/>
      <c r="K15" s="69"/>
      <c r="L15" s="69">
        <v>0.21</v>
      </c>
      <c r="M15" s="69"/>
      <c r="N15" s="69"/>
      <c r="O15" s="69"/>
      <c r="P15" s="69"/>
      <c r="Q15" s="69"/>
      <c r="R15" s="69"/>
      <c r="S15" s="69"/>
    </row>
    <row r="16" spans="1:19" x14ac:dyDescent="0.2">
      <c r="A16" s="4" t="s">
        <v>50</v>
      </c>
      <c r="B16" s="4">
        <v>1.0009999999999999</v>
      </c>
      <c r="C16" s="69">
        <v>3</v>
      </c>
      <c r="D16" s="6">
        <v>1.2634000000000001</v>
      </c>
      <c r="E16" s="6">
        <v>0.6079</v>
      </c>
      <c r="F16" s="69"/>
      <c r="G16" s="69">
        <v>2</v>
      </c>
      <c r="H16" s="69">
        <v>50</v>
      </c>
      <c r="I16" s="69">
        <f t="shared" si="4"/>
        <v>0.33333299999999999</v>
      </c>
      <c r="J16" s="69"/>
      <c r="K16" s="69"/>
      <c r="L16" s="69">
        <v>0.21</v>
      </c>
      <c r="M16" s="69"/>
      <c r="N16" s="69"/>
      <c r="O16" s="69"/>
      <c r="P16" s="69"/>
      <c r="Q16" s="70"/>
      <c r="R16" s="70"/>
      <c r="S16" s="70"/>
    </row>
    <row r="17" spans="1:19" x14ac:dyDescent="0.2">
      <c r="A17" s="4" t="s">
        <v>51</v>
      </c>
      <c r="B17" s="4">
        <v>3.0009999999999999</v>
      </c>
      <c r="C17" s="69">
        <v>12.9999</v>
      </c>
      <c r="D17" s="6">
        <v>1.2219</v>
      </c>
      <c r="E17" s="6">
        <v>0.5887</v>
      </c>
      <c r="F17" s="69"/>
      <c r="G17" s="69">
        <v>3</v>
      </c>
      <c r="H17" s="69">
        <v>65</v>
      </c>
      <c r="I17" s="69">
        <f t="shared" si="4"/>
        <v>0.39393899999999998</v>
      </c>
      <c r="J17" s="69"/>
      <c r="K17" s="69"/>
      <c r="L17" s="69">
        <v>0.21</v>
      </c>
      <c r="M17" s="69"/>
      <c r="N17" s="69"/>
      <c r="O17" s="69"/>
      <c r="P17" s="69"/>
      <c r="Q17" s="70"/>
      <c r="R17" s="70"/>
      <c r="S17" s="70"/>
    </row>
    <row r="18" spans="1:19" x14ac:dyDescent="0.2">
      <c r="A18" s="4" t="s">
        <v>52</v>
      </c>
      <c r="B18" s="4">
        <v>13</v>
      </c>
      <c r="C18" s="69">
        <v>999999</v>
      </c>
      <c r="D18" s="6">
        <v>0.93559999999999999</v>
      </c>
      <c r="E18" s="6">
        <v>0.4501</v>
      </c>
      <c r="F18" s="69"/>
      <c r="G18" s="69">
        <v>4</v>
      </c>
      <c r="H18" s="69">
        <v>80</v>
      </c>
      <c r="I18" s="69">
        <f t="shared" si="4"/>
        <v>0.44444400000000001</v>
      </c>
      <c r="J18" s="69"/>
      <c r="K18" s="69"/>
      <c r="L18" s="69">
        <v>0.69</v>
      </c>
      <c r="M18" s="69"/>
      <c r="N18" s="69"/>
      <c r="O18" s="69"/>
      <c r="P18" s="69"/>
      <c r="Q18" s="70"/>
      <c r="R18" s="70"/>
      <c r="S18" s="70"/>
    </row>
    <row r="19" spans="1:19" x14ac:dyDescent="0.2">
      <c r="A19" s="93" t="s">
        <v>53</v>
      </c>
      <c r="B19" s="93"/>
      <c r="C19" s="93"/>
      <c r="D19" s="93"/>
      <c r="E19" s="93"/>
      <c r="F19" s="69"/>
      <c r="G19" s="69">
        <v>0</v>
      </c>
      <c r="H19" s="69">
        <v>95</v>
      </c>
      <c r="I19" s="69">
        <f t="shared" si="4"/>
        <v>0.48717899999999997</v>
      </c>
      <c r="J19" s="69">
        <v>11.75</v>
      </c>
      <c r="K19" s="69">
        <v>0.13313</v>
      </c>
      <c r="L19" s="69">
        <v>0.85109999999999997</v>
      </c>
      <c r="M19" s="69"/>
      <c r="N19" s="69"/>
      <c r="O19" s="69"/>
      <c r="P19" s="69"/>
      <c r="Q19" s="70"/>
      <c r="R19" s="70"/>
      <c r="S19" s="70"/>
    </row>
    <row r="20" spans="1:19" x14ac:dyDescent="0.2">
      <c r="A20" s="2"/>
      <c r="B20" s="5">
        <v>1</v>
      </c>
      <c r="C20" s="5">
        <v>2</v>
      </c>
      <c r="D20" s="64"/>
      <c r="E20" s="64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</row>
    <row r="21" spans="1:19" x14ac:dyDescent="0.2">
      <c r="A21" s="72">
        <v>1</v>
      </c>
      <c r="B21" s="71">
        <v>0.24940000000000001</v>
      </c>
      <c r="C21" s="71">
        <v>0.91559999999999997</v>
      </c>
      <c r="D21" s="70"/>
      <c r="E21" s="70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1:19" x14ac:dyDescent="0.2">
      <c r="A22" s="72">
        <v>2</v>
      </c>
      <c r="B22" s="71">
        <v>0.374</v>
      </c>
      <c r="C22" s="71">
        <v>1.0119</v>
      </c>
      <c r="D22" s="70"/>
      <c r="E22" s="70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</row>
    <row r="23" spans="1:19" x14ac:dyDescent="0.2">
      <c r="A23" s="72">
        <v>3</v>
      </c>
      <c r="B23" s="71">
        <v>0.59850000000000003</v>
      </c>
      <c r="C23" s="71">
        <v>1.1082000000000001</v>
      </c>
      <c r="D23" s="70"/>
      <c r="E23" s="70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</row>
    <row r="24" spans="1:19" x14ac:dyDescent="0.2">
      <c r="A24" s="72">
        <v>4</v>
      </c>
      <c r="B24" s="71">
        <v>0.89770000000000005</v>
      </c>
      <c r="C24" s="71">
        <v>1.1803999999999999</v>
      </c>
      <c r="D24" s="70"/>
      <c r="E24" s="70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</row>
    <row r="25" spans="1:19" x14ac:dyDescent="0.2">
      <c r="A25" s="72"/>
      <c r="B25" s="70"/>
      <c r="C25" s="70"/>
      <c r="D25" s="70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</row>
    <row r="26" spans="1:19" x14ac:dyDescent="0.2">
      <c r="A26" s="60">
        <v>6</v>
      </c>
      <c r="B26" s="62">
        <v>0.65600000000000003</v>
      </c>
      <c r="C26" s="62">
        <v>0.503</v>
      </c>
      <c r="D26" s="62">
        <v>0.51400000000000001</v>
      </c>
      <c r="E26" s="62">
        <v>0.38700000000000001</v>
      </c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</row>
    <row r="27" spans="1:19" x14ac:dyDescent="0.2">
      <c r="A27" s="60">
        <v>7</v>
      </c>
      <c r="B27" s="62">
        <v>0.68100000000000005</v>
      </c>
      <c r="C27" s="62">
        <v>0.52300000000000002</v>
      </c>
      <c r="D27" s="62">
        <v>0.53400000000000003</v>
      </c>
      <c r="E27" s="62">
        <v>0.40200000000000002</v>
      </c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</row>
    <row r="28" spans="1:19" x14ac:dyDescent="0.2">
      <c r="A28" s="60">
        <v>8</v>
      </c>
      <c r="B28" s="62">
        <v>0.75700000000000001</v>
      </c>
      <c r="C28" s="62">
        <v>0.57999999999999996</v>
      </c>
      <c r="D28" s="62">
        <v>0.59299999999999997</v>
      </c>
      <c r="E28" s="62">
        <v>0.44700000000000001</v>
      </c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</row>
    <row r="29" spans="1:19" x14ac:dyDescent="0.2">
      <c r="A29" s="66"/>
      <c r="B29" s="70"/>
      <c r="C29" s="70"/>
      <c r="D29" s="70"/>
      <c r="E29" s="70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</row>
    <row r="30" spans="1:19" x14ac:dyDescent="0.2">
      <c r="A30" s="93" t="s">
        <v>54</v>
      </c>
      <c r="B30" s="93"/>
      <c r="C30" s="93"/>
      <c r="D30" s="93"/>
      <c r="E30" s="93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</row>
    <row r="31" spans="1:19" x14ac:dyDescent="0.2">
      <c r="A31" s="66">
        <v>1</v>
      </c>
      <c r="B31" s="70">
        <v>1.2154</v>
      </c>
      <c r="C31" s="70"/>
      <c r="D31" s="70"/>
      <c r="E31" s="70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</row>
    <row r="32" spans="1:19" x14ac:dyDescent="0.2">
      <c r="A32" s="66">
        <v>2</v>
      </c>
      <c r="B32" s="70">
        <v>1.5189999999999999</v>
      </c>
      <c r="C32" s="70"/>
      <c r="D32" s="70"/>
      <c r="E32" s="70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</row>
    <row r="33" spans="1:19" x14ac:dyDescent="0.2">
      <c r="A33" s="66">
        <v>3</v>
      </c>
      <c r="B33" s="70">
        <v>1.9746999999999999</v>
      </c>
      <c r="C33" s="70"/>
      <c r="D33" s="70"/>
      <c r="E33" s="70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</row>
    <row r="34" spans="1:19" s="3" customFormat="1" x14ac:dyDescent="0.2">
      <c r="A34" s="66">
        <v>4</v>
      </c>
      <c r="B34" s="70">
        <v>2.4304999999999999</v>
      </c>
      <c r="C34" s="70"/>
      <c r="D34" s="70"/>
      <c r="E34" s="70"/>
      <c r="F34" s="70"/>
      <c r="G34" s="69"/>
      <c r="H34" s="69"/>
      <c r="I34" s="69"/>
      <c r="J34" s="69"/>
      <c r="K34" s="69"/>
      <c r="L34" s="69"/>
      <c r="M34" s="70"/>
      <c r="N34" s="70"/>
      <c r="O34" s="70"/>
      <c r="P34" s="70"/>
      <c r="Q34" s="69"/>
      <c r="R34" s="69"/>
      <c r="S34" s="69"/>
    </row>
    <row r="35" spans="1:19" s="3" customFormat="1" x14ac:dyDescent="0.2">
      <c r="A35" s="66"/>
      <c r="B35" s="70"/>
      <c r="C35" s="70"/>
      <c r="D35" s="70"/>
      <c r="E35" s="70"/>
      <c r="F35" s="70"/>
      <c r="G35" s="69"/>
      <c r="H35" s="69"/>
      <c r="I35" s="69"/>
      <c r="J35" s="69"/>
      <c r="K35" s="69"/>
      <c r="L35" s="69"/>
      <c r="M35" s="70"/>
      <c r="N35" s="70"/>
      <c r="O35" s="70"/>
      <c r="P35" s="70"/>
      <c r="Q35" s="69"/>
      <c r="R35" s="69"/>
      <c r="S35" s="69"/>
    </row>
    <row r="36" spans="1:19" s="3" customFormat="1" x14ac:dyDescent="0.2">
      <c r="A36" s="93" t="s">
        <v>55</v>
      </c>
      <c r="B36" s="93"/>
      <c r="C36" s="93"/>
      <c r="D36" s="93"/>
      <c r="E36" s="93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69"/>
      <c r="R36" s="69"/>
      <c r="S36" s="69"/>
    </row>
    <row r="37" spans="1:19" s="3" customFormat="1" x14ac:dyDescent="0.2">
      <c r="A37" s="69" t="s">
        <v>56</v>
      </c>
      <c r="B37" s="69">
        <v>5.2667000000000002</v>
      </c>
      <c r="C37" s="69"/>
      <c r="D37" s="69"/>
      <c r="E37" s="69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69"/>
      <c r="R37" s="69"/>
      <c r="S37" s="69"/>
    </row>
    <row r="38" spans="1:19" x14ac:dyDescent="0.2">
      <c r="A38" s="70" t="s">
        <v>57</v>
      </c>
      <c r="B38" s="70">
        <v>0.28860000000000002</v>
      </c>
      <c r="C38" s="70"/>
      <c r="D38" s="70"/>
      <c r="E38" s="70"/>
      <c r="F38" s="69"/>
      <c r="G38" s="70"/>
      <c r="H38" s="70"/>
      <c r="I38" s="70"/>
      <c r="J38" s="70"/>
      <c r="K38" s="70"/>
      <c r="L38" s="70"/>
      <c r="M38" s="69"/>
      <c r="N38" s="69"/>
      <c r="O38" s="69"/>
      <c r="P38" s="69"/>
      <c r="Q38" s="69"/>
      <c r="R38" s="69"/>
      <c r="S38" s="69"/>
    </row>
    <row r="39" spans="1:19" x14ac:dyDescent="0.2">
      <c r="A39" s="70" t="s">
        <v>58</v>
      </c>
      <c r="B39" s="70">
        <v>2.8862000000000001</v>
      </c>
      <c r="C39" s="70"/>
      <c r="D39" s="70"/>
      <c r="E39" s="70"/>
      <c r="F39" s="69"/>
      <c r="G39" s="70"/>
      <c r="H39" s="70"/>
      <c r="I39" s="70"/>
      <c r="J39" s="70"/>
      <c r="K39" s="70"/>
      <c r="L39" s="70"/>
      <c r="M39" s="69"/>
      <c r="N39" s="69"/>
      <c r="O39" s="69"/>
      <c r="P39" s="69"/>
      <c r="Q39" s="69"/>
      <c r="R39" s="69"/>
      <c r="S39" s="69"/>
    </row>
    <row r="40" spans="1:19" x14ac:dyDescent="0.2">
      <c r="A40" s="70" t="s">
        <v>59</v>
      </c>
      <c r="B40" s="70">
        <v>3.2902999999999998</v>
      </c>
      <c r="C40" s="70"/>
      <c r="D40" s="70"/>
      <c r="E40" s="70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</row>
    <row r="41" spans="1:19" x14ac:dyDescent="0.2">
      <c r="A41" s="70" t="s">
        <v>60</v>
      </c>
      <c r="B41" s="70">
        <v>6.1708999999999996</v>
      </c>
      <c r="C41" s="70"/>
      <c r="D41" s="70"/>
      <c r="E41" s="70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</row>
    <row r="42" spans="1:19" x14ac:dyDescent="0.2">
      <c r="A42" s="69" t="s">
        <v>61</v>
      </c>
      <c r="B42" s="69">
        <v>8.7675999999999998</v>
      </c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</row>
    <row r="43" spans="1:19" x14ac:dyDescent="0.2">
      <c r="A43" s="69" t="s">
        <v>62</v>
      </c>
      <c r="B43" s="69">
        <v>12.2448</v>
      </c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</row>
    <row r="44" spans="1:19" x14ac:dyDescent="0.2">
      <c r="A44" s="69" t="s">
        <v>63</v>
      </c>
      <c r="B44" s="69">
        <v>9.4309999999999992</v>
      </c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</row>
    <row r="45" spans="1:19" x14ac:dyDescent="0.2">
      <c r="A45" s="69" t="s">
        <v>64</v>
      </c>
      <c r="B45" s="69">
        <v>10.628</v>
      </c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</row>
    <row r="46" spans="1:19" x14ac:dyDescent="0.2">
      <c r="A46" s="69" t="s">
        <v>65</v>
      </c>
      <c r="B46" s="69">
        <v>3.8925000000000001</v>
      </c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</row>
    <row r="47" spans="1:19" x14ac:dyDescent="0.2">
      <c r="A47" s="69" t="s">
        <v>66</v>
      </c>
      <c r="B47" s="69">
        <v>3.8792</v>
      </c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</row>
    <row r="48" spans="1:19" x14ac:dyDescent="0.2">
      <c r="A48" s="69" t="s">
        <v>67</v>
      </c>
      <c r="B48" s="69">
        <v>0.5595</v>
      </c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</row>
    <row r="49" spans="1:2" x14ac:dyDescent="0.2">
      <c r="A49" s="69" t="s">
        <v>68</v>
      </c>
      <c r="B49" s="69">
        <v>3.9802</v>
      </c>
    </row>
    <row r="50" spans="1:2" x14ac:dyDescent="0.2">
      <c r="A50" s="69" t="s">
        <v>69</v>
      </c>
      <c r="B50" s="69">
        <v>37.908499999999997</v>
      </c>
    </row>
    <row r="51" spans="1:2" x14ac:dyDescent="0.2">
      <c r="A51" s="69" t="s">
        <v>70</v>
      </c>
      <c r="B51" s="69">
        <v>38.906300000000002</v>
      </c>
    </row>
    <row r="52" spans="1:2" x14ac:dyDescent="0.2">
      <c r="A52" s="69" t="s">
        <v>71</v>
      </c>
      <c r="B52" s="69">
        <v>0.59870000000000001</v>
      </c>
    </row>
    <row r="53" spans="1:2" x14ac:dyDescent="0.2">
      <c r="A53" s="69" t="s">
        <v>72</v>
      </c>
      <c r="B53" s="69">
        <v>3.9904000000000002</v>
      </c>
    </row>
    <row r="54" spans="1:2" x14ac:dyDescent="0.2">
      <c r="A54" s="69" t="s">
        <v>73</v>
      </c>
      <c r="B54" s="69">
        <v>39.904299999999999</v>
      </c>
    </row>
    <row r="55" spans="1:2" x14ac:dyDescent="0.2">
      <c r="A55" s="69" t="s">
        <v>74</v>
      </c>
      <c r="B55" s="69">
        <v>0.70879999999999999</v>
      </c>
    </row>
    <row r="56" spans="1:2" x14ac:dyDescent="0.2">
      <c r="A56" s="69" t="s">
        <v>75</v>
      </c>
      <c r="B56" s="69">
        <v>17.533100000000001</v>
      </c>
    </row>
    <row r="57" spans="1:2" x14ac:dyDescent="0.2">
      <c r="A57" s="69" t="s">
        <v>76</v>
      </c>
      <c r="B57" s="69">
        <v>18.861699999999999</v>
      </c>
    </row>
    <row r="58" spans="1:2" x14ac:dyDescent="0.2">
      <c r="A58" s="69" t="s">
        <v>77</v>
      </c>
      <c r="B58" s="69">
        <v>21.252700000000001</v>
      </c>
    </row>
    <row r="59" spans="1:2" x14ac:dyDescent="0.2">
      <c r="A59" s="69" t="s">
        <v>78</v>
      </c>
      <c r="B59" s="69">
        <v>0.74790000000000001</v>
      </c>
    </row>
    <row r="60" spans="1:2" x14ac:dyDescent="0.2">
      <c r="A60" s="69" t="s">
        <v>79</v>
      </c>
      <c r="B60" s="69">
        <v>49.878700000000002</v>
      </c>
    </row>
    <row r="61" spans="1:2" x14ac:dyDescent="0.2">
      <c r="A61" s="69" t="s">
        <v>80</v>
      </c>
      <c r="B61" s="69">
        <v>0.80789999999999995</v>
      </c>
    </row>
    <row r="62" spans="1:2" x14ac:dyDescent="0.2">
      <c r="A62" s="69" t="s">
        <v>81</v>
      </c>
      <c r="B62" s="69">
        <v>0.82279999999999998</v>
      </c>
    </row>
    <row r="63" spans="1:2" x14ac:dyDescent="0.2">
      <c r="A63" s="69" t="s">
        <v>82</v>
      </c>
      <c r="B63" s="69">
        <v>0.84409999999999996</v>
      </c>
    </row>
    <row r="64" spans="1:2" x14ac:dyDescent="0.2">
      <c r="A64" s="69" t="s">
        <v>83</v>
      </c>
      <c r="B64" s="69">
        <v>1.6456</v>
      </c>
    </row>
    <row r="65" spans="1:2" x14ac:dyDescent="0.2">
      <c r="A65" s="69" t="s">
        <v>84</v>
      </c>
      <c r="B65" s="69">
        <v>0.85540000000000005</v>
      </c>
    </row>
    <row r="66" spans="1:2" x14ac:dyDescent="0.2">
      <c r="A66" s="69" t="s">
        <v>85</v>
      </c>
      <c r="B66" s="69">
        <v>5.9856999999999996</v>
      </c>
    </row>
    <row r="67" spans="1:2" x14ac:dyDescent="0.2">
      <c r="A67" s="69" t="s">
        <v>86</v>
      </c>
      <c r="B67" s="69">
        <v>59.856400000000001</v>
      </c>
    </row>
    <row r="68" spans="1:2" x14ac:dyDescent="0.2">
      <c r="A68" s="69" t="s">
        <v>87</v>
      </c>
      <c r="B68" s="69">
        <v>0.98770000000000002</v>
      </c>
    </row>
    <row r="69" spans="1:2" x14ac:dyDescent="0.2">
      <c r="A69" s="69" t="s">
        <v>88</v>
      </c>
      <c r="B69" s="69">
        <v>0.99619999999999997</v>
      </c>
    </row>
    <row r="70" spans="1:2" x14ac:dyDescent="0.2">
      <c r="A70" s="69" t="s">
        <v>89</v>
      </c>
      <c r="B70" s="69">
        <v>1.0203</v>
      </c>
    </row>
    <row r="71" spans="1:2" x14ac:dyDescent="0.2">
      <c r="A71" s="69" t="s">
        <v>90</v>
      </c>
      <c r="B71" s="69">
        <v>1.0625</v>
      </c>
    </row>
    <row r="72" spans="1:2" x14ac:dyDescent="0.2">
      <c r="A72" s="69" t="s">
        <v>91</v>
      </c>
      <c r="B72" s="69">
        <v>1.0773999999999999</v>
      </c>
    </row>
    <row r="73" spans="1:2" x14ac:dyDescent="0.2">
      <c r="A73" s="69" t="s">
        <v>92</v>
      </c>
      <c r="B73" s="69">
        <v>1.1077999999999999</v>
      </c>
    </row>
    <row r="74" spans="1:2" x14ac:dyDescent="0.2">
      <c r="A74" s="69" t="s">
        <v>93</v>
      </c>
      <c r="B74" s="69">
        <v>1.1227</v>
      </c>
    </row>
    <row r="75" spans="1:2" x14ac:dyDescent="0.2">
      <c r="A75" s="69" t="s">
        <v>94</v>
      </c>
      <c r="B75" s="69">
        <v>1.1968000000000001</v>
      </c>
    </row>
    <row r="76" spans="1:2" ht="12.75" customHeight="1" x14ac:dyDescent="0.2">
      <c r="A76" s="69" t="s">
        <v>95</v>
      </c>
      <c r="B76" s="69">
        <v>7.9808000000000003</v>
      </c>
    </row>
    <row r="77" spans="1:2" x14ac:dyDescent="0.2">
      <c r="A77" s="69" t="s">
        <v>96</v>
      </c>
      <c r="B77" s="69">
        <v>1.3167</v>
      </c>
    </row>
    <row r="78" spans="1:2" x14ac:dyDescent="0.2">
      <c r="A78" s="69" t="s">
        <v>97</v>
      </c>
      <c r="B78" s="69">
        <v>1.3712</v>
      </c>
    </row>
    <row r="79" spans="1:2" x14ac:dyDescent="0.2">
      <c r="A79" s="69" t="s">
        <v>98</v>
      </c>
      <c r="B79" s="69">
        <v>1.4160999999999999</v>
      </c>
    </row>
    <row r="80" spans="1:2" x14ac:dyDescent="0.2">
      <c r="A80" s="69" t="s">
        <v>99</v>
      </c>
      <c r="B80" s="69">
        <v>1.7315</v>
      </c>
    </row>
    <row r="81" spans="1:2" x14ac:dyDescent="0.2">
      <c r="A81" s="69" t="s">
        <v>100</v>
      </c>
      <c r="B81" s="69">
        <v>2.9916</v>
      </c>
    </row>
    <row r="82" spans="1:2" x14ac:dyDescent="0.2">
      <c r="A82" s="69" t="s">
        <v>101</v>
      </c>
      <c r="B82" s="69">
        <v>3.2915000000000001</v>
      </c>
    </row>
    <row r="83" spans="1:2" x14ac:dyDescent="0.2">
      <c r="A83" s="69" t="s">
        <v>102</v>
      </c>
      <c r="B83" s="69">
        <v>3.5914999999999999</v>
      </c>
    </row>
    <row r="84" spans="1:2" x14ac:dyDescent="0.2">
      <c r="A84" s="69" t="s">
        <v>103</v>
      </c>
      <c r="B84" s="69">
        <v>3.4249000000000001</v>
      </c>
    </row>
    <row r="85" spans="1:2" x14ac:dyDescent="0.2">
      <c r="A85" s="69" t="s">
        <v>104</v>
      </c>
      <c r="B85" s="69">
        <v>3.4565000000000001</v>
      </c>
    </row>
    <row r="86" spans="1:2" x14ac:dyDescent="0.2">
      <c r="A86" s="69" t="s">
        <v>105</v>
      </c>
      <c r="B86" s="69">
        <v>3.5293000000000001</v>
      </c>
    </row>
    <row r="87" spans="1:2" x14ac:dyDescent="0.2">
      <c r="A87" s="69" t="s">
        <v>106</v>
      </c>
      <c r="B87" s="69">
        <v>3.5390999999999999</v>
      </c>
    </row>
    <row r="88" spans="1:2" x14ac:dyDescent="0.2">
      <c r="A88" s="69" t="s">
        <v>107</v>
      </c>
      <c r="B88" s="69">
        <v>3.6844000000000001</v>
      </c>
    </row>
    <row r="89" spans="1:2" x14ac:dyDescent="0.2">
      <c r="A89" s="69" t="s">
        <v>108</v>
      </c>
      <c r="B89" s="69">
        <v>4.8685999999999998</v>
      </c>
    </row>
    <row r="90" spans="1:2" x14ac:dyDescent="0.2">
      <c r="A90" s="69" t="s">
        <v>109</v>
      </c>
      <c r="B90" s="69">
        <v>3.7738999999999998</v>
      </c>
    </row>
    <row r="91" spans="1:2" x14ac:dyDescent="0.2">
      <c r="A91" s="69" t="s">
        <v>110</v>
      </c>
      <c r="B91" s="69">
        <v>4.6303999999999998</v>
      </c>
    </row>
    <row r="92" spans="1:2" x14ac:dyDescent="0.2">
      <c r="A92" s="69" t="s">
        <v>111</v>
      </c>
      <c r="B92" s="69">
        <v>0.14960000000000001</v>
      </c>
    </row>
    <row r="93" spans="1:2" x14ac:dyDescent="0.2">
      <c r="A93" s="69" t="s">
        <v>112</v>
      </c>
      <c r="B93" s="69">
        <v>1.4431</v>
      </c>
    </row>
    <row r="94" spans="1:2" x14ac:dyDescent="0.2">
      <c r="A94" s="69" t="s">
        <v>113</v>
      </c>
      <c r="B94" s="69">
        <v>99.771199999999993</v>
      </c>
    </row>
    <row r="95" spans="1:2" x14ac:dyDescent="0.2">
      <c r="A95" s="69" t="s">
        <v>114</v>
      </c>
      <c r="B95" s="69">
        <v>112.8892</v>
      </c>
    </row>
    <row r="96" spans="1:2" x14ac:dyDescent="0.2">
      <c r="A96" s="69" t="s">
        <v>115</v>
      </c>
      <c r="B96" s="69">
        <v>113.0818</v>
      </c>
    </row>
    <row r="97" spans="1:2" x14ac:dyDescent="0.2">
      <c r="A97" s="69" t="s">
        <v>116</v>
      </c>
      <c r="B97" s="69">
        <v>1.8759999999999999</v>
      </c>
    </row>
    <row r="98" spans="1:2" x14ac:dyDescent="0.2">
      <c r="A98" s="69" t="s">
        <v>117</v>
      </c>
      <c r="B98" s="69">
        <v>1.9742999999999999</v>
      </c>
    </row>
    <row r="99" spans="1:2" x14ac:dyDescent="0.2">
      <c r="A99" s="69" t="s">
        <v>118</v>
      </c>
      <c r="B99" s="69">
        <v>3.9504000000000001</v>
      </c>
    </row>
    <row r="100" spans="1:2" x14ac:dyDescent="0.2">
      <c r="A100" s="69" t="s">
        <v>119</v>
      </c>
      <c r="B100" s="69">
        <v>4.5296000000000003</v>
      </c>
    </row>
    <row r="101" spans="1:2" x14ac:dyDescent="0.2">
      <c r="A101" s="69" t="s">
        <v>120</v>
      </c>
      <c r="B101" s="69">
        <v>4.7154999999999996</v>
      </c>
    </row>
    <row r="102" spans="1:2" x14ac:dyDescent="0.2">
      <c r="A102" s="69" t="s">
        <v>121</v>
      </c>
      <c r="B102" s="69">
        <v>2.0204</v>
      </c>
    </row>
    <row r="103" spans="1:2" x14ac:dyDescent="0.2">
      <c r="A103" s="69" t="s">
        <v>122</v>
      </c>
      <c r="B103" s="69">
        <v>2.0388999999999999</v>
      </c>
    </row>
    <row r="104" spans="1:2" x14ac:dyDescent="0.2">
      <c r="A104" s="69" t="s">
        <v>123</v>
      </c>
      <c r="B104" s="69">
        <v>2.0773000000000001</v>
      </c>
    </row>
    <row r="105" spans="1:2" x14ac:dyDescent="0.2">
      <c r="A105" s="69" t="s">
        <v>124</v>
      </c>
      <c r="B105" s="69">
        <v>2.1646999999999998</v>
      </c>
    </row>
    <row r="106" spans="1:2" x14ac:dyDescent="0.2">
      <c r="A106" s="69" t="s">
        <v>125</v>
      </c>
      <c r="B106" s="69">
        <v>5.7525000000000004</v>
      </c>
    </row>
    <row r="107" spans="1:2" x14ac:dyDescent="0.2">
      <c r="A107" s="69" t="s">
        <v>126</v>
      </c>
      <c r="B107" s="69">
        <v>5.4424999999999999</v>
      </c>
    </row>
    <row r="108" spans="1:2" x14ac:dyDescent="0.2">
      <c r="A108" s="69" t="s">
        <v>127</v>
      </c>
      <c r="B108" s="69">
        <v>6.1883999999999997</v>
      </c>
    </row>
    <row r="109" spans="1:2" x14ac:dyDescent="0.2">
      <c r="A109" s="69" t="s">
        <v>128</v>
      </c>
      <c r="B109" s="69">
        <v>7.7938000000000001</v>
      </c>
    </row>
    <row r="110" spans="1:2" x14ac:dyDescent="0.2">
      <c r="A110" s="69" t="s">
        <v>129</v>
      </c>
      <c r="B110" s="69">
        <v>8.8567</v>
      </c>
    </row>
    <row r="111" spans="1:2" x14ac:dyDescent="0.2">
      <c r="A111" s="69" t="s">
        <v>130</v>
      </c>
      <c r="B111" s="69">
        <v>2.6267999999999998</v>
      </c>
    </row>
    <row r="112" spans="1:2" x14ac:dyDescent="0.2">
      <c r="A112" s="69" t="s">
        <v>131</v>
      </c>
      <c r="B112" s="69">
        <v>2.6747999999999998</v>
      </c>
    </row>
  </sheetData>
  <mergeCells count="8">
    <mergeCell ref="G1:L1"/>
    <mergeCell ref="A36:E36"/>
    <mergeCell ref="A1:E1"/>
    <mergeCell ref="A2:E2"/>
    <mergeCell ref="A6:E6"/>
    <mergeCell ref="A13:E13"/>
    <mergeCell ref="A19:E19"/>
    <mergeCell ref="A30:E30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864FEB53B0E041A76A17CD43A04A28" ma:contentTypeVersion="11" ma:contentTypeDescription="Create a new document." ma:contentTypeScope="" ma:versionID="a70f11154b18f048c585b068a8644878">
  <xsd:schema xmlns:xsd="http://www.w3.org/2001/XMLSchema" xmlns:xs="http://www.w3.org/2001/XMLSchema" xmlns:p="http://schemas.microsoft.com/office/2006/metadata/properties" xmlns:ns3="3ed7015c-3088-4573-a2b5-1c16df166eeb" xmlns:ns4="b7bfb68b-a3bb-4a28-a4e0-f34ef2d57dd6" targetNamespace="http://schemas.microsoft.com/office/2006/metadata/properties" ma:root="true" ma:fieldsID="0f531e67f1c0ad4a07f521cdc36fa91d" ns3:_="" ns4:_="">
    <xsd:import namespace="3ed7015c-3088-4573-a2b5-1c16df166eeb"/>
    <xsd:import namespace="b7bfb68b-a3bb-4a28-a4e0-f34ef2d57dd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d7015c-3088-4573-a2b5-1c16df166e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bfb68b-a3bb-4a28-a4e0-f34ef2d57dd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1C3E9F-6D3A-41B8-89B9-0EC4E7F592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EEDABA-1337-4545-8F91-4317D9EA1A34}">
  <ds:schemaRefs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b7bfb68b-a3bb-4a28-a4e0-f34ef2d57dd6"/>
    <ds:schemaRef ds:uri="http://purl.org/dc/dcmitype/"/>
    <ds:schemaRef ds:uri="http://schemas.microsoft.com/office/2006/documentManagement/types"/>
    <ds:schemaRef ds:uri="3ed7015c-3088-4573-a2b5-1c16df166eeb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EE0C78A-ADD7-41F2-B44C-E9D3745C72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d7015c-3088-4573-a2b5-1c16df166eeb"/>
    <ds:schemaRef ds:uri="b7bfb68b-a3bb-4a28-a4e0-f34ef2d57d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Price Calculator</vt:lpstr>
      <vt:lpstr>Beer Classifications</vt:lpstr>
      <vt:lpstr>Rates</vt:lpstr>
      <vt:lpstr>Type</vt:lpstr>
    </vt:vector>
  </TitlesOfParts>
  <Manager/>
  <Company>Manitoba Liquor &amp; Lotteries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Danielle Figler</dc:creator>
  <cp:keywords/>
  <dc:description/>
  <cp:lastModifiedBy>Jocelyn Santiago</cp:lastModifiedBy>
  <cp:revision/>
  <dcterms:created xsi:type="dcterms:W3CDTF">2016-01-19T20:55:36Z</dcterms:created>
  <dcterms:modified xsi:type="dcterms:W3CDTF">2020-07-16T19:59:22Z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0x0101002D864FEB53B0E041A76A17CD43A04A28</vt:lpwstr>
  </property>
</Properties>
</file>